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_sheet_Kriterien" sheetId="1" r:id="rId4"/>
    <sheet state="visible" name="Calc_Targetkreise" sheetId="2" r:id="rId5"/>
    <sheet state="visible" name="Strukturdaten_EW_2019" sheetId="3" r:id="rId6"/>
    <sheet state="visible" name="Struktur_daten_BW_2017" sheetId="4" r:id="rId7"/>
    <sheet state="visible" name="Strukturdaten_EW_2014" sheetId="5" r:id="rId8"/>
    <sheet state="visible" name="EW_19_Kreise" sheetId="6" r:id="rId9"/>
    <sheet state="visible" name="BW_17_Kreise" sheetId="7" r:id="rId10"/>
    <sheet state="visible" name="EW_Erg_09_14_Kreise" sheetId="8" r:id="rId11"/>
    <sheet state="visible" name="BW_Erg_13_17_Wahlkreise" sheetId="9" r:id="rId12"/>
  </sheets>
  <definedNames/>
  <calcPr/>
  <extLst>
    <ext uri="GoogleSheetsCustomDataVersion1">
      <go:sheetsCustomData xmlns:go="http://customooxmlschemas.google.com/" r:id="rId13" roundtripDataSignature="AMtx7mhGgSRJseyhf7QU1E0IEgbAWOq8Jg=="/>
    </ext>
  </extLst>
</workbook>
</file>

<file path=xl/comments1.xml><?xml version="1.0" encoding="utf-8"?>
<comments xmlns:r="http://schemas.openxmlformats.org/officeDocument/2006/relationships" xmlns="http://schemas.openxmlformats.org/spreadsheetml/2006/main">
  <authors>
    <author/>
  </authors>
  <commentList>
    <comment authorId="0" ref="CL74">
      <text>
        <t xml:space="preserve">======
ID#AAAALoSHeSg
Johannes    (2021-03-08 19:39:43)
HS Niederrhein</t>
      </text>
    </comment>
    <comment authorId="0" ref="G6">
      <text>
        <t xml:space="preserve">======
ID#AAAALoSHeSQ
Johannes    (2021-03-08 19:39:43)
Gültige Stimmen allein</t>
      </text>
    </comment>
    <comment authorId="0" ref="CL291">
      <text>
        <t xml:space="preserve">======
ID#AAAALoSHeSM
Johannes    (2021-03-08 19:39:43)
4 Hochschulen</t>
      </text>
    </comment>
    <comment authorId="0" ref="CL6">
      <text>
        <t xml:space="preserve">======
ID#AAAALoSHeSI
Johannes    (2021-03-08 19:39:43)
https://de.wikipedia.org/wiki/Liste_der_Hochschulen_in_Deutschland#Alle_staatlichen_und_staatlich_anerkannten_Hochschulen</t>
      </text>
    </comment>
    <comment authorId="0" ref="CL336">
      <text>
        <t xml:space="preserve">======
ID#AAAALoSHeSA
Johannes    (2021-03-08 19:39:43)
Uni Potsdam
FH Potsdam
Filmschule
FH Sport &amp; Management</t>
      </text>
    </comment>
    <comment authorId="0" ref="CL211">
      <text>
        <t xml:space="preserve">======
ID#AAAALoSHeR8
Johannes    (2021-03-08 19:39:43)
Insgesamt 6 Universitäten</t>
      </text>
    </comment>
    <comment authorId="0" ref="CL204">
      <text>
        <t xml:space="preserve">======
ID#AAAALoSHeR4
Johannes    (2021-03-08 19:39:43)
5 HS</t>
      </text>
    </comment>
    <comment authorId="0" ref="CL109">
      <text>
        <t xml:space="preserve">======
ID#AAAALoSHeR0
Johannes    (2021-03-08 19:39:43)
Ostwestfalen Lippe</t>
      </text>
    </comment>
    <comment authorId="0" ref="CL23">
      <text>
        <t xml:space="preserve">======
ID#AAAALoSHeRo
Johannes    (2021-03-08 19:39:43)
TU + HS Bildende Künste</t>
      </text>
    </comment>
    <comment authorId="0" ref="CL192">
      <text>
        <t xml:space="preserve">======
ID#AAAALoSHeRc
Johannes    (2021-03-08 19:39:43)
HS Heilbronn</t>
      </text>
    </comment>
    <comment authorId="0" ref="CL124">
      <text>
        <t xml:space="preserve">======
ID#AAAALoSHeRk
Johannes    (2021-03-08 19:39:43)
TU, HS, Evang. Univ</t>
      </text>
    </comment>
    <comment authorId="0" ref="CL22">
      <text>
        <t xml:space="preserve">======
ID#AAAALoSHeRY
Johannes    (2021-03-08 19:39:43)
Uni Hamburg
FH Hamburg
TU Hamburg
Helmut Schmidt Uni
HafenCity Uni
HS Musik/Theater
MSH Medical School
+ 10 Andere</t>
      </text>
    </comment>
    <comment authorId="0" ref="CL379">
      <text>
        <t xml:space="preserve">======
ID#AAAALoSHeRU
Johannes    (2021-03-08 19:39:43)
HS Harz</t>
      </text>
    </comment>
    <comment authorId="0" ref="CL229">
      <text>
        <t xml:space="preserve">======
ID#AAAALoSHeRQ
Johannes    (2021-03-08 19:39:43)
Albstadt Sigmaringen</t>
      </text>
    </comment>
    <comment authorId="0" ref="CL226">
      <text>
        <t xml:space="preserve">======
ID#AAAALoSHeQ8
Johannes    (2021-03-08 19:39:43)
Uni Riedlingen</t>
      </text>
    </comment>
    <comment authorId="0" ref="CL119">
      <text>
        <t xml:space="preserve">======
ID#AAAALoSHeRE
Johannes    (2021-03-08 19:39:43)
Iserlohn, IST</t>
      </text>
    </comment>
    <comment authorId="0" ref="CL266">
      <text>
        <t xml:space="preserve">======
ID#AAAALoSHeRA
Johannes    (2021-03-08 19:39:43)
3 HS</t>
      </text>
    </comment>
    <comment authorId="0" ref="CL34">
      <text>
        <t xml:space="preserve">======
ID#AAAALoSHeQ4
Johannes    (2021-03-08 19:39:43)
Uni Hannover, HS, Meduni, Tierarztuni, Musik, Theater, Kunst, Verwaltung FHW</t>
      </text>
    </comment>
    <comment authorId="0" ref="CL99">
      <text>
        <t xml:space="preserve">======
ID#AAAALoSHeQo
Johannes    (2021-03-08 19:39:43)
Uni, FH, Musik, Polizei,</t>
      </text>
    </comment>
    <comment authorId="0" ref="CL337">
      <text>
        <t xml:space="preserve">======
ID#AAAALoSHeQY
Johannes    (2021-03-08 19:39:43)
Eberswalde</t>
      </text>
    </comment>
    <comment authorId="0" ref="I6">
      <text>
        <t xml:space="preserve">======
ID#AAAALoSHeQQ
Johannes    (2021-03-08 19:39:43)
Zweitstimmen</t>
      </text>
    </comment>
    <comment authorId="0" ref="CL353">
      <text>
        <t xml:space="preserve">======
ID#AAAALoSHeQE
Johannes    (2021-03-08 19:39:43)
FH Neubrandenburg</t>
      </text>
    </comment>
    <comment authorId="0" ref="CL218">
      <text>
        <t xml:space="preserve">======
ID#AAAALoSHeQA
Johannes    (2021-03-08 19:39:43)
2 Hochschulen</t>
      </text>
    </comment>
    <comment authorId="0" ref="CL112">
      <text>
        <t xml:space="preserve">======
ID#AAAALoSHeP4
Johannes    (2021-03-08 19:39:43)
EBZ, Evang. FH, Uni, THS</t>
      </text>
    </comment>
    <comment authorId="0" ref="CL156">
      <text>
        <t xml:space="preserve">======
ID#AAAALoSHeP0
Johannes    (2021-03-08 19:39:43)
WHU, Philosophisch-Theologiesche HS, Mayen</t>
      </text>
    </comment>
    <comment authorId="0" ref="CL98">
      <text>
        <t xml:space="preserve">======
ID#AAAALoSHePw
Johannes    (2021-03-08 19:39:43)
FH öffentliche Verwaltung, Westfälische HS</t>
      </text>
    </comment>
    <comment authorId="0" ref="CL127">
      <text>
        <t xml:space="preserve">======
ID#AAAALoSHePk
Johannes    (2021-03-08 19:39:43)
Hochschule Rheinmain, Hessische HS für Polizei und Verwaltung</t>
      </text>
    </comment>
    <comment authorId="0" ref="CL167">
      <text>
        <t xml:space="preserve">======
ID#AAAALoSHePc
Johannes    (2021-03-08 19:39:43)
Uni, FH</t>
      </text>
    </comment>
    <comment authorId="0" ref="CL338">
      <text>
        <t xml:space="preserve">======
ID#AAAALoSHePg
Johannes    (2021-03-08 19:39:43)
FH Wildau
FH Finanzen in KWH</t>
      </text>
    </comment>
    <comment authorId="0" ref="CL361">
      <text>
        <t xml:space="preserve">======
ID#AAAALoSHePY
Johannes    (2021-03-08 19:39:43)
TU Freiberg
Uni Mittweida</t>
      </text>
    </comment>
    <comment authorId="0" ref="CL354">
      <text>
        <t xml:space="preserve">======
ID#AAAALoSHePM
Johannes    (2021-03-08 19:39:43)
Uni Güstrow</t>
      </text>
    </comment>
    <comment authorId="0" ref="CL351">
      <text>
        <t xml:space="preserve">======
ID#AAAALoSHePE
Johannes    (2021-03-08 19:39:43)
Uni Rostock, HS Musik/Theater</t>
      </text>
    </comment>
    <comment authorId="0" ref="CL386">
      <text>
        <t xml:space="preserve">======
ID#AAAALoSHePI
Johannes    (2021-03-08 19:39:43)
Uni, FH, Adam-Ries</t>
      </text>
    </comment>
    <comment authorId="0" ref="CL69">
      <text>
        <t xml:space="preserve">======
ID#AAAALoSHeO0
Johannes    (2021-03-08 19:39:43)
Uni Bremen
HS Bremen
Jacobs University
+ 4 kleinere</t>
      </text>
    </comment>
    <comment authorId="0" ref="CL376">
      <text>
        <t xml:space="preserve">======
ID#AAAALoSHeOw
Johannes    (2021-03-08 19:39:43)
Hochschule Anhalt</t>
      </text>
    </comment>
    <comment authorId="0" ref="CL27">
      <text>
        <t xml:space="preserve">======
ID#AAAALoSHeOk
Johannes    (2021-03-08 19:39:43)
Uni und FH</t>
      </text>
    </comment>
    <comment authorId="0" ref="F6">
      <text>
        <t xml:space="preserve">======
ID#AAAALoSHeOo
Johannes    (2021-03-08 19:39:43)
Gültige Stimmen allein</t>
      </text>
    </comment>
    <comment authorId="0" ref="CL332">
      <text>
        <t xml:space="preserve">======
ID#AAAALoSHeOg
Johannes    (2021-03-08 19:39:43)
HU, FU, TU, HTW, Beuth, HWR, Steinbeis, UdK, Alice Salomon + ~25 kleinere Unis</t>
      </text>
    </comment>
    <comment authorId="0" ref="CL184">
      <text>
        <t xml:space="preserve">======
ID#AAAALoSHeOY
Johannes    (2021-03-08 19:39:43)
TU Bingen</t>
      </text>
    </comment>
    <comment authorId="0" ref="CL125">
      <text>
        <t xml:space="preserve">======
ID#AAAALoSHeOU
Johannes    (2021-03-08 19:39:43)
Uni FM
FH HM
Frankfurt School of Finance + 4 Andere</t>
      </text>
    </comment>
    <comment authorId="0" ref="CL149">
      <text>
        <t xml:space="preserve">======
ID#AAAALoSHeOQ
Johannes    (2021-03-08 19:39:43)
Diploma HS</t>
      </text>
    </comment>
    <comment authorId="0" ref="CL223">
      <text>
        <t xml:space="preserve">======
ID#AAAALoSHeOI
Johannes    (2021-03-08 19:39:43)
Albstadt Sigmaringen</t>
      </text>
    </comment>
    <comment authorId="0" ref="CL228">
      <text>
        <t xml:space="preserve">======
ID#AAAALoSHeOE
Johannes    (2021-03-08 19:39:43)
Weingarten &amp; Ravensburg</t>
      </text>
    </comment>
    <comment authorId="0" ref="CL222">
      <text>
        <t xml:space="preserve">======
ID#AAAALoSHeOA
Johannes    (2021-03-08 19:39:43)
Uni Tübingen</t>
      </text>
    </comment>
    <comment authorId="0" ref="CL289">
      <text>
        <t xml:space="preserve">======
ID#AAAALoSHeN8
Johannes    (2021-03-08 19:39:43)
Uni Erlangen Nürnberg</t>
      </text>
    </comment>
    <comment authorId="0" ref="CL129">
      <text>
        <t xml:space="preserve">======
ID#AAAALoSHeNw
Johannes    (2021-03-08 19:39:43)
Wilhelm Büchner Hochschule</t>
      </text>
    </comment>
    <comment authorId="0" ref="CL198">
      <text>
        <t xml:space="preserve">======
ID#AAAALoSHeN0
Johannes    (2021-03-08 19:39:43)
Aalen</t>
      </text>
    </comment>
    <comment authorId="0" ref="CL203">
      <text>
        <t xml:space="preserve">======
ID#AAAALoSHeNk
Johannes    (2021-03-08 19:39:43)
5 Hochschulen</t>
      </text>
    </comment>
    <comment authorId="0" ref="CL374">
      <text>
        <t xml:space="preserve">======
ID#AAAALoSHeNg
Johannes    (2021-03-08 19:39:43)
Guericke, Uni Halle-Stendal</t>
      </text>
    </comment>
    <comment authorId="0" ref="CL216">
      <text>
        <t xml:space="preserve">======
ID#AAAALoSHeNc
Johannes    (2021-03-08 19:39:43)
HS Furtwangen</t>
      </text>
    </comment>
    <comment authorId="0" ref="CL72">
      <text>
        <t xml:space="preserve">======
ID#AAAALoSHeNY
Johannes    (2021-03-08 19:39:43)
Uni Duisburg-Essen</t>
      </text>
    </comment>
    <comment authorId="0" ref="CL200">
      <text>
        <t xml:space="preserve">======
ID#AAAALoSHeNU
Johannes    (2021-03-08 19:39:43)
An insgesamt 7 HS</t>
      </text>
    </comment>
    <comment authorId="0" ref="CL75">
      <text>
        <t xml:space="preserve">======
ID#AAAALoSHeNQ
Johannes    (2021-03-08 19:39:43)
HS Niederrhein</t>
      </text>
    </comment>
    <comment authorId="0" ref="CL357">
      <text>
        <t xml:space="preserve">======
ID#AAAALoSHeNM
Johannes    (2021-03-08 19:39:43)
Uni Greifswald</t>
      </text>
    </comment>
    <comment authorId="0" ref="CL33">
      <text>
        <t xml:space="preserve">======
ID#AAAALoSHeM8
Johannes    (2021-03-08 19:39:43)
Ostfalia HS</t>
      </text>
    </comment>
    <comment authorId="0" ref="CL87">
      <text>
        <t xml:space="preserve">======
ID#AAAALoSHeM4
Johannes    (2021-03-08 19:39:43)
Cologne Business School, Sporthochschule, TH, Musik &amp; Tanz, Kath. HS, Uni Köln, Rheinische FH</t>
      </text>
    </comment>
    <comment authorId="0" ref="CL227">
      <text>
        <t xml:space="preserve">======
ID#AAAALoSHeMs
Johannes    (2021-03-08 19:39:43)
Zeppelin</t>
      </text>
    </comment>
    <comment authorId="0" ref="CL9">
      <text>
        <t xml:space="preserve">======
ID#AAAALoSHeMo
Johannes    (2021-03-08 19:39:43)
Uni, FH, Musik</t>
      </text>
    </comment>
    <comment authorId="0" ref="CL113">
      <text>
        <t xml:space="preserve">======
ID#AAAALoSHeMc
Johannes    (2021-03-08 19:39:43)
FH, ISM, TU</t>
      </text>
    </comment>
    <comment authorId="0" ref="CL231">
      <text>
        <t xml:space="preserve">======
ID#AAAALoSHeMY
Johannes    (2021-03-08 19:39:43)
&gt;10 Unis</t>
      </text>
    </comment>
    <comment authorId="0" ref="CL161">
      <text>
        <t xml:space="preserve">======
ID#AAAALoSHeMU
Johannes    (2021-03-08 19:39:43)
Uni &amp; FH</t>
      </text>
    </comment>
    <comment authorId="0" ref="CL326">
      <text>
        <t xml:space="preserve">======
ID#AAAALoSHeMM
Johannes    (2021-03-08 19:39:43)
Uni des Saarlands, HTW, Prävention/Gesundheitsmanagement</t>
      </text>
    </comment>
    <comment authorId="0" ref="CL28">
      <text>
        <t xml:space="preserve">======
ID#AAAALoSHeMI
Johannes    (2021-03-08 19:39:43)
TU Clausthal</t>
      </text>
    </comment>
    <comment authorId="0" ref="CL136">
      <text>
        <t xml:space="preserve">======
ID#AAAALoSHeMA
Johannes    (2021-03-08 19:39:43)
Fresenius Hochschuule Idsstein
HS Geisenheim
EBS</t>
      </text>
    </comment>
    <comment authorId="0" ref="CL356">
      <text>
        <t xml:space="preserve">======
ID#AAAALoSHeME
Johannes    (2021-03-08 19:39:43)
Uni Wismar</t>
      </text>
    </comment>
    <comment authorId="0" ref="CL364">
      <text>
        <t xml:space="preserve">======
ID#AAAALoSHeL8
Johannes    (2021-03-08 19:39:43)
TU, HTW + 6 andere</t>
      </text>
    </comment>
    <comment authorId="0" ref="CL55">
      <text>
        <t xml:space="preserve">======
ID#AAAALoSHeL0
Johannes    (2021-03-08 19:39:43)
Uni + FH</t>
      </text>
    </comment>
    <comment authorId="0" ref="CL355">
      <text>
        <t xml:space="preserve">======
ID#AAAALoSHeL4
Johannes    (2021-03-08 19:39:43)
FH Stralsund</t>
      </text>
    </comment>
    <comment authorId="0" ref="CL369">
      <text>
        <t xml:space="preserve">======
ID#AAAALoSHeLw
Johannes    (2021-03-08 19:39:43)
Uni Leipzig, HTW, 5 andere</t>
      </text>
    </comment>
    <comment authorId="0" ref="CL71">
      <text>
        <t xml:space="preserve">======
ID#AAAALoSHeLs
Johannes    (2021-03-08 19:39:43)
HS, Fliedner, uni, IST, Kunstakademie, Robert Schumann</t>
      </text>
    </comment>
    <comment authorId="0" ref="CL382">
      <text>
        <t xml:space="preserve">======
ID#AAAALoSHeLg
Johannes    (2021-03-08 19:39:43)
Uni Merseburg</t>
      </text>
    </comment>
    <comment authorId="0" ref="CL117">
      <text>
        <t xml:space="preserve">======
ID#AAAALoSHeLc
Johannes    (2021-03-08 19:39:43)
Witten Herdecke</t>
      </text>
    </comment>
    <comment authorId="0" ref="CL91">
      <text>
        <t xml:space="preserve">======
ID#AAAALoSHeLY
Johannes    (2021-03-08 19:39:43)
Europäische FH Brühl
FH des Bundes</t>
      </text>
    </comment>
    <comment authorId="0" ref="CL86">
      <text>
        <t xml:space="preserve">======
ID#AAAALoSHeLQ
Johannes    (2021-03-08 19:39:43)
HS Bad Honnef/Bonn
Uni Bonn
Sparkassenuni</t>
      </text>
    </comment>
    <comment authorId="0" ref="J6">
      <text>
        <t xml:space="preserve">======
ID#AAAALoSHeLU
Johannes    (2021-03-08 19:39:43)
Zweitstimmen</t>
      </text>
    </comment>
    <comment authorId="0" ref="CL121">
      <text>
        <t xml:space="preserve">======
ID#AAAALoSHeK8
Johannes    (2021-03-08 19:39:43)
Uni Siegen</t>
      </text>
    </comment>
    <comment authorId="0" ref="CL105">
      <text>
        <t xml:space="preserve">======
ID#AAAALoSHeK4
Johannes    (2021-03-08 19:39:43)
Uni, FH, FH Diakonie, FH Mittelstand</t>
      </text>
    </comment>
    <comment authorId="0" ref="CL89">
      <text>
        <t xml:space="preserve">======
ID#AAAALoSHeLA
Johannes    (2021-03-08 19:39:43)
FH &amp; RWTH</t>
      </text>
    </comment>
    <comment authorId="0" ref="CL150">
      <text>
        <t xml:space="preserve">======
ID#AAAALoSHeKw
Johannes    (2021-03-08 19:39:43)
HS Koblenz, Uni Koblenz Landau</t>
      </text>
    </comment>
    <comment authorId="0" ref="CL214">
      <text>
        <t xml:space="preserve">======
ID#AAAALoSHeKo
Johannes    (2021-03-08 19:39:43)
HS Kehl
Uni Offenburg</t>
      </text>
    </comment>
    <comment authorId="0" ref="CL188">
      <text>
        <t xml:space="preserve">======
ID#AAAALoSHeKk
Johannes    (2021-03-08 19:39:43)
Uni Esslingen, Uni Nürtingen</t>
      </text>
    </comment>
    <comment authorId="0" ref="CL302">
      <text>
        <t xml:space="preserve">======
ID#AAAALoSHeKg
Johannes    (2021-03-08 19:39:43)
3 HS</t>
      </text>
    </comment>
    <comment authorId="0" ref="CL168">
      <text>
        <t xml:space="preserve">======
ID#AAAALoSHeKc
Johannes    (2021-03-08 19:39:43)
Uni Koblenz-Landau</t>
      </text>
    </comment>
    <comment authorId="0" ref="CL186">
      <text>
        <t xml:space="preserve">======
ID#AAAALoSHeKU
Johannes    (2021-03-08 19:39:43)
Duale Hochschule BW
Uni Stuttgart
Uni Hohenheim
AKAD Bildungsgesellschaft
Pädagogische Hochschule
Hochschule der Technik
Staatliche Akademie der Bildenden Künste
Hochschule für Musik und Bildende Kunst</t>
      </text>
    </comment>
    <comment authorId="0" ref="CL37">
      <text>
        <t xml:space="preserve">======
ID#AAAALoSHeKI
Johannes    (2021-03-08 19:39:43)
Uni + FH</t>
      </text>
    </comment>
  </commentList>
  <extLst>
    <ext uri="GoogleSheetsCustomDataVersion1">
      <go:sheetsCustomData xmlns:go="http://customooxmlschemas.google.com/" r:id="rId1" roundtripDataSignature="AMtx7mhlA6vgstNewyYHgnWqKIK+ppjAkg=="/>
    </ext>
  </extLst>
</comments>
</file>

<file path=xl/comments2.xml><?xml version="1.0" encoding="utf-8"?>
<comments xmlns:r="http://schemas.openxmlformats.org/officeDocument/2006/relationships" xmlns="http://schemas.openxmlformats.org/spreadsheetml/2006/main">
  <authors>
    <author/>
  </authors>
  <commentList>
    <comment authorId="0" ref="B125">
      <text>
        <t xml:space="preserve">======
ID#AAAALoSHeSo
Johannes    (2021-03-08 19:39:43)
Nürnberger Land</t>
      </text>
    </comment>
    <comment authorId="0" ref="B38">
      <text>
        <t xml:space="preserve">======
ID#AAAALoSHeSk
Johannes    (2021-03-08 19:39:43)
Nur Coesfeld</t>
      </text>
    </comment>
    <comment authorId="0" ref="B232">
      <text>
        <t xml:space="preserve">======
ID#AAAALoSHeSc
Johannes    (2021-03-08 19:39:43)
Nur Schaumburg</t>
      </text>
    </comment>
    <comment authorId="0" ref="B48">
      <text>
        <t xml:space="preserve">======
ID#AAAALoSHeSY
Johannes    (2021-03-08 19:39:43)
Nur Hagen</t>
      </text>
    </comment>
    <comment authorId="0" ref="B35">
      <text>
        <t xml:space="preserve">======
ID#AAAALoSHeSU
Johannes    (2021-03-08 19:39:43)
Nur Steinfurt</t>
      </text>
    </comment>
    <comment authorId="0" ref="B43">
      <text>
        <t xml:space="preserve">======
ID#AAAALoSHeSE
Johannes    (2021-03-08 19:39:43)
Nur Herfurt</t>
      </text>
    </comment>
    <comment authorId="0" ref="B76">
      <text>
        <t xml:space="preserve">======
ID#AAAALoSHeRw
Johannes    (2021-03-08 19:39:43)
Nur Starnberg</t>
      </text>
    </comment>
    <comment authorId="0" ref="B47">
      <text>
        <t xml:space="preserve">======
ID#AAAALoSHeRs
Johannes    (2021-03-08 19:39:43)
Nur Paderborn</t>
      </text>
    </comment>
    <comment authorId="0" ref="B161">
      <text>
        <t xml:space="preserve">======
ID#AAAALoSHeRg
Johannes    (2021-03-08 19:39:43)
Rems-Muhr-Kreis</t>
      </text>
    </comment>
    <comment authorId="0" ref="B25">
      <text>
        <t xml:space="preserve">======
ID#AAAALoSHeRM
Johannes    (2021-03-08 19:39:43)
Nur Krefeld</t>
      </text>
    </comment>
    <comment authorId="0" ref="B11">
      <text>
        <t xml:space="preserve">======
ID#AAAALoSHeRI
Johannes    (2021-03-08 19:39:43)
Gilt nur für Euskirchen</t>
      </text>
    </comment>
    <comment authorId="0" ref="B189">
      <text>
        <t xml:space="preserve">======
ID#AAAALoSHeQ0
Johannes    (2021-03-08 19:39:43)
Nur Rottweil</t>
      </text>
    </comment>
    <comment authorId="0" ref="B51">
      <text>
        <t xml:space="preserve">======
ID#AAAALoSHeQw
Johannes    (2021-03-08 19:39:43)
Nur Herne</t>
      </text>
    </comment>
    <comment authorId="0" ref="B10">
      <text>
        <t xml:space="preserve">======
ID#AAAALoSHeQs
Johannes    (2021-03-08 19:39:43)
Gilt für Rhein-Erft Kreis gesamt</t>
      </text>
    </comment>
    <comment authorId="0" ref="B185">
      <text>
        <t xml:space="preserve">======
ID#AAAALoSHeQk
Johannes    (2021-03-08 19:39:43)
Breisgau Hochschwarzwald</t>
      </text>
    </comment>
    <comment authorId="0" ref="B171">
      <text>
        <t xml:space="preserve">======
ID#AAAALoSHeQg
Johannes    (2021-03-08 19:39:43)
Ostalbkreis</t>
      </text>
    </comment>
    <comment authorId="0" ref="B199">
      <text>
        <t xml:space="preserve">======
ID#AAAALoSHeQc
Johannes    (2021-03-08 19:39:43)
Alb-Donau-Kreis</t>
      </text>
    </comment>
    <comment authorId="0" ref="B30">
      <text>
        <t xml:space="preserve">======
ID#AAAALoSHeQU
Johannes    (2021-03-08 19:39:43)
Nur Oberhausen</t>
      </text>
    </comment>
    <comment authorId="0" ref="B62">
      <text>
        <t xml:space="preserve">======
ID#AAAALoSHeQM
Johannes    (2021-03-08 19:39:43)
Ebersberg</t>
      </text>
    </comment>
    <comment authorId="0" ref="B54">
      <text>
        <t xml:space="preserve">======
ID#AAAALoSHeQI
Johannes    (2021-03-08 19:39:43)
Nur Hamm</t>
      </text>
    </comment>
    <comment authorId="0" ref="B187">
      <text>
        <t xml:space="preserve">======
ID#AAAALoSHeP8
Johannes    (2021-03-08 19:39:43)
Nur Emmendingen</t>
      </text>
    </comment>
    <comment authorId="0" ref="B23">
      <text>
        <t xml:space="preserve">======
ID#AAAALoSHePs
Johannes    (2021-03-08 19:39:43)
Nur Rheinkreis Neuss</t>
      </text>
    </comment>
    <comment authorId="0" ref="B215">
      <text>
        <t xml:space="preserve">======
ID#AAAALoSHePo
Johannes    (2021-03-08 19:39:43)
Nur Cuxhaven</t>
      </text>
    </comment>
    <comment authorId="0" ref="B59">
      <text>
        <t xml:space="preserve">======
ID#AAAALoSHePU
Johannes    (2021-03-08 19:39:43)
Nur Märkischer Kreis</t>
      </text>
    </comment>
    <comment authorId="0" ref="B170">
      <text>
        <t xml:space="preserve">======
ID#AAAALoSHePQ
Johannes    (2021-03-08 19:39:43)
Nur Heidenheim</t>
      </text>
    </comment>
    <comment authorId="0" ref="B31">
      <text>
        <t xml:space="preserve">======
ID#AAAALoSHePA
Johannes    (2021-03-08 19:39:43)
Nur Mülheim</t>
      </text>
    </comment>
    <comment authorId="0" ref="B182">
      <text>
        <t xml:space="preserve">======
ID#AAAALoSHeO4
Johannes    (2021-03-08 19:39:43)
Enzkreis</t>
      </text>
    </comment>
    <comment authorId="0" ref="B202">
      <text>
        <t xml:space="preserve">======
ID#AAAALoSHeO8
Johannes    (2021-03-08 19:39:43)
Nur Zollernalb</t>
      </text>
    </comment>
    <comment authorId="0" ref="B61">
      <text>
        <t xml:space="preserve">======
ID#AAAALoSHeOs
Johannes    (2021-03-08 19:39:43)
Erding only</t>
      </text>
    </comment>
    <comment authorId="0" ref="B186">
      <text>
        <t xml:space="preserve">======
ID#AAAALoSHeOc
Johannes    (2021-03-08 19:39:43)
Nur Lörrach</t>
      </text>
    </comment>
    <comment authorId="0" ref="B17">
      <text>
        <t xml:space="preserve">======
ID#AAAALoSHeOM
Johannes    (2021-03-08 19:39:43)
Nur Leverkusen</t>
      </text>
    </comment>
    <comment authorId="0" ref="B345">
      <text>
        <t xml:space="preserve">======
ID#AAAALoSHeNs
Johannes    (2021-03-08 19:39:43)
Nur Prignitz</t>
      </text>
    </comment>
    <comment authorId="0" ref="B77">
      <text>
        <t xml:space="preserve">======
ID#AAAALoSHeNo
Johannes    (2021-03-08 19:39:43)
Nur Landsberg am Lech</t>
      </text>
    </comment>
    <comment authorId="0" ref="B37">
      <text>
        <t xml:space="preserve">======
ID#AAAALoSHeNI
Johannes    (2021-03-08 19:39:43)
Nur Borken</t>
      </text>
    </comment>
    <comment authorId="0" ref="B216">
      <text>
        <t xml:space="preserve">======
ID#AAAALoSHeNA
Johannes    (2021-03-08 19:39:43)
Nur Stade</t>
      </text>
    </comment>
    <comment authorId="0" ref="B124">
      <text>
        <t xml:space="preserve">======
ID#AAAALoSHeM0
Johannes    (2021-03-08 19:39:43)
Nürnberg Stadt</t>
      </text>
    </comment>
    <comment authorId="0" ref="B36">
      <text>
        <t xml:space="preserve">======
ID#AAAALoSHeMw
Johannes    (2021-03-08 19:39:43)
Nur Bottrop</t>
      </text>
    </comment>
    <comment authorId="0" ref="B42">
      <text>
        <t xml:space="preserve">======
ID#AAAALoSHeMk
Johannes    (2021-03-08 19:39:43)
Nur Bielefeld</t>
      </text>
    </comment>
    <comment authorId="0" ref="B188">
      <text>
        <t xml:space="preserve">======
ID#AAAALoSHeMg
Johannes    (2021-03-08 19:39:43)
Ortenaukreis</t>
      </text>
    </comment>
    <comment authorId="0" ref="B178">
      <text>
        <t xml:space="preserve">======
ID#AAAALoSHeMQ
Johannes    (2021-03-08 19:39:43)
Neckar Odenwahld</t>
      </text>
    </comment>
    <comment authorId="0" ref="B58">
      <text>
        <t xml:space="preserve">======
ID#AAAALoSHeLo
Johannes    (2021-03-08 19:39:43)
Nur Olpe</t>
      </text>
    </comment>
    <comment authorId="0" ref="B164">
      <text>
        <t xml:space="preserve">======
ID#AAAALoSHeLk
Johannes    (2021-03-08 19:39:43)
Heilbronn Stadt</t>
      </text>
    </comment>
    <comment authorId="0" ref="B121">
      <text>
        <t xml:space="preserve">======
ID#AAAALoSHeLI
Johannes    (2021-03-08 19:39:43)
Erlangen Land Höchstedt (Daten sind für ganz Erlangen)</t>
      </text>
    </comment>
    <comment authorId="0" ref="B217">
      <text>
        <t xml:space="preserve">======
ID#AAAALoSHeLM
Johannes    (2021-03-08 19:39:43)
Grafschaft Bentheim</t>
      </text>
    </comment>
    <comment authorId="0" ref="B206">
      <text>
        <t xml:space="preserve">======
ID#AAAALoSHeLE
Johannes    (2021-03-08 19:39:43)
Êmsland</t>
      </text>
    </comment>
    <comment authorId="0" ref="B120">
      <text>
        <t xml:space="preserve">======
ID#AAAALoSHeK0
Johannes    (2021-03-08 19:39:43)
Erlangen Stadt</t>
      </text>
    </comment>
    <comment authorId="0" ref="B90">
      <text>
        <t xml:space="preserve">======
ID#AAAALoSHeKs
Johannes    (2021-03-08 19:39:43)
Nur Straubing</t>
      </text>
    </comment>
    <comment authorId="0" ref="B18">
      <text>
        <t xml:space="preserve">======
ID#AAAALoSHeKY
Johannes    (2021-03-08 19:39:43)
Wuppertal Stadt</t>
      </text>
    </comment>
    <comment authorId="0" ref="B46">
      <text>
        <t xml:space="preserve">======
ID#AAAALoSHeKQ
Johannes    (2021-03-08 19:39:43)
Nur Höxter</t>
      </text>
    </comment>
    <comment authorId="0" ref="B165">
      <text>
        <t xml:space="preserve">======
ID#AAAALoSHeKM
Johannes    (2021-03-08 19:39:43)
Heilbronn Land</t>
      </text>
    </comment>
  </commentList>
  <extLst>
    <ext uri="GoogleSheetsCustomDataVersion1">
      <go:sheetsCustomData xmlns:go="http://customooxmlschemas.google.com/" r:id="rId1" roundtripDataSignature="AMtx7miXUOzI+nOtchfAXWknfScRfILCpA=="/>
    </ext>
  </extLst>
</comments>
</file>

<file path=xl/comments3.xml><?xml version="1.0" encoding="utf-8"?>
<comments xmlns:r="http://schemas.openxmlformats.org/officeDocument/2006/relationships" xmlns="http://schemas.openxmlformats.org/spreadsheetml/2006/main">
  <authors>
    <author/>
  </authors>
  <commentList>
    <comment authorId="0" ref="F4">
      <text>
        <t xml:space="preserve">======
ID#AAAALoSHeN4
Johannes    (2021-03-08 19:39:43)
Evtl. macht es sinn hier Clustering zu betreibein (also 4-5 Kategorien)</t>
      </text>
    </comment>
    <comment authorId="0" ref="E4">
      <text>
        <t xml:space="preserve">======
ID#AAAALoSHeNE
Johannes    (2021-03-08 19:39:43)
Brauchen Daten zu EU-Ausländern</t>
      </text>
    </comment>
  </commentList>
  <extLst>
    <ext uri="GoogleSheetsCustomDataVersion1">
      <go:sheetsCustomData xmlns:go="http://customooxmlschemas.google.com/" r:id="rId1" roundtripDataSignature="AMtx7mjB8ho1fVUqOvZhtvEkko3MD/LxcQ=="/>
    </ext>
  </extLst>
</comments>
</file>

<file path=xl/sharedStrings.xml><?xml version="1.0" encoding="utf-8"?>
<sst xmlns="http://schemas.openxmlformats.org/spreadsheetml/2006/main" count="7238" uniqueCount="1344">
  <si>
    <t>Instructions:</t>
  </si>
  <si>
    <t>- Use the "weight" drop-down menu to shift the importance of a category in the ranking of election districts</t>
  </si>
  <si>
    <t>- Groups are constructed in a manner that they divide the population in roughly 5 equal groups</t>
  </si>
  <si>
    <t>- Groups can be changed by shifting the borders (numbers in blue)</t>
  </si>
  <si>
    <t>Rank</t>
  </si>
  <si>
    <t>Score</t>
  </si>
  <si>
    <t>District</t>
  </si>
  <si>
    <t>State</t>
  </si>
  <si>
    <t>Voters 14 ('000)</t>
  </si>
  <si>
    <t>% partic. 14</t>
  </si>
  <si>
    <t>Kriterium</t>
  </si>
  <si>
    <t>Weight</t>
  </si>
  <si>
    <t>1. Group</t>
  </si>
  <si>
    <t>2. Group</t>
  </si>
  <si>
    <t>3. Group</t>
  </si>
  <si>
    <t>4.Group</t>
  </si>
  <si>
    <t>5.Group</t>
  </si>
  <si>
    <t>Min</t>
  </si>
  <si>
    <t>Max</t>
  </si>
  <si>
    <t>Average</t>
  </si>
  <si>
    <t>Median</t>
  </si>
  <si>
    <t>1. Quartile</t>
  </si>
  <si>
    <t>2. Quartile</t>
  </si>
  <si>
    <t>3. Quartile</t>
  </si>
  <si>
    <t>4. Quartile</t>
  </si>
  <si>
    <t>Comment:</t>
  </si>
  <si>
    <t>Demography</t>
  </si>
  <si>
    <t>1. Population density (Inhabitant per km²)</t>
  </si>
  <si>
    <t>High</t>
  </si>
  <si>
    <t>Berlin Prenzlberg / Kreuzberg:13,000, Köln: 2,600, Münster: 1,000</t>
  </si>
  <si>
    <t>Population (in m inhabitants)</t>
  </si>
  <si>
    <t>2. First time voters per district (k)</t>
  </si>
  <si>
    <t>Berlin: 250k, Köln: 78k, Münster: 39k</t>
  </si>
  <si>
    <t>3. % of population 18-24</t>
  </si>
  <si>
    <t>Medium</t>
  </si>
  <si>
    <t>Berlin:7.1, Köln: 8.5, Münster: 12.6</t>
  </si>
  <si>
    <t>4. % of population 25-35</t>
  </si>
  <si>
    <t>Berlin:17.1, Köln: 16.9, Münster: 18.1</t>
  </si>
  <si>
    <t>5. % of population 35-59</t>
  </si>
  <si>
    <t>Berlin: 35.1, Köln: 36.2, Münster: 32.5</t>
  </si>
  <si>
    <t>6. % of population 59-74</t>
  </si>
  <si>
    <t>Berlin: 15.4, Köln: 13.6, Münster: 12.7</t>
  </si>
  <si>
    <t>7. % of population &gt;75</t>
  </si>
  <si>
    <t>Berlin: 9.4, Köln: 8.9, Münster: 9.1</t>
  </si>
  <si>
    <t>Education</t>
  </si>
  <si>
    <t>8. School leavers with Abitur/FH Reife</t>
  </si>
  <si>
    <t>Berlin Prenzlberg / Kreuzberg:42.2%, Köln: 41.4%, Münster: 50.4%</t>
  </si>
  <si>
    <t>9. School leavers per 1000 inhabitants</t>
  </si>
  <si>
    <t>Low</t>
  </si>
  <si>
    <t>Berlin Prenzlberg / Kreuzberg:10.8, Köln: 12.3, Münster: 15.5</t>
  </si>
  <si>
    <t>10. School leavers in 2015 ('000) - (around 21yo)</t>
  </si>
  <si>
    <t>Berlin:38k, Köln: 11.2k, Münster: 4.8k</t>
  </si>
  <si>
    <t>Population (in m leavers)</t>
  </si>
  <si>
    <t>11. Occupational school leavers as % of all leavers 2015</t>
  </si>
  <si>
    <t>Berlin Prenzlberg / Kreuzberg:20.4, Köln: 22.1, Münster: 29.7</t>
  </si>
  <si>
    <t>12. Students in ('000)</t>
  </si>
  <si>
    <t>Berlin: 169k, Köln: 91, Münster: 58</t>
  </si>
  <si>
    <t>Population (in k students)</t>
  </si>
  <si>
    <t>13. Students as % of elligible voters</t>
  </si>
  <si>
    <t>Berlin: 4.8, Köln: 9.9, Münster: 18.6</t>
  </si>
  <si>
    <t>Social indicators</t>
  </si>
  <si>
    <t>13. Disposable income per household member</t>
  </si>
  <si>
    <t>Berlin Prenzlberg / Kreuzberg:18.6k, Köln: 20.7k, Münster: 22.1k</t>
  </si>
  <si>
    <t>14. % of flats rented in buildings</t>
  </si>
  <si>
    <t>Berlin Prenzlberg / Kreuzberg:94.4%, Köln: 72.4%, Münster: 67.6%</t>
  </si>
  <si>
    <t>Voter behaviour</t>
  </si>
  <si>
    <t>15. Voted Piraten in 2014</t>
  </si>
  <si>
    <t>Berlin: 3.2%, Köln: 1.9%, Münster: 1.8%</t>
  </si>
  <si>
    <t>16. Not CDU, SPD in 2017</t>
  </si>
  <si>
    <t>17. Not CDU, SPD in 2019</t>
  </si>
  <si>
    <t>18. Not CDU, AfD in 2017</t>
  </si>
  <si>
    <t>19. Not CDU, AfD in 2019</t>
  </si>
  <si>
    <t>20. Voted Green in 2017</t>
  </si>
  <si>
    <t>Berlin: 19.1%, Köln: 18.4%, Münster: 18.5%</t>
  </si>
  <si>
    <t>21. Voted Volt in 2019 in %</t>
  </si>
  <si>
    <t>21. Voted Volt in 2019 absolut</t>
  </si>
  <si>
    <t>22. Volt Teamsize /1k inhabitants</t>
  </si>
  <si>
    <t>21. Volt member /1k inhabitants</t>
  </si>
  <si>
    <t>Input drop down</t>
  </si>
  <si>
    <t>None</t>
  </si>
  <si>
    <t>Top 50</t>
  </si>
  <si>
    <t>% of total</t>
  </si>
  <si>
    <t>Top 75</t>
  </si>
  <si>
    <t>Top 100</t>
  </si>
  <si>
    <t>Faktor</t>
  </si>
  <si>
    <t>Rang</t>
  </si>
  <si>
    <t>Nr</t>
  </si>
  <si>
    <t>Gebiet</t>
  </si>
  <si>
    <t>Wähler 19</t>
  </si>
  <si>
    <t>Wähler 17</t>
  </si>
  <si>
    <t>Wähler 14</t>
  </si>
  <si>
    <t>% Bet 19</t>
  </si>
  <si>
    <t>% Bet 17</t>
  </si>
  <si>
    <t>% Bet 14</t>
  </si>
  <si>
    <t>CDU,SPD combined 2019</t>
  </si>
  <si>
    <t>CDU,SPD combined 2017</t>
  </si>
  <si>
    <t>Quintil 19</t>
  </si>
  <si>
    <t>Quintil 17</t>
  </si>
  <si>
    <t>CDU,AfD combined 2019</t>
  </si>
  <si>
    <t>CDU,AfD combined 2017</t>
  </si>
  <si>
    <t>CDU 19 (%)</t>
  </si>
  <si>
    <t>CDU 17 (%)</t>
  </si>
  <si>
    <t>CDU 14 (%)</t>
  </si>
  <si>
    <t>CDU 09 (%)</t>
  </si>
  <si>
    <t>SPD 19 (%)</t>
  </si>
  <si>
    <t>SPD 17 (%)</t>
  </si>
  <si>
    <t>SPD 14 (%)</t>
  </si>
  <si>
    <t>SPD 09 (%)</t>
  </si>
  <si>
    <t>Grüne 19 (%)</t>
  </si>
  <si>
    <t>Grüne 17 (%)</t>
  </si>
  <si>
    <t>Grüne 14 (%)</t>
  </si>
  <si>
    <t>Grüne 09 (%)</t>
  </si>
  <si>
    <t>FDP 17 (%)</t>
  </si>
  <si>
    <t>FDP 14 (%)</t>
  </si>
  <si>
    <t>FDP 09 (%)</t>
  </si>
  <si>
    <t>Linke 17 (%)</t>
  </si>
  <si>
    <t>Linke 14 (%)</t>
  </si>
  <si>
    <t>Linke 09 (%)</t>
  </si>
  <si>
    <t>AFD 19 (%)</t>
  </si>
  <si>
    <t>AFD 17 (%)</t>
  </si>
  <si>
    <t>AFD 14 (%)</t>
  </si>
  <si>
    <t>AFD 09 (%)</t>
  </si>
  <si>
    <t>Other 17 (%)</t>
  </si>
  <si>
    <t>Other 14 (%)</t>
  </si>
  <si>
    <t>Other 09 (%)</t>
  </si>
  <si>
    <t>Piraten 17 (%)</t>
  </si>
  <si>
    <t>Piraten 14 (%)</t>
  </si>
  <si>
    <t>Quintil</t>
  </si>
  <si>
    <t>Piraten 09 (%)</t>
  </si>
  <si>
    <t>Volt Anteil 2019</t>
  </si>
  <si>
    <t>Volt Stimmen 2019</t>
  </si>
  <si>
    <t>Bevolkerungsdichte</t>
  </si>
  <si>
    <t>18-24 (k)</t>
  </si>
  <si>
    <t>18-24 (%)</t>
  </si>
  <si>
    <t>25-34 (%)</t>
  </si>
  <si>
    <t>35-59 (%)</t>
  </si>
  <si>
    <t>60-74 (%)</t>
  </si>
  <si>
    <t>Verf. Eink /Einw.</t>
  </si>
  <si>
    <t>2015 School leavers with FH-Reife/Abitur</t>
  </si>
  <si>
    <t>Schulabsolventen 2015 (je 1000 Einwohner)</t>
  </si>
  <si>
    <t>Schulabsolventen 2015 (k)</t>
  </si>
  <si>
    <t>Berufsschulabsolventen in %</t>
  </si>
  <si>
    <t>Studenten (Uni/FH) in '000</t>
  </si>
  <si>
    <t>Studenten als % der Wahlber.</t>
  </si>
  <si>
    <t>Mieterquote %</t>
  </si>
  <si>
    <t>Wahlberechtigte 19</t>
  </si>
  <si>
    <t>Wahlberechtigte 17</t>
  </si>
  <si>
    <t>Wahlberechtigte 14</t>
  </si>
  <si>
    <t>Wahlberechtigte 09</t>
  </si>
  <si>
    <t>Gültige stimmen 09</t>
  </si>
  <si>
    <t>Studierende</t>
  </si>
  <si>
    <t>Bevölkerung 2017</t>
  </si>
  <si>
    <t>Anzahl Volt-Team</t>
  </si>
  <si>
    <t>Volterinnen/1000EW</t>
  </si>
  <si>
    <t>Anzahl Mitglieder</t>
  </si>
  <si>
    <t>Voltmember/1000EW</t>
  </si>
  <si>
    <t>Anzahl Volunteers</t>
  </si>
  <si>
    <t>Vergangene Wahlen</t>
  </si>
  <si>
    <t>laufender Wahlkampf</t>
  </si>
  <si>
    <t>SH</t>
  </si>
  <si>
    <t>Flensburg, Stadt</t>
  </si>
  <si>
    <t>Kiel, Landeshauptstadt</t>
  </si>
  <si>
    <t>Lübeck, Hansestadt</t>
  </si>
  <si>
    <t>Neumünster, Stadt</t>
  </si>
  <si>
    <t>Dithmarschen</t>
  </si>
  <si>
    <t>Herzogtum Lauenburg</t>
  </si>
  <si>
    <t>Nordfriesland</t>
  </si>
  <si>
    <t>Ostholstein</t>
  </si>
  <si>
    <t>Pinneberg</t>
  </si>
  <si>
    <t>Plön</t>
  </si>
  <si>
    <t>Rendsburg-Eckernförde</t>
  </si>
  <si>
    <t>Schleswig-Flensburg</t>
  </si>
  <si>
    <t>Segeberg</t>
  </si>
  <si>
    <t>Steinburg</t>
  </si>
  <si>
    <t>Stormarn</t>
  </si>
  <si>
    <t>HH</t>
  </si>
  <si>
    <t>Hamburg, Freie und Hansestadt</t>
  </si>
  <si>
    <t>NI</t>
  </si>
  <si>
    <t>Braunschweig, Stadt</t>
  </si>
  <si>
    <t>Salzgitter, Stadt</t>
  </si>
  <si>
    <t>Wolfsburg, Stadt</t>
  </si>
  <si>
    <t>Gifhorn</t>
  </si>
  <si>
    <t>Göttingen</t>
  </si>
  <si>
    <t>Goslar</t>
  </si>
  <si>
    <t>Helmstedt</t>
  </si>
  <si>
    <t>Northeim</t>
  </si>
  <si>
    <t>Osterode am Harz (Dubliziert von Nordheim)</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</si>
  <si>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</si>
  <si>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</si>
  <si>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</si>
  <si>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</si>
  <si>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</si>
  <si>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</si>
  <si>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</si>
  <si>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</si>
  <si>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</si>
  <si>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</si>
  <si>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</si>
  <si>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</si>
  <si>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</si>
  <si>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</si>
  <si>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</si>
  <si>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</si>
  <si>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</si>
  <si>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</si>
  <si>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</si>
  <si>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</si>
  <si>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</si>
  <si>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</si>
  <si>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</si>
  <si>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</si>
  <si>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</si>
  <si>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</si>
  <si>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</si>
  <si>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</si>
  <si>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</si>
  <si>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</si>
  <si>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</si>
  <si>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</si>
  <si>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</si>
  <si>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</si>
  <si>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</si>
  <si>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</si>
  <si>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</si>
  <si>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HB</t>
  </si>
  <si>
    <t>Bremen, Stadt</t>
  </si>
  <si>
    <t>Bremerhaven, Stadt</t>
  </si>
  <si>
    <t>NW</t>
  </si>
  <si>
    <t>Düsseldorf, Stadt</t>
  </si>
  <si>
    <t>Duisburg, Stadt</t>
  </si>
  <si>
    <t>Essen, Stadt</t>
  </si>
  <si>
    <t>Krefeld, Stadt</t>
  </si>
  <si>
    <t>Mönchengladbach, Stadt</t>
  </si>
  <si>
    <t>Mülheim an der Ruhr, Stadt</t>
  </si>
  <si>
    <t>Oberhausen, Stadt</t>
  </si>
  <si>
    <t>Remscheid, Stadt</t>
  </si>
  <si>
    <t>Solingen, Klingenstadt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</si>
  <si>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</si>
  <si>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</si>
  <si>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</si>
  <si>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</si>
  <si>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</si>
  <si>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</si>
  <si>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</si>
  <si>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</si>
  <si>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</si>
  <si>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</si>
  <si>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</si>
  <si>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</si>
  <si>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</si>
  <si>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</si>
  <si>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</si>
  <si>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</si>
  <si>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</si>
  <si>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</si>
  <si>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</si>
  <si>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</si>
  <si>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</si>
  <si>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</si>
  <si>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</si>
  <si>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</si>
  <si>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</si>
  <si>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</si>
  <si>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</si>
  <si>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</si>
  <si>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</si>
  <si>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</si>
  <si>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</si>
  <si>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</si>
  <si>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</si>
  <si>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</si>
  <si>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 der FernUniversität</t>
  </si>
  <si>
    <t>Hamm, Stadt</t>
  </si>
  <si>
    <t>Herne, Stadt</t>
  </si>
  <si>
    <t>Ennepe-Ruhr-Kreis</t>
  </si>
  <si>
    <t>Hochsauerlandkreis</t>
  </si>
  <si>
    <t>Märkischer Kreis</t>
  </si>
  <si>
    <t>Olpe</t>
  </si>
  <si>
    <t>Siegen-Wittgenstein</t>
  </si>
  <si>
    <t>Soest</t>
  </si>
  <si>
    <t>Unna</t>
  </si>
  <si>
    <t>HE</t>
  </si>
  <si>
    <t>Darmstadt, Wissenschaftsstadt</t>
  </si>
  <si>
    <t>Frankfurt am Main, Stadt</t>
  </si>
  <si>
    <t>Offenbach am Main, Stadt</t>
  </si>
  <si>
    <t>Wiesbaden, Landeshauptstadt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</si>
  <si>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</si>
  <si>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</si>
  <si>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</si>
  <si>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</si>
  <si>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</si>
  <si>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</si>
  <si>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</si>
  <si>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</si>
  <si>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</si>
  <si>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</si>
  <si>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</si>
  <si>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</si>
  <si>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</si>
  <si>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</si>
  <si>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</si>
  <si>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documenta-Stadt</t>
  </si>
  <si>
    <t>Fulda</t>
  </si>
  <si>
    <t>Hersfeld-Rotenburg</t>
  </si>
  <si>
    <t>Kassel</t>
  </si>
  <si>
    <t>Schwalm-Eder-Kreis</t>
  </si>
  <si>
    <t>Waldeck-Frankenberg</t>
  </si>
  <si>
    <t>Werra-Meißner-Kreis</t>
  </si>
  <si>
    <t>RP</t>
  </si>
  <si>
    <t>Koblenz, kreisfreie Stadt</t>
  </si>
  <si>
    <t>Ahrweiler</t>
  </si>
  <si>
    <t>Altenkirchen (Westerwald)</t>
  </si>
  <si>
    <t>Bad Kreuznach</t>
  </si>
  <si>
    <t>Birkenfeld</t>
  </si>
  <si>
    <t>Cochem-Zell</t>
  </si>
  <si>
    <t>Mayen-Koblenz</t>
  </si>
  <si>
    <t>Neuwied</t>
  </si>
  <si>
    <t>Rhein-Hunsrück-Kreis</t>
  </si>
  <si>
    <t>Rhein-Lahn-Kreis</t>
  </si>
  <si>
    <t>Westerwaldkreis</t>
  </si>
  <si>
    <t>Trier, kreisfreie Stadt</t>
  </si>
  <si>
    <t>Bernkastel-Wittlich</t>
  </si>
  <si>
    <t>Eifelkreis Bitburg-Prüm</t>
  </si>
  <si>
    <t>Vulkaneifel</t>
  </si>
  <si>
    <t>Trier-Saarburg</t>
  </si>
  <si>
    <t>Frankenthal (Pfalz), kreisfreie Stadt</t>
  </si>
  <si>
    <t>Kaiserslautern, kreisfreie Stadt</t>
  </si>
  <si>
    <t>Landau in der Pfalz, kreisfreie Stadt</t>
  </si>
  <si>
    <t>Ludwigshafen am Rhein, kreisfreie Stadt</t>
  </si>
  <si>
    <t>Mainz, kreisfreie Stadt</t>
  </si>
  <si>
    <t>Neustadt an der Weinstraße, kreisfreie Stadt</t>
  </si>
  <si>
    <t>Pirmasens, kreisfreie Stadt</t>
  </si>
  <si>
    <t>Speyer, kreisfreie Stadt</t>
  </si>
  <si>
    <t>Worms, kreisfreie Stadt</t>
  </si>
  <si>
    <t>Zweibrücken, kreisfreie Stadt</t>
  </si>
  <si>
    <t>Alzey-Worms</t>
  </si>
  <si>
    <t>Bad Dürkheim</t>
  </si>
  <si>
    <t>Donnersbergkreis</t>
  </si>
  <si>
    <t>Germersheim</t>
  </si>
  <si>
    <t>Kaiserslautern</t>
  </si>
  <si>
    <t>Kusel</t>
  </si>
  <si>
    <t>Südliche Weinstraße</t>
  </si>
  <si>
    <t>Rhein-Pfalz-Kreis</t>
  </si>
  <si>
    <t>Mainz-Bingen</t>
  </si>
  <si>
    <t>Südwestpfalz</t>
  </si>
  <si>
    <t>BW</t>
  </si>
  <si>
    <t>Stuttgart, Landeshauptstadt</t>
  </si>
  <si>
    <t>Böblingen</t>
  </si>
  <si>
    <t>Esslingen</t>
  </si>
  <si>
    <t>Göppingen</t>
  </si>
  <si>
    <t>Ludwigsburg</t>
  </si>
  <si>
    <t>Rems-Murr-Kreis</t>
  </si>
  <si>
    <t>Heilbronn, Stadt</t>
  </si>
  <si>
    <t>Heilbronn</t>
  </si>
  <si>
    <t>Hohenlohekreis</t>
  </si>
  <si>
    <t>Schwäbisch Hall</t>
  </si>
  <si>
    <t>Main-Tauber-Kreis</t>
  </si>
  <si>
    <t>Heidenheim</t>
  </si>
  <si>
    <t>Ostalbkreis</t>
  </si>
  <si>
    <t>Baden-Baden, Stadt</t>
  </si>
  <si>
    <t>Karlsruhe, Stadt</t>
  </si>
  <si>
    <t>Karlsruhe</t>
  </si>
  <si>
    <t>Rastatt</t>
  </si>
  <si>
    <t>Heidelberg, Stadt</t>
  </si>
  <si>
    <t>Mannheim, Universitätsstadt</t>
  </si>
  <si>
    <t>Neckar-Odenwald-Kreis</t>
  </si>
  <si>
    <t>Rhein-Neckar-Kreis</t>
  </si>
  <si>
    <t>Pforzheim, Stadt</t>
  </si>
  <si>
    <t>Calw</t>
  </si>
  <si>
    <t>Enzkreis</t>
  </si>
  <si>
    <t>Freudenstadt</t>
  </si>
  <si>
    <t>Freiburg im Breisgau, Stadt</t>
  </si>
  <si>
    <t>Breisgau-Hochschwarzwald</t>
  </si>
  <si>
    <t>Emmendingen</t>
  </si>
  <si>
    <t>Ortenaukreis</t>
  </si>
  <si>
    <t>Rottweil</t>
  </si>
  <si>
    <t>Schwarzwald-Baar-Kreis</t>
  </si>
  <si>
    <t>Tuttlingen</t>
  </si>
  <si>
    <t>Konstanz</t>
  </si>
  <si>
    <t>Lörrach</t>
  </si>
  <si>
    <t>Waldshut</t>
  </si>
  <si>
    <t>Reutlingen</t>
  </si>
  <si>
    <t>Tübingen</t>
  </si>
  <si>
    <t>Zollernalbkreis</t>
  </si>
  <si>
    <t>Ulm, Universitätsstadt</t>
  </si>
  <si>
    <t>Alb-Donau-Kreis</t>
  </si>
  <si>
    <t>Biberach</t>
  </si>
  <si>
    <t>Bodenseekreis</t>
  </si>
  <si>
    <t>Ravensburg</t>
  </si>
  <si>
    <t>Sigmaringen</t>
  </si>
  <si>
    <t>BY</t>
  </si>
  <si>
    <t>Ingolstadt, Stadt</t>
  </si>
  <si>
    <t>München, Landeshauptstadt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</si>
  <si>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</si>
  <si>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</si>
  <si>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</si>
  <si>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</si>
  <si>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</si>
  <si>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</si>
  <si>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</si>
  <si>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</si>
  <si>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</si>
  <si>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</si>
  <si>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</si>
  <si>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</si>
  <si>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</si>
  <si>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</si>
  <si>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 Land</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</si>
  <si>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</si>
  <si>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</si>
  <si>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</si>
  <si>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</si>
  <si>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</si>
  <si>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</si>
  <si>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</si>
  <si>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</si>
  <si>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</si>
  <si>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</si>
  <si>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</si>
  <si>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</si>
  <si>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</si>
  <si>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</si>
  <si>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</si>
  <si>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</si>
  <si>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</si>
  <si>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</si>
  <si>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</si>
  <si>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</si>
  <si>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</si>
  <si>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</si>
  <si>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</si>
  <si>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</si>
  <si>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</si>
  <si>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</si>
  <si>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</si>
  <si>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</si>
  <si>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</si>
  <si>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</si>
  <si>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</si>
  <si>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</si>
  <si>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</si>
  <si>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</si>
  <si>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</si>
  <si>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</si>
  <si>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</si>
  <si>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</si>
  <si>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</si>
  <si>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</si>
  <si>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</si>
  <si>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</si>
  <si>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</si>
  <si>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</si>
  <si>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</si>
  <si>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</si>
  <si>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</si>
  <si>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</si>
  <si>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</si>
  <si>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</si>
  <si>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</si>
  <si>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</si>
  <si>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</si>
  <si>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</si>
  <si>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</si>
  <si>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</si>
  <si>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</si>
  <si>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</si>
  <si>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</si>
  <si>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</si>
  <si>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</si>
  <si>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</si>
  <si>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</si>
  <si>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</si>
  <si>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</si>
  <si>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</si>
  <si>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</si>
  <si>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</si>
  <si>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</si>
  <si>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</si>
  <si>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</si>
  <si>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</si>
  <si>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</si>
  <si>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</si>
  <si>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</si>
  <si>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</si>
  <si>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</si>
  <si>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</si>
  <si>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</si>
  <si>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SL</t>
  </si>
  <si>
    <t>Regionalverband Saarbrücken</t>
  </si>
  <si>
    <t>Merzig-Wadern</t>
  </si>
  <si>
    <t>Neunkirchen</t>
  </si>
  <si>
    <t>Saarlouis</t>
  </si>
  <si>
    <t>Saarpfalz-Kreis</t>
  </si>
  <si>
    <t>St. Wendel</t>
  </si>
  <si>
    <t>BE</t>
  </si>
  <si>
    <t>Berlin</t>
  </si>
  <si>
    <t>BB</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</si>
  <si>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</si>
  <si>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</si>
  <si>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</si>
  <si>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</si>
  <si>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</si>
  <si>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</si>
  <si>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</si>
  <si>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</si>
  <si>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</si>
  <si>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</si>
  <si>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</si>
  <si>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</si>
  <si>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</si>
  <si>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</si>
  <si>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</si>
  <si>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</si>
  <si>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</si>
  <si>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</si>
  <si>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MV</t>
  </si>
  <si>
    <t>Rostock</t>
  </si>
  <si>
    <t>Schwerin</t>
  </si>
  <si>
    <t>Mecklenburgische Seenplatte</t>
  </si>
  <si>
    <t>Landkreis Rostock</t>
  </si>
  <si>
    <t>Vorpommern-Rügen</t>
  </si>
  <si>
    <t>Nordwestmecklenburg</t>
  </si>
  <si>
    <t>Vorpommern-Greifswald</t>
  </si>
  <si>
    <t>Ludwigslust-Parchim</t>
  </si>
  <si>
    <t>SN</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</si>
  <si>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</si>
  <si>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</si>
  <si>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</si>
  <si>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</si>
  <si>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</si>
  <si>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</si>
  <si>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</si>
  <si>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</si>
  <si>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</si>
  <si>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</si>
  <si>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</si>
  <si>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</si>
  <si>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</si>
  <si>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ST</t>
  </si>
  <si>
    <t>Dessau-Roßlau, Stadt</t>
  </si>
  <si>
    <t>Halle (Saale), Stadt</t>
  </si>
  <si>
    <t>Magdeburg, Landeshauptstadt</t>
  </si>
  <si>
    <t>Altmarkkreis Salzwedel</t>
  </si>
  <si>
    <t>Anhalt-Bitterfeld</t>
  </si>
  <si>
    <t>Börde</t>
  </si>
  <si>
    <t>Burgenlandkreis</t>
  </si>
  <si>
    <t>Harz</t>
  </si>
  <si>
    <t>Jerichower Land</t>
  </si>
  <si>
    <t>Mansfeld-Südharz</t>
  </si>
  <si>
    <t>Saalekreis</t>
  </si>
  <si>
    <t>Salzlandkreis</t>
  </si>
  <si>
    <t>Stendal</t>
  </si>
  <si>
    <t>Wittenberg</t>
  </si>
  <si>
    <t>TH</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</si>
  <si>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</si>
  <si>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</si>
  <si>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</si>
  <si>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</si>
  <si>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</si>
  <si>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</si>
  <si>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</si>
  <si>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</si>
  <si>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</si>
  <si>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</si>
  <si>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</si>
  <si>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</si>
  <si>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</si>
  <si>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</si>
  <si>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</si>
  <si>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</si>
  <si>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</si>
  <si>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</si>
  <si>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</si>
  <si>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</si>
  <si>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</si>
  <si>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</si>
  <si>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</si>
  <si>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Durchschnitt</t>
  </si>
  <si>
    <t>1. Quartil (lower)</t>
  </si>
  <si>
    <t>1. Quartil (upper)</t>
  </si>
  <si>
    <t>2. Quartil (lower)</t>
  </si>
  <si>
    <t>2. Quartil (upper)</t>
  </si>
  <si>
    <t>3. Quartil (lower)</t>
  </si>
  <si>
    <t>3. Quartil (upper)</t>
  </si>
  <si>
    <t>4. Quartil (lower)</t>
  </si>
  <si>
    <t>4. Quartil (upper)</t>
  </si>
  <si>
    <t>Spalten-Nr.</t>
  </si>
  <si>
    <t>Land</t>
  </si>
  <si>
    <t>Kreis</t>
  </si>
  <si>
    <t>Name</t>
  </si>
  <si>
    <t>Gemeinden am 31.12.2017 (Anzahl)</t>
  </si>
  <si>
    <t>Fläche am 31.12.2017 (km²)</t>
  </si>
  <si>
    <t>Bevölkerung am 31.12.2017 - Insgesamt (in 1000)</t>
  </si>
  <si>
    <t>Bevölkerung am 31.12.2017 - Deutsche (in 1000)</t>
  </si>
  <si>
    <t>Bevölkerung am 31.12.2017 - Ausländer (%)</t>
  </si>
  <si>
    <t>Bevölkerungsdichte am 31.12.2017 (Einwohner je km²)</t>
  </si>
  <si>
    <t>Zu- (+) bzw. Abnahme (-) der Bevölkerung 2017 - Geburtensaldo (je 1000 Einwohner)</t>
  </si>
  <si>
    <t>Zu- (+) bzw. Abnahme (-) der Bevölkerung 2017 - Wanderungssaldo (je 1000 Einwohner)</t>
  </si>
  <si>
    <t>Alter von ... bis ... Jahren am 31.12.2017 - unter 18 (%)</t>
  </si>
  <si>
    <t>Alter von ... bis ... Jahren am 31.12.2017 - 18-24 (%)</t>
  </si>
  <si>
    <t>Alter von ... bis ... Jahren am 31.12.2017 - 25-34 (%)</t>
  </si>
  <si>
    <t>Alter von ... bis ... Jahren am 31.12.2017 - 35-59 (%)</t>
  </si>
  <si>
    <t>Alter von ... bis ... Jahren am 31.12.2017 - 60-74 (%)</t>
  </si>
  <si>
    <t>Alter von ... bis ... Jahren am 31.12.2017 - 75 und mehr (%)</t>
  </si>
  <si>
    <t>Verfügbares Einkommen der privaten Haushalte 2016 (€ je Einwohner)</t>
  </si>
  <si>
    <t>Bruttoinlandsprodukt 2016 (€ je Einwohner)</t>
  </si>
  <si>
    <t>Schutzsuchende gemäß Ausländerzentralregister am 31.12.2017 - insgesamt (je 1000 Einwohner)</t>
  </si>
  <si>
    <t>Schutzsuchende gemäß Ausländerzentralregister am 31.12.2017 - mit offenem Schutzstatus (%)</t>
  </si>
  <si>
    <t>Schutzsuchende gemäß Ausländerzentralregister am 31.12.2017 - mit anerkanntem Schutzstatus (%)</t>
  </si>
  <si>
    <t>Schutzsuchende gemäß Ausländerzentralregister am 31.12.2017 - mit abgelehntem Schutzstatus (%)</t>
  </si>
  <si>
    <t>Fertiggestellte Wohnungen 2017 (je 1000 Einwohner)</t>
  </si>
  <si>
    <t>Bestand an Wohnungen am 31.12.2017 - insgesamt (je 1000 Einwohner)</t>
  </si>
  <si>
    <t>Wohnfläche am 31.12.2017 (je Wohnung)</t>
  </si>
  <si>
    <t>Wohnfläche am 31.12.2017 (je Einwohner)</t>
  </si>
  <si>
    <t>Kraftfahrzeugbestand am 01.01.2018 (je 1000 Einwohner)</t>
  </si>
  <si>
    <t>Absolventen/Abgänger beruflicher Schulen 2017 (je 1000 Einwohner)</t>
  </si>
  <si>
    <t>Absolventen/Abgänger allgemeinbildender Schulen 2017 - insgesamt ohne Externe (je 1000 Einwohner)</t>
  </si>
  <si>
    <t>Absolventen/Abgänger allgemeinbildender Schulen 2017 - ohne Hauptschulabschluss (%)</t>
  </si>
  <si>
    <t>Absolventen/Abgänger allgemeinbildender Schulen 2017 - mit Hauptschulabschluss (%)</t>
  </si>
  <si>
    <t>Absolventen/Abgänger allgemeinbildender Schulen 2017 - mit mittlerem Schulabschluss (%)</t>
  </si>
  <si>
    <t>Absolventen/Abgänger allgemeinbildender Schulen 2017 - mit allgemeiner und Fachhochschulreife (%)</t>
  </si>
  <si>
    <t>Kindertagesbetreuung am 01.03.2018: Betreute Kinder unter 3 Jahre (Betreuungsquote)</t>
  </si>
  <si>
    <t>Gewerbeanzeigenstatistik - Gewerbeanmeldungen 2017 (je 1000 Einwohner)</t>
  </si>
  <si>
    <t>Insolvenz-verfahren - Anzahl der beantragten Verfahren 2017 (je 1000 Einwohner)</t>
  </si>
  <si>
    <t>Sozialversicherungspflichtig Beschäftigte am 30.06.2018 - insgesamt (je 1000 Einwohner)</t>
  </si>
  <si>
    <t>Sozialversicherungspflichtig Beschäftigte am 30.06.2018 - Land- und Forstwirtschaft, Fischerei (%)</t>
  </si>
  <si>
    <t>Sozialversicherungspflichtig Beschäftigte am 30.06.2018 - Produzierendes Gewerbe (%)</t>
  </si>
  <si>
    <t>Sozialversicherungspflichtig Beschäftigte am 30.06.2018 - Handel, Gastgewerbe, Verkehr (%)</t>
  </si>
  <si>
    <t>Sozialversicherungspflichtig Beschäftigte am 30.06.2018 - Öffentliche und private Dienstleister (%)</t>
  </si>
  <si>
    <t>Sozialversicherungspflichtig Beschäftigte am 30.06.2018 - Übrige Dienstleister und "ohne Angabe" (%)</t>
  </si>
  <si>
    <t>Empfänger(innen) von Leistungen nach SGB II Oktober 2018 -  insgesamt (je 1000 Einwohner)</t>
  </si>
  <si>
    <t>Empfänger(innen) von Leistungen nach SGB II Oktober 2018 -  nicht erwerbsfähige Hilfebedürftige (%)</t>
  </si>
  <si>
    <t>Empfänger(innen) von Leistungen nach SGB II Oktober 2018 -  Ausländer (%)</t>
  </si>
  <si>
    <t>Arbeitslosenquote Januar 2019 - insgesamt</t>
  </si>
  <si>
    <t>Arbeitslosenquote Januar 2019 - Männer</t>
  </si>
  <si>
    <t>Arbeitslosenquote Januar 2019 - Frauen</t>
  </si>
  <si>
    <t>Arbeitslosenquote Januar 2019 - 15 bis 19 Jahre</t>
  </si>
  <si>
    <t>Arbeitslosenquote Januar 2019 - 55 bis 64 Jahre</t>
  </si>
  <si>
    <t>Schleswig-Holstein</t>
  </si>
  <si>
    <t>Hamburg</t>
  </si>
  <si>
    <t>Niedersachsen</t>
  </si>
  <si>
    <t>.</t>
  </si>
  <si>
    <t>Bremen</t>
  </si>
  <si>
    <t>Nordrhein-Westfalen</t>
  </si>
  <si>
    <t>–</t>
  </si>
  <si>
    <t>Hessen</t>
  </si>
  <si>
    <t>Rheinland-Pfalz</t>
  </si>
  <si>
    <t>Koblenz, Stadt</t>
  </si>
  <si>
    <t>Trier, Stadt</t>
  </si>
  <si>
    <t>Frankenthal (Pfalz), Stadt</t>
  </si>
  <si>
    <t>Kaiserslautern, Stadt</t>
  </si>
  <si>
    <t>Landau in der Pfalz, Stadt</t>
  </si>
  <si>
    <t>Ludwigshafen am Rhein, Stadt</t>
  </si>
  <si>
    <t>Mainz, Stadt</t>
  </si>
  <si>
    <t>Neustadt an der Weinstraße, Stadt</t>
  </si>
  <si>
    <t>Pirmasens, Stadt</t>
  </si>
  <si>
    <t>Speyer, Stadt</t>
  </si>
  <si>
    <t>Worms, Stadt</t>
  </si>
  <si>
    <t>Zweibrücken, Stadt</t>
  </si>
  <si>
    <t>Baden-Württemberg</t>
  </si>
  <si>
    <t>Bayern</t>
  </si>
  <si>
    <t>München</t>
  </si>
  <si>
    <t>Saarland</t>
  </si>
  <si>
    <t>Berlin, Stadt</t>
  </si>
  <si>
    <t>Brandenburg</t>
  </si>
  <si>
    <t>Mecklenburg-Vorpommern</t>
  </si>
  <si>
    <t>Sachsen</t>
  </si>
  <si>
    <t>Sachsen-Anhalt</t>
  </si>
  <si>
    <t>Thüringen</t>
  </si>
  <si>
    <t># © Der Bundeswahlleiter, Wiesbaden 2017</t>
  </si>
  <si>
    <t># Quelle der Rohdaten der Spalten 35 bis 48: © Bundesagentur für Arbeit</t>
  </si>
  <si>
    <t># Strukturdaten für die Wahlkreise zum 19. Deutschen Bundestag (Bundestagswahl am 24.09.2017)</t>
  </si>
  <si>
    <t>Wahlkreis-Nr.</t>
  </si>
  <si>
    <t>Wahlkreis-Name</t>
  </si>
  <si>
    <t>Bevölkerung am 31.12.2015 - Deutsche (in 1000)</t>
  </si>
  <si>
    <t>Bevölkerung am 31.12.2015 - Insgesamt (in 1000)</t>
  </si>
  <si>
    <t>Bevölkerung am 31.12.2015 - Ausländer (%)</t>
  </si>
  <si>
    <t>Bevölkerungsdichte am 31.12.2015 (Einwohner je km²)</t>
  </si>
  <si>
    <t>Alter von ... bis ... Jahren am 31.12.2015 - unter 18 (%)</t>
  </si>
  <si>
    <t>Alter von ... bis ... Jahren am 31.12.2015 - 18-24 (%)</t>
  </si>
  <si>
    <t>Alter von ... bis ... Jahren am 31.12.2015 - 25-34 (%)</t>
  </si>
  <si>
    <t>Alter von ... bis ... Jahren am 31.12.2015 - 35-59 (%)</t>
  </si>
  <si>
    <t>Alter von ... bis ... Jahren am 31.12.2015 - 60-74 (%)</t>
  </si>
  <si>
    <t>Alter von ... bis ... Jahren am 31.12.2015 - 75 und mehr (%)</t>
  </si>
  <si>
    <t>Zensus 2011, Bevölkerung nach Migrationshintergrund am 09.05.2011 - mit Migrationshintergrund (%)</t>
  </si>
  <si>
    <t>Zensus 2011, Bevölkerung nach Religionszugehörigkeit am 09.05.2011 - Römisch-katholische Kirche (%)</t>
  </si>
  <si>
    <t>Zensus 2011, Bevölkerung nach Religionszugehörigkeit am 09.05.2011 - Evangelische Kirche (%)</t>
  </si>
  <si>
    <t>Zensus 2011, Bevölkerung nach Religionszugehörigkeit am 09.05.2011 - Sonstige, keine, ohne Angabe (%)</t>
  </si>
  <si>
    <t>Zensus 2011, Wohnungen in Wohngebäuden am 09.05.2011 - Eigentümerquote</t>
  </si>
  <si>
    <t>Verfügbares Einkommen der privaten Haushalte 2014 (€ je Einwohner)</t>
  </si>
  <si>
    <t>Bruttoinlandsprodukt 2014 (€ je Einwohner)</t>
  </si>
  <si>
    <t>Kraftfahrzeugbestand am 01.01.2016 (je 1000 Einwohner)</t>
  </si>
  <si>
    <t>Schulabsolventen ingesagt</t>
  </si>
  <si>
    <t>Berufsschüler als % von absolventen</t>
  </si>
  <si>
    <t>Absolventen/Abgänger beruflicher Schulen 2015</t>
  </si>
  <si>
    <t>Absolventen/Abgänger allgemeinbildender Schulen 2015 - insgesamt ohne Externe (je 1000 Einwohner)</t>
  </si>
  <si>
    <t>Absolventen/Abgänger allgemeinbildender Schulen 2015 - mit mittlerem Schulabschluss (%)</t>
  </si>
  <si>
    <t>Absolventen/Abgänger allgemeinbildender Schulen 2015 - mit allgemeiner und Fachhochschulreife (%)</t>
  </si>
  <si>
    <t>Sozialversicherungspflichtig Beschäftigte am 30.06.2016 - insgesamt (je 1000 Einwohner)</t>
  </si>
  <si>
    <t>Arbeitslosenquote März 2017 - insgesamt</t>
  </si>
  <si>
    <t>Arbeitslosenquote März 2017 - Männer</t>
  </si>
  <si>
    <t>Arbeitslosenquote März 2017 - Frauen</t>
  </si>
  <si>
    <t>Arbeitslosenquote März 2017 - 15 bis unter 20 Jahre</t>
  </si>
  <si>
    <t>Arbeitslosenquote März 2017 - 55 bis unter 65 Jahre</t>
  </si>
  <si>
    <t>Fußnoten</t>
  </si>
  <si>
    <t>Gemeinden am 31.12.2015 (Anzahl)</t>
  </si>
  <si>
    <t>Fläche am 31.12.2015 (km²)</t>
  </si>
  <si>
    <t>Zu- (+) bzw. Abnahme (-) der Bevölkerung 2015 - Geburtensaldo (je 1000 Einwohner)</t>
  </si>
  <si>
    <t>Zu- (+) bzw. Abnahme (-) der Bevölkerung 2015 - Wanderungssaldo (je 1000 Einwohner)</t>
  </si>
  <si>
    <t>Zensus 2011, Bevölkerung nach Migrationshintergrund am 09.05.2011 - ohne Migrationshintergrund (%)</t>
  </si>
  <si>
    <t>Kindertagesbetreuung: Betreute Kinder am 01.03.2016 (je 1000 Einwohner)</t>
  </si>
  <si>
    <t>Unternehmensregister 2014 - Unternehmen insgesamt (je 1000 Einwohner)</t>
  </si>
  <si>
    <t>Unternehmensregister 2014 - Handwerksunternehmen (je 1000 Einwohner)</t>
  </si>
  <si>
    <t>Sozialversicherungspflichtig Beschäftigte am 30.06.2016 - Land- und Forstwirtschaft, Fischerei (%)</t>
  </si>
  <si>
    <t>Sozialversicherungspflichtig Beschäftigte am 30.06.2016 - Produzierendes Gewerbe (%)</t>
  </si>
  <si>
    <t>Sozialversicherungspflichtig Beschäftigte am 30.06.2016 - Handel, Gastgewerbe, Verkehr (%)</t>
  </si>
  <si>
    <t>Sozialversicherungspflichtig Beschäftigte am 30.06.2016 - Öffentliche und private Dienstleister (%)</t>
  </si>
  <si>
    <t>Sozialversicherungspflichtig Beschäftigte am 30.06.2016 - Übrige Dienstleister und 'ohne Angabe' (%)</t>
  </si>
  <si>
    <t>Empfänger(innen) von Leistungen nach SGB II am 31.12.2016 -  insgesamt (je 1000 Einwohner)</t>
  </si>
  <si>
    <t>Empfänger(innen) von Leistungen nach SGB II am 31.12.2016 - nicht erwerbsfähige Hilfebedürftige (%)</t>
  </si>
  <si>
    <t>Empfänger(innen) von Leistungen nach SGB II am 31.12.2016 - Ausländer (%)</t>
  </si>
  <si>
    <t>Aachen gesamt</t>
  </si>
  <si>
    <t>Rhein-Erft-Kreis I</t>
  </si>
  <si>
    <t>Euskirchen – Rhein-Erft-Kreis II</t>
  </si>
  <si>
    <t>Köln gesamt</t>
  </si>
  <si>
    <t>Bonn</t>
  </si>
  <si>
    <t>Rhein-Sieg-Kreis gesamt</t>
  </si>
  <si>
    <t>Leverkusen – Köln IV</t>
  </si>
  <si>
    <t>Spalte 1: Ohne den Kölner Stadtbezirk Mülheim.</t>
  </si>
  <si>
    <t>Wuppertal I</t>
  </si>
  <si>
    <t>Solingen – Remscheid – Wuppertal II</t>
  </si>
  <si>
    <t>Spalte 1: Ohne den im Wahlkreis 103 enthaltenen Teil der Stadt Wuppertal.</t>
  </si>
  <si>
    <t>Mettmann gesamt</t>
  </si>
  <si>
    <t>Düsseldorf gesamt</t>
  </si>
  <si>
    <t>Neuss I</t>
  </si>
  <si>
    <t>Mönchengladbach</t>
  </si>
  <si>
    <t>Krefeld I – Neuss II</t>
  </si>
  <si>
    <t>Wesel I</t>
  </si>
  <si>
    <t>Duisburg gesamt</t>
  </si>
  <si>
    <t>Oberhausen – Wesel III</t>
  </si>
  <si>
    <t>Mülheim – Essen I</t>
  </si>
  <si>
    <t>Spalte 1: Ohne den im Wahlkreis 118 enthaltenen Teil der Stadt Essen.</t>
  </si>
  <si>
    <t>Essen gesamt</t>
  </si>
  <si>
    <t>Recklinghausen gesamt</t>
  </si>
  <si>
    <t>Gelsenkirchen</t>
  </si>
  <si>
    <t>Steinfurt gesamt</t>
  </si>
  <si>
    <t>Bottrop – Recklinghausen III</t>
  </si>
  <si>
    <t>Borken II</t>
  </si>
  <si>
    <t>Coesfeld – Steinfurt II</t>
  </si>
  <si>
    <t>Münster</t>
  </si>
  <si>
    <t>Gütersloh I</t>
  </si>
  <si>
    <t>Bielefeld – Gütersloh II</t>
  </si>
  <si>
    <t>Herford – Minden-Lübbecke II</t>
  </si>
  <si>
    <t>Minden-Lübbecke I</t>
  </si>
  <si>
    <t>Lippe I</t>
  </si>
  <si>
    <t>Höxter – Lippe II</t>
  </si>
  <si>
    <t>Paderborn – Gütersloh III</t>
  </si>
  <si>
    <t>Hagen – Ennepe-Ruhr-Kreis I</t>
  </si>
  <si>
    <t>Ennepe-Ruhr-Kreis II</t>
  </si>
  <si>
    <t>Bochum I</t>
  </si>
  <si>
    <t>Herne – Bochum II</t>
  </si>
  <si>
    <t>Spalte 1: Ohne den im Wahlkreis 141 enthaltenen Teil der Stadt Bochum.</t>
  </si>
  <si>
    <t>Dortmund gesamt</t>
  </si>
  <si>
    <t>Unna I</t>
  </si>
  <si>
    <t>Hamm – Unna II</t>
  </si>
  <si>
    <t>Olpe – Märkischer Kreis I</t>
  </si>
  <si>
    <t>Märkischer Kreis II</t>
  </si>
  <si>
    <t>Erding – Ebersberg</t>
  </si>
  <si>
    <t>Ingolstadt</t>
  </si>
  <si>
    <t>Ingolstadt (Eichstätt)</t>
  </si>
  <si>
    <t>Ingolstadt (Neuburg - Schrobenhausen)</t>
  </si>
  <si>
    <t>Ingolstadt (Pfaffenhofen ad. Ilm)</t>
  </si>
  <si>
    <t>München Stadt</t>
  </si>
  <si>
    <t>München-Land</t>
  </si>
  <si>
    <t>München-Land (Dachau)</t>
  </si>
  <si>
    <t>Rosenheim (Stadt - keine eigenen Daten)</t>
  </si>
  <si>
    <t>Starnberg – Landsberg am Lech</t>
  </si>
  <si>
    <t>Traunstein (Berchtesgardener Land)</t>
  </si>
  <si>
    <t>Weilheim</t>
  </si>
  <si>
    <t>Landshut (Dingolfing-Landau)</t>
  </si>
  <si>
    <t>Landshut (Stadt - keine eigenen Daten)</t>
  </si>
  <si>
    <t>Passau (Freiyung Grafenau)</t>
  </si>
  <si>
    <t>Passau (Stadt - keine eigenen Daten)</t>
  </si>
  <si>
    <t>Rottal-Inn (Mühldorf)</t>
  </si>
  <si>
    <t>Straubing</t>
  </si>
  <si>
    <t>Straubing (Stadt)</t>
  </si>
  <si>
    <t>Amberg (Stadt)</t>
  </si>
  <si>
    <t>Amberg-Sulzberg</t>
  </si>
  <si>
    <t>Amberg-Sulzberg (Tischenreuth)</t>
  </si>
  <si>
    <t>Amberg-Sulzberg (Neustadt a.d. Waldnaab)</t>
  </si>
  <si>
    <t>Regensburg (Regen)</t>
  </si>
  <si>
    <t>Regensburg (Cham)</t>
  </si>
  <si>
    <t>Regensburg (Kelheim)</t>
  </si>
  <si>
    <t>Regensburg (Stadt - keine Einzeldaten vorhanden)</t>
  </si>
  <si>
    <t>Weiden</t>
  </si>
  <si>
    <t>Bamberg  (Haßberge)</t>
  </si>
  <si>
    <t>Bamberg  (Stadt - keine Einzeldaten vorhanden)</t>
  </si>
  <si>
    <t>Bayreuth (Stadt)</t>
  </si>
  <si>
    <t>Bayreuth (Forchheim)</t>
  </si>
  <si>
    <t>Coburg (Stadt)</t>
  </si>
  <si>
    <t>Coburg (Lichtenfels)</t>
  </si>
  <si>
    <t>Hof (Stadt)</t>
  </si>
  <si>
    <t>Hof (Wunsiedel)</t>
  </si>
  <si>
    <t>Kulmbach (Kronach)</t>
  </si>
  <si>
    <t>Ansbach (Stadt)</t>
  </si>
  <si>
    <t>Ansbach (Neustadt ad Aisch)</t>
  </si>
  <si>
    <t>Erlangen (Stadt)</t>
  </si>
  <si>
    <t>Erlangen</t>
  </si>
  <si>
    <t>Fürth (Stadt - keine Einzeldaten vorhanden)</t>
  </si>
  <si>
    <t>Nürnberg-Nord</t>
  </si>
  <si>
    <t>Nürnberg-Süd</t>
  </si>
  <si>
    <t>Spalte 1: Ohne den im Wahlkreis 245 enthaltenen Teil der Stadt Nürnberg.</t>
  </si>
  <si>
    <t>Roth (schwabach)</t>
  </si>
  <si>
    <t>Roth (Weißenburg-Gunzenhausen)</t>
  </si>
  <si>
    <t>Roth (Meumarkt ad Opf)</t>
  </si>
  <si>
    <t>Aschaffenburg (Stadt - keine Einzeldaten vorhanden)</t>
  </si>
  <si>
    <t>Aschaffenburg (Miltenberg)</t>
  </si>
  <si>
    <t>Bad Kissingen (Rhön-Grabfeld)</t>
  </si>
  <si>
    <t>Schweinfurt (Stadt)</t>
  </si>
  <si>
    <t>Würzburg (Stadt - keine einzeldaten vorhanden)</t>
  </si>
  <si>
    <t>Würzburg (Ktizingen)</t>
  </si>
  <si>
    <t>Augsburg-Stadt</t>
  </si>
  <si>
    <t>Augsburg-Land</t>
  </si>
  <si>
    <t>Augsburg-Land (Aichach Friedberg)</t>
  </si>
  <si>
    <t>Donau-Ries (Dillingen)</t>
  </si>
  <si>
    <t>Neu-Ulm (Günzburg)</t>
  </si>
  <si>
    <t>Oberallgäu (Lindau)</t>
  </si>
  <si>
    <t>Oberallgäu (Kempten)</t>
  </si>
  <si>
    <t>Oberallgäu (Memmingen)</t>
  </si>
  <si>
    <t>Ostallgäu (Kaufbeuren)</t>
  </si>
  <si>
    <t>Ostallgäu (Garmisch Partenkirchen)</t>
  </si>
  <si>
    <t>Ostallgäu (Unterallgäu)</t>
  </si>
  <si>
    <t>Stuttgart Stadt</t>
  </si>
  <si>
    <t>Nürtingen</t>
  </si>
  <si>
    <t>Waiblingen</t>
  </si>
  <si>
    <t>Neckar-Zaber</t>
  </si>
  <si>
    <t>Heilbronn (Heilbronn Land)</t>
  </si>
  <si>
    <t>Heilbronn (Main-Tauber-Kreis)</t>
  </si>
  <si>
    <t>Hohenlohe</t>
  </si>
  <si>
    <t>Backnang – Schwäbisch Gmünd</t>
  </si>
  <si>
    <t>Aalen – Heidenheim</t>
  </si>
  <si>
    <t>Aalen – Heidenheim (Ostalbkreis)</t>
  </si>
  <si>
    <t>Karlsruhe-Stadt</t>
  </si>
  <si>
    <t>Karlsruhe-Land</t>
  </si>
  <si>
    <t>Rastatt (Baden-Baden Stadt)</t>
  </si>
  <si>
    <t>Heidelberg</t>
  </si>
  <si>
    <t>Mannheim</t>
  </si>
  <si>
    <t>Odenwald – Tauber</t>
  </si>
  <si>
    <t>Rhein-Neckar</t>
  </si>
  <si>
    <t>Bruchsal – Schwetzingen</t>
  </si>
  <si>
    <t>Pforzheim</t>
  </si>
  <si>
    <t>Pforzheim (Daten Wahlkreis Pforzheim)</t>
  </si>
  <si>
    <t>Freiburg</t>
  </si>
  <si>
    <t>Lörrach – Müllheim</t>
  </si>
  <si>
    <t>Emmendingen – Lahr</t>
  </si>
  <si>
    <t>Offenburg</t>
  </si>
  <si>
    <t>Schwarzwald-Baar</t>
  </si>
  <si>
    <t>Schwarzwald-Baar (freudenstadt)</t>
  </si>
  <si>
    <t>Ulm</t>
  </si>
  <si>
    <t>Biberach (Alb-Donau-Kreis)</t>
  </si>
  <si>
    <t>Bodensee</t>
  </si>
  <si>
    <t>Zollernalb – Sigmaringen</t>
  </si>
  <si>
    <t>Emden</t>
  </si>
  <si>
    <t>Unterems</t>
  </si>
  <si>
    <t>Wilhelmshaven</t>
  </si>
  <si>
    <t>Delmenhorst</t>
  </si>
  <si>
    <t>Oldenburg-Land</t>
  </si>
  <si>
    <t>Cuxhaven – Stade II</t>
  </si>
  <si>
    <t>Stade I – Rotenburg II</t>
  </si>
  <si>
    <t>Mittelems</t>
  </si>
  <si>
    <t>Nienburg I</t>
  </si>
  <si>
    <t>Rotenburg I</t>
  </si>
  <si>
    <t>Osnabrück-Land</t>
  </si>
  <si>
    <t>Stadt Osnabrück</t>
  </si>
  <si>
    <t>Nienburg II – Schaumburg</t>
  </si>
  <si>
    <t>Salzgitter</t>
  </si>
  <si>
    <t>Braunschweig</t>
  </si>
  <si>
    <t>Wolfsburg</t>
  </si>
  <si>
    <t>Osterode</t>
  </si>
  <si>
    <t>Waldeck</t>
  </si>
  <si>
    <t>Kassel (Stadt)</t>
  </si>
  <si>
    <t>Werra-Meißner</t>
  </si>
  <si>
    <t>Schwalm-Eder</t>
  </si>
  <si>
    <t>Marburg</t>
  </si>
  <si>
    <t>Lahn-Dill</t>
  </si>
  <si>
    <t>Gießen (Vogelsbergkreis)</t>
  </si>
  <si>
    <t>Main-Kinzig (incl. Hanau)</t>
  </si>
  <si>
    <t>Hochtaunus</t>
  </si>
  <si>
    <t>Wetterau I</t>
  </si>
  <si>
    <t>Rheingau-Taunus</t>
  </si>
  <si>
    <t>Limburg</t>
  </si>
  <si>
    <t>Wiesbaden</t>
  </si>
  <si>
    <t>Main-Taunus</t>
  </si>
  <si>
    <t>Frankfurt am Main</t>
  </si>
  <si>
    <t>Offenbach (Stadt)</t>
  </si>
  <si>
    <t>Darmstadt (Stadt)</t>
  </si>
  <si>
    <t>Odenwald</t>
  </si>
  <si>
    <t>Leipzig-Land</t>
  </si>
  <si>
    <t>Leipzig-Land (Nordsachsen)</t>
  </si>
  <si>
    <t>Bautzen I</t>
  </si>
  <si>
    <t>Dresden</t>
  </si>
  <si>
    <t>Chemnitz</t>
  </si>
  <si>
    <t>Chemnitzer Umland – Erzgebirgskreis II</t>
  </si>
  <si>
    <t>Erzgebirgskreis I</t>
  </si>
  <si>
    <t>Koblenz (Stadt)</t>
  </si>
  <si>
    <t>Koblenz</t>
  </si>
  <si>
    <t>Koblenz (Neuwied)</t>
  </si>
  <si>
    <t>Koblenz (Cochem-Zell)</t>
  </si>
  <si>
    <t>Rhein-Hunsrück</t>
  </si>
  <si>
    <t>Rhein Lahn</t>
  </si>
  <si>
    <t>Kreuznach</t>
  </si>
  <si>
    <t>Bitburg</t>
  </si>
  <si>
    <t>Bitburg (Bernkastell-Wittich)</t>
  </si>
  <si>
    <t>Bitburg (Vulkaneifel)</t>
  </si>
  <si>
    <t>Trier (Stadt)</t>
  </si>
  <si>
    <t>Montabaur</t>
  </si>
  <si>
    <t>Montabaur (Altenkirchen)</t>
  </si>
  <si>
    <t>Montabaur (Westerwaldkreis)</t>
  </si>
  <si>
    <t>Mainz (Stadt)</t>
  </si>
  <si>
    <t>Worms</t>
  </si>
  <si>
    <t>Ludwigshafen</t>
  </si>
  <si>
    <t>Ludwigshafen (rhein-Pfalzkreis)</t>
  </si>
  <si>
    <t>Frankenthal</t>
  </si>
  <si>
    <t>Neustadt</t>
  </si>
  <si>
    <t>Speyer</t>
  </si>
  <si>
    <t>Kaiserslautern (Stadt)</t>
  </si>
  <si>
    <t>Kaiserslautern (Bad Dürkheim)</t>
  </si>
  <si>
    <t>Kaiserslautern (Kusel)</t>
  </si>
  <si>
    <t>Kaiserslautern (Donnersbergkreis)</t>
  </si>
  <si>
    <t>Kaiserslautern (Birkenfeld)</t>
  </si>
  <si>
    <t>Pirmasens</t>
  </si>
  <si>
    <t>Pirmasens (Südwestpfalz)</t>
  </si>
  <si>
    <t>Pirmasens (Zweibrücken)</t>
  </si>
  <si>
    <t>Südpfalz (Germersheim)</t>
  </si>
  <si>
    <t>Südpfalz (Südliche Weinstraße)</t>
  </si>
  <si>
    <t>Südpfalz (Landau)</t>
  </si>
  <si>
    <t>Flensburg (Stadt)</t>
  </si>
  <si>
    <t>Flensburg – Schleswig</t>
  </si>
  <si>
    <t>Dithmarschen Nord</t>
  </si>
  <si>
    <t>Steinburg – Dithmarschen Süd</t>
  </si>
  <si>
    <t>Kiel</t>
  </si>
  <si>
    <t>Neumünster</t>
  </si>
  <si>
    <t>Segeberg – Stormarn-Mitte</t>
  </si>
  <si>
    <t>Ostholstein – Stormarn-Nord</t>
  </si>
  <si>
    <t>Herzogtum Lauenburg – Stormarn-Süd</t>
  </si>
  <si>
    <t>Lübeck</t>
  </si>
  <si>
    <t>Havelland I</t>
  </si>
  <si>
    <t>Barnim I</t>
  </si>
  <si>
    <t>Oberhavel – Havelland II</t>
  </si>
  <si>
    <t>Märkisch-Oderland – Barnim II</t>
  </si>
  <si>
    <t>Brandenburg an der Havel</t>
  </si>
  <si>
    <t>Potsdam-Mittelmark I</t>
  </si>
  <si>
    <t>Teltow-Fläming I</t>
  </si>
  <si>
    <t>Potsdam – Potsdam-Mittelmark II – Teltow-Fläming II</t>
  </si>
  <si>
    <t>Oberspreewald-Lausitz I</t>
  </si>
  <si>
    <t>Frankfurt (Oder)</t>
  </si>
  <si>
    <t>Cottbus</t>
  </si>
  <si>
    <t>Elbe-Elster – Oberspreewald-Lausitz II</t>
  </si>
  <si>
    <t>Altmark - Stendal</t>
  </si>
  <si>
    <t>Altmark - Salzwedel</t>
  </si>
  <si>
    <t>Magdeburg</t>
  </si>
  <si>
    <t>Dessau</t>
  </si>
  <si>
    <t>Anhalt</t>
  </si>
  <si>
    <t>Halle (Stadt)</t>
  </si>
  <si>
    <t>Halle (Salzlandkreis)</t>
  </si>
  <si>
    <t>Burgenland</t>
  </si>
  <si>
    <t>Mansfeld</t>
  </si>
  <si>
    <t>Eisenach</t>
  </si>
  <si>
    <t>Jena</t>
  </si>
  <si>
    <t>Weimarer Land I</t>
  </si>
  <si>
    <t>Erfurt</t>
  </si>
  <si>
    <t>Weimar</t>
  </si>
  <si>
    <t>Gera</t>
  </si>
  <si>
    <t>Suhl</t>
  </si>
  <si>
    <t>Ludwigslust-Parchim I</t>
  </si>
  <si>
    <t>Nordwestmecklenburg I</t>
  </si>
  <si>
    <t>Landkreis Rostock I</t>
  </si>
  <si>
    <t>Rostock – Landkreis Rostock II</t>
  </si>
  <si>
    <t>Saarbrücken</t>
  </si>
  <si>
    <t>Saarlouis (Saarpfalz)</t>
  </si>
  <si>
    <t>Homburg</t>
  </si>
  <si>
    <t>Bremen I</t>
  </si>
  <si>
    <t>Bremen II – Bremerhaven</t>
  </si>
  <si>
    <t>Spalte 1: Ohne den im Wahlkreis 55 enthaltenen Teil der Stadt Bremen.</t>
  </si>
  <si>
    <t>Aachen I</t>
  </si>
  <si>
    <t>Die Werte in den Spalten 15, 16 und 23 bis 48 gelten für die komplette Städteregion Aachen, daher sind in den Wahlkreisen 87 und 88 die gleichen Werte ausgewiesen.</t>
  </si>
  <si>
    <t>Aachen II</t>
  </si>
  <si>
    <t>Köln I</t>
  </si>
  <si>
    <t>Die Stadt Köln bildet mehrere Wahlkreise. In den Spalten 1, 7 bis 16 und 21 bis 48 sind die Werte für Köln insgesamt ausgewiesen.</t>
  </si>
  <si>
    <t>Köln II</t>
  </si>
  <si>
    <t>Köln III</t>
  </si>
  <si>
    <t>Rhein-Sieg-Kreis I</t>
  </si>
  <si>
    <t>Die Werte in den Spalten 15, 16 und 23 bis 48 gelten für den kompletten Rhein-Sieg-Kreis, daher sind in den Wahlkreisen 97 und 98 die gleichen Werte ausgewiesen.</t>
  </si>
  <si>
    <t>Rhein-Sieg-Kreis II</t>
  </si>
  <si>
    <t>Mettmann I</t>
  </si>
  <si>
    <t>Die Werte in den Spalten 15, 16 und 23 bis 48 gelten für den kompletten Kreis Mettmann, daher sind in den Wahlkreisen 104 und 105 die gleichen Werte ausgewiesen.</t>
  </si>
  <si>
    <t>Mettmann II</t>
  </si>
  <si>
    <t>Düsseldorf I</t>
  </si>
  <si>
    <t>Die Stadt Düsseldorf bildet mehrere Wahlkreise. In den Spalten 1, 7 bis 16 und 21 bis 48 sind die Werte für Düsseldorf insgesamt ausgewiesen.</t>
  </si>
  <si>
    <t>Düsseldorf II</t>
  </si>
  <si>
    <t>Krefeld II – Wesel II</t>
  </si>
  <si>
    <t>Spalte 1: Ohne den im Wahlkreis 114 enthaltenen Teil der Stadt Krefeld.</t>
  </si>
  <si>
    <t>Duisburg I</t>
  </si>
  <si>
    <t>Die Stadt Duisburg bildet mehrere Wahlkreise. In den Spalten 1, 7 bis 16 und 21 bis 48 sind die Werte für Duisburg insgesamt ausgewiesen.</t>
  </si>
  <si>
    <t>Duisburg II</t>
  </si>
  <si>
    <t>Essen II</t>
  </si>
  <si>
    <t>Die Stadt Essen bildet mehrere Wahlkreise. In den Spalten 1, 7 bis 16 und 21 bis 48 sind die Werte für Essen insgesamt ausgewiesen.</t>
  </si>
  <si>
    <t>Essen III</t>
  </si>
  <si>
    <t>Recklinghausen I</t>
  </si>
  <si>
    <t>Die Werte in den Spalten 15, 16 und 23 bis 48 gelten für den kompletten Kreis Recklinghausen, daher sind in den Wahlkreisen 121 und 122 die gleichen Werte ausgewiesen.</t>
  </si>
  <si>
    <t>Recklinghausen II</t>
  </si>
  <si>
    <t>Steinfurt I – Borken I</t>
  </si>
  <si>
    <t>Steinfurt III</t>
  </si>
  <si>
    <t>Dortmund I</t>
  </si>
  <si>
    <t>Die Stadt Dortmund bildet mehrere Wahlkreise. In den Spalten 1, 7 bis 16 und 21 bis 48 sind die Werte für Dortmund insgesamt ausgewiesen.</t>
  </si>
  <si>
    <t>Dortmund II</t>
  </si>
  <si>
    <t>Stadt Hannover I</t>
  </si>
  <si>
    <t>Die Stadt Hannover bildet mehrere Wahlkreise. In den Spalten 1, 7 bis 16 und 21 bis 48 sind die Werte für Hannover insgesamt ausgewiesen.</t>
  </si>
  <si>
    <t>Stadt Hannover II</t>
  </si>
  <si>
    <t>Hannover-Land I</t>
  </si>
  <si>
    <t>Die Werte in den Spalten 15, 16 und 23 bis 48 gelten für die komplette Region Hannover, daher sind in den Wahlkreisen 41 bis 43 und 47 die gleichen Werte ausgewiesen.</t>
  </si>
  <si>
    <t>Hannover-Land II</t>
  </si>
  <si>
    <t>Berlin-Mitte</t>
  </si>
  <si>
    <t>Die Stadt Berlin bildet mehrere Wahlkreise. In den Spalten 1, 7 bis 16 und 21 bis 48 sind die Werte für Berlin insgesamt ausgewiesen.</t>
  </si>
  <si>
    <t>Berlin-Pankow</t>
  </si>
  <si>
    <t>Berlin-Reinickendorf</t>
  </si>
  <si>
    <t>Berlin-Spandau – Charlottenburg Nord</t>
  </si>
  <si>
    <t>Berlin-Steglitz-Zehlendorf</t>
  </si>
  <si>
    <t>Berlin-Charlottenburg-Wilmersdorf</t>
  </si>
  <si>
    <t>Berlin-Tempelhof-Schöneberg</t>
  </si>
  <si>
    <t>Berlin-Neukölln</t>
  </si>
  <si>
    <t>Berlin-Friedrichshain-Kreuzberg – Prenzlauer Berg Ost</t>
  </si>
  <si>
    <t>Berlin-Treptow-Köpenick</t>
  </si>
  <si>
    <t>Berlin-Marzahn-Hellersdorf</t>
  </si>
  <si>
    <t>Berlin-Lichtenberg</t>
  </si>
  <si>
    <t>München-Nord</t>
  </si>
  <si>
    <t>Die Stadt München bildet mehrere Wahlkreise. In den Spalten 1, 7 bis 16 und 21 bis 48 sind die Werte für München insgesamt ausgewiesen.</t>
  </si>
  <si>
    <t>München-Ost</t>
  </si>
  <si>
    <t>München-Süd</t>
  </si>
  <si>
    <t>München-West/Mitte</t>
  </si>
  <si>
    <t>Stuttgart I</t>
  </si>
  <si>
    <t>Die Stadt Stuttgart bildet mehrere Wahlkreise. In den Spalten 1, 7 bis 16 und 21 bis 48 sind die Werte für Stuttgart insgesamt ausgewiesen.</t>
  </si>
  <si>
    <t>Stuttgart II</t>
  </si>
  <si>
    <t>Frankfurt am Main I</t>
  </si>
  <si>
    <t>Die Stadt Frankfurt am Main bildet mehrere Wahlkreise. In den Spalten 1, 7 bis 16 und 21 bis 48 sind die Werte für Frankfurt am Main insgesamt ausgewiesen.</t>
  </si>
  <si>
    <t>Frankfurt am Main II</t>
  </si>
  <si>
    <t>Hanau</t>
  </si>
  <si>
    <t>Main-Kinzig – Wetterau II – Schotten</t>
  </si>
  <si>
    <t>Leipzig I</t>
  </si>
  <si>
    <t>Die Stadt Leipzig bildet mehrere Wahlkreise. In den Spalten 1, 7 bis 16 und 21 bis 48 sind die Werte für Leipzig insgesamt ausgewiesen.</t>
  </si>
  <si>
    <t>Leipzig II</t>
  </si>
  <si>
    <t>Dresden I</t>
  </si>
  <si>
    <t>Dresden II – Bautzen II</t>
  </si>
  <si>
    <t>Spalte 1: Ohne den im Wahlkreis 160 enthaltenen Teil der Stadt Dresden.</t>
  </si>
  <si>
    <t>Hamburg-Mitte</t>
  </si>
  <si>
    <t>Die Stadt Hamburg bildet mehrere Wahlkreise. In den Spalten 1, 7 bis 16 und 21 bis 48 sind die Werte für Hamburg insgesamt ausgewiesen.</t>
  </si>
  <si>
    <t>Hamburg-Altona</t>
  </si>
  <si>
    <t>Hamburg-Eimsbüttel</t>
  </si>
  <si>
    <t>Hamburg-Nord</t>
  </si>
  <si>
    <t>Hamburg-Wandsbek</t>
  </si>
  <si>
    <t>Hamburg-Bergedorf – Harburg</t>
  </si>
  <si>
    <t>Land insgesamt</t>
  </si>
  <si>
    <t>Spalte 2: In der Landessumme ist das gemeinsame deutsch luxemburgische Hoheitsgebiet mit 6,2 km² enthalten.</t>
  </si>
  <si>
    <t>Spalte 2: In der Landessumme sind die Küstengewässer einschl. Anteil am Festlandsockel mit 1 km² enthalten.</t>
  </si>
  <si>
    <t>Deutschland</t>
  </si>
  <si>
    <t>Insgesamt</t>
  </si>
  <si>
    <t>Spalte 25: Einschl. Fahrzeuge, die regional nicht zugeordnet wurden. Spalte 27: Einschl. externe Schulabgänger. Spalte 35: Einschl. Sozialversicherungspflichtig Beschäftigte, für die eine Länderzuordnung am Arbeitsort nicht möglich ist.</t>
  </si>
  <si>
    <t># (c) Der Bundeswahlleiter, Wiesbaden 2014</t>
  </si>
  <si>
    <t># Strukturdaten für die kreisfreien Städte und Landkreise zur Europawahl 2014</t>
  </si>
  <si>
    <t>Bevölkerung am 31.12.2012 - Insgesamt (in 1000)</t>
  </si>
  <si>
    <t>Bevölkerung am 31.12.2012 - Ausländer (in %)</t>
  </si>
  <si>
    <t>Bevölkerungsdichte am 31.12.2012 (Einwohner je km²</t>
  </si>
  <si>
    <t>Alter von ... bis unter ... Jahren am 31.12.2012 - unter 18 (%)</t>
  </si>
  <si>
    <t>Alter von ... bis unter ... Jahren am 31.12.2012 - 18-25 (%)</t>
  </si>
  <si>
    <t>Alter von ... bis unter ... Jahren am 31.12.2012 - 25-35 (%)</t>
  </si>
  <si>
    <t>Alter von ... bis unter ... Jahren am 31.12.2012 - 35-60 (%)</t>
  </si>
  <si>
    <t>Alter von ... bis unter ... Jahren am 31.12.2012 - 60-75 (%)</t>
  </si>
  <si>
    <t>Alter von ... bis unter ... Jahren am 31.12.2012 - 75 und mehr (%)</t>
  </si>
  <si>
    <t>Bevölkerung am 31.12.2012 - männlich (in 1000)</t>
  </si>
  <si>
    <t>Allgemein bildendes Schulwesen: Absolventen/Abgänger nach dem Abschluss 2012 - insgesamt einschl. Fachhochschulreife (je 1000 Einwohner)</t>
  </si>
  <si>
    <t>Allgemein bildendes Schulwesen: Absolventen/Abgänger nach dem Abschluss 2012 - ohne Hauptschulabschluss (%)</t>
  </si>
  <si>
    <t>Allgemein bildendes Schulwesen: Absolventen/Abgänger nach dem Abschluss 2012 - mit Hauptschulabschluss (%)</t>
  </si>
  <si>
    <t>Allgemein bildendes Schulwesen: Absolventen/Abgänger nach dem Abschluss 2012 - mit Realschulabschluss (%)</t>
  </si>
  <si>
    <t>Allgemein bildendes Schulwesen: Absolventen/Abgänger nach dem Abschluss 2012 - mit allgemeiner Hochschulreife (%)</t>
  </si>
  <si>
    <t>Kraftfahrzeugbestand am 01.01.2013 (je 1000 Einwohner)</t>
  </si>
  <si>
    <t>Bautätigkeit und Wohnungswesen - Fertiggestellte Wohnungen 2012 (je 1000 Einwohner)</t>
  </si>
  <si>
    <t>Bautätigkeit und Wohnungswesen - Bestand an Wohnungen am 31.12.2012 (je 1000 Einwohner)</t>
  </si>
  <si>
    <t>Betriebe im Bergbau- und verarbeitenden Gewerbe am 30.09.2012 (je 1000 Einwohner)</t>
  </si>
  <si>
    <t>Gewerbesteuereinnahmen 2012 (EURO je Einwohner)</t>
  </si>
  <si>
    <t>Gewerbeanzeigenstatistik 2012 - Gewerbeanmeldungen (je 1000 Einwohner)</t>
  </si>
  <si>
    <t>Gewerbeanzeigenstatistik 2012 - Gewerbeabmeldungen (je 1000 Einwohner)</t>
  </si>
  <si>
    <t>Insolvenzverfahren 2012 - Anzahl der beantragten Verfahren (je 1000 Einwohner)</t>
  </si>
  <si>
    <t>Insolvenzverfahren 2012 - Beschäftigte (je 1000 Einwohner)</t>
  </si>
  <si>
    <t>Sozialversicherungspflichtig Beschäftigte am 30.06.2012 - insgesamt (je 1000 Einwohner)</t>
  </si>
  <si>
    <t>Sozialversicherungspflichtig Beschäftigte am 30.06.2012 - Land- und Forstwirtschaft, Fischerei (%)</t>
  </si>
  <si>
    <t>Sozialversicherungspflichtig Beschäftigte am 30.06.2012 - Produzierendes Gewerbe (%)</t>
  </si>
  <si>
    <t>Sozialversicherungspflichtig Beschäftigte am 30.06.2012 - Handel, Gastgewerbe, Verkehr (%)</t>
  </si>
  <si>
    <t>Sozialversicherungspflichtig Beschäftigte am 30.06.2012 - Öffentliche und private Dienstleister (%)</t>
  </si>
  <si>
    <t>Sozialversicherungspflichtig Beschäftigte am 30.06.2012 - Übrige Dienstleister und "ohne Angabe" (%)</t>
  </si>
  <si>
    <t>Arbeitslosenquote Ende Dezember 2013 - insgesamt</t>
  </si>
  <si>
    <t>Arbeitslosenquote Ende Dezember 2013 - Frauen</t>
  </si>
  <si>
    <t>Arbeitslosenquote Ende Dezember 2013 - Ausländer</t>
  </si>
  <si>
    <t>Empfänger(innen) von Leistungen nach SGB II am 30.09.2013 -  insgesamt (je 1000 Einwohner)</t>
  </si>
  <si>
    <t>Empfänger(innen) von Leistungen nach SGB II am 30.09.2013 -  nicht erwerbsfähige Hilfebedürftige (%)</t>
  </si>
  <si>
    <t>Bemerkungen</t>
  </si>
  <si>
    <t>Gemeinden am 31.12.2013 (Anzahl)</t>
  </si>
  <si>
    <t>Fläche am 31.12.2012 (km²)</t>
  </si>
  <si>
    <t>Zu- (+) bzw. Abnahme (-) der Bevölkerung 2012 - Geburtensaldo (je 1000 Einwohner)</t>
  </si>
  <si>
    <t>Osterode am Harz</t>
  </si>
  <si>
    <t>Da der Landkreis Trier-Saarburg und die Stadt Trier eine gemeinsame Kfz-Zulassungsstelle haben, liegt der Kfz-Bestand zum 01.01.13 nur als Summe beider Kreise vor. Die Kfz-Bestandszahlen wurden gemäß den Anteilen zum 01.01.12 anteilig umgerechnet.</t>
  </si>
  <si>
    <t>Rostock, Hansestadt</t>
  </si>
  <si>
    <t>Schwerin, Landeshauptstadt</t>
  </si>
  <si>
    <t>Schleswig-Holstein Land</t>
  </si>
  <si>
    <t>Schleswig-Holstein kreisfreie Städte</t>
  </si>
  <si>
    <t>Schleswig-Holstein Kreise</t>
  </si>
  <si>
    <t>Niedersachsen Land</t>
  </si>
  <si>
    <t>Niedersachsen kreisfreie Städte</t>
  </si>
  <si>
    <t>Niedersachsen Landkreise</t>
  </si>
  <si>
    <t>Bremen Land</t>
  </si>
  <si>
    <t>Nordrhein-Westfalen Land</t>
  </si>
  <si>
    <t>Nordrhein-Westfalen kreisfreie Städte</t>
  </si>
  <si>
    <t>Nordrhein-Westfalen Kreise</t>
  </si>
  <si>
    <t>Hessen Land</t>
  </si>
  <si>
    <t>Hessen kreisfreie Städte</t>
  </si>
  <si>
    <t>Hessen Landkreise</t>
  </si>
  <si>
    <t>Rheinland-Pfalz Land</t>
  </si>
  <si>
    <t>Bei der Fläche ist in der Landessumme das gemeinsame deutsch luxemburgische Hoheitsgebiet mit 6,2 km² enthalten.</t>
  </si>
  <si>
    <t>Rheinland-Pfalz kreisfreie Städte</t>
  </si>
  <si>
    <t>Rheinland-Pfalz Landkreise</t>
  </si>
  <si>
    <t>Baden-Württemberg Land</t>
  </si>
  <si>
    <t>Baden-Württemberg Stadtkreise</t>
  </si>
  <si>
    <t>Baden-Württemberg Landkreise</t>
  </si>
  <si>
    <t>Bayern Land</t>
  </si>
  <si>
    <t>Bayern kreisfreie Städte</t>
  </si>
  <si>
    <t>Bayern Landkreise</t>
  </si>
  <si>
    <t>Saarland Land</t>
  </si>
  <si>
    <t>Bei den Insolvenzen sind in der Landessumme Unternehmen mit Sitz in einem anderen Land enthalten, deren Insolvenzabwicklung im Saarland erfolgt.</t>
  </si>
  <si>
    <t>Brandenburg Land</t>
  </si>
  <si>
    <t>Brandenburg kreisfreie Städte</t>
  </si>
  <si>
    <t>Brandenburg Landkreise</t>
  </si>
  <si>
    <t>Mecklenburg-Vorpommern Land</t>
  </si>
  <si>
    <t>Bei der Fläche sind in der Landessumme die Küstengewässer einschl. Anteil am Festlandsockel mit 1 km² enthalten.</t>
  </si>
  <si>
    <t>Mecklenburg-Vorpommern kreisfreie Städte</t>
  </si>
  <si>
    <t>Mecklenburg-Vorpommern Landkreise</t>
  </si>
  <si>
    <t>Sachsen Land</t>
  </si>
  <si>
    <t>Bei den Insolvenzen sind in der Landessumme Unternehmen mit Sitz in einem anderen Land enthalten, deren Insolvenzabwicklung in Sachsen erfolgt.</t>
  </si>
  <si>
    <t>Sachsen kreisfreie Städte</t>
  </si>
  <si>
    <t>Sachsen Landkreise</t>
  </si>
  <si>
    <t>Sachsen-Anhalt Land</t>
  </si>
  <si>
    <t>Sachsen-Anhalt kreisfreie Städte</t>
  </si>
  <si>
    <t>Sachsen-Anhalt Landkreise</t>
  </si>
  <si>
    <t>Thüringen Land</t>
  </si>
  <si>
    <t>Thüringen kreisfreie Städte</t>
  </si>
  <si>
    <t>Thüringen Landkreise</t>
  </si>
  <si>
    <t>Bei der Fläche sind das gemeinsame deutsch luxemburgische Hoheitsgebiet in Rheinland-Pfalz mit 6,2 km² und die Küstengewässer einschl. Anteil am Festlandsockel in Mecklenburg-Vorpommern mit 1 km² enthalten. Bei den Schulabgängern sind in der Bundessumme die externen Schulabgänger enthalten. Kfz-Bestand einschl. Fahrzeuge, die regional nicht zugeordnet wurden. Bei den Insolvenzen sind im Saarland und in Sachsen Unternehmen mit Sitz in einem anderen Land enthalten, deren Insolvenzabwicklung im Saarland bzw. in Sachsen erfolgt.</t>
  </si>
  <si>
    <t>Deutschland Städte bzw. Stadtkreise</t>
  </si>
  <si>
    <t>Deutschland Landkreise bzw. Kreise</t>
  </si>
  <si>
    <t>EW2019</t>
  </si>
  <si>
    <t>Amtliches Endergebnis</t>
  </si>
  <si>
    <t>gehört zu</t>
  </si>
  <si>
    <t>Wahlberechtigte</t>
  </si>
  <si>
    <t>Wähler/-innen</t>
  </si>
  <si>
    <t>Ungültige</t>
  </si>
  <si>
    <t>Gültige</t>
  </si>
  <si>
    <t>Christlich Demokratische Union Deutschlands</t>
  </si>
  <si>
    <t>Sozialdemokratische Partei Deutschlands</t>
  </si>
  <si>
    <t>BÜNDNIS 90/DIE GRÜNEN</t>
  </si>
  <si>
    <t>DIE LINKE</t>
  </si>
  <si>
    <t>Alternative für Deutschland</t>
  </si>
  <si>
    <t>Christlich-Soziale Union in Bayern e.V.</t>
  </si>
  <si>
    <t>Freie Demokratische Partei</t>
  </si>
  <si>
    <t>FREIE WÄHLER</t>
  </si>
  <si>
    <t>Piratenpartei Deutschland</t>
  </si>
  <si>
    <t>PARTEI MENSCH UMWELT TIERSCHUTZ</t>
  </si>
  <si>
    <t>Nationaldemokratische Partei Deutschlands</t>
  </si>
  <si>
    <t>Familien-Partei Deutschlands</t>
  </si>
  <si>
    <t>Ökologisch-Demokratische Partei</t>
  </si>
  <si>
    <t>Partei für Arbeit, Rechtsstaat, Tierschutz, Elitenförderung und basisdemokratische Initiative</t>
  </si>
  <si>
    <t>Ab jetzt...Demokratie durch Volksabstimmung - Politik für die Menschen</t>
  </si>
  <si>
    <t>Bayernpartei</t>
  </si>
  <si>
    <t>Deutsche Kommunistische Partei</t>
  </si>
  <si>
    <t>Marxistisch-Leninistische Partei Deutschlands</t>
  </si>
  <si>
    <t>Sozialistische Gleichheitspartei, Vierte Internationale</t>
  </si>
  <si>
    <t>Aktion Partei für Tierschutz – DAS ORIGINAL</t>
  </si>
  <si>
    <t>Allianz für Menschenrechte, Tier- und Naturschutz</t>
  </si>
  <si>
    <t>Bündnis C - Christen für Deutschland</t>
  </si>
  <si>
    <t>Bündnis für Innovation &amp; Gerechtigkeit</t>
  </si>
  <si>
    <t>Bündnis Grundeinkommen - Die Grundeinkommenspartei</t>
  </si>
  <si>
    <t>Demokratie DIREKT!</t>
  </si>
  <si>
    <t>Demokratie in Europa - DiEM25</t>
  </si>
  <si>
    <t>DER DRITTE WEG</t>
  </si>
  <si>
    <t>Die Grauen – Für alle Generationen</t>
  </si>
  <si>
    <t>DIE RECHTE – Partei für Volksabstimmung, Souveränität und Heimatschutz</t>
  </si>
  <si>
    <t>Die Violetten</t>
  </si>
  <si>
    <t>Europäische Partei LIEBE</t>
  </si>
  <si>
    <t>Feministische Partei DIE FRAUEN</t>
  </si>
  <si>
    <t>Graue Panther</t>
  </si>
  <si>
    <t>LKR - Bernd Lucke und die Liberal-Konservativen Reformer</t>
  </si>
  <si>
    <t>Menschliche Welt - für das Wohl und Glücklichsein aller</t>
  </si>
  <si>
    <t>Neue Liberale – Die Sozialliberalen</t>
  </si>
  <si>
    <t>Ökologische Linke</t>
  </si>
  <si>
    <t>Partei der Humanisten</t>
  </si>
  <si>
    <t>PARTEI FÜR DIE TIERE DEUTSCHLAND</t>
  </si>
  <si>
    <t>Partei für Gesundheitsforschung</t>
  </si>
  <si>
    <t>Volt Deutschland</t>
  </si>
  <si>
    <t>Übrige</t>
  </si>
  <si>
    <t>Stimmen</t>
  </si>
  <si>
    <t>Endgültig</t>
  </si>
  <si>
    <t>Vorperiode</t>
  </si>
  <si>
    <t>© Der Bundeswahlleiter, Wiesbaden 2018</t>
  </si>
  <si>
    <t>Ergebnisse der Bundestagswahl 2017 nach kreisfreien Städten und Landkreisen</t>
  </si>
  <si>
    <t>Statistische Kennziffer</t>
  </si>
  <si>
    <t>Kreisfreie Stadt bzw. Stadtkreis, Landkreis bzw. Kreis</t>
  </si>
  <si>
    <t>Wähler</t>
  </si>
  <si>
    <t>CDU /CSU</t>
  </si>
  <si>
    <t>SPD</t>
  </si>
  <si>
    <t>GRÜNE</t>
  </si>
  <si>
    <t>CSU</t>
  </si>
  <si>
    <t>FDP</t>
  </si>
  <si>
    <t>AfD</t>
  </si>
  <si>
    <t>PIRATEN</t>
  </si>
  <si>
    <t>NPD</t>
  </si>
  <si>
    <t>Tierschutzpartei</t>
  </si>
  <si>
    <t>ÖDP</t>
  </si>
  <si>
    <t>Die PARTEI</t>
  </si>
  <si>
    <t>BP</t>
  </si>
  <si>
    <t>Volksabstimmung</t>
  </si>
  <si>
    <t>PDV</t>
  </si>
  <si>
    <t>MLPD</t>
  </si>
  <si>
    <t>BüSo</t>
  </si>
  <si>
    <t>SGP</t>
  </si>
  <si>
    <t>DIE RECHTE</t>
  </si>
  <si>
    <t>Tierschutzallianz</t>
  </si>
  <si>
    <t>B*</t>
  </si>
  <si>
    <t>DKP</t>
  </si>
  <si>
    <t>Die Grauen</t>
  </si>
  <si>
    <t>du.</t>
  </si>
  <si>
    <t>MG</t>
  </si>
  <si>
    <t>MENSCHLICHE WELT</t>
  </si>
  <si>
    <t>Gesundheitsforschung</t>
  </si>
  <si>
    <t>V-Partei³</t>
  </si>
  <si>
    <t>Bündnis C</t>
  </si>
  <si>
    <t>DIE EINHEIT</t>
  </si>
  <si>
    <t>DIE VIOLETTEN</t>
  </si>
  <si>
    <t>FAMILIE</t>
  </si>
  <si>
    <t>DIE FRAUEN</t>
  </si>
  <si>
    <t>MIETERPARTEI</t>
  </si>
  <si>
    <t>Neue Liberale</t>
  </si>
  <si>
    <t>UNABHÄNGIGE</t>
  </si>
  <si>
    <t xml:space="preserve">CDU / CSU </t>
  </si>
  <si>
    <t>AD-DEMOKRATEN</t>
  </si>
  <si>
    <t>BGE</t>
  </si>
  <si>
    <t>DiB</t>
  </si>
  <si>
    <t>DM</t>
  </si>
  <si>
    <t>Die Humanisten</t>
  </si>
  <si>
    <t>Erststimmen</t>
  </si>
  <si>
    <t>Zweitstimmen</t>
  </si>
  <si>
    <t>Berlin-Ost, Stadt</t>
  </si>
  <si>
    <t>Berlin-West, Stadt</t>
  </si>
  <si>
    <t>Bundesgebiet</t>
  </si>
  <si>
    <t># (c) Der Bundeswahlleiter, Wiesbaden 2016</t>
  </si>
  <si>
    <t xml:space="preserve"># </t>
  </si>
  <si>
    <t># Wahl der Abgeordneten zum 8. Europäischen Parlament aus der Bundesrepublik Deutschland (25. Mai 2014)</t>
  </si>
  <si>
    <t># Endgültige Ergebnisse sowie der Vorperiode nach kreisfreien Städten und Landkreisen</t>
  </si>
  <si>
    <t>gehört</t>
  </si>
  <si>
    <t>CDU/CSU</t>
  </si>
  <si>
    <t>REP</t>
  </si>
  <si>
    <t>PBC</t>
  </si>
  <si>
    <t>CM</t>
  </si>
  <si>
    <t>AUF</t>
  </si>
  <si>
    <t>PSG</t>
  </si>
  <si>
    <t>PRO NRW</t>
  </si>
  <si>
    <t>zu</t>
  </si>
  <si>
    <t># (c) Der Bundeswahlleiter, Wiesbaden 2017</t>
  </si>
  <si>
    <t># Wahl zum 19. Deutschen Bundestag (24. September 2017)</t>
  </si>
  <si>
    <t># Endgültige Ergebnisse der Erst- und Zweitstimmen sowie der Vorperiode nach Wahlkreisen</t>
  </si>
  <si>
    <t>Ab jetzt...Demokratie durch Volksabstimmung</t>
  </si>
  <si>
    <t>Partei der Vernunft</t>
  </si>
  <si>
    <t>Bürgerrechtsbewegung Solidarität</t>
  </si>
  <si>
    <t>Allianz Deutscher Demokraten</t>
  </si>
  <si>
    <t>bergpartei, die überpartei</t>
  </si>
  <si>
    <t>Bündnis Grundeinkommen</t>
  </si>
  <si>
    <t>DEMOKRATIE IN BEWEGUNG</t>
  </si>
  <si>
    <t>Deutsche Mitte</t>
  </si>
  <si>
    <t>Die Urbane. Eine HipHop Partei</t>
  </si>
  <si>
    <t>Madgeburger Gartenpartei</t>
  </si>
  <si>
    <t>Menschliche Welt</t>
  </si>
  <si>
    <t>V-Partei³ - Partei für Veränderung, Vegetarier und Veganer</t>
  </si>
  <si>
    <t>Mieterpartei</t>
  </si>
  <si>
    <t>UNABHÄNGIGE für bürgernahe Demokratie</t>
  </si>
  <si>
    <t>Bad Tölz-Wolfratshausen – Miesbach</t>
  </si>
  <si>
    <t>Amberg</t>
  </si>
  <si>
    <t>Schwäbisch Hall – Hohenlohe</t>
  </si>
  <si>
    <t>Rottweil – Tuttlingen</t>
  </si>
  <si>
    <t>Aurich – Emden</t>
  </si>
  <si>
    <t>Friesland – Wilhelmshaven – Wittmund</t>
  </si>
  <si>
    <t>Oldenburg – Ammerland</t>
  </si>
  <si>
    <t>Delmenhorst – Wesermarsch – Oldenburg-Land</t>
  </si>
  <si>
    <t>Cloppenburg – Vechta</t>
  </si>
  <si>
    <t>Diepholz – Nienburg I</t>
  </si>
  <si>
    <t>Osterholz – Verden</t>
  </si>
  <si>
    <t>Rotenburg I – Heidekreis</t>
  </si>
  <si>
    <t>Lüchow-Dannenberg – Lüneburg</t>
  </si>
  <si>
    <t>Celle – Uelzen</t>
  </si>
  <si>
    <t>Gifhorn – Peine</t>
  </si>
  <si>
    <t>Hameln-Pyrmont – Holzminden</t>
  </si>
  <si>
    <t>Salzgitter – Wolfenbüttel</t>
  </si>
  <si>
    <t>Helmstedt – Wolfsburg</t>
  </si>
  <si>
    <t>Goslar – Northeim – Osterode</t>
  </si>
  <si>
    <t>Werra-Meißner – Hersfeld-Rotenburg</t>
  </si>
  <si>
    <t>Rheingau-Taunus – Limburg</t>
  </si>
  <si>
    <t>Darmstadt</t>
  </si>
  <si>
    <t>Mosel/Rhein-Hunsrück</t>
  </si>
  <si>
    <t>Trier</t>
  </si>
  <si>
    <t>Mainz</t>
  </si>
  <si>
    <t>Ludwigshafen/Frankenthal</t>
  </si>
  <si>
    <t>Neustadt – Speyer</t>
  </si>
  <si>
    <t>Südpfalz</t>
  </si>
  <si>
    <t>Nordfriesland – Dithmarschen Nord</t>
  </si>
  <si>
    <t>Plön – Neumünster</t>
  </si>
  <si>
    <t>Prignitz – Ostprignitz-Ruppin – Havelland I</t>
  </si>
  <si>
    <t>Uckermark – Barnim I</t>
  </si>
  <si>
    <t>Brandenburg an der Havel – Potsdam-Mittelmark I – Havelland III – Teltow-Fläming I</t>
  </si>
  <si>
    <t>Dahme-Spreewald – Teltow-Fläming III – Oberspreewald-Lausitz I</t>
  </si>
  <si>
    <t>Frankfurt (Oder) – Oder-Spree</t>
  </si>
  <si>
    <t>Cottbus – Spree-Neiße</t>
  </si>
  <si>
    <t>Altmark</t>
  </si>
  <si>
    <t>Börde – Jerichower Land</t>
  </si>
  <si>
    <t>Dessau – Wittenberg</t>
  </si>
  <si>
    <t>Halle</t>
  </si>
  <si>
    <t>Burgenland – Saalekreis</t>
  </si>
  <si>
    <t>Eichsfeld – Nordhausen – Kyffhäuserkreis</t>
  </si>
  <si>
    <t>Eisenach – Wartburgkreis – Unstrut-Hainich-Kreis</t>
  </si>
  <si>
    <t>Jena – Sömmerda – Weimarer Land I</t>
  </si>
  <si>
    <t>Gotha – Ilm-Kreis</t>
  </si>
  <si>
    <t>Erfurt – Weimar – Weimarer Land II</t>
  </si>
  <si>
    <t>Gera – Greiz – Altenburger Land</t>
  </si>
  <si>
    <t>Saalfeld-Rudolstadt – Saale-Holzland-Kreis – Saale-Orla-Kreis</t>
  </si>
  <si>
    <t>Suhl – Schmalkalden-Meiningen – Hildburghausen – Sonneberg</t>
  </si>
  <si>
    <t>Schwerin – Ludwigslust-Parchim I – Nordwestmecklenburg I</t>
  </si>
  <si>
    <t>Ludwigslust-Parchim II – Nordwestmecklenburg II – Landkreis Rostock I</t>
  </si>
  <si>
    <t>Vorpommern-Rügen – Vorpommern-Greifswald I</t>
  </si>
  <si>
    <t>Mecklenburgische Seenplatte I – Vorpommern-Greifswald II</t>
  </si>
  <si>
    <t>Mecklenburgische Seenplatte II – Landkreis Rostock III</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</si>
</sst>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_ ;\-#,##0\ "/>
    <numFmt numFmtId="165" formatCode="#,##0.0_ ;\-#,##0.0\ "/>
    <numFmt numFmtId="166" formatCode="#,##0.00_ ;\-#,##0.00\ "/>
    <numFmt numFmtId="167" formatCode="0.0%"/>
    <numFmt numFmtId="168" formatCode="_-* #,##0\ _€_-;\-* #,##0\ _€_-;_-* &quot;-&quot;??\ _€_-;_-@"/>
    <numFmt numFmtId="169" formatCode="_-* #,##0.000\ _€_-;\-* #,##0.000\ _€_-;_-* &quot;-&quot;??\ _€_-;_-@"/>
    <numFmt numFmtId="170" formatCode="0.000"/>
    <numFmt numFmtId="171" formatCode="#,##0.000_ ;\-#,##0.000\ "/>
    <numFmt numFmtId="172" formatCode="#,##0.0"/>
    <numFmt numFmtId="173" formatCode="#,##0.0;[Red]#,##0.0"/>
  </numFmts>
  <fonts count="12">
    <font>
      <sz val="11.0"/>
      <color rgb="FF000000"/>
      <name val="Calibri"/>
    </font>
    <font>
      <b/>
      <sz val="10.0"/>
      <color rgb="FF000000"/>
      <name val="Arial Narrow"/>
    </font>
    <font>
      <sz val="10.0"/>
      <color rgb="FF000000"/>
      <name val="Arial Narrow"/>
    </font>
    <font>
      <i/>
      <sz val="10.0"/>
      <color rgb="FF000000"/>
      <name val="Arial Narrow"/>
    </font>
    <font>
      <sz val="11.0"/>
      <color rgb="FF000000"/>
      <name val="Arial Narrow"/>
    </font>
    <font>
      <sz val="10.0"/>
      <color rgb="FF4472C4"/>
      <name val="Arial Narrow"/>
    </font>
    <font>
      <sz val="10.0"/>
      <color theme="1"/>
      <name val="Arial Narrow"/>
    </font>
    <font>
      <color theme="1"/>
      <name val="Calibri"/>
    </font>
    <font>
      <sz val="11.0"/>
      <color rgb="FF4472C4"/>
      <name val="Arial Narrow"/>
    </font>
    <font>
      <b/>
      <sz val="11.0"/>
      <color rgb="FF000000"/>
      <name val="Calibri"/>
    </font>
    <font>
      <b/>
      <sz val="11.0"/>
      <color rgb="FF000000"/>
      <name val="Arial Narrow"/>
    </font>
    <font>
      <b/>
      <sz val="11.0"/>
      <color rgb="FF4472C4"/>
      <name val="Arial Narrow"/>
    </font>
  </fonts>
  <fills count="5">
    <fill>
      <patternFill patternType="none"/>
    </fill>
    <fill>
      <patternFill patternType="lightGray"/>
    </fill>
    <fill>
      <patternFill patternType="solid">
        <fgColor rgb="FFF2F2F2"/>
        <bgColor rgb="FFF2F2F2"/>
      </patternFill>
    </fill>
    <fill>
      <patternFill patternType="solid">
        <fgColor rgb="FFFFFFFF"/>
        <bgColor rgb="FFFFFFFF"/>
      </patternFill>
    </fill>
    <fill>
      <patternFill patternType="solid">
        <fgColor rgb="FFDEEAF6"/>
        <bgColor rgb="FFDEEAF6"/>
      </patternFill>
    </fill>
  </fills>
  <borders count="11">
    <border/>
    <border>
      <top style="thin">
        <color rgb="FF000000"/>
      </top>
    </border>
    <border>
      <bottom style="thin">
        <color rgb="FF000000"/>
      </bottom>
    </border>
    <border>
      <left/>
      <right/>
      <top/>
      <bottom/>
    </border>
    <border>
      <left/>
      <right/>
      <top/>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s>
  <cellStyleXfs count="1">
    <xf borderId="0" fillId="0" fontId="0" numFmtId="0" applyAlignment="1" applyFont="1"/>
  </cellStyleXfs>
  <cellXfs count="110">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quotePrefix="1" borderId="1" fillId="0" fontId="2" numFmtId="0" xfId="0" applyBorder="1" applyFont="1"/>
    <xf borderId="1" fillId="0" fontId="2" numFmtId="0" xfId="0" applyBorder="1" applyFont="1"/>
    <xf borderId="0" fillId="0" fontId="2" numFmtId="0" xfId="0" applyFont="1"/>
    <xf quotePrefix="1" borderId="0" fillId="0" fontId="2" numFmtId="0" xfId="0" applyFont="1"/>
    <xf quotePrefix="1" borderId="2" fillId="0" fontId="2" numFmtId="0" xfId="0" applyBorder="1" applyFont="1"/>
    <xf borderId="2" fillId="0" fontId="2" numFmtId="0" xfId="0" applyBorder="1" applyFont="1"/>
    <xf borderId="0" fillId="0" fontId="1" numFmtId="0" xfId="0" applyAlignment="1" applyFont="1">
      <alignment horizontal="center" shrinkToFit="0" wrapText="1"/>
    </xf>
    <xf borderId="0" fillId="0" fontId="1" numFmtId="0" xfId="0" applyAlignment="1" applyFont="1">
      <alignment shrinkToFit="0" wrapText="1"/>
    </xf>
    <xf borderId="0" fillId="0" fontId="1" numFmtId="0" xfId="0" applyAlignment="1" applyFont="1">
      <alignment horizontal="center"/>
    </xf>
    <xf borderId="1" fillId="0" fontId="2" numFmtId="0" xfId="0" applyAlignment="1" applyBorder="1" applyFont="1">
      <alignment horizontal="center"/>
    </xf>
    <xf borderId="1" fillId="0" fontId="2" numFmtId="164" xfId="0" applyBorder="1" applyFont="1" applyNumberFormat="1"/>
    <xf borderId="1" fillId="0" fontId="2" numFmtId="9" xfId="0" applyBorder="1" applyFont="1" applyNumberFormat="1"/>
    <xf borderId="1" fillId="0" fontId="3" numFmtId="0" xfId="0" applyBorder="1" applyFont="1"/>
    <xf borderId="0" fillId="0" fontId="2" numFmtId="0" xfId="0" applyAlignment="1" applyFont="1">
      <alignment horizontal="center"/>
    </xf>
    <xf borderId="0" fillId="0" fontId="2" numFmtId="164" xfId="0" applyFont="1" applyNumberFormat="1"/>
    <xf borderId="0" fillId="0" fontId="2" numFmtId="9" xfId="0" applyFont="1" applyNumberFormat="1"/>
    <xf borderId="0" fillId="0" fontId="4" numFmtId="0" xfId="0" applyAlignment="1" applyFont="1">
      <alignment readingOrder="0"/>
    </xf>
    <xf borderId="3" fillId="2" fontId="5" numFmtId="0" xfId="0" applyAlignment="1" applyBorder="1" applyFill="1" applyFont="1">
      <alignment horizontal="center"/>
    </xf>
    <xf borderId="0" fillId="0" fontId="2" numFmtId="164" xfId="0" applyAlignment="1" applyFont="1" applyNumberFormat="1">
      <alignment horizontal="center"/>
    </xf>
    <xf borderId="3" fillId="3" fontId="6" numFmtId="165" xfId="0" applyAlignment="1" applyBorder="1" applyFill="1" applyFont="1" applyNumberFormat="1">
      <alignment horizontal="center"/>
    </xf>
    <xf borderId="3" fillId="2" fontId="5" numFmtId="165" xfId="0" applyAlignment="1" applyBorder="1" applyFont="1" applyNumberFormat="1">
      <alignment horizontal="center"/>
    </xf>
    <xf borderId="0" fillId="0" fontId="2" numFmtId="165" xfId="0" applyAlignment="1" applyFont="1" applyNumberFormat="1">
      <alignment horizontal="center"/>
    </xf>
    <xf borderId="3" fillId="3" fontId="6" numFmtId="166" xfId="0" applyAlignment="1" applyBorder="1" applyFont="1" applyNumberFormat="1">
      <alignment horizontal="center"/>
    </xf>
    <xf borderId="0" fillId="0" fontId="3" numFmtId="0" xfId="0" applyFont="1"/>
    <xf borderId="3" fillId="3" fontId="6" numFmtId="164" xfId="0" applyAlignment="1" applyBorder="1" applyFont="1" applyNumberFormat="1">
      <alignment horizontal="center"/>
    </xf>
    <xf borderId="3" fillId="2" fontId="5" numFmtId="164" xfId="0" applyAlignment="1" applyBorder="1" applyFont="1" applyNumberFormat="1">
      <alignment horizontal="center"/>
    </xf>
    <xf borderId="3" fillId="2" fontId="5" numFmtId="167" xfId="0" applyAlignment="1" applyBorder="1" applyFont="1" applyNumberFormat="1">
      <alignment horizontal="center"/>
    </xf>
    <xf borderId="0" fillId="0" fontId="2" numFmtId="167" xfId="0" applyAlignment="1" applyFont="1" applyNumberFormat="1">
      <alignment horizontal="center"/>
    </xf>
    <xf borderId="0" fillId="0" fontId="7" numFmtId="0" xfId="0" applyFont="1"/>
    <xf borderId="4" fillId="3" fontId="6" numFmtId="165" xfId="0" applyAlignment="1" applyBorder="1" applyFont="1" applyNumberFormat="1">
      <alignment horizontal="center"/>
    </xf>
    <xf borderId="2" fillId="0" fontId="2" numFmtId="164" xfId="0" applyAlignment="1" applyBorder="1" applyFont="1" applyNumberFormat="1">
      <alignment horizontal="center"/>
    </xf>
    <xf borderId="2" fillId="0" fontId="2" numFmtId="0" xfId="0" applyAlignment="1" applyBorder="1" applyFont="1">
      <alignment horizontal="center"/>
    </xf>
    <xf borderId="3" fillId="2" fontId="5" numFmtId="168" xfId="0" applyAlignment="1" applyBorder="1" applyFont="1" applyNumberFormat="1">
      <alignment horizontal="center"/>
    </xf>
    <xf borderId="0" fillId="0" fontId="2" numFmtId="168" xfId="0" applyAlignment="1" applyFont="1" applyNumberFormat="1">
      <alignment horizontal="center"/>
    </xf>
    <xf borderId="3" fillId="2" fontId="5" numFmtId="169" xfId="0" applyAlignment="1" applyBorder="1" applyFont="1" applyNumberFormat="1">
      <alignment horizontal="center"/>
    </xf>
    <xf borderId="0" fillId="0" fontId="2" numFmtId="169" xfId="0" applyAlignment="1" applyFont="1" applyNumberFormat="1">
      <alignment horizontal="center"/>
    </xf>
    <xf borderId="1" fillId="0" fontId="1" numFmtId="0" xfId="0" applyAlignment="1" applyBorder="1" applyFont="1">
      <alignment horizontal="left"/>
    </xf>
    <xf borderId="1" fillId="0" fontId="1" numFmtId="164" xfId="0" applyBorder="1" applyFont="1" applyNumberFormat="1"/>
    <xf borderId="1" fillId="0" fontId="1" numFmtId="167" xfId="0" applyBorder="1" applyFont="1" applyNumberFormat="1"/>
    <xf borderId="0" fillId="0" fontId="2" numFmtId="0" xfId="0" applyAlignment="1" applyFont="1">
      <alignment horizontal="left"/>
    </xf>
    <xf borderId="0" fillId="0" fontId="2" numFmtId="167" xfId="0" applyFont="1" applyNumberFormat="1"/>
    <xf borderId="0" fillId="0" fontId="0" numFmtId="0" xfId="0" applyFont="1"/>
    <xf borderId="0" fillId="0" fontId="8" numFmtId="164" xfId="0" applyFont="1" applyNumberFormat="1"/>
    <xf borderId="0" fillId="0" fontId="9" numFmtId="0" xfId="0" applyFont="1"/>
    <xf borderId="0" fillId="0" fontId="0" numFmtId="9" xfId="0" applyFont="1" applyNumberFormat="1"/>
    <xf borderId="2" fillId="0" fontId="10" numFmtId="0" xfId="0" applyAlignment="1" applyBorder="1" applyFont="1">
      <alignment shrinkToFit="0" wrapText="1"/>
    </xf>
    <xf borderId="2" fillId="0" fontId="10" numFmtId="0" xfId="0" applyAlignment="1" applyBorder="1" applyFont="1">
      <alignment horizontal="right" shrinkToFit="0" wrapText="1"/>
    </xf>
    <xf borderId="0" fillId="0" fontId="10" numFmtId="0" xfId="0" applyAlignment="1" applyFont="1">
      <alignment horizontal="right" shrinkToFit="0" wrapText="1"/>
    </xf>
    <xf borderId="0" fillId="0" fontId="11" numFmtId="164" xfId="0" applyAlignment="1" applyFont="1" applyNumberFormat="1">
      <alignment horizontal="right" shrinkToFit="0" wrapText="1"/>
    </xf>
    <xf borderId="2" fillId="0" fontId="9" numFmtId="0" xfId="0" applyAlignment="1" applyBorder="1" applyFont="1">
      <alignment shrinkToFit="0" wrapText="1"/>
    </xf>
    <xf borderId="2" fillId="0" fontId="0" numFmtId="0" xfId="0" applyBorder="1" applyFont="1"/>
    <xf borderId="2" fillId="0" fontId="9" numFmtId="0" xfId="0" applyAlignment="1" applyBorder="1" applyFont="1">
      <alignment vertical="center"/>
    </xf>
    <xf borderId="5" fillId="0" fontId="9" numFmtId="0" xfId="0" applyAlignment="1" applyBorder="1" applyFont="1">
      <alignment vertical="center"/>
    </xf>
    <xf borderId="0" fillId="0" fontId="0" numFmtId="0" xfId="0" applyAlignment="1" applyFont="1">
      <alignment shrinkToFit="0" wrapText="1"/>
    </xf>
    <xf borderId="0" fillId="0" fontId="10" numFmtId="0" xfId="0" applyAlignment="1" applyFont="1">
      <alignment shrinkToFit="0" wrapText="1"/>
    </xf>
    <xf borderId="0" fillId="0" fontId="4" numFmtId="0" xfId="0" applyFont="1"/>
    <xf borderId="0" fillId="0" fontId="4" numFmtId="164" xfId="0" applyAlignment="1" applyFont="1" applyNumberFormat="1">
      <alignment horizontal="right"/>
    </xf>
    <xf borderId="0" fillId="0" fontId="4" numFmtId="9" xfId="0" applyAlignment="1" applyFont="1" applyNumberFormat="1">
      <alignment horizontal="right"/>
    </xf>
    <xf borderId="0" fillId="0" fontId="4" numFmtId="167" xfId="0" applyAlignment="1" applyFont="1" applyNumberFormat="1">
      <alignment horizontal="right"/>
    </xf>
    <xf borderId="0" fillId="0" fontId="4" numFmtId="0" xfId="0" applyAlignment="1" applyFont="1">
      <alignment horizontal="right"/>
    </xf>
    <xf borderId="0" fillId="0" fontId="4" numFmtId="167" xfId="0" applyFont="1" applyNumberFormat="1"/>
    <xf borderId="0" fillId="0" fontId="4" numFmtId="168" xfId="0" applyAlignment="1" applyFont="1" applyNumberFormat="1">
      <alignment horizontal="right"/>
    </xf>
    <xf borderId="0" fillId="0" fontId="4" numFmtId="165" xfId="0" applyAlignment="1" applyFont="1" applyNumberFormat="1">
      <alignment horizontal="right"/>
    </xf>
    <xf borderId="0" fillId="0" fontId="0" numFmtId="0" xfId="0" applyAlignment="1" applyFont="1">
      <alignment horizontal="right" shrinkToFit="0" wrapText="1"/>
    </xf>
    <xf borderId="0" fillId="0" fontId="0" numFmtId="170" xfId="0" applyFont="1" applyNumberFormat="1"/>
    <xf borderId="6" fillId="0" fontId="0" numFmtId="0" xfId="0" applyBorder="1" applyFont="1"/>
    <xf borderId="7" fillId="0" fontId="0" numFmtId="0" xfId="0" applyBorder="1" applyFont="1"/>
    <xf borderId="1" fillId="0" fontId="4" numFmtId="0" xfId="0" applyBorder="1" applyFont="1"/>
    <xf borderId="8" fillId="0" fontId="4" numFmtId="0" xfId="0" applyBorder="1" applyFont="1"/>
    <xf borderId="0" fillId="0" fontId="0" numFmtId="167" xfId="0" applyFont="1" applyNumberFormat="1"/>
    <xf borderId="1" fillId="0" fontId="0" numFmtId="2" xfId="0" applyBorder="1" applyFont="1" applyNumberFormat="1"/>
    <xf borderId="8" fillId="0" fontId="0" numFmtId="10" xfId="0" applyBorder="1" applyFont="1" applyNumberFormat="1"/>
    <xf borderId="0" fillId="0" fontId="0" numFmtId="2" xfId="0" applyFont="1" applyNumberFormat="1"/>
    <xf borderId="9" fillId="0" fontId="0" numFmtId="0" xfId="0" applyBorder="1" applyFont="1"/>
    <xf borderId="6" fillId="0" fontId="4" numFmtId="0" xfId="0" applyBorder="1" applyFont="1"/>
    <xf borderId="6" fillId="0" fontId="0" numFmtId="10" xfId="0" applyBorder="1" applyFont="1" applyNumberFormat="1"/>
    <xf borderId="2" fillId="0" fontId="4" numFmtId="0" xfId="0" applyBorder="1" applyFont="1"/>
    <xf borderId="2" fillId="0" fontId="4" numFmtId="164" xfId="0" applyAlignment="1" applyBorder="1" applyFont="1" applyNumberFormat="1">
      <alignment horizontal="right"/>
    </xf>
    <xf borderId="2" fillId="0" fontId="4" numFmtId="9" xfId="0" applyAlignment="1" applyBorder="1" applyFont="1" applyNumberFormat="1">
      <alignment horizontal="right"/>
    </xf>
    <xf borderId="2" fillId="0" fontId="4" numFmtId="167" xfId="0" applyAlignment="1" applyBorder="1" applyFont="1" applyNumberFormat="1">
      <alignment horizontal="right"/>
    </xf>
    <xf borderId="2" fillId="0" fontId="4" numFmtId="0" xfId="0" applyAlignment="1" applyBorder="1" applyFont="1">
      <alignment horizontal="right"/>
    </xf>
    <xf borderId="2" fillId="0" fontId="4" numFmtId="167" xfId="0" applyBorder="1" applyFont="1" applyNumberFormat="1"/>
    <xf borderId="2" fillId="0" fontId="4" numFmtId="168" xfId="0" applyAlignment="1" applyBorder="1" applyFont="1" applyNumberFormat="1">
      <alignment horizontal="right"/>
    </xf>
    <xf borderId="2" fillId="0" fontId="4" numFmtId="165" xfId="0" applyAlignment="1" applyBorder="1" applyFont="1" applyNumberFormat="1">
      <alignment horizontal="right"/>
    </xf>
    <xf borderId="2" fillId="0" fontId="8" numFmtId="164" xfId="0" applyBorder="1" applyFont="1" applyNumberFormat="1"/>
    <xf borderId="2" fillId="0" fontId="0" numFmtId="0" xfId="0" applyAlignment="1" applyBorder="1" applyFont="1">
      <alignment horizontal="right" shrinkToFit="0" wrapText="1"/>
    </xf>
    <xf borderId="2" fillId="0" fontId="0" numFmtId="170" xfId="0" applyBorder="1" applyFont="1" applyNumberFormat="1"/>
    <xf borderId="5" fillId="0" fontId="0" numFmtId="0" xfId="0" applyBorder="1" applyFont="1"/>
    <xf borderId="10" fillId="0" fontId="0" numFmtId="0" xfId="0" applyBorder="1" applyFont="1"/>
    <xf borderId="5" fillId="0" fontId="4" numFmtId="0" xfId="0" applyBorder="1" applyFont="1"/>
    <xf borderId="2" fillId="0" fontId="0" numFmtId="2" xfId="0" applyBorder="1" applyFont="1" applyNumberFormat="1"/>
    <xf borderId="5" fillId="0" fontId="0" numFmtId="10" xfId="0" applyBorder="1" applyFont="1" applyNumberFormat="1"/>
    <xf borderId="0" fillId="0" fontId="4" numFmtId="164" xfId="0" applyFont="1" applyNumberFormat="1"/>
    <xf borderId="0" fillId="0" fontId="4" numFmtId="168" xfId="0" applyFont="1" applyNumberFormat="1"/>
    <xf borderId="0" fillId="0" fontId="4" numFmtId="165" xfId="0" applyFont="1" applyNumberFormat="1"/>
    <xf borderId="0" fillId="0" fontId="4" numFmtId="171" xfId="0" applyFont="1" applyNumberFormat="1"/>
    <xf borderId="0" fillId="0" fontId="10" numFmtId="164" xfId="0" applyAlignment="1" applyFont="1" applyNumberFormat="1">
      <alignment shrinkToFit="0" wrapText="1"/>
    </xf>
    <xf borderId="0" fillId="0" fontId="4" numFmtId="172" xfId="0" applyFont="1" applyNumberFormat="1"/>
    <xf borderId="3" fillId="4" fontId="0" numFmtId="164" xfId="0" applyBorder="1" applyFill="1" applyFont="1" applyNumberFormat="1"/>
    <xf borderId="3" fillId="4" fontId="0" numFmtId="0" xfId="0" applyBorder="1" applyFont="1"/>
    <xf borderId="0" fillId="0" fontId="4" numFmtId="173" xfId="0" applyFont="1" applyNumberFormat="1"/>
    <xf borderId="0" fillId="0" fontId="4" numFmtId="9" xfId="0" applyFont="1" applyNumberFormat="1"/>
    <xf borderId="1" fillId="0" fontId="4" numFmtId="165" xfId="0" applyBorder="1" applyFont="1" applyNumberFormat="1"/>
    <xf borderId="1" fillId="0" fontId="4" numFmtId="164" xfId="0" applyBorder="1" applyFont="1" applyNumberFormat="1"/>
    <xf borderId="3" fillId="4" fontId="9" numFmtId="0" xfId="0" applyAlignment="1" applyBorder="1" applyFont="1">
      <alignment shrinkToFit="0" wrapText="1"/>
    </xf>
    <xf borderId="0" fillId="0" fontId="0" numFmtId="1" xfId="0" applyFont="1" applyNumberFormat="1"/>
    <xf borderId="0" fillId="0" fontId="0" numFmtId="164"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Calc_Targetkreise!$DD$7:$DD$408</c:f>
            </c:numRef>
          </c:xVal>
          <c:yVal>
            <c:numRef>
              <c:f>Calc_Targetkreise!$DE$7:$DE$408</c:f>
              <c:numCache/>
            </c:numRef>
          </c:yVal>
        </c:ser>
        <c:dLbls>
          <c:showLegendKey val="0"/>
          <c:showVal val="0"/>
          <c:showCatName val="0"/>
          <c:showSerName val="0"/>
          <c:showPercent val="0"/>
          <c:showBubbleSize val="0"/>
        </c:dLbls>
        <c:axId val="563062090"/>
        <c:axId val="1799140854"/>
      </c:scatterChart>
      <c:valAx>
        <c:axId val="563062090"/>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799140854"/>
      </c:valAx>
      <c:valAx>
        <c:axId val="17991408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63062090"/>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100</xdr:col>
      <xdr:colOff>266700</xdr:colOff>
      <xdr:row>7</xdr:row>
      <xdr:rowOff>66675</xdr:rowOff>
    </xdr:from>
    <xdr:ext cx="7820025" cy="3390900"/>
    <xdr:graphicFrame>
      <xdr:nvGraphicFramePr>
        <xdr:cNvPr id="90300377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14"/>
    <col customWidth="1" min="2" max="2" width="5.29"/>
    <col customWidth="1" min="3" max="3" width="22.86"/>
    <col customWidth="1" min="4" max="4" width="5.0"/>
    <col customWidth="1" min="5" max="6" width="7.57"/>
    <col customWidth="1" min="7" max="7" width="5.14"/>
    <col customWidth="1" min="8" max="8" width="38.71"/>
    <col customWidth="1" min="9" max="9" width="6.43"/>
    <col customWidth="1" min="10" max="10" width="7.86"/>
    <col customWidth="1" min="11" max="12" width="7.43"/>
    <col customWidth="1" min="13" max="14" width="7.0"/>
    <col customWidth="1" min="15" max="15" width="8.0"/>
    <col customWidth="1" min="16" max="16" width="10.29"/>
    <col customWidth="1" min="17" max="17" width="7.0"/>
    <col customWidth="1" min="18" max="18" width="8.43"/>
    <col customWidth="1" min="19" max="22" width="11.0"/>
    <col customWidth="1" min="23" max="23" width="48.14"/>
    <col customWidth="1" min="24" max="26" width="10.71"/>
  </cols>
  <sheetData>
    <row r="1" ht="12.75" customHeight="1">
      <c r="A1" s="1" t="s">
        <v>0</v>
      </c>
      <c r="B1" s="2"/>
      <c r="C1" s="2"/>
      <c r="D1" s="2"/>
      <c r="E1" s="2"/>
      <c r="F1" s="2"/>
      <c r="G1" s="2"/>
      <c r="H1" s="2"/>
      <c r="I1" s="2"/>
      <c r="J1" s="2"/>
      <c r="K1" s="2"/>
      <c r="L1" s="2"/>
      <c r="M1" s="2"/>
      <c r="N1" s="2"/>
      <c r="O1" s="2"/>
      <c r="P1" s="2"/>
      <c r="Q1" s="2"/>
      <c r="R1" s="2"/>
      <c r="S1" s="2"/>
      <c r="T1" s="2"/>
      <c r="U1" s="2"/>
      <c r="V1" s="2"/>
      <c r="W1" s="2"/>
      <c r="X1" s="2"/>
      <c r="Y1" s="2"/>
      <c r="Z1" s="2"/>
    </row>
    <row r="2" ht="12.0" customHeight="1">
      <c r="A2" s="3" t="s">
        <v>1</v>
      </c>
      <c r="B2" s="4"/>
      <c r="C2" s="4"/>
      <c r="D2" s="4"/>
      <c r="E2" s="4"/>
      <c r="F2" s="4"/>
      <c r="G2" s="4"/>
      <c r="H2" s="4"/>
      <c r="I2" s="5"/>
      <c r="J2" s="5"/>
      <c r="K2" s="5"/>
      <c r="L2" s="5"/>
      <c r="M2" s="5">
        <f>940/5</f>
        <v>188</v>
      </c>
      <c r="N2" s="5"/>
      <c r="O2" s="5"/>
      <c r="P2" s="5"/>
      <c r="Q2" s="5"/>
      <c r="R2" s="5"/>
      <c r="S2" s="5"/>
      <c r="T2" s="5"/>
      <c r="U2" s="5"/>
      <c r="V2" s="5"/>
      <c r="W2" s="5"/>
      <c r="X2" s="5"/>
      <c r="Y2" s="5"/>
      <c r="Z2" s="5"/>
    </row>
    <row r="3" ht="12.0" customHeight="1">
      <c r="A3" s="6" t="s">
        <v>2</v>
      </c>
      <c r="B3" s="5"/>
      <c r="C3" s="5"/>
      <c r="D3" s="5"/>
      <c r="E3" s="5"/>
      <c r="F3" s="5"/>
      <c r="G3" s="5"/>
      <c r="H3" s="5"/>
      <c r="I3" s="5"/>
      <c r="J3" s="5"/>
      <c r="K3" s="5"/>
      <c r="L3" s="5"/>
      <c r="M3" s="5">
        <f>1.614/5</f>
        <v>0.3228</v>
      </c>
      <c r="N3" s="5"/>
      <c r="O3" s="5"/>
      <c r="P3" s="5"/>
      <c r="Q3" s="5"/>
      <c r="R3" s="5"/>
      <c r="S3" s="5"/>
      <c r="T3" s="5"/>
      <c r="U3" s="5"/>
      <c r="V3" s="5"/>
      <c r="W3" s="5"/>
      <c r="X3" s="5"/>
      <c r="Y3" s="5"/>
      <c r="Z3" s="5"/>
    </row>
    <row r="4" ht="12.0" customHeight="1">
      <c r="A4" s="7" t="s">
        <v>3</v>
      </c>
      <c r="B4" s="8"/>
      <c r="C4" s="8"/>
      <c r="D4" s="8"/>
      <c r="E4" s="8"/>
      <c r="F4" s="8"/>
      <c r="G4" s="8"/>
      <c r="H4" s="8"/>
      <c r="I4" s="5"/>
      <c r="J4" s="5"/>
      <c r="K4" s="5"/>
      <c r="L4" s="5"/>
      <c r="M4" s="5"/>
      <c r="N4" s="5"/>
      <c r="O4" s="5"/>
      <c r="P4" s="5"/>
      <c r="Q4" s="5"/>
      <c r="R4" s="5"/>
      <c r="S4" s="5"/>
      <c r="T4" s="5"/>
      <c r="U4" s="5"/>
      <c r="V4" s="5"/>
      <c r="W4" s="5"/>
      <c r="X4" s="5"/>
      <c r="Y4" s="5"/>
      <c r="Z4" s="5"/>
    </row>
    <row r="5" ht="12.0" customHeight="1">
      <c r="A5" s="5"/>
      <c r="B5" s="5"/>
      <c r="C5" s="5"/>
      <c r="D5" s="5"/>
      <c r="E5" s="5"/>
      <c r="F5" s="5"/>
      <c r="G5" s="5"/>
      <c r="H5" s="5"/>
      <c r="I5" s="5"/>
      <c r="J5" s="5"/>
      <c r="K5" s="5"/>
      <c r="L5" s="5"/>
      <c r="M5" s="5"/>
      <c r="N5" s="5"/>
      <c r="O5" s="5"/>
      <c r="P5" s="5"/>
      <c r="Q5" s="5"/>
      <c r="R5" s="5"/>
      <c r="S5" s="5"/>
      <c r="T5" s="5"/>
      <c r="U5" s="5"/>
      <c r="V5" s="5"/>
      <c r="W5" s="5"/>
      <c r="X5" s="5"/>
      <c r="Y5" s="5"/>
      <c r="Z5" s="5"/>
    </row>
    <row r="6" ht="12.0" customHeight="1">
      <c r="A6" s="9" t="s">
        <v>4</v>
      </c>
      <c r="B6" s="10" t="s">
        <v>5</v>
      </c>
      <c r="C6" s="10" t="s">
        <v>6</v>
      </c>
      <c r="D6" s="10" t="s">
        <v>7</v>
      </c>
      <c r="E6" s="10" t="s">
        <v>8</v>
      </c>
      <c r="F6" s="10" t="s">
        <v>9</v>
      </c>
      <c r="G6" s="5"/>
      <c r="H6" s="1" t="s">
        <v>10</v>
      </c>
      <c r="I6" s="1" t="s">
        <v>11</v>
      </c>
      <c r="J6" s="11" t="s">
        <v>12</v>
      </c>
      <c r="K6" s="11" t="s">
        <v>13</v>
      </c>
      <c r="L6" s="11" t="s">
        <v>14</v>
      </c>
      <c r="M6" s="11" t="s">
        <v>15</v>
      </c>
      <c r="N6" s="11" t="s">
        <v>16</v>
      </c>
      <c r="O6" s="11" t="s">
        <v>17</v>
      </c>
      <c r="P6" s="11" t="s">
        <v>18</v>
      </c>
      <c r="Q6" s="11" t="s">
        <v>19</v>
      </c>
      <c r="R6" s="11" t="s">
        <v>20</v>
      </c>
      <c r="S6" s="11" t="s">
        <v>21</v>
      </c>
      <c r="T6" s="11" t="s">
        <v>22</v>
      </c>
      <c r="U6" s="11" t="s">
        <v>23</v>
      </c>
      <c r="V6" s="11" t="s">
        <v>24</v>
      </c>
      <c r="W6" s="1" t="s">
        <v>25</v>
      </c>
      <c r="X6" s="5"/>
      <c r="Y6" s="5"/>
      <c r="Z6" s="5"/>
    </row>
    <row r="7" ht="12.0" customHeight="1">
      <c r="A7" s="12">
        <v>1.0</v>
      </c>
      <c r="B7" s="4">
        <f>VLOOKUP(A7,Calc_Targetkreise!$A$7:$E$408,2,0)</f>
        <v>267</v>
      </c>
      <c r="C7" s="4" t="str">
        <f>VLOOKUP(A7,Calc_Targetkreise!$A$7:$E$408,5,0)</f>
        <v>Bonn, Stadt</v>
      </c>
      <c r="D7" s="4" t="str">
        <f>VLOOKUP(A7,Calc_Targetkreise!$A$7:$E$408,3,0)</f>
        <v>NW</v>
      </c>
      <c r="E7" s="13">
        <f>VLOOKUP(A7,Calc_Targetkreise!$A$6:$CJ$408,7,0)</f>
        <v>179.208</v>
      </c>
      <c r="F7" s="14">
        <f>VLOOKUP(A7,Calc_Targetkreise!$A$6:$CJ$408,9,0)</f>
        <v>0.6912806121</v>
      </c>
      <c r="G7" s="5"/>
      <c r="H7" s="15" t="s">
        <v>26</v>
      </c>
      <c r="I7" s="4"/>
      <c r="J7" s="12"/>
      <c r="K7" s="12"/>
      <c r="L7" s="12"/>
      <c r="M7" s="12"/>
      <c r="N7" s="12"/>
      <c r="O7" s="12"/>
      <c r="P7" s="12"/>
      <c r="Q7" s="12"/>
      <c r="R7" s="12"/>
      <c r="S7" s="12"/>
      <c r="T7" s="12"/>
      <c r="U7" s="12"/>
      <c r="V7" s="12"/>
      <c r="W7" s="4"/>
      <c r="X7" s="5"/>
      <c r="Y7" s="5"/>
      <c r="Z7" s="5"/>
    </row>
    <row r="8" ht="12.0" customHeight="1">
      <c r="A8" s="16">
        <f t="shared" ref="A8:A106" si="1">+A7+1</f>
        <v>2</v>
      </c>
      <c r="B8" s="5">
        <f>VLOOKUP(A8,Calc_Targetkreise!$A$7:$E$408,2,0)</f>
        <v>258</v>
      </c>
      <c r="C8" s="5" t="str">
        <f>VLOOKUP(A8,Calc_Targetkreise!$A$7:$E$408,5,0)</f>
        <v>Köln, Stadt</v>
      </c>
      <c r="D8" s="5" t="str">
        <f>VLOOKUP(A8,Calc_Targetkreise!$A$7:$E$408,3,0)</f>
        <v>NW</v>
      </c>
      <c r="E8" s="17">
        <f>VLOOKUP(A8,Calc_Targetkreise!$A$6:$CJ$408,7,0)</f>
        <v>552.188</v>
      </c>
      <c r="F8" s="18">
        <f>VLOOKUP(A8,Calc_Targetkreise!$A$6:$CJ$408,9,0)</f>
        <v>0.6429350879</v>
      </c>
      <c r="G8" s="5"/>
      <c r="H8" s="5" t="s">
        <v>27</v>
      </c>
      <c r="I8" s="19" t="s">
        <v>28</v>
      </c>
      <c r="J8" s="20">
        <v>133.0</v>
      </c>
      <c r="K8" s="20">
        <v>222.0</v>
      </c>
      <c r="L8" s="20">
        <v>450.0</v>
      </c>
      <c r="M8" s="20">
        <v>1350.0</v>
      </c>
      <c r="N8" s="20"/>
      <c r="O8" s="21">
        <f>Struktur_daten_BW_2017!H417</f>
        <v>36.9</v>
      </c>
      <c r="P8" s="21">
        <f>Struktur_daten_BW_2017!H418</f>
        <v>5297.098837</v>
      </c>
      <c r="Q8" s="21">
        <f>Struktur_daten_BW_2017!H419</f>
        <v>535.0882772</v>
      </c>
      <c r="R8" s="21">
        <f>Struktur_daten_BW_2017!H420</f>
        <v>213.95</v>
      </c>
      <c r="S8" s="16" t="str">
        <f>ROUND(Struktur_daten_BW_2017!H421,0)&amp;" - "&amp;ROUND(Struktur_daten_BW_2017!H422,0)</f>
        <v>37 - 126</v>
      </c>
      <c r="T8" s="16" t="str">
        <f>ROUND(Struktur_daten_BW_2017!H423,0)&amp;" - "&amp;ROUND(Struktur_daten_BW_2017!H424,0)</f>
        <v>126 - 214</v>
      </c>
      <c r="U8" s="16" t="str">
        <f>ROUND(Struktur_daten_BW_2017!H425,0)&amp;" - "&amp;ROUND(Struktur_daten_BW_2017!H426,0)</f>
        <v>214 - 639</v>
      </c>
      <c r="V8" s="16" t="str">
        <f>ROUND(Struktur_daten_BW_2017!H427,0)&amp;" - "&amp;ROUND(Struktur_daten_BW_2017!H428,0)</f>
        <v>639 - 5297</v>
      </c>
      <c r="W8" s="5" t="s">
        <v>29</v>
      </c>
      <c r="X8" s="5"/>
      <c r="Y8" s="5"/>
      <c r="Z8" s="5"/>
    </row>
    <row r="9" ht="12.0" customHeight="1">
      <c r="A9" s="16">
        <f t="shared" si="1"/>
        <v>3</v>
      </c>
      <c r="B9" s="5">
        <f>VLOOKUP(A9,Calc_Targetkreise!$A$7:$E$408,2,0)</f>
        <v>255</v>
      </c>
      <c r="C9" s="5" t="str">
        <f>VLOOKUP(A9,Calc_Targetkreise!$A$7:$E$408,5,0)</f>
        <v>München, Landeshauptstadt</v>
      </c>
      <c r="D9" s="5" t="str">
        <f>VLOOKUP(A9,Calc_Targetkreise!$A$7:$E$408,3,0)</f>
        <v>BY</v>
      </c>
      <c r="E9" s="17">
        <f>VLOOKUP(A9,Calc_Targetkreise!$A$6:$CJ$408,7,0)</f>
        <v>722.141</v>
      </c>
      <c r="F9" s="18">
        <f>VLOOKUP(A9,Calc_Targetkreise!$A$6:$CJ$408,9,0)</f>
        <v>0.6532577659</v>
      </c>
      <c r="G9" s="5"/>
      <c r="H9" s="5" t="s">
        <v>30</v>
      </c>
      <c r="I9" s="5"/>
      <c r="J9" s="22">
        <f>SUMIF(Calc_Targetkreise!$BC$7:$BC$408,1,Calc_Targetkreise!$G$7:$G$408)/1000</f>
        <v>8.876841</v>
      </c>
      <c r="K9" s="22">
        <f>SUMIF(Calc_Targetkreise!$BC$7:$BC$408,2,Calc_Targetkreise!$G$7:$G$408)/1000</f>
        <v>9.045986</v>
      </c>
      <c r="L9" s="22">
        <f>SUMIF(Calc_Targetkreise!$BC$7:$BC$408,3,Calc_Targetkreise!$G$7:$G$408)/1000</f>
        <v>9.245595</v>
      </c>
      <c r="M9" s="22">
        <f>SUMIF(Calc_Targetkreise!$BC$7:$BC$408,4,Calc_Targetkreise!$G$7:$G$408)/1000</f>
        <v>9.140012</v>
      </c>
      <c r="N9" s="22">
        <f>SUMIF(Calc_Targetkreise!$BC$7:$BC$408,5,Calc_Targetkreise!$G$7:$G$408)/1000</f>
        <v>10.288161</v>
      </c>
      <c r="O9" s="21"/>
      <c r="P9" s="21"/>
      <c r="Q9" s="21"/>
      <c r="R9" s="21"/>
      <c r="S9" s="16"/>
      <c r="T9" s="16"/>
      <c r="U9" s="16"/>
      <c r="V9" s="16"/>
      <c r="W9" s="5"/>
      <c r="X9" s="5"/>
      <c r="Y9" s="5"/>
      <c r="Z9" s="5"/>
    </row>
    <row r="10" ht="12.0" customHeight="1">
      <c r="A10" s="16">
        <f t="shared" si="1"/>
        <v>4</v>
      </c>
      <c r="B10" s="5">
        <f>VLOOKUP(A10,Calc_Targetkreise!$A$7:$E$408,2,0)</f>
        <v>253</v>
      </c>
      <c r="C10" s="5" t="str">
        <f>VLOOKUP(A10,Calc_Targetkreise!$A$7:$E$408,5,0)</f>
        <v>Münster, Stadt</v>
      </c>
      <c r="D10" s="5" t="str">
        <f>VLOOKUP(A10,Calc_Targetkreise!$A$7:$E$408,3,0)</f>
        <v>NW</v>
      </c>
      <c r="E10" s="17">
        <f>VLOOKUP(A10,Calc_Targetkreise!$A$6:$CJ$408,7,0)</f>
        <v>190.126</v>
      </c>
      <c r="F10" s="18">
        <f>VLOOKUP(A10,Calc_Targetkreise!$A$6:$CJ$408,9,0)</f>
        <v>0.7337464073</v>
      </c>
      <c r="G10" s="5"/>
      <c r="H10" s="5" t="s">
        <v>31</v>
      </c>
      <c r="I10" s="5" t="s">
        <v>28</v>
      </c>
      <c r="J10" s="23">
        <v>18.7</v>
      </c>
      <c r="K10" s="23">
        <v>22.1</v>
      </c>
      <c r="L10" s="23">
        <v>25.7</v>
      </c>
      <c r="M10" s="23">
        <v>30.4</v>
      </c>
      <c r="N10" s="23"/>
      <c r="O10" s="24">
        <f>Calc_Targetkreise!BD409</f>
        <v>7.8351</v>
      </c>
      <c r="P10" s="24">
        <f>Calc_Targetkreise!BD410</f>
        <v>249.92</v>
      </c>
      <c r="Q10" s="24">
        <f>Calc_Targetkreise!BD411</f>
        <v>23.38319993</v>
      </c>
      <c r="R10" s="24">
        <f>Calc_Targetkreise!BD412</f>
        <v>21.71585</v>
      </c>
      <c r="S10" s="16" t="str">
        <f>ROUND(Calc_Targetkreise!BD413,1)&amp;" - "&amp;ROUND(Calc_Targetkreise!BD414,1)</f>
        <v>7.8 - 17.7</v>
      </c>
      <c r="T10" s="16" t="str">
        <f>ROUND(Calc_Targetkreise!BD415,1)&amp;" - "&amp;ROUND(Calc_Targetkreise!BD416,1)</f>
        <v>17.7 - 21.7</v>
      </c>
      <c r="U10" s="16" t="str">
        <f>ROUND(Calc_Targetkreise!BD417,1)&amp;" - "&amp;ROUND(Calc_Targetkreise!BD418,1)</f>
        <v>21.7 - 25.9</v>
      </c>
      <c r="V10" s="16" t="str">
        <f>ROUND(Calc_Targetkreise!BD419,1)&amp;" - "&amp;ROUND(Calc_Targetkreise!BD420,1)</f>
        <v>25.9 - 249.9</v>
      </c>
      <c r="W10" s="5" t="s">
        <v>32</v>
      </c>
      <c r="X10" s="5"/>
      <c r="Y10" s="5"/>
      <c r="Z10" s="5"/>
    </row>
    <row r="11" ht="12.0" customHeight="1">
      <c r="A11" s="16">
        <f t="shared" si="1"/>
        <v>5</v>
      </c>
      <c r="B11" s="5">
        <f>VLOOKUP(A11,Calc_Targetkreise!$A$7:$E$408,2,0)</f>
        <v>251</v>
      </c>
      <c r="C11" s="5" t="str">
        <f>VLOOKUP(A11,Calc_Targetkreise!$A$7:$E$408,5,0)</f>
        <v>Karlsruhe, Stadt</v>
      </c>
      <c r="D11" s="5" t="str">
        <f>VLOOKUP(A11,Calc_Targetkreise!$A$7:$E$408,3,0)</f>
        <v>BW</v>
      </c>
      <c r="E11" s="17">
        <f>VLOOKUP(A11,Calc_Targetkreise!$A$6:$CJ$408,7,0)</f>
        <v>160.911</v>
      </c>
      <c r="F11" s="18">
        <f>VLOOKUP(A11,Calc_Targetkreise!$A$6:$CJ$408,9,0)</f>
        <v>0.6398365757</v>
      </c>
      <c r="G11" s="5"/>
      <c r="H11" s="5" t="s">
        <v>30</v>
      </c>
      <c r="I11" s="5"/>
      <c r="J11" s="25">
        <f>SUMIF(Calc_Targetkreise!$BE$7:$BE$408,1,Calc_Targetkreise!$BD$7:$BD$408)/1000</f>
        <v>1.8353064</v>
      </c>
      <c r="K11" s="25">
        <f>SUMIF(Calc_Targetkreise!$BE$7:$BE$408,2,Calc_Targetkreise!$BD$7:$BD$408)/1000</f>
        <v>1.8644393</v>
      </c>
      <c r="L11" s="25">
        <f>SUMIF(Calc_Targetkreise!$BE$7:$BE$408,3,Calc_Targetkreise!$BD$7:$BD$408)/1000</f>
        <v>1.8706658</v>
      </c>
      <c r="M11" s="25">
        <f>SUMIF(Calc_Targetkreise!$BE$7:$BE$408,4,Calc_Targetkreise!$BD$7:$BD$408)/1000</f>
        <v>1.9237216</v>
      </c>
      <c r="N11" s="25">
        <f>SUMIF(Calc_Targetkreise!$BE$7:$BE$408,5,Calc_Targetkreise!$BD$7:$BD$408)/1000</f>
        <v>1.905913273</v>
      </c>
      <c r="O11" s="21"/>
      <c r="P11" s="21"/>
      <c r="Q11" s="21"/>
      <c r="R11" s="21"/>
      <c r="S11" s="16"/>
      <c r="T11" s="16"/>
      <c r="U11" s="16"/>
      <c r="V11" s="16"/>
      <c r="W11" s="5"/>
      <c r="X11" s="5"/>
      <c r="Y11" s="5"/>
      <c r="Z11" s="5"/>
    </row>
    <row r="12" ht="12.0" customHeight="1">
      <c r="A12" s="16">
        <f t="shared" si="1"/>
        <v>6</v>
      </c>
      <c r="B12" s="5">
        <f>VLOOKUP(A12,Calc_Targetkreise!$A$7:$E$408,2,0)</f>
        <v>251</v>
      </c>
      <c r="C12" s="5" t="str">
        <f>VLOOKUP(A12,Calc_Targetkreise!$A$7:$E$408,5,0)</f>
        <v>Heidelberg, Stadt</v>
      </c>
      <c r="D12" s="5" t="str">
        <f>VLOOKUP(A12,Calc_Targetkreise!$A$7:$E$408,3,0)</f>
        <v>BW</v>
      </c>
      <c r="E12" s="17">
        <f>VLOOKUP(A12,Calc_Targetkreise!$A$6:$CJ$408,7,0)</f>
        <v>80.519</v>
      </c>
      <c r="F12" s="18">
        <f>VLOOKUP(A12,Calc_Targetkreise!$A$6:$CJ$408,9,0)</f>
        <v>0.6959774466</v>
      </c>
      <c r="G12" s="5"/>
      <c r="H12" s="5" t="s">
        <v>33</v>
      </c>
      <c r="I12" s="5" t="s">
        <v>34</v>
      </c>
      <c r="J12" s="23">
        <v>7.2</v>
      </c>
      <c r="K12" s="23">
        <v>7.75</v>
      </c>
      <c r="L12" s="23">
        <v>8.15</v>
      </c>
      <c r="M12" s="23">
        <v>8.6</v>
      </c>
      <c r="N12" s="23"/>
      <c r="O12" s="24">
        <f>Struktur_daten_BW_2017!J417</f>
        <v>3.9</v>
      </c>
      <c r="P12" s="24">
        <f>Struktur_daten_BW_2017!J418</f>
        <v>13.4</v>
      </c>
      <c r="Q12" s="24">
        <f>Struktur_daten_BW_2017!J419</f>
        <v>7.727009666</v>
      </c>
      <c r="R12" s="24">
        <f>Struktur_daten_BW_2017!J420</f>
        <v>8</v>
      </c>
      <c r="S12" s="16" t="str">
        <f>ROUND(Struktur_daten_BW_2017!J421,1)&amp;" - "&amp;ROUND(Struktur_daten_BW_2017!J422,1)</f>
        <v>3.9 - 7.4</v>
      </c>
      <c r="T12" s="16" t="str">
        <f>ROUND(Struktur_daten_BW_2017!J423,1)&amp;" - "&amp;ROUND(Struktur_daten_BW_2017!J424,1)</f>
        <v>7.4 - 8</v>
      </c>
      <c r="U12" s="16" t="str">
        <f>ROUND(Struktur_daten_BW_2017!J425,1)&amp;" - "&amp;ROUND(Struktur_daten_BW_2017!J426,1)</f>
        <v>8 - 8.4</v>
      </c>
      <c r="V12" s="16" t="str">
        <f>ROUND(Struktur_daten_BW_2017!J427,1)&amp;" - "&amp;ROUND(Struktur_daten_BW_2017!J428,1)</f>
        <v>8.4 - 13.4</v>
      </c>
      <c r="W12" s="5" t="s">
        <v>35</v>
      </c>
      <c r="X12" s="5"/>
      <c r="Y12" s="5"/>
      <c r="Z12" s="5"/>
    </row>
    <row r="13" ht="12.0" customHeight="1">
      <c r="A13" s="16">
        <f t="shared" si="1"/>
        <v>7</v>
      </c>
      <c r="B13" s="5">
        <f>VLOOKUP(A13,Calc_Targetkreise!$A$7:$E$408,2,0)</f>
        <v>250</v>
      </c>
      <c r="C13" s="5" t="str">
        <f>VLOOKUP(A13,Calc_Targetkreise!$A$7:$E$408,5,0)</f>
        <v>Stuttgart, Landeshauptstadt</v>
      </c>
      <c r="D13" s="5" t="str">
        <f>VLOOKUP(A13,Calc_Targetkreise!$A$7:$E$408,3,0)</f>
        <v>BW</v>
      </c>
      <c r="E13" s="17">
        <f>VLOOKUP(A13,Calc_Targetkreise!$A$6:$CJ$408,7,0)</f>
        <v>298.012</v>
      </c>
      <c r="F13" s="18">
        <f>VLOOKUP(A13,Calc_Targetkreise!$A$6:$CJ$408,9,0)</f>
        <v>0.6648503222</v>
      </c>
      <c r="G13" s="5"/>
      <c r="H13" s="5" t="s">
        <v>30</v>
      </c>
      <c r="I13" s="5"/>
      <c r="J13" s="22">
        <f>SUMIF(Calc_Targetkreise!$BG$7:$BG$408,1,Calc_Targetkreise!$G$7:$G$408)/1000</f>
        <v>9.451463</v>
      </c>
      <c r="K13" s="22">
        <f>SUMIF(Calc_Targetkreise!$BG$7:$BG$408,2,Calc_Targetkreise!$G$7:$G$408)/1000</f>
        <v>10.354031</v>
      </c>
      <c r="L13" s="22">
        <f>SUMIF(Calc_Targetkreise!$BG$7:$BG$408,3,Calc_Targetkreise!$G$7:$G$408)/1000</f>
        <v>9.564706</v>
      </c>
      <c r="M13" s="22">
        <f>SUMIF(Calc_Targetkreise!$BG$7:$BG$408,4,Calc_Targetkreise!$G$7:$G$408)/1000</f>
        <v>8.461136</v>
      </c>
      <c r="N13" s="22">
        <f>SUMIF(Calc_Targetkreise!$BG$7:$BG$408,5,Calc_Targetkreise!$G$7:$G$408)/1000</f>
        <v>8.765259</v>
      </c>
      <c r="O13" s="21"/>
      <c r="P13" s="21"/>
      <c r="Q13" s="21"/>
      <c r="R13" s="21"/>
      <c r="S13" s="16"/>
      <c r="T13" s="16"/>
      <c r="U13" s="16"/>
      <c r="V13" s="16"/>
      <c r="W13" s="5"/>
      <c r="X13" s="5"/>
      <c r="Y13" s="5"/>
      <c r="Z13" s="5"/>
    </row>
    <row r="14" ht="12.0" customHeight="1">
      <c r="A14" s="16">
        <f t="shared" si="1"/>
        <v>8</v>
      </c>
      <c r="B14" s="5">
        <f>VLOOKUP(A14,Calc_Targetkreise!$A$7:$E$408,2,0)</f>
        <v>245</v>
      </c>
      <c r="C14" s="5" t="str">
        <f>VLOOKUP(A14,Calc_Targetkreise!$A$7:$E$408,5,0)</f>
        <v>Frankfurt am Main, Stadt</v>
      </c>
      <c r="D14" s="5" t="str">
        <f>VLOOKUP(A14,Calc_Targetkreise!$A$7:$E$408,3,0)</f>
        <v>HE</v>
      </c>
      <c r="E14" s="17">
        <f>VLOOKUP(A14,Calc_Targetkreise!$A$6:$CJ$408,7,0)</f>
        <v>314</v>
      </c>
      <c r="F14" s="18">
        <f>VLOOKUP(A14,Calc_Targetkreise!$A$6:$CJ$408,9,0)</f>
        <v>0.5977187709</v>
      </c>
      <c r="G14" s="5"/>
      <c r="H14" s="5" t="s">
        <v>36</v>
      </c>
      <c r="I14" s="5" t="s">
        <v>34</v>
      </c>
      <c r="J14" s="23">
        <v>10.9</v>
      </c>
      <c r="K14" s="23">
        <v>11.4</v>
      </c>
      <c r="L14" s="23">
        <v>11.9</v>
      </c>
      <c r="M14" s="23">
        <v>13.2</v>
      </c>
      <c r="N14" s="23"/>
      <c r="O14" s="24">
        <f>Struktur_daten_BW_2017!K417</f>
        <v>8.2</v>
      </c>
      <c r="P14" s="24">
        <f>Struktur_daten_BW_2017!K418</f>
        <v>19.4</v>
      </c>
      <c r="Q14" s="24">
        <f>Struktur_daten_BW_2017!K419</f>
        <v>12.20473747</v>
      </c>
      <c r="R14" s="24">
        <f>Struktur_daten_BW_2017!K420</f>
        <v>11.7</v>
      </c>
      <c r="S14" s="16" t="str">
        <f>ROUND(Struktur_daten_BW_2017!K421,1)&amp;" - "&amp;ROUND(Struktur_daten_BW_2017!K422,1)</f>
        <v>8.2 - 11</v>
      </c>
      <c r="T14" s="16" t="str">
        <f>ROUND(Struktur_daten_BW_2017!K423,1)&amp;" - "&amp;ROUND(Struktur_daten_BW_2017!K424,1)</f>
        <v>11 - 11.7</v>
      </c>
      <c r="U14" s="16" t="str">
        <f>ROUND(Struktur_daten_BW_2017!K425,1)&amp;" - "&amp;ROUND(Struktur_daten_BW_2017!K426,1)</f>
        <v>11.7 - 13</v>
      </c>
      <c r="V14" s="16" t="str">
        <f>ROUND(Struktur_daten_BW_2017!K427,1)&amp;" - "&amp;ROUND(Struktur_daten_BW_2017!K428,1)</f>
        <v>13 - 19.4</v>
      </c>
      <c r="W14" s="5" t="s">
        <v>37</v>
      </c>
      <c r="X14" s="5"/>
      <c r="Y14" s="5"/>
      <c r="Z14" s="5"/>
    </row>
    <row r="15" ht="12.0" customHeight="1">
      <c r="A15" s="16">
        <f t="shared" si="1"/>
        <v>9</v>
      </c>
      <c r="B15" s="5">
        <f>VLOOKUP(A15,Calc_Targetkreise!$A$7:$E$408,2,0)</f>
        <v>244</v>
      </c>
      <c r="C15" s="5" t="str">
        <f>VLOOKUP(A15,Calc_Targetkreise!$A$7:$E$408,5,0)</f>
        <v>Freiburg im Breisgau, Stadt</v>
      </c>
      <c r="D15" s="5" t="str">
        <f>VLOOKUP(A15,Calc_Targetkreise!$A$7:$E$408,3,0)</f>
        <v>BW</v>
      </c>
      <c r="E15" s="17">
        <f>VLOOKUP(A15,Calc_Targetkreise!$A$6:$CJ$408,7,0)</f>
        <v>125.612</v>
      </c>
      <c r="F15" s="18">
        <f>VLOOKUP(A15,Calc_Targetkreise!$A$6:$CJ$408,9,0)</f>
        <v>0.6679806577</v>
      </c>
      <c r="G15" s="5"/>
      <c r="H15" s="5" t="s">
        <v>30</v>
      </c>
      <c r="I15" s="5"/>
      <c r="J15" s="22">
        <f>SUMIF(Calc_Targetkreise!$BI$7:$BI$408,1,Calc_Targetkreise!$G$7:$G$408)/1000</f>
        <v>8.915578</v>
      </c>
      <c r="K15" s="22">
        <f>SUMIF(Calc_Targetkreise!$BI$7:$BI$408,2,Calc_Targetkreise!$G$7:$G$408)/1000</f>
        <v>8.088807</v>
      </c>
      <c r="L15" s="22">
        <f>SUMIF(Calc_Targetkreise!$BI$7:$BI$408,3,Calc_Targetkreise!$G$7:$G$408)/1000</f>
        <v>7.321858</v>
      </c>
      <c r="M15" s="22">
        <f>SUMIF(Calc_Targetkreise!$BI$7:$BI$408,4,Calc_Targetkreise!$G$7:$G$408)/1000</f>
        <v>7.106436</v>
      </c>
      <c r="N15" s="22">
        <f>SUMIF(Calc_Targetkreise!$BI$7:$BI$408,5,Calc_Targetkreise!$G$7:$G$408)/1000</f>
        <v>15.163916</v>
      </c>
      <c r="O15" s="21"/>
      <c r="P15" s="21"/>
      <c r="Q15" s="21"/>
      <c r="R15" s="21"/>
      <c r="S15" s="16"/>
      <c r="T15" s="16"/>
      <c r="U15" s="16"/>
      <c r="V15" s="16"/>
      <c r="W15" s="5"/>
      <c r="X15" s="5"/>
      <c r="Y15" s="5"/>
      <c r="Z15" s="5"/>
    </row>
    <row r="16" ht="12.0" customHeight="1">
      <c r="A16" s="16">
        <f t="shared" si="1"/>
        <v>10</v>
      </c>
      <c r="B16" s="5">
        <f>VLOOKUP(A16,Calc_Targetkreise!$A$7:$E$408,2,0)</f>
        <v>243</v>
      </c>
      <c r="C16" s="5" t="str">
        <f>VLOOKUP(A16,Calc_Targetkreise!$A$7:$E$408,5,0)</f>
        <v>Düsseldorf, Stadt</v>
      </c>
      <c r="D16" s="5" t="str">
        <f>VLOOKUP(A16,Calc_Targetkreise!$A$7:$E$408,3,0)</f>
        <v>NW</v>
      </c>
      <c r="E16" s="17">
        <f>VLOOKUP(A16,Calc_Targetkreise!$A$6:$CJ$408,7,0)</f>
        <v>314.456</v>
      </c>
      <c r="F16" s="18">
        <f>VLOOKUP(A16,Calc_Targetkreise!$A$6:$CJ$408,9,0)</f>
        <v>0.6314042409</v>
      </c>
      <c r="G16" s="5"/>
      <c r="H16" s="5" t="s">
        <v>38</v>
      </c>
      <c r="I16" s="5" t="s">
        <v>34</v>
      </c>
      <c r="J16" s="23">
        <v>34.9</v>
      </c>
      <c r="K16" s="23">
        <v>35.7</v>
      </c>
      <c r="L16" s="23">
        <v>36.32</v>
      </c>
      <c r="M16" s="23">
        <v>36.95</v>
      </c>
      <c r="N16" s="23"/>
      <c r="O16" s="24">
        <f>Struktur_daten_BW_2017!L417</f>
        <v>30.7</v>
      </c>
      <c r="P16" s="24">
        <f>Struktur_daten_BW_2017!L418</f>
        <v>41.4</v>
      </c>
      <c r="Q16" s="24">
        <f>Struktur_daten_BW_2017!L419</f>
        <v>36.06379496</v>
      </c>
      <c r="R16" s="24">
        <f>Struktur_daten_BW_2017!L420</f>
        <v>36.2</v>
      </c>
      <c r="S16" s="16" t="str">
        <f>ROUND(Struktur_daten_BW_2017!L421,1)&amp;" - "&amp;ROUND(Struktur_daten_BW_2017!L422,1)</f>
        <v>30.7 - 35.4</v>
      </c>
      <c r="T16" s="16" t="str">
        <f>ROUND(Struktur_daten_BW_2017!L423,1)&amp;" - "&amp;ROUND(Struktur_daten_BW_2017!L424,1)</f>
        <v>35.4 - 36.2</v>
      </c>
      <c r="U16" s="16" t="str">
        <f>ROUND(Struktur_daten_BW_2017!L425,1)&amp;" - "&amp;ROUND(Struktur_daten_BW_2017!L426,1)</f>
        <v>36.2 - 36.9</v>
      </c>
      <c r="V16" s="16" t="str">
        <f>ROUND(Struktur_daten_BW_2017!L427,1)&amp;" - "&amp;ROUND(Struktur_daten_BW_2017!L428,1)</f>
        <v>36.9 - 41.4</v>
      </c>
      <c r="W16" s="5" t="s">
        <v>39</v>
      </c>
      <c r="X16" s="5"/>
      <c r="Y16" s="5"/>
      <c r="Z16" s="5"/>
    </row>
    <row r="17" ht="12.0" customHeight="1">
      <c r="A17" s="16">
        <f t="shared" si="1"/>
        <v>11</v>
      </c>
      <c r="B17" s="5">
        <f>VLOOKUP(A17,Calc_Targetkreise!$A$7:$E$408,2,0)</f>
        <v>242</v>
      </c>
      <c r="C17" s="5" t="str">
        <f>VLOOKUP(A17,Calc_Targetkreise!$A$7:$E$408,5,0)</f>
        <v>Darmstadt, Wissenschaftsstadt</v>
      </c>
      <c r="D17" s="5" t="str">
        <f>VLOOKUP(A17,Calc_Targetkreise!$A$7:$E$408,3,0)</f>
        <v>HE</v>
      </c>
      <c r="E17" s="17">
        <f>VLOOKUP(A17,Calc_Targetkreise!$A$6:$CJ$408,7,0)</f>
        <v>82.941</v>
      </c>
      <c r="F17" s="18">
        <f>VLOOKUP(A17,Calc_Targetkreise!$A$6:$CJ$408,9,0)</f>
        <v>0.6574550667</v>
      </c>
      <c r="G17" s="5"/>
      <c r="H17" s="5" t="s">
        <v>30</v>
      </c>
      <c r="I17" s="5"/>
      <c r="J17" s="22">
        <f>SUMIF(Calc_Targetkreise!$BK$7:$BK$408,1,Calc_Targetkreise!$G$7:$G$408)/1000</f>
        <v>9.084354</v>
      </c>
      <c r="K17" s="22">
        <f>SUMIF(Calc_Targetkreise!$BK$7:$BK$408,2,Calc_Targetkreise!$G$7:$G$408)/1000</f>
        <v>8.79866</v>
      </c>
      <c r="L17" s="22">
        <f>SUMIF(Calc_Targetkreise!$BK$7:$BK$408,3,Calc_Targetkreise!$G$7:$G$408)/1000</f>
        <v>9.939869</v>
      </c>
      <c r="M17" s="22">
        <f>SUMIF(Calc_Targetkreise!$BK$7:$BK$408,4,Calc_Targetkreise!$G$7:$G$408)/1000</f>
        <v>9.615472</v>
      </c>
      <c r="N17" s="22">
        <f>SUMIF(Calc_Targetkreise!$BK$7:$BK$408,5,Calc_Targetkreise!$G$7:$G$408)/1000</f>
        <v>9.15824</v>
      </c>
      <c r="O17" s="21"/>
      <c r="P17" s="21"/>
      <c r="Q17" s="21"/>
      <c r="R17" s="21"/>
      <c r="S17" s="16"/>
      <c r="T17" s="16"/>
      <c r="U17" s="16"/>
      <c r="V17" s="16"/>
      <c r="W17" s="5"/>
      <c r="X17" s="5"/>
      <c r="Y17" s="5"/>
      <c r="Z17" s="5"/>
    </row>
    <row r="18" ht="12.0" customHeight="1">
      <c r="A18" s="16">
        <f t="shared" si="1"/>
        <v>12</v>
      </c>
      <c r="B18" s="5">
        <f>VLOOKUP(A18,Calc_Targetkreise!$A$7:$E$408,2,0)</f>
        <v>242</v>
      </c>
      <c r="C18" s="5" t="str">
        <f>VLOOKUP(A18,Calc_Targetkreise!$A$7:$E$408,5,0)</f>
        <v>Mainz, kreisfreie Stadt</v>
      </c>
      <c r="D18" s="5" t="str">
        <f>VLOOKUP(A18,Calc_Targetkreise!$A$7:$E$408,3,0)</f>
        <v>RP</v>
      </c>
      <c r="E18" s="17">
        <f>VLOOKUP(A18,Calc_Targetkreise!$A$6:$CJ$408,7,0)</f>
        <v>118.345</v>
      </c>
      <c r="F18" s="18">
        <f>VLOOKUP(A18,Calc_Targetkreise!$A$6:$CJ$408,9,0)</f>
        <v>0.6756494133</v>
      </c>
      <c r="G18" s="5"/>
      <c r="H18" s="5" t="s">
        <v>40</v>
      </c>
      <c r="I18" s="5" t="s">
        <v>34</v>
      </c>
      <c r="J18" s="23">
        <v>15.2</v>
      </c>
      <c r="K18" s="23">
        <v>15.85</v>
      </c>
      <c r="L18" s="23">
        <v>16.7</v>
      </c>
      <c r="M18" s="23">
        <v>17.8</v>
      </c>
      <c r="N18" s="23"/>
      <c r="O18" s="24">
        <f>Struktur_daten_BW_2017!M417</f>
        <v>12.7</v>
      </c>
      <c r="P18" s="24">
        <f>Struktur_daten_BW_2017!M418</f>
        <v>22.3</v>
      </c>
      <c r="Q18" s="24">
        <f>Struktur_daten_BW_2017!M419</f>
        <v>16.94673426</v>
      </c>
      <c r="R18" s="24">
        <f>Struktur_daten_BW_2017!M420</f>
        <v>16.7</v>
      </c>
      <c r="S18" s="16" t="str">
        <f>ROUND(Struktur_daten_BW_2017!M421,1)&amp;" - "&amp;ROUND(Struktur_daten_BW_2017!M422,1)</f>
        <v>12.7 - 15.7</v>
      </c>
      <c r="T18" s="16" t="str">
        <f>ROUND(Struktur_daten_BW_2017!M423,1)&amp;" - "&amp;ROUND(Struktur_daten_BW_2017!M424,1)</f>
        <v>15.7 - 16.7</v>
      </c>
      <c r="U18" s="16" t="str">
        <f>ROUND(Struktur_daten_BW_2017!M425,1)&amp;" - "&amp;ROUND(Struktur_daten_BW_2017!M426,1)</f>
        <v>16.7 - 17.9</v>
      </c>
      <c r="V18" s="16" t="str">
        <f>ROUND(Struktur_daten_BW_2017!M427,1)&amp;" - "&amp;ROUND(Struktur_daten_BW_2017!M428,1)</f>
        <v>17.9 - 22.3</v>
      </c>
      <c r="W18" s="5" t="s">
        <v>41</v>
      </c>
      <c r="X18" s="5"/>
      <c r="Y18" s="5"/>
      <c r="Z18" s="5"/>
    </row>
    <row r="19" ht="12.0" customHeight="1">
      <c r="A19" s="16">
        <f t="shared" si="1"/>
        <v>13</v>
      </c>
      <c r="B19" s="5">
        <f>VLOOKUP(A19,Calc_Targetkreise!$A$7:$E$408,2,0)</f>
        <v>240</v>
      </c>
      <c r="C19" s="5" t="str">
        <f>VLOOKUP(A19,Calc_Targetkreise!$A$7:$E$408,5,0)</f>
        <v>Hamburg, Freie und Hansestadt</v>
      </c>
      <c r="D19" s="5" t="str">
        <f>VLOOKUP(A19,Calc_Targetkreise!$A$7:$E$408,3,0)</f>
        <v>HH</v>
      </c>
      <c r="E19" s="17">
        <f>VLOOKUP(A19,Calc_Targetkreise!$A$6:$CJ$408,7,0)</f>
        <v>978.118</v>
      </c>
      <c r="F19" s="18">
        <f>VLOOKUP(A19,Calc_Targetkreise!$A$6:$CJ$408,9,0)</f>
        <v>0.6114415745</v>
      </c>
      <c r="G19" s="5"/>
      <c r="H19" s="5" t="s">
        <v>30</v>
      </c>
      <c r="I19" s="5"/>
      <c r="J19" s="22">
        <f>SUMIF(Calc_Targetkreise!$BM$7:$BM$408,1,Calc_Targetkreise!$G$7:$G$408)/1000</f>
        <v>9.139645</v>
      </c>
      <c r="K19" s="22">
        <f>SUMIF(Calc_Targetkreise!$BM$7:$BM$408,2,Calc_Targetkreise!$G$7:$G$408)/1000</f>
        <v>10.142548</v>
      </c>
      <c r="L19" s="22">
        <f>SUMIF(Calc_Targetkreise!$BM$7:$BM$408,3,Calc_Targetkreise!$G$7:$G$408)/1000</f>
        <v>8.340604</v>
      </c>
      <c r="M19" s="22">
        <f>SUMIF(Calc_Targetkreise!$BM$7:$BM$408,4,Calc_Targetkreise!$G$7:$G$408)/1000</f>
        <v>9.386614</v>
      </c>
      <c r="N19" s="22">
        <f>SUMIF(Calc_Targetkreise!$BM$7:$BM$408,5,Calc_Targetkreise!$G$7:$G$408)/1000</f>
        <v>9.587184</v>
      </c>
      <c r="O19" s="21"/>
      <c r="P19" s="21"/>
      <c r="Q19" s="21"/>
      <c r="R19" s="21"/>
      <c r="S19" s="16"/>
      <c r="T19" s="16"/>
      <c r="U19" s="16"/>
      <c r="V19" s="16"/>
      <c r="W19" s="5"/>
      <c r="X19" s="5"/>
      <c r="Y19" s="5"/>
      <c r="Z19" s="5"/>
    </row>
    <row r="20" ht="12.0" customHeight="1">
      <c r="A20" s="16">
        <f t="shared" si="1"/>
        <v>14</v>
      </c>
      <c r="B20" s="5">
        <f>VLOOKUP(A20,Calc_Targetkreise!$A$7:$E$408,2,0)</f>
        <v>232</v>
      </c>
      <c r="C20" s="5" t="str">
        <f>VLOOKUP(A20,Calc_Targetkreise!$A$7:$E$408,5,0)</f>
        <v>Würzburg, Stadt</v>
      </c>
      <c r="D20" s="5" t="str">
        <f>VLOOKUP(A20,Calc_Targetkreise!$A$7:$E$408,3,0)</f>
        <v>BY</v>
      </c>
      <c r="E20" s="17">
        <f>VLOOKUP(A20,Calc_Targetkreise!$A$6:$CJ$408,7,0)</f>
        <v>75.779</v>
      </c>
      <c r="F20" s="18">
        <f>VLOOKUP(A20,Calc_Targetkreise!$A$6:$CJ$408,9,0)</f>
        <v>0.6301876497</v>
      </c>
      <c r="G20" s="5"/>
      <c r="H20" s="5" t="s">
        <v>42</v>
      </c>
      <c r="I20" s="5" t="s">
        <v>34</v>
      </c>
      <c r="J20" s="23">
        <v>9.65</v>
      </c>
      <c r="K20" s="23">
        <v>10.5</v>
      </c>
      <c r="L20" s="23">
        <v>11.0</v>
      </c>
      <c r="M20" s="23">
        <v>11.8</v>
      </c>
      <c r="N20" s="23"/>
      <c r="O20" s="24">
        <f>Struktur_daten_BW_2017!N417</f>
        <v>7.7</v>
      </c>
      <c r="P20" s="24">
        <f>Struktur_daten_BW_2017!N417</f>
        <v>7.7</v>
      </c>
      <c r="Q20" s="24">
        <f>Struktur_daten_BW_2017!N419</f>
        <v>11.07603596</v>
      </c>
      <c r="R20" s="24">
        <f>Struktur_daten_BW_2017!N420</f>
        <v>10.9</v>
      </c>
      <c r="S20" s="16" t="str">
        <f>ROUND(Struktur_daten_BW_2017!N421,1)&amp;" - "&amp;ROUND(Struktur_daten_BW_2017!N422,1)</f>
        <v>7.7 - 10.1</v>
      </c>
      <c r="T20" s="16" t="str">
        <f>ROUND(Struktur_daten_BW_2017!N423,1)&amp;" - "&amp;ROUND(Struktur_daten_BW_2017!N424,1)</f>
        <v>10.1 - 10.9</v>
      </c>
      <c r="U20" s="16" t="str">
        <f>ROUND(Struktur_daten_BW_2017!N425,1)&amp;" - "&amp;ROUND(Struktur_daten_BW_2017!N426,1)</f>
        <v>10.9 - 11.9</v>
      </c>
      <c r="V20" s="16" t="str">
        <f>ROUND(Struktur_daten_BW_2017!N427,1)&amp;" - "&amp;ROUND(Struktur_daten_BW_2017!N428,1)</f>
        <v>11.9 - 15.3</v>
      </c>
      <c r="W20" s="5" t="s">
        <v>43</v>
      </c>
      <c r="X20" s="5"/>
      <c r="Y20" s="5"/>
      <c r="Z20" s="5"/>
    </row>
    <row r="21" ht="12.0" customHeight="1">
      <c r="A21" s="16">
        <f t="shared" si="1"/>
        <v>15</v>
      </c>
      <c r="B21" s="5">
        <f>VLOOKUP(A21,Calc_Targetkreise!$A$7:$E$408,2,0)</f>
        <v>229</v>
      </c>
      <c r="C21" s="5" t="str">
        <f>VLOOKUP(A21,Calc_Targetkreise!$A$7:$E$408,5,0)</f>
        <v>Regensburg, Stadt</v>
      </c>
      <c r="D21" s="5" t="str">
        <f>VLOOKUP(A21,Calc_Targetkreise!$A$7:$E$408,3,0)</f>
        <v>BY</v>
      </c>
      <c r="E21" s="17">
        <f>VLOOKUP(A21,Calc_Targetkreise!$A$6:$CJ$408,7,0)</f>
        <v>80.429</v>
      </c>
      <c r="F21" s="18">
        <f>VLOOKUP(A21,Calc_Targetkreise!$A$6:$CJ$408,9,0)</f>
        <v>0.6043838194</v>
      </c>
      <c r="G21" s="5"/>
      <c r="H21" s="5" t="s">
        <v>30</v>
      </c>
      <c r="I21" s="5"/>
      <c r="J21" s="22">
        <f>SUMIF(Calc_Targetkreise!$BO$7:$BO$408,1,Calc_Targetkreise!$G$7:$G$408)/1000</f>
        <v>9.588649</v>
      </c>
      <c r="K21" s="22">
        <f>SUMIF(Calc_Targetkreise!$BO$7:$BO$408,2,Calc_Targetkreise!$G$7:$G$408)/1000</f>
        <v>9.182738</v>
      </c>
      <c r="L21" s="22">
        <f>SUMIF(Calc_Targetkreise!$BO$7:$BO$408,3,Calc_Targetkreise!$G$7:$G$408)/1000</f>
        <v>8.784176</v>
      </c>
      <c r="M21" s="22">
        <f>SUMIF(Calc_Targetkreise!$BO$7:$BO$408,4,Calc_Targetkreise!$G$7:$G$408)/1000</f>
        <v>9.036958</v>
      </c>
      <c r="N21" s="22">
        <f>SUMIF(Calc_Targetkreise!$BO$7:$BO$408,5,Calc_Targetkreise!$G$7:$G$408)/1000</f>
        <v>10.004074</v>
      </c>
      <c r="O21" s="21"/>
      <c r="P21" s="21"/>
      <c r="Q21" s="21"/>
      <c r="R21" s="21"/>
      <c r="S21" s="16"/>
      <c r="T21" s="16"/>
      <c r="U21" s="16"/>
      <c r="V21" s="16"/>
      <c r="W21" s="5"/>
      <c r="X21" s="5"/>
      <c r="Y21" s="5"/>
      <c r="Z21" s="5"/>
    </row>
    <row r="22" ht="12.0" customHeight="1">
      <c r="A22" s="16">
        <f t="shared" si="1"/>
        <v>16</v>
      </c>
      <c r="B22" s="5">
        <f>VLOOKUP(A22,Calc_Targetkreise!$A$7:$E$408,2,0)</f>
        <v>228</v>
      </c>
      <c r="C22" s="5" t="str">
        <f>VLOOKUP(A22,Calc_Targetkreise!$A$7:$E$408,5,0)</f>
        <v>Kiel, Landeshauptstadt</v>
      </c>
      <c r="D22" s="5" t="str">
        <f>VLOOKUP(A22,Calc_Targetkreise!$A$7:$E$408,3,0)</f>
        <v>SH</v>
      </c>
      <c r="E22" s="17">
        <f>VLOOKUP(A22,Calc_Targetkreise!$A$6:$CJ$408,7,0)</f>
        <v>137.368</v>
      </c>
      <c r="F22" s="18">
        <f>VLOOKUP(A22,Calc_Targetkreise!$A$6:$CJ$408,9,0)</f>
        <v>0.5855044443</v>
      </c>
      <c r="G22" s="5"/>
      <c r="H22" s="5"/>
      <c r="I22" s="5"/>
      <c r="J22" s="16"/>
      <c r="K22" s="16"/>
      <c r="L22" s="16"/>
      <c r="M22" s="16"/>
      <c r="N22" s="16"/>
      <c r="O22" s="16"/>
      <c r="P22" s="16"/>
      <c r="Q22" s="16"/>
      <c r="R22" s="16"/>
      <c r="S22" s="16"/>
      <c r="T22" s="16"/>
      <c r="U22" s="16"/>
      <c r="V22" s="16"/>
      <c r="W22" s="5"/>
      <c r="X22" s="5"/>
      <c r="Y22" s="5"/>
      <c r="Z22" s="5"/>
    </row>
    <row r="23" ht="12.0" customHeight="1">
      <c r="A23" s="16">
        <f t="shared" si="1"/>
        <v>17</v>
      </c>
      <c r="B23" s="5">
        <f>VLOOKUP(A23,Calc_Targetkreise!$A$7:$E$408,2,0)</f>
        <v>226</v>
      </c>
      <c r="C23" s="5" t="str">
        <f>VLOOKUP(A23,Calc_Targetkreise!$A$7:$E$408,5,0)</f>
        <v>Städteregion Aachen</v>
      </c>
      <c r="D23" s="5" t="str">
        <f>VLOOKUP(A23,Calc_Targetkreise!$A$7:$E$408,3,0)</f>
        <v>NW</v>
      </c>
      <c r="E23" s="17">
        <f>VLOOKUP(A23,Calc_Targetkreise!$A$6:$CJ$408,7,0)</f>
        <v>311.408</v>
      </c>
      <c r="F23" s="18">
        <f>VLOOKUP(A23,Calc_Targetkreise!$A$6:$CJ$408,9,0)</f>
        <v>0.6101189742</v>
      </c>
      <c r="G23" s="5"/>
      <c r="H23" s="26" t="s">
        <v>44</v>
      </c>
      <c r="I23" s="5"/>
      <c r="J23" s="16"/>
      <c r="K23" s="16"/>
      <c r="L23" s="16"/>
      <c r="M23" s="16"/>
      <c r="N23" s="16"/>
      <c r="O23" s="16"/>
      <c r="P23" s="16"/>
      <c r="Q23" s="16"/>
      <c r="R23" s="16"/>
      <c r="S23" s="16"/>
      <c r="T23" s="16"/>
      <c r="U23" s="16"/>
      <c r="V23" s="16"/>
      <c r="W23" s="5"/>
      <c r="X23" s="5"/>
      <c r="Y23" s="5"/>
      <c r="Z23" s="5"/>
    </row>
    <row r="24" ht="12.0" customHeight="1">
      <c r="A24" s="16">
        <f t="shared" si="1"/>
        <v>18</v>
      </c>
      <c r="B24" s="5">
        <f>VLOOKUP(A24,Calc_Targetkreise!$A$7:$E$408,2,0)</f>
        <v>225</v>
      </c>
      <c r="C24" s="5" t="str">
        <f>VLOOKUP(A24,Calc_Targetkreise!$A$7:$E$408,5,0)</f>
        <v>Bochum, Stadt</v>
      </c>
      <c r="D24" s="5" t="str">
        <f>VLOOKUP(A24,Calc_Targetkreise!$A$7:$E$408,3,0)</f>
        <v>NW</v>
      </c>
      <c r="E24" s="17">
        <f>VLOOKUP(A24,Calc_Targetkreise!$A$6:$CJ$408,7,0)</f>
        <v>204.348</v>
      </c>
      <c r="F24" s="18">
        <f>VLOOKUP(A24,Calc_Targetkreise!$A$6:$CJ$408,9,0)</f>
        <v>0.6060475433</v>
      </c>
      <c r="G24" s="5"/>
      <c r="H24" s="5" t="s">
        <v>45</v>
      </c>
      <c r="I24" s="5" t="s">
        <v>28</v>
      </c>
      <c r="J24" s="23">
        <v>28.0</v>
      </c>
      <c r="K24" s="23">
        <v>31.9</v>
      </c>
      <c r="L24" s="23">
        <v>36.7</v>
      </c>
      <c r="M24" s="23">
        <v>41.0</v>
      </c>
      <c r="N24" s="23"/>
      <c r="O24" s="24">
        <f>Struktur_daten_BW_2017!AB417</f>
        <v>19.7</v>
      </c>
      <c r="P24" s="24">
        <f>Struktur_daten_BW_2017!AB418</f>
        <v>65.2</v>
      </c>
      <c r="Q24" s="24">
        <f>Struktur_daten_BW_2017!AB419</f>
        <v>33.1652822</v>
      </c>
      <c r="R24" s="24">
        <f>Struktur_daten_BW_2017!AB420</f>
        <v>32.15</v>
      </c>
      <c r="S24" s="16" t="str">
        <f>ROUND(Struktur_daten_BW_2017!AB421,1)&amp;" - "&amp;ROUND(Struktur_daten_BW_2017!AB422,1)</f>
        <v>19.7 - 27.8</v>
      </c>
      <c r="T24" s="16" t="str">
        <f>ROUND(Struktur_daten_BW_2017!AB423,1)&amp;" - "&amp;ROUND(Struktur_daten_BW_2017!AB424,1)</f>
        <v>27.8 - 32.2</v>
      </c>
      <c r="U24" s="16" t="str">
        <f>ROUND(Struktur_daten_BW_2017!AB425,1)&amp;" - "&amp;ROUND(Struktur_daten_BW_2017!AB426,1)</f>
        <v>32.2 - 37.3</v>
      </c>
      <c r="V24" s="16" t="str">
        <f>ROUND(Struktur_daten_BW_2017!AB427,1)&amp;" - "&amp;ROUND(Struktur_daten_BW_2017!AB428,1)</f>
        <v>37.3 - 65.2</v>
      </c>
      <c r="W24" s="5" t="s">
        <v>46</v>
      </c>
      <c r="X24" s="5"/>
      <c r="Y24" s="5"/>
      <c r="Z24" s="5"/>
    </row>
    <row r="25" ht="12.0" customHeight="1">
      <c r="A25" s="16">
        <f t="shared" si="1"/>
        <v>19</v>
      </c>
      <c r="B25" s="5">
        <f>VLOOKUP(A25,Calc_Targetkreise!$A$7:$E$408,2,0)</f>
        <v>224</v>
      </c>
      <c r="C25" s="5" t="str">
        <f>VLOOKUP(A25,Calc_Targetkreise!$A$7:$E$408,5,0)</f>
        <v>Bremen, Stadt</v>
      </c>
      <c r="D25" s="5" t="str">
        <f>VLOOKUP(A25,Calc_Targetkreise!$A$7:$E$408,3,0)</f>
        <v>HB</v>
      </c>
      <c r="E25" s="17">
        <f>VLOOKUP(A25,Calc_Targetkreise!$A$6:$CJ$408,7,0)</f>
        <v>281.286</v>
      </c>
      <c r="F25" s="18">
        <f>VLOOKUP(A25,Calc_Targetkreise!$A$6:$CJ$408,9,0)</f>
        <v>0.6444654111</v>
      </c>
      <c r="G25" s="5"/>
      <c r="H25" s="5" t="s">
        <v>30</v>
      </c>
      <c r="I25" s="5"/>
      <c r="J25" s="22">
        <f>SUMIF(Calc_Targetkreise!$BS$7:$BS$408,1,Calc_Targetkreise!$G$7:$G$408)/1000</f>
        <v>8.950604</v>
      </c>
      <c r="K25" s="22">
        <f>SUMIF(Calc_Targetkreise!$BS$7:$BS$408,2,Calc_Targetkreise!$G$7:$G$408)/1000</f>
        <v>9.178832</v>
      </c>
      <c r="L25" s="22">
        <f>SUMIF(Calc_Targetkreise!$BS$7:$BS$408,3,Calc_Targetkreise!$G$7:$G$408)/1000</f>
        <v>9.275433</v>
      </c>
      <c r="M25" s="22">
        <f>SUMIF(Calc_Targetkreise!$BS$7:$BS$408,4,Calc_Targetkreise!$G$7:$G$408)/1000</f>
        <v>9.163395</v>
      </c>
      <c r="N25" s="22">
        <f>SUMIF(Calc_Targetkreise!$BS$7:$BS$408,5,Calc_Targetkreise!$G$7:$G$408)/1000</f>
        <v>10.028331</v>
      </c>
      <c r="O25" s="21"/>
      <c r="P25" s="21"/>
      <c r="Q25" s="21"/>
      <c r="R25" s="21"/>
      <c r="S25" s="16"/>
      <c r="T25" s="16"/>
      <c r="U25" s="16"/>
      <c r="V25" s="16"/>
      <c r="W25" s="5"/>
      <c r="X25" s="5"/>
      <c r="Y25" s="5"/>
      <c r="Z25" s="5"/>
    </row>
    <row r="26" ht="12.0" customHeight="1">
      <c r="A26" s="16">
        <f t="shared" si="1"/>
        <v>20</v>
      </c>
      <c r="B26" s="5">
        <f>VLOOKUP(A26,Calc_Targetkreise!$A$7:$E$408,2,0)</f>
        <v>224</v>
      </c>
      <c r="C26" s="5" t="str">
        <f>VLOOKUP(A26,Calc_Targetkreise!$A$7:$E$408,5,0)</f>
        <v>Bielefeld, Stadt</v>
      </c>
      <c r="D26" s="5" t="str">
        <f>VLOOKUP(A26,Calc_Targetkreise!$A$7:$E$408,3,0)</f>
        <v>NW</v>
      </c>
      <c r="E26" s="17">
        <f>VLOOKUP(A26,Calc_Targetkreise!$A$6:$CJ$408,7,0)</f>
        <v>177.777</v>
      </c>
      <c r="F26" s="18">
        <f>VLOOKUP(A26,Calc_Targetkreise!$A$6:$CJ$408,9,0)</f>
        <v>0.6332325927</v>
      </c>
      <c r="G26" s="5"/>
      <c r="H26" s="5" t="s">
        <v>47</v>
      </c>
      <c r="I26" s="5" t="s">
        <v>48</v>
      </c>
      <c r="J26" s="23">
        <v>10.9</v>
      </c>
      <c r="K26" s="23">
        <v>12.8</v>
      </c>
      <c r="L26" s="23">
        <v>14.05</v>
      </c>
      <c r="M26" s="23">
        <v>15.6</v>
      </c>
      <c r="N26" s="23"/>
      <c r="O26" s="24">
        <f>Struktur_daten_BW_2017!W417</f>
        <v>7.2</v>
      </c>
      <c r="P26" s="24">
        <f>Struktur_daten_BW_2017!W418</f>
        <v>21.6</v>
      </c>
      <c r="Q26" s="24">
        <f>Struktur_daten_BW_2017!W419</f>
        <v>13.48487533</v>
      </c>
      <c r="R26" s="24">
        <f>Struktur_daten_BW_2017!W420</f>
        <v>13.9</v>
      </c>
      <c r="S26" s="16" t="str">
        <f>ROUND(Struktur_daten_BW_2017!W421,1)&amp;" - "&amp;ROUND(Struktur_daten_BW_2017!W422,1)</f>
        <v>7.2 - 11.9</v>
      </c>
      <c r="T26" s="16" t="str">
        <f>ROUND(Struktur_daten_BW_2017!W423,1)&amp;" - "&amp;ROUND(Struktur_daten_BW_2017!W424,1)</f>
        <v>11.9 - 13.9</v>
      </c>
      <c r="U26" s="16" t="str">
        <f>ROUND(Struktur_daten_BW_2017!W425,1)&amp;" - "&amp;ROUND(Struktur_daten_BW_2017!W426,1)</f>
        <v>13.9 - 15.2</v>
      </c>
      <c r="V26" s="16" t="str">
        <f>ROUND(Struktur_daten_BW_2017!W427,1)&amp;" - "&amp;ROUND(Struktur_daten_BW_2017!W428,1)</f>
        <v>15.2 - 21.6</v>
      </c>
      <c r="W26" s="5" t="s">
        <v>49</v>
      </c>
      <c r="X26" s="5"/>
      <c r="Y26" s="5"/>
      <c r="Z26" s="5"/>
    </row>
    <row r="27" ht="12.0" customHeight="1">
      <c r="A27" s="16">
        <f t="shared" si="1"/>
        <v>21</v>
      </c>
      <c r="B27" s="5">
        <f>VLOOKUP(A27,Calc_Targetkreise!$A$7:$E$408,2,0)</f>
        <v>224</v>
      </c>
      <c r="C27" s="5" t="str">
        <f>VLOOKUP(A27,Calc_Targetkreise!$A$7:$E$408,5,0)</f>
        <v>Berlin</v>
      </c>
      <c r="D27" s="5" t="str">
        <f>VLOOKUP(A27,Calc_Targetkreise!$A$7:$E$408,3,0)</f>
        <v>BE</v>
      </c>
      <c r="E27" s="17">
        <f>VLOOKUP(A27,Calc_Targetkreise!$A$6:$CJ$408,7,0)</f>
        <v>1869.042</v>
      </c>
      <c r="F27" s="18">
        <f>VLOOKUP(A27,Calc_Targetkreise!$A$6:$CJ$408,9,0)</f>
        <v>0.6009153117</v>
      </c>
      <c r="G27" s="5"/>
      <c r="H27" s="5" t="s">
        <v>30</v>
      </c>
      <c r="I27" s="5"/>
      <c r="J27" s="22">
        <f>SUMIF(Calc_Targetkreise!$BU$7:$BU$408,1,Calc_Targetkreise!$G$7:$G$408)/1000</f>
        <v>9.748085</v>
      </c>
      <c r="K27" s="22">
        <f>SUMIF(Calc_Targetkreise!$BU$7:$BU$408,2,Calc_Targetkreise!$G$7:$G$408)/1000</f>
        <v>8.642576</v>
      </c>
      <c r="L27" s="22">
        <f>SUMIF(Calc_Targetkreise!$BU$7:$BU$408,3,Calc_Targetkreise!$G$7:$G$408)/1000</f>
        <v>9.904074</v>
      </c>
      <c r="M27" s="22">
        <f>SUMIF(Calc_Targetkreise!$BU$7:$BU$408,4,Calc_Targetkreise!$G$7:$G$408)/1000</f>
        <v>8.921042</v>
      </c>
      <c r="N27" s="22">
        <f>SUMIF(Calc_Targetkreise!$BU$7:$BU$408,5,Calc_Targetkreise!$G$7:$G$408)/1000</f>
        <v>9.380818</v>
      </c>
      <c r="O27" s="21"/>
      <c r="P27" s="21"/>
      <c r="Q27" s="21"/>
      <c r="R27" s="21"/>
      <c r="S27" s="16"/>
      <c r="T27" s="16"/>
      <c r="U27" s="16"/>
      <c r="V27" s="16"/>
      <c r="W27" s="5"/>
      <c r="X27" s="5"/>
      <c r="Y27" s="5"/>
      <c r="Z27" s="5"/>
    </row>
    <row r="28" ht="12.0" customHeight="1">
      <c r="A28" s="16">
        <f t="shared" si="1"/>
        <v>22</v>
      </c>
      <c r="B28" s="5">
        <f>VLOOKUP(A28,Calc_Targetkreise!$A$7:$E$408,2,0)</f>
        <v>222</v>
      </c>
      <c r="C28" s="5" t="str">
        <f>VLOOKUP(A28,Calc_Targetkreise!$A$7:$E$408,5,0)</f>
        <v>Göttingen</v>
      </c>
      <c r="D28" s="5" t="str">
        <f>VLOOKUP(A28,Calc_Targetkreise!$A$7:$E$408,3,0)</f>
        <v>NI</v>
      </c>
      <c r="E28" s="17">
        <f>VLOOKUP(A28,Calc_Targetkreise!$A$6:$CJ$408,7,0)</f>
        <v>194.794</v>
      </c>
      <c r="F28" s="18">
        <f>VLOOKUP(A28,Calc_Targetkreise!$A$6:$CJ$408,9,0)</f>
        <v>0.5997852807</v>
      </c>
      <c r="G28" s="5"/>
      <c r="H28" s="5" t="s">
        <v>50</v>
      </c>
      <c r="I28" s="5" t="s">
        <v>48</v>
      </c>
      <c r="J28" s="23">
        <v>3.26</v>
      </c>
      <c r="K28" s="23">
        <v>3.82</v>
      </c>
      <c r="L28" s="23">
        <v>4.34</v>
      </c>
      <c r="M28" s="23">
        <v>5.23</v>
      </c>
      <c r="N28" s="23"/>
      <c r="O28" s="24">
        <f>Calc_Targetkreise!BV409</f>
        <v>1.84828</v>
      </c>
      <c r="P28" s="24">
        <f>Calc_Targetkreise!BV410</f>
        <v>38.016</v>
      </c>
      <c r="Q28" s="24">
        <f>Calc_Targetkreise!BV411</f>
        <v>4.014904182</v>
      </c>
      <c r="R28" s="24">
        <f>Calc_Targetkreise!BV412</f>
        <v>3.758535</v>
      </c>
      <c r="S28" s="16" t="str">
        <f>ROUND(Calc_Targetkreise!BV413,1)&amp;" - "&amp;ROUND(Calc_Targetkreise!BV414,1)</f>
        <v>1.8 - 3.1</v>
      </c>
      <c r="T28" s="16" t="str">
        <f>ROUND(Calc_Targetkreise!BV415,1)&amp;" - "&amp;ROUND(Calc_Targetkreise!BV416,1)</f>
        <v>3.1 - 3.8</v>
      </c>
      <c r="U28" s="16" t="str">
        <f>ROUND(Calc_Targetkreise!BV417,1)&amp;" - "&amp;ROUND(Calc_Targetkreise!BV418,1)</f>
        <v>3.8 - 4.4</v>
      </c>
      <c r="V28" s="16" t="str">
        <f>ROUND(Calc_Targetkreise!BV419,1)&amp;" - "&amp;ROUND(Calc_Targetkreise!BV420,1)</f>
        <v>4.4 - 38</v>
      </c>
      <c r="W28" s="5" t="s">
        <v>51</v>
      </c>
      <c r="X28" s="5"/>
      <c r="Y28" s="5"/>
      <c r="Z28" s="5"/>
    </row>
    <row r="29" ht="12.0" customHeight="1">
      <c r="A29" s="16">
        <f t="shared" si="1"/>
        <v>23</v>
      </c>
      <c r="B29" s="5">
        <f>VLOOKUP(A29,Calc_Targetkreise!$A$7:$E$408,2,0)</f>
        <v>220</v>
      </c>
      <c r="C29" s="5" t="str">
        <f>VLOOKUP(A29,Calc_Targetkreise!$A$7:$E$408,5,0)</f>
        <v>Erlangen, Stadt</v>
      </c>
      <c r="D29" s="5" t="str">
        <f>VLOOKUP(A29,Calc_Targetkreise!$A$7:$E$408,3,0)</f>
        <v>BY</v>
      </c>
      <c r="E29" s="17">
        <f>VLOOKUP(A29,Calc_Targetkreise!$A$6:$CJ$408,7,0)</f>
        <v>61.897</v>
      </c>
      <c r="F29" s="18">
        <f>VLOOKUP(A29,Calc_Targetkreise!$A$6:$CJ$408,9,0)</f>
        <v>0.6633898393</v>
      </c>
      <c r="G29" s="5"/>
      <c r="H29" s="5" t="s">
        <v>52</v>
      </c>
      <c r="I29" s="5"/>
      <c r="J29" s="27">
        <f>SUMIF(Calc_Targetkreise!$BW$7:$BW$408,1,Calc_Targetkreise!$BV$7:$BV$408)</f>
        <v>329.20426</v>
      </c>
      <c r="K29" s="27">
        <f>SUMIF(Calc_Targetkreise!$BW$7:$BW$408,2,Calc_Targetkreise!$BV$7:$BV$408)</f>
        <v>310.29922</v>
      </c>
      <c r="L29" s="27">
        <f>SUMIF(Calc_Targetkreise!$BW$7:$BW$408,3,Calc_Targetkreise!$BV$7:$BV$408)</f>
        <v>327.29449</v>
      </c>
      <c r="M29" s="27">
        <f>SUMIF(Calc_Targetkreise!$BW$7:$BW$408,4,Calc_Targetkreise!$BV$7:$BV$408)</f>
        <v>329.9997902</v>
      </c>
      <c r="N29" s="27">
        <f>SUMIF(Calc_Targetkreise!$BW$7:$BW$408,5,Calc_Targetkreise!$BV$7:$BV$408)</f>
        <v>317.1937211</v>
      </c>
      <c r="O29" s="21"/>
      <c r="P29" s="21"/>
      <c r="Q29" s="21"/>
      <c r="R29" s="21"/>
      <c r="S29" s="16"/>
      <c r="T29" s="16"/>
      <c r="U29" s="16"/>
      <c r="V29" s="16"/>
      <c r="W29" s="5"/>
      <c r="X29" s="5"/>
      <c r="Y29" s="5"/>
      <c r="Z29" s="5"/>
    </row>
    <row r="30" ht="12.0" customHeight="1">
      <c r="A30" s="16">
        <f t="shared" si="1"/>
        <v>24</v>
      </c>
      <c r="B30" s="5">
        <f>VLOOKUP(A30,Calc_Targetkreise!$A$7:$E$408,2,0)</f>
        <v>218</v>
      </c>
      <c r="C30" s="5" t="str">
        <f>VLOOKUP(A30,Calc_Targetkreise!$A$7:$E$408,5,0)</f>
        <v>Osnabrück, Stadt</v>
      </c>
      <c r="D30" s="5" t="str">
        <f>VLOOKUP(A30,Calc_Targetkreise!$A$7:$E$408,3,0)</f>
        <v>NI</v>
      </c>
      <c r="E30" s="17">
        <f>VLOOKUP(A30,Calc_Targetkreise!$A$6:$CJ$408,7,0)</f>
        <v>92.81</v>
      </c>
      <c r="F30" s="18">
        <f>VLOOKUP(A30,Calc_Targetkreise!$A$6:$CJ$408,9,0)</f>
        <v>0.6373778396</v>
      </c>
      <c r="G30" s="5"/>
      <c r="H30" s="5" t="s">
        <v>53</v>
      </c>
      <c r="I30" s="5" t="s">
        <v>48</v>
      </c>
      <c r="J30" s="23">
        <v>16.9</v>
      </c>
      <c r="K30" s="23">
        <v>20.4</v>
      </c>
      <c r="L30" s="23">
        <v>25.2</v>
      </c>
      <c r="M30" s="23">
        <v>29.6</v>
      </c>
      <c r="N30" s="23"/>
      <c r="O30" s="24">
        <f>Struktur_daten_BW_2017!X417</f>
        <v>3.296703297</v>
      </c>
      <c r="P30" s="24">
        <f>Struktur_daten_BW_2017!X418</f>
        <v>45.83333333</v>
      </c>
      <c r="Q30" s="24">
        <f>Struktur_daten_BW_2017!X419</f>
        <v>22.92970794</v>
      </c>
      <c r="R30" s="24">
        <f>Struktur_daten_BW_2017!X420</f>
        <v>22.14285714</v>
      </c>
      <c r="S30" s="16" t="str">
        <f>ROUND(Struktur_daten_BW_2017!X421,1)&amp;" - "&amp;ROUND(Struktur_daten_BW_2017!X422,1)</f>
        <v>3.3 - 17.9</v>
      </c>
      <c r="T30" s="16" t="str">
        <f>ROUND(Struktur_daten_BW_2017!X423,1)&amp;" - "&amp;ROUND(Struktur_daten_BW_2017!X424,1)</f>
        <v>17.9 - 22.1</v>
      </c>
      <c r="U30" s="16" t="str">
        <f>ROUND(Struktur_daten_BW_2017!X425,1)&amp;" - "&amp;ROUND(Struktur_daten_BW_2017!X426,1)</f>
        <v>22.1 - 27.3</v>
      </c>
      <c r="V30" s="16" t="str">
        <f>ROUND(Struktur_daten_BW_2017!X427,1)&amp;" - "&amp;ROUND(Struktur_daten_BW_2017!X428,1)</f>
        <v>27.3 - 45.8</v>
      </c>
      <c r="W30" s="5" t="s">
        <v>54</v>
      </c>
      <c r="X30" s="5"/>
      <c r="Y30" s="5"/>
      <c r="Z30" s="5"/>
    </row>
    <row r="31" ht="12.0" customHeight="1">
      <c r="A31" s="16">
        <f t="shared" si="1"/>
        <v>25</v>
      </c>
      <c r="B31" s="5">
        <f>VLOOKUP(A31,Calc_Targetkreise!$A$7:$E$408,2,0)</f>
        <v>218</v>
      </c>
      <c r="C31" s="5" t="str">
        <f>VLOOKUP(A31,Calc_Targetkreise!$A$7:$E$408,5,0)</f>
        <v>Mannheim, Universitätsstadt</v>
      </c>
      <c r="D31" s="5" t="str">
        <f>VLOOKUP(A31,Calc_Targetkreise!$A$7:$E$408,3,0)</f>
        <v>BW</v>
      </c>
      <c r="E31" s="17">
        <f>VLOOKUP(A31,Calc_Targetkreise!$A$6:$CJ$408,7,0)</f>
        <v>142.723</v>
      </c>
      <c r="F31" s="18">
        <f>VLOOKUP(A31,Calc_Targetkreise!$A$6:$CJ$408,9,0)</f>
        <v>0.5757468137</v>
      </c>
      <c r="G31" s="5"/>
      <c r="H31" s="5" t="s">
        <v>30</v>
      </c>
      <c r="I31" s="5"/>
      <c r="J31" s="22">
        <f>SUMIF(Calc_Targetkreise!$BY$7:$BY$408,1,Calc_Targetkreise!$G$7:$G$408)/1000</f>
        <v>9.018193</v>
      </c>
      <c r="K31" s="22">
        <f>SUMIF(Calc_Targetkreise!$BY$7:$BY$408,2,Calc_Targetkreise!$G$7:$G$408)/1000</f>
        <v>10.49007</v>
      </c>
      <c r="L31" s="22">
        <f>SUMIF(Calc_Targetkreise!$BY$7:$BY$408,3,Calc_Targetkreise!$G$7:$G$408)/1000</f>
        <v>10.213223</v>
      </c>
      <c r="M31" s="22">
        <f>SUMIF(Calc_Targetkreise!$BY$7:$BY$408,4,Calc_Targetkreise!$G$7:$G$408)/1000</f>
        <v>7.789984</v>
      </c>
      <c r="N31" s="22">
        <f>SUMIF(Calc_Targetkreise!$BY$7:$BY$408,5,Calc_Targetkreise!$G$7:$G$408)/1000</f>
        <v>9.085125</v>
      </c>
      <c r="O31" s="21"/>
      <c r="P31" s="21"/>
      <c r="Q31" s="21"/>
      <c r="R31" s="21"/>
      <c r="S31" s="16"/>
      <c r="T31" s="16"/>
      <c r="U31" s="16"/>
      <c r="V31" s="16"/>
      <c r="W31" s="5"/>
      <c r="X31" s="5"/>
      <c r="Y31" s="5"/>
      <c r="Z31" s="5"/>
    </row>
    <row r="32" ht="12.0" customHeight="1">
      <c r="A32" s="16">
        <f t="shared" si="1"/>
        <v>26</v>
      </c>
      <c r="B32" s="5">
        <f>VLOOKUP(A32,Calc_Targetkreise!$A$7:$E$408,2,0)</f>
        <v>218</v>
      </c>
      <c r="C32" s="5" t="str">
        <f>VLOOKUP(A32,Calc_Targetkreise!$A$7:$E$408,5,0)</f>
        <v>Nürnberg, Stadt</v>
      </c>
      <c r="D32" s="5" t="str">
        <f>VLOOKUP(A32,Calc_Targetkreise!$A$7:$E$408,3,0)</f>
        <v>BY</v>
      </c>
      <c r="E32" s="17">
        <f>VLOOKUP(A32,Calc_Targetkreise!$A$6:$CJ$408,7,0)</f>
        <v>253.253</v>
      </c>
      <c r="F32" s="18">
        <f>VLOOKUP(A32,Calc_Targetkreise!$A$6:$CJ$408,9,0)</f>
        <v>0.5851942802</v>
      </c>
      <c r="G32" s="5"/>
      <c r="H32" s="5" t="s">
        <v>55</v>
      </c>
      <c r="I32" s="5" t="s">
        <v>28</v>
      </c>
      <c r="J32" s="23">
        <v>15.3</v>
      </c>
      <c r="K32" s="23">
        <v>32.5</v>
      </c>
      <c r="L32" s="23">
        <v>44.0</v>
      </c>
      <c r="M32" s="23">
        <v>76.0</v>
      </c>
      <c r="N32" s="23"/>
      <c r="O32" s="24">
        <f>Calc_Targetkreise!BZ409</f>
        <v>0.343</v>
      </c>
      <c r="P32" s="24">
        <f>Calc_Targetkreise!BZ410</f>
        <v>168.66</v>
      </c>
      <c r="Q32" s="24">
        <f>Calc_Targetkreise!BZ411</f>
        <v>19.84928462</v>
      </c>
      <c r="R32" s="24">
        <f>Calc_Targetkreise!BZ412</f>
        <v>10.362</v>
      </c>
      <c r="S32" s="16" t="str">
        <f>ROUND(Calc_Targetkreise!BZ413,1)&amp;" - "&amp;ROUND(Calc_Targetkreise!BZ414,1)</f>
        <v>0.3 - 5.2</v>
      </c>
      <c r="T32" s="16" t="str">
        <f>ROUND(Calc_Targetkreise!BZ415,1)&amp;" - "&amp;ROUND(Calc_Targetkreise!BZ416,1)</f>
        <v>5.2 - 10.4</v>
      </c>
      <c r="U32" s="16" t="str">
        <f>ROUND(Calc_Targetkreise!BZ417,1)&amp;" - "&amp;ROUND(Calc_Targetkreise!BZ418,1)</f>
        <v>10.4 - 26.3</v>
      </c>
      <c r="V32" s="16" t="str">
        <f>ROUND(Calc_Targetkreise!BZ419,1)&amp;" - "&amp;ROUND(Calc_Targetkreise!BZ420,1)</f>
        <v>26.3 - 168.7</v>
      </c>
      <c r="W32" s="5" t="s">
        <v>56</v>
      </c>
      <c r="X32" s="5"/>
      <c r="Y32" s="5"/>
      <c r="Z32" s="5"/>
    </row>
    <row r="33" ht="12.0" customHeight="1">
      <c r="A33" s="16">
        <f t="shared" si="1"/>
        <v>27</v>
      </c>
      <c r="B33" s="5">
        <f>VLOOKUP(A33,Calc_Targetkreise!$A$7:$E$408,2,0)</f>
        <v>217</v>
      </c>
      <c r="C33" s="5" t="str">
        <f>VLOOKUP(A33,Calc_Targetkreise!$A$7:$E$408,5,0)</f>
        <v>Wuppertal, Stadt</v>
      </c>
      <c r="D33" s="5" t="str">
        <f>VLOOKUP(A33,Calc_Targetkreise!$A$7:$E$408,3,0)</f>
        <v>NW</v>
      </c>
      <c r="E33" s="17">
        <f>VLOOKUP(A33,Calc_Targetkreise!$A$6:$CJ$408,7,0)</f>
        <v>174.837</v>
      </c>
      <c r="F33" s="18">
        <f>VLOOKUP(A33,Calc_Targetkreise!$A$6:$CJ$408,9,0)</f>
        <v>0.5836241307</v>
      </c>
      <c r="G33" s="5"/>
      <c r="H33" s="5" t="s">
        <v>57</v>
      </c>
      <c r="I33" s="5"/>
      <c r="J33" s="27">
        <f>SUMIF(Calc_Targetkreise!$CA$7:$CA$408,1,Calc_Targetkreise!$BZ$7:$BZ$408)</f>
        <v>506.623</v>
      </c>
      <c r="K33" s="27">
        <f>SUMIF(Calc_Targetkreise!$CA$7:$CA$408,2,Calc_Targetkreise!$BZ$7:$BZ$408)</f>
        <v>516.184</v>
      </c>
      <c r="L33" s="27">
        <f>SUMIF(Calc_Targetkreise!$CA$7:$CA$408,3,Calc_Targetkreise!$BZ$7:$BZ$408)</f>
        <v>488.778</v>
      </c>
      <c r="M33" s="27">
        <f>SUMIF(Calc_Targetkreise!$CA$7:$CA$408,4,Calc_Targetkreise!$BZ$7:$BZ$408)</f>
        <v>516.452</v>
      </c>
      <c r="N33" s="27">
        <f>SUMIF(Calc_Targetkreise!$CA$7:$CA$408,5,Calc_Targetkreise!$BZ$7:$BZ$408)</f>
        <v>552.37</v>
      </c>
      <c r="O33" s="21"/>
      <c r="P33" s="21"/>
      <c r="Q33" s="21"/>
      <c r="R33" s="21"/>
      <c r="S33" s="16"/>
      <c r="T33" s="16"/>
      <c r="U33" s="16"/>
      <c r="V33" s="16"/>
      <c r="W33" s="5"/>
      <c r="X33" s="5"/>
      <c r="Y33" s="5"/>
      <c r="Z33" s="5"/>
    </row>
    <row r="34" ht="12.0" customHeight="1">
      <c r="A34" s="16">
        <f t="shared" si="1"/>
        <v>28</v>
      </c>
      <c r="B34" s="5">
        <f>VLOOKUP(A34,Calc_Targetkreise!$A$7:$E$408,2,0)</f>
        <v>217</v>
      </c>
      <c r="C34" s="5" t="str">
        <f>VLOOKUP(A34,Calc_Targetkreise!$A$7:$E$408,5,0)</f>
        <v>Tübingen</v>
      </c>
      <c r="D34" s="5" t="str">
        <f>VLOOKUP(A34,Calc_Targetkreise!$A$7:$E$408,3,0)</f>
        <v>BW</v>
      </c>
      <c r="E34" s="17">
        <f>VLOOKUP(A34,Calc_Targetkreise!$A$6:$CJ$408,7,0)</f>
        <v>131.254</v>
      </c>
      <c r="F34" s="18">
        <f>VLOOKUP(A34,Calc_Targetkreise!$A$6:$CJ$408,9,0)</f>
        <v>0.6907088578</v>
      </c>
      <c r="G34" s="5"/>
      <c r="H34" s="5" t="s">
        <v>58</v>
      </c>
      <c r="I34" s="5" t="s">
        <v>28</v>
      </c>
      <c r="J34" s="23">
        <v>4.59</v>
      </c>
      <c r="K34" s="23">
        <v>7.15</v>
      </c>
      <c r="L34" s="23">
        <v>8.85</v>
      </c>
      <c r="M34" s="23">
        <v>11.75</v>
      </c>
      <c r="N34" s="23"/>
      <c r="O34" s="24">
        <f>Calc_Targetkreise!CB409</f>
        <v>0.1201401051</v>
      </c>
      <c r="P34" s="24">
        <f>Calc_Targetkreise!CB410</f>
        <v>19.65966691</v>
      </c>
      <c r="Q34" s="24">
        <f>Calc_Targetkreise!CB411</f>
        <v>5.198287457</v>
      </c>
      <c r="R34" s="24">
        <f>Calc_Targetkreise!CB412</f>
        <v>3.889068934</v>
      </c>
      <c r="S34" s="16" t="str">
        <f>ROUND(Calc_Targetkreise!CB413,1)&amp;" - "&amp;ROUND(Calc_Targetkreise!CB414,1)</f>
        <v>0.1 - 1.7</v>
      </c>
      <c r="T34" s="16" t="str">
        <f>ROUND(Calc_Targetkreise!CB415,1)&amp;" - "&amp;ROUND(Calc_Targetkreise!CB416,1)</f>
        <v>1.7 - 3.9</v>
      </c>
      <c r="U34" s="16" t="str">
        <f>ROUND(Calc_Targetkreise!CB417,1)&amp;" - "&amp;ROUND(Calc_Targetkreise!CB418,1)</f>
        <v>3.9 - 7.9</v>
      </c>
      <c r="V34" s="16" t="str">
        <f>ROUND(Calc_Targetkreise!CB419,1)&amp;" - "&amp;ROUND(Calc_Targetkreise!CB420,1)</f>
        <v>7.9 - 19.7</v>
      </c>
      <c r="W34" s="5" t="s">
        <v>59</v>
      </c>
      <c r="X34" s="5"/>
      <c r="Y34" s="5"/>
      <c r="Z34" s="5"/>
    </row>
    <row r="35" ht="12.0" customHeight="1">
      <c r="A35" s="16">
        <f t="shared" si="1"/>
        <v>29</v>
      </c>
      <c r="B35" s="5">
        <f>VLOOKUP(A35,Calc_Targetkreise!$A$7:$E$408,2,0)</f>
        <v>217</v>
      </c>
      <c r="C35" s="5" t="str">
        <f>VLOOKUP(A35,Calc_Targetkreise!$A$7:$E$408,5,0)</f>
        <v>Augsburg, Stadt</v>
      </c>
      <c r="D35" s="5" t="str">
        <f>VLOOKUP(A35,Calc_Targetkreise!$A$7:$E$408,3,0)</f>
        <v>BY</v>
      </c>
      <c r="E35" s="17">
        <f>VLOOKUP(A35,Calc_Targetkreise!$A$6:$CJ$408,7,0)</f>
        <v>136.212</v>
      </c>
      <c r="F35" s="18">
        <f>VLOOKUP(A35,Calc_Targetkreise!$A$6:$CJ$408,9,0)</f>
        <v>0.5537869751</v>
      </c>
      <c r="G35" s="5"/>
      <c r="H35" s="5" t="s">
        <v>57</v>
      </c>
      <c r="I35" s="5"/>
      <c r="J35" s="27">
        <f>SUMIF(Calc_Targetkreise!$CC$7:$CC$408,1,Calc_Targetkreise!$BZ$7:$BZ$408)</f>
        <v>525.487</v>
      </c>
      <c r="K35" s="27">
        <f>SUMIF(Calc_Targetkreise!$CC$7:$CC$408,2,Calc_Targetkreise!$BZ$7:$BZ$408)</f>
        <v>528.614</v>
      </c>
      <c r="L35" s="27">
        <f>SUMIF(Calc_Targetkreise!$CC$7:$CC$408,3,Calc_Targetkreise!$BZ$7:$BZ$408)</f>
        <v>487.166</v>
      </c>
      <c r="M35" s="27">
        <f>SUMIF(Calc_Targetkreise!$CC$7:$CC$408,4,Calc_Targetkreise!$BZ$7:$BZ$408)</f>
        <v>551.341</v>
      </c>
      <c r="N35" s="27">
        <f>SUMIF(Calc_Targetkreise!$CC$7:$CC$408,5,Calc_Targetkreise!$BZ$7:$BZ$408)</f>
        <v>487.799</v>
      </c>
      <c r="O35" s="21"/>
      <c r="P35" s="21"/>
      <c r="Q35" s="21"/>
      <c r="R35" s="21"/>
      <c r="S35" s="16"/>
      <c r="T35" s="16"/>
      <c r="U35" s="16"/>
      <c r="V35" s="16"/>
      <c r="W35" s="5"/>
      <c r="X35" s="5"/>
      <c r="Y35" s="5"/>
      <c r="Z35" s="5"/>
    </row>
    <row r="36" ht="12.0" customHeight="1">
      <c r="A36" s="16">
        <f t="shared" si="1"/>
        <v>30</v>
      </c>
      <c r="B36" s="5">
        <f>VLOOKUP(A36,Calc_Targetkreise!$A$7:$E$408,2,0)</f>
        <v>216</v>
      </c>
      <c r="C36" s="5" t="str">
        <f>VLOOKUP(A36,Calc_Targetkreise!$A$7:$E$408,5,0)</f>
        <v>Braunschweig, Stadt</v>
      </c>
      <c r="D36" s="5" t="str">
        <f>VLOOKUP(A36,Calc_Targetkreise!$A$7:$E$408,3,0)</f>
        <v>NI</v>
      </c>
      <c r="E36" s="17">
        <f>VLOOKUP(A36,Calc_Targetkreise!$A$6:$CJ$408,7,0)</f>
        <v>146.657</v>
      </c>
      <c r="F36" s="18">
        <f>VLOOKUP(A36,Calc_Targetkreise!$A$6:$CJ$408,9,0)</f>
        <v>0.6387273978</v>
      </c>
      <c r="G36" s="5"/>
      <c r="H36" s="5"/>
      <c r="I36" s="5"/>
      <c r="J36" s="16"/>
      <c r="K36" s="16"/>
      <c r="L36" s="16"/>
      <c r="M36" s="16"/>
      <c r="N36" s="16"/>
      <c r="O36" s="16"/>
      <c r="P36" s="16"/>
      <c r="Q36" s="16"/>
      <c r="R36" s="16"/>
      <c r="S36" s="16"/>
      <c r="T36" s="16"/>
      <c r="U36" s="16"/>
      <c r="V36" s="16"/>
      <c r="W36" s="5"/>
      <c r="X36" s="5"/>
      <c r="Y36" s="5"/>
      <c r="Z36" s="5"/>
    </row>
    <row r="37" ht="12.0" customHeight="1">
      <c r="A37" s="16">
        <f t="shared" si="1"/>
        <v>31</v>
      </c>
      <c r="B37" s="5">
        <f>VLOOKUP(A37,Calc_Targetkreise!$A$7:$E$408,2,0)</f>
        <v>215</v>
      </c>
      <c r="C37" s="5" t="str">
        <f>VLOOKUP(A37,Calc_Targetkreise!$A$7:$E$408,5,0)</f>
        <v>Oldenburg (Oldenburg), Stadt</v>
      </c>
      <c r="D37" s="5" t="str">
        <f>VLOOKUP(A37,Calc_Targetkreise!$A$7:$E$408,3,0)</f>
        <v>NI</v>
      </c>
      <c r="E37" s="17">
        <f>VLOOKUP(A37,Calc_Targetkreise!$A$6:$CJ$408,7,0)</f>
        <v>99.807</v>
      </c>
      <c r="F37" s="18">
        <f>VLOOKUP(A37,Calc_Targetkreise!$A$6:$CJ$408,9,0)</f>
        <v>0.6458877461</v>
      </c>
      <c r="G37" s="5"/>
      <c r="H37" s="26" t="s">
        <v>60</v>
      </c>
      <c r="I37" s="5"/>
      <c r="J37" s="16"/>
      <c r="K37" s="16"/>
      <c r="L37" s="16"/>
      <c r="M37" s="16"/>
      <c r="N37" s="16"/>
      <c r="O37" s="16"/>
      <c r="P37" s="16"/>
      <c r="Q37" s="16"/>
      <c r="R37" s="16"/>
      <c r="S37" s="16"/>
      <c r="T37" s="16"/>
      <c r="U37" s="16"/>
      <c r="V37" s="16"/>
      <c r="W37" s="5"/>
      <c r="X37" s="5"/>
      <c r="Y37" s="5"/>
      <c r="Z37" s="5"/>
    </row>
    <row r="38" ht="12.0" customHeight="1">
      <c r="A38" s="16">
        <f t="shared" si="1"/>
        <v>32</v>
      </c>
      <c r="B38" s="5">
        <f>VLOOKUP(A38,Calc_Targetkreise!$A$7:$E$408,2,0)</f>
        <v>214</v>
      </c>
      <c r="C38" s="5" t="str">
        <f>VLOOKUP(A38,Calc_Targetkreise!$A$7:$E$408,5,0)</f>
        <v>Gießen</v>
      </c>
      <c r="D38" s="5" t="str">
        <f>VLOOKUP(A38,Calc_Targetkreise!$A$7:$E$408,3,0)</f>
        <v>HE</v>
      </c>
      <c r="E38" s="17">
        <f>VLOOKUP(A38,Calc_Targetkreise!$A$6:$CJ$408,7,0)</f>
        <v>151.332</v>
      </c>
      <c r="F38" s="18">
        <f>VLOOKUP(A38,Calc_Targetkreise!$A$6:$CJ$408,9,0)</f>
        <v>0.569650007</v>
      </c>
      <c r="G38" s="5"/>
      <c r="H38" s="5" t="s">
        <v>61</v>
      </c>
      <c r="I38" s="5" t="s">
        <v>28</v>
      </c>
      <c r="J38" s="28">
        <v>18700.0</v>
      </c>
      <c r="K38" s="28">
        <v>20300.0</v>
      </c>
      <c r="L38" s="28">
        <v>21700.0</v>
      </c>
      <c r="M38" s="28">
        <v>22900.0</v>
      </c>
      <c r="N38" s="28"/>
      <c r="O38" s="21">
        <f>Struktur_daten_BW_2017!T417</f>
        <v>16135</v>
      </c>
      <c r="P38" s="21">
        <f>Struktur_daten_BW_2017!T418</f>
        <v>29954</v>
      </c>
      <c r="Q38" s="21">
        <f>Struktur_daten_BW_2017!T419</f>
        <v>21101.73343</v>
      </c>
      <c r="R38" s="21">
        <f>Struktur_daten_BW_2017!T420</f>
        <v>21131</v>
      </c>
      <c r="S38" s="16" t="str">
        <f>ROUND(Struktur_daten_BW_2017!T421,0)&amp;" - "&amp;ROUND(Struktur_daten_BW_2017!T422,0)</f>
        <v>16135 - 19356</v>
      </c>
      <c r="T38" s="16" t="str">
        <f>ROUND(Struktur_daten_BW_2017!T423,0)&amp;" - "&amp;ROUND(Struktur_daten_BW_2017!T424,0)</f>
        <v>19356 - 21131</v>
      </c>
      <c r="U38" s="16" t="str">
        <f>ROUND(Struktur_daten_BW_2017!T425,0)&amp;" - "&amp;ROUND(Struktur_daten_BW_2017!T426,0)</f>
        <v>21131 - 22579</v>
      </c>
      <c r="V38" s="16" t="str">
        <f>ROUND(Struktur_daten_BW_2017!T427,0)&amp;" - "&amp;ROUND(Struktur_daten_BW_2017!T428,0)</f>
        <v>22579 - 29954</v>
      </c>
      <c r="W38" s="5" t="s">
        <v>62</v>
      </c>
      <c r="X38" s="5"/>
      <c r="Y38" s="5"/>
      <c r="Z38" s="5"/>
    </row>
    <row r="39" ht="12.0" customHeight="1">
      <c r="A39" s="16">
        <f t="shared" si="1"/>
        <v>33</v>
      </c>
      <c r="B39" s="5">
        <f>VLOOKUP(A39,Calc_Targetkreise!$A$7:$E$408,2,0)</f>
        <v>213</v>
      </c>
      <c r="C39" s="5" t="str">
        <f>VLOOKUP(A39,Calc_Targetkreise!$A$7:$E$408,5,0)</f>
        <v>Dresden, Stadt</v>
      </c>
      <c r="D39" s="5" t="str">
        <f>VLOOKUP(A39,Calc_Targetkreise!$A$7:$E$408,3,0)</f>
        <v>SN</v>
      </c>
      <c r="E39" s="17">
        <f>VLOOKUP(A39,Calc_Targetkreise!$A$6:$CJ$408,7,0)</f>
        <v>336.654</v>
      </c>
      <c r="F39" s="18">
        <f>VLOOKUP(A39,Calc_Targetkreise!$A$6:$CJ$408,9,0)</f>
        <v>0.6793269601</v>
      </c>
      <c r="G39" s="5"/>
      <c r="H39" s="5" t="s">
        <v>30</v>
      </c>
      <c r="I39" s="5"/>
      <c r="J39" s="22">
        <f>SUMIF(Calc_Targetkreise!$BQ$7:$BQ$408,1,Calc_Targetkreise!$G$7:$G$408)/1000</f>
        <v>9.047556</v>
      </c>
      <c r="K39" s="22">
        <f>SUMIF(Calc_Targetkreise!$BQ$7:$BQ$408,2,Calc_Targetkreise!$G$7:$G$408)/1000</f>
        <v>9.005571</v>
      </c>
      <c r="L39" s="22">
        <f>SUMIF(Calc_Targetkreise!$BQ$7:$BQ$408,3,Calc_Targetkreise!$G$7:$G$408)/1000</f>
        <v>8.89137</v>
      </c>
      <c r="M39" s="22">
        <f>SUMIF(Calc_Targetkreise!$BQ$7:$BQ$408,4,Calc_Targetkreise!$G$7:$G$408)/1000</f>
        <v>8.962495</v>
      </c>
      <c r="N39" s="22">
        <f>SUMIF(Calc_Targetkreise!$BQ$7:$BQ$408,5,Calc_Targetkreise!$G$7:$G$408)/1000</f>
        <v>10.689603</v>
      </c>
      <c r="O39" s="21"/>
      <c r="P39" s="21"/>
      <c r="Q39" s="21"/>
      <c r="R39" s="21"/>
      <c r="S39" s="16"/>
      <c r="T39" s="16"/>
      <c r="U39" s="16"/>
      <c r="V39" s="16"/>
      <c r="W39" s="5"/>
      <c r="X39" s="5"/>
      <c r="Y39" s="5"/>
      <c r="Z39" s="5"/>
    </row>
    <row r="40" ht="12.0" customHeight="1">
      <c r="A40" s="16">
        <f t="shared" si="1"/>
        <v>34</v>
      </c>
      <c r="B40" s="5">
        <f>VLOOKUP(A40,Calc_Targetkreise!$A$7:$E$408,2,0)</f>
        <v>212</v>
      </c>
      <c r="C40" s="5" t="str">
        <f>VLOOKUP(A40,Calc_Targetkreise!$A$7:$E$408,5,0)</f>
        <v>Dortmund, Stadt</v>
      </c>
      <c r="D40" s="5" t="str">
        <f>VLOOKUP(A40,Calc_Targetkreise!$A$7:$E$408,3,0)</f>
        <v>NW</v>
      </c>
      <c r="E40" s="17">
        <f>VLOOKUP(A40,Calc_Targetkreise!$A$6:$CJ$408,7,0)</f>
        <v>297.339</v>
      </c>
      <c r="F40" s="18">
        <f>VLOOKUP(A40,Calc_Targetkreise!$A$6:$CJ$408,9,0)</f>
        <v>0.5805402392</v>
      </c>
      <c r="G40" s="5"/>
      <c r="H40" s="5" t="s">
        <v>63</v>
      </c>
      <c r="I40" s="5" t="s">
        <v>34</v>
      </c>
      <c r="J40" s="23">
        <v>41.5</v>
      </c>
      <c r="K40" s="23">
        <v>45.6</v>
      </c>
      <c r="L40" s="23">
        <v>53.6</v>
      </c>
      <c r="M40" s="23">
        <v>64.8</v>
      </c>
      <c r="N40" s="28"/>
      <c r="O40" s="24">
        <f>Calc_Targetkreise!CD409</f>
        <v>25.7</v>
      </c>
      <c r="P40" s="24">
        <f>Calc_Targetkreise!CD410</f>
        <v>87.09033751</v>
      </c>
      <c r="Q40" s="24">
        <f>Calc_Targetkreise!CD411</f>
        <v>48.40220731</v>
      </c>
      <c r="R40" s="24">
        <f>Calc_Targetkreise!CD412</f>
        <v>45.7</v>
      </c>
      <c r="S40" s="16" t="str">
        <f>ROUND(Calc_Targetkreise!CB413,1)&amp;" - "&amp;ROUND(Calc_Targetkreise!CB414,1)</f>
        <v>0.1 - 1.7</v>
      </c>
      <c r="T40" s="16" t="str">
        <f>ROUND(Calc_Targetkreise!CB415,1)&amp;" - "&amp;ROUND(Calc_Targetkreise!CB416,1)</f>
        <v>1.7 - 3.9</v>
      </c>
      <c r="U40" s="16" t="str">
        <f>ROUND(Calc_Targetkreise!CB417,1)&amp;" - "&amp;ROUND(Calc_Targetkreise!CB418,1)</f>
        <v>3.9 - 7.9</v>
      </c>
      <c r="V40" s="16" t="str">
        <f>ROUND(Calc_Targetkreise!CB419,1)&amp;" - "&amp;ROUND(Calc_Targetkreise!CB420,1)</f>
        <v>7.9 - 19.7</v>
      </c>
      <c r="W40" s="5" t="s">
        <v>64</v>
      </c>
      <c r="X40" s="5"/>
      <c r="Y40" s="5"/>
      <c r="Z40" s="5"/>
    </row>
    <row r="41" ht="12.0" customHeight="1">
      <c r="A41" s="16">
        <f t="shared" si="1"/>
        <v>35</v>
      </c>
      <c r="B41" s="5">
        <f>VLOOKUP(A41,Calc_Targetkreise!$A$7:$E$408,2,0)</f>
        <v>212</v>
      </c>
      <c r="C41" s="5" t="str">
        <f>VLOOKUP(A41,Calc_Targetkreise!$A$7:$E$408,5,0)</f>
        <v>Kassel, documenta-Stadt</v>
      </c>
      <c r="D41" s="5" t="str">
        <f>VLOOKUP(A41,Calc_Targetkreise!$A$7:$E$408,3,0)</f>
        <v>HE</v>
      </c>
      <c r="E41" s="17">
        <f>VLOOKUP(A41,Calc_Targetkreise!$A$6:$CJ$408,7,0)</f>
        <v>101.389</v>
      </c>
      <c r="F41" s="18">
        <f>VLOOKUP(A41,Calc_Targetkreise!$A$6:$CJ$408,9,0)</f>
        <v>0.5482063259</v>
      </c>
      <c r="G41" s="5"/>
      <c r="H41" s="5" t="s">
        <v>30</v>
      </c>
      <c r="I41" s="5"/>
      <c r="J41" s="22">
        <f>SUMIF(Calc_Targetkreise!$CE$7:$CE$408,1,Calc_Targetkreise!$G$7:$G$408)/1000</f>
        <v>9.367304</v>
      </c>
      <c r="K41" s="22">
        <f>SUMIF(Calc_Targetkreise!$CE$7:$CE$408,2,Calc_Targetkreise!$G$7:$G$408)/1000</f>
        <v>9.227405</v>
      </c>
      <c r="L41" s="22">
        <f>SUMIF(Calc_Targetkreise!$CE$7:$CE$408,3,Calc_Targetkreise!$G$7:$G$408)/1000</f>
        <v>9.122691</v>
      </c>
      <c r="M41" s="22">
        <f>SUMIF(Calc_Targetkreise!$CE$7:$CE$408,4,Calc_Targetkreise!$G$7:$G$408)/1000</f>
        <v>9.120818</v>
      </c>
      <c r="N41" s="22">
        <f>SUMIF(Calc_Targetkreise!$CE$7:$CE$408,5,Calc_Targetkreise!$G$7:$G$408)/1000</f>
        <v>9.758377</v>
      </c>
      <c r="O41" s="21"/>
      <c r="P41" s="21"/>
      <c r="Q41" s="21"/>
      <c r="R41" s="21"/>
      <c r="S41" s="16"/>
      <c r="T41" s="16"/>
      <c r="U41" s="16"/>
      <c r="V41" s="16"/>
      <c r="W41" s="5"/>
      <c r="X41" s="5"/>
      <c r="Y41" s="5"/>
      <c r="Z41" s="5"/>
    </row>
    <row r="42" ht="12.0" customHeight="1">
      <c r="A42" s="16">
        <f t="shared" si="1"/>
        <v>36</v>
      </c>
      <c r="B42" s="5">
        <f>VLOOKUP(A42,Calc_Targetkreise!$A$7:$E$408,2,0)</f>
        <v>211</v>
      </c>
      <c r="C42" s="5" t="str">
        <f>VLOOKUP(A42,Calc_Targetkreise!$A$7:$E$408,5,0)</f>
        <v>Essen, Stadt</v>
      </c>
      <c r="D42" s="5" t="str">
        <f>VLOOKUP(A42,Calc_Targetkreise!$A$7:$E$408,3,0)</f>
        <v>NW</v>
      </c>
      <c r="E42" s="17">
        <f>VLOOKUP(A42,Calc_Targetkreise!$A$6:$CJ$408,7,0)</f>
        <v>307.703</v>
      </c>
      <c r="F42" s="18">
        <f>VLOOKUP(A42,Calc_Targetkreise!$A$6:$CJ$408,9,0)</f>
        <v>0.5873311127</v>
      </c>
      <c r="G42" s="5"/>
      <c r="H42" s="5"/>
      <c r="I42" s="5"/>
      <c r="J42" s="16"/>
      <c r="K42" s="16"/>
      <c r="L42" s="16"/>
      <c r="M42" s="16"/>
      <c r="N42" s="16"/>
      <c r="O42" s="16"/>
      <c r="P42" s="16"/>
      <c r="Q42" s="16"/>
      <c r="R42" s="16"/>
      <c r="S42" s="16"/>
      <c r="T42" s="16"/>
      <c r="U42" s="16"/>
      <c r="V42" s="16"/>
      <c r="W42" s="5"/>
      <c r="X42" s="5"/>
      <c r="Y42" s="5"/>
      <c r="Z42" s="5"/>
    </row>
    <row r="43" ht="12.0" customHeight="1">
      <c r="A43" s="16">
        <f t="shared" si="1"/>
        <v>37</v>
      </c>
      <c r="B43" s="5">
        <f>VLOOKUP(A43,Calc_Targetkreise!$A$7:$E$408,2,0)</f>
        <v>211</v>
      </c>
      <c r="C43" s="5" t="str">
        <f>VLOOKUP(A43,Calc_Targetkreise!$A$7:$E$408,5,0)</f>
        <v>Wiesbaden, Landeshauptstadt</v>
      </c>
      <c r="D43" s="5" t="str">
        <f>VLOOKUP(A43,Calc_Targetkreise!$A$7:$E$408,3,0)</f>
        <v>HE</v>
      </c>
      <c r="E43" s="17">
        <f>VLOOKUP(A43,Calc_Targetkreise!$A$6:$CJ$408,7,0)</f>
        <v>138.229</v>
      </c>
      <c r="F43" s="18">
        <f>VLOOKUP(A43,Calc_Targetkreise!$A$6:$CJ$408,9,0)</f>
        <v>0.5852771307</v>
      </c>
      <c r="G43" s="5"/>
      <c r="H43" s="26" t="s">
        <v>65</v>
      </c>
      <c r="I43" s="5"/>
      <c r="J43" s="16"/>
      <c r="K43" s="16"/>
      <c r="L43" s="16"/>
      <c r="M43" s="16"/>
      <c r="N43" s="16"/>
      <c r="O43" s="16"/>
      <c r="P43" s="16"/>
      <c r="Q43" s="16"/>
      <c r="R43" s="16"/>
      <c r="S43" s="16"/>
      <c r="T43" s="16"/>
      <c r="U43" s="16"/>
      <c r="V43" s="16"/>
      <c r="W43" s="5"/>
      <c r="X43" s="5"/>
      <c r="Y43" s="5"/>
      <c r="Z43" s="5"/>
    </row>
    <row r="44" ht="12.0" customHeight="1">
      <c r="A44" s="16">
        <f t="shared" si="1"/>
        <v>38</v>
      </c>
      <c r="B44" s="5">
        <f>VLOOKUP(A44,Calc_Targetkreise!$A$7:$E$408,2,0)</f>
        <v>209</v>
      </c>
      <c r="C44" s="5" t="str">
        <f>VLOOKUP(A44,Calc_Targetkreise!$A$7:$E$408,5,0)</f>
        <v>Bamberg, Stadt</v>
      </c>
      <c r="D44" s="5" t="str">
        <f>VLOOKUP(A44,Calc_Targetkreise!$A$7:$E$408,3,0)</f>
        <v>BY</v>
      </c>
      <c r="E44" s="17">
        <f>VLOOKUP(A44,Calc_Targetkreise!$A$6:$CJ$408,7,0)</f>
        <v>42.172</v>
      </c>
      <c r="F44" s="18">
        <f>VLOOKUP(A44,Calc_Targetkreise!$A$6:$CJ$408,9,0)</f>
        <v>0.6018455352</v>
      </c>
      <c r="G44" s="5"/>
      <c r="H44" s="5" t="s">
        <v>66</v>
      </c>
      <c r="I44" s="5" t="s">
        <v>28</v>
      </c>
      <c r="J44" s="29">
        <v>0.0096</v>
      </c>
      <c r="K44" s="29">
        <v>0.01095</v>
      </c>
      <c r="L44" s="29">
        <v>0.0126</v>
      </c>
      <c r="M44" s="29">
        <v>0.0153</v>
      </c>
      <c r="N44" s="29"/>
      <c r="O44" s="30">
        <f>Calc_Targetkreise!AU409</f>
        <v>0.005152596116</v>
      </c>
      <c r="P44" s="30">
        <f>Calc_Targetkreise!AU410</f>
        <v>0.03606233971</v>
      </c>
      <c r="Q44" s="30">
        <f>Calc_Targetkreise!AU411</f>
        <v>0.01282721627</v>
      </c>
      <c r="R44" s="30">
        <f>Calc_Targetkreise!AU412</f>
        <v>0.0117638554</v>
      </c>
      <c r="S44" s="16" t="str">
        <f>ROUND(Calc_Targetkreise!AU413*100,1)&amp;" - "&amp;ROUND(Calc_Targetkreise!AU414*100,1)</f>
        <v>0.5 - 1</v>
      </c>
      <c r="T44" s="16" t="str">
        <f>ROUND(Calc_Targetkreise!AU415*100,1)&amp;" - "&amp;ROUND(Calc_Targetkreise!AU416*100,1)</f>
        <v>1 - 1.2</v>
      </c>
      <c r="U44" s="16" t="str">
        <f>ROUND(Calc_Targetkreise!AU417*100,1)&amp;" - "&amp;ROUND(Calc_Targetkreise!AU418*100,1)</f>
        <v>1.2 - 1.5</v>
      </c>
      <c r="V44" s="16" t="str">
        <f>ROUND(Calc_Targetkreise!AU419*100,1)&amp;" - "&amp;ROUND(Calc_Targetkreise!AU420*100,1)</f>
        <v>1.5 - 3.6</v>
      </c>
      <c r="W44" s="5" t="s">
        <v>67</v>
      </c>
      <c r="X44" s="5"/>
      <c r="Y44" s="5"/>
      <c r="Z44" s="5"/>
    </row>
    <row r="45" ht="12.0" customHeight="1">
      <c r="A45" s="16">
        <f t="shared" si="1"/>
        <v>39</v>
      </c>
      <c r="B45" s="5">
        <f>VLOOKUP(A45,Calc_Targetkreise!$A$7:$E$408,2,0)</f>
        <v>209</v>
      </c>
      <c r="C45" s="5" t="str">
        <f>VLOOKUP(A45,Calc_Targetkreise!$A$7:$E$408,5,0)</f>
        <v>Jena, Stadt</v>
      </c>
      <c r="D45" s="5" t="str">
        <f>VLOOKUP(A45,Calc_Targetkreise!$A$7:$E$408,3,0)</f>
        <v>TH</v>
      </c>
      <c r="E45" s="17">
        <f>VLOOKUP(A45,Calc_Targetkreise!$A$6:$CJ$408,7,0)</f>
        <v>65.054</v>
      </c>
      <c r="F45" s="18">
        <f>VLOOKUP(A45,Calc_Targetkreise!$A$6:$CJ$408,9,0)</f>
        <v>0.6427929678</v>
      </c>
      <c r="G45" s="5"/>
      <c r="H45" s="5" t="s">
        <v>30</v>
      </c>
      <c r="I45" s="5"/>
      <c r="J45" s="22">
        <f>SUMIF(Calc_Targetkreise!$AV$7:$AV$408,1,Calc_Targetkreise!$G$7:$G$408)/1000</f>
        <v>6.750119</v>
      </c>
      <c r="K45" s="22">
        <f>SUMIF(Calc_Targetkreise!$AV$7:$AV$408,2,Calc_Targetkreise!$G$7:$G$408)/1000</f>
        <v>7.222808</v>
      </c>
      <c r="L45" s="22">
        <f>SUMIF(Calc_Targetkreise!$AV$7:$AV$408,3,Calc_Targetkreise!$G$7:$G$408)/1000</f>
        <v>7.010931</v>
      </c>
      <c r="M45" s="22">
        <f>SUMIF(Calc_Targetkreise!$AV$7:$AV$408,4,Calc_Targetkreise!$G$7:$G$408)/1000</f>
        <v>10.821808</v>
      </c>
      <c r="N45" s="22">
        <f>SUMIF(Calc_Targetkreise!$AV$7:$AV$408,5,Calc_Targetkreise!$G$7:$G$408)/1000</f>
        <v>14.790929</v>
      </c>
      <c r="O45" s="5"/>
      <c r="P45" s="5"/>
      <c r="Q45" s="5"/>
      <c r="R45" s="21"/>
      <c r="S45" s="16"/>
      <c r="T45" s="16"/>
      <c r="U45" s="16"/>
      <c r="V45" s="16"/>
      <c r="W45" s="5"/>
      <c r="X45" s="5"/>
      <c r="Y45" s="5"/>
      <c r="Z45" s="5"/>
    </row>
    <row r="46" ht="12.0" customHeight="1">
      <c r="A46" s="16">
        <f t="shared" si="1"/>
        <v>40</v>
      </c>
      <c r="B46" s="5">
        <f>VLOOKUP(A46,Calc_Targetkreise!$A$7:$E$408,2,0)</f>
        <v>207</v>
      </c>
      <c r="C46" s="5" t="str">
        <f>VLOOKUP(A46,Calc_Targetkreise!$A$7:$E$408,5,0)</f>
        <v>Halle (Saale), Stadt</v>
      </c>
      <c r="D46" s="5" t="str">
        <f>VLOOKUP(A46,Calc_Targetkreise!$A$7:$E$408,3,0)</f>
        <v>ST</v>
      </c>
      <c r="E46" s="17">
        <f>VLOOKUP(A46,Calc_Targetkreise!$A$6:$CJ$408,7,0)</f>
        <v>129.904</v>
      </c>
      <c r="F46" s="18">
        <f>VLOOKUP(A46,Calc_Targetkreise!$A$6:$CJ$408,9,0)</f>
        <v>0.5685942297</v>
      </c>
      <c r="G46" s="5"/>
      <c r="H46" s="5" t="s">
        <v>68</v>
      </c>
      <c r="I46" s="5" t="s">
        <v>34</v>
      </c>
      <c r="J46" s="29">
        <v>0.3875</v>
      </c>
      <c r="K46" s="29">
        <v>0.43</v>
      </c>
      <c r="L46" s="29">
        <v>0.469</v>
      </c>
      <c r="M46" s="29">
        <v>0.5165</v>
      </c>
      <c r="N46" s="29"/>
      <c r="O46" s="30">
        <f>Calc_Targetkreise!M409</f>
        <v>0.2713858664</v>
      </c>
      <c r="P46" s="30">
        <f>Calc_Targetkreise!M410</f>
        <v>0.6685843545</v>
      </c>
      <c r="Q46" s="30">
        <f>Calc_Targetkreise!M411</f>
        <v>0.4559266063</v>
      </c>
      <c r="R46" s="30">
        <f>Calc_Targetkreise!M412</f>
        <v>0.4452758971</v>
      </c>
      <c r="S46" s="16" t="str">
        <f>ROUND(Calc_Targetkreise!M413*100,1)&amp;" - "&amp;ROUND(Calc_Targetkreise!M414*100,1)</f>
        <v>27.1 - 40</v>
      </c>
      <c r="T46" s="16" t="str">
        <f>ROUND(Calc_Targetkreise!M415*100,1)&amp;" - "&amp;ROUND(Calc_Targetkreise!M416*100,1)</f>
        <v>40 - 44.5</v>
      </c>
      <c r="U46" s="16" t="str">
        <f>ROUND(Calc_Targetkreise!M417*100,1)&amp;" - "&amp;ROUND(Calc_Targetkreise!M418*100,1)</f>
        <v>44.5 - 50.1</v>
      </c>
      <c r="V46" s="16" t="str">
        <f>ROUND(Calc_Targetkreise!M419*100,1)&amp;" - "&amp;ROUND(Calc_Targetkreise!M420*100,1)</f>
        <v>50.1 - 66.9</v>
      </c>
      <c r="W46" s="5"/>
      <c r="X46" s="5">
        <f>38.9-40</f>
        <v>-1.1</v>
      </c>
      <c r="Y46" s="5">
        <f>43-40</f>
        <v>3</v>
      </c>
      <c r="Z46" s="5">
        <f>46.9-44.5</f>
        <v>2.4</v>
      </c>
      <c r="AA46" s="31">
        <f>51.7-50.1</f>
        <v>1.6</v>
      </c>
    </row>
    <row r="47" ht="12.0" customHeight="1">
      <c r="A47" s="16">
        <f t="shared" si="1"/>
        <v>41</v>
      </c>
      <c r="B47" s="5">
        <f>VLOOKUP(A47,Calc_Targetkreise!$A$7:$E$408,2,0)</f>
        <v>206</v>
      </c>
      <c r="C47" s="5" t="str">
        <f>VLOOKUP(A47,Calc_Targetkreise!$A$7:$E$408,5,0)</f>
        <v>Konstanz</v>
      </c>
      <c r="D47" s="5" t="str">
        <f>VLOOKUP(A47,Calc_Targetkreise!$A$7:$E$408,3,0)</f>
        <v>BW</v>
      </c>
      <c r="E47" s="17">
        <f>VLOOKUP(A47,Calc_Targetkreise!$A$6:$CJ$408,7,0)</f>
        <v>157.383</v>
      </c>
      <c r="F47" s="18">
        <f>VLOOKUP(A47,Calc_Targetkreise!$A$6:$CJ$408,9,0)</f>
        <v>0.6226218273</v>
      </c>
      <c r="G47" s="5"/>
      <c r="H47" s="5" t="s">
        <v>30</v>
      </c>
      <c r="I47" s="5"/>
      <c r="J47" s="22">
        <f>SUMIF(Calc_Targetkreise!$O$7:$O$408,1,Calc_Targetkreise!$G$7:$G$408)/1000</f>
        <v>6.854631</v>
      </c>
      <c r="K47" s="22">
        <f>SUMIF(Calc_Targetkreise!$O$7:$O$408,2,Calc_Targetkreise!$G$7:$G$408)/1000</f>
        <v>10.273192</v>
      </c>
      <c r="L47" s="22">
        <f>SUMIF(Calc_Targetkreise!$O$7:$O$408,3,Calc_Targetkreise!$G$7:$G$408)/1000</f>
        <v>8.304707</v>
      </c>
      <c r="M47" s="22">
        <f>SUMIF(Calc_Targetkreise!$O$7:$O$408,4,Calc_Targetkreise!$G$7:$G$408)/1000</f>
        <v>10.465494</v>
      </c>
      <c r="N47" s="22">
        <f>SUMIF(Calc_Targetkreise!$O$7:$O$408,5,Calc_Targetkreise!$G$7:$G$408)/1000</f>
        <v>10.698571</v>
      </c>
      <c r="O47" s="5"/>
      <c r="P47" s="5"/>
      <c r="Q47" s="5"/>
      <c r="R47" s="21"/>
      <c r="S47" s="16"/>
      <c r="T47" s="16"/>
      <c r="U47" s="16"/>
      <c r="V47" s="16"/>
      <c r="W47" s="5"/>
      <c r="X47" s="5"/>
      <c r="Y47" s="5"/>
      <c r="Z47" s="5"/>
    </row>
    <row r="48" ht="12.0" customHeight="1">
      <c r="A48" s="16">
        <f t="shared" si="1"/>
        <v>42</v>
      </c>
      <c r="B48" s="5">
        <f>VLOOKUP(A48,Calc_Targetkreise!$A$7:$E$408,2,0)</f>
        <v>206</v>
      </c>
      <c r="C48" s="5" t="str">
        <f>VLOOKUP(A48,Calc_Targetkreise!$A$7:$E$408,5,0)</f>
        <v>Leipzig, Stadt</v>
      </c>
      <c r="D48" s="5" t="str">
        <f>VLOOKUP(A48,Calc_Targetkreise!$A$7:$E$408,3,0)</f>
        <v>SN</v>
      </c>
      <c r="E48" s="17">
        <f>VLOOKUP(A48,Calc_Targetkreise!$A$6:$CJ$408,7,0)</f>
        <v>333.714</v>
      </c>
      <c r="F48" s="18">
        <f>VLOOKUP(A48,Calc_Targetkreise!$A$6:$CJ$408,9,0)</f>
        <v>0.6085788052</v>
      </c>
      <c r="G48" s="5"/>
      <c r="H48" s="5" t="s">
        <v>69</v>
      </c>
      <c r="I48" s="5" t="s">
        <v>34</v>
      </c>
      <c r="J48" s="29">
        <v>0.45</v>
      </c>
      <c r="K48" s="29">
        <v>0.5</v>
      </c>
      <c r="L48" s="29">
        <v>0.57</v>
      </c>
      <c r="M48" s="29">
        <v>0.63</v>
      </c>
      <c r="N48" s="29"/>
      <c r="O48" s="30">
        <f>Calc_Targetkreise!L409</f>
        <v>0.360044776</v>
      </c>
      <c r="P48" s="30">
        <f>Calc_Targetkreise!L410</f>
        <v>0.7320421707</v>
      </c>
      <c r="Q48" s="30">
        <f>Calc_Targetkreise!L411</f>
        <v>0.5329635205</v>
      </c>
      <c r="R48" s="30">
        <f>Calc_Targetkreise!L412</f>
        <v>0.5268467984</v>
      </c>
      <c r="S48" s="16" t="str">
        <f>ROUND(Calc_Targetkreise!L413*100,1)&amp;" - "&amp;ROUND(Calc_Targetkreise!L414*100,1)</f>
        <v>36 - 47.5</v>
      </c>
      <c r="T48" s="16" t="str">
        <f>ROUND(Calc_Targetkreise!L415*100,1)&amp;" - "&amp;ROUND(Calc_Targetkreise!L416*100,1)</f>
        <v>47.5 - 52.7</v>
      </c>
      <c r="U48" s="16" t="str">
        <f>ROUND(Calc_Targetkreise!L417*100,1)&amp;" - "&amp;ROUND(Calc_Targetkreise!L418*100,1)</f>
        <v>52.7 - 59.1</v>
      </c>
      <c r="V48" s="16" t="str">
        <f>ROUND(Calc_Targetkreise!L419*100,1)&amp;" - "&amp;ROUND(Calc_Targetkreise!L420*100,1)</f>
        <v>59.1 - 73.2</v>
      </c>
      <c r="W48" s="5"/>
    </row>
    <row r="49" ht="12.0" customHeight="1">
      <c r="A49" s="16">
        <f t="shared" si="1"/>
        <v>43</v>
      </c>
      <c r="B49" s="5">
        <f>VLOOKUP(A49,Calc_Targetkreise!$A$7:$E$408,2,0)</f>
        <v>205</v>
      </c>
      <c r="C49" s="5" t="str">
        <f>VLOOKUP(A49,Calc_Targetkreise!$A$7:$E$408,5,0)</f>
        <v>Ulm, Universitätsstadt</v>
      </c>
      <c r="D49" s="5" t="str">
        <f>VLOOKUP(A49,Calc_Targetkreise!$A$7:$E$408,3,0)</f>
        <v>BW</v>
      </c>
      <c r="E49" s="17">
        <f>VLOOKUP(A49,Calc_Targetkreise!$A$6:$CJ$408,7,0)</f>
        <v>64.382</v>
      </c>
      <c r="F49" s="18">
        <f>VLOOKUP(A49,Calc_Targetkreise!$A$6:$CJ$408,9,0)</f>
        <v>0.6342564864</v>
      </c>
      <c r="G49" s="5"/>
      <c r="H49" s="5" t="s">
        <v>30</v>
      </c>
      <c r="I49" s="5"/>
      <c r="J49" s="22">
        <f>SUMIF(Calc_Targetkreise!$O$7:$O$408,1,Calc_Targetkreise!$G$7:$G$408)/1000</f>
        <v>6.854631</v>
      </c>
      <c r="K49" s="22">
        <f>SUMIF(Calc_Targetkreise!$O$7:$O$408,2,Calc_Targetkreise!$G$7:$G$408)/1000</f>
        <v>10.273192</v>
      </c>
      <c r="L49" s="22">
        <f>SUMIF(Calc_Targetkreise!$O$7:$O$408,3,Calc_Targetkreise!$G$7:$G$408)/1000</f>
        <v>8.304707</v>
      </c>
      <c r="M49" s="22">
        <f>SUMIF(Calc_Targetkreise!$O$7:$O$408,4,Calc_Targetkreise!$G$7:$G$408)/1000</f>
        <v>10.465494</v>
      </c>
      <c r="N49" s="22">
        <f>SUMIF(Calc_Targetkreise!$O$7:$O$408,5,Calc_Targetkreise!$G$7:$G$408)/1000</f>
        <v>10.698571</v>
      </c>
      <c r="O49" s="5"/>
      <c r="P49" s="5"/>
      <c r="Q49" s="5"/>
      <c r="R49" s="21"/>
      <c r="S49" s="16"/>
      <c r="T49" s="16"/>
      <c r="U49" s="16"/>
      <c r="V49" s="16"/>
      <c r="W49" s="5"/>
    </row>
    <row r="50" ht="12.0" customHeight="1">
      <c r="A50" s="16">
        <f t="shared" si="1"/>
        <v>44</v>
      </c>
      <c r="B50" s="5">
        <f>VLOOKUP(A50,Calc_Targetkreise!$A$7:$E$408,2,0)</f>
        <v>204</v>
      </c>
      <c r="C50" s="5" t="str">
        <f>VLOOKUP(A50,Calc_Targetkreise!$A$7:$E$408,5,0)</f>
        <v>Regionalverband Saarbrücken</v>
      </c>
      <c r="D50" s="5" t="str">
        <f>VLOOKUP(A50,Calc_Targetkreise!$A$7:$E$408,3,0)</f>
        <v>SL</v>
      </c>
      <c r="E50" s="17">
        <f>VLOOKUP(A50,Calc_Targetkreise!$A$6:$CJ$408,7,0)</f>
        <v>180.456</v>
      </c>
      <c r="F50" s="18">
        <f>VLOOKUP(A50,Calc_Targetkreise!$A$6:$CJ$408,9,0)</f>
        <v>0.6046628269</v>
      </c>
      <c r="G50" s="5"/>
      <c r="H50" s="5" t="s">
        <v>70</v>
      </c>
      <c r="I50" s="5" t="s">
        <v>34</v>
      </c>
      <c r="J50" s="29">
        <v>0.45</v>
      </c>
      <c r="K50" s="29">
        <v>0.5</v>
      </c>
      <c r="L50" s="29">
        <v>0.55</v>
      </c>
      <c r="M50" s="29">
        <v>0.6</v>
      </c>
      <c r="N50" s="29"/>
      <c r="O50" s="30">
        <f>Calc_Targetkreise!Q409</f>
        <v>0.3790611399</v>
      </c>
      <c r="P50" s="30">
        <f>Calc_Targetkreise!Q410</f>
        <v>0.6829681878</v>
      </c>
      <c r="Q50" s="30">
        <f>Calc_Targetkreise!Q411</f>
        <v>0.5237741571</v>
      </c>
      <c r="R50" s="30">
        <f>Calc_Targetkreise!Q412</f>
        <v>0.5266507968</v>
      </c>
      <c r="S50" s="16" t="str">
        <f>ROUND(Calc_Targetkreise!Q413*100,1)&amp;" - "&amp;ROUND(Calc_Targetkreise!Q414*100,1)</f>
        <v>37.9 - 47.5</v>
      </c>
      <c r="T50" s="16" t="str">
        <f>ROUND(Calc_Targetkreise!Q415*100,1)&amp;" - "&amp;ROUND(Calc_Targetkreise!Q416*100,1)</f>
        <v>47.5 - 52.7</v>
      </c>
      <c r="U50" s="16" t="str">
        <f>ROUND(Calc_Targetkreise!Q417*100,1)&amp;" - "&amp;ROUND(Calc_Targetkreise!Q418*100,1)</f>
        <v>52.7 - 56.7</v>
      </c>
      <c r="V50" s="16" t="str">
        <f>ROUND(Calc_Targetkreise!Q419*100,1)&amp;" - "&amp;ROUND(Calc_Targetkreise!P420*100,1)</f>
        <v>56.7 - 78.5</v>
      </c>
      <c r="W50" s="5"/>
      <c r="Y50" s="5"/>
      <c r="Z50" s="5"/>
    </row>
    <row r="51" ht="12.0" customHeight="1">
      <c r="A51" s="16">
        <f t="shared" si="1"/>
        <v>45</v>
      </c>
      <c r="B51" s="5">
        <f>VLOOKUP(A51,Calc_Targetkreise!$A$7:$E$408,2,0)</f>
        <v>203</v>
      </c>
      <c r="C51" s="5" t="str">
        <f>VLOOKUP(A51,Calc_Targetkreise!$A$7:$E$408,5,0)</f>
        <v>Lübeck, Hansestadt</v>
      </c>
      <c r="D51" s="5" t="str">
        <f>VLOOKUP(A51,Calc_Targetkreise!$A$7:$E$408,3,0)</f>
        <v>SH</v>
      </c>
      <c r="E51" s="17">
        <f>VLOOKUP(A51,Calc_Targetkreise!$A$6:$CJ$408,7,0)</f>
        <v>117.879</v>
      </c>
      <c r="F51" s="18">
        <f>VLOOKUP(A51,Calc_Targetkreise!$A$6:$CJ$408,9,0)</f>
        <v>0.5433555516</v>
      </c>
      <c r="G51" s="5"/>
      <c r="H51" s="5" t="s">
        <v>30</v>
      </c>
      <c r="I51" s="5"/>
      <c r="J51" s="22">
        <f>SUMIF(Calc_Targetkreise!$O$7:$O$408,1,Calc_Targetkreise!$G$7:$G$408)/1000</f>
        <v>6.854631</v>
      </c>
      <c r="K51" s="22">
        <f>SUMIF(Calc_Targetkreise!$O$7:$O$408,2,Calc_Targetkreise!$G$7:$G$408)/1000</f>
        <v>10.273192</v>
      </c>
      <c r="L51" s="22">
        <f>SUMIF(Calc_Targetkreise!$O$7:$O$408,3,Calc_Targetkreise!$G$7:$G$408)/1000</f>
        <v>8.304707</v>
      </c>
      <c r="M51" s="22">
        <f>SUMIF(Calc_Targetkreise!$O$7:$O$408,4,Calc_Targetkreise!$G$7:$G$408)/1000</f>
        <v>10.465494</v>
      </c>
      <c r="N51" s="22">
        <f>SUMIF(Calc_Targetkreise!$O$7:$O$408,5,Calc_Targetkreise!$G$7:$G$408)/1000</f>
        <v>10.698571</v>
      </c>
      <c r="O51" s="5"/>
      <c r="P51" s="5"/>
      <c r="Q51" s="5"/>
      <c r="R51" s="21"/>
      <c r="S51" s="16"/>
      <c r="T51" s="16"/>
      <c r="U51" s="16"/>
      <c r="V51" s="16"/>
      <c r="W51" s="5"/>
      <c r="Y51" s="5"/>
      <c r="Z51" s="5"/>
    </row>
    <row r="52" ht="12.0" customHeight="1">
      <c r="A52" s="16">
        <f t="shared" si="1"/>
        <v>46</v>
      </c>
      <c r="B52" s="5">
        <f>VLOOKUP(A52,Calc_Targetkreise!$A$7:$E$408,2,0)</f>
        <v>202</v>
      </c>
      <c r="C52" s="5" t="str">
        <f>VLOOKUP(A52,Calc_Targetkreise!$A$7:$E$408,5,0)</f>
        <v>München Land</v>
      </c>
      <c r="D52" s="5" t="str">
        <f>VLOOKUP(A52,Calc_Targetkreise!$A$7:$E$408,3,0)</f>
        <v>BY</v>
      </c>
      <c r="E52" s="17">
        <f>VLOOKUP(A52,Calc_Targetkreise!$A$6:$CJ$408,7,0)</f>
        <v>196.365</v>
      </c>
      <c r="F52" s="18">
        <f>VLOOKUP(A52,Calc_Targetkreise!$A$6:$CJ$408,9,0)</f>
        <v>0.7058366706</v>
      </c>
      <c r="G52" s="5"/>
      <c r="H52" s="5" t="s">
        <v>71</v>
      </c>
      <c r="I52" s="5" t="s">
        <v>34</v>
      </c>
      <c r="J52" s="29">
        <v>0.5</v>
      </c>
      <c r="K52" s="29">
        <v>0.56</v>
      </c>
      <c r="L52" s="29">
        <v>0.62</v>
      </c>
      <c r="M52" s="29">
        <v>0.68</v>
      </c>
      <c r="N52" s="29"/>
      <c r="O52" s="30">
        <f>Calc_Targetkreise!P409</f>
        <v>0.3071500504</v>
      </c>
      <c r="P52" s="30">
        <f>Calc_Targetkreise!P410</f>
        <v>0.7845825427</v>
      </c>
      <c r="Q52" s="30">
        <f>Calc_Targetkreise!P411</f>
        <v>0.571243062</v>
      </c>
      <c r="R52" s="30">
        <f>Calc_Targetkreise!P412</f>
        <v>0.5809860266</v>
      </c>
      <c r="S52" s="16" t="str">
        <f>ROUND(Calc_Targetkreise!P413*100,1)&amp;" - "&amp;ROUND(Calc_Targetkreise!P414*100,1)</f>
        <v>30.7 - 51.3</v>
      </c>
      <c r="T52" s="16" t="str">
        <f>ROUND(Calc_Targetkreise!P415*100,1)&amp;" - "&amp;ROUND(Calc_Targetkreise!P416*100,1)</f>
        <v>51.3 - 58.1</v>
      </c>
      <c r="U52" s="16" t="str">
        <f>ROUND(Calc_Targetkreise!P417*100,1)&amp;" - "&amp;ROUND(Calc_Targetkreise!P418*100,1)</f>
        <v>58.1 - 63.3</v>
      </c>
      <c r="V52" s="16" t="str">
        <f>ROUND(Calc_Targetkreise!P419*100,1)&amp;" - "&amp;ROUND(Calc_Targetkreise!P420*100,1)</f>
        <v>63.3 - 78.5</v>
      </c>
      <c r="W52" s="5"/>
      <c r="Y52" s="5"/>
      <c r="Z52" s="5"/>
    </row>
    <row r="53" ht="12.0" customHeight="1">
      <c r="A53" s="16">
        <f t="shared" si="1"/>
        <v>47</v>
      </c>
      <c r="B53" s="5">
        <f>VLOOKUP(A53,Calc_Targetkreise!$A$7:$E$408,2,0)</f>
        <v>201</v>
      </c>
      <c r="C53" s="5" t="str">
        <f>VLOOKUP(A53,Calc_Targetkreise!$A$7:$E$408,5,0)</f>
        <v>Region Hannover</v>
      </c>
      <c r="D53" s="5" t="str">
        <f>VLOOKUP(A53,Calc_Targetkreise!$A$7:$E$408,3,0)</f>
        <v>NI</v>
      </c>
      <c r="E53" s="17">
        <f>VLOOKUP(A53,Calc_Targetkreise!$A$6:$CJ$408,7,0)</f>
        <v>649.332</v>
      </c>
      <c r="F53" s="18">
        <f>VLOOKUP(A53,Calc_Targetkreise!$A$6:$CJ$408,9,0)</f>
        <v>0.6363552401</v>
      </c>
      <c r="G53" s="5"/>
      <c r="H53" s="5" t="s">
        <v>30</v>
      </c>
      <c r="I53" s="5"/>
      <c r="J53" s="22">
        <f>SUMIF(Calc_Targetkreise!$O$7:$O$408,1,Calc_Targetkreise!$G$7:$G$408)/1000</f>
        <v>6.854631</v>
      </c>
      <c r="K53" s="22">
        <f>SUMIF(Calc_Targetkreise!$O$7:$O$408,2,Calc_Targetkreise!$G$7:$G$408)/1000</f>
        <v>10.273192</v>
      </c>
      <c r="L53" s="22">
        <f>SUMIF(Calc_Targetkreise!$O$7:$O$408,3,Calc_Targetkreise!$G$7:$G$408)/1000</f>
        <v>8.304707</v>
      </c>
      <c r="M53" s="22">
        <f>SUMIF(Calc_Targetkreise!$O$7:$O$408,4,Calc_Targetkreise!$G$7:$G$408)/1000</f>
        <v>10.465494</v>
      </c>
      <c r="N53" s="22">
        <f>SUMIF(Calc_Targetkreise!$O$7:$O$408,5,Calc_Targetkreise!$G$7:$G$408)/1000</f>
        <v>10.698571</v>
      </c>
      <c r="O53" s="5"/>
      <c r="P53" s="5"/>
      <c r="Q53" s="5"/>
      <c r="R53" s="21"/>
      <c r="S53" s="16"/>
      <c r="T53" s="16"/>
      <c r="U53" s="16"/>
      <c r="V53" s="16"/>
      <c r="W53" s="5"/>
      <c r="Y53" s="5"/>
      <c r="Z53" s="5"/>
    </row>
    <row r="54" ht="12.0" customHeight="1">
      <c r="A54" s="16">
        <f t="shared" si="1"/>
        <v>48</v>
      </c>
      <c r="B54" s="5">
        <f>VLOOKUP(A54,Calc_Targetkreise!$A$7:$E$408,2,0)</f>
        <v>201</v>
      </c>
      <c r="C54" s="5" t="str">
        <f>VLOOKUP(A54,Calc_Targetkreise!$A$7:$E$408,5,0)</f>
        <v>Potsdam, Stadt</v>
      </c>
      <c r="D54" s="5" t="str">
        <f>VLOOKUP(A54,Calc_Targetkreise!$A$7:$E$408,3,0)</f>
        <v>BB</v>
      </c>
      <c r="E54" s="17">
        <f>VLOOKUP(A54,Calc_Targetkreise!$A$6:$CJ$408,7,0)</f>
        <v>103.772</v>
      </c>
      <c r="F54" s="18">
        <f>VLOOKUP(A54,Calc_Targetkreise!$A$6:$CJ$408,9,0)</f>
        <v>0.6332701674</v>
      </c>
      <c r="G54" s="5"/>
      <c r="H54" s="5" t="s">
        <v>72</v>
      </c>
      <c r="I54" s="5" t="s">
        <v>28</v>
      </c>
      <c r="J54" s="29">
        <v>0.0571</v>
      </c>
      <c r="K54" s="29">
        <v>0.081</v>
      </c>
      <c r="L54" s="29">
        <v>0.1</v>
      </c>
      <c r="M54" s="29">
        <v>0.123</v>
      </c>
      <c r="N54" s="29"/>
      <c r="O54" s="30">
        <f>Calc_Targetkreise!AD409</f>
        <v>0.02747780178</v>
      </c>
      <c r="P54" s="30">
        <f>Calc_Targetkreise!AD410</f>
        <v>0.2769895418</v>
      </c>
      <c r="Q54" s="30">
        <f>Calc_Targetkreise!AD411</f>
        <v>0.09609030497</v>
      </c>
      <c r="R54" s="30">
        <f>Calc_Targetkreise!AD412</f>
        <v>0.09139716013</v>
      </c>
      <c r="S54" s="16" t="str">
        <f>ROUND(Calc_Targetkreise!AD413*100,1)&amp;" - "&amp;ROUND(Calc_Targetkreise!AD414*100,1)</f>
        <v>2.7 - 6.4</v>
      </c>
      <c r="T54" s="16" t="str">
        <f>ROUND(Calc_Targetkreise!AD415*100,1)&amp;" - "&amp;ROUND(Calc_Targetkreise!AD416*100,1)</f>
        <v>6.4 - 9.1</v>
      </c>
      <c r="U54" s="16" t="str">
        <f>ROUND(Calc_Targetkreise!AD417*100,1)&amp;" - "&amp;ROUND(Calc_Targetkreise!AD418*100,1)</f>
        <v>9.1 - 12.1</v>
      </c>
      <c r="V54" s="16" t="str">
        <f>ROUND(Calc_Targetkreise!AD419*100,1)&amp;" - "&amp;ROUND(Calc_Targetkreise!AD420*100,1)</f>
        <v>12.1 - 27.7</v>
      </c>
      <c r="W54" s="5" t="s">
        <v>73</v>
      </c>
      <c r="X54" s="5"/>
      <c r="Y54" s="5"/>
      <c r="Z54" s="5"/>
    </row>
    <row r="55" ht="12.0" customHeight="1">
      <c r="A55" s="16">
        <f t="shared" si="1"/>
        <v>49</v>
      </c>
      <c r="B55" s="5">
        <f>VLOOKUP(A55,Calc_Targetkreise!$A$7:$E$408,2,0)</f>
        <v>199</v>
      </c>
      <c r="C55" s="5" t="str">
        <f>VLOOKUP(A55,Calc_Targetkreise!$A$7:$E$408,5,0)</f>
        <v>Offenbach am Main, Stadt</v>
      </c>
      <c r="D55" s="5" t="str">
        <f>VLOOKUP(A55,Calc_Targetkreise!$A$7:$E$408,3,0)</f>
        <v>HE</v>
      </c>
      <c r="E55" s="17">
        <f>VLOOKUP(A55,Calc_Targetkreise!$A$6:$CJ$408,7,0)</f>
        <v>44.375</v>
      </c>
      <c r="F55" s="18">
        <f>VLOOKUP(A55,Calc_Targetkreise!$A$6:$CJ$408,9,0)</f>
        <v>0.5105180858</v>
      </c>
      <c r="G55" s="5"/>
      <c r="H55" s="8" t="s">
        <v>30</v>
      </c>
      <c r="I55" s="8"/>
      <c r="J55" s="32">
        <f>SUMIF(Calc_Targetkreise!$AE$7:$AE$408,1,Calc_Targetkreise!$G$7:$G$408)/1000</f>
        <v>10.147327</v>
      </c>
      <c r="K55" s="32">
        <f>SUMIF(Calc_Targetkreise!$AE$7:$AE$408,2,Calc_Targetkreise!$G$7:$G$408)/1000</f>
        <v>11.979091</v>
      </c>
      <c r="L55" s="32">
        <f>SUMIF(Calc_Targetkreise!$AE$7:$AE$408,3,Calc_Targetkreise!$G$7:$G$408)/1000</f>
        <v>6.450656</v>
      </c>
      <c r="M55" s="32">
        <f>SUMIF(Calc_Targetkreise!$AE$7:$AE$408,4,Calc_Targetkreise!$G$7:$G$408)/1000</f>
        <v>7.426449</v>
      </c>
      <c r="N55" s="32">
        <f>SUMIF(Calc_Targetkreise!$AE$7:$AE$408,5,Calc_Targetkreise!$G$7:$G$408)/1000</f>
        <v>10.593072</v>
      </c>
      <c r="O55" s="8"/>
      <c r="P55" s="8"/>
      <c r="Q55" s="8"/>
      <c r="R55" s="33"/>
      <c r="S55" s="34"/>
      <c r="T55" s="34"/>
      <c r="U55" s="34"/>
      <c r="V55" s="34"/>
      <c r="W55" s="8"/>
      <c r="X55" s="5"/>
      <c r="Y55" s="5"/>
      <c r="Z55" s="5"/>
    </row>
    <row r="56" ht="12.0" customHeight="1">
      <c r="A56" s="16">
        <f t="shared" si="1"/>
        <v>50</v>
      </c>
      <c r="B56" s="5">
        <f>VLOOKUP(A56,Calc_Targetkreise!$A$7:$E$408,2,0)</f>
        <v>198</v>
      </c>
      <c r="C56" s="5" t="str">
        <f>VLOOKUP(A56,Calc_Targetkreise!$A$7:$E$408,5,0)</f>
        <v>Duisburg, Stadt</v>
      </c>
      <c r="D56" s="5" t="str">
        <f>VLOOKUP(A56,Calc_Targetkreise!$A$7:$E$408,3,0)</f>
        <v>NW</v>
      </c>
      <c r="E56" s="17">
        <f>VLOOKUP(A56,Calc_Targetkreise!$A$6:$CJ$408,7,0)</f>
        <v>221.408</v>
      </c>
      <c r="F56" s="18">
        <f>VLOOKUP(A56,Calc_Targetkreise!$A$6:$CJ$408,9,0)</f>
        <v>0.4958585992</v>
      </c>
      <c r="G56" s="5"/>
      <c r="H56" s="5" t="s">
        <v>74</v>
      </c>
      <c r="I56" s="5" t="s">
        <v>28</v>
      </c>
      <c r="J56" s="29">
        <v>0.003</v>
      </c>
      <c r="K56" s="29">
        <v>0.004</v>
      </c>
      <c r="L56" s="29">
        <v>0.006</v>
      </c>
      <c r="M56" s="29">
        <v>0.015</v>
      </c>
      <c r="N56" s="29"/>
      <c r="O56" s="30">
        <f>Calc_Targetkreise!AX409</f>
        <v>0.001925886572</v>
      </c>
      <c r="P56" s="30">
        <f>Calc_Targetkreise!AX410</f>
        <v>0.02901309669</v>
      </c>
      <c r="Q56" s="30">
        <f>Calc_Targetkreise!AX411</f>
        <v>0.005449532468</v>
      </c>
      <c r="R56" s="30">
        <f>Calc_Targetkreise!AX412</f>
        <v>0.004385843164</v>
      </c>
      <c r="S56" s="16" t="str">
        <f>ROUND(Calc_Targetkreise!AX413*100,1)&amp;" - "&amp;ROUND(Calc_Targetkreise!AX414*100,1)</f>
        <v>0.2 - 0.4</v>
      </c>
      <c r="T56" s="16" t="str">
        <f>ROUND(Calc_Targetkreise!AX415*100,1)&amp;" - "&amp;ROUND(Calc_Targetkreise!AX416*100,1)</f>
        <v>0.4 - 0.4</v>
      </c>
      <c r="U56" s="16" t="str">
        <f>ROUND(Calc_Targetkreise!AX417*100,1)&amp;" - "&amp;ROUND(Calc_Targetkreise!AX418*100,1)</f>
        <v>0.4 - 0.6</v>
      </c>
      <c r="V56" s="16" t="str">
        <f>ROUND(Calc_Targetkreise!AX419*100,1)&amp;" - "&amp;ROUND(Calc_Targetkreise!AX420*100,1)</f>
        <v>0.6 - 2.9</v>
      </c>
      <c r="W56" s="5"/>
      <c r="X56" s="5"/>
      <c r="Y56" s="5"/>
      <c r="Z56" s="5"/>
    </row>
    <row r="57" ht="12.0" customHeight="1">
      <c r="A57" s="16">
        <f t="shared" si="1"/>
        <v>51</v>
      </c>
      <c r="B57" s="5">
        <f>VLOOKUP(A57,Calc_Targetkreise!$A$7:$E$408,2,0)</f>
        <v>197</v>
      </c>
      <c r="C57" s="5" t="str">
        <f>VLOOKUP(A57,Calc_Targetkreise!$A$7:$E$408,5,0)</f>
        <v>Offenbach</v>
      </c>
      <c r="D57" s="5" t="str">
        <f>VLOOKUP(A57,Calc_Targetkreise!$A$7:$E$408,3,0)</f>
        <v>HE</v>
      </c>
      <c r="E57" s="17">
        <f>VLOOKUP(A57,Calc_Targetkreise!$A$6:$CJ$408,7,0)</f>
        <v>184.112</v>
      </c>
      <c r="F57" s="18">
        <f>VLOOKUP(A57,Calc_Targetkreise!$A$6:$CJ$408,9,0)</f>
        <v>0.5920239616</v>
      </c>
      <c r="G57" s="5"/>
      <c r="H57" s="5" t="s">
        <v>75</v>
      </c>
      <c r="I57" s="5" t="s">
        <v>28</v>
      </c>
      <c r="J57" s="35">
        <v>175.0</v>
      </c>
      <c r="K57" s="35">
        <v>300.0</v>
      </c>
      <c r="L57" s="35">
        <v>500.0</v>
      </c>
      <c r="M57" s="35">
        <v>750.0</v>
      </c>
      <c r="N57" s="29"/>
      <c r="O57" s="36">
        <f>Calc_Targetkreise!AZ409</f>
        <v>29</v>
      </c>
      <c r="P57" s="36">
        <f>Calc_Targetkreise!AZ410</f>
        <v>17980</v>
      </c>
      <c r="Q57" s="36">
        <f>Calc_Targetkreise!AZ411</f>
        <v>621.19202</v>
      </c>
      <c r="R57" s="36">
        <f>Calc_Targetkreise!AZ412</f>
        <v>326</v>
      </c>
      <c r="S57" s="16" t="str">
        <f>ROUND(Calc_Targetkreise!AZ413,1)&amp;" - "&amp;ROUND(Calc_Targetkreise!AZ414,1)</f>
        <v>29 - 188</v>
      </c>
      <c r="T57" s="16" t="str">
        <f>ROUND(Calc_Targetkreise!AZ415,1)&amp;" - "&amp;ROUND(Calc_Targetkreise!AZ416,1)</f>
        <v>188 - 326</v>
      </c>
      <c r="U57" s="16" t="str">
        <f>ROUND(Calc_Targetkreise!AZ417,1)&amp;" - "&amp;ROUND(Calc_Targetkreise!AZ418,1)</f>
        <v>326 - 617</v>
      </c>
      <c r="V57" s="16" t="str">
        <f>ROUND(Calc_Targetkreise!AZ419,1)&amp;" - "&amp;ROUND(Calc_Targetkreise!AZ420,1)</f>
        <v>617 - 17980</v>
      </c>
      <c r="W57" s="5"/>
      <c r="X57" s="5"/>
      <c r="Y57" s="5"/>
      <c r="Z57" s="5"/>
    </row>
    <row r="58" ht="12.0" customHeight="1">
      <c r="A58" s="16">
        <f t="shared" si="1"/>
        <v>52</v>
      </c>
      <c r="B58" s="5">
        <f>VLOOKUP(A58,Calc_Targetkreise!$A$7:$E$408,2,0)</f>
        <v>197</v>
      </c>
      <c r="C58" s="5" t="str">
        <f>VLOOKUP(A58,Calc_Targetkreise!$A$7:$E$408,5,0)</f>
        <v>Bayreuth, Stadt</v>
      </c>
      <c r="D58" s="5" t="str">
        <f>VLOOKUP(A58,Calc_Targetkreise!$A$7:$E$408,3,0)</f>
        <v>BY</v>
      </c>
      <c r="E58" s="17">
        <f>VLOOKUP(A58,Calc_Targetkreise!$A$6:$CJ$408,7,0)</f>
        <v>41.629</v>
      </c>
      <c r="F58" s="18">
        <f>VLOOKUP(A58,Calc_Targetkreise!$A$6:$CJ$408,9,0)</f>
        <v>0.5651481754</v>
      </c>
      <c r="G58" s="5"/>
      <c r="H58" s="5" t="s">
        <v>76</v>
      </c>
      <c r="I58" s="5" t="s">
        <v>28</v>
      </c>
      <c r="J58" s="37">
        <v>0.05</v>
      </c>
      <c r="K58" s="37">
        <v>0.1</v>
      </c>
      <c r="L58" s="37">
        <v>0.15</v>
      </c>
      <c r="M58" s="37">
        <v>0.2</v>
      </c>
      <c r="N58" s="29"/>
      <c r="O58" s="38">
        <f>Calc_Targetkreise!CO409</f>
        <v>0</v>
      </c>
      <c r="P58" s="38">
        <f>Calc_Targetkreise!CO410</f>
        <v>0.4297365119</v>
      </c>
      <c r="Q58" s="38">
        <f>Calc_Targetkreise!CO411</f>
        <v>0.02992927898</v>
      </c>
      <c r="R58" s="38">
        <f>Calc_Targetkreise!CO412</f>
        <v>0.01422731726</v>
      </c>
      <c r="S58" s="16" t="str">
        <f>ROUND(Calc_Targetkreise!CO413,1)&amp;" - "&amp;ROUND(Calc_Targetkreise!CO414,1)</f>
        <v>0 - 0</v>
      </c>
      <c r="T58" s="16" t="str">
        <f>ROUND(Calc_Targetkreise!CO415,1)&amp;" - "&amp;ROUND(Calc_Targetkreise!CO416,1)</f>
        <v>0 - 0</v>
      </c>
      <c r="U58" s="16" t="str">
        <f>ROUND(Calc_Targetkreise!CO417,1)&amp;" - "&amp;ROUND(Calc_Targetkreise!CO418,1)</f>
        <v>0 - 0</v>
      </c>
      <c r="V58" s="16" t="str">
        <f>ROUND(Calc_Targetkreise!CO419,1)&amp;" - "&amp;ROUND(Calc_Targetkreise!CO420,1)</f>
        <v>0 - 0.4</v>
      </c>
      <c r="W58" s="5"/>
      <c r="X58" s="5"/>
      <c r="Y58" s="5"/>
      <c r="Z58" s="5"/>
    </row>
    <row r="59" ht="12.0" customHeight="1">
      <c r="A59" s="16">
        <f t="shared" si="1"/>
        <v>53</v>
      </c>
      <c r="B59" s="5">
        <f>VLOOKUP(A59,Calc_Targetkreise!$A$7:$E$408,2,0)</f>
        <v>196</v>
      </c>
      <c r="C59" s="5" t="str">
        <f>VLOOKUP(A59,Calc_Targetkreise!$A$7:$E$408,5,0)</f>
        <v>Rostock</v>
      </c>
      <c r="D59" s="5" t="str">
        <f>VLOOKUP(A59,Calc_Targetkreise!$A$7:$E$408,3,0)</f>
        <v>MV</v>
      </c>
      <c r="E59" s="17">
        <f>VLOOKUP(A59,Calc_Targetkreise!$A$6:$CJ$408,7,0)</f>
        <v>120.622</v>
      </c>
      <c r="F59" s="18">
        <f>VLOOKUP(A59,Calc_Targetkreise!$A$6:$CJ$408,9,0)</f>
        <v>0.5927073361</v>
      </c>
      <c r="G59" s="5"/>
      <c r="H59" s="5" t="s">
        <v>77</v>
      </c>
      <c r="I59" s="5" t="s">
        <v>28</v>
      </c>
      <c r="J59" s="37">
        <v>0.05</v>
      </c>
      <c r="K59" s="37">
        <v>0.1</v>
      </c>
      <c r="L59" s="37">
        <v>0.15</v>
      </c>
      <c r="M59" s="37">
        <v>0.2</v>
      </c>
      <c r="N59" s="29"/>
      <c r="O59" s="38">
        <f>Calc_Targetkreise!CR409</f>
        <v>0</v>
      </c>
      <c r="P59" s="38">
        <f>Calc_Targetkreise!CR410</f>
        <v>0.3011292346</v>
      </c>
      <c r="Q59" s="38">
        <f>Calc_Targetkreise!CR411</f>
        <v>0.02366604433</v>
      </c>
      <c r="R59" s="38">
        <f>Calc_Targetkreise!CR412</f>
        <v>0.01051156401</v>
      </c>
      <c r="S59" s="16" t="str">
        <f>ROUND(Calc_Targetkreise!CR413,1)&amp;" - "&amp;ROUND(Calc_Targetkreise!CR414,1)</f>
        <v>0 - 0</v>
      </c>
      <c r="T59" s="16" t="str">
        <f>ROUND(Calc_Targetkreise!CR415,1)&amp;" - "&amp;ROUND(Calc_Targetkreise!CR416,1)</f>
        <v>0 - 0</v>
      </c>
      <c r="U59" s="16" t="str">
        <f>ROUND(Calc_Targetkreise!CR417,1)&amp;" - "&amp;ROUND(Calc_Targetkreise!CR418,1)</f>
        <v>0 - 0</v>
      </c>
      <c r="V59" s="16" t="str">
        <f>ROUND(Calc_Targetkreise!CR419,1)&amp;" - "&amp;ROUND(Calc_Targetkreise!CR420,1)</f>
        <v>0 - 0.3</v>
      </c>
      <c r="W59" s="5"/>
      <c r="X59" s="5"/>
      <c r="Y59" s="5"/>
      <c r="Z59" s="5"/>
    </row>
    <row r="60" ht="12.0" customHeight="1">
      <c r="A60" s="16">
        <f t="shared" si="1"/>
        <v>54</v>
      </c>
      <c r="B60" s="5">
        <f>VLOOKUP(A60,Calc_Targetkreise!$A$7:$E$408,2,0)</f>
        <v>196</v>
      </c>
      <c r="C60" s="5" t="str">
        <f>VLOOKUP(A60,Calc_Targetkreise!$A$7:$E$408,5,0)</f>
        <v>Magdeburg, Landeshauptstadt</v>
      </c>
      <c r="D60" s="5" t="str">
        <f>VLOOKUP(A60,Calc_Targetkreise!$A$7:$E$408,3,0)</f>
        <v>ST</v>
      </c>
      <c r="E60" s="17">
        <f>VLOOKUP(A60,Calc_Targetkreise!$A$6:$CJ$408,7,0)</f>
        <v>130.498</v>
      </c>
      <c r="F60" s="18">
        <f>VLOOKUP(A60,Calc_Targetkreise!$A$6:$CJ$408,9,0)</f>
        <v>0.5379888149</v>
      </c>
      <c r="G60" s="5"/>
      <c r="I60" s="5"/>
      <c r="J60" s="16"/>
      <c r="K60" s="16"/>
      <c r="L60" s="16"/>
      <c r="M60" s="16"/>
      <c r="N60" s="16"/>
      <c r="O60" s="16"/>
      <c r="P60" s="16"/>
      <c r="Q60" s="16"/>
      <c r="R60" s="16"/>
      <c r="S60" s="16"/>
      <c r="T60" s="16"/>
      <c r="U60" s="16"/>
      <c r="V60" s="16"/>
      <c r="W60" s="5"/>
      <c r="X60" s="5"/>
      <c r="Y60" s="5"/>
      <c r="Z60" s="5"/>
    </row>
    <row r="61" ht="12.0" customHeight="1">
      <c r="A61" s="16">
        <f t="shared" si="1"/>
        <v>55</v>
      </c>
      <c r="B61" s="5">
        <f>VLOOKUP(A61,Calc_Targetkreise!$A$7:$E$408,2,0)</f>
        <v>194</v>
      </c>
      <c r="C61" s="5" t="str">
        <f>VLOOKUP(A61,Calc_Targetkreise!$A$7:$E$408,5,0)</f>
        <v>Rheinisch-Bergischer Kreis</v>
      </c>
      <c r="D61" s="5" t="str">
        <f>VLOOKUP(A61,Calc_Targetkreise!$A$7:$E$408,3,0)</f>
        <v>NW</v>
      </c>
      <c r="E61" s="17">
        <f>VLOOKUP(A61,Calc_Targetkreise!$A$6:$CJ$408,7,0)</f>
        <v>172.529</v>
      </c>
      <c r="F61" s="18">
        <f>VLOOKUP(A61,Calc_Targetkreise!$A$6:$CJ$408,9,0)</f>
        <v>0.6761209153</v>
      </c>
      <c r="G61" s="5"/>
      <c r="I61" s="5"/>
      <c r="J61" s="16"/>
      <c r="K61" s="16"/>
      <c r="L61" s="16"/>
      <c r="M61" s="16"/>
      <c r="N61" s="16"/>
      <c r="O61" s="16"/>
      <c r="P61" s="16"/>
      <c r="Q61" s="16"/>
      <c r="R61" s="16"/>
      <c r="S61" s="16"/>
      <c r="T61" s="16"/>
      <c r="U61" s="16"/>
      <c r="V61" s="16"/>
      <c r="W61" s="5"/>
      <c r="X61" s="5"/>
      <c r="Y61" s="5"/>
      <c r="Z61" s="5"/>
    </row>
    <row r="62" ht="12.0" customHeight="1">
      <c r="A62" s="16">
        <f t="shared" si="1"/>
        <v>56</v>
      </c>
      <c r="B62" s="5">
        <f>VLOOKUP(A62,Calc_Targetkreise!$A$7:$E$408,2,0)</f>
        <v>194</v>
      </c>
      <c r="C62" s="5" t="str">
        <f>VLOOKUP(A62,Calc_Targetkreise!$A$7:$E$408,5,0)</f>
        <v>Mainz-Bingen</v>
      </c>
      <c r="D62" s="5" t="str">
        <f>VLOOKUP(A62,Calc_Targetkreise!$A$7:$E$408,3,0)</f>
        <v>RP</v>
      </c>
      <c r="E62" s="17">
        <f>VLOOKUP(A62,Calc_Targetkreise!$A$6:$CJ$408,7,0)</f>
        <v>129.998</v>
      </c>
      <c r="F62" s="18">
        <f>VLOOKUP(A62,Calc_Targetkreise!$A$6:$CJ$408,9,0)</f>
        <v>0.6978743761</v>
      </c>
      <c r="G62" s="5"/>
      <c r="H62" s="1" t="s">
        <v>78</v>
      </c>
      <c r="I62" s="5"/>
      <c r="J62" s="16"/>
      <c r="K62" s="16"/>
      <c r="L62" s="16"/>
      <c r="M62" s="16"/>
      <c r="N62" s="16"/>
      <c r="O62" s="16"/>
      <c r="P62" s="16"/>
      <c r="Q62" s="16"/>
      <c r="R62" s="16"/>
      <c r="S62" s="16"/>
      <c r="T62" s="16"/>
      <c r="U62" s="16"/>
      <c r="V62" s="16"/>
      <c r="W62" s="5"/>
      <c r="X62" s="5"/>
      <c r="Y62" s="5"/>
      <c r="Z62" s="5"/>
    </row>
    <row r="63" ht="12.0" customHeight="1">
      <c r="A63" s="16">
        <f t="shared" si="1"/>
        <v>57</v>
      </c>
      <c r="B63" s="5">
        <f>VLOOKUP(A63,Calc_Targetkreise!$A$7:$E$408,2,0)</f>
        <v>193</v>
      </c>
      <c r="C63" s="5" t="str">
        <f>VLOOKUP(A63,Calc_Targetkreise!$A$7:$E$408,5,0)</f>
        <v>Rhein-Sieg-Kreis</v>
      </c>
      <c r="D63" s="5" t="str">
        <f>VLOOKUP(A63,Calc_Targetkreise!$A$7:$E$408,3,0)</f>
        <v>NW</v>
      </c>
      <c r="E63" s="17">
        <f>VLOOKUP(A63,Calc_Targetkreise!$A$6:$CJ$408,7,0)</f>
        <v>355.92</v>
      </c>
      <c r="F63" s="18">
        <f>VLOOKUP(A63,Calc_Targetkreise!$A$6:$CJ$408,9,0)</f>
        <v>0.6542856704</v>
      </c>
      <c r="G63" s="5"/>
      <c r="H63" s="4" t="s">
        <v>28</v>
      </c>
      <c r="I63" s="5"/>
      <c r="J63" s="16"/>
      <c r="K63" s="16"/>
      <c r="L63" s="16"/>
      <c r="M63" s="16"/>
      <c r="N63" s="16"/>
      <c r="O63" s="16"/>
      <c r="P63" s="16"/>
      <c r="Q63" s="16"/>
      <c r="R63" s="16"/>
      <c r="S63" s="16"/>
      <c r="T63" s="16"/>
      <c r="U63" s="16"/>
      <c r="V63" s="16"/>
      <c r="W63" s="5"/>
      <c r="X63" s="5"/>
      <c r="Y63" s="5"/>
      <c r="Z63" s="5"/>
    </row>
    <row r="64" ht="12.0" customHeight="1">
      <c r="A64" s="16">
        <f t="shared" si="1"/>
        <v>58</v>
      </c>
      <c r="B64" s="5">
        <f>VLOOKUP(A64,Calc_Targetkreise!$A$7:$E$408,2,0)</f>
        <v>191</v>
      </c>
      <c r="C64" s="5" t="str">
        <f>VLOOKUP(A64,Calc_Targetkreise!$A$7:$E$408,5,0)</f>
        <v>Krefeld, Stadt</v>
      </c>
      <c r="D64" s="5" t="str">
        <f>VLOOKUP(A64,Calc_Targetkreise!$A$7:$E$408,3,0)</f>
        <v>NW</v>
      </c>
      <c r="E64" s="17">
        <f>VLOOKUP(A64,Calc_Targetkreise!$A$6:$CJ$408,7,0)</f>
        <v>115.709</v>
      </c>
      <c r="F64" s="18">
        <f>VLOOKUP(A64,Calc_Targetkreise!$A$6:$CJ$408,9,0)</f>
        <v>0.574504057</v>
      </c>
      <c r="G64" s="5"/>
      <c r="H64" s="5" t="s">
        <v>34</v>
      </c>
      <c r="I64" s="5"/>
      <c r="J64" s="16"/>
      <c r="K64" s="16"/>
      <c r="L64" s="16"/>
      <c r="M64" s="16"/>
      <c r="N64" s="16"/>
      <c r="O64" s="16"/>
      <c r="P64" s="16"/>
      <c r="Q64" s="16"/>
      <c r="R64" s="16"/>
      <c r="S64" s="16"/>
      <c r="T64" s="16"/>
      <c r="U64" s="16"/>
      <c r="V64" s="16"/>
      <c r="W64" s="5"/>
      <c r="X64" s="5"/>
      <c r="Y64" s="5"/>
      <c r="Z64" s="5"/>
    </row>
    <row r="65" ht="12.0" customHeight="1">
      <c r="A65" s="16">
        <f t="shared" si="1"/>
        <v>59</v>
      </c>
      <c r="B65" s="5">
        <f>VLOOKUP(A65,Calc_Targetkreise!$A$7:$E$408,2,0)</f>
        <v>191</v>
      </c>
      <c r="C65" s="5" t="str">
        <f>VLOOKUP(A65,Calc_Targetkreise!$A$7:$E$408,5,0)</f>
        <v>Mettmann</v>
      </c>
      <c r="D65" s="5" t="str">
        <f>VLOOKUP(A65,Calc_Targetkreise!$A$7:$E$408,3,0)</f>
        <v>NW</v>
      </c>
      <c r="E65" s="17">
        <f>VLOOKUP(A65,Calc_Targetkreise!$A$6:$CJ$408,7,0)</f>
        <v>283.605</v>
      </c>
      <c r="F65" s="18">
        <f>VLOOKUP(A65,Calc_Targetkreise!$A$6:$CJ$408,9,0)</f>
        <v>0.6332902207</v>
      </c>
      <c r="G65" s="5"/>
      <c r="H65" s="5" t="s">
        <v>48</v>
      </c>
      <c r="I65" s="5"/>
      <c r="J65" s="16"/>
      <c r="K65" s="16"/>
      <c r="L65" s="16"/>
      <c r="M65" s="16"/>
      <c r="N65" s="16"/>
      <c r="O65" s="16"/>
      <c r="P65" s="16"/>
      <c r="Q65" s="16"/>
      <c r="R65" s="16"/>
      <c r="S65" s="16"/>
      <c r="T65" s="16"/>
      <c r="U65" s="16"/>
      <c r="V65" s="16"/>
      <c r="W65" s="5"/>
      <c r="X65" s="5"/>
      <c r="Y65" s="5"/>
      <c r="Z65" s="5"/>
    </row>
    <row r="66" ht="12.0" customHeight="1">
      <c r="A66" s="16">
        <f t="shared" si="1"/>
        <v>60</v>
      </c>
      <c r="B66" s="5">
        <f>VLOOKUP(A66,Calc_Targetkreise!$A$7:$E$408,2,0)</f>
        <v>191</v>
      </c>
      <c r="C66" s="5" t="str">
        <f>VLOOKUP(A66,Calc_Targetkreise!$A$7:$E$408,5,0)</f>
        <v>Leverkusen, Stadt</v>
      </c>
      <c r="D66" s="5" t="str">
        <f>VLOOKUP(A66,Calc_Targetkreise!$A$7:$E$408,3,0)</f>
        <v>NW</v>
      </c>
      <c r="E66" s="17">
        <f>VLOOKUP(A66,Calc_Targetkreise!$A$6:$CJ$408,7,0)</f>
        <v>86.757</v>
      </c>
      <c r="F66" s="18">
        <f>VLOOKUP(A66,Calc_Targetkreise!$A$6:$CJ$408,9,0)</f>
        <v>0.5950243961</v>
      </c>
      <c r="G66" s="5"/>
      <c r="H66" s="8" t="s">
        <v>79</v>
      </c>
      <c r="I66" s="5"/>
      <c r="J66" s="16"/>
      <c r="K66" s="16"/>
      <c r="L66" s="16"/>
      <c r="M66" s="16"/>
      <c r="N66" s="16"/>
      <c r="O66" s="16"/>
      <c r="P66" s="16"/>
      <c r="Q66" s="16"/>
      <c r="R66" s="16"/>
      <c r="S66" s="16"/>
      <c r="T66" s="16"/>
      <c r="U66" s="16"/>
      <c r="V66" s="16"/>
      <c r="W66" s="5"/>
      <c r="X66" s="5"/>
      <c r="Y66" s="5"/>
      <c r="Z66" s="5"/>
    </row>
    <row r="67" ht="12.0" customHeight="1">
      <c r="A67" s="16">
        <f t="shared" si="1"/>
        <v>61</v>
      </c>
      <c r="B67" s="5">
        <f>VLOOKUP(A67,Calc_Targetkreise!$A$7:$E$408,2,0)</f>
        <v>191</v>
      </c>
      <c r="C67" s="5" t="str">
        <f>VLOOKUP(A67,Calc_Targetkreise!$A$7:$E$408,5,0)</f>
        <v>Pforzheim, Stadt</v>
      </c>
      <c r="D67" s="5" t="str">
        <f>VLOOKUP(A67,Calc_Targetkreise!$A$7:$E$408,3,0)</f>
        <v>BW</v>
      </c>
      <c r="E67" s="17">
        <f>VLOOKUP(A67,Calc_Targetkreise!$A$6:$CJ$408,7,0)</f>
        <v>52.29</v>
      </c>
      <c r="F67" s="18">
        <f>VLOOKUP(A67,Calc_Targetkreise!$A$6:$CJ$408,9,0)</f>
        <v>0.522033541</v>
      </c>
      <c r="G67" s="5"/>
      <c r="H67" s="5"/>
      <c r="I67" s="5"/>
      <c r="J67" s="16"/>
      <c r="K67" s="16"/>
      <c r="L67" s="16"/>
      <c r="M67" s="16"/>
      <c r="N67" s="16"/>
      <c r="O67" s="16"/>
      <c r="P67" s="16"/>
      <c r="Q67" s="16"/>
      <c r="R67" s="16"/>
      <c r="S67" s="16"/>
      <c r="T67" s="16"/>
      <c r="U67" s="16"/>
      <c r="V67" s="16"/>
      <c r="W67" s="5"/>
      <c r="X67" s="5"/>
      <c r="Y67" s="5"/>
      <c r="Z67" s="5"/>
    </row>
    <row r="68" ht="12.0" customHeight="1">
      <c r="A68" s="16">
        <f t="shared" si="1"/>
        <v>62</v>
      </c>
      <c r="B68" s="5">
        <f>VLOOKUP(A68,Calc_Targetkreise!$A$7:$E$408,2,0)</f>
        <v>191</v>
      </c>
      <c r="C68" s="5" t="str">
        <f>VLOOKUP(A68,Calc_Targetkreise!$A$7:$E$408,5,0)</f>
        <v>Passau, Stadt</v>
      </c>
      <c r="D68" s="5" t="str">
        <f>VLOOKUP(A68,Calc_Targetkreise!$A$7:$E$408,3,0)</f>
        <v>BY</v>
      </c>
      <c r="E68" s="17">
        <f>VLOOKUP(A68,Calc_Targetkreise!$A$6:$CJ$408,7,0)</f>
        <v>27.889</v>
      </c>
      <c r="F68" s="18">
        <f>VLOOKUP(A68,Calc_Targetkreise!$A$6:$CJ$408,9,0)</f>
        <v>0.5858012913</v>
      </c>
      <c r="G68" s="5"/>
      <c r="H68" s="5"/>
      <c r="I68" s="5"/>
      <c r="J68" s="16"/>
      <c r="K68" s="16"/>
      <c r="L68" s="16"/>
      <c r="M68" s="16"/>
      <c r="N68" s="16"/>
      <c r="O68" s="16"/>
      <c r="P68" s="16"/>
      <c r="Q68" s="16"/>
      <c r="R68" s="16"/>
      <c r="S68" s="16"/>
      <c r="T68" s="16"/>
      <c r="U68" s="16"/>
      <c r="V68" s="16"/>
      <c r="W68" s="5"/>
      <c r="X68" s="5"/>
      <c r="Y68" s="5"/>
      <c r="Z68" s="5"/>
    </row>
    <row r="69" ht="12.0" customHeight="1">
      <c r="A69" s="16">
        <f t="shared" si="1"/>
        <v>63</v>
      </c>
      <c r="B69" s="5">
        <f>VLOOKUP(A69,Calc_Targetkreise!$A$7:$E$408,2,0)</f>
        <v>190</v>
      </c>
      <c r="C69" s="5" t="str">
        <f>VLOOKUP(A69,Calc_Targetkreise!$A$7:$E$408,5,0)</f>
        <v>Darmstadt-Dieburg</v>
      </c>
      <c r="D69" s="5" t="str">
        <f>VLOOKUP(A69,Calc_Targetkreise!$A$7:$E$408,3,0)</f>
        <v>HE</v>
      </c>
      <c r="E69" s="17">
        <f>VLOOKUP(A69,Calc_Targetkreise!$A$6:$CJ$408,7,0)</f>
        <v>169.028</v>
      </c>
      <c r="F69" s="18">
        <f>VLOOKUP(A69,Calc_Targetkreise!$A$6:$CJ$408,9,0)</f>
        <v>0.6254961031</v>
      </c>
      <c r="G69" s="5"/>
      <c r="H69" s="5"/>
      <c r="I69" s="5"/>
      <c r="J69" s="16"/>
      <c r="K69" s="16"/>
      <c r="L69" s="16"/>
      <c r="M69" s="16"/>
      <c r="N69" s="16"/>
      <c r="O69" s="16"/>
      <c r="P69" s="16"/>
      <c r="Q69" s="16"/>
      <c r="R69" s="16"/>
      <c r="S69" s="16"/>
      <c r="T69" s="16"/>
      <c r="U69" s="16"/>
      <c r="V69" s="16"/>
      <c r="W69" s="5"/>
      <c r="X69" s="5"/>
      <c r="Y69" s="5"/>
      <c r="Z69" s="5"/>
    </row>
    <row r="70" ht="12.0" customHeight="1">
      <c r="A70" s="16">
        <f t="shared" si="1"/>
        <v>64</v>
      </c>
      <c r="B70" s="5">
        <f>VLOOKUP(A70,Calc_Targetkreise!$A$7:$E$408,2,0)</f>
        <v>190</v>
      </c>
      <c r="C70" s="5" t="str">
        <f>VLOOKUP(A70,Calc_Targetkreise!$A$7:$E$408,5,0)</f>
        <v>Böblingen</v>
      </c>
      <c r="D70" s="5" t="str">
        <f>VLOOKUP(A70,Calc_Targetkreise!$A$7:$E$408,3,0)</f>
        <v>BW</v>
      </c>
      <c r="E70" s="17">
        <f>VLOOKUP(A70,Calc_Targetkreise!$A$6:$CJ$408,7,0)</f>
        <v>207.896</v>
      </c>
      <c r="F70" s="18">
        <f>VLOOKUP(A70,Calc_Targetkreise!$A$6:$CJ$408,9,0)</f>
        <v>0.6520890114</v>
      </c>
      <c r="G70" s="5"/>
      <c r="H70" s="5"/>
      <c r="I70" s="5"/>
      <c r="J70" s="16"/>
      <c r="K70" s="16"/>
      <c r="L70" s="16"/>
      <c r="M70" s="16"/>
      <c r="N70" s="16"/>
      <c r="O70" s="16"/>
      <c r="P70" s="16"/>
      <c r="Q70" s="16"/>
      <c r="R70" s="16"/>
      <c r="S70" s="16"/>
      <c r="T70" s="16"/>
      <c r="U70" s="16"/>
      <c r="V70" s="16"/>
      <c r="W70" s="5"/>
      <c r="X70" s="5"/>
      <c r="Y70" s="5"/>
      <c r="Z70" s="5"/>
    </row>
    <row r="71" ht="12.0" customHeight="1">
      <c r="A71" s="16">
        <f t="shared" si="1"/>
        <v>65</v>
      </c>
      <c r="B71" s="5">
        <f>VLOOKUP(A71,Calc_Targetkreise!$A$7:$E$408,2,0)</f>
        <v>190</v>
      </c>
      <c r="C71" s="5" t="str">
        <f>VLOOKUP(A71,Calc_Targetkreise!$A$7:$E$408,5,0)</f>
        <v>Rosenheim, Stadt</v>
      </c>
      <c r="D71" s="5" t="str">
        <f>VLOOKUP(A71,Calc_Targetkreise!$A$7:$E$408,3,0)</f>
        <v>BY</v>
      </c>
      <c r="E71" s="17">
        <f>VLOOKUP(A71,Calc_Targetkreise!$A$6:$CJ$408,7,0)</f>
        <v>30.453</v>
      </c>
      <c r="F71" s="18">
        <f>VLOOKUP(A71,Calc_Targetkreise!$A$6:$CJ$408,9,0)</f>
        <v>0.5712871287</v>
      </c>
      <c r="G71" s="5"/>
      <c r="H71" s="5"/>
      <c r="I71" s="5"/>
      <c r="J71" s="16"/>
      <c r="K71" s="16"/>
      <c r="L71" s="16"/>
      <c r="M71" s="16"/>
      <c r="N71" s="16"/>
      <c r="O71" s="16"/>
      <c r="P71" s="16"/>
      <c r="Q71" s="16"/>
      <c r="R71" s="16"/>
      <c r="S71" s="16"/>
      <c r="T71" s="16"/>
      <c r="U71" s="16"/>
      <c r="V71" s="16"/>
      <c r="W71" s="5"/>
      <c r="X71" s="5"/>
      <c r="Y71" s="5"/>
      <c r="Z71" s="5"/>
    </row>
    <row r="72" ht="12.0" customHeight="1">
      <c r="A72" s="16">
        <f t="shared" si="1"/>
        <v>66</v>
      </c>
      <c r="B72" s="5">
        <f>VLOOKUP(A72,Calc_Targetkreise!$A$7:$E$408,2,0)</f>
        <v>189</v>
      </c>
      <c r="C72" s="5" t="str">
        <f>VLOOKUP(A72,Calc_Targetkreise!$A$7:$E$408,5,0)</f>
        <v>Flensburg, Stadt</v>
      </c>
      <c r="D72" s="5" t="str">
        <f>VLOOKUP(A72,Calc_Targetkreise!$A$7:$E$408,3,0)</f>
        <v>SH</v>
      </c>
      <c r="E72" s="17">
        <f>VLOOKUP(A72,Calc_Targetkreise!$A$6:$CJ$408,7,0)</f>
        <v>49.271</v>
      </c>
      <c r="F72" s="18">
        <f>VLOOKUP(A72,Calc_Targetkreise!$A$6:$CJ$408,9,0)</f>
        <v>0.5595547415</v>
      </c>
      <c r="G72" s="5"/>
      <c r="H72" s="5"/>
      <c r="I72" s="5"/>
      <c r="J72" s="16"/>
      <c r="K72" s="16"/>
      <c r="L72" s="16"/>
      <c r="M72" s="16"/>
      <c r="N72" s="16"/>
      <c r="O72" s="16"/>
      <c r="P72" s="16"/>
      <c r="Q72" s="16"/>
      <c r="R72" s="16"/>
      <c r="S72" s="16"/>
      <c r="T72" s="16"/>
      <c r="U72" s="16"/>
      <c r="V72" s="16"/>
      <c r="W72" s="5"/>
      <c r="X72" s="5"/>
      <c r="Y72" s="5"/>
      <c r="Z72" s="5"/>
    </row>
    <row r="73" ht="12.0" customHeight="1">
      <c r="A73" s="16">
        <f t="shared" si="1"/>
        <v>67</v>
      </c>
      <c r="B73" s="5">
        <f>VLOOKUP(A73,Calc_Targetkreise!$A$7:$E$408,2,0)</f>
        <v>189</v>
      </c>
      <c r="C73" s="5" t="str">
        <f>VLOOKUP(A73,Calc_Targetkreise!$A$7:$E$408,5,0)</f>
        <v>Koblenz, kreisfreie Stadt</v>
      </c>
      <c r="D73" s="5" t="str">
        <f>VLOOKUP(A73,Calc_Targetkreise!$A$7:$E$408,3,0)</f>
        <v>RP</v>
      </c>
      <c r="E73" s="17">
        <f>VLOOKUP(A73,Calc_Targetkreise!$A$6:$CJ$408,7,0)</f>
        <v>63.324</v>
      </c>
      <c r="F73" s="18">
        <f>VLOOKUP(A73,Calc_Targetkreise!$A$6:$CJ$408,9,0)</f>
        <v>0.6011146971</v>
      </c>
      <c r="G73" s="5"/>
      <c r="H73" s="5"/>
      <c r="I73" s="5"/>
      <c r="J73" s="16"/>
      <c r="K73" s="16"/>
      <c r="L73" s="16"/>
      <c r="M73" s="16"/>
      <c r="N73" s="16"/>
      <c r="O73" s="16"/>
      <c r="P73" s="16"/>
      <c r="Q73" s="16"/>
      <c r="R73" s="16"/>
      <c r="S73" s="16"/>
      <c r="T73" s="16"/>
      <c r="U73" s="16"/>
      <c r="V73" s="16"/>
      <c r="W73" s="5"/>
      <c r="X73" s="5"/>
      <c r="Y73" s="5"/>
      <c r="Z73" s="5"/>
    </row>
    <row r="74" ht="12.0" customHeight="1">
      <c r="A74" s="16">
        <f t="shared" si="1"/>
        <v>68</v>
      </c>
      <c r="B74" s="5">
        <f>VLOOKUP(A74,Calc_Targetkreise!$A$7:$E$408,2,0)</f>
        <v>189</v>
      </c>
      <c r="C74" s="5" t="str">
        <f>VLOOKUP(A74,Calc_Targetkreise!$A$7:$E$408,5,0)</f>
        <v>Rhein-Neckar-Kreis</v>
      </c>
      <c r="D74" s="5" t="str">
        <f>VLOOKUP(A74,Calc_Targetkreise!$A$7:$E$408,3,0)</f>
        <v>BW</v>
      </c>
      <c r="E74" s="17">
        <f>VLOOKUP(A74,Calc_Targetkreise!$A$6:$CJ$408,7,0)</f>
        <v>317.052</v>
      </c>
      <c r="F74" s="18">
        <f>VLOOKUP(A74,Calc_Targetkreise!$A$6:$CJ$408,9,0)</f>
        <v>0.6453911882</v>
      </c>
      <c r="G74" s="5"/>
      <c r="H74" s="5"/>
      <c r="I74" s="5"/>
      <c r="J74" s="16"/>
      <c r="K74" s="16"/>
      <c r="L74" s="16"/>
      <c r="M74" s="16"/>
      <c r="N74" s="16"/>
      <c r="O74" s="16"/>
      <c r="P74" s="16"/>
      <c r="Q74" s="16"/>
      <c r="R74" s="16"/>
      <c r="S74" s="16"/>
      <c r="T74" s="16"/>
      <c r="U74" s="16"/>
      <c r="V74" s="16"/>
      <c r="W74" s="5"/>
      <c r="X74" s="5"/>
      <c r="Y74" s="5"/>
      <c r="Z74" s="5"/>
    </row>
    <row r="75" ht="12.0" customHeight="1">
      <c r="A75" s="16">
        <f t="shared" si="1"/>
        <v>69</v>
      </c>
      <c r="B75" s="5">
        <f>VLOOKUP(A75,Calc_Targetkreise!$A$7:$E$408,2,0)</f>
        <v>188</v>
      </c>
      <c r="C75" s="5" t="str">
        <f>VLOOKUP(A75,Calc_Targetkreise!$A$7:$E$408,5,0)</f>
        <v>Trier, kreisfreie Stadt</v>
      </c>
      <c r="D75" s="5" t="str">
        <f>VLOOKUP(A75,Calc_Targetkreise!$A$7:$E$408,3,0)</f>
        <v>RP</v>
      </c>
      <c r="E75" s="17">
        <f>VLOOKUP(A75,Calc_Targetkreise!$A$6:$CJ$408,7,0)</f>
        <v>59.606</v>
      </c>
      <c r="F75" s="18">
        <f>VLOOKUP(A75,Calc_Targetkreise!$A$6:$CJ$408,9,0)</f>
        <v>0.5970086161</v>
      </c>
      <c r="G75" s="5"/>
      <c r="H75" s="5"/>
      <c r="I75" s="5"/>
      <c r="J75" s="16"/>
      <c r="K75" s="16"/>
      <c r="L75" s="16"/>
      <c r="M75" s="16"/>
      <c r="N75" s="16"/>
      <c r="O75" s="16"/>
      <c r="P75" s="16"/>
      <c r="Q75" s="16"/>
      <c r="R75" s="16"/>
      <c r="S75" s="16"/>
      <c r="T75" s="16"/>
      <c r="U75" s="16"/>
      <c r="V75" s="16"/>
      <c r="W75" s="5"/>
      <c r="X75" s="5"/>
      <c r="Y75" s="5"/>
      <c r="Z75" s="5"/>
    </row>
    <row r="76" ht="12.0" customHeight="1">
      <c r="A76" s="16">
        <f t="shared" si="1"/>
        <v>70</v>
      </c>
      <c r="B76" s="5">
        <f>VLOOKUP(A76,Calc_Targetkreise!$A$7:$E$408,2,0)</f>
        <v>187</v>
      </c>
      <c r="C76" s="5" t="str">
        <f>VLOOKUP(A76,Calc_Targetkreise!$A$7:$E$408,5,0)</f>
        <v>Pinneberg</v>
      </c>
      <c r="D76" s="5" t="str">
        <f>VLOOKUP(A76,Calc_Targetkreise!$A$7:$E$408,3,0)</f>
        <v>SH</v>
      </c>
      <c r="E76" s="17">
        <f>VLOOKUP(A76,Calc_Targetkreise!$A$6:$CJ$408,7,0)</f>
        <v>186.372</v>
      </c>
      <c r="F76" s="18">
        <f>VLOOKUP(A76,Calc_Targetkreise!$A$6:$CJ$408,9,0)</f>
        <v>0.6255077309</v>
      </c>
      <c r="G76" s="5"/>
      <c r="H76" s="5"/>
      <c r="I76" s="5"/>
      <c r="J76" s="16"/>
      <c r="K76" s="16"/>
      <c r="L76" s="16"/>
      <c r="M76" s="16"/>
      <c r="N76" s="16"/>
      <c r="O76" s="16"/>
      <c r="P76" s="16"/>
      <c r="Q76" s="16"/>
      <c r="R76" s="16"/>
      <c r="S76" s="16"/>
      <c r="T76" s="16"/>
      <c r="U76" s="16"/>
      <c r="V76" s="16"/>
      <c r="W76" s="5"/>
      <c r="X76" s="5"/>
      <c r="Y76" s="5"/>
      <c r="Z76" s="5"/>
    </row>
    <row r="77" ht="12.0" customHeight="1">
      <c r="A77" s="16">
        <f t="shared" si="1"/>
        <v>71</v>
      </c>
      <c r="B77" s="5">
        <f>VLOOKUP(A77,Calc_Targetkreise!$A$7:$E$408,2,0)</f>
        <v>186</v>
      </c>
      <c r="C77" s="5" t="str">
        <f>VLOOKUP(A77,Calc_Targetkreise!$A$7:$E$408,5,0)</f>
        <v>Siegen-Wittgenstein</v>
      </c>
      <c r="D77" s="5" t="str">
        <f>VLOOKUP(A77,Calc_Targetkreise!$A$7:$E$408,3,0)</f>
        <v>NW</v>
      </c>
      <c r="E77" s="17">
        <f>VLOOKUP(A77,Calc_Targetkreise!$A$6:$CJ$408,7,0)</f>
        <v>160.959</v>
      </c>
      <c r="F77" s="18">
        <f>VLOOKUP(A77,Calc_Targetkreise!$A$6:$CJ$408,9,0)</f>
        <v>0.6106407447</v>
      </c>
      <c r="G77" s="5"/>
      <c r="H77" s="5"/>
      <c r="I77" s="5"/>
      <c r="J77" s="16"/>
      <c r="K77" s="16"/>
      <c r="L77" s="16"/>
      <c r="M77" s="16"/>
      <c r="N77" s="16"/>
      <c r="O77" s="16"/>
      <c r="P77" s="16"/>
      <c r="Q77" s="16"/>
      <c r="R77" s="16"/>
      <c r="S77" s="16"/>
      <c r="T77" s="16"/>
      <c r="U77" s="16"/>
      <c r="V77" s="16"/>
      <c r="W77" s="5"/>
      <c r="X77" s="5"/>
      <c r="Y77" s="5"/>
      <c r="Z77" s="5"/>
    </row>
    <row r="78" ht="12.0" customHeight="1">
      <c r="A78" s="16">
        <f t="shared" si="1"/>
        <v>72</v>
      </c>
      <c r="B78" s="5">
        <f>VLOOKUP(A78,Calc_Targetkreise!$A$7:$E$408,2,0)</f>
        <v>186</v>
      </c>
      <c r="C78" s="5" t="str">
        <f>VLOOKUP(A78,Calc_Targetkreise!$A$7:$E$408,5,0)</f>
        <v>Hochtaunuskreis</v>
      </c>
      <c r="D78" s="5" t="str">
        <f>VLOOKUP(A78,Calc_Targetkreise!$A$7:$E$408,3,0)</f>
        <v>HE</v>
      </c>
      <c r="E78" s="17">
        <f>VLOOKUP(A78,Calc_Targetkreise!$A$6:$CJ$408,7,0)</f>
        <v>134.1</v>
      </c>
      <c r="F78" s="18">
        <f>VLOOKUP(A78,Calc_Targetkreise!$A$6:$CJ$408,9,0)</f>
        <v>0.6474675688</v>
      </c>
      <c r="G78" s="5"/>
      <c r="H78" s="5"/>
      <c r="I78" s="5"/>
      <c r="J78" s="16"/>
      <c r="K78" s="16"/>
      <c r="L78" s="16"/>
      <c r="M78" s="16"/>
      <c r="N78" s="16"/>
      <c r="O78" s="16"/>
      <c r="P78" s="16"/>
      <c r="Q78" s="16"/>
      <c r="R78" s="16"/>
      <c r="S78" s="16"/>
      <c r="T78" s="16"/>
      <c r="U78" s="16"/>
      <c r="V78" s="16"/>
      <c r="W78" s="5"/>
      <c r="X78" s="5"/>
      <c r="Y78" s="5"/>
      <c r="Z78" s="5"/>
    </row>
    <row r="79" ht="12.0" customHeight="1">
      <c r="A79" s="16">
        <f t="shared" si="1"/>
        <v>73</v>
      </c>
      <c r="B79" s="5">
        <f>VLOOKUP(A79,Calc_Targetkreise!$A$7:$E$408,2,0)</f>
        <v>186</v>
      </c>
      <c r="C79" s="5" t="str">
        <f>VLOOKUP(A79,Calc_Targetkreise!$A$7:$E$408,5,0)</f>
        <v>Main-Taunus-Kreis</v>
      </c>
      <c r="D79" s="5" t="str">
        <f>VLOOKUP(A79,Calc_Targetkreise!$A$7:$E$408,3,0)</f>
        <v>HE</v>
      </c>
      <c r="E79" s="17">
        <f>VLOOKUP(A79,Calc_Targetkreise!$A$6:$CJ$408,7,0)</f>
        <v>133.588</v>
      </c>
      <c r="F79" s="18">
        <f>VLOOKUP(A79,Calc_Targetkreise!$A$6:$CJ$408,9,0)</f>
        <v>0.6361328219</v>
      </c>
      <c r="G79" s="5"/>
      <c r="H79" s="5"/>
      <c r="I79" s="5"/>
      <c r="J79" s="16"/>
      <c r="K79" s="16"/>
      <c r="L79" s="16"/>
      <c r="M79" s="16"/>
      <c r="N79" s="16"/>
      <c r="O79" s="16"/>
      <c r="P79" s="16"/>
      <c r="Q79" s="16"/>
      <c r="R79" s="16"/>
      <c r="S79" s="16"/>
      <c r="T79" s="16"/>
      <c r="U79" s="16"/>
      <c r="V79" s="16"/>
      <c r="W79" s="5"/>
      <c r="X79" s="5"/>
      <c r="Y79" s="5"/>
      <c r="Z79" s="5"/>
    </row>
    <row r="80" ht="12.0" customHeight="1">
      <c r="A80" s="16">
        <f t="shared" si="1"/>
        <v>74</v>
      </c>
      <c r="B80" s="5">
        <f>VLOOKUP(A80,Calc_Targetkreise!$A$7:$E$408,2,0)</f>
        <v>186</v>
      </c>
      <c r="C80" s="5" t="str">
        <f>VLOOKUP(A80,Calc_Targetkreise!$A$7:$E$408,5,0)</f>
        <v>Esslingen</v>
      </c>
      <c r="D80" s="5" t="str">
        <f>VLOOKUP(A80,Calc_Targetkreise!$A$7:$E$408,3,0)</f>
        <v>BW</v>
      </c>
      <c r="E80" s="17">
        <f>VLOOKUP(A80,Calc_Targetkreise!$A$6:$CJ$408,7,0)</f>
        <v>292.713</v>
      </c>
      <c r="F80" s="18">
        <f>VLOOKUP(A80,Calc_Targetkreise!$A$6:$CJ$408,9,0)</f>
        <v>0.6519183879</v>
      </c>
      <c r="G80" s="5"/>
      <c r="H80" s="5"/>
      <c r="I80" s="5"/>
      <c r="J80" s="16"/>
      <c r="K80" s="16"/>
      <c r="L80" s="16"/>
      <c r="M80" s="16"/>
      <c r="N80" s="16"/>
      <c r="O80" s="16"/>
      <c r="P80" s="16"/>
      <c r="Q80" s="16"/>
      <c r="R80" s="16"/>
      <c r="S80" s="16"/>
      <c r="T80" s="16"/>
      <c r="U80" s="16"/>
      <c r="V80" s="16"/>
      <c r="W80" s="5"/>
      <c r="X80" s="5"/>
      <c r="Y80" s="5"/>
      <c r="Z80" s="5"/>
    </row>
    <row r="81" ht="12.0" customHeight="1">
      <c r="A81" s="16">
        <f t="shared" si="1"/>
        <v>75</v>
      </c>
      <c r="B81" s="5">
        <f>VLOOKUP(A81,Calc_Targetkreise!$A$7:$E$408,2,0)</f>
        <v>186</v>
      </c>
      <c r="C81" s="5" t="str">
        <f>VLOOKUP(A81,Calc_Targetkreise!$A$7:$E$408,5,0)</f>
        <v>Bodenseekreis</v>
      </c>
      <c r="D81" s="5" t="str">
        <f>VLOOKUP(A81,Calc_Targetkreise!$A$7:$E$408,3,0)</f>
        <v>BW</v>
      </c>
      <c r="E81" s="17">
        <f>VLOOKUP(A81,Calc_Targetkreise!$A$6:$CJ$408,7,0)</f>
        <v>124.593</v>
      </c>
      <c r="F81" s="18">
        <f>VLOOKUP(A81,Calc_Targetkreise!$A$6:$CJ$408,9,0)</f>
        <v>0.6576465013</v>
      </c>
      <c r="G81" s="5"/>
      <c r="H81" s="5"/>
      <c r="I81" s="5"/>
      <c r="J81" s="16"/>
      <c r="K81" s="16"/>
      <c r="L81" s="16"/>
      <c r="M81" s="16"/>
      <c r="N81" s="16"/>
      <c r="O81" s="16"/>
      <c r="P81" s="16"/>
      <c r="Q81" s="16"/>
      <c r="R81" s="16"/>
      <c r="S81" s="16"/>
      <c r="T81" s="16"/>
      <c r="U81" s="16"/>
      <c r="V81" s="16"/>
      <c r="W81" s="5"/>
      <c r="X81" s="5"/>
      <c r="Y81" s="5"/>
      <c r="Z81" s="5"/>
    </row>
    <row r="82" ht="12.0" customHeight="1">
      <c r="A82" s="16">
        <f t="shared" si="1"/>
        <v>76</v>
      </c>
      <c r="B82" s="5">
        <f>VLOOKUP(A82,Calc_Targetkreise!$A$7:$E$408,2,0)</f>
        <v>186</v>
      </c>
      <c r="C82" s="5" t="str">
        <f>VLOOKUP(A82,Calc_Targetkreise!$A$7:$E$408,5,0)</f>
        <v>Starnberg</v>
      </c>
      <c r="D82" s="5" t="str">
        <f>VLOOKUP(A82,Calc_Targetkreise!$A$7:$E$408,3,0)</f>
        <v>BY</v>
      </c>
      <c r="E82" s="17">
        <f>VLOOKUP(A82,Calc_Targetkreise!$A$6:$CJ$408,7,0)</f>
        <v>81.168</v>
      </c>
      <c r="F82" s="18">
        <f>VLOOKUP(A82,Calc_Targetkreise!$A$6:$CJ$408,9,0)</f>
        <v>0.7179613798</v>
      </c>
      <c r="G82" s="5"/>
      <c r="H82" s="5"/>
      <c r="I82" s="5"/>
      <c r="J82" s="16"/>
      <c r="K82" s="16"/>
      <c r="L82" s="16"/>
      <c r="M82" s="16"/>
      <c r="N82" s="16"/>
      <c r="O82" s="16"/>
      <c r="P82" s="16"/>
      <c r="Q82" s="16"/>
      <c r="R82" s="16"/>
      <c r="S82" s="16"/>
      <c r="T82" s="16"/>
      <c r="U82" s="16"/>
      <c r="V82" s="16"/>
      <c r="W82" s="5"/>
      <c r="X82" s="5"/>
      <c r="Y82" s="5"/>
      <c r="Z82" s="5"/>
    </row>
    <row r="83" ht="12.0" customHeight="1">
      <c r="A83" s="16">
        <f t="shared" si="1"/>
        <v>77</v>
      </c>
      <c r="B83" s="5">
        <f>VLOOKUP(A83,Calc_Targetkreise!$A$7:$E$408,2,0)</f>
        <v>186</v>
      </c>
      <c r="C83" s="5" t="str">
        <f>VLOOKUP(A83,Calc_Targetkreise!$A$7:$E$408,5,0)</f>
        <v>Fürth, Stadt</v>
      </c>
      <c r="D83" s="5" t="str">
        <f>VLOOKUP(A83,Calc_Targetkreise!$A$7:$E$408,3,0)</f>
        <v>BY</v>
      </c>
      <c r="E83" s="17">
        <f>VLOOKUP(A83,Calc_Targetkreise!$A$6:$CJ$408,7,0)</f>
        <v>63.288</v>
      </c>
      <c r="F83" s="18">
        <f>VLOOKUP(A83,Calc_Targetkreise!$A$6:$CJ$408,9,0)</f>
        <v>0.5633400847</v>
      </c>
      <c r="G83" s="5"/>
      <c r="H83" s="5"/>
      <c r="I83" s="5"/>
      <c r="J83" s="16"/>
      <c r="K83" s="16"/>
      <c r="L83" s="16"/>
      <c r="M83" s="16"/>
      <c r="N83" s="16"/>
      <c r="O83" s="16"/>
      <c r="P83" s="16"/>
      <c r="Q83" s="16"/>
      <c r="R83" s="16"/>
      <c r="S83" s="16"/>
      <c r="T83" s="16"/>
      <c r="U83" s="16"/>
      <c r="V83" s="16"/>
      <c r="W83" s="5"/>
      <c r="X83" s="5"/>
      <c r="Y83" s="5"/>
      <c r="Z83" s="5"/>
    </row>
    <row r="84" ht="12.0" customHeight="1">
      <c r="A84" s="16">
        <f t="shared" si="1"/>
        <v>78</v>
      </c>
      <c r="B84" s="5">
        <f>VLOOKUP(A84,Calc_Targetkreise!$A$7:$E$408,2,0)</f>
        <v>186</v>
      </c>
      <c r="C84" s="5" t="str">
        <f>VLOOKUP(A84,Calc_Targetkreise!$A$7:$E$408,5,0)</f>
        <v>Kempten (Allgäu), Stadt</v>
      </c>
      <c r="D84" s="5" t="str">
        <f>VLOOKUP(A84,Calc_Targetkreise!$A$7:$E$408,3,0)</f>
        <v>BY</v>
      </c>
      <c r="E84" s="17">
        <f>VLOOKUP(A84,Calc_Targetkreise!$A$6:$CJ$408,7,0)</f>
        <v>34.513</v>
      </c>
      <c r="F84" s="18">
        <f>VLOOKUP(A84,Calc_Targetkreise!$A$6:$CJ$408,9,0)</f>
        <v>0.5608491629</v>
      </c>
      <c r="G84" s="5"/>
      <c r="H84" s="5"/>
      <c r="I84" s="5"/>
      <c r="J84" s="16"/>
      <c r="K84" s="16"/>
      <c r="L84" s="16"/>
      <c r="M84" s="16"/>
      <c r="N84" s="16"/>
      <c r="O84" s="16"/>
      <c r="P84" s="16"/>
      <c r="Q84" s="16"/>
      <c r="R84" s="16"/>
      <c r="S84" s="16"/>
      <c r="T84" s="16"/>
      <c r="U84" s="16"/>
      <c r="V84" s="16"/>
      <c r="W84" s="5"/>
      <c r="X84" s="5"/>
      <c r="Y84" s="5"/>
      <c r="Z84" s="5"/>
    </row>
    <row r="85" ht="12.0" customHeight="1">
      <c r="A85" s="16">
        <f t="shared" si="1"/>
        <v>79</v>
      </c>
      <c r="B85" s="5">
        <f>VLOOKUP(A85,Calc_Targetkreise!$A$7:$E$408,2,0)</f>
        <v>185</v>
      </c>
      <c r="C85" s="5" t="str">
        <f>VLOOKUP(A85,Calc_Targetkreise!$A$7:$E$408,5,0)</f>
        <v>Solingen, Klingenstadt</v>
      </c>
      <c r="D85" s="5" t="str">
        <f>VLOOKUP(A85,Calc_Targetkreise!$A$7:$E$408,3,0)</f>
        <v>NW</v>
      </c>
      <c r="E85" s="17">
        <f>VLOOKUP(A85,Calc_Targetkreise!$A$6:$CJ$408,7,0)</f>
        <v>81.222</v>
      </c>
      <c r="F85" s="18">
        <f>VLOOKUP(A85,Calc_Targetkreise!$A$6:$CJ$408,9,0)</f>
        <v>0.5694551649</v>
      </c>
      <c r="G85" s="5"/>
      <c r="H85" s="5"/>
      <c r="I85" s="5"/>
      <c r="J85" s="16"/>
      <c r="K85" s="16"/>
      <c r="L85" s="16"/>
      <c r="M85" s="16"/>
      <c r="N85" s="16"/>
      <c r="O85" s="16"/>
      <c r="P85" s="16"/>
      <c r="Q85" s="16"/>
      <c r="R85" s="16"/>
      <c r="S85" s="16"/>
      <c r="T85" s="16"/>
      <c r="U85" s="16"/>
      <c r="V85" s="16"/>
      <c r="W85" s="5"/>
      <c r="X85" s="5"/>
      <c r="Y85" s="5"/>
      <c r="Z85" s="5"/>
    </row>
    <row r="86" ht="12.0" customHeight="1">
      <c r="A86" s="16">
        <f t="shared" si="1"/>
        <v>80</v>
      </c>
      <c r="B86" s="5">
        <f>VLOOKUP(A86,Calc_Targetkreise!$A$7:$E$408,2,0)</f>
        <v>185</v>
      </c>
      <c r="C86" s="5" t="str">
        <f>VLOOKUP(A86,Calc_Targetkreise!$A$7:$E$408,5,0)</f>
        <v>Marburg-Biedenkopf</v>
      </c>
      <c r="D86" s="5" t="str">
        <f>VLOOKUP(A86,Calc_Targetkreise!$A$7:$E$408,3,0)</f>
        <v>HE</v>
      </c>
      <c r="E86" s="17">
        <f>VLOOKUP(A86,Calc_Targetkreise!$A$6:$CJ$408,7,0)</f>
        <v>140.786</v>
      </c>
      <c r="F86" s="18">
        <f>VLOOKUP(A86,Calc_Targetkreise!$A$6:$CJ$408,9,0)</f>
        <v>0.5652216636</v>
      </c>
      <c r="G86" s="5"/>
      <c r="H86" s="5"/>
      <c r="I86" s="5"/>
      <c r="J86" s="16"/>
      <c r="K86" s="16"/>
      <c r="L86" s="16"/>
      <c r="M86" s="16"/>
      <c r="N86" s="16"/>
      <c r="O86" s="16"/>
      <c r="P86" s="16"/>
      <c r="Q86" s="16"/>
      <c r="R86" s="16"/>
      <c r="S86" s="16"/>
      <c r="T86" s="16"/>
      <c r="U86" s="16"/>
      <c r="V86" s="16"/>
      <c r="W86" s="5"/>
      <c r="X86" s="5"/>
      <c r="Y86" s="5"/>
      <c r="Z86" s="5"/>
    </row>
    <row r="87" ht="12.0" customHeight="1">
      <c r="A87" s="16">
        <f t="shared" si="1"/>
        <v>81</v>
      </c>
      <c r="B87" s="5">
        <f>VLOOKUP(A87,Calc_Targetkreise!$A$7:$E$408,2,0)</f>
        <v>185</v>
      </c>
      <c r="C87" s="5" t="str">
        <f>VLOOKUP(A87,Calc_Targetkreise!$A$7:$E$408,5,0)</f>
        <v>Kaiserslautern, kreisfreie Stadt</v>
      </c>
      <c r="D87" s="5" t="str">
        <f>VLOOKUP(A87,Calc_Targetkreise!$A$7:$E$408,3,0)</f>
        <v>RP</v>
      </c>
      <c r="E87" s="17">
        <f>VLOOKUP(A87,Calc_Targetkreise!$A$6:$CJ$408,7,0)</f>
        <v>50.729</v>
      </c>
      <c r="F87" s="18">
        <f>VLOOKUP(A87,Calc_Targetkreise!$A$6:$CJ$408,9,0)</f>
        <v>0.5385132768</v>
      </c>
      <c r="G87" s="5"/>
      <c r="H87" s="5"/>
      <c r="I87" s="5"/>
      <c r="J87" s="16"/>
      <c r="K87" s="16"/>
      <c r="L87" s="16"/>
      <c r="M87" s="16"/>
      <c r="N87" s="16"/>
      <c r="O87" s="16"/>
      <c r="P87" s="16"/>
      <c r="Q87" s="16"/>
      <c r="R87" s="16"/>
      <c r="S87" s="16"/>
      <c r="T87" s="16"/>
      <c r="U87" s="16"/>
      <c r="V87" s="16"/>
      <c r="W87" s="5"/>
      <c r="X87" s="5"/>
      <c r="Y87" s="5"/>
      <c r="Z87" s="5"/>
    </row>
    <row r="88" ht="12.0" customHeight="1">
      <c r="A88" s="16">
        <f t="shared" si="1"/>
        <v>82</v>
      </c>
      <c r="B88" s="5">
        <f>VLOOKUP(A88,Calc_Targetkreise!$A$7:$E$408,2,0)</f>
        <v>185</v>
      </c>
      <c r="C88" s="5" t="str">
        <f>VLOOKUP(A88,Calc_Targetkreise!$A$7:$E$408,5,0)</f>
        <v>Erfurt, Stadt</v>
      </c>
      <c r="D88" s="5" t="str">
        <f>VLOOKUP(A88,Calc_Targetkreise!$A$7:$E$408,3,0)</f>
        <v>TH</v>
      </c>
      <c r="E88" s="17">
        <f>VLOOKUP(A88,Calc_Targetkreise!$A$6:$CJ$408,7,0)</f>
        <v>124.352</v>
      </c>
      <c r="F88" s="18">
        <f>VLOOKUP(A88,Calc_Targetkreise!$A$6:$CJ$408,9,0)</f>
        <v>0.5986574831</v>
      </c>
      <c r="G88" s="5"/>
      <c r="H88" s="5"/>
      <c r="I88" s="5"/>
      <c r="J88" s="16"/>
      <c r="K88" s="16"/>
      <c r="L88" s="16"/>
      <c r="M88" s="16"/>
      <c r="N88" s="16"/>
      <c r="O88" s="16"/>
      <c r="P88" s="16"/>
      <c r="Q88" s="16"/>
      <c r="R88" s="16"/>
      <c r="S88" s="16"/>
      <c r="T88" s="16"/>
      <c r="U88" s="16"/>
      <c r="V88" s="16"/>
      <c r="W88" s="5"/>
      <c r="X88" s="5"/>
      <c r="Y88" s="5"/>
      <c r="Z88" s="5"/>
    </row>
    <row r="89" ht="12.0" customHeight="1">
      <c r="A89" s="16">
        <f t="shared" si="1"/>
        <v>83</v>
      </c>
      <c r="B89" s="5">
        <f>VLOOKUP(A89,Calc_Targetkreise!$A$7:$E$408,2,0)</f>
        <v>184</v>
      </c>
      <c r="C89" s="5" t="str">
        <f>VLOOKUP(A89,Calc_Targetkreise!$A$7:$E$408,5,0)</f>
        <v>Fürstenfeldbruck</v>
      </c>
      <c r="D89" s="5" t="str">
        <f>VLOOKUP(A89,Calc_Targetkreise!$A$7:$E$408,3,0)</f>
        <v>BY</v>
      </c>
      <c r="E89" s="17">
        <f>VLOOKUP(A89,Calc_Targetkreise!$A$6:$CJ$408,7,0)</f>
        <v>126.937</v>
      </c>
      <c r="F89" s="18">
        <f>VLOOKUP(A89,Calc_Targetkreise!$A$6:$CJ$408,9,0)</f>
        <v>0.6720561416</v>
      </c>
      <c r="G89" s="5"/>
      <c r="H89" s="5"/>
      <c r="I89" s="5"/>
      <c r="J89" s="16"/>
      <c r="K89" s="16"/>
      <c r="L89" s="16"/>
      <c r="M89" s="16"/>
      <c r="N89" s="16"/>
      <c r="O89" s="16"/>
      <c r="P89" s="16"/>
      <c r="Q89" s="16"/>
      <c r="R89" s="16"/>
      <c r="S89" s="16"/>
      <c r="T89" s="16"/>
      <c r="U89" s="16"/>
      <c r="V89" s="16"/>
      <c r="W89" s="5"/>
      <c r="X89" s="5"/>
      <c r="Y89" s="5"/>
      <c r="Z89" s="5"/>
    </row>
    <row r="90" ht="12.0" customHeight="1">
      <c r="A90" s="16">
        <f t="shared" si="1"/>
        <v>84</v>
      </c>
      <c r="B90" s="5">
        <f>VLOOKUP(A90,Calc_Targetkreise!$A$7:$E$408,2,0)</f>
        <v>183</v>
      </c>
      <c r="C90" s="5" t="str">
        <f>VLOOKUP(A90,Calc_Targetkreise!$A$7:$E$408,5,0)</f>
        <v>Ludwigsburg</v>
      </c>
      <c r="D90" s="5" t="str">
        <f>VLOOKUP(A90,Calc_Targetkreise!$A$7:$E$408,3,0)</f>
        <v>BW</v>
      </c>
      <c r="E90" s="17">
        <f>VLOOKUP(A90,Calc_Targetkreise!$A$6:$CJ$408,7,0)</f>
        <v>291.935</v>
      </c>
      <c r="F90" s="18">
        <f>VLOOKUP(A90,Calc_Targetkreise!$A$6:$CJ$408,9,0)</f>
        <v>0.658578572</v>
      </c>
      <c r="G90" s="5"/>
      <c r="H90" s="5"/>
      <c r="I90" s="5"/>
      <c r="J90" s="16"/>
      <c r="K90" s="16"/>
      <c r="L90" s="16"/>
      <c r="M90" s="16"/>
      <c r="N90" s="16"/>
      <c r="O90" s="16"/>
      <c r="P90" s="16"/>
      <c r="Q90" s="16"/>
      <c r="R90" s="16"/>
      <c r="S90" s="16"/>
      <c r="T90" s="16"/>
      <c r="U90" s="16"/>
      <c r="V90" s="16"/>
      <c r="W90" s="5"/>
      <c r="X90" s="5"/>
      <c r="Y90" s="5"/>
      <c r="Z90" s="5"/>
    </row>
    <row r="91" ht="12.0" customHeight="1">
      <c r="A91" s="16">
        <f t="shared" si="1"/>
        <v>85</v>
      </c>
      <c r="B91" s="5">
        <f>VLOOKUP(A91,Calc_Targetkreise!$A$7:$E$408,2,0)</f>
        <v>183</v>
      </c>
      <c r="C91" s="5" t="str">
        <f>VLOOKUP(A91,Calc_Targetkreise!$A$7:$E$408,5,0)</f>
        <v>Heilbronn, Stadt</v>
      </c>
      <c r="D91" s="5" t="str">
        <f>VLOOKUP(A91,Calc_Targetkreise!$A$7:$E$408,3,0)</f>
        <v>BW</v>
      </c>
      <c r="E91" s="17">
        <f>VLOOKUP(A91,Calc_Targetkreise!$A$6:$CJ$408,7,0)</f>
        <v>55.9</v>
      </c>
      <c r="F91" s="18">
        <f>VLOOKUP(A91,Calc_Targetkreise!$A$6:$CJ$408,9,0)</f>
        <v>0.5467254</v>
      </c>
      <c r="G91" s="5"/>
      <c r="H91" s="5"/>
      <c r="I91" s="5"/>
      <c r="J91" s="16"/>
      <c r="K91" s="16"/>
      <c r="L91" s="16"/>
      <c r="M91" s="16"/>
      <c r="N91" s="16"/>
      <c r="O91" s="16"/>
      <c r="P91" s="16"/>
      <c r="Q91" s="16"/>
      <c r="R91" s="16"/>
      <c r="S91" s="16"/>
      <c r="T91" s="16"/>
      <c r="U91" s="16"/>
      <c r="V91" s="16"/>
      <c r="W91" s="5"/>
      <c r="X91" s="5"/>
      <c r="Y91" s="5"/>
      <c r="Z91" s="5"/>
    </row>
    <row r="92" ht="12.0" customHeight="1">
      <c r="A92" s="16">
        <f t="shared" si="1"/>
        <v>86</v>
      </c>
      <c r="B92" s="5">
        <f>VLOOKUP(A92,Calc_Targetkreise!$A$7:$E$408,2,0)</f>
        <v>183</v>
      </c>
      <c r="C92" s="5" t="str">
        <f>VLOOKUP(A92,Calc_Targetkreise!$A$7:$E$408,5,0)</f>
        <v>Reutlingen</v>
      </c>
      <c r="D92" s="5" t="str">
        <f>VLOOKUP(A92,Calc_Targetkreise!$A$7:$E$408,3,0)</f>
        <v>BW</v>
      </c>
      <c r="E92" s="17">
        <f>VLOOKUP(A92,Calc_Targetkreise!$A$6:$CJ$408,7,0)</f>
        <v>156.059</v>
      </c>
      <c r="F92" s="18">
        <f>VLOOKUP(A92,Calc_Targetkreise!$A$6:$CJ$408,9,0)</f>
        <v>0.6116772569</v>
      </c>
      <c r="G92" s="5"/>
      <c r="H92" s="5"/>
      <c r="I92" s="5"/>
      <c r="J92" s="16"/>
      <c r="K92" s="16"/>
      <c r="L92" s="16"/>
      <c r="M92" s="16"/>
      <c r="N92" s="16"/>
      <c r="O92" s="16"/>
      <c r="P92" s="16"/>
      <c r="Q92" s="16"/>
      <c r="R92" s="16"/>
      <c r="S92" s="16"/>
      <c r="T92" s="16"/>
      <c r="U92" s="16"/>
      <c r="V92" s="16"/>
      <c r="W92" s="5"/>
      <c r="X92" s="5"/>
      <c r="Y92" s="5"/>
      <c r="Z92" s="5"/>
    </row>
    <row r="93" ht="12.0" customHeight="1">
      <c r="A93" s="16">
        <f t="shared" si="1"/>
        <v>87</v>
      </c>
      <c r="B93" s="5">
        <f>VLOOKUP(A93,Calc_Targetkreise!$A$7:$E$408,2,0)</f>
        <v>182</v>
      </c>
      <c r="C93" s="5" t="str">
        <f>VLOOKUP(A93,Calc_Targetkreise!$A$7:$E$408,5,0)</f>
        <v>Rems-Murr-Kreis</v>
      </c>
      <c r="D93" s="5" t="str">
        <f>VLOOKUP(A93,Calc_Targetkreise!$A$7:$E$408,3,0)</f>
        <v>BW</v>
      </c>
      <c r="E93" s="17">
        <f>VLOOKUP(A93,Calc_Targetkreise!$A$6:$CJ$408,7,0)</f>
        <v>233.215</v>
      </c>
      <c r="F93" s="18">
        <f>VLOOKUP(A93,Calc_Targetkreise!$A$6:$CJ$408,9,0)</f>
        <v>0.6394376708</v>
      </c>
      <c r="G93" s="5"/>
      <c r="H93" s="5"/>
      <c r="I93" s="5"/>
      <c r="J93" s="16"/>
      <c r="K93" s="16"/>
      <c r="L93" s="16"/>
      <c r="M93" s="16"/>
      <c r="N93" s="16"/>
      <c r="O93" s="16"/>
      <c r="P93" s="16"/>
      <c r="Q93" s="16"/>
      <c r="R93" s="16"/>
      <c r="S93" s="16"/>
      <c r="T93" s="16"/>
      <c r="U93" s="16"/>
      <c r="V93" s="16"/>
      <c r="W93" s="5"/>
      <c r="X93" s="5"/>
      <c r="Y93" s="5"/>
      <c r="Z93" s="5"/>
    </row>
    <row r="94" ht="12.0" customHeight="1">
      <c r="A94" s="16">
        <f t="shared" si="1"/>
        <v>88</v>
      </c>
      <c r="B94" s="5">
        <f>VLOOKUP(A94,Calc_Targetkreise!$A$7:$E$408,2,0)</f>
        <v>182</v>
      </c>
      <c r="C94" s="5" t="str">
        <f>VLOOKUP(A94,Calc_Targetkreise!$A$7:$E$408,5,0)</f>
        <v>Enzkreis</v>
      </c>
      <c r="D94" s="5" t="str">
        <f>VLOOKUP(A94,Calc_Targetkreise!$A$7:$E$408,3,0)</f>
        <v>BW</v>
      </c>
      <c r="E94" s="17">
        <f>VLOOKUP(A94,Calc_Targetkreise!$A$6:$CJ$408,7,0)</f>
        <v>113.79</v>
      </c>
      <c r="F94" s="18">
        <f>VLOOKUP(A94,Calc_Targetkreise!$A$6:$CJ$408,9,0)</f>
        <v>0.6451047853</v>
      </c>
      <c r="G94" s="5"/>
      <c r="H94" s="5"/>
      <c r="I94" s="5"/>
      <c r="J94" s="16"/>
      <c r="K94" s="16"/>
      <c r="L94" s="16"/>
      <c r="M94" s="16"/>
      <c r="N94" s="16"/>
      <c r="O94" s="16"/>
      <c r="P94" s="16"/>
      <c r="Q94" s="16"/>
      <c r="R94" s="16"/>
      <c r="S94" s="16"/>
      <c r="T94" s="16"/>
      <c r="U94" s="16"/>
      <c r="V94" s="16"/>
      <c r="W94" s="5"/>
      <c r="X94" s="5"/>
      <c r="Y94" s="5"/>
      <c r="Z94" s="5"/>
    </row>
    <row r="95" ht="12.0" customHeight="1">
      <c r="A95" s="16">
        <f t="shared" si="1"/>
        <v>89</v>
      </c>
      <c r="B95" s="5">
        <f>VLOOKUP(A95,Calc_Targetkreise!$A$7:$E$408,2,0)</f>
        <v>182</v>
      </c>
      <c r="C95" s="5" t="str">
        <f>VLOOKUP(A95,Calc_Targetkreise!$A$7:$E$408,5,0)</f>
        <v>Breisgau-Hochschwarzwald</v>
      </c>
      <c r="D95" s="5" t="str">
        <f>VLOOKUP(A95,Calc_Targetkreise!$A$7:$E$408,3,0)</f>
        <v>BW</v>
      </c>
      <c r="E95" s="17">
        <f>VLOOKUP(A95,Calc_Targetkreise!$A$6:$CJ$408,7,0)</f>
        <v>154.593</v>
      </c>
      <c r="F95" s="18">
        <f>VLOOKUP(A95,Calc_Targetkreise!$A$6:$CJ$408,9,0)</f>
        <v>0.6586329575</v>
      </c>
      <c r="G95" s="5"/>
      <c r="H95" s="5"/>
      <c r="I95" s="5"/>
      <c r="J95" s="16"/>
      <c r="K95" s="16"/>
      <c r="L95" s="16"/>
      <c r="M95" s="16"/>
      <c r="N95" s="16"/>
      <c r="O95" s="16"/>
      <c r="P95" s="16"/>
      <c r="Q95" s="16"/>
      <c r="R95" s="16"/>
      <c r="S95" s="16"/>
      <c r="T95" s="16"/>
      <c r="U95" s="16"/>
      <c r="V95" s="16"/>
      <c r="W95" s="5"/>
      <c r="X95" s="5"/>
      <c r="Y95" s="5"/>
      <c r="Z95" s="5"/>
    </row>
    <row r="96" ht="12.0" customHeight="1">
      <c r="A96" s="16">
        <f t="shared" si="1"/>
        <v>90</v>
      </c>
      <c r="B96" s="5">
        <f>VLOOKUP(A96,Calc_Targetkreise!$A$7:$E$408,2,0)</f>
        <v>182</v>
      </c>
      <c r="C96" s="5" t="str">
        <f>VLOOKUP(A96,Calc_Targetkreise!$A$7:$E$408,5,0)</f>
        <v>Weimar, Stadt</v>
      </c>
      <c r="D96" s="5" t="str">
        <f>VLOOKUP(A96,Calc_Targetkreise!$A$7:$E$408,3,0)</f>
        <v>TH</v>
      </c>
      <c r="E96" s="17">
        <f>VLOOKUP(A96,Calc_Targetkreise!$A$6:$CJ$408,7,0)</f>
        <v>37.52</v>
      </c>
      <c r="F96" s="18">
        <f>VLOOKUP(A96,Calc_Targetkreise!$A$6:$CJ$408,9,0)</f>
        <v>0.6221229543</v>
      </c>
      <c r="G96" s="5"/>
      <c r="H96" s="5"/>
      <c r="I96" s="5"/>
      <c r="J96" s="16"/>
      <c r="K96" s="16"/>
      <c r="L96" s="16"/>
      <c r="M96" s="16"/>
      <c r="N96" s="16"/>
      <c r="O96" s="16"/>
      <c r="P96" s="16"/>
      <c r="Q96" s="16"/>
      <c r="R96" s="16"/>
      <c r="S96" s="16"/>
      <c r="T96" s="16"/>
      <c r="U96" s="16"/>
      <c r="V96" s="16"/>
      <c r="W96" s="5"/>
      <c r="X96" s="5"/>
      <c r="Y96" s="5"/>
      <c r="Z96" s="5"/>
    </row>
    <row r="97" ht="12.0" customHeight="1">
      <c r="A97" s="16">
        <f t="shared" si="1"/>
        <v>91</v>
      </c>
      <c r="B97" s="5">
        <f>VLOOKUP(A97,Calc_Targetkreise!$A$7:$E$408,2,0)</f>
        <v>181</v>
      </c>
      <c r="C97" s="5" t="str">
        <f>VLOOKUP(A97,Calc_Targetkreise!$A$7:$E$408,5,0)</f>
        <v>Rhein-Kreis Neuss</v>
      </c>
      <c r="D97" s="5" t="str">
        <f>VLOOKUP(A97,Calc_Targetkreise!$A$7:$E$408,3,0)</f>
        <v>NW</v>
      </c>
      <c r="E97" s="17">
        <f>VLOOKUP(A97,Calc_Targetkreise!$A$6:$CJ$408,7,0)</f>
        <v>255.871</v>
      </c>
      <c r="F97" s="18">
        <f>VLOOKUP(A97,Calc_Targetkreise!$A$6:$CJ$408,9,0)</f>
        <v>0.6260918888</v>
      </c>
      <c r="G97" s="5"/>
      <c r="H97" s="5"/>
      <c r="I97" s="5"/>
      <c r="J97" s="16"/>
      <c r="K97" s="16"/>
      <c r="L97" s="16"/>
      <c r="M97" s="16"/>
      <c r="N97" s="16"/>
      <c r="O97" s="16"/>
      <c r="P97" s="16"/>
      <c r="Q97" s="16"/>
      <c r="R97" s="16"/>
      <c r="S97" s="16"/>
      <c r="T97" s="16"/>
      <c r="U97" s="16"/>
      <c r="V97" s="16"/>
      <c r="W97" s="5"/>
      <c r="X97" s="5"/>
      <c r="Y97" s="5"/>
      <c r="Z97" s="5"/>
    </row>
    <row r="98" ht="12.0" customHeight="1">
      <c r="A98" s="16">
        <f t="shared" si="1"/>
        <v>92</v>
      </c>
      <c r="B98" s="5">
        <f>VLOOKUP(A98,Calc_Targetkreise!$A$7:$E$408,2,0)</f>
        <v>181</v>
      </c>
      <c r="C98" s="5" t="str">
        <f>VLOOKUP(A98,Calc_Targetkreise!$A$7:$E$408,5,0)</f>
        <v>Main-Kinzig-Kreis</v>
      </c>
      <c r="D98" s="5" t="str">
        <f>VLOOKUP(A98,Calc_Targetkreise!$A$7:$E$408,3,0)</f>
        <v>HE</v>
      </c>
      <c r="E98" s="17">
        <f>VLOOKUP(A98,Calc_Targetkreise!$A$6:$CJ$408,7,0)</f>
        <v>226.181</v>
      </c>
      <c r="F98" s="18">
        <f>VLOOKUP(A98,Calc_Targetkreise!$A$6:$CJ$408,9,0)</f>
        <v>0.5558883804</v>
      </c>
      <c r="G98" s="5"/>
      <c r="H98" s="5"/>
      <c r="I98" s="5"/>
      <c r="J98" s="16"/>
      <c r="K98" s="16"/>
      <c r="L98" s="16"/>
      <c r="M98" s="16"/>
      <c r="N98" s="16"/>
      <c r="O98" s="16"/>
      <c r="P98" s="16"/>
      <c r="Q98" s="16"/>
      <c r="R98" s="16"/>
      <c r="S98" s="16"/>
      <c r="T98" s="16"/>
      <c r="U98" s="16"/>
      <c r="V98" s="16"/>
      <c r="W98" s="5"/>
      <c r="X98" s="5"/>
      <c r="Y98" s="5"/>
      <c r="Z98" s="5"/>
    </row>
    <row r="99" ht="12.0" customHeight="1">
      <c r="A99" s="16">
        <f t="shared" si="1"/>
        <v>93</v>
      </c>
      <c r="B99" s="5">
        <f>VLOOKUP(A99,Calc_Targetkreise!$A$7:$E$408,2,0)</f>
        <v>181</v>
      </c>
      <c r="C99" s="5" t="str">
        <f>VLOOKUP(A99,Calc_Targetkreise!$A$7:$E$408,5,0)</f>
        <v>Aschaffenburg, Stadt</v>
      </c>
      <c r="D99" s="5" t="str">
        <f>VLOOKUP(A99,Calc_Targetkreise!$A$7:$E$408,3,0)</f>
        <v>BY</v>
      </c>
      <c r="E99" s="17">
        <f>VLOOKUP(A99,Calc_Targetkreise!$A$6:$CJ$408,7,0)</f>
        <v>36.15</v>
      </c>
      <c r="F99" s="18">
        <f>VLOOKUP(A99,Calc_Targetkreise!$A$6:$CJ$408,9,0)</f>
        <v>0.5621602175</v>
      </c>
      <c r="G99" s="5"/>
      <c r="H99" s="5"/>
      <c r="I99" s="5"/>
      <c r="J99" s="16"/>
      <c r="K99" s="16"/>
      <c r="L99" s="16"/>
      <c r="M99" s="16"/>
      <c r="N99" s="16"/>
      <c r="O99" s="16"/>
      <c r="P99" s="16"/>
      <c r="Q99" s="16"/>
      <c r="R99" s="16"/>
      <c r="S99" s="16"/>
      <c r="T99" s="16"/>
      <c r="U99" s="16"/>
      <c r="V99" s="16"/>
      <c r="W99" s="5"/>
      <c r="X99" s="5"/>
      <c r="Y99" s="5"/>
      <c r="Z99" s="5"/>
    </row>
    <row r="100" ht="12.0" customHeight="1">
      <c r="A100" s="16">
        <f t="shared" si="1"/>
        <v>94</v>
      </c>
      <c r="B100" s="5">
        <f>VLOOKUP(A100,Calc_Targetkreise!$A$7:$E$408,2,0)</f>
        <v>180</v>
      </c>
      <c r="C100" s="5" t="str">
        <f>VLOOKUP(A100,Calc_Targetkreise!$A$7:$E$408,5,0)</f>
        <v>Mönchengladbach, Stadt</v>
      </c>
      <c r="D100" s="5" t="str">
        <f>VLOOKUP(A100,Calc_Targetkreise!$A$7:$E$408,3,0)</f>
        <v>NW</v>
      </c>
      <c r="E100" s="17">
        <f>VLOOKUP(A100,Calc_Targetkreise!$A$6:$CJ$408,7,0)</f>
        <v>130.836</v>
      </c>
      <c r="F100" s="18">
        <f>VLOOKUP(A100,Calc_Targetkreise!$A$6:$CJ$408,9,0)</f>
        <v>0.5430135475</v>
      </c>
      <c r="G100" s="5"/>
      <c r="H100" s="5"/>
      <c r="I100" s="5"/>
      <c r="J100" s="16"/>
      <c r="K100" s="16"/>
      <c r="L100" s="16"/>
      <c r="M100" s="16"/>
      <c r="N100" s="16"/>
      <c r="O100" s="16"/>
      <c r="P100" s="16"/>
      <c r="Q100" s="16"/>
      <c r="R100" s="16"/>
      <c r="S100" s="16"/>
      <c r="T100" s="16"/>
      <c r="U100" s="16"/>
      <c r="V100" s="16"/>
      <c r="W100" s="5"/>
      <c r="X100" s="5"/>
      <c r="Y100" s="5"/>
      <c r="Z100" s="5"/>
    </row>
    <row r="101" ht="12.0" customHeight="1">
      <c r="A101" s="16">
        <f t="shared" si="1"/>
        <v>95</v>
      </c>
      <c r="B101" s="5">
        <f>VLOOKUP(A101,Calc_Targetkreise!$A$7:$E$408,2,0)</f>
        <v>180</v>
      </c>
      <c r="C101" s="5" t="str">
        <f>VLOOKUP(A101,Calc_Targetkreise!$A$7:$E$408,5,0)</f>
        <v>Rhein-Erft-Kreis</v>
      </c>
      <c r="D101" s="5" t="str">
        <f>VLOOKUP(A101,Calc_Targetkreise!$A$7:$E$408,3,0)</f>
        <v>NW</v>
      </c>
      <c r="E101" s="17">
        <f>VLOOKUP(A101,Calc_Targetkreise!$A$6:$CJ$408,7,0)</f>
        <v>264.2</v>
      </c>
      <c r="F101" s="18">
        <f>VLOOKUP(A101,Calc_Targetkreise!$A$6:$CJ$408,9,0)</f>
        <v>0.6328979054</v>
      </c>
      <c r="G101" s="5"/>
      <c r="H101" s="5"/>
      <c r="I101" s="5"/>
      <c r="J101" s="16"/>
      <c r="K101" s="16"/>
      <c r="L101" s="16"/>
      <c r="M101" s="16"/>
      <c r="N101" s="16"/>
      <c r="O101" s="16"/>
      <c r="P101" s="16"/>
      <c r="Q101" s="16"/>
      <c r="R101" s="16"/>
      <c r="S101" s="16"/>
      <c r="T101" s="16"/>
      <c r="U101" s="16"/>
      <c r="V101" s="16"/>
      <c r="W101" s="5"/>
      <c r="X101" s="5"/>
      <c r="Y101" s="5"/>
      <c r="Z101" s="5"/>
    </row>
    <row r="102" ht="12.0" customHeight="1">
      <c r="A102" s="16">
        <f t="shared" si="1"/>
        <v>96</v>
      </c>
      <c r="B102" s="5">
        <f>VLOOKUP(A102,Calc_Targetkreise!$A$7:$E$408,2,0)</f>
        <v>180</v>
      </c>
      <c r="C102" s="5" t="str">
        <f>VLOOKUP(A102,Calc_Targetkreise!$A$7:$E$408,5,0)</f>
        <v>Paderborn</v>
      </c>
      <c r="D102" s="5" t="str">
        <f>VLOOKUP(A102,Calc_Targetkreise!$A$7:$E$408,3,0)</f>
        <v>NW</v>
      </c>
      <c r="E102" s="17">
        <f>VLOOKUP(A102,Calc_Targetkreise!$A$6:$CJ$408,7,0)</f>
        <v>170.408</v>
      </c>
      <c r="F102" s="18">
        <f>VLOOKUP(A102,Calc_Targetkreise!$A$6:$CJ$408,9,0)</f>
        <v>0.5988066474</v>
      </c>
      <c r="G102" s="5"/>
      <c r="H102" s="5"/>
      <c r="I102" s="5"/>
      <c r="J102" s="16"/>
      <c r="K102" s="16"/>
      <c r="L102" s="16"/>
      <c r="M102" s="16"/>
      <c r="N102" s="16"/>
      <c r="O102" s="16"/>
      <c r="P102" s="16"/>
      <c r="Q102" s="16"/>
      <c r="R102" s="16"/>
      <c r="S102" s="16"/>
      <c r="T102" s="16"/>
      <c r="U102" s="16"/>
      <c r="V102" s="16"/>
      <c r="W102" s="5"/>
      <c r="X102" s="5"/>
      <c r="Y102" s="5"/>
      <c r="Z102" s="5"/>
    </row>
    <row r="103" ht="12.0" customHeight="1">
      <c r="A103" s="16">
        <f t="shared" si="1"/>
        <v>97</v>
      </c>
      <c r="B103" s="5">
        <f>VLOOKUP(A103,Calc_Targetkreise!$A$7:$E$408,2,0)</f>
        <v>180</v>
      </c>
      <c r="C103" s="5" t="str">
        <f>VLOOKUP(A103,Calc_Targetkreise!$A$7:$E$408,5,0)</f>
        <v>Nürnberger Land</v>
      </c>
      <c r="D103" s="5" t="str">
        <f>VLOOKUP(A103,Calc_Targetkreise!$A$7:$E$408,3,0)</f>
        <v>BY</v>
      </c>
      <c r="E103" s="17">
        <f>VLOOKUP(A103,Calc_Targetkreise!$A$6:$CJ$408,7,0)</f>
        <v>106.353</v>
      </c>
      <c r="F103" s="18">
        <f>VLOOKUP(A103,Calc_Targetkreise!$A$6:$CJ$408,9,0)</f>
        <v>0.6508937556</v>
      </c>
      <c r="G103" s="5"/>
      <c r="H103" s="5"/>
      <c r="I103" s="5"/>
      <c r="J103" s="16"/>
      <c r="K103" s="16"/>
      <c r="L103" s="16"/>
      <c r="M103" s="16"/>
      <c r="N103" s="16"/>
      <c r="O103" s="16"/>
      <c r="P103" s="16"/>
      <c r="Q103" s="16"/>
      <c r="R103" s="16"/>
      <c r="S103" s="16"/>
      <c r="T103" s="16"/>
      <c r="U103" s="16"/>
      <c r="V103" s="16"/>
      <c r="W103" s="5"/>
      <c r="X103" s="5"/>
      <c r="Y103" s="5"/>
      <c r="Z103" s="5"/>
    </row>
    <row r="104" ht="12.0" customHeight="1">
      <c r="A104" s="16">
        <f t="shared" si="1"/>
        <v>98</v>
      </c>
      <c r="B104" s="5">
        <f>VLOOKUP(A104,Calc_Targetkreise!$A$7:$E$408,2,0)</f>
        <v>180</v>
      </c>
      <c r="C104" s="5" t="str">
        <f>VLOOKUP(A104,Calc_Targetkreise!$A$7:$E$408,5,0)</f>
        <v>Würzburg</v>
      </c>
      <c r="D104" s="5" t="str">
        <f>VLOOKUP(A104,Calc_Targetkreise!$A$7:$E$408,3,0)</f>
        <v>BY</v>
      </c>
      <c r="E104" s="17">
        <f>VLOOKUP(A104,Calc_Targetkreise!$A$6:$CJ$408,7,0)</f>
        <v>106.128</v>
      </c>
      <c r="F104" s="18">
        <f>VLOOKUP(A104,Calc_Targetkreise!$A$6:$CJ$408,9,0)</f>
        <v>0.6787642118</v>
      </c>
      <c r="G104" s="5"/>
      <c r="H104" s="5"/>
      <c r="I104" s="5"/>
      <c r="J104" s="16"/>
      <c r="K104" s="16"/>
      <c r="L104" s="16"/>
      <c r="M104" s="16"/>
      <c r="N104" s="16"/>
      <c r="O104" s="16"/>
      <c r="P104" s="16"/>
      <c r="Q104" s="16"/>
      <c r="R104" s="16"/>
      <c r="S104" s="16"/>
      <c r="T104" s="16"/>
      <c r="U104" s="16"/>
      <c r="V104" s="16"/>
      <c r="W104" s="5"/>
      <c r="X104" s="5"/>
      <c r="Y104" s="5"/>
      <c r="Z104" s="5"/>
    </row>
    <row r="105" ht="12.0" customHeight="1">
      <c r="A105" s="16">
        <f t="shared" si="1"/>
        <v>99</v>
      </c>
      <c r="B105" s="5">
        <f>VLOOKUP(A105,Calc_Targetkreise!$A$7:$E$408,2,0)</f>
        <v>179</v>
      </c>
      <c r="C105" s="5" t="str">
        <f>VLOOKUP(A105,Calc_Targetkreise!$A$7:$E$408,5,0)</f>
        <v>Rheingau-Taunus-Kreis</v>
      </c>
      <c r="D105" s="5" t="str">
        <f>VLOOKUP(A105,Calc_Targetkreise!$A$7:$E$408,3,0)</f>
        <v>HE</v>
      </c>
      <c r="E105" s="17">
        <f>VLOOKUP(A105,Calc_Targetkreise!$A$6:$CJ$408,7,0)</f>
        <v>110.224</v>
      </c>
      <c r="F105" s="18">
        <f>VLOOKUP(A105,Calc_Targetkreise!$A$6:$CJ$408,9,0)</f>
        <v>0.6401162707</v>
      </c>
      <c r="G105" s="5"/>
      <c r="H105" s="5"/>
      <c r="I105" s="5"/>
      <c r="J105" s="16"/>
      <c r="K105" s="16"/>
      <c r="L105" s="16"/>
      <c r="M105" s="16"/>
      <c r="N105" s="16"/>
      <c r="O105" s="16"/>
      <c r="P105" s="16"/>
      <c r="Q105" s="16"/>
      <c r="R105" s="16"/>
      <c r="S105" s="16"/>
      <c r="T105" s="16"/>
      <c r="U105" s="16"/>
      <c r="V105" s="16"/>
      <c r="W105" s="5"/>
      <c r="X105" s="5"/>
      <c r="Y105" s="5"/>
      <c r="Z105" s="5"/>
    </row>
    <row r="106" ht="12.0" customHeight="1">
      <c r="A106" s="16">
        <f t="shared" si="1"/>
        <v>100</v>
      </c>
      <c r="B106" s="5">
        <f>VLOOKUP(A106,Calc_Targetkreise!$A$7:$E$408,2,0)</f>
        <v>178</v>
      </c>
      <c r="C106" s="5" t="str">
        <f>VLOOKUP(A106,Calc_Targetkreise!$A$7:$E$408,5,0)</f>
        <v>Stormarn</v>
      </c>
      <c r="D106" s="5" t="str">
        <f>VLOOKUP(A106,Calc_Targetkreise!$A$7:$E$408,3,0)</f>
        <v>SH</v>
      </c>
      <c r="E106" s="17">
        <f>VLOOKUP(A106,Calc_Targetkreise!$A$6:$CJ$408,7,0)</f>
        <v>151.575</v>
      </c>
      <c r="F106" s="18">
        <f>VLOOKUP(A106,Calc_Targetkreise!$A$6:$CJ$408,9,0)</f>
        <v>0.6509971812</v>
      </c>
      <c r="G106" s="5"/>
      <c r="H106" s="5"/>
      <c r="I106" s="5"/>
      <c r="J106" s="16"/>
      <c r="K106" s="16"/>
      <c r="L106" s="16"/>
      <c r="M106" s="16"/>
      <c r="N106" s="16"/>
      <c r="O106" s="16"/>
      <c r="P106" s="16"/>
      <c r="Q106" s="16"/>
      <c r="R106" s="16"/>
      <c r="S106" s="16"/>
      <c r="T106" s="16"/>
      <c r="U106" s="16"/>
      <c r="V106" s="16"/>
      <c r="W106" s="5"/>
      <c r="X106" s="5"/>
      <c r="Y106" s="5"/>
      <c r="Z106" s="5"/>
    </row>
    <row r="107" ht="12.75" customHeight="1">
      <c r="A107" s="39" t="s">
        <v>80</v>
      </c>
      <c r="B107" s="4"/>
      <c r="C107" s="4"/>
      <c r="D107" s="4"/>
      <c r="E107" s="40">
        <f>SUM(E7:E56)</f>
        <v>12327.1</v>
      </c>
      <c r="F107" s="41">
        <f>SUMPRODUCT(E7:E56,F7:F56)/SUM(E7:E56)</f>
        <v>0.6199451685</v>
      </c>
      <c r="G107" s="5"/>
      <c r="H107" s="5"/>
      <c r="I107" s="5"/>
      <c r="J107" s="16"/>
      <c r="K107" s="16"/>
      <c r="L107" s="16"/>
      <c r="M107" s="16"/>
      <c r="N107" s="16"/>
      <c r="O107" s="16"/>
      <c r="P107" s="16"/>
      <c r="Q107" s="16"/>
      <c r="R107" s="16"/>
      <c r="S107" s="16"/>
      <c r="T107" s="16"/>
      <c r="U107" s="16"/>
      <c r="V107" s="16"/>
      <c r="W107" s="5"/>
      <c r="X107" s="5"/>
      <c r="Y107" s="5"/>
      <c r="Z107" s="5"/>
    </row>
    <row r="108" ht="12.75" customHeight="1">
      <c r="A108" s="42" t="s">
        <v>81</v>
      </c>
      <c r="B108" s="5"/>
      <c r="C108" s="5"/>
      <c r="D108" s="5"/>
      <c r="E108" s="43">
        <f>E107/SUM(Calc_Targetkreise!$H$7:$H$408)</f>
        <v>0.4199305524</v>
      </c>
      <c r="F108" s="43"/>
      <c r="G108" s="5"/>
      <c r="H108" s="5"/>
      <c r="I108" s="5"/>
      <c r="J108" s="16"/>
      <c r="K108" s="16"/>
      <c r="L108" s="16"/>
      <c r="M108" s="16"/>
      <c r="N108" s="16"/>
      <c r="O108" s="16"/>
      <c r="P108" s="16"/>
      <c r="Q108" s="16"/>
      <c r="R108" s="16"/>
      <c r="S108" s="16"/>
      <c r="T108" s="16"/>
      <c r="U108" s="16"/>
      <c r="V108" s="16"/>
      <c r="W108" s="5"/>
      <c r="X108" s="5"/>
      <c r="Y108" s="5"/>
      <c r="Z108" s="5"/>
    </row>
    <row r="109" ht="12.75" customHeight="1">
      <c r="A109" s="39" t="s">
        <v>82</v>
      </c>
      <c r="B109" s="4"/>
      <c r="C109" s="4"/>
      <c r="D109" s="4"/>
      <c r="E109" s="40">
        <f>SUM(E7:E81)</f>
        <v>15957.613</v>
      </c>
      <c r="F109" s="41">
        <f>SUMPRODUCT(E7:E81,F7:F81)/SUM(E7:E81)</f>
        <v>0.6217659703</v>
      </c>
      <c r="G109" s="5"/>
      <c r="H109" s="5"/>
      <c r="I109" s="5"/>
      <c r="J109" s="16"/>
      <c r="K109" s="16"/>
      <c r="L109" s="16"/>
      <c r="M109" s="16"/>
      <c r="N109" s="16"/>
      <c r="O109" s="16"/>
      <c r="P109" s="16"/>
      <c r="Q109" s="16"/>
      <c r="R109" s="16"/>
      <c r="S109" s="16"/>
      <c r="T109" s="16"/>
      <c r="U109" s="16"/>
      <c r="V109" s="16"/>
      <c r="W109" s="5"/>
      <c r="X109" s="5"/>
      <c r="Y109" s="5"/>
      <c r="Z109" s="5"/>
    </row>
    <row r="110" ht="12.75" customHeight="1">
      <c r="A110" s="42" t="s">
        <v>81</v>
      </c>
      <c r="B110" s="5"/>
      <c r="C110" s="5"/>
      <c r="D110" s="5"/>
      <c r="E110" s="43">
        <f>E109/SUM(Calc_Targetkreise!$H$7:$H$408)</f>
        <v>0.5436063018</v>
      </c>
      <c r="F110" s="43"/>
      <c r="G110" s="5"/>
      <c r="H110" s="5"/>
      <c r="I110" s="5"/>
      <c r="J110" s="16"/>
      <c r="K110" s="16"/>
      <c r="L110" s="16"/>
      <c r="M110" s="16"/>
      <c r="N110" s="16"/>
      <c r="O110" s="16"/>
      <c r="P110" s="16"/>
      <c r="Q110" s="16"/>
      <c r="R110" s="16"/>
      <c r="S110" s="16"/>
      <c r="T110" s="16"/>
      <c r="U110" s="16"/>
      <c r="V110" s="16"/>
      <c r="W110" s="5"/>
      <c r="X110" s="5"/>
      <c r="Y110" s="5"/>
      <c r="Z110" s="5"/>
    </row>
    <row r="111" ht="12.75" customHeight="1">
      <c r="A111" s="39" t="s">
        <v>83</v>
      </c>
      <c r="B111" s="4"/>
      <c r="C111" s="4"/>
      <c r="D111" s="4"/>
      <c r="E111" s="40">
        <f>SUM(E7:E106)</f>
        <v>19261.546</v>
      </c>
      <c r="F111" s="41">
        <f>SUMPRODUCT(E7:E106,F7:F106)/SUM(E7:E106)</f>
        <v>0.621502744</v>
      </c>
      <c r="G111" s="5"/>
      <c r="H111" s="5"/>
      <c r="I111" s="5"/>
      <c r="J111" s="16"/>
      <c r="K111" s="16"/>
      <c r="L111" s="16"/>
      <c r="M111" s="16"/>
      <c r="N111" s="16"/>
      <c r="O111" s="16"/>
      <c r="P111" s="16"/>
      <c r="Q111" s="16"/>
      <c r="R111" s="16"/>
      <c r="S111" s="16"/>
      <c r="T111" s="16"/>
      <c r="U111" s="16"/>
      <c r="V111" s="16"/>
      <c r="W111" s="5"/>
      <c r="X111" s="5"/>
      <c r="Y111" s="5"/>
      <c r="Z111" s="5"/>
    </row>
    <row r="112" ht="12.75" customHeight="1">
      <c r="A112" s="42" t="s">
        <v>81</v>
      </c>
      <c r="B112" s="5"/>
      <c r="C112" s="5"/>
      <c r="D112" s="5"/>
      <c r="E112" s="43">
        <f>E111/SUM(Calc_Targetkreise!$H$7:$H$408)</f>
        <v>0.6561568943</v>
      </c>
      <c r="F112" s="43"/>
      <c r="G112" s="5"/>
      <c r="H112" s="5"/>
      <c r="I112" s="5"/>
      <c r="J112" s="16"/>
      <c r="K112" s="16"/>
      <c r="L112" s="16"/>
      <c r="M112" s="16"/>
      <c r="N112" s="16"/>
      <c r="O112" s="16"/>
      <c r="P112" s="16"/>
      <c r="Q112" s="16"/>
      <c r="R112" s="16"/>
      <c r="S112" s="16"/>
      <c r="T112" s="16"/>
      <c r="U112" s="16"/>
      <c r="V112" s="16"/>
      <c r="W112" s="5"/>
      <c r="X112" s="5"/>
      <c r="Y112" s="5"/>
      <c r="Z112" s="5"/>
    </row>
    <row r="113" ht="12.75" customHeight="1">
      <c r="A113" s="16"/>
      <c r="B113" s="5"/>
      <c r="C113" s="5"/>
      <c r="D113" s="5"/>
      <c r="E113" s="5"/>
      <c r="F113" s="5"/>
      <c r="G113" s="5"/>
      <c r="H113" s="5"/>
      <c r="I113" s="5"/>
      <c r="J113" s="16"/>
      <c r="K113" s="16"/>
      <c r="L113" s="16"/>
      <c r="M113" s="16"/>
      <c r="N113" s="16"/>
      <c r="O113" s="16"/>
      <c r="P113" s="16"/>
      <c r="Q113" s="16"/>
      <c r="R113" s="16"/>
      <c r="S113" s="16"/>
      <c r="T113" s="16"/>
      <c r="U113" s="16"/>
      <c r="V113" s="16"/>
      <c r="W113" s="5"/>
      <c r="X113" s="5"/>
      <c r="Y113" s="5"/>
      <c r="Z113" s="5"/>
    </row>
    <row r="114" ht="12.75" customHeight="1">
      <c r="A114" s="16"/>
      <c r="B114" s="5"/>
      <c r="C114" s="5"/>
      <c r="D114" s="5"/>
      <c r="E114" s="5"/>
      <c r="F114" s="5"/>
      <c r="G114" s="5"/>
      <c r="H114" s="5"/>
      <c r="I114" s="5"/>
      <c r="J114" s="16"/>
      <c r="K114" s="16"/>
      <c r="L114" s="16"/>
      <c r="M114" s="16"/>
      <c r="N114" s="16"/>
      <c r="O114" s="16"/>
      <c r="P114" s="16"/>
      <c r="Q114" s="16"/>
      <c r="R114" s="16"/>
      <c r="S114" s="16"/>
      <c r="T114" s="16"/>
      <c r="U114" s="16"/>
      <c r="V114" s="16"/>
      <c r="W114" s="5"/>
      <c r="X114" s="5"/>
      <c r="Y114" s="5"/>
      <c r="Z114" s="5"/>
    </row>
    <row r="115" ht="12.75" customHeight="1">
      <c r="A115" s="16"/>
      <c r="B115" s="5"/>
      <c r="C115" s="5"/>
      <c r="D115" s="5"/>
      <c r="E115" s="5"/>
      <c r="F115" s="5"/>
      <c r="G115" s="5"/>
      <c r="H115" s="5"/>
      <c r="I115" s="5"/>
      <c r="J115" s="16"/>
      <c r="K115" s="16"/>
      <c r="L115" s="16"/>
      <c r="M115" s="16"/>
      <c r="N115" s="16"/>
      <c r="O115" s="16"/>
      <c r="P115" s="16"/>
      <c r="Q115" s="16"/>
      <c r="R115" s="16"/>
      <c r="S115" s="16"/>
      <c r="T115" s="16"/>
      <c r="U115" s="16"/>
      <c r="V115" s="16"/>
      <c r="W115" s="5"/>
      <c r="X115" s="5"/>
      <c r="Y115" s="5"/>
      <c r="Z115" s="5"/>
    </row>
    <row r="116" ht="12.75" customHeight="1">
      <c r="A116" s="16"/>
      <c r="B116" s="5"/>
      <c r="C116" s="5"/>
      <c r="D116" s="5"/>
      <c r="E116" s="5"/>
      <c r="F116" s="5"/>
      <c r="G116" s="5"/>
      <c r="H116" s="5"/>
      <c r="I116" s="5"/>
      <c r="J116" s="16"/>
      <c r="K116" s="16"/>
      <c r="L116" s="16"/>
      <c r="M116" s="16"/>
      <c r="N116" s="16"/>
      <c r="O116" s="16"/>
      <c r="P116" s="16"/>
      <c r="Q116" s="16"/>
      <c r="R116" s="16"/>
      <c r="S116" s="16"/>
      <c r="T116" s="16"/>
      <c r="U116" s="16"/>
      <c r="V116" s="16"/>
      <c r="W116" s="5"/>
      <c r="X116" s="5"/>
      <c r="Y116" s="5"/>
      <c r="Z116" s="5"/>
    </row>
    <row r="117" ht="12.75" customHeight="1">
      <c r="A117" s="16"/>
      <c r="B117" s="5"/>
      <c r="C117" s="5"/>
      <c r="D117" s="5"/>
      <c r="E117" s="5"/>
      <c r="F117" s="5"/>
      <c r="G117" s="5"/>
      <c r="H117" s="5"/>
      <c r="I117" s="5"/>
      <c r="J117" s="16"/>
      <c r="K117" s="16"/>
      <c r="L117" s="16"/>
      <c r="M117" s="16"/>
      <c r="N117" s="16"/>
      <c r="O117" s="16"/>
      <c r="P117" s="16"/>
      <c r="Q117" s="16"/>
      <c r="R117" s="16"/>
      <c r="S117" s="16"/>
      <c r="T117" s="16"/>
      <c r="U117" s="16"/>
      <c r="V117" s="16"/>
      <c r="W117" s="5"/>
      <c r="X117" s="5"/>
      <c r="Y117" s="5"/>
      <c r="Z117" s="5"/>
    </row>
    <row r="118" ht="12.75" customHeight="1">
      <c r="A118" s="16"/>
      <c r="B118" s="5"/>
      <c r="C118" s="5"/>
      <c r="D118" s="5"/>
      <c r="E118" s="5"/>
      <c r="F118" s="5"/>
      <c r="G118" s="5"/>
      <c r="H118" s="5"/>
      <c r="I118" s="5"/>
      <c r="J118" s="16"/>
      <c r="K118" s="16"/>
      <c r="L118" s="16"/>
      <c r="M118" s="16"/>
      <c r="N118" s="16"/>
      <c r="O118" s="16"/>
      <c r="P118" s="16"/>
      <c r="Q118" s="16"/>
      <c r="R118" s="16"/>
      <c r="S118" s="16"/>
      <c r="T118" s="16"/>
      <c r="U118" s="16"/>
      <c r="V118" s="16"/>
      <c r="W118" s="5"/>
      <c r="X118" s="5"/>
      <c r="Y118" s="5"/>
      <c r="Z118" s="5"/>
    </row>
    <row r="119" ht="12.75" customHeight="1">
      <c r="A119" s="16"/>
      <c r="B119" s="5"/>
      <c r="C119" s="5"/>
      <c r="D119" s="5"/>
      <c r="E119" s="5"/>
      <c r="F119" s="5"/>
      <c r="G119" s="5"/>
      <c r="H119" s="5"/>
      <c r="I119" s="5"/>
      <c r="J119" s="16"/>
      <c r="K119" s="16"/>
      <c r="L119" s="16"/>
      <c r="M119" s="16"/>
      <c r="N119" s="16"/>
      <c r="O119" s="16"/>
      <c r="P119" s="16"/>
      <c r="Q119" s="16"/>
      <c r="R119" s="16"/>
      <c r="S119" s="16"/>
      <c r="T119" s="16"/>
      <c r="U119" s="16"/>
      <c r="V119" s="16"/>
      <c r="W119" s="5"/>
      <c r="X119" s="5"/>
      <c r="Y119" s="5"/>
      <c r="Z119" s="5"/>
    </row>
    <row r="120" ht="12.75" customHeight="1">
      <c r="A120" s="16"/>
      <c r="B120" s="5"/>
      <c r="C120" s="5"/>
      <c r="D120" s="5"/>
      <c r="E120" s="5"/>
      <c r="F120" s="5"/>
      <c r="G120" s="5"/>
      <c r="H120" s="5"/>
      <c r="I120" s="5"/>
      <c r="J120" s="16"/>
      <c r="K120" s="16"/>
      <c r="L120" s="16"/>
      <c r="M120" s="16"/>
      <c r="N120" s="16"/>
      <c r="O120" s="16"/>
      <c r="P120" s="16"/>
      <c r="Q120" s="16"/>
      <c r="R120" s="16"/>
      <c r="S120" s="16"/>
      <c r="T120" s="16"/>
      <c r="U120" s="16"/>
      <c r="V120" s="16"/>
      <c r="W120" s="5"/>
      <c r="X120" s="5"/>
      <c r="Y120" s="5"/>
      <c r="Z120" s="5"/>
    </row>
    <row r="121" ht="12.75" customHeight="1">
      <c r="A121" s="16"/>
      <c r="B121" s="5"/>
      <c r="C121" s="5"/>
      <c r="D121" s="5"/>
      <c r="E121" s="5"/>
      <c r="F121" s="5"/>
      <c r="G121" s="5"/>
      <c r="H121" s="5"/>
      <c r="I121" s="5"/>
      <c r="J121" s="16"/>
      <c r="K121" s="16"/>
      <c r="L121" s="16"/>
      <c r="M121" s="16"/>
      <c r="N121" s="16"/>
      <c r="O121" s="16"/>
      <c r="P121" s="16"/>
      <c r="Q121" s="16"/>
      <c r="R121" s="16"/>
      <c r="S121" s="16"/>
      <c r="T121" s="16"/>
      <c r="U121" s="16"/>
      <c r="V121" s="16"/>
      <c r="W121" s="5"/>
      <c r="X121" s="5"/>
      <c r="Y121" s="5"/>
      <c r="Z121" s="5"/>
    </row>
    <row r="122" ht="12.75" customHeight="1">
      <c r="A122" s="16"/>
      <c r="B122" s="5"/>
      <c r="C122" s="5"/>
      <c r="D122" s="5"/>
      <c r="E122" s="5"/>
      <c r="F122" s="5"/>
      <c r="G122" s="5"/>
      <c r="H122" s="5"/>
      <c r="I122" s="5"/>
      <c r="J122" s="16"/>
      <c r="K122" s="16"/>
      <c r="L122" s="16"/>
      <c r="M122" s="16"/>
      <c r="N122" s="16"/>
      <c r="O122" s="16"/>
      <c r="P122" s="16"/>
      <c r="Q122" s="16"/>
      <c r="R122" s="16"/>
      <c r="S122" s="16"/>
      <c r="T122" s="16"/>
      <c r="U122" s="16"/>
      <c r="V122" s="16"/>
      <c r="W122" s="5"/>
      <c r="X122" s="5"/>
      <c r="Y122" s="5"/>
      <c r="Z122" s="5"/>
    </row>
    <row r="123" ht="12.75" customHeight="1">
      <c r="A123" s="16"/>
      <c r="B123" s="5"/>
      <c r="C123" s="5"/>
      <c r="D123" s="5"/>
      <c r="E123" s="5"/>
      <c r="F123" s="5"/>
      <c r="G123" s="5"/>
      <c r="H123" s="5"/>
      <c r="I123" s="5"/>
      <c r="J123" s="16"/>
      <c r="K123" s="16"/>
      <c r="L123" s="16"/>
      <c r="M123" s="16"/>
      <c r="N123" s="16"/>
      <c r="O123" s="16"/>
      <c r="P123" s="16"/>
      <c r="Q123" s="16"/>
      <c r="R123" s="16"/>
      <c r="S123" s="16"/>
      <c r="T123" s="16"/>
      <c r="U123" s="16"/>
      <c r="V123" s="16"/>
      <c r="W123" s="5"/>
      <c r="X123" s="5"/>
      <c r="Y123" s="5"/>
      <c r="Z123" s="5"/>
    </row>
    <row r="124" ht="12.75" customHeight="1">
      <c r="A124" s="16"/>
      <c r="B124" s="5"/>
      <c r="C124" s="5"/>
      <c r="D124" s="5"/>
      <c r="E124" s="5"/>
      <c r="F124" s="5"/>
      <c r="G124" s="5"/>
      <c r="H124" s="5"/>
      <c r="I124" s="5"/>
      <c r="J124" s="16"/>
      <c r="K124" s="16"/>
      <c r="L124" s="16"/>
      <c r="M124" s="16"/>
      <c r="N124" s="16"/>
      <c r="O124" s="16"/>
      <c r="P124" s="16"/>
      <c r="Q124" s="16"/>
      <c r="R124" s="16"/>
      <c r="S124" s="16"/>
      <c r="T124" s="16"/>
      <c r="U124" s="16"/>
      <c r="V124" s="16"/>
      <c r="W124" s="5"/>
      <c r="X124" s="5"/>
      <c r="Y124" s="5"/>
      <c r="Z124" s="5"/>
    </row>
    <row r="125" ht="12.75" customHeight="1">
      <c r="A125" s="16"/>
      <c r="B125" s="5"/>
      <c r="C125" s="5"/>
      <c r="D125" s="5"/>
      <c r="E125" s="5"/>
      <c r="F125" s="5"/>
      <c r="G125" s="5"/>
      <c r="H125" s="5"/>
      <c r="I125" s="5"/>
      <c r="J125" s="16"/>
      <c r="K125" s="16"/>
      <c r="L125" s="16"/>
      <c r="M125" s="16"/>
      <c r="N125" s="16"/>
      <c r="O125" s="16"/>
      <c r="P125" s="16"/>
      <c r="Q125" s="16"/>
      <c r="R125" s="16"/>
      <c r="S125" s="16"/>
      <c r="T125" s="16"/>
      <c r="U125" s="16"/>
      <c r="V125" s="16"/>
      <c r="W125" s="5"/>
      <c r="X125" s="5"/>
      <c r="Y125" s="5"/>
      <c r="Z125" s="5"/>
    </row>
    <row r="126" ht="12.75" customHeight="1">
      <c r="A126" s="16"/>
      <c r="B126" s="5"/>
      <c r="C126" s="5"/>
      <c r="D126" s="5"/>
      <c r="E126" s="5"/>
      <c r="F126" s="5"/>
      <c r="G126" s="5"/>
      <c r="H126" s="5"/>
      <c r="I126" s="5"/>
      <c r="J126" s="16"/>
      <c r="K126" s="16"/>
      <c r="L126" s="16"/>
      <c r="M126" s="16"/>
      <c r="N126" s="16"/>
      <c r="O126" s="16"/>
      <c r="P126" s="16"/>
      <c r="Q126" s="16"/>
      <c r="R126" s="16"/>
      <c r="S126" s="16"/>
      <c r="T126" s="16"/>
      <c r="U126" s="16"/>
      <c r="V126" s="16"/>
      <c r="W126" s="5"/>
      <c r="X126" s="5"/>
      <c r="Y126" s="5"/>
      <c r="Z126" s="5"/>
    </row>
    <row r="127" ht="12.75" customHeight="1">
      <c r="A127" s="16"/>
      <c r="B127" s="5"/>
      <c r="C127" s="5"/>
      <c r="D127" s="5"/>
      <c r="E127" s="5"/>
      <c r="F127" s="5"/>
      <c r="G127" s="5"/>
      <c r="H127" s="5"/>
      <c r="I127" s="5"/>
      <c r="J127" s="16"/>
      <c r="K127" s="16"/>
      <c r="L127" s="16"/>
      <c r="M127" s="16"/>
      <c r="N127" s="16"/>
      <c r="O127" s="16"/>
      <c r="P127" s="16"/>
      <c r="Q127" s="16"/>
      <c r="R127" s="16"/>
      <c r="S127" s="16"/>
      <c r="T127" s="16"/>
      <c r="U127" s="16"/>
      <c r="V127" s="16"/>
      <c r="W127" s="5"/>
      <c r="X127" s="5"/>
      <c r="Y127" s="5"/>
      <c r="Z127" s="5"/>
    </row>
    <row r="128" ht="12.75" customHeight="1">
      <c r="A128" s="16"/>
      <c r="B128" s="5"/>
      <c r="C128" s="5"/>
      <c r="D128" s="5"/>
      <c r="E128" s="5"/>
      <c r="F128" s="5"/>
      <c r="G128" s="5"/>
      <c r="H128" s="5"/>
      <c r="I128" s="5"/>
      <c r="J128" s="16"/>
      <c r="K128" s="16"/>
      <c r="L128" s="16"/>
      <c r="M128" s="16"/>
      <c r="N128" s="16"/>
      <c r="O128" s="16"/>
      <c r="P128" s="16"/>
      <c r="Q128" s="16"/>
      <c r="R128" s="16"/>
      <c r="S128" s="16"/>
      <c r="T128" s="16"/>
      <c r="U128" s="16"/>
      <c r="V128" s="16"/>
      <c r="W128" s="5"/>
      <c r="X128" s="5"/>
      <c r="Y128" s="5"/>
      <c r="Z128" s="5"/>
    </row>
    <row r="129" ht="12.75" customHeight="1">
      <c r="A129" s="16"/>
      <c r="B129" s="5"/>
      <c r="C129" s="5"/>
      <c r="D129" s="5"/>
      <c r="E129" s="5"/>
      <c r="F129" s="5"/>
      <c r="G129" s="5"/>
      <c r="H129" s="5"/>
      <c r="I129" s="5"/>
      <c r="J129" s="16"/>
      <c r="K129" s="16"/>
      <c r="L129" s="16"/>
      <c r="M129" s="16"/>
      <c r="N129" s="16"/>
      <c r="O129" s="16"/>
      <c r="P129" s="16"/>
      <c r="Q129" s="16"/>
      <c r="R129" s="16"/>
      <c r="S129" s="16"/>
      <c r="T129" s="16"/>
      <c r="U129" s="16"/>
      <c r="V129" s="16"/>
      <c r="W129" s="5"/>
      <c r="X129" s="5"/>
      <c r="Y129" s="5"/>
      <c r="Z129" s="5"/>
    </row>
    <row r="130" ht="12.75" customHeight="1">
      <c r="A130" s="16"/>
      <c r="B130" s="5"/>
      <c r="C130" s="5"/>
      <c r="D130" s="5"/>
      <c r="E130" s="5"/>
      <c r="F130" s="5"/>
      <c r="G130" s="5"/>
      <c r="H130" s="5"/>
      <c r="I130" s="5"/>
      <c r="J130" s="16"/>
      <c r="K130" s="16"/>
      <c r="L130" s="16"/>
      <c r="M130" s="16"/>
      <c r="N130" s="16"/>
      <c r="O130" s="16"/>
      <c r="P130" s="16"/>
      <c r="Q130" s="16"/>
      <c r="R130" s="16"/>
      <c r="S130" s="16"/>
      <c r="T130" s="16"/>
      <c r="U130" s="16"/>
      <c r="V130" s="16"/>
      <c r="W130" s="5"/>
      <c r="X130" s="5"/>
      <c r="Y130" s="5"/>
      <c r="Z130" s="5"/>
    </row>
    <row r="131" ht="12.75" customHeight="1">
      <c r="A131" s="16"/>
      <c r="B131" s="5"/>
      <c r="C131" s="5"/>
      <c r="D131" s="5"/>
      <c r="E131" s="5"/>
      <c r="F131" s="5"/>
      <c r="G131" s="5"/>
      <c r="H131" s="5"/>
      <c r="I131" s="5"/>
      <c r="J131" s="16"/>
      <c r="K131" s="16"/>
      <c r="L131" s="16"/>
      <c r="M131" s="16"/>
      <c r="N131" s="16"/>
      <c r="O131" s="16"/>
      <c r="P131" s="16"/>
      <c r="Q131" s="16"/>
      <c r="R131" s="16"/>
      <c r="S131" s="16"/>
      <c r="T131" s="16"/>
      <c r="U131" s="16"/>
      <c r="V131" s="16"/>
      <c r="W131" s="5"/>
      <c r="X131" s="5"/>
      <c r="Y131" s="5"/>
      <c r="Z131" s="5"/>
    </row>
    <row r="132" ht="12.75" customHeight="1">
      <c r="A132" s="16"/>
      <c r="B132" s="5"/>
      <c r="C132" s="5"/>
      <c r="D132" s="5"/>
      <c r="E132" s="5"/>
      <c r="F132" s="5"/>
      <c r="G132" s="5"/>
      <c r="H132" s="5"/>
      <c r="I132" s="5"/>
      <c r="J132" s="16"/>
      <c r="K132" s="16"/>
      <c r="L132" s="16"/>
      <c r="M132" s="16"/>
      <c r="N132" s="16"/>
      <c r="O132" s="16"/>
      <c r="P132" s="16"/>
      <c r="Q132" s="16"/>
      <c r="R132" s="16"/>
      <c r="S132" s="16"/>
      <c r="T132" s="16"/>
      <c r="U132" s="16"/>
      <c r="V132" s="16"/>
      <c r="W132" s="5"/>
      <c r="X132" s="5"/>
      <c r="Y132" s="5"/>
      <c r="Z132" s="5"/>
    </row>
    <row r="133" ht="12.75" customHeight="1">
      <c r="A133" s="16"/>
      <c r="B133" s="5"/>
      <c r="C133" s="5"/>
      <c r="D133" s="5"/>
      <c r="E133" s="5"/>
      <c r="F133" s="5"/>
      <c r="G133" s="5"/>
      <c r="H133" s="5"/>
      <c r="I133" s="5"/>
      <c r="J133" s="16"/>
      <c r="K133" s="16"/>
      <c r="L133" s="16"/>
      <c r="M133" s="16"/>
      <c r="N133" s="16"/>
      <c r="O133" s="16"/>
      <c r="P133" s="16"/>
      <c r="Q133" s="16"/>
      <c r="R133" s="16"/>
      <c r="S133" s="16"/>
      <c r="T133" s="16"/>
      <c r="U133" s="16"/>
      <c r="V133" s="16"/>
      <c r="W133" s="5"/>
      <c r="X133" s="5"/>
      <c r="Y133" s="5"/>
      <c r="Z133" s="5"/>
    </row>
    <row r="134" ht="12.75" customHeight="1">
      <c r="A134" s="16"/>
      <c r="B134" s="5"/>
      <c r="C134" s="5"/>
      <c r="D134" s="5"/>
      <c r="E134" s="5"/>
      <c r="F134" s="5"/>
      <c r="G134" s="5"/>
      <c r="H134" s="5"/>
      <c r="I134" s="5"/>
      <c r="J134" s="16"/>
      <c r="K134" s="16"/>
      <c r="L134" s="16"/>
      <c r="M134" s="16"/>
      <c r="N134" s="16"/>
      <c r="O134" s="16"/>
      <c r="P134" s="16"/>
      <c r="Q134" s="16"/>
      <c r="R134" s="16"/>
      <c r="S134" s="16"/>
      <c r="T134" s="16"/>
      <c r="U134" s="16"/>
      <c r="V134" s="16"/>
      <c r="W134" s="5"/>
      <c r="X134" s="5"/>
      <c r="Y134" s="5"/>
      <c r="Z134" s="5"/>
    </row>
    <row r="135" ht="12.75" customHeight="1">
      <c r="A135" s="16"/>
      <c r="B135" s="5"/>
      <c r="C135" s="5"/>
      <c r="D135" s="5"/>
      <c r="E135" s="5"/>
      <c r="F135" s="5"/>
      <c r="G135" s="5"/>
      <c r="H135" s="5"/>
      <c r="I135" s="5"/>
      <c r="J135" s="16"/>
      <c r="K135" s="16"/>
      <c r="L135" s="16"/>
      <c r="M135" s="16"/>
      <c r="N135" s="16"/>
      <c r="O135" s="16"/>
      <c r="P135" s="16"/>
      <c r="Q135" s="16"/>
      <c r="R135" s="16"/>
      <c r="S135" s="16"/>
      <c r="T135" s="16"/>
      <c r="U135" s="16"/>
      <c r="V135" s="16"/>
      <c r="W135" s="5"/>
      <c r="X135" s="5"/>
      <c r="Y135" s="5"/>
      <c r="Z135" s="5"/>
    </row>
    <row r="136" ht="12.75" customHeight="1">
      <c r="A136" s="16"/>
      <c r="B136" s="5"/>
      <c r="C136" s="5"/>
      <c r="D136" s="5"/>
      <c r="E136" s="5"/>
      <c r="F136" s="5"/>
      <c r="G136" s="5"/>
      <c r="H136" s="5"/>
      <c r="I136" s="5"/>
      <c r="J136" s="16"/>
      <c r="K136" s="16"/>
      <c r="L136" s="16"/>
      <c r="M136" s="16"/>
      <c r="N136" s="16"/>
      <c r="O136" s="16"/>
      <c r="P136" s="16"/>
      <c r="Q136" s="16"/>
      <c r="R136" s="16"/>
      <c r="S136" s="16"/>
      <c r="T136" s="16"/>
      <c r="U136" s="16"/>
      <c r="V136" s="16"/>
      <c r="W136" s="5"/>
      <c r="X136" s="5"/>
      <c r="Y136" s="5"/>
      <c r="Z136" s="5"/>
    </row>
    <row r="137" ht="12.75" customHeight="1">
      <c r="A137" s="16"/>
      <c r="B137" s="5"/>
      <c r="C137" s="5"/>
      <c r="D137" s="5"/>
      <c r="E137" s="5"/>
      <c r="F137" s="5"/>
      <c r="G137" s="5"/>
      <c r="H137" s="5"/>
      <c r="I137" s="5"/>
      <c r="J137" s="16"/>
      <c r="K137" s="16"/>
      <c r="L137" s="16"/>
      <c r="M137" s="16"/>
      <c r="N137" s="16"/>
      <c r="O137" s="16"/>
      <c r="P137" s="16"/>
      <c r="Q137" s="16"/>
      <c r="R137" s="16"/>
      <c r="S137" s="16"/>
      <c r="T137" s="16"/>
      <c r="U137" s="16"/>
      <c r="V137" s="16"/>
      <c r="W137" s="5"/>
      <c r="X137" s="5"/>
      <c r="Y137" s="5"/>
      <c r="Z137" s="5"/>
    </row>
    <row r="138" ht="12.75" customHeight="1">
      <c r="A138" s="16"/>
      <c r="B138" s="5"/>
      <c r="C138" s="5"/>
      <c r="D138" s="5"/>
      <c r="E138" s="5"/>
      <c r="F138" s="5"/>
      <c r="G138" s="5"/>
      <c r="H138" s="5"/>
      <c r="I138" s="5"/>
      <c r="J138" s="16"/>
      <c r="K138" s="16"/>
      <c r="L138" s="16"/>
      <c r="M138" s="16"/>
      <c r="N138" s="16"/>
      <c r="O138" s="16"/>
      <c r="P138" s="16"/>
      <c r="Q138" s="16"/>
      <c r="R138" s="16"/>
      <c r="S138" s="16"/>
      <c r="T138" s="16"/>
      <c r="U138" s="16"/>
      <c r="V138" s="16"/>
      <c r="W138" s="5"/>
      <c r="X138" s="5"/>
      <c r="Y138" s="5"/>
      <c r="Z138" s="5"/>
    </row>
    <row r="139" ht="12.75" customHeight="1">
      <c r="A139" s="16"/>
      <c r="B139" s="5"/>
      <c r="C139" s="5"/>
      <c r="D139" s="5"/>
      <c r="E139" s="5"/>
      <c r="F139" s="5"/>
      <c r="G139" s="5"/>
      <c r="H139" s="5"/>
      <c r="I139" s="5"/>
      <c r="J139" s="16"/>
      <c r="K139" s="16"/>
      <c r="L139" s="16"/>
      <c r="M139" s="16"/>
      <c r="N139" s="16"/>
      <c r="O139" s="16"/>
      <c r="P139" s="16"/>
      <c r="Q139" s="16"/>
      <c r="R139" s="16"/>
      <c r="S139" s="16"/>
      <c r="T139" s="16"/>
      <c r="U139" s="16"/>
      <c r="V139" s="16"/>
      <c r="W139" s="5"/>
      <c r="X139" s="5"/>
      <c r="Y139" s="5"/>
      <c r="Z139" s="5"/>
    </row>
    <row r="140" ht="12.75" customHeight="1">
      <c r="A140" s="16"/>
      <c r="B140" s="5"/>
      <c r="C140" s="5"/>
      <c r="D140" s="5"/>
      <c r="E140" s="5"/>
      <c r="F140" s="5"/>
      <c r="G140" s="5"/>
      <c r="H140" s="5"/>
      <c r="I140" s="5"/>
      <c r="J140" s="16"/>
      <c r="K140" s="16"/>
      <c r="L140" s="16"/>
      <c r="M140" s="16"/>
      <c r="N140" s="16"/>
      <c r="O140" s="16"/>
      <c r="P140" s="16"/>
      <c r="Q140" s="16"/>
      <c r="R140" s="16"/>
      <c r="S140" s="16"/>
      <c r="T140" s="16"/>
      <c r="U140" s="16"/>
      <c r="V140" s="16"/>
      <c r="W140" s="5"/>
      <c r="X140" s="5"/>
      <c r="Y140" s="5"/>
      <c r="Z140" s="5"/>
    </row>
    <row r="141" ht="12.75" customHeight="1">
      <c r="A141" s="16"/>
      <c r="B141" s="5"/>
      <c r="C141" s="5"/>
      <c r="D141" s="5"/>
      <c r="E141" s="5"/>
      <c r="F141" s="5"/>
      <c r="G141" s="5"/>
      <c r="H141" s="5"/>
      <c r="I141" s="5"/>
      <c r="J141" s="16"/>
      <c r="K141" s="16"/>
      <c r="L141" s="16"/>
      <c r="M141" s="16"/>
      <c r="N141" s="16"/>
      <c r="O141" s="16"/>
      <c r="P141" s="16"/>
      <c r="Q141" s="16"/>
      <c r="R141" s="16"/>
      <c r="S141" s="16"/>
      <c r="T141" s="16"/>
      <c r="U141" s="16"/>
      <c r="V141" s="16"/>
      <c r="W141" s="5"/>
      <c r="X141" s="5"/>
      <c r="Y141" s="5"/>
      <c r="Z141" s="5"/>
    </row>
    <row r="142" ht="12.75" customHeight="1">
      <c r="A142" s="16"/>
      <c r="B142" s="5"/>
      <c r="C142" s="5"/>
      <c r="D142" s="5"/>
      <c r="E142" s="5"/>
      <c r="F142" s="5"/>
      <c r="G142" s="5"/>
      <c r="H142" s="5"/>
      <c r="I142" s="5"/>
      <c r="J142" s="16"/>
      <c r="K142" s="16"/>
      <c r="L142" s="16"/>
      <c r="M142" s="16"/>
      <c r="N142" s="16"/>
      <c r="O142" s="16"/>
      <c r="P142" s="16"/>
      <c r="Q142" s="16"/>
      <c r="R142" s="16"/>
      <c r="S142" s="16"/>
      <c r="T142" s="16"/>
      <c r="U142" s="16"/>
      <c r="V142" s="16"/>
      <c r="W142" s="5"/>
      <c r="X142" s="5"/>
      <c r="Y142" s="5"/>
      <c r="Z142" s="5"/>
    </row>
    <row r="143" ht="12.75" customHeight="1">
      <c r="A143" s="16"/>
      <c r="B143" s="5"/>
      <c r="C143" s="5"/>
      <c r="D143" s="5"/>
      <c r="E143" s="5"/>
      <c r="F143" s="5"/>
      <c r="G143" s="5"/>
      <c r="H143" s="5"/>
      <c r="I143" s="5"/>
      <c r="J143" s="16"/>
      <c r="K143" s="16"/>
      <c r="L143" s="16"/>
      <c r="M143" s="16"/>
      <c r="N143" s="16"/>
      <c r="O143" s="16"/>
      <c r="P143" s="16"/>
      <c r="Q143" s="16"/>
      <c r="R143" s="16"/>
      <c r="S143" s="16"/>
      <c r="T143" s="16"/>
      <c r="U143" s="16"/>
      <c r="V143" s="16"/>
      <c r="W143" s="5"/>
      <c r="X143" s="5"/>
      <c r="Y143" s="5"/>
      <c r="Z143" s="5"/>
    </row>
    <row r="144" ht="12.75" customHeight="1">
      <c r="A144" s="16"/>
      <c r="B144" s="5"/>
      <c r="C144" s="5"/>
      <c r="D144" s="5"/>
      <c r="E144" s="5"/>
      <c r="F144" s="5"/>
      <c r="G144" s="5"/>
      <c r="H144" s="5"/>
      <c r="I144" s="5"/>
      <c r="J144" s="16"/>
      <c r="K144" s="16"/>
      <c r="L144" s="16"/>
      <c r="M144" s="16"/>
      <c r="N144" s="16"/>
      <c r="O144" s="16"/>
      <c r="P144" s="16"/>
      <c r="Q144" s="16"/>
      <c r="R144" s="16"/>
      <c r="S144" s="16"/>
      <c r="T144" s="16"/>
      <c r="U144" s="16"/>
      <c r="V144" s="16"/>
      <c r="W144" s="5"/>
      <c r="X144" s="5"/>
      <c r="Y144" s="5"/>
      <c r="Z144" s="5"/>
    </row>
    <row r="145" ht="12.75" customHeight="1">
      <c r="A145" s="16"/>
      <c r="B145" s="5"/>
      <c r="C145" s="5"/>
      <c r="D145" s="5"/>
      <c r="E145" s="5"/>
      <c r="F145" s="5"/>
      <c r="G145" s="5"/>
      <c r="H145" s="5"/>
      <c r="I145" s="5"/>
      <c r="J145" s="16"/>
      <c r="K145" s="16"/>
      <c r="L145" s="16"/>
      <c r="M145" s="16"/>
      <c r="N145" s="16"/>
      <c r="O145" s="16"/>
      <c r="P145" s="16"/>
      <c r="Q145" s="16"/>
      <c r="R145" s="16"/>
      <c r="S145" s="16"/>
      <c r="T145" s="16"/>
      <c r="U145" s="16"/>
      <c r="V145" s="16"/>
      <c r="W145" s="5"/>
      <c r="X145" s="5"/>
      <c r="Y145" s="5"/>
      <c r="Z145" s="5"/>
    </row>
    <row r="146" ht="12.75" customHeight="1">
      <c r="A146" s="16"/>
      <c r="B146" s="5"/>
      <c r="C146" s="5"/>
      <c r="D146" s="5"/>
      <c r="E146" s="5"/>
      <c r="F146" s="5"/>
      <c r="G146" s="5"/>
      <c r="H146" s="5"/>
      <c r="I146" s="5"/>
      <c r="J146" s="16"/>
      <c r="K146" s="16"/>
      <c r="L146" s="16"/>
      <c r="M146" s="16"/>
      <c r="N146" s="16"/>
      <c r="O146" s="16"/>
      <c r="P146" s="16"/>
      <c r="Q146" s="16"/>
      <c r="R146" s="16"/>
      <c r="S146" s="16"/>
      <c r="T146" s="16"/>
      <c r="U146" s="16"/>
      <c r="V146" s="16"/>
      <c r="W146" s="5"/>
      <c r="X146" s="5"/>
      <c r="Y146" s="5"/>
      <c r="Z146" s="5"/>
    </row>
    <row r="147" ht="12.75" customHeight="1">
      <c r="A147" s="16"/>
      <c r="B147" s="5"/>
      <c r="C147" s="5"/>
      <c r="D147" s="5"/>
      <c r="E147" s="5"/>
      <c r="F147" s="5"/>
      <c r="G147" s="5"/>
      <c r="H147" s="5"/>
      <c r="I147" s="5"/>
      <c r="J147" s="16"/>
      <c r="K147" s="16"/>
      <c r="L147" s="16"/>
      <c r="M147" s="16"/>
      <c r="N147" s="16"/>
      <c r="O147" s="16"/>
      <c r="P147" s="16"/>
      <c r="Q147" s="16"/>
      <c r="R147" s="16"/>
      <c r="S147" s="16"/>
      <c r="T147" s="16"/>
      <c r="U147" s="16"/>
      <c r="V147" s="16"/>
      <c r="W147" s="5"/>
      <c r="X147" s="5"/>
      <c r="Y147" s="5"/>
      <c r="Z147" s="5"/>
    </row>
    <row r="148" ht="12.75" customHeight="1">
      <c r="A148" s="16"/>
      <c r="B148" s="5"/>
      <c r="C148" s="5"/>
      <c r="D148" s="5"/>
      <c r="E148" s="5"/>
      <c r="F148" s="5"/>
      <c r="G148" s="5"/>
      <c r="H148" s="5"/>
      <c r="I148" s="5"/>
      <c r="J148" s="16"/>
      <c r="K148" s="16"/>
      <c r="L148" s="16"/>
      <c r="M148" s="16"/>
      <c r="N148" s="16"/>
      <c r="O148" s="16"/>
      <c r="P148" s="16"/>
      <c r="Q148" s="16"/>
      <c r="R148" s="16"/>
      <c r="S148" s="16"/>
      <c r="T148" s="16"/>
      <c r="U148" s="16"/>
      <c r="V148" s="16"/>
      <c r="W148" s="5"/>
      <c r="X148" s="5"/>
      <c r="Y148" s="5"/>
      <c r="Z148" s="5"/>
    </row>
    <row r="149" ht="12.75" customHeight="1">
      <c r="A149" s="16"/>
      <c r="B149" s="5"/>
      <c r="C149" s="5"/>
      <c r="D149" s="5"/>
      <c r="E149" s="5"/>
      <c r="F149" s="5"/>
      <c r="G149" s="5"/>
      <c r="H149" s="5"/>
      <c r="I149" s="5"/>
      <c r="J149" s="16"/>
      <c r="K149" s="16"/>
      <c r="L149" s="16"/>
      <c r="M149" s="16"/>
      <c r="N149" s="16"/>
      <c r="O149" s="16"/>
      <c r="P149" s="16"/>
      <c r="Q149" s="16"/>
      <c r="R149" s="16"/>
      <c r="S149" s="16"/>
      <c r="T149" s="16"/>
      <c r="U149" s="16"/>
      <c r="V149" s="16"/>
      <c r="W149" s="5"/>
      <c r="X149" s="5"/>
      <c r="Y149" s="5"/>
      <c r="Z149" s="5"/>
    </row>
    <row r="150" ht="12.75" customHeight="1">
      <c r="A150" s="16"/>
      <c r="B150" s="5"/>
      <c r="C150" s="5"/>
      <c r="D150" s="5"/>
      <c r="E150" s="5"/>
      <c r="F150" s="5"/>
      <c r="G150" s="5"/>
      <c r="H150" s="5"/>
      <c r="I150" s="5"/>
      <c r="J150" s="16"/>
      <c r="K150" s="16"/>
      <c r="L150" s="16"/>
      <c r="M150" s="16"/>
      <c r="N150" s="16"/>
      <c r="O150" s="16"/>
      <c r="P150" s="16"/>
      <c r="Q150" s="16"/>
      <c r="R150" s="16"/>
      <c r="S150" s="16"/>
      <c r="T150" s="16"/>
      <c r="U150" s="16"/>
      <c r="V150" s="16"/>
      <c r="W150" s="5"/>
      <c r="X150" s="5"/>
      <c r="Y150" s="5"/>
      <c r="Z150" s="5"/>
    </row>
    <row r="151" ht="12.75" customHeight="1">
      <c r="A151" s="16"/>
      <c r="B151" s="5"/>
      <c r="C151" s="5"/>
      <c r="D151" s="5"/>
      <c r="E151" s="5"/>
      <c r="F151" s="5"/>
      <c r="G151" s="5"/>
      <c r="H151" s="5"/>
      <c r="I151" s="5"/>
      <c r="J151" s="16"/>
      <c r="K151" s="16"/>
      <c r="L151" s="16"/>
      <c r="M151" s="16"/>
      <c r="N151" s="16"/>
      <c r="O151" s="16"/>
      <c r="P151" s="16"/>
      <c r="Q151" s="16"/>
      <c r="R151" s="16"/>
      <c r="S151" s="16"/>
      <c r="T151" s="16"/>
      <c r="U151" s="16"/>
      <c r="V151" s="16"/>
      <c r="W151" s="5"/>
      <c r="X151" s="5"/>
      <c r="Y151" s="5"/>
      <c r="Z151" s="5"/>
    </row>
    <row r="152" ht="12.75" customHeight="1">
      <c r="A152" s="16"/>
      <c r="B152" s="5"/>
      <c r="C152" s="5"/>
      <c r="D152" s="5"/>
      <c r="E152" s="5"/>
      <c r="F152" s="5"/>
      <c r="G152" s="5"/>
      <c r="H152" s="5"/>
      <c r="I152" s="5"/>
      <c r="J152" s="16"/>
      <c r="K152" s="16"/>
      <c r="L152" s="16"/>
      <c r="M152" s="16"/>
      <c r="N152" s="16"/>
      <c r="O152" s="16"/>
      <c r="P152" s="16"/>
      <c r="Q152" s="16"/>
      <c r="R152" s="16"/>
      <c r="S152" s="16"/>
      <c r="T152" s="16"/>
      <c r="U152" s="16"/>
      <c r="V152" s="16"/>
      <c r="W152" s="5"/>
      <c r="X152" s="5"/>
      <c r="Y152" s="5"/>
      <c r="Z152" s="5"/>
    </row>
    <row r="153" ht="12.75" customHeight="1">
      <c r="A153" s="16"/>
      <c r="B153" s="5"/>
      <c r="C153" s="5"/>
      <c r="D153" s="5"/>
      <c r="E153" s="5"/>
      <c r="F153" s="5"/>
      <c r="G153" s="5"/>
      <c r="H153" s="5"/>
      <c r="I153" s="5"/>
      <c r="J153" s="16"/>
      <c r="K153" s="16"/>
      <c r="L153" s="16"/>
      <c r="M153" s="16"/>
      <c r="N153" s="16"/>
      <c r="O153" s="16"/>
      <c r="P153" s="16"/>
      <c r="Q153" s="16"/>
      <c r="R153" s="16"/>
      <c r="S153" s="16"/>
      <c r="T153" s="16"/>
      <c r="U153" s="16"/>
      <c r="V153" s="16"/>
      <c r="W153" s="5"/>
      <c r="X153" s="5"/>
      <c r="Y153" s="5"/>
      <c r="Z153" s="5"/>
    </row>
    <row r="154" ht="12.75" customHeight="1">
      <c r="A154" s="16"/>
      <c r="B154" s="5"/>
      <c r="C154" s="5"/>
      <c r="D154" s="5"/>
      <c r="E154" s="5"/>
      <c r="F154" s="5"/>
      <c r="G154" s="5"/>
      <c r="H154" s="5"/>
      <c r="I154" s="5"/>
      <c r="J154" s="16"/>
      <c r="K154" s="16"/>
      <c r="L154" s="16"/>
      <c r="M154" s="16"/>
      <c r="N154" s="16"/>
      <c r="O154" s="16"/>
      <c r="P154" s="16"/>
      <c r="Q154" s="16"/>
      <c r="R154" s="16"/>
      <c r="S154" s="16"/>
      <c r="T154" s="16"/>
      <c r="U154" s="16"/>
      <c r="V154" s="16"/>
      <c r="W154" s="5"/>
      <c r="X154" s="5"/>
      <c r="Y154" s="5"/>
      <c r="Z154" s="5"/>
    </row>
    <row r="155" ht="12.75" customHeight="1">
      <c r="A155" s="16"/>
      <c r="B155" s="5"/>
      <c r="C155" s="5"/>
      <c r="D155" s="5"/>
      <c r="E155" s="5"/>
      <c r="F155" s="5"/>
      <c r="G155" s="5"/>
      <c r="H155" s="5"/>
      <c r="I155" s="5"/>
      <c r="J155" s="16"/>
      <c r="K155" s="16"/>
      <c r="L155" s="16"/>
      <c r="M155" s="16"/>
      <c r="N155" s="16"/>
      <c r="O155" s="16"/>
      <c r="P155" s="16"/>
      <c r="Q155" s="16"/>
      <c r="R155" s="16"/>
      <c r="S155" s="16"/>
      <c r="T155" s="16"/>
      <c r="U155" s="16"/>
      <c r="V155" s="16"/>
      <c r="W155" s="5"/>
      <c r="X155" s="5"/>
      <c r="Y155" s="5"/>
      <c r="Z155" s="5"/>
    </row>
    <row r="156" ht="12.75" customHeight="1">
      <c r="A156" s="16"/>
      <c r="B156" s="5"/>
      <c r="C156" s="5"/>
      <c r="D156" s="5"/>
      <c r="E156" s="5"/>
      <c r="F156" s="5"/>
      <c r="G156" s="5"/>
      <c r="H156" s="5"/>
      <c r="I156" s="5"/>
      <c r="J156" s="16"/>
      <c r="K156" s="16"/>
      <c r="L156" s="16"/>
      <c r="M156" s="16"/>
      <c r="N156" s="16"/>
      <c r="O156" s="16"/>
      <c r="P156" s="16"/>
      <c r="Q156" s="16"/>
      <c r="R156" s="16"/>
      <c r="S156" s="16"/>
      <c r="T156" s="16"/>
      <c r="U156" s="16"/>
      <c r="V156" s="16"/>
      <c r="W156" s="5"/>
      <c r="X156" s="5"/>
      <c r="Y156" s="5"/>
      <c r="Z156" s="5"/>
    </row>
    <row r="157" ht="12.75" customHeight="1">
      <c r="A157" s="16"/>
      <c r="B157" s="5"/>
      <c r="C157" s="5"/>
      <c r="D157" s="5"/>
      <c r="E157" s="5"/>
      <c r="F157" s="5"/>
      <c r="G157" s="5"/>
      <c r="H157" s="5"/>
      <c r="I157" s="5"/>
      <c r="J157" s="16"/>
      <c r="K157" s="16"/>
      <c r="L157" s="16"/>
      <c r="M157" s="16"/>
      <c r="N157" s="16"/>
      <c r="O157" s="16"/>
      <c r="P157" s="16"/>
      <c r="Q157" s="16"/>
      <c r="R157" s="16"/>
      <c r="S157" s="16"/>
      <c r="T157" s="16"/>
      <c r="U157" s="16"/>
      <c r="V157" s="16"/>
      <c r="W157" s="5"/>
      <c r="X157" s="5"/>
      <c r="Y157" s="5"/>
      <c r="Z157" s="5"/>
    </row>
    <row r="158" ht="12.75" customHeight="1">
      <c r="A158" s="16"/>
      <c r="B158" s="5"/>
      <c r="C158" s="5"/>
      <c r="D158" s="5"/>
      <c r="E158" s="5"/>
      <c r="F158" s="5"/>
      <c r="G158" s="5"/>
      <c r="H158" s="5"/>
      <c r="I158" s="5"/>
      <c r="J158" s="16"/>
      <c r="K158" s="16"/>
      <c r="L158" s="16"/>
      <c r="M158" s="16"/>
      <c r="N158" s="16"/>
      <c r="O158" s="16"/>
      <c r="P158" s="16"/>
      <c r="Q158" s="16"/>
      <c r="R158" s="16"/>
      <c r="S158" s="16"/>
      <c r="T158" s="16"/>
      <c r="U158" s="16"/>
      <c r="V158" s="16"/>
      <c r="W158" s="5"/>
      <c r="X158" s="5"/>
      <c r="Y158" s="5"/>
      <c r="Z158" s="5"/>
    </row>
    <row r="159" ht="12.75" customHeight="1">
      <c r="A159" s="16"/>
      <c r="B159" s="5"/>
      <c r="C159" s="5"/>
      <c r="D159" s="5"/>
      <c r="E159" s="5"/>
      <c r="F159" s="5"/>
      <c r="G159" s="5"/>
      <c r="H159" s="5"/>
      <c r="I159" s="5"/>
      <c r="J159" s="16"/>
      <c r="K159" s="16"/>
      <c r="L159" s="16"/>
      <c r="M159" s="16"/>
      <c r="N159" s="16"/>
      <c r="O159" s="16"/>
      <c r="P159" s="16"/>
      <c r="Q159" s="16"/>
      <c r="R159" s="16"/>
      <c r="S159" s="16"/>
      <c r="T159" s="16"/>
      <c r="U159" s="16"/>
      <c r="V159" s="16"/>
      <c r="W159" s="5"/>
      <c r="X159" s="5"/>
      <c r="Y159" s="5"/>
      <c r="Z159" s="5"/>
    </row>
    <row r="160" ht="12.75" customHeight="1">
      <c r="A160" s="16"/>
      <c r="B160" s="5"/>
      <c r="C160" s="5"/>
      <c r="D160" s="5"/>
      <c r="E160" s="5"/>
      <c r="F160" s="5"/>
      <c r="G160" s="5"/>
      <c r="H160" s="5"/>
      <c r="I160" s="5"/>
      <c r="J160" s="16"/>
      <c r="K160" s="16"/>
      <c r="L160" s="16"/>
      <c r="M160" s="16"/>
      <c r="N160" s="16"/>
      <c r="O160" s="16"/>
      <c r="P160" s="16"/>
      <c r="Q160" s="16"/>
      <c r="R160" s="16"/>
      <c r="S160" s="16"/>
      <c r="T160" s="16"/>
      <c r="U160" s="16"/>
      <c r="V160" s="16"/>
      <c r="W160" s="5"/>
      <c r="X160" s="5"/>
      <c r="Y160" s="5"/>
      <c r="Z160" s="5"/>
    </row>
    <row r="161" ht="12.75" customHeight="1">
      <c r="A161" s="16"/>
      <c r="B161" s="5"/>
      <c r="C161" s="5"/>
      <c r="D161" s="5"/>
      <c r="E161" s="5"/>
      <c r="F161" s="5"/>
      <c r="G161" s="5"/>
      <c r="H161" s="5"/>
      <c r="I161" s="5"/>
      <c r="J161" s="16"/>
      <c r="K161" s="16"/>
      <c r="L161" s="16"/>
      <c r="M161" s="16"/>
      <c r="N161" s="16"/>
      <c r="O161" s="16"/>
      <c r="P161" s="16"/>
      <c r="Q161" s="16"/>
      <c r="R161" s="16"/>
      <c r="S161" s="16"/>
      <c r="T161" s="16"/>
      <c r="U161" s="16"/>
      <c r="V161" s="16"/>
      <c r="W161" s="5"/>
      <c r="X161" s="5"/>
      <c r="Y161" s="5"/>
      <c r="Z161" s="5"/>
    </row>
    <row r="162" ht="12.75" customHeight="1">
      <c r="A162" s="16"/>
      <c r="B162" s="5"/>
      <c r="C162" s="5"/>
      <c r="D162" s="5"/>
      <c r="E162" s="5"/>
      <c r="F162" s="5"/>
      <c r="G162" s="5"/>
      <c r="H162" s="5"/>
      <c r="I162" s="5"/>
      <c r="J162" s="16"/>
      <c r="K162" s="16"/>
      <c r="L162" s="16"/>
      <c r="M162" s="16"/>
      <c r="N162" s="16"/>
      <c r="O162" s="16"/>
      <c r="P162" s="16"/>
      <c r="Q162" s="16"/>
      <c r="R162" s="16"/>
      <c r="S162" s="16"/>
      <c r="T162" s="16"/>
      <c r="U162" s="16"/>
      <c r="V162" s="16"/>
      <c r="W162" s="5"/>
      <c r="X162" s="5"/>
      <c r="Y162" s="5"/>
      <c r="Z162" s="5"/>
    </row>
    <row r="163" ht="12.75" customHeight="1">
      <c r="A163" s="16"/>
      <c r="B163" s="5"/>
      <c r="C163" s="5"/>
      <c r="D163" s="5"/>
      <c r="E163" s="5"/>
      <c r="F163" s="5"/>
      <c r="G163" s="5"/>
      <c r="H163" s="5"/>
      <c r="I163" s="5"/>
      <c r="J163" s="16"/>
      <c r="K163" s="16"/>
      <c r="L163" s="16"/>
      <c r="M163" s="16"/>
      <c r="N163" s="16"/>
      <c r="O163" s="16"/>
      <c r="P163" s="16"/>
      <c r="Q163" s="16"/>
      <c r="R163" s="16"/>
      <c r="S163" s="16"/>
      <c r="T163" s="16"/>
      <c r="U163" s="16"/>
      <c r="V163" s="16"/>
      <c r="W163" s="5"/>
      <c r="X163" s="5"/>
      <c r="Y163" s="5"/>
      <c r="Z163" s="5"/>
    </row>
    <row r="164" ht="12.75" customHeight="1">
      <c r="A164" s="16"/>
      <c r="B164" s="5"/>
      <c r="C164" s="5"/>
      <c r="D164" s="5"/>
      <c r="E164" s="5"/>
      <c r="F164" s="5"/>
      <c r="G164" s="5"/>
      <c r="H164" s="5"/>
      <c r="I164" s="5"/>
      <c r="J164" s="16"/>
      <c r="K164" s="16"/>
      <c r="L164" s="16"/>
      <c r="M164" s="16"/>
      <c r="N164" s="16"/>
      <c r="O164" s="16"/>
      <c r="P164" s="16"/>
      <c r="Q164" s="16"/>
      <c r="R164" s="16"/>
      <c r="S164" s="16"/>
      <c r="T164" s="16"/>
      <c r="U164" s="16"/>
      <c r="V164" s="16"/>
      <c r="W164" s="5"/>
      <c r="X164" s="5"/>
      <c r="Y164" s="5"/>
      <c r="Z164" s="5"/>
    </row>
    <row r="165" ht="12.75" customHeight="1">
      <c r="A165" s="16"/>
      <c r="B165" s="5"/>
      <c r="C165" s="5"/>
      <c r="D165" s="5"/>
      <c r="E165" s="5"/>
      <c r="F165" s="5"/>
      <c r="G165" s="5"/>
      <c r="H165" s="5"/>
      <c r="I165" s="5"/>
      <c r="J165" s="16"/>
      <c r="K165" s="16"/>
      <c r="L165" s="16"/>
      <c r="M165" s="16"/>
      <c r="N165" s="16"/>
      <c r="O165" s="16"/>
      <c r="P165" s="16"/>
      <c r="Q165" s="16"/>
      <c r="R165" s="16"/>
      <c r="S165" s="16"/>
      <c r="T165" s="16"/>
      <c r="U165" s="16"/>
      <c r="V165" s="16"/>
      <c r="W165" s="5"/>
      <c r="X165" s="5"/>
      <c r="Y165" s="5"/>
      <c r="Z165" s="5"/>
    </row>
    <row r="166" ht="12.75" customHeight="1">
      <c r="A166" s="16"/>
      <c r="B166" s="5"/>
      <c r="C166" s="5"/>
      <c r="D166" s="5"/>
      <c r="E166" s="5"/>
      <c r="F166" s="5"/>
      <c r="G166" s="5"/>
      <c r="H166" s="5"/>
      <c r="I166" s="5"/>
      <c r="J166" s="16"/>
      <c r="K166" s="16"/>
      <c r="L166" s="16"/>
      <c r="M166" s="16"/>
      <c r="N166" s="16"/>
      <c r="O166" s="16"/>
      <c r="P166" s="16"/>
      <c r="Q166" s="16"/>
      <c r="R166" s="16"/>
      <c r="S166" s="16"/>
      <c r="T166" s="16"/>
      <c r="U166" s="16"/>
      <c r="V166" s="16"/>
      <c r="W166" s="5"/>
      <c r="X166" s="5"/>
      <c r="Y166" s="5"/>
      <c r="Z166" s="5"/>
    </row>
    <row r="167" ht="12.75" customHeight="1">
      <c r="A167" s="16"/>
      <c r="B167" s="5"/>
      <c r="C167" s="5"/>
      <c r="D167" s="5"/>
      <c r="E167" s="5"/>
      <c r="F167" s="5"/>
      <c r="G167" s="5"/>
      <c r="H167" s="5"/>
      <c r="I167" s="5"/>
      <c r="J167" s="16"/>
      <c r="K167" s="16"/>
      <c r="L167" s="16"/>
      <c r="M167" s="16"/>
      <c r="N167" s="16"/>
      <c r="O167" s="16"/>
      <c r="P167" s="16"/>
      <c r="Q167" s="16"/>
      <c r="R167" s="16"/>
      <c r="S167" s="16"/>
      <c r="T167" s="16"/>
      <c r="U167" s="16"/>
      <c r="V167" s="16"/>
      <c r="W167" s="5"/>
      <c r="X167" s="5"/>
      <c r="Y167" s="5"/>
      <c r="Z167" s="5"/>
    </row>
    <row r="168" ht="12.75" customHeight="1">
      <c r="A168" s="16"/>
      <c r="B168" s="5"/>
      <c r="C168" s="5"/>
      <c r="D168" s="5"/>
      <c r="E168" s="5"/>
      <c r="F168" s="5"/>
      <c r="G168" s="5"/>
      <c r="H168" s="5"/>
      <c r="I168" s="5"/>
      <c r="J168" s="16"/>
      <c r="K168" s="16"/>
      <c r="L168" s="16"/>
      <c r="M168" s="16"/>
      <c r="N168" s="16"/>
      <c r="O168" s="16"/>
      <c r="P168" s="16"/>
      <c r="Q168" s="16"/>
      <c r="R168" s="16"/>
      <c r="S168" s="16"/>
      <c r="T168" s="16"/>
      <c r="U168" s="16"/>
      <c r="V168" s="16"/>
      <c r="W168" s="5"/>
      <c r="X168" s="5"/>
      <c r="Y168" s="5"/>
      <c r="Z168" s="5"/>
    </row>
    <row r="169" ht="12.75" customHeight="1">
      <c r="A169" s="16"/>
      <c r="B169" s="5"/>
      <c r="C169" s="5"/>
      <c r="D169" s="5"/>
      <c r="E169" s="5"/>
      <c r="F169" s="5"/>
      <c r="G169" s="5"/>
      <c r="H169" s="5"/>
      <c r="I169" s="5"/>
      <c r="J169" s="16"/>
      <c r="K169" s="16"/>
      <c r="L169" s="16"/>
      <c r="M169" s="16"/>
      <c r="N169" s="16"/>
      <c r="O169" s="16"/>
      <c r="P169" s="16"/>
      <c r="Q169" s="16"/>
      <c r="R169" s="16"/>
      <c r="S169" s="16"/>
      <c r="T169" s="16"/>
      <c r="U169" s="16"/>
      <c r="V169" s="16"/>
      <c r="W169" s="5"/>
      <c r="X169" s="5"/>
      <c r="Y169" s="5"/>
      <c r="Z169" s="5"/>
    </row>
    <row r="170" ht="12.75" customHeight="1">
      <c r="A170" s="16"/>
      <c r="B170" s="5"/>
      <c r="C170" s="5"/>
      <c r="D170" s="5"/>
      <c r="E170" s="5"/>
      <c r="F170" s="5"/>
      <c r="G170" s="5"/>
      <c r="H170" s="5"/>
      <c r="I170" s="5"/>
      <c r="J170" s="16"/>
      <c r="K170" s="16"/>
      <c r="L170" s="16"/>
      <c r="M170" s="16"/>
      <c r="N170" s="16"/>
      <c r="O170" s="16"/>
      <c r="P170" s="16"/>
      <c r="Q170" s="16"/>
      <c r="R170" s="16"/>
      <c r="S170" s="16"/>
      <c r="T170" s="16"/>
      <c r="U170" s="16"/>
      <c r="V170" s="16"/>
      <c r="W170" s="5"/>
      <c r="X170" s="5"/>
      <c r="Y170" s="5"/>
      <c r="Z170" s="5"/>
    </row>
    <row r="171" ht="12.75" customHeight="1">
      <c r="A171" s="16"/>
      <c r="B171" s="5"/>
      <c r="C171" s="5"/>
      <c r="D171" s="5"/>
      <c r="E171" s="5"/>
      <c r="F171" s="5"/>
      <c r="G171" s="5"/>
      <c r="H171" s="5"/>
      <c r="I171" s="5"/>
      <c r="J171" s="16"/>
      <c r="K171" s="16"/>
      <c r="L171" s="16"/>
      <c r="M171" s="16"/>
      <c r="N171" s="16"/>
      <c r="O171" s="16"/>
      <c r="P171" s="16"/>
      <c r="Q171" s="16"/>
      <c r="R171" s="16"/>
      <c r="S171" s="16"/>
      <c r="T171" s="16"/>
      <c r="U171" s="16"/>
      <c r="V171" s="16"/>
      <c r="W171" s="5"/>
      <c r="X171" s="5"/>
      <c r="Y171" s="5"/>
      <c r="Z171" s="5"/>
    </row>
    <row r="172" ht="12.75" customHeight="1">
      <c r="A172" s="16"/>
      <c r="B172" s="5"/>
      <c r="C172" s="5"/>
      <c r="D172" s="5"/>
      <c r="E172" s="5"/>
      <c r="F172" s="5"/>
      <c r="G172" s="5"/>
      <c r="H172" s="5"/>
      <c r="I172" s="5"/>
      <c r="J172" s="16"/>
      <c r="K172" s="16"/>
      <c r="L172" s="16"/>
      <c r="M172" s="16"/>
      <c r="N172" s="16"/>
      <c r="O172" s="16"/>
      <c r="P172" s="16"/>
      <c r="Q172" s="16"/>
      <c r="R172" s="16"/>
      <c r="S172" s="16"/>
      <c r="T172" s="16"/>
      <c r="U172" s="16"/>
      <c r="V172" s="16"/>
      <c r="W172" s="5"/>
      <c r="X172" s="5"/>
      <c r="Y172" s="5"/>
      <c r="Z172" s="5"/>
    </row>
    <row r="173" ht="12.75" customHeight="1">
      <c r="A173" s="16"/>
      <c r="B173" s="5"/>
      <c r="C173" s="5"/>
      <c r="D173" s="5"/>
      <c r="E173" s="5"/>
      <c r="F173" s="5"/>
      <c r="G173" s="5"/>
      <c r="H173" s="5"/>
      <c r="I173" s="5"/>
      <c r="J173" s="16"/>
      <c r="K173" s="16"/>
      <c r="L173" s="16"/>
      <c r="M173" s="16"/>
      <c r="N173" s="16"/>
      <c r="O173" s="16"/>
      <c r="P173" s="16"/>
      <c r="Q173" s="16"/>
      <c r="R173" s="16"/>
      <c r="S173" s="16"/>
      <c r="T173" s="16"/>
      <c r="U173" s="16"/>
      <c r="V173" s="16"/>
      <c r="W173" s="5"/>
      <c r="X173" s="5"/>
      <c r="Y173" s="5"/>
      <c r="Z173" s="5"/>
    </row>
    <row r="174" ht="12.75" customHeight="1">
      <c r="A174" s="16"/>
      <c r="B174" s="5"/>
      <c r="C174" s="5"/>
      <c r="D174" s="5"/>
      <c r="E174" s="5"/>
      <c r="F174" s="5"/>
      <c r="G174" s="5"/>
      <c r="H174" s="5"/>
      <c r="I174" s="5"/>
      <c r="J174" s="16"/>
      <c r="K174" s="16"/>
      <c r="L174" s="16"/>
      <c r="M174" s="16"/>
      <c r="N174" s="16"/>
      <c r="O174" s="16"/>
      <c r="P174" s="16"/>
      <c r="Q174" s="16"/>
      <c r="R174" s="16"/>
      <c r="S174" s="16"/>
      <c r="T174" s="16"/>
      <c r="U174" s="16"/>
      <c r="V174" s="16"/>
      <c r="W174" s="5"/>
      <c r="X174" s="5"/>
      <c r="Y174" s="5"/>
      <c r="Z174" s="5"/>
    </row>
    <row r="175" ht="12.75" customHeight="1">
      <c r="A175" s="16"/>
      <c r="B175" s="5"/>
      <c r="C175" s="5"/>
      <c r="D175" s="5"/>
      <c r="E175" s="5"/>
      <c r="F175" s="5"/>
      <c r="G175" s="5"/>
      <c r="H175" s="5"/>
      <c r="I175" s="5"/>
      <c r="J175" s="16"/>
      <c r="K175" s="16"/>
      <c r="L175" s="16"/>
      <c r="M175" s="16"/>
      <c r="N175" s="16"/>
      <c r="O175" s="16"/>
      <c r="P175" s="16"/>
      <c r="Q175" s="16"/>
      <c r="R175" s="16"/>
      <c r="S175" s="16"/>
      <c r="T175" s="16"/>
      <c r="U175" s="16"/>
      <c r="V175" s="16"/>
      <c r="W175" s="5"/>
      <c r="X175" s="5"/>
      <c r="Y175" s="5"/>
      <c r="Z175" s="5"/>
    </row>
    <row r="176" ht="12.75" customHeight="1">
      <c r="A176" s="16"/>
      <c r="B176" s="5"/>
      <c r="C176" s="5"/>
      <c r="D176" s="5"/>
      <c r="E176" s="5"/>
      <c r="F176" s="5"/>
      <c r="G176" s="5"/>
      <c r="H176" s="5"/>
      <c r="I176" s="5"/>
      <c r="J176" s="16"/>
      <c r="K176" s="16"/>
      <c r="L176" s="16"/>
      <c r="M176" s="16"/>
      <c r="N176" s="16"/>
      <c r="O176" s="16"/>
      <c r="P176" s="16"/>
      <c r="Q176" s="16"/>
      <c r="R176" s="16"/>
      <c r="S176" s="16"/>
      <c r="T176" s="16"/>
      <c r="U176" s="16"/>
      <c r="V176" s="16"/>
      <c r="W176" s="5"/>
      <c r="X176" s="5"/>
      <c r="Y176" s="5"/>
      <c r="Z176" s="5"/>
    </row>
    <row r="177" ht="12.75" customHeight="1">
      <c r="A177" s="16"/>
      <c r="B177" s="5"/>
      <c r="C177" s="5"/>
      <c r="D177" s="5"/>
      <c r="E177" s="5"/>
      <c r="F177" s="5"/>
      <c r="G177" s="5"/>
      <c r="H177" s="5"/>
      <c r="I177" s="5"/>
      <c r="J177" s="16"/>
      <c r="K177" s="16"/>
      <c r="L177" s="16"/>
      <c r="M177" s="16"/>
      <c r="N177" s="16"/>
      <c r="O177" s="16"/>
      <c r="P177" s="16"/>
      <c r="Q177" s="16"/>
      <c r="R177" s="16"/>
      <c r="S177" s="16"/>
      <c r="T177" s="16"/>
      <c r="U177" s="16"/>
      <c r="V177" s="16"/>
      <c r="W177" s="5"/>
      <c r="X177" s="5"/>
      <c r="Y177" s="5"/>
      <c r="Z177" s="5"/>
    </row>
    <row r="178" ht="12.75" customHeight="1">
      <c r="A178" s="16"/>
      <c r="B178" s="5"/>
      <c r="C178" s="5"/>
      <c r="D178" s="5"/>
      <c r="E178" s="5"/>
      <c r="F178" s="5"/>
      <c r="G178" s="5"/>
      <c r="H178" s="5"/>
      <c r="I178" s="5"/>
      <c r="J178" s="16"/>
      <c r="K178" s="16"/>
      <c r="L178" s="16"/>
      <c r="M178" s="16"/>
      <c r="N178" s="16"/>
      <c r="O178" s="16"/>
      <c r="P178" s="16"/>
      <c r="Q178" s="16"/>
      <c r="R178" s="16"/>
      <c r="S178" s="16"/>
      <c r="T178" s="16"/>
      <c r="U178" s="16"/>
      <c r="V178" s="16"/>
      <c r="W178" s="5"/>
      <c r="X178" s="5"/>
      <c r="Y178" s="5"/>
      <c r="Z178" s="5"/>
    </row>
    <row r="179" ht="12.75" customHeight="1">
      <c r="A179" s="16"/>
      <c r="B179" s="5"/>
      <c r="C179" s="5"/>
      <c r="D179" s="5"/>
      <c r="E179" s="5"/>
      <c r="F179" s="5"/>
      <c r="G179" s="5"/>
      <c r="H179" s="5"/>
      <c r="I179" s="5"/>
      <c r="J179" s="16"/>
      <c r="K179" s="16"/>
      <c r="L179" s="16"/>
      <c r="M179" s="16"/>
      <c r="N179" s="16"/>
      <c r="O179" s="16"/>
      <c r="P179" s="16"/>
      <c r="Q179" s="16"/>
      <c r="R179" s="16"/>
      <c r="S179" s="16"/>
      <c r="T179" s="16"/>
      <c r="U179" s="16"/>
      <c r="V179" s="16"/>
      <c r="W179" s="5"/>
      <c r="X179" s="5"/>
      <c r="Y179" s="5"/>
      <c r="Z179" s="5"/>
    </row>
    <row r="180" ht="12.75" customHeight="1">
      <c r="A180" s="16"/>
      <c r="B180" s="5"/>
      <c r="C180" s="5"/>
      <c r="D180" s="5"/>
      <c r="E180" s="5"/>
      <c r="F180" s="5"/>
      <c r="G180" s="5"/>
      <c r="H180" s="5"/>
      <c r="I180" s="5"/>
      <c r="J180" s="16"/>
      <c r="K180" s="16"/>
      <c r="L180" s="16"/>
      <c r="M180" s="16"/>
      <c r="N180" s="16"/>
      <c r="O180" s="16"/>
      <c r="P180" s="16"/>
      <c r="Q180" s="16"/>
      <c r="R180" s="16"/>
      <c r="S180" s="16"/>
      <c r="T180" s="16"/>
      <c r="U180" s="16"/>
      <c r="V180" s="16"/>
      <c r="W180" s="5"/>
      <c r="X180" s="5"/>
      <c r="Y180" s="5"/>
      <c r="Z180" s="5"/>
    </row>
    <row r="181" ht="12.75" customHeight="1">
      <c r="A181" s="16"/>
      <c r="B181" s="5"/>
      <c r="C181" s="5"/>
      <c r="D181" s="5"/>
      <c r="E181" s="5"/>
      <c r="F181" s="5"/>
      <c r="G181" s="5"/>
      <c r="H181" s="5"/>
      <c r="I181" s="5"/>
      <c r="J181" s="16"/>
      <c r="K181" s="16"/>
      <c r="L181" s="16"/>
      <c r="M181" s="16"/>
      <c r="N181" s="16"/>
      <c r="O181" s="16"/>
      <c r="P181" s="16"/>
      <c r="Q181" s="16"/>
      <c r="R181" s="16"/>
      <c r="S181" s="16"/>
      <c r="T181" s="16"/>
      <c r="U181" s="16"/>
      <c r="V181" s="16"/>
      <c r="W181" s="5"/>
      <c r="X181" s="5"/>
      <c r="Y181" s="5"/>
      <c r="Z181" s="5"/>
    </row>
    <row r="182" ht="12.75" customHeight="1">
      <c r="A182" s="16"/>
      <c r="B182" s="5"/>
      <c r="C182" s="5"/>
      <c r="D182" s="5"/>
      <c r="E182" s="5"/>
      <c r="F182" s="5"/>
      <c r="G182" s="5"/>
      <c r="H182" s="5"/>
      <c r="I182" s="5"/>
      <c r="J182" s="16"/>
      <c r="K182" s="16"/>
      <c r="L182" s="16"/>
      <c r="M182" s="16"/>
      <c r="N182" s="16"/>
      <c r="O182" s="16"/>
      <c r="P182" s="16"/>
      <c r="Q182" s="16"/>
      <c r="R182" s="16"/>
      <c r="S182" s="16"/>
      <c r="T182" s="16"/>
      <c r="U182" s="16"/>
      <c r="V182" s="16"/>
      <c r="W182" s="5"/>
      <c r="X182" s="5"/>
      <c r="Y182" s="5"/>
      <c r="Z182" s="5"/>
    </row>
    <row r="183" ht="12.75" customHeight="1">
      <c r="A183" s="16"/>
      <c r="B183" s="5"/>
      <c r="C183" s="5"/>
      <c r="D183" s="5"/>
      <c r="E183" s="5"/>
      <c r="F183" s="5"/>
      <c r="G183" s="5"/>
      <c r="H183" s="5"/>
      <c r="I183" s="5"/>
      <c r="J183" s="16"/>
      <c r="K183" s="16"/>
      <c r="L183" s="16"/>
      <c r="M183" s="16"/>
      <c r="N183" s="16"/>
      <c r="O183" s="16"/>
      <c r="P183" s="16"/>
      <c r="Q183" s="16"/>
      <c r="R183" s="16"/>
      <c r="S183" s="16"/>
      <c r="T183" s="16"/>
      <c r="U183" s="16"/>
      <c r="V183" s="16"/>
      <c r="W183" s="5"/>
      <c r="X183" s="5"/>
      <c r="Y183" s="5"/>
      <c r="Z183" s="5"/>
    </row>
    <row r="184" ht="12.75" customHeight="1">
      <c r="A184" s="16"/>
      <c r="B184" s="5"/>
      <c r="C184" s="5"/>
      <c r="D184" s="5"/>
      <c r="E184" s="5"/>
      <c r="F184" s="5"/>
      <c r="G184" s="5"/>
      <c r="H184" s="5"/>
      <c r="I184" s="5"/>
      <c r="J184" s="16"/>
      <c r="K184" s="16"/>
      <c r="L184" s="16"/>
      <c r="M184" s="16"/>
      <c r="N184" s="16"/>
      <c r="O184" s="16"/>
      <c r="P184" s="16"/>
      <c r="Q184" s="16"/>
      <c r="R184" s="16"/>
      <c r="S184" s="16"/>
      <c r="T184" s="16"/>
      <c r="U184" s="16"/>
      <c r="V184" s="16"/>
      <c r="W184" s="5"/>
      <c r="X184" s="5"/>
      <c r="Y184" s="5"/>
      <c r="Z184" s="5"/>
    </row>
    <row r="185" ht="12.75" customHeight="1">
      <c r="A185" s="16"/>
      <c r="B185" s="5"/>
      <c r="C185" s="5"/>
      <c r="D185" s="5"/>
      <c r="E185" s="5"/>
      <c r="F185" s="5"/>
      <c r="G185" s="5"/>
      <c r="H185" s="5"/>
      <c r="I185" s="5"/>
      <c r="J185" s="16"/>
      <c r="K185" s="16"/>
      <c r="L185" s="16"/>
      <c r="M185" s="16"/>
      <c r="N185" s="16"/>
      <c r="O185" s="16"/>
      <c r="P185" s="16"/>
      <c r="Q185" s="16"/>
      <c r="R185" s="16"/>
      <c r="S185" s="16"/>
      <c r="T185" s="16"/>
      <c r="U185" s="16"/>
      <c r="V185" s="16"/>
      <c r="W185" s="5"/>
      <c r="X185" s="5"/>
      <c r="Y185" s="5"/>
      <c r="Z185" s="5"/>
    </row>
    <row r="186" ht="12.75" customHeight="1">
      <c r="A186" s="16"/>
      <c r="B186" s="5"/>
      <c r="C186" s="5"/>
      <c r="D186" s="5"/>
      <c r="E186" s="5"/>
      <c r="F186" s="5"/>
      <c r="G186" s="5"/>
      <c r="H186" s="5"/>
      <c r="I186" s="5"/>
      <c r="J186" s="16"/>
      <c r="K186" s="16"/>
      <c r="L186" s="16"/>
      <c r="M186" s="16"/>
      <c r="N186" s="16"/>
      <c r="O186" s="16"/>
      <c r="P186" s="16"/>
      <c r="Q186" s="16"/>
      <c r="R186" s="16"/>
      <c r="S186" s="16"/>
      <c r="T186" s="16"/>
      <c r="U186" s="16"/>
      <c r="V186" s="16"/>
      <c r="W186" s="5"/>
      <c r="X186" s="5"/>
      <c r="Y186" s="5"/>
      <c r="Z186" s="5"/>
    </row>
    <row r="187" ht="12.75" customHeight="1">
      <c r="A187" s="16"/>
      <c r="B187" s="5"/>
      <c r="C187" s="5"/>
      <c r="D187" s="5"/>
      <c r="E187" s="5"/>
      <c r="F187" s="5"/>
      <c r="G187" s="5"/>
      <c r="H187" s="5"/>
      <c r="I187" s="5"/>
      <c r="J187" s="16"/>
      <c r="K187" s="16"/>
      <c r="L187" s="16"/>
      <c r="M187" s="16"/>
      <c r="N187" s="16"/>
      <c r="O187" s="16"/>
      <c r="P187" s="16"/>
      <c r="Q187" s="16"/>
      <c r="R187" s="16"/>
      <c r="S187" s="16"/>
      <c r="T187" s="16"/>
      <c r="U187" s="16"/>
      <c r="V187" s="16"/>
      <c r="W187" s="5"/>
      <c r="X187" s="5"/>
      <c r="Y187" s="5"/>
      <c r="Z187" s="5"/>
    </row>
    <row r="188" ht="12.75" customHeight="1">
      <c r="A188" s="16"/>
      <c r="B188" s="5"/>
      <c r="C188" s="5"/>
      <c r="D188" s="5"/>
      <c r="E188" s="5"/>
      <c r="F188" s="5"/>
      <c r="G188" s="5"/>
      <c r="H188" s="5"/>
      <c r="I188" s="5"/>
      <c r="J188" s="16"/>
      <c r="K188" s="16"/>
      <c r="L188" s="16"/>
      <c r="M188" s="16"/>
      <c r="N188" s="16"/>
      <c r="O188" s="16"/>
      <c r="P188" s="16"/>
      <c r="Q188" s="16"/>
      <c r="R188" s="16"/>
      <c r="S188" s="16"/>
      <c r="T188" s="16"/>
      <c r="U188" s="16"/>
      <c r="V188" s="16"/>
      <c r="W188" s="5"/>
      <c r="X188" s="5"/>
      <c r="Y188" s="5"/>
      <c r="Z188" s="5"/>
    </row>
    <row r="189" ht="12.75" customHeight="1">
      <c r="A189" s="16"/>
      <c r="B189" s="5"/>
      <c r="C189" s="5"/>
      <c r="D189" s="5"/>
      <c r="E189" s="5"/>
      <c r="F189" s="5"/>
      <c r="G189" s="5"/>
      <c r="H189" s="5"/>
      <c r="I189" s="5"/>
      <c r="J189" s="16"/>
      <c r="K189" s="16"/>
      <c r="L189" s="16"/>
      <c r="M189" s="16"/>
      <c r="N189" s="16"/>
      <c r="O189" s="16"/>
      <c r="P189" s="16"/>
      <c r="Q189" s="16"/>
      <c r="R189" s="16"/>
      <c r="S189" s="16"/>
      <c r="T189" s="16"/>
      <c r="U189" s="16"/>
      <c r="V189" s="16"/>
      <c r="W189" s="5"/>
      <c r="X189" s="5"/>
      <c r="Y189" s="5"/>
      <c r="Z189" s="5"/>
    </row>
    <row r="190" ht="12.75" customHeight="1">
      <c r="A190" s="16"/>
      <c r="B190" s="5"/>
      <c r="C190" s="5"/>
      <c r="D190" s="5"/>
      <c r="E190" s="5"/>
      <c r="F190" s="5"/>
      <c r="G190" s="5"/>
      <c r="H190" s="5"/>
      <c r="I190" s="5"/>
      <c r="J190" s="16"/>
      <c r="K190" s="16"/>
      <c r="L190" s="16"/>
      <c r="M190" s="16"/>
      <c r="N190" s="16"/>
      <c r="O190" s="16"/>
      <c r="P190" s="16"/>
      <c r="Q190" s="16"/>
      <c r="R190" s="16"/>
      <c r="S190" s="16"/>
      <c r="T190" s="16"/>
      <c r="U190" s="16"/>
      <c r="V190" s="16"/>
      <c r="W190" s="5"/>
      <c r="X190" s="5"/>
      <c r="Y190" s="5"/>
      <c r="Z190" s="5"/>
    </row>
    <row r="191" ht="12.75" customHeight="1">
      <c r="A191" s="16"/>
      <c r="B191" s="5"/>
      <c r="C191" s="5"/>
      <c r="D191" s="5"/>
      <c r="E191" s="5"/>
      <c r="F191" s="5"/>
      <c r="G191" s="5"/>
      <c r="H191" s="5"/>
      <c r="I191" s="5"/>
      <c r="J191" s="16"/>
      <c r="K191" s="16"/>
      <c r="L191" s="16"/>
      <c r="M191" s="16"/>
      <c r="N191" s="16"/>
      <c r="O191" s="16"/>
      <c r="P191" s="16"/>
      <c r="Q191" s="16"/>
      <c r="R191" s="16"/>
      <c r="S191" s="16"/>
      <c r="T191" s="16"/>
      <c r="U191" s="16"/>
      <c r="V191" s="16"/>
      <c r="W191" s="5"/>
      <c r="X191" s="5"/>
      <c r="Y191" s="5"/>
      <c r="Z191" s="5"/>
    </row>
    <row r="192" ht="12.75" customHeight="1">
      <c r="A192" s="16"/>
      <c r="B192" s="5"/>
      <c r="C192" s="5"/>
      <c r="D192" s="5"/>
      <c r="E192" s="5"/>
      <c r="F192" s="5"/>
      <c r="G192" s="5"/>
      <c r="H192" s="5"/>
      <c r="I192" s="5"/>
      <c r="J192" s="16"/>
      <c r="K192" s="16"/>
      <c r="L192" s="16"/>
      <c r="M192" s="16"/>
      <c r="N192" s="16"/>
      <c r="O192" s="16"/>
      <c r="P192" s="16"/>
      <c r="Q192" s="16"/>
      <c r="R192" s="16"/>
      <c r="S192" s="16"/>
      <c r="T192" s="16"/>
      <c r="U192" s="16"/>
      <c r="V192" s="16"/>
      <c r="W192" s="5"/>
      <c r="X192" s="5"/>
      <c r="Y192" s="5"/>
      <c r="Z192" s="5"/>
    </row>
    <row r="193" ht="12.75" customHeight="1">
      <c r="A193" s="16"/>
      <c r="B193" s="5"/>
      <c r="C193" s="5"/>
      <c r="D193" s="5"/>
      <c r="E193" s="5"/>
      <c r="F193" s="5"/>
      <c r="G193" s="5"/>
      <c r="H193" s="5"/>
      <c r="I193" s="5"/>
      <c r="J193" s="16"/>
      <c r="K193" s="16"/>
      <c r="L193" s="16"/>
      <c r="M193" s="16"/>
      <c r="N193" s="16"/>
      <c r="O193" s="16"/>
      <c r="P193" s="16"/>
      <c r="Q193" s="16"/>
      <c r="R193" s="16"/>
      <c r="S193" s="16"/>
      <c r="T193" s="16"/>
      <c r="U193" s="16"/>
      <c r="V193" s="16"/>
      <c r="W193" s="5"/>
      <c r="X193" s="5"/>
      <c r="Y193" s="5"/>
      <c r="Z193" s="5"/>
    </row>
    <row r="194" ht="12.75" customHeight="1">
      <c r="A194" s="16"/>
      <c r="B194" s="5"/>
      <c r="C194" s="5"/>
      <c r="D194" s="5"/>
      <c r="E194" s="5"/>
      <c r="F194" s="5"/>
      <c r="G194" s="5"/>
      <c r="H194" s="5"/>
      <c r="I194" s="5"/>
      <c r="J194" s="16"/>
      <c r="K194" s="16"/>
      <c r="L194" s="16"/>
      <c r="M194" s="16"/>
      <c r="N194" s="16"/>
      <c r="O194" s="16"/>
      <c r="P194" s="16"/>
      <c r="Q194" s="16"/>
      <c r="R194" s="16"/>
      <c r="S194" s="16"/>
      <c r="T194" s="16"/>
      <c r="U194" s="16"/>
      <c r="V194" s="16"/>
      <c r="W194" s="5"/>
      <c r="X194" s="5"/>
      <c r="Y194" s="5"/>
      <c r="Z194" s="5"/>
    </row>
    <row r="195" ht="12.75" customHeight="1">
      <c r="A195" s="16"/>
      <c r="B195" s="5"/>
      <c r="C195" s="5"/>
      <c r="D195" s="5"/>
      <c r="E195" s="5"/>
      <c r="F195" s="5"/>
      <c r="G195" s="5"/>
      <c r="H195" s="5"/>
      <c r="I195" s="5"/>
      <c r="J195" s="16"/>
      <c r="K195" s="16"/>
      <c r="L195" s="16"/>
      <c r="M195" s="16"/>
      <c r="N195" s="16"/>
      <c r="O195" s="16"/>
      <c r="P195" s="16"/>
      <c r="Q195" s="16"/>
      <c r="R195" s="16"/>
      <c r="S195" s="16"/>
      <c r="T195" s="16"/>
      <c r="U195" s="16"/>
      <c r="V195" s="16"/>
      <c r="W195" s="5"/>
      <c r="X195" s="5"/>
      <c r="Y195" s="5"/>
      <c r="Z195" s="5"/>
    </row>
    <row r="196" ht="12.75" customHeight="1">
      <c r="A196" s="16"/>
      <c r="B196" s="5"/>
      <c r="C196" s="5"/>
      <c r="D196" s="5"/>
      <c r="E196" s="5"/>
      <c r="F196" s="5"/>
      <c r="G196" s="5"/>
      <c r="H196" s="5"/>
      <c r="I196" s="5"/>
      <c r="J196" s="16"/>
      <c r="K196" s="16"/>
      <c r="L196" s="16"/>
      <c r="M196" s="16"/>
      <c r="N196" s="16"/>
      <c r="O196" s="16"/>
      <c r="P196" s="16"/>
      <c r="Q196" s="16"/>
      <c r="R196" s="16"/>
      <c r="S196" s="16"/>
      <c r="T196" s="16"/>
      <c r="U196" s="16"/>
      <c r="V196" s="16"/>
      <c r="W196" s="5"/>
      <c r="X196" s="5"/>
      <c r="Y196" s="5"/>
      <c r="Z196" s="5"/>
    </row>
    <row r="197" ht="12.75" customHeight="1">
      <c r="A197" s="16"/>
      <c r="B197" s="5"/>
      <c r="C197" s="5"/>
      <c r="D197" s="5"/>
      <c r="E197" s="5"/>
      <c r="F197" s="5"/>
      <c r="G197" s="5"/>
      <c r="H197" s="5"/>
      <c r="I197" s="5"/>
      <c r="J197" s="16"/>
      <c r="K197" s="16"/>
      <c r="L197" s="16"/>
      <c r="M197" s="16"/>
      <c r="N197" s="16"/>
      <c r="O197" s="16"/>
      <c r="P197" s="16"/>
      <c r="Q197" s="16"/>
      <c r="R197" s="16"/>
      <c r="S197" s="16"/>
      <c r="T197" s="16"/>
      <c r="U197" s="16"/>
      <c r="V197" s="16"/>
      <c r="W197" s="5"/>
      <c r="X197" s="5"/>
      <c r="Y197" s="5"/>
      <c r="Z197" s="5"/>
    </row>
    <row r="198" ht="12.75" customHeight="1">
      <c r="A198" s="16"/>
      <c r="B198" s="5"/>
      <c r="C198" s="5"/>
      <c r="D198" s="5"/>
      <c r="E198" s="5"/>
      <c r="F198" s="5"/>
      <c r="G198" s="5"/>
      <c r="H198" s="5"/>
      <c r="I198" s="5"/>
      <c r="J198" s="16"/>
      <c r="K198" s="16"/>
      <c r="L198" s="16"/>
      <c r="M198" s="16"/>
      <c r="N198" s="16"/>
      <c r="O198" s="16"/>
      <c r="P198" s="16"/>
      <c r="Q198" s="16"/>
      <c r="R198" s="16"/>
      <c r="S198" s="16"/>
      <c r="T198" s="16"/>
      <c r="U198" s="16"/>
      <c r="V198" s="16"/>
      <c r="W198" s="5"/>
      <c r="X198" s="5"/>
      <c r="Y198" s="5"/>
      <c r="Z198" s="5"/>
    </row>
    <row r="199" ht="12.75" customHeight="1">
      <c r="A199" s="16"/>
      <c r="B199" s="5"/>
      <c r="C199" s="5"/>
      <c r="D199" s="5"/>
      <c r="E199" s="5"/>
      <c r="F199" s="5"/>
      <c r="G199" s="5"/>
      <c r="H199" s="5"/>
      <c r="I199" s="5"/>
      <c r="J199" s="16"/>
      <c r="K199" s="16"/>
      <c r="L199" s="16"/>
      <c r="M199" s="16"/>
      <c r="N199" s="16"/>
      <c r="O199" s="16"/>
      <c r="P199" s="16"/>
      <c r="Q199" s="16"/>
      <c r="R199" s="16"/>
      <c r="S199" s="16"/>
      <c r="T199" s="16"/>
      <c r="U199" s="16"/>
      <c r="V199" s="16"/>
      <c r="W199" s="5"/>
      <c r="X199" s="5"/>
      <c r="Y199" s="5"/>
      <c r="Z199" s="5"/>
    </row>
    <row r="200" ht="12.75" customHeight="1">
      <c r="A200" s="16"/>
      <c r="B200" s="5"/>
      <c r="C200" s="5"/>
      <c r="D200" s="5"/>
      <c r="E200" s="5"/>
      <c r="F200" s="5"/>
      <c r="G200" s="5"/>
      <c r="H200" s="5"/>
      <c r="I200" s="5"/>
      <c r="J200" s="16"/>
      <c r="K200" s="16"/>
      <c r="L200" s="16"/>
      <c r="M200" s="16"/>
      <c r="N200" s="16"/>
      <c r="O200" s="16"/>
      <c r="P200" s="16"/>
      <c r="Q200" s="16"/>
      <c r="R200" s="16"/>
      <c r="S200" s="16"/>
      <c r="T200" s="16"/>
      <c r="U200" s="16"/>
      <c r="V200" s="16"/>
      <c r="W200" s="5"/>
      <c r="X200" s="5"/>
      <c r="Y200" s="5"/>
      <c r="Z200" s="5"/>
    </row>
    <row r="201" ht="12.75" customHeight="1">
      <c r="A201" s="16"/>
      <c r="B201" s="5"/>
      <c r="C201" s="5"/>
      <c r="D201" s="5"/>
      <c r="E201" s="5"/>
      <c r="F201" s="5"/>
      <c r="G201" s="5"/>
      <c r="H201" s="5"/>
      <c r="I201" s="5"/>
      <c r="J201" s="16"/>
      <c r="K201" s="16"/>
      <c r="L201" s="16"/>
      <c r="M201" s="16"/>
      <c r="N201" s="16"/>
      <c r="O201" s="16"/>
      <c r="P201" s="16"/>
      <c r="Q201" s="16"/>
      <c r="R201" s="16"/>
      <c r="S201" s="16"/>
      <c r="T201" s="16"/>
      <c r="U201" s="16"/>
      <c r="V201" s="16"/>
      <c r="W201" s="5"/>
      <c r="X201" s="5"/>
      <c r="Y201" s="5"/>
      <c r="Z201" s="5"/>
    </row>
    <row r="202" ht="12.75" customHeight="1">
      <c r="A202" s="16"/>
      <c r="B202" s="5"/>
      <c r="C202" s="5"/>
      <c r="D202" s="5"/>
      <c r="E202" s="5"/>
      <c r="F202" s="5"/>
      <c r="G202" s="5"/>
      <c r="H202" s="5"/>
      <c r="I202" s="5"/>
      <c r="J202" s="16"/>
      <c r="K202" s="16"/>
      <c r="L202" s="16"/>
      <c r="M202" s="16"/>
      <c r="N202" s="16"/>
      <c r="O202" s="16"/>
      <c r="P202" s="16"/>
      <c r="Q202" s="16"/>
      <c r="R202" s="16"/>
      <c r="S202" s="16"/>
      <c r="T202" s="16"/>
      <c r="U202" s="16"/>
      <c r="V202" s="16"/>
      <c r="W202" s="5"/>
      <c r="X202" s="5"/>
      <c r="Y202" s="5"/>
      <c r="Z202" s="5"/>
    </row>
    <row r="203" ht="12.75" customHeight="1">
      <c r="A203" s="16"/>
      <c r="B203" s="5"/>
      <c r="C203" s="5"/>
      <c r="D203" s="5"/>
      <c r="E203" s="5"/>
      <c r="F203" s="5"/>
      <c r="G203" s="5"/>
      <c r="H203" s="5"/>
      <c r="I203" s="5"/>
      <c r="J203" s="16"/>
      <c r="K203" s="16"/>
      <c r="L203" s="16"/>
      <c r="M203" s="16"/>
      <c r="N203" s="16"/>
      <c r="O203" s="16"/>
      <c r="P203" s="16"/>
      <c r="Q203" s="16"/>
      <c r="R203" s="16"/>
      <c r="S203" s="16"/>
      <c r="T203" s="16"/>
      <c r="U203" s="16"/>
      <c r="V203" s="16"/>
      <c r="W203" s="5"/>
      <c r="X203" s="5"/>
      <c r="Y203" s="5"/>
      <c r="Z203" s="5"/>
    </row>
    <row r="204" ht="12.75" customHeight="1">
      <c r="A204" s="16"/>
      <c r="B204" s="5"/>
      <c r="C204" s="5"/>
      <c r="D204" s="5"/>
      <c r="E204" s="5"/>
      <c r="F204" s="5"/>
      <c r="G204" s="5"/>
      <c r="H204" s="5"/>
      <c r="I204" s="5"/>
      <c r="J204" s="16"/>
      <c r="K204" s="16"/>
      <c r="L204" s="16"/>
      <c r="M204" s="16"/>
      <c r="N204" s="16"/>
      <c r="O204" s="16"/>
      <c r="P204" s="16"/>
      <c r="Q204" s="16"/>
      <c r="R204" s="16"/>
      <c r="S204" s="16"/>
      <c r="T204" s="16"/>
      <c r="U204" s="16"/>
      <c r="V204" s="16"/>
      <c r="W204" s="5"/>
      <c r="X204" s="5"/>
      <c r="Y204" s="5"/>
      <c r="Z204" s="5"/>
    </row>
    <row r="205" ht="12.75" customHeight="1">
      <c r="A205" s="16"/>
      <c r="B205" s="5"/>
      <c r="C205" s="5"/>
      <c r="D205" s="5"/>
      <c r="E205" s="5"/>
      <c r="F205" s="5"/>
      <c r="G205" s="5"/>
      <c r="H205" s="5"/>
      <c r="I205" s="5"/>
      <c r="J205" s="16"/>
      <c r="K205" s="16"/>
      <c r="L205" s="16"/>
      <c r="M205" s="16"/>
      <c r="N205" s="16"/>
      <c r="O205" s="16"/>
      <c r="P205" s="16"/>
      <c r="Q205" s="16"/>
      <c r="R205" s="16"/>
      <c r="S205" s="16"/>
      <c r="T205" s="16"/>
      <c r="U205" s="16"/>
      <c r="V205" s="16"/>
      <c r="W205" s="5"/>
      <c r="X205" s="5"/>
      <c r="Y205" s="5"/>
      <c r="Z205" s="5"/>
    </row>
    <row r="206" ht="12.75" customHeight="1">
      <c r="A206" s="16"/>
      <c r="B206" s="5"/>
      <c r="C206" s="5"/>
      <c r="D206" s="5"/>
      <c r="E206" s="5"/>
      <c r="F206" s="5"/>
      <c r="G206" s="5"/>
      <c r="H206" s="5"/>
      <c r="I206" s="5"/>
      <c r="J206" s="16"/>
      <c r="K206" s="16"/>
      <c r="L206" s="16"/>
      <c r="M206" s="16"/>
      <c r="N206" s="16"/>
      <c r="O206" s="16"/>
      <c r="P206" s="16"/>
      <c r="Q206" s="16"/>
      <c r="R206" s="16"/>
      <c r="S206" s="16"/>
      <c r="T206" s="16"/>
      <c r="U206" s="16"/>
      <c r="V206" s="16"/>
      <c r="W206" s="5"/>
      <c r="X206" s="5"/>
      <c r="Y206" s="5"/>
      <c r="Z206" s="5"/>
    </row>
    <row r="207" ht="12.75" customHeight="1">
      <c r="A207" s="16"/>
      <c r="B207" s="5"/>
      <c r="C207" s="5"/>
      <c r="D207" s="5"/>
      <c r="E207" s="5"/>
      <c r="F207" s="5"/>
      <c r="G207" s="5"/>
      <c r="H207" s="5"/>
      <c r="I207" s="5"/>
      <c r="J207" s="16"/>
      <c r="K207" s="16"/>
      <c r="L207" s="16"/>
      <c r="M207" s="16"/>
      <c r="N207" s="16"/>
      <c r="O207" s="16"/>
      <c r="P207" s="16"/>
      <c r="Q207" s="16"/>
      <c r="R207" s="16"/>
      <c r="S207" s="16"/>
      <c r="T207" s="16"/>
      <c r="U207" s="16"/>
      <c r="V207" s="16"/>
      <c r="W207" s="5"/>
      <c r="X207" s="5"/>
      <c r="Y207" s="5"/>
      <c r="Z207" s="5"/>
    </row>
    <row r="208" ht="12.75" customHeight="1">
      <c r="A208" s="16"/>
      <c r="B208" s="5"/>
      <c r="C208" s="5"/>
      <c r="D208" s="5"/>
      <c r="E208" s="5"/>
      <c r="F208" s="5"/>
      <c r="G208" s="5"/>
      <c r="H208" s="5"/>
      <c r="I208" s="5"/>
      <c r="J208" s="16"/>
      <c r="K208" s="16"/>
      <c r="L208" s="16"/>
      <c r="M208" s="16"/>
      <c r="N208" s="16"/>
      <c r="O208" s="16"/>
      <c r="P208" s="16"/>
      <c r="Q208" s="16"/>
      <c r="R208" s="16"/>
      <c r="S208" s="16"/>
      <c r="T208" s="16"/>
      <c r="U208" s="16"/>
      <c r="V208" s="16"/>
      <c r="W208" s="5"/>
      <c r="X208" s="5"/>
      <c r="Y208" s="5"/>
      <c r="Z208" s="5"/>
    </row>
    <row r="209" ht="12.75" customHeight="1">
      <c r="A209" s="16"/>
      <c r="B209" s="5"/>
      <c r="C209" s="5"/>
      <c r="D209" s="5"/>
      <c r="E209" s="5"/>
      <c r="F209" s="5"/>
      <c r="G209" s="5"/>
      <c r="H209" s="5"/>
      <c r="I209" s="5"/>
      <c r="J209" s="16"/>
      <c r="K209" s="16"/>
      <c r="L209" s="16"/>
      <c r="M209" s="16"/>
      <c r="N209" s="16"/>
      <c r="O209" s="16"/>
      <c r="P209" s="16"/>
      <c r="Q209" s="16"/>
      <c r="R209" s="16"/>
      <c r="S209" s="16"/>
      <c r="T209" s="16"/>
      <c r="U209" s="16"/>
      <c r="V209" s="16"/>
      <c r="W209" s="5"/>
      <c r="X209" s="5"/>
      <c r="Y209" s="5"/>
      <c r="Z209" s="5"/>
    </row>
    <row r="210" ht="12.75" customHeight="1">
      <c r="A210" s="16"/>
      <c r="B210" s="5"/>
      <c r="C210" s="5"/>
      <c r="D210" s="5"/>
      <c r="E210" s="5"/>
      <c r="F210" s="5"/>
      <c r="G210" s="5"/>
      <c r="H210" s="5"/>
      <c r="I210" s="5"/>
      <c r="J210" s="16"/>
      <c r="K210" s="16"/>
      <c r="L210" s="16"/>
      <c r="M210" s="16"/>
      <c r="N210" s="16"/>
      <c r="O210" s="16"/>
      <c r="P210" s="16"/>
      <c r="Q210" s="16"/>
      <c r="R210" s="16"/>
      <c r="S210" s="16"/>
      <c r="T210" s="16"/>
      <c r="U210" s="16"/>
      <c r="V210" s="16"/>
      <c r="W210" s="5"/>
      <c r="X210" s="5"/>
      <c r="Y210" s="5"/>
      <c r="Z210" s="5"/>
    </row>
    <row r="211" ht="12.75" customHeight="1">
      <c r="A211" s="16"/>
      <c r="B211" s="5"/>
      <c r="C211" s="5"/>
      <c r="D211" s="5"/>
      <c r="E211" s="5"/>
      <c r="F211" s="5"/>
      <c r="G211" s="5"/>
      <c r="H211" s="5"/>
      <c r="I211" s="5"/>
      <c r="J211" s="16"/>
      <c r="K211" s="16"/>
      <c r="L211" s="16"/>
      <c r="M211" s="16"/>
      <c r="N211" s="16"/>
      <c r="O211" s="16"/>
      <c r="P211" s="16"/>
      <c r="Q211" s="16"/>
      <c r="R211" s="16"/>
      <c r="S211" s="16"/>
      <c r="T211" s="16"/>
      <c r="U211" s="16"/>
      <c r="V211" s="16"/>
      <c r="W211" s="5"/>
      <c r="X211" s="5"/>
      <c r="Y211" s="5"/>
      <c r="Z211" s="5"/>
    </row>
    <row r="212" ht="12.75" customHeight="1">
      <c r="A212" s="16"/>
      <c r="B212" s="5"/>
      <c r="C212" s="5"/>
      <c r="D212" s="5"/>
      <c r="E212" s="5"/>
      <c r="F212" s="5"/>
      <c r="G212" s="5"/>
      <c r="H212" s="5"/>
      <c r="I212" s="5"/>
      <c r="J212" s="16"/>
      <c r="K212" s="16"/>
      <c r="L212" s="16"/>
      <c r="M212" s="16"/>
      <c r="N212" s="16"/>
      <c r="O212" s="16"/>
      <c r="P212" s="16"/>
      <c r="Q212" s="16"/>
      <c r="R212" s="16"/>
      <c r="S212" s="16"/>
      <c r="T212" s="16"/>
      <c r="U212" s="16"/>
      <c r="V212" s="16"/>
      <c r="W212" s="5"/>
      <c r="X212" s="5"/>
      <c r="Y212" s="5"/>
      <c r="Z212" s="5"/>
    </row>
    <row r="213" ht="12.75" customHeight="1">
      <c r="A213" s="16"/>
      <c r="B213" s="5"/>
      <c r="C213" s="5"/>
      <c r="D213" s="5"/>
      <c r="E213" s="5"/>
      <c r="F213" s="5"/>
      <c r="G213" s="5"/>
      <c r="H213" s="5"/>
      <c r="I213" s="5"/>
      <c r="J213" s="16"/>
      <c r="K213" s="16"/>
      <c r="L213" s="16"/>
      <c r="M213" s="16"/>
      <c r="N213" s="16"/>
      <c r="O213" s="16"/>
      <c r="P213" s="16"/>
      <c r="Q213" s="16"/>
      <c r="R213" s="16"/>
      <c r="S213" s="16"/>
      <c r="T213" s="16"/>
      <c r="U213" s="16"/>
      <c r="V213" s="16"/>
      <c r="W213" s="5"/>
      <c r="X213" s="5"/>
      <c r="Y213" s="5"/>
      <c r="Z213" s="5"/>
    </row>
    <row r="214" ht="12.75" customHeight="1">
      <c r="A214" s="16"/>
      <c r="B214" s="5"/>
      <c r="C214" s="5"/>
      <c r="D214" s="5"/>
      <c r="E214" s="5"/>
      <c r="F214" s="5"/>
      <c r="G214" s="5"/>
      <c r="H214" s="5"/>
      <c r="I214" s="5"/>
      <c r="J214" s="16"/>
      <c r="K214" s="16"/>
      <c r="L214" s="16"/>
      <c r="M214" s="16"/>
      <c r="N214" s="16"/>
      <c r="O214" s="16"/>
      <c r="P214" s="16"/>
      <c r="Q214" s="16"/>
      <c r="R214" s="16"/>
      <c r="S214" s="16"/>
      <c r="T214" s="16"/>
      <c r="U214" s="16"/>
      <c r="V214" s="16"/>
      <c r="W214" s="5"/>
      <c r="X214" s="5"/>
      <c r="Y214" s="5"/>
      <c r="Z214" s="5"/>
    </row>
    <row r="215" ht="12.75" customHeight="1">
      <c r="A215" s="16"/>
      <c r="B215" s="5"/>
      <c r="C215" s="5"/>
      <c r="D215" s="5"/>
      <c r="E215" s="5"/>
      <c r="F215" s="5"/>
      <c r="G215" s="5"/>
      <c r="H215" s="5"/>
      <c r="I215" s="5"/>
      <c r="J215" s="16"/>
      <c r="K215" s="16"/>
      <c r="L215" s="16"/>
      <c r="M215" s="16"/>
      <c r="N215" s="16"/>
      <c r="O215" s="16"/>
      <c r="P215" s="16"/>
      <c r="Q215" s="16"/>
      <c r="R215" s="16"/>
      <c r="S215" s="16"/>
      <c r="T215" s="16"/>
      <c r="U215" s="16"/>
      <c r="V215" s="16"/>
      <c r="W215" s="5"/>
      <c r="X215" s="5"/>
      <c r="Y215" s="5"/>
      <c r="Z215" s="5"/>
    </row>
    <row r="216" ht="12.75" customHeight="1">
      <c r="A216" s="16"/>
      <c r="B216" s="5"/>
      <c r="C216" s="5"/>
      <c r="D216" s="5"/>
      <c r="E216" s="5"/>
      <c r="F216" s="5"/>
      <c r="G216" s="5"/>
      <c r="H216" s="5"/>
      <c r="I216" s="5"/>
      <c r="J216" s="16"/>
      <c r="K216" s="16"/>
      <c r="L216" s="16"/>
      <c r="M216" s="16"/>
      <c r="N216" s="16"/>
      <c r="O216" s="16"/>
      <c r="P216" s="16"/>
      <c r="Q216" s="16"/>
      <c r="R216" s="16"/>
      <c r="S216" s="16"/>
      <c r="T216" s="16"/>
      <c r="U216" s="16"/>
      <c r="V216" s="16"/>
      <c r="W216" s="5"/>
      <c r="X216" s="5"/>
      <c r="Y216" s="5"/>
      <c r="Z216" s="5"/>
    </row>
    <row r="217" ht="12.75" customHeight="1">
      <c r="A217" s="16"/>
      <c r="B217" s="5"/>
      <c r="C217" s="5"/>
      <c r="D217" s="5"/>
      <c r="E217" s="5"/>
      <c r="F217" s="5"/>
      <c r="G217" s="5"/>
      <c r="H217" s="5"/>
      <c r="I217" s="5"/>
      <c r="J217" s="16"/>
      <c r="K217" s="16"/>
      <c r="L217" s="16"/>
      <c r="M217" s="16"/>
      <c r="N217" s="16"/>
      <c r="O217" s="16"/>
      <c r="P217" s="16"/>
      <c r="Q217" s="16"/>
      <c r="R217" s="16"/>
      <c r="S217" s="16"/>
      <c r="T217" s="16"/>
      <c r="U217" s="16"/>
      <c r="V217" s="16"/>
      <c r="W217" s="5"/>
      <c r="X217" s="5"/>
      <c r="Y217" s="5"/>
      <c r="Z217" s="5"/>
    </row>
    <row r="218" ht="12.75" customHeight="1">
      <c r="A218" s="16"/>
      <c r="B218" s="5"/>
      <c r="C218" s="5"/>
      <c r="D218" s="5"/>
      <c r="E218" s="5"/>
      <c r="F218" s="5"/>
      <c r="G218" s="5"/>
      <c r="H218" s="5"/>
      <c r="I218" s="5"/>
      <c r="J218" s="16"/>
      <c r="K218" s="16"/>
      <c r="L218" s="16"/>
      <c r="M218" s="16"/>
      <c r="N218" s="16"/>
      <c r="O218" s="16"/>
      <c r="P218" s="16"/>
      <c r="Q218" s="16"/>
      <c r="R218" s="16"/>
      <c r="S218" s="16"/>
      <c r="T218" s="16"/>
      <c r="U218" s="16"/>
      <c r="V218" s="16"/>
      <c r="W218" s="5"/>
      <c r="X218" s="5"/>
      <c r="Y218" s="5"/>
      <c r="Z218" s="5"/>
    </row>
    <row r="219" ht="12.75" customHeight="1">
      <c r="A219" s="16"/>
      <c r="B219" s="5"/>
      <c r="C219" s="5"/>
      <c r="D219" s="5"/>
      <c r="E219" s="5"/>
      <c r="F219" s="5"/>
      <c r="G219" s="5"/>
      <c r="H219" s="5"/>
      <c r="I219" s="5"/>
      <c r="J219" s="16"/>
      <c r="K219" s="16"/>
      <c r="L219" s="16"/>
      <c r="M219" s="16"/>
      <c r="N219" s="16"/>
      <c r="O219" s="16"/>
      <c r="P219" s="16"/>
      <c r="Q219" s="16"/>
      <c r="R219" s="16"/>
      <c r="S219" s="16"/>
      <c r="T219" s="16"/>
      <c r="U219" s="16"/>
      <c r="V219" s="16"/>
      <c r="W219" s="5"/>
      <c r="X219" s="5"/>
      <c r="Y219" s="5"/>
      <c r="Z219" s="5"/>
    </row>
    <row r="220" ht="12.75" customHeight="1">
      <c r="A220" s="16"/>
      <c r="B220" s="5"/>
      <c r="C220" s="5"/>
      <c r="D220" s="5"/>
      <c r="E220" s="5"/>
      <c r="F220" s="5"/>
      <c r="G220" s="5"/>
      <c r="H220" s="5"/>
      <c r="I220" s="5"/>
      <c r="J220" s="16"/>
      <c r="K220" s="16"/>
      <c r="L220" s="16"/>
      <c r="M220" s="16"/>
      <c r="N220" s="16"/>
      <c r="O220" s="16"/>
      <c r="P220" s="16"/>
      <c r="Q220" s="16"/>
      <c r="R220" s="16"/>
      <c r="S220" s="16"/>
      <c r="T220" s="16"/>
      <c r="U220" s="16"/>
      <c r="V220" s="16"/>
      <c r="W220" s="5"/>
      <c r="X220" s="5"/>
      <c r="Y220" s="5"/>
      <c r="Z220" s="5"/>
    </row>
    <row r="221" ht="12.75" customHeight="1">
      <c r="A221" s="16"/>
      <c r="B221" s="5"/>
      <c r="C221" s="5"/>
      <c r="D221" s="5"/>
      <c r="E221" s="5"/>
      <c r="F221" s="5"/>
      <c r="G221" s="5"/>
      <c r="H221" s="5"/>
      <c r="I221" s="5"/>
      <c r="J221" s="16"/>
      <c r="K221" s="16"/>
      <c r="L221" s="16"/>
      <c r="M221" s="16"/>
      <c r="N221" s="16"/>
      <c r="O221" s="16"/>
      <c r="P221" s="16"/>
      <c r="Q221" s="16"/>
      <c r="R221" s="16"/>
      <c r="S221" s="16"/>
      <c r="T221" s="16"/>
      <c r="U221" s="16"/>
      <c r="V221" s="16"/>
      <c r="W221" s="5"/>
      <c r="X221" s="5"/>
      <c r="Y221" s="5"/>
      <c r="Z221" s="5"/>
    </row>
    <row r="222" ht="12.75" customHeight="1">
      <c r="A222" s="16"/>
      <c r="B222" s="5"/>
      <c r="C222" s="5"/>
      <c r="D222" s="5"/>
      <c r="E222" s="5"/>
      <c r="F222" s="5"/>
      <c r="G222" s="5"/>
      <c r="H222" s="5"/>
      <c r="I222" s="5"/>
      <c r="J222" s="16"/>
      <c r="K222" s="16"/>
      <c r="L222" s="16"/>
      <c r="M222" s="16"/>
      <c r="N222" s="16"/>
      <c r="O222" s="16"/>
      <c r="P222" s="16"/>
      <c r="Q222" s="16"/>
      <c r="R222" s="16"/>
      <c r="S222" s="16"/>
      <c r="T222" s="16"/>
      <c r="U222" s="16"/>
      <c r="V222" s="16"/>
      <c r="W222" s="5"/>
      <c r="X222" s="5"/>
      <c r="Y222" s="5"/>
      <c r="Z222" s="5"/>
    </row>
    <row r="223" ht="12.75" customHeight="1">
      <c r="A223" s="16"/>
      <c r="B223" s="5"/>
      <c r="C223" s="5"/>
      <c r="D223" s="5"/>
      <c r="E223" s="5"/>
      <c r="F223" s="5"/>
      <c r="G223" s="5"/>
      <c r="H223" s="5"/>
      <c r="I223" s="5"/>
      <c r="J223" s="16"/>
      <c r="K223" s="16"/>
      <c r="L223" s="16"/>
      <c r="M223" s="16"/>
      <c r="N223" s="16"/>
      <c r="O223" s="16"/>
      <c r="P223" s="16"/>
      <c r="Q223" s="16"/>
      <c r="R223" s="16"/>
      <c r="S223" s="16"/>
      <c r="T223" s="16"/>
      <c r="U223" s="16"/>
      <c r="V223" s="16"/>
      <c r="W223" s="5"/>
      <c r="X223" s="5"/>
      <c r="Y223" s="5"/>
      <c r="Z223" s="5"/>
    </row>
    <row r="224" ht="12.75" customHeight="1">
      <c r="A224" s="16"/>
      <c r="B224" s="5"/>
      <c r="C224" s="5"/>
      <c r="D224" s="5"/>
      <c r="E224" s="5"/>
      <c r="F224" s="5"/>
      <c r="G224" s="5"/>
      <c r="H224" s="5"/>
      <c r="I224" s="5"/>
      <c r="J224" s="16"/>
      <c r="K224" s="16"/>
      <c r="L224" s="16"/>
      <c r="M224" s="16"/>
      <c r="N224" s="16"/>
      <c r="O224" s="16"/>
      <c r="P224" s="16"/>
      <c r="Q224" s="16"/>
      <c r="R224" s="16"/>
      <c r="S224" s="16"/>
      <c r="T224" s="16"/>
      <c r="U224" s="16"/>
      <c r="V224" s="16"/>
      <c r="W224" s="5"/>
      <c r="X224" s="5"/>
      <c r="Y224" s="5"/>
      <c r="Z224" s="5"/>
    </row>
    <row r="225" ht="12.75" customHeight="1">
      <c r="A225" s="16"/>
      <c r="B225" s="5"/>
      <c r="C225" s="5"/>
      <c r="D225" s="5"/>
      <c r="E225" s="5"/>
      <c r="F225" s="5"/>
      <c r="G225" s="5"/>
      <c r="H225" s="5"/>
      <c r="I225" s="5"/>
      <c r="J225" s="16"/>
      <c r="K225" s="16"/>
      <c r="L225" s="16"/>
      <c r="M225" s="16"/>
      <c r="N225" s="16"/>
      <c r="O225" s="16"/>
      <c r="P225" s="16"/>
      <c r="Q225" s="16"/>
      <c r="R225" s="16"/>
      <c r="S225" s="16"/>
      <c r="T225" s="16"/>
      <c r="U225" s="16"/>
      <c r="V225" s="16"/>
      <c r="W225" s="5"/>
      <c r="X225" s="5"/>
      <c r="Y225" s="5"/>
      <c r="Z225" s="5"/>
    </row>
    <row r="226" ht="12.75" customHeight="1">
      <c r="A226" s="16"/>
      <c r="B226" s="5"/>
      <c r="C226" s="5"/>
      <c r="D226" s="5"/>
      <c r="E226" s="5"/>
      <c r="F226" s="5"/>
      <c r="G226" s="5"/>
      <c r="H226" s="5"/>
      <c r="I226" s="5"/>
      <c r="J226" s="16"/>
      <c r="K226" s="16"/>
      <c r="L226" s="16"/>
      <c r="M226" s="16"/>
      <c r="N226" s="16"/>
      <c r="O226" s="16"/>
      <c r="P226" s="16"/>
      <c r="Q226" s="16"/>
      <c r="R226" s="16"/>
      <c r="S226" s="16"/>
      <c r="T226" s="16"/>
      <c r="U226" s="16"/>
      <c r="V226" s="16"/>
      <c r="W226" s="5"/>
      <c r="X226" s="5"/>
      <c r="Y226" s="5"/>
      <c r="Z226" s="5"/>
    </row>
    <row r="227" ht="12.75" customHeight="1">
      <c r="A227" s="16"/>
      <c r="B227" s="5"/>
      <c r="C227" s="5"/>
      <c r="D227" s="5"/>
      <c r="E227" s="5"/>
      <c r="F227" s="5"/>
      <c r="G227" s="5"/>
      <c r="H227" s="5"/>
      <c r="I227" s="5"/>
      <c r="J227" s="16"/>
      <c r="K227" s="16"/>
      <c r="L227" s="16"/>
      <c r="M227" s="16"/>
      <c r="N227" s="16"/>
      <c r="O227" s="16"/>
      <c r="P227" s="16"/>
      <c r="Q227" s="16"/>
      <c r="R227" s="16"/>
      <c r="S227" s="16"/>
      <c r="T227" s="16"/>
      <c r="U227" s="16"/>
      <c r="V227" s="16"/>
      <c r="W227" s="5"/>
      <c r="X227" s="5"/>
      <c r="Y227" s="5"/>
      <c r="Z227" s="5"/>
    </row>
    <row r="228" ht="12.75" customHeight="1">
      <c r="A228" s="16"/>
      <c r="B228" s="5"/>
      <c r="C228" s="5"/>
      <c r="D228" s="5"/>
      <c r="E228" s="5"/>
      <c r="F228" s="5"/>
      <c r="G228" s="5"/>
      <c r="H228" s="5"/>
      <c r="I228" s="5"/>
      <c r="J228" s="16"/>
      <c r="K228" s="16"/>
      <c r="L228" s="16"/>
      <c r="M228" s="16"/>
      <c r="N228" s="16"/>
      <c r="O228" s="16"/>
      <c r="P228" s="16"/>
      <c r="Q228" s="16"/>
      <c r="R228" s="16"/>
      <c r="S228" s="16"/>
      <c r="T228" s="16"/>
      <c r="U228" s="16"/>
      <c r="V228" s="16"/>
      <c r="W228" s="5"/>
      <c r="X228" s="5"/>
      <c r="Y228" s="5"/>
      <c r="Z228" s="5"/>
    </row>
    <row r="229" ht="12.75" customHeight="1">
      <c r="A229" s="16"/>
      <c r="B229" s="5"/>
      <c r="C229" s="5"/>
      <c r="D229" s="5"/>
      <c r="E229" s="5"/>
      <c r="F229" s="5"/>
      <c r="G229" s="5"/>
      <c r="H229" s="5"/>
      <c r="I229" s="5"/>
      <c r="J229" s="16"/>
      <c r="K229" s="16"/>
      <c r="L229" s="16"/>
      <c r="M229" s="16"/>
      <c r="N229" s="16"/>
      <c r="O229" s="16"/>
      <c r="P229" s="16"/>
      <c r="Q229" s="16"/>
      <c r="R229" s="16"/>
      <c r="S229" s="16"/>
      <c r="T229" s="16"/>
      <c r="U229" s="16"/>
      <c r="V229" s="16"/>
      <c r="W229" s="5"/>
      <c r="X229" s="5"/>
      <c r="Y229" s="5"/>
      <c r="Z229" s="5"/>
    </row>
    <row r="230" ht="12.75" customHeight="1">
      <c r="A230" s="16"/>
      <c r="B230" s="5"/>
      <c r="C230" s="5"/>
      <c r="D230" s="5"/>
      <c r="E230" s="5"/>
      <c r="F230" s="5"/>
      <c r="G230" s="5"/>
      <c r="H230" s="5"/>
      <c r="I230" s="5"/>
      <c r="J230" s="16"/>
      <c r="K230" s="16"/>
      <c r="L230" s="16"/>
      <c r="M230" s="16"/>
      <c r="N230" s="16"/>
      <c r="O230" s="16"/>
      <c r="P230" s="16"/>
      <c r="Q230" s="16"/>
      <c r="R230" s="16"/>
      <c r="S230" s="16"/>
      <c r="T230" s="16"/>
      <c r="U230" s="16"/>
      <c r="V230" s="16"/>
      <c r="W230" s="5"/>
      <c r="X230" s="5"/>
      <c r="Y230" s="5"/>
      <c r="Z230" s="5"/>
    </row>
    <row r="231" ht="12.75" customHeight="1">
      <c r="A231" s="16"/>
      <c r="B231" s="5"/>
      <c r="C231" s="5"/>
      <c r="D231" s="5"/>
      <c r="E231" s="5"/>
      <c r="F231" s="5"/>
      <c r="G231" s="5"/>
      <c r="H231" s="5"/>
      <c r="I231" s="5"/>
      <c r="J231" s="16"/>
      <c r="K231" s="16"/>
      <c r="L231" s="16"/>
      <c r="M231" s="16"/>
      <c r="N231" s="16"/>
      <c r="O231" s="16"/>
      <c r="P231" s="16"/>
      <c r="Q231" s="16"/>
      <c r="R231" s="16"/>
      <c r="S231" s="16"/>
      <c r="T231" s="16"/>
      <c r="U231" s="16"/>
      <c r="V231" s="16"/>
      <c r="W231" s="5"/>
      <c r="X231" s="5"/>
      <c r="Y231" s="5"/>
      <c r="Z231" s="5"/>
    </row>
    <row r="232" ht="12.75" customHeight="1">
      <c r="A232" s="16"/>
      <c r="B232" s="5"/>
      <c r="C232" s="5"/>
      <c r="D232" s="5"/>
      <c r="E232" s="5"/>
      <c r="F232" s="5"/>
      <c r="G232" s="5"/>
      <c r="H232" s="5"/>
      <c r="I232" s="5"/>
      <c r="J232" s="16"/>
      <c r="K232" s="16"/>
      <c r="L232" s="16"/>
      <c r="M232" s="16"/>
      <c r="N232" s="16"/>
      <c r="O232" s="16"/>
      <c r="P232" s="16"/>
      <c r="Q232" s="16"/>
      <c r="R232" s="16"/>
      <c r="S232" s="16"/>
      <c r="T232" s="16"/>
      <c r="U232" s="16"/>
      <c r="V232" s="16"/>
      <c r="W232" s="5"/>
      <c r="X232" s="5"/>
      <c r="Y232" s="5"/>
      <c r="Z232" s="5"/>
    </row>
    <row r="233" ht="12.75" customHeight="1">
      <c r="A233" s="16"/>
      <c r="B233" s="5"/>
      <c r="C233" s="5"/>
      <c r="D233" s="5"/>
      <c r="E233" s="5"/>
      <c r="F233" s="5"/>
      <c r="G233" s="5"/>
      <c r="H233" s="5"/>
      <c r="I233" s="5"/>
      <c r="J233" s="16"/>
      <c r="K233" s="16"/>
      <c r="L233" s="16"/>
      <c r="M233" s="16"/>
      <c r="N233" s="16"/>
      <c r="O233" s="16"/>
      <c r="P233" s="16"/>
      <c r="Q233" s="16"/>
      <c r="R233" s="16"/>
      <c r="S233" s="16"/>
      <c r="T233" s="16"/>
      <c r="U233" s="16"/>
      <c r="V233" s="16"/>
      <c r="W233" s="5"/>
      <c r="X233" s="5"/>
      <c r="Y233" s="5"/>
      <c r="Z233" s="5"/>
    </row>
    <row r="234" ht="12.75" customHeight="1">
      <c r="A234" s="16"/>
      <c r="B234" s="5"/>
      <c r="C234" s="5"/>
      <c r="D234" s="5"/>
      <c r="E234" s="5"/>
      <c r="F234" s="5"/>
      <c r="G234" s="5"/>
      <c r="H234" s="5"/>
      <c r="I234" s="5"/>
      <c r="J234" s="16"/>
      <c r="K234" s="16"/>
      <c r="L234" s="16"/>
      <c r="M234" s="16"/>
      <c r="N234" s="16"/>
      <c r="O234" s="16"/>
      <c r="P234" s="16"/>
      <c r="Q234" s="16"/>
      <c r="R234" s="16"/>
      <c r="S234" s="16"/>
      <c r="T234" s="16"/>
      <c r="U234" s="16"/>
      <c r="V234" s="16"/>
      <c r="W234" s="5"/>
      <c r="X234" s="5"/>
      <c r="Y234" s="5"/>
      <c r="Z234" s="5"/>
    </row>
    <row r="235" ht="12.75" customHeight="1">
      <c r="A235" s="16"/>
      <c r="B235" s="5"/>
      <c r="C235" s="5"/>
      <c r="D235" s="5"/>
      <c r="E235" s="5"/>
      <c r="F235" s="5"/>
      <c r="G235" s="5"/>
      <c r="H235" s="5"/>
      <c r="I235" s="5"/>
      <c r="J235" s="16"/>
      <c r="K235" s="16"/>
      <c r="L235" s="16"/>
      <c r="M235" s="16"/>
      <c r="N235" s="16"/>
      <c r="O235" s="16"/>
      <c r="P235" s="16"/>
      <c r="Q235" s="16"/>
      <c r="R235" s="16"/>
      <c r="S235" s="16"/>
      <c r="T235" s="16"/>
      <c r="U235" s="16"/>
      <c r="V235" s="16"/>
      <c r="W235" s="5"/>
      <c r="X235" s="5"/>
      <c r="Y235" s="5"/>
      <c r="Z235" s="5"/>
    </row>
    <row r="236" ht="12.75" customHeight="1">
      <c r="A236" s="16"/>
      <c r="B236" s="5"/>
      <c r="C236" s="5"/>
      <c r="D236" s="5"/>
      <c r="E236" s="5"/>
      <c r="F236" s="5"/>
      <c r="G236" s="5"/>
      <c r="H236" s="5"/>
      <c r="I236" s="5"/>
      <c r="J236" s="16"/>
      <c r="K236" s="16"/>
      <c r="L236" s="16"/>
      <c r="M236" s="16"/>
      <c r="N236" s="16"/>
      <c r="O236" s="16"/>
      <c r="P236" s="16"/>
      <c r="Q236" s="16"/>
      <c r="R236" s="16"/>
      <c r="S236" s="16"/>
      <c r="T236" s="16"/>
      <c r="U236" s="16"/>
      <c r="V236" s="16"/>
      <c r="W236" s="5"/>
      <c r="X236" s="5"/>
      <c r="Y236" s="5"/>
      <c r="Z236" s="5"/>
    </row>
    <row r="237" ht="12.75" customHeight="1">
      <c r="A237" s="16"/>
      <c r="B237" s="5"/>
      <c r="C237" s="5"/>
      <c r="D237" s="5"/>
      <c r="E237" s="5"/>
      <c r="F237" s="5"/>
      <c r="G237" s="5"/>
      <c r="H237" s="5"/>
      <c r="I237" s="5"/>
      <c r="J237" s="16"/>
      <c r="K237" s="16"/>
      <c r="L237" s="16"/>
      <c r="M237" s="16"/>
      <c r="N237" s="16"/>
      <c r="O237" s="16"/>
      <c r="P237" s="16"/>
      <c r="Q237" s="16"/>
      <c r="R237" s="16"/>
      <c r="S237" s="16"/>
      <c r="T237" s="16"/>
      <c r="U237" s="16"/>
      <c r="V237" s="16"/>
      <c r="W237" s="5"/>
      <c r="X237" s="5"/>
      <c r="Y237" s="5"/>
      <c r="Z237" s="5"/>
    </row>
    <row r="238" ht="12.75" customHeight="1">
      <c r="A238" s="16"/>
      <c r="B238" s="5"/>
      <c r="C238" s="5"/>
      <c r="D238" s="5"/>
      <c r="E238" s="5"/>
      <c r="F238" s="5"/>
      <c r="G238" s="5"/>
      <c r="H238" s="5"/>
      <c r="I238" s="5"/>
      <c r="J238" s="16"/>
      <c r="K238" s="16"/>
      <c r="L238" s="16"/>
      <c r="M238" s="16"/>
      <c r="N238" s="16"/>
      <c r="O238" s="16"/>
      <c r="P238" s="16"/>
      <c r="Q238" s="16"/>
      <c r="R238" s="16"/>
      <c r="S238" s="16"/>
      <c r="T238" s="16"/>
      <c r="U238" s="16"/>
      <c r="V238" s="16"/>
      <c r="W238" s="5"/>
      <c r="X238" s="5"/>
      <c r="Y238" s="5"/>
      <c r="Z238" s="5"/>
    </row>
    <row r="239" ht="12.75" customHeight="1">
      <c r="A239" s="16"/>
      <c r="B239" s="5"/>
      <c r="C239" s="5"/>
      <c r="D239" s="5"/>
      <c r="E239" s="5"/>
      <c r="F239" s="5"/>
      <c r="G239" s="5"/>
      <c r="H239" s="5"/>
      <c r="I239" s="5"/>
      <c r="J239" s="16"/>
      <c r="K239" s="16"/>
      <c r="L239" s="16"/>
      <c r="M239" s="16"/>
      <c r="N239" s="16"/>
      <c r="O239" s="16"/>
      <c r="P239" s="16"/>
      <c r="Q239" s="16"/>
      <c r="R239" s="16"/>
      <c r="S239" s="16"/>
      <c r="T239" s="16"/>
      <c r="U239" s="16"/>
      <c r="V239" s="16"/>
      <c r="W239" s="5"/>
      <c r="X239" s="5"/>
      <c r="Y239" s="5"/>
      <c r="Z239" s="5"/>
    </row>
    <row r="240" ht="12.75" customHeight="1">
      <c r="A240" s="16"/>
      <c r="B240" s="5"/>
      <c r="C240" s="5"/>
      <c r="D240" s="5"/>
      <c r="E240" s="5"/>
      <c r="F240" s="5"/>
      <c r="G240" s="5"/>
      <c r="H240" s="5"/>
      <c r="I240" s="5"/>
      <c r="J240" s="16"/>
      <c r="K240" s="16"/>
      <c r="L240" s="16"/>
      <c r="M240" s="16"/>
      <c r="N240" s="16"/>
      <c r="O240" s="16"/>
      <c r="P240" s="16"/>
      <c r="Q240" s="16"/>
      <c r="R240" s="16"/>
      <c r="S240" s="16"/>
      <c r="T240" s="16"/>
      <c r="U240" s="16"/>
      <c r="V240" s="16"/>
      <c r="W240" s="5"/>
      <c r="X240" s="5"/>
      <c r="Y240" s="5"/>
      <c r="Z240" s="5"/>
    </row>
    <row r="241" ht="12.75" customHeight="1">
      <c r="A241" s="16"/>
      <c r="B241" s="5"/>
      <c r="C241" s="5"/>
      <c r="D241" s="5"/>
      <c r="E241" s="5"/>
      <c r="F241" s="5"/>
      <c r="G241" s="5"/>
      <c r="H241" s="5"/>
      <c r="I241" s="5"/>
      <c r="J241" s="16"/>
      <c r="K241" s="16"/>
      <c r="L241" s="16"/>
      <c r="M241" s="16"/>
      <c r="N241" s="16"/>
      <c r="O241" s="16"/>
      <c r="P241" s="16"/>
      <c r="Q241" s="16"/>
      <c r="R241" s="16"/>
      <c r="S241" s="16"/>
      <c r="T241" s="16"/>
      <c r="U241" s="16"/>
      <c r="V241" s="16"/>
      <c r="W241" s="5"/>
      <c r="X241" s="5"/>
      <c r="Y241" s="5"/>
      <c r="Z241" s="5"/>
    </row>
    <row r="242" ht="12.75" customHeight="1">
      <c r="A242" s="16"/>
      <c r="B242" s="5"/>
      <c r="C242" s="5"/>
      <c r="D242" s="5"/>
      <c r="E242" s="5"/>
      <c r="F242" s="5"/>
      <c r="G242" s="5"/>
      <c r="H242" s="5"/>
      <c r="I242" s="5"/>
      <c r="J242" s="16"/>
      <c r="K242" s="16"/>
      <c r="L242" s="16"/>
      <c r="M242" s="16"/>
      <c r="N242" s="16"/>
      <c r="O242" s="16"/>
      <c r="P242" s="16"/>
      <c r="Q242" s="16"/>
      <c r="R242" s="16"/>
      <c r="S242" s="16"/>
      <c r="T242" s="16"/>
      <c r="U242" s="16"/>
      <c r="V242" s="16"/>
      <c r="W242" s="5"/>
      <c r="X242" s="5"/>
      <c r="Y242" s="5"/>
      <c r="Z242" s="5"/>
    </row>
    <row r="243" ht="12.75" customHeight="1">
      <c r="A243" s="16"/>
      <c r="B243" s="5"/>
      <c r="C243" s="5"/>
      <c r="D243" s="5"/>
      <c r="E243" s="5"/>
      <c r="F243" s="5"/>
      <c r="G243" s="5"/>
      <c r="H243" s="5"/>
      <c r="I243" s="5"/>
      <c r="J243" s="16"/>
      <c r="K243" s="16"/>
      <c r="L243" s="16"/>
      <c r="M243" s="16"/>
      <c r="N243" s="16"/>
      <c r="O243" s="16"/>
      <c r="P243" s="16"/>
      <c r="Q243" s="16"/>
      <c r="R243" s="16"/>
      <c r="S243" s="16"/>
      <c r="T243" s="16"/>
      <c r="U243" s="16"/>
      <c r="V243" s="16"/>
      <c r="W243" s="5"/>
      <c r="X243" s="5"/>
      <c r="Y243" s="5"/>
      <c r="Z243" s="5"/>
    </row>
    <row r="244" ht="12.75" customHeight="1">
      <c r="A244" s="16"/>
      <c r="B244" s="5"/>
      <c r="C244" s="5"/>
      <c r="D244" s="5"/>
      <c r="E244" s="5"/>
      <c r="F244" s="5"/>
      <c r="G244" s="5"/>
      <c r="H244" s="5"/>
      <c r="I244" s="5"/>
      <c r="J244" s="16"/>
      <c r="K244" s="16"/>
      <c r="L244" s="16"/>
      <c r="M244" s="16"/>
      <c r="N244" s="16"/>
      <c r="O244" s="16"/>
      <c r="P244" s="16"/>
      <c r="Q244" s="16"/>
      <c r="R244" s="16"/>
      <c r="S244" s="16"/>
      <c r="T244" s="16"/>
      <c r="U244" s="16"/>
      <c r="V244" s="16"/>
      <c r="W244" s="5"/>
      <c r="X244" s="5"/>
      <c r="Y244" s="5"/>
      <c r="Z244" s="5"/>
    </row>
    <row r="245" ht="12.75" customHeight="1">
      <c r="A245" s="16"/>
      <c r="B245" s="5"/>
      <c r="C245" s="5"/>
      <c r="D245" s="5"/>
      <c r="E245" s="5"/>
      <c r="F245" s="5"/>
      <c r="G245" s="5"/>
      <c r="H245" s="5"/>
      <c r="I245" s="5"/>
      <c r="J245" s="16"/>
      <c r="K245" s="16"/>
      <c r="L245" s="16"/>
      <c r="M245" s="16"/>
      <c r="N245" s="16"/>
      <c r="O245" s="16"/>
      <c r="P245" s="16"/>
      <c r="Q245" s="16"/>
      <c r="R245" s="16"/>
      <c r="S245" s="16"/>
      <c r="T245" s="16"/>
      <c r="U245" s="16"/>
      <c r="V245" s="16"/>
      <c r="W245" s="5"/>
      <c r="X245" s="5"/>
      <c r="Y245" s="5"/>
      <c r="Z245" s="5"/>
    </row>
    <row r="246" ht="12.75" customHeight="1">
      <c r="A246" s="16"/>
      <c r="B246" s="5"/>
      <c r="C246" s="5"/>
      <c r="D246" s="5"/>
      <c r="E246" s="5"/>
      <c r="F246" s="5"/>
      <c r="G246" s="5"/>
      <c r="H246" s="5"/>
      <c r="I246" s="5"/>
      <c r="J246" s="16"/>
      <c r="K246" s="16"/>
      <c r="L246" s="16"/>
      <c r="M246" s="16"/>
      <c r="N246" s="16"/>
      <c r="O246" s="16"/>
      <c r="P246" s="16"/>
      <c r="Q246" s="16"/>
      <c r="R246" s="16"/>
      <c r="S246" s="16"/>
      <c r="T246" s="16"/>
      <c r="U246" s="16"/>
      <c r="V246" s="16"/>
      <c r="W246" s="5"/>
      <c r="X246" s="5"/>
      <c r="Y246" s="5"/>
      <c r="Z246" s="5"/>
    </row>
    <row r="247" ht="12.75" customHeight="1">
      <c r="A247" s="16"/>
      <c r="B247" s="5"/>
      <c r="C247" s="5"/>
      <c r="D247" s="5"/>
      <c r="E247" s="5"/>
      <c r="F247" s="5"/>
      <c r="G247" s="5"/>
      <c r="H247" s="5"/>
      <c r="I247" s="5"/>
      <c r="J247" s="16"/>
      <c r="K247" s="16"/>
      <c r="L247" s="16"/>
      <c r="M247" s="16"/>
      <c r="N247" s="16"/>
      <c r="O247" s="16"/>
      <c r="P247" s="16"/>
      <c r="Q247" s="16"/>
      <c r="R247" s="16"/>
      <c r="S247" s="16"/>
      <c r="T247" s="16"/>
      <c r="U247" s="16"/>
      <c r="V247" s="16"/>
      <c r="W247" s="5"/>
      <c r="X247" s="5"/>
      <c r="Y247" s="5"/>
      <c r="Z247" s="5"/>
    </row>
    <row r="248" ht="12.75" customHeight="1">
      <c r="A248" s="16"/>
      <c r="B248" s="5"/>
      <c r="C248" s="5"/>
      <c r="D248" s="5"/>
      <c r="E248" s="5"/>
      <c r="F248" s="5"/>
      <c r="G248" s="5"/>
      <c r="H248" s="5"/>
      <c r="I248" s="5"/>
      <c r="J248" s="16"/>
      <c r="K248" s="16"/>
      <c r="L248" s="16"/>
      <c r="M248" s="16"/>
      <c r="N248" s="16"/>
      <c r="O248" s="16"/>
      <c r="P248" s="16"/>
      <c r="Q248" s="16"/>
      <c r="R248" s="16"/>
      <c r="S248" s="16"/>
      <c r="T248" s="16"/>
      <c r="U248" s="16"/>
      <c r="V248" s="16"/>
      <c r="W248" s="5"/>
      <c r="X248" s="5"/>
      <c r="Y248" s="5"/>
      <c r="Z248" s="5"/>
    </row>
    <row r="249" ht="12.75" customHeight="1">
      <c r="A249" s="16"/>
      <c r="B249" s="5"/>
      <c r="C249" s="5"/>
      <c r="D249" s="5"/>
      <c r="E249" s="5"/>
      <c r="F249" s="5"/>
      <c r="G249" s="5"/>
      <c r="H249" s="5"/>
      <c r="I249" s="5"/>
      <c r="J249" s="16"/>
      <c r="K249" s="16"/>
      <c r="L249" s="16"/>
      <c r="M249" s="16"/>
      <c r="N249" s="16"/>
      <c r="O249" s="16"/>
      <c r="P249" s="16"/>
      <c r="Q249" s="16"/>
      <c r="R249" s="16"/>
      <c r="S249" s="16"/>
      <c r="T249" s="16"/>
      <c r="U249" s="16"/>
      <c r="V249" s="16"/>
      <c r="W249" s="5"/>
      <c r="X249" s="5"/>
      <c r="Y249" s="5"/>
      <c r="Z249" s="5"/>
    </row>
    <row r="250" ht="12.75" customHeight="1">
      <c r="A250" s="16"/>
      <c r="B250" s="5"/>
      <c r="C250" s="5"/>
      <c r="D250" s="5"/>
      <c r="E250" s="5"/>
      <c r="F250" s="5"/>
      <c r="G250" s="5"/>
      <c r="H250" s="5"/>
      <c r="I250" s="5"/>
      <c r="J250" s="16"/>
      <c r="K250" s="16"/>
      <c r="L250" s="16"/>
      <c r="M250" s="16"/>
      <c r="N250" s="16"/>
      <c r="O250" s="16"/>
      <c r="P250" s="16"/>
      <c r="Q250" s="16"/>
      <c r="R250" s="16"/>
      <c r="S250" s="16"/>
      <c r="T250" s="16"/>
      <c r="U250" s="16"/>
      <c r="V250" s="16"/>
      <c r="W250" s="5"/>
      <c r="X250" s="5"/>
      <c r="Y250" s="5"/>
      <c r="Z250" s="5"/>
    </row>
    <row r="251" ht="12.75" customHeight="1">
      <c r="A251" s="16"/>
      <c r="B251" s="5"/>
      <c r="C251" s="5"/>
      <c r="D251" s="5"/>
      <c r="E251" s="5"/>
      <c r="F251" s="5"/>
      <c r="G251" s="5"/>
      <c r="H251" s="5"/>
      <c r="I251" s="5"/>
      <c r="J251" s="16"/>
      <c r="K251" s="16"/>
      <c r="L251" s="16"/>
      <c r="M251" s="16"/>
      <c r="N251" s="16"/>
      <c r="O251" s="16"/>
      <c r="P251" s="16"/>
      <c r="Q251" s="16"/>
      <c r="R251" s="16"/>
      <c r="S251" s="16"/>
      <c r="T251" s="16"/>
      <c r="U251" s="16"/>
      <c r="V251" s="16"/>
      <c r="W251" s="5"/>
      <c r="X251" s="5"/>
      <c r="Y251" s="5"/>
      <c r="Z251" s="5"/>
    </row>
    <row r="252" ht="12.75" customHeight="1">
      <c r="A252" s="16"/>
      <c r="B252" s="5"/>
      <c r="C252" s="5"/>
      <c r="D252" s="5"/>
      <c r="E252" s="5"/>
      <c r="F252" s="5"/>
      <c r="G252" s="5"/>
      <c r="H252" s="5"/>
      <c r="I252" s="5"/>
      <c r="J252" s="16"/>
      <c r="K252" s="16"/>
      <c r="L252" s="16"/>
      <c r="M252" s="16"/>
      <c r="N252" s="16"/>
      <c r="O252" s="16"/>
      <c r="P252" s="16"/>
      <c r="Q252" s="16"/>
      <c r="R252" s="16"/>
      <c r="S252" s="16"/>
      <c r="T252" s="16"/>
      <c r="U252" s="16"/>
      <c r="V252" s="16"/>
      <c r="W252" s="5"/>
      <c r="X252" s="5"/>
      <c r="Y252" s="5"/>
      <c r="Z252" s="5"/>
    </row>
    <row r="253" ht="12.75" customHeight="1">
      <c r="A253" s="16"/>
      <c r="B253" s="5"/>
      <c r="C253" s="5"/>
      <c r="D253" s="5"/>
      <c r="E253" s="5"/>
      <c r="F253" s="5"/>
      <c r="G253" s="5"/>
      <c r="H253" s="5"/>
      <c r="I253" s="5"/>
      <c r="J253" s="16"/>
      <c r="K253" s="16"/>
      <c r="L253" s="16"/>
      <c r="M253" s="16"/>
      <c r="N253" s="16"/>
      <c r="O253" s="16"/>
      <c r="P253" s="16"/>
      <c r="Q253" s="16"/>
      <c r="R253" s="16"/>
      <c r="S253" s="16"/>
      <c r="T253" s="16"/>
      <c r="U253" s="16"/>
      <c r="V253" s="16"/>
      <c r="W253" s="5"/>
      <c r="X253" s="5"/>
      <c r="Y253" s="5"/>
      <c r="Z253" s="5"/>
    </row>
    <row r="254" ht="12.75" customHeight="1">
      <c r="A254" s="16"/>
      <c r="B254" s="5"/>
      <c r="C254" s="5"/>
      <c r="D254" s="5"/>
      <c r="E254" s="5"/>
      <c r="F254" s="5"/>
      <c r="G254" s="5"/>
      <c r="H254" s="5"/>
      <c r="I254" s="5"/>
      <c r="J254" s="16"/>
      <c r="K254" s="16"/>
      <c r="L254" s="16"/>
      <c r="M254" s="16"/>
      <c r="N254" s="16"/>
      <c r="O254" s="16"/>
      <c r="P254" s="16"/>
      <c r="Q254" s="16"/>
      <c r="R254" s="16"/>
      <c r="S254" s="16"/>
      <c r="T254" s="16"/>
      <c r="U254" s="16"/>
      <c r="V254" s="16"/>
      <c r="W254" s="5"/>
      <c r="X254" s="5"/>
      <c r="Y254" s="5"/>
      <c r="Z254" s="5"/>
    </row>
    <row r="255" ht="12.75" customHeight="1">
      <c r="A255" s="16"/>
      <c r="B255" s="5"/>
      <c r="C255" s="5"/>
      <c r="D255" s="5"/>
      <c r="E255" s="5"/>
      <c r="F255" s="5"/>
      <c r="G255" s="5"/>
      <c r="H255" s="5"/>
      <c r="I255" s="5"/>
      <c r="J255" s="16"/>
      <c r="K255" s="16"/>
      <c r="L255" s="16"/>
      <c r="M255" s="16"/>
      <c r="N255" s="16"/>
      <c r="O255" s="16"/>
      <c r="P255" s="16"/>
      <c r="Q255" s="16"/>
      <c r="R255" s="16"/>
      <c r="S255" s="16"/>
      <c r="T255" s="16"/>
      <c r="U255" s="16"/>
      <c r="V255" s="16"/>
      <c r="W255" s="5"/>
      <c r="X255" s="5"/>
      <c r="Y255" s="5"/>
      <c r="Z255" s="5"/>
    </row>
    <row r="256" ht="12.75" customHeight="1">
      <c r="A256" s="16"/>
      <c r="B256" s="5"/>
      <c r="C256" s="5"/>
      <c r="D256" s="5"/>
      <c r="E256" s="5"/>
      <c r="F256" s="5"/>
      <c r="G256" s="5"/>
      <c r="H256" s="5"/>
      <c r="I256" s="5"/>
      <c r="J256" s="16"/>
      <c r="K256" s="16"/>
      <c r="L256" s="16"/>
      <c r="M256" s="16"/>
      <c r="N256" s="16"/>
      <c r="O256" s="16"/>
      <c r="P256" s="16"/>
      <c r="Q256" s="16"/>
      <c r="R256" s="16"/>
      <c r="S256" s="16"/>
      <c r="T256" s="16"/>
      <c r="U256" s="16"/>
      <c r="V256" s="16"/>
      <c r="W256" s="5"/>
      <c r="X256" s="5"/>
      <c r="Y256" s="5"/>
      <c r="Z256" s="5"/>
    </row>
    <row r="257" ht="12.75" customHeight="1">
      <c r="A257" s="16"/>
      <c r="B257" s="5"/>
      <c r="C257" s="5"/>
      <c r="D257" s="5"/>
      <c r="E257" s="5"/>
      <c r="F257" s="5"/>
      <c r="G257" s="5"/>
      <c r="H257" s="5"/>
      <c r="I257" s="5"/>
      <c r="J257" s="16"/>
      <c r="K257" s="16"/>
      <c r="L257" s="16"/>
      <c r="M257" s="16"/>
      <c r="N257" s="16"/>
      <c r="O257" s="16"/>
      <c r="P257" s="16"/>
      <c r="Q257" s="16"/>
      <c r="R257" s="16"/>
      <c r="S257" s="16"/>
      <c r="T257" s="16"/>
      <c r="U257" s="16"/>
      <c r="V257" s="16"/>
      <c r="W257" s="5"/>
      <c r="X257" s="5"/>
      <c r="Y257" s="5"/>
      <c r="Z257" s="5"/>
    </row>
    <row r="258" ht="12.75" customHeight="1">
      <c r="A258" s="16"/>
      <c r="B258" s="5"/>
      <c r="C258" s="5"/>
      <c r="D258" s="5"/>
      <c r="E258" s="5"/>
      <c r="F258" s="5"/>
      <c r="G258" s="5"/>
      <c r="H258" s="5"/>
      <c r="I258" s="5"/>
      <c r="J258" s="16"/>
      <c r="K258" s="16"/>
      <c r="L258" s="16"/>
      <c r="M258" s="16"/>
      <c r="N258" s="16"/>
      <c r="O258" s="16"/>
      <c r="P258" s="16"/>
      <c r="Q258" s="16"/>
      <c r="R258" s="16"/>
      <c r="S258" s="16"/>
      <c r="T258" s="16"/>
      <c r="U258" s="16"/>
      <c r="V258" s="16"/>
      <c r="W258" s="5"/>
      <c r="X258" s="5"/>
      <c r="Y258" s="5"/>
      <c r="Z258" s="5"/>
    </row>
    <row r="259" ht="12.75" customHeight="1">
      <c r="A259" s="16"/>
      <c r="B259" s="5"/>
      <c r="C259" s="5"/>
      <c r="D259" s="5"/>
      <c r="E259" s="5"/>
      <c r="F259" s="5"/>
      <c r="G259" s="5"/>
      <c r="H259" s="5"/>
      <c r="I259" s="5"/>
      <c r="J259" s="16"/>
      <c r="K259" s="16"/>
      <c r="L259" s="16"/>
      <c r="M259" s="16"/>
      <c r="N259" s="16"/>
      <c r="O259" s="16"/>
      <c r="P259" s="16"/>
      <c r="Q259" s="16"/>
      <c r="R259" s="16"/>
      <c r="S259" s="16"/>
      <c r="T259" s="16"/>
      <c r="U259" s="16"/>
      <c r="V259" s="16"/>
      <c r="W259" s="5"/>
      <c r="X259" s="5"/>
      <c r="Y259" s="5"/>
      <c r="Z259" s="5"/>
    </row>
    <row r="260" ht="12.75" customHeight="1">
      <c r="A260" s="16"/>
      <c r="B260" s="5"/>
      <c r="C260" s="5"/>
      <c r="D260" s="5"/>
      <c r="E260" s="5"/>
      <c r="F260" s="5"/>
      <c r="G260" s="5"/>
      <c r="H260" s="5"/>
      <c r="I260" s="5"/>
      <c r="J260" s="16"/>
      <c r="K260" s="16"/>
      <c r="L260" s="16"/>
      <c r="M260" s="16"/>
      <c r="N260" s="16"/>
      <c r="O260" s="16"/>
      <c r="P260" s="16"/>
      <c r="Q260" s="16"/>
      <c r="R260" s="16"/>
      <c r="S260" s="16"/>
      <c r="T260" s="16"/>
      <c r="U260" s="16"/>
      <c r="V260" s="16"/>
      <c r="W260" s="5"/>
      <c r="X260" s="5"/>
      <c r="Y260" s="5"/>
      <c r="Z260" s="5"/>
    </row>
    <row r="261" ht="12.75" customHeight="1">
      <c r="A261" s="16"/>
      <c r="B261" s="5"/>
      <c r="C261" s="5"/>
      <c r="D261" s="5"/>
      <c r="E261" s="5"/>
      <c r="F261" s="5"/>
      <c r="G261" s="5"/>
      <c r="H261" s="5"/>
      <c r="I261" s="5"/>
      <c r="J261" s="16"/>
      <c r="K261" s="16"/>
      <c r="L261" s="16"/>
      <c r="M261" s="16"/>
      <c r="N261" s="16"/>
      <c r="O261" s="16"/>
      <c r="P261" s="16"/>
      <c r="Q261" s="16"/>
      <c r="R261" s="16"/>
      <c r="S261" s="16"/>
      <c r="T261" s="16"/>
      <c r="U261" s="16"/>
      <c r="V261" s="16"/>
      <c r="W261" s="5"/>
      <c r="X261" s="5"/>
      <c r="Y261" s="5"/>
      <c r="Z261" s="5"/>
    </row>
    <row r="262" ht="12.75" customHeight="1">
      <c r="A262" s="16"/>
      <c r="B262" s="5"/>
      <c r="C262" s="5"/>
      <c r="D262" s="5"/>
      <c r="E262" s="5"/>
      <c r="F262" s="5"/>
      <c r="G262" s="5"/>
      <c r="H262" s="5"/>
      <c r="I262" s="5"/>
      <c r="J262" s="16"/>
      <c r="K262" s="16"/>
      <c r="L262" s="16"/>
      <c r="M262" s="16"/>
      <c r="N262" s="16"/>
      <c r="O262" s="16"/>
      <c r="P262" s="16"/>
      <c r="Q262" s="16"/>
      <c r="R262" s="16"/>
      <c r="S262" s="16"/>
      <c r="T262" s="16"/>
      <c r="U262" s="16"/>
      <c r="V262" s="16"/>
      <c r="W262" s="5"/>
      <c r="X262" s="5"/>
      <c r="Y262" s="5"/>
      <c r="Z262" s="5"/>
    </row>
    <row r="263" ht="12.75" customHeight="1">
      <c r="A263" s="16"/>
      <c r="B263" s="5"/>
      <c r="C263" s="5"/>
      <c r="D263" s="5"/>
      <c r="E263" s="5"/>
      <c r="F263" s="5"/>
      <c r="G263" s="5"/>
      <c r="H263" s="5"/>
      <c r="I263" s="5"/>
      <c r="J263" s="16"/>
      <c r="K263" s="16"/>
      <c r="L263" s="16"/>
      <c r="M263" s="16"/>
      <c r="N263" s="16"/>
      <c r="O263" s="16"/>
      <c r="P263" s="16"/>
      <c r="Q263" s="16"/>
      <c r="R263" s="16"/>
      <c r="S263" s="16"/>
      <c r="T263" s="16"/>
      <c r="U263" s="16"/>
      <c r="V263" s="16"/>
      <c r="W263" s="5"/>
      <c r="X263" s="5"/>
      <c r="Y263" s="5"/>
      <c r="Z263" s="5"/>
    </row>
    <row r="264" ht="12.75" customHeight="1">
      <c r="A264" s="16"/>
      <c r="B264" s="5"/>
      <c r="C264" s="5"/>
      <c r="D264" s="5"/>
      <c r="E264" s="5"/>
      <c r="F264" s="5"/>
      <c r="G264" s="5"/>
      <c r="H264" s="5"/>
      <c r="I264" s="5"/>
      <c r="J264" s="16"/>
      <c r="K264" s="16"/>
      <c r="L264" s="16"/>
      <c r="M264" s="16"/>
      <c r="N264" s="16"/>
      <c r="O264" s="16"/>
      <c r="P264" s="16"/>
      <c r="Q264" s="16"/>
      <c r="R264" s="16"/>
      <c r="S264" s="16"/>
      <c r="T264" s="16"/>
      <c r="U264" s="16"/>
      <c r="V264" s="16"/>
      <c r="W264" s="5"/>
      <c r="X264" s="5"/>
      <c r="Y264" s="5"/>
      <c r="Z264" s="5"/>
    </row>
    <row r="265" ht="12.75" customHeight="1">
      <c r="A265" s="16"/>
      <c r="B265" s="5"/>
      <c r="C265" s="5"/>
      <c r="D265" s="5"/>
      <c r="E265" s="5"/>
      <c r="F265" s="5"/>
      <c r="G265" s="5"/>
      <c r="H265" s="5"/>
      <c r="I265" s="5"/>
      <c r="J265" s="16"/>
      <c r="K265" s="16"/>
      <c r="L265" s="16"/>
      <c r="M265" s="16"/>
      <c r="N265" s="16"/>
      <c r="O265" s="16"/>
      <c r="P265" s="16"/>
      <c r="Q265" s="16"/>
      <c r="R265" s="16"/>
      <c r="S265" s="16"/>
      <c r="T265" s="16"/>
      <c r="U265" s="16"/>
      <c r="V265" s="16"/>
      <c r="W265" s="5"/>
      <c r="X265" s="5"/>
      <c r="Y265" s="5"/>
      <c r="Z265" s="5"/>
    </row>
    <row r="266" ht="12.75" customHeight="1">
      <c r="A266" s="16"/>
      <c r="B266" s="5"/>
      <c r="C266" s="5"/>
      <c r="D266" s="5"/>
      <c r="E266" s="5"/>
      <c r="F266" s="5"/>
      <c r="G266" s="5"/>
      <c r="H266" s="5"/>
      <c r="I266" s="5"/>
      <c r="J266" s="16"/>
      <c r="K266" s="16"/>
      <c r="L266" s="16"/>
      <c r="M266" s="16"/>
      <c r="N266" s="16"/>
      <c r="O266" s="16"/>
      <c r="P266" s="16"/>
      <c r="Q266" s="16"/>
      <c r="R266" s="16"/>
      <c r="S266" s="16"/>
      <c r="T266" s="16"/>
      <c r="U266" s="16"/>
      <c r="V266" s="16"/>
      <c r="W266" s="5"/>
      <c r="X266" s="5"/>
      <c r="Y266" s="5"/>
      <c r="Z266" s="5"/>
    </row>
    <row r="267" ht="12.75" customHeight="1">
      <c r="A267" s="16"/>
      <c r="B267" s="5"/>
      <c r="C267" s="5"/>
      <c r="D267" s="5"/>
      <c r="E267" s="5"/>
      <c r="F267" s="5"/>
      <c r="G267" s="5"/>
      <c r="H267" s="5"/>
      <c r="I267" s="5"/>
      <c r="J267" s="16"/>
      <c r="K267" s="16"/>
      <c r="L267" s="16"/>
      <c r="M267" s="16"/>
      <c r="N267" s="16"/>
      <c r="O267" s="16"/>
      <c r="P267" s="16"/>
      <c r="Q267" s="16"/>
      <c r="R267" s="16"/>
      <c r="S267" s="16"/>
      <c r="T267" s="16"/>
      <c r="U267" s="16"/>
      <c r="V267" s="16"/>
      <c r="W267" s="5"/>
      <c r="X267" s="5"/>
      <c r="Y267" s="5"/>
      <c r="Z267" s="5"/>
    </row>
    <row r="268" ht="12.75" customHeight="1">
      <c r="A268" s="16"/>
      <c r="B268" s="5"/>
      <c r="C268" s="5"/>
      <c r="D268" s="5"/>
      <c r="E268" s="5"/>
      <c r="F268" s="5"/>
      <c r="G268" s="5"/>
      <c r="H268" s="5"/>
      <c r="I268" s="5"/>
      <c r="J268" s="16"/>
      <c r="K268" s="16"/>
      <c r="L268" s="16"/>
      <c r="M268" s="16"/>
      <c r="N268" s="16"/>
      <c r="O268" s="16"/>
      <c r="P268" s="16"/>
      <c r="Q268" s="16"/>
      <c r="R268" s="16"/>
      <c r="S268" s="16"/>
      <c r="T268" s="16"/>
      <c r="U268" s="16"/>
      <c r="V268" s="16"/>
      <c r="W268" s="5"/>
      <c r="X268" s="5"/>
      <c r="Y268" s="5"/>
      <c r="Z268" s="5"/>
    </row>
    <row r="269" ht="12.75" customHeight="1">
      <c r="A269" s="16"/>
      <c r="B269" s="5"/>
      <c r="C269" s="5"/>
      <c r="D269" s="5"/>
      <c r="E269" s="5"/>
      <c r="F269" s="5"/>
      <c r="G269" s="5"/>
      <c r="H269" s="5"/>
      <c r="I269" s="5"/>
      <c r="J269" s="16"/>
      <c r="K269" s="16"/>
      <c r="L269" s="16"/>
      <c r="M269" s="16"/>
      <c r="N269" s="16"/>
      <c r="O269" s="16"/>
      <c r="P269" s="16"/>
      <c r="Q269" s="16"/>
      <c r="R269" s="16"/>
      <c r="S269" s="16"/>
      <c r="T269" s="16"/>
      <c r="U269" s="16"/>
      <c r="V269" s="16"/>
      <c r="W269" s="5"/>
      <c r="X269" s="5"/>
      <c r="Y269" s="5"/>
      <c r="Z269" s="5"/>
    </row>
    <row r="270" ht="12.75" customHeight="1">
      <c r="A270" s="16"/>
      <c r="B270" s="5"/>
      <c r="C270" s="5"/>
      <c r="D270" s="5"/>
      <c r="E270" s="5"/>
      <c r="F270" s="5"/>
      <c r="G270" s="5"/>
      <c r="H270" s="5"/>
      <c r="I270" s="5"/>
      <c r="J270" s="16"/>
      <c r="K270" s="16"/>
      <c r="L270" s="16"/>
      <c r="M270" s="16"/>
      <c r="N270" s="16"/>
      <c r="O270" s="16"/>
      <c r="P270" s="16"/>
      <c r="Q270" s="16"/>
      <c r="R270" s="16"/>
      <c r="S270" s="16"/>
      <c r="T270" s="16"/>
      <c r="U270" s="16"/>
      <c r="V270" s="16"/>
      <c r="W270" s="5"/>
      <c r="X270" s="5"/>
      <c r="Y270" s="5"/>
      <c r="Z270" s="5"/>
    </row>
    <row r="271" ht="12.75" customHeight="1">
      <c r="A271" s="16"/>
      <c r="B271" s="5"/>
      <c r="C271" s="5"/>
      <c r="D271" s="5"/>
      <c r="E271" s="5"/>
      <c r="F271" s="5"/>
      <c r="G271" s="5"/>
      <c r="H271" s="5"/>
      <c r="I271" s="5"/>
      <c r="J271" s="16"/>
      <c r="K271" s="16"/>
      <c r="L271" s="16"/>
      <c r="M271" s="16"/>
      <c r="N271" s="16"/>
      <c r="O271" s="16"/>
      <c r="P271" s="16"/>
      <c r="Q271" s="16"/>
      <c r="R271" s="16"/>
      <c r="S271" s="16"/>
      <c r="T271" s="16"/>
      <c r="U271" s="16"/>
      <c r="V271" s="16"/>
      <c r="W271" s="5"/>
      <c r="X271" s="5"/>
      <c r="Y271" s="5"/>
      <c r="Z271" s="5"/>
    </row>
    <row r="272" ht="12.75" customHeight="1">
      <c r="A272" s="16"/>
      <c r="B272" s="5"/>
      <c r="C272" s="5"/>
      <c r="D272" s="5"/>
      <c r="E272" s="5"/>
      <c r="F272" s="5"/>
      <c r="G272" s="5"/>
      <c r="H272" s="5"/>
      <c r="I272" s="5"/>
      <c r="J272" s="16"/>
      <c r="K272" s="16"/>
      <c r="L272" s="16"/>
      <c r="M272" s="16"/>
      <c r="N272" s="16"/>
      <c r="O272" s="16"/>
      <c r="P272" s="16"/>
      <c r="Q272" s="16"/>
      <c r="R272" s="16"/>
      <c r="S272" s="16"/>
      <c r="T272" s="16"/>
      <c r="U272" s="16"/>
      <c r="V272" s="16"/>
      <c r="W272" s="5"/>
      <c r="X272" s="5"/>
      <c r="Y272" s="5"/>
      <c r="Z272" s="5"/>
    </row>
    <row r="273" ht="12.75" customHeight="1">
      <c r="A273" s="16"/>
      <c r="B273" s="5"/>
      <c r="C273" s="5"/>
      <c r="D273" s="5"/>
      <c r="E273" s="5"/>
      <c r="F273" s="5"/>
      <c r="G273" s="5"/>
      <c r="H273" s="5"/>
      <c r="I273" s="5"/>
      <c r="J273" s="16"/>
      <c r="K273" s="16"/>
      <c r="L273" s="16"/>
      <c r="M273" s="16"/>
      <c r="N273" s="16"/>
      <c r="O273" s="16"/>
      <c r="P273" s="16"/>
      <c r="Q273" s="16"/>
      <c r="R273" s="16"/>
      <c r="S273" s="16"/>
      <c r="T273" s="16"/>
      <c r="U273" s="16"/>
      <c r="V273" s="16"/>
      <c r="W273" s="5"/>
      <c r="X273" s="5"/>
      <c r="Y273" s="5"/>
      <c r="Z273" s="5"/>
    </row>
    <row r="274" ht="12.75" customHeight="1">
      <c r="A274" s="16"/>
      <c r="B274" s="5"/>
      <c r="C274" s="5"/>
      <c r="D274" s="5"/>
      <c r="E274" s="5"/>
      <c r="F274" s="5"/>
      <c r="G274" s="5"/>
      <c r="H274" s="5"/>
      <c r="I274" s="5"/>
      <c r="J274" s="16"/>
      <c r="K274" s="16"/>
      <c r="L274" s="16"/>
      <c r="M274" s="16"/>
      <c r="N274" s="16"/>
      <c r="O274" s="16"/>
      <c r="P274" s="16"/>
      <c r="Q274" s="16"/>
      <c r="R274" s="16"/>
      <c r="S274" s="16"/>
      <c r="T274" s="16"/>
      <c r="U274" s="16"/>
      <c r="V274" s="16"/>
      <c r="W274" s="5"/>
      <c r="X274" s="5"/>
      <c r="Y274" s="5"/>
      <c r="Z274" s="5"/>
    </row>
    <row r="275" ht="12.75" customHeight="1">
      <c r="A275" s="16"/>
      <c r="B275" s="5"/>
      <c r="C275" s="5"/>
      <c r="D275" s="5"/>
      <c r="E275" s="5"/>
      <c r="F275" s="5"/>
      <c r="G275" s="5"/>
      <c r="H275" s="5"/>
      <c r="I275" s="5"/>
      <c r="J275" s="16"/>
      <c r="K275" s="16"/>
      <c r="L275" s="16"/>
      <c r="M275" s="16"/>
      <c r="N275" s="16"/>
      <c r="O275" s="16"/>
      <c r="P275" s="16"/>
      <c r="Q275" s="16"/>
      <c r="R275" s="16"/>
      <c r="S275" s="16"/>
      <c r="T275" s="16"/>
      <c r="U275" s="16"/>
      <c r="V275" s="16"/>
      <c r="W275" s="5"/>
      <c r="X275" s="5"/>
      <c r="Y275" s="5"/>
      <c r="Z275" s="5"/>
    </row>
    <row r="276" ht="12.75" customHeight="1">
      <c r="A276" s="16"/>
      <c r="B276" s="5"/>
      <c r="C276" s="5"/>
      <c r="D276" s="5"/>
      <c r="E276" s="5"/>
      <c r="F276" s="5"/>
      <c r="G276" s="5"/>
      <c r="H276" s="5"/>
      <c r="I276" s="5"/>
      <c r="J276" s="16"/>
      <c r="K276" s="16"/>
      <c r="L276" s="16"/>
      <c r="M276" s="16"/>
      <c r="N276" s="16"/>
      <c r="O276" s="16"/>
      <c r="P276" s="16"/>
      <c r="Q276" s="16"/>
      <c r="R276" s="16"/>
      <c r="S276" s="16"/>
      <c r="T276" s="16"/>
      <c r="U276" s="16"/>
      <c r="V276" s="16"/>
      <c r="W276" s="5"/>
      <c r="X276" s="5"/>
      <c r="Y276" s="5"/>
      <c r="Z276" s="5"/>
    </row>
    <row r="277" ht="12.75" customHeight="1">
      <c r="A277" s="16"/>
      <c r="B277" s="5"/>
      <c r="C277" s="5"/>
      <c r="D277" s="5"/>
      <c r="E277" s="5"/>
      <c r="F277" s="5"/>
      <c r="G277" s="5"/>
      <c r="H277" s="5"/>
      <c r="I277" s="5"/>
      <c r="J277" s="16"/>
      <c r="K277" s="16"/>
      <c r="L277" s="16"/>
      <c r="M277" s="16"/>
      <c r="N277" s="16"/>
      <c r="O277" s="16"/>
      <c r="P277" s="16"/>
      <c r="Q277" s="16"/>
      <c r="R277" s="16"/>
      <c r="S277" s="16"/>
      <c r="T277" s="16"/>
      <c r="U277" s="16"/>
      <c r="V277" s="16"/>
      <c r="W277" s="5"/>
      <c r="X277" s="5"/>
      <c r="Y277" s="5"/>
      <c r="Z277" s="5"/>
    </row>
    <row r="278" ht="12.75" customHeight="1">
      <c r="A278" s="16"/>
      <c r="B278" s="5"/>
      <c r="C278" s="5"/>
      <c r="D278" s="5"/>
      <c r="E278" s="5"/>
      <c r="F278" s="5"/>
      <c r="G278" s="5"/>
      <c r="H278" s="5"/>
      <c r="I278" s="5"/>
      <c r="J278" s="16"/>
      <c r="K278" s="16"/>
      <c r="L278" s="16"/>
      <c r="M278" s="16"/>
      <c r="N278" s="16"/>
      <c r="O278" s="16"/>
      <c r="P278" s="16"/>
      <c r="Q278" s="16"/>
      <c r="R278" s="16"/>
      <c r="S278" s="16"/>
      <c r="T278" s="16"/>
      <c r="U278" s="16"/>
      <c r="V278" s="16"/>
      <c r="W278" s="5"/>
      <c r="X278" s="5"/>
      <c r="Y278" s="5"/>
      <c r="Z278" s="5"/>
    </row>
    <row r="279" ht="12.75" customHeight="1">
      <c r="A279" s="16"/>
      <c r="B279" s="5"/>
      <c r="C279" s="5"/>
      <c r="D279" s="5"/>
      <c r="E279" s="5"/>
      <c r="F279" s="5"/>
      <c r="G279" s="5"/>
      <c r="H279" s="5"/>
      <c r="I279" s="5"/>
      <c r="J279" s="16"/>
      <c r="K279" s="16"/>
      <c r="L279" s="16"/>
      <c r="M279" s="16"/>
      <c r="N279" s="16"/>
      <c r="O279" s="16"/>
      <c r="P279" s="16"/>
      <c r="Q279" s="16"/>
      <c r="R279" s="16"/>
      <c r="S279" s="16"/>
      <c r="T279" s="16"/>
      <c r="U279" s="16"/>
      <c r="V279" s="16"/>
      <c r="W279" s="5"/>
      <c r="X279" s="5"/>
      <c r="Y279" s="5"/>
      <c r="Z279" s="5"/>
    </row>
    <row r="280" ht="12.75" customHeight="1">
      <c r="A280" s="16"/>
      <c r="B280" s="5"/>
      <c r="C280" s="5"/>
      <c r="D280" s="5"/>
      <c r="E280" s="5"/>
      <c r="F280" s="5"/>
      <c r="G280" s="5"/>
      <c r="H280" s="5"/>
      <c r="I280" s="5"/>
      <c r="J280" s="16"/>
      <c r="K280" s="16"/>
      <c r="L280" s="16"/>
      <c r="M280" s="16"/>
      <c r="N280" s="16"/>
      <c r="O280" s="16"/>
      <c r="P280" s="16"/>
      <c r="Q280" s="16"/>
      <c r="R280" s="16"/>
      <c r="S280" s="16"/>
      <c r="T280" s="16"/>
      <c r="U280" s="16"/>
      <c r="V280" s="16"/>
      <c r="W280" s="5"/>
      <c r="X280" s="5"/>
      <c r="Y280" s="5"/>
      <c r="Z280" s="5"/>
    </row>
    <row r="281" ht="12.75" customHeight="1">
      <c r="A281" s="16"/>
      <c r="B281" s="5"/>
      <c r="C281" s="5"/>
      <c r="D281" s="5"/>
      <c r="E281" s="5"/>
      <c r="F281" s="5"/>
      <c r="G281" s="5"/>
      <c r="H281" s="5"/>
      <c r="I281" s="5"/>
      <c r="J281" s="16"/>
      <c r="K281" s="16"/>
      <c r="L281" s="16"/>
      <c r="M281" s="16"/>
      <c r="N281" s="16"/>
      <c r="O281" s="16"/>
      <c r="P281" s="16"/>
      <c r="Q281" s="16"/>
      <c r="R281" s="16"/>
      <c r="S281" s="16"/>
      <c r="T281" s="16"/>
      <c r="U281" s="16"/>
      <c r="V281" s="16"/>
      <c r="W281" s="5"/>
      <c r="X281" s="5"/>
      <c r="Y281" s="5"/>
      <c r="Z281" s="5"/>
    </row>
    <row r="282" ht="12.75" customHeight="1">
      <c r="A282" s="16"/>
      <c r="B282" s="5"/>
      <c r="C282" s="5"/>
      <c r="D282" s="5"/>
      <c r="E282" s="5"/>
      <c r="F282" s="5"/>
      <c r="G282" s="5"/>
      <c r="H282" s="5"/>
      <c r="I282" s="5"/>
      <c r="J282" s="16"/>
      <c r="K282" s="16"/>
      <c r="L282" s="16"/>
      <c r="M282" s="16"/>
      <c r="N282" s="16"/>
      <c r="O282" s="16"/>
      <c r="P282" s="16"/>
      <c r="Q282" s="16"/>
      <c r="R282" s="16"/>
      <c r="S282" s="16"/>
      <c r="T282" s="16"/>
      <c r="U282" s="16"/>
      <c r="V282" s="16"/>
      <c r="W282" s="5"/>
      <c r="X282" s="5"/>
      <c r="Y282" s="5"/>
      <c r="Z282" s="5"/>
    </row>
    <row r="283" ht="12.75" customHeight="1">
      <c r="A283" s="16"/>
      <c r="B283" s="5"/>
      <c r="C283" s="5"/>
      <c r="D283" s="5"/>
      <c r="E283" s="5"/>
      <c r="F283" s="5"/>
      <c r="G283" s="5"/>
      <c r="H283" s="5"/>
      <c r="I283" s="5"/>
      <c r="J283" s="16"/>
      <c r="K283" s="16"/>
      <c r="L283" s="16"/>
      <c r="M283" s="16"/>
      <c r="N283" s="16"/>
      <c r="O283" s="16"/>
      <c r="P283" s="16"/>
      <c r="Q283" s="16"/>
      <c r="R283" s="16"/>
      <c r="S283" s="16"/>
      <c r="T283" s="16"/>
      <c r="U283" s="16"/>
      <c r="V283" s="16"/>
      <c r="W283" s="5"/>
      <c r="X283" s="5"/>
      <c r="Y283" s="5"/>
      <c r="Z283" s="5"/>
    </row>
    <row r="284" ht="12.75" customHeight="1">
      <c r="A284" s="16"/>
      <c r="B284" s="5"/>
      <c r="C284" s="5"/>
      <c r="D284" s="5"/>
      <c r="E284" s="5"/>
      <c r="F284" s="5"/>
      <c r="G284" s="5"/>
      <c r="H284" s="5"/>
      <c r="I284" s="5"/>
      <c r="J284" s="16"/>
      <c r="K284" s="16"/>
      <c r="L284" s="16"/>
      <c r="M284" s="16"/>
      <c r="N284" s="16"/>
      <c r="O284" s="16"/>
      <c r="P284" s="16"/>
      <c r="Q284" s="16"/>
      <c r="R284" s="16"/>
      <c r="S284" s="16"/>
      <c r="T284" s="16"/>
      <c r="U284" s="16"/>
      <c r="V284" s="16"/>
      <c r="W284" s="5"/>
      <c r="X284" s="5"/>
      <c r="Y284" s="5"/>
      <c r="Z284" s="5"/>
    </row>
    <row r="285" ht="12.75" customHeight="1">
      <c r="A285" s="16"/>
      <c r="B285" s="5"/>
      <c r="C285" s="5"/>
      <c r="D285" s="5"/>
      <c r="E285" s="5"/>
      <c r="F285" s="5"/>
      <c r="G285" s="5"/>
      <c r="H285" s="5"/>
      <c r="I285" s="5"/>
      <c r="J285" s="16"/>
      <c r="K285" s="16"/>
      <c r="L285" s="16"/>
      <c r="M285" s="16"/>
      <c r="N285" s="16"/>
      <c r="O285" s="16"/>
      <c r="P285" s="16"/>
      <c r="Q285" s="16"/>
      <c r="R285" s="16"/>
      <c r="S285" s="16"/>
      <c r="T285" s="16"/>
      <c r="U285" s="16"/>
      <c r="V285" s="16"/>
      <c r="W285" s="5"/>
      <c r="X285" s="5"/>
      <c r="Y285" s="5"/>
      <c r="Z285" s="5"/>
    </row>
    <row r="286" ht="12.75" customHeight="1">
      <c r="A286" s="16"/>
      <c r="B286" s="5"/>
      <c r="C286" s="5"/>
      <c r="D286" s="5"/>
      <c r="E286" s="5"/>
      <c r="F286" s="5"/>
      <c r="G286" s="5"/>
      <c r="H286" s="5"/>
      <c r="I286" s="5"/>
      <c r="J286" s="16"/>
      <c r="K286" s="16"/>
      <c r="L286" s="16"/>
      <c r="M286" s="16"/>
      <c r="N286" s="16"/>
      <c r="O286" s="16"/>
      <c r="P286" s="16"/>
      <c r="Q286" s="16"/>
      <c r="R286" s="16"/>
      <c r="S286" s="16"/>
      <c r="T286" s="16"/>
      <c r="U286" s="16"/>
      <c r="V286" s="16"/>
      <c r="W286" s="5"/>
      <c r="X286" s="5"/>
      <c r="Y286" s="5"/>
      <c r="Z286" s="5"/>
    </row>
    <row r="287" ht="12.75" customHeight="1">
      <c r="A287" s="16"/>
      <c r="B287" s="5"/>
      <c r="C287" s="5"/>
      <c r="D287" s="5"/>
      <c r="E287" s="5"/>
      <c r="F287" s="5"/>
      <c r="G287" s="5"/>
      <c r="H287" s="5"/>
      <c r="I287" s="5"/>
      <c r="J287" s="16"/>
      <c r="K287" s="16"/>
      <c r="L287" s="16"/>
      <c r="M287" s="16"/>
      <c r="N287" s="16"/>
      <c r="O287" s="16"/>
      <c r="P287" s="16"/>
      <c r="Q287" s="16"/>
      <c r="R287" s="16"/>
      <c r="S287" s="16"/>
      <c r="T287" s="16"/>
      <c r="U287" s="16"/>
      <c r="V287" s="16"/>
      <c r="W287" s="5"/>
      <c r="X287" s="5"/>
      <c r="Y287" s="5"/>
      <c r="Z287" s="5"/>
    </row>
    <row r="288" ht="12.75" customHeight="1">
      <c r="A288" s="16"/>
      <c r="B288" s="5"/>
      <c r="C288" s="5"/>
      <c r="D288" s="5"/>
      <c r="E288" s="5"/>
      <c r="F288" s="5"/>
      <c r="G288" s="5"/>
      <c r="H288" s="5"/>
      <c r="I288" s="5"/>
      <c r="J288" s="16"/>
      <c r="K288" s="16"/>
      <c r="L288" s="16"/>
      <c r="M288" s="16"/>
      <c r="N288" s="16"/>
      <c r="O288" s="16"/>
      <c r="P288" s="16"/>
      <c r="Q288" s="16"/>
      <c r="R288" s="16"/>
      <c r="S288" s="16"/>
      <c r="T288" s="16"/>
      <c r="U288" s="16"/>
      <c r="V288" s="16"/>
      <c r="W288" s="5"/>
      <c r="X288" s="5"/>
      <c r="Y288" s="5"/>
      <c r="Z288" s="5"/>
    </row>
    <row r="289" ht="12.75" customHeight="1">
      <c r="A289" s="16"/>
      <c r="B289" s="5"/>
      <c r="C289" s="5"/>
      <c r="D289" s="5"/>
      <c r="E289" s="5"/>
      <c r="F289" s="5"/>
      <c r="G289" s="5"/>
      <c r="H289" s="5"/>
      <c r="I289" s="5"/>
      <c r="J289" s="16"/>
      <c r="K289" s="16"/>
      <c r="L289" s="16"/>
      <c r="M289" s="16"/>
      <c r="N289" s="16"/>
      <c r="O289" s="16"/>
      <c r="P289" s="16"/>
      <c r="Q289" s="16"/>
      <c r="R289" s="16"/>
      <c r="S289" s="16"/>
      <c r="T289" s="16"/>
      <c r="U289" s="16"/>
      <c r="V289" s="16"/>
      <c r="W289" s="5"/>
      <c r="X289" s="5"/>
      <c r="Y289" s="5"/>
      <c r="Z289" s="5"/>
    </row>
    <row r="290" ht="12.75" customHeight="1">
      <c r="A290" s="16"/>
      <c r="B290" s="5"/>
      <c r="C290" s="5"/>
      <c r="D290" s="5"/>
      <c r="E290" s="5"/>
      <c r="F290" s="5"/>
      <c r="G290" s="5"/>
      <c r="H290" s="5"/>
      <c r="I290" s="5"/>
      <c r="J290" s="16"/>
      <c r="K290" s="16"/>
      <c r="L290" s="16"/>
      <c r="M290" s="16"/>
      <c r="N290" s="16"/>
      <c r="O290" s="16"/>
      <c r="P290" s="16"/>
      <c r="Q290" s="16"/>
      <c r="R290" s="16"/>
      <c r="S290" s="16"/>
      <c r="T290" s="16"/>
      <c r="U290" s="16"/>
      <c r="V290" s="16"/>
      <c r="W290" s="5"/>
      <c r="X290" s="5"/>
      <c r="Y290" s="5"/>
      <c r="Z290" s="5"/>
    </row>
    <row r="291" ht="12.75" customHeight="1">
      <c r="A291" s="16"/>
      <c r="B291" s="5"/>
      <c r="C291" s="5"/>
      <c r="D291" s="5"/>
      <c r="E291" s="5"/>
      <c r="F291" s="5"/>
      <c r="G291" s="5"/>
      <c r="H291" s="5"/>
      <c r="I291" s="5"/>
      <c r="J291" s="16"/>
      <c r="K291" s="16"/>
      <c r="L291" s="16"/>
      <c r="M291" s="16"/>
      <c r="N291" s="16"/>
      <c r="O291" s="16"/>
      <c r="P291" s="16"/>
      <c r="Q291" s="16"/>
      <c r="R291" s="16"/>
      <c r="S291" s="16"/>
      <c r="T291" s="16"/>
      <c r="U291" s="16"/>
      <c r="V291" s="16"/>
      <c r="W291" s="5"/>
      <c r="X291" s="5"/>
      <c r="Y291" s="5"/>
      <c r="Z291" s="5"/>
    </row>
    <row r="292" ht="12.75" customHeight="1">
      <c r="A292" s="16"/>
      <c r="B292" s="5"/>
      <c r="C292" s="5"/>
      <c r="D292" s="5"/>
      <c r="E292" s="5"/>
      <c r="F292" s="5"/>
      <c r="G292" s="5"/>
      <c r="H292" s="5"/>
      <c r="I292" s="5"/>
      <c r="J292" s="16"/>
      <c r="K292" s="16"/>
      <c r="L292" s="16"/>
      <c r="M292" s="16"/>
      <c r="N292" s="16"/>
      <c r="O292" s="16"/>
      <c r="P292" s="16"/>
      <c r="Q292" s="16"/>
      <c r="R292" s="16"/>
      <c r="S292" s="16"/>
      <c r="T292" s="16"/>
      <c r="U292" s="16"/>
      <c r="V292" s="16"/>
      <c r="W292" s="5"/>
      <c r="X292" s="5"/>
      <c r="Y292" s="5"/>
      <c r="Z292" s="5"/>
    </row>
    <row r="293" ht="12.75" customHeight="1">
      <c r="A293" s="16"/>
      <c r="B293" s="5"/>
      <c r="C293" s="5"/>
      <c r="D293" s="5"/>
      <c r="E293" s="5"/>
      <c r="F293" s="5"/>
      <c r="G293" s="5"/>
      <c r="H293" s="5"/>
      <c r="I293" s="5"/>
      <c r="J293" s="16"/>
      <c r="K293" s="16"/>
      <c r="L293" s="16"/>
      <c r="M293" s="16"/>
      <c r="N293" s="16"/>
      <c r="O293" s="16"/>
      <c r="P293" s="16"/>
      <c r="Q293" s="16"/>
      <c r="R293" s="16"/>
      <c r="S293" s="16"/>
      <c r="T293" s="16"/>
      <c r="U293" s="16"/>
      <c r="V293" s="16"/>
      <c r="W293" s="5"/>
      <c r="X293" s="5"/>
      <c r="Y293" s="5"/>
      <c r="Z293" s="5"/>
    </row>
    <row r="294" ht="12.75" customHeight="1">
      <c r="A294" s="16"/>
      <c r="B294" s="5"/>
      <c r="C294" s="5"/>
      <c r="D294" s="5"/>
      <c r="E294" s="5"/>
      <c r="F294" s="5"/>
      <c r="G294" s="5"/>
      <c r="H294" s="5"/>
      <c r="I294" s="5"/>
      <c r="J294" s="16"/>
      <c r="K294" s="16"/>
      <c r="L294" s="16"/>
      <c r="M294" s="16"/>
      <c r="N294" s="16"/>
      <c r="O294" s="16"/>
      <c r="P294" s="16"/>
      <c r="Q294" s="16"/>
      <c r="R294" s="16"/>
      <c r="S294" s="16"/>
      <c r="T294" s="16"/>
      <c r="U294" s="16"/>
      <c r="V294" s="16"/>
      <c r="W294" s="5"/>
      <c r="X294" s="5"/>
      <c r="Y294" s="5"/>
      <c r="Z294" s="5"/>
    </row>
    <row r="295" ht="12.75" customHeight="1">
      <c r="A295" s="16"/>
      <c r="B295" s="5"/>
      <c r="C295" s="5"/>
      <c r="D295" s="5"/>
      <c r="E295" s="5"/>
      <c r="F295" s="5"/>
      <c r="G295" s="5"/>
      <c r="H295" s="5"/>
      <c r="I295" s="5"/>
      <c r="J295" s="16"/>
      <c r="K295" s="16"/>
      <c r="L295" s="16"/>
      <c r="M295" s="16"/>
      <c r="N295" s="16"/>
      <c r="O295" s="16"/>
      <c r="P295" s="16"/>
      <c r="Q295" s="16"/>
      <c r="R295" s="16"/>
      <c r="S295" s="16"/>
      <c r="T295" s="16"/>
      <c r="U295" s="16"/>
      <c r="V295" s="16"/>
      <c r="W295" s="5"/>
      <c r="X295" s="5"/>
      <c r="Y295" s="5"/>
      <c r="Z295" s="5"/>
    </row>
    <row r="296" ht="12.75" customHeight="1">
      <c r="A296" s="16"/>
      <c r="B296" s="5"/>
      <c r="C296" s="5"/>
      <c r="D296" s="5"/>
      <c r="E296" s="5"/>
      <c r="F296" s="5"/>
      <c r="G296" s="5"/>
      <c r="H296" s="5"/>
      <c r="I296" s="5"/>
      <c r="J296" s="16"/>
      <c r="K296" s="16"/>
      <c r="L296" s="16"/>
      <c r="M296" s="16"/>
      <c r="N296" s="16"/>
      <c r="O296" s="16"/>
      <c r="P296" s="16"/>
      <c r="Q296" s="16"/>
      <c r="R296" s="16"/>
      <c r="S296" s="16"/>
      <c r="T296" s="16"/>
      <c r="U296" s="16"/>
      <c r="V296" s="16"/>
      <c r="W296" s="5"/>
      <c r="X296" s="5"/>
      <c r="Y296" s="5"/>
      <c r="Z296" s="5"/>
    </row>
    <row r="297" ht="12.75" customHeight="1">
      <c r="A297" s="16"/>
      <c r="B297" s="5"/>
      <c r="C297" s="5"/>
      <c r="D297" s="5"/>
      <c r="E297" s="5"/>
      <c r="F297" s="5"/>
      <c r="G297" s="5"/>
      <c r="H297" s="5"/>
      <c r="I297" s="5"/>
      <c r="J297" s="16"/>
      <c r="K297" s="16"/>
      <c r="L297" s="16"/>
      <c r="M297" s="16"/>
      <c r="N297" s="16"/>
      <c r="O297" s="16"/>
      <c r="P297" s="16"/>
      <c r="Q297" s="16"/>
      <c r="R297" s="16"/>
      <c r="S297" s="16"/>
      <c r="T297" s="16"/>
      <c r="U297" s="16"/>
      <c r="V297" s="16"/>
      <c r="W297" s="5"/>
      <c r="X297" s="5"/>
      <c r="Y297" s="5"/>
      <c r="Z297" s="5"/>
    </row>
    <row r="298" ht="12.75" customHeight="1">
      <c r="A298" s="16"/>
      <c r="B298" s="5"/>
      <c r="C298" s="5"/>
      <c r="D298" s="5"/>
      <c r="E298" s="5"/>
      <c r="F298" s="5"/>
      <c r="G298" s="5"/>
      <c r="H298" s="5"/>
      <c r="I298" s="5"/>
      <c r="J298" s="16"/>
      <c r="K298" s="16"/>
      <c r="L298" s="16"/>
      <c r="M298" s="16"/>
      <c r="N298" s="16"/>
      <c r="O298" s="16"/>
      <c r="P298" s="16"/>
      <c r="Q298" s="16"/>
      <c r="R298" s="16"/>
      <c r="S298" s="16"/>
      <c r="T298" s="16"/>
      <c r="U298" s="16"/>
      <c r="V298" s="16"/>
      <c r="W298" s="5"/>
      <c r="X298" s="5"/>
      <c r="Y298" s="5"/>
      <c r="Z298" s="5"/>
    </row>
    <row r="299" ht="12.75" customHeight="1">
      <c r="A299" s="16"/>
      <c r="B299" s="5"/>
      <c r="C299" s="5"/>
      <c r="D299" s="5"/>
      <c r="E299" s="5"/>
      <c r="F299" s="5"/>
      <c r="G299" s="5"/>
      <c r="H299" s="5"/>
      <c r="I299" s="5"/>
      <c r="J299" s="16"/>
      <c r="K299" s="16"/>
      <c r="L299" s="16"/>
      <c r="M299" s="16"/>
      <c r="N299" s="16"/>
      <c r="O299" s="16"/>
      <c r="P299" s="16"/>
      <c r="Q299" s="16"/>
      <c r="R299" s="16"/>
      <c r="S299" s="16"/>
      <c r="T299" s="16"/>
      <c r="U299" s="16"/>
      <c r="V299" s="16"/>
      <c r="W299" s="5"/>
      <c r="X299" s="5"/>
      <c r="Y299" s="5"/>
      <c r="Z299" s="5"/>
    </row>
    <row r="300" ht="12.75" customHeight="1">
      <c r="A300" s="16"/>
      <c r="B300" s="5"/>
      <c r="C300" s="5"/>
      <c r="D300" s="5"/>
      <c r="E300" s="5"/>
      <c r="F300" s="5"/>
      <c r="G300" s="5"/>
      <c r="H300" s="5"/>
      <c r="I300" s="5"/>
      <c r="J300" s="16"/>
      <c r="K300" s="16"/>
      <c r="L300" s="16"/>
      <c r="M300" s="16"/>
      <c r="N300" s="16"/>
      <c r="O300" s="16"/>
      <c r="P300" s="16"/>
      <c r="Q300" s="16"/>
      <c r="R300" s="16"/>
      <c r="S300" s="16"/>
      <c r="T300" s="16"/>
      <c r="U300" s="16"/>
      <c r="V300" s="16"/>
      <c r="W300" s="5"/>
      <c r="X300" s="5"/>
      <c r="Y300" s="5"/>
      <c r="Z300" s="5"/>
    </row>
    <row r="301" ht="12.75" customHeight="1">
      <c r="A301" s="16"/>
      <c r="B301" s="5"/>
      <c r="C301" s="5"/>
      <c r="D301" s="5"/>
      <c r="E301" s="5"/>
      <c r="F301" s="5"/>
      <c r="G301" s="5"/>
      <c r="H301" s="5"/>
      <c r="I301" s="5"/>
      <c r="J301" s="16"/>
      <c r="K301" s="16"/>
      <c r="L301" s="16"/>
      <c r="M301" s="16"/>
      <c r="N301" s="16"/>
      <c r="O301" s="16"/>
      <c r="P301" s="16"/>
      <c r="Q301" s="16"/>
      <c r="R301" s="16"/>
      <c r="S301" s="16"/>
      <c r="T301" s="16"/>
      <c r="U301" s="16"/>
      <c r="V301" s="16"/>
      <c r="W301" s="5"/>
      <c r="X301" s="5"/>
      <c r="Y301" s="5"/>
      <c r="Z301" s="5"/>
    </row>
    <row r="302" ht="12.75" customHeight="1">
      <c r="A302" s="16"/>
      <c r="B302" s="5"/>
      <c r="C302" s="5"/>
      <c r="D302" s="5"/>
      <c r="E302" s="5"/>
      <c r="F302" s="5"/>
      <c r="G302" s="5"/>
      <c r="H302" s="5"/>
      <c r="I302" s="5"/>
      <c r="J302" s="16"/>
      <c r="K302" s="16"/>
      <c r="L302" s="16"/>
      <c r="M302" s="16"/>
      <c r="N302" s="16"/>
      <c r="O302" s="16"/>
      <c r="P302" s="16"/>
      <c r="Q302" s="16"/>
      <c r="R302" s="16"/>
      <c r="S302" s="16"/>
      <c r="T302" s="16"/>
      <c r="U302" s="16"/>
      <c r="V302" s="16"/>
      <c r="W302" s="5"/>
      <c r="X302" s="5"/>
      <c r="Y302" s="5"/>
      <c r="Z302" s="5"/>
    </row>
    <row r="303" ht="12.75" customHeight="1">
      <c r="A303" s="16"/>
      <c r="B303" s="5"/>
      <c r="C303" s="5"/>
      <c r="D303" s="5"/>
      <c r="E303" s="5"/>
      <c r="F303" s="5"/>
      <c r="G303" s="5"/>
      <c r="H303" s="5"/>
      <c r="I303" s="5"/>
      <c r="J303" s="16"/>
      <c r="K303" s="16"/>
      <c r="L303" s="16"/>
      <c r="M303" s="16"/>
      <c r="N303" s="16"/>
      <c r="O303" s="16"/>
      <c r="P303" s="16"/>
      <c r="Q303" s="16"/>
      <c r="R303" s="16"/>
      <c r="S303" s="16"/>
      <c r="T303" s="16"/>
      <c r="U303" s="16"/>
      <c r="V303" s="16"/>
      <c r="W303" s="5"/>
      <c r="X303" s="5"/>
      <c r="Y303" s="5"/>
      <c r="Z303" s="5"/>
    </row>
    <row r="304" ht="12.75" customHeight="1">
      <c r="A304" s="16"/>
      <c r="B304" s="5"/>
      <c r="C304" s="5"/>
      <c r="D304" s="5"/>
      <c r="E304" s="5"/>
      <c r="F304" s="5"/>
      <c r="G304" s="5"/>
      <c r="H304" s="5"/>
      <c r="I304" s="5"/>
      <c r="J304" s="16"/>
      <c r="K304" s="16"/>
      <c r="L304" s="16"/>
      <c r="M304" s="16"/>
      <c r="N304" s="16"/>
      <c r="O304" s="16"/>
      <c r="P304" s="16"/>
      <c r="Q304" s="16"/>
      <c r="R304" s="16"/>
      <c r="S304" s="16"/>
      <c r="T304" s="16"/>
      <c r="U304" s="16"/>
      <c r="V304" s="16"/>
      <c r="W304" s="5"/>
      <c r="X304" s="5"/>
      <c r="Y304" s="5"/>
      <c r="Z304" s="5"/>
    </row>
    <row r="305" ht="12.75" customHeight="1">
      <c r="A305" s="16"/>
      <c r="B305" s="5"/>
      <c r="C305" s="5"/>
      <c r="D305" s="5"/>
      <c r="E305" s="5"/>
      <c r="F305" s="5"/>
      <c r="G305" s="5"/>
      <c r="H305" s="5"/>
      <c r="I305" s="5"/>
      <c r="J305" s="16"/>
      <c r="K305" s="16"/>
      <c r="L305" s="16"/>
      <c r="M305" s="16"/>
      <c r="N305" s="16"/>
      <c r="O305" s="16"/>
      <c r="P305" s="16"/>
      <c r="Q305" s="16"/>
      <c r="R305" s="16"/>
      <c r="S305" s="16"/>
      <c r="T305" s="16"/>
      <c r="U305" s="16"/>
      <c r="V305" s="16"/>
      <c r="W305" s="5"/>
      <c r="X305" s="5"/>
      <c r="Y305" s="5"/>
      <c r="Z305" s="5"/>
    </row>
    <row r="306" ht="12.75" customHeight="1">
      <c r="A306" s="16"/>
      <c r="B306" s="5"/>
      <c r="C306" s="5"/>
      <c r="D306" s="5"/>
      <c r="E306" s="5"/>
      <c r="F306" s="5"/>
      <c r="G306" s="5"/>
      <c r="H306" s="5"/>
      <c r="I306" s="5"/>
      <c r="J306" s="16"/>
      <c r="K306" s="16"/>
      <c r="L306" s="16"/>
      <c r="M306" s="16"/>
      <c r="N306" s="16"/>
      <c r="O306" s="16"/>
      <c r="P306" s="16"/>
      <c r="Q306" s="16"/>
      <c r="R306" s="16"/>
      <c r="S306" s="16"/>
      <c r="T306" s="16"/>
      <c r="U306" s="16"/>
      <c r="V306" s="16"/>
      <c r="W306" s="5"/>
      <c r="X306" s="5"/>
      <c r="Y306" s="5"/>
      <c r="Z306" s="5"/>
    </row>
    <row r="307" ht="12.75" customHeight="1">
      <c r="A307" s="16"/>
      <c r="B307" s="5"/>
      <c r="C307" s="5"/>
      <c r="D307" s="5"/>
      <c r="E307" s="5"/>
      <c r="F307" s="5"/>
      <c r="G307" s="5"/>
      <c r="H307" s="5"/>
      <c r="I307" s="5"/>
      <c r="J307" s="16"/>
      <c r="K307" s="16"/>
      <c r="L307" s="16"/>
      <c r="M307" s="16"/>
      <c r="N307" s="16"/>
      <c r="O307" s="16"/>
      <c r="P307" s="16"/>
      <c r="Q307" s="16"/>
      <c r="R307" s="16"/>
      <c r="S307" s="16"/>
      <c r="T307" s="16"/>
      <c r="U307" s="16"/>
      <c r="V307" s="16"/>
      <c r="W307" s="5"/>
      <c r="X307" s="5"/>
      <c r="Y307" s="5"/>
      <c r="Z307" s="5"/>
    </row>
    <row r="308" ht="12.75" customHeight="1">
      <c r="A308" s="16"/>
      <c r="B308" s="5"/>
      <c r="C308" s="5"/>
      <c r="D308" s="5"/>
      <c r="E308" s="5"/>
      <c r="F308" s="5"/>
      <c r="G308" s="5"/>
      <c r="H308" s="5"/>
      <c r="I308" s="5"/>
      <c r="J308" s="16"/>
      <c r="K308" s="16"/>
      <c r="L308" s="16"/>
      <c r="M308" s="16"/>
      <c r="N308" s="16"/>
      <c r="O308" s="16"/>
      <c r="P308" s="16"/>
      <c r="Q308" s="16"/>
      <c r="R308" s="16"/>
      <c r="S308" s="16"/>
      <c r="T308" s="16"/>
      <c r="U308" s="16"/>
      <c r="V308" s="16"/>
      <c r="W308" s="5"/>
      <c r="X308" s="5"/>
      <c r="Y308" s="5"/>
      <c r="Z308" s="5"/>
    </row>
    <row r="309" ht="12.75" customHeight="1">
      <c r="A309" s="16"/>
      <c r="B309" s="5"/>
      <c r="C309" s="5"/>
      <c r="D309" s="5"/>
      <c r="E309" s="5"/>
      <c r="F309" s="5"/>
      <c r="G309" s="5"/>
      <c r="H309" s="5"/>
      <c r="I309" s="5"/>
      <c r="J309" s="16"/>
      <c r="K309" s="16"/>
      <c r="L309" s="16"/>
      <c r="M309" s="16"/>
      <c r="N309" s="16"/>
      <c r="O309" s="16"/>
      <c r="P309" s="16"/>
      <c r="Q309" s="16"/>
      <c r="R309" s="16"/>
      <c r="S309" s="16"/>
      <c r="T309" s="16"/>
      <c r="U309" s="16"/>
      <c r="V309" s="16"/>
      <c r="W309" s="5"/>
      <c r="X309" s="5"/>
      <c r="Y309" s="5"/>
      <c r="Z309" s="5"/>
    </row>
    <row r="310" ht="12.75" customHeight="1">
      <c r="A310" s="16"/>
      <c r="B310" s="5"/>
      <c r="C310" s="5"/>
      <c r="D310" s="5"/>
      <c r="E310" s="5"/>
      <c r="F310" s="5"/>
      <c r="G310" s="5"/>
      <c r="H310" s="5"/>
      <c r="I310" s="5"/>
      <c r="J310" s="16"/>
      <c r="K310" s="16"/>
      <c r="L310" s="16"/>
      <c r="M310" s="16"/>
      <c r="N310" s="16"/>
      <c r="O310" s="16"/>
      <c r="P310" s="16"/>
      <c r="Q310" s="16"/>
      <c r="R310" s="16"/>
      <c r="S310" s="16"/>
      <c r="T310" s="16"/>
      <c r="U310" s="16"/>
      <c r="V310" s="16"/>
      <c r="W310" s="5"/>
      <c r="X310" s="5"/>
      <c r="Y310" s="5"/>
      <c r="Z310" s="5"/>
    </row>
    <row r="311" ht="12.75" customHeight="1">
      <c r="A311" s="16"/>
      <c r="B311" s="5"/>
      <c r="C311" s="5"/>
      <c r="D311" s="5"/>
      <c r="E311" s="5"/>
      <c r="F311" s="5"/>
      <c r="G311" s="5"/>
      <c r="H311" s="5"/>
      <c r="I311" s="5"/>
      <c r="J311" s="16"/>
      <c r="K311" s="16"/>
      <c r="L311" s="16"/>
      <c r="M311" s="16"/>
      <c r="N311" s="16"/>
      <c r="O311" s="16"/>
      <c r="P311" s="16"/>
      <c r="Q311" s="16"/>
      <c r="R311" s="16"/>
      <c r="S311" s="16"/>
      <c r="T311" s="16"/>
      <c r="U311" s="16"/>
      <c r="V311" s="16"/>
      <c r="W311" s="5"/>
      <c r="X311" s="5"/>
      <c r="Y311" s="5"/>
      <c r="Z311" s="5"/>
    </row>
    <row r="312" ht="12.75" customHeight="1">
      <c r="A312" s="16"/>
      <c r="B312" s="5"/>
      <c r="C312" s="5"/>
      <c r="D312" s="5"/>
      <c r="E312" s="5"/>
      <c r="F312" s="5"/>
      <c r="G312" s="5"/>
      <c r="H312" s="5"/>
      <c r="I312" s="5"/>
      <c r="J312" s="16"/>
      <c r="K312" s="16"/>
      <c r="L312" s="16"/>
      <c r="M312" s="16"/>
      <c r="N312" s="16"/>
      <c r="O312" s="16"/>
      <c r="P312" s="16"/>
      <c r="Q312" s="16"/>
      <c r="R312" s="16"/>
      <c r="S312" s="16"/>
      <c r="T312" s="16"/>
      <c r="U312" s="16"/>
      <c r="V312" s="16"/>
      <c r="W312" s="5"/>
      <c r="X312" s="5"/>
      <c r="Y312" s="5"/>
      <c r="Z312" s="5"/>
    </row>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7:F106">
    <cfRule type="colorScale" priority="1">
      <colorScale>
        <cfvo type="min"/>
        <cfvo type="percentile" val="50"/>
        <cfvo type="max"/>
        <color rgb="FFF8696B"/>
        <color rgb="FFFCFCFF"/>
        <color rgb="FF63BE7B"/>
      </colorScale>
    </cfRule>
  </conditionalFormatting>
  <dataValidations>
    <dataValidation type="list" allowBlank="1" showErrorMessage="1" sqref="I8 I10 I12 I14 I16 I18 I20 I24 I26 I28 I30 I32 I34 I38 I40 I44 I46 I48 I50 I52 I54 I56:I59">
      <formula1>$H$63:$H$66</formula1>
    </dataValidation>
  </dataValidations>
  <printOptions/>
  <pageMargins bottom="0.787401575" footer="0.0" header="0.0" left="0.7" right="0.7" top="0.7874015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4.43" defaultRowHeight="15.0"/>
  <cols>
    <col customWidth="1" min="1" max="2" width="10.71"/>
    <col customWidth="1" min="3" max="3" width="5.29"/>
    <col customWidth="1" min="4" max="4" width="6.14"/>
    <col customWidth="1" min="5" max="5" width="28.43"/>
    <col customWidth="1" min="6" max="6" width="7.29"/>
    <col customWidth="1" min="7" max="7" width="7.0"/>
    <col customWidth="1" min="8" max="9" width="8.29"/>
    <col customWidth="1" min="10" max="10" width="9.0"/>
    <col customWidth="1" min="11" max="11" width="8.86"/>
    <col customWidth="1" min="12" max="12" width="7.0"/>
    <col customWidth="1" min="13" max="15" width="7.29"/>
    <col customWidth="1" min="16" max="18" width="7.0"/>
    <col customWidth="1" min="19" max="20" width="8.86"/>
    <col customWidth="1" min="21" max="21" width="7.0"/>
    <col customWidth="1" min="22" max="22" width="8.86"/>
    <col customWidth="1" min="23" max="25" width="7.0"/>
    <col customWidth="1" min="26" max="28" width="8.29"/>
    <col customWidth="1" min="29" max="31" width="7.14"/>
    <col customWidth="1" min="32" max="34" width="8.29"/>
    <col customWidth="1" min="35" max="36" width="7.14"/>
    <col customWidth="1" min="37" max="37" width="7.0"/>
    <col customWidth="1" min="38" max="38" width="7.14"/>
    <col customWidth="1" min="39" max="39" width="8.71"/>
    <col customWidth="1" min="40" max="40" width="7.0"/>
    <col customWidth="1" min="41" max="41" width="8.14"/>
    <col customWidth="1" min="42" max="42" width="7.0"/>
    <col customWidth="1" min="43" max="43" width="8.71"/>
    <col customWidth="1" min="44" max="44" width="7.0"/>
    <col customWidth="1" min="45" max="45" width="8.71"/>
    <col customWidth="1" min="46" max="46" width="7.0"/>
    <col customWidth="1" min="47" max="47" width="8.71"/>
    <col customWidth="1" min="48" max="48" width="7.0"/>
    <col customWidth="1" min="49" max="49" width="8.71"/>
    <col customWidth="1" min="50" max="50" width="7.0"/>
    <col customWidth="1" min="51" max="51" width="8.71"/>
    <col customWidth="1" min="52" max="52" width="10.29"/>
    <col customWidth="1" min="53" max="53" width="9.0"/>
    <col customWidth="1" min="54" max="54" width="7.0"/>
    <col customWidth="1" min="55" max="55" width="11.43"/>
    <col customWidth="1" min="56" max="56" width="7.0"/>
    <col customWidth="1" min="57" max="57" width="11.43"/>
    <col customWidth="1" min="58" max="58" width="7.0"/>
    <col customWidth="1" min="59" max="59" width="11.43"/>
    <col customWidth="1" min="60" max="60" width="7.0"/>
    <col customWidth="1" min="61" max="61" width="10.71"/>
    <col customWidth="1" min="62" max="62" width="7.0"/>
    <col customWidth="1" min="63" max="63" width="8.71"/>
    <col customWidth="1" min="64" max="64" width="7.0"/>
    <col customWidth="1" min="65" max="65" width="8.71"/>
    <col customWidth="1" min="66" max="66" width="7.0"/>
    <col customWidth="1" min="67" max="67" width="10.71"/>
    <col customWidth="1" min="68" max="68" width="7.0"/>
    <col customWidth="1" min="69" max="69" width="9.0"/>
    <col customWidth="1" min="70" max="72" width="8.14"/>
    <col customWidth="1" min="73" max="73" width="8.43"/>
    <col customWidth="1" min="74" max="74" width="8.29"/>
    <col customWidth="1" min="75" max="75" width="8.14"/>
    <col customWidth="1" min="76" max="76" width="10.71"/>
  </cols>
  <sheetData>
    <row r="1" ht="16.5" customHeight="1">
      <c r="AE1" s="44"/>
      <c r="AH1" s="44"/>
      <c r="CH1" s="45"/>
    </row>
    <row r="2" ht="16.5" customHeight="1">
      <c r="A2" s="46"/>
      <c r="B2" s="46" t="s">
        <v>84</v>
      </c>
      <c r="AE2" s="44"/>
      <c r="AH2" s="44"/>
      <c r="CH2" s="45"/>
    </row>
    <row r="3" ht="16.5" customHeight="1">
      <c r="A3" s="46"/>
      <c r="B3" s="46"/>
      <c r="AE3" s="44"/>
      <c r="AH3" s="44"/>
      <c r="CK3" s="45"/>
    </row>
    <row r="4" ht="16.5" customHeight="1">
      <c r="A4" s="46"/>
      <c r="B4" s="46" t="s">
        <v>11</v>
      </c>
      <c r="N4" s="31">
        <f>IF(Master_sheet_Kriterien!$I$48="High",3,IF(Master_sheet_Kriterien!$I$48="Medium",2,IF(Master_sheet_Kriterien!$I$48="Low",1,0)))</f>
        <v>2</v>
      </c>
      <c r="O4" s="31">
        <f>IF(Master_sheet_Kriterien!$I$46="High",3,IF(Master_sheet_Kriterien!$I$46="Medium",2,IF(Master_sheet_Kriterien!$I$46="Low",1,0)))</f>
        <v>2</v>
      </c>
      <c r="R4" s="31">
        <f>IF(Master_sheet_Kriterien!$I$52="High",3,IF(Master_sheet_Kriterien!$I$52="Medium",2,IF(Master_sheet_Kriterien!$I$52="Low",1,0)))</f>
        <v>2</v>
      </c>
      <c r="S4" s="31">
        <f>IF(Master_sheet_Kriterien!$I$50="High",3,IF(Master_sheet_Kriterien!$I$50="Medium",2,IF(Master_sheet_Kriterien!$I$50="Low",1,0)))</f>
        <v>2</v>
      </c>
      <c r="AE4" s="31">
        <f>IF(Master_sheet_Kriterien!$I$54="High",3,IF(Master_sheet_Kriterien!$I$54="Medium",2,IF(Master_sheet_Kriterien!$I$54="Low",1,0)))</f>
        <v>3</v>
      </c>
      <c r="AF4" s="44"/>
      <c r="AI4" s="44"/>
      <c r="AV4" s="31">
        <f>IF(Master_sheet_Kriterien!$I$44="High",3,IF(Master_sheet_Kriterien!$I$44="Medium",2,IF(Master_sheet_Kriterien!$I$44="Low",1,0)))</f>
        <v>3</v>
      </c>
      <c r="AY4" s="31">
        <f>IF(Master_sheet_Kriterien!$I$56="High",3,IF(Master_sheet_Kriterien!$I$56="Medium",2,IF(Master_sheet_Kriterien!$I$56="Low",1,0)))</f>
        <v>3</v>
      </c>
      <c r="BA4" s="31">
        <f>IF(Master_sheet_Kriterien!$I$57="High",3,IF(Master_sheet_Kriterien!$I$57="Medium",2,IF(Master_sheet_Kriterien!$I$57="Low",1,0)))</f>
        <v>3</v>
      </c>
      <c r="BC4" s="31">
        <f>IF(Master_sheet_Kriterien!$I$8="High",3,IF(Master_sheet_Kriterien!$I$8="Medium",2,IF(Master_sheet_Kriterien!$I$8="Low",1,0)))</f>
        <v>3</v>
      </c>
      <c r="BE4" s="31">
        <f>IF(Master_sheet_Kriterien!$I$10="High",3,IF(Master_sheet_Kriterien!$I$10="Medium",2,IF(Master_sheet_Kriterien!$I$10="Low",1,0)))</f>
        <v>3</v>
      </c>
      <c r="BG4" s="31">
        <f>IF(Master_sheet_Kriterien!$I$12="High",3,IF(Master_sheet_Kriterien!$I$12="Medium",2,IF(Master_sheet_Kriterien!$I$12="Low",1,0)))</f>
        <v>2</v>
      </c>
      <c r="BI4" s="31">
        <f>IF(Master_sheet_Kriterien!$I$14="High",3,IF(Master_sheet_Kriterien!$I$14="Medium",2,IF(Master_sheet_Kriterien!$I$14="Low",1,0)))</f>
        <v>2</v>
      </c>
      <c r="BK4" s="31">
        <f>IF(Master_sheet_Kriterien!$I$16="High",3,IF(Master_sheet_Kriterien!$I$16="Medium",2,IF(Master_sheet_Kriterien!$I$16="Low",1,0)))</f>
        <v>2</v>
      </c>
      <c r="BM4" s="31">
        <f>IF(Master_sheet_Kriterien!$I$18="High",3,IF(Master_sheet_Kriterien!$I$18="Medium",2,IF(Master_sheet_Kriterien!$I$18="Low",1,0)))</f>
        <v>2</v>
      </c>
      <c r="BO4" s="31">
        <f>IF(Master_sheet_Kriterien!$I$20="High",3,IF(Master_sheet_Kriterien!$I$20="Medium",2,IF(Master_sheet_Kriterien!$I$20="Low",1,0)))</f>
        <v>2</v>
      </c>
      <c r="BQ4" s="31">
        <f>IF(Master_sheet_Kriterien!$I$38="High",3,IF(Master_sheet_Kriterien!$I$38="Medium",2,IF(Master_sheet_Kriterien!$I$38="Low",1,0)))</f>
        <v>3</v>
      </c>
      <c r="BS4" s="31">
        <f>IF(Master_sheet_Kriterien!$I$24="High",3,IF(Master_sheet_Kriterien!$I$24="Medium",2,IF(Master_sheet_Kriterien!$I$24="Low",1,0)))</f>
        <v>3</v>
      </c>
      <c r="BU4" s="31">
        <f>IF(Master_sheet_Kriterien!$I$26="High",3,IF(Master_sheet_Kriterien!$I$26="Medium",2,IF(Master_sheet_Kriterien!$I$26="Low",1,0)))</f>
        <v>1</v>
      </c>
      <c r="BW4" s="31">
        <f>IF(Master_sheet_Kriterien!$I$28="High",3,IF(Master_sheet_Kriterien!$I$28="Medium",2,IF(Master_sheet_Kriterien!$I$28="Low",1,0)))</f>
        <v>1</v>
      </c>
      <c r="BY4" s="31">
        <f>IF(Master_sheet_Kriterien!$I$30="High",3,IF(Master_sheet_Kriterien!$I$30="Medium",2,IF(Master_sheet_Kriterien!$I$30="Low",1,0)))</f>
        <v>1</v>
      </c>
      <c r="CA4" s="31">
        <f>IF(Master_sheet_Kriterien!$I$32="High",3,IF(Master_sheet_Kriterien!$I$32="Medium",2,IF(Master_sheet_Kriterien!$I$32="Low",1,0)))</f>
        <v>3</v>
      </c>
      <c r="CC4" s="31">
        <f>IF(Master_sheet_Kriterien!$I$34="High",3,IF(Master_sheet_Kriterien!$I$34="Medium",2,IF(Master_sheet_Kriterien!$I$34="Low",1,0)))</f>
        <v>3</v>
      </c>
      <c r="CE4" s="31">
        <f>IF(Master_sheet_Kriterien!$I$40="High",3,IF(Master_sheet_Kriterien!$I$40="Medium",2,IF(Master_sheet_Kriterien!$I$40="Low",1,0)))</f>
        <v>2</v>
      </c>
      <c r="CL4" s="45"/>
      <c r="CP4" s="31">
        <f>IF(Master_sheet_Kriterien!$I$58="High",3,IF(Master_sheet_Kriterien!$I$58="Medium",2,IF(Master_sheet_Kriterien!$I$58="Low",1,0)))</f>
        <v>3</v>
      </c>
      <c r="CS4" s="31">
        <f>IF(Master_sheet_Kriterien!$I$58="High",3,IF(Master_sheet_Kriterien!$I$59="Medium",2,IF(Master_sheet_Kriterien!$I$59="Low",1,0)))</f>
        <v>3</v>
      </c>
      <c r="CU4" s="47"/>
    </row>
    <row r="5" ht="16.5" customHeight="1">
      <c r="F5" s="31">
        <f>EW_19_Kreise!J2</f>
        <v>10</v>
      </c>
      <c r="G5" s="31">
        <v>46.0</v>
      </c>
      <c r="H5" s="31">
        <f>EW_Erg_09_14_Kreise!J7</f>
        <v>10</v>
      </c>
      <c r="T5" s="31">
        <v>12.0</v>
      </c>
      <c r="U5" s="31">
        <v>47.0</v>
      </c>
      <c r="V5" s="31">
        <f>EW_Erg_09_14_Kreise!L7</f>
        <v>12</v>
      </c>
      <c r="W5" s="31">
        <f>EW_Erg_09_14_Kreise!M7</f>
        <v>13</v>
      </c>
      <c r="X5" s="31">
        <v>14.0</v>
      </c>
      <c r="Y5" s="31">
        <f>BW_17_Kreise!AW4</f>
        <v>48</v>
      </c>
      <c r="Z5" s="31">
        <f>EW_Erg_09_14_Kreise!N7</f>
        <v>14</v>
      </c>
      <c r="AA5" s="31">
        <f>EW_Erg_09_14_Kreise!O7</f>
        <v>15</v>
      </c>
      <c r="AB5" s="31">
        <v>16.0</v>
      </c>
      <c r="AC5" s="44">
        <f>BW_17_Kreise!AY4</f>
        <v>50</v>
      </c>
      <c r="AD5" s="31">
        <f>EW_Erg_09_14_Kreise!P7</f>
        <v>16</v>
      </c>
      <c r="AF5" s="31">
        <f>EW_Erg_09_14_Kreise!Q7</f>
        <v>17</v>
      </c>
      <c r="AG5" s="31">
        <f>BW_17_Kreise!BA4</f>
        <v>52</v>
      </c>
      <c r="AH5" s="31">
        <f>EW_Erg_09_14_Kreise!R7</f>
        <v>18</v>
      </c>
      <c r="AI5" s="31">
        <f>EW_Erg_09_14_Kreise!S7</f>
        <v>19</v>
      </c>
      <c r="AJ5" s="31">
        <f>BW_17_Kreise!AX4</f>
        <v>49</v>
      </c>
      <c r="AK5" s="31">
        <f>EW_Erg_09_14_Kreise!T7</f>
        <v>20</v>
      </c>
      <c r="AL5" s="31">
        <f>EW_Erg_09_14_Kreise!U7</f>
        <v>21</v>
      </c>
      <c r="AM5" s="31">
        <v>20.0</v>
      </c>
      <c r="AN5" s="31">
        <f>BW_17_Kreise!BB4</f>
        <v>53</v>
      </c>
      <c r="AO5" s="31">
        <v>52.0</v>
      </c>
      <c r="AP5" s="31">
        <v>51.0</v>
      </c>
      <c r="AT5" s="31">
        <f>BW_17_Kreise!BC4</f>
        <v>54</v>
      </c>
      <c r="AU5" s="31">
        <f>EW_Erg_09_14_Kreise!AF7</f>
        <v>32</v>
      </c>
      <c r="AW5" s="31">
        <f>EW_Erg_09_14_Kreise!AG7</f>
        <v>33</v>
      </c>
      <c r="AX5" s="31">
        <v>92.0</v>
      </c>
      <c r="AZ5" s="31">
        <v>92.0</v>
      </c>
      <c r="BB5" s="31">
        <f>Struktur_daten_BW_2017!H5</f>
        <v>7</v>
      </c>
      <c r="BD5" s="31">
        <f>Struktur_daten_BW_2017!L5</f>
        <v>11</v>
      </c>
      <c r="BF5" s="31">
        <f>Struktur_daten_BW_2017!J5</f>
        <v>9</v>
      </c>
      <c r="BH5" s="31">
        <f>Struktur_daten_BW_2017!K5</f>
        <v>10</v>
      </c>
      <c r="BJ5" s="31">
        <f>Struktur_daten_BW_2017!L5</f>
        <v>11</v>
      </c>
      <c r="BL5" s="31">
        <f>Struktur_daten_BW_2017!M5</f>
        <v>12</v>
      </c>
      <c r="BN5" s="31">
        <f>Struktur_daten_BW_2017!N5</f>
        <v>13</v>
      </c>
      <c r="BP5" s="31">
        <f>Struktur_daten_BW_2017!T5</f>
        <v>19</v>
      </c>
      <c r="BR5" s="31">
        <f>Struktur_daten_BW_2017!AB5</f>
        <v>27</v>
      </c>
      <c r="BT5" s="31">
        <f>Struktur_daten_BW_2017!W5</f>
        <v>22</v>
      </c>
      <c r="BV5" s="31">
        <f>Struktur_daten_BW_2017!Y5</f>
        <v>24</v>
      </c>
      <c r="BX5" s="31">
        <f>Struktur_daten_BW_2017!X5</f>
        <v>23</v>
      </c>
      <c r="CD5" s="31">
        <f>Struktur_daten_BW_2017!S5</f>
        <v>18</v>
      </c>
      <c r="CG5" s="31">
        <f>EW_19_Kreise!D2</f>
        <v>4</v>
      </c>
      <c r="CH5" s="31">
        <f>BW_17_Kreise!D4</f>
        <v>3</v>
      </c>
      <c r="CI5" s="31">
        <f>EW_Erg_09_14_Kreise!D7</f>
        <v>4</v>
      </c>
      <c r="CJ5" s="31">
        <f>EW_Erg_09_14_Kreise!E7</f>
        <v>5</v>
      </c>
      <c r="CK5" s="31">
        <f>EW_Erg_09_14_Kreise!K7</f>
        <v>11</v>
      </c>
      <c r="CL5" s="45"/>
      <c r="CM5" s="31">
        <f>Struktur_daten_BW_2017!F5</f>
        <v>5</v>
      </c>
    </row>
    <row r="6" ht="51.0" customHeight="1">
      <c r="A6" s="48" t="s">
        <v>85</v>
      </c>
      <c r="B6" s="48" t="s">
        <v>5</v>
      </c>
      <c r="C6" s="48" t="s">
        <v>7</v>
      </c>
      <c r="D6" s="48" t="s">
        <v>86</v>
      </c>
      <c r="E6" s="48" t="s">
        <v>87</v>
      </c>
      <c r="F6" s="49" t="s">
        <v>88</v>
      </c>
      <c r="G6" s="49" t="s">
        <v>89</v>
      </c>
      <c r="H6" s="49" t="s">
        <v>90</v>
      </c>
      <c r="I6" s="49" t="s">
        <v>91</v>
      </c>
      <c r="J6" s="49" t="s">
        <v>92</v>
      </c>
      <c r="K6" s="49" t="s">
        <v>93</v>
      </c>
      <c r="L6" s="49" t="s">
        <v>94</v>
      </c>
      <c r="M6" s="49" t="s">
        <v>95</v>
      </c>
      <c r="N6" s="49" t="s">
        <v>96</v>
      </c>
      <c r="O6" s="49" t="s">
        <v>97</v>
      </c>
      <c r="P6" s="49" t="s">
        <v>98</v>
      </c>
      <c r="Q6" s="49" t="s">
        <v>99</v>
      </c>
      <c r="R6" s="49" t="s">
        <v>96</v>
      </c>
      <c r="S6" s="49" t="s">
        <v>97</v>
      </c>
      <c r="T6" s="48" t="s">
        <v>100</v>
      </c>
      <c r="U6" s="48" t="s">
        <v>101</v>
      </c>
      <c r="V6" s="49" t="s">
        <v>102</v>
      </c>
      <c r="W6" s="49" t="s">
        <v>103</v>
      </c>
      <c r="X6" s="49" t="s">
        <v>104</v>
      </c>
      <c r="Y6" s="49" t="s">
        <v>105</v>
      </c>
      <c r="Z6" s="49" t="s">
        <v>106</v>
      </c>
      <c r="AA6" s="49" t="s">
        <v>107</v>
      </c>
      <c r="AB6" s="49" t="s">
        <v>108</v>
      </c>
      <c r="AC6" s="49" t="s">
        <v>109</v>
      </c>
      <c r="AD6" s="49" t="s">
        <v>110</v>
      </c>
      <c r="AE6" s="49" t="s">
        <v>97</v>
      </c>
      <c r="AF6" s="49" t="s">
        <v>111</v>
      </c>
      <c r="AG6" s="49" t="s">
        <v>112</v>
      </c>
      <c r="AH6" s="49" t="s">
        <v>113</v>
      </c>
      <c r="AI6" s="49" t="s">
        <v>114</v>
      </c>
      <c r="AJ6" s="49" t="s">
        <v>115</v>
      </c>
      <c r="AK6" s="49" t="s">
        <v>116</v>
      </c>
      <c r="AL6" s="49" t="s">
        <v>117</v>
      </c>
      <c r="AM6" s="49" t="s">
        <v>118</v>
      </c>
      <c r="AN6" s="49" t="s">
        <v>119</v>
      </c>
      <c r="AO6" s="49" t="s">
        <v>120</v>
      </c>
      <c r="AP6" s="49" t="s">
        <v>121</v>
      </c>
      <c r="AQ6" s="49" t="s">
        <v>122</v>
      </c>
      <c r="AR6" s="49" t="s">
        <v>123</v>
      </c>
      <c r="AS6" s="49" t="s">
        <v>124</v>
      </c>
      <c r="AT6" s="49" t="s">
        <v>125</v>
      </c>
      <c r="AU6" s="49" t="s">
        <v>126</v>
      </c>
      <c r="AV6" s="49" t="s">
        <v>127</v>
      </c>
      <c r="AW6" s="49" t="s">
        <v>128</v>
      </c>
      <c r="AX6" s="49" t="s">
        <v>129</v>
      </c>
      <c r="AY6" s="49" t="s">
        <v>127</v>
      </c>
      <c r="AZ6" s="50" t="s">
        <v>130</v>
      </c>
      <c r="BA6" s="49" t="s">
        <v>127</v>
      </c>
      <c r="BB6" s="49" t="s">
        <v>131</v>
      </c>
      <c r="BC6" s="49" t="s">
        <v>127</v>
      </c>
      <c r="BD6" s="49" t="s">
        <v>132</v>
      </c>
      <c r="BE6" s="49" t="s">
        <v>127</v>
      </c>
      <c r="BF6" s="49" t="s">
        <v>133</v>
      </c>
      <c r="BG6" s="49" t="s">
        <v>127</v>
      </c>
      <c r="BH6" s="49" t="s">
        <v>134</v>
      </c>
      <c r="BI6" s="49" t="s">
        <v>127</v>
      </c>
      <c r="BJ6" s="49" t="s">
        <v>135</v>
      </c>
      <c r="BK6" s="49" t="s">
        <v>127</v>
      </c>
      <c r="BL6" s="49" t="s">
        <v>136</v>
      </c>
      <c r="BM6" s="49" t="s">
        <v>127</v>
      </c>
      <c r="BN6" s="49" t="s">
        <v>136</v>
      </c>
      <c r="BO6" s="49" t="s">
        <v>127</v>
      </c>
      <c r="BP6" s="49" t="s">
        <v>137</v>
      </c>
      <c r="BQ6" s="49" t="s">
        <v>127</v>
      </c>
      <c r="BR6" s="49" t="s">
        <v>138</v>
      </c>
      <c r="BS6" s="49" t="s">
        <v>127</v>
      </c>
      <c r="BT6" s="49" t="s">
        <v>139</v>
      </c>
      <c r="BU6" s="49" t="s">
        <v>127</v>
      </c>
      <c r="BV6" s="49" t="s">
        <v>140</v>
      </c>
      <c r="BW6" s="49" t="s">
        <v>127</v>
      </c>
      <c r="BX6" s="49" t="s">
        <v>141</v>
      </c>
      <c r="BY6" s="49" t="s">
        <v>127</v>
      </c>
      <c r="BZ6" s="49" t="s">
        <v>142</v>
      </c>
      <c r="CA6" s="49" t="s">
        <v>127</v>
      </c>
      <c r="CB6" s="49" t="s">
        <v>143</v>
      </c>
      <c r="CC6" s="49" t="s">
        <v>127</v>
      </c>
      <c r="CD6" s="49" t="s">
        <v>144</v>
      </c>
      <c r="CE6" s="49" t="s">
        <v>127</v>
      </c>
      <c r="CF6" s="49"/>
      <c r="CG6" s="49" t="s">
        <v>145</v>
      </c>
      <c r="CH6" s="49" t="s">
        <v>146</v>
      </c>
      <c r="CI6" s="49" t="s">
        <v>147</v>
      </c>
      <c r="CJ6" s="49" t="s">
        <v>148</v>
      </c>
      <c r="CK6" s="49" t="s">
        <v>149</v>
      </c>
      <c r="CL6" s="51" t="s">
        <v>150</v>
      </c>
      <c r="CM6" s="49" t="s">
        <v>151</v>
      </c>
      <c r="CN6" s="52" t="s">
        <v>152</v>
      </c>
      <c r="CO6" s="49" t="s">
        <v>153</v>
      </c>
      <c r="CP6" s="53"/>
      <c r="CQ6" s="52" t="s">
        <v>154</v>
      </c>
      <c r="CR6" s="53" t="s">
        <v>155</v>
      </c>
      <c r="CS6" s="53"/>
      <c r="CT6" s="52" t="s">
        <v>156</v>
      </c>
      <c r="CU6" s="53"/>
      <c r="CV6" s="54" t="s">
        <v>157</v>
      </c>
      <c r="CW6" s="55" t="s">
        <v>158</v>
      </c>
      <c r="CX6" s="56"/>
      <c r="DB6" s="44"/>
      <c r="DC6" s="57" t="s">
        <v>85</v>
      </c>
      <c r="DD6" s="57" t="s">
        <v>5</v>
      </c>
      <c r="DG6" s="44"/>
      <c r="DH6" s="57" t="s">
        <v>85</v>
      </c>
      <c r="DI6" s="57" t="s">
        <v>5</v>
      </c>
      <c r="DJ6" s="56"/>
      <c r="DK6" s="56"/>
      <c r="DL6" s="56"/>
      <c r="DM6" s="56"/>
      <c r="DN6" s="56"/>
      <c r="DO6" s="56"/>
      <c r="DP6" s="44"/>
      <c r="DR6" s="56"/>
      <c r="DV6" s="56"/>
    </row>
    <row r="7" ht="16.5" customHeight="1">
      <c r="A7" s="58">
        <f t="shared" ref="A7:A408" si="5">RANK(B7,$B$7:$B$408,0)+COUNTIF($B$7:B7,B7)-1</f>
        <v>66</v>
      </c>
      <c r="B7" s="58">
        <f t="shared" ref="B7:B408" si="6">N7*N$4+O7*O$4+R7*R$4+S7*S$4+AE7*AE$4+AV7*AV$4+AY7*AY$4+BA7*BA$4+BC7*BC$4+BG7*BG$4+BE$4*BE7+BI7*BI$4+BK7*BK$4+BM7*BM$4+BO7*BO$4+BQ7*BQ$4+BS7*BS$4+BU7*BU$4+BW7*BW$4+BY7*BY$4+CA7*CA$4+CC7*CC$4+CE7*CE$4+CP7*CP$4+CS7*CS$4+CV7</f>
        <v>189</v>
      </c>
      <c r="C7" s="58" t="s">
        <v>159</v>
      </c>
      <c r="D7" s="58">
        <v>1001.0</v>
      </c>
      <c r="E7" s="58" t="s">
        <v>160</v>
      </c>
      <c r="F7" s="59">
        <f>VLOOKUP($D7,EW_19_Kreise!$A$6:$CQ$406,Calc_Targetkreise!F$5,FALSE)/1000</f>
        <v>39.41</v>
      </c>
      <c r="G7" s="59">
        <f>VLOOKUP($D7,BW_17_Kreise!$B$7:$CC$410,Calc_Targetkreise!G$5,FALSE)/1000</f>
        <v>49.271</v>
      </c>
      <c r="H7" s="59">
        <f>VLOOKUP($D7,EW_Erg_09_14_Kreise!$A$10:$BK$412,Calc_Targetkreise!H$5,FALSE)/1000</f>
        <v>25.174</v>
      </c>
      <c r="I7" s="60">
        <f t="shared" ref="I7:K7" si="1">F7/CG7</f>
        <v>0.5595547415</v>
      </c>
      <c r="J7" s="60">
        <f t="shared" si="1"/>
        <v>0.7028172028</v>
      </c>
      <c r="K7" s="60">
        <f t="shared" si="1"/>
        <v>0.3549182986</v>
      </c>
      <c r="L7" s="61">
        <f t="shared" ref="L7:M7" si="2">1-(T7+X7)</f>
        <v>0.6826947475</v>
      </c>
      <c r="M7" s="61">
        <f t="shared" si="2"/>
        <v>0.48196708</v>
      </c>
      <c r="N7" s="62">
        <f>IF(L7&lt;Master_sheet_Kriterien!$J$46,1,IF(L7&lt;Master_sheet_Kriterien!$K$46,2,IF(L7&lt;Master_sheet_Kriterien!$L$46,3,IF(L7&lt;Master_sheet_Kriterien!$M$46,4,5))))</f>
        <v>5</v>
      </c>
      <c r="O7" s="62">
        <f>IF(M7&lt;Master_sheet_Kriterien!$J$46,1,IF(M7&lt;Master_sheet_Kriterien!$K$46,2,IF(M7&lt;Master_sheet_Kriterien!$L$46,3,IF(M7&lt;Master_sheet_Kriterien!$M$46,4,5))))</f>
        <v>4</v>
      </c>
      <c r="P7" s="61">
        <f t="shared" ref="P7:Q7" si="3">1-(T7+AM7)</f>
        <v>0.7638670388</v>
      </c>
      <c r="Q7" s="61">
        <f t="shared" si="3"/>
        <v>0.6532645978</v>
      </c>
      <c r="R7" s="62">
        <f>IF(P7&lt;Master_sheet_Kriterien!$J$46,1,IF(P7&lt;Master_sheet_Kriterien!$K$46,2,IF(P7&lt;Master_sheet_Kriterien!$L$46,3,IF(P7&lt;Master_sheet_Kriterien!$M$46,4,5))))</f>
        <v>5</v>
      </c>
      <c r="S7" s="62">
        <f>IF(Q7&lt;Master_sheet_Kriterien!$J$46,1,IF(Q7&lt;Master_sheet_Kriterien!$K$46,2,IF(Q7&lt;Master_sheet_Kriterien!$L$46,3,IF(Q7&lt;Master_sheet_Kriterien!$M$46,4,5))))</f>
        <v>5</v>
      </c>
      <c r="T7" s="61">
        <f>VLOOKUP($D7,EW_19_Kreise!$A$6:$CQ$406,Calc_Targetkreise!T$5,FALSE)/1000/F7</f>
        <v>0.1732808932</v>
      </c>
      <c r="U7" s="63">
        <f>VLOOKUP($D7,BW_17_Kreise!$B$7:$CC$410,Calc_Targetkreise!U$5,FALSE)/1000/$G7</f>
        <v>0.2715999269</v>
      </c>
      <c r="V7" s="61">
        <f>VLOOKUP(Calc_Targetkreise!$D7,EW_Erg_09_14_Kreise!$A$7:$BK$412,Calc_Targetkreise!V$5,FALSE)/1000/$H7</f>
        <v>0.2560578375</v>
      </c>
      <c r="W7" s="61">
        <f>VLOOKUP(Calc_Targetkreise!$D7,EW_Erg_09_14_Kreise!$A$7:$BK$412,Calc_Targetkreise!W$5,FALSE)/1000/CK7</f>
        <v>0.3118025176</v>
      </c>
      <c r="X7" s="61">
        <f>VLOOKUP($D7,EW_19_Kreise!$A$6:$CQ$406,Calc_Targetkreise!X$5,FALSE)/1000/F7</f>
        <v>0.1440243593</v>
      </c>
      <c r="Y7" s="63">
        <f>VLOOKUP($D7,BW_17_Kreise!$B$7:$CC$410,Calc_Targetkreise!Y$5,FALSE)/1000/$G7</f>
        <v>0.246432993</v>
      </c>
      <c r="Z7" s="61">
        <f>VLOOKUP(Calc_Targetkreise!$D7,EW_Erg_09_14_Kreise!$A$7:$BK$412,Calc_Targetkreise!Z$5,FALSE)/1000/$H7</f>
        <v>0.3241836816</v>
      </c>
      <c r="AA7" s="61">
        <f>VLOOKUP(Calc_Targetkreise!$D7,EW_Erg_09_14_Kreise!$A$7:$BK$412,Calc_Targetkreise!AA$5,FALSE)/1000/$H7</f>
        <v>0.2349646461</v>
      </c>
      <c r="AB7" s="61">
        <f>VLOOKUP($D7,EW_19_Kreise!$A$6:$CQ$406,Calc_Targetkreise!AB$5,FALSE)/1000/F7</f>
        <v>0.370540472</v>
      </c>
      <c r="AC7" s="63">
        <f>VLOOKUP($D7,BW_17_Kreise!$B$7:$CC$410,Calc_Targetkreise!AC$5,FALSE)/1000/$G7</f>
        <v>0.1505145014</v>
      </c>
      <c r="AD7" s="61">
        <f>VLOOKUP(Calc_Targetkreise!$D7,EW_Erg_09_14_Kreise!$A$7:$BK$412,Calc_Targetkreise!AD$5,FALSE)/1000/$H7</f>
        <v>0.1739890363</v>
      </c>
      <c r="AE7" s="62">
        <f>IF(AC7&lt;Master_sheet_Kriterien!$J$54,1,IF(AC7&lt;Master_sheet_Kriterien!$K$54,2,IF(AC7&lt;Master_sheet_Kriterien!$L$54,3,IF(AC7&lt;Master_sheet_Kriterien!$M$54,4,5))))</f>
        <v>5</v>
      </c>
      <c r="AF7" s="61">
        <f>VLOOKUP(Calc_Targetkreise!$D7,EW_Erg_09_14_Kreise!$A$7:$BK$412,Calc_Targetkreise!AF$5,FALSE)/1000/$H7</f>
        <v>0.1516644157</v>
      </c>
      <c r="AG7" s="63">
        <f>VLOOKUP($D7,BW_17_Kreise!$B$7:$CC$410,Calc_Targetkreise!AG$5,FALSE)/1000/$G7</f>
        <v>0.1029611739</v>
      </c>
      <c r="AH7" s="61">
        <f>VLOOKUP(Calc_Targetkreise!$D7,EW_Erg_09_14_Kreise!$A$7:$BK$412,Calc_Targetkreise!AH$5,FALSE)/1000/$H7</f>
        <v>0.03034877254</v>
      </c>
      <c r="AI7" s="61">
        <f>VLOOKUP(Calc_Targetkreise!$D7,EW_Erg_09_14_Kreise!$A$7:$BK$412,Calc_Targetkreise!AI$5,FALSE)/1000/$H7</f>
        <v>0.08989433543</v>
      </c>
      <c r="AJ7" s="63">
        <f>VLOOKUP($D7,BW_17_Kreise!$B$7:$CC$410,Calc_Targetkreise!AJ$5,FALSE)/1000/$G7</f>
        <v>0.1156664164</v>
      </c>
      <c r="AK7" s="61">
        <f>VLOOKUP(Calc_Targetkreise!$D7,EW_Erg_09_14_Kreise!$A$7:$BK$412,Calc_Targetkreise!AK$5,FALSE)/1000/$H7</f>
        <v>0.07591165488</v>
      </c>
      <c r="AL7" s="61">
        <f>VLOOKUP(Calc_Targetkreise!$D7,EW_Erg_09_14_Kreise!$A$7:$BK$412,Calc_Targetkreise!AL$5,FALSE)/1000/$H7</f>
        <v>0.05001191706</v>
      </c>
      <c r="AM7" s="61">
        <f>VLOOKUP($D7,EW_19_Kreise!$A$6:$CQ$406,Calc_Targetkreise!AM$5,FALSE)/1000/F7</f>
        <v>0.062852068</v>
      </c>
      <c r="AN7" s="63">
        <f>VLOOKUP($D7,BW_17_Kreise!$B$7:$CC$410,Calc_Targetkreise!AN$5,FALSE)/1000/$G7</f>
        <v>0.07513547523</v>
      </c>
      <c r="AO7" s="61">
        <f>VLOOKUP(Calc_Targetkreise!$D7,EW_Erg_09_14_Kreise!$A$7:$BK$412,Calc_Targetkreise!AO$5,FALSE)/1000/$H7</f>
        <v>0.06288233892</v>
      </c>
      <c r="AP7" s="61">
        <f>VLOOKUP(Calc_Targetkreise!$D7,EW_Erg_09_14_Kreise!$A$7:$BK$412,Calc_Targetkreise!AP$5,FALSE)/1000/$H7</f>
        <v>0.0003575117184</v>
      </c>
      <c r="AQ7" s="61">
        <f t="shared" ref="AQ7:AR7" si="4">1-U7-Y7-AC7-AG7-AJ7-AN7</f>
        <v>0.0376895131</v>
      </c>
      <c r="AR7" s="61">
        <f t="shared" si="4"/>
        <v>0.07662667832</v>
      </c>
      <c r="AS7" s="61">
        <f t="shared" ref="AS7:AS408" si="11">1-W7-AA7-AF7-AI7-AL7-AP7</f>
        <v>0.1613046564</v>
      </c>
      <c r="AT7" s="63">
        <f>VLOOKUP($D7,BW_17_Kreise!$B$7:$CC$410,Calc_Targetkreise!AT$5,FALSE)/1000/$G7</f>
        <v>0</v>
      </c>
      <c r="AU7" s="61">
        <f>VLOOKUP(Calc_Targetkreise!$D7,EW_Erg_09_14_Kreise!$A$7:$BK$412,Calc_Targetkreise!AU$5,FALSE)/1000/$H7</f>
        <v>0.01974259156</v>
      </c>
      <c r="AV7" s="62">
        <f>IF(AU7&lt;Master_sheet_Kriterien!$J$44,1,IF(AU7&lt;Master_sheet_Kriterien!$K$44,2,IF(AU7&lt;Master_sheet_Kriterien!$L$44,3,IF(AU7&lt;Master_sheet_Kriterien!$M$44,4,5))))</f>
        <v>5</v>
      </c>
      <c r="AW7" s="61">
        <f>VLOOKUP(Calc_Targetkreise!$D7,EW_Erg_09_14_Kreise!$A$7:$BK$412,Calc_Targetkreise!AW$5,FALSE)/1000/$H7</f>
        <v>0.01890839755</v>
      </c>
      <c r="AX7" s="61">
        <f>VLOOKUP($D7,EW_19_Kreise!$A$6:$CQ$406,Calc_Targetkreise!AX$5,FALSE)/1000/F7</f>
        <v>0.00723166709</v>
      </c>
      <c r="AY7" s="62">
        <f>IF(AX7&lt;Master_sheet_Kriterien!$J$56,1,IF(AX7&lt;Master_sheet_Kriterien!$K$56,2,IF(AX7&lt;Master_sheet_Kriterien!$L$56,3,IF(AX7&lt;Master_sheet_Kriterien!$M$56,4,5))))</f>
        <v>4</v>
      </c>
      <c r="AZ7" s="64">
        <f>VLOOKUP($D7,EW_19_Kreise!$A$6:$CQ$406,Calc_Targetkreise!AZ$5,FALSE)</f>
        <v>285</v>
      </c>
      <c r="BA7" s="62">
        <f>IF(AZ7&lt;Master_sheet_Kriterien!$J$57,1,IF(AZ7&lt;Master_sheet_Kriterien!$K$57,2,IF(AZ7&lt;Master_sheet_Kriterien!$L$57,3,IF(AZ7&lt;Master_sheet_Kriterien!$M$56,4,5))))</f>
        <v>2</v>
      </c>
      <c r="BB7" s="59">
        <f>VLOOKUP($D7,Struktur_daten_BW_2017!$B$7:$AH$452,Calc_Targetkreise!BB$5,FALSE)</f>
        <v>1585.9</v>
      </c>
      <c r="BC7" s="62">
        <f>IF(BB7&lt;Master_sheet_Kriterien!$J$8,1,IF(BB7&lt;Master_sheet_Kriterien!$K$8,2,IF(BB7&lt;Master_sheet_Kriterien!$L$8,3,IF(BB7&lt;Master_sheet_Kriterien!$M$8,4,5))))</f>
        <v>5</v>
      </c>
      <c r="BD7" s="65">
        <f t="shared" ref="BD7:BD408" si="12">BF7/100*CM7</f>
        <v>33.3704</v>
      </c>
      <c r="BE7" s="62">
        <f>IF(BD7&lt;Master_sheet_Kriterien!$J$10,1,IF(BD7&lt;Master_sheet_Kriterien!$K$10,2,IF(BD7&lt;Master_sheet_Kriterien!$L$10,3,IF(BD7&lt;Master_sheet_Kriterien!$M$10,4,5))))</f>
        <v>5</v>
      </c>
      <c r="BF7" s="65">
        <f>VLOOKUP($D7,Struktur_daten_BW_2017!$B$7:$AH$452,Calc_Targetkreise!BF$5,FALSE)</f>
        <v>11.8</v>
      </c>
      <c r="BG7" s="62">
        <f>IF(BF7&lt;Master_sheet_Kriterien!$J$12,1,IF(BF7&lt;Master_sheet_Kriterien!$K$12,2,IF(BF7&lt;Master_sheet_Kriterien!$L$12,3,IF(BF7&lt;Master_sheet_Kriterien!$M$12,4,5))))</f>
        <v>5</v>
      </c>
      <c r="BH7" s="65">
        <f>VLOOKUP($D7,Struktur_daten_BW_2017!$B$7:$AH$452,Calc_Targetkreise!BH$5,FALSE)</f>
        <v>15.7</v>
      </c>
      <c r="BI7" s="62">
        <f>IF(BH7&lt;Master_sheet_Kriterien!$J$14,1,IF(BH7&lt;Master_sheet_Kriterien!$K$14,2,IF(BH7&lt;Master_sheet_Kriterien!$L$14,3,IF(BH7&lt;Master_sheet_Kriterien!$M$14,4,5))))</f>
        <v>5</v>
      </c>
      <c r="BJ7" s="65">
        <f>VLOOKUP($D7,Struktur_daten_BW_2017!$B$7:$AH$452,Calc_Targetkreise!BJ$5,FALSE)</f>
        <v>32.2</v>
      </c>
      <c r="BK7" s="62">
        <f>IF(BJ7&lt;Master_sheet_Kriterien!$J$16,1,IF(BJ7&lt;Master_sheet_Kriterien!$K$16,2,IF(BJ7&lt;Master_sheet_Kriterien!$L$16,3,IF(BJ7&lt;Master_sheet_Kriterien!$M$16,4,5))))</f>
        <v>1</v>
      </c>
      <c r="BL7" s="65">
        <f>VLOOKUP($D7,Struktur_daten_BW_2017!$B$7:$AH$452,Calc_Targetkreise!BL$5,FALSE)</f>
        <v>15.9</v>
      </c>
      <c r="BM7" s="62">
        <f>IF(BL7&lt;Master_sheet_Kriterien!$J$18,1,IF(BL7&lt;Master_sheet_Kriterien!$K$18,2,IF(BL7&lt;Master_sheet_Kriterien!$L$18,3,IF(BL7&lt;Master_sheet_Kriterien!$M$18,4,5))))</f>
        <v>3</v>
      </c>
      <c r="BN7" s="65">
        <f>VLOOKUP($D7,Struktur_daten_BW_2017!$B$7:$AH$452,Calc_Targetkreise!BN$5,FALSE)</f>
        <v>9.3</v>
      </c>
      <c r="BO7" s="62">
        <f>IF(BN7&lt;Master_sheet_Kriterien!$J$20,1,IF(BN7&lt;Master_sheet_Kriterien!$K$20,2,IF(BN7&lt;Master_sheet_Kriterien!$L$20,3,IF(BN7&lt;Master_sheet_Kriterien!$M$20,4,5))))</f>
        <v>1</v>
      </c>
      <c r="BP7" s="59">
        <f>VLOOKUP($D7,Struktur_daten_BW_2017!$B$7:$AH$452,Calc_Targetkreise!BP$5,FALSE)</f>
        <v>20265</v>
      </c>
      <c r="BQ7" s="62">
        <f>IF(BP7&lt;Master_sheet_Kriterien!$J$38,1,IF(BP7&lt;Master_sheet_Kriterien!$K$38,2,IF(BP7&lt;Master_sheet_Kriterien!$L$38,3,IF(BP7&lt;Master_sheet_Kriterien!$M$38,4,5))))</f>
        <v>2</v>
      </c>
      <c r="BR7" s="65">
        <f>VLOOKUP($D7,Struktur_daten_BW_2017!$B$7:$AH$452,Calc_Targetkreise!BR$5,FALSE)</f>
        <v>30.4</v>
      </c>
      <c r="BS7" s="62">
        <f>IF(BR7&lt;Master_sheet_Kriterien!$J$24,1,IF(BR7&lt;Master_sheet_Kriterien!$K$24,2,IF(BR7&lt;Master_sheet_Kriterien!$L$24,3,IF(BR7&lt;Master_sheet_Kriterien!$M$24,4,5))))</f>
        <v>2</v>
      </c>
      <c r="BT7" s="65">
        <f>VLOOKUP($D7,Struktur_daten_BW_2017!$B$7:$AH$452,Calc_Targetkreise!BT$5,FALSE)</f>
        <v>16.3</v>
      </c>
      <c r="BU7" s="62">
        <f>IF(BT7&lt;Master_sheet_Kriterien!$J$26,1,IF(BT7&lt;Master_sheet_Kriterien!$K$26,2,IF(BT7&lt;Master_sheet_Kriterien!$L$26,3,IF(BT7&lt;Master_sheet_Kriterien!$M$26,4,5))))</f>
        <v>5</v>
      </c>
      <c r="BV7" s="65">
        <f t="shared" ref="BV7:BV408" si="13">CM7*(BT7/1000)</f>
        <v>4.60964</v>
      </c>
      <c r="BW7" s="62">
        <f>IF(BV7&lt;Master_sheet_Kriterien!$J$28,1,IF(BV7&lt;Master_sheet_Kriterien!$K$28,2,IF(BV7&lt;Master_sheet_Kriterien!$L$28,3,IF(BV7&lt;Master_sheet_Kriterien!$M$28,4,5))))</f>
        <v>4</v>
      </c>
      <c r="BX7" s="65">
        <f>VLOOKUP($D7,Struktur_daten_BW_2017!$B$7:$AH$452,Calc_Targetkreise!BX$5,FALSE)</f>
        <v>26.99386503</v>
      </c>
      <c r="BY7" s="62">
        <f>IF(BX7&lt;Master_sheet_Kriterien!$J$30,1,IF(BX7&lt;Master_sheet_Kriterien!$K$30,2,IF(BX7&lt;Master_sheet_Kriterien!$L$30,3,IF(BX7&lt;Master_sheet_Kriterien!$M$30,4,5))))</f>
        <v>4</v>
      </c>
      <c r="BZ7" s="65">
        <f t="shared" ref="BZ7:BZ9" si="14">CL7/1000</f>
        <v>9.778</v>
      </c>
      <c r="CA7" s="62">
        <f>IF(BZ7&lt;Master_sheet_Kriterien!$J$32,1,IF(BZ7&lt;Master_sheet_Kriterien!$K$32,2,IF(BZ7&lt;Master_sheet_Kriterien!$L$32,3,IF(BZ7&lt;Master_sheet_Kriterien!$M$32,4,5))))</f>
        <v>1</v>
      </c>
      <c r="CB7" s="65">
        <f t="shared" ref="CB7:CB9" si="15">BZ7/CM7*100</f>
        <v>3.457567185</v>
      </c>
      <c r="CC7" s="62">
        <f>IF(CB7&lt;Master_sheet_Kriterien!$J$34,1,IF(CB7&lt;Master_sheet_Kriterien!$K$34,2,IF(CB7&lt;Master_sheet_Kriterien!$L$34,3,IF(CB7&lt;Master_sheet_Kriterien!$M$34,4,5))))</f>
        <v>1</v>
      </c>
      <c r="CD7" s="65">
        <f>100-VLOOKUP($D7,Struktur_daten_BW_2017!$B$7:$AH$452,Calc_Targetkreise!CD$5,FALSE)</f>
        <v>50.6</v>
      </c>
      <c r="CE7" s="62">
        <f>IF(CD7&lt;Master_sheet_Kriterien!$J$40,1,IF(CD7&lt;Master_sheet_Kriterien!$K$40,2,IF(CD7&lt;Master_sheet_Kriterien!$L$40,3,IF(CD7&lt;Master_sheet_Kriterien!$M$40,4,5))))</f>
        <v>3</v>
      </c>
      <c r="CF7" s="61"/>
      <c r="CG7" s="59">
        <f>VLOOKUP($D7,EW_19_Kreise!$A$6:$CQ$406,Calc_Targetkreise!CG$5,FALSE)/1000</f>
        <v>70.431</v>
      </c>
      <c r="CH7" s="59">
        <f>VLOOKUP($D7,BW_17_Kreise!$B$7:$CC$410,Calc_Targetkreise!CH$5,FALSE)/1000</f>
        <v>70.105</v>
      </c>
      <c r="CI7" s="59">
        <f>VLOOKUP($D7,EW_Erg_09_14_Kreise!$A$10:$BK$412,Calc_Targetkreise!CI$5,FALSE)/1000</f>
        <v>70.929</v>
      </c>
      <c r="CJ7" s="59">
        <f>VLOOKUP($D7,EW_Erg_09_14_Kreise!$A$10:$BK$412,Calc_Targetkreise!CJ$5,FALSE)/1000</f>
        <v>69.522</v>
      </c>
      <c r="CK7" s="59">
        <f>VLOOKUP($D7,EW_Erg_09_14_Kreise!$A$10:$BK$412,Calc_Targetkreise!CK$5,FALSE)/1000</f>
        <v>22.402</v>
      </c>
      <c r="CL7" s="45">
        <f>4067+5711</f>
        <v>9778</v>
      </c>
      <c r="CM7" s="59">
        <f>VLOOKUP($D7,Struktur_daten_BW_2017!$B$7:$AH$452,Calc_Targetkreise!CM$5,FALSE)</f>
        <v>282.8</v>
      </c>
      <c r="CN7" s="66">
        <v>8.0</v>
      </c>
      <c r="CO7" s="67">
        <f t="shared" ref="CO7:CO408" si="16">CN7/CM7</f>
        <v>0.02828854314</v>
      </c>
      <c r="CP7" s="62">
        <f>IF(CO7&lt;Master_sheet_Kriterien!$J$58,1,IF(CO7&lt;Master_sheet_Kriterien!$K$58,2,IF(CO7&lt;Master_sheet_Kriterien!$L$58,3,IF(CO7&lt;Master_sheet_Kriterien!$M$58,4,5))))</f>
        <v>1</v>
      </c>
      <c r="CQ7" s="66">
        <v>8.0</v>
      </c>
      <c r="CR7" s="67">
        <f t="shared" ref="CR7:CR408" si="17">CQ7/CM7</f>
        <v>0.02828854314</v>
      </c>
      <c r="CS7" s="62">
        <f>IF(CR7&lt;Master_sheet_Kriterien!$J$59,1,IF(CR7&lt;Master_sheet_Kriterien!$K$59,2,IF(CR7&lt;Master_sheet_Kriterien!$L$59,3,IF(CR7&lt;Master_sheet_Kriterien!$M$59,4,5))))</f>
        <v>1</v>
      </c>
      <c r="CT7" s="66">
        <v>0.0</v>
      </c>
      <c r="CU7" s="44"/>
      <c r="CV7" s="66">
        <v>0.0</v>
      </c>
      <c r="CW7" s="68"/>
      <c r="CY7" s="31">
        <f t="shared" ref="CY7:CY408" si="18">D7</f>
        <v>1001</v>
      </c>
      <c r="DB7" s="69" t="str">
        <f t="shared" ref="DB7:DB408" si="19">E7</f>
        <v>Flensburg, Stadt</v>
      </c>
      <c r="DC7" s="70">
        <f t="shared" ref="DC7:DC408" si="20">RANK(DD7,$DD$7:$DD$408,0)+COUNTIF($DD$7:DD7,DD7)-1</f>
        <v>66</v>
      </c>
      <c r="DD7" s="71">
        <f t="shared" ref="DD7:DD408" si="21">N7*N$4+O7*O$4+R7*R$4+S7*S$4+AE7*AE$4+AV7*AV$4+AY7*AY$4+BA7*BA$4+BC7*BC$4+BG7*BG$4+BE$4*BE7+BI7*BI$4+BK7*BK$4+BM7*BM$4+BO7*BO$4+BQ7*BQ$4+BS7*BS$4+BU7*BU$4+BW7*BW$4+BY7*BY$4+CA7*CA$4+CC7*CC$4+CE7*CE$4+CP7*CP$4+CS7*CS$4+CV7</f>
        <v>189</v>
      </c>
      <c r="DE7" s="72">
        <f t="shared" ref="DE7:DE408" si="22">AX7</f>
        <v>0.00723166709</v>
      </c>
      <c r="DG7" s="69" t="str">
        <f t="shared" ref="DG7:DG408" si="23">DB7</f>
        <v>Flensburg, Stadt</v>
      </c>
      <c r="DH7" s="70" t="str">
        <f t="shared" ref="DH7:DH408" si="24">RANK(DI7,$DD$7:$DD$408,0)+COUNTIF($DD$7:DI7,DI7)-1</f>
        <v>#REF!</v>
      </c>
      <c r="DI7" s="73">
        <f t="shared" ref="DI7:DI408" si="25">N7*N$4+O7*O$4+R7*R$4+S7*S$4+AE7*AE$4+AV7*AV$4+AY7*AY$4+BA7*BA$4+BC7*BC$4+BG7*BG$4+BE$4*BE7+BI7*BI$4+BK7*BK$4+BM7*BM$4+BO7*BO$4+BQ7*BQ$4+BS7*BS$4+BU7*BU$4+BW7*BW$4+BY7*BY$4+CA7*CA$4+CC7*CC$4+CE7*CE$4+CO7*10+CV7</f>
        <v>183.2828854</v>
      </c>
      <c r="DJ7" s="74">
        <f t="shared" ref="DJ7:DJ408" si="26">AX7</f>
        <v>0.00723166709</v>
      </c>
      <c r="DK7" s="75"/>
      <c r="DL7" s="75"/>
      <c r="DM7" s="75"/>
      <c r="DN7" s="75"/>
      <c r="DO7" s="75"/>
      <c r="DP7" s="44"/>
    </row>
    <row r="8" ht="16.5" customHeight="1">
      <c r="A8" s="58">
        <f t="shared" si="5"/>
        <v>16</v>
      </c>
      <c r="B8" s="58">
        <f t="shared" si="6"/>
        <v>228</v>
      </c>
      <c r="C8" s="58" t="s">
        <v>159</v>
      </c>
      <c r="D8" s="58">
        <v>1002.0</v>
      </c>
      <c r="E8" s="58" t="s">
        <v>161</v>
      </c>
      <c r="F8" s="59">
        <f>VLOOKUP($D8,EW_19_Kreise!$A$6:$CQ$406,Calc_Targetkreise!F$5,FALSE)/1000</f>
        <v>109.018</v>
      </c>
      <c r="G8" s="59">
        <f>VLOOKUP($D8,BW_17_Kreise!$B$7:$CC$410,Calc_Targetkreise!G$5,FALSE)/1000</f>
        <v>137.368</v>
      </c>
      <c r="H8" s="59">
        <f>VLOOKUP($D8,EW_Erg_09_14_Kreise!$A$10:$BK$412,Calc_Targetkreise!H$5,FALSE)/1000</f>
        <v>75.336</v>
      </c>
      <c r="I8" s="60">
        <f t="shared" ref="I8:K8" si="7">F8/CG8</f>
        <v>0.5855044443</v>
      </c>
      <c r="J8" s="60">
        <f t="shared" si="7"/>
        <v>0.7346353777</v>
      </c>
      <c r="K8" s="60">
        <f t="shared" si="7"/>
        <v>0.4004358572</v>
      </c>
      <c r="L8" s="61">
        <f t="shared" ref="L8:M8" si="8">1-(T8+X8)</f>
        <v>0.6677429415</v>
      </c>
      <c r="M8" s="61">
        <f t="shared" si="8"/>
        <v>0.5004804612</v>
      </c>
      <c r="N8" s="62">
        <f>IF(L8&lt;Master_sheet_Kriterien!$J$46,1,IF(L8&lt;Master_sheet_Kriterien!$K$46,2,IF(L8&lt;Master_sheet_Kriterien!$L$46,3,IF(L8&lt;Master_sheet_Kriterien!$M$46,4,5))))</f>
        <v>5</v>
      </c>
      <c r="O8" s="62">
        <f>IF(M8&lt;Master_sheet_Kriterien!$J$46,1,IF(M8&lt;Master_sheet_Kriterien!$K$46,2,IF(M8&lt;Master_sheet_Kriterien!$L$46,3,IF(M8&lt;Master_sheet_Kriterien!$M$46,4,5))))</f>
        <v>4</v>
      </c>
      <c r="P8" s="61">
        <f t="shared" ref="P8:Q8" si="9">1-(T8+AM8)</f>
        <v>0.7727898145</v>
      </c>
      <c r="Q8" s="61">
        <f t="shared" si="9"/>
        <v>0.6720560829</v>
      </c>
      <c r="R8" s="62">
        <f>IF(P8&lt;Master_sheet_Kriterien!$J$46,1,IF(P8&lt;Master_sheet_Kriterien!$K$46,2,IF(P8&lt;Master_sheet_Kriterien!$L$46,3,IF(P8&lt;Master_sheet_Kriterien!$M$46,4,5))))</f>
        <v>5</v>
      </c>
      <c r="S8" s="62">
        <f>IF(Q8&lt;Master_sheet_Kriterien!$J$46,1,IF(Q8&lt;Master_sheet_Kriterien!$K$46,2,IF(Q8&lt;Master_sheet_Kriterien!$L$46,3,IF(Q8&lt;Master_sheet_Kriterien!$M$46,4,5))))</f>
        <v>5</v>
      </c>
      <c r="T8" s="61">
        <f>VLOOKUP($D8,EW_19_Kreise!$A$6:$CQ$406,Calc_Targetkreise!T$5,FALSE)/1000/F8</f>
        <v>0.1679630887</v>
      </c>
      <c r="U8" s="63">
        <f>VLOOKUP($D8,BW_17_Kreise!$B$7:$CC$410,Calc_Targetkreise!U$5,FALSE)/1000/$G8</f>
        <v>0.2586119038</v>
      </c>
      <c r="V8" s="61">
        <f>VLOOKUP(Calc_Targetkreise!$D8,EW_Erg_09_14_Kreise!$A$7:$BK$412,Calc_Targetkreise!V$5,FALSE)/1000/$H8</f>
        <v>0.2319873633</v>
      </c>
      <c r="W8" s="61">
        <f>VLOOKUP(Calc_Targetkreise!$D8,EW_Erg_09_14_Kreise!$A$7:$BK$412,Calc_Targetkreise!W$5,FALSE)/1000/CK8</f>
        <v>0.2783404116</v>
      </c>
      <c r="X8" s="61">
        <f>VLOOKUP($D8,EW_19_Kreise!$A$6:$CQ$406,Calc_Targetkreise!X$5,FALSE)/1000/F8</f>
        <v>0.1642939698</v>
      </c>
      <c r="Y8" s="63">
        <f>VLOOKUP($D8,BW_17_Kreise!$B$7:$CC$410,Calc_Targetkreise!Y$5,FALSE)/1000/$G8</f>
        <v>0.240907635</v>
      </c>
      <c r="Z8" s="61">
        <f>VLOOKUP(Calc_Targetkreise!$D8,EW_Erg_09_14_Kreise!$A$7:$BK$412,Calc_Targetkreise!Z$5,FALSE)/1000/$H8</f>
        <v>0.3440320697</v>
      </c>
      <c r="AA8" s="61">
        <f>VLOOKUP(Calc_Targetkreise!$D8,EW_Erg_09_14_Kreise!$A$7:$BK$412,Calc_Targetkreise!AA$5,FALSE)/1000/$H8</f>
        <v>0.2354783901</v>
      </c>
      <c r="AB8" s="61">
        <f>VLOOKUP($D8,EW_19_Kreise!$A$6:$CQ$406,Calc_Targetkreise!AB$5,FALSE)/1000/F8</f>
        <v>0.3698838724</v>
      </c>
      <c r="AC8" s="63">
        <f>VLOOKUP($D8,BW_17_Kreise!$B$7:$CC$410,Calc_Targetkreise!AC$5,FALSE)/1000/$G8</f>
        <v>0.1746767806</v>
      </c>
      <c r="AD8" s="61">
        <f>VLOOKUP(Calc_Targetkreise!$D8,EW_Erg_09_14_Kreise!$A$7:$BK$412,Calc_Targetkreise!AD$5,FALSE)/1000/$H8</f>
        <v>0.189882659</v>
      </c>
      <c r="AE8" s="62">
        <f>IF(AC8&lt;Master_sheet_Kriterien!$J$54,1,IF(AC8&lt;Master_sheet_Kriterien!$K$54,2,IF(AC8&lt;Master_sheet_Kriterien!$L$54,3,IF(AC8&lt;Master_sheet_Kriterien!$M$54,4,5))))</f>
        <v>5</v>
      </c>
      <c r="AF8" s="61">
        <f>VLOOKUP(Calc_Targetkreise!$D8,EW_Erg_09_14_Kreise!$A$7:$BK$412,Calc_Targetkreise!AF$5,FALSE)/1000/$H8</f>
        <v>0.1606536052</v>
      </c>
      <c r="AG8" s="63">
        <f>VLOOKUP($D8,BW_17_Kreise!$B$7:$CC$410,Calc_Targetkreise!AG$5,FALSE)/1000/$G8</f>
        <v>0.1142696989</v>
      </c>
      <c r="AH8" s="61">
        <f>VLOOKUP(Calc_Targetkreise!$D8,EW_Erg_09_14_Kreise!$A$7:$BK$412,Calc_Targetkreise!AH$5,FALSE)/1000/$H8</f>
        <v>0.03518901986</v>
      </c>
      <c r="AI8" s="61">
        <f>VLOOKUP(Calc_Targetkreise!$D8,EW_Erg_09_14_Kreise!$A$7:$BK$412,Calc_Targetkreise!AI$5,FALSE)/1000/$H8</f>
        <v>0.083466072</v>
      </c>
      <c r="AJ8" s="63">
        <f>VLOOKUP($D8,BW_17_Kreise!$B$7:$CC$410,Calc_Targetkreise!AJ$5,FALSE)/1000/$G8</f>
        <v>0.1070045425</v>
      </c>
      <c r="AK8" s="61">
        <f>VLOOKUP(Calc_Targetkreise!$D8,EW_Erg_09_14_Kreise!$A$7:$BK$412,Calc_Targetkreise!AK$5,FALSE)/1000/$H8</f>
        <v>0.06455081236</v>
      </c>
      <c r="AL8" s="61">
        <f>VLOOKUP(Calc_Targetkreise!$D8,EW_Erg_09_14_Kreise!$A$7:$BK$412,Calc_Targetkreise!AL$5,FALSE)/1000/$H8</f>
        <v>0.0414542848</v>
      </c>
      <c r="AM8" s="61">
        <f>VLOOKUP($D8,EW_19_Kreise!$A$6:$CQ$406,Calc_Targetkreise!AM$5,FALSE)/1000/F8</f>
        <v>0.05924709681</v>
      </c>
      <c r="AN8" s="63">
        <f>VLOOKUP($D8,BW_17_Kreise!$B$7:$CC$410,Calc_Targetkreise!AN$5,FALSE)/1000/$G8</f>
        <v>0.06933201328</v>
      </c>
      <c r="AO8" s="61">
        <f>VLOOKUP(Calc_Targetkreise!$D8,EW_Erg_09_14_Kreise!$A$7:$BK$412,Calc_Targetkreise!AO$5,FALSE)/1000/$H8</f>
        <v>0.05864394181</v>
      </c>
      <c r="AP8" s="61">
        <f>VLOOKUP(Calc_Targetkreise!$D8,EW_Erg_09_14_Kreise!$A$7:$BK$412,Calc_Targetkreise!AP$5,FALSE)/1000/$H8</f>
        <v>0.0002389295954</v>
      </c>
      <c r="AQ8" s="61">
        <f t="shared" ref="AQ8:AR8" si="10">1-U8-Y8-AC8-AG8-AJ8-AN8</f>
        <v>0.03519742589</v>
      </c>
      <c r="AR8" s="61">
        <f t="shared" si="10"/>
        <v>0.07571413401</v>
      </c>
      <c r="AS8" s="61">
        <f t="shared" si="11"/>
        <v>0.2003683066</v>
      </c>
      <c r="AT8" s="63">
        <f>VLOOKUP($D8,BW_17_Kreise!$B$7:$CC$410,Calc_Targetkreise!AT$5,FALSE)/1000/$G8</f>
        <v>0</v>
      </c>
      <c r="AU8" s="61">
        <f>VLOOKUP(Calc_Targetkreise!$D8,EW_Erg_09_14_Kreise!$A$7:$BK$412,Calc_Targetkreise!AU$5,FALSE)/1000/$H8</f>
        <v>0.02435754487</v>
      </c>
      <c r="AV8" s="62">
        <f>IF(AU8&lt;Master_sheet_Kriterien!$J$44,1,IF(AU8&lt;Master_sheet_Kriterien!$K$44,2,IF(AU8&lt;Master_sheet_Kriterien!$L$44,3,IF(AU8&lt;Master_sheet_Kriterien!$M$44,4,5))))</f>
        <v>5</v>
      </c>
      <c r="AW8" s="61">
        <f>VLOOKUP(Calc_Targetkreise!$D8,EW_Erg_09_14_Kreise!$A$7:$BK$412,Calc_Targetkreise!AW$5,FALSE)/1000/$H8</f>
        <v>0.01652596368</v>
      </c>
      <c r="AX8" s="61">
        <f>VLOOKUP($D8,EW_19_Kreise!$A$6:$CQ$406,Calc_Targetkreise!AX$5,FALSE)/1000/F8</f>
        <v>0.01044781596</v>
      </c>
      <c r="AY8" s="62">
        <f>IF(AX8&lt;Master_sheet_Kriterien!$J$56,1,IF(AX8&lt;Master_sheet_Kriterien!$K$56,2,IF(AX8&lt;Master_sheet_Kriterien!$L$56,3,IF(AX8&lt;Master_sheet_Kriterien!$M$56,4,5))))</f>
        <v>4</v>
      </c>
      <c r="AZ8" s="64">
        <f>VLOOKUP($D8,EW_19_Kreise!$A$6:$CQ$406,Calc_Targetkreise!AZ$5,FALSE)</f>
        <v>1139</v>
      </c>
      <c r="BA8" s="62">
        <f>IF(AZ8&lt;Master_sheet_Kriterien!$J$57,1,IF(AZ8&lt;Master_sheet_Kriterien!$K$57,2,IF(AZ8&lt;Master_sheet_Kriterien!$L$57,3,IF(AZ8&lt;Master_sheet_Kriterien!$M$56,4,5))))</f>
        <v>5</v>
      </c>
      <c r="BB8" s="59">
        <f>VLOOKUP($D8,Struktur_daten_BW_2017!$B$7:$AH$452,Calc_Targetkreise!BB$5,FALSE)</f>
        <v>1873.8</v>
      </c>
      <c r="BC8" s="62">
        <f>IF(BB8&lt;Master_sheet_Kriterien!$J$8,1,IF(BB8&lt;Master_sheet_Kriterien!$K$8,2,IF(BB8&lt;Master_sheet_Kriterien!$L$8,3,IF(BB8&lt;Master_sheet_Kriterien!$M$8,4,5))))</f>
        <v>5</v>
      </c>
      <c r="BD8" s="65">
        <f t="shared" si="12"/>
        <v>28.944</v>
      </c>
      <c r="BE8" s="62">
        <f>IF(BD8&lt;Master_sheet_Kriterien!$J$10,1,IF(BD8&lt;Master_sheet_Kriterien!$K$10,2,IF(BD8&lt;Master_sheet_Kriterien!$L$10,3,IF(BD8&lt;Master_sheet_Kriterien!$M$10,4,5))))</f>
        <v>4</v>
      </c>
      <c r="BF8" s="65">
        <f>VLOOKUP($D8,Struktur_daten_BW_2017!$B$7:$AH$452,Calc_Targetkreise!BF$5,FALSE)</f>
        <v>10.8</v>
      </c>
      <c r="BG8" s="62">
        <f>IF(BF8&lt;Master_sheet_Kriterien!$J$12,1,IF(BF8&lt;Master_sheet_Kriterien!$K$12,2,IF(BF8&lt;Master_sheet_Kriterien!$L$12,3,IF(BF8&lt;Master_sheet_Kriterien!$M$12,4,5))))</f>
        <v>5</v>
      </c>
      <c r="BH8" s="65">
        <f>VLOOKUP($D8,Struktur_daten_BW_2017!$B$7:$AH$452,Calc_Targetkreise!BH$5,FALSE)</f>
        <v>17.4</v>
      </c>
      <c r="BI8" s="62">
        <f>IF(BH8&lt;Master_sheet_Kriterien!$J$14,1,IF(BH8&lt;Master_sheet_Kriterien!$K$14,2,IF(BH8&lt;Master_sheet_Kriterien!$L$14,3,IF(BH8&lt;Master_sheet_Kriterien!$M$14,4,5))))</f>
        <v>5</v>
      </c>
      <c r="BJ8" s="65">
        <f>VLOOKUP($D8,Struktur_daten_BW_2017!$B$7:$AH$452,Calc_Targetkreise!BJ$5,FALSE)</f>
        <v>32.8</v>
      </c>
      <c r="BK8" s="62">
        <f>IF(BJ8&lt;Master_sheet_Kriterien!$J$16,1,IF(BJ8&lt;Master_sheet_Kriterien!$K$16,2,IF(BJ8&lt;Master_sheet_Kriterien!$L$16,3,IF(BJ8&lt;Master_sheet_Kriterien!$M$16,4,5))))</f>
        <v>1</v>
      </c>
      <c r="BL8" s="65">
        <f>VLOOKUP($D8,Struktur_daten_BW_2017!$B$7:$AH$452,Calc_Targetkreise!BL$5,FALSE)</f>
        <v>14.8</v>
      </c>
      <c r="BM8" s="62">
        <f>IF(BL8&lt;Master_sheet_Kriterien!$J$18,1,IF(BL8&lt;Master_sheet_Kriterien!$K$18,2,IF(BL8&lt;Master_sheet_Kriterien!$L$18,3,IF(BL8&lt;Master_sheet_Kriterien!$M$18,4,5))))</f>
        <v>1</v>
      </c>
      <c r="BN8" s="65">
        <f>VLOOKUP($D8,Struktur_daten_BW_2017!$B$7:$AH$452,Calc_Targetkreise!BN$5,FALSE)</f>
        <v>9.6</v>
      </c>
      <c r="BO8" s="62">
        <f>IF(BN8&lt;Master_sheet_Kriterien!$J$20,1,IF(BN8&lt;Master_sheet_Kriterien!$K$20,2,IF(BN8&lt;Master_sheet_Kriterien!$L$20,3,IF(BN8&lt;Master_sheet_Kriterien!$M$20,4,5))))</f>
        <v>1</v>
      </c>
      <c r="BP8" s="59">
        <f>VLOOKUP($D8,Struktur_daten_BW_2017!$B$7:$AH$452,Calc_Targetkreise!BP$5,FALSE)</f>
        <v>18637</v>
      </c>
      <c r="BQ8" s="62">
        <f>IF(BP8&lt;Master_sheet_Kriterien!$J$38,1,IF(BP8&lt;Master_sheet_Kriterien!$K$38,2,IF(BP8&lt;Master_sheet_Kriterien!$L$38,3,IF(BP8&lt;Master_sheet_Kriterien!$M$38,4,5))))</f>
        <v>1</v>
      </c>
      <c r="BR8" s="65">
        <f>VLOOKUP($D8,Struktur_daten_BW_2017!$B$7:$AH$452,Calc_Targetkreise!BR$5,FALSE)</f>
        <v>43.6</v>
      </c>
      <c r="BS8" s="62">
        <f>IF(BR8&lt;Master_sheet_Kriterien!$J$24,1,IF(BR8&lt;Master_sheet_Kriterien!$K$24,2,IF(BR8&lt;Master_sheet_Kriterien!$L$24,3,IF(BR8&lt;Master_sheet_Kriterien!$M$24,4,5))))</f>
        <v>5</v>
      </c>
      <c r="BT8" s="65">
        <f>VLOOKUP($D8,Struktur_daten_BW_2017!$B$7:$AH$452,Calc_Targetkreise!BT$5,FALSE)</f>
        <v>13.5</v>
      </c>
      <c r="BU8" s="62">
        <f>IF(BT8&lt;Master_sheet_Kriterien!$J$26,1,IF(BT8&lt;Master_sheet_Kriterien!$K$26,2,IF(BT8&lt;Master_sheet_Kriterien!$L$26,3,IF(BT8&lt;Master_sheet_Kriterien!$M$26,4,5))))</f>
        <v>3</v>
      </c>
      <c r="BV8" s="65">
        <f t="shared" si="13"/>
        <v>3.618</v>
      </c>
      <c r="BW8" s="62">
        <f>IF(BV8&lt;Master_sheet_Kriterien!$J$28,1,IF(BV8&lt;Master_sheet_Kriterien!$K$28,2,IF(BV8&lt;Master_sheet_Kriterien!$L$28,3,IF(BV8&lt;Master_sheet_Kriterien!$M$28,4,5))))</f>
        <v>2</v>
      </c>
      <c r="BX8" s="65">
        <f>VLOOKUP($D8,Struktur_daten_BW_2017!$B$7:$AH$452,Calc_Targetkreise!BX$5,FALSE)</f>
        <v>35.55555556</v>
      </c>
      <c r="BY8" s="62">
        <f>IF(BX8&lt;Master_sheet_Kriterien!$J$30,1,IF(BX8&lt;Master_sheet_Kriterien!$K$30,2,IF(BX8&lt;Master_sheet_Kriterien!$L$30,3,IF(BX8&lt;Master_sheet_Kriterien!$M$30,4,5))))</f>
        <v>5</v>
      </c>
      <c r="BZ8" s="65">
        <f t="shared" si="14"/>
        <v>34.313</v>
      </c>
      <c r="CA8" s="62">
        <f>IF(BZ8&lt;Master_sheet_Kriterien!$J$32,1,IF(BZ8&lt;Master_sheet_Kriterien!$K$32,2,IF(BZ8&lt;Master_sheet_Kriterien!$L$32,3,IF(BZ8&lt;Master_sheet_Kriterien!$M$32,4,5))))</f>
        <v>3</v>
      </c>
      <c r="CB8" s="65">
        <f t="shared" si="15"/>
        <v>12.80335821</v>
      </c>
      <c r="CC8" s="62">
        <f>IF(CB8&lt;Master_sheet_Kriterien!$J$34,1,IF(CB8&lt;Master_sheet_Kriterien!$K$34,2,IF(CB8&lt;Master_sheet_Kriterien!$L$34,3,IF(CB8&lt;Master_sheet_Kriterien!$M$34,4,5))))</f>
        <v>5</v>
      </c>
      <c r="CD8" s="65">
        <f>100-VLOOKUP($D8,Struktur_daten_BW_2017!$B$7:$AH$452,Calc_Targetkreise!CD$5,FALSE)</f>
        <v>70.5</v>
      </c>
      <c r="CE8" s="62">
        <f>IF(CD8&lt;Master_sheet_Kriterien!$J$40,1,IF(CD8&lt;Master_sheet_Kriterien!$K$40,2,IF(CD8&lt;Master_sheet_Kriterien!$L$40,3,IF(CD8&lt;Master_sheet_Kriterien!$M$40,4,5))))</f>
        <v>5</v>
      </c>
      <c r="CF8" s="61"/>
      <c r="CG8" s="59">
        <f>VLOOKUP($D8,EW_19_Kreise!$A$6:$CQ$406,Calc_Targetkreise!CG$5,FALSE)/1000</f>
        <v>186.195</v>
      </c>
      <c r="CH8" s="59">
        <f>VLOOKUP($D8,BW_17_Kreise!$B$7:$CC$410,Calc_Targetkreise!CH$5,FALSE)/1000</f>
        <v>186.988</v>
      </c>
      <c r="CI8" s="59">
        <f>VLOOKUP($D8,EW_Erg_09_14_Kreise!$A$10:$BK$412,Calc_Targetkreise!CI$5,FALSE)/1000</f>
        <v>188.135</v>
      </c>
      <c r="CJ8" s="59">
        <f>VLOOKUP($D8,EW_Erg_09_14_Kreise!$A$10:$BK$412,Calc_Targetkreise!CJ$5,FALSE)/1000</f>
        <v>182.806</v>
      </c>
      <c r="CK8" s="59">
        <f>VLOOKUP($D8,EW_Erg_09_14_Kreise!$A$10:$BK$412,Calc_Targetkreise!CK$5,FALSE)/1000</f>
        <v>61.22</v>
      </c>
      <c r="CL8" s="45">
        <f>26477+7268+568</f>
        <v>34313</v>
      </c>
      <c r="CM8" s="59">
        <f>VLOOKUP($D8,Struktur_daten_BW_2017!$B$7:$AH$452,Calc_Targetkreise!CM$5,FALSE)</f>
        <v>268</v>
      </c>
      <c r="CN8" s="66">
        <v>34.0</v>
      </c>
      <c r="CO8" s="67">
        <f t="shared" si="16"/>
        <v>0.1268656716</v>
      </c>
      <c r="CP8" s="62">
        <f>IF(CO8&lt;Master_sheet_Kriterien!$J$58,1,IF(CO8&lt;Master_sheet_Kriterien!$K$58,2,IF(CO8&lt;Master_sheet_Kriterien!$L$58,3,IF(CO8&lt;Master_sheet_Kriterien!$M$58,4,5))))</f>
        <v>3</v>
      </c>
      <c r="CQ8" s="66">
        <v>28.0</v>
      </c>
      <c r="CR8" s="67">
        <f t="shared" si="17"/>
        <v>0.1044776119</v>
      </c>
      <c r="CS8" s="62">
        <f>IF(CR8&lt;Master_sheet_Kriterien!$J$59,1,IF(CR8&lt;Master_sheet_Kriterien!$K$59,2,IF(CR8&lt;Master_sheet_Kriterien!$L$59,3,IF(CR8&lt;Master_sheet_Kriterien!$M$59,4,5))))</f>
        <v>3</v>
      </c>
      <c r="CT8" s="66">
        <v>6.0</v>
      </c>
      <c r="CU8" s="44"/>
      <c r="CV8" s="66">
        <v>0.0</v>
      </c>
      <c r="CW8" s="68"/>
      <c r="CY8" s="31">
        <f t="shared" si="18"/>
        <v>1002</v>
      </c>
      <c r="DB8" s="76" t="str">
        <f t="shared" si="19"/>
        <v>Kiel, Landeshauptstadt</v>
      </c>
      <c r="DC8" s="58">
        <f t="shared" si="20"/>
        <v>16</v>
      </c>
      <c r="DD8" s="77">
        <f t="shared" si="21"/>
        <v>228</v>
      </c>
      <c r="DE8" s="72">
        <f t="shared" si="22"/>
        <v>0.01044781596</v>
      </c>
      <c r="DG8" s="76" t="str">
        <f t="shared" si="23"/>
        <v>Kiel, Landeshauptstadt</v>
      </c>
      <c r="DH8" s="58" t="str">
        <f t="shared" si="24"/>
        <v>#REF!</v>
      </c>
      <c r="DI8" s="75">
        <f t="shared" si="25"/>
        <v>211.2686567</v>
      </c>
      <c r="DJ8" s="78">
        <f t="shared" si="26"/>
        <v>0.01044781596</v>
      </c>
      <c r="DK8" s="75"/>
      <c r="DL8" s="75"/>
      <c r="DM8" s="75"/>
      <c r="DN8" s="75"/>
      <c r="DO8" s="75"/>
      <c r="DP8" s="44"/>
    </row>
    <row r="9" ht="16.5" customHeight="1">
      <c r="A9" s="58">
        <f t="shared" si="5"/>
        <v>45</v>
      </c>
      <c r="B9" s="58">
        <f t="shared" si="6"/>
        <v>203</v>
      </c>
      <c r="C9" s="58" t="s">
        <v>159</v>
      </c>
      <c r="D9" s="58">
        <v>1003.0</v>
      </c>
      <c r="E9" s="58" t="s">
        <v>162</v>
      </c>
      <c r="F9" s="59">
        <f>VLOOKUP($D9,EW_19_Kreise!$A$6:$CQ$406,Calc_Targetkreise!F$5,FALSE)/1000</f>
        <v>90.485</v>
      </c>
      <c r="G9" s="59">
        <f>VLOOKUP($D9,BW_17_Kreise!$B$7:$CC$410,Calc_Targetkreise!G$5,FALSE)/1000</f>
        <v>117.879</v>
      </c>
      <c r="H9" s="59">
        <f>VLOOKUP($D9,EW_Erg_09_14_Kreise!$A$10:$BK$412,Calc_Targetkreise!H$5,FALSE)/1000</f>
        <v>62.509</v>
      </c>
      <c r="I9" s="60">
        <f t="shared" ref="I9:K9" si="27">F9/CG9</f>
        <v>0.5433555516</v>
      </c>
      <c r="J9" s="60">
        <f t="shared" si="27"/>
        <v>0.7072471246</v>
      </c>
      <c r="K9" s="60">
        <f t="shared" si="27"/>
        <v>0.3738621275</v>
      </c>
      <c r="L9" s="61">
        <f t="shared" ref="L9:M9" si="28">1-(T9+X9)</f>
        <v>0.6023429298</v>
      </c>
      <c r="M9" s="61">
        <f t="shared" si="28"/>
        <v>0.455229515</v>
      </c>
      <c r="N9" s="62">
        <f>IF(L9&lt;Master_sheet_Kriterien!$J$46,1,IF(L9&lt;Master_sheet_Kriterien!$K$46,2,IF(L9&lt;Master_sheet_Kriterien!$L$46,3,IF(L9&lt;Master_sheet_Kriterien!$M$46,4,5))))</f>
        <v>5</v>
      </c>
      <c r="O9" s="62">
        <f>IF(M9&lt;Master_sheet_Kriterien!$J$46,1,IF(M9&lt;Master_sheet_Kriterien!$K$46,2,IF(M9&lt;Master_sheet_Kriterien!$L$46,3,IF(M9&lt;Master_sheet_Kriterien!$M$46,4,5))))</f>
        <v>3</v>
      </c>
      <c r="P9" s="61">
        <f t="shared" ref="P9:Q9" si="29">1-(T9+AM9)</f>
        <v>0.7216223683</v>
      </c>
      <c r="Q9" s="61">
        <f t="shared" si="29"/>
        <v>0.6219089066</v>
      </c>
      <c r="R9" s="62">
        <f>IF(P9&lt;Master_sheet_Kriterien!$J$46,1,IF(P9&lt;Master_sheet_Kriterien!$K$46,2,IF(P9&lt;Master_sheet_Kriterien!$L$46,3,IF(P9&lt;Master_sheet_Kriterien!$M$46,4,5))))</f>
        <v>5</v>
      </c>
      <c r="S9" s="62">
        <f>IF(Q9&lt;Master_sheet_Kriterien!$J$46,1,IF(Q9&lt;Master_sheet_Kriterien!$K$46,2,IF(Q9&lt;Master_sheet_Kriterien!$L$46,3,IF(Q9&lt;Master_sheet_Kriterien!$M$46,4,5))))</f>
        <v>5</v>
      </c>
      <c r="T9" s="61">
        <f>VLOOKUP($D9,EW_19_Kreise!$A$6:$CQ$406,Calc_Targetkreise!T$5,FALSE)/1000/F9</f>
        <v>0.2035254462</v>
      </c>
      <c r="U9" s="63">
        <f>VLOOKUP($D9,BW_17_Kreise!$B$7:$CC$410,Calc_Targetkreise!U$5,FALSE)/1000/$G9</f>
        <v>0.2893475513</v>
      </c>
      <c r="V9" s="61">
        <f>VLOOKUP(Calc_Targetkreise!$D9,EW_Erg_09_14_Kreise!$A$7:$BK$412,Calc_Targetkreise!V$5,FALSE)/1000/$H9</f>
        <v>0.2742165128</v>
      </c>
      <c r="W9" s="61">
        <f>VLOOKUP(Calc_Targetkreise!$D9,EW_Erg_09_14_Kreise!$A$7:$BK$412,Calc_Targetkreise!W$5,FALSE)/1000/CK9</f>
        <v>0.2978261649</v>
      </c>
      <c r="X9" s="61">
        <f>VLOOKUP($D9,EW_19_Kreise!$A$6:$CQ$406,Calc_Targetkreise!X$5,FALSE)/1000/F9</f>
        <v>0.194131624</v>
      </c>
      <c r="Y9" s="63">
        <f>VLOOKUP($D9,BW_17_Kreise!$B$7:$CC$410,Calc_Targetkreise!Y$5,FALSE)/1000/$G9</f>
        <v>0.2554229337</v>
      </c>
      <c r="Z9" s="61">
        <f>VLOOKUP(Calc_Targetkreise!$D9,EW_Erg_09_14_Kreise!$A$7:$BK$412,Calc_Targetkreise!Z$5,FALSE)/1000/$H9</f>
        <v>0.3416468029</v>
      </c>
      <c r="AA9" s="61">
        <f>VLOOKUP(Calc_Targetkreise!$D9,EW_Erg_09_14_Kreise!$A$7:$BK$412,Calc_Targetkreise!AA$5,FALSE)/1000/$H9</f>
        <v>0.2522676735</v>
      </c>
      <c r="AB9" s="61">
        <f>VLOOKUP($D9,EW_19_Kreise!$A$6:$CQ$406,Calc_Targetkreise!AB$5,FALSE)/1000/F9</f>
        <v>0.3164391888</v>
      </c>
      <c r="AC9" s="63">
        <f>VLOOKUP($D9,BW_17_Kreise!$B$7:$CC$410,Calc_Targetkreise!AC$5,FALSE)/1000/$G9</f>
        <v>0.1291408987</v>
      </c>
      <c r="AD9" s="61">
        <f>VLOOKUP(Calc_Targetkreise!$D9,EW_Erg_09_14_Kreise!$A$7:$BK$412,Calc_Targetkreise!AD$5,FALSE)/1000/$H9</f>
        <v>0.1528739861</v>
      </c>
      <c r="AE9" s="62">
        <f>IF(AC9&lt;Master_sheet_Kriterien!$J$54,1,IF(AC9&lt;Master_sheet_Kriterien!$K$54,2,IF(AC9&lt;Master_sheet_Kriterien!$L$54,3,IF(AC9&lt;Master_sheet_Kriterien!$M$54,4,5))))</f>
        <v>5</v>
      </c>
      <c r="AF9" s="61">
        <f>VLOOKUP(Calc_Targetkreise!$D9,EW_Erg_09_14_Kreise!$A$7:$BK$412,Calc_Targetkreise!AF$5,FALSE)/1000/$H9</f>
        <v>0.1485706058</v>
      </c>
      <c r="AG9" s="63">
        <f>VLOOKUP($D9,BW_17_Kreise!$B$7:$CC$410,Calc_Targetkreise!AG$5,FALSE)/1000/$G9</f>
        <v>0.107449164</v>
      </c>
      <c r="AH9" s="61">
        <f>VLOOKUP(Calc_Targetkreise!$D9,EW_Erg_09_14_Kreise!$A$7:$BK$412,Calc_Targetkreise!AH$5,FALSE)/1000/$H9</f>
        <v>0.03124350094</v>
      </c>
      <c r="AI9" s="61">
        <f>VLOOKUP(Calc_Targetkreise!$D9,EW_Erg_09_14_Kreise!$A$7:$BK$412,Calc_Targetkreise!AI$5,FALSE)/1000/$H9</f>
        <v>0.1063206898</v>
      </c>
      <c r="AJ9" s="63">
        <f>VLOOKUP($D9,BW_17_Kreise!$B$7:$CC$410,Calc_Targetkreise!AJ$5,FALSE)/1000/$G9</f>
        <v>0.09697231907</v>
      </c>
      <c r="AK9" s="61">
        <f>VLOOKUP(Calc_Targetkreise!$D9,EW_Erg_09_14_Kreise!$A$7:$BK$412,Calc_Targetkreise!AK$5,FALSE)/1000/$H9</f>
        <v>0.05994336815</v>
      </c>
      <c r="AL9" s="61">
        <f>VLOOKUP(Calc_Targetkreise!$D9,EW_Erg_09_14_Kreise!$A$7:$BK$412,Calc_Targetkreise!AL$5,FALSE)/1000/$H9</f>
        <v>0.04893695308</v>
      </c>
      <c r="AM9" s="61">
        <f>VLOOKUP($D9,EW_19_Kreise!$A$6:$CQ$406,Calc_Targetkreise!AM$5,FALSE)/1000/F9</f>
        <v>0.07485218545</v>
      </c>
      <c r="AN9" s="63">
        <f>VLOOKUP($D9,BW_17_Kreise!$B$7:$CC$410,Calc_Targetkreise!AN$5,FALSE)/1000/$G9</f>
        <v>0.08874354211</v>
      </c>
      <c r="AO9" s="61">
        <f>VLOOKUP(Calc_Targetkreise!$D9,EW_Erg_09_14_Kreise!$A$7:$BK$412,Calc_Targetkreise!AO$5,FALSE)/1000/$H9</f>
        <v>0.0693340159</v>
      </c>
      <c r="AP9" s="61">
        <f>VLOOKUP(Calc_Targetkreise!$D9,EW_Erg_09_14_Kreise!$A$7:$BK$412,Calc_Targetkreise!AP$5,FALSE)/1000/$H9</f>
        <v>0.0002559631413</v>
      </c>
      <c r="AQ9" s="61">
        <f t="shared" ref="AQ9:AR9" si="30">1-U9-Y9-AC9-AG9-AJ9-AN9</f>
        <v>0.03292359114</v>
      </c>
      <c r="AR9" s="61">
        <f t="shared" si="30"/>
        <v>0.07074181318</v>
      </c>
      <c r="AS9" s="61">
        <f t="shared" si="11"/>
        <v>0.1458219497</v>
      </c>
      <c r="AT9" s="63">
        <f>VLOOKUP($D9,BW_17_Kreise!$B$7:$CC$410,Calc_Targetkreise!AT$5,FALSE)/1000/$G9</f>
        <v>0</v>
      </c>
      <c r="AU9" s="61">
        <f>VLOOKUP(Calc_Targetkreise!$D9,EW_Erg_09_14_Kreise!$A$7:$BK$412,Calc_Targetkreise!AU$5,FALSE)/1000/$H9</f>
        <v>0.02022108816</v>
      </c>
      <c r="AV9" s="62">
        <f>IF(AU9&lt;Master_sheet_Kriterien!$J$44,1,IF(AU9&lt;Master_sheet_Kriterien!$K$44,2,IF(AU9&lt;Master_sheet_Kriterien!$L$44,3,IF(AU9&lt;Master_sheet_Kriterien!$M$44,4,5))))</f>
        <v>5</v>
      </c>
      <c r="AW9" s="61">
        <f>VLOOKUP(Calc_Targetkreise!$D9,EW_Erg_09_14_Kreise!$A$7:$BK$412,Calc_Targetkreise!AW$5,FALSE)/1000/$H9</f>
        <v>0.01158233214</v>
      </c>
      <c r="AX9" s="61">
        <f>VLOOKUP($D9,EW_19_Kreise!$A$6:$CQ$406,Calc_Targetkreise!AX$5,FALSE)/1000/F9</f>
        <v>0.0103332044</v>
      </c>
      <c r="AY9" s="62">
        <f>IF(AX9&lt;Master_sheet_Kriterien!$J$56,1,IF(AX9&lt;Master_sheet_Kriterien!$K$56,2,IF(AX9&lt;Master_sheet_Kriterien!$L$56,3,IF(AX9&lt;Master_sheet_Kriterien!$M$56,4,5))))</f>
        <v>4</v>
      </c>
      <c r="AZ9" s="64">
        <f>VLOOKUP($D9,EW_19_Kreise!$A$6:$CQ$406,Calc_Targetkreise!AZ$5,FALSE)</f>
        <v>935</v>
      </c>
      <c r="BA9" s="62">
        <f>IF(AZ9&lt;Master_sheet_Kriterien!$J$57,1,IF(AZ9&lt;Master_sheet_Kriterien!$K$57,2,IF(AZ9&lt;Master_sheet_Kriterien!$L$57,3,IF(AZ9&lt;Master_sheet_Kriterien!$M$56,4,5))))</f>
        <v>5</v>
      </c>
      <c r="BB9" s="59">
        <f>VLOOKUP($D9,Struktur_daten_BW_2017!$B$7:$AH$452,Calc_Targetkreise!BB$5,FALSE)</f>
        <v>579.2</v>
      </c>
      <c r="BC9" s="62">
        <f>IF(BB9&lt;Master_sheet_Kriterien!$J$8,1,IF(BB9&lt;Master_sheet_Kriterien!$K$8,2,IF(BB9&lt;Master_sheet_Kriterien!$L$8,3,IF(BB9&lt;Master_sheet_Kriterien!$M$8,4,5))))</f>
        <v>4</v>
      </c>
      <c r="BD9" s="65">
        <f t="shared" si="12"/>
        <v>19.2946</v>
      </c>
      <c r="BE9" s="62">
        <f>IF(BD9&lt;Master_sheet_Kriterien!$J$10,1,IF(BD9&lt;Master_sheet_Kriterien!$K$10,2,IF(BD9&lt;Master_sheet_Kriterien!$L$10,3,IF(BD9&lt;Master_sheet_Kriterien!$M$10,4,5))))</f>
        <v>2</v>
      </c>
      <c r="BF9" s="65">
        <f>VLOOKUP($D9,Struktur_daten_BW_2017!$B$7:$AH$452,Calc_Targetkreise!BF$5,FALSE)</f>
        <v>8.2</v>
      </c>
      <c r="BG9" s="62">
        <f>IF(BF9&lt;Master_sheet_Kriterien!$J$12,1,IF(BF9&lt;Master_sheet_Kriterien!$K$12,2,IF(BF9&lt;Master_sheet_Kriterien!$L$12,3,IF(BF9&lt;Master_sheet_Kriterien!$M$12,4,5))))</f>
        <v>4</v>
      </c>
      <c r="BH9" s="65">
        <f>VLOOKUP($D9,Struktur_daten_BW_2017!$B$7:$AH$452,Calc_Targetkreise!BH$5,FALSE)</f>
        <v>13.1</v>
      </c>
      <c r="BI9" s="62">
        <f>IF(BH9&lt;Master_sheet_Kriterien!$J$14,1,IF(BH9&lt;Master_sheet_Kriterien!$K$14,2,IF(BH9&lt;Master_sheet_Kriterien!$L$14,3,IF(BH9&lt;Master_sheet_Kriterien!$M$14,4,5))))</f>
        <v>4</v>
      </c>
      <c r="BJ9" s="65">
        <f>VLOOKUP($D9,Struktur_daten_BW_2017!$B$7:$AH$452,Calc_Targetkreise!BJ$5,FALSE)</f>
        <v>34.8</v>
      </c>
      <c r="BK9" s="62">
        <f>IF(BJ9&lt;Master_sheet_Kriterien!$J$16,1,IF(BJ9&lt;Master_sheet_Kriterien!$K$16,2,IF(BJ9&lt;Master_sheet_Kriterien!$L$16,3,IF(BJ9&lt;Master_sheet_Kriterien!$M$16,4,5))))</f>
        <v>1</v>
      </c>
      <c r="BL9" s="65">
        <f>VLOOKUP($D9,Struktur_daten_BW_2017!$B$7:$AH$452,Calc_Targetkreise!BL$5,FALSE)</f>
        <v>16.7</v>
      </c>
      <c r="BM9" s="62">
        <f>IF(BL9&lt;Master_sheet_Kriterien!$J$18,1,IF(BL9&lt;Master_sheet_Kriterien!$K$18,2,IF(BL9&lt;Master_sheet_Kriterien!$L$18,3,IF(BL9&lt;Master_sheet_Kriterien!$M$18,4,5))))</f>
        <v>4</v>
      </c>
      <c r="BN9" s="65">
        <f>VLOOKUP($D9,Struktur_daten_BW_2017!$B$7:$AH$452,Calc_Targetkreise!BN$5,FALSE)</f>
        <v>11.8</v>
      </c>
      <c r="BO9" s="62">
        <f>IF(BN9&lt;Master_sheet_Kriterien!$J$20,1,IF(BN9&lt;Master_sheet_Kriterien!$K$20,2,IF(BN9&lt;Master_sheet_Kriterien!$L$20,3,IF(BN9&lt;Master_sheet_Kriterien!$M$20,4,5))))</f>
        <v>5</v>
      </c>
      <c r="BP9" s="59">
        <f>VLOOKUP($D9,Struktur_daten_BW_2017!$B$7:$AH$452,Calc_Targetkreise!BP$5,FALSE)</f>
        <v>19238</v>
      </c>
      <c r="BQ9" s="62">
        <f>IF(BP9&lt;Master_sheet_Kriterien!$J$38,1,IF(BP9&lt;Master_sheet_Kriterien!$K$38,2,IF(BP9&lt;Master_sheet_Kriterien!$L$38,3,IF(BP9&lt;Master_sheet_Kriterien!$M$38,4,5))))</f>
        <v>2</v>
      </c>
      <c r="BR9" s="65">
        <f>VLOOKUP($D9,Struktur_daten_BW_2017!$B$7:$AH$452,Calc_Targetkreise!BR$5,FALSE)</f>
        <v>33.8</v>
      </c>
      <c r="BS9" s="62">
        <f>IF(BR9&lt;Master_sheet_Kriterien!$J$24,1,IF(BR9&lt;Master_sheet_Kriterien!$K$24,2,IF(BR9&lt;Master_sheet_Kriterien!$L$24,3,IF(BR9&lt;Master_sheet_Kriterien!$M$24,4,5))))</f>
        <v>3</v>
      </c>
      <c r="BT9" s="65">
        <f>VLOOKUP($D9,Struktur_daten_BW_2017!$B$7:$AH$452,Calc_Targetkreise!BT$5,FALSE)</f>
        <v>14</v>
      </c>
      <c r="BU9" s="62">
        <f>IF(BT9&lt;Master_sheet_Kriterien!$J$26,1,IF(BT9&lt;Master_sheet_Kriterien!$K$26,2,IF(BT9&lt;Master_sheet_Kriterien!$L$26,3,IF(BT9&lt;Master_sheet_Kriterien!$M$26,4,5))))</f>
        <v>3</v>
      </c>
      <c r="BV9" s="65">
        <f t="shared" si="13"/>
        <v>3.2942</v>
      </c>
      <c r="BW9" s="62">
        <f>IF(BV9&lt;Master_sheet_Kriterien!$J$28,1,IF(BV9&lt;Master_sheet_Kriterien!$K$28,2,IF(BV9&lt;Master_sheet_Kriterien!$L$28,3,IF(BV9&lt;Master_sheet_Kriterien!$M$28,4,5))))</f>
        <v>2</v>
      </c>
      <c r="BX9" s="65">
        <f>VLOOKUP($D9,Struktur_daten_BW_2017!$B$7:$AH$452,Calc_Targetkreise!BX$5,FALSE)</f>
        <v>34.28571429</v>
      </c>
      <c r="BY9" s="62">
        <f>IF(BX9&lt;Master_sheet_Kriterien!$J$30,1,IF(BX9&lt;Master_sheet_Kriterien!$K$30,2,IF(BX9&lt;Master_sheet_Kriterien!$L$30,3,IF(BX9&lt;Master_sheet_Kriterien!$M$30,4,5))))</f>
        <v>5</v>
      </c>
      <c r="BZ9" s="65">
        <f t="shared" si="14"/>
        <v>9.049</v>
      </c>
      <c r="CA9" s="62">
        <f>IF(BZ9&lt;Master_sheet_Kriterien!$J$32,1,IF(BZ9&lt;Master_sheet_Kriterien!$K$32,2,IF(BZ9&lt;Master_sheet_Kriterien!$L$32,3,IF(BZ9&lt;Master_sheet_Kriterien!$M$32,4,5))))</f>
        <v>1</v>
      </c>
      <c r="CB9" s="65">
        <f t="shared" si="15"/>
        <v>3.845728857</v>
      </c>
      <c r="CC9" s="62">
        <f>IF(CB9&lt;Master_sheet_Kriterien!$J$34,1,IF(CB9&lt;Master_sheet_Kriterien!$K$34,2,IF(CB9&lt;Master_sheet_Kriterien!$L$34,3,IF(CB9&lt;Master_sheet_Kriterien!$M$34,4,5))))</f>
        <v>1</v>
      </c>
      <c r="CD9" s="65">
        <f>100-VLOOKUP($D9,Struktur_daten_BW_2017!$B$7:$AH$452,Calc_Targetkreise!CD$5,FALSE)</f>
        <v>66.9</v>
      </c>
      <c r="CE9" s="62">
        <f>IF(CD9&lt;Master_sheet_Kriterien!$J$40,1,IF(CD9&lt;Master_sheet_Kriterien!$K$40,2,IF(CD9&lt;Master_sheet_Kriterien!$L$40,3,IF(CD9&lt;Master_sheet_Kriterien!$M$40,4,5))))</f>
        <v>5</v>
      </c>
      <c r="CF9" s="61"/>
      <c r="CG9" s="59">
        <f>VLOOKUP($D9,EW_19_Kreise!$A$6:$CQ$406,Calc_Targetkreise!CG$5,FALSE)/1000</f>
        <v>166.53</v>
      </c>
      <c r="CH9" s="59">
        <f>VLOOKUP($D9,BW_17_Kreise!$B$7:$CC$410,Calc_Targetkreise!CH$5,FALSE)/1000</f>
        <v>166.673</v>
      </c>
      <c r="CI9" s="59">
        <f>VLOOKUP($D9,EW_Erg_09_14_Kreise!$A$10:$BK$412,Calc_Targetkreise!CI$5,FALSE)/1000</f>
        <v>167.198</v>
      </c>
      <c r="CJ9" s="59">
        <f>VLOOKUP($D9,EW_Erg_09_14_Kreise!$A$10:$BK$412,Calc_Targetkreise!CJ$5,FALSE)/1000</f>
        <v>166.078</v>
      </c>
      <c r="CK9" s="59">
        <f>VLOOKUP($D9,EW_Erg_09_14_Kreise!$A$10:$BK$412,Calc_Targetkreise!CK$5,FALSE)/1000</f>
        <v>55.754</v>
      </c>
      <c r="CL9" s="45">
        <f>4339+369+4341</f>
        <v>9049</v>
      </c>
      <c r="CM9" s="59">
        <f>VLOOKUP($D9,Struktur_daten_BW_2017!$B$7:$AH$452,Calc_Targetkreise!CM$5,FALSE)</f>
        <v>235.3</v>
      </c>
      <c r="CN9" s="66">
        <v>35.0</v>
      </c>
      <c r="CO9" s="67">
        <f t="shared" si="16"/>
        <v>0.1487462813</v>
      </c>
      <c r="CP9" s="62">
        <f>IF(CO9&lt;Master_sheet_Kriterien!$J$58,1,IF(CO9&lt;Master_sheet_Kriterien!$K$58,2,IF(CO9&lt;Master_sheet_Kriterien!$L$58,3,IF(CO9&lt;Master_sheet_Kriterien!$M$58,4,5))))</f>
        <v>3</v>
      </c>
      <c r="CQ9" s="66">
        <v>21.0</v>
      </c>
      <c r="CR9" s="67">
        <f t="shared" si="17"/>
        <v>0.08924776881</v>
      </c>
      <c r="CS9" s="62">
        <f>IF(CR9&lt;Master_sheet_Kriterien!$J$59,1,IF(CR9&lt;Master_sheet_Kriterien!$K$59,2,IF(CR9&lt;Master_sheet_Kriterien!$L$59,3,IF(CR9&lt;Master_sheet_Kriterien!$M$59,4,5))))</f>
        <v>2</v>
      </c>
      <c r="CT9" s="66">
        <v>14.0</v>
      </c>
      <c r="CU9" s="44"/>
      <c r="CV9" s="66">
        <v>0.0</v>
      </c>
      <c r="CW9" s="68"/>
      <c r="CY9" s="31">
        <f t="shared" si="18"/>
        <v>1003</v>
      </c>
      <c r="DB9" s="76" t="str">
        <f t="shared" si="19"/>
        <v>Lübeck, Hansestadt</v>
      </c>
      <c r="DC9" s="58">
        <f t="shared" si="20"/>
        <v>45</v>
      </c>
      <c r="DD9" s="77">
        <f t="shared" si="21"/>
        <v>203</v>
      </c>
      <c r="DE9" s="72">
        <f t="shared" si="22"/>
        <v>0.0103332044</v>
      </c>
      <c r="DG9" s="76" t="str">
        <f t="shared" si="23"/>
        <v>Lübeck, Hansestadt</v>
      </c>
      <c r="DH9" s="58" t="str">
        <f t="shared" si="24"/>
        <v>#REF!</v>
      </c>
      <c r="DI9" s="75">
        <f t="shared" si="25"/>
        <v>189.4874628</v>
      </c>
      <c r="DJ9" s="78">
        <f t="shared" si="26"/>
        <v>0.0103332044</v>
      </c>
      <c r="DK9" s="75"/>
      <c r="DL9" s="75"/>
      <c r="DM9" s="75"/>
      <c r="DN9" s="75"/>
      <c r="DO9" s="75"/>
      <c r="DP9" s="44"/>
    </row>
    <row r="10" ht="16.5" customHeight="1">
      <c r="A10" s="58">
        <f t="shared" si="5"/>
        <v>150</v>
      </c>
      <c r="B10" s="58">
        <f t="shared" si="6"/>
        <v>165</v>
      </c>
      <c r="C10" s="58" t="s">
        <v>159</v>
      </c>
      <c r="D10" s="58">
        <v>1004.0</v>
      </c>
      <c r="E10" s="58" t="s">
        <v>163</v>
      </c>
      <c r="F10" s="59">
        <f>VLOOKUP($D10,EW_19_Kreise!$A$6:$CQ$406,Calc_Targetkreise!F$5,FALSE)/1000</f>
        <v>28.805</v>
      </c>
      <c r="G10" s="59">
        <f>VLOOKUP($D10,BW_17_Kreise!$B$7:$CC$410,Calc_Targetkreise!G$5,FALSE)/1000</f>
        <v>39.861</v>
      </c>
      <c r="H10" s="59">
        <f>VLOOKUP($D10,EW_Erg_09_14_Kreise!$A$10:$BK$412,Calc_Targetkreise!H$5,FALSE)/1000</f>
        <v>27.25</v>
      </c>
      <c r="I10" s="60">
        <f t="shared" ref="I10:K10" si="31">F10/CG10</f>
        <v>0.4783691771</v>
      </c>
      <c r="J10" s="60">
        <f t="shared" si="31"/>
        <v>0.660190798</v>
      </c>
      <c r="K10" s="60">
        <f t="shared" si="31"/>
        <v>0.4469411186</v>
      </c>
      <c r="L10" s="61">
        <f t="shared" ref="L10:M10" si="32">1-(T10+X10)</f>
        <v>0.5721228953</v>
      </c>
      <c r="M10" s="61">
        <f t="shared" si="32"/>
        <v>0.431549635</v>
      </c>
      <c r="N10" s="62">
        <f>IF(L10&lt;Master_sheet_Kriterien!$J$46,1,IF(L10&lt;Master_sheet_Kriterien!$K$46,2,IF(L10&lt;Master_sheet_Kriterien!$L$46,3,IF(L10&lt;Master_sheet_Kriterien!$M$46,4,5))))</f>
        <v>5</v>
      </c>
      <c r="O10" s="62">
        <f>IF(M10&lt;Master_sheet_Kriterien!$J$46,1,IF(M10&lt;Master_sheet_Kriterien!$K$46,2,IF(M10&lt;Master_sheet_Kriterien!$L$46,3,IF(M10&lt;Master_sheet_Kriterien!$M$46,4,5))))</f>
        <v>3</v>
      </c>
      <c r="P10" s="61">
        <f t="shared" ref="P10:Q10" si="33">1-(T10+AM10)</f>
        <v>0.659781288</v>
      </c>
      <c r="Q10" s="61">
        <f t="shared" si="33"/>
        <v>0.5852838614</v>
      </c>
      <c r="R10" s="62">
        <f>IF(P10&lt;Master_sheet_Kriterien!$J$46,1,IF(P10&lt;Master_sheet_Kriterien!$K$46,2,IF(P10&lt;Master_sheet_Kriterien!$L$46,3,IF(P10&lt;Master_sheet_Kriterien!$M$46,4,5))))</f>
        <v>5</v>
      </c>
      <c r="S10" s="62">
        <f>IF(Q10&lt;Master_sheet_Kriterien!$J$46,1,IF(Q10&lt;Master_sheet_Kriterien!$K$46,2,IF(Q10&lt;Master_sheet_Kriterien!$L$46,3,IF(Q10&lt;Master_sheet_Kriterien!$M$46,4,5))))</f>
        <v>5</v>
      </c>
      <c r="T10" s="61">
        <f>VLOOKUP($D10,EW_19_Kreise!$A$6:$CQ$406,Calc_Targetkreise!T$5,FALSE)/1000/F10</f>
        <v>0.2443672973</v>
      </c>
      <c r="U10" s="63">
        <f>VLOOKUP($D10,BW_17_Kreise!$B$7:$CC$410,Calc_Targetkreise!U$5,FALSE)/1000/$G10</f>
        <v>0.3112566167</v>
      </c>
      <c r="V10" s="61">
        <f>VLOOKUP(Calc_Targetkreise!$D10,EW_Erg_09_14_Kreise!$A$7:$BK$412,Calc_Targetkreise!V$5,FALSE)/1000/$H10</f>
        <v>0.3283669725</v>
      </c>
      <c r="W10" s="61">
        <f>VLOOKUP(Calc_Targetkreise!$D10,EW_Erg_09_14_Kreise!$A$7:$BK$412,Calc_Targetkreise!W$5,FALSE)/1000/CK10</f>
        <v>0.361541008</v>
      </c>
      <c r="X10" s="61">
        <f>VLOOKUP($D10,EW_19_Kreise!$A$6:$CQ$406,Calc_Targetkreise!X$5,FALSE)/1000/F10</f>
        <v>0.1835098073</v>
      </c>
      <c r="Y10" s="63">
        <f>VLOOKUP($D10,BW_17_Kreise!$B$7:$CC$410,Calc_Targetkreise!Y$5,FALSE)/1000/$G10</f>
        <v>0.2571937483</v>
      </c>
      <c r="Z10" s="61">
        <f>VLOOKUP(Calc_Targetkreise!$D10,EW_Erg_09_14_Kreise!$A$7:$BK$412,Calc_Targetkreise!Z$5,FALSE)/1000/$H10</f>
        <v>0.3552293578</v>
      </c>
      <c r="AA10" s="61">
        <f>VLOOKUP(Calc_Targetkreise!$D10,EW_Erg_09_14_Kreise!$A$7:$BK$412,Calc_Targetkreise!AA$5,FALSE)/1000/$H10</f>
        <v>0.2720733945</v>
      </c>
      <c r="AB10" s="61">
        <f>VLOOKUP($D10,EW_19_Kreise!$A$6:$CQ$406,Calc_Targetkreise!AB$5,FALSE)/1000/F10</f>
        <v>0.2710987676</v>
      </c>
      <c r="AC10" s="63">
        <f>VLOOKUP($D10,BW_17_Kreise!$B$7:$CC$410,Calc_Targetkreise!AC$5,FALSE)/1000/$G10</f>
        <v>0.1048393166</v>
      </c>
      <c r="AD10" s="61">
        <f>VLOOKUP(Calc_Targetkreise!$D10,EW_Erg_09_14_Kreise!$A$7:$BK$412,Calc_Targetkreise!AD$5,FALSE)/1000/$H10</f>
        <v>0.08924770642</v>
      </c>
      <c r="AE10" s="62">
        <f>IF(AC10&lt;Master_sheet_Kriterien!$J$54,1,IF(AC10&lt;Master_sheet_Kriterien!$K$54,2,IF(AC10&lt;Master_sheet_Kriterien!$L$54,3,IF(AC10&lt;Master_sheet_Kriterien!$M$54,4,5))))</f>
        <v>4</v>
      </c>
      <c r="AF10" s="61">
        <f>VLOOKUP(Calc_Targetkreise!$D10,EW_Erg_09_14_Kreise!$A$7:$BK$412,Calc_Targetkreise!AF$5,FALSE)/1000/$H10</f>
        <v>0.07878899083</v>
      </c>
      <c r="AG10" s="63">
        <f>VLOOKUP($D10,BW_17_Kreise!$B$7:$CC$410,Calc_Targetkreise!AG$5,FALSE)/1000/$G10</f>
        <v>0.1211710695</v>
      </c>
      <c r="AH10" s="61">
        <f>VLOOKUP(Calc_Targetkreise!$D10,EW_Erg_09_14_Kreise!$A$7:$BK$412,Calc_Targetkreise!AH$5,FALSE)/1000/$H10</f>
        <v>0.03042201835</v>
      </c>
      <c r="AI10" s="61">
        <f>VLOOKUP(Calc_Targetkreise!$D10,EW_Erg_09_14_Kreise!$A$7:$BK$412,Calc_Targetkreise!AI$5,FALSE)/1000/$H10</f>
        <v>0.1068623853</v>
      </c>
      <c r="AJ10" s="63">
        <f>VLOOKUP($D10,BW_17_Kreise!$B$7:$CC$410,Calc_Targetkreise!AJ$5,FALSE)/1000/$G10</f>
        <v>0.07102180076</v>
      </c>
      <c r="AK10" s="61">
        <f>VLOOKUP(Calc_Targetkreise!$D10,EW_Erg_09_14_Kreise!$A$7:$BK$412,Calc_Targetkreise!AK$5,FALSE)/1000/$H10</f>
        <v>0.04689908257</v>
      </c>
      <c r="AL10" s="61">
        <f>VLOOKUP(Calc_Targetkreise!$D10,EW_Erg_09_14_Kreise!$A$7:$BK$412,Calc_Targetkreise!AL$5,FALSE)/1000/$H10</f>
        <v>0.03886238532</v>
      </c>
      <c r="AM10" s="61">
        <f>VLOOKUP($D10,EW_19_Kreise!$A$6:$CQ$406,Calc_Targetkreise!AM$5,FALSE)/1000/F10</f>
        <v>0.09585141468</v>
      </c>
      <c r="AN10" s="63">
        <f>VLOOKUP($D10,BW_17_Kreise!$B$7:$CC$410,Calc_Targetkreise!AN$5,FALSE)/1000/$G10</f>
        <v>0.1034595218</v>
      </c>
      <c r="AO10" s="61">
        <f>VLOOKUP(Calc_Targetkreise!$D10,EW_Erg_09_14_Kreise!$A$7:$BK$412,Calc_Targetkreise!AO$5,FALSE)/1000/$H10</f>
        <v>0.0719266055</v>
      </c>
      <c r="AP10" s="61">
        <f>VLOOKUP(Calc_Targetkreise!$D10,EW_Erg_09_14_Kreise!$A$7:$BK$412,Calc_Targetkreise!AP$5,FALSE)/1000/$H10</f>
        <v>0.0001834862385</v>
      </c>
      <c r="AQ10" s="61">
        <f t="shared" ref="AQ10:AR10" si="34">1-U10-Y10-AC10-AG10-AJ10-AN10</f>
        <v>0.03105792629</v>
      </c>
      <c r="AR10" s="61">
        <f t="shared" si="34"/>
        <v>0.07790825688</v>
      </c>
      <c r="AS10" s="61">
        <f t="shared" si="11"/>
        <v>0.1416883498</v>
      </c>
      <c r="AT10" s="63">
        <f>VLOOKUP($D10,BW_17_Kreise!$B$7:$CC$410,Calc_Targetkreise!AT$5,FALSE)/1000/$G10</f>
        <v>0</v>
      </c>
      <c r="AU10" s="61">
        <f>VLOOKUP(Calc_Targetkreise!$D10,EW_Erg_09_14_Kreise!$A$7:$BK$412,Calc_Targetkreise!AU$5,FALSE)/1000/$H10</f>
        <v>0.01772477064</v>
      </c>
      <c r="AV10" s="62">
        <f>IF(AU10&lt;Master_sheet_Kriterien!$J$44,1,IF(AU10&lt;Master_sheet_Kriterien!$K$44,2,IF(AU10&lt;Master_sheet_Kriterien!$L$44,3,IF(AU10&lt;Master_sheet_Kriterien!$M$44,4,5))))</f>
        <v>5</v>
      </c>
      <c r="AW10" s="61">
        <f>VLOOKUP(Calc_Targetkreise!$D10,EW_Erg_09_14_Kreise!$A$7:$BK$412,Calc_Targetkreise!AW$5,FALSE)/1000/$H10</f>
        <v>0.007853211009</v>
      </c>
      <c r="AX10" s="61">
        <f>VLOOKUP($D10,EW_19_Kreise!$A$6:$CQ$406,Calc_Targetkreise!AX$5,FALSE)/1000/F10</f>
        <v>0.003957646242</v>
      </c>
      <c r="AY10" s="62">
        <f>IF(AX10&lt;Master_sheet_Kriterien!$J$56,1,IF(AX10&lt;Master_sheet_Kriterien!$K$56,2,IF(AX10&lt;Master_sheet_Kriterien!$L$56,3,IF(AX10&lt;Master_sheet_Kriterien!$M$56,4,5))))</f>
        <v>2</v>
      </c>
      <c r="AZ10" s="64">
        <f>VLOOKUP($D10,EW_19_Kreise!$A$6:$CQ$406,Calc_Targetkreise!AZ$5,FALSE)</f>
        <v>114</v>
      </c>
      <c r="BA10" s="62">
        <f>IF(AZ10&lt;Master_sheet_Kriterien!$J$57,1,IF(AZ10&lt;Master_sheet_Kriterien!$K$57,2,IF(AZ10&lt;Master_sheet_Kriterien!$L$57,3,IF(AZ10&lt;Master_sheet_Kriterien!$M$56,4,5))))</f>
        <v>1</v>
      </c>
      <c r="BB10" s="59">
        <f>VLOOKUP($D10,Struktur_daten_BW_2017!$B$7:$AH$452,Calc_Targetkreise!BB$5,FALSE)</f>
        <v>1070.5</v>
      </c>
      <c r="BC10" s="62">
        <f>IF(BB10&lt;Master_sheet_Kriterien!$J$8,1,IF(BB10&lt;Master_sheet_Kriterien!$K$8,2,IF(BB10&lt;Master_sheet_Kriterien!$L$8,3,IF(BB10&lt;Master_sheet_Kriterien!$M$8,4,5))))</f>
        <v>4</v>
      </c>
      <c r="BD10" s="65">
        <f t="shared" si="12"/>
        <v>19.782</v>
      </c>
      <c r="BE10" s="62">
        <f>IF(BD10&lt;Master_sheet_Kriterien!$J$10,1,IF(BD10&lt;Master_sheet_Kriterien!$K$10,2,IF(BD10&lt;Master_sheet_Kriterien!$L$10,3,IF(BD10&lt;Master_sheet_Kriterien!$M$10,4,5))))</f>
        <v>2</v>
      </c>
      <c r="BF10" s="65">
        <f>VLOOKUP($D10,Struktur_daten_BW_2017!$B$7:$AH$452,Calc_Targetkreise!BF$5,FALSE)</f>
        <v>9</v>
      </c>
      <c r="BG10" s="62">
        <f>IF(BF10&lt;Master_sheet_Kriterien!$J$12,1,IF(BF10&lt;Master_sheet_Kriterien!$K$12,2,IF(BF10&lt;Master_sheet_Kriterien!$L$12,3,IF(BF10&lt;Master_sheet_Kriterien!$M$12,4,5))))</f>
        <v>5</v>
      </c>
      <c r="BH10" s="65">
        <f>VLOOKUP($D10,Struktur_daten_BW_2017!$B$7:$AH$452,Calc_Targetkreise!BH$5,FALSE)</f>
        <v>11.1</v>
      </c>
      <c r="BI10" s="62">
        <f>IF(BH10&lt;Master_sheet_Kriterien!$J$14,1,IF(BH10&lt;Master_sheet_Kriterien!$K$14,2,IF(BH10&lt;Master_sheet_Kriterien!$L$14,3,IF(BH10&lt;Master_sheet_Kriterien!$M$14,4,5))))</f>
        <v>2</v>
      </c>
      <c r="BJ10" s="65">
        <f>VLOOKUP($D10,Struktur_daten_BW_2017!$B$7:$AH$452,Calc_Targetkreise!BJ$5,FALSE)</f>
        <v>34.7</v>
      </c>
      <c r="BK10" s="62">
        <f>IF(BJ10&lt;Master_sheet_Kriterien!$J$16,1,IF(BJ10&lt;Master_sheet_Kriterien!$K$16,2,IF(BJ10&lt;Master_sheet_Kriterien!$L$16,3,IF(BJ10&lt;Master_sheet_Kriterien!$M$16,4,5))))</f>
        <v>1</v>
      </c>
      <c r="BL10" s="65">
        <f>VLOOKUP($D10,Struktur_daten_BW_2017!$B$7:$AH$452,Calc_Targetkreise!BL$5,FALSE)</f>
        <v>17.7</v>
      </c>
      <c r="BM10" s="62">
        <f>IF(BL10&lt;Master_sheet_Kriterien!$J$18,1,IF(BL10&lt;Master_sheet_Kriterien!$K$18,2,IF(BL10&lt;Master_sheet_Kriterien!$L$18,3,IF(BL10&lt;Master_sheet_Kriterien!$M$18,4,5))))</f>
        <v>4</v>
      </c>
      <c r="BN10" s="65">
        <f>VLOOKUP($D10,Struktur_daten_BW_2017!$B$7:$AH$452,Calc_Targetkreise!BN$5,FALSE)</f>
        <v>10.3</v>
      </c>
      <c r="BO10" s="62">
        <f>IF(BN10&lt;Master_sheet_Kriterien!$J$20,1,IF(BN10&lt;Master_sheet_Kriterien!$K$20,2,IF(BN10&lt;Master_sheet_Kriterien!$L$20,3,IF(BN10&lt;Master_sheet_Kriterien!$M$20,4,5))))</f>
        <v>2</v>
      </c>
      <c r="BP10" s="59">
        <f>VLOOKUP($D10,Struktur_daten_BW_2017!$B$7:$AH$452,Calc_Targetkreise!BP$5,FALSE)</f>
        <v>20395</v>
      </c>
      <c r="BQ10" s="62">
        <f>IF(BP10&lt;Master_sheet_Kriterien!$J$38,1,IF(BP10&lt;Master_sheet_Kriterien!$K$38,2,IF(BP10&lt;Master_sheet_Kriterien!$L$38,3,IF(BP10&lt;Master_sheet_Kriterien!$M$38,4,5))))</f>
        <v>3</v>
      </c>
      <c r="BR10" s="65">
        <f>VLOOKUP($D10,Struktur_daten_BW_2017!$B$7:$AH$452,Calc_Targetkreise!BR$5,FALSE)</f>
        <v>34.6</v>
      </c>
      <c r="BS10" s="62">
        <f>IF(BR10&lt;Master_sheet_Kriterien!$J$24,1,IF(BR10&lt;Master_sheet_Kriterien!$K$24,2,IF(BR10&lt;Master_sheet_Kriterien!$L$24,3,IF(BR10&lt;Master_sheet_Kriterien!$M$24,4,5))))</f>
        <v>3</v>
      </c>
      <c r="BT10" s="65">
        <f>VLOOKUP($D10,Struktur_daten_BW_2017!$B$7:$AH$452,Calc_Targetkreise!BT$5,FALSE)</f>
        <v>15.6</v>
      </c>
      <c r="BU10" s="62">
        <f>IF(BT10&lt;Master_sheet_Kriterien!$J$26,1,IF(BT10&lt;Master_sheet_Kriterien!$K$26,2,IF(BT10&lt;Master_sheet_Kriterien!$L$26,3,IF(BT10&lt;Master_sheet_Kriterien!$M$26,4,5))))</f>
        <v>5</v>
      </c>
      <c r="BV10" s="65">
        <f t="shared" si="13"/>
        <v>3.42888</v>
      </c>
      <c r="BW10" s="62">
        <f>IF(BV10&lt;Master_sheet_Kriterien!$J$28,1,IF(BV10&lt;Master_sheet_Kriterien!$K$28,2,IF(BV10&lt;Master_sheet_Kriterien!$L$28,3,IF(BV10&lt;Master_sheet_Kriterien!$M$28,4,5))))</f>
        <v>2</v>
      </c>
      <c r="BX10" s="65">
        <f>VLOOKUP($D10,Struktur_daten_BW_2017!$B$7:$AH$452,Calc_Targetkreise!BX$5,FALSE)</f>
        <v>25.64102564</v>
      </c>
      <c r="BY10" s="62">
        <f>IF(BX10&lt;Master_sheet_Kriterien!$J$30,1,IF(BX10&lt;Master_sheet_Kriterien!$K$30,2,IF(BX10&lt;Master_sheet_Kriterien!$L$30,3,IF(BX10&lt;Master_sheet_Kriterien!$M$30,4,5))))</f>
        <v>4</v>
      </c>
      <c r="BZ10" s="65"/>
      <c r="CA10" s="62">
        <f>IF(BZ10&lt;Master_sheet_Kriterien!$J$32,1,IF(BZ10&lt;Master_sheet_Kriterien!$K$32,2,IF(BZ10&lt;Master_sheet_Kriterien!$L$32,3,IF(BZ10&lt;Master_sheet_Kriterien!$M$32,4,5))))</f>
        <v>1</v>
      </c>
      <c r="CB10" s="65"/>
      <c r="CC10" s="62">
        <f>IF(CB10&lt;Master_sheet_Kriterien!$J$34,1,IF(CB10&lt;Master_sheet_Kriterien!$K$34,2,IF(CB10&lt;Master_sheet_Kriterien!$L$34,3,IF(CB10&lt;Master_sheet_Kriterien!$M$34,4,5))))</f>
        <v>1</v>
      </c>
      <c r="CD10" s="65">
        <f>100-VLOOKUP($D10,Struktur_daten_BW_2017!$B$7:$AH$452,Calc_Targetkreise!CD$5,FALSE)</f>
        <v>47</v>
      </c>
      <c r="CE10" s="62">
        <f>IF(CD10&lt;Master_sheet_Kriterien!$J$40,1,IF(CD10&lt;Master_sheet_Kriterien!$K$40,2,IF(CD10&lt;Master_sheet_Kriterien!$L$40,3,IF(CD10&lt;Master_sheet_Kriterien!$M$40,4,5))))</f>
        <v>3</v>
      </c>
      <c r="CF10" s="61"/>
      <c r="CG10" s="59">
        <f>VLOOKUP($D10,EW_19_Kreise!$A$6:$CQ$406,Calc_Targetkreise!CG$5,FALSE)/1000</f>
        <v>60.215</v>
      </c>
      <c r="CH10" s="59">
        <f>VLOOKUP($D10,BW_17_Kreise!$B$7:$CC$410,Calc_Targetkreise!CH$5,FALSE)/1000</f>
        <v>60.378</v>
      </c>
      <c r="CI10" s="59">
        <f>VLOOKUP($D10,EW_Erg_09_14_Kreise!$A$10:$BK$412,Calc_Targetkreise!CI$5,FALSE)/1000</f>
        <v>60.97</v>
      </c>
      <c r="CJ10" s="59">
        <f>VLOOKUP($D10,EW_Erg_09_14_Kreise!$A$10:$BK$412,Calc_Targetkreise!CJ$5,FALSE)/1000</f>
        <v>60.999</v>
      </c>
      <c r="CK10" s="59">
        <f>VLOOKUP($D10,EW_Erg_09_14_Kreise!$A$10:$BK$412,Calc_Targetkreise!CK$5,FALSE)/1000</f>
        <v>24.166</v>
      </c>
      <c r="CL10" s="45"/>
      <c r="CM10" s="59">
        <f>VLOOKUP($D10,Struktur_daten_BW_2017!$B$7:$AH$452,Calc_Targetkreise!CM$5,FALSE)</f>
        <v>219.8</v>
      </c>
      <c r="CN10" s="66">
        <v>0.0</v>
      </c>
      <c r="CO10" s="67">
        <f t="shared" si="16"/>
        <v>0</v>
      </c>
      <c r="CP10" s="62">
        <f>IF(CO10&lt;Master_sheet_Kriterien!$J$58,1,IF(CO10&lt;Master_sheet_Kriterien!$K$58,2,IF(CO10&lt;Master_sheet_Kriterien!$L$58,3,IF(CO10&lt;Master_sheet_Kriterien!$M$58,4,5))))</f>
        <v>1</v>
      </c>
      <c r="CQ10" s="66">
        <v>0.0</v>
      </c>
      <c r="CR10" s="67">
        <f t="shared" si="17"/>
        <v>0</v>
      </c>
      <c r="CS10" s="62">
        <f>IF(CR10&lt;Master_sheet_Kriterien!$J$59,1,IF(CR10&lt;Master_sheet_Kriterien!$K$59,2,IF(CR10&lt;Master_sheet_Kriterien!$L$59,3,IF(CR10&lt;Master_sheet_Kriterien!$M$59,4,5))))</f>
        <v>1</v>
      </c>
      <c r="CT10" s="66">
        <v>0.0</v>
      </c>
      <c r="CU10" s="44"/>
      <c r="CV10" s="66">
        <v>0.0</v>
      </c>
      <c r="CW10" s="68"/>
      <c r="CY10" s="31">
        <f t="shared" si="18"/>
        <v>1004</v>
      </c>
      <c r="DB10" s="76" t="str">
        <f t="shared" si="19"/>
        <v>Neumünster, Stadt</v>
      </c>
      <c r="DC10" s="58">
        <f t="shared" si="20"/>
        <v>150</v>
      </c>
      <c r="DD10" s="77">
        <f t="shared" si="21"/>
        <v>165</v>
      </c>
      <c r="DE10" s="72">
        <f t="shared" si="22"/>
        <v>0.003957646242</v>
      </c>
      <c r="DG10" s="76" t="str">
        <f t="shared" si="23"/>
        <v>Neumünster, Stadt</v>
      </c>
      <c r="DH10" s="58" t="str">
        <f t="shared" si="24"/>
        <v>#REF!</v>
      </c>
      <c r="DI10" s="75">
        <f t="shared" si="25"/>
        <v>159</v>
      </c>
      <c r="DJ10" s="78">
        <f t="shared" si="26"/>
        <v>0.003957646242</v>
      </c>
      <c r="DK10" s="75"/>
      <c r="DL10" s="75"/>
      <c r="DM10" s="75"/>
      <c r="DN10" s="75"/>
      <c r="DO10" s="75"/>
      <c r="DP10" s="44"/>
    </row>
    <row r="11" ht="16.5" customHeight="1">
      <c r="A11" s="58">
        <f t="shared" si="5"/>
        <v>278</v>
      </c>
      <c r="B11" s="58">
        <f t="shared" si="6"/>
        <v>139</v>
      </c>
      <c r="C11" s="58" t="s">
        <v>159</v>
      </c>
      <c r="D11" s="58">
        <v>1051.0</v>
      </c>
      <c r="E11" s="58" t="s">
        <v>164</v>
      </c>
      <c r="F11" s="59">
        <f>VLOOKUP($D11,EW_19_Kreise!$A$6:$CQ$406,Calc_Targetkreise!F$5,FALSE)/1000</f>
        <v>57.769</v>
      </c>
      <c r="G11" s="59">
        <f>VLOOKUP($D11,BW_17_Kreise!$B$7:$CC$410,Calc_Targetkreise!G$5,FALSE)/1000</f>
        <v>77.337</v>
      </c>
      <c r="H11" s="59">
        <f>VLOOKUP($D11,EW_Erg_09_14_Kreise!$A$10:$BK$412,Calc_Targetkreise!H$5,FALSE)/1000</f>
        <v>42.35</v>
      </c>
      <c r="I11" s="60">
        <f t="shared" ref="I11:K11" si="35">F11/CG11</f>
        <v>0.5396702321</v>
      </c>
      <c r="J11" s="60">
        <f t="shared" si="35"/>
        <v>0.7217773547</v>
      </c>
      <c r="K11" s="60">
        <f t="shared" si="35"/>
        <v>0.3928425661</v>
      </c>
      <c r="L11" s="61">
        <f t="shared" ref="L11:M11" si="36">1-(T11+X11)</f>
        <v>0.5110007097</v>
      </c>
      <c r="M11" s="61">
        <f t="shared" si="36"/>
        <v>0.3989035003</v>
      </c>
      <c r="N11" s="62">
        <f>IF(L11&lt;Master_sheet_Kriterien!$J$46,1,IF(L11&lt;Master_sheet_Kriterien!$K$46,2,IF(L11&lt;Master_sheet_Kriterien!$L$46,3,IF(L11&lt;Master_sheet_Kriterien!$M$46,4,5))))</f>
        <v>4</v>
      </c>
      <c r="O11" s="62">
        <f>IF(M11&lt;Master_sheet_Kriterien!$J$46,1,IF(M11&lt;Master_sheet_Kriterien!$K$46,2,IF(M11&lt;Master_sheet_Kriterien!$L$46,3,IF(M11&lt;Master_sheet_Kriterien!$M$46,4,5))))</f>
        <v>2</v>
      </c>
      <c r="P11" s="61">
        <f t="shared" ref="P11:Q11" si="37">1-(T11+AM11)</f>
        <v>0.6005470062</v>
      </c>
      <c r="Q11" s="61">
        <f t="shared" si="37"/>
        <v>0.54709906</v>
      </c>
      <c r="R11" s="62">
        <f>IF(P11&lt;Master_sheet_Kriterien!$J$46,1,IF(P11&lt;Master_sheet_Kriterien!$K$46,2,IF(P11&lt;Master_sheet_Kriterien!$L$46,3,IF(P11&lt;Master_sheet_Kriterien!$M$46,4,5))))</f>
        <v>5</v>
      </c>
      <c r="S11" s="62">
        <f>IF(Q11&lt;Master_sheet_Kriterien!$J$46,1,IF(Q11&lt;Master_sheet_Kriterien!$K$46,2,IF(Q11&lt;Master_sheet_Kriterien!$L$46,3,IF(Q11&lt;Master_sheet_Kriterien!$M$46,4,5))))</f>
        <v>5</v>
      </c>
      <c r="T11" s="61">
        <f>VLOOKUP($D11,EW_19_Kreise!$A$6:$CQ$406,Calc_Targetkreise!T$5,FALSE)/1000/F11</f>
        <v>0.3108068341</v>
      </c>
      <c r="U11" s="63">
        <f>VLOOKUP($D11,BW_17_Kreise!$B$7:$CC$410,Calc_Targetkreise!U$5,FALSE)/1000/$G11</f>
        <v>0.3672239678</v>
      </c>
      <c r="V11" s="61">
        <f>VLOOKUP(Calc_Targetkreise!$D11,EW_Erg_09_14_Kreise!$A$7:$BK$412,Calc_Targetkreise!V$5,FALSE)/1000/$H11</f>
        <v>0.4240377804</v>
      </c>
      <c r="W11" s="61">
        <f>VLOOKUP(Calc_Targetkreise!$D11,EW_Erg_09_14_Kreise!$A$7:$BK$412,Calc_Targetkreise!W$5,FALSE)/1000/CK11</f>
        <v>0.446034927</v>
      </c>
      <c r="X11" s="61">
        <f>VLOOKUP($D11,EW_19_Kreise!$A$6:$CQ$406,Calc_Targetkreise!X$5,FALSE)/1000/F11</f>
        <v>0.1781924562</v>
      </c>
      <c r="Y11" s="63">
        <f>VLOOKUP($D11,BW_17_Kreise!$B$7:$CC$410,Calc_Targetkreise!Y$5,FALSE)/1000/$G11</f>
        <v>0.2338725319</v>
      </c>
      <c r="Z11" s="61">
        <f>VLOOKUP(Calc_Targetkreise!$D11,EW_Erg_09_14_Kreise!$A$7:$BK$412,Calc_Targetkreise!Z$5,FALSE)/1000/$H11</f>
        <v>0.2923494687</v>
      </c>
      <c r="AA11" s="61">
        <f>VLOOKUP(Calc_Targetkreise!$D11,EW_Erg_09_14_Kreise!$A$7:$BK$412,Calc_Targetkreise!AA$5,FALSE)/1000/$H11</f>
        <v>0.1843919717</v>
      </c>
      <c r="AB11" s="61">
        <f>VLOOKUP($D11,EW_19_Kreise!$A$6:$CQ$406,Calc_Targetkreise!AB$5,FALSE)/1000/F11</f>
        <v>0.2098184147</v>
      </c>
      <c r="AC11" s="63">
        <f>VLOOKUP($D11,BW_17_Kreise!$B$7:$CC$410,Calc_Targetkreise!AC$5,FALSE)/1000/$G11</f>
        <v>0.08045308197</v>
      </c>
      <c r="AD11" s="61">
        <f>VLOOKUP(Calc_Targetkreise!$D11,EW_Erg_09_14_Kreise!$A$7:$BK$412,Calc_Targetkreise!AD$5,FALSE)/1000/$H11</f>
        <v>0.08103896104</v>
      </c>
      <c r="AE11" s="62">
        <f>IF(AC11&lt;Master_sheet_Kriterien!$J$54,1,IF(AC11&lt;Master_sheet_Kriterien!$K$54,2,IF(AC11&lt;Master_sheet_Kriterien!$L$54,3,IF(AC11&lt;Master_sheet_Kriterien!$M$54,4,5))))</f>
        <v>2</v>
      </c>
      <c r="AF11" s="61">
        <f>VLOOKUP(Calc_Targetkreise!$D11,EW_Erg_09_14_Kreise!$A$7:$BK$412,Calc_Targetkreise!AF$5,FALSE)/1000/$H11</f>
        <v>0.06795749705</v>
      </c>
      <c r="AG11" s="63">
        <f>VLOOKUP($D11,BW_17_Kreise!$B$7:$CC$410,Calc_Targetkreise!AG$5,FALSE)/1000/$G11</f>
        <v>0.1456353363</v>
      </c>
      <c r="AH11" s="61">
        <f>VLOOKUP(Calc_Targetkreise!$D11,EW_Erg_09_14_Kreise!$A$7:$BK$412,Calc_Targetkreise!AH$5,FALSE)/1000/$H11</f>
        <v>0.04094451004</v>
      </c>
      <c r="AI11" s="61">
        <f>VLOOKUP(Calc_Targetkreise!$D11,EW_Erg_09_14_Kreise!$A$7:$BK$412,Calc_Targetkreise!AI$5,FALSE)/1000/$H11</f>
        <v>0.1183234947</v>
      </c>
      <c r="AJ11" s="63">
        <f>VLOOKUP($D11,BW_17_Kreise!$B$7:$CC$410,Calc_Targetkreise!AJ$5,FALSE)/1000/$G11</f>
        <v>0.06160052756</v>
      </c>
      <c r="AK11" s="61">
        <f>VLOOKUP(Calc_Targetkreise!$D11,EW_Erg_09_14_Kreise!$A$7:$BK$412,Calc_Targetkreise!AK$5,FALSE)/1000/$H11</f>
        <v>0.04191263282</v>
      </c>
      <c r="AL11" s="61">
        <f>VLOOKUP(Calc_Targetkreise!$D11,EW_Erg_09_14_Kreise!$A$7:$BK$412,Calc_Targetkreise!AL$5,FALSE)/1000/$H11</f>
        <v>0.03109799292</v>
      </c>
      <c r="AM11" s="61">
        <f>VLOOKUP($D11,EW_19_Kreise!$A$6:$CQ$406,Calc_Targetkreise!AM$5,FALSE)/1000/F11</f>
        <v>0.08864615971</v>
      </c>
      <c r="AN11" s="63">
        <f>VLOOKUP($D11,BW_17_Kreise!$B$7:$CC$410,Calc_Targetkreise!AN$5,FALSE)/1000/$G11</f>
        <v>0.08567697221</v>
      </c>
      <c r="AO11" s="61">
        <f>VLOOKUP(Calc_Targetkreise!$D11,EW_Erg_09_14_Kreise!$A$7:$BK$412,Calc_Targetkreise!AO$5,FALSE)/1000/$H11</f>
        <v>0.05489964581</v>
      </c>
      <c r="AP11" s="61">
        <f>VLOOKUP(Calc_Targetkreise!$D11,EW_Erg_09_14_Kreise!$A$7:$BK$412,Calc_Targetkreise!AP$5,FALSE)/1000/$H11</f>
        <v>0.0001416765053</v>
      </c>
      <c r="AQ11" s="61">
        <f t="shared" ref="AQ11:AR11" si="38">1-U11-Y11-AC11-AG11-AJ11-AN11</f>
        <v>0.02553758227</v>
      </c>
      <c r="AR11" s="61">
        <f t="shared" si="38"/>
        <v>0.06481700118</v>
      </c>
      <c r="AS11" s="61">
        <f t="shared" si="11"/>
        <v>0.1520524402</v>
      </c>
      <c r="AT11" s="63">
        <f>VLOOKUP($D11,BW_17_Kreise!$B$7:$CC$410,Calc_Targetkreise!AT$5,FALSE)/1000/$G11</f>
        <v>0</v>
      </c>
      <c r="AU11" s="61">
        <f>VLOOKUP(Calc_Targetkreise!$D11,EW_Erg_09_14_Kreise!$A$7:$BK$412,Calc_Targetkreise!AU$5,FALSE)/1000/$H11</f>
        <v>0.01348288076</v>
      </c>
      <c r="AV11" s="62">
        <f>IF(AU11&lt;Master_sheet_Kriterien!$J$44,1,IF(AU11&lt;Master_sheet_Kriterien!$K$44,2,IF(AU11&lt;Master_sheet_Kriterien!$L$44,3,IF(AU11&lt;Master_sheet_Kriterien!$M$44,4,5))))</f>
        <v>4</v>
      </c>
      <c r="AW11" s="61">
        <f>VLOOKUP(Calc_Targetkreise!$D11,EW_Erg_09_14_Kreise!$A$7:$BK$412,Calc_Targetkreise!AW$5,FALSE)/1000/$H11</f>
        <v>0.005832349469</v>
      </c>
      <c r="AX11" s="61">
        <f>VLOOKUP($D11,EW_19_Kreise!$A$6:$CQ$406,Calc_Targetkreise!AX$5,FALSE)/1000/F11</f>
        <v>0.003202409597</v>
      </c>
      <c r="AY11" s="62">
        <f>IF(AX11&lt;Master_sheet_Kriterien!$J$56,1,IF(AX11&lt;Master_sheet_Kriterien!$K$56,2,IF(AX11&lt;Master_sheet_Kriterien!$L$56,3,IF(AX11&lt;Master_sheet_Kriterien!$M$56,4,5))))</f>
        <v>2</v>
      </c>
      <c r="AZ11" s="64">
        <f>VLOOKUP($D11,EW_19_Kreise!$A$6:$CQ$406,Calc_Targetkreise!AZ$5,FALSE)</f>
        <v>185</v>
      </c>
      <c r="BA11" s="62">
        <f>IF(AZ11&lt;Master_sheet_Kriterien!$J$57,1,IF(AZ11&lt;Master_sheet_Kriterien!$K$57,2,IF(AZ11&lt;Master_sheet_Kriterien!$L$57,3,IF(AZ11&lt;Master_sheet_Kriterien!$M$56,4,5))))</f>
        <v>2</v>
      </c>
      <c r="BB11" s="59">
        <f>VLOOKUP($D11,Struktur_daten_BW_2017!$B$7:$AH$452,Calc_Targetkreise!BB$5,FALSE)</f>
        <v>83.6</v>
      </c>
      <c r="BC11" s="62">
        <f>IF(BB11&lt;Master_sheet_Kriterien!$J$8,1,IF(BB11&lt;Master_sheet_Kriterien!$K$8,2,IF(BB11&lt;Master_sheet_Kriterien!$L$8,3,IF(BB11&lt;Master_sheet_Kriterien!$M$8,4,5))))</f>
        <v>1</v>
      </c>
      <c r="BD11" s="65">
        <f t="shared" si="12"/>
        <v>18.584</v>
      </c>
      <c r="BE11" s="62">
        <f>IF(BD11&lt;Master_sheet_Kriterien!$J$10,1,IF(BD11&lt;Master_sheet_Kriterien!$K$10,2,IF(BD11&lt;Master_sheet_Kriterien!$L$10,3,IF(BD11&lt;Master_sheet_Kriterien!$M$10,4,5))))</f>
        <v>1</v>
      </c>
      <c r="BF11" s="65">
        <f>VLOOKUP($D11,Struktur_daten_BW_2017!$B$7:$AH$452,Calc_Targetkreise!BF$5,FALSE)</f>
        <v>8</v>
      </c>
      <c r="BG11" s="62">
        <f>IF(BF11&lt;Master_sheet_Kriterien!$J$12,1,IF(BF11&lt;Master_sheet_Kriterien!$K$12,2,IF(BF11&lt;Master_sheet_Kriterien!$L$12,3,IF(BF11&lt;Master_sheet_Kriterien!$M$12,4,5))))</f>
        <v>3</v>
      </c>
      <c r="BH11" s="65">
        <f>VLOOKUP($D11,Struktur_daten_BW_2017!$B$7:$AH$452,Calc_Targetkreise!BH$5,FALSE)</f>
        <v>10.4</v>
      </c>
      <c r="BI11" s="62">
        <f>IF(BH11&lt;Master_sheet_Kriterien!$J$14,1,IF(BH11&lt;Master_sheet_Kriterien!$K$14,2,IF(BH11&lt;Master_sheet_Kriterien!$L$14,3,IF(BH11&lt;Master_sheet_Kriterien!$M$14,4,5))))</f>
        <v>1</v>
      </c>
      <c r="BJ11" s="65">
        <f>VLOOKUP($D11,Struktur_daten_BW_2017!$B$7:$AH$452,Calc_Targetkreise!BJ$5,FALSE)</f>
        <v>35.1</v>
      </c>
      <c r="BK11" s="62">
        <f>IF(BJ11&lt;Master_sheet_Kriterien!$J$16,1,IF(BJ11&lt;Master_sheet_Kriterien!$K$16,2,IF(BJ11&lt;Master_sheet_Kriterien!$L$16,3,IF(BJ11&lt;Master_sheet_Kriterien!$M$16,4,5))))</f>
        <v>2</v>
      </c>
      <c r="BL11" s="65">
        <f>VLOOKUP($D11,Struktur_daten_BW_2017!$B$7:$AH$452,Calc_Targetkreise!BL$5,FALSE)</f>
        <v>18.5</v>
      </c>
      <c r="BM11" s="62">
        <f>IF(BL11&lt;Master_sheet_Kriterien!$J$18,1,IF(BL11&lt;Master_sheet_Kriterien!$K$18,2,IF(BL11&lt;Master_sheet_Kriterien!$L$18,3,IF(BL11&lt;Master_sheet_Kriterien!$M$18,4,5))))</f>
        <v>5</v>
      </c>
      <c r="BN11" s="65">
        <f>VLOOKUP($D11,Struktur_daten_BW_2017!$B$7:$AH$452,Calc_Targetkreise!BN$5,FALSE)</f>
        <v>11.9</v>
      </c>
      <c r="BO11" s="62">
        <f>IF(BN11&lt;Master_sheet_Kriterien!$J$20,1,IF(BN11&lt;Master_sheet_Kriterien!$K$20,2,IF(BN11&lt;Master_sheet_Kriterien!$L$20,3,IF(BN11&lt;Master_sheet_Kriterien!$M$20,4,5))))</f>
        <v>5</v>
      </c>
      <c r="BP11" s="59">
        <f>VLOOKUP($D11,Struktur_daten_BW_2017!$B$7:$AH$452,Calc_Targetkreise!BP$5,FALSE)</f>
        <v>22159</v>
      </c>
      <c r="BQ11" s="62">
        <f>IF(BP11&lt;Master_sheet_Kriterien!$J$38,1,IF(BP11&lt;Master_sheet_Kriterien!$K$38,2,IF(BP11&lt;Master_sheet_Kriterien!$L$38,3,IF(BP11&lt;Master_sheet_Kriterien!$M$38,4,5))))</f>
        <v>4</v>
      </c>
      <c r="BR11" s="65">
        <f>VLOOKUP($D11,Struktur_daten_BW_2017!$B$7:$AH$452,Calc_Targetkreise!BR$5,FALSE)</f>
        <v>23.4</v>
      </c>
      <c r="BS11" s="62">
        <f>IF(BR11&lt;Master_sheet_Kriterien!$J$24,1,IF(BR11&lt;Master_sheet_Kriterien!$K$24,2,IF(BR11&lt;Master_sheet_Kriterien!$L$24,3,IF(BR11&lt;Master_sheet_Kriterien!$M$24,4,5))))</f>
        <v>1</v>
      </c>
      <c r="BT11" s="65">
        <f>VLOOKUP($D11,Struktur_daten_BW_2017!$B$7:$AH$452,Calc_Targetkreise!BT$5,FALSE)</f>
        <v>15.5</v>
      </c>
      <c r="BU11" s="62">
        <f>IF(BT11&lt;Master_sheet_Kriterien!$J$26,1,IF(BT11&lt;Master_sheet_Kriterien!$K$26,2,IF(BT11&lt;Master_sheet_Kriterien!$L$26,3,IF(BT11&lt;Master_sheet_Kriterien!$M$26,4,5))))</f>
        <v>4</v>
      </c>
      <c r="BV11" s="65">
        <f t="shared" si="13"/>
        <v>3.60065</v>
      </c>
      <c r="BW11" s="62">
        <f>IF(BV11&lt;Master_sheet_Kriterien!$J$28,1,IF(BV11&lt;Master_sheet_Kriterien!$K$28,2,IF(BV11&lt;Master_sheet_Kriterien!$L$28,3,IF(BV11&lt;Master_sheet_Kriterien!$M$28,4,5))))</f>
        <v>2</v>
      </c>
      <c r="BX11" s="65">
        <f>VLOOKUP($D11,Struktur_daten_BW_2017!$B$7:$AH$452,Calc_Targetkreise!BX$5,FALSE)</f>
        <v>25.80645161</v>
      </c>
      <c r="BY11" s="62">
        <f>IF(BX11&lt;Master_sheet_Kriterien!$J$30,1,IF(BX11&lt;Master_sheet_Kriterien!$K$30,2,IF(BX11&lt;Master_sheet_Kriterien!$L$30,3,IF(BX11&lt;Master_sheet_Kriterien!$M$30,4,5))))</f>
        <v>4</v>
      </c>
      <c r="BZ11" s="65"/>
      <c r="CA11" s="62">
        <f>IF(BZ11&lt;Master_sheet_Kriterien!$J$32,1,IF(BZ11&lt;Master_sheet_Kriterien!$K$32,2,IF(BZ11&lt;Master_sheet_Kriterien!$L$32,3,IF(BZ11&lt;Master_sheet_Kriterien!$M$32,4,5))))</f>
        <v>1</v>
      </c>
      <c r="CB11" s="65"/>
      <c r="CC11" s="62">
        <f>IF(CB11&lt;Master_sheet_Kriterien!$J$34,1,IF(CB11&lt;Master_sheet_Kriterien!$K$34,2,IF(CB11&lt;Master_sheet_Kriterien!$L$34,3,IF(CB11&lt;Master_sheet_Kriterien!$M$34,4,5))))</f>
        <v>1</v>
      </c>
      <c r="CD11" s="65">
        <f>100-VLOOKUP($D11,Struktur_daten_BW_2017!$B$7:$AH$452,Calc_Targetkreise!CD$5,FALSE)</f>
        <v>41.2</v>
      </c>
      <c r="CE11" s="62">
        <f>IF(CD11&lt;Master_sheet_Kriterien!$J$40,1,IF(CD11&lt;Master_sheet_Kriterien!$K$40,2,IF(CD11&lt;Master_sheet_Kriterien!$L$40,3,IF(CD11&lt;Master_sheet_Kriterien!$M$40,4,5))))</f>
        <v>1</v>
      </c>
      <c r="CF11" s="61"/>
      <c r="CG11" s="59">
        <f>VLOOKUP($D11,EW_19_Kreise!$A$6:$CQ$406,Calc_Targetkreise!CG$5,FALSE)/1000</f>
        <v>107.045</v>
      </c>
      <c r="CH11" s="59">
        <f>VLOOKUP($D11,BW_17_Kreise!$B$7:$CC$410,Calc_Targetkreise!CH$5,FALSE)/1000</f>
        <v>107.148</v>
      </c>
      <c r="CI11" s="59">
        <f>VLOOKUP($D11,EW_Erg_09_14_Kreise!$A$10:$BK$412,Calc_Targetkreise!CI$5,FALSE)/1000</f>
        <v>107.804</v>
      </c>
      <c r="CJ11" s="59">
        <f>VLOOKUP($D11,EW_Erg_09_14_Kreise!$A$10:$BK$412,Calc_Targetkreise!CJ$5,FALSE)/1000</f>
        <v>108.539</v>
      </c>
      <c r="CK11" s="59">
        <f>VLOOKUP($D11,EW_Erg_09_14_Kreise!$A$10:$BK$412,Calc_Targetkreise!CK$5,FALSE)/1000</f>
        <v>34.93</v>
      </c>
      <c r="CL11" s="45"/>
      <c r="CM11" s="59">
        <f>VLOOKUP($D11,Struktur_daten_BW_2017!$B$7:$AH$452,Calc_Targetkreise!CM$5,FALSE)</f>
        <v>232.3</v>
      </c>
      <c r="CN11" s="66">
        <v>3.0</v>
      </c>
      <c r="CO11" s="67">
        <f t="shared" si="16"/>
        <v>0.01291433491</v>
      </c>
      <c r="CP11" s="62">
        <f>IF(CO11&lt;Master_sheet_Kriterien!$J$58,1,IF(CO11&lt;Master_sheet_Kriterien!$K$58,2,IF(CO11&lt;Master_sheet_Kriterien!$L$58,3,IF(CO11&lt;Master_sheet_Kriterien!$M$58,4,5))))</f>
        <v>1</v>
      </c>
      <c r="CQ11" s="66">
        <v>1.0</v>
      </c>
      <c r="CR11" s="67">
        <f t="shared" si="17"/>
        <v>0.004304778304</v>
      </c>
      <c r="CS11" s="62">
        <f>IF(CR11&lt;Master_sheet_Kriterien!$J$59,1,IF(CR11&lt;Master_sheet_Kriterien!$K$59,2,IF(CR11&lt;Master_sheet_Kriterien!$L$59,3,IF(CR11&lt;Master_sheet_Kriterien!$M$59,4,5))))</f>
        <v>1</v>
      </c>
      <c r="CT11" s="66">
        <v>2.0</v>
      </c>
      <c r="CU11" s="44"/>
      <c r="CV11" s="66">
        <v>0.0</v>
      </c>
      <c r="CW11" s="68"/>
      <c r="CY11" s="31">
        <f t="shared" si="18"/>
        <v>1051</v>
      </c>
      <c r="DB11" s="76" t="str">
        <f t="shared" si="19"/>
        <v>Dithmarschen</v>
      </c>
      <c r="DC11" s="58">
        <f t="shared" si="20"/>
        <v>278</v>
      </c>
      <c r="DD11" s="77">
        <f t="shared" si="21"/>
        <v>139</v>
      </c>
      <c r="DE11" s="72">
        <f t="shared" si="22"/>
        <v>0.003202409597</v>
      </c>
      <c r="DG11" s="76" t="str">
        <f t="shared" si="23"/>
        <v>Dithmarschen</v>
      </c>
      <c r="DH11" s="58" t="str">
        <f t="shared" si="24"/>
        <v>#REF!</v>
      </c>
      <c r="DI11" s="75">
        <f t="shared" si="25"/>
        <v>133.1291433</v>
      </c>
      <c r="DJ11" s="78">
        <f t="shared" si="26"/>
        <v>0.003202409597</v>
      </c>
      <c r="DK11" s="75"/>
      <c r="DL11" s="75"/>
      <c r="DM11" s="75"/>
      <c r="DN11" s="75"/>
      <c r="DO11" s="75"/>
      <c r="DP11" s="44"/>
    </row>
    <row r="12" ht="16.5" customHeight="1">
      <c r="A12" s="58">
        <f t="shared" si="5"/>
        <v>108</v>
      </c>
      <c r="B12" s="58">
        <f t="shared" si="6"/>
        <v>176</v>
      </c>
      <c r="C12" s="58" t="s">
        <v>159</v>
      </c>
      <c r="D12" s="58">
        <v>1053.0</v>
      </c>
      <c r="E12" s="58" t="s">
        <v>165</v>
      </c>
      <c r="F12" s="59">
        <f>VLOOKUP($D12,EW_19_Kreise!$A$6:$CQ$406,Calc_Targetkreise!F$5,FALSE)/1000</f>
        <v>91.29</v>
      </c>
      <c r="G12" s="59">
        <f>VLOOKUP($D12,BW_17_Kreise!$B$7:$CC$410,Calc_Targetkreise!G$5,FALSE)/1000</f>
        <v>116.734</v>
      </c>
      <c r="H12" s="59">
        <f>VLOOKUP($D12,EW_Erg_09_14_Kreise!$A$10:$BK$412,Calc_Targetkreise!H$5,FALSE)/1000</f>
        <v>69.037</v>
      </c>
      <c r="I12" s="60">
        <f t="shared" ref="I12:K12" si="39">F12/CG12</f>
        <v>0.5979720435</v>
      </c>
      <c r="J12" s="60">
        <f t="shared" si="39"/>
        <v>0.7680474774</v>
      </c>
      <c r="K12" s="60">
        <f t="shared" si="39"/>
        <v>0.4599247194</v>
      </c>
      <c r="L12" s="61">
        <f t="shared" ref="L12:M12" si="40">1-(T12+X12)</f>
        <v>0.5525030124</v>
      </c>
      <c r="M12" s="61">
        <f t="shared" si="40"/>
        <v>0.4281528946</v>
      </c>
      <c r="N12" s="62">
        <f>IF(L12&lt;Master_sheet_Kriterien!$J$46,1,IF(L12&lt;Master_sheet_Kriterien!$K$46,2,IF(L12&lt;Master_sheet_Kriterien!$L$46,3,IF(L12&lt;Master_sheet_Kriterien!$M$46,4,5))))</f>
        <v>5</v>
      </c>
      <c r="O12" s="62">
        <f>IF(M12&lt;Master_sheet_Kriterien!$J$46,1,IF(M12&lt;Master_sheet_Kriterien!$K$46,2,IF(M12&lt;Master_sheet_Kriterien!$L$46,3,IF(M12&lt;Master_sheet_Kriterien!$M$46,4,5))))</f>
        <v>2</v>
      </c>
      <c r="P12" s="61">
        <f t="shared" ref="P12:Q12" si="41">1-(T12+AM12)</f>
        <v>0.6355898784</v>
      </c>
      <c r="Q12" s="61">
        <f t="shared" si="41"/>
        <v>0.5556478832</v>
      </c>
      <c r="R12" s="62">
        <f>IF(P12&lt;Master_sheet_Kriterien!$J$46,1,IF(P12&lt;Master_sheet_Kriterien!$K$46,2,IF(P12&lt;Master_sheet_Kriterien!$L$46,3,IF(P12&lt;Master_sheet_Kriterien!$M$46,4,5))))</f>
        <v>5</v>
      </c>
      <c r="S12" s="62">
        <f>IF(Q12&lt;Master_sheet_Kriterien!$J$46,1,IF(Q12&lt;Master_sheet_Kriterien!$K$46,2,IF(Q12&lt;Master_sheet_Kriterien!$L$46,3,IF(Q12&lt;Master_sheet_Kriterien!$M$46,4,5))))</f>
        <v>5</v>
      </c>
      <c r="T12" s="61">
        <f>VLOOKUP($D12,EW_19_Kreise!$A$6:$CQ$406,Calc_Targetkreise!T$5,FALSE)/1000/F12</f>
        <v>0.2728885968</v>
      </c>
      <c r="U12" s="63">
        <f>VLOOKUP($D12,BW_17_Kreise!$B$7:$CC$410,Calc_Targetkreise!U$5,FALSE)/1000/$G12</f>
        <v>0.3421625233</v>
      </c>
      <c r="V12" s="61">
        <f>VLOOKUP(Calc_Targetkreise!$D12,EW_Erg_09_14_Kreise!$A$7:$BK$412,Calc_Targetkreise!V$5,FALSE)/1000/$H12</f>
        <v>0.346002868</v>
      </c>
      <c r="W12" s="61">
        <f>VLOOKUP(Calc_Targetkreise!$D12,EW_Erg_09_14_Kreise!$A$7:$BK$412,Calc_Targetkreise!W$5,FALSE)/1000/CK12</f>
        <v>0.3787758621</v>
      </c>
      <c r="X12" s="61">
        <f>VLOOKUP($D12,EW_19_Kreise!$A$6:$CQ$406,Calc_Targetkreise!X$5,FALSE)/1000/F12</f>
        <v>0.1746083908</v>
      </c>
      <c r="Y12" s="63">
        <f>VLOOKUP($D12,BW_17_Kreise!$B$7:$CC$410,Calc_Targetkreise!Y$5,FALSE)/1000/$G12</f>
        <v>0.229684582</v>
      </c>
      <c r="Z12" s="61">
        <f>VLOOKUP(Calc_Targetkreise!$D12,EW_Erg_09_14_Kreise!$A$7:$BK$412,Calc_Targetkreise!Z$5,FALSE)/1000/$H12</f>
        <v>0.3137882585</v>
      </c>
      <c r="AA12" s="61">
        <f>VLOOKUP(Calc_Targetkreise!$D12,EW_Erg_09_14_Kreise!$A$7:$BK$412,Calc_Targetkreise!AA$5,FALSE)/1000/$H12</f>
        <v>0.2006315454</v>
      </c>
      <c r="AB12" s="61">
        <f>VLOOKUP($D12,EW_19_Kreise!$A$6:$CQ$406,Calc_Targetkreise!AB$5,FALSE)/1000/F12</f>
        <v>0.2579910176</v>
      </c>
      <c r="AC12" s="63">
        <f>VLOOKUP($D12,BW_17_Kreise!$B$7:$CC$410,Calc_Targetkreise!AC$5,FALSE)/1000/$G12</f>
        <v>0.1046995734</v>
      </c>
      <c r="AD12" s="61">
        <f>VLOOKUP(Calc_Targetkreise!$D12,EW_Erg_09_14_Kreise!$A$7:$BK$412,Calc_Targetkreise!AD$5,FALSE)/1000/$H12</f>
        <v>0.1192404073</v>
      </c>
      <c r="AE12" s="62">
        <f>IF(AC12&lt;Master_sheet_Kriterien!$J$54,1,IF(AC12&lt;Master_sheet_Kriterien!$K$54,2,IF(AC12&lt;Master_sheet_Kriterien!$L$54,3,IF(AC12&lt;Master_sheet_Kriterien!$M$54,4,5))))</f>
        <v>4</v>
      </c>
      <c r="AF12" s="61">
        <f>VLOOKUP(Calc_Targetkreise!$D12,EW_Erg_09_14_Kreise!$A$7:$BK$412,Calc_Targetkreise!AF$5,FALSE)/1000/$H12</f>
        <v>0.1149673364</v>
      </c>
      <c r="AG12" s="63">
        <f>VLOOKUP($D12,BW_17_Kreise!$B$7:$CC$410,Calc_Targetkreise!AG$5,FALSE)/1000/$G12</f>
        <v>0.1278290815</v>
      </c>
      <c r="AH12" s="61">
        <f>VLOOKUP(Calc_Targetkreise!$D12,EW_Erg_09_14_Kreise!$A$7:$BK$412,Calc_Targetkreise!AH$5,FALSE)/1000/$H12</f>
        <v>0.0397902574</v>
      </c>
      <c r="AI12" s="61">
        <f>VLOOKUP(Calc_Targetkreise!$D12,EW_Erg_09_14_Kreise!$A$7:$BK$412,Calc_Targetkreise!AI$5,FALSE)/1000/$H12</f>
        <v>0.1112736648</v>
      </c>
      <c r="AJ12" s="63">
        <f>VLOOKUP($D12,BW_17_Kreise!$B$7:$CC$410,Calc_Targetkreise!AJ$5,FALSE)/1000/$G12</f>
        <v>0.06624462453</v>
      </c>
      <c r="AK12" s="61">
        <f>VLOOKUP(Calc_Targetkreise!$D12,EW_Erg_09_14_Kreise!$A$7:$BK$412,Calc_Targetkreise!AK$5,FALSE)/1000/$H12</f>
        <v>0.04339701899</v>
      </c>
      <c r="AL12" s="61">
        <f>VLOOKUP(Calc_Targetkreise!$D12,EW_Erg_09_14_Kreise!$A$7:$BK$412,Calc_Targetkreise!AL$5,FALSE)/1000/$H12</f>
        <v>0.03353274331</v>
      </c>
      <c r="AM12" s="61">
        <f>VLOOKUP($D12,EW_19_Kreise!$A$6:$CQ$406,Calc_Targetkreise!AM$5,FALSE)/1000/F12</f>
        <v>0.09152152481</v>
      </c>
      <c r="AN12" s="63">
        <f>VLOOKUP($D12,BW_17_Kreise!$B$7:$CC$410,Calc_Targetkreise!AN$5,FALSE)/1000/$G12</f>
        <v>0.1021895934</v>
      </c>
      <c r="AO12" s="61">
        <f>VLOOKUP(Calc_Targetkreise!$D12,EW_Erg_09_14_Kreise!$A$7:$BK$412,Calc_Targetkreise!AO$5,FALSE)/1000/$H12</f>
        <v>0.07506119907</v>
      </c>
      <c r="AP12" s="61">
        <f>VLOOKUP(Calc_Targetkreise!$D12,EW_Erg_09_14_Kreise!$A$7:$BK$412,Calc_Targetkreise!AP$5,FALSE)/1000/$H12</f>
        <v>0.0002462447673</v>
      </c>
      <c r="AQ12" s="61">
        <f t="shared" ref="AQ12:AR12" si="42">1-U12-Y12-AC12-AG12-AJ12-AN12</f>
        <v>0.02719002176</v>
      </c>
      <c r="AR12" s="61">
        <f t="shared" si="42"/>
        <v>0.06271999073</v>
      </c>
      <c r="AS12" s="61">
        <f t="shared" si="11"/>
        <v>0.1605726032</v>
      </c>
      <c r="AT12" s="63">
        <f>VLOOKUP($D12,BW_17_Kreise!$B$7:$CC$410,Calc_Targetkreise!AT$5,FALSE)/1000/$G12</f>
        <v>0</v>
      </c>
      <c r="AU12" s="61">
        <f>VLOOKUP(Calc_Targetkreise!$D12,EW_Erg_09_14_Kreise!$A$7:$BK$412,Calc_Targetkreise!AU$5,FALSE)/1000/$H12</f>
        <v>0.01377522198</v>
      </c>
      <c r="AV12" s="62">
        <f>IF(AU12&lt;Master_sheet_Kriterien!$J$44,1,IF(AU12&lt;Master_sheet_Kriterien!$K$44,2,IF(AU12&lt;Master_sheet_Kriterien!$L$44,3,IF(AU12&lt;Master_sheet_Kriterien!$M$44,4,5))))</f>
        <v>4</v>
      </c>
      <c r="AW12" s="61">
        <f>VLOOKUP(Calc_Targetkreise!$D12,EW_Erg_09_14_Kreise!$A$7:$BK$412,Calc_Targetkreise!AW$5,FALSE)/1000/$H12</f>
        <v>0.005417384881</v>
      </c>
      <c r="AX12" s="61">
        <f>VLOOKUP($D12,EW_19_Kreise!$A$6:$CQ$406,Calc_Targetkreise!AX$5,FALSE)/1000/F12</f>
        <v>0.00549895936</v>
      </c>
      <c r="AY12" s="62">
        <f>IF(AX12&lt;Master_sheet_Kriterien!$J$56,1,IF(AX12&lt;Master_sheet_Kriterien!$K$56,2,IF(AX12&lt;Master_sheet_Kriterien!$L$56,3,IF(AX12&lt;Master_sheet_Kriterien!$M$56,4,5))))</f>
        <v>3</v>
      </c>
      <c r="AZ12" s="64">
        <f>VLOOKUP($D12,EW_19_Kreise!$A$6:$CQ$406,Calc_Targetkreise!AZ$5,FALSE)</f>
        <v>502</v>
      </c>
      <c r="BA12" s="62">
        <f>IF(AZ12&lt;Master_sheet_Kriterien!$J$57,1,IF(AZ12&lt;Master_sheet_Kriterien!$K$57,2,IF(AZ12&lt;Master_sheet_Kriterien!$L$57,3,IF(AZ12&lt;Master_sheet_Kriterien!$M$56,4,5))))</f>
        <v>5</v>
      </c>
      <c r="BB12" s="59">
        <f>VLOOKUP($D12,Struktur_daten_BW_2017!$B$7:$AH$452,Calc_Targetkreise!BB$5,FALSE)</f>
        <v>230.5</v>
      </c>
      <c r="BC12" s="62">
        <f>IF(BB12&lt;Master_sheet_Kriterien!$J$8,1,IF(BB12&lt;Master_sheet_Kriterien!$K$8,2,IF(BB12&lt;Master_sheet_Kriterien!$L$8,3,IF(BB12&lt;Master_sheet_Kriterien!$M$8,4,5))))</f>
        <v>3</v>
      </c>
      <c r="BD12" s="65">
        <f t="shared" si="12"/>
        <v>20.5326</v>
      </c>
      <c r="BE12" s="62">
        <f>IF(BD12&lt;Master_sheet_Kriterien!$J$10,1,IF(BD12&lt;Master_sheet_Kriterien!$K$10,2,IF(BD12&lt;Master_sheet_Kriterien!$L$10,3,IF(BD12&lt;Master_sheet_Kriterien!$M$10,4,5))))</f>
        <v>2</v>
      </c>
      <c r="BF12" s="65">
        <f>VLOOKUP($D12,Struktur_daten_BW_2017!$B$7:$AH$452,Calc_Targetkreise!BF$5,FALSE)</f>
        <v>6.6</v>
      </c>
      <c r="BG12" s="62">
        <f>IF(BF12&lt;Master_sheet_Kriterien!$J$12,1,IF(BF12&lt;Master_sheet_Kriterien!$K$12,2,IF(BF12&lt;Master_sheet_Kriterien!$L$12,3,IF(BF12&lt;Master_sheet_Kriterien!$M$12,4,5))))</f>
        <v>1</v>
      </c>
      <c r="BH12" s="65">
        <f>VLOOKUP($D12,Struktur_daten_BW_2017!$B$7:$AH$452,Calc_Targetkreise!BH$5,FALSE)</f>
        <v>10.1</v>
      </c>
      <c r="BI12" s="62">
        <f>IF(BH12&lt;Master_sheet_Kriterien!$J$14,1,IF(BH12&lt;Master_sheet_Kriterien!$K$14,2,IF(BH12&lt;Master_sheet_Kriterien!$L$14,3,IF(BH12&lt;Master_sheet_Kriterien!$M$14,4,5))))</f>
        <v>1</v>
      </c>
      <c r="BJ12" s="65">
        <f>VLOOKUP($D12,Struktur_daten_BW_2017!$B$7:$AH$452,Calc_Targetkreise!BJ$5,FALSE)</f>
        <v>36.9</v>
      </c>
      <c r="BK12" s="62">
        <f>IF(BJ12&lt;Master_sheet_Kriterien!$J$16,1,IF(BJ12&lt;Master_sheet_Kriterien!$K$16,2,IF(BJ12&lt;Master_sheet_Kriterien!$L$16,3,IF(BJ12&lt;Master_sheet_Kriterien!$M$16,4,5))))</f>
        <v>4</v>
      </c>
      <c r="BL12" s="65">
        <f>VLOOKUP($D12,Struktur_daten_BW_2017!$B$7:$AH$452,Calc_Targetkreise!BL$5,FALSE)</f>
        <v>17.3</v>
      </c>
      <c r="BM12" s="62">
        <f>IF(BL12&lt;Master_sheet_Kriterien!$J$18,1,IF(BL12&lt;Master_sheet_Kriterien!$K$18,2,IF(BL12&lt;Master_sheet_Kriterien!$L$18,3,IF(BL12&lt;Master_sheet_Kriterien!$M$18,4,5))))</f>
        <v>4</v>
      </c>
      <c r="BN12" s="65">
        <f>VLOOKUP($D12,Struktur_daten_BW_2017!$B$7:$AH$452,Calc_Targetkreise!BN$5,FALSE)</f>
        <v>12.3</v>
      </c>
      <c r="BO12" s="62">
        <f>IF(BN12&lt;Master_sheet_Kriterien!$J$20,1,IF(BN12&lt;Master_sheet_Kriterien!$K$20,2,IF(BN12&lt;Master_sheet_Kriterien!$L$20,3,IF(BN12&lt;Master_sheet_Kriterien!$M$20,4,5))))</f>
        <v>5</v>
      </c>
      <c r="BP12" s="59">
        <f>VLOOKUP($D12,Struktur_daten_BW_2017!$B$7:$AH$452,Calc_Targetkreise!BP$5,FALSE)</f>
        <v>23628</v>
      </c>
      <c r="BQ12" s="62">
        <f>IF(BP12&lt;Master_sheet_Kriterien!$J$38,1,IF(BP12&lt;Master_sheet_Kriterien!$K$38,2,IF(BP12&lt;Master_sheet_Kriterien!$L$38,3,IF(BP12&lt;Master_sheet_Kriterien!$M$38,4,5))))</f>
        <v>5</v>
      </c>
      <c r="BR12" s="65">
        <f>VLOOKUP($D12,Struktur_daten_BW_2017!$B$7:$AH$452,Calc_Targetkreise!BR$5,FALSE)</f>
        <v>37.9</v>
      </c>
      <c r="BS12" s="62">
        <f>IF(BR12&lt;Master_sheet_Kriterien!$J$24,1,IF(BR12&lt;Master_sheet_Kriterien!$K$24,2,IF(BR12&lt;Master_sheet_Kriterien!$L$24,3,IF(BR12&lt;Master_sheet_Kriterien!$M$24,4,5))))</f>
        <v>4</v>
      </c>
      <c r="BT12" s="65">
        <f>VLOOKUP($D12,Struktur_daten_BW_2017!$B$7:$AH$452,Calc_Targetkreise!BT$5,FALSE)</f>
        <v>11.2</v>
      </c>
      <c r="BU12" s="62">
        <f>IF(BT12&lt;Master_sheet_Kriterien!$J$26,1,IF(BT12&lt;Master_sheet_Kriterien!$K$26,2,IF(BT12&lt;Master_sheet_Kriterien!$L$26,3,IF(BT12&lt;Master_sheet_Kriterien!$M$26,4,5))))</f>
        <v>2</v>
      </c>
      <c r="BV12" s="65">
        <f t="shared" si="13"/>
        <v>3.48432</v>
      </c>
      <c r="BW12" s="62">
        <f>IF(BV12&lt;Master_sheet_Kriterien!$J$28,1,IF(BV12&lt;Master_sheet_Kriterien!$K$28,2,IF(BV12&lt;Master_sheet_Kriterien!$L$28,3,IF(BV12&lt;Master_sheet_Kriterien!$M$28,4,5))))</f>
        <v>2</v>
      </c>
      <c r="BX12" s="65">
        <f>VLOOKUP($D12,Struktur_daten_BW_2017!$B$7:$AH$452,Calc_Targetkreise!BX$5,FALSE)</f>
        <v>17.85714286</v>
      </c>
      <c r="BY12" s="62">
        <f>IF(BX12&lt;Master_sheet_Kriterien!$J$30,1,IF(BX12&lt;Master_sheet_Kriterien!$K$30,2,IF(BX12&lt;Master_sheet_Kriterien!$L$30,3,IF(BX12&lt;Master_sheet_Kriterien!$M$30,4,5))))</f>
        <v>2</v>
      </c>
      <c r="BZ12" s="65"/>
      <c r="CA12" s="62">
        <f>IF(BZ12&lt;Master_sheet_Kriterien!$J$32,1,IF(BZ12&lt;Master_sheet_Kriterien!$K$32,2,IF(BZ12&lt;Master_sheet_Kriterien!$L$32,3,IF(BZ12&lt;Master_sheet_Kriterien!$M$32,4,5))))</f>
        <v>1</v>
      </c>
      <c r="CB12" s="65"/>
      <c r="CC12" s="62">
        <f>IF(CB12&lt;Master_sheet_Kriterien!$J$34,1,IF(CB12&lt;Master_sheet_Kriterien!$K$34,2,IF(CB12&lt;Master_sheet_Kriterien!$L$34,3,IF(CB12&lt;Master_sheet_Kriterien!$M$34,4,5))))</f>
        <v>1</v>
      </c>
      <c r="CD12" s="65">
        <f>100-VLOOKUP($D12,Struktur_daten_BW_2017!$B$7:$AH$452,Calc_Targetkreise!CD$5,FALSE)</f>
        <v>44.4</v>
      </c>
      <c r="CE12" s="62">
        <f>IF(CD12&lt;Master_sheet_Kriterien!$J$40,1,IF(CD12&lt;Master_sheet_Kriterien!$K$40,2,IF(CD12&lt;Master_sheet_Kriterien!$L$40,3,IF(CD12&lt;Master_sheet_Kriterien!$M$40,4,5))))</f>
        <v>2</v>
      </c>
      <c r="CF12" s="61"/>
      <c r="CG12" s="59">
        <f>VLOOKUP($D12,EW_19_Kreise!$A$6:$CQ$406,Calc_Targetkreise!CG$5,FALSE)/1000</f>
        <v>152.666</v>
      </c>
      <c r="CH12" s="59">
        <f>VLOOKUP($D12,BW_17_Kreise!$B$7:$CC$410,Calc_Targetkreise!CH$5,FALSE)/1000</f>
        <v>151.988</v>
      </c>
      <c r="CI12" s="59">
        <f>VLOOKUP($D12,EW_Erg_09_14_Kreise!$A$10:$BK$412,Calc_Targetkreise!CI$5,FALSE)/1000</f>
        <v>150.105</v>
      </c>
      <c r="CJ12" s="59">
        <f>VLOOKUP($D12,EW_Erg_09_14_Kreise!$A$10:$BK$412,Calc_Targetkreise!CJ$5,FALSE)/1000</f>
        <v>147.503</v>
      </c>
      <c r="CK12" s="59">
        <f>VLOOKUP($D12,EW_Erg_09_14_Kreise!$A$10:$BK$412,Calc_Targetkreise!CK$5,FALSE)/1000</f>
        <v>58</v>
      </c>
      <c r="CL12" s="45"/>
      <c r="CM12" s="59">
        <f>VLOOKUP($D12,Struktur_daten_BW_2017!$B$7:$AH$452,Calc_Targetkreise!CM$5,FALSE)</f>
        <v>311.1</v>
      </c>
      <c r="CN12" s="66">
        <v>3.0</v>
      </c>
      <c r="CO12" s="67">
        <f t="shared" si="16"/>
        <v>0.009643201543</v>
      </c>
      <c r="CP12" s="62">
        <f>IF(CO12&lt;Master_sheet_Kriterien!$J$58,1,IF(CO12&lt;Master_sheet_Kriterien!$K$58,2,IF(CO12&lt;Master_sheet_Kriterien!$L$58,3,IF(CO12&lt;Master_sheet_Kriterien!$M$58,4,5))))</f>
        <v>1</v>
      </c>
      <c r="CQ12" s="66">
        <v>2.0</v>
      </c>
      <c r="CR12" s="67">
        <f t="shared" si="17"/>
        <v>0.006428801029</v>
      </c>
      <c r="CS12" s="62">
        <f>IF(CR12&lt;Master_sheet_Kriterien!$J$59,1,IF(CR12&lt;Master_sheet_Kriterien!$K$59,2,IF(CR12&lt;Master_sheet_Kriterien!$L$59,3,IF(CR12&lt;Master_sheet_Kriterien!$M$59,4,5))))</f>
        <v>1</v>
      </c>
      <c r="CT12" s="66">
        <v>1.0</v>
      </c>
      <c r="CU12" s="44"/>
      <c r="CV12" s="66">
        <v>0.0</v>
      </c>
      <c r="CW12" s="68"/>
      <c r="CY12" s="31">
        <f t="shared" si="18"/>
        <v>1053</v>
      </c>
      <c r="DB12" s="76" t="str">
        <f t="shared" si="19"/>
        <v>Herzogtum Lauenburg</v>
      </c>
      <c r="DC12" s="58">
        <f t="shared" si="20"/>
        <v>108</v>
      </c>
      <c r="DD12" s="77">
        <f t="shared" si="21"/>
        <v>176</v>
      </c>
      <c r="DE12" s="72">
        <f t="shared" si="22"/>
        <v>0.00549895936</v>
      </c>
      <c r="DG12" s="76" t="str">
        <f t="shared" si="23"/>
        <v>Herzogtum Lauenburg</v>
      </c>
      <c r="DH12" s="58" t="str">
        <f t="shared" si="24"/>
        <v>#REF!</v>
      </c>
      <c r="DI12" s="75">
        <f t="shared" si="25"/>
        <v>170.096432</v>
      </c>
      <c r="DJ12" s="78">
        <f t="shared" si="26"/>
        <v>0.00549895936</v>
      </c>
      <c r="DK12" s="75"/>
      <c r="DL12" s="75"/>
      <c r="DM12" s="75"/>
      <c r="DN12" s="75"/>
      <c r="DO12" s="75"/>
      <c r="DP12" s="44"/>
    </row>
    <row r="13" ht="16.5" customHeight="1">
      <c r="A13" s="58">
        <f t="shared" si="5"/>
        <v>199</v>
      </c>
      <c r="B13" s="58">
        <f t="shared" si="6"/>
        <v>153</v>
      </c>
      <c r="C13" s="58" t="s">
        <v>159</v>
      </c>
      <c r="D13" s="58">
        <v>1054.0</v>
      </c>
      <c r="E13" s="58" t="s">
        <v>166</v>
      </c>
      <c r="F13" s="59">
        <f>VLOOKUP($D13,EW_19_Kreise!$A$6:$CQ$406,Calc_Targetkreise!F$5,FALSE)/1000</f>
        <v>77.189</v>
      </c>
      <c r="G13" s="59">
        <f>VLOOKUP($D13,BW_17_Kreise!$B$7:$CC$410,Calc_Targetkreise!G$5,FALSE)/1000</f>
        <v>98.348</v>
      </c>
      <c r="H13" s="59">
        <f>VLOOKUP($D13,EW_Erg_09_14_Kreise!$A$10:$BK$412,Calc_Targetkreise!H$5,FALSE)/1000</f>
        <v>53.494</v>
      </c>
      <c r="I13" s="60">
        <f t="shared" ref="I13:K13" si="43">F13/CG13</f>
        <v>0.5853105545</v>
      </c>
      <c r="J13" s="60">
        <f t="shared" si="43"/>
        <v>0.7473536229</v>
      </c>
      <c r="K13" s="60">
        <f t="shared" si="43"/>
        <v>0.408703691</v>
      </c>
      <c r="L13" s="61">
        <f t="shared" ref="L13:M13" si="44">1-(T13+X13)</f>
        <v>0.5334827501</v>
      </c>
      <c r="M13" s="61">
        <f t="shared" si="44"/>
        <v>0.3905214138</v>
      </c>
      <c r="N13" s="62">
        <f>IF(L13&lt;Master_sheet_Kriterien!$J$46,1,IF(L13&lt;Master_sheet_Kriterien!$K$46,2,IF(L13&lt;Master_sheet_Kriterien!$L$46,3,IF(L13&lt;Master_sheet_Kriterien!$M$46,4,5))))</f>
        <v>5</v>
      </c>
      <c r="O13" s="62">
        <f>IF(M13&lt;Master_sheet_Kriterien!$J$46,1,IF(M13&lt;Master_sheet_Kriterien!$K$46,2,IF(M13&lt;Master_sheet_Kriterien!$L$46,3,IF(M13&lt;Master_sheet_Kriterien!$M$46,4,5))))</f>
        <v>2</v>
      </c>
      <c r="P13" s="61">
        <f t="shared" ref="P13:Q13" si="45">1-(T13+AM13)</f>
        <v>0.639624817</v>
      </c>
      <c r="Q13" s="61">
        <f t="shared" si="45"/>
        <v>0.5549172327</v>
      </c>
      <c r="R13" s="62">
        <f>IF(P13&lt;Master_sheet_Kriterien!$J$46,1,IF(P13&lt;Master_sheet_Kriterien!$K$46,2,IF(P13&lt;Master_sheet_Kriterien!$L$46,3,IF(P13&lt;Master_sheet_Kriterien!$M$46,4,5))))</f>
        <v>5</v>
      </c>
      <c r="S13" s="62">
        <f>IF(Q13&lt;Master_sheet_Kriterien!$J$46,1,IF(Q13&lt;Master_sheet_Kriterien!$K$46,2,IF(Q13&lt;Master_sheet_Kriterien!$L$46,3,IF(Q13&lt;Master_sheet_Kriterien!$M$46,4,5))))</f>
        <v>5</v>
      </c>
      <c r="T13" s="61">
        <f>VLOOKUP($D13,EW_19_Kreise!$A$6:$CQ$406,Calc_Targetkreise!T$5,FALSE)/1000/F13</f>
        <v>0.3037220329</v>
      </c>
      <c r="U13" s="63">
        <f>VLOOKUP($D13,BW_17_Kreise!$B$7:$CC$410,Calc_Targetkreise!U$5,FALSE)/1000/$G13</f>
        <v>0.3870236304</v>
      </c>
      <c r="V13" s="61">
        <f>VLOOKUP(Calc_Targetkreise!$D13,EW_Erg_09_14_Kreise!$A$7:$BK$412,Calc_Targetkreise!V$5,FALSE)/1000/$H13</f>
        <v>0.3940815792</v>
      </c>
      <c r="W13" s="61">
        <f>VLOOKUP(Calc_Targetkreise!$D13,EW_Erg_09_14_Kreise!$A$7:$BK$412,Calc_Targetkreise!W$5,FALSE)/1000/CK13</f>
        <v>0.4438314038</v>
      </c>
      <c r="X13" s="61">
        <f>VLOOKUP($D13,EW_19_Kreise!$A$6:$CQ$406,Calc_Targetkreise!X$5,FALSE)/1000/F13</f>
        <v>0.1627952169</v>
      </c>
      <c r="Y13" s="63">
        <f>VLOOKUP($D13,BW_17_Kreise!$B$7:$CC$410,Calc_Targetkreise!Y$5,FALSE)/1000/$G13</f>
        <v>0.2224549559</v>
      </c>
      <c r="Z13" s="61">
        <f>VLOOKUP(Calc_Targetkreise!$D13,EW_Erg_09_14_Kreise!$A$7:$BK$412,Calc_Targetkreise!Z$5,FALSE)/1000/$H13</f>
        <v>0.3031181067</v>
      </c>
      <c r="AA13" s="61">
        <f>VLOOKUP(Calc_Targetkreise!$D13,EW_Erg_09_14_Kreise!$A$7:$BK$412,Calc_Targetkreise!AA$5,FALSE)/1000/$H13</f>
        <v>0.189535275</v>
      </c>
      <c r="AB13" s="61">
        <f>VLOOKUP($D13,EW_19_Kreise!$A$6:$CQ$406,Calc_Targetkreise!AB$5,FALSE)/1000/F13</f>
        <v>0.2925287282</v>
      </c>
      <c r="AC13" s="63">
        <f>VLOOKUP($D13,BW_17_Kreise!$B$7:$CC$410,Calc_Targetkreise!AC$5,FALSE)/1000/$G13</f>
        <v>0.1210395738</v>
      </c>
      <c r="AD13" s="61">
        <f>VLOOKUP(Calc_Targetkreise!$D13,EW_Erg_09_14_Kreise!$A$7:$BK$412,Calc_Targetkreise!AD$5,FALSE)/1000/$H13</f>
        <v>0.1115639137</v>
      </c>
      <c r="AE13" s="62">
        <f>IF(AC13&lt;Master_sheet_Kriterien!$J$54,1,IF(AC13&lt;Master_sheet_Kriterien!$K$54,2,IF(AC13&lt;Master_sheet_Kriterien!$L$54,3,IF(AC13&lt;Master_sheet_Kriterien!$M$54,4,5))))</f>
        <v>4</v>
      </c>
      <c r="AF13" s="61">
        <f>VLOOKUP(Calc_Targetkreise!$D13,EW_Erg_09_14_Kreise!$A$7:$BK$412,Calc_Targetkreise!AF$5,FALSE)/1000/$H13</f>
        <v>0.09804837926</v>
      </c>
      <c r="AG13" s="63">
        <f>VLOOKUP($D13,BW_17_Kreise!$B$7:$CC$410,Calc_Targetkreise!AG$5,FALSE)/1000/$G13</f>
        <v>0.1259202017</v>
      </c>
      <c r="AH13" s="61">
        <f>VLOOKUP(Calc_Targetkreise!$D13,EW_Erg_09_14_Kreise!$A$7:$BK$412,Calc_Targetkreise!AH$5,FALSE)/1000/$H13</f>
        <v>0.0382098927</v>
      </c>
      <c r="AI13" s="61">
        <f>VLOOKUP(Calc_Targetkreise!$D13,EW_Erg_09_14_Kreise!$A$7:$BK$412,Calc_Targetkreise!AI$5,FALSE)/1000/$H13</f>
        <v>0.09034658092</v>
      </c>
      <c r="AJ13" s="63">
        <f>VLOOKUP($D13,BW_17_Kreise!$B$7:$CC$410,Calc_Targetkreise!AJ$5,FALSE)/1000/$G13</f>
        <v>0.06280758124</v>
      </c>
      <c r="AK13" s="61">
        <f>VLOOKUP(Calc_Targetkreise!$D13,EW_Erg_09_14_Kreise!$A$7:$BK$412,Calc_Targetkreise!AK$5,FALSE)/1000/$H13</f>
        <v>0.03806034322</v>
      </c>
      <c r="AL13" s="61">
        <f>VLOOKUP(Calc_Targetkreise!$D13,EW_Erg_09_14_Kreise!$A$7:$BK$412,Calc_Targetkreise!AL$5,FALSE)/1000/$H13</f>
        <v>0.02463827719</v>
      </c>
      <c r="AM13" s="61">
        <f>VLOOKUP($D13,EW_19_Kreise!$A$6:$CQ$406,Calc_Targetkreise!AM$5,FALSE)/1000/F13</f>
        <v>0.05665315006</v>
      </c>
      <c r="AN13" s="63">
        <f>VLOOKUP($D13,BW_17_Kreise!$B$7:$CC$410,Calc_Targetkreise!AN$5,FALSE)/1000/$G13</f>
        <v>0.05805913694</v>
      </c>
      <c r="AO13" s="61">
        <f>VLOOKUP(Calc_Targetkreise!$D13,EW_Erg_09_14_Kreise!$A$7:$BK$412,Calc_Targetkreise!AO$5,FALSE)/1000/$H13</f>
        <v>0.05679141586</v>
      </c>
      <c r="AP13" s="61">
        <f>VLOOKUP(Calc_Targetkreise!$D13,EW_Erg_09_14_Kreise!$A$7:$BK$412,Calc_Targetkreise!AP$5,FALSE)/1000/$H13</f>
        <v>0.0001495494822</v>
      </c>
      <c r="AQ13" s="61">
        <f t="shared" ref="AQ13:AR13" si="46">1-U13-Y13-AC13-AG13-AJ13-AN13</f>
        <v>0.02269492008</v>
      </c>
      <c r="AR13" s="61">
        <f t="shared" si="46"/>
        <v>0.05817474857</v>
      </c>
      <c r="AS13" s="61">
        <f t="shared" si="11"/>
        <v>0.1534505344</v>
      </c>
      <c r="AT13" s="63">
        <f>VLOOKUP($D13,BW_17_Kreise!$B$7:$CC$410,Calc_Targetkreise!AT$5,FALSE)/1000/$G13</f>
        <v>0</v>
      </c>
      <c r="AU13" s="61">
        <f>VLOOKUP(Calc_Targetkreise!$D13,EW_Erg_09_14_Kreise!$A$7:$BK$412,Calc_Targetkreise!AU$5,FALSE)/1000/$H13</f>
        <v>0.01420720081</v>
      </c>
      <c r="AV13" s="62">
        <f>IF(AU13&lt;Master_sheet_Kriterien!$J$44,1,IF(AU13&lt;Master_sheet_Kriterien!$K$44,2,IF(AU13&lt;Master_sheet_Kriterien!$L$44,3,IF(AU13&lt;Master_sheet_Kriterien!$M$44,4,5))))</f>
        <v>4</v>
      </c>
      <c r="AW13" s="61">
        <f>VLOOKUP(Calc_Targetkreise!$D13,EW_Erg_09_14_Kreise!$A$7:$BK$412,Calc_Targetkreise!AW$5,FALSE)/1000/$H13</f>
        <v>0.005925898232</v>
      </c>
      <c r="AX13" s="61">
        <f>VLOOKUP($D13,EW_19_Kreise!$A$6:$CQ$406,Calc_Targetkreise!AX$5,FALSE)/1000/F13</f>
        <v>0.004365907059</v>
      </c>
      <c r="AY13" s="62">
        <f>IF(AX13&lt;Master_sheet_Kriterien!$J$56,1,IF(AX13&lt;Master_sheet_Kriterien!$K$56,2,IF(AX13&lt;Master_sheet_Kriterien!$L$56,3,IF(AX13&lt;Master_sheet_Kriterien!$M$56,4,5))))</f>
        <v>3</v>
      </c>
      <c r="AZ13" s="64">
        <f>VLOOKUP($D13,EW_19_Kreise!$A$6:$CQ$406,Calc_Targetkreise!AZ$5,FALSE)</f>
        <v>337</v>
      </c>
      <c r="BA13" s="62">
        <f>IF(AZ13&lt;Master_sheet_Kriterien!$J$57,1,IF(AZ13&lt;Master_sheet_Kriterien!$K$57,2,IF(AZ13&lt;Master_sheet_Kriterien!$L$57,3,IF(AZ13&lt;Master_sheet_Kriterien!$M$56,4,5))))</f>
        <v>3</v>
      </c>
      <c r="BB13" s="59">
        <f>VLOOKUP($D13,Struktur_daten_BW_2017!$B$7:$AH$452,Calc_Targetkreise!BB$5,FALSE)</f>
        <v>83.6</v>
      </c>
      <c r="BC13" s="62">
        <f>IF(BB13&lt;Master_sheet_Kriterien!$J$8,1,IF(BB13&lt;Master_sheet_Kriterien!$K$8,2,IF(BB13&lt;Master_sheet_Kriterien!$L$8,3,IF(BB13&lt;Master_sheet_Kriterien!$M$8,4,5))))</f>
        <v>1</v>
      </c>
      <c r="BD13" s="65">
        <f t="shared" si="12"/>
        <v>18.584</v>
      </c>
      <c r="BE13" s="62">
        <f>IF(BD13&lt;Master_sheet_Kriterien!$J$10,1,IF(BD13&lt;Master_sheet_Kriterien!$K$10,2,IF(BD13&lt;Master_sheet_Kriterien!$L$10,3,IF(BD13&lt;Master_sheet_Kriterien!$M$10,4,5))))</f>
        <v>1</v>
      </c>
      <c r="BF13" s="65">
        <f>VLOOKUP($D13,Struktur_daten_BW_2017!$B$7:$AH$452,Calc_Targetkreise!BF$5,FALSE)</f>
        <v>8</v>
      </c>
      <c r="BG13" s="62">
        <f>IF(BF13&lt;Master_sheet_Kriterien!$J$12,1,IF(BF13&lt;Master_sheet_Kriterien!$K$12,2,IF(BF13&lt;Master_sheet_Kriterien!$L$12,3,IF(BF13&lt;Master_sheet_Kriterien!$M$12,4,5))))</f>
        <v>3</v>
      </c>
      <c r="BH13" s="65">
        <f>VLOOKUP($D13,Struktur_daten_BW_2017!$B$7:$AH$452,Calc_Targetkreise!BH$5,FALSE)</f>
        <v>10.4</v>
      </c>
      <c r="BI13" s="62">
        <f>IF(BH13&lt;Master_sheet_Kriterien!$J$14,1,IF(BH13&lt;Master_sheet_Kriterien!$K$14,2,IF(BH13&lt;Master_sheet_Kriterien!$L$14,3,IF(BH13&lt;Master_sheet_Kriterien!$M$14,4,5))))</f>
        <v>1</v>
      </c>
      <c r="BJ13" s="65">
        <f>VLOOKUP($D13,Struktur_daten_BW_2017!$B$7:$AH$452,Calc_Targetkreise!BJ$5,FALSE)</f>
        <v>35.1</v>
      </c>
      <c r="BK13" s="62">
        <f>IF(BJ13&lt;Master_sheet_Kriterien!$J$16,1,IF(BJ13&lt;Master_sheet_Kriterien!$K$16,2,IF(BJ13&lt;Master_sheet_Kriterien!$L$16,3,IF(BJ13&lt;Master_sheet_Kriterien!$M$16,4,5))))</f>
        <v>2</v>
      </c>
      <c r="BL13" s="65">
        <f>VLOOKUP($D13,Struktur_daten_BW_2017!$B$7:$AH$452,Calc_Targetkreise!BL$5,FALSE)</f>
        <v>18.5</v>
      </c>
      <c r="BM13" s="62">
        <f>IF(BL13&lt;Master_sheet_Kriterien!$J$18,1,IF(BL13&lt;Master_sheet_Kriterien!$K$18,2,IF(BL13&lt;Master_sheet_Kriterien!$L$18,3,IF(BL13&lt;Master_sheet_Kriterien!$M$18,4,5))))</f>
        <v>5</v>
      </c>
      <c r="BN13" s="65">
        <f>VLOOKUP($D13,Struktur_daten_BW_2017!$B$7:$AH$452,Calc_Targetkreise!BN$5,FALSE)</f>
        <v>11.9</v>
      </c>
      <c r="BO13" s="62">
        <f>IF(BN13&lt;Master_sheet_Kriterien!$J$20,1,IF(BN13&lt;Master_sheet_Kriterien!$K$20,2,IF(BN13&lt;Master_sheet_Kriterien!$L$20,3,IF(BN13&lt;Master_sheet_Kriterien!$M$20,4,5))))</f>
        <v>5</v>
      </c>
      <c r="BP13" s="59">
        <f>VLOOKUP($D13,Struktur_daten_BW_2017!$B$7:$AH$452,Calc_Targetkreise!BP$5,FALSE)</f>
        <v>22159</v>
      </c>
      <c r="BQ13" s="62">
        <f>IF(BP13&lt;Master_sheet_Kriterien!$J$38,1,IF(BP13&lt;Master_sheet_Kriterien!$K$38,2,IF(BP13&lt;Master_sheet_Kriterien!$L$38,3,IF(BP13&lt;Master_sheet_Kriterien!$M$38,4,5))))</f>
        <v>4</v>
      </c>
      <c r="BR13" s="65">
        <f>VLOOKUP($D13,Struktur_daten_BW_2017!$B$7:$AH$452,Calc_Targetkreise!BR$5,FALSE)</f>
        <v>23.4</v>
      </c>
      <c r="BS13" s="62">
        <f>IF(BR13&lt;Master_sheet_Kriterien!$J$24,1,IF(BR13&lt;Master_sheet_Kriterien!$K$24,2,IF(BR13&lt;Master_sheet_Kriterien!$L$24,3,IF(BR13&lt;Master_sheet_Kriterien!$M$24,4,5))))</f>
        <v>1</v>
      </c>
      <c r="BT13" s="65">
        <f>VLOOKUP($D13,Struktur_daten_BW_2017!$B$7:$AH$452,Calc_Targetkreise!BT$5,FALSE)</f>
        <v>15.5</v>
      </c>
      <c r="BU13" s="62">
        <f>IF(BT13&lt;Master_sheet_Kriterien!$J$26,1,IF(BT13&lt;Master_sheet_Kriterien!$K$26,2,IF(BT13&lt;Master_sheet_Kriterien!$L$26,3,IF(BT13&lt;Master_sheet_Kriterien!$M$26,4,5))))</f>
        <v>4</v>
      </c>
      <c r="BV13" s="65">
        <f t="shared" si="13"/>
        <v>3.60065</v>
      </c>
      <c r="BW13" s="62">
        <f>IF(BV13&lt;Master_sheet_Kriterien!$J$28,1,IF(BV13&lt;Master_sheet_Kriterien!$K$28,2,IF(BV13&lt;Master_sheet_Kriterien!$L$28,3,IF(BV13&lt;Master_sheet_Kriterien!$M$28,4,5))))</f>
        <v>2</v>
      </c>
      <c r="BX13" s="65">
        <f>VLOOKUP($D13,Struktur_daten_BW_2017!$B$7:$AH$452,Calc_Targetkreise!BX$5,FALSE)</f>
        <v>25.80645161</v>
      </c>
      <c r="BY13" s="62">
        <f>IF(BX13&lt;Master_sheet_Kriterien!$J$30,1,IF(BX13&lt;Master_sheet_Kriterien!$K$30,2,IF(BX13&lt;Master_sheet_Kriterien!$L$30,3,IF(BX13&lt;Master_sheet_Kriterien!$M$30,4,5))))</f>
        <v>4</v>
      </c>
      <c r="BZ13" s="65"/>
      <c r="CA13" s="62">
        <f>IF(BZ13&lt;Master_sheet_Kriterien!$J$32,1,IF(BZ13&lt;Master_sheet_Kriterien!$K$32,2,IF(BZ13&lt;Master_sheet_Kriterien!$L$32,3,IF(BZ13&lt;Master_sheet_Kriterien!$M$32,4,5))))</f>
        <v>1</v>
      </c>
      <c r="CB13" s="65"/>
      <c r="CC13" s="62">
        <f>IF(CB13&lt;Master_sheet_Kriterien!$J$34,1,IF(CB13&lt;Master_sheet_Kriterien!$K$34,2,IF(CB13&lt;Master_sheet_Kriterien!$L$34,3,IF(CB13&lt;Master_sheet_Kriterien!$M$34,4,5))))</f>
        <v>1</v>
      </c>
      <c r="CD13" s="65">
        <f>100-VLOOKUP($D13,Struktur_daten_BW_2017!$B$7:$AH$452,Calc_Targetkreise!CD$5,FALSE)</f>
        <v>41.2</v>
      </c>
      <c r="CE13" s="62">
        <f>IF(CD13&lt;Master_sheet_Kriterien!$J$40,1,IF(CD13&lt;Master_sheet_Kriterien!$K$40,2,IF(CD13&lt;Master_sheet_Kriterien!$L$40,3,IF(CD13&lt;Master_sheet_Kriterien!$M$40,4,5))))</f>
        <v>1</v>
      </c>
      <c r="CF13" s="61"/>
      <c r="CG13" s="59">
        <f>VLOOKUP($D13,EW_19_Kreise!$A$6:$CQ$406,Calc_Targetkreise!CG$5,FALSE)/1000</f>
        <v>131.877</v>
      </c>
      <c r="CH13" s="59">
        <f>VLOOKUP($D13,BW_17_Kreise!$B$7:$CC$410,Calc_Targetkreise!CH$5,FALSE)/1000</f>
        <v>131.595</v>
      </c>
      <c r="CI13" s="59">
        <f>VLOOKUP($D13,EW_Erg_09_14_Kreise!$A$10:$BK$412,Calc_Targetkreise!CI$5,FALSE)/1000</f>
        <v>130.887</v>
      </c>
      <c r="CJ13" s="59">
        <f>VLOOKUP($D13,EW_Erg_09_14_Kreise!$A$10:$BK$412,Calc_Targetkreise!CJ$5,FALSE)/1000</f>
        <v>132.14</v>
      </c>
      <c r="CK13" s="59">
        <f>VLOOKUP($D13,EW_Erg_09_14_Kreise!$A$10:$BK$412,Calc_Targetkreise!CK$5,FALSE)/1000</f>
        <v>44.224</v>
      </c>
      <c r="CL13" s="45"/>
      <c r="CM13" s="59">
        <f>VLOOKUP($D13,Struktur_daten_BW_2017!$B$7:$AH$452,Calc_Targetkreise!CM$5,FALSE)</f>
        <v>232.3</v>
      </c>
      <c r="CN13" s="66">
        <v>4.0</v>
      </c>
      <c r="CO13" s="67">
        <f t="shared" si="16"/>
        <v>0.01721911322</v>
      </c>
      <c r="CP13" s="62">
        <f>IF(CO13&lt;Master_sheet_Kriterien!$J$58,1,IF(CO13&lt;Master_sheet_Kriterien!$K$58,2,IF(CO13&lt;Master_sheet_Kriterien!$L$58,3,IF(CO13&lt;Master_sheet_Kriterien!$M$58,4,5))))</f>
        <v>1</v>
      </c>
      <c r="CQ13" s="66">
        <v>2.0</v>
      </c>
      <c r="CR13" s="67">
        <f t="shared" si="17"/>
        <v>0.008609556608</v>
      </c>
      <c r="CS13" s="62">
        <f>IF(CR13&lt;Master_sheet_Kriterien!$J$59,1,IF(CR13&lt;Master_sheet_Kriterien!$K$59,2,IF(CR13&lt;Master_sheet_Kriterien!$L$59,3,IF(CR13&lt;Master_sheet_Kriterien!$M$59,4,5))))</f>
        <v>1</v>
      </c>
      <c r="CT13" s="66">
        <v>2.0</v>
      </c>
      <c r="CU13" s="44"/>
      <c r="CV13" s="66">
        <v>0.0</v>
      </c>
      <c r="CW13" s="68"/>
      <c r="CY13" s="31">
        <f t="shared" si="18"/>
        <v>1054</v>
      </c>
      <c r="DB13" s="76" t="str">
        <f t="shared" si="19"/>
        <v>Nordfriesland</v>
      </c>
      <c r="DC13" s="58">
        <f t="shared" si="20"/>
        <v>199</v>
      </c>
      <c r="DD13" s="77">
        <f t="shared" si="21"/>
        <v>153</v>
      </c>
      <c r="DE13" s="72">
        <f t="shared" si="22"/>
        <v>0.004365907059</v>
      </c>
      <c r="DG13" s="76" t="str">
        <f t="shared" si="23"/>
        <v>Nordfriesland</v>
      </c>
      <c r="DH13" s="58" t="str">
        <f t="shared" si="24"/>
        <v>#REF!</v>
      </c>
      <c r="DI13" s="75">
        <f t="shared" si="25"/>
        <v>147.1721911</v>
      </c>
      <c r="DJ13" s="78">
        <f t="shared" si="26"/>
        <v>0.004365907059</v>
      </c>
      <c r="DK13" s="75"/>
      <c r="DL13" s="75"/>
      <c r="DM13" s="75"/>
      <c r="DN13" s="75"/>
      <c r="DO13" s="75"/>
      <c r="DP13" s="44"/>
    </row>
    <row r="14" ht="16.5" customHeight="1">
      <c r="A14" s="58">
        <f t="shared" si="5"/>
        <v>251</v>
      </c>
      <c r="B14" s="58">
        <f t="shared" si="6"/>
        <v>144</v>
      </c>
      <c r="C14" s="58" t="s">
        <v>159</v>
      </c>
      <c r="D14" s="58">
        <v>1055.0</v>
      </c>
      <c r="E14" s="58" t="s">
        <v>167</v>
      </c>
      <c r="F14" s="59">
        <f>VLOOKUP($D14,EW_19_Kreise!$A$6:$CQ$406,Calc_Targetkreise!F$5,FALSE)/1000</f>
        <v>95.989</v>
      </c>
      <c r="G14" s="59">
        <f>VLOOKUP($D14,BW_17_Kreise!$B$7:$CC$410,Calc_Targetkreise!G$5,FALSE)/1000</f>
        <v>124.741</v>
      </c>
      <c r="H14" s="59">
        <f>VLOOKUP($D14,EW_Erg_09_14_Kreise!$A$10:$BK$412,Calc_Targetkreise!H$5,FALSE)/1000</f>
        <v>69.523</v>
      </c>
      <c r="I14" s="60">
        <f t="shared" ref="I14:K14" si="47">F14/CG14</f>
        <v>0.5798958484</v>
      </c>
      <c r="J14" s="60">
        <f t="shared" si="47"/>
        <v>0.7528622902</v>
      </c>
      <c r="K14" s="60">
        <f t="shared" si="47"/>
        <v>0.4210453004</v>
      </c>
      <c r="L14" s="61">
        <f t="shared" ref="L14:M14" si="48">1-(T14+X14)</f>
        <v>0.5165487712</v>
      </c>
      <c r="M14" s="61">
        <f t="shared" si="48"/>
        <v>0.3961728702</v>
      </c>
      <c r="N14" s="62">
        <f>IF(L14&lt;Master_sheet_Kriterien!$J$46,1,IF(L14&lt;Master_sheet_Kriterien!$K$46,2,IF(L14&lt;Master_sheet_Kriterien!$L$46,3,IF(L14&lt;Master_sheet_Kriterien!$M$46,4,5))))</f>
        <v>5</v>
      </c>
      <c r="O14" s="62">
        <f>IF(M14&lt;Master_sheet_Kriterien!$J$46,1,IF(M14&lt;Master_sheet_Kriterien!$K$46,2,IF(M14&lt;Master_sheet_Kriterien!$L$46,3,IF(M14&lt;Master_sheet_Kriterien!$M$46,4,5))))</f>
        <v>2</v>
      </c>
      <c r="P14" s="61">
        <f t="shared" ref="P14:Q14" si="49">1-(T14+AM14)</f>
        <v>0.626321766</v>
      </c>
      <c r="Q14" s="61">
        <f t="shared" si="49"/>
        <v>0.5593509752</v>
      </c>
      <c r="R14" s="62">
        <f>IF(P14&lt;Master_sheet_Kriterien!$J$46,1,IF(P14&lt;Master_sheet_Kriterien!$K$46,2,IF(P14&lt;Master_sheet_Kriterien!$L$46,3,IF(P14&lt;Master_sheet_Kriterien!$M$46,4,5))))</f>
        <v>5</v>
      </c>
      <c r="S14" s="62">
        <f>IF(Q14&lt;Master_sheet_Kriterien!$J$46,1,IF(Q14&lt;Master_sheet_Kriterien!$K$46,2,IF(Q14&lt;Master_sheet_Kriterien!$L$46,3,IF(Q14&lt;Master_sheet_Kriterien!$M$46,4,5))))</f>
        <v>5</v>
      </c>
      <c r="T14" s="61">
        <f>VLOOKUP($D14,EW_19_Kreise!$A$6:$CQ$406,Calc_Targetkreise!T$5,FALSE)/1000/F14</f>
        <v>0.2929189803</v>
      </c>
      <c r="U14" s="63">
        <f>VLOOKUP($D14,BW_17_Kreise!$B$7:$CC$410,Calc_Targetkreise!U$5,FALSE)/1000/$G14</f>
        <v>0.3560497351</v>
      </c>
      <c r="V14" s="61">
        <f>VLOOKUP(Calc_Targetkreise!$D14,EW_Erg_09_14_Kreise!$A$7:$BK$412,Calc_Targetkreise!V$5,FALSE)/1000/$H14</f>
        <v>0.3660946737</v>
      </c>
      <c r="W14" s="61">
        <f>VLOOKUP(Calc_Targetkreise!$D14,EW_Erg_09_14_Kreise!$A$7:$BK$412,Calc_Targetkreise!W$5,FALSE)/1000/CK14</f>
        <v>0.3934874766</v>
      </c>
      <c r="X14" s="61">
        <f>VLOOKUP($D14,EW_19_Kreise!$A$6:$CQ$406,Calc_Targetkreise!X$5,FALSE)/1000/F14</f>
        <v>0.1905322485</v>
      </c>
      <c r="Y14" s="63">
        <f>VLOOKUP($D14,BW_17_Kreise!$B$7:$CC$410,Calc_Targetkreise!Y$5,FALSE)/1000/$G14</f>
        <v>0.2477773948</v>
      </c>
      <c r="Z14" s="61">
        <f>VLOOKUP(Calc_Targetkreise!$D14,EW_Erg_09_14_Kreise!$A$7:$BK$412,Calc_Targetkreise!Z$5,FALSE)/1000/$H14</f>
        <v>0.3255900925</v>
      </c>
      <c r="AA14" s="61">
        <f>VLOOKUP(Calc_Targetkreise!$D14,EW_Erg_09_14_Kreise!$A$7:$BK$412,Calc_Targetkreise!AA$5,FALSE)/1000/$H14</f>
        <v>0.2094414798</v>
      </c>
      <c r="AB14" s="61">
        <f>VLOOKUP($D14,EW_19_Kreise!$A$6:$CQ$406,Calc_Targetkreise!AB$5,FALSE)/1000/F14</f>
        <v>0.2540186896</v>
      </c>
      <c r="AC14" s="63">
        <f>VLOOKUP($D14,BW_17_Kreise!$B$7:$CC$410,Calc_Targetkreise!AC$5,FALSE)/1000/$G14</f>
        <v>0.09716131825</v>
      </c>
      <c r="AD14" s="61">
        <f>VLOOKUP(Calc_Targetkreise!$D14,EW_Erg_09_14_Kreise!$A$7:$BK$412,Calc_Targetkreise!AD$5,FALSE)/1000/$H14</f>
        <v>0.09995253369</v>
      </c>
      <c r="AE14" s="62">
        <f>IF(AC14&lt;Master_sheet_Kriterien!$J$54,1,IF(AC14&lt;Master_sheet_Kriterien!$K$54,2,IF(AC14&lt;Master_sheet_Kriterien!$L$54,3,IF(AC14&lt;Master_sheet_Kriterien!$M$54,4,5))))</f>
        <v>3</v>
      </c>
      <c r="AF14" s="61">
        <f>VLOOKUP(Calc_Targetkreise!$D14,EW_Erg_09_14_Kreise!$A$7:$BK$412,Calc_Targetkreise!AF$5,FALSE)/1000/$H14</f>
        <v>0.09533535664</v>
      </c>
      <c r="AG14" s="63">
        <f>VLOOKUP($D14,BW_17_Kreise!$B$7:$CC$410,Calc_Targetkreise!AG$5,FALSE)/1000/$G14</f>
        <v>0.1331398658</v>
      </c>
      <c r="AH14" s="61">
        <f>VLOOKUP(Calc_Targetkreise!$D14,EW_Erg_09_14_Kreise!$A$7:$BK$412,Calc_Targetkreise!AH$5,FALSE)/1000/$H14</f>
        <v>0.04049019749</v>
      </c>
      <c r="AI14" s="61">
        <f>VLOOKUP(Calc_Targetkreise!$D14,EW_Erg_09_14_Kreise!$A$7:$BK$412,Calc_Targetkreise!AI$5,FALSE)/1000/$H14</f>
        <v>0.1179753463</v>
      </c>
      <c r="AJ14" s="63">
        <f>VLOOKUP($D14,BW_17_Kreise!$B$7:$CC$410,Calc_Targetkreise!AJ$5,FALSE)/1000/$G14</f>
        <v>0.06028491033</v>
      </c>
      <c r="AK14" s="61">
        <f>VLOOKUP(Calc_Targetkreise!$D14,EW_Erg_09_14_Kreise!$A$7:$BK$412,Calc_Targetkreise!AK$5,FALSE)/1000/$H14</f>
        <v>0.03462163601</v>
      </c>
      <c r="AL14" s="61">
        <f>VLOOKUP(Calc_Targetkreise!$D14,EW_Erg_09_14_Kreise!$A$7:$BK$412,Calc_Targetkreise!AL$5,FALSE)/1000/$H14</f>
        <v>0.03115515729</v>
      </c>
      <c r="AM14" s="61">
        <f>VLOOKUP($D14,EW_19_Kreise!$A$6:$CQ$406,Calc_Targetkreise!AM$5,FALSE)/1000/F14</f>
        <v>0.08075925366</v>
      </c>
      <c r="AN14" s="63">
        <f>VLOOKUP($D14,BW_17_Kreise!$B$7:$CC$410,Calc_Targetkreise!AN$5,FALSE)/1000/$G14</f>
        <v>0.08459928973</v>
      </c>
      <c r="AO14" s="61">
        <f>VLOOKUP(Calc_Targetkreise!$D14,EW_Erg_09_14_Kreise!$A$7:$BK$412,Calc_Targetkreise!AO$5,FALSE)/1000/$H14</f>
        <v>0.07823310271</v>
      </c>
      <c r="AP14" s="61">
        <f>VLOOKUP(Calc_Targetkreise!$D14,EW_Erg_09_14_Kreise!$A$7:$BK$412,Calc_Targetkreise!AP$5,FALSE)/1000/$H14</f>
        <v>0.00007191864563</v>
      </c>
      <c r="AQ14" s="61">
        <f t="shared" ref="AQ14:AR14" si="50">1-U14-Y14-AC14-AG14-AJ14-AN14</f>
        <v>0.02098748607</v>
      </c>
      <c r="AR14" s="61">
        <f t="shared" si="50"/>
        <v>0.05501776391</v>
      </c>
      <c r="AS14" s="61">
        <f t="shared" si="11"/>
        <v>0.1525332648</v>
      </c>
      <c r="AT14" s="63">
        <f>VLOOKUP($D14,BW_17_Kreise!$B$7:$CC$410,Calc_Targetkreise!AT$5,FALSE)/1000/$G14</f>
        <v>0</v>
      </c>
      <c r="AU14" s="61">
        <f>VLOOKUP(Calc_Targetkreise!$D14,EW_Erg_09_14_Kreise!$A$7:$BK$412,Calc_Targetkreise!AU$5,FALSE)/1000/$H14</f>
        <v>0.0108165643</v>
      </c>
      <c r="AV14" s="62">
        <f>IF(AU14&lt;Master_sheet_Kriterien!$J$44,1,IF(AU14&lt;Master_sheet_Kriterien!$K$44,2,IF(AU14&lt;Master_sheet_Kriterien!$L$44,3,IF(AU14&lt;Master_sheet_Kriterien!$M$44,4,5))))</f>
        <v>2</v>
      </c>
      <c r="AW14" s="61">
        <f>VLOOKUP(Calc_Targetkreise!$D14,EW_Erg_09_14_Kreise!$A$7:$BK$412,Calc_Targetkreise!AW$5,FALSE)/1000/$H14</f>
        <v>0.00526444486</v>
      </c>
      <c r="AX14" s="61">
        <f>VLOOKUP($D14,EW_19_Kreise!$A$6:$CQ$406,Calc_Targetkreise!AX$5,FALSE)/1000/F14</f>
        <v>0.003698340435</v>
      </c>
      <c r="AY14" s="62">
        <f>IF(AX14&lt;Master_sheet_Kriterien!$J$56,1,IF(AX14&lt;Master_sheet_Kriterien!$K$56,2,IF(AX14&lt;Master_sheet_Kriterien!$L$56,3,IF(AX14&lt;Master_sheet_Kriterien!$M$56,4,5))))</f>
        <v>2</v>
      </c>
      <c r="AZ14" s="64">
        <f>VLOOKUP($D14,EW_19_Kreise!$A$6:$CQ$406,Calc_Targetkreise!AZ$5,FALSE)</f>
        <v>355</v>
      </c>
      <c r="BA14" s="62">
        <f>IF(AZ14&lt;Master_sheet_Kriterien!$J$57,1,IF(AZ14&lt;Master_sheet_Kriterien!$K$57,2,IF(AZ14&lt;Master_sheet_Kriterien!$L$57,3,IF(AZ14&lt;Master_sheet_Kriterien!$M$56,4,5))))</f>
        <v>3</v>
      </c>
      <c r="BB14" s="59">
        <f>VLOOKUP($D14,Struktur_daten_BW_2017!$B$7:$AH$452,Calc_Targetkreise!BB$5,FALSE)</f>
        <v>143</v>
      </c>
      <c r="BC14" s="62">
        <f>IF(BB14&lt;Master_sheet_Kriterien!$J$8,1,IF(BB14&lt;Master_sheet_Kriterien!$K$8,2,IF(BB14&lt;Master_sheet_Kriterien!$L$8,3,IF(BB14&lt;Master_sheet_Kriterien!$M$8,4,5))))</f>
        <v>2</v>
      </c>
      <c r="BD14" s="65">
        <f t="shared" si="12"/>
        <v>14.6931</v>
      </c>
      <c r="BE14" s="62">
        <f>IF(BD14&lt;Master_sheet_Kriterien!$J$10,1,IF(BD14&lt;Master_sheet_Kriterien!$K$10,2,IF(BD14&lt;Master_sheet_Kriterien!$L$10,3,IF(BD14&lt;Master_sheet_Kriterien!$M$10,4,5))))</f>
        <v>1</v>
      </c>
      <c r="BF14" s="65">
        <f>VLOOKUP($D14,Struktur_daten_BW_2017!$B$7:$AH$452,Calc_Targetkreise!BF$5,FALSE)</f>
        <v>6.7</v>
      </c>
      <c r="BG14" s="62">
        <f>IF(BF14&lt;Master_sheet_Kriterien!$J$12,1,IF(BF14&lt;Master_sheet_Kriterien!$K$12,2,IF(BF14&lt;Master_sheet_Kriterien!$L$12,3,IF(BF14&lt;Master_sheet_Kriterien!$M$12,4,5))))</f>
        <v>1</v>
      </c>
      <c r="BH14" s="65">
        <f>VLOOKUP($D14,Struktur_daten_BW_2017!$B$7:$AH$452,Calc_Targetkreise!BH$5,FALSE)</f>
        <v>9.1</v>
      </c>
      <c r="BI14" s="62">
        <f>IF(BH14&lt;Master_sheet_Kriterien!$J$14,1,IF(BH14&lt;Master_sheet_Kriterien!$K$14,2,IF(BH14&lt;Master_sheet_Kriterien!$L$14,3,IF(BH14&lt;Master_sheet_Kriterien!$M$14,4,5))))</f>
        <v>1</v>
      </c>
      <c r="BJ14" s="65">
        <f>VLOOKUP($D14,Struktur_daten_BW_2017!$B$7:$AH$452,Calc_Targetkreise!BJ$5,FALSE)</f>
        <v>36.1</v>
      </c>
      <c r="BK14" s="62">
        <f>IF(BJ14&lt;Master_sheet_Kriterien!$J$16,1,IF(BJ14&lt;Master_sheet_Kriterien!$K$16,2,IF(BJ14&lt;Master_sheet_Kriterien!$L$16,3,IF(BJ14&lt;Master_sheet_Kriterien!$M$16,4,5))))</f>
        <v>3</v>
      </c>
      <c r="BL14" s="65">
        <f>VLOOKUP($D14,Struktur_daten_BW_2017!$B$7:$AH$452,Calc_Targetkreise!BL$5,FALSE)</f>
        <v>20</v>
      </c>
      <c r="BM14" s="62">
        <f>IF(BL14&lt;Master_sheet_Kriterien!$J$18,1,IF(BL14&lt;Master_sheet_Kriterien!$K$18,2,IF(BL14&lt;Master_sheet_Kriterien!$L$18,3,IF(BL14&lt;Master_sheet_Kriterien!$M$18,4,5))))</f>
        <v>5</v>
      </c>
      <c r="BN14" s="65">
        <f>VLOOKUP($D14,Struktur_daten_BW_2017!$B$7:$AH$452,Calc_Targetkreise!BN$5,FALSE)</f>
        <v>13.1</v>
      </c>
      <c r="BO14" s="62">
        <f>IF(BN14&lt;Master_sheet_Kriterien!$J$20,1,IF(BN14&lt;Master_sheet_Kriterien!$K$20,2,IF(BN14&lt;Master_sheet_Kriterien!$L$20,3,IF(BN14&lt;Master_sheet_Kriterien!$M$20,4,5))))</f>
        <v>5</v>
      </c>
      <c r="BP14" s="59">
        <f>VLOOKUP($D14,Struktur_daten_BW_2017!$B$7:$AH$452,Calc_Targetkreise!BP$5,FALSE)</f>
        <v>21962</v>
      </c>
      <c r="BQ14" s="62">
        <f>IF(BP14&lt;Master_sheet_Kriterien!$J$38,1,IF(BP14&lt;Master_sheet_Kriterien!$K$38,2,IF(BP14&lt;Master_sheet_Kriterien!$L$38,3,IF(BP14&lt;Master_sheet_Kriterien!$M$38,4,5))))</f>
        <v>4</v>
      </c>
      <c r="BR14" s="65">
        <f>VLOOKUP($D14,Struktur_daten_BW_2017!$B$7:$AH$452,Calc_Targetkreise!BR$5,FALSE)</f>
        <v>29.4</v>
      </c>
      <c r="BS14" s="62">
        <f>IF(BR14&lt;Master_sheet_Kriterien!$J$24,1,IF(BR14&lt;Master_sheet_Kriterien!$K$24,2,IF(BR14&lt;Master_sheet_Kriterien!$L$24,3,IF(BR14&lt;Master_sheet_Kriterien!$M$24,4,5))))</f>
        <v>2</v>
      </c>
      <c r="BT14" s="65">
        <f>VLOOKUP($D14,Struktur_daten_BW_2017!$B$7:$AH$452,Calc_Targetkreise!BT$5,FALSE)</f>
        <v>13</v>
      </c>
      <c r="BU14" s="62">
        <f>IF(BT14&lt;Master_sheet_Kriterien!$J$26,1,IF(BT14&lt;Master_sheet_Kriterien!$K$26,2,IF(BT14&lt;Master_sheet_Kriterien!$L$26,3,IF(BT14&lt;Master_sheet_Kriterien!$M$26,4,5))))</f>
        <v>3</v>
      </c>
      <c r="BV14" s="65">
        <f t="shared" si="13"/>
        <v>2.8509</v>
      </c>
      <c r="BW14" s="62">
        <f>IF(BV14&lt;Master_sheet_Kriterien!$J$28,1,IF(BV14&lt;Master_sheet_Kriterien!$K$28,2,IF(BV14&lt;Master_sheet_Kriterien!$L$28,3,IF(BV14&lt;Master_sheet_Kriterien!$M$28,4,5))))</f>
        <v>1</v>
      </c>
      <c r="BX14" s="65">
        <f>VLOOKUP($D14,Struktur_daten_BW_2017!$B$7:$AH$452,Calc_Targetkreise!BX$5,FALSE)</f>
        <v>23.07692308</v>
      </c>
      <c r="BY14" s="62">
        <f>IF(BX14&lt;Master_sheet_Kriterien!$J$30,1,IF(BX14&lt;Master_sheet_Kriterien!$K$30,2,IF(BX14&lt;Master_sheet_Kriterien!$L$30,3,IF(BX14&lt;Master_sheet_Kriterien!$M$30,4,5))))</f>
        <v>3</v>
      </c>
      <c r="BZ14" s="65"/>
      <c r="CA14" s="62">
        <f>IF(BZ14&lt;Master_sheet_Kriterien!$J$32,1,IF(BZ14&lt;Master_sheet_Kriterien!$K$32,2,IF(BZ14&lt;Master_sheet_Kriterien!$L$32,3,IF(BZ14&lt;Master_sheet_Kriterien!$M$32,4,5))))</f>
        <v>1</v>
      </c>
      <c r="CB14" s="65"/>
      <c r="CC14" s="62">
        <f>IF(CB14&lt;Master_sheet_Kriterien!$J$34,1,IF(CB14&lt;Master_sheet_Kriterien!$K$34,2,IF(CB14&lt;Master_sheet_Kriterien!$L$34,3,IF(CB14&lt;Master_sheet_Kriterien!$M$34,4,5))))</f>
        <v>1</v>
      </c>
      <c r="CD14" s="65">
        <f>100-VLOOKUP($D14,Struktur_daten_BW_2017!$B$7:$AH$452,Calc_Targetkreise!CD$5,FALSE)</f>
        <v>44.1</v>
      </c>
      <c r="CE14" s="62">
        <f>IF(CD14&lt;Master_sheet_Kriterien!$J$40,1,IF(CD14&lt;Master_sheet_Kriterien!$K$40,2,IF(CD14&lt;Master_sheet_Kriterien!$L$40,3,IF(CD14&lt;Master_sheet_Kriterien!$M$40,4,5))))</f>
        <v>2</v>
      </c>
      <c r="CF14" s="61"/>
      <c r="CG14" s="59">
        <f>VLOOKUP($D14,EW_19_Kreise!$A$6:$CQ$406,Calc_Targetkreise!CG$5,FALSE)/1000</f>
        <v>165.528</v>
      </c>
      <c r="CH14" s="59">
        <f>VLOOKUP($D14,BW_17_Kreise!$B$7:$CC$410,Calc_Targetkreise!CH$5,FALSE)/1000</f>
        <v>165.689</v>
      </c>
      <c r="CI14" s="59">
        <f>VLOOKUP($D14,EW_Erg_09_14_Kreise!$A$10:$BK$412,Calc_Targetkreise!CI$5,FALSE)/1000</f>
        <v>165.12</v>
      </c>
      <c r="CJ14" s="59">
        <f>VLOOKUP($D14,EW_Erg_09_14_Kreise!$A$10:$BK$412,Calc_Targetkreise!CJ$5,FALSE)/1000</f>
        <v>165.052</v>
      </c>
      <c r="CK14" s="59">
        <f>VLOOKUP($D14,EW_Erg_09_14_Kreise!$A$10:$BK$412,Calc_Targetkreise!CK$5,FALSE)/1000</f>
        <v>59.209</v>
      </c>
      <c r="CL14" s="45"/>
      <c r="CM14" s="59">
        <f>VLOOKUP($D14,Struktur_daten_BW_2017!$B$7:$AH$452,Calc_Targetkreise!CM$5,FALSE)</f>
        <v>219.3</v>
      </c>
      <c r="CN14" s="66">
        <v>3.0</v>
      </c>
      <c r="CO14" s="67">
        <f t="shared" si="16"/>
        <v>0.01367989056</v>
      </c>
      <c r="CP14" s="62">
        <f>IF(CO14&lt;Master_sheet_Kriterien!$J$58,1,IF(CO14&lt;Master_sheet_Kriterien!$K$58,2,IF(CO14&lt;Master_sheet_Kriterien!$L$58,3,IF(CO14&lt;Master_sheet_Kriterien!$M$58,4,5))))</f>
        <v>1</v>
      </c>
      <c r="CQ14" s="66">
        <v>2.0</v>
      </c>
      <c r="CR14" s="67">
        <f t="shared" si="17"/>
        <v>0.009119927041</v>
      </c>
      <c r="CS14" s="62">
        <f>IF(CR14&lt;Master_sheet_Kriterien!$J$59,1,IF(CR14&lt;Master_sheet_Kriterien!$K$59,2,IF(CR14&lt;Master_sheet_Kriterien!$L$59,3,IF(CR14&lt;Master_sheet_Kriterien!$M$59,4,5))))</f>
        <v>1</v>
      </c>
      <c r="CT14" s="66">
        <v>1.0</v>
      </c>
      <c r="CU14" s="44"/>
      <c r="CV14" s="66">
        <v>0.0</v>
      </c>
      <c r="CW14" s="68"/>
      <c r="CY14" s="31">
        <f t="shared" si="18"/>
        <v>1055</v>
      </c>
      <c r="DB14" s="76" t="str">
        <f t="shared" si="19"/>
        <v>Ostholstein</v>
      </c>
      <c r="DC14" s="58">
        <f t="shared" si="20"/>
        <v>251</v>
      </c>
      <c r="DD14" s="77">
        <f t="shared" si="21"/>
        <v>144</v>
      </c>
      <c r="DE14" s="72">
        <f t="shared" si="22"/>
        <v>0.003698340435</v>
      </c>
      <c r="DG14" s="76" t="str">
        <f t="shared" si="23"/>
        <v>Ostholstein</v>
      </c>
      <c r="DH14" s="58" t="str">
        <f t="shared" si="24"/>
        <v>#REF!</v>
      </c>
      <c r="DI14" s="75">
        <f t="shared" si="25"/>
        <v>138.1367989</v>
      </c>
      <c r="DJ14" s="78">
        <f t="shared" si="26"/>
        <v>0.003698340435</v>
      </c>
      <c r="DK14" s="75"/>
      <c r="DL14" s="75"/>
      <c r="DM14" s="75"/>
      <c r="DN14" s="75"/>
      <c r="DO14" s="75"/>
      <c r="DP14" s="44"/>
    </row>
    <row r="15" ht="16.5" customHeight="1">
      <c r="A15" s="58">
        <f t="shared" si="5"/>
        <v>70</v>
      </c>
      <c r="B15" s="58">
        <f t="shared" si="6"/>
        <v>187</v>
      </c>
      <c r="C15" s="58" t="s">
        <v>159</v>
      </c>
      <c r="D15" s="58">
        <v>1056.0</v>
      </c>
      <c r="E15" s="58" t="s">
        <v>168</v>
      </c>
      <c r="F15" s="59">
        <f>VLOOKUP($D15,EW_19_Kreise!$A$6:$CQ$406,Calc_Targetkreise!F$5,FALSE)/1000</f>
        <v>149.684</v>
      </c>
      <c r="G15" s="59">
        <f>VLOOKUP($D15,BW_17_Kreise!$B$7:$CC$410,Calc_Targetkreise!G$5,FALSE)/1000</f>
        <v>186.372</v>
      </c>
      <c r="H15" s="59">
        <f>VLOOKUP($D15,EW_Erg_09_14_Kreise!$A$10:$BK$412,Calc_Targetkreise!H$5,FALSE)/1000</f>
        <v>107.43</v>
      </c>
      <c r="I15" s="60">
        <f t="shared" ref="I15:K15" si="51">F15/CG15</f>
        <v>0.6255077309</v>
      </c>
      <c r="J15" s="60">
        <f t="shared" si="51"/>
        <v>0.7813258543</v>
      </c>
      <c r="K15" s="60">
        <f t="shared" si="51"/>
        <v>0.4542129808</v>
      </c>
      <c r="L15" s="61">
        <f t="shared" ref="L15:M15" si="52">1-(T15+X15)</f>
        <v>0.5649969269</v>
      </c>
      <c r="M15" s="61">
        <f t="shared" si="52"/>
        <v>0.428068594</v>
      </c>
      <c r="N15" s="62">
        <f>IF(L15&lt;Master_sheet_Kriterien!$J$46,1,IF(L15&lt;Master_sheet_Kriterien!$K$46,2,IF(L15&lt;Master_sheet_Kriterien!$L$46,3,IF(L15&lt;Master_sheet_Kriterien!$M$46,4,5))))</f>
        <v>5</v>
      </c>
      <c r="O15" s="62">
        <f>IF(M15&lt;Master_sheet_Kriterien!$J$46,1,IF(M15&lt;Master_sheet_Kriterien!$K$46,2,IF(M15&lt;Master_sheet_Kriterien!$L$46,3,IF(M15&lt;Master_sheet_Kriterien!$M$46,4,5))))</f>
        <v>2</v>
      </c>
      <c r="P15" s="61">
        <f t="shared" ref="P15:Q15" si="53">1-(T15+AM15)</f>
        <v>0.6606183694</v>
      </c>
      <c r="Q15" s="61">
        <f t="shared" si="53"/>
        <v>0.5716094692</v>
      </c>
      <c r="R15" s="62">
        <f>IF(P15&lt;Master_sheet_Kriterien!$J$46,1,IF(P15&lt;Master_sheet_Kriterien!$K$46,2,IF(P15&lt;Master_sheet_Kriterien!$L$46,3,IF(P15&lt;Master_sheet_Kriterien!$M$46,4,5))))</f>
        <v>5</v>
      </c>
      <c r="S15" s="62">
        <f>IF(Q15&lt;Master_sheet_Kriterien!$J$46,1,IF(Q15&lt;Master_sheet_Kriterien!$K$46,2,IF(Q15&lt;Master_sheet_Kriterien!$L$46,3,IF(Q15&lt;Master_sheet_Kriterien!$M$46,4,5))))</f>
        <v>5</v>
      </c>
      <c r="T15" s="61">
        <f>VLOOKUP($D15,EW_19_Kreise!$A$6:$CQ$406,Calc_Targetkreise!T$5,FALSE)/1000/F15</f>
        <v>0.2613438978</v>
      </c>
      <c r="U15" s="63">
        <f>VLOOKUP($D15,BW_17_Kreise!$B$7:$CC$410,Calc_Targetkreise!U$5,FALSE)/1000/$G15</f>
        <v>0.3426641341</v>
      </c>
      <c r="V15" s="61">
        <f>VLOOKUP(Calc_Targetkreise!$D15,EW_Erg_09_14_Kreise!$A$7:$BK$412,Calc_Targetkreise!V$5,FALSE)/1000/$H15</f>
        <v>0.3389276738</v>
      </c>
      <c r="W15" s="61">
        <f>VLOOKUP(Calc_Targetkreise!$D15,EW_Erg_09_14_Kreise!$A$7:$BK$412,Calc_Targetkreise!W$5,FALSE)/1000/CK15</f>
        <v>0.3676509858</v>
      </c>
      <c r="X15" s="61">
        <f>VLOOKUP($D15,EW_19_Kreise!$A$6:$CQ$406,Calc_Targetkreise!X$5,FALSE)/1000/F15</f>
        <v>0.1736591753</v>
      </c>
      <c r="Y15" s="63">
        <f>VLOOKUP($D15,BW_17_Kreise!$B$7:$CC$410,Calc_Targetkreise!Y$5,FALSE)/1000/$G15</f>
        <v>0.2292672719</v>
      </c>
      <c r="Z15" s="61">
        <f>VLOOKUP(Calc_Targetkreise!$D15,EW_Erg_09_14_Kreise!$A$7:$BK$412,Calc_Targetkreise!Z$5,FALSE)/1000/$H15</f>
        <v>0.3236153775</v>
      </c>
      <c r="AA15" s="61">
        <f>VLOOKUP(Calc_Targetkreise!$D15,EW_Erg_09_14_Kreise!$A$7:$BK$412,Calc_Targetkreise!AA$5,FALSE)/1000/$H15</f>
        <v>0.2049613702</v>
      </c>
      <c r="AB15" s="61">
        <f>VLOOKUP($D15,EW_19_Kreise!$A$6:$CQ$406,Calc_Targetkreise!AB$5,FALSE)/1000/F15</f>
        <v>0.2890088453</v>
      </c>
      <c r="AC15" s="63">
        <f>VLOOKUP($D15,BW_17_Kreise!$B$7:$CC$410,Calc_Targetkreise!AC$5,FALSE)/1000/$G15</f>
        <v>0.114480716</v>
      </c>
      <c r="AD15" s="61">
        <f>VLOOKUP(Calc_Targetkreise!$D15,EW_Erg_09_14_Kreise!$A$7:$BK$412,Calc_Targetkreise!AD$5,FALSE)/1000/$H15</f>
        <v>0.1240528716</v>
      </c>
      <c r="AE15" s="62">
        <f>IF(AC15&lt;Master_sheet_Kriterien!$J$54,1,IF(AC15&lt;Master_sheet_Kriterien!$K$54,2,IF(AC15&lt;Master_sheet_Kriterien!$L$54,3,IF(AC15&lt;Master_sheet_Kriterien!$M$54,4,5))))</f>
        <v>4</v>
      </c>
      <c r="AF15" s="61">
        <f>VLOOKUP(Calc_Targetkreise!$D15,EW_Erg_09_14_Kreise!$A$7:$BK$412,Calc_Targetkreise!AF$5,FALSE)/1000/$H15</f>
        <v>0.1199385646</v>
      </c>
      <c r="AG15" s="63">
        <f>VLOOKUP($D15,BW_17_Kreise!$B$7:$CC$410,Calc_Targetkreise!AG$5,FALSE)/1000/$G15</f>
        <v>0.1327184341</v>
      </c>
      <c r="AH15" s="61">
        <f>VLOOKUP(Calc_Targetkreise!$D15,EW_Erg_09_14_Kreise!$A$7:$BK$412,Calc_Targetkreise!AH$5,FALSE)/1000/$H15</f>
        <v>0.03991436284</v>
      </c>
      <c r="AI15" s="61">
        <f>VLOOKUP(Calc_Targetkreise!$D15,EW_Erg_09_14_Kreise!$A$7:$BK$412,Calc_Targetkreise!AI$5,FALSE)/1000/$H15</f>
        <v>0.1141394396</v>
      </c>
      <c r="AJ15" s="63">
        <f>VLOOKUP($D15,BW_17_Kreise!$B$7:$CC$410,Calc_Targetkreise!AJ$5,FALSE)/1000/$G15</f>
        <v>0.07034855021</v>
      </c>
      <c r="AK15" s="61">
        <f>VLOOKUP(Calc_Targetkreise!$D15,EW_Erg_09_14_Kreise!$A$7:$BK$412,Calc_Targetkreise!AK$5,FALSE)/1000/$H15</f>
        <v>0.04463371498</v>
      </c>
      <c r="AL15" s="61">
        <f>VLOOKUP(Calc_Targetkreise!$D15,EW_Erg_09_14_Kreise!$A$7:$BK$412,Calc_Targetkreise!AL$5,FALSE)/1000/$H15</f>
        <v>0.03173229079</v>
      </c>
      <c r="AM15" s="61">
        <f>VLOOKUP($D15,EW_19_Kreise!$A$6:$CQ$406,Calc_Targetkreise!AM$5,FALSE)/1000/F15</f>
        <v>0.07803773282</v>
      </c>
      <c r="AN15" s="63">
        <f>VLOOKUP($D15,BW_17_Kreise!$B$7:$CC$410,Calc_Targetkreise!AN$5,FALSE)/1000/$G15</f>
        <v>0.08572639667</v>
      </c>
      <c r="AO15" s="61">
        <f>VLOOKUP(Calc_Targetkreise!$D15,EW_Erg_09_14_Kreise!$A$7:$BK$412,Calc_Targetkreise!AO$5,FALSE)/1000/$H15</f>
        <v>0.07100437494</v>
      </c>
      <c r="AP15" s="61">
        <f>VLOOKUP(Calc_Targetkreise!$D15,EW_Erg_09_14_Kreise!$A$7:$BK$412,Calc_Targetkreise!AP$5,FALSE)/1000/$H15</f>
        <v>0.000130317416</v>
      </c>
      <c r="AQ15" s="61">
        <f t="shared" ref="AQ15:AR15" si="54">1-U15-Y15-AC15-AG15-AJ15-AN15</f>
        <v>0.02479449703</v>
      </c>
      <c r="AR15" s="61">
        <f t="shared" si="54"/>
        <v>0.05785162431</v>
      </c>
      <c r="AS15" s="61">
        <f t="shared" si="11"/>
        <v>0.1614470315</v>
      </c>
      <c r="AT15" s="63">
        <f>VLOOKUP($D15,BW_17_Kreise!$B$7:$CC$410,Calc_Targetkreise!AT$5,FALSE)/1000/$G15</f>
        <v>0</v>
      </c>
      <c r="AU15" s="61">
        <f>VLOOKUP(Calc_Targetkreise!$D15,EW_Erg_09_14_Kreise!$A$7:$BK$412,Calc_Targetkreise!AU$5,FALSE)/1000/$H15</f>
        <v>0.01446523318</v>
      </c>
      <c r="AV15" s="62">
        <f>IF(AU15&lt;Master_sheet_Kriterien!$J$44,1,IF(AU15&lt;Master_sheet_Kriterien!$K$44,2,IF(AU15&lt;Master_sheet_Kriterien!$L$44,3,IF(AU15&lt;Master_sheet_Kriterien!$M$44,4,5))))</f>
        <v>4</v>
      </c>
      <c r="AW15" s="61">
        <f>VLOOKUP(Calc_Targetkreise!$D15,EW_Erg_09_14_Kreise!$A$7:$BK$412,Calc_Targetkreise!AW$5,FALSE)/1000/$H15</f>
        <v>0.006832355953</v>
      </c>
      <c r="AX15" s="61">
        <f>VLOOKUP($D15,EW_19_Kreise!$A$6:$CQ$406,Calc_Targetkreise!AX$5,FALSE)/1000/F15</f>
        <v>0.005304508164</v>
      </c>
      <c r="AY15" s="62">
        <f>IF(AX15&lt;Master_sheet_Kriterien!$J$56,1,IF(AX15&lt;Master_sheet_Kriterien!$K$56,2,IF(AX15&lt;Master_sheet_Kriterien!$L$56,3,IF(AX15&lt;Master_sheet_Kriterien!$M$56,4,5))))</f>
        <v>3</v>
      </c>
      <c r="AZ15" s="64">
        <f>VLOOKUP($D15,EW_19_Kreise!$A$6:$CQ$406,Calc_Targetkreise!AZ$5,FALSE)</f>
        <v>794</v>
      </c>
      <c r="BA15" s="62">
        <f>IF(AZ15&lt;Master_sheet_Kriterien!$J$57,1,IF(AZ15&lt;Master_sheet_Kriterien!$K$57,2,IF(AZ15&lt;Master_sheet_Kriterien!$L$57,3,IF(AZ15&lt;Master_sheet_Kriterien!$M$56,4,5))))</f>
        <v>5</v>
      </c>
      <c r="BB15" s="59">
        <f>VLOOKUP($D15,Struktur_daten_BW_2017!$B$7:$AH$452,Calc_Targetkreise!BB$5,FALSE)</f>
        <v>462.9</v>
      </c>
      <c r="BC15" s="62">
        <f>IF(BB15&lt;Master_sheet_Kriterien!$J$8,1,IF(BB15&lt;Master_sheet_Kriterien!$K$8,2,IF(BB15&lt;Master_sheet_Kriterien!$L$8,3,IF(BB15&lt;Master_sheet_Kriterien!$M$8,4,5))))</f>
        <v>4</v>
      </c>
      <c r="BD15" s="65">
        <f t="shared" si="12"/>
        <v>22.14</v>
      </c>
      <c r="BE15" s="62">
        <f>IF(BD15&lt;Master_sheet_Kriterien!$J$10,1,IF(BD15&lt;Master_sheet_Kriterien!$K$10,2,IF(BD15&lt;Master_sheet_Kriterien!$L$10,3,IF(BD15&lt;Master_sheet_Kriterien!$M$10,4,5))))</f>
        <v>3</v>
      </c>
      <c r="BF15" s="65">
        <f>VLOOKUP($D15,Struktur_daten_BW_2017!$B$7:$AH$452,Calc_Targetkreise!BF$5,FALSE)</f>
        <v>7.2</v>
      </c>
      <c r="BG15" s="62">
        <f>IF(BF15&lt;Master_sheet_Kriterien!$J$12,1,IF(BF15&lt;Master_sheet_Kriterien!$K$12,2,IF(BF15&lt;Master_sheet_Kriterien!$L$12,3,IF(BF15&lt;Master_sheet_Kriterien!$M$12,4,5))))</f>
        <v>2</v>
      </c>
      <c r="BH15" s="65">
        <f>VLOOKUP($D15,Struktur_daten_BW_2017!$B$7:$AH$452,Calc_Targetkreise!BH$5,FALSE)</f>
        <v>10.7</v>
      </c>
      <c r="BI15" s="62">
        <f>IF(BH15&lt;Master_sheet_Kriterien!$J$14,1,IF(BH15&lt;Master_sheet_Kriterien!$K$14,2,IF(BH15&lt;Master_sheet_Kriterien!$L$14,3,IF(BH15&lt;Master_sheet_Kriterien!$M$14,4,5))))</f>
        <v>1</v>
      </c>
      <c r="BJ15" s="65">
        <f>VLOOKUP($D15,Struktur_daten_BW_2017!$B$7:$AH$452,Calc_Targetkreise!BJ$5,FALSE)</f>
        <v>37.4</v>
      </c>
      <c r="BK15" s="62">
        <f>IF(BJ15&lt;Master_sheet_Kriterien!$J$16,1,IF(BJ15&lt;Master_sheet_Kriterien!$K$16,2,IF(BJ15&lt;Master_sheet_Kriterien!$L$16,3,IF(BJ15&lt;Master_sheet_Kriterien!$M$16,4,5))))</f>
        <v>5</v>
      </c>
      <c r="BL15" s="65">
        <f>VLOOKUP($D15,Struktur_daten_BW_2017!$B$7:$AH$452,Calc_Targetkreise!BL$5,FALSE)</f>
        <v>16.7</v>
      </c>
      <c r="BM15" s="62">
        <f>IF(BL15&lt;Master_sheet_Kriterien!$J$18,1,IF(BL15&lt;Master_sheet_Kriterien!$K$18,2,IF(BL15&lt;Master_sheet_Kriterien!$L$18,3,IF(BL15&lt;Master_sheet_Kriterien!$M$18,4,5))))</f>
        <v>4</v>
      </c>
      <c r="BN15" s="65">
        <f>VLOOKUP($D15,Struktur_daten_BW_2017!$B$7:$AH$452,Calc_Targetkreise!BN$5,FALSE)</f>
        <v>11.2</v>
      </c>
      <c r="BO15" s="62">
        <f>IF(BN15&lt;Master_sheet_Kriterien!$J$20,1,IF(BN15&lt;Master_sheet_Kriterien!$K$20,2,IF(BN15&lt;Master_sheet_Kriterien!$L$20,3,IF(BN15&lt;Master_sheet_Kriterien!$M$20,4,5))))</f>
        <v>4</v>
      </c>
      <c r="BP15" s="59">
        <f>VLOOKUP($D15,Struktur_daten_BW_2017!$B$7:$AH$452,Calc_Targetkreise!BP$5,FALSE)</f>
        <v>23766</v>
      </c>
      <c r="BQ15" s="62">
        <f>IF(BP15&lt;Master_sheet_Kriterien!$J$38,1,IF(BP15&lt;Master_sheet_Kriterien!$K$38,2,IF(BP15&lt;Master_sheet_Kriterien!$L$38,3,IF(BP15&lt;Master_sheet_Kriterien!$M$38,4,5))))</f>
        <v>5</v>
      </c>
      <c r="BR15" s="65">
        <f>VLOOKUP($D15,Struktur_daten_BW_2017!$B$7:$AH$452,Calc_Targetkreise!BR$5,FALSE)</f>
        <v>39.1</v>
      </c>
      <c r="BS15" s="62">
        <f>IF(BR15&lt;Master_sheet_Kriterien!$J$24,1,IF(BR15&lt;Master_sheet_Kriterien!$K$24,2,IF(BR15&lt;Master_sheet_Kriterien!$L$24,3,IF(BR15&lt;Master_sheet_Kriterien!$M$24,4,5))))</f>
        <v>4</v>
      </c>
      <c r="BT15" s="65">
        <f>VLOOKUP($D15,Struktur_daten_BW_2017!$B$7:$AH$452,Calc_Targetkreise!BT$5,FALSE)</f>
        <v>13.1</v>
      </c>
      <c r="BU15" s="62">
        <f>IF(BT15&lt;Master_sheet_Kriterien!$J$26,1,IF(BT15&lt;Master_sheet_Kriterien!$K$26,2,IF(BT15&lt;Master_sheet_Kriterien!$L$26,3,IF(BT15&lt;Master_sheet_Kriterien!$M$26,4,5))))</f>
        <v>3</v>
      </c>
      <c r="BV15" s="65">
        <f t="shared" si="13"/>
        <v>4.02825</v>
      </c>
      <c r="BW15" s="62">
        <f>IF(BV15&lt;Master_sheet_Kriterien!$J$28,1,IF(BV15&lt;Master_sheet_Kriterien!$K$28,2,IF(BV15&lt;Master_sheet_Kriterien!$L$28,3,IF(BV15&lt;Master_sheet_Kriterien!$M$28,4,5))))</f>
        <v>3</v>
      </c>
      <c r="BX15" s="65">
        <f>VLOOKUP($D15,Struktur_daten_BW_2017!$B$7:$AH$452,Calc_Targetkreise!BX$5,FALSE)</f>
        <v>16.03053435</v>
      </c>
      <c r="BY15" s="62">
        <f>IF(BX15&lt;Master_sheet_Kriterien!$J$30,1,IF(BX15&lt;Master_sheet_Kriterien!$K$30,2,IF(BX15&lt;Master_sheet_Kriterien!$L$30,3,IF(BX15&lt;Master_sheet_Kriterien!$M$30,4,5))))</f>
        <v>1</v>
      </c>
      <c r="BZ15" s="65"/>
      <c r="CA15" s="62">
        <f>IF(BZ15&lt;Master_sheet_Kriterien!$J$32,1,IF(BZ15&lt;Master_sheet_Kriterien!$K$32,2,IF(BZ15&lt;Master_sheet_Kriterien!$L$32,3,IF(BZ15&lt;Master_sheet_Kriterien!$M$32,4,5))))</f>
        <v>1</v>
      </c>
      <c r="CB15" s="65"/>
      <c r="CC15" s="62">
        <f>IF(CB15&lt;Master_sheet_Kriterien!$J$34,1,IF(CB15&lt;Master_sheet_Kriterien!$K$34,2,IF(CB15&lt;Master_sheet_Kriterien!$L$34,3,IF(CB15&lt;Master_sheet_Kriterien!$M$34,4,5))))</f>
        <v>1</v>
      </c>
      <c r="CD15" s="65">
        <f>100-VLOOKUP($D15,Struktur_daten_BW_2017!$B$7:$AH$452,Calc_Targetkreise!CD$5,FALSE)</f>
        <v>47.2</v>
      </c>
      <c r="CE15" s="62">
        <f>IF(CD15&lt;Master_sheet_Kriterien!$J$40,1,IF(CD15&lt;Master_sheet_Kriterien!$K$40,2,IF(CD15&lt;Master_sheet_Kriterien!$L$40,3,IF(CD15&lt;Master_sheet_Kriterien!$M$40,4,5))))</f>
        <v>3</v>
      </c>
      <c r="CF15" s="61"/>
      <c r="CG15" s="59">
        <f>VLOOKUP($D15,EW_19_Kreise!$A$6:$CQ$406,Calc_Targetkreise!CG$5,FALSE)/1000</f>
        <v>239.3</v>
      </c>
      <c r="CH15" s="59">
        <f>VLOOKUP($D15,BW_17_Kreise!$B$7:$CC$410,Calc_Targetkreise!CH$5,FALSE)/1000</f>
        <v>238.533</v>
      </c>
      <c r="CI15" s="59">
        <f>VLOOKUP($D15,EW_Erg_09_14_Kreise!$A$10:$BK$412,Calc_Targetkreise!CI$5,FALSE)/1000</f>
        <v>236.519</v>
      </c>
      <c r="CJ15" s="59">
        <f>VLOOKUP($D15,EW_Erg_09_14_Kreise!$A$10:$BK$412,Calc_Targetkreise!CJ$5,FALSE)/1000</f>
        <v>231.701</v>
      </c>
      <c r="CK15" s="59">
        <f>VLOOKUP($D15,EW_Erg_09_14_Kreise!$A$10:$BK$412,Calc_Targetkreise!CK$5,FALSE)/1000</f>
        <v>89.876</v>
      </c>
      <c r="CL15" s="45"/>
      <c r="CM15" s="59">
        <f>VLOOKUP($D15,Struktur_daten_BW_2017!$B$7:$AH$452,Calc_Targetkreise!CM$5,FALSE)</f>
        <v>307.5</v>
      </c>
      <c r="CN15" s="66">
        <v>11.0</v>
      </c>
      <c r="CO15" s="67">
        <f t="shared" si="16"/>
        <v>0.03577235772</v>
      </c>
      <c r="CP15" s="62">
        <f>IF(CO15&lt;Master_sheet_Kriterien!$J$58,1,IF(CO15&lt;Master_sheet_Kriterien!$K$58,2,IF(CO15&lt;Master_sheet_Kriterien!$L$58,3,IF(CO15&lt;Master_sheet_Kriterien!$M$58,4,5))))</f>
        <v>1</v>
      </c>
      <c r="CQ15" s="66">
        <v>11.0</v>
      </c>
      <c r="CR15" s="67">
        <f t="shared" si="17"/>
        <v>0.03577235772</v>
      </c>
      <c r="CS15" s="62">
        <f>IF(CR15&lt;Master_sheet_Kriterien!$J$59,1,IF(CR15&lt;Master_sheet_Kriterien!$K$59,2,IF(CR15&lt;Master_sheet_Kriterien!$L$59,3,IF(CR15&lt;Master_sheet_Kriterien!$M$59,4,5))))</f>
        <v>1</v>
      </c>
      <c r="CT15" s="66">
        <v>0.0</v>
      </c>
      <c r="CU15" s="44"/>
      <c r="CV15" s="66">
        <v>0.0</v>
      </c>
      <c r="CW15" s="68"/>
      <c r="CY15" s="31">
        <f t="shared" si="18"/>
        <v>1056</v>
      </c>
      <c r="DB15" s="76" t="str">
        <f t="shared" si="19"/>
        <v>Pinneberg</v>
      </c>
      <c r="DC15" s="58">
        <f t="shared" si="20"/>
        <v>70</v>
      </c>
      <c r="DD15" s="77">
        <f t="shared" si="21"/>
        <v>187</v>
      </c>
      <c r="DE15" s="72">
        <f t="shared" si="22"/>
        <v>0.005304508164</v>
      </c>
      <c r="DG15" s="76" t="str">
        <f t="shared" si="23"/>
        <v>Pinneberg</v>
      </c>
      <c r="DH15" s="58" t="str">
        <f t="shared" si="24"/>
        <v>#REF!</v>
      </c>
      <c r="DI15" s="75">
        <f t="shared" si="25"/>
        <v>181.3577236</v>
      </c>
      <c r="DJ15" s="78">
        <f t="shared" si="26"/>
        <v>0.005304508164</v>
      </c>
      <c r="DK15" s="75"/>
      <c r="DL15" s="75"/>
      <c r="DM15" s="75"/>
      <c r="DN15" s="75"/>
      <c r="DO15" s="75"/>
      <c r="DP15" s="44"/>
    </row>
    <row r="16" ht="16.5" customHeight="1">
      <c r="A16" s="58">
        <f t="shared" si="5"/>
        <v>182</v>
      </c>
      <c r="B16" s="58">
        <f t="shared" si="6"/>
        <v>156</v>
      </c>
      <c r="C16" s="58" t="s">
        <v>159</v>
      </c>
      <c r="D16" s="58">
        <v>1057.0</v>
      </c>
      <c r="E16" s="58" t="s">
        <v>169</v>
      </c>
      <c r="F16" s="59">
        <f>VLOOKUP($D16,EW_19_Kreise!$A$6:$CQ$406,Calc_Targetkreise!F$5,FALSE)/1000</f>
        <v>66.501</v>
      </c>
      <c r="G16" s="59">
        <f>VLOOKUP($D16,BW_17_Kreise!$B$7:$CC$410,Calc_Targetkreise!G$5,FALSE)/1000</f>
        <v>83.501</v>
      </c>
      <c r="H16" s="59">
        <f>VLOOKUP($D16,EW_Erg_09_14_Kreise!$A$10:$BK$412,Calc_Targetkreise!H$5,FALSE)/1000</f>
        <v>48.568</v>
      </c>
      <c r="I16" s="60">
        <f t="shared" ref="I16:K16" si="55">F16/CG16</f>
        <v>0.6328305657</v>
      </c>
      <c r="J16" s="60">
        <f t="shared" si="55"/>
        <v>0.7959677804</v>
      </c>
      <c r="K16" s="60">
        <f t="shared" si="55"/>
        <v>0.4655451713</v>
      </c>
      <c r="L16" s="61">
        <f t="shared" ref="L16:M16" si="56">1-(T16+X16)</f>
        <v>0.5513902047</v>
      </c>
      <c r="M16" s="61">
        <f t="shared" si="56"/>
        <v>0.4263901031</v>
      </c>
      <c r="N16" s="62">
        <f>IF(L16&lt;Master_sheet_Kriterien!$J$46,1,IF(L16&lt;Master_sheet_Kriterien!$K$46,2,IF(L16&lt;Master_sheet_Kriterien!$L$46,3,IF(L16&lt;Master_sheet_Kriterien!$M$46,4,5))))</f>
        <v>5</v>
      </c>
      <c r="O16" s="62">
        <f>IF(M16&lt;Master_sheet_Kriterien!$J$46,1,IF(M16&lt;Master_sheet_Kriterien!$K$46,2,IF(M16&lt;Master_sheet_Kriterien!$L$46,3,IF(M16&lt;Master_sheet_Kriterien!$M$46,4,5))))</f>
        <v>2</v>
      </c>
      <c r="P16" s="61">
        <f t="shared" ref="P16:Q16" si="57">1-(T16+AM16)</f>
        <v>0.6542006887</v>
      </c>
      <c r="Q16" s="61">
        <f t="shared" si="57"/>
        <v>0.5811666926</v>
      </c>
      <c r="R16" s="62">
        <f>IF(P16&lt;Master_sheet_Kriterien!$J$46,1,IF(P16&lt;Master_sheet_Kriterien!$K$46,2,IF(P16&lt;Master_sheet_Kriterien!$L$46,3,IF(P16&lt;Master_sheet_Kriterien!$M$46,4,5))))</f>
        <v>5</v>
      </c>
      <c r="S16" s="62">
        <f>IF(Q16&lt;Master_sheet_Kriterien!$J$46,1,IF(Q16&lt;Master_sheet_Kriterien!$K$46,2,IF(Q16&lt;Master_sheet_Kriterien!$L$46,3,IF(Q16&lt;Master_sheet_Kriterien!$M$46,4,5))))</f>
        <v>5</v>
      </c>
      <c r="T16" s="61">
        <f>VLOOKUP($D16,EW_19_Kreise!$A$6:$CQ$406,Calc_Targetkreise!T$5,FALSE)/1000/F16</f>
        <v>0.2729282266</v>
      </c>
      <c r="U16" s="63">
        <f>VLOOKUP($D16,BW_17_Kreise!$B$7:$CC$410,Calc_Targetkreise!U$5,FALSE)/1000/$G16</f>
        <v>0.3419719524</v>
      </c>
      <c r="V16" s="61">
        <f>VLOOKUP(Calc_Targetkreise!$D16,EW_Erg_09_14_Kreise!$A$7:$BK$412,Calc_Targetkreise!V$5,FALSE)/1000/$H16</f>
        <v>0.3499423489</v>
      </c>
      <c r="W16" s="61">
        <f>VLOOKUP(Calc_Targetkreise!$D16,EW_Erg_09_14_Kreise!$A$7:$BK$412,Calc_Targetkreise!W$5,FALSE)/1000/CK16</f>
        <v>0.384165443</v>
      </c>
      <c r="X16" s="61">
        <f>VLOOKUP($D16,EW_19_Kreise!$A$6:$CQ$406,Calc_Targetkreise!X$5,FALSE)/1000/F16</f>
        <v>0.1756815687</v>
      </c>
      <c r="Y16" s="63">
        <f>VLOOKUP($D16,BW_17_Kreise!$B$7:$CC$410,Calc_Targetkreise!Y$5,FALSE)/1000/$G16</f>
        <v>0.2316379445</v>
      </c>
      <c r="Z16" s="61">
        <f>VLOOKUP(Calc_Targetkreise!$D16,EW_Erg_09_14_Kreise!$A$7:$BK$412,Calc_Targetkreise!Z$5,FALSE)/1000/$H16</f>
        <v>0.3224962939</v>
      </c>
      <c r="AA16" s="61">
        <f>VLOOKUP(Calc_Targetkreise!$D16,EW_Erg_09_14_Kreise!$A$7:$BK$412,Calc_Targetkreise!AA$5,FALSE)/1000/$H16</f>
        <v>0.2124032285</v>
      </c>
      <c r="AB16" s="61">
        <f>VLOOKUP($D16,EW_19_Kreise!$A$6:$CQ$406,Calc_Targetkreise!AB$5,FALSE)/1000/F16</f>
        <v>0.2976947715</v>
      </c>
      <c r="AC16" s="63">
        <f>VLOOKUP($D16,BW_17_Kreise!$B$7:$CC$410,Calc_Targetkreise!AC$5,FALSE)/1000/$G16</f>
        <v>0.1363696243</v>
      </c>
      <c r="AD16" s="61">
        <f>VLOOKUP(Calc_Targetkreise!$D16,EW_Erg_09_14_Kreise!$A$7:$BK$412,Calc_Targetkreise!AD$5,FALSE)/1000/$H16</f>
        <v>0.128438478</v>
      </c>
      <c r="AE16" s="62">
        <f>IF(AC16&lt;Master_sheet_Kriterien!$J$54,1,IF(AC16&lt;Master_sheet_Kriterien!$K$54,2,IF(AC16&lt;Master_sheet_Kriterien!$L$54,3,IF(AC16&lt;Master_sheet_Kriterien!$M$54,4,5))))</f>
        <v>5</v>
      </c>
      <c r="AF16" s="61">
        <f>VLOOKUP(Calc_Targetkreise!$D16,EW_Erg_09_14_Kreise!$A$7:$BK$412,Calc_Targetkreise!AF$5,FALSE)/1000/$H16</f>
        <v>0.1123373415</v>
      </c>
      <c r="AG16" s="63">
        <f>VLOOKUP($D16,BW_17_Kreise!$B$7:$CC$410,Calc_Targetkreise!AG$5,FALSE)/1000/$G16</f>
        <v>0.1282858888</v>
      </c>
      <c r="AH16" s="61">
        <f>VLOOKUP(Calc_Targetkreise!$D16,EW_Erg_09_14_Kreise!$A$7:$BK$412,Calc_Targetkreise!AH$5,FALSE)/1000/$H16</f>
        <v>0.0360319552</v>
      </c>
      <c r="AI16" s="61">
        <f>VLOOKUP(Calc_Targetkreise!$D16,EW_Erg_09_14_Kreise!$A$7:$BK$412,Calc_Targetkreise!AI$5,FALSE)/1000/$H16</f>
        <v>0.1036484928</v>
      </c>
      <c r="AJ16" s="63">
        <f>VLOOKUP($D16,BW_17_Kreise!$B$7:$CC$410,Calc_Targetkreise!AJ$5,FALSE)/1000/$G16</f>
        <v>0.06319684794</v>
      </c>
      <c r="AK16" s="61">
        <f>VLOOKUP(Calc_Targetkreise!$D16,EW_Erg_09_14_Kreise!$A$7:$BK$412,Calc_Targetkreise!AK$5,FALSE)/1000/$H16</f>
        <v>0.03691731181</v>
      </c>
      <c r="AL16" s="61">
        <f>VLOOKUP(Calc_Targetkreise!$D16,EW_Erg_09_14_Kreise!$A$7:$BK$412,Calc_Targetkreise!AL$5,FALSE)/1000/$H16</f>
        <v>0.02985504859</v>
      </c>
      <c r="AM16" s="61">
        <f>VLOOKUP($D16,EW_19_Kreise!$A$6:$CQ$406,Calc_Targetkreise!AM$5,FALSE)/1000/F16</f>
        <v>0.07287108465</v>
      </c>
      <c r="AN16" s="63">
        <f>VLOOKUP($D16,BW_17_Kreise!$B$7:$CC$410,Calc_Targetkreise!AN$5,FALSE)/1000/$G16</f>
        <v>0.07686135495</v>
      </c>
      <c r="AO16" s="61">
        <f>VLOOKUP(Calc_Targetkreise!$D16,EW_Erg_09_14_Kreise!$A$7:$BK$412,Calc_Targetkreise!AO$5,FALSE)/1000/$H16</f>
        <v>0.06979904464</v>
      </c>
      <c r="AP16" s="61">
        <f>VLOOKUP(Calc_Targetkreise!$D16,EW_Erg_09_14_Kreise!$A$7:$BK$412,Calc_Targetkreise!AP$5,FALSE)/1000/$H16</f>
        <v>0.0002058968868</v>
      </c>
      <c r="AQ16" s="61">
        <f t="shared" ref="AQ16:AR16" si="58">1-U16-Y16-AC16-AG16-AJ16-AN16</f>
        <v>0.02167638711</v>
      </c>
      <c r="AR16" s="61">
        <f t="shared" si="58"/>
        <v>0.05637456762</v>
      </c>
      <c r="AS16" s="61">
        <f t="shared" si="11"/>
        <v>0.1573845488</v>
      </c>
      <c r="AT16" s="63">
        <f>VLOOKUP($D16,BW_17_Kreise!$B$7:$CC$410,Calc_Targetkreise!AT$5,FALSE)/1000/$G16</f>
        <v>0</v>
      </c>
      <c r="AU16" s="61">
        <f>VLOOKUP(Calc_Targetkreise!$D16,EW_Erg_09_14_Kreise!$A$7:$BK$412,Calc_Targetkreise!AU$5,FALSE)/1000/$H16</f>
        <v>0.01216850601</v>
      </c>
      <c r="AV16" s="62">
        <f>IF(AU16&lt;Master_sheet_Kriterien!$J$44,1,IF(AU16&lt;Master_sheet_Kriterien!$K$44,2,IF(AU16&lt;Master_sheet_Kriterien!$L$44,3,IF(AU16&lt;Master_sheet_Kriterien!$M$44,4,5))))</f>
        <v>3</v>
      </c>
      <c r="AW16" s="61">
        <f>VLOOKUP(Calc_Targetkreise!$D16,EW_Erg_09_14_Kreise!$A$7:$BK$412,Calc_Targetkreise!AW$5,FALSE)/1000/$H16</f>
        <v>0.006197496294</v>
      </c>
      <c r="AX16" s="61">
        <f>VLOOKUP($D16,EW_19_Kreise!$A$6:$CQ$406,Calc_Targetkreise!AX$5,FALSE)/1000/F16</f>
        <v>0.004390911415</v>
      </c>
      <c r="AY16" s="62">
        <f>IF(AX16&lt;Master_sheet_Kriterien!$J$56,1,IF(AX16&lt;Master_sheet_Kriterien!$K$56,2,IF(AX16&lt;Master_sheet_Kriterien!$L$56,3,IF(AX16&lt;Master_sheet_Kriterien!$M$56,4,5))))</f>
        <v>3</v>
      </c>
      <c r="AZ16" s="64">
        <f>VLOOKUP($D16,EW_19_Kreise!$A$6:$CQ$406,Calc_Targetkreise!AZ$5,FALSE)</f>
        <v>292</v>
      </c>
      <c r="BA16" s="62">
        <f>IF(AZ16&lt;Master_sheet_Kriterien!$J$57,1,IF(AZ16&lt;Master_sheet_Kriterien!$K$57,2,IF(AZ16&lt;Master_sheet_Kriterien!$L$57,3,IF(AZ16&lt;Master_sheet_Kriterien!$M$56,4,5))))</f>
        <v>2</v>
      </c>
      <c r="BB16" s="59">
        <f>VLOOKUP($D16,Struktur_daten_BW_2017!$B$7:$AH$452,Calc_Targetkreise!BB$5,FALSE)</f>
        <v>122.7</v>
      </c>
      <c r="BC16" s="62">
        <f>IF(BB16&lt;Master_sheet_Kriterien!$J$8,1,IF(BB16&lt;Master_sheet_Kriterien!$K$8,2,IF(BB16&lt;Master_sheet_Kriterien!$L$8,3,IF(BB16&lt;Master_sheet_Kriterien!$M$8,4,5))))</f>
        <v>1</v>
      </c>
      <c r="BD16" s="65">
        <f t="shared" si="12"/>
        <v>14.287</v>
      </c>
      <c r="BE16" s="62">
        <f>IF(BD16&lt;Master_sheet_Kriterien!$J$10,1,IF(BD16&lt;Master_sheet_Kriterien!$K$10,2,IF(BD16&lt;Master_sheet_Kriterien!$L$10,3,IF(BD16&lt;Master_sheet_Kriterien!$M$10,4,5))))</f>
        <v>1</v>
      </c>
      <c r="BF16" s="65">
        <f>VLOOKUP($D16,Struktur_daten_BW_2017!$B$7:$AH$452,Calc_Targetkreise!BF$5,FALSE)</f>
        <v>6.5</v>
      </c>
      <c r="BG16" s="62">
        <f>IF(BF16&lt;Master_sheet_Kriterien!$J$12,1,IF(BF16&lt;Master_sheet_Kriterien!$K$12,2,IF(BF16&lt;Master_sheet_Kriterien!$L$12,3,IF(BF16&lt;Master_sheet_Kriterien!$M$12,4,5))))</f>
        <v>1</v>
      </c>
      <c r="BH16" s="65">
        <f>VLOOKUP($D16,Struktur_daten_BW_2017!$B$7:$AH$452,Calc_Targetkreise!BH$5,FALSE)</f>
        <v>8.2</v>
      </c>
      <c r="BI16" s="62">
        <f>IF(BH16&lt;Master_sheet_Kriterien!$J$14,1,IF(BH16&lt;Master_sheet_Kriterien!$K$14,2,IF(BH16&lt;Master_sheet_Kriterien!$L$14,3,IF(BH16&lt;Master_sheet_Kriterien!$M$14,4,5))))</f>
        <v>1</v>
      </c>
      <c r="BJ16" s="65">
        <f>VLOOKUP($D16,Struktur_daten_BW_2017!$B$7:$AH$452,Calc_Targetkreise!BJ$5,FALSE)</f>
        <v>39</v>
      </c>
      <c r="BK16" s="62">
        <f>IF(BJ16&lt;Master_sheet_Kriterien!$J$16,1,IF(BJ16&lt;Master_sheet_Kriterien!$K$16,2,IF(BJ16&lt;Master_sheet_Kriterien!$L$16,3,IF(BJ16&lt;Master_sheet_Kriterien!$M$16,4,5))))</f>
        <v>5</v>
      </c>
      <c r="BL16" s="65">
        <f>VLOOKUP($D16,Struktur_daten_BW_2017!$B$7:$AH$452,Calc_Targetkreise!BL$5,FALSE)</f>
        <v>19.7</v>
      </c>
      <c r="BM16" s="62">
        <f>IF(BL16&lt;Master_sheet_Kriterien!$J$18,1,IF(BL16&lt;Master_sheet_Kriterien!$K$18,2,IF(BL16&lt;Master_sheet_Kriterien!$L$18,3,IF(BL16&lt;Master_sheet_Kriterien!$M$18,4,5))))</f>
        <v>5</v>
      </c>
      <c r="BN16" s="65">
        <f>VLOOKUP($D16,Struktur_daten_BW_2017!$B$7:$AH$452,Calc_Targetkreise!BN$5,FALSE)</f>
        <v>10.5</v>
      </c>
      <c r="BO16" s="62">
        <f>IF(BN16&lt;Master_sheet_Kriterien!$J$20,1,IF(BN16&lt;Master_sheet_Kriterien!$K$20,2,IF(BN16&lt;Master_sheet_Kriterien!$L$20,3,IF(BN16&lt;Master_sheet_Kriterien!$M$20,4,5))))</f>
        <v>3</v>
      </c>
      <c r="BP16" s="59">
        <f>VLOOKUP($D16,Struktur_daten_BW_2017!$B$7:$AH$452,Calc_Targetkreise!BP$5,FALSE)</f>
        <v>20395</v>
      </c>
      <c r="BQ16" s="62">
        <f>IF(BP16&lt;Master_sheet_Kriterien!$J$38,1,IF(BP16&lt;Master_sheet_Kriterien!$K$38,2,IF(BP16&lt;Master_sheet_Kriterien!$L$38,3,IF(BP16&lt;Master_sheet_Kriterien!$M$38,4,5))))</f>
        <v>3</v>
      </c>
      <c r="BR16" s="65">
        <f>VLOOKUP($D16,Struktur_daten_BW_2017!$B$7:$AH$452,Calc_Targetkreise!BR$5,FALSE)</f>
        <v>34.6</v>
      </c>
      <c r="BS16" s="62">
        <f>IF(BR16&lt;Master_sheet_Kriterien!$J$24,1,IF(BR16&lt;Master_sheet_Kriterien!$K$24,2,IF(BR16&lt;Master_sheet_Kriterien!$L$24,3,IF(BR16&lt;Master_sheet_Kriterien!$M$24,4,5))))</f>
        <v>3</v>
      </c>
      <c r="BT16" s="65">
        <f>VLOOKUP($D16,Struktur_daten_BW_2017!$B$7:$AH$452,Calc_Targetkreise!BT$5,FALSE)</f>
        <v>15.6</v>
      </c>
      <c r="BU16" s="62">
        <f>IF(BT16&lt;Master_sheet_Kriterien!$J$26,1,IF(BT16&lt;Master_sheet_Kriterien!$K$26,2,IF(BT16&lt;Master_sheet_Kriterien!$L$26,3,IF(BT16&lt;Master_sheet_Kriterien!$M$26,4,5))))</f>
        <v>5</v>
      </c>
      <c r="BV16" s="65">
        <f t="shared" si="13"/>
        <v>3.42888</v>
      </c>
      <c r="BW16" s="62">
        <f>IF(BV16&lt;Master_sheet_Kriterien!$J$28,1,IF(BV16&lt;Master_sheet_Kriterien!$K$28,2,IF(BV16&lt;Master_sheet_Kriterien!$L$28,3,IF(BV16&lt;Master_sheet_Kriterien!$M$28,4,5))))</f>
        <v>2</v>
      </c>
      <c r="BX16" s="65">
        <f>VLOOKUP($D16,Struktur_daten_BW_2017!$B$7:$AH$452,Calc_Targetkreise!BX$5,FALSE)</f>
        <v>25.64102564</v>
      </c>
      <c r="BY16" s="62">
        <f>IF(BX16&lt;Master_sheet_Kriterien!$J$30,1,IF(BX16&lt;Master_sheet_Kriterien!$K$30,2,IF(BX16&lt;Master_sheet_Kriterien!$L$30,3,IF(BX16&lt;Master_sheet_Kriterien!$M$30,4,5))))</f>
        <v>4</v>
      </c>
      <c r="BZ16" s="65"/>
      <c r="CA16" s="62">
        <f>IF(BZ16&lt;Master_sheet_Kriterien!$J$32,1,IF(BZ16&lt;Master_sheet_Kriterien!$K$32,2,IF(BZ16&lt;Master_sheet_Kriterien!$L$32,3,IF(BZ16&lt;Master_sheet_Kriterien!$M$32,4,5))))</f>
        <v>1</v>
      </c>
      <c r="CB16" s="65"/>
      <c r="CC16" s="62">
        <f>IF(CB16&lt;Master_sheet_Kriterien!$J$34,1,IF(CB16&lt;Master_sheet_Kriterien!$K$34,2,IF(CB16&lt;Master_sheet_Kriterien!$L$34,3,IF(CB16&lt;Master_sheet_Kriterien!$M$34,4,5))))</f>
        <v>1</v>
      </c>
      <c r="CD16" s="65">
        <f>100-VLOOKUP($D16,Struktur_daten_BW_2017!$B$7:$AH$452,Calc_Targetkreise!CD$5,FALSE)</f>
        <v>47</v>
      </c>
      <c r="CE16" s="62">
        <f>IF(CD16&lt;Master_sheet_Kriterien!$J$40,1,IF(CD16&lt;Master_sheet_Kriterien!$K$40,2,IF(CD16&lt;Master_sheet_Kriterien!$L$40,3,IF(CD16&lt;Master_sheet_Kriterien!$M$40,4,5))))</f>
        <v>3</v>
      </c>
      <c r="CF16" s="61"/>
      <c r="CG16" s="59">
        <f>VLOOKUP($D16,EW_19_Kreise!$A$6:$CQ$406,Calc_Targetkreise!CG$5,FALSE)/1000</f>
        <v>105.085</v>
      </c>
      <c r="CH16" s="59">
        <f>VLOOKUP($D16,BW_17_Kreise!$B$7:$CC$410,Calc_Targetkreise!CH$5,FALSE)/1000</f>
        <v>104.905</v>
      </c>
      <c r="CI16" s="59">
        <f>VLOOKUP($D16,EW_Erg_09_14_Kreise!$A$10:$BK$412,Calc_Targetkreise!CI$5,FALSE)/1000</f>
        <v>104.325</v>
      </c>
      <c r="CJ16" s="59">
        <f>VLOOKUP($D16,EW_Erg_09_14_Kreise!$A$10:$BK$412,Calc_Targetkreise!CJ$5,FALSE)/1000</f>
        <v>104.494</v>
      </c>
      <c r="CK16" s="59">
        <f>VLOOKUP($D16,EW_Erg_09_14_Kreise!$A$10:$BK$412,Calc_Targetkreise!CK$5,FALSE)/1000</f>
        <v>40.86</v>
      </c>
      <c r="CL16" s="45"/>
      <c r="CM16" s="59">
        <f>VLOOKUP($D16,Struktur_daten_BW_2017!$B$7:$AH$452,Calc_Targetkreise!CM$5,FALSE)</f>
        <v>219.8</v>
      </c>
      <c r="CN16" s="66">
        <v>7.0</v>
      </c>
      <c r="CO16" s="67">
        <f t="shared" si="16"/>
        <v>0.03184713376</v>
      </c>
      <c r="CP16" s="62">
        <f>IF(CO16&lt;Master_sheet_Kriterien!$J$58,1,IF(CO16&lt;Master_sheet_Kriterien!$K$58,2,IF(CO16&lt;Master_sheet_Kriterien!$L$58,3,IF(CO16&lt;Master_sheet_Kriterien!$M$58,4,5))))</f>
        <v>1</v>
      </c>
      <c r="CQ16" s="66">
        <v>7.0</v>
      </c>
      <c r="CR16" s="67">
        <f t="shared" si="17"/>
        <v>0.03184713376</v>
      </c>
      <c r="CS16" s="62">
        <f>IF(CR16&lt;Master_sheet_Kriterien!$J$59,1,IF(CR16&lt;Master_sheet_Kriterien!$K$59,2,IF(CR16&lt;Master_sheet_Kriterien!$L$59,3,IF(CR16&lt;Master_sheet_Kriterien!$M$59,4,5))))</f>
        <v>1</v>
      </c>
      <c r="CT16" s="66">
        <v>0.0</v>
      </c>
      <c r="CU16" s="44"/>
      <c r="CV16" s="66">
        <v>0.0</v>
      </c>
      <c r="CW16" s="68"/>
      <c r="CY16" s="31">
        <f t="shared" si="18"/>
        <v>1057</v>
      </c>
      <c r="DB16" s="76" t="str">
        <f t="shared" si="19"/>
        <v>Plön</v>
      </c>
      <c r="DC16" s="58">
        <f t="shared" si="20"/>
        <v>182</v>
      </c>
      <c r="DD16" s="77">
        <f t="shared" si="21"/>
        <v>156</v>
      </c>
      <c r="DE16" s="72">
        <f t="shared" si="22"/>
        <v>0.004390911415</v>
      </c>
      <c r="DG16" s="76" t="str">
        <f t="shared" si="23"/>
        <v>Plön</v>
      </c>
      <c r="DH16" s="58" t="str">
        <f t="shared" si="24"/>
        <v>#REF!</v>
      </c>
      <c r="DI16" s="75">
        <f t="shared" si="25"/>
        <v>150.3184713</v>
      </c>
      <c r="DJ16" s="78">
        <f t="shared" si="26"/>
        <v>0.004390911415</v>
      </c>
      <c r="DK16" s="75"/>
      <c r="DL16" s="75"/>
      <c r="DM16" s="75"/>
      <c r="DN16" s="75"/>
      <c r="DO16" s="75"/>
      <c r="DP16" s="44"/>
    </row>
    <row r="17" ht="16.5" customHeight="1">
      <c r="A17" s="58">
        <f t="shared" si="5"/>
        <v>171</v>
      </c>
      <c r="B17" s="58">
        <f t="shared" si="6"/>
        <v>159</v>
      </c>
      <c r="C17" s="58" t="s">
        <v>159</v>
      </c>
      <c r="D17" s="58">
        <v>1058.0</v>
      </c>
      <c r="E17" s="58" t="s">
        <v>170</v>
      </c>
      <c r="F17" s="59">
        <f>VLOOKUP($D17,EW_19_Kreise!$A$6:$CQ$406,Calc_Targetkreise!F$5,FALSE)/1000</f>
        <v>135.821</v>
      </c>
      <c r="G17" s="59">
        <f>VLOOKUP($D17,BW_17_Kreise!$B$7:$CC$410,Calc_Targetkreise!G$5,FALSE)/1000</f>
        <v>170.968</v>
      </c>
      <c r="H17" s="59">
        <f>VLOOKUP($D17,EW_Erg_09_14_Kreise!$A$10:$BK$412,Calc_Targetkreise!H$5,FALSE)/1000</f>
        <v>98.945</v>
      </c>
      <c r="I17" s="60">
        <f t="shared" ref="I17:K17" si="59">F17/CG17</f>
        <v>0.6212822601</v>
      </c>
      <c r="J17" s="60">
        <f t="shared" si="59"/>
        <v>0.7824873108</v>
      </c>
      <c r="K17" s="60">
        <f t="shared" si="59"/>
        <v>0.4560644192</v>
      </c>
      <c r="L17" s="61">
        <f t="shared" ref="L17:M17" si="60">1-(T17+X17)</f>
        <v>0.5469846342</v>
      </c>
      <c r="M17" s="61">
        <f t="shared" si="60"/>
        <v>0.4111354172</v>
      </c>
      <c r="N17" s="62">
        <f>IF(L17&lt;Master_sheet_Kriterien!$J$46,1,IF(L17&lt;Master_sheet_Kriterien!$K$46,2,IF(L17&lt;Master_sheet_Kriterien!$L$46,3,IF(L17&lt;Master_sheet_Kriterien!$M$46,4,5))))</f>
        <v>5</v>
      </c>
      <c r="O17" s="62">
        <f>IF(M17&lt;Master_sheet_Kriterien!$J$46,1,IF(M17&lt;Master_sheet_Kriterien!$K$46,2,IF(M17&lt;Master_sheet_Kriterien!$L$46,3,IF(M17&lt;Master_sheet_Kriterien!$M$46,4,5))))</f>
        <v>2</v>
      </c>
      <c r="P17" s="61">
        <f t="shared" ref="P17:Q17" si="61">1-(T17+AM17)</f>
        <v>0.6455481847</v>
      </c>
      <c r="Q17" s="61">
        <f t="shared" si="61"/>
        <v>0.5650999017</v>
      </c>
      <c r="R17" s="62">
        <f>IF(P17&lt;Master_sheet_Kriterien!$J$46,1,IF(P17&lt;Master_sheet_Kriterien!$K$46,2,IF(P17&lt;Master_sheet_Kriterien!$L$46,3,IF(P17&lt;Master_sheet_Kriterien!$M$46,4,5))))</f>
        <v>5</v>
      </c>
      <c r="S17" s="62">
        <f>IF(Q17&lt;Master_sheet_Kriterien!$J$46,1,IF(Q17&lt;Master_sheet_Kriterien!$K$46,2,IF(Q17&lt;Master_sheet_Kriterien!$L$46,3,IF(Q17&lt;Master_sheet_Kriterien!$M$46,4,5))))</f>
        <v>5</v>
      </c>
      <c r="T17" s="61">
        <f>VLOOKUP($D17,EW_19_Kreise!$A$6:$CQ$406,Calc_Targetkreise!T$5,FALSE)/1000/F17</f>
        <v>0.2866714278</v>
      </c>
      <c r="U17" s="63">
        <f>VLOOKUP($D17,BW_17_Kreise!$B$7:$CC$410,Calc_Targetkreise!U$5,FALSE)/1000/$G17</f>
        <v>0.3614477563</v>
      </c>
      <c r="V17" s="61">
        <f>VLOOKUP(Calc_Targetkreise!$D17,EW_Erg_09_14_Kreise!$A$7:$BK$412,Calc_Targetkreise!V$5,FALSE)/1000/$H17</f>
        <v>0.3670524029</v>
      </c>
      <c r="W17" s="61">
        <f>VLOOKUP(Calc_Targetkreise!$D17,EW_Erg_09_14_Kreise!$A$7:$BK$412,Calc_Targetkreise!W$5,FALSE)/1000/CK17</f>
        <v>0.4063230836</v>
      </c>
      <c r="X17" s="61">
        <f>VLOOKUP($D17,EW_19_Kreise!$A$6:$CQ$406,Calc_Targetkreise!X$5,FALSE)/1000/F17</f>
        <v>0.166343938</v>
      </c>
      <c r="Y17" s="63">
        <f>VLOOKUP($D17,BW_17_Kreise!$B$7:$CC$410,Calc_Targetkreise!Y$5,FALSE)/1000/$G17</f>
        <v>0.2274168265</v>
      </c>
      <c r="Z17" s="61">
        <f>VLOOKUP(Calc_Targetkreise!$D17,EW_Erg_09_14_Kreise!$A$7:$BK$412,Calc_Targetkreise!Z$5,FALSE)/1000/$H17</f>
        <v>0.3159937339</v>
      </c>
      <c r="AA17" s="61">
        <f>VLOOKUP(Calc_Targetkreise!$D17,EW_Erg_09_14_Kreise!$A$7:$BK$412,Calc_Targetkreise!AA$5,FALSE)/1000/$H17</f>
        <v>0.2007074637</v>
      </c>
      <c r="AB17" s="61">
        <f>VLOOKUP($D17,EW_19_Kreise!$A$6:$CQ$406,Calc_Targetkreise!AB$5,FALSE)/1000/F17</f>
        <v>0.2930769174</v>
      </c>
      <c r="AC17" s="63">
        <f>VLOOKUP($D17,BW_17_Kreise!$B$7:$CC$410,Calc_Targetkreise!AC$5,FALSE)/1000/$G17</f>
        <v>0.1256667914</v>
      </c>
      <c r="AD17" s="61">
        <f>VLOOKUP(Calc_Targetkreise!$D17,EW_Erg_09_14_Kreise!$A$7:$BK$412,Calc_Targetkreise!AD$5,FALSE)/1000/$H17</f>
        <v>0.1206326747</v>
      </c>
      <c r="AE17" s="62">
        <f>IF(AC17&lt;Master_sheet_Kriterien!$J$54,1,IF(AC17&lt;Master_sheet_Kriterien!$K$54,2,IF(AC17&lt;Master_sheet_Kriterien!$L$54,3,IF(AC17&lt;Master_sheet_Kriterien!$M$54,4,5))))</f>
        <v>5</v>
      </c>
      <c r="AF17" s="61">
        <f>VLOOKUP(Calc_Targetkreise!$D17,EW_Erg_09_14_Kreise!$A$7:$BK$412,Calc_Targetkreise!AF$5,FALSE)/1000/$H17</f>
        <v>0.1040780231</v>
      </c>
      <c r="AG17" s="63">
        <f>VLOOKUP($D17,BW_17_Kreise!$B$7:$CC$410,Calc_Targetkreise!AG$5,FALSE)/1000/$G17</f>
        <v>0.1238711338</v>
      </c>
      <c r="AH17" s="61">
        <f>VLOOKUP(Calc_Targetkreise!$D17,EW_Erg_09_14_Kreise!$A$7:$BK$412,Calc_Targetkreise!AH$5,FALSE)/1000/$H17</f>
        <v>0.03690939411</v>
      </c>
      <c r="AI17" s="61">
        <f>VLOOKUP(Calc_Targetkreise!$D17,EW_Erg_09_14_Kreise!$A$7:$BK$412,Calc_Targetkreise!AI$5,FALSE)/1000/$H17</f>
        <v>0.09889332457</v>
      </c>
      <c r="AJ17" s="63">
        <f>VLOOKUP($D17,BW_17_Kreise!$B$7:$CC$410,Calc_Targetkreise!AJ$5,FALSE)/1000/$G17</f>
        <v>0.0632223574</v>
      </c>
      <c r="AK17" s="61">
        <f>VLOOKUP(Calc_Targetkreise!$D17,EW_Erg_09_14_Kreise!$A$7:$BK$412,Calc_Targetkreise!AK$5,FALSE)/1000/$H17</f>
        <v>0.03604022437</v>
      </c>
      <c r="AL17" s="61">
        <f>VLOOKUP(Calc_Targetkreise!$D17,EW_Erg_09_14_Kreise!$A$7:$BK$412,Calc_Targetkreise!AL$5,FALSE)/1000/$H17</f>
        <v>0.02373035525</v>
      </c>
      <c r="AM17" s="61">
        <f>VLOOKUP($D17,EW_19_Kreise!$A$6:$CQ$406,Calc_Targetkreise!AM$5,FALSE)/1000/F17</f>
        <v>0.06778038742</v>
      </c>
      <c r="AN17" s="63">
        <f>VLOOKUP($D17,BW_17_Kreise!$B$7:$CC$410,Calc_Targetkreise!AN$5,FALSE)/1000/$G17</f>
        <v>0.07345234196</v>
      </c>
      <c r="AO17" s="61">
        <f>VLOOKUP(Calc_Targetkreise!$D17,EW_Erg_09_14_Kreise!$A$7:$BK$412,Calc_Targetkreise!AO$5,FALSE)/1000/$H17</f>
        <v>0.06749204103</v>
      </c>
      <c r="AP17" s="61">
        <f>VLOOKUP(Calc_Targetkreise!$D17,EW_Erg_09_14_Kreise!$A$7:$BK$412,Calc_Targetkreise!AP$5,FALSE)/1000/$H17</f>
        <v>0.0001515993734</v>
      </c>
      <c r="AQ17" s="61">
        <f t="shared" ref="AQ17:AR17" si="62">1-U17-Y17-AC17-AG17-AJ17-AN17</f>
        <v>0.02492279257</v>
      </c>
      <c r="AR17" s="61">
        <f t="shared" si="62"/>
        <v>0.05587952903</v>
      </c>
      <c r="AS17" s="61">
        <f t="shared" si="11"/>
        <v>0.1661161503</v>
      </c>
      <c r="AT17" s="63">
        <f>VLOOKUP($D17,BW_17_Kreise!$B$7:$CC$410,Calc_Targetkreise!AT$5,FALSE)/1000/$G17</f>
        <v>0</v>
      </c>
      <c r="AU17" s="61">
        <f>VLOOKUP(Calc_Targetkreise!$D17,EW_Erg_09_14_Kreise!$A$7:$BK$412,Calc_Targetkreise!AU$5,FALSE)/1000/$H17</f>
        <v>0.01377532973</v>
      </c>
      <c r="AV17" s="62">
        <f>IF(AU17&lt;Master_sheet_Kriterien!$J$44,1,IF(AU17&lt;Master_sheet_Kriterien!$K$44,2,IF(AU17&lt;Master_sheet_Kriterien!$L$44,3,IF(AU17&lt;Master_sheet_Kriterien!$M$44,4,5))))</f>
        <v>4</v>
      </c>
      <c r="AW17" s="61">
        <f>VLOOKUP(Calc_Targetkreise!$D17,EW_Erg_09_14_Kreise!$A$7:$BK$412,Calc_Targetkreise!AW$5,FALSE)/1000/$H17</f>
        <v>0.006953357926</v>
      </c>
      <c r="AX17" s="61">
        <f>VLOOKUP($D17,EW_19_Kreise!$A$6:$CQ$406,Calc_Targetkreise!AX$5,FALSE)/1000/F17</f>
        <v>0.003916920064</v>
      </c>
      <c r="AY17" s="62">
        <f>IF(AX17&lt;Master_sheet_Kriterien!$J$56,1,IF(AX17&lt;Master_sheet_Kriterien!$K$56,2,IF(AX17&lt;Master_sheet_Kriterien!$L$56,3,IF(AX17&lt;Master_sheet_Kriterien!$M$56,4,5))))</f>
        <v>2</v>
      </c>
      <c r="AZ17" s="64">
        <f>VLOOKUP($D17,EW_19_Kreise!$A$6:$CQ$406,Calc_Targetkreise!AZ$5,FALSE)</f>
        <v>532</v>
      </c>
      <c r="BA17" s="62">
        <f>IF(AZ17&lt;Master_sheet_Kriterien!$J$57,1,IF(AZ17&lt;Master_sheet_Kriterien!$K$57,2,IF(AZ17&lt;Master_sheet_Kriterien!$L$57,3,IF(AZ17&lt;Master_sheet_Kriterien!$M$56,4,5))))</f>
        <v>5</v>
      </c>
      <c r="BB17" s="59">
        <f>VLOOKUP($D17,Struktur_daten_BW_2017!$B$7:$AH$452,Calc_Targetkreise!BB$5,FALSE)</f>
        <v>114.9</v>
      </c>
      <c r="BC17" s="62">
        <f>IF(BB17&lt;Master_sheet_Kriterien!$J$8,1,IF(BB17&lt;Master_sheet_Kriterien!$K$8,2,IF(BB17&lt;Master_sheet_Kriterien!$L$8,3,IF(BB17&lt;Master_sheet_Kriterien!$M$8,4,5))))</f>
        <v>1</v>
      </c>
      <c r="BD17" s="65">
        <f t="shared" si="12"/>
        <v>17.9064</v>
      </c>
      <c r="BE17" s="62">
        <f>IF(BD17&lt;Master_sheet_Kriterien!$J$10,1,IF(BD17&lt;Master_sheet_Kriterien!$K$10,2,IF(BD17&lt;Master_sheet_Kriterien!$L$10,3,IF(BD17&lt;Master_sheet_Kriterien!$M$10,4,5))))</f>
        <v>1</v>
      </c>
      <c r="BF17" s="65">
        <f>VLOOKUP($D17,Struktur_daten_BW_2017!$B$7:$AH$452,Calc_Targetkreise!BF$5,FALSE)</f>
        <v>7.2</v>
      </c>
      <c r="BG17" s="62">
        <f>IF(BF17&lt;Master_sheet_Kriterien!$J$12,1,IF(BF17&lt;Master_sheet_Kriterien!$K$12,2,IF(BF17&lt;Master_sheet_Kriterien!$L$12,3,IF(BF17&lt;Master_sheet_Kriterien!$M$12,4,5))))</f>
        <v>2</v>
      </c>
      <c r="BH17" s="65">
        <f>VLOOKUP($D17,Struktur_daten_BW_2017!$B$7:$AH$452,Calc_Targetkreise!BH$5,FALSE)</f>
        <v>9.4</v>
      </c>
      <c r="BI17" s="62">
        <f>IF(BH17&lt;Master_sheet_Kriterien!$J$14,1,IF(BH17&lt;Master_sheet_Kriterien!$K$14,2,IF(BH17&lt;Master_sheet_Kriterien!$L$14,3,IF(BH17&lt;Master_sheet_Kriterien!$M$14,4,5))))</f>
        <v>1</v>
      </c>
      <c r="BJ17" s="65">
        <f>VLOOKUP($D17,Struktur_daten_BW_2017!$B$7:$AH$452,Calc_Targetkreise!BJ$5,FALSE)</f>
        <v>37.2</v>
      </c>
      <c r="BK17" s="62">
        <f>IF(BJ17&lt;Master_sheet_Kriterien!$J$16,1,IF(BJ17&lt;Master_sheet_Kriterien!$K$16,2,IF(BJ17&lt;Master_sheet_Kriterien!$L$16,3,IF(BJ17&lt;Master_sheet_Kriterien!$M$16,4,5))))</f>
        <v>5</v>
      </c>
      <c r="BL17" s="65">
        <f>VLOOKUP($D17,Struktur_daten_BW_2017!$B$7:$AH$452,Calc_Targetkreise!BL$5,FALSE)</f>
        <v>17.9</v>
      </c>
      <c r="BM17" s="62">
        <f>IF(BL17&lt;Master_sheet_Kriterien!$J$18,1,IF(BL17&lt;Master_sheet_Kriterien!$K$18,2,IF(BL17&lt;Master_sheet_Kriterien!$L$18,3,IF(BL17&lt;Master_sheet_Kriterien!$M$18,4,5))))</f>
        <v>5</v>
      </c>
      <c r="BN17" s="65">
        <f>VLOOKUP($D17,Struktur_daten_BW_2017!$B$7:$AH$452,Calc_Targetkreise!BN$5,FALSE)</f>
        <v>11</v>
      </c>
      <c r="BO17" s="62">
        <f>IF(BN17&lt;Master_sheet_Kriterien!$J$20,1,IF(BN17&lt;Master_sheet_Kriterien!$K$20,2,IF(BN17&lt;Master_sheet_Kriterien!$L$20,3,IF(BN17&lt;Master_sheet_Kriterien!$M$20,4,5))))</f>
        <v>4</v>
      </c>
      <c r="BP17" s="59">
        <f>VLOOKUP($D17,Struktur_daten_BW_2017!$B$7:$AH$452,Calc_Targetkreise!BP$5,FALSE)</f>
        <v>22093</v>
      </c>
      <c r="BQ17" s="62">
        <f>IF(BP17&lt;Master_sheet_Kriterien!$J$38,1,IF(BP17&lt;Master_sheet_Kriterien!$K$38,2,IF(BP17&lt;Master_sheet_Kriterien!$L$38,3,IF(BP17&lt;Master_sheet_Kriterien!$M$38,4,5))))</f>
        <v>4</v>
      </c>
      <c r="BR17" s="65">
        <f>VLOOKUP($D17,Struktur_daten_BW_2017!$B$7:$AH$452,Calc_Targetkreise!BR$5,FALSE)</f>
        <v>30.9</v>
      </c>
      <c r="BS17" s="62">
        <f>IF(BR17&lt;Master_sheet_Kriterien!$J$24,1,IF(BR17&lt;Master_sheet_Kriterien!$K$24,2,IF(BR17&lt;Master_sheet_Kriterien!$L$24,3,IF(BR17&lt;Master_sheet_Kriterien!$M$24,4,5))))</f>
        <v>2</v>
      </c>
      <c r="BT17" s="65">
        <f>VLOOKUP($D17,Struktur_daten_BW_2017!$B$7:$AH$452,Calc_Targetkreise!BT$5,FALSE)</f>
        <v>11.8</v>
      </c>
      <c r="BU17" s="62">
        <f>IF(BT17&lt;Master_sheet_Kriterien!$J$26,1,IF(BT17&lt;Master_sheet_Kriterien!$K$26,2,IF(BT17&lt;Master_sheet_Kriterien!$L$26,3,IF(BT17&lt;Master_sheet_Kriterien!$M$26,4,5))))</f>
        <v>2</v>
      </c>
      <c r="BV17" s="65">
        <f t="shared" si="13"/>
        <v>2.93466</v>
      </c>
      <c r="BW17" s="62">
        <f>IF(BV17&lt;Master_sheet_Kriterien!$J$28,1,IF(BV17&lt;Master_sheet_Kriterien!$K$28,2,IF(BV17&lt;Master_sheet_Kriterien!$L$28,3,IF(BV17&lt;Master_sheet_Kriterien!$M$28,4,5))))</f>
        <v>1</v>
      </c>
      <c r="BX17" s="65">
        <f>VLOOKUP($D17,Struktur_daten_BW_2017!$B$7:$AH$452,Calc_Targetkreise!BX$5,FALSE)</f>
        <v>20.33898305</v>
      </c>
      <c r="BY17" s="62">
        <f>IF(BX17&lt;Master_sheet_Kriterien!$J$30,1,IF(BX17&lt;Master_sheet_Kriterien!$K$30,2,IF(BX17&lt;Master_sheet_Kriterien!$L$30,3,IF(BX17&lt;Master_sheet_Kriterien!$M$30,4,5))))</f>
        <v>2</v>
      </c>
      <c r="BZ17" s="65"/>
      <c r="CA17" s="62">
        <f>IF(BZ17&lt;Master_sheet_Kriterien!$J$32,1,IF(BZ17&lt;Master_sheet_Kriterien!$K$32,2,IF(BZ17&lt;Master_sheet_Kriterien!$L$32,3,IF(BZ17&lt;Master_sheet_Kriterien!$M$32,4,5))))</f>
        <v>1</v>
      </c>
      <c r="CB17" s="65"/>
      <c r="CC17" s="62">
        <f>IF(CB17&lt;Master_sheet_Kriterien!$J$34,1,IF(CB17&lt;Master_sheet_Kriterien!$K$34,2,IF(CB17&lt;Master_sheet_Kriterien!$L$34,3,IF(CB17&lt;Master_sheet_Kriterien!$M$34,4,5))))</f>
        <v>1</v>
      </c>
      <c r="CD17" s="65">
        <f>100-VLOOKUP($D17,Struktur_daten_BW_2017!$B$7:$AH$452,Calc_Targetkreise!CD$5,FALSE)</f>
        <v>41.3</v>
      </c>
      <c r="CE17" s="62">
        <f>IF(CD17&lt;Master_sheet_Kriterien!$J$40,1,IF(CD17&lt;Master_sheet_Kriterien!$K$40,2,IF(CD17&lt;Master_sheet_Kriterien!$L$40,3,IF(CD17&lt;Master_sheet_Kriterien!$M$40,4,5))))</f>
        <v>1</v>
      </c>
      <c r="CF17" s="61"/>
      <c r="CG17" s="59">
        <f>VLOOKUP($D17,EW_19_Kreise!$A$6:$CQ$406,Calc_Targetkreise!CG$5,FALSE)/1000</f>
        <v>218.614</v>
      </c>
      <c r="CH17" s="59">
        <f>VLOOKUP($D17,BW_17_Kreise!$B$7:$CC$410,Calc_Targetkreise!CH$5,FALSE)/1000</f>
        <v>218.493</v>
      </c>
      <c r="CI17" s="59">
        <f>VLOOKUP($D17,EW_Erg_09_14_Kreise!$A$10:$BK$412,Calc_Targetkreise!CI$5,FALSE)/1000</f>
        <v>216.954</v>
      </c>
      <c r="CJ17" s="59">
        <f>VLOOKUP($D17,EW_Erg_09_14_Kreise!$A$10:$BK$412,Calc_Targetkreise!CJ$5,FALSE)/1000</f>
        <v>216.462</v>
      </c>
      <c r="CK17" s="59">
        <f>VLOOKUP($D17,EW_Erg_09_14_Kreise!$A$10:$BK$412,Calc_Targetkreise!CK$5,FALSE)/1000</f>
        <v>80.815</v>
      </c>
      <c r="CL17" s="45"/>
      <c r="CM17" s="59">
        <f>VLOOKUP($D17,Struktur_daten_BW_2017!$B$7:$AH$452,Calc_Targetkreise!CM$5,FALSE)</f>
        <v>248.7</v>
      </c>
      <c r="CN17" s="66">
        <v>11.0</v>
      </c>
      <c r="CO17" s="67">
        <f t="shared" si="16"/>
        <v>0.04422999598</v>
      </c>
      <c r="CP17" s="62">
        <f>IF(CO17&lt;Master_sheet_Kriterien!$J$58,1,IF(CO17&lt;Master_sheet_Kriterien!$K$58,2,IF(CO17&lt;Master_sheet_Kriterien!$L$58,3,IF(CO17&lt;Master_sheet_Kriterien!$M$58,4,5))))</f>
        <v>1</v>
      </c>
      <c r="CQ17" s="66">
        <v>8.0</v>
      </c>
      <c r="CR17" s="67">
        <f t="shared" si="17"/>
        <v>0.0321672698</v>
      </c>
      <c r="CS17" s="62">
        <f>IF(CR17&lt;Master_sheet_Kriterien!$J$59,1,IF(CR17&lt;Master_sheet_Kriterien!$K$59,2,IF(CR17&lt;Master_sheet_Kriterien!$L$59,3,IF(CR17&lt;Master_sheet_Kriterien!$M$59,4,5))))</f>
        <v>1</v>
      </c>
      <c r="CT17" s="66">
        <v>3.0</v>
      </c>
      <c r="CU17" s="44"/>
      <c r="CV17" s="66">
        <v>0.0</v>
      </c>
      <c r="CW17" s="68"/>
      <c r="CY17" s="31">
        <f t="shared" si="18"/>
        <v>1058</v>
      </c>
      <c r="DB17" s="76" t="str">
        <f t="shared" si="19"/>
        <v>Rendsburg-Eckernförde</v>
      </c>
      <c r="DC17" s="58">
        <f t="shared" si="20"/>
        <v>171</v>
      </c>
      <c r="DD17" s="77">
        <f t="shared" si="21"/>
        <v>159</v>
      </c>
      <c r="DE17" s="72">
        <f t="shared" si="22"/>
        <v>0.003916920064</v>
      </c>
      <c r="DG17" s="76" t="str">
        <f t="shared" si="23"/>
        <v>Rendsburg-Eckernförde</v>
      </c>
      <c r="DH17" s="58" t="str">
        <f t="shared" si="24"/>
        <v>#REF!</v>
      </c>
      <c r="DI17" s="75">
        <f t="shared" si="25"/>
        <v>153.4423</v>
      </c>
      <c r="DJ17" s="78">
        <f t="shared" si="26"/>
        <v>0.003916920064</v>
      </c>
      <c r="DK17" s="75"/>
      <c r="DL17" s="75"/>
      <c r="DM17" s="75"/>
      <c r="DN17" s="75"/>
      <c r="DO17" s="75"/>
      <c r="DP17" s="44"/>
    </row>
    <row r="18" ht="16.5" customHeight="1">
      <c r="A18" s="58">
        <f t="shared" si="5"/>
        <v>183</v>
      </c>
      <c r="B18" s="58">
        <f t="shared" si="6"/>
        <v>156</v>
      </c>
      <c r="C18" s="58" t="s">
        <v>159</v>
      </c>
      <c r="D18" s="58">
        <v>1059.0</v>
      </c>
      <c r="E18" s="58" t="s">
        <v>171</v>
      </c>
      <c r="F18" s="59">
        <f>VLOOKUP($D18,EW_19_Kreise!$A$6:$CQ$406,Calc_Targetkreise!F$5,FALSE)/1000</f>
        <v>94.907</v>
      </c>
      <c r="G18" s="59">
        <f>VLOOKUP($D18,BW_17_Kreise!$B$7:$CC$410,Calc_Targetkreise!G$5,FALSE)/1000</f>
        <v>121.194</v>
      </c>
      <c r="H18" s="59">
        <f>VLOOKUP($D18,EW_Erg_09_14_Kreise!$A$10:$BK$412,Calc_Targetkreise!H$5,FALSE)/1000</f>
        <v>65.537</v>
      </c>
      <c r="I18" s="60">
        <f t="shared" ref="I18:K18" si="63">F18/CG18</f>
        <v>0.5943797988</v>
      </c>
      <c r="J18" s="60">
        <f t="shared" si="63"/>
        <v>0.7652779006</v>
      </c>
      <c r="K18" s="60">
        <f t="shared" si="63"/>
        <v>0.4178216686</v>
      </c>
      <c r="L18" s="61">
        <f t="shared" ref="L18:M18" si="64">1-(T18+X18)</f>
        <v>0.5483367929</v>
      </c>
      <c r="M18" s="61">
        <f t="shared" si="64"/>
        <v>0.3961417232</v>
      </c>
      <c r="N18" s="62">
        <f>IF(L18&lt;Master_sheet_Kriterien!$J$46,1,IF(L18&lt;Master_sheet_Kriterien!$K$46,2,IF(L18&lt;Master_sheet_Kriterien!$L$46,3,IF(L18&lt;Master_sheet_Kriterien!$M$46,4,5))))</f>
        <v>5</v>
      </c>
      <c r="O18" s="62">
        <f>IF(M18&lt;Master_sheet_Kriterien!$J$46,1,IF(M18&lt;Master_sheet_Kriterien!$K$46,2,IF(M18&lt;Master_sheet_Kriterien!$L$46,3,IF(M18&lt;Master_sheet_Kriterien!$M$46,4,5))))</f>
        <v>2</v>
      </c>
      <c r="P18" s="61">
        <f t="shared" ref="P18:Q18" si="65">1-(T18+AM18)</f>
        <v>0.649846692</v>
      </c>
      <c r="Q18" s="61">
        <f t="shared" si="65"/>
        <v>0.5636005083</v>
      </c>
      <c r="R18" s="62">
        <f>IF(P18&lt;Master_sheet_Kriterien!$J$46,1,IF(P18&lt;Master_sheet_Kriterien!$K$46,2,IF(P18&lt;Master_sheet_Kriterien!$L$46,3,IF(P18&lt;Master_sheet_Kriterien!$M$46,4,5))))</f>
        <v>5</v>
      </c>
      <c r="S18" s="62">
        <f>IF(Q18&lt;Master_sheet_Kriterien!$J$46,1,IF(Q18&lt;Master_sheet_Kriterien!$K$46,2,IF(Q18&lt;Master_sheet_Kriterien!$L$46,3,IF(Q18&lt;Master_sheet_Kriterien!$M$46,4,5))))</f>
        <v>5</v>
      </c>
      <c r="T18" s="61">
        <f>VLOOKUP($D18,EW_19_Kreise!$A$6:$CQ$406,Calc_Targetkreise!T$5,FALSE)/1000/F18</f>
        <v>0.2900418304</v>
      </c>
      <c r="U18" s="63">
        <f>VLOOKUP($D18,BW_17_Kreise!$B$7:$CC$410,Calc_Targetkreise!U$5,FALSE)/1000/$G18</f>
        <v>0.3707939337</v>
      </c>
      <c r="V18" s="61">
        <f>VLOOKUP(Calc_Targetkreise!$D18,EW_Erg_09_14_Kreise!$A$7:$BK$412,Calc_Targetkreise!V$5,FALSE)/1000/$H18</f>
        <v>0.3871858645</v>
      </c>
      <c r="W18" s="61">
        <f>VLOOKUP(Calc_Targetkreise!$D18,EW_Erg_09_14_Kreise!$A$7:$BK$412,Calc_Targetkreise!W$5,FALSE)/1000/CK18</f>
        <v>0.4409292075</v>
      </c>
      <c r="X18" s="61">
        <f>VLOOKUP($D18,EW_19_Kreise!$A$6:$CQ$406,Calc_Targetkreise!X$5,FALSE)/1000/F18</f>
        <v>0.1616213767</v>
      </c>
      <c r="Y18" s="63">
        <f>VLOOKUP($D18,BW_17_Kreise!$B$7:$CC$410,Calc_Targetkreise!Y$5,FALSE)/1000/$G18</f>
        <v>0.2330643431</v>
      </c>
      <c r="Z18" s="61">
        <f>VLOOKUP(Calc_Targetkreise!$D18,EW_Erg_09_14_Kreise!$A$7:$BK$412,Calc_Targetkreise!Z$5,FALSE)/1000/$H18</f>
        <v>0.3032790637</v>
      </c>
      <c r="AA18" s="61">
        <f>VLOOKUP(Calc_Targetkreise!$D18,EW_Erg_09_14_Kreise!$A$7:$BK$412,Calc_Targetkreise!AA$5,FALSE)/1000/$H18</f>
        <v>0.1946381433</v>
      </c>
      <c r="AB18" s="61">
        <f>VLOOKUP($D18,EW_19_Kreise!$A$6:$CQ$406,Calc_Targetkreise!AB$5,FALSE)/1000/F18</f>
        <v>0.304371648</v>
      </c>
      <c r="AC18" s="63">
        <f>VLOOKUP($D18,BW_17_Kreise!$B$7:$CC$410,Calc_Targetkreise!AC$5,FALSE)/1000/$G18</f>
        <v>0.1228443652</v>
      </c>
      <c r="AD18" s="61">
        <f>VLOOKUP(Calc_Targetkreise!$D18,EW_Erg_09_14_Kreise!$A$7:$BK$412,Calc_Targetkreise!AD$5,FALSE)/1000/$H18</f>
        <v>0.1148511528</v>
      </c>
      <c r="AE18" s="62">
        <f>IF(AC18&lt;Master_sheet_Kriterien!$J$54,1,IF(AC18&lt;Master_sheet_Kriterien!$K$54,2,IF(AC18&lt;Master_sheet_Kriterien!$L$54,3,IF(AC18&lt;Master_sheet_Kriterien!$M$54,4,5))))</f>
        <v>4</v>
      </c>
      <c r="AF18" s="61">
        <f>VLOOKUP(Calc_Targetkreise!$D18,EW_Erg_09_14_Kreise!$A$7:$BK$412,Calc_Targetkreise!AF$5,FALSE)/1000/$H18</f>
        <v>0.1040175779</v>
      </c>
      <c r="AG18" s="63">
        <f>VLOOKUP($D18,BW_17_Kreise!$B$7:$CC$410,Calc_Targetkreise!AG$5,FALSE)/1000/$G18</f>
        <v>0.1145436243</v>
      </c>
      <c r="AH18" s="61">
        <f>VLOOKUP(Calc_Targetkreise!$D18,EW_Erg_09_14_Kreise!$A$7:$BK$412,Calc_Targetkreise!AH$5,FALSE)/1000/$H18</f>
        <v>0.0312037475</v>
      </c>
      <c r="AI18" s="61">
        <f>VLOOKUP(Calc_Targetkreise!$D18,EW_Erg_09_14_Kreise!$A$7:$BK$412,Calc_Targetkreise!AI$5,FALSE)/1000/$H18</f>
        <v>0.09207012832</v>
      </c>
      <c r="AJ18" s="63">
        <f>VLOOKUP($D18,BW_17_Kreise!$B$7:$CC$410,Calc_Targetkreise!AJ$5,FALSE)/1000/$G18</f>
        <v>0.06850999224</v>
      </c>
      <c r="AK18" s="61">
        <f>VLOOKUP(Calc_Targetkreise!$D18,EW_Erg_09_14_Kreise!$A$7:$BK$412,Calc_Targetkreise!AK$5,FALSE)/1000/$H18</f>
        <v>0.03938233364</v>
      </c>
      <c r="AL18" s="61">
        <f>VLOOKUP(Calc_Targetkreise!$D18,EW_Erg_09_14_Kreise!$A$7:$BK$412,Calc_Targetkreise!AL$5,FALSE)/1000/$H18</f>
        <v>0.02760272823</v>
      </c>
      <c r="AM18" s="61">
        <f>VLOOKUP($D18,EW_19_Kreise!$A$6:$CQ$406,Calc_Targetkreise!AM$5,FALSE)/1000/F18</f>
        <v>0.06011147755</v>
      </c>
      <c r="AN18" s="63">
        <f>VLOOKUP($D18,BW_17_Kreise!$B$7:$CC$410,Calc_Targetkreise!AN$5,FALSE)/1000/$G18</f>
        <v>0.06560555803</v>
      </c>
      <c r="AO18" s="61">
        <f>VLOOKUP(Calc_Targetkreise!$D18,EW_Erg_09_14_Kreise!$A$7:$BK$412,Calc_Targetkreise!AO$5,FALSE)/1000/$H18</f>
        <v>0.06519981079</v>
      </c>
      <c r="AP18" s="61">
        <f>VLOOKUP(Calc_Targetkreise!$D18,EW_Erg_09_14_Kreise!$A$7:$BK$412,Calc_Targetkreise!AP$5,FALSE)/1000/$H18</f>
        <v>0.0001831026748</v>
      </c>
      <c r="AQ18" s="61">
        <f t="shared" ref="AQ18:AR18" si="66">1-U18-Y18-AC18-AG18-AJ18-AN18</f>
        <v>0.02463818341</v>
      </c>
      <c r="AR18" s="61">
        <f t="shared" si="66"/>
        <v>0.05889802707</v>
      </c>
      <c r="AS18" s="61">
        <f t="shared" si="11"/>
        <v>0.1405591121</v>
      </c>
      <c r="AT18" s="63">
        <f>VLOOKUP($D18,BW_17_Kreise!$B$7:$CC$410,Calc_Targetkreise!AT$5,FALSE)/1000/$G18</f>
        <v>0</v>
      </c>
      <c r="AU18" s="61">
        <f>VLOOKUP(Calc_Targetkreise!$D18,EW_Erg_09_14_Kreise!$A$7:$BK$412,Calc_Targetkreise!AU$5,FALSE)/1000/$H18</f>
        <v>0.01263408456</v>
      </c>
      <c r="AV18" s="62">
        <f>IF(AU18&lt;Master_sheet_Kriterien!$J$44,1,IF(AU18&lt;Master_sheet_Kriterien!$K$44,2,IF(AU18&lt;Master_sheet_Kriterien!$L$44,3,IF(AU18&lt;Master_sheet_Kriterien!$M$44,4,5))))</f>
        <v>4</v>
      </c>
      <c r="AW18" s="61">
        <f>VLOOKUP(Calc_Targetkreise!$D18,EW_Erg_09_14_Kreise!$A$7:$BK$412,Calc_Targetkreise!AW$5,FALSE)/1000/$H18</f>
        <v>0.005920319819</v>
      </c>
      <c r="AX18" s="61">
        <f>VLOOKUP($D18,EW_19_Kreise!$A$6:$CQ$406,Calc_Targetkreise!AX$5,FALSE)/1000/F18</f>
        <v>0.004309481914</v>
      </c>
      <c r="AY18" s="62">
        <f>IF(AX18&lt;Master_sheet_Kriterien!$J$56,1,IF(AX18&lt;Master_sheet_Kriterien!$K$56,2,IF(AX18&lt;Master_sheet_Kriterien!$L$56,3,IF(AX18&lt;Master_sheet_Kriterien!$M$56,4,5))))</f>
        <v>3</v>
      </c>
      <c r="AZ18" s="64">
        <f>VLOOKUP($D18,EW_19_Kreise!$A$6:$CQ$406,Calc_Targetkreise!AZ$5,FALSE)</f>
        <v>409</v>
      </c>
      <c r="BA18" s="62">
        <f>IF(AZ18&lt;Master_sheet_Kriterien!$J$57,1,IF(AZ18&lt;Master_sheet_Kriterien!$K$57,2,IF(AZ18&lt;Master_sheet_Kriterien!$L$57,3,IF(AZ18&lt;Master_sheet_Kriterien!$M$56,4,5))))</f>
        <v>3</v>
      </c>
      <c r="BB18" s="59">
        <f>VLOOKUP($D18,Struktur_daten_BW_2017!$B$7:$AH$452,Calc_Targetkreise!BB$5,FALSE)</f>
        <v>94.9</v>
      </c>
      <c r="BC18" s="62">
        <f>IF(BB18&lt;Master_sheet_Kriterien!$J$8,1,IF(BB18&lt;Master_sheet_Kriterien!$K$8,2,IF(BB18&lt;Master_sheet_Kriterien!$L$8,3,IF(BB18&lt;Master_sheet_Kriterien!$M$8,4,5))))</f>
        <v>1</v>
      </c>
      <c r="BD18" s="65">
        <f t="shared" si="12"/>
        <v>21.21</v>
      </c>
      <c r="BE18" s="62">
        <f>IF(BD18&lt;Master_sheet_Kriterien!$J$10,1,IF(BD18&lt;Master_sheet_Kriterien!$K$10,2,IF(BD18&lt;Master_sheet_Kriterien!$L$10,3,IF(BD18&lt;Master_sheet_Kriterien!$M$10,4,5))))</f>
        <v>2</v>
      </c>
      <c r="BF18" s="65">
        <f>VLOOKUP($D18,Struktur_daten_BW_2017!$B$7:$AH$452,Calc_Targetkreise!BF$5,FALSE)</f>
        <v>7.5</v>
      </c>
      <c r="BG18" s="62">
        <f>IF(BF18&lt;Master_sheet_Kriterien!$J$12,1,IF(BF18&lt;Master_sheet_Kriterien!$K$12,2,IF(BF18&lt;Master_sheet_Kriterien!$L$12,3,IF(BF18&lt;Master_sheet_Kriterien!$M$12,4,5))))</f>
        <v>2</v>
      </c>
      <c r="BH18" s="65">
        <f>VLOOKUP($D18,Struktur_daten_BW_2017!$B$7:$AH$452,Calc_Targetkreise!BH$5,FALSE)</f>
        <v>9.3</v>
      </c>
      <c r="BI18" s="62">
        <f>IF(BH18&lt;Master_sheet_Kriterien!$J$14,1,IF(BH18&lt;Master_sheet_Kriterien!$K$14,2,IF(BH18&lt;Master_sheet_Kriterien!$L$14,3,IF(BH18&lt;Master_sheet_Kriterien!$M$14,4,5))))</f>
        <v>1</v>
      </c>
      <c r="BJ18" s="65">
        <f>VLOOKUP($D18,Struktur_daten_BW_2017!$B$7:$AH$452,Calc_Targetkreise!BJ$5,FALSE)</f>
        <v>36.8</v>
      </c>
      <c r="BK18" s="62">
        <f>IF(BJ18&lt;Master_sheet_Kriterien!$J$16,1,IF(BJ18&lt;Master_sheet_Kriterien!$K$16,2,IF(BJ18&lt;Master_sheet_Kriterien!$L$16,3,IF(BJ18&lt;Master_sheet_Kriterien!$M$16,4,5))))</f>
        <v>4</v>
      </c>
      <c r="BL18" s="65">
        <f>VLOOKUP($D18,Struktur_daten_BW_2017!$B$7:$AH$452,Calc_Targetkreise!BL$5,FALSE)</f>
        <v>18.8</v>
      </c>
      <c r="BM18" s="62">
        <f>IF(BL18&lt;Master_sheet_Kriterien!$J$18,1,IF(BL18&lt;Master_sheet_Kriterien!$K$18,2,IF(BL18&lt;Master_sheet_Kriterien!$L$18,3,IF(BL18&lt;Master_sheet_Kriterien!$M$18,4,5))))</f>
        <v>5</v>
      </c>
      <c r="BN18" s="65">
        <f>VLOOKUP($D18,Struktur_daten_BW_2017!$B$7:$AH$452,Calc_Targetkreise!BN$5,FALSE)</f>
        <v>10</v>
      </c>
      <c r="BO18" s="62">
        <f>IF(BN18&lt;Master_sheet_Kriterien!$J$20,1,IF(BN18&lt;Master_sheet_Kriterien!$K$20,2,IF(BN18&lt;Master_sheet_Kriterien!$L$20,3,IF(BN18&lt;Master_sheet_Kriterien!$M$20,4,5))))</f>
        <v>2</v>
      </c>
      <c r="BP18" s="59">
        <f>VLOOKUP($D18,Struktur_daten_BW_2017!$B$7:$AH$452,Calc_Targetkreise!BP$5,FALSE)</f>
        <v>20265</v>
      </c>
      <c r="BQ18" s="62">
        <f>IF(BP18&lt;Master_sheet_Kriterien!$J$38,1,IF(BP18&lt;Master_sheet_Kriterien!$K$38,2,IF(BP18&lt;Master_sheet_Kriterien!$L$38,3,IF(BP18&lt;Master_sheet_Kriterien!$M$38,4,5))))</f>
        <v>2</v>
      </c>
      <c r="BR18" s="65">
        <f>VLOOKUP($D18,Struktur_daten_BW_2017!$B$7:$AH$452,Calc_Targetkreise!BR$5,FALSE)</f>
        <v>30.4</v>
      </c>
      <c r="BS18" s="62">
        <f>IF(BR18&lt;Master_sheet_Kriterien!$J$24,1,IF(BR18&lt;Master_sheet_Kriterien!$K$24,2,IF(BR18&lt;Master_sheet_Kriterien!$L$24,3,IF(BR18&lt;Master_sheet_Kriterien!$M$24,4,5))))</f>
        <v>2</v>
      </c>
      <c r="BT18" s="65">
        <f>VLOOKUP($D18,Struktur_daten_BW_2017!$B$7:$AH$452,Calc_Targetkreise!BT$5,FALSE)</f>
        <v>16.3</v>
      </c>
      <c r="BU18" s="62">
        <f>IF(BT18&lt;Master_sheet_Kriterien!$J$26,1,IF(BT18&lt;Master_sheet_Kriterien!$K$26,2,IF(BT18&lt;Master_sheet_Kriterien!$L$26,3,IF(BT18&lt;Master_sheet_Kriterien!$M$26,4,5))))</f>
        <v>5</v>
      </c>
      <c r="BV18" s="65">
        <f t="shared" si="13"/>
        <v>4.60964</v>
      </c>
      <c r="BW18" s="62">
        <f>IF(BV18&lt;Master_sheet_Kriterien!$J$28,1,IF(BV18&lt;Master_sheet_Kriterien!$K$28,2,IF(BV18&lt;Master_sheet_Kriterien!$L$28,3,IF(BV18&lt;Master_sheet_Kriterien!$M$28,4,5))))</f>
        <v>4</v>
      </c>
      <c r="BX18" s="65">
        <f>VLOOKUP($D18,Struktur_daten_BW_2017!$B$7:$AH$452,Calc_Targetkreise!BX$5,FALSE)</f>
        <v>26.99386503</v>
      </c>
      <c r="BY18" s="62">
        <f>IF(BX18&lt;Master_sheet_Kriterien!$J$30,1,IF(BX18&lt;Master_sheet_Kriterien!$K$30,2,IF(BX18&lt;Master_sheet_Kriterien!$L$30,3,IF(BX18&lt;Master_sheet_Kriterien!$M$30,4,5))))</f>
        <v>4</v>
      </c>
      <c r="BZ18" s="65"/>
      <c r="CA18" s="62">
        <f>IF(BZ18&lt;Master_sheet_Kriterien!$J$32,1,IF(BZ18&lt;Master_sheet_Kriterien!$K$32,2,IF(BZ18&lt;Master_sheet_Kriterien!$L$32,3,IF(BZ18&lt;Master_sheet_Kriterien!$M$32,4,5))))</f>
        <v>1</v>
      </c>
      <c r="CB18" s="65"/>
      <c r="CC18" s="62">
        <f>IF(CB18&lt;Master_sheet_Kriterien!$J$34,1,IF(CB18&lt;Master_sheet_Kriterien!$K$34,2,IF(CB18&lt;Master_sheet_Kriterien!$L$34,3,IF(CB18&lt;Master_sheet_Kriterien!$M$34,4,5))))</f>
        <v>1</v>
      </c>
      <c r="CD18" s="65">
        <f>100-VLOOKUP($D18,Struktur_daten_BW_2017!$B$7:$AH$452,Calc_Targetkreise!CD$5,FALSE)</f>
        <v>50.6</v>
      </c>
      <c r="CE18" s="62">
        <f>IF(CD18&lt;Master_sheet_Kriterien!$J$40,1,IF(CD18&lt;Master_sheet_Kriterien!$K$40,2,IF(CD18&lt;Master_sheet_Kriterien!$L$40,3,IF(CD18&lt;Master_sheet_Kriterien!$M$40,4,5))))</f>
        <v>3</v>
      </c>
      <c r="CF18" s="61"/>
      <c r="CG18" s="59">
        <f>VLOOKUP($D18,EW_19_Kreise!$A$6:$CQ$406,Calc_Targetkreise!CG$5,FALSE)/1000</f>
        <v>159.674</v>
      </c>
      <c r="CH18" s="59">
        <f>VLOOKUP($D18,BW_17_Kreise!$B$7:$CC$410,Calc_Targetkreise!CH$5,FALSE)/1000</f>
        <v>158.366</v>
      </c>
      <c r="CI18" s="59">
        <f>VLOOKUP($D18,EW_Erg_09_14_Kreise!$A$10:$BK$412,Calc_Targetkreise!CI$5,FALSE)/1000</f>
        <v>156.854</v>
      </c>
      <c r="CJ18" s="59">
        <f>VLOOKUP($D18,EW_Erg_09_14_Kreise!$A$10:$BK$412,Calc_Targetkreise!CJ$5,FALSE)/1000</f>
        <v>155.935</v>
      </c>
      <c r="CK18" s="59">
        <f>VLOOKUP($D18,EW_Erg_09_14_Kreise!$A$10:$BK$412,Calc_Targetkreise!CK$5,FALSE)/1000</f>
        <v>56.263</v>
      </c>
      <c r="CL18" s="45"/>
      <c r="CM18" s="59">
        <f>VLOOKUP($D18,Struktur_daten_BW_2017!$B$7:$AH$452,Calc_Targetkreise!CM$5,FALSE)</f>
        <v>282.8</v>
      </c>
      <c r="CN18" s="66">
        <v>6.0</v>
      </c>
      <c r="CO18" s="67">
        <f t="shared" si="16"/>
        <v>0.02121640736</v>
      </c>
      <c r="CP18" s="62">
        <f>IF(CO18&lt;Master_sheet_Kriterien!$J$58,1,IF(CO18&lt;Master_sheet_Kriterien!$K$58,2,IF(CO18&lt;Master_sheet_Kriterien!$L$58,3,IF(CO18&lt;Master_sheet_Kriterien!$M$58,4,5))))</f>
        <v>1</v>
      </c>
      <c r="CQ18" s="66">
        <v>6.0</v>
      </c>
      <c r="CR18" s="67">
        <f t="shared" si="17"/>
        <v>0.02121640736</v>
      </c>
      <c r="CS18" s="62">
        <f>IF(CR18&lt;Master_sheet_Kriterien!$J$59,1,IF(CR18&lt;Master_sheet_Kriterien!$K$59,2,IF(CR18&lt;Master_sheet_Kriterien!$L$59,3,IF(CR18&lt;Master_sheet_Kriterien!$M$59,4,5))))</f>
        <v>1</v>
      </c>
      <c r="CT18" s="66">
        <v>0.0</v>
      </c>
      <c r="CU18" s="44"/>
      <c r="CV18" s="66">
        <v>0.0</v>
      </c>
      <c r="CW18" s="68"/>
      <c r="CY18" s="31">
        <f t="shared" si="18"/>
        <v>1059</v>
      </c>
      <c r="DB18" s="76" t="str">
        <f t="shared" si="19"/>
        <v>Schleswig-Flensburg</v>
      </c>
      <c r="DC18" s="58">
        <f t="shared" si="20"/>
        <v>183</v>
      </c>
      <c r="DD18" s="77">
        <f t="shared" si="21"/>
        <v>156</v>
      </c>
      <c r="DE18" s="72">
        <f t="shared" si="22"/>
        <v>0.004309481914</v>
      </c>
      <c r="DG18" s="76" t="str">
        <f t="shared" si="23"/>
        <v>Schleswig-Flensburg</v>
      </c>
      <c r="DH18" s="58" t="str">
        <f t="shared" si="24"/>
        <v>#REF!</v>
      </c>
      <c r="DI18" s="75">
        <f t="shared" si="25"/>
        <v>150.2121641</v>
      </c>
      <c r="DJ18" s="78">
        <f t="shared" si="26"/>
        <v>0.004309481914</v>
      </c>
      <c r="DK18" s="75"/>
      <c r="DL18" s="75"/>
      <c r="DM18" s="75"/>
      <c r="DN18" s="75"/>
      <c r="DO18" s="75"/>
      <c r="DP18" s="44"/>
    </row>
    <row r="19" ht="16.5" customHeight="1">
      <c r="A19" s="58">
        <f t="shared" si="5"/>
        <v>126</v>
      </c>
      <c r="B19" s="58">
        <f t="shared" si="6"/>
        <v>171</v>
      </c>
      <c r="C19" s="58" t="s">
        <v>159</v>
      </c>
      <c r="D19" s="58">
        <v>1060.0</v>
      </c>
      <c r="E19" s="58" t="s">
        <v>172</v>
      </c>
      <c r="F19" s="59">
        <f>VLOOKUP($D19,EW_19_Kreise!$A$6:$CQ$406,Calc_Targetkreise!F$5,FALSE)/1000</f>
        <v>125.818</v>
      </c>
      <c r="G19" s="59">
        <f>VLOOKUP($D19,BW_17_Kreise!$B$7:$CC$410,Calc_Targetkreise!G$5,FALSE)/1000</f>
        <v>161.953</v>
      </c>
      <c r="H19" s="59">
        <f>VLOOKUP($D19,EW_Erg_09_14_Kreise!$A$10:$BK$412,Calc_Targetkreise!H$5,FALSE)/1000</f>
        <v>87.966</v>
      </c>
      <c r="I19" s="60">
        <f t="shared" ref="I19:K19" si="67">F19/CG19</f>
        <v>0.5917227108</v>
      </c>
      <c r="J19" s="60">
        <f t="shared" si="67"/>
        <v>0.7651599979</v>
      </c>
      <c r="K19" s="60">
        <f t="shared" si="67"/>
        <v>0.4205559221</v>
      </c>
      <c r="L19" s="61">
        <f t="shared" ref="L19:M19" si="68">1-(T19+X19)</f>
        <v>0.5614061581</v>
      </c>
      <c r="M19" s="61">
        <f t="shared" si="68"/>
        <v>0.4253579742</v>
      </c>
      <c r="N19" s="62">
        <f>IF(L19&lt;Master_sheet_Kriterien!$J$46,1,IF(L19&lt;Master_sheet_Kriterien!$K$46,2,IF(L19&lt;Master_sheet_Kriterien!$L$46,3,IF(L19&lt;Master_sheet_Kriterien!$M$46,4,5))))</f>
        <v>5</v>
      </c>
      <c r="O19" s="62">
        <f>IF(M19&lt;Master_sheet_Kriterien!$J$46,1,IF(M19&lt;Master_sheet_Kriterien!$K$46,2,IF(M19&lt;Master_sheet_Kriterien!$L$46,3,IF(M19&lt;Master_sheet_Kriterien!$M$46,4,5))))</f>
        <v>2</v>
      </c>
      <c r="P19" s="61">
        <f t="shared" ref="P19:Q19" si="69">1-(T19+AM19)</f>
        <v>0.6473159643</v>
      </c>
      <c r="Q19" s="61">
        <f t="shared" si="69"/>
        <v>0.5578285058</v>
      </c>
      <c r="R19" s="62">
        <f>IF(P19&lt;Master_sheet_Kriterien!$J$46,1,IF(P19&lt;Master_sheet_Kriterien!$K$46,2,IF(P19&lt;Master_sheet_Kriterien!$L$46,3,IF(P19&lt;Master_sheet_Kriterien!$M$46,4,5))))</f>
        <v>5</v>
      </c>
      <c r="S19" s="62">
        <f>IF(Q19&lt;Master_sheet_Kriterien!$J$46,1,IF(Q19&lt;Master_sheet_Kriterien!$K$46,2,IF(Q19&lt;Master_sheet_Kriterien!$L$46,3,IF(Q19&lt;Master_sheet_Kriterien!$M$46,4,5))))</f>
        <v>5</v>
      </c>
      <c r="T19" s="61">
        <f>VLOOKUP($D19,EW_19_Kreise!$A$6:$CQ$406,Calc_Targetkreise!T$5,FALSE)/1000/F19</f>
        <v>0.2708515475</v>
      </c>
      <c r="U19" s="63">
        <f>VLOOKUP($D19,BW_17_Kreise!$B$7:$CC$410,Calc_Targetkreise!U$5,FALSE)/1000/$G19</f>
        <v>0.3522009472</v>
      </c>
      <c r="V19" s="61">
        <f>VLOOKUP(Calc_Targetkreise!$D19,EW_Erg_09_14_Kreise!$A$7:$BK$412,Calc_Targetkreise!V$5,FALSE)/1000/$H19</f>
        <v>0.3651751813</v>
      </c>
      <c r="W19" s="61">
        <f>VLOOKUP(Calc_Targetkreise!$D19,EW_Erg_09_14_Kreise!$A$7:$BK$412,Calc_Targetkreise!W$5,FALSE)/1000/CK19</f>
        <v>0.390322014</v>
      </c>
      <c r="X19" s="61">
        <f>VLOOKUP($D19,EW_19_Kreise!$A$6:$CQ$406,Calc_Targetkreise!X$5,FALSE)/1000/F19</f>
        <v>0.1677422944</v>
      </c>
      <c r="Y19" s="63">
        <f>VLOOKUP($D19,BW_17_Kreise!$B$7:$CC$410,Calc_Targetkreise!Y$5,FALSE)/1000/$G19</f>
        <v>0.2224410786</v>
      </c>
      <c r="Z19" s="61">
        <f>VLOOKUP(Calc_Targetkreise!$D19,EW_Erg_09_14_Kreise!$A$7:$BK$412,Calc_Targetkreise!Z$5,FALSE)/1000/$H19</f>
        <v>0.3158720415</v>
      </c>
      <c r="AA19" s="61">
        <f>VLOOKUP(Calc_Targetkreise!$D19,EW_Erg_09_14_Kreise!$A$7:$BK$412,Calc_Targetkreise!AA$5,FALSE)/1000/$H19</f>
        <v>0.188300025</v>
      </c>
      <c r="AB19" s="61">
        <f>VLOOKUP($D19,EW_19_Kreise!$A$6:$CQ$406,Calc_Targetkreise!AB$5,FALSE)/1000/F19</f>
        <v>0.2693255337</v>
      </c>
      <c r="AC19" s="63">
        <f>VLOOKUP($D19,BW_17_Kreise!$B$7:$CC$410,Calc_Targetkreise!AC$5,FALSE)/1000/$G19</f>
        <v>0.1050119479</v>
      </c>
      <c r="AD19" s="61">
        <f>VLOOKUP(Calc_Targetkreise!$D19,EW_Erg_09_14_Kreise!$A$7:$BK$412,Calc_Targetkreise!AD$5,FALSE)/1000/$H19</f>
        <v>0.1055180411</v>
      </c>
      <c r="AE19" s="62">
        <f>IF(AC19&lt;Master_sheet_Kriterien!$J$54,1,IF(AC19&lt;Master_sheet_Kriterien!$K$54,2,IF(AC19&lt;Master_sheet_Kriterien!$L$54,3,IF(AC19&lt;Master_sheet_Kriterien!$M$54,4,5))))</f>
        <v>4</v>
      </c>
      <c r="AF19" s="61">
        <f>VLOOKUP(Calc_Targetkreise!$D19,EW_Erg_09_14_Kreise!$A$7:$BK$412,Calc_Targetkreise!AF$5,FALSE)/1000/$H19</f>
        <v>0.1008571494</v>
      </c>
      <c r="AG19" s="63">
        <f>VLOOKUP($D19,BW_17_Kreise!$B$7:$CC$410,Calc_Targetkreise!AG$5,FALSE)/1000/$G19</f>
        <v>0.1353726081</v>
      </c>
      <c r="AH19" s="61">
        <f>VLOOKUP(Calc_Targetkreise!$D19,EW_Erg_09_14_Kreise!$A$7:$BK$412,Calc_Targetkreise!AH$5,FALSE)/1000/$H19</f>
        <v>0.03678694041</v>
      </c>
      <c r="AI19" s="61">
        <f>VLOOKUP(Calc_Targetkreise!$D19,EW_Erg_09_14_Kreise!$A$7:$BK$412,Calc_Targetkreise!AI$5,FALSE)/1000/$H19</f>
        <v>0.122604188</v>
      </c>
      <c r="AJ19" s="63">
        <f>VLOOKUP($D19,BW_17_Kreise!$B$7:$CC$410,Calc_Targetkreise!AJ$5,FALSE)/1000/$G19</f>
        <v>0.06780979667</v>
      </c>
      <c r="AK19" s="61">
        <f>VLOOKUP(Calc_Targetkreise!$D19,EW_Erg_09_14_Kreise!$A$7:$BK$412,Calc_Targetkreise!AK$5,FALSE)/1000/$H19</f>
        <v>0.04150467226</v>
      </c>
      <c r="AL19" s="61">
        <f>VLOOKUP(Calc_Targetkreise!$D19,EW_Erg_09_14_Kreise!$A$7:$BK$412,Calc_Targetkreise!AL$5,FALSE)/1000/$H19</f>
        <v>0.03401314144</v>
      </c>
      <c r="AM19" s="61">
        <f>VLOOKUP($D19,EW_19_Kreise!$A$6:$CQ$406,Calc_Targetkreise!AM$5,FALSE)/1000/F19</f>
        <v>0.0818324882</v>
      </c>
      <c r="AN19" s="63">
        <f>VLOOKUP($D19,BW_17_Kreise!$B$7:$CC$410,Calc_Targetkreise!AN$5,FALSE)/1000/$G19</f>
        <v>0.08997054701</v>
      </c>
      <c r="AO19" s="61">
        <f>VLOOKUP(Calc_Targetkreise!$D19,EW_Erg_09_14_Kreise!$A$7:$BK$412,Calc_Targetkreise!AO$5,FALSE)/1000/$H19</f>
        <v>0.07234613373</v>
      </c>
      <c r="AP19" s="61">
        <f>VLOOKUP(Calc_Targetkreise!$D19,EW_Erg_09_14_Kreise!$A$7:$BK$412,Calc_Targetkreise!AP$5,FALSE)/1000/$H19</f>
        <v>0.0001477843712</v>
      </c>
      <c r="AQ19" s="61">
        <f t="shared" ref="AQ19:AR19" si="70">1-U19-Y19-AC19-AG19-AJ19-AN19</f>
        <v>0.02719307453</v>
      </c>
      <c r="AR19" s="61">
        <f t="shared" si="70"/>
        <v>0.06279698975</v>
      </c>
      <c r="AS19" s="61">
        <f t="shared" si="11"/>
        <v>0.1637556979</v>
      </c>
      <c r="AT19" s="63">
        <f>VLOOKUP($D19,BW_17_Kreise!$B$7:$CC$410,Calc_Targetkreise!AT$5,FALSE)/1000/$G19</f>
        <v>0</v>
      </c>
      <c r="AU19" s="61">
        <f>VLOOKUP(Calc_Targetkreise!$D19,EW_Erg_09_14_Kreise!$A$7:$BK$412,Calc_Targetkreise!AU$5,FALSE)/1000/$H19</f>
        <v>0.01546051884</v>
      </c>
      <c r="AV19" s="62">
        <f>IF(AU19&lt;Master_sheet_Kriterien!$J$44,1,IF(AU19&lt;Master_sheet_Kriterien!$K$44,2,IF(AU19&lt;Master_sheet_Kriterien!$L$44,3,IF(AU19&lt;Master_sheet_Kriterien!$M$44,4,5))))</f>
        <v>5</v>
      </c>
      <c r="AW19" s="61">
        <f>VLOOKUP(Calc_Targetkreise!$D19,EW_Erg_09_14_Kreise!$A$7:$BK$412,Calc_Targetkreise!AW$5,FALSE)/1000/$H19</f>
        <v>0.006911761362</v>
      </c>
      <c r="AX19" s="61">
        <f>VLOOKUP($D19,EW_19_Kreise!$A$6:$CQ$406,Calc_Targetkreise!AX$5,FALSE)/1000/F19</f>
        <v>0.005190036402</v>
      </c>
      <c r="AY19" s="62">
        <f>IF(AX19&lt;Master_sheet_Kriterien!$J$56,1,IF(AX19&lt;Master_sheet_Kriterien!$K$56,2,IF(AX19&lt;Master_sheet_Kriterien!$L$56,3,IF(AX19&lt;Master_sheet_Kriterien!$M$56,4,5))))</f>
        <v>3</v>
      </c>
      <c r="AZ19" s="64">
        <f>VLOOKUP($D19,EW_19_Kreise!$A$6:$CQ$406,Calc_Targetkreise!AZ$5,FALSE)</f>
        <v>653</v>
      </c>
      <c r="BA19" s="62">
        <f>IF(AZ19&lt;Master_sheet_Kriterien!$J$57,1,IF(AZ19&lt;Master_sheet_Kriterien!$K$57,2,IF(AZ19&lt;Master_sheet_Kriterien!$L$57,3,IF(AZ19&lt;Master_sheet_Kriterien!$M$56,4,5))))</f>
        <v>5</v>
      </c>
      <c r="BB19" s="59">
        <f>VLOOKUP($D19,Struktur_daten_BW_2017!$B$7:$AH$452,Calc_Targetkreise!BB$5,FALSE)</f>
        <v>234.9</v>
      </c>
      <c r="BC19" s="62">
        <f>IF(BB19&lt;Master_sheet_Kriterien!$J$8,1,IF(BB19&lt;Master_sheet_Kriterien!$K$8,2,IF(BB19&lt;Master_sheet_Kriterien!$L$8,3,IF(BB19&lt;Master_sheet_Kriterien!$M$8,4,5))))</f>
        <v>3</v>
      </c>
      <c r="BD19" s="65">
        <f t="shared" si="12"/>
        <v>21.6108</v>
      </c>
      <c r="BE19" s="62">
        <f>IF(BD19&lt;Master_sheet_Kriterien!$J$10,1,IF(BD19&lt;Master_sheet_Kriterien!$K$10,2,IF(BD19&lt;Master_sheet_Kriterien!$L$10,3,IF(BD19&lt;Master_sheet_Kriterien!$M$10,4,5))))</f>
        <v>2</v>
      </c>
      <c r="BF19" s="65">
        <f>VLOOKUP($D19,Struktur_daten_BW_2017!$B$7:$AH$452,Calc_Targetkreise!BF$5,FALSE)</f>
        <v>6.9</v>
      </c>
      <c r="BG19" s="62">
        <f>IF(BF19&lt;Master_sheet_Kriterien!$J$12,1,IF(BF19&lt;Master_sheet_Kriterien!$K$12,2,IF(BF19&lt;Master_sheet_Kriterien!$L$12,3,IF(BF19&lt;Master_sheet_Kriterien!$M$12,4,5))))</f>
        <v>1</v>
      </c>
      <c r="BH19" s="65">
        <f>VLOOKUP($D19,Struktur_daten_BW_2017!$B$7:$AH$452,Calc_Targetkreise!BH$5,FALSE)</f>
        <v>10.5</v>
      </c>
      <c r="BI19" s="62">
        <f>IF(BH19&lt;Master_sheet_Kriterien!$J$14,1,IF(BH19&lt;Master_sheet_Kriterien!$K$14,2,IF(BH19&lt;Master_sheet_Kriterien!$L$14,3,IF(BH19&lt;Master_sheet_Kriterien!$M$14,4,5))))</f>
        <v>1</v>
      </c>
      <c r="BJ19" s="65">
        <f>VLOOKUP($D19,Struktur_daten_BW_2017!$B$7:$AH$452,Calc_Targetkreise!BJ$5,FALSE)</f>
        <v>37.9</v>
      </c>
      <c r="BK19" s="62">
        <f>IF(BJ19&lt;Master_sheet_Kriterien!$J$16,1,IF(BJ19&lt;Master_sheet_Kriterien!$K$16,2,IF(BJ19&lt;Master_sheet_Kriterien!$L$16,3,IF(BJ19&lt;Master_sheet_Kriterien!$M$16,4,5))))</f>
        <v>5</v>
      </c>
      <c r="BL19" s="65">
        <f>VLOOKUP($D19,Struktur_daten_BW_2017!$B$7:$AH$452,Calc_Targetkreise!BL$5,FALSE)</f>
        <v>17</v>
      </c>
      <c r="BM19" s="62">
        <f>IF(BL19&lt;Master_sheet_Kriterien!$J$18,1,IF(BL19&lt;Master_sheet_Kriterien!$K$18,2,IF(BL19&lt;Master_sheet_Kriterien!$L$18,3,IF(BL19&lt;Master_sheet_Kriterien!$M$18,4,5))))</f>
        <v>4</v>
      </c>
      <c r="BN19" s="65">
        <f>VLOOKUP($D19,Struktur_daten_BW_2017!$B$7:$AH$452,Calc_Targetkreise!BN$5,FALSE)</f>
        <v>10.5</v>
      </c>
      <c r="BO19" s="62">
        <f>IF(BN19&lt;Master_sheet_Kriterien!$J$20,1,IF(BN19&lt;Master_sheet_Kriterien!$K$20,2,IF(BN19&lt;Master_sheet_Kriterien!$L$20,3,IF(BN19&lt;Master_sheet_Kriterien!$M$20,4,5))))</f>
        <v>3</v>
      </c>
      <c r="BP19" s="59">
        <f>VLOOKUP($D19,Struktur_daten_BW_2017!$B$7:$AH$452,Calc_Targetkreise!BP$5,FALSE)</f>
        <v>22791</v>
      </c>
      <c r="BQ19" s="62">
        <f>IF(BP19&lt;Master_sheet_Kriterien!$J$38,1,IF(BP19&lt;Master_sheet_Kriterien!$K$38,2,IF(BP19&lt;Master_sheet_Kriterien!$L$38,3,IF(BP19&lt;Master_sheet_Kriterien!$M$38,4,5))))</f>
        <v>4</v>
      </c>
      <c r="BR19" s="65">
        <f>VLOOKUP($D19,Struktur_daten_BW_2017!$B$7:$AH$452,Calc_Targetkreise!BR$5,FALSE)</f>
        <v>35.9</v>
      </c>
      <c r="BS19" s="62">
        <f>IF(BR19&lt;Master_sheet_Kriterien!$J$24,1,IF(BR19&lt;Master_sheet_Kriterien!$K$24,2,IF(BR19&lt;Master_sheet_Kriterien!$L$24,3,IF(BR19&lt;Master_sheet_Kriterien!$M$24,4,5))))</f>
        <v>3</v>
      </c>
      <c r="BT19" s="65">
        <f>VLOOKUP($D19,Struktur_daten_BW_2017!$B$7:$AH$452,Calc_Targetkreise!BT$5,FALSE)</f>
        <v>12.4</v>
      </c>
      <c r="BU19" s="62">
        <f>IF(BT19&lt;Master_sheet_Kriterien!$J$26,1,IF(BT19&lt;Master_sheet_Kriterien!$K$26,2,IF(BT19&lt;Master_sheet_Kriterien!$L$26,3,IF(BT19&lt;Master_sheet_Kriterien!$M$26,4,5))))</f>
        <v>2</v>
      </c>
      <c r="BV19" s="65">
        <f t="shared" si="13"/>
        <v>3.88368</v>
      </c>
      <c r="BW19" s="62">
        <f>IF(BV19&lt;Master_sheet_Kriterien!$J$28,1,IF(BV19&lt;Master_sheet_Kriterien!$K$28,2,IF(BV19&lt;Master_sheet_Kriterien!$L$28,3,IF(BV19&lt;Master_sheet_Kriterien!$M$28,4,5))))</f>
        <v>3</v>
      </c>
      <c r="BX19" s="65">
        <f>VLOOKUP($D19,Struktur_daten_BW_2017!$B$7:$AH$452,Calc_Targetkreise!BX$5,FALSE)</f>
        <v>16.12903226</v>
      </c>
      <c r="BY19" s="62">
        <f>IF(BX19&lt;Master_sheet_Kriterien!$J$30,1,IF(BX19&lt;Master_sheet_Kriterien!$K$30,2,IF(BX19&lt;Master_sheet_Kriterien!$L$30,3,IF(BX19&lt;Master_sheet_Kriterien!$M$30,4,5))))</f>
        <v>1</v>
      </c>
      <c r="BZ19" s="65"/>
      <c r="CA19" s="62">
        <f>IF(BZ19&lt;Master_sheet_Kriterien!$J$32,1,IF(BZ19&lt;Master_sheet_Kriterien!$K$32,2,IF(BZ19&lt;Master_sheet_Kriterien!$L$32,3,IF(BZ19&lt;Master_sheet_Kriterien!$M$32,4,5))))</f>
        <v>1</v>
      </c>
      <c r="CB19" s="65"/>
      <c r="CC19" s="62">
        <f>IF(CB19&lt;Master_sheet_Kriterien!$J$34,1,IF(CB19&lt;Master_sheet_Kriterien!$K$34,2,IF(CB19&lt;Master_sheet_Kriterien!$L$34,3,IF(CB19&lt;Master_sheet_Kriterien!$M$34,4,5))))</f>
        <v>1</v>
      </c>
      <c r="CD19" s="65">
        <f>100-VLOOKUP($D19,Struktur_daten_BW_2017!$B$7:$AH$452,Calc_Targetkreise!CD$5,FALSE)</f>
        <v>45.4</v>
      </c>
      <c r="CE19" s="62">
        <f>IF(CD19&lt;Master_sheet_Kriterien!$J$40,1,IF(CD19&lt;Master_sheet_Kriterien!$K$40,2,IF(CD19&lt;Master_sheet_Kriterien!$L$40,3,IF(CD19&lt;Master_sheet_Kriterien!$M$40,4,5))))</f>
        <v>2</v>
      </c>
      <c r="CF19" s="61"/>
      <c r="CG19" s="59">
        <f>VLOOKUP($D19,EW_19_Kreise!$A$6:$CQ$406,Calc_Targetkreise!CG$5,FALSE)/1000</f>
        <v>212.63</v>
      </c>
      <c r="CH19" s="59">
        <f>VLOOKUP($D19,BW_17_Kreise!$B$7:$CC$410,Calc_Targetkreise!CH$5,FALSE)/1000</f>
        <v>211.659</v>
      </c>
      <c r="CI19" s="59">
        <f>VLOOKUP($D19,EW_Erg_09_14_Kreise!$A$10:$BK$412,Calc_Targetkreise!CI$5,FALSE)/1000</f>
        <v>209.166</v>
      </c>
      <c r="CJ19" s="59">
        <f>VLOOKUP($D19,EW_Erg_09_14_Kreise!$A$10:$BK$412,Calc_Targetkreise!CJ$5,FALSE)/1000</f>
        <v>204.973</v>
      </c>
      <c r="CK19" s="59">
        <f>VLOOKUP($D19,EW_Erg_09_14_Kreise!$A$10:$BK$412,Calc_Targetkreise!CK$5,FALSE)/1000</f>
        <v>74.003</v>
      </c>
      <c r="CL19" s="45"/>
      <c r="CM19" s="59">
        <f>VLOOKUP($D19,Struktur_daten_BW_2017!$B$7:$AH$452,Calc_Targetkreise!CM$5,FALSE)</f>
        <v>313.2</v>
      </c>
      <c r="CN19" s="66">
        <v>5.0</v>
      </c>
      <c r="CO19" s="67">
        <f t="shared" si="16"/>
        <v>0.0159642401</v>
      </c>
      <c r="CP19" s="62">
        <f>IF(CO19&lt;Master_sheet_Kriterien!$J$58,1,IF(CO19&lt;Master_sheet_Kriterien!$K$58,2,IF(CO19&lt;Master_sheet_Kriterien!$L$58,3,IF(CO19&lt;Master_sheet_Kriterien!$M$58,4,5))))</f>
        <v>1</v>
      </c>
      <c r="CQ19" s="66">
        <v>3.0</v>
      </c>
      <c r="CR19" s="67">
        <f t="shared" si="17"/>
        <v>0.009578544061</v>
      </c>
      <c r="CS19" s="62">
        <f>IF(CR19&lt;Master_sheet_Kriterien!$J$59,1,IF(CR19&lt;Master_sheet_Kriterien!$K$59,2,IF(CR19&lt;Master_sheet_Kriterien!$L$59,3,IF(CR19&lt;Master_sheet_Kriterien!$M$59,4,5))))</f>
        <v>1</v>
      </c>
      <c r="CT19" s="66">
        <v>2.0</v>
      </c>
      <c r="CU19" s="44"/>
      <c r="CV19" s="66">
        <v>0.0</v>
      </c>
      <c r="CW19" s="68"/>
      <c r="CY19" s="31">
        <f t="shared" si="18"/>
        <v>1060</v>
      </c>
      <c r="DB19" s="76" t="str">
        <f t="shared" si="19"/>
        <v>Segeberg</v>
      </c>
      <c r="DC19" s="58">
        <f t="shared" si="20"/>
        <v>126</v>
      </c>
      <c r="DD19" s="77">
        <f t="shared" si="21"/>
        <v>171</v>
      </c>
      <c r="DE19" s="72">
        <f t="shared" si="22"/>
        <v>0.005190036402</v>
      </c>
      <c r="DG19" s="76" t="str">
        <f t="shared" si="23"/>
        <v>Segeberg</v>
      </c>
      <c r="DH19" s="58" t="str">
        <f t="shared" si="24"/>
        <v>#REF!</v>
      </c>
      <c r="DI19" s="75">
        <f t="shared" si="25"/>
        <v>165.1596424</v>
      </c>
      <c r="DJ19" s="78">
        <f t="shared" si="26"/>
        <v>0.005190036402</v>
      </c>
      <c r="DK19" s="75"/>
      <c r="DL19" s="75"/>
      <c r="DM19" s="75"/>
      <c r="DN19" s="75"/>
      <c r="DO19" s="75"/>
      <c r="DP19" s="44"/>
    </row>
    <row r="20" ht="16.5" customHeight="1">
      <c r="A20" s="58">
        <f t="shared" si="5"/>
        <v>218</v>
      </c>
      <c r="B20" s="58">
        <f t="shared" si="6"/>
        <v>150</v>
      </c>
      <c r="C20" s="58" t="s">
        <v>159</v>
      </c>
      <c r="D20" s="58">
        <v>1061.0</v>
      </c>
      <c r="E20" s="58" t="s">
        <v>173</v>
      </c>
      <c r="F20" s="59">
        <f>VLOOKUP($D20,EW_19_Kreise!$A$6:$CQ$406,Calc_Targetkreise!F$5,FALSE)/1000</f>
        <v>60.118</v>
      </c>
      <c r="G20" s="59">
        <f>VLOOKUP($D20,BW_17_Kreise!$B$7:$CC$410,Calc_Targetkreise!G$5,FALSE)/1000</f>
        <v>78.539</v>
      </c>
      <c r="H20" s="59">
        <f>VLOOKUP($D20,EW_Erg_09_14_Kreise!$A$10:$BK$412,Calc_Targetkreise!H$5,FALSE)/1000</f>
        <v>44.009</v>
      </c>
      <c r="I20" s="60">
        <f t="shared" ref="I20:K20" si="71">F20/CG20</f>
        <v>0.5734316428</v>
      </c>
      <c r="J20" s="60">
        <f t="shared" si="71"/>
        <v>0.7475206061</v>
      </c>
      <c r="K20" s="60">
        <f t="shared" si="71"/>
        <v>0.417131104</v>
      </c>
      <c r="L20" s="61">
        <f t="shared" ref="L20:M20" si="72">1-(T20+X20)</f>
        <v>0.5486709471</v>
      </c>
      <c r="M20" s="61">
        <f t="shared" si="72"/>
        <v>0.4094526286</v>
      </c>
      <c r="N20" s="62">
        <f>IF(L20&lt;Master_sheet_Kriterien!$J$46,1,IF(L20&lt;Master_sheet_Kriterien!$K$46,2,IF(L20&lt;Master_sheet_Kriterien!$L$46,3,IF(L20&lt;Master_sheet_Kriterien!$M$46,4,5))))</f>
        <v>5</v>
      </c>
      <c r="O20" s="62">
        <f>IF(M20&lt;Master_sheet_Kriterien!$J$46,1,IF(M20&lt;Master_sheet_Kriterien!$K$46,2,IF(M20&lt;Master_sheet_Kriterien!$L$46,3,IF(M20&lt;Master_sheet_Kriterien!$M$46,4,5))))</f>
        <v>2</v>
      </c>
      <c r="P20" s="61">
        <f t="shared" ref="P20:Q20" si="73">1-(T20+AM20)</f>
        <v>0.6347183872</v>
      </c>
      <c r="Q20" s="61">
        <f t="shared" si="73"/>
        <v>0.5571244859</v>
      </c>
      <c r="R20" s="62">
        <f>IF(P20&lt;Master_sheet_Kriterien!$J$46,1,IF(P20&lt;Master_sheet_Kriterien!$K$46,2,IF(P20&lt;Master_sheet_Kriterien!$L$46,3,IF(P20&lt;Master_sheet_Kriterien!$M$46,4,5))))</f>
        <v>5</v>
      </c>
      <c r="S20" s="62">
        <f>IF(Q20&lt;Master_sheet_Kriterien!$J$46,1,IF(Q20&lt;Master_sheet_Kriterien!$K$46,2,IF(Q20&lt;Master_sheet_Kriterien!$L$46,3,IF(Q20&lt;Master_sheet_Kriterien!$M$46,4,5))))</f>
        <v>5</v>
      </c>
      <c r="T20" s="61">
        <f>VLOOKUP($D20,EW_19_Kreise!$A$6:$CQ$406,Calc_Targetkreise!T$5,FALSE)/1000/F20</f>
        <v>0.2875178815</v>
      </c>
      <c r="U20" s="63">
        <f>VLOOKUP($D20,BW_17_Kreise!$B$7:$CC$410,Calc_Targetkreise!U$5,FALSE)/1000/$G20</f>
        <v>0.3605469894</v>
      </c>
      <c r="V20" s="61">
        <f>VLOOKUP(Calc_Targetkreise!$D20,EW_Erg_09_14_Kreise!$A$7:$BK$412,Calc_Targetkreise!V$5,FALSE)/1000/$H20</f>
        <v>0.3792860551</v>
      </c>
      <c r="W20" s="61">
        <f>VLOOKUP(Calc_Targetkreise!$D20,EW_Erg_09_14_Kreise!$A$7:$BK$412,Calc_Targetkreise!W$5,FALSE)/1000/CK20</f>
        <v>0.4123093682</v>
      </c>
      <c r="X20" s="61">
        <f>VLOOKUP($D20,EW_19_Kreise!$A$6:$CQ$406,Calc_Targetkreise!X$5,FALSE)/1000/F20</f>
        <v>0.1638111714</v>
      </c>
      <c r="Y20" s="63">
        <f>VLOOKUP($D20,BW_17_Kreise!$B$7:$CC$410,Calc_Targetkreise!Y$5,FALSE)/1000/$G20</f>
        <v>0.230000382</v>
      </c>
      <c r="Z20" s="61">
        <f>VLOOKUP(Calc_Targetkreise!$D20,EW_Erg_09_14_Kreise!$A$7:$BK$412,Calc_Targetkreise!Z$5,FALSE)/1000/$H20</f>
        <v>0.2950760072</v>
      </c>
      <c r="AA20" s="61">
        <f>VLOOKUP(Calc_Targetkreise!$D20,EW_Erg_09_14_Kreise!$A$7:$BK$412,Calc_Targetkreise!AA$5,FALSE)/1000/$H20</f>
        <v>0.1918698448</v>
      </c>
      <c r="AB20" s="61">
        <f>VLOOKUP($D20,EW_19_Kreise!$A$6:$CQ$406,Calc_Targetkreise!AB$5,FALSE)/1000/F20</f>
        <v>0.2686383446</v>
      </c>
      <c r="AC20" s="63">
        <f>VLOOKUP($D20,BW_17_Kreise!$B$7:$CC$410,Calc_Targetkreise!AC$5,FALSE)/1000/$G20</f>
        <v>0.1062656769</v>
      </c>
      <c r="AD20" s="61">
        <f>VLOOKUP(Calc_Targetkreise!$D20,EW_Erg_09_14_Kreise!$A$7:$BK$412,Calc_Targetkreise!AD$5,FALSE)/1000/$H20</f>
        <v>0.1033652208</v>
      </c>
      <c r="AE20" s="62">
        <f>IF(AC20&lt;Master_sheet_Kriterien!$J$54,1,IF(AC20&lt;Master_sheet_Kriterien!$K$54,2,IF(AC20&lt;Master_sheet_Kriterien!$L$54,3,IF(AC20&lt;Master_sheet_Kriterien!$M$54,4,5))))</f>
        <v>4</v>
      </c>
      <c r="AF20" s="61">
        <f>VLOOKUP(Calc_Targetkreise!$D20,EW_Erg_09_14_Kreise!$A$7:$BK$412,Calc_Targetkreise!AF$5,FALSE)/1000/$H20</f>
        <v>0.09770728715</v>
      </c>
      <c r="AG20" s="63">
        <f>VLOOKUP($D20,BW_17_Kreise!$B$7:$CC$410,Calc_Targetkreise!AG$5,FALSE)/1000/$G20</f>
        <v>0.1234163919</v>
      </c>
      <c r="AH20" s="61">
        <f>VLOOKUP(Calc_Targetkreise!$D20,EW_Erg_09_14_Kreise!$A$7:$BK$412,Calc_Targetkreise!AH$5,FALSE)/1000/$H20</f>
        <v>0.04501351996</v>
      </c>
      <c r="AI20" s="61">
        <f>VLOOKUP(Calc_Targetkreise!$D20,EW_Erg_09_14_Kreise!$A$7:$BK$412,Calc_Targetkreise!AI$5,FALSE)/1000/$H20</f>
        <v>0.1059101547</v>
      </c>
      <c r="AJ20" s="63">
        <f>VLOOKUP($D20,BW_17_Kreise!$B$7:$CC$410,Calc_Targetkreise!AJ$5,FALSE)/1000/$G20</f>
        <v>0.06960872942</v>
      </c>
      <c r="AK20" s="61">
        <f>VLOOKUP(Calc_Targetkreise!$D20,EW_Erg_09_14_Kreise!$A$7:$BK$412,Calc_Targetkreise!AK$5,FALSE)/1000/$H20</f>
        <v>0.04771751233</v>
      </c>
      <c r="AL20" s="61">
        <f>VLOOKUP(Calc_Targetkreise!$D20,EW_Erg_09_14_Kreise!$A$7:$BK$412,Calc_Targetkreise!AL$5,FALSE)/1000/$H20</f>
        <v>0.02813060965</v>
      </c>
      <c r="AM20" s="61">
        <f>VLOOKUP($D20,EW_19_Kreise!$A$6:$CQ$406,Calc_Targetkreise!AM$5,FALSE)/1000/F20</f>
        <v>0.07776373133</v>
      </c>
      <c r="AN20" s="63">
        <f>VLOOKUP($D20,BW_17_Kreise!$B$7:$CC$410,Calc_Targetkreise!AN$5,FALSE)/1000/$G20</f>
        <v>0.08232852468</v>
      </c>
      <c r="AO20" s="61">
        <f>VLOOKUP(Calc_Targetkreise!$D20,EW_Erg_09_14_Kreise!$A$7:$BK$412,Calc_Targetkreise!AO$5,FALSE)/1000/$H20</f>
        <v>0.05823808766</v>
      </c>
      <c r="AP20" s="61">
        <f>VLOOKUP(Calc_Targetkreise!$D20,EW_Erg_09_14_Kreise!$A$7:$BK$412,Calc_Targetkreise!AP$5,FALSE)/1000/$H20</f>
        <v>0.0002272262492</v>
      </c>
      <c r="AQ20" s="61">
        <f t="shared" ref="AQ20:AR20" si="74">1-U20-Y20-AC20-AG20-AJ20-AN20</f>
        <v>0.02783330575</v>
      </c>
      <c r="AR20" s="61">
        <f t="shared" si="74"/>
        <v>0.07130359699</v>
      </c>
      <c r="AS20" s="61">
        <f t="shared" si="11"/>
        <v>0.1638455092</v>
      </c>
      <c r="AT20" s="63">
        <f>VLOOKUP($D20,BW_17_Kreise!$B$7:$CC$410,Calc_Targetkreise!AT$5,FALSE)/1000/$G20</f>
        <v>0</v>
      </c>
      <c r="AU20" s="61">
        <f>VLOOKUP(Calc_Targetkreise!$D20,EW_Erg_09_14_Kreise!$A$7:$BK$412,Calc_Targetkreise!AU$5,FALSE)/1000/$H20</f>
        <v>0.01742825331</v>
      </c>
      <c r="AV20" s="62">
        <f>IF(AU20&lt;Master_sheet_Kriterien!$J$44,1,IF(AU20&lt;Master_sheet_Kriterien!$K$44,2,IF(AU20&lt;Master_sheet_Kriterien!$L$44,3,IF(AU20&lt;Master_sheet_Kriterien!$M$44,4,5))))</f>
        <v>5</v>
      </c>
      <c r="AW20" s="61">
        <f>VLOOKUP(Calc_Targetkreise!$D20,EW_Erg_09_14_Kreise!$A$7:$BK$412,Calc_Targetkreise!AW$5,FALSE)/1000/$H20</f>
        <v>0.006362334977</v>
      </c>
      <c r="AX20" s="61">
        <f>VLOOKUP($D20,EW_19_Kreise!$A$6:$CQ$406,Calc_Targetkreise!AX$5,FALSE)/1000/F20</f>
        <v>0.004773944576</v>
      </c>
      <c r="AY20" s="62">
        <f>IF(AX20&lt;Master_sheet_Kriterien!$J$56,1,IF(AX20&lt;Master_sheet_Kriterien!$K$56,2,IF(AX20&lt;Master_sheet_Kriterien!$L$56,3,IF(AX20&lt;Master_sheet_Kriterien!$M$56,4,5))))</f>
        <v>3</v>
      </c>
      <c r="AZ20" s="64">
        <f>VLOOKUP($D20,EW_19_Kreise!$A$6:$CQ$406,Calc_Targetkreise!AZ$5,FALSE)</f>
        <v>287</v>
      </c>
      <c r="BA20" s="62">
        <f>IF(AZ20&lt;Master_sheet_Kriterien!$J$57,1,IF(AZ20&lt;Master_sheet_Kriterien!$K$57,2,IF(AZ20&lt;Master_sheet_Kriterien!$L$57,3,IF(AZ20&lt;Master_sheet_Kriterien!$M$56,4,5))))</f>
        <v>2</v>
      </c>
      <c r="BB20" s="59">
        <f>VLOOKUP($D20,Struktur_daten_BW_2017!$B$7:$AH$452,Calc_Targetkreise!BB$5,FALSE)</f>
        <v>110.4</v>
      </c>
      <c r="BC20" s="62">
        <f>IF(BB20&lt;Master_sheet_Kriterien!$J$8,1,IF(BB20&lt;Master_sheet_Kriterien!$K$8,2,IF(BB20&lt;Master_sheet_Kriterien!$L$8,3,IF(BB20&lt;Master_sheet_Kriterien!$M$8,4,5))))</f>
        <v>1</v>
      </c>
      <c r="BD20" s="65">
        <f t="shared" si="12"/>
        <v>16.7808</v>
      </c>
      <c r="BE20" s="62">
        <f>IF(BD20&lt;Master_sheet_Kriterien!$J$10,1,IF(BD20&lt;Master_sheet_Kriterien!$K$10,2,IF(BD20&lt;Master_sheet_Kriterien!$L$10,3,IF(BD20&lt;Master_sheet_Kriterien!$M$10,4,5))))</f>
        <v>1</v>
      </c>
      <c r="BF20" s="65">
        <f>VLOOKUP($D20,Struktur_daten_BW_2017!$B$7:$AH$452,Calc_Targetkreise!BF$5,FALSE)</f>
        <v>7.6</v>
      </c>
      <c r="BG20" s="62">
        <f>IF(BF20&lt;Master_sheet_Kriterien!$J$12,1,IF(BF20&lt;Master_sheet_Kriterien!$K$12,2,IF(BF20&lt;Master_sheet_Kriterien!$L$12,3,IF(BF20&lt;Master_sheet_Kriterien!$M$12,4,5))))</f>
        <v>2</v>
      </c>
      <c r="BH20" s="65">
        <f>VLOOKUP($D20,Struktur_daten_BW_2017!$B$7:$AH$452,Calc_Targetkreise!BH$5,FALSE)</f>
        <v>9.9</v>
      </c>
      <c r="BI20" s="62">
        <f>IF(BH20&lt;Master_sheet_Kriterien!$J$14,1,IF(BH20&lt;Master_sheet_Kriterien!$K$14,2,IF(BH20&lt;Master_sheet_Kriterien!$L$14,3,IF(BH20&lt;Master_sheet_Kriterien!$M$14,4,5))))</f>
        <v>1</v>
      </c>
      <c r="BJ20" s="65">
        <f>VLOOKUP($D20,Struktur_daten_BW_2017!$B$7:$AH$452,Calc_Targetkreise!BJ$5,FALSE)</f>
        <v>37</v>
      </c>
      <c r="BK20" s="62">
        <f>IF(BJ20&lt;Master_sheet_Kriterien!$J$16,1,IF(BJ20&lt;Master_sheet_Kriterien!$K$16,2,IF(BJ20&lt;Master_sheet_Kriterien!$L$16,3,IF(BJ20&lt;Master_sheet_Kriterien!$M$16,4,5))))</f>
        <v>5</v>
      </c>
      <c r="BL20" s="65">
        <f>VLOOKUP($D20,Struktur_daten_BW_2017!$B$7:$AH$452,Calc_Targetkreise!BL$5,FALSE)</f>
        <v>17.4</v>
      </c>
      <c r="BM20" s="62">
        <f>IF(BL20&lt;Master_sheet_Kriterien!$J$18,1,IF(BL20&lt;Master_sheet_Kriterien!$K$18,2,IF(BL20&lt;Master_sheet_Kriterien!$L$18,3,IF(BL20&lt;Master_sheet_Kriterien!$M$18,4,5))))</f>
        <v>4</v>
      </c>
      <c r="BN20" s="65">
        <f>VLOOKUP($D20,Struktur_daten_BW_2017!$B$7:$AH$452,Calc_Targetkreise!BN$5,FALSE)</f>
        <v>11.4</v>
      </c>
      <c r="BO20" s="62">
        <f>IF(BN20&lt;Master_sheet_Kriterien!$J$20,1,IF(BN20&lt;Master_sheet_Kriterien!$K$20,2,IF(BN20&lt;Master_sheet_Kriterien!$L$20,3,IF(BN20&lt;Master_sheet_Kriterien!$M$20,4,5))))</f>
        <v>4</v>
      </c>
      <c r="BP20" s="59">
        <f>VLOOKUP($D20,Struktur_daten_BW_2017!$B$7:$AH$452,Calc_Targetkreise!BP$5,FALSE)</f>
        <v>20896</v>
      </c>
      <c r="BQ20" s="62">
        <f>IF(BP20&lt;Master_sheet_Kriterien!$J$38,1,IF(BP20&lt;Master_sheet_Kriterien!$K$38,2,IF(BP20&lt;Master_sheet_Kriterien!$L$38,3,IF(BP20&lt;Master_sheet_Kriterien!$M$38,4,5))))</f>
        <v>3</v>
      </c>
      <c r="BR20" s="65">
        <f>VLOOKUP($D20,Struktur_daten_BW_2017!$B$7:$AH$452,Calc_Targetkreise!BR$5,FALSE)</f>
        <v>29</v>
      </c>
      <c r="BS20" s="62">
        <f>IF(BR20&lt;Master_sheet_Kriterien!$J$24,1,IF(BR20&lt;Master_sheet_Kriterien!$K$24,2,IF(BR20&lt;Master_sheet_Kriterien!$L$24,3,IF(BR20&lt;Master_sheet_Kriterien!$M$24,4,5))))</f>
        <v>2</v>
      </c>
      <c r="BT20" s="65">
        <f>VLOOKUP($D20,Struktur_daten_BW_2017!$B$7:$AH$452,Calc_Targetkreise!BT$5,FALSE)</f>
        <v>14.4</v>
      </c>
      <c r="BU20" s="62">
        <f>IF(BT20&lt;Master_sheet_Kriterien!$J$26,1,IF(BT20&lt;Master_sheet_Kriterien!$K$26,2,IF(BT20&lt;Master_sheet_Kriterien!$L$26,3,IF(BT20&lt;Master_sheet_Kriterien!$M$26,4,5))))</f>
        <v>4</v>
      </c>
      <c r="BV20" s="65">
        <f t="shared" si="13"/>
        <v>3.17952</v>
      </c>
      <c r="BW20" s="62">
        <f>IF(BV20&lt;Master_sheet_Kriterien!$J$28,1,IF(BV20&lt;Master_sheet_Kriterien!$K$28,2,IF(BV20&lt;Master_sheet_Kriterien!$L$28,3,IF(BV20&lt;Master_sheet_Kriterien!$M$28,4,5))))</f>
        <v>1</v>
      </c>
      <c r="BX20" s="65">
        <f>VLOOKUP($D20,Struktur_daten_BW_2017!$B$7:$AH$452,Calc_Targetkreise!BX$5,FALSE)</f>
        <v>18.75</v>
      </c>
      <c r="BY20" s="62">
        <f>IF(BX20&lt;Master_sheet_Kriterien!$J$30,1,IF(BX20&lt;Master_sheet_Kriterien!$K$30,2,IF(BX20&lt;Master_sheet_Kriterien!$L$30,3,IF(BX20&lt;Master_sheet_Kriterien!$M$30,4,5))))</f>
        <v>2</v>
      </c>
      <c r="BZ20" s="65"/>
      <c r="CA20" s="62">
        <f>IF(BZ20&lt;Master_sheet_Kriterien!$J$32,1,IF(BZ20&lt;Master_sheet_Kriterien!$K$32,2,IF(BZ20&lt;Master_sheet_Kriterien!$L$32,3,IF(BZ20&lt;Master_sheet_Kriterien!$M$32,4,5))))</f>
        <v>1</v>
      </c>
      <c r="CB20" s="65"/>
      <c r="CC20" s="62">
        <f>IF(CB20&lt;Master_sheet_Kriterien!$J$34,1,IF(CB20&lt;Master_sheet_Kriterien!$K$34,2,IF(CB20&lt;Master_sheet_Kriterien!$L$34,3,IF(CB20&lt;Master_sheet_Kriterien!$M$34,4,5))))</f>
        <v>1</v>
      </c>
      <c r="CD20" s="65">
        <f>100-VLOOKUP($D20,Struktur_daten_BW_2017!$B$7:$AH$452,Calc_Targetkreise!CD$5,FALSE)</f>
        <v>40.6</v>
      </c>
      <c r="CE20" s="62">
        <f>IF(CD20&lt;Master_sheet_Kriterien!$J$40,1,IF(CD20&lt;Master_sheet_Kriterien!$K$40,2,IF(CD20&lt;Master_sheet_Kriterien!$L$40,3,IF(CD20&lt;Master_sheet_Kriterien!$M$40,4,5))))</f>
        <v>1</v>
      </c>
      <c r="CF20" s="61"/>
      <c r="CG20" s="59">
        <f>VLOOKUP($D20,EW_19_Kreise!$A$6:$CQ$406,Calc_Targetkreise!CG$5,FALSE)/1000</f>
        <v>104.839</v>
      </c>
      <c r="CH20" s="59">
        <f>VLOOKUP($D20,BW_17_Kreise!$B$7:$CC$410,Calc_Targetkreise!CH$5,FALSE)/1000</f>
        <v>105.066</v>
      </c>
      <c r="CI20" s="59">
        <f>VLOOKUP($D20,EW_Erg_09_14_Kreise!$A$10:$BK$412,Calc_Targetkreise!CI$5,FALSE)/1000</f>
        <v>105.504</v>
      </c>
      <c r="CJ20" s="59">
        <f>VLOOKUP($D20,EW_Erg_09_14_Kreise!$A$10:$BK$412,Calc_Targetkreise!CJ$5,FALSE)/1000</f>
        <v>105.858</v>
      </c>
      <c r="CK20" s="59">
        <f>VLOOKUP($D20,EW_Erg_09_14_Kreise!$A$10:$BK$412,Calc_Targetkreise!CK$5,FALSE)/1000</f>
        <v>36.72</v>
      </c>
      <c r="CL20" s="45"/>
      <c r="CM20" s="59">
        <f>VLOOKUP($D20,Struktur_daten_BW_2017!$B$7:$AH$452,Calc_Targetkreise!CM$5,FALSE)</f>
        <v>220.8</v>
      </c>
      <c r="CN20" s="66">
        <v>7.0</v>
      </c>
      <c r="CO20" s="67">
        <f t="shared" si="16"/>
        <v>0.03170289855</v>
      </c>
      <c r="CP20" s="62">
        <f>IF(CO20&lt;Master_sheet_Kriterien!$J$58,1,IF(CO20&lt;Master_sheet_Kriterien!$K$58,2,IF(CO20&lt;Master_sheet_Kriterien!$L$58,3,IF(CO20&lt;Master_sheet_Kriterien!$M$58,4,5))))</f>
        <v>1</v>
      </c>
      <c r="CQ20" s="66">
        <v>6.0</v>
      </c>
      <c r="CR20" s="67">
        <f t="shared" si="17"/>
        <v>0.02717391304</v>
      </c>
      <c r="CS20" s="62">
        <f>IF(CR20&lt;Master_sheet_Kriterien!$J$59,1,IF(CR20&lt;Master_sheet_Kriterien!$K$59,2,IF(CR20&lt;Master_sheet_Kriterien!$L$59,3,IF(CR20&lt;Master_sheet_Kriterien!$M$59,4,5))))</f>
        <v>1</v>
      </c>
      <c r="CT20" s="66">
        <v>1.0</v>
      </c>
      <c r="CU20" s="44"/>
      <c r="CV20" s="66">
        <v>0.0</v>
      </c>
      <c r="CW20" s="68"/>
      <c r="CY20" s="31">
        <f t="shared" si="18"/>
        <v>1061</v>
      </c>
      <c r="DB20" s="76" t="str">
        <f t="shared" si="19"/>
        <v>Steinburg</v>
      </c>
      <c r="DC20" s="58">
        <f t="shared" si="20"/>
        <v>218</v>
      </c>
      <c r="DD20" s="77">
        <f t="shared" si="21"/>
        <v>150</v>
      </c>
      <c r="DE20" s="72">
        <f t="shared" si="22"/>
        <v>0.004773944576</v>
      </c>
      <c r="DG20" s="76" t="str">
        <f t="shared" si="23"/>
        <v>Steinburg</v>
      </c>
      <c r="DH20" s="58" t="str">
        <f t="shared" si="24"/>
        <v>#REF!</v>
      </c>
      <c r="DI20" s="75">
        <f t="shared" si="25"/>
        <v>144.317029</v>
      </c>
      <c r="DJ20" s="78">
        <f t="shared" si="26"/>
        <v>0.004773944576</v>
      </c>
      <c r="DK20" s="75"/>
      <c r="DL20" s="75"/>
      <c r="DM20" s="75"/>
      <c r="DN20" s="75"/>
      <c r="DO20" s="75"/>
      <c r="DP20" s="44"/>
    </row>
    <row r="21" ht="16.5" customHeight="1">
      <c r="A21" s="58">
        <f t="shared" si="5"/>
        <v>100</v>
      </c>
      <c r="B21" s="58">
        <f t="shared" si="6"/>
        <v>178</v>
      </c>
      <c r="C21" s="58" t="s">
        <v>159</v>
      </c>
      <c r="D21" s="58">
        <v>1062.0</v>
      </c>
      <c r="E21" s="58" t="s">
        <v>174</v>
      </c>
      <c r="F21" s="59">
        <f>VLOOKUP($D21,EW_19_Kreise!$A$6:$CQ$406,Calc_Targetkreise!F$5,FALSE)/1000</f>
        <v>122.864</v>
      </c>
      <c r="G21" s="59">
        <f>VLOOKUP($D21,BW_17_Kreise!$B$7:$CC$410,Calc_Targetkreise!G$5,FALSE)/1000</f>
        <v>151.575</v>
      </c>
      <c r="H21" s="59">
        <f>VLOOKUP($D21,EW_Erg_09_14_Kreise!$A$10:$BK$412,Calc_Targetkreise!H$5,FALSE)/1000</f>
        <v>93.257</v>
      </c>
      <c r="I21" s="60">
        <f t="shared" ref="I21:K21" si="75">F21/CG21</f>
        <v>0.6509971812</v>
      </c>
      <c r="J21" s="60">
        <f t="shared" si="75"/>
        <v>0.8044272022</v>
      </c>
      <c r="K21" s="60">
        <f t="shared" si="75"/>
        <v>0.4997186782</v>
      </c>
      <c r="L21" s="61">
        <f t="shared" ref="L21:M21" si="76">1-(T21+X21)</f>
        <v>0.5700449277</v>
      </c>
      <c r="M21" s="61">
        <f t="shared" si="76"/>
        <v>0.4370971466</v>
      </c>
      <c r="N21" s="62">
        <f>IF(L21&lt;Master_sheet_Kriterien!$J$46,1,IF(L21&lt;Master_sheet_Kriterien!$K$46,2,IF(L21&lt;Master_sheet_Kriterien!$L$46,3,IF(L21&lt;Master_sheet_Kriterien!$M$46,4,5))))</f>
        <v>5</v>
      </c>
      <c r="O21" s="62">
        <f>IF(M21&lt;Master_sheet_Kriterien!$J$46,1,IF(M21&lt;Master_sheet_Kriterien!$K$46,2,IF(M21&lt;Master_sheet_Kriterien!$L$46,3,IF(M21&lt;Master_sheet_Kriterien!$M$46,4,5))))</f>
        <v>3</v>
      </c>
      <c r="P21" s="61">
        <f t="shared" ref="P21:Q21" si="77">1-(T21+AM21)</f>
        <v>0.6526240396</v>
      </c>
      <c r="Q21" s="61">
        <f t="shared" si="77"/>
        <v>0.5634042553</v>
      </c>
      <c r="R21" s="62">
        <f>IF(P21&lt;Master_sheet_Kriterien!$J$46,1,IF(P21&lt;Master_sheet_Kriterien!$K$46,2,IF(P21&lt;Master_sheet_Kriterien!$L$46,3,IF(P21&lt;Master_sheet_Kriterien!$M$46,4,5))))</f>
        <v>5</v>
      </c>
      <c r="S21" s="62">
        <f>IF(Q21&lt;Master_sheet_Kriterien!$J$46,1,IF(Q21&lt;Master_sheet_Kriterien!$K$46,2,IF(Q21&lt;Master_sheet_Kriterien!$L$46,3,IF(Q21&lt;Master_sheet_Kriterien!$M$46,4,5))))</f>
        <v>5</v>
      </c>
      <c r="T21" s="61">
        <f>VLOOKUP($D21,EW_19_Kreise!$A$6:$CQ$406,Calc_Targetkreise!T$5,FALSE)/1000/F21</f>
        <v>0.2677920302</v>
      </c>
      <c r="U21" s="63">
        <f>VLOOKUP($D21,BW_17_Kreise!$B$7:$CC$410,Calc_Targetkreise!U$5,FALSE)/1000/$G21</f>
        <v>0.3456044862</v>
      </c>
      <c r="V21" s="61">
        <f>VLOOKUP(Calc_Targetkreise!$D21,EW_Erg_09_14_Kreise!$A$7:$BK$412,Calc_Targetkreise!V$5,FALSE)/1000/$H21</f>
        <v>0.3411647383</v>
      </c>
      <c r="W21" s="61">
        <f>VLOOKUP(Calc_Targetkreise!$D21,EW_Erg_09_14_Kreise!$A$7:$BK$412,Calc_Targetkreise!W$5,FALSE)/1000/CK21</f>
        <v>0.375711575</v>
      </c>
      <c r="X21" s="61">
        <f>VLOOKUP($D21,EW_19_Kreise!$A$6:$CQ$406,Calc_Targetkreise!X$5,FALSE)/1000/F21</f>
        <v>0.1621630421</v>
      </c>
      <c r="Y21" s="63">
        <f>VLOOKUP($D21,BW_17_Kreise!$B$7:$CC$410,Calc_Targetkreise!Y$5,FALSE)/1000/$G21</f>
        <v>0.2172983671</v>
      </c>
      <c r="Z21" s="61">
        <f>VLOOKUP(Calc_Targetkreise!$D21,EW_Erg_09_14_Kreise!$A$7:$BK$412,Calc_Targetkreise!Z$5,FALSE)/1000/$H21</f>
        <v>0.3171987089</v>
      </c>
      <c r="AA21" s="61">
        <f>VLOOKUP(Calc_Targetkreise!$D21,EW_Erg_09_14_Kreise!$A$7:$BK$412,Calc_Targetkreise!AA$5,FALSE)/1000/$H21</f>
        <v>0.1845866798</v>
      </c>
      <c r="AB21" s="61">
        <f>VLOOKUP($D21,EW_19_Kreise!$A$6:$CQ$406,Calc_Targetkreise!AB$5,FALSE)/1000/F21</f>
        <v>0.2936336111</v>
      </c>
      <c r="AC21" s="63">
        <f>VLOOKUP($D21,BW_17_Kreise!$B$7:$CC$410,Calc_Targetkreise!AC$5,FALSE)/1000/$G21</f>
        <v>0.1170443675</v>
      </c>
      <c r="AD21" s="61">
        <f>VLOOKUP(Calc_Targetkreise!$D21,EW_Erg_09_14_Kreise!$A$7:$BK$412,Calc_Targetkreise!AD$5,FALSE)/1000/$H21</f>
        <v>0.130092111</v>
      </c>
      <c r="AE21" s="62">
        <f>IF(AC21&lt;Master_sheet_Kriterien!$J$54,1,IF(AC21&lt;Master_sheet_Kriterien!$K$54,2,IF(AC21&lt;Master_sheet_Kriterien!$L$54,3,IF(AC21&lt;Master_sheet_Kriterien!$M$54,4,5))))</f>
        <v>4</v>
      </c>
      <c r="AF21" s="61">
        <f>VLOOKUP(Calc_Targetkreise!$D21,EW_Erg_09_14_Kreise!$A$7:$BK$412,Calc_Targetkreise!AF$5,FALSE)/1000/$H21</f>
        <v>0.1189937485</v>
      </c>
      <c r="AG21" s="63">
        <f>VLOOKUP($D21,BW_17_Kreise!$B$7:$CC$410,Calc_Targetkreise!AG$5,FALSE)/1000/$G21</f>
        <v>0.1403727528</v>
      </c>
      <c r="AH21" s="61">
        <f>VLOOKUP(Calc_Targetkreise!$D21,EW_Erg_09_14_Kreise!$A$7:$BK$412,Calc_Targetkreise!AH$5,FALSE)/1000/$H21</f>
        <v>0.04187353228</v>
      </c>
      <c r="AI21" s="61">
        <f>VLOOKUP(Calc_Targetkreise!$D21,EW_Erg_09_14_Kreise!$A$7:$BK$412,Calc_Targetkreise!AI$5,FALSE)/1000/$H21</f>
        <v>0.1125170229</v>
      </c>
      <c r="AJ21" s="63">
        <f>VLOOKUP($D21,BW_17_Kreise!$B$7:$CC$410,Calc_Targetkreise!AJ$5,FALSE)/1000/$G21</f>
        <v>0.06514926604</v>
      </c>
      <c r="AK21" s="61">
        <f>VLOOKUP(Calc_Targetkreise!$D21,EW_Erg_09_14_Kreise!$A$7:$BK$412,Calc_Targetkreise!AK$5,FALSE)/1000/$H21</f>
        <v>0.04077978061</v>
      </c>
      <c r="AL21" s="61">
        <f>VLOOKUP(Calc_Targetkreise!$D21,EW_Erg_09_14_Kreise!$A$7:$BK$412,Calc_Targetkreise!AL$5,FALSE)/1000/$H21</f>
        <v>0.03059287775</v>
      </c>
      <c r="AM21" s="61">
        <f>VLOOKUP($D21,EW_19_Kreise!$A$6:$CQ$406,Calc_Targetkreise!AM$5,FALSE)/1000/F21</f>
        <v>0.0795839302</v>
      </c>
      <c r="AN21" s="63">
        <f>VLOOKUP($D21,BW_17_Kreise!$B$7:$CC$410,Calc_Targetkreise!AN$5,FALSE)/1000/$G21</f>
        <v>0.09099125845</v>
      </c>
      <c r="AO21" s="61">
        <f>VLOOKUP(Calc_Targetkreise!$D21,EW_Erg_09_14_Kreise!$A$7:$BK$412,Calc_Targetkreise!AO$5,FALSE)/1000/$H21</f>
        <v>0.07435366782</v>
      </c>
      <c r="AP21" s="61">
        <f>VLOOKUP(Calc_Targetkreise!$D21,EW_Erg_09_14_Kreise!$A$7:$BK$412,Calc_Targetkreise!AP$5,FALSE)/1000/$H21</f>
        <v>0.0001608458346</v>
      </c>
      <c r="AQ21" s="61">
        <f t="shared" ref="AQ21:AR21" si="78">1-U21-Y21-AC21-AG21-AJ21-AN21</f>
        <v>0.0235395019</v>
      </c>
      <c r="AR21" s="61">
        <f t="shared" si="78"/>
        <v>0.05453746099</v>
      </c>
      <c r="AS21" s="61">
        <f t="shared" si="11"/>
        <v>0.1774372503</v>
      </c>
      <c r="AT21" s="63">
        <f>VLOOKUP($D21,BW_17_Kreise!$B$7:$CC$410,Calc_Targetkreise!AT$5,FALSE)/1000/$G21</f>
        <v>0</v>
      </c>
      <c r="AU21" s="61">
        <f>VLOOKUP(Calc_Targetkreise!$D21,EW_Erg_09_14_Kreise!$A$7:$BK$412,Calc_Targetkreise!AU$5,FALSE)/1000/$H21</f>
        <v>0.01301778955</v>
      </c>
      <c r="AV21" s="62">
        <f>IF(AU21&lt;Master_sheet_Kriterien!$J$44,1,IF(AU21&lt;Master_sheet_Kriterien!$K$44,2,IF(AU21&lt;Master_sheet_Kriterien!$L$44,3,IF(AU21&lt;Master_sheet_Kriterien!$M$44,4,5))))</f>
        <v>4</v>
      </c>
      <c r="AW21" s="61">
        <f>VLOOKUP(Calc_Targetkreise!$D21,EW_Erg_09_14_Kreise!$A$7:$BK$412,Calc_Targetkreise!AW$5,FALSE)/1000/$H21</f>
        <v>0.007066493668</v>
      </c>
      <c r="AX21" s="61">
        <f>VLOOKUP($D21,EW_19_Kreise!$A$6:$CQ$406,Calc_Targetkreise!AX$5,FALSE)/1000/F21</f>
        <v>0.005778747233</v>
      </c>
      <c r="AY21" s="62">
        <f>IF(AX21&lt;Master_sheet_Kriterien!$J$56,1,IF(AX21&lt;Master_sheet_Kriterien!$K$56,2,IF(AX21&lt;Master_sheet_Kriterien!$L$56,3,IF(AX21&lt;Master_sheet_Kriterien!$M$56,4,5))))</f>
        <v>3</v>
      </c>
      <c r="AZ21" s="64">
        <f>VLOOKUP($D21,EW_19_Kreise!$A$6:$CQ$406,Calc_Targetkreise!AZ$5,FALSE)</f>
        <v>710</v>
      </c>
      <c r="BA21" s="62">
        <f>IF(AZ21&lt;Master_sheet_Kriterien!$J$57,1,IF(AZ21&lt;Master_sheet_Kriterien!$K$57,2,IF(AZ21&lt;Master_sheet_Kriterien!$L$57,3,IF(AZ21&lt;Master_sheet_Kriterien!$M$56,4,5))))</f>
        <v>5</v>
      </c>
      <c r="BB21" s="59">
        <f>VLOOKUP($D21,Struktur_daten_BW_2017!$B$7:$AH$452,Calc_Targetkreise!BB$5,FALSE)</f>
        <v>230.5</v>
      </c>
      <c r="BC21" s="62">
        <f>IF(BB21&lt;Master_sheet_Kriterien!$J$8,1,IF(BB21&lt;Master_sheet_Kriterien!$K$8,2,IF(BB21&lt;Master_sheet_Kriterien!$L$8,3,IF(BB21&lt;Master_sheet_Kriterien!$M$8,4,5))))</f>
        <v>3</v>
      </c>
      <c r="BD21" s="65">
        <f t="shared" si="12"/>
        <v>20.5326</v>
      </c>
      <c r="BE21" s="62">
        <f>IF(BD21&lt;Master_sheet_Kriterien!$J$10,1,IF(BD21&lt;Master_sheet_Kriterien!$K$10,2,IF(BD21&lt;Master_sheet_Kriterien!$L$10,3,IF(BD21&lt;Master_sheet_Kriterien!$M$10,4,5))))</f>
        <v>2</v>
      </c>
      <c r="BF21" s="65">
        <f>VLOOKUP($D21,Struktur_daten_BW_2017!$B$7:$AH$452,Calc_Targetkreise!BF$5,FALSE)</f>
        <v>6.6</v>
      </c>
      <c r="BG21" s="62">
        <f>IF(BF21&lt;Master_sheet_Kriterien!$J$12,1,IF(BF21&lt;Master_sheet_Kriterien!$K$12,2,IF(BF21&lt;Master_sheet_Kriterien!$L$12,3,IF(BF21&lt;Master_sheet_Kriterien!$M$12,4,5))))</f>
        <v>1</v>
      </c>
      <c r="BH21" s="65">
        <f>VLOOKUP($D21,Struktur_daten_BW_2017!$B$7:$AH$452,Calc_Targetkreise!BH$5,FALSE)</f>
        <v>10.1</v>
      </c>
      <c r="BI21" s="62">
        <f>IF(BH21&lt;Master_sheet_Kriterien!$J$14,1,IF(BH21&lt;Master_sheet_Kriterien!$K$14,2,IF(BH21&lt;Master_sheet_Kriterien!$L$14,3,IF(BH21&lt;Master_sheet_Kriterien!$M$14,4,5))))</f>
        <v>1</v>
      </c>
      <c r="BJ21" s="65">
        <f>VLOOKUP($D21,Struktur_daten_BW_2017!$B$7:$AH$452,Calc_Targetkreise!BJ$5,FALSE)</f>
        <v>36.9</v>
      </c>
      <c r="BK21" s="62">
        <f>IF(BJ21&lt;Master_sheet_Kriterien!$J$16,1,IF(BJ21&lt;Master_sheet_Kriterien!$K$16,2,IF(BJ21&lt;Master_sheet_Kriterien!$L$16,3,IF(BJ21&lt;Master_sheet_Kriterien!$M$16,4,5))))</f>
        <v>4</v>
      </c>
      <c r="BL21" s="65">
        <f>VLOOKUP($D21,Struktur_daten_BW_2017!$B$7:$AH$452,Calc_Targetkreise!BL$5,FALSE)</f>
        <v>17.3</v>
      </c>
      <c r="BM21" s="62">
        <f>IF(BL21&lt;Master_sheet_Kriterien!$J$18,1,IF(BL21&lt;Master_sheet_Kriterien!$K$18,2,IF(BL21&lt;Master_sheet_Kriterien!$L$18,3,IF(BL21&lt;Master_sheet_Kriterien!$M$18,4,5))))</f>
        <v>4</v>
      </c>
      <c r="BN21" s="65">
        <f>VLOOKUP($D21,Struktur_daten_BW_2017!$B$7:$AH$452,Calc_Targetkreise!BN$5,FALSE)</f>
        <v>12.3</v>
      </c>
      <c r="BO21" s="62">
        <f>IF(BN21&lt;Master_sheet_Kriterien!$J$20,1,IF(BN21&lt;Master_sheet_Kriterien!$K$20,2,IF(BN21&lt;Master_sheet_Kriterien!$L$20,3,IF(BN21&lt;Master_sheet_Kriterien!$M$20,4,5))))</f>
        <v>5</v>
      </c>
      <c r="BP21" s="59">
        <f>VLOOKUP($D21,Struktur_daten_BW_2017!$B$7:$AH$452,Calc_Targetkreise!BP$5,FALSE)</f>
        <v>23628</v>
      </c>
      <c r="BQ21" s="62">
        <f>IF(BP21&lt;Master_sheet_Kriterien!$J$38,1,IF(BP21&lt;Master_sheet_Kriterien!$K$38,2,IF(BP21&lt;Master_sheet_Kriterien!$L$38,3,IF(BP21&lt;Master_sheet_Kriterien!$M$38,4,5))))</f>
        <v>5</v>
      </c>
      <c r="BR21" s="65">
        <f>VLOOKUP($D21,Struktur_daten_BW_2017!$B$7:$AH$452,Calc_Targetkreise!BR$5,FALSE)</f>
        <v>37.9</v>
      </c>
      <c r="BS21" s="62">
        <f>IF(BR21&lt;Master_sheet_Kriterien!$J$24,1,IF(BR21&lt;Master_sheet_Kriterien!$K$24,2,IF(BR21&lt;Master_sheet_Kriterien!$L$24,3,IF(BR21&lt;Master_sheet_Kriterien!$M$24,4,5))))</f>
        <v>4</v>
      </c>
      <c r="BT21" s="65">
        <f>VLOOKUP($D21,Struktur_daten_BW_2017!$B$7:$AH$452,Calc_Targetkreise!BT$5,FALSE)</f>
        <v>11.2</v>
      </c>
      <c r="BU21" s="62">
        <f>IF(BT21&lt;Master_sheet_Kriterien!$J$26,1,IF(BT21&lt;Master_sheet_Kriterien!$K$26,2,IF(BT21&lt;Master_sheet_Kriterien!$L$26,3,IF(BT21&lt;Master_sheet_Kriterien!$M$26,4,5))))</f>
        <v>2</v>
      </c>
      <c r="BV21" s="65">
        <f t="shared" si="13"/>
        <v>3.48432</v>
      </c>
      <c r="BW21" s="62">
        <f>IF(BV21&lt;Master_sheet_Kriterien!$J$28,1,IF(BV21&lt;Master_sheet_Kriterien!$K$28,2,IF(BV21&lt;Master_sheet_Kriterien!$L$28,3,IF(BV21&lt;Master_sheet_Kriterien!$M$28,4,5))))</f>
        <v>2</v>
      </c>
      <c r="BX21" s="65">
        <f>VLOOKUP($D21,Struktur_daten_BW_2017!$B$7:$AH$452,Calc_Targetkreise!BX$5,FALSE)</f>
        <v>17.85714286</v>
      </c>
      <c r="BY21" s="62">
        <f>IF(BX21&lt;Master_sheet_Kriterien!$J$30,1,IF(BX21&lt;Master_sheet_Kriterien!$K$30,2,IF(BX21&lt;Master_sheet_Kriterien!$L$30,3,IF(BX21&lt;Master_sheet_Kriterien!$M$30,4,5))))</f>
        <v>2</v>
      </c>
      <c r="BZ21" s="65"/>
      <c r="CA21" s="62">
        <f>IF(BZ21&lt;Master_sheet_Kriterien!$J$32,1,IF(BZ21&lt;Master_sheet_Kriterien!$K$32,2,IF(BZ21&lt;Master_sheet_Kriterien!$L$32,3,IF(BZ21&lt;Master_sheet_Kriterien!$M$32,4,5))))</f>
        <v>1</v>
      </c>
      <c r="CB21" s="65"/>
      <c r="CC21" s="62">
        <f>IF(CB21&lt;Master_sheet_Kriterien!$J$34,1,IF(CB21&lt;Master_sheet_Kriterien!$K$34,2,IF(CB21&lt;Master_sheet_Kriterien!$L$34,3,IF(CB21&lt;Master_sheet_Kriterien!$M$34,4,5))))</f>
        <v>1</v>
      </c>
      <c r="CD21" s="65">
        <f>100-VLOOKUP($D21,Struktur_daten_BW_2017!$B$7:$AH$452,Calc_Targetkreise!CD$5,FALSE)</f>
        <v>44.4</v>
      </c>
      <c r="CE21" s="62">
        <f>IF(CD21&lt;Master_sheet_Kriterien!$J$40,1,IF(CD21&lt;Master_sheet_Kriterien!$K$40,2,IF(CD21&lt;Master_sheet_Kriterien!$L$40,3,IF(CD21&lt;Master_sheet_Kriterien!$M$40,4,5))))</f>
        <v>2</v>
      </c>
      <c r="CF21" s="61"/>
      <c r="CG21" s="59">
        <f>VLOOKUP($D21,EW_19_Kreise!$A$6:$CQ$406,Calc_Targetkreise!CG$5,FALSE)/1000</f>
        <v>188.732</v>
      </c>
      <c r="CH21" s="59">
        <f>VLOOKUP($D21,BW_17_Kreise!$B$7:$CC$410,Calc_Targetkreise!CH$5,FALSE)/1000</f>
        <v>188.426</v>
      </c>
      <c r="CI21" s="59">
        <f>VLOOKUP($D21,EW_Erg_09_14_Kreise!$A$10:$BK$412,Calc_Targetkreise!CI$5,FALSE)/1000</f>
        <v>186.619</v>
      </c>
      <c r="CJ21" s="59">
        <f>VLOOKUP($D21,EW_Erg_09_14_Kreise!$A$10:$BK$412,Calc_Targetkreise!CJ$5,FALSE)/1000</f>
        <v>181.508</v>
      </c>
      <c r="CK21" s="59">
        <f>VLOOKUP($D21,EW_Erg_09_14_Kreise!$A$10:$BK$412,Calc_Targetkreise!CK$5,FALSE)/1000</f>
        <v>74.834</v>
      </c>
      <c r="CL21" s="45"/>
      <c r="CM21" s="59">
        <f>VLOOKUP($D21,Struktur_daten_BW_2017!$B$7:$AH$452,Calc_Targetkreise!CM$5,FALSE)</f>
        <v>311.1</v>
      </c>
      <c r="CN21" s="66">
        <v>13.0</v>
      </c>
      <c r="CO21" s="67">
        <f t="shared" si="16"/>
        <v>0.04178720669</v>
      </c>
      <c r="CP21" s="62">
        <f>IF(CO21&lt;Master_sheet_Kriterien!$J$58,1,IF(CO21&lt;Master_sheet_Kriterien!$K$58,2,IF(CO21&lt;Master_sheet_Kriterien!$L$58,3,IF(CO21&lt;Master_sheet_Kriterien!$M$58,4,5))))</f>
        <v>1</v>
      </c>
      <c r="CQ21" s="66">
        <v>10.0</v>
      </c>
      <c r="CR21" s="67">
        <f t="shared" si="17"/>
        <v>0.03214400514</v>
      </c>
      <c r="CS21" s="62">
        <f>IF(CR21&lt;Master_sheet_Kriterien!$J$59,1,IF(CR21&lt;Master_sheet_Kriterien!$K$59,2,IF(CR21&lt;Master_sheet_Kriterien!$L$59,3,IF(CR21&lt;Master_sheet_Kriterien!$M$59,4,5))))</f>
        <v>1</v>
      </c>
      <c r="CT21" s="66">
        <v>3.0</v>
      </c>
      <c r="CU21" s="44"/>
      <c r="CV21" s="66">
        <v>0.0</v>
      </c>
      <c r="CW21" s="68"/>
      <c r="CY21" s="31">
        <f t="shared" si="18"/>
        <v>1062</v>
      </c>
      <c r="DB21" s="76" t="str">
        <f t="shared" si="19"/>
        <v>Stormarn</v>
      </c>
      <c r="DC21" s="58">
        <f t="shared" si="20"/>
        <v>100</v>
      </c>
      <c r="DD21" s="77">
        <f t="shared" si="21"/>
        <v>178</v>
      </c>
      <c r="DE21" s="72">
        <f t="shared" si="22"/>
        <v>0.005778747233</v>
      </c>
      <c r="DG21" s="76" t="str">
        <f t="shared" si="23"/>
        <v>Stormarn</v>
      </c>
      <c r="DH21" s="58" t="str">
        <f t="shared" si="24"/>
        <v>#REF!</v>
      </c>
      <c r="DI21" s="75">
        <f t="shared" si="25"/>
        <v>172.4178721</v>
      </c>
      <c r="DJ21" s="78">
        <f t="shared" si="26"/>
        <v>0.005778747233</v>
      </c>
      <c r="DK21" s="75"/>
      <c r="DL21" s="75"/>
      <c r="DM21" s="75"/>
      <c r="DN21" s="75"/>
      <c r="DO21" s="75"/>
      <c r="DP21" s="44"/>
    </row>
    <row r="22" ht="16.5" customHeight="1">
      <c r="A22" s="58">
        <f t="shared" si="5"/>
        <v>13</v>
      </c>
      <c r="B22" s="58">
        <f t="shared" si="6"/>
        <v>240</v>
      </c>
      <c r="C22" s="58" t="s">
        <v>175</v>
      </c>
      <c r="D22" s="58">
        <v>2000.0</v>
      </c>
      <c r="E22" s="58" t="s">
        <v>176</v>
      </c>
      <c r="F22" s="59">
        <f>VLOOKUP($D22,EW_19_Kreise!$A$6:$CQ$406,Calc_Targetkreise!F$5,FALSE)/1000</f>
        <v>796.432</v>
      </c>
      <c r="G22" s="59">
        <f>VLOOKUP($D22,BW_17_Kreise!$B$7:$CC$410,Calc_Targetkreise!G$5,FALSE)/1000</f>
        <v>978.118</v>
      </c>
      <c r="H22" s="59">
        <f>VLOOKUP($D22,EW_Erg_09_14_Kreise!$A$10:$BK$412,Calc_Targetkreise!H$5,FALSE)/1000</f>
        <v>552.871</v>
      </c>
      <c r="I22" s="60">
        <f t="shared" ref="I22:K22" si="79">F22/CG22</f>
        <v>0.6114415745</v>
      </c>
      <c r="J22" s="60">
        <f t="shared" si="79"/>
        <v>0.7543388532</v>
      </c>
      <c r="K22" s="60">
        <f t="shared" si="79"/>
        <v>0.4308120403</v>
      </c>
      <c r="L22" s="61">
        <f t="shared" ref="L22:M22" si="80">1-(T22+X22)</f>
        <v>0.6248191936</v>
      </c>
      <c r="M22" s="61">
        <f t="shared" si="80"/>
        <v>0.4927258265</v>
      </c>
      <c r="N22" s="62">
        <f>IF(L22&lt;Master_sheet_Kriterien!$J$46,1,IF(L22&lt;Master_sheet_Kriterien!$K$46,2,IF(L22&lt;Master_sheet_Kriterien!$L$46,3,IF(L22&lt;Master_sheet_Kriterien!$M$46,4,5))))</f>
        <v>5</v>
      </c>
      <c r="O22" s="62">
        <f>IF(M22&lt;Master_sheet_Kriterien!$J$46,1,IF(M22&lt;Master_sheet_Kriterien!$K$46,2,IF(M22&lt;Master_sheet_Kriterien!$L$46,3,IF(M22&lt;Master_sheet_Kriterien!$M$46,4,5))))</f>
        <v>4</v>
      </c>
      <c r="P22" s="61">
        <f t="shared" ref="P22:Q22" si="81">1-(T22+AM22)</f>
        <v>0.7581526106</v>
      </c>
      <c r="Q22" s="61">
        <f t="shared" si="81"/>
        <v>0.6495075236</v>
      </c>
      <c r="R22" s="62">
        <f>IF(P22&lt;Master_sheet_Kriterien!$J$46,1,IF(P22&lt;Master_sheet_Kriterien!$K$46,2,IF(P22&lt;Master_sheet_Kriterien!$L$46,3,IF(P22&lt;Master_sheet_Kriterien!$M$46,4,5))))</f>
        <v>5</v>
      </c>
      <c r="S22" s="62">
        <f>IF(Q22&lt;Master_sheet_Kriterien!$J$46,1,IF(Q22&lt;Master_sheet_Kriterien!$K$46,2,IF(Q22&lt;Master_sheet_Kriterien!$L$46,3,IF(Q22&lt;Master_sheet_Kriterien!$M$46,4,5))))</f>
        <v>5</v>
      </c>
      <c r="T22" s="61">
        <f>VLOOKUP($D22,EW_19_Kreise!$A$6:$CQ$406,Calc_Targetkreise!T$5,FALSE)/1000/F22</f>
        <v>0.1769969062</v>
      </c>
      <c r="U22" s="63">
        <f>VLOOKUP($D22,BW_17_Kreise!$B$7:$CC$410,Calc_Targetkreise!U$5,FALSE)/1000/$G22</f>
        <v>0.2722698079</v>
      </c>
      <c r="V22" s="61">
        <f>VLOOKUP(Calc_Targetkreise!$D22,EW_Erg_09_14_Kreise!$A$7:$BK$412,Calc_Targetkreise!V$5,FALSE)/1000/$H22</f>
        <v>0.2455907436</v>
      </c>
      <c r="W22" s="61">
        <f>VLOOKUP(Calc_Targetkreise!$D22,EW_Erg_09_14_Kreise!$A$7:$BK$412,Calc_Targetkreise!W$5,FALSE)/1000/CK22</f>
        <v>0.2968867377</v>
      </c>
      <c r="X22" s="61">
        <f>VLOOKUP($D22,EW_19_Kreise!$A$6:$CQ$406,Calc_Targetkreise!X$5,FALSE)/1000/F22</f>
        <v>0.1981839002</v>
      </c>
      <c r="Y22" s="63">
        <f>VLOOKUP($D22,BW_17_Kreise!$B$7:$CC$410,Calc_Targetkreise!Y$5,FALSE)/1000/$G22</f>
        <v>0.2350043655</v>
      </c>
      <c r="Z22" s="61">
        <f>VLOOKUP(Calc_Targetkreise!$D22,EW_Erg_09_14_Kreise!$A$7:$BK$412,Calc_Targetkreise!Z$5,FALSE)/1000/$H22</f>
        <v>0.3375796524</v>
      </c>
      <c r="AA22" s="61">
        <f>VLOOKUP(Calc_Targetkreise!$D22,EW_Erg_09_14_Kreise!$A$7:$BK$412,Calc_Targetkreise!AA$5,FALSE)/1000/$H22</f>
        <v>0.1985381762</v>
      </c>
      <c r="AB22" s="61">
        <f>VLOOKUP($D22,EW_19_Kreise!$A$6:$CQ$406,Calc_Targetkreise!AB$5,FALSE)/1000/F22</f>
        <v>0.3110359704</v>
      </c>
      <c r="AC22" s="63">
        <f>VLOOKUP($D22,BW_17_Kreise!$B$7:$CC$410,Calc_Targetkreise!AC$5,FALSE)/1000/$G22</f>
        <v>0.1394218285</v>
      </c>
      <c r="AD22" s="61">
        <f>VLOOKUP(Calc_Targetkreise!$D22,EW_Erg_09_14_Kreise!$A$7:$BK$412,Calc_Targetkreise!AD$5,FALSE)/1000/$H22</f>
        <v>0.1721359956</v>
      </c>
      <c r="AE22" s="62">
        <f>IF(AC22&lt;Master_sheet_Kriterien!$J$54,1,IF(AC22&lt;Master_sheet_Kriterien!$K$54,2,IF(AC22&lt;Master_sheet_Kriterien!$L$54,3,IF(AC22&lt;Master_sheet_Kriterien!$M$54,4,5))))</f>
        <v>5</v>
      </c>
      <c r="AF22" s="61">
        <f>VLOOKUP(Calc_Targetkreise!$D22,EW_Erg_09_14_Kreise!$A$7:$BK$412,Calc_Targetkreise!AF$5,FALSE)/1000/$H22</f>
        <v>0.1606577303</v>
      </c>
      <c r="AG22" s="63">
        <f>VLOOKUP($D22,BW_17_Kreise!$B$7:$CC$410,Calc_Targetkreise!AG$5,FALSE)/1000/$G22</f>
        <v>0.1079726577</v>
      </c>
      <c r="AH22" s="61">
        <f>VLOOKUP(Calc_Targetkreise!$D22,EW_Erg_09_14_Kreise!$A$7:$BK$412,Calc_Targetkreise!AH$5,FALSE)/1000/$H22</f>
        <v>0.03710268761</v>
      </c>
      <c r="AI22" s="61">
        <f>VLOOKUP(Calc_Targetkreise!$D22,EW_Erg_09_14_Kreise!$A$7:$BK$412,Calc_Targetkreise!AI$5,FALSE)/1000/$H22</f>
        <v>0.08722649587</v>
      </c>
      <c r="AJ22" s="63">
        <f>VLOOKUP($D22,BW_17_Kreise!$B$7:$CC$410,Calc_Targetkreise!AJ$5,FALSE)/1000/$G22</f>
        <v>0.1217399128</v>
      </c>
      <c r="AK22" s="61">
        <f>VLOOKUP(Calc_Targetkreise!$D22,EW_Erg_09_14_Kreise!$A$7:$BK$412,Calc_Targetkreise!AK$5,FALSE)/1000/$H22</f>
        <v>0.08615029546</v>
      </c>
      <c r="AL22" s="61">
        <f>VLOOKUP(Calc_Targetkreise!$D22,EW_Erg_09_14_Kreise!$A$7:$BK$412,Calc_Targetkreise!AL$5,FALSE)/1000/$H22</f>
        <v>0.05278084761</v>
      </c>
      <c r="AM22" s="61">
        <f>VLOOKUP($D22,EW_19_Kreise!$A$6:$CQ$406,Calc_Targetkreise!AM$5,FALSE)/1000/F22</f>
        <v>0.06485048315</v>
      </c>
      <c r="AN22" s="63">
        <f>VLOOKUP($D22,BW_17_Kreise!$B$7:$CC$410,Calc_Targetkreise!AN$5,FALSE)/1000/$G22</f>
        <v>0.07822266843</v>
      </c>
      <c r="AO22" s="61">
        <f>VLOOKUP(Calc_Targetkreise!$D22,EW_Erg_09_14_Kreise!$A$7:$BK$412,Calc_Targetkreise!AO$5,FALSE)/1000/$H22</f>
        <v>0.06012071532</v>
      </c>
      <c r="AP22" s="61">
        <f>VLOOKUP(Calc_Targetkreise!$D22,EW_Erg_09_14_Kreise!$A$7:$BK$412,Calc_Targetkreise!AP$5,FALSE)/1000/$H22</f>
        <v>0.0002767372497</v>
      </c>
      <c r="AQ22" s="61">
        <f t="shared" ref="AQ22:AR22" si="82">1-U22-Y22-AC22-AG22-AJ22-AN22</f>
        <v>0.04536875919</v>
      </c>
      <c r="AR22" s="61">
        <f t="shared" si="82"/>
        <v>0.06131991007</v>
      </c>
      <c r="AS22" s="61">
        <f t="shared" si="11"/>
        <v>0.2036332751</v>
      </c>
      <c r="AT22" s="63">
        <f>VLOOKUP($D22,BW_17_Kreise!$B$7:$CC$410,Calc_Targetkreise!AT$5,FALSE)/1000/$G22</f>
        <v>0</v>
      </c>
      <c r="AU22" s="61">
        <f>VLOOKUP(Calc_Targetkreise!$D22,EW_Erg_09_14_Kreise!$A$7:$BK$412,Calc_Targetkreise!AU$5,FALSE)/1000/$H22</f>
        <v>0.02221856455</v>
      </c>
      <c r="AV22" s="62">
        <f>IF(AU22&lt;Master_sheet_Kriterien!$J$44,1,IF(AU22&lt;Master_sheet_Kriterien!$K$44,2,IF(AU22&lt;Master_sheet_Kriterien!$L$44,3,IF(AU22&lt;Master_sheet_Kriterien!$M$44,4,5))))</f>
        <v>5</v>
      </c>
      <c r="AW22" s="61">
        <f>VLOOKUP(Calc_Targetkreise!$D22,EW_Erg_09_14_Kreise!$A$7:$BK$412,Calc_Targetkreise!AW$5,FALSE)/1000/$H22</f>
        <v>0.009219148771</v>
      </c>
      <c r="AX22" s="61">
        <f>VLOOKUP($D22,EW_19_Kreise!$A$6:$CQ$406,Calc_Targetkreise!AX$5,FALSE)/1000/F22</f>
        <v>0.01187169777</v>
      </c>
      <c r="AY22" s="62">
        <f>IF(AX22&lt;Master_sheet_Kriterien!$J$56,1,IF(AX22&lt;Master_sheet_Kriterien!$K$56,2,IF(AX22&lt;Master_sheet_Kriterien!$L$56,3,IF(AX22&lt;Master_sheet_Kriterien!$M$56,4,5))))</f>
        <v>4</v>
      </c>
      <c r="AZ22" s="64">
        <f>VLOOKUP($D22,EW_19_Kreise!$A$6:$CQ$406,Calc_Targetkreise!AZ$5,FALSE)</f>
        <v>9455</v>
      </c>
      <c r="BA22" s="62">
        <f>IF(AZ22&lt;Master_sheet_Kriterien!$J$57,1,IF(AZ22&lt;Master_sheet_Kriterien!$K$57,2,IF(AZ22&lt;Master_sheet_Kriterien!$L$57,3,IF(AZ22&lt;Master_sheet_Kriterien!$M$56,4,5))))</f>
        <v>5</v>
      </c>
      <c r="BB22" s="59">
        <f>VLOOKUP($D22,Struktur_daten_BW_2017!$B$7:$AH$452,Calc_Targetkreise!BB$5,FALSE)</f>
        <v>3085.370618</v>
      </c>
      <c r="BC22" s="62">
        <f>IF(BB22&lt;Master_sheet_Kriterien!$J$8,1,IF(BB22&lt;Master_sheet_Kriterien!$K$8,2,IF(BB22&lt;Master_sheet_Kriterien!$L$8,3,IF(BB22&lt;Master_sheet_Kriterien!$M$8,4,5))))</f>
        <v>5</v>
      </c>
      <c r="BD22" s="65">
        <f t="shared" si="12"/>
        <v>141.1967</v>
      </c>
      <c r="BE22" s="62">
        <f>IF(BD22&lt;Master_sheet_Kriterien!$J$10,1,IF(BD22&lt;Master_sheet_Kriterien!$K$10,2,IF(BD22&lt;Master_sheet_Kriterien!$L$10,3,IF(BD22&lt;Master_sheet_Kriterien!$M$10,4,5))))</f>
        <v>5</v>
      </c>
      <c r="BF22" s="65">
        <f>VLOOKUP($D22,Struktur_daten_BW_2017!$B$7:$AH$452,Calc_Targetkreise!BF$5,FALSE)</f>
        <v>7.9</v>
      </c>
      <c r="BG22" s="62">
        <f>IF(BF22&lt;Master_sheet_Kriterien!$J$12,1,IF(BF22&lt;Master_sheet_Kriterien!$K$12,2,IF(BF22&lt;Master_sheet_Kriterien!$L$12,3,IF(BF22&lt;Master_sheet_Kriterien!$M$12,4,5))))</f>
        <v>3</v>
      </c>
      <c r="BH22" s="65">
        <f>VLOOKUP($D22,Struktur_daten_BW_2017!$B$7:$AH$452,Calc_Targetkreise!BH$5,FALSE)</f>
        <v>16.5</v>
      </c>
      <c r="BI22" s="62">
        <f>IF(BH22&lt;Master_sheet_Kriterien!$J$14,1,IF(BH22&lt;Master_sheet_Kriterien!$K$14,2,IF(BH22&lt;Master_sheet_Kriterien!$L$14,3,IF(BH22&lt;Master_sheet_Kriterien!$M$14,4,5))))</f>
        <v>5</v>
      </c>
      <c r="BJ22" s="65">
        <f>VLOOKUP($D22,Struktur_daten_BW_2017!$B$7:$AH$452,Calc_Targetkreise!BJ$5,FALSE)</f>
        <v>35.8</v>
      </c>
      <c r="BK22" s="62">
        <f>IF(BJ22&lt;Master_sheet_Kriterien!$J$16,1,IF(BJ22&lt;Master_sheet_Kriterien!$K$16,2,IF(BJ22&lt;Master_sheet_Kriterien!$L$16,3,IF(BJ22&lt;Master_sheet_Kriterien!$M$16,4,5))))</f>
        <v>3</v>
      </c>
      <c r="BL22" s="65">
        <f>VLOOKUP($D22,Struktur_daten_BW_2017!$B$7:$AH$452,Calc_Targetkreise!BL$5,FALSE)</f>
        <v>14.1</v>
      </c>
      <c r="BM22" s="62">
        <f>IF(BL22&lt;Master_sheet_Kriterien!$J$18,1,IF(BL22&lt;Master_sheet_Kriterien!$K$18,2,IF(BL22&lt;Master_sheet_Kriterien!$L$18,3,IF(BL22&lt;Master_sheet_Kriterien!$M$18,4,5))))</f>
        <v>1</v>
      </c>
      <c r="BN22" s="65">
        <f>VLOOKUP($D22,Struktur_daten_BW_2017!$B$7:$AH$452,Calc_Targetkreise!BN$5,FALSE)</f>
        <v>9.6</v>
      </c>
      <c r="BO22" s="62">
        <f>IF(BN22&lt;Master_sheet_Kriterien!$J$20,1,IF(BN22&lt;Master_sheet_Kriterien!$K$20,2,IF(BN22&lt;Master_sheet_Kriterien!$L$20,3,IF(BN22&lt;Master_sheet_Kriterien!$M$20,4,5))))</f>
        <v>1</v>
      </c>
      <c r="BP22" s="59">
        <f>VLOOKUP($D22,Struktur_daten_BW_2017!$B$7:$AH$452,Calc_Targetkreise!BP$5,FALSE)</f>
        <v>23596</v>
      </c>
      <c r="BQ22" s="62">
        <f>IF(BP22&lt;Master_sheet_Kriterien!$J$38,1,IF(BP22&lt;Master_sheet_Kriterien!$K$38,2,IF(BP22&lt;Master_sheet_Kriterien!$L$38,3,IF(BP22&lt;Master_sheet_Kriterien!$M$38,4,5))))</f>
        <v>5</v>
      </c>
      <c r="BR22" s="65">
        <f>VLOOKUP($D22,Struktur_daten_BW_2017!$B$7:$AH$452,Calc_Targetkreise!BR$5,FALSE)</f>
        <v>55.1</v>
      </c>
      <c r="BS22" s="62">
        <f>IF(BR22&lt;Master_sheet_Kriterien!$J$24,1,IF(BR22&lt;Master_sheet_Kriterien!$K$24,2,IF(BR22&lt;Master_sheet_Kriterien!$L$24,3,IF(BR22&lt;Master_sheet_Kriterien!$M$24,4,5))))</f>
        <v>5</v>
      </c>
      <c r="BT22" s="65">
        <f>VLOOKUP($D22,Struktur_daten_BW_2017!$B$7:$AH$452,Calc_Targetkreise!BT$5,FALSE)</f>
        <v>11.4</v>
      </c>
      <c r="BU22" s="62">
        <f>IF(BT22&lt;Master_sheet_Kriterien!$J$26,1,IF(BT22&lt;Master_sheet_Kriterien!$K$26,2,IF(BT22&lt;Master_sheet_Kriterien!$L$26,3,IF(BT22&lt;Master_sheet_Kriterien!$M$26,4,5))))</f>
        <v>2</v>
      </c>
      <c r="BV22" s="65">
        <f t="shared" si="13"/>
        <v>20.37522</v>
      </c>
      <c r="BW22" s="62">
        <f>IF(BV22&lt;Master_sheet_Kriterien!$J$28,1,IF(BV22&lt;Master_sheet_Kriterien!$K$28,2,IF(BV22&lt;Master_sheet_Kriterien!$L$28,3,IF(BV22&lt;Master_sheet_Kriterien!$M$28,4,5))))</f>
        <v>5</v>
      </c>
      <c r="BX22" s="65">
        <f>VLOOKUP($D22,Struktur_daten_BW_2017!$B$7:$AH$452,Calc_Targetkreise!BX$5,FALSE)</f>
        <v>19.29824561</v>
      </c>
      <c r="BY22" s="62">
        <f>IF(BX22&lt;Master_sheet_Kriterien!$J$30,1,IF(BX22&lt;Master_sheet_Kriterien!$K$30,2,IF(BX22&lt;Master_sheet_Kriterien!$L$30,3,IF(BX22&lt;Master_sheet_Kriterien!$M$30,4,5))))</f>
        <v>2</v>
      </c>
      <c r="BZ22" s="65">
        <f t="shared" ref="BZ22:BZ23" si="87">CL22/1000</f>
        <v>79.662</v>
      </c>
      <c r="CA22" s="62">
        <f>IF(BZ22&lt;Master_sheet_Kriterien!$J$32,1,IF(BZ22&lt;Master_sheet_Kriterien!$K$32,2,IF(BZ22&lt;Master_sheet_Kriterien!$L$32,3,IF(BZ22&lt;Master_sheet_Kriterien!$M$32,4,5))))</f>
        <v>5</v>
      </c>
      <c r="CB22" s="65">
        <f t="shared" ref="CB22:CB23" si="88">BZ22/CM22*100</f>
        <v>4.457114083</v>
      </c>
      <c r="CC22" s="62">
        <f>IF(CB22&lt;Master_sheet_Kriterien!$J$34,1,IF(CB22&lt;Master_sheet_Kriterien!$K$34,2,IF(CB22&lt;Master_sheet_Kriterien!$L$34,3,IF(CB22&lt;Master_sheet_Kriterien!$M$34,4,5))))</f>
        <v>1</v>
      </c>
      <c r="CD22" s="65">
        <f>100-VLOOKUP($D22,Struktur_daten_BW_2017!$B$7:$AH$452,Calc_Targetkreise!CD$5,FALSE)</f>
        <v>75.46450725</v>
      </c>
      <c r="CE22" s="62">
        <f>IF(CD22&lt;Master_sheet_Kriterien!$J$40,1,IF(CD22&lt;Master_sheet_Kriterien!$K$40,2,IF(CD22&lt;Master_sheet_Kriterien!$L$40,3,IF(CD22&lt;Master_sheet_Kriterien!$M$40,4,5))))</f>
        <v>5</v>
      </c>
      <c r="CF22" s="61"/>
      <c r="CG22" s="59">
        <f>VLOOKUP($D22,EW_19_Kreise!$A$6:$CQ$406,Calc_Targetkreise!CG$5,FALSE)/1000</f>
        <v>1302.548</v>
      </c>
      <c r="CH22" s="59">
        <f>VLOOKUP($D22,BW_17_Kreise!$B$7:$CC$410,Calc_Targetkreise!CH$5,FALSE)/1000</f>
        <v>1296.656</v>
      </c>
      <c r="CI22" s="59">
        <f>VLOOKUP($D22,EW_Erg_09_14_Kreise!$A$10:$BK$412,Calc_Targetkreise!CI$5,FALSE)/1000</f>
        <v>1283.323</v>
      </c>
      <c r="CJ22" s="59">
        <f>VLOOKUP($D22,EW_Erg_09_14_Kreise!$A$10:$BK$412,Calc_Targetkreise!CJ$5,FALSE)/1000</f>
        <v>1256.701</v>
      </c>
      <c r="CK22" s="59">
        <f>VLOOKUP($D22,EW_Erg_09_14_Kreise!$A$10:$BK$412,Calc_Targetkreise!CK$5,FALSE)/1000</f>
        <v>432.633</v>
      </c>
      <c r="CL22" s="45">
        <f>43326+16581+7566+2435+2423+1252+1078+884+873+853+731+454+430+359+253+90+74</f>
        <v>79662</v>
      </c>
      <c r="CM22" s="59">
        <f>VLOOKUP($D22,Struktur_daten_BW_2017!$B$7:$AH$452,Calc_Targetkreise!CM$5,FALSE)</f>
        <v>1787.3</v>
      </c>
      <c r="CN22" s="66">
        <v>327.0</v>
      </c>
      <c r="CO22" s="67">
        <f t="shared" si="16"/>
        <v>0.1829575337</v>
      </c>
      <c r="CP22" s="62">
        <f>IF(CO22&lt;Master_sheet_Kriterien!$J$58,1,IF(CO22&lt;Master_sheet_Kriterien!$K$58,2,IF(CO22&lt;Master_sheet_Kriterien!$L$58,3,IF(CO22&lt;Master_sheet_Kriterien!$M$58,4,5))))</f>
        <v>4</v>
      </c>
      <c r="CQ22" s="66">
        <v>261.0</v>
      </c>
      <c r="CR22" s="67">
        <f t="shared" si="17"/>
        <v>0.1460303251</v>
      </c>
      <c r="CS22" s="62">
        <f>IF(CR22&lt;Master_sheet_Kriterien!$J$59,1,IF(CR22&lt;Master_sheet_Kriterien!$K$59,2,IF(CR22&lt;Master_sheet_Kriterien!$L$59,3,IF(CR22&lt;Master_sheet_Kriterien!$M$59,4,5))))</f>
        <v>3</v>
      </c>
      <c r="CT22" s="66">
        <v>66.0</v>
      </c>
      <c r="CU22" s="44"/>
      <c r="CV22" s="66">
        <v>1.0</v>
      </c>
      <c r="CW22" s="68"/>
      <c r="CY22" s="31">
        <f t="shared" si="18"/>
        <v>2000</v>
      </c>
      <c r="DB22" s="76" t="str">
        <f t="shared" si="19"/>
        <v>Hamburg, Freie und Hansestadt</v>
      </c>
      <c r="DC22" s="58">
        <f t="shared" si="20"/>
        <v>13</v>
      </c>
      <c r="DD22" s="77">
        <f t="shared" si="21"/>
        <v>240</v>
      </c>
      <c r="DE22" s="72">
        <f t="shared" si="22"/>
        <v>0.01187169777</v>
      </c>
      <c r="DG22" s="76" t="str">
        <f t="shared" si="23"/>
        <v>Hamburg, Freie und Hansestadt</v>
      </c>
      <c r="DH22" s="58" t="str">
        <f t="shared" si="24"/>
        <v>#REF!</v>
      </c>
      <c r="DI22" s="75">
        <f t="shared" si="25"/>
        <v>220.8295753</v>
      </c>
      <c r="DJ22" s="78">
        <f t="shared" si="26"/>
        <v>0.01187169777</v>
      </c>
      <c r="DK22" s="75"/>
      <c r="DL22" s="75"/>
      <c r="DM22" s="75"/>
      <c r="DN22" s="75"/>
      <c r="DO22" s="75"/>
      <c r="DP22" s="44"/>
    </row>
    <row r="23" ht="16.5" customHeight="1">
      <c r="A23" s="58">
        <f t="shared" si="5"/>
        <v>30</v>
      </c>
      <c r="B23" s="58">
        <f t="shared" si="6"/>
        <v>216</v>
      </c>
      <c r="C23" s="58" t="s">
        <v>177</v>
      </c>
      <c r="D23" s="58">
        <v>3101.0</v>
      </c>
      <c r="E23" s="58" t="s">
        <v>178</v>
      </c>
      <c r="F23" s="59">
        <f>VLOOKUP($D23,EW_19_Kreise!$A$6:$CQ$406,Calc_Targetkreise!F$5,FALSE)/1000</f>
        <v>121.622</v>
      </c>
      <c r="G23" s="59">
        <f>VLOOKUP($D23,BW_17_Kreise!$B$7:$CC$410,Calc_Targetkreise!G$5,FALSE)/1000</f>
        <v>146.657</v>
      </c>
      <c r="H23" s="59">
        <f>VLOOKUP($D23,EW_Erg_09_14_Kreise!$A$10:$BK$412,Calc_Targetkreise!H$5,FALSE)/1000</f>
        <v>98.632</v>
      </c>
      <c r="I23" s="60">
        <f t="shared" ref="I23:K23" si="83">F23/CG23</f>
        <v>0.6387273978</v>
      </c>
      <c r="J23" s="60">
        <f t="shared" si="83"/>
        <v>0.7636754651</v>
      </c>
      <c r="K23" s="60">
        <f t="shared" si="83"/>
        <v>0.5075098407</v>
      </c>
      <c r="L23" s="61">
        <f t="shared" ref="L23:M23" si="84">1-(T23+X23)</f>
        <v>0.5750439888</v>
      </c>
      <c r="M23" s="61">
        <f t="shared" si="84"/>
        <v>0.446129404</v>
      </c>
      <c r="N23" s="62">
        <f>IF(L23&lt;Master_sheet_Kriterien!$J$46,1,IF(L23&lt;Master_sheet_Kriterien!$K$46,2,IF(L23&lt;Master_sheet_Kriterien!$L$46,3,IF(L23&lt;Master_sheet_Kriterien!$M$46,4,5))))</f>
        <v>5</v>
      </c>
      <c r="O23" s="62">
        <f>IF(M23&lt;Master_sheet_Kriterien!$J$46,1,IF(M23&lt;Master_sheet_Kriterien!$K$46,2,IF(M23&lt;Master_sheet_Kriterien!$L$46,3,IF(M23&lt;Master_sheet_Kriterien!$M$46,4,5))))</f>
        <v>3</v>
      </c>
      <c r="P23" s="61">
        <f t="shared" ref="P23:Q23" si="85">1-(T23+AM23)</f>
        <v>0.7056124714</v>
      </c>
      <c r="Q23" s="61">
        <f t="shared" si="85"/>
        <v>0.6263253714</v>
      </c>
      <c r="R23" s="62">
        <f>IF(P23&lt;Master_sheet_Kriterien!$J$46,1,IF(P23&lt;Master_sheet_Kriterien!$K$46,2,IF(P23&lt;Master_sheet_Kriterien!$L$46,3,IF(P23&lt;Master_sheet_Kriterien!$M$46,4,5))))</f>
        <v>5</v>
      </c>
      <c r="S23" s="62">
        <f>IF(Q23&lt;Master_sheet_Kriterien!$J$46,1,IF(Q23&lt;Master_sheet_Kriterien!$K$46,2,IF(Q23&lt;Master_sheet_Kriterien!$L$46,3,IF(Q23&lt;Master_sheet_Kriterien!$M$46,4,5))))</f>
        <v>5</v>
      </c>
      <c r="T23" s="61">
        <f>VLOOKUP($D23,EW_19_Kreise!$A$6:$CQ$406,Calc_Targetkreise!T$5,FALSE)/1000/F23</f>
        <v>0.2259048527</v>
      </c>
      <c r="U23" s="63">
        <f>VLOOKUP($D23,BW_17_Kreise!$B$7:$CC$410,Calc_Targetkreise!U$5,FALSE)/1000/$G23</f>
        <v>0.2900236607</v>
      </c>
      <c r="V23" s="61">
        <f>VLOOKUP(Calc_Targetkreise!$D23,EW_Erg_09_14_Kreise!$A$7:$BK$412,Calc_Targetkreise!V$5,FALSE)/1000/$H23</f>
        <v>0.3117750831</v>
      </c>
      <c r="W23" s="61">
        <f>VLOOKUP(Calc_Targetkreise!$D23,EW_Erg_09_14_Kreise!$A$7:$BK$412,Calc_Targetkreise!W$5,FALSE)/1000/CK23</f>
        <v>0.3294090955</v>
      </c>
      <c r="X23" s="61">
        <f>VLOOKUP($D23,EW_19_Kreise!$A$6:$CQ$406,Calc_Targetkreise!X$5,FALSE)/1000/F23</f>
        <v>0.1990511585</v>
      </c>
      <c r="Y23" s="63">
        <f>VLOOKUP($D23,BW_17_Kreise!$B$7:$CC$410,Calc_Targetkreise!Y$5,FALSE)/1000/$G23</f>
        <v>0.2638469354</v>
      </c>
      <c r="Z23" s="61">
        <f>VLOOKUP(Calc_Targetkreise!$D23,EW_Erg_09_14_Kreise!$A$7:$BK$412,Calc_Targetkreise!Z$5,FALSE)/1000/$H23</f>
        <v>0.3349420067</v>
      </c>
      <c r="AA23" s="61">
        <f>VLOOKUP(Calc_Targetkreise!$D23,EW_Erg_09_14_Kreise!$A$7:$BK$412,Calc_Targetkreise!AA$5,FALSE)/1000/$H23</f>
        <v>0.2166031308</v>
      </c>
      <c r="AB23" s="61">
        <f>VLOOKUP($D23,EW_19_Kreise!$A$6:$CQ$406,Calc_Targetkreise!AB$5,FALSE)/1000/F23</f>
        <v>0.2804591275</v>
      </c>
      <c r="AC23" s="63">
        <f>VLOOKUP($D23,BW_17_Kreise!$B$7:$CC$410,Calc_Targetkreise!AC$5,FALSE)/1000/$G23</f>
        <v>0.1179282271</v>
      </c>
      <c r="AD23" s="61">
        <f>VLOOKUP(Calc_Targetkreise!$D23,EW_Erg_09_14_Kreise!$A$7:$BK$412,Calc_Targetkreise!AD$5,FALSE)/1000/$H23</f>
        <v>0.14788304</v>
      </c>
      <c r="AE23" s="62">
        <f>IF(AC23&lt;Master_sheet_Kriterien!$J$54,1,IF(AC23&lt;Master_sheet_Kriterien!$K$54,2,IF(AC23&lt;Master_sheet_Kriterien!$L$54,3,IF(AC23&lt;Master_sheet_Kriterien!$M$54,4,5))))</f>
        <v>4</v>
      </c>
      <c r="AF23" s="61">
        <f>VLOOKUP(Calc_Targetkreise!$D23,EW_Erg_09_14_Kreise!$A$7:$BK$412,Calc_Targetkreise!AF$5,FALSE)/1000/$H23</f>
        <v>0.1353211939</v>
      </c>
      <c r="AG23" s="63">
        <f>VLOOKUP($D23,BW_17_Kreise!$B$7:$CC$410,Calc_Targetkreise!AG$5,FALSE)/1000/$G23</f>
        <v>0.100124781</v>
      </c>
      <c r="AH23" s="61">
        <f>VLOOKUP(Calc_Targetkreise!$D23,EW_Erg_09_14_Kreise!$A$7:$BK$412,Calc_Targetkreise!AH$5,FALSE)/1000/$H23</f>
        <v>0.02782058561</v>
      </c>
      <c r="AI23" s="61">
        <f>VLOOKUP(Calc_Targetkreise!$D23,EW_Erg_09_14_Kreise!$A$7:$BK$412,Calc_Targetkreise!AI$5,FALSE)/1000/$H23</f>
        <v>0.07591856598</v>
      </c>
      <c r="AJ23" s="63">
        <f>VLOOKUP($D23,BW_17_Kreise!$B$7:$CC$410,Calc_Targetkreise!AJ$5,FALSE)/1000/$G23</f>
        <v>0.09323114478</v>
      </c>
      <c r="AK23" s="61">
        <f>VLOOKUP(Calc_Targetkreise!$D23,EW_Erg_09_14_Kreise!$A$7:$BK$412,Calc_Targetkreise!AK$5,FALSE)/1000/$H23</f>
        <v>0.05424203098</v>
      </c>
      <c r="AL23" s="61">
        <f>VLOOKUP(Calc_Targetkreise!$D23,EW_Erg_09_14_Kreise!$A$7:$BK$412,Calc_Targetkreise!AL$5,FALSE)/1000/$H23</f>
        <v>0.04289682862</v>
      </c>
      <c r="AM23" s="61">
        <f>VLOOKUP($D23,EW_19_Kreise!$A$6:$CQ$406,Calc_Targetkreise!AM$5,FALSE)/1000/F23</f>
        <v>0.06848267583</v>
      </c>
      <c r="AN23" s="63">
        <f>VLOOKUP($D23,BW_17_Kreise!$B$7:$CC$410,Calc_Targetkreise!AN$5,FALSE)/1000/$G23</f>
        <v>0.0836509679</v>
      </c>
      <c r="AO23" s="61">
        <f>VLOOKUP(Calc_Targetkreise!$D23,EW_Erg_09_14_Kreise!$A$7:$BK$412,Calc_Targetkreise!AO$5,FALSE)/1000/$H23</f>
        <v>0.05626977046</v>
      </c>
      <c r="AP23" s="61">
        <f>VLOOKUP(Calc_Targetkreise!$D23,EW_Erg_09_14_Kreise!$A$7:$BK$412,Calc_Targetkreise!AP$5,FALSE)/1000/$H23</f>
        <v>0.000212912645</v>
      </c>
      <c r="AQ23" s="61">
        <f t="shared" ref="AQ23:AR23" si="86">1-U23-Y23-AC23-AG23-AJ23-AN23</f>
        <v>0.05119428326</v>
      </c>
      <c r="AR23" s="61">
        <f t="shared" si="86"/>
        <v>0.06706748317</v>
      </c>
      <c r="AS23" s="61">
        <f t="shared" si="11"/>
        <v>0.1996382725</v>
      </c>
      <c r="AT23" s="63">
        <f>VLOOKUP($D23,BW_17_Kreise!$B$7:$CC$410,Calc_Targetkreise!AT$5,FALSE)/1000/$G23</f>
        <v>0.006170861261</v>
      </c>
      <c r="AU23" s="61">
        <f>VLOOKUP(Calc_Targetkreise!$D23,EW_Erg_09_14_Kreise!$A$7:$BK$412,Calc_Targetkreise!AU$5,FALSE)/1000/$H23</f>
        <v>0.02342039095</v>
      </c>
      <c r="AV23" s="62">
        <f>IF(AU23&lt;Master_sheet_Kriterien!$J$44,1,IF(AU23&lt;Master_sheet_Kriterien!$K$44,2,IF(AU23&lt;Master_sheet_Kriterien!$L$44,3,IF(AU23&lt;Master_sheet_Kriterien!$M$44,4,5))))</f>
        <v>5</v>
      </c>
      <c r="AW23" s="61">
        <f>VLOOKUP(Calc_Targetkreise!$D23,EW_Erg_09_14_Kreise!$A$7:$BK$412,Calc_Targetkreise!AW$5,FALSE)/1000/$H23</f>
        <v>0.0123996269</v>
      </c>
      <c r="AX23" s="61">
        <f>VLOOKUP($D23,EW_19_Kreise!$A$6:$CQ$406,Calc_Targetkreise!AX$5,FALSE)/1000/F23</f>
        <v>0.01325418099</v>
      </c>
      <c r="AY23" s="62">
        <f>IF(AX23&lt;Master_sheet_Kriterien!$J$56,1,IF(AX23&lt;Master_sheet_Kriterien!$K$56,2,IF(AX23&lt;Master_sheet_Kriterien!$L$56,3,IF(AX23&lt;Master_sheet_Kriterien!$M$56,4,5))))</f>
        <v>4</v>
      </c>
      <c r="AZ23" s="64">
        <f>VLOOKUP($D23,EW_19_Kreise!$A$6:$CQ$406,Calc_Targetkreise!AZ$5,FALSE)</f>
        <v>1612</v>
      </c>
      <c r="BA23" s="62">
        <f>IF(AZ23&lt;Master_sheet_Kriterien!$J$57,1,IF(AZ23&lt;Master_sheet_Kriterien!$K$57,2,IF(AZ23&lt;Master_sheet_Kriterien!$L$57,3,IF(AZ23&lt;Master_sheet_Kriterien!$M$56,4,5))))</f>
        <v>5</v>
      </c>
      <c r="BB23" s="59">
        <f>VLOOKUP($D23,Struktur_daten_BW_2017!$B$7:$AH$452,Calc_Targetkreise!BB$5,FALSE)</f>
        <v>1308</v>
      </c>
      <c r="BC23" s="62">
        <f>IF(BB23&lt;Master_sheet_Kriterien!$J$8,1,IF(BB23&lt;Master_sheet_Kriterien!$K$8,2,IF(BB23&lt;Master_sheet_Kriterien!$L$8,3,IF(BB23&lt;Master_sheet_Kriterien!$M$8,4,5))))</f>
        <v>4</v>
      </c>
      <c r="BD23" s="65">
        <f t="shared" si="12"/>
        <v>23.1288</v>
      </c>
      <c r="BE23" s="62">
        <f>IF(BD23&lt;Master_sheet_Kriterien!$J$10,1,IF(BD23&lt;Master_sheet_Kriterien!$K$10,2,IF(BD23&lt;Master_sheet_Kriterien!$L$10,3,IF(BD23&lt;Master_sheet_Kriterien!$M$10,4,5))))</f>
        <v>3</v>
      </c>
      <c r="BF23" s="65">
        <f>VLOOKUP($D23,Struktur_daten_BW_2017!$B$7:$AH$452,Calc_Targetkreise!BF$5,FALSE)</f>
        <v>9.2</v>
      </c>
      <c r="BG23" s="62">
        <f>IF(BF23&lt;Master_sheet_Kriterien!$J$12,1,IF(BF23&lt;Master_sheet_Kriterien!$K$12,2,IF(BF23&lt;Master_sheet_Kriterien!$L$12,3,IF(BF23&lt;Master_sheet_Kriterien!$M$12,4,5))))</f>
        <v>5</v>
      </c>
      <c r="BH23" s="65">
        <f>VLOOKUP($D23,Struktur_daten_BW_2017!$B$7:$AH$452,Calc_Targetkreise!BH$5,FALSE)</f>
        <v>16.7</v>
      </c>
      <c r="BI23" s="62">
        <f>IF(BH23&lt;Master_sheet_Kriterien!$J$14,1,IF(BH23&lt;Master_sheet_Kriterien!$K$14,2,IF(BH23&lt;Master_sheet_Kriterien!$L$14,3,IF(BH23&lt;Master_sheet_Kriterien!$M$14,4,5))))</f>
        <v>5</v>
      </c>
      <c r="BJ23" s="65">
        <f>VLOOKUP($D23,Struktur_daten_BW_2017!$B$7:$AH$452,Calc_Targetkreise!BJ$5,FALSE)</f>
        <v>33.5</v>
      </c>
      <c r="BK23" s="62">
        <f>IF(BJ23&lt;Master_sheet_Kriterien!$J$16,1,IF(BJ23&lt;Master_sheet_Kriterien!$K$16,2,IF(BJ23&lt;Master_sheet_Kriterien!$L$16,3,IF(BJ23&lt;Master_sheet_Kriterien!$M$16,4,5))))</f>
        <v>1</v>
      </c>
      <c r="BL23" s="65">
        <f>VLOOKUP($D23,Struktur_daten_BW_2017!$B$7:$AH$452,Calc_Targetkreise!BL$5,FALSE)</f>
        <v>15.2</v>
      </c>
      <c r="BM23" s="62">
        <f>IF(BL23&lt;Master_sheet_Kriterien!$J$18,1,IF(BL23&lt;Master_sheet_Kriterien!$K$18,2,IF(BL23&lt;Master_sheet_Kriterien!$L$18,3,IF(BL23&lt;Master_sheet_Kriterien!$M$18,4,5))))</f>
        <v>2</v>
      </c>
      <c r="BN23" s="65">
        <f>VLOOKUP($D23,Struktur_daten_BW_2017!$B$7:$AH$452,Calc_Targetkreise!BN$5,FALSE)</f>
        <v>11</v>
      </c>
      <c r="BO23" s="62">
        <f>IF(BN23&lt;Master_sheet_Kriterien!$J$20,1,IF(BN23&lt;Master_sheet_Kriterien!$K$20,2,IF(BN23&lt;Master_sheet_Kriterien!$L$20,3,IF(BN23&lt;Master_sheet_Kriterien!$M$20,4,5))))</f>
        <v>4</v>
      </c>
      <c r="BP23" s="59">
        <f>VLOOKUP($D23,Struktur_daten_BW_2017!$B$7:$AH$452,Calc_Targetkreise!BP$5,FALSE)</f>
        <v>19803</v>
      </c>
      <c r="BQ23" s="62">
        <f>IF(BP23&lt;Master_sheet_Kriterien!$J$38,1,IF(BP23&lt;Master_sheet_Kriterien!$K$38,2,IF(BP23&lt;Master_sheet_Kriterien!$L$38,3,IF(BP23&lt;Master_sheet_Kriterien!$M$38,4,5))))</f>
        <v>2</v>
      </c>
      <c r="BR23" s="65">
        <f>VLOOKUP($D23,Struktur_daten_BW_2017!$B$7:$AH$452,Calc_Targetkreise!BR$5,FALSE)</f>
        <v>49</v>
      </c>
      <c r="BS23" s="62">
        <f>IF(BR23&lt;Master_sheet_Kriterien!$J$24,1,IF(BR23&lt;Master_sheet_Kriterien!$K$24,2,IF(BR23&lt;Master_sheet_Kriterien!$L$24,3,IF(BR23&lt;Master_sheet_Kriterien!$M$24,4,5))))</f>
        <v>5</v>
      </c>
      <c r="BT23" s="65">
        <f>VLOOKUP($D23,Struktur_daten_BW_2017!$B$7:$AH$452,Calc_Targetkreise!BT$5,FALSE)</f>
        <v>16.6</v>
      </c>
      <c r="BU23" s="62">
        <f>IF(BT23&lt;Master_sheet_Kriterien!$J$26,1,IF(BT23&lt;Master_sheet_Kriterien!$K$26,2,IF(BT23&lt;Master_sheet_Kriterien!$L$26,3,IF(BT23&lt;Master_sheet_Kriterien!$M$26,4,5))))</f>
        <v>5</v>
      </c>
      <c r="BV23" s="65">
        <f t="shared" si="13"/>
        <v>4.17324</v>
      </c>
      <c r="BW23" s="62">
        <f>IF(BV23&lt;Master_sheet_Kriterien!$J$28,1,IF(BV23&lt;Master_sheet_Kriterien!$K$28,2,IF(BV23&lt;Master_sheet_Kriterien!$L$28,3,IF(BV23&lt;Master_sheet_Kriterien!$M$28,4,5))))</f>
        <v>3</v>
      </c>
      <c r="BX23" s="65">
        <f>VLOOKUP($D23,Struktur_daten_BW_2017!$B$7:$AH$452,Calc_Targetkreise!BX$5,FALSE)</f>
        <v>37.34939759</v>
      </c>
      <c r="BY23" s="62">
        <f>IF(BX23&lt;Master_sheet_Kriterien!$J$30,1,IF(BX23&lt;Master_sheet_Kriterien!$K$30,2,IF(BX23&lt;Master_sheet_Kriterien!$L$30,3,IF(BX23&lt;Master_sheet_Kriterien!$M$30,4,5))))</f>
        <v>5</v>
      </c>
      <c r="BZ23" s="65">
        <f t="shared" si="87"/>
        <v>21.181</v>
      </c>
      <c r="CA23" s="62">
        <f>IF(BZ23&lt;Master_sheet_Kriterien!$J$32,1,IF(BZ23&lt;Master_sheet_Kriterien!$K$32,2,IF(BZ23&lt;Master_sheet_Kriterien!$L$32,3,IF(BZ23&lt;Master_sheet_Kriterien!$M$32,4,5))))</f>
        <v>2</v>
      </c>
      <c r="CB23" s="65">
        <f t="shared" si="88"/>
        <v>8.425218775</v>
      </c>
      <c r="CC23" s="62">
        <f>IF(CB23&lt;Master_sheet_Kriterien!$J$34,1,IF(CB23&lt;Master_sheet_Kriterien!$K$34,2,IF(CB23&lt;Master_sheet_Kriterien!$L$34,3,IF(CB23&lt;Master_sheet_Kriterien!$M$34,4,5))))</f>
        <v>3</v>
      </c>
      <c r="CD23" s="65">
        <f>100-VLOOKUP($D23,Struktur_daten_BW_2017!$B$7:$AH$452,Calc_Targetkreise!CD$5,FALSE)</f>
        <v>67.3</v>
      </c>
      <c r="CE23" s="62">
        <f>IF(CD23&lt;Master_sheet_Kriterien!$J$40,1,IF(CD23&lt;Master_sheet_Kriterien!$K$40,2,IF(CD23&lt;Master_sheet_Kriterien!$L$40,3,IF(CD23&lt;Master_sheet_Kriterien!$M$40,4,5))))</f>
        <v>5</v>
      </c>
      <c r="CF23" s="61"/>
      <c r="CG23" s="59">
        <f>VLOOKUP($D23,EW_19_Kreise!$A$6:$CQ$406,Calc_Targetkreise!CG$5,FALSE)/1000</f>
        <v>190.413</v>
      </c>
      <c r="CH23" s="59">
        <f>VLOOKUP($D23,BW_17_Kreise!$B$7:$CC$410,Calc_Targetkreise!CH$5,FALSE)/1000</f>
        <v>192.041</v>
      </c>
      <c r="CI23" s="59">
        <f>VLOOKUP($D23,EW_Erg_09_14_Kreise!$A$10:$BK$412,Calc_Targetkreise!CI$5,FALSE)/1000</f>
        <v>194.345</v>
      </c>
      <c r="CJ23" s="59">
        <f>VLOOKUP($D23,EW_Erg_09_14_Kreise!$A$10:$BK$412,Calc_Targetkreise!CJ$5,FALSE)/1000</f>
        <v>189.825</v>
      </c>
      <c r="CK23" s="59">
        <f>VLOOKUP($D23,EW_Erg_09_14_Kreise!$A$10:$BK$412,Calc_Targetkreise!CK$5,FALSE)/1000</f>
        <v>79.336</v>
      </c>
      <c r="CL23" s="45">
        <f>20116+1065</f>
        <v>21181</v>
      </c>
      <c r="CM23" s="59">
        <f>VLOOKUP($D23,Struktur_daten_BW_2017!$B$7:$AH$452,Calc_Targetkreise!CM$5,FALSE)</f>
        <v>251.4</v>
      </c>
      <c r="CN23" s="66">
        <v>24.0</v>
      </c>
      <c r="CO23" s="67">
        <f t="shared" si="16"/>
        <v>0.09546539379</v>
      </c>
      <c r="CP23" s="62">
        <f>IF(CO23&lt;Master_sheet_Kriterien!$J$58,1,IF(CO23&lt;Master_sheet_Kriterien!$K$58,2,IF(CO23&lt;Master_sheet_Kriterien!$L$58,3,IF(CO23&lt;Master_sheet_Kriterien!$M$58,4,5))))</f>
        <v>2</v>
      </c>
      <c r="CQ23" s="66">
        <v>19.0</v>
      </c>
      <c r="CR23" s="67">
        <f t="shared" si="17"/>
        <v>0.07557677009</v>
      </c>
      <c r="CS23" s="62">
        <f>IF(CR23&lt;Master_sheet_Kriterien!$J$59,1,IF(CR23&lt;Master_sheet_Kriterien!$K$59,2,IF(CR23&lt;Master_sheet_Kriterien!$L$59,3,IF(CR23&lt;Master_sheet_Kriterien!$M$59,4,5))))</f>
        <v>2</v>
      </c>
      <c r="CT23" s="66">
        <v>5.0</v>
      </c>
      <c r="CU23" s="44"/>
      <c r="CV23" s="66">
        <v>0.0</v>
      </c>
      <c r="CW23" s="68"/>
      <c r="CY23" s="31">
        <f t="shared" si="18"/>
        <v>3101</v>
      </c>
      <c r="DB23" s="76" t="str">
        <f t="shared" si="19"/>
        <v>Braunschweig, Stadt</v>
      </c>
      <c r="DC23" s="58">
        <f t="shared" si="20"/>
        <v>30</v>
      </c>
      <c r="DD23" s="77">
        <f t="shared" si="21"/>
        <v>216</v>
      </c>
      <c r="DE23" s="72">
        <f t="shared" si="22"/>
        <v>0.01325418099</v>
      </c>
      <c r="DG23" s="76" t="str">
        <f t="shared" si="23"/>
        <v>Braunschweig, Stadt</v>
      </c>
      <c r="DH23" s="58" t="str">
        <f t="shared" si="24"/>
        <v>#REF!</v>
      </c>
      <c r="DI23" s="75">
        <f t="shared" si="25"/>
        <v>204.9546539</v>
      </c>
      <c r="DJ23" s="78">
        <f t="shared" si="26"/>
        <v>0.01325418099</v>
      </c>
      <c r="DK23" s="75"/>
      <c r="DL23" s="75"/>
      <c r="DM23" s="75"/>
      <c r="DN23" s="75"/>
      <c r="DO23" s="75"/>
      <c r="DP23" s="44"/>
    </row>
    <row r="24" ht="16.5" customHeight="1">
      <c r="A24" s="58">
        <f t="shared" si="5"/>
        <v>326</v>
      </c>
      <c r="B24" s="58">
        <f t="shared" si="6"/>
        <v>130</v>
      </c>
      <c r="C24" s="58" t="s">
        <v>177</v>
      </c>
      <c r="D24" s="58">
        <v>3102.0</v>
      </c>
      <c r="E24" s="58" t="s">
        <v>179</v>
      </c>
      <c r="F24" s="59">
        <f>VLOOKUP($D24,EW_19_Kreise!$A$6:$CQ$406,Calc_Targetkreise!F$5,FALSE)/1000</f>
        <v>36.822</v>
      </c>
      <c r="G24" s="59">
        <f>VLOOKUP($D24,BW_17_Kreise!$B$7:$CC$410,Calc_Targetkreise!G$5,FALSE)/1000</f>
        <v>52.313</v>
      </c>
      <c r="H24" s="59">
        <f>VLOOKUP($D24,EW_Erg_09_14_Kreise!$A$10:$BK$412,Calc_Targetkreise!H$5,FALSE)/1000</f>
        <v>34.128</v>
      </c>
      <c r="I24" s="60">
        <f t="shared" ref="I24:K24" si="89">F24/CG24</f>
        <v>0.5062347911</v>
      </c>
      <c r="J24" s="60">
        <f t="shared" si="89"/>
        <v>0.7087522016</v>
      </c>
      <c r="K24" s="60">
        <f t="shared" si="89"/>
        <v>0.4534077322</v>
      </c>
      <c r="L24" s="61">
        <f t="shared" ref="L24:M24" si="90">1-(T24+X24)</f>
        <v>0.4914724893</v>
      </c>
      <c r="M24" s="61">
        <f t="shared" si="90"/>
        <v>0.4039531283</v>
      </c>
      <c r="N24" s="62">
        <f>IF(L24&lt;Master_sheet_Kriterien!$J$46,1,IF(L24&lt;Master_sheet_Kriterien!$K$46,2,IF(L24&lt;Master_sheet_Kriterien!$L$46,3,IF(L24&lt;Master_sheet_Kriterien!$M$46,4,5))))</f>
        <v>4</v>
      </c>
      <c r="O24" s="62">
        <f>IF(M24&lt;Master_sheet_Kriterien!$J$46,1,IF(M24&lt;Master_sheet_Kriterien!$K$46,2,IF(M24&lt;Master_sheet_Kriterien!$L$46,3,IF(M24&lt;Master_sheet_Kriterien!$M$46,4,5))))</f>
        <v>2</v>
      </c>
      <c r="P24" s="61">
        <f t="shared" ref="P24:Q24" si="91">1-(T24+AM24)</f>
        <v>0.5984194232</v>
      </c>
      <c r="Q24" s="61">
        <f t="shared" si="91"/>
        <v>0.575382792</v>
      </c>
      <c r="R24" s="62">
        <f>IF(P24&lt;Master_sheet_Kriterien!$J$46,1,IF(P24&lt;Master_sheet_Kriterien!$K$46,2,IF(P24&lt;Master_sheet_Kriterien!$L$46,3,IF(P24&lt;Master_sheet_Kriterien!$M$46,4,5))))</f>
        <v>5</v>
      </c>
      <c r="S24" s="62">
        <f>IF(Q24&lt;Master_sheet_Kriterien!$J$46,1,IF(Q24&lt;Master_sheet_Kriterien!$K$46,2,IF(Q24&lt;Master_sheet_Kriterien!$L$46,3,IF(Q24&lt;Master_sheet_Kriterien!$M$46,4,5))))</f>
        <v>5</v>
      </c>
      <c r="T24" s="61">
        <f>VLOOKUP($D24,EW_19_Kreise!$A$6:$CQ$406,Calc_Targetkreise!T$5,FALSE)/1000/F24</f>
        <v>0.2516973548</v>
      </c>
      <c r="U24" s="63">
        <f>VLOOKUP($D24,BW_17_Kreise!$B$7:$CC$410,Calc_Targetkreise!U$5,FALSE)/1000/$G24</f>
        <v>0.2602412402</v>
      </c>
      <c r="V24" s="61">
        <f>VLOOKUP(Calc_Targetkreise!$D24,EW_Erg_09_14_Kreise!$A$7:$BK$412,Calc_Targetkreise!V$5,FALSE)/1000/$H24</f>
        <v>0.3548406001</v>
      </c>
      <c r="W24" s="61">
        <f>VLOOKUP(Calc_Targetkreise!$D24,EW_Erg_09_14_Kreise!$A$7:$BK$412,Calc_Targetkreise!W$5,FALSE)/1000/CK24</f>
        <v>0.3496004566</v>
      </c>
      <c r="X24" s="61">
        <f>VLOOKUP($D24,EW_19_Kreise!$A$6:$CQ$406,Calc_Targetkreise!X$5,FALSE)/1000/F24</f>
        <v>0.2568301559</v>
      </c>
      <c r="Y24" s="63">
        <f>VLOOKUP($D24,BW_17_Kreise!$B$7:$CC$410,Calc_Targetkreise!Y$5,FALSE)/1000/$G24</f>
        <v>0.3358056315</v>
      </c>
      <c r="Z24" s="61">
        <f>VLOOKUP(Calc_Targetkreise!$D24,EW_Erg_09_14_Kreise!$A$7:$BK$412,Calc_Targetkreise!Z$5,FALSE)/1000/$H24</f>
        <v>0.4094585091</v>
      </c>
      <c r="AA24" s="61">
        <f>VLOOKUP(Calc_Targetkreise!$D24,EW_Erg_09_14_Kreise!$A$7:$BK$412,Calc_Targetkreise!AA$5,FALSE)/1000/$H24</f>
        <v>0.2846929208</v>
      </c>
      <c r="AB24" s="61">
        <f>VLOOKUP($D24,EW_19_Kreise!$A$6:$CQ$406,Calc_Targetkreise!AB$5,FALSE)/1000/F24</f>
        <v>0.1477377655</v>
      </c>
      <c r="AC24" s="63">
        <f>VLOOKUP($D24,BW_17_Kreise!$B$7:$CC$410,Calc_Targetkreise!AC$5,FALSE)/1000/$G24</f>
        <v>0.04826716113</v>
      </c>
      <c r="AD24" s="61">
        <f>VLOOKUP(Calc_Targetkreise!$D24,EW_Erg_09_14_Kreise!$A$7:$BK$412,Calc_Targetkreise!AD$5,FALSE)/1000/$H24</f>
        <v>0.05798757618</v>
      </c>
      <c r="AE24" s="62">
        <f>IF(AC24&lt;Master_sheet_Kriterien!$J$54,1,IF(AC24&lt;Master_sheet_Kriterien!$K$54,2,IF(AC24&lt;Master_sheet_Kriterien!$L$54,3,IF(AC24&lt;Master_sheet_Kriterien!$M$54,4,5))))</f>
        <v>1</v>
      </c>
      <c r="AF24" s="61">
        <f>VLOOKUP(Calc_Targetkreise!$D24,EW_Erg_09_14_Kreise!$A$7:$BK$412,Calc_Targetkreise!AF$5,FALSE)/1000/$H24</f>
        <v>0.05956985466</v>
      </c>
      <c r="AG24" s="63">
        <f>VLOOKUP($D24,BW_17_Kreise!$B$7:$CC$410,Calc_Targetkreise!AG$5,FALSE)/1000/$G24</f>
        <v>0.0663506203</v>
      </c>
      <c r="AH24" s="61">
        <f>VLOOKUP(Calc_Targetkreise!$D24,EW_Erg_09_14_Kreise!$A$7:$BK$412,Calc_Targetkreise!AH$5,FALSE)/1000/$H24</f>
        <v>0.01714135021</v>
      </c>
      <c r="AI24" s="61">
        <f>VLOOKUP(Calc_Targetkreise!$D24,EW_Erg_09_14_Kreise!$A$7:$BK$412,Calc_Targetkreise!AI$5,FALSE)/1000/$H24</f>
        <v>0.06285161744</v>
      </c>
      <c r="AJ24" s="63">
        <f>VLOOKUP($D24,BW_17_Kreise!$B$7:$CC$410,Calc_Targetkreise!AJ$5,FALSE)/1000/$G24</f>
        <v>0.08210196318</v>
      </c>
      <c r="AK24" s="61">
        <f>VLOOKUP(Calc_Targetkreise!$D24,EW_Erg_09_14_Kreise!$A$7:$BK$412,Calc_Targetkreise!AK$5,FALSE)/1000/$H24</f>
        <v>0.04582747304</v>
      </c>
      <c r="AL24" s="61">
        <f>VLOOKUP(Calc_Targetkreise!$D24,EW_Erg_09_14_Kreise!$A$7:$BK$412,Calc_Targetkreise!AL$5,FALSE)/1000/$H24</f>
        <v>0.04406938584</v>
      </c>
      <c r="AM24" s="61">
        <f>VLOOKUP($D24,EW_19_Kreise!$A$6:$CQ$406,Calc_Targetkreise!AM$5,FALSE)/1000/F24</f>
        <v>0.149883222</v>
      </c>
      <c r="AN24" s="63">
        <f>VLOOKUP($D24,BW_17_Kreise!$B$7:$CC$410,Calc_Targetkreise!AN$5,FALSE)/1000/$G24</f>
        <v>0.1643759677</v>
      </c>
      <c r="AO24" s="61">
        <f>VLOOKUP(Calc_Targetkreise!$D24,EW_Erg_09_14_Kreise!$A$7:$BK$412,Calc_Targetkreise!AO$5,FALSE)/1000/$H24</f>
        <v>0.05789967182</v>
      </c>
      <c r="AP24" s="61">
        <f>VLOOKUP(Calc_Targetkreise!$D24,EW_Erg_09_14_Kreise!$A$7:$BK$412,Calc_Targetkreise!AP$5,FALSE)/1000/$H24</f>
        <v>0.0002637130802</v>
      </c>
      <c r="AQ24" s="61">
        <f t="shared" ref="AQ24:AR24" si="92">1-U24-Y24-AC24-AG24-AJ24-AN24</f>
        <v>0.04285741594</v>
      </c>
      <c r="AR24" s="61">
        <f t="shared" si="92"/>
        <v>0.0568448195</v>
      </c>
      <c r="AS24" s="61">
        <f t="shared" si="11"/>
        <v>0.1989520516</v>
      </c>
      <c r="AT24" s="63">
        <f>VLOOKUP($D24,BW_17_Kreise!$B$7:$CC$410,Calc_Targetkreise!AT$5,FALSE)/1000/$G24</f>
        <v>0.004874505381</v>
      </c>
      <c r="AU24" s="61">
        <f>VLOOKUP(Calc_Targetkreise!$D24,EW_Erg_09_14_Kreise!$A$7:$BK$412,Calc_Targetkreise!AU$5,FALSE)/1000/$H24</f>
        <v>0.008614627286</v>
      </c>
      <c r="AV24" s="62">
        <f>IF(AU24&lt;Master_sheet_Kriterien!$J$44,1,IF(AU24&lt;Master_sheet_Kriterien!$K$44,2,IF(AU24&lt;Master_sheet_Kriterien!$L$44,3,IF(AU24&lt;Master_sheet_Kriterien!$M$44,4,5))))</f>
        <v>1</v>
      </c>
      <c r="AW24" s="61">
        <f>VLOOKUP(Calc_Targetkreise!$D24,EW_Erg_09_14_Kreise!$A$7:$BK$412,Calc_Targetkreise!AW$5,FALSE)/1000/$H24</f>
        <v>0.00568448195</v>
      </c>
      <c r="AX24" s="61">
        <f>VLOOKUP($D24,EW_19_Kreise!$A$6:$CQ$406,Calc_Targetkreise!AX$5,FALSE)/1000/F24</f>
        <v>0.003910705556</v>
      </c>
      <c r="AY24" s="62">
        <f>IF(AX24&lt;Master_sheet_Kriterien!$J$56,1,IF(AX24&lt;Master_sheet_Kriterien!$K$56,2,IF(AX24&lt;Master_sheet_Kriterien!$L$56,3,IF(AX24&lt;Master_sheet_Kriterien!$M$56,4,5))))</f>
        <v>2</v>
      </c>
      <c r="AZ24" s="64">
        <f>VLOOKUP($D24,EW_19_Kreise!$A$6:$CQ$406,Calc_Targetkreise!AZ$5,FALSE)</f>
        <v>144</v>
      </c>
      <c r="BA24" s="62">
        <f>IF(AZ24&lt;Master_sheet_Kriterien!$J$57,1,IF(AZ24&lt;Master_sheet_Kriterien!$K$57,2,IF(AZ24&lt;Master_sheet_Kriterien!$L$57,3,IF(AZ24&lt;Master_sheet_Kriterien!$M$56,4,5))))</f>
        <v>1</v>
      </c>
      <c r="BB24" s="59">
        <f>VLOOKUP($D24,Struktur_daten_BW_2017!$B$7:$AH$452,Calc_Targetkreise!BB$5,FALSE)</f>
        <v>452.1</v>
      </c>
      <c r="BC24" s="62">
        <f>IF(BB24&lt;Master_sheet_Kriterien!$J$8,1,IF(BB24&lt;Master_sheet_Kriterien!$K$8,2,IF(BB24&lt;Master_sheet_Kriterien!$L$8,3,IF(BB24&lt;Master_sheet_Kriterien!$M$8,4,5))))</f>
        <v>4</v>
      </c>
      <c r="BD24" s="65">
        <f t="shared" si="12"/>
        <v>21.216</v>
      </c>
      <c r="BE24" s="62">
        <f>IF(BD24&lt;Master_sheet_Kriterien!$J$10,1,IF(BD24&lt;Master_sheet_Kriterien!$K$10,2,IF(BD24&lt;Master_sheet_Kriterien!$L$10,3,IF(BD24&lt;Master_sheet_Kriterien!$M$10,4,5))))</f>
        <v>2</v>
      </c>
      <c r="BF24" s="65">
        <f>VLOOKUP($D24,Struktur_daten_BW_2017!$B$7:$AH$452,Calc_Targetkreise!BF$5,FALSE)</f>
        <v>8</v>
      </c>
      <c r="BG24" s="62">
        <f>IF(BF24&lt;Master_sheet_Kriterien!$J$12,1,IF(BF24&lt;Master_sheet_Kriterien!$K$12,2,IF(BF24&lt;Master_sheet_Kriterien!$L$12,3,IF(BF24&lt;Master_sheet_Kriterien!$M$12,4,5))))</f>
        <v>3</v>
      </c>
      <c r="BH24" s="65">
        <f>VLOOKUP($D24,Struktur_daten_BW_2017!$B$7:$AH$452,Calc_Targetkreise!BH$5,FALSE)</f>
        <v>10.4</v>
      </c>
      <c r="BI24" s="62">
        <f>IF(BH24&lt;Master_sheet_Kriterien!$J$14,1,IF(BH24&lt;Master_sheet_Kriterien!$K$14,2,IF(BH24&lt;Master_sheet_Kriterien!$L$14,3,IF(BH24&lt;Master_sheet_Kriterien!$M$14,4,5))))</f>
        <v>1</v>
      </c>
      <c r="BJ24" s="65">
        <f>VLOOKUP($D24,Struktur_daten_BW_2017!$B$7:$AH$452,Calc_Targetkreise!BJ$5,FALSE)</f>
        <v>35.1</v>
      </c>
      <c r="BK24" s="62">
        <f>IF(BJ24&lt;Master_sheet_Kriterien!$J$16,1,IF(BJ24&lt;Master_sheet_Kriterien!$K$16,2,IF(BJ24&lt;Master_sheet_Kriterien!$L$16,3,IF(BJ24&lt;Master_sheet_Kriterien!$M$16,4,5))))</f>
        <v>2</v>
      </c>
      <c r="BL24" s="65">
        <f>VLOOKUP($D24,Struktur_daten_BW_2017!$B$7:$AH$452,Calc_Targetkreise!BL$5,FALSE)</f>
        <v>18.7</v>
      </c>
      <c r="BM24" s="62">
        <f>IF(BL24&lt;Master_sheet_Kriterien!$J$18,1,IF(BL24&lt;Master_sheet_Kriterien!$K$18,2,IF(BL24&lt;Master_sheet_Kriterien!$L$18,3,IF(BL24&lt;Master_sheet_Kriterien!$M$18,4,5))))</f>
        <v>5</v>
      </c>
      <c r="BN24" s="65">
        <f>VLOOKUP($D24,Struktur_daten_BW_2017!$B$7:$AH$452,Calc_Targetkreise!BN$5,FALSE)</f>
        <v>11.6</v>
      </c>
      <c r="BO24" s="62">
        <f>IF(BN24&lt;Master_sheet_Kriterien!$J$20,1,IF(BN24&lt;Master_sheet_Kriterien!$K$20,2,IF(BN24&lt;Master_sheet_Kriterien!$L$20,3,IF(BN24&lt;Master_sheet_Kriterien!$M$20,4,5))))</f>
        <v>4</v>
      </c>
      <c r="BP24" s="59">
        <f>VLOOKUP($D24,Struktur_daten_BW_2017!$B$7:$AH$452,Calc_Targetkreise!BP$5,FALSE)</f>
        <v>19830</v>
      </c>
      <c r="BQ24" s="62">
        <f>IF(BP24&lt;Master_sheet_Kriterien!$J$38,1,IF(BP24&lt;Master_sheet_Kriterien!$K$38,2,IF(BP24&lt;Master_sheet_Kriterien!$L$38,3,IF(BP24&lt;Master_sheet_Kriterien!$M$38,4,5))))</f>
        <v>2</v>
      </c>
      <c r="BR24" s="65">
        <f>VLOOKUP($D24,Struktur_daten_BW_2017!$B$7:$AH$452,Calc_Targetkreise!BR$5,FALSE)</f>
        <v>26.2</v>
      </c>
      <c r="BS24" s="62">
        <f>IF(BR24&lt;Master_sheet_Kriterien!$J$24,1,IF(BR24&lt;Master_sheet_Kriterien!$K$24,2,IF(BR24&lt;Master_sheet_Kriterien!$L$24,3,IF(BR24&lt;Master_sheet_Kriterien!$M$24,4,5))))</f>
        <v>1</v>
      </c>
      <c r="BT24" s="65">
        <f>VLOOKUP($D24,Struktur_daten_BW_2017!$B$7:$AH$452,Calc_Targetkreise!BT$5,FALSE)</f>
        <v>13.8</v>
      </c>
      <c r="BU24" s="62">
        <f>IF(BT24&lt;Master_sheet_Kriterien!$J$26,1,IF(BT24&lt;Master_sheet_Kriterien!$K$26,2,IF(BT24&lt;Master_sheet_Kriterien!$L$26,3,IF(BT24&lt;Master_sheet_Kriterien!$M$26,4,5))))</f>
        <v>3</v>
      </c>
      <c r="BV24" s="65">
        <f t="shared" si="13"/>
        <v>3.65976</v>
      </c>
      <c r="BW24" s="62">
        <f>IF(BV24&lt;Master_sheet_Kriterien!$J$28,1,IF(BV24&lt;Master_sheet_Kriterien!$K$28,2,IF(BV24&lt;Master_sheet_Kriterien!$L$28,3,IF(BV24&lt;Master_sheet_Kriterien!$M$28,4,5))))</f>
        <v>2</v>
      </c>
      <c r="BX24" s="65">
        <f>VLOOKUP($D24,Struktur_daten_BW_2017!$B$7:$AH$452,Calc_Targetkreise!BX$5,FALSE)</f>
        <v>29.71014493</v>
      </c>
      <c r="BY24" s="62">
        <f>IF(BX24&lt;Master_sheet_Kriterien!$J$30,1,IF(BX24&lt;Master_sheet_Kriterien!$K$30,2,IF(BX24&lt;Master_sheet_Kriterien!$L$30,3,IF(BX24&lt;Master_sheet_Kriterien!$M$30,4,5))))</f>
        <v>5</v>
      </c>
      <c r="BZ24" s="65"/>
      <c r="CA24" s="62">
        <f>IF(BZ24&lt;Master_sheet_Kriterien!$J$32,1,IF(BZ24&lt;Master_sheet_Kriterien!$K$32,2,IF(BZ24&lt;Master_sheet_Kriterien!$L$32,3,IF(BZ24&lt;Master_sheet_Kriterien!$M$32,4,5))))</f>
        <v>1</v>
      </c>
      <c r="CB24" s="65"/>
      <c r="CC24" s="62">
        <f>IF(CB24&lt;Master_sheet_Kriterien!$J$34,1,IF(CB24&lt;Master_sheet_Kriterien!$K$34,2,IF(CB24&lt;Master_sheet_Kriterien!$L$34,3,IF(CB24&lt;Master_sheet_Kriterien!$M$34,4,5))))</f>
        <v>1</v>
      </c>
      <c r="CD24" s="65">
        <f>100-VLOOKUP($D24,Struktur_daten_BW_2017!$B$7:$AH$452,Calc_Targetkreise!CD$5,FALSE)</f>
        <v>44.4</v>
      </c>
      <c r="CE24" s="62">
        <f>IF(CD24&lt;Master_sheet_Kriterien!$J$40,1,IF(CD24&lt;Master_sheet_Kriterien!$K$40,2,IF(CD24&lt;Master_sheet_Kriterien!$L$40,3,IF(CD24&lt;Master_sheet_Kriterien!$M$40,4,5))))</f>
        <v>2</v>
      </c>
      <c r="CF24" s="61"/>
      <c r="CG24" s="59">
        <f>VLOOKUP($D24,EW_19_Kreise!$A$6:$CQ$406,Calc_Targetkreise!CG$5,FALSE)/1000</f>
        <v>72.737</v>
      </c>
      <c r="CH24" s="59">
        <f>VLOOKUP($D24,BW_17_Kreise!$B$7:$CC$410,Calc_Targetkreise!CH$5,FALSE)/1000</f>
        <v>73.81</v>
      </c>
      <c r="CI24" s="59">
        <f>VLOOKUP($D24,EW_Erg_09_14_Kreise!$A$10:$BK$412,Calc_Targetkreise!CI$5,FALSE)/1000</f>
        <v>75.27</v>
      </c>
      <c r="CJ24" s="59">
        <f>VLOOKUP($D24,EW_Erg_09_14_Kreise!$A$10:$BK$412,Calc_Targetkreise!CJ$5,FALSE)/1000</f>
        <v>77.691</v>
      </c>
      <c r="CK24" s="59">
        <f>VLOOKUP($D24,EW_Erg_09_14_Kreise!$A$10:$BK$412,Calc_Targetkreise!CK$5,FALSE)/1000</f>
        <v>28.032</v>
      </c>
      <c r="CL24" s="45"/>
      <c r="CM24" s="59">
        <f>VLOOKUP($D24,Struktur_daten_BW_2017!$B$7:$AH$452,Calc_Targetkreise!CM$5,FALSE)</f>
        <v>265.2</v>
      </c>
      <c r="CN24" s="66">
        <v>0.0</v>
      </c>
      <c r="CO24" s="67">
        <f t="shared" si="16"/>
        <v>0</v>
      </c>
      <c r="CP24" s="62">
        <f>IF(CO24&lt;Master_sheet_Kriterien!$J$58,1,IF(CO24&lt;Master_sheet_Kriterien!$K$58,2,IF(CO24&lt;Master_sheet_Kriterien!$L$58,3,IF(CO24&lt;Master_sheet_Kriterien!$M$58,4,5))))</f>
        <v>1</v>
      </c>
      <c r="CQ24" s="66">
        <v>0.0</v>
      </c>
      <c r="CR24" s="67">
        <f t="shared" si="17"/>
        <v>0</v>
      </c>
      <c r="CS24" s="62">
        <f>IF(CR24&lt;Master_sheet_Kriterien!$J$59,1,IF(CR24&lt;Master_sheet_Kriterien!$K$59,2,IF(CR24&lt;Master_sheet_Kriterien!$L$59,3,IF(CR24&lt;Master_sheet_Kriterien!$M$59,4,5))))</f>
        <v>1</v>
      </c>
      <c r="CT24" s="66">
        <v>0.0</v>
      </c>
      <c r="CU24" s="44"/>
      <c r="CV24" s="66">
        <v>0.0</v>
      </c>
      <c r="CW24" s="68"/>
      <c r="CY24" s="31">
        <f t="shared" si="18"/>
        <v>3102</v>
      </c>
      <c r="DB24" s="76" t="str">
        <f t="shared" si="19"/>
        <v>Salzgitter, Stadt</v>
      </c>
      <c r="DC24" s="58">
        <f t="shared" si="20"/>
        <v>326</v>
      </c>
      <c r="DD24" s="77">
        <f t="shared" si="21"/>
        <v>130</v>
      </c>
      <c r="DE24" s="72">
        <f t="shared" si="22"/>
        <v>0.003910705556</v>
      </c>
      <c r="DG24" s="76" t="str">
        <f t="shared" si="23"/>
        <v>Salzgitter, Stadt</v>
      </c>
      <c r="DH24" s="58" t="str">
        <f t="shared" si="24"/>
        <v>#REF!</v>
      </c>
      <c r="DI24" s="75">
        <f t="shared" si="25"/>
        <v>124</v>
      </c>
      <c r="DJ24" s="78">
        <f t="shared" si="26"/>
        <v>0.003910705556</v>
      </c>
      <c r="DK24" s="75"/>
      <c r="DL24" s="75"/>
      <c r="DM24" s="75"/>
      <c r="DN24" s="75"/>
      <c r="DO24" s="75"/>
      <c r="DP24" s="44"/>
    </row>
    <row r="25" ht="16.5" customHeight="1">
      <c r="A25" s="58">
        <f t="shared" si="5"/>
        <v>184</v>
      </c>
      <c r="B25" s="58">
        <f t="shared" si="6"/>
        <v>156</v>
      </c>
      <c r="C25" s="58" t="s">
        <v>177</v>
      </c>
      <c r="D25" s="58">
        <v>3103.0</v>
      </c>
      <c r="E25" s="58" t="s">
        <v>180</v>
      </c>
      <c r="F25" s="59">
        <f>VLOOKUP($D25,EW_19_Kreise!$A$6:$CQ$406,Calc_Targetkreise!F$5,FALSE)/1000</f>
        <v>50.066</v>
      </c>
      <c r="G25" s="59">
        <f>VLOOKUP($D25,BW_17_Kreise!$B$7:$CC$410,Calc_Targetkreise!G$5,FALSE)/1000</f>
        <v>65.779</v>
      </c>
      <c r="H25" s="59">
        <f>VLOOKUP($D25,EW_Erg_09_14_Kreise!$A$10:$BK$412,Calc_Targetkreise!H$5,FALSE)/1000</f>
        <v>38.086</v>
      </c>
      <c r="I25" s="60">
        <f t="shared" ref="I25:K25" si="93">F25/CG25</f>
        <v>0.5613346638</v>
      </c>
      <c r="J25" s="60">
        <f t="shared" si="93"/>
        <v>0.7318047304</v>
      </c>
      <c r="K25" s="60">
        <f t="shared" si="93"/>
        <v>0.4099103462</v>
      </c>
      <c r="L25" s="61">
        <f t="shared" ref="L25:M25" si="94">1-(T25+X25)</f>
        <v>0.4696800224</v>
      </c>
      <c r="M25" s="61">
        <f t="shared" si="94"/>
        <v>0.3701485276</v>
      </c>
      <c r="N25" s="62">
        <f>IF(L25&lt;Master_sheet_Kriterien!$J$46,1,IF(L25&lt;Master_sheet_Kriterien!$K$46,2,IF(L25&lt;Master_sheet_Kriterien!$L$46,3,IF(L25&lt;Master_sheet_Kriterien!$M$46,4,5))))</f>
        <v>4</v>
      </c>
      <c r="O25" s="62">
        <f>IF(M25&lt;Master_sheet_Kriterien!$J$46,1,IF(M25&lt;Master_sheet_Kriterien!$K$46,2,IF(M25&lt;Master_sheet_Kriterien!$L$46,3,IF(M25&lt;Master_sheet_Kriterien!$M$46,4,5))))</f>
        <v>1</v>
      </c>
      <c r="P25" s="61">
        <f t="shared" ref="P25:Q25" si="95">1-(T25+AM25)</f>
        <v>0.6085167579</v>
      </c>
      <c r="Q25" s="61">
        <f t="shared" si="95"/>
        <v>0.5419206738</v>
      </c>
      <c r="R25" s="62">
        <f>IF(P25&lt;Master_sheet_Kriterien!$J$46,1,IF(P25&lt;Master_sheet_Kriterien!$K$46,2,IF(P25&lt;Master_sheet_Kriterien!$L$46,3,IF(P25&lt;Master_sheet_Kriterien!$M$46,4,5))))</f>
        <v>5</v>
      </c>
      <c r="S25" s="62">
        <f>IF(Q25&lt;Master_sheet_Kriterien!$J$46,1,IF(Q25&lt;Master_sheet_Kriterien!$K$46,2,IF(Q25&lt;Master_sheet_Kriterien!$L$46,3,IF(Q25&lt;Master_sheet_Kriterien!$M$46,4,5))))</f>
        <v>5</v>
      </c>
      <c r="T25" s="61">
        <f>VLOOKUP($D25,EW_19_Kreise!$A$6:$CQ$406,Calc_Targetkreise!T$5,FALSE)/1000/F25</f>
        <v>0.2895178365</v>
      </c>
      <c r="U25" s="63">
        <f>VLOOKUP($D25,BW_17_Kreise!$B$7:$CC$410,Calc_Targetkreise!U$5,FALSE)/1000/$G25</f>
        <v>0.3412639292</v>
      </c>
      <c r="V25" s="61">
        <f>VLOOKUP(Calc_Targetkreise!$D25,EW_Erg_09_14_Kreise!$A$7:$BK$412,Calc_Targetkreise!V$5,FALSE)/1000/$H25</f>
        <v>0.3757811269</v>
      </c>
      <c r="W25" s="61">
        <f>VLOOKUP(Calc_Targetkreise!$D25,EW_Erg_09_14_Kreise!$A$7:$BK$412,Calc_Targetkreise!W$5,FALSE)/1000/CK25</f>
        <v>0.4083976007</v>
      </c>
      <c r="X25" s="61">
        <f>VLOOKUP($D25,EW_19_Kreise!$A$6:$CQ$406,Calc_Targetkreise!X$5,FALSE)/1000/F25</f>
        <v>0.2408021412</v>
      </c>
      <c r="Y25" s="63">
        <f>VLOOKUP($D25,BW_17_Kreise!$B$7:$CC$410,Calc_Targetkreise!Y$5,FALSE)/1000/$G25</f>
        <v>0.2885875431</v>
      </c>
      <c r="Z25" s="61">
        <f>VLOOKUP(Calc_Targetkreise!$D25,EW_Erg_09_14_Kreise!$A$7:$BK$412,Calc_Targetkreise!Z$5,FALSE)/1000/$H25</f>
        <v>0.3456388174</v>
      </c>
      <c r="AA25" s="61">
        <f>VLOOKUP(Calc_Targetkreise!$D25,EW_Erg_09_14_Kreise!$A$7:$BK$412,Calc_Targetkreise!AA$5,FALSE)/1000/$H25</f>
        <v>0.2794727721</v>
      </c>
      <c r="AB25" s="61">
        <f>VLOOKUP($D25,EW_19_Kreise!$A$6:$CQ$406,Calc_Targetkreise!AB$5,FALSE)/1000/F25</f>
        <v>0.1791635042</v>
      </c>
      <c r="AC25" s="63">
        <f>VLOOKUP($D25,BW_17_Kreise!$B$7:$CC$410,Calc_Targetkreise!AC$5,FALSE)/1000/$G25</f>
        <v>0.06169142127</v>
      </c>
      <c r="AD25" s="61">
        <f>VLOOKUP(Calc_Targetkreise!$D25,EW_Erg_09_14_Kreise!$A$7:$BK$412,Calc_Targetkreise!AD$5,FALSE)/1000/$H25</f>
        <v>0.08659349892</v>
      </c>
      <c r="AE25" s="62">
        <f>IF(AC25&lt;Master_sheet_Kriterien!$J$54,1,IF(AC25&lt;Master_sheet_Kriterien!$K$54,2,IF(AC25&lt;Master_sheet_Kriterien!$L$54,3,IF(AC25&lt;Master_sheet_Kriterien!$M$54,4,5))))</f>
        <v>2</v>
      </c>
      <c r="AF25" s="61">
        <f>VLOOKUP(Calc_Targetkreise!$D25,EW_Erg_09_14_Kreise!$A$7:$BK$412,Calc_Targetkreise!AF$5,FALSE)/1000/$H25</f>
        <v>0.08480806596</v>
      </c>
      <c r="AG25" s="63">
        <f>VLOOKUP($D25,BW_17_Kreise!$B$7:$CC$410,Calc_Targetkreise!AG$5,FALSE)/1000/$G25</f>
        <v>0.08259474908</v>
      </c>
      <c r="AH25" s="61">
        <f>VLOOKUP(Calc_Targetkreise!$D25,EW_Erg_09_14_Kreise!$A$7:$BK$412,Calc_Targetkreise!AH$5,FALSE)/1000/$H25</f>
        <v>0.0228692958</v>
      </c>
      <c r="AI25" s="61">
        <f>VLOOKUP(Calc_Targetkreise!$D25,EW_Erg_09_14_Kreise!$A$7:$BK$412,Calc_Targetkreise!AI$5,FALSE)/1000/$H25</f>
        <v>0.06199128289</v>
      </c>
      <c r="AJ25" s="63">
        <f>VLOOKUP($D25,BW_17_Kreise!$B$7:$CC$410,Calc_Targetkreise!AJ$5,FALSE)/1000/$G25</f>
        <v>0.07224190091</v>
      </c>
      <c r="AK25" s="61">
        <f>VLOOKUP(Calc_Targetkreise!$D25,EW_Erg_09_14_Kreise!$A$7:$BK$412,Calc_Targetkreise!AK$5,FALSE)/1000/$H25</f>
        <v>0.0419839311</v>
      </c>
      <c r="AL25" s="61">
        <f>VLOOKUP(Calc_Targetkreise!$D25,EW_Erg_09_14_Kreise!$A$7:$BK$412,Calc_Targetkreise!AL$5,FALSE)/1000/$H25</f>
        <v>0.03736281048</v>
      </c>
      <c r="AM25" s="61">
        <f>VLOOKUP($D25,EW_19_Kreise!$A$6:$CQ$406,Calc_Targetkreise!AM$5,FALSE)/1000/F25</f>
        <v>0.1019654057</v>
      </c>
      <c r="AN25" s="63">
        <f>VLOOKUP($D25,BW_17_Kreise!$B$7:$CC$410,Calc_Targetkreise!AN$5,FALSE)/1000/$G25</f>
        <v>0.116815397</v>
      </c>
      <c r="AO25" s="61">
        <f>VLOOKUP(Calc_Targetkreise!$D25,EW_Erg_09_14_Kreise!$A$7:$BK$412,Calc_Targetkreise!AO$5,FALSE)/1000/$H25</f>
        <v>0.06595599433</v>
      </c>
      <c r="AP25" s="61">
        <f>VLOOKUP(Calc_Targetkreise!$D25,EW_Erg_09_14_Kreise!$A$7:$BK$412,Calc_Targetkreise!AP$5,FALSE)/1000/$H25</f>
        <v>0.0001312818358</v>
      </c>
      <c r="AQ25" s="61">
        <f t="shared" ref="AQ25:AR25" si="96">1-U25-Y25-AC25-AG25-AJ25-AN25</f>
        <v>0.03680505937</v>
      </c>
      <c r="AR25" s="61">
        <f t="shared" si="96"/>
        <v>0.0611773355</v>
      </c>
      <c r="AS25" s="61">
        <f t="shared" si="11"/>
        <v>0.127836186</v>
      </c>
      <c r="AT25" s="63">
        <f>VLOOKUP($D25,BW_17_Kreise!$B$7:$CC$410,Calc_Targetkreise!AT$5,FALSE)/1000/$G25</f>
        <v>0.005016798674</v>
      </c>
      <c r="AU25" s="61">
        <f>VLOOKUP(Calc_Targetkreise!$D25,EW_Erg_09_14_Kreise!$A$7:$BK$412,Calc_Targetkreise!AU$5,FALSE)/1000/$H25</f>
        <v>0.01121146878</v>
      </c>
      <c r="AV25" s="62">
        <f>IF(AU25&lt;Master_sheet_Kriterien!$J$44,1,IF(AU25&lt;Master_sheet_Kriterien!$K$44,2,IF(AU25&lt;Master_sheet_Kriterien!$L$44,3,IF(AU25&lt;Master_sheet_Kriterien!$M$44,4,5))))</f>
        <v>3</v>
      </c>
      <c r="AW25" s="61">
        <f>VLOOKUP(Calc_Targetkreise!$D25,EW_Erg_09_14_Kreise!$A$7:$BK$412,Calc_Targetkreise!AW$5,FALSE)/1000/$H25</f>
        <v>0.007299270073</v>
      </c>
      <c r="AX25" s="61">
        <f>VLOOKUP($D25,EW_19_Kreise!$A$6:$CQ$406,Calc_Targetkreise!AX$5,FALSE)/1000/F25</f>
        <v>0.004334278752</v>
      </c>
      <c r="AY25" s="62">
        <f>IF(AX25&lt;Master_sheet_Kriterien!$J$56,1,IF(AX25&lt;Master_sheet_Kriterien!$K$56,2,IF(AX25&lt;Master_sheet_Kriterien!$L$56,3,IF(AX25&lt;Master_sheet_Kriterien!$M$56,4,5))))</f>
        <v>3</v>
      </c>
      <c r="AZ25" s="64">
        <f>VLOOKUP($D25,EW_19_Kreise!$A$6:$CQ$406,Calc_Targetkreise!AZ$5,FALSE)</f>
        <v>217</v>
      </c>
      <c r="BA25" s="62">
        <f>IF(AZ25&lt;Master_sheet_Kriterien!$J$57,1,IF(AZ25&lt;Master_sheet_Kriterien!$K$57,2,IF(AZ25&lt;Master_sheet_Kriterien!$L$57,3,IF(AZ25&lt;Master_sheet_Kriterien!$M$56,4,5))))</f>
        <v>2</v>
      </c>
      <c r="BB25" s="59">
        <f>VLOOKUP($D25,Struktur_daten_BW_2017!$B$7:$AH$452,Calc_Targetkreise!BB$5,FALSE)</f>
        <v>604.9</v>
      </c>
      <c r="BC25" s="62">
        <f>IF(BB25&lt;Master_sheet_Kriterien!$J$8,1,IF(BB25&lt;Master_sheet_Kriterien!$K$8,2,IF(BB25&lt;Master_sheet_Kriterien!$L$8,3,IF(BB25&lt;Master_sheet_Kriterien!$M$8,4,5))))</f>
        <v>4</v>
      </c>
      <c r="BD25" s="65">
        <f t="shared" si="12"/>
        <v>19.1101</v>
      </c>
      <c r="BE25" s="62">
        <f>IF(BD25&lt;Master_sheet_Kriterien!$J$10,1,IF(BD25&lt;Master_sheet_Kriterien!$K$10,2,IF(BD25&lt;Master_sheet_Kriterien!$L$10,3,IF(BD25&lt;Master_sheet_Kriterien!$M$10,4,5))))</f>
        <v>2</v>
      </c>
      <c r="BF25" s="65">
        <f>VLOOKUP($D25,Struktur_daten_BW_2017!$B$7:$AH$452,Calc_Targetkreise!BF$5,FALSE)</f>
        <v>7.9</v>
      </c>
      <c r="BG25" s="62">
        <f>IF(BF25&lt;Master_sheet_Kriterien!$J$12,1,IF(BF25&lt;Master_sheet_Kriterien!$K$12,2,IF(BF25&lt;Master_sheet_Kriterien!$L$12,3,IF(BF25&lt;Master_sheet_Kriterien!$M$12,4,5))))</f>
        <v>3</v>
      </c>
      <c r="BH25" s="65">
        <f>VLOOKUP($D25,Struktur_daten_BW_2017!$B$7:$AH$452,Calc_Targetkreise!BH$5,FALSE)</f>
        <v>13.8</v>
      </c>
      <c r="BI25" s="62">
        <f>IF(BH25&lt;Master_sheet_Kriterien!$J$14,1,IF(BH25&lt;Master_sheet_Kriterien!$K$14,2,IF(BH25&lt;Master_sheet_Kriterien!$L$14,3,IF(BH25&lt;Master_sheet_Kriterien!$M$14,4,5))))</f>
        <v>5</v>
      </c>
      <c r="BJ25" s="65">
        <f>VLOOKUP($D25,Struktur_daten_BW_2017!$B$7:$AH$452,Calc_Targetkreise!BJ$5,FALSE)</f>
        <v>34</v>
      </c>
      <c r="BK25" s="62">
        <f>IF(BJ25&lt;Master_sheet_Kriterien!$J$16,1,IF(BJ25&lt;Master_sheet_Kriterien!$K$16,2,IF(BJ25&lt;Master_sheet_Kriterien!$L$16,3,IF(BJ25&lt;Master_sheet_Kriterien!$M$16,4,5))))</f>
        <v>1</v>
      </c>
      <c r="BL25" s="65">
        <f>VLOOKUP($D25,Struktur_daten_BW_2017!$B$7:$AH$452,Calc_Targetkreise!BL$5,FALSE)</f>
        <v>17.4</v>
      </c>
      <c r="BM25" s="62">
        <f>IF(BL25&lt;Master_sheet_Kriterien!$J$18,1,IF(BL25&lt;Master_sheet_Kriterien!$K$18,2,IF(BL25&lt;Master_sheet_Kriterien!$L$18,3,IF(BL25&lt;Master_sheet_Kriterien!$M$18,4,5))))</f>
        <v>4</v>
      </c>
      <c r="BN25" s="65">
        <f>VLOOKUP($D25,Struktur_daten_BW_2017!$B$7:$AH$452,Calc_Targetkreise!BN$5,FALSE)</f>
        <v>11.6</v>
      </c>
      <c r="BO25" s="62">
        <f>IF(BN25&lt;Master_sheet_Kriterien!$J$20,1,IF(BN25&lt;Master_sheet_Kriterien!$K$20,2,IF(BN25&lt;Master_sheet_Kriterien!$L$20,3,IF(BN25&lt;Master_sheet_Kriterien!$M$20,4,5))))</f>
        <v>4</v>
      </c>
      <c r="BP25" s="59">
        <f>VLOOKUP($D25,Struktur_daten_BW_2017!$B$7:$AH$452,Calc_Targetkreise!BP$5,FALSE)</f>
        <v>21065</v>
      </c>
      <c r="BQ25" s="62">
        <f>IF(BP25&lt;Master_sheet_Kriterien!$J$38,1,IF(BP25&lt;Master_sheet_Kriterien!$K$38,2,IF(BP25&lt;Master_sheet_Kriterien!$L$38,3,IF(BP25&lt;Master_sheet_Kriterien!$M$38,4,5))))</f>
        <v>3</v>
      </c>
      <c r="BR25" s="65">
        <f>VLOOKUP($D25,Struktur_daten_BW_2017!$B$7:$AH$452,Calc_Targetkreise!BR$5,FALSE)</f>
        <v>36.1</v>
      </c>
      <c r="BS25" s="62">
        <f>IF(BR25&lt;Master_sheet_Kriterien!$J$24,1,IF(BR25&lt;Master_sheet_Kriterien!$K$24,2,IF(BR25&lt;Master_sheet_Kriterien!$L$24,3,IF(BR25&lt;Master_sheet_Kriterien!$M$24,4,5))))</f>
        <v>3</v>
      </c>
      <c r="BT25" s="65">
        <f>VLOOKUP($D25,Struktur_daten_BW_2017!$B$7:$AH$452,Calc_Targetkreise!BT$5,FALSE)</f>
        <v>14</v>
      </c>
      <c r="BU25" s="62">
        <f>IF(BT25&lt;Master_sheet_Kriterien!$J$26,1,IF(BT25&lt;Master_sheet_Kriterien!$K$26,2,IF(BT25&lt;Master_sheet_Kriterien!$L$26,3,IF(BT25&lt;Master_sheet_Kriterien!$M$26,4,5))))</f>
        <v>3</v>
      </c>
      <c r="BV25" s="65">
        <f t="shared" si="13"/>
        <v>3.3866</v>
      </c>
      <c r="BW25" s="62">
        <f>IF(BV25&lt;Master_sheet_Kriterien!$J$28,1,IF(BV25&lt;Master_sheet_Kriterien!$K$28,2,IF(BV25&lt;Master_sheet_Kriterien!$L$28,3,IF(BV25&lt;Master_sheet_Kriterien!$M$28,4,5))))</f>
        <v>2</v>
      </c>
      <c r="BX25" s="65">
        <f>VLOOKUP($D25,Struktur_daten_BW_2017!$B$7:$AH$452,Calc_Targetkreise!BX$5,FALSE)</f>
        <v>25</v>
      </c>
      <c r="BY25" s="62">
        <f>IF(BX25&lt;Master_sheet_Kriterien!$J$30,1,IF(BX25&lt;Master_sheet_Kriterien!$K$30,2,IF(BX25&lt;Master_sheet_Kriterien!$L$30,3,IF(BX25&lt;Master_sheet_Kriterien!$M$30,4,5))))</f>
        <v>3</v>
      </c>
      <c r="BZ25" s="65"/>
      <c r="CA25" s="62">
        <f>IF(BZ25&lt;Master_sheet_Kriterien!$J$32,1,IF(BZ25&lt;Master_sheet_Kriterien!$K$32,2,IF(BZ25&lt;Master_sheet_Kriterien!$L$32,3,IF(BZ25&lt;Master_sheet_Kriterien!$M$32,4,5))))</f>
        <v>1</v>
      </c>
      <c r="CB25" s="65"/>
      <c r="CC25" s="62">
        <f>IF(CB25&lt;Master_sheet_Kriterien!$J$34,1,IF(CB25&lt;Master_sheet_Kriterien!$K$34,2,IF(CB25&lt;Master_sheet_Kriterien!$L$34,3,IF(CB25&lt;Master_sheet_Kriterien!$M$34,4,5))))</f>
        <v>1</v>
      </c>
      <c r="CD25" s="65">
        <f>100-VLOOKUP($D25,Struktur_daten_BW_2017!$B$7:$AH$452,Calc_Targetkreise!CD$5,FALSE)</f>
        <v>48.2</v>
      </c>
      <c r="CE25" s="62">
        <f>IF(CD25&lt;Master_sheet_Kriterien!$J$40,1,IF(CD25&lt;Master_sheet_Kriterien!$K$40,2,IF(CD25&lt;Master_sheet_Kriterien!$L$40,3,IF(CD25&lt;Master_sheet_Kriterien!$M$40,4,5))))</f>
        <v>3</v>
      </c>
      <c r="CF25" s="61"/>
      <c r="CG25" s="59">
        <f>VLOOKUP($D25,EW_19_Kreise!$A$6:$CQ$406,Calc_Targetkreise!CG$5,FALSE)/1000</f>
        <v>89.191</v>
      </c>
      <c r="CH25" s="59">
        <f>VLOOKUP($D25,BW_17_Kreise!$B$7:$CC$410,Calc_Targetkreise!CH$5,FALSE)/1000</f>
        <v>89.886</v>
      </c>
      <c r="CI25" s="59">
        <f>VLOOKUP($D25,EW_Erg_09_14_Kreise!$A$10:$BK$412,Calc_Targetkreise!CI$5,FALSE)/1000</f>
        <v>92.913</v>
      </c>
      <c r="CJ25" s="59">
        <f>VLOOKUP($D25,EW_Erg_09_14_Kreise!$A$10:$BK$412,Calc_Targetkreise!CJ$5,FALSE)/1000</f>
        <v>91.792</v>
      </c>
      <c r="CK25" s="59">
        <f>VLOOKUP($D25,EW_Erg_09_14_Kreise!$A$10:$BK$412,Calc_Targetkreise!CK$5,FALSE)/1000</f>
        <v>35.01</v>
      </c>
      <c r="CL25" s="45"/>
      <c r="CM25" s="59">
        <f>VLOOKUP($D25,Struktur_daten_BW_2017!$B$7:$AH$452,Calc_Targetkreise!CM$5,FALSE)</f>
        <v>241.9</v>
      </c>
      <c r="CN25" s="66">
        <v>3.0</v>
      </c>
      <c r="CO25" s="67">
        <f t="shared" si="16"/>
        <v>0.01240181893</v>
      </c>
      <c r="CP25" s="62">
        <f>IF(CO25&lt;Master_sheet_Kriterien!$J$58,1,IF(CO25&lt;Master_sheet_Kriterien!$K$58,2,IF(CO25&lt;Master_sheet_Kriterien!$L$58,3,IF(CO25&lt;Master_sheet_Kriterien!$M$58,4,5))))</f>
        <v>1</v>
      </c>
      <c r="CQ25" s="66">
        <v>2.0</v>
      </c>
      <c r="CR25" s="67">
        <f t="shared" si="17"/>
        <v>0.008267879289</v>
      </c>
      <c r="CS25" s="62">
        <f>IF(CR25&lt;Master_sheet_Kriterien!$J$59,1,IF(CR25&lt;Master_sheet_Kriterien!$K$59,2,IF(CR25&lt;Master_sheet_Kriterien!$L$59,3,IF(CR25&lt;Master_sheet_Kriterien!$M$59,4,5))))</f>
        <v>1</v>
      </c>
      <c r="CT25" s="66">
        <v>1.0</v>
      </c>
      <c r="CU25" s="44"/>
      <c r="CV25" s="66">
        <v>0.0</v>
      </c>
      <c r="CW25" s="68"/>
      <c r="CY25" s="31">
        <f t="shared" si="18"/>
        <v>3103</v>
      </c>
      <c r="DB25" s="76" t="str">
        <f t="shared" si="19"/>
        <v>Wolfsburg, Stadt</v>
      </c>
      <c r="DC25" s="58">
        <f t="shared" si="20"/>
        <v>184</v>
      </c>
      <c r="DD25" s="77">
        <f t="shared" si="21"/>
        <v>156</v>
      </c>
      <c r="DE25" s="72">
        <f t="shared" si="22"/>
        <v>0.004334278752</v>
      </c>
      <c r="DG25" s="76" t="str">
        <f t="shared" si="23"/>
        <v>Wolfsburg, Stadt</v>
      </c>
      <c r="DH25" s="58" t="str">
        <f t="shared" si="24"/>
        <v>#REF!</v>
      </c>
      <c r="DI25" s="75">
        <f t="shared" si="25"/>
        <v>150.1240182</v>
      </c>
      <c r="DJ25" s="78">
        <f t="shared" si="26"/>
        <v>0.004334278752</v>
      </c>
      <c r="DK25" s="75"/>
      <c r="DL25" s="75"/>
      <c r="DM25" s="75"/>
      <c r="DN25" s="75"/>
      <c r="DO25" s="75"/>
      <c r="DP25" s="44"/>
    </row>
    <row r="26" ht="16.5" customHeight="1">
      <c r="A26" s="58">
        <f t="shared" si="5"/>
        <v>266</v>
      </c>
      <c r="B26" s="58">
        <f t="shared" si="6"/>
        <v>141</v>
      </c>
      <c r="C26" s="58" t="s">
        <v>177</v>
      </c>
      <c r="D26" s="58">
        <v>3151.0</v>
      </c>
      <c r="E26" s="58" t="s">
        <v>181</v>
      </c>
      <c r="F26" s="59">
        <f>VLOOKUP($D26,EW_19_Kreise!$A$6:$CQ$406,Calc_Targetkreise!F$5,FALSE)/1000</f>
        <v>82.273</v>
      </c>
      <c r="G26" s="59">
        <f>VLOOKUP($D26,BW_17_Kreise!$B$7:$CC$410,Calc_Targetkreise!G$5,FALSE)/1000</f>
        <v>103.996</v>
      </c>
      <c r="H26" s="59">
        <f>VLOOKUP($D26,EW_Erg_09_14_Kreise!$A$10:$BK$412,Calc_Targetkreise!H$5,FALSE)/1000</f>
        <v>63.814</v>
      </c>
      <c r="I26" s="60">
        <f t="shared" ref="I26:K26" si="97">F26/CG26</f>
        <v>0.6039582156</v>
      </c>
      <c r="J26" s="60">
        <f t="shared" si="97"/>
        <v>0.766451708</v>
      </c>
      <c r="K26" s="60">
        <f t="shared" si="97"/>
        <v>0.4733379322</v>
      </c>
      <c r="L26" s="61">
        <f t="shared" ref="L26:M26" si="98">1-(T26+X26)</f>
        <v>0.4726581017</v>
      </c>
      <c r="M26" s="61">
        <f t="shared" si="98"/>
        <v>0.3656198315</v>
      </c>
      <c r="N26" s="62">
        <f>IF(L26&lt;Master_sheet_Kriterien!$J$46,1,IF(L26&lt;Master_sheet_Kriterien!$K$46,2,IF(L26&lt;Master_sheet_Kriterien!$L$46,3,IF(L26&lt;Master_sheet_Kriterien!$M$46,4,5))))</f>
        <v>4</v>
      </c>
      <c r="O26" s="62">
        <f>IF(M26&lt;Master_sheet_Kriterien!$J$46,1,IF(M26&lt;Master_sheet_Kriterien!$K$46,2,IF(M26&lt;Master_sheet_Kriterien!$L$46,3,IF(M26&lt;Master_sheet_Kriterien!$M$46,4,5))))</f>
        <v>1</v>
      </c>
      <c r="P26" s="61">
        <f t="shared" ref="P26:Q26" si="99">1-(T26+AM26)</f>
        <v>0.5858544115</v>
      </c>
      <c r="Q26" s="61">
        <f t="shared" si="99"/>
        <v>0.5240778491</v>
      </c>
      <c r="R26" s="62">
        <f>IF(P26&lt;Master_sheet_Kriterien!$J$46,1,IF(P26&lt;Master_sheet_Kriterien!$K$46,2,IF(P26&lt;Master_sheet_Kriterien!$L$46,3,IF(P26&lt;Master_sheet_Kriterien!$M$46,4,5))))</f>
        <v>5</v>
      </c>
      <c r="S26" s="62">
        <f>IF(Q26&lt;Master_sheet_Kriterien!$J$46,1,IF(Q26&lt;Master_sheet_Kriterien!$K$46,2,IF(Q26&lt;Master_sheet_Kriterien!$L$46,3,IF(Q26&lt;Master_sheet_Kriterien!$M$46,4,5))))</f>
        <v>5</v>
      </c>
      <c r="T26" s="61">
        <f>VLOOKUP($D26,EW_19_Kreise!$A$6:$CQ$406,Calc_Targetkreise!T$5,FALSE)/1000/F26</f>
        <v>0.3163370729</v>
      </c>
      <c r="U26" s="63">
        <f>VLOOKUP($D26,BW_17_Kreise!$B$7:$CC$410,Calc_Targetkreise!U$5,FALSE)/1000/$G26</f>
        <v>0.3617158352</v>
      </c>
      <c r="V26" s="61">
        <f>VLOOKUP(Calc_Targetkreise!$D26,EW_Erg_09_14_Kreise!$A$7:$BK$412,Calc_Targetkreise!V$5,FALSE)/1000/$H26</f>
        <v>0.417996051</v>
      </c>
      <c r="W26" s="61">
        <f>VLOOKUP(Calc_Targetkreise!$D26,EW_Erg_09_14_Kreise!$A$7:$BK$412,Calc_Targetkreise!W$5,FALSE)/1000/CK26</f>
        <v>0.4125837185</v>
      </c>
      <c r="X26" s="61">
        <f>VLOOKUP($D26,EW_19_Kreise!$A$6:$CQ$406,Calc_Targetkreise!X$5,FALSE)/1000/F26</f>
        <v>0.2110048254</v>
      </c>
      <c r="Y26" s="63">
        <f>VLOOKUP($D26,BW_17_Kreise!$B$7:$CC$410,Calc_Targetkreise!Y$5,FALSE)/1000/$G26</f>
        <v>0.2726643332</v>
      </c>
      <c r="Z26" s="61">
        <f>VLOOKUP(Calc_Targetkreise!$D26,EW_Erg_09_14_Kreise!$A$7:$BK$412,Calc_Targetkreise!Z$5,FALSE)/1000/$H26</f>
        <v>0.3274046447</v>
      </c>
      <c r="AA26" s="61">
        <f>VLOOKUP(Calc_Targetkreise!$D26,EW_Erg_09_14_Kreise!$A$7:$BK$412,Calc_Targetkreise!AA$5,FALSE)/1000/$H26</f>
        <v>0.2373617075</v>
      </c>
      <c r="AB26" s="61">
        <f>VLOOKUP($D26,EW_19_Kreise!$A$6:$CQ$406,Calc_Targetkreise!AB$5,FALSE)/1000/F26</f>
        <v>0.1913142829</v>
      </c>
      <c r="AC26" s="63">
        <f>VLOOKUP($D26,BW_17_Kreise!$B$7:$CC$410,Calc_Targetkreise!AC$5,FALSE)/1000/$G26</f>
        <v>0.07070464249</v>
      </c>
      <c r="AD26" s="61">
        <f>VLOOKUP(Calc_Targetkreise!$D26,EW_Erg_09_14_Kreise!$A$7:$BK$412,Calc_Targetkreise!AD$5,FALSE)/1000/$H26</f>
        <v>0.08880496443</v>
      </c>
      <c r="AE26" s="62">
        <f>IF(AC26&lt;Master_sheet_Kriterien!$J$54,1,IF(AC26&lt;Master_sheet_Kriterien!$K$54,2,IF(AC26&lt;Master_sheet_Kriterien!$L$54,3,IF(AC26&lt;Master_sheet_Kriterien!$M$54,4,5))))</f>
        <v>2</v>
      </c>
      <c r="AF26" s="61">
        <f>VLOOKUP(Calc_Targetkreise!$D26,EW_Erg_09_14_Kreise!$A$7:$BK$412,Calc_Targetkreise!AF$5,FALSE)/1000/$H26</f>
        <v>0.08299119316</v>
      </c>
      <c r="AG26" s="63">
        <f>VLOOKUP($D26,BW_17_Kreise!$B$7:$CC$410,Calc_Targetkreise!AG$5,FALSE)/1000/$G26</f>
        <v>0.08686872572</v>
      </c>
      <c r="AH26" s="61">
        <f>VLOOKUP(Calc_Targetkreise!$D26,EW_Erg_09_14_Kreise!$A$7:$BK$412,Calc_Targetkreise!AH$5,FALSE)/1000/$H26</f>
        <v>0.02148431379</v>
      </c>
      <c r="AI26" s="61">
        <f>VLOOKUP(Calc_Targetkreise!$D26,EW_Erg_09_14_Kreise!$A$7:$BK$412,Calc_Targetkreise!AI$5,FALSE)/1000/$H26</f>
        <v>0.07031372426</v>
      </c>
      <c r="AJ26" s="63">
        <f>VLOOKUP($D26,BW_17_Kreise!$B$7:$CC$410,Calc_Targetkreise!AJ$5,FALSE)/1000/$G26</f>
        <v>0.05905996384</v>
      </c>
      <c r="AK26" s="61">
        <f>VLOOKUP(Calc_Targetkreise!$D26,EW_Erg_09_14_Kreise!$A$7:$BK$412,Calc_Targetkreise!AK$5,FALSE)/1000/$H26</f>
        <v>0.0350550036</v>
      </c>
      <c r="AL26" s="61">
        <f>VLOOKUP(Calc_Targetkreise!$D26,EW_Erg_09_14_Kreise!$A$7:$BK$412,Calc_Targetkreise!AL$5,FALSE)/1000/$H26</f>
        <v>0.02949196101</v>
      </c>
      <c r="AM26" s="61">
        <f>VLOOKUP($D26,EW_19_Kreise!$A$6:$CQ$406,Calc_Targetkreise!AM$5,FALSE)/1000/F26</f>
        <v>0.09780851555</v>
      </c>
      <c r="AN26" s="63">
        <f>VLOOKUP($D26,BW_17_Kreise!$B$7:$CC$410,Calc_Targetkreise!AN$5,FALSE)/1000/$G26</f>
        <v>0.1142063156</v>
      </c>
      <c r="AO26" s="61">
        <f>VLOOKUP(Calc_Targetkreise!$D26,EW_Erg_09_14_Kreise!$A$7:$BK$412,Calc_Targetkreise!AO$5,FALSE)/1000/$H26</f>
        <v>0.04870404613</v>
      </c>
      <c r="AP26" s="61">
        <f>VLOOKUP(Calc_Targetkreise!$D26,EW_Erg_09_14_Kreise!$A$7:$BK$412,Calc_Targetkreise!AP$5,FALSE)/1000/$H26</f>
        <v>0.0001253643401</v>
      </c>
      <c r="AQ26" s="61">
        <f t="shared" ref="AQ26:AR26" si="100">1-U26-Y26-AC26-AG26-AJ26-AN26</f>
        <v>0.03478018385</v>
      </c>
      <c r="AR26" s="61">
        <f t="shared" si="100"/>
        <v>0.06055097627</v>
      </c>
      <c r="AS26" s="61">
        <f t="shared" si="11"/>
        <v>0.1671323313</v>
      </c>
      <c r="AT26" s="63">
        <f>VLOOKUP($D26,BW_17_Kreise!$B$7:$CC$410,Calc_Targetkreise!AT$5,FALSE)/1000/$G26</f>
        <v>0.003855917535</v>
      </c>
      <c r="AU26" s="61">
        <f>VLOOKUP(Calc_Targetkreise!$D26,EW_Erg_09_14_Kreise!$A$7:$BK$412,Calc_Targetkreise!AU$5,FALSE)/1000/$H26</f>
        <v>0.01197229448</v>
      </c>
      <c r="AV26" s="62">
        <f>IF(AU26&lt;Master_sheet_Kriterien!$J$44,1,IF(AU26&lt;Master_sheet_Kriterien!$K$44,2,IF(AU26&lt;Master_sheet_Kriterien!$L$44,3,IF(AU26&lt;Master_sheet_Kriterien!$M$44,4,5))))</f>
        <v>3</v>
      </c>
      <c r="AW26" s="61">
        <f>VLOOKUP(Calc_Targetkreise!$D26,EW_Erg_09_14_Kreise!$A$7:$BK$412,Calc_Targetkreise!AW$5,FALSE)/1000/$H26</f>
        <v>0.006299558091</v>
      </c>
      <c r="AX26" s="61">
        <f>VLOOKUP($D26,EW_19_Kreise!$A$6:$CQ$406,Calc_Targetkreise!AX$5,FALSE)/1000/F26</f>
        <v>0.004327057479</v>
      </c>
      <c r="AY26" s="62">
        <f>IF(AX26&lt;Master_sheet_Kriterien!$J$56,1,IF(AX26&lt;Master_sheet_Kriterien!$K$56,2,IF(AX26&lt;Master_sheet_Kriterien!$L$56,3,IF(AX26&lt;Master_sheet_Kriterien!$M$56,4,5))))</f>
        <v>3</v>
      </c>
      <c r="AZ26" s="64">
        <f>VLOOKUP($D26,EW_19_Kreise!$A$6:$CQ$406,Calc_Targetkreise!AZ$5,FALSE)</f>
        <v>356</v>
      </c>
      <c r="BA26" s="62">
        <f>IF(AZ26&lt;Master_sheet_Kriterien!$J$57,1,IF(AZ26&lt;Master_sheet_Kriterien!$K$57,2,IF(AZ26&lt;Master_sheet_Kriterien!$L$57,3,IF(AZ26&lt;Master_sheet_Kriterien!$M$56,4,5))))</f>
        <v>3</v>
      </c>
      <c r="BB26" s="59">
        <f>VLOOKUP($D26,Struktur_daten_BW_2017!$B$7:$AH$452,Calc_Targetkreise!BB$5,FALSE)</f>
        <v>154.4</v>
      </c>
      <c r="BC26" s="62">
        <f>IF(BB26&lt;Master_sheet_Kriterien!$J$8,1,IF(BB26&lt;Master_sheet_Kriterien!$K$8,2,IF(BB26&lt;Master_sheet_Kriterien!$L$8,3,IF(BB26&lt;Master_sheet_Kriterien!$M$8,4,5))))</f>
        <v>2</v>
      </c>
      <c r="BD26" s="65">
        <f t="shared" si="12"/>
        <v>20.7274</v>
      </c>
      <c r="BE26" s="62">
        <f>IF(BD26&lt;Master_sheet_Kriterien!$J$10,1,IF(BD26&lt;Master_sheet_Kriterien!$K$10,2,IF(BD26&lt;Master_sheet_Kriterien!$L$10,3,IF(BD26&lt;Master_sheet_Kriterien!$M$10,4,5))))</f>
        <v>2</v>
      </c>
      <c r="BF26" s="65">
        <f>VLOOKUP($D26,Struktur_daten_BW_2017!$B$7:$AH$452,Calc_Targetkreise!BF$5,FALSE)</f>
        <v>7.4</v>
      </c>
      <c r="BG26" s="62">
        <f>IF(BF26&lt;Master_sheet_Kriterien!$J$12,1,IF(BF26&lt;Master_sheet_Kriterien!$K$12,2,IF(BF26&lt;Master_sheet_Kriterien!$L$12,3,IF(BF26&lt;Master_sheet_Kriterien!$M$12,4,5))))</f>
        <v>2</v>
      </c>
      <c r="BH26" s="65">
        <f>VLOOKUP($D26,Struktur_daten_BW_2017!$B$7:$AH$452,Calc_Targetkreise!BH$5,FALSE)</f>
        <v>10.6</v>
      </c>
      <c r="BI26" s="62">
        <f>IF(BH26&lt;Master_sheet_Kriterien!$J$14,1,IF(BH26&lt;Master_sheet_Kriterien!$K$14,2,IF(BH26&lt;Master_sheet_Kriterien!$L$14,3,IF(BH26&lt;Master_sheet_Kriterien!$M$14,4,5))))</f>
        <v>1</v>
      </c>
      <c r="BJ26" s="65">
        <f>VLOOKUP($D26,Struktur_daten_BW_2017!$B$7:$AH$452,Calc_Targetkreise!BJ$5,FALSE)</f>
        <v>37.5</v>
      </c>
      <c r="BK26" s="62">
        <f>IF(BJ26&lt;Master_sheet_Kriterien!$J$16,1,IF(BJ26&lt;Master_sheet_Kriterien!$K$16,2,IF(BJ26&lt;Master_sheet_Kriterien!$L$16,3,IF(BJ26&lt;Master_sheet_Kriterien!$M$16,4,5))))</f>
        <v>5</v>
      </c>
      <c r="BL26" s="65">
        <f>VLOOKUP($D26,Struktur_daten_BW_2017!$B$7:$AH$452,Calc_Targetkreise!BL$5,FALSE)</f>
        <v>16.2</v>
      </c>
      <c r="BM26" s="62">
        <f>IF(BL26&lt;Master_sheet_Kriterien!$J$18,1,IF(BL26&lt;Master_sheet_Kriterien!$K$18,2,IF(BL26&lt;Master_sheet_Kriterien!$L$18,3,IF(BL26&lt;Master_sheet_Kriterien!$M$18,4,5))))</f>
        <v>3</v>
      </c>
      <c r="BN26" s="65">
        <f>VLOOKUP($D26,Struktur_daten_BW_2017!$B$7:$AH$452,Calc_Targetkreise!BN$5,FALSE)</f>
        <v>10.4</v>
      </c>
      <c r="BO26" s="62">
        <f>IF(BN26&lt;Master_sheet_Kriterien!$J$20,1,IF(BN26&lt;Master_sheet_Kriterien!$K$20,2,IF(BN26&lt;Master_sheet_Kriterien!$L$20,3,IF(BN26&lt;Master_sheet_Kriterien!$M$20,4,5))))</f>
        <v>2</v>
      </c>
      <c r="BP26" s="59">
        <f>VLOOKUP($D26,Struktur_daten_BW_2017!$B$7:$AH$452,Calc_Targetkreise!BP$5,FALSE)</f>
        <v>20407</v>
      </c>
      <c r="BQ26" s="62">
        <f>IF(BP26&lt;Master_sheet_Kriterien!$J$38,1,IF(BP26&lt;Master_sheet_Kriterien!$K$38,2,IF(BP26&lt;Master_sheet_Kriterien!$L$38,3,IF(BP26&lt;Master_sheet_Kriterien!$M$38,4,5))))</f>
        <v>3</v>
      </c>
      <c r="BR26" s="65">
        <f>VLOOKUP($D26,Struktur_daten_BW_2017!$B$7:$AH$452,Calc_Targetkreise!BR$5,FALSE)</f>
        <v>32.2</v>
      </c>
      <c r="BS26" s="62">
        <f>IF(BR26&lt;Master_sheet_Kriterien!$J$24,1,IF(BR26&lt;Master_sheet_Kriterien!$K$24,2,IF(BR26&lt;Master_sheet_Kriterien!$L$24,3,IF(BR26&lt;Master_sheet_Kriterien!$M$24,4,5))))</f>
        <v>3</v>
      </c>
      <c r="BT26" s="65">
        <f>VLOOKUP($D26,Struktur_daten_BW_2017!$B$7:$AH$452,Calc_Targetkreise!BT$5,FALSE)</f>
        <v>13.2</v>
      </c>
      <c r="BU26" s="62">
        <f>IF(BT26&lt;Master_sheet_Kriterien!$J$26,1,IF(BT26&lt;Master_sheet_Kriterien!$K$26,2,IF(BT26&lt;Master_sheet_Kriterien!$L$26,3,IF(BT26&lt;Master_sheet_Kriterien!$M$26,4,5))))</f>
        <v>3</v>
      </c>
      <c r="BV26" s="65">
        <f t="shared" si="13"/>
        <v>3.69732</v>
      </c>
      <c r="BW26" s="62">
        <f>IF(BV26&lt;Master_sheet_Kriterien!$J$28,1,IF(BV26&lt;Master_sheet_Kriterien!$K$28,2,IF(BV26&lt;Master_sheet_Kriterien!$L$28,3,IF(BV26&lt;Master_sheet_Kriterien!$M$28,4,5))))</f>
        <v>2</v>
      </c>
      <c r="BX26" s="65">
        <f>VLOOKUP($D26,Struktur_daten_BW_2017!$B$7:$AH$452,Calc_Targetkreise!BX$5,FALSE)</f>
        <v>21.21212121</v>
      </c>
      <c r="BY26" s="62">
        <f>IF(BX26&lt;Master_sheet_Kriterien!$J$30,1,IF(BX26&lt;Master_sheet_Kriterien!$K$30,2,IF(BX26&lt;Master_sheet_Kriterien!$L$30,3,IF(BX26&lt;Master_sheet_Kriterien!$M$30,4,5))))</f>
        <v>3</v>
      </c>
      <c r="BZ26" s="65"/>
      <c r="CA26" s="62">
        <f>IF(BZ26&lt;Master_sheet_Kriterien!$J$32,1,IF(BZ26&lt;Master_sheet_Kriterien!$K$32,2,IF(BZ26&lt;Master_sheet_Kriterien!$L$32,3,IF(BZ26&lt;Master_sheet_Kriterien!$M$32,4,5))))</f>
        <v>1</v>
      </c>
      <c r="CB26" s="65"/>
      <c r="CC26" s="62">
        <f>IF(CB26&lt;Master_sheet_Kriterien!$J$34,1,IF(CB26&lt;Master_sheet_Kriterien!$K$34,2,IF(CB26&lt;Master_sheet_Kriterien!$L$34,3,IF(CB26&lt;Master_sheet_Kriterien!$M$34,4,5))))</f>
        <v>1</v>
      </c>
      <c r="CD26" s="65">
        <f>100-VLOOKUP($D26,Struktur_daten_BW_2017!$B$7:$AH$452,Calc_Targetkreise!CD$5,FALSE)</f>
        <v>34.9</v>
      </c>
      <c r="CE26" s="62">
        <f>IF(CD26&lt;Master_sheet_Kriterien!$J$40,1,IF(CD26&lt;Master_sheet_Kriterien!$K$40,2,IF(CD26&lt;Master_sheet_Kriterien!$L$40,3,IF(CD26&lt;Master_sheet_Kriterien!$M$40,4,5))))</f>
        <v>1</v>
      </c>
      <c r="CF26" s="61"/>
      <c r="CG26" s="59">
        <f>VLOOKUP($D26,EW_19_Kreise!$A$6:$CQ$406,Calc_Targetkreise!CG$5,FALSE)/1000</f>
        <v>136.223</v>
      </c>
      <c r="CH26" s="59">
        <f>VLOOKUP($D26,BW_17_Kreise!$B$7:$CC$410,Calc_Targetkreise!CH$5,FALSE)/1000</f>
        <v>135.685</v>
      </c>
      <c r="CI26" s="59">
        <f>VLOOKUP($D26,EW_Erg_09_14_Kreise!$A$10:$BK$412,Calc_Targetkreise!CI$5,FALSE)/1000</f>
        <v>134.817</v>
      </c>
      <c r="CJ26" s="59">
        <f>VLOOKUP($D26,EW_Erg_09_14_Kreise!$A$10:$BK$412,Calc_Targetkreise!CJ$5,FALSE)/1000</f>
        <v>134.071</v>
      </c>
      <c r="CK26" s="59">
        <f>VLOOKUP($D26,EW_Erg_09_14_Kreise!$A$10:$BK$412,Calc_Targetkreise!CK$5,FALSE)/1000</f>
        <v>53.005</v>
      </c>
      <c r="CL26" s="45"/>
      <c r="CM26" s="59">
        <f>VLOOKUP($D26,Struktur_daten_BW_2017!$B$7:$AH$452,Calc_Targetkreise!CM$5,FALSE)</f>
        <v>280.1</v>
      </c>
      <c r="CN26" s="66">
        <v>7.0</v>
      </c>
      <c r="CO26" s="67">
        <f t="shared" si="16"/>
        <v>0.02499107462</v>
      </c>
      <c r="CP26" s="62">
        <f>IF(CO26&lt;Master_sheet_Kriterien!$J$58,1,IF(CO26&lt;Master_sheet_Kriterien!$K$58,2,IF(CO26&lt;Master_sheet_Kriterien!$L$58,3,IF(CO26&lt;Master_sheet_Kriterien!$M$58,4,5))))</f>
        <v>1</v>
      </c>
      <c r="CQ26" s="66">
        <v>7.0</v>
      </c>
      <c r="CR26" s="67">
        <f t="shared" si="17"/>
        <v>0.02499107462</v>
      </c>
      <c r="CS26" s="62">
        <f>IF(CR26&lt;Master_sheet_Kriterien!$J$59,1,IF(CR26&lt;Master_sheet_Kriterien!$K$59,2,IF(CR26&lt;Master_sheet_Kriterien!$L$59,3,IF(CR26&lt;Master_sheet_Kriterien!$M$59,4,5))))</f>
        <v>1</v>
      </c>
      <c r="CT26" s="66">
        <v>0.0</v>
      </c>
      <c r="CU26" s="44"/>
      <c r="CV26" s="66">
        <v>0.0</v>
      </c>
      <c r="CW26" s="68"/>
      <c r="CY26" s="31">
        <f t="shared" si="18"/>
        <v>3151</v>
      </c>
      <c r="DB26" s="76" t="str">
        <f t="shared" si="19"/>
        <v>Gifhorn</v>
      </c>
      <c r="DC26" s="58">
        <f t="shared" si="20"/>
        <v>266</v>
      </c>
      <c r="DD26" s="77">
        <f t="shared" si="21"/>
        <v>141</v>
      </c>
      <c r="DE26" s="72">
        <f t="shared" si="22"/>
        <v>0.004327057479</v>
      </c>
      <c r="DG26" s="76" t="str">
        <f t="shared" si="23"/>
        <v>Gifhorn</v>
      </c>
      <c r="DH26" s="58" t="str">
        <f t="shared" si="24"/>
        <v>#REF!</v>
      </c>
      <c r="DI26" s="75">
        <f t="shared" si="25"/>
        <v>135.2499107</v>
      </c>
      <c r="DJ26" s="78">
        <f t="shared" si="26"/>
        <v>0.004327057479</v>
      </c>
      <c r="DK26" s="75"/>
      <c r="DL26" s="75"/>
      <c r="DM26" s="75"/>
      <c r="DN26" s="75"/>
      <c r="DO26" s="75"/>
      <c r="DP26" s="44"/>
    </row>
    <row r="27" ht="16.5" customHeight="1">
      <c r="A27" s="58">
        <f t="shared" si="5"/>
        <v>22</v>
      </c>
      <c r="B27" s="58">
        <f t="shared" si="6"/>
        <v>222</v>
      </c>
      <c r="C27" s="58" t="s">
        <v>177</v>
      </c>
      <c r="D27" s="58">
        <v>3152.0</v>
      </c>
      <c r="E27" s="58" t="s">
        <v>182</v>
      </c>
      <c r="F27" s="59">
        <f>VLOOKUP($D27,EW_19_Kreise!$A$6:$CQ$406,Calc_Targetkreise!F$5,FALSE)/1000</f>
        <v>151.958</v>
      </c>
      <c r="G27" s="59">
        <f>VLOOKUP($D27,BW_17_Kreise!$B$7:$CC$410,Calc_Targetkreise!G$5,FALSE)/1000</f>
        <v>194.794</v>
      </c>
      <c r="H27" s="59">
        <f>VLOOKUP($D27,EW_Erg_09_14_Kreise!$A$10:$BK$412,Calc_Targetkreise!H$5,FALSE)/1000</f>
        <v>101.813</v>
      </c>
      <c r="I27" s="60">
        <f t="shared" ref="I27:K27" si="101">F27/CG27</f>
        <v>0.5997852807</v>
      </c>
      <c r="J27" s="60">
        <f t="shared" si="101"/>
        <v>0.7630781043</v>
      </c>
      <c r="K27" s="60">
        <f t="shared" si="101"/>
        <v>0.5199023648</v>
      </c>
      <c r="L27" s="61">
        <f t="shared" ref="L27:M27" si="102">1-(T27+X27)</f>
        <v>0.5209136735</v>
      </c>
      <c r="M27" s="61">
        <f t="shared" si="102"/>
        <v>0.4038317402</v>
      </c>
      <c r="N27" s="62">
        <f>IF(L27&lt;Master_sheet_Kriterien!$J$46,1,IF(L27&lt;Master_sheet_Kriterien!$K$46,2,IF(L27&lt;Master_sheet_Kriterien!$L$46,3,IF(L27&lt;Master_sheet_Kriterien!$M$46,4,5))))</f>
        <v>5</v>
      </c>
      <c r="O27" s="62">
        <f>IF(M27&lt;Master_sheet_Kriterien!$J$46,1,IF(M27&lt;Master_sheet_Kriterien!$K$46,2,IF(M27&lt;Master_sheet_Kriterien!$L$46,3,IF(M27&lt;Master_sheet_Kriterien!$M$46,4,5))))</f>
        <v>2</v>
      </c>
      <c r="P27" s="61">
        <f t="shared" ref="P27:Q27" si="103">1-(T27+AM27)</f>
        <v>0.6760881296</v>
      </c>
      <c r="Q27" s="61">
        <f t="shared" si="103"/>
        <v>0.6137560705</v>
      </c>
      <c r="R27" s="62">
        <f>IF(P27&lt;Master_sheet_Kriterien!$J$46,1,IF(P27&lt;Master_sheet_Kriterien!$K$46,2,IF(P27&lt;Master_sheet_Kriterien!$L$46,3,IF(P27&lt;Master_sheet_Kriterien!$M$46,4,5))))</f>
        <v>5</v>
      </c>
      <c r="S27" s="62">
        <f>IF(Q27&lt;Master_sheet_Kriterien!$J$46,1,IF(Q27&lt;Master_sheet_Kriterien!$K$46,2,IF(Q27&lt;Master_sheet_Kriterien!$L$46,3,IF(Q27&lt;Master_sheet_Kriterien!$M$46,4,5))))</f>
        <v>5</v>
      </c>
      <c r="T27" s="61">
        <f>VLOOKUP($D27,EW_19_Kreise!$A$6:$CQ$406,Calc_Targetkreise!T$5,FALSE)/1000/F27</f>
        <v>0.2560707564</v>
      </c>
      <c r="U27" s="63">
        <f>VLOOKUP($D27,BW_17_Kreise!$B$7:$CC$410,Calc_Targetkreise!U$5,FALSE)/1000/$G27</f>
        <v>0.3052558087</v>
      </c>
      <c r="V27" s="61">
        <f>VLOOKUP(Calc_Targetkreise!$D27,EW_Erg_09_14_Kreise!$A$7:$BK$412,Calc_Targetkreise!V$5,FALSE)/1000/$H27</f>
        <v>0.3162464518</v>
      </c>
      <c r="W27" s="61">
        <f>VLOOKUP(Calc_Targetkreise!$D27,EW_Erg_09_14_Kreise!$A$7:$BK$412,Calc_Targetkreise!W$5,FALSE)/1000/CK27</f>
        <v>0.3325884229</v>
      </c>
      <c r="X27" s="61">
        <f>VLOOKUP($D27,EW_19_Kreise!$A$6:$CQ$406,Calc_Targetkreise!X$5,FALSE)/1000/F27</f>
        <v>0.2230155701</v>
      </c>
      <c r="Y27" s="63">
        <f>VLOOKUP($D27,BW_17_Kreise!$B$7:$CC$410,Calc_Targetkreise!Y$5,FALSE)/1000/$G27</f>
        <v>0.2909124511</v>
      </c>
      <c r="Z27" s="61">
        <f>VLOOKUP(Calc_Targetkreise!$D27,EW_Erg_09_14_Kreise!$A$7:$BK$412,Calc_Targetkreise!Z$5,FALSE)/1000/$H27</f>
        <v>0.3484329113</v>
      </c>
      <c r="AA27" s="61">
        <f>VLOOKUP(Calc_Targetkreise!$D27,EW_Erg_09_14_Kreise!$A$7:$BK$412,Calc_Targetkreise!AA$5,FALSE)/1000/$H27</f>
        <v>0.2275347942</v>
      </c>
      <c r="AB27" s="61">
        <f>VLOOKUP($D27,EW_19_Kreise!$A$6:$CQ$406,Calc_Targetkreise!AB$5,FALSE)/1000/F27</f>
        <v>0.252767212</v>
      </c>
      <c r="AC27" s="63">
        <f>VLOOKUP($D27,BW_17_Kreise!$B$7:$CC$410,Calc_Targetkreise!AC$5,FALSE)/1000/$G27</f>
        <v>0.1091974085</v>
      </c>
      <c r="AD27" s="61">
        <f>VLOOKUP(Calc_Targetkreise!$D27,EW_Erg_09_14_Kreise!$A$7:$BK$412,Calc_Targetkreise!AD$5,FALSE)/1000/$H27</f>
        <v>0.1480164616</v>
      </c>
      <c r="AE27" s="62">
        <f>IF(AC27&lt;Master_sheet_Kriterien!$J$54,1,IF(AC27&lt;Master_sheet_Kriterien!$K$54,2,IF(AC27&lt;Master_sheet_Kriterien!$L$54,3,IF(AC27&lt;Master_sheet_Kriterien!$M$54,4,5))))</f>
        <v>4</v>
      </c>
      <c r="AF27" s="61">
        <f>VLOOKUP(Calc_Targetkreise!$D27,EW_Erg_09_14_Kreise!$A$7:$BK$412,Calc_Targetkreise!AF$5,FALSE)/1000/$H27</f>
        <v>0.1478396668</v>
      </c>
      <c r="AG27" s="63">
        <f>VLOOKUP($D27,BW_17_Kreise!$B$7:$CC$410,Calc_Targetkreise!AG$5,FALSE)/1000/$G27</f>
        <v>0.08985903057</v>
      </c>
      <c r="AH27" s="61">
        <f>VLOOKUP(Calc_Targetkreise!$D27,EW_Erg_09_14_Kreise!$A$7:$BK$412,Calc_Targetkreise!AH$5,FALSE)/1000/$H27</f>
        <v>0.02363155982</v>
      </c>
      <c r="AI27" s="61">
        <f>VLOOKUP(Calc_Targetkreise!$D27,EW_Erg_09_14_Kreise!$A$7:$BK$412,Calc_Targetkreise!AI$5,FALSE)/1000/$H27</f>
        <v>0.07791735829</v>
      </c>
      <c r="AJ27" s="63">
        <f>VLOOKUP($D27,BW_17_Kreise!$B$7:$CC$410,Calc_Targetkreise!AJ$5,FALSE)/1000/$G27</f>
        <v>0.08298510221</v>
      </c>
      <c r="AK27" s="61">
        <f>VLOOKUP(Calc_Targetkreise!$D27,EW_Erg_09_14_Kreise!$A$7:$BK$412,Calc_Targetkreise!AK$5,FALSE)/1000/$H27</f>
        <v>0.05530727903</v>
      </c>
      <c r="AL27" s="61">
        <f>VLOOKUP(Calc_Targetkreise!$D27,EW_Erg_09_14_Kreise!$A$7:$BK$412,Calc_Targetkreise!AL$5,FALSE)/1000/$H27</f>
        <v>0.04034848202</v>
      </c>
      <c r="AM27" s="61">
        <f>VLOOKUP($D27,EW_19_Kreise!$A$6:$CQ$406,Calc_Targetkreise!AM$5,FALSE)/1000/F27</f>
        <v>0.06784111399</v>
      </c>
      <c r="AN27" s="63">
        <f>VLOOKUP($D27,BW_17_Kreise!$B$7:$CC$410,Calc_Targetkreise!AN$5,FALSE)/1000/$G27</f>
        <v>0.08098812078</v>
      </c>
      <c r="AO27" s="61">
        <f>VLOOKUP(Calc_Targetkreise!$D27,EW_Erg_09_14_Kreise!$A$7:$BK$412,Calc_Targetkreise!AO$5,FALSE)/1000/$H27</f>
        <v>0.04927661497</v>
      </c>
      <c r="AP27" s="61">
        <f>VLOOKUP(Calc_Targetkreise!$D27,EW_Erg_09_14_Kreise!$A$7:$BK$412,Calc_Targetkreise!AP$5,FALSE)/1000/$H27</f>
        <v>0.00031430171</v>
      </c>
      <c r="AQ27" s="61">
        <f t="shared" ref="AQ27:AR27" si="104">1-U27-Y27-AC27-AG27-AJ27-AN27</f>
        <v>0.04080207809</v>
      </c>
      <c r="AR27" s="61">
        <f t="shared" si="104"/>
        <v>0.05908872148</v>
      </c>
      <c r="AS27" s="61">
        <f t="shared" si="11"/>
        <v>0.1734569741</v>
      </c>
      <c r="AT27" s="63">
        <f>VLOOKUP($D27,BW_17_Kreise!$B$7:$CC$410,Calc_Targetkreise!AT$5,FALSE)/1000/$G27</f>
        <v>0.004461123033</v>
      </c>
      <c r="AU27" s="61">
        <f>VLOOKUP(Calc_Targetkreise!$D27,EW_Erg_09_14_Kreise!$A$7:$BK$412,Calc_Targetkreise!AU$5,FALSE)/1000/$H27</f>
        <v>0.01553829079</v>
      </c>
      <c r="AV27" s="62">
        <f>IF(AU27&lt;Master_sheet_Kriterien!$J$44,1,IF(AU27&lt;Master_sheet_Kriterien!$K$44,2,IF(AU27&lt;Master_sheet_Kriterien!$L$44,3,IF(AU27&lt;Master_sheet_Kriterien!$M$44,4,5))))</f>
        <v>5</v>
      </c>
      <c r="AW27" s="61">
        <f>VLOOKUP(Calc_Targetkreise!$D27,EW_Erg_09_14_Kreise!$A$7:$BK$412,Calc_Targetkreise!AW$5,FALSE)/1000/$H27</f>
        <v>0.008761160166</v>
      </c>
      <c r="AX27" s="61">
        <f>VLOOKUP($D27,EW_19_Kreise!$A$6:$CQ$406,Calc_Targetkreise!AX$5,FALSE)/1000/F27</f>
        <v>0.008897195278</v>
      </c>
      <c r="AY27" s="62">
        <f>IF(AX27&lt;Master_sheet_Kriterien!$J$56,1,IF(AX27&lt;Master_sheet_Kriterien!$K$56,2,IF(AX27&lt;Master_sheet_Kriterien!$L$56,3,IF(AX27&lt;Master_sheet_Kriterien!$M$56,4,5))))</f>
        <v>4</v>
      </c>
      <c r="AZ27" s="64">
        <f>VLOOKUP($D27,EW_19_Kreise!$A$6:$CQ$406,Calc_Targetkreise!AZ$5,FALSE)</f>
        <v>1352</v>
      </c>
      <c r="BA27" s="62">
        <f>IF(AZ27&lt;Master_sheet_Kriterien!$J$57,1,IF(AZ27&lt;Master_sheet_Kriterien!$K$57,2,IF(AZ27&lt;Master_sheet_Kriterien!$L$57,3,IF(AZ27&lt;Master_sheet_Kriterien!$M$56,4,5))))</f>
        <v>5</v>
      </c>
      <c r="BB27" s="59">
        <f>VLOOKUP($D27,Struktur_daten_BW_2017!$B$7:$AH$452,Calc_Targetkreise!BB$5,FALSE)</f>
        <v>226.9</v>
      </c>
      <c r="BC27" s="62">
        <f>IF(BB27&lt;Master_sheet_Kriterien!$J$8,1,IF(BB27&lt;Master_sheet_Kriterien!$K$8,2,IF(BB27&lt;Master_sheet_Kriterien!$L$8,3,IF(BB27&lt;Master_sheet_Kriterien!$M$8,4,5))))</f>
        <v>3</v>
      </c>
      <c r="BD27" s="65">
        <f t="shared" si="12"/>
        <v>28.68</v>
      </c>
      <c r="BE27" s="62">
        <f>IF(BD27&lt;Master_sheet_Kriterien!$J$10,1,IF(BD27&lt;Master_sheet_Kriterien!$K$10,2,IF(BD27&lt;Master_sheet_Kriterien!$L$10,3,IF(BD27&lt;Master_sheet_Kriterien!$M$10,4,5))))</f>
        <v>4</v>
      </c>
      <c r="BF27" s="65">
        <f>VLOOKUP($D27,Struktur_daten_BW_2017!$B$7:$AH$452,Calc_Targetkreise!BF$5,FALSE)</f>
        <v>10</v>
      </c>
      <c r="BG27" s="62">
        <f>IF(BF27&lt;Master_sheet_Kriterien!$J$12,1,IF(BF27&lt;Master_sheet_Kriterien!$K$12,2,IF(BF27&lt;Master_sheet_Kriterien!$L$12,3,IF(BF27&lt;Master_sheet_Kriterien!$M$12,4,5))))</f>
        <v>5</v>
      </c>
      <c r="BH27" s="65">
        <f>VLOOKUP($D27,Struktur_daten_BW_2017!$B$7:$AH$452,Calc_Targetkreise!BH$5,FALSE)</f>
        <v>13.9</v>
      </c>
      <c r="BI27" s="62">
        <f>IF(BH27&lt;Master_sheet_Kriterien!$J$14,1,IF(BH27&lt;Master_sheet_Kriterien!$K$14,2,IF(BH27&lt;Master_sheet_Kriterien!$L$14,3,IF(BH27&lt;Master_sheet_Kriterien!$M$14,4,5))))</f>
        <v>5</v>
      </c>
      <c r="BJ27" s="65">
        <f>VLOOKUP($D27,Struktur_daten_BW_2017!$B$7:$AH$452,Calc_Targetkreise!BJ$5,FALSE)</f>
        <v>33.5</v>
      </c>
      <c r="BK27" s="62">
        <f>IF(BJ27&lt;Master_sheet_Kriterien!$J$16,1,IF(BJ27&lt;Master_sheet_Kriterien!$K$16,2,IF(BJ27&lt;Master_sheet_Kriterien!$L$16,3,IF(BJ27&lt;Master_sheet_Kriterien!$M$16,4,5))))</f>
        <v>1</v>
      </c>
      <c r="BL27" s="65">
        <f>VLOOKUP($D27,Struktur_daten_BW_2017!$B$7:$AH$452,Calc_Targetkreise!BL$5,FALSE)</f>
        <v>16.2</v>
      </c>
      <c r="BM27" s="62">
        <f>IF(BL27&lt;Master_sheet_Kriterien!$J$18,1,IF(BL27&lt;Master_sheet_Kriterien!$K$18,2,IF(BL27&lt;Master_sheet_Kriterien!$L$18,3,IF(BL27&lt;Master_sheet_Kriterien!$M$18,4,5))))</f>
        <v>3</v>
      </c>
      <c r="BN27" s="65">
        <f>VLOOKUP($D27,Struktur_daten_BW_2017!$B$7:$AH$452,Calc_Targetkreise!BN$5,FALSE)</f>
        <v>11.1</v>
      </c>
      <c r="BO27" s="62">
        <f>IF(BN27&lt;Master_sheet_Kriterien!$J$20,1,IF(BN27&lt;Master_sheet_Kriterien!$K$20,2,IF(BN27&lt;Master_sheet_Kriterien!$L$20,3,IF(BN27&lt;Master_sheet_Kriterien!$M$20,4,5))))</f>
        <v>4</v>
      </c>
      <c r="BP27" s="59">
        <f>VLOOKUP($D27,Struktur_daten_BW_2017!$B$7:$AH$452,Calc_Targetkreise!BP$5,FALSE)</f>
        <v>19554</v>
      </c>
      <c r="BQ27" s="62">
        <f>IF(BP27&lt;Master_sheet_Kriterien!$J$38,1,IF(BP27&lt;Master_sheet_Kriterien!$K$38,2,IF(BP27&lt;Master_sheet_Kriterien!$L$38,3,IF(BP27&lt;Master_sheet_Kriterien!$M$38,4,5))))</f>
        <v>2</v>
      </c>
      <c r="BR27" s="65">
        <f>VLOOKUP($D27,Struktur_daten_BW_2017!$B$7:$AH$452,Calc_Targetkreise!BR$5,FALSE)</f>
        <v>46.2</v>
      </c>
      <c r="BS27" s="62">
        <f>IF(BR27&lt;Master_sheet_Kriterien!$J$24,1,IF(BR27&lt;Master_sheet_Kriterien!$K$24,2,IF(BR27&lt;Master_sheet_Kriterien!$L$24,3,IF(BR27&lt;Master_sheet_Kriterien!$M$24,4,5))))</f>
        <v>5</v>
      </c>
      <c r="BT27" s="65">
        <f>VLOOKUP($D27,Struktur_daten_BW_2017!$B$7:$AH$452,Calc_Targetkreise!BT$5,FALSE)</f>
        <v>15.1</v>
      </c>
      <c r="BU27" s="62">
        <f>IF(BT27&lt;Master_sheet_Kriterien!$J$26,1,IF(BT27&lt;Master_sheet_Kriterien!$K$26,2,IF(BT27&lt;Master_sheet_Kriterien!$L$26,3,IF(BT27&lt;Master_sheet_Kriterien!$M$26,4,5))))</f>
        <v>4</v>
      </c>
      <c r="BV27" s="65">
        <f t="shared" si="13"/>
        <v>4.33068</v>
      </c>
      <c r="BW27" s="62">
        <f>IF(BV27&lt;Master_sheet_Kriterien!$J$28,1,IF(BV27&lt;Master_sheet_Kriterien!$K$28,2,IF(BV27&lt;Master_sheet_Kriterien!$L$28,3,IF(BV27&lt;Master_sheet_Kriterien!$M$28,4,5))))</f>
        <v>3</v>
      </c>
      <c r="BX27" s="65">
        <f>VLOOKUP($D27,Struktur_daten_BW_2017!$B$7:$AH$452,Calc_Targetkreise!BX$5,FALSE)</f>
        <v>36.42384106</v>
      </c>
      <c r="BY27" s="62">
        <f>IF(BX27&lt;Master_sheet_Kriterien!$J$30,1,IF(BX27&lt;Master_sheet_Kriterien!$K$30,2,IF(BX27&lt;Master_sheet_Kriterien!$L$30,3,IF(BX27&lt;Master_sheet_Kriterien!$M$30,4,5))))</f>
        <v>5</v>
      </c>
      <c r="BZ27" s="65">
        <f t="shared" ref="BZ27:BZ28" si="109">CL27/1000</f>
        <v>33.632</v>
      </c>
      <c r="CA27" s="62">
        <f>IF(BZ27&lt;Master_sheet_Kriterien!$J$32,1,IF(BZ27&lt;Master_sheet_Kriterien!$K$32,2,IF(BZ27&lt;Master_sheet_Kriterien!$L$32,3,IF(BZ27&lt;Master_sheet_Kriterien!$M$32,4,5))))</f>
        <v>3</v>
      </c>
      <c r="CB27" s="65">
        <f t="shared" ref="CB27:CB28" si="110">BZ27/CM27*100</f>
        <v>11.72663877</v>
      </c>
      <c r="CC27" s="62">
        <f>IF(CB27&lt;Master_sheet_Kriterien!$J$34,1,IF(CB27&lt;Master_sheet_Kriterien!$K$34,2,IF(CB27&lt;Master_sheet_Kriterien!$L$34,3,IF(CB27&lt;Master_sheet_Kriterien!$M$34,4,5))))</f>
        <v>4</v>
      </c>
      <c r="CD27" s="65">
        <f>100-VLOOKUP($D27,Struktur_daten_BW_2017!$B$7:$AH$452,Calc_Targetkreise!CD$5,FALSE)</f>
        <v>54.7</v>
      </c>
      <c r="CE27" s="62">
        <f>IF(CD27&lt;Master_sheet_Kriterien!$J$40,1,IF(CD27&lt;Master_sheet_Kriterien!$K$40,2,IF(CD27&lt;Master_sheet_Kriterien!$L$40,3,IF(CD27&lt;Master_sheet_Kriterien!$M$40,4,5))))</f>
        <v>4</v>
      </c>
      <c r="CF27" s="61"/>
      <c r="CG27" s="59">
        <f>VLOOKUP($D27,EW_19_Kreise!$A$6:$CQ$406,Calc_Targetkreise!CG$5,FALSE)/1000</f>
        <v>253.354</v>
      </c>
      <c r="CH27" s="59">
        <f>VLOOKUP($D27,BW_17_Kreise!$B$7:$CC$410,Calc_Targetkreise!CH$5,FALSE)/1000</f>
        <v>255.274</v>
      </c>
      <c r="CI27" s="59">
        <f>VLOOKUP($D27,EW_Erg_09_14_Kreise!$A$10:$BK$412,Calc_Targetkreise!CI$5,FALSE)/1000</f>
        <v>195.831</v>
      </c>
      <c r="CJ27" s="59">
        <f>VLOOKUP($D27,EW_Erg_09_14_Kreise!$A$10:$BK$412,Calc_Targetkreise!CJ$5,FALSE)/1000</f>
        <v>197.393</v>
      </c>
      <c r="CK27" s="59">
        <f>VLOOKUP($D27,EW_Erg_09_14_Kreise!$A$10:$BK$412,Calc_Targetkreise!CK$5,FALSE)/1000</f>
        <v>82.784</v>
      </c>
      <c r="CL27" s="45">
        <f>31619+2013</f>
        <v>33632</v>
      </c>
      <c r="CM27" s="59">
        <f>VLOOKUP($D27,Struktur_daten_BW_2017!$B$7:$AH$452,Calc_Targetkreise!CM$5,FALSE)</f>
        <v>286.8</v>
      </c>
      <c r="CN27" s="66">
        <v>34.0</v>
      </c>
      <c r="CO27" s="67">
        <f t="shared" si="16"/>
        <v>0.1185495119</v>
      </c>
      <c r="CP27" s="62">
        <f>IF(CO27&lt;Master_sheet_Kriterien!$J$58,1,IF(CO27&lt;Master_sheet_Kriterien!$K$58,2,IF(CO27&lt;Master_sheet_Kriterien!$L$58,3,IF(CO27&lt;Master_sheet_Kriterien!$M$58,4,5))))</f>
        <v>3</v>
      </c>
      <c r="CQ27" s="66">
        <v>28.0</v>
      </c>
      <c r="CR27" s="67">
        <f t="shared" si="17"/>
        <v>0.09762900976</v>
      </c>
      <c r="CS27" s="62">
        <f>IF(CR27&lt;Master_sheet_Kriterien!$J$59,1,IF(CR27&lt;Master_sheet_Kriterien!$K$59,2,IF(CR27&lt;Master_sheet_Kriterien!$L$59,3,IF(CR27&lt;Master_sheet_Kriterien!$M$59,4,5))))</f>
        <v>2</v>
      </c>
      <c r="CT27" s="66">
        <v>6.0</v>
      </c>
      <c r="CU27" s="44"/>
      <c r="CV27" s="66">
        <v>0.0</v>
      </c>
      <c r="CW27" s="68"/>
      <c r="CY27" s="31">
        <f t="shared" si="18"/>
        <v>3152</v>
      </c>
      <c r="DB27" s="76" t="str">
        <f t="shared" si="19"/>
        <v>Göttingen</v>
      </c>
      <c r="DC27" s="58">
        <f t="shared" si="20"/>
        <v>22</v>
      </c>
      <c r="DD27" s="77">
        <f t="shared" si="21"/>
        <v>222</v>
      </c>
      <c r="DE27" s="72">
        <f t="shared" si="22"/>
        <v>0.008897195278</v>
      </c>
      <c r="DG27" s="76" t="str">
        <f t="shared" si="23"/>
        <v>Göttingen</v>
      </c>
      <c r="DH27" s="58" t="str">
        <f t="shared" si="24"/>
        <v>#REF!</v>
      </c>
      <c r="DI27" s="75">
        <f t="shared" si="25"/>
        <v>208.1854951</v>
      </c>
      <c r="DJ27" s="78">
        <f t="shared" si="26"/>
        <v>0.008897195278</v>
      </c>
      <c r="DK27" s="75"/>
      <c r="DL27" s="75"/>
      <c r="DM27" s="75"/>
      <c r="DN27" s="75"/>
      <c r="DO27" s="75"/>
      <c r="DP27" s="44"/>
    </row>
    <row r="28" ht="16.5" customHeight="1">
      <c r="A28" s="58">
        <f t="shared" si="5"/>
        <v>257</v>
      </c>
      <c r="B28" s="58">
        <f t="shared" si="6"/>
        <v>143</v>
      </c>
      <c r="C28" s="58" t="s">
        <v>177</v>
      </c>
      <c r="D28" s="58">
        <v>3153.0</v>
      </c>
      <c r="E28" s="58" t="s">
        <v>183</v>
      </c>
      <c r="F28" s="59">
        <f>VLOOKUP($D28,EW_19_Kreise!$A$6:$CQ$406,Calc_Targetkreise!F$5,FALSE)/1000</f>
        <v>62.39</v>
      </c>
      <c r="G28" s="59">
        <f>VLOOKUP($D28,BW_17_Kreise!$B$7:$CC$410,Calc_Targetkreise!G$5,FALSE)/1000</f>
        <v>80.302</v>
      </c>
      <c r="H28" s="59">
        <f>VLOOKUP($D28,EW_Erg_09_14_Kreise!$A$10:$BK$412,Calc_Targetkreise!H$5,FALSE)/1000</f>
        <v>42.737</v>
      </c>
      <c r="I28" s="60">
        <f t="shared" ref="I28:K28" si="105">F28/CG28</f>
        <v>0.5796603241</v>
      </c>
      <c r="J28" s="60">
        <f t="shared" si="105"/>
        <v>0.7342098526</v>
      </c>
      <c r="K28" s="60">
        <f t="shared" si="105"/>
        <v>0.3811821579</v>
      </c>
      <c r="L28" s="61">
        <f t="shared" ref="L28:M28" si="106">1-(T28+X28)</f>
        <v>0.4681038628</v>
      </c>
      <c r="M28" s="61">
        <f t="shared" si="106"/>
        <v>0.371024383</v>
      </c>
      <c r="N28" s="62">
        <f>IF(L28&lt;Master_sheet_Kriterien!$J$46,1,IF(L28&lt;Master_sheet_Kriterien!$K$46,2,IF(L28&lt;Master_sheet_Kriterien!$L$46,3,IF(L28&lt;Master_sheet_Kriterien!$M$46,4,5))))</f>
        <v>3</v>
      </c>
      <c r="O28" s="62">
        <f>IF(M28&lt;Master_sheet_Kriterien!$J$46,1,IF(M28&lt;Master_sheet_Kriterien!$K$46,2,IF(M28&lt;Master_sheet_Kriterien!$L$46,3,IF(M28&lt;Master_sheet_Kriterien!$M$46,4,5))))</f>
        <v>1</v>
      </c>
      <c r="P28" s="61">
        <f t="shared" ref="P28:Q28" si="107">1-(T28+AM28)</f>
        <v>0.6095848694</v>
      </c>
      <c r="Q28" s="61">
        <f t="shared" si="107"/>
        <v>0.5779557172</v>
      </c>
      <c r="R28" s="62">
        <f>IF(P28&lt;Master_sheet_Kriterien!$J$46,1,IF(P28&lt;Master_sheet_Kriterien!$K$46,2,IF(P28&lt;Master_sheet_Kriterien!$L$46,3,IF(P28&lt;Master_sheet_Kriterien!$M$46,4,5))))</f>
        <v>5</v>
      </c>
      <c r="S28" s="62">
        <f>IF(Q28&lt;Master_sheet_Kriterien!$J$46,1,IF(Q28&lt;Master_sheet_Kriterien!$K$46,2,IF(Q28&lt;Master_sheet_Kriterien!$L$46,3,IF(Q28&lt;Master_sheet_Kriterien!$M$46,4,5))))</f>
        <v>5</v>
      </c>
      <c r="T28" s="61">
        <f>VLOOKUP($D28,EW_19_Kreise!$A$6:$CQ$406,Calc_Targetkreise!T$5,FALSE)/1000/F28</f>
        <v>0.287690335</v>
      </c>
      <c r="U28" s="63">
        <f>VLOOKUP($D28,BW_17_Kreise!$B$7:$CC$410,Calc_Targetkreise!U$5,FALSE)/1000/$G28</f>
        <v>0.3106771936</v>
      </c>
      <c r="V28" s="61">
        <f>VLOOKUP(Calc_Targetkreise!$D28,EW_Erg_09_14_Kreise!$A$7:$BK$412,Calc_Targetkreise!V$5,FALSE)/1000/$H28</f>
        <v>0.3661464305</v>
      </c>
      <c r="W28" s="61">
        <f>VLOOKUP(Calc_Targetkreise!$D28,EW_Erg_09_14_Kreise!$A$7:$BK$412,Calc_Targetkreise!W$5,FALSE)/1000/CK28</f>
        <v>0.3767068639</v>
      </c>
      <c r="X28" s="61">
        <f>VLOOKUP($D28,EW_19_Kreise!$A$6:$CQ$406,Calc_Targetkreise!X$5,FALSE)/1000/F28</f>
        <v>0.2442058022</v>
      </c>
      <c r="Y28" s="63">
        <f>VLOOKUP($D28,BW_17_Kreise!$B$7:$CC$410,Calc_Targetkreise!Y$5,FALSE)/1000/$G28</f>
        <v>0.3182984235</v>
      </c>
      <c r="Z28" s="61">
        <f>VLOOKUP(Calc_Targetkreise!$D28,EW_Erg_09_14_Kreise!$A$7:$BK$412,Calc_Targetkreise!Z$5,FALSE)/1000/$H28</f>
        <v>0.3576058217</v>
      </c>
      <c r="AA28" s="61">
        <f>VLOOKUP(Calc_Targetkreise!$D28,EW_Erg_09_14_Kreise!$A$7:$BK$412,Calc_Targetkreise!AA$5,FALSE)/1000/$H28</f>
        <v>0.3045370522</v>
      </c>
      <c r="AB28" s="61">
        <f>VLOOKUP($D28,EW_19_Kreise!$A$6:$CQ$406,Calc_Targetkreise!AB$5,FALSE)/1000/F28</f>
        <v>0.1723673666</v>
      </c>
      <c r="AC28" s="63">
        <f>VLOOKUP($D28,BW_17_Kreise!$B$7:$CC$410,Calc_Targetkreise!AC$5,FALSE)/1000/$G28</f>
        <v>0.06194117208</v>
      </c>
      <c r="AD28" s="61">
        <f>VLOOKUP(Calc_Targetkreise!$D28,EW_Erg_09_14_Kreise!$A$7:$BK$412,Calc_Targetkreise!AD$5,FALSE)/1000/$H28</f>
        <v>0.08014132953</v>
      </c>
      <c r="AE28" s="62">
        <f>IF(AC28&lt;Master_sheet_Kriterien!$J$54,1,IF(AC28&lt;Master_sheet_Kriterien!$K$54,2,IF(AC28&lt;Master_sheet_Kriterien!$L$54,3,IF(AC28&lt;Master_sheet_Kriterien!$M$54,4,5))))</f>
        <v>2</v>
      </c>
      <c r="AF28" s="61">
        <f>VLOOKUP(Calc_Targetkreise!$D28,EW_Erg_09_14_Kreise!$A$7:$BK$412,Calc_Targetkreise!AF$5,FALSE)/1000/$H28</f>
        <v>0.0936659101</v>
      </c>
      <c r="AG28" s="63">
        <f>VLOOKUP($D28,BW_17_Kreise!$B$7:$CC$410,Calc_Targetkreise!AG$5,FALSE)/1000/$G28</f>
        <v>0.09090682673</v>
      </c>
      <c r="AH28" s="61">
        <f>VLOOKUP(Calc_Targetkreise!$D28,EW_Erg_09_14_Kreise!$A$7:$BK$412,Calc_Targetkreise!AH$5,FALSE)/1000/$H28</f>
        <v>0.03069939397</v>
      </c>
      <c r="AI28" s="61">
        <f>VLOOKUP(Calc_Targetkreise!$D28,EW_Erg_09_14_Kreise!$A$7:$BK$412,Calc_Targetkreise!AI$5,FALSE)/1000/$H28</f>
        <v>0.1035636568</v>
      </c>
      <c r="AJ28" s="63">
        <f>VLOOKUP($D28,BW_17_Kreise!$B$7:$CC$410,Calc_Targetkreise!AJ$5,FALSE)/1000/$G28</f>
        <v>0.07004806854</v>
      </c>
      <c r="AK28" s="61">
        <f>VLOOKUP(Calc_Targetkreise!$D28,EW_Erg_09_14_Kreise!$A$7:$BK$412,Calc_Targetkreise!AK$5,FALSE)/1000/$H28</f>
        <v>0.04340501205</v>
      </c>
      <c r="AL28" s="61">
        <f>VLOOKUP(Calc_Targetkreise!$D28,EW_Erg_09_14_Kreise!$A$7:$BK$412,Calc_Targetkreise!AL$5,FALSE)/1000/$H28</f>
        <v>0.05215621125</v>
      </c>
      <c r="AM28" s="61">
        <f>VLOOKUP($D28,EW_19_Kreise!$A$6:$CQ$406,Calc_Targetkreise!AM$5,FALSE)/1000/F28</f>
        <v>0.1027247956</v>
      </c>
      <c r="AN28" s="63">
        <f>VLOOKUP($D28,BW_17_Kreise!$B$7:$CC$410,Calc_Targetkreise!AN$5,FALSE)/1000/$G28</f>
        <v>0.1113670892</v>
      </c>
      <c r="AO28" s="61">
        <f>VLOOKUP(Calc_Targetkreise!$D28,EW_Erg_09_14_Kreise!$A$7:$BK$412,Calc_Targetkreise!AO$5,FALSE)/1000/$H28</f>
        <v>0.0679738868</v>
      </c>
      <c r="AP28" s="61">
        <f>VLOOKUP(Calc_Targetkreise!$D28,EW_Erg_09_14_Kreise!$A$7:$BK$412,Calc_Targetkreise!AP$5,FALSE)/1000/$H28</f>
        <v>0.0002339892833</v>
      </c>
      <c r="AQ28" s="61">
        <f t="shared" ref="AQ28:AR28" si="108">1-U28-Y28-AC28-AG28-AJ28-AN28</f>
        <v>0.03676122637</v>
      </c>
      <c r="AR28" s="61">
        <f t="shared" si="108"/>
        <v>0.05402812551</v>
      </c>
      <c r="AS28" s="61">
        <f t="shared" si="11"/>
        <v>0.06913631645</v>
      </c>
      <c r="AT28" s="63">
        <f>VLOOKUP($D28,BW_17_Kreise!$B$7:$CC$410,Calc_Targetkreise!AT$5,FALSE)/1000/$G28</f>
        <v>0.00330004234</v>
      </c>
      <c r="AU28" s="61">
        <f>VLOOKUP(Calc_Targetkreise!$D28,EW_Erg_09_14_Kreise!$A$7:$BK$412,Calc_Targetkreise!AU$5,FALSE)/1000/$H28</f>
        <v>0.01099749631</v>
      </c>
      <c r="AV28" s="62">
        <f>IF(AU28&lt;Master_sheet_Kriterien!$J$44,1,IF(AU28&lt;Master_sheet_Kriterien!$K$44,2,IF(AU28&lt;Master_sheet_Kriterien!$L$44,3,IF(AU28&lt;Master_sheet_Kriterien!$M$44,4,5))))</f>
        <v>3</v>
      </c>
      <c r="AW28" s="61">
        <f>VLOOKUP(Calc_Targetkreise!$D28,EW_Erg_09_14_Kreise!$A$7:$BK$412,Calc_Targetkreise!AW$5,FALSE)/1000/$H28</f>
        <v>0.008002433489</v>
      </c>
      <c r="AX28" s="61">
        <f>VLOOKUP($D28,EW_19_Kreise!$A$6:$CQ$406,Calc_Targetkreise!AX$5,FALSE)/1000/F28</f>
        <v>0.004968744991</v>
      </c>
      <c r="AY28" s="62">
        <f>IF(AX28&lt;Master_sheet_Kriterien!$J$56,1,IF(AX28&lt;Master_sheet_Kriterien!$K$56,2,IF(AX28&lt;Master_sheet_Kriterien!$L$56,3,IF(AX28&lt;Master_sheet_Kriterien!$M$56,4,5))))</f>
        <v>3</v>
      </c>
      <c r="AZ28" s="64">
        <f>VLOOKUP($D28,EW_19_Kreise!$A$6:$CQ$406,Calc_Targetkreise!AZ$5,FALSE)</f>
        <v>310</v>
      </c>
      <c r="BA28" s="62">
        <f>IF(AZ28&lt;Master_sheet_Kriterien!$J$57,1,IF(AZ28&lt;Master_sheet_Kriterien!$K$57,2,IF(AZ28&lt;Master_sheet_Kriterien!$L$57,3,IF(AZ28&lt;Master_sheet_Kriterien!$M$56,4,5))))</f>
        <v>3</v>
      </c>
      <c r="BB28" s="59">
        <f>VLOOKUP($D28,Struktur_daten_BW_2017!$B$7:$AH$452,Calc_Targetkreise!BB$5,FALSE)</f>
        <v>120.3</v>
      </c>
      <c r="BC28" s="62">
        <f>IF(BB28&lt;Master_sheet_Kriterien!$J$8,1,IF(BB28&lt;Master_sheet_Kriterien!$K$8,2,IF(BB28&lt;Master_sheet_Kriterien!$L$8,3,IF(BB28&lt;Master_sheet_Kriterien!$M$8,4,5))))</f>
        <v>1</v>
      </c>
      <c r="BD28" s="65">
        <f t="shared" si="12"/>
        <v>19.14</v>
      </c>
      <c r="BE28" s="62">
        <f>IF(BD28&lt;Master_sheet_Kriterien!$J$10,1,IF(BD28&lt;Master_sheet_Kriterien!$K$10,2,IF(BD28&lt;Master_sheet_Kriterien!$L$10,3,IF(BD28&lt;Master_sheet_Kriterien!$M$10,4,5))))</f>
        <v>2</v>
      </c>
      <c r="BF28" s="65">
        <f>VLOOKUP($D28,Struktur_daten_BW_2017!$B$7:$AH$452,Calc_Targetkreise!BF$5,FALSE)</f>
        <v>7.5</v>
      </c>
      <c r="BG28" s="62">
        <f>IF(BF28&lt;Master_sheet_Kriterien!$J$12,1,IF(BF28&lt;Master_sheet_Kriterien!$K$12,2,IF(BF28&lt;Master_sheet_Kriterien!$L$12,3,IF(BF28&lt;Master_sheet_Kriterien!$M$12,4,5))))</f>
        <v>2</v>
      </c>
      <c r="BH28" s="65">
        <f>VLOOKUP($D28,Struktur_daten_BW_2017!$B$7:$AH$452,Calc_Targetkreise!BH$5,FALSE)</f>
        <v>10</v>
      </c>
      <c r="BI28" s="62">
        <f>IF(BH28&lt;Master_sheet_Kriterien!$J$14,1,IF(BH28&lt;Master_sheet_Kriterien!$K$14,2,IF(BH28&lt;Master_sheet_Kriterien!$L$14,3,IF(BH28&lt;Master_sheet_Kriterien!$M$14,4,5))))</f>
        <v>1</v>
      </c>
      <c r="BJ28" s="65">
        <f>VLOOKUP($D28,Struktur_daten_BW_2017!$B$7:$AH$452,Calc_Targetkreise!BJ$5,FALSE)</f>
        <v>35.1</v>
      </c>
      <c r="BK28" s="62">
        <f>IF(BJ28&lt;Master_sheet_Kriterien!$J$16,1,IF(BJ28&lt;Master_sheet_Kriterien!$K$16,2,IF(BJ28&lt;Master_sheet_Kriterien!$L$16,3,IF(BJ28&lt;Master_sheet_Kriterien!$M$16,4,5))))</f>
        <v>2</v>
      </c>
      <c r="BL28" s="65">
        <f>VLOOKUP($D28,Struktur_daten_BW_2017!$B$7:$AH$452,Calc_Targetkreise!BL$5,FALSE)</f>
        <v>19</v>
      </c>
      <c r="BM28" s="62">
        <f>IF(BL28&lt;Master_sheet_Kriterien!$J$18,1,IF(BL28&lt;Master_sheet_Kriterien!$K$18,2,IF(BL28&lt;Master_sheet_Kriterien!$L$18,3,IF(BL28&lt;Master_sheet_Kriterien!$M$18,4,5))))</f>
        <v>5</v>
      </c>
      <c r="BN28" s="65">
        <f>VLOOKUP($D28,Struktur_daten_BW_2017!$B$7:$AH$452,Calc_Targetkreise!BN$5,FALSE)</f>
        <v>13.9</v>
      </c>
      <c r="BO28" s="62">
        <f>IF(BN28&lt;Master_sheet_Kriterien!$J$20,1,IF(BN28&lt;Master_sheet_Kriterien!$K$20,2,IF(BN28&lt;Master_sheet_Kriterien!$L$20,3,IF(BN28&lt;Master_sheet_Kriterien!$M$20,4,5))))</f>
        <v>5</v>
      </c>
      <c r="BP28" s="59">
        <f>VLOOKUP($D28,Struktur_daten_BW_2017!$B$7:$AH$452,Calc_Targetkreise!BP$5,FALSE)</f>
        <v>20180</v>
      </c>
      <c r="BQ28" s="62">
        <f>IF(BP28&lt;Master_sheet_Kriterien!$J$38,1,IF(BP28&lt;Master_sheet_Kriterien!$K$38,2,IF(BP28&lt;Master_sheet_Kriterien!$L$38,3,IF(BP28&lt;Master_sheet_Kriterien!$M$38,4,5))))</f>
        <v>2</v>
      </c>
      <c r="BR28" s="65">
        <f>VLOOKUP($D28,Struktur_daten_BW_2017!$B$7:$AH$452,Calc_Targetkreise!BR$5,FALSE)</f>
        <v>31.1</v>
      </c>
      <c r="BS28" s="62">
        <f>IF(BR28&lt;Master_sheet_Kriterien!$J$24,1,IF(BR28&lt;Master_sheet_Kriterien!$K$24,2,IF(BR28&lt;Master_sheet_Kriterien!$L$24,3,IF(BR28&lt;Master_sheet_Kriterien!$M$24,4,5))))</f>
        <v>2</v>
      </c>
      <c r="BT28" s="65">
        <f>VLOOKUP($D28,Struktur_daten_BW_2017!$B$7:$AH$452,Calc_Targetkreise!BT$5,FALSE)</f>
        <v>15.9</v>
      </c>
      <c r="BU28" s="62">
        <f>IF(BT28&lt;Master_sheet_Kriterien!$J$26,1,IF(BT28&lt;Master_sheet_Kriterien!$K$26,2,IF(BT28&lt;Master_sheet_Kriterien!$L$26,3,IF(BT28&lt;Master_sheet_Kriterien!$M$26,4,5))))</f>
        <v>5</v>
      </c>
      <c r="BV28" s="65">
        <f t="shared" si="13"/>
        <v>4.05768</v>
      </c>
      <c r="BW28" s="62">
        <f>IF(BV28&lt;Master_sheet_Kriterien!$J$28,1,IF(BV28&lt;Master_sheet_Kriterien!$K$28,2,IF(BV28&lt;Master_sheet_Kriterien!$L$28,3,IF(BV28&lt;Master_sheet_Kriterien!$M$28,4,5))))</f>
        <v>3</v>
      </c>
      <c r="BX28" s="65">
        <f>VLOOKUP($D28,Struktur_daten_BW_2017!$B$7:$AH$452,Calc_Targetkreise!BX$5,FALSE)</f>
        <v>36.47798742</v>
      </c>
      <c r="BY28" s="62">
        <f>IF(BX28&lt;Master_sheet_Kriterien!$J$30,1,IF(BX28&lt;Master_sheet_Kriterien!$K$30,2,IF(BX28&lt;Master_sheet_Kriterien!$L$30,3,IF(BX28&lt;Master_sheet_Kriterien!$M$30,4,5))))</f>
        <v>5</v>
      </c>
      <c r="BZ28" s="65">
        <f t="shared" si="109"/>
        <v>4.963</v>
      </c>
      <c r="CA28" s="62">
        <f>IF(BZ28&lt;Master_sheet_Kriterien!$J$32,1,IF(BZ28&lt;Master_sheet_Kriterien!$K$32,2,IF(BZ28&lt;Master_sheet_Kriterien!$L$32,3,IF(BZ28&lt;Master_sheet_Kriterien!$M$32,4,5))))</f>
        <v>1</v>
      </c>
      <c r="CB28" s="65">
        <f t="shared" si="110"/>
        <v>1.944749216</v>
      </c>
      <c r="CC28" s="62">
        <f>IF(CB28&lt;Master_sheet_Kriterien!$J$34,1,IF(CB28&lt;Master_sheet_Kriterien!$K$34,2,IF(CB28&lt;Master_sheet_Kriterien!$L$34,3,IF(CB28&lt;Master_sheet_Kriterien!$M$34,4,5))))</f>
        <v>1</v>
      </c>
      <c r="CD28" s="65">
        <f>100-VLOOKUP($D28,Struktur_daten_BW_2017!$B$7:$AH$452,Calc_Targetkreise!CD$5,FALSE)</f>
        <v>45.9</v>
      </c>
      <c r="CE28" s="62">
        <f>IF(CD28&lt;Master_sheet_Kriterien!$J$40,1,IF(CD28&lt;Master_sheet_Kriterien!$K$40,2,IF(CD28&lt;Master_sheet_Kriterien!$L$40,3,IF(CD28&lt;Master_sheet_Kriterien!$M$40,4,5))))</f>
        <v>3</v>
      </c>
      <c r="CF28" s="61"/>
      <c r="CG28" s="59">
        <f>VLOOKUP($D28,EW_19_Kreise!$A$6:$CQ$406,Calc_Targetkreise!CG$5,FALSE)/1000</f>
        <v>107.632</v>
      </c>
      <c r="CH28" s="59">
        <f>VLOOKUP($D28,BW_17_Kreise!$B$7:$CC$410,Calc_Targetkreise!CH$5,FALSE)/1000</f>
        <v>109.372</v>
      </c>
      <c r="CI28" s="59">
        <f>VLOOKUP($D28,EW_Erg_09_14_Kreise!$A$10:$BK$412,Calc_Targetkreise!CI$5,FALSE)/1000</f>
        <v>112.117</v>
      </c>
      <c r="CJ28" s="59">
        <f>VLOOKUP($D28,EW_Erg_09_14_Kreise!$A$10:$BK$412,Calc_Targetkreise!CJ$5,FALSE)/1000</f>
        <v>116.126</v>
      </c>
      <c r="CK28" s="59">
        <f>VLOOKUP($D28,EW_Erg_09_14_Kreise!$A$10:$BK$412,Calc_Targetkreise!CK$5,FALSE)/1000</f>
        <v>43.867</v>
      </c>
      <c r="CL28" s="45">
        <v>4963.0</v>
      </c>
      <c r="CM28" s="59">
        <f>VLOOKUP($D28,Struktur_daten_BW_2017!$B$7:$AH$452,Calc_Targetkreise!CM$5,FALSE)</f>
        <v>255.2</v>
      </c>
      <c r="CN28" s="66">
        <v>4.0</v>
      </c>
      <c r="CO28" s="67">
        <f t="shared" si="16"/>
        <v>0.01567398119</v>
      </c>
      <c r="CP28" s="62">
        <f>IF(CO28&lt;Master_sheet_Kriterien!$J$58,1,IF(CO28&lt;Master_sheet_Kriterien!$K$58,2,IF(CO28&lt;Master_sheet_Kriterien!$L$58,3,IF(CO28&lt;Master_sheet_Kriterien!$M$58,4,5))))</f>
        <v>1</v>
      </c>
      <c r="CQ28" s="66">
        <v>3.0</v>
      </c>
      <c r="CR28" s="67">
        <f t="shared" si="17"/>
        <v>0.01175548589</v>
      </c>
      <c r="CS28" s="62">
        <f>IF(CR28&lt;Master_sheet_Kriterien!$J$59,1,IF(CR28&lt;Master_sheet_Kriterien!$K$59,2,IF(CR28&lt;Master_sheet_Kriterien!$L$59,3,IF(CR28&lt;Master_sheet_Kriterien!$M$59,4,5))))</f>
        <v>1</v>
      </c>
      <c r="CT28" s="66">
        <v>1.0</v>
      </c>
      <c r="CU28" s="44"/>
      <c r="CV28" s="66">
        <v>0.0</v>
      </c>
      <c r="CW28" s="68"/>
      <c r="CY28" s="31">
        <f t="shared" si="18"/>
        <v>3153</v>
      </c>
      <c r="DB28" s="76" t="str">
        <f t="shared" si="19"/>
        <v>Goslar</v>
      </c>
      <c r="DC28" s="58">
        <f t="shared" si="20"/>
        <v>257</v>
      </c>
      <c r="DD28" s="77">
        <f t="shared" si="21"/>
        <v>143</v>
      </c>
      <c r="DE28" s="72">
        <f t="shared" si="22"/>
        <v>0.004968744991</v>
      </c>
      <c r="DG28" s="76" t="str">
        <f t="shared" si="23"/>
        <v>Goslar</v>
      </c>
      <c r="DH28" s="58" t="str">
        <f t="shared" si="24"/>
        <v>#REF!</v>
      </c>
      <c r="DI28" s="75">
        <f t="shared" si="25"/>
        <v>137.1567398</v>
      </c>
      <c r="DJ28" s="78">
        <f t="shared" si="26"/>
        <v>0.004968744991</v>
      </c>
      <c r="DK28" s="75"/>
      <c r="DL28" s="75"/>
      <c r="DM28" s="75"/>
      <c r="DN28" s="75"/>
      <c r="DO28" s="75"/>
      <c r="DP28" s="44"/>
    </row>
    <row r="29" ht="16.5" customHeight="1">
      <c r="A29" s="58">
        <f t="shared" si="5"/>
        <v>279</v>
      </c>
      <c r="B29" s="58">
        <f t="shared" si="6"/>
        <v>139</v>
      </c>
      <c r="C29" s="58" t="s">
        <v>177</v>
      </c>
      <c r="D29" s="58">
        <v>3154.0</v>
      </c>
      <c r="E29" s="58" t="s">
        <v>184</v>
      </c>
      <c r="F29" s="59">
        <f>VLOOKUP($D29,EW_19_Kreise!$A$6:$CQ$406,Calc_Targetkreise!F$5,FALSE)/1000</f>
        <v>42.428</v>
      </c>
      <c r="G29" s="59">
        <f>VLOOKUP($D29,BW_17_Kreise!$B$7:$CC$410,Calc_Targetkreise!G$5,FALSE)/1000</f>
        <v>54.339</v>
      </c>
      <c r="H29" s="59">
        <f>VLOOKUP($D29,EW_Erg_09_14_Kreise!$A$10:$BK$412,Calc_Targetkreise!H$5,FALSE)/1000</f>
        <v>31.293</v>
      </c>
      <c r="I29" s="60">
        <f t="shared" ref="I29:K29" si="111">F29/CG29</f>
        <v>0.5797600503</v>
      </c>
      <c r="J29" s="60">
        <f t="shared" si="111"/>
        <v>0.7372198405</v>
      </c>
      <c r="K29" s="60">
        <f t="shared" si="111"/>
        <v>0.419797969</v>
      </c>
      <c r="L29" s="61">
        <f t="shared" ref="L29:M29" si="112">1-(T29+X29)</f>
        <v>0.4452719902</v>
      </c>
      <c r="M29" s="61">
        <f t="shared" si="112"/>
        <v>0.3407681407</v>
      </c>
      <c r="N29" s="62">
        <f>IF(L29&lt;Master_sheet_Kriterien!$J$46,1,IF(L29&lt;Master_sheet_Kriterien!$K$46,2,IF(L29&lt;Master_sheet_Kriterien!$L$46,3,IF(L29&lt;Master_sheet_Kriterien!$M$46,4,5))))</f>
        <v>3</v>
      </c>
      <c r="O29" s="62">
        <f>IF(M29&lt;Master_sheet_Kriterien!$J$46,1,IF(M29&lt;Master_sheet_Kriterien!$K$46,2,IF(M29&lt;Master_sheet_Kriterien!$L$46,3,IF(M29&lt;Master_sheet_Kriterien!$M$46,4,5))))</f>
        <v>1</v>
      </c>
      <c r="P29" s="61">
        <f t="shared" ref="P29:Q29" si="113">1-(T29+AM29)</f>
        <v>0.6012774583</v>
      </c>
      <c r="Q29" s="61">
        <f t="shared" si="113"/>
        <v>0.5531938387</v>
      </c>
      <c r="R29" s="62">
        <f>IF(P29&lt;Master_sheet_Kriterien!$J$46,1,IF(P29&lt;Master_sheet_Kriterien!$K$46,2,IF(P29&lt;Master_sheet_Kriterien!$L$46,3,IF(P29&lt;Master_sheet_Kriterien!$M$46,4,5))))</f>
        <v>5</v>
      </c>
      <c r="S29" s="62">
        <f>IF(Q29&lt;Master_sheet_Kriterien!$J$46,1,IF(Q29&lt;Master_sheet_Kriterien!$K$46,2,IF(Q29&lt;Master_sheet_Kriterien!$L$46,3,IF(Q29&lt;Master_sheet_Kriterien!$M$46,4,5))))</f>
        <v>5</v>
      </c>
      <c r="T29" s="61">
        <f>VLOOKUP($D29,EW_19_Kreise!$A$6:$CQ$406,Calc_Targetkreise!T$5,FALSE)/1000/F29</f>
        <v>0.3069199585</v>
      </c>
      <c r="U29" s="63">
        <f>VLOOKUP($D29,BW_17_Kreise!$B$7:$CC$410,Calc_Targetkreise!U$5,FALSE)/1000/$G29</f>
        <v>0.3476692615</v>
      </c>
      <c r="V29" s="61">
        <f>VLOOKUP(Calc_Targetkreise!$D29,EW_Erg_09_14_Kreise!$A$7:$BK$412,Calc_Targetkreise!V$5,FALSE)/1000/$H29</f>
        <v>0.383440386</v>
      </c>
      <c r="W29" s="61">
        <f>VLOOKUP(Calc_Targetkreise!$D29,EW_Erg_09_14_Kreise!$A$7:$BK$412,Calc_Targetkreise!W$5,FALSE)/1000/CK29</f>
        <v>0.3847276738</v>
      </c>
      <c r="X29" s="61">
        <f>VLOOKUP($D29,EW_19_Kreise!$A$6:$CQ$406,Calc_Targetkreise!X$5,FALSE)/1000/F29</f>
        <v>0.2478080513</v>
      </c>
      <c r="Y29" s="63">
        <f>VLOOKUP($D29,BW_17_Kreise!$B$7:$CC$410,Calc_Targetkreise!Y$5,FALSE)/1000/$G29</f>
        <v>0.3115625978</v>
      </c>
      <c r="Z29" s="61">
        <f>VLOOKUP(Calc_Targetkreise!$D29,EW_Erg_09_14_Kreise!$A$7:$BK$412,Calc_Targetkreise!Z$5,FALSE)/1000/$H29</f>
        <v>0.3499185121</v>
      </c>
      <c r="AA29" s="61">
        <f>VLOOKUP(Calc_Targetkreise!$D29,EW_Erg_09_14_Kreise!$A$7:$BK$412,Calc_Targetkreise!AA$5,FALSE)/1000/$H29</f>
        <v>0.3144473205</v>
      </c>
      <c r="AB29" s="61">
        <f>VLOOKUP($D29,EW_19_Kreise!$A$6:$CQ$406,Calc_Targetkreise!AB$5,FALSE)/1000/F29</f>
        <v>0.1622749128</v>
      </c>
      <c r="AC29" s="63">
        <f>VLOOKUP($D29,BW_17_Kreise!$B$7:$CC$410,Calc_Targetkreise!AC$5,FALSE)/1000/$G29</f>
        <v>0.0576933694</v>
      </c>
      <c r="AD29" s="61">
        <f>VLOOKUP(Calc_Targetkreise!$D29,EW_Erg_09_14_Kreise!$A$7:$BK$412,Calc_Targetkreise!AD$5,FALSE)/1000/$H29</f>
        <v>0.08541846419</v>
      </c>
      <c r="AE29" s="62">
        <f>IF(AC29&lt;Master_sheet_Kriterien!$J$54,1,IF(AC29&lt;Master_sheet_Kriterien!$K$54,2,IF(AC29&lt;Master_sheet_Kriterien!$L$54,3,IF(AC29&lt;Master_sheet_Kriterien!$M$54,4,5))))</f>
        <v>2</v>
      </c>
      <c r="AF29" s="61">
        <f>VLOOKUP(Calc_Targetkreise!$D29,EW_Erg_09_14_Kreise!$A$7:$BK$412,Calc_Targetkreise!AF$5,FALSE)/1000/$H29</f>
        <v>0.08749560605</v>
      </c>
      <c r="AG29" s="63">
        <f>VLOOKUP($D29,BW_17_Kreise!$B$7:$CC$410,Calc_Targetkreise!AG$5,FALSE)/1000/$G29</f>
        <v>0.07933528405</v>
      </c>
      <c r="AH29" s="61">
        <f>VLOOKUP(Calc_Targetkreise!$D29,EW_Erg_09_14_Kreise!$A$7:$BK$412,Calc_Targetkreise!AH$5,FALSE)/1000/$H29</f>
        <v>0.02428658166</v>
      </c>
      <c r="AI29" s="61">
        <f>VLOOKUP(Calc_Targetkreise!$D29,EW_Erg_09_14_Kreise!$A$7:$BK$412,Calc_Targetkreise!AI$5,FALSE)/1000/$H29</f>
        <v>0.0813920046</v>
      </c>
      <c r="AJ29" s="63">
        <f>VLOOKUP($D29,BW_17_Kreise!$B$7:$CC$410,Calc_Targetkreise!AJ$5,FALSE)/1000/$G29</f>
        <v>0.06337989289</v>
      </c>
      <c r="AK29" s="61">
        <f>VLOOKUP(Calc_Targetkreise!$D29,EW_Erg_09_14_Kreise!$A$7:$BK$412,Calc_Targetkreise!AK$5,FALSE)/1000/$H29</f>
        <v>0.03927395903</v>
      </c>
      <c r="AL29" s="61">
        <f>VLOOKUP(Calc_Targetkreise!$D29,EW_Erg_09_14_Kreise!$A$7:$BK$412,Calc_Targetkreise!AL$5,FALSE)/1000/$H29</f>
        <v>0.0390183108</v>
      </c>
      <c r="AM29" s="61">
        <f>VLOOKUP($D29,EW_19_Kreise!$A$6:$CQ$406,Calc_Targetkreise!AM$5,FALSE)/1000/F29</f>
        <v>0.0918025832</v>
      </c>
      <c r="AN29" s="63">
        <f>VLOOKUP($D29,BW_17_Kreise!$B$7:$CC$410,Calc_Targetkreise!AN$5,FALSE)/1000/$G29</f>
        <v>0.09913689983</v>
      </c>
      <c r="AO29" s="61">
        <f>VLOOKUP(Calc_Targetkreise!$D29,EW_Erg_09_14_Kreise!$A$7:$BK$412,Calc_Targetkreise!AO$5,FALSE)/1000/$H29</f>
        <v>0.05394177612</v>
      </c>
      <c r="AP29" s="61">
        <f>VLOOKUP(Calc_Targetkreise!$D29,EW_Erg_09_14_Kreise!$A$7:$BK$412,Calc_Targetkreise!AP$5,FALSE)/1000/$H29</f>
        <v>0.000191736171</v>
      </c>
      <c r="AQ29" s="61">
        <f t="shared" ref="AQ29:AR29" si="114">1-U29-Y29-AC29-AG29-AJ29-AN29</f>
        <v>0.04122269457</v>
      </c>
      <c r="AR29" s="61">
        <f t="shared" si="114"/>
        <v>0.06372032084</v>
      </c>
      <c r="AS29" s="61">
        <f t="shared" si="11"/>
        <v>0.0927273481</v>
      </c>
      <c r="AT29" s="63">
        <f>VLOOKUP($D29,BW_17_Kreise!$B$7:$CC$410,Calc_Targetkreise!AT$5,FALSE)/1000/$G29</f>
        <v>0.003680597729</v>
      </c>
      <c r="AU29" s="61">
        <f>VLOOKUP(Calc_Targetkreise!$D29,EW_Erg_09_14_Kreise!$A$7:$BK$412,Calc_Targetkreise!AU$5,FALSE)/1000/$H29</f>
        <v>0.01121656601</v>
      </c>
      <c r="AV29" s="62">
        <f>IF(AU29&lt;Master_sheet_Kriterien!$J$44,1,IF(AU29&lt;Master_sheet_Kriterien!$K$44,2,IF(AU29&lt;Master_sheet_Kriterien!$L$44,3,IF(AU29&lt;Master_sheet_Kriterien!$M$44,4,5))))</f>
        <v>3</v>
      </c>
      <c r="AW29" s="61">
        <f>VLOOKUP(Calc_Targetkreise!$D29,EW_Erg_09_14_Kreise!$A$7:$BK$412,Calc_Targetkreise!AW$5,FALSE)/1000/$H29</f>
        <v>0.006934458186</v>
      </c>
      <c r="AX29" s="61">
        <f>VLOOKUP($D29,EW_19_Kreise!$A$6:$CQ$406,Calc_Targetkreise!AX$5,FALSE)/1000/F29</f>
        <v>0.003936079947</v>
      </c>
      <c r="AY29" s="62">
        <f>IF(AX29&lt;Master_sheet_Kriterien!$J$56,1,IF(AX29&lt;Master_sheet_Kriterien!$K$56,2,IF(AX29&lt;Master_sheet_Kriterien!$L$56,3,IF(AX29&lt;Master_sheet_Kriterien!$M$56,4,5))))</f>
        <v>2</v>
      </c>
      <c r="AZ29" s="64">
        <f>VLOOKUP($D29,EW_19_Kreise!$A$6:$CQ$406,Calc_Targetkreise!AZ$5,FALSE)</f>
        <v>167</v>
      </c>
      <c r="BA29" s="62">
        <f>IF(AZ29&lt;Master_sheet_Kriterien!$J$57,1,IF(AZ29&lt;Master_sheet_Kriterien!$K$57,2,IF(AZ29&lt;Master_sheet_Kriterien!$L$57,3,IF(AZ29&lt;Master_sheet_Kriterien!$M$56,4,5))))</f>
        <v>1</v>
      </c>
      <c r="BB29" s="59">
        <f>VLOOKUP($D29,Struktur_daten_BW_2017!$B$7:$AH$452,Calc_Targetkreise!BB$5,FALSE)</f>
        <v>208.2</v>
      </c>
      <c r="BC29" s="62">
        <f>IF(BB29&lt;Master_sheet_Kriterien!$J$8,1,IF(BB29&lt;Master_sheet_Kriterien!$K$8,2,IF(BB29&lt;Master_sheet_Kriterien!$L$8,3,IF(BB29&lt;Master_sheet_Kriterien!$M$8,4,5))))</f>
        <v>2</v>
      </c>
      <c r="BD29" s="65">
        <f t="shared" si="12"/>
        <v>17.6587</v>
      </c>
      <c r="BE29" s="62">
        <f>IF(BD29&lt;Master_sheet_Kriterien!$J$10,1,IF(BD29&lt;Master_sheet_Kriterien!$K$10,2,IF(BD29&lt;Master_sheet_Kriterien!$L$10,3,IF(BD29&lt;Master_sheet_Kriterien!$M$10,4,5))))</f>
        <v>1</v>
      </c>
      <c r="BF29" s="65">
        <f>VLOOKUP($D29,Struktur_daten_BW_2017!$B$7:$AH$452,Calc_Targetkreise!BF$5,FALSE)</f>
        <v>7.3</v>
      </c>
      <c r="BG29" s="62">
        <f>IF(BF29&lt;Master_sheet_Kriterien!$J$12,1,IF(BF29&lt;Master_sheet_Kriterien!$K$12,2,IF(BF29&lt;Master_sheet_Kriterien!$L$12,3,IF(BF29&lt;Master_sheet_Kriterien!$M$12,4,5))))</f>
        <v>2</v>
      </c>
      <c r="BH29" s="65">
        <f>VLOOKUP($D29,Struktur_daten_BW_2017!$B$7:$AH$452,Calc_Targetkreise!BH$5,FALSE)</f>
        <v>12.9</v>
      </c>
      <c r="BI29" s="62">
        <f>IF(BH29&lt;Master_sheet_Kriterien!$J$14,1,IF(BH29&lt;Master_sheet_Kriterien!$K$14,2,IF(BH29&lt;Master_sheet_Kriterien!$L$14,3,IF(BH29&lt;Master_sheet_Kriterien!$M$14,4,5))))</f>
        <v>4</v>
      </c>
      <c r="BJ29" s="65">
        <f>VLOOKUP($D29,Struktur_daten_BW_2017!$B$7:$AH$452,Calc_Targetkreise!BJ$5,FALSE)</f>
        <v>35.7</v>
      </c>
      <c r="BK29" s="62">
        <f>IF(BJ29&lt;Master_sheet_Kriterien!$J$16,1,IF(BJ29&lt;Master_sheet_Kriterien!$K$16,2,IF(BJ29&lt;Master_sheet_Kriterien!$L$16,3,IF(BJ29&lt;Master_sheet_Kriterien!$M$16,4,5))))</f>
        <v>3</v>
      </c>
      <c r="BL29" s="65">
        <f>VLOOKUP($D29,Struktur_daten_BW_2017!$B$7:$AH$452,Calc_Targetkreise!BL$5,FALSE)</f>
        <v>16.5</v>
      </c>
      <c r="BM29" s="62">
        <f>IF(BL29&lt;Master_sheet_Kriterien!$J$18,1,IF(BL29&lt;Master_sheet_Kriterien!$K$18,2,IF(BL29&lt;Master_sheet_Kriterien!$L$18,3,IF(BL29&lt;Master_sheet_Kriterien!$M$18,4,5))))</f>
        <v>3</v>
      </c>
      <c r="BN29" s="65">
        <f>VLOOKUP($D29,Struktur_daten_BW_2017!$B$7:$AH$452,Calc_Targetkreise!BN$5,FALSE)</f>
        <v>12</v>
      </c>
      <c r="BO29" s="62">
        <f>IF(BN29&lt;Master_sheet_Kriterien!$J$20,1,IF(BN29&lt;Master_sheet_Kriterien!$K$20,2,IF(BN29&lt;Master_sheet_Kriterien!$L$20,3,IF(BN29&lt;Master_sheet_Kriterien!$M$20,4,5))))</f>
        <v>5</v>
      </c>
      <c r="BP29" s="59">
        <f>VLOOKUP($D29,Struktur_daten_BW_2017!$B$7:$AH$452,Calc_Targetkreise!BP$5,FALSE)</f>
        <v>21065</v>
      </c>
      <c r="BQ29" s="62">
        <f>IF(BP29&lt;Master_sheet_Kriterien!$J$38,1,IF(BP29&lt;Master_sheet_Kriterien!$K$38,2,IF(BP29&lt;Master_sheet_Kriterien!$L$38,3,IF(BP29&lt;Master_sheet_Kriterien!$M$38,4,5))))</f>
        <v>3</v>
      </c>
      <c r="BR29" s="65">
        <f>VLOOKUP($D29,Struktur_daten_BW_2017!$B$7:$AH$452,Calc_Targetkreise!BR$5,FALSE)</f>
        <v>36.1</v>
      </c>
      <c r="BS29" s="62">
        <f>IF(BR29&lt;Master_sheet_Kriterien!$J$24,1,IF(BR29&lt;Master_sheet_Kriterien!$K$24,2,IF(BR29&lt;Master_sheet_Kriterien!$L$24,3,IF(BR29&lt;Master_sheet_Kriterien!$M$24,4,5))))</f>
        <v>3</v>
      </c>
      <c r="BT29" s="65">
        <f>VLOOKUP($D29,Struktur_daten_BW_2017!$B$7:$AH$452,Calc_Targetkreise!BT$5,FALSE)</f>
        <v>14</v>
      </c>
      <c r="BU29" s="62">
        <f>IF(BT29&lt;Master_sheet_Kriterien!$J$26,1,IF(BT29&lt;Master_sheet_Kriterien!$K$26,2,IF(BT29&lt;Master_sheet_Kriterien!$L$26,3,IF(BT29&lt;Master_sheet_Kriterien!$M$26,4,5))))</f>
        <v>3</v>
      </c>
      <c r="BV29" s="65">
        <f t="shared" si="13"/>
        <v>3.3866</v>
      </c>
      <c r="BW29" s="62">
        <f>IF(BV29&lt;Master_sheet_Kriterien!$J$28,1,IF(BV29&lt;Master_sheet_Kriterien!$K$28,2,IF(BV29&lt;Master_sheet_Kriterien!$L$28,3,IF(BV29&lt;Master_sheet_Kriterien!$M$28,4,5))))</f>
        <v>2</v>
      </c>
      <c r="BX29" s="65">
        <f>VLOOKUP($D29,Struktur_daten_BW_2017!$B$7:$AH$452,Calc_Targetkreise!BX$5,FALSE)</f>
        <v>25</v>
      </c>
      <c r="BY29" s="62">
        <f>IF(BX29&lt;Master_sheet_Kriterien!$J$30,1,IF(BX29&lt;Master_sheet_Kriterien!$K$30,2,IF(BX29&lt;Master_sheet_Kriterien!$L$30,3,IF(BX29&lt;Master_sheet_Kriterien!$M$30,4,5))))</f>
        <v>3</v>
      </c>
      <c r="BZ29" s="65"/>
      <c r="CA29" s="62">
        <f>IF(BZ29&lt;Master_sheet_Kriterien!$J$32,1,IF(BZ29&lt;Master_sheet_Kriterien!$K$32,2,IF(BZ29&lt;Master_sheet_Kriterien!$L$32,3,IF(BZ29&lt;Master_sheet_Kriterien!$M$32,4,5))))</f>
        <v>1</v>
      </c>
      <c r="CB29" s="65"/>
      <c r="CC29" s="62">
        <f>IF(CB29&lt;Master_sheet_Kriterien!$J$34,1,IF(CB29&lt;Master_sheet_Kriterien!$K$34,2,IF(CB29&lt;Master_sheet_Kriterien!$L$34,3,IF(CB29&lt;Master_sheet_Kriterien!$M$34,4,5))))</f>
        <v>1</v>
      </c>
      <c r="CD29" s="65">
        <f>100-VLOOKUP($D29,Struktur_daten_BW_2017!$B$7:$AH$452,Calc_Targetkreise!CD$5,FALSE)</f>
        <v>48.2</v>
      </c>
      <c r="CE29" s="62">
        <f>IF(CD29&lt;Master_sheet_Kriterien!$J$40,1,IF(CD29&lt;Master_sheet_Kriterien!$K$40,2,IF(CD29&lt;Master_sheet_Kriterien!$L$40,3,IF(CD29&lt;Master_sheet_Kriterien!$M$40,4,5))))</f>
        <v>3</v>
      </c>
      <c r="CF29" s="61"/>
      <c r="CG29" s="59">
        <f>VLOOKUP($D29,EW_19_Kreise!$A$6:$CQ$406,Calc_Targetkreise!CG$5,FALSE)/1000</f>
        <v>73.182</v>
      </c>
      <c r="CH29" s="59">
        <f>VLOOKUP($D29,BW_17_Kreise!$B$7:$CC$410,Calc_Targetkreise!CH$5,FALSE)/1000</f>
        <v>73.708</v>
      </c>
      <c r="CI29" s="59">
        <f>VLOOKUP($D29,EW_Erg_09_14_Kreise!$A$10:$BK$412,Calc_Targetkreise!CI$5,FALSE)/1000</f>
        <v>74.543</v>
      </c>
      <c r="CJ29" s="59">
        <f>VLOOKUP($D29,EW_Erg_09_14_Kreise!$A$10:$BK$412,Calc_Targetkreise!CJ$5,FALSE)/1000</f>
        <v>76.285</v>
      </c>
      <c r="CK29" s="59">
        <f>VLOOKUP($D29,EW_Erg_09_14_Kreise!$A$10:$BK$412,Calc_Targetkreise!CK$5,FALSE)/1000</f>
        <v>30.827</v>
      </c>
      <c r="CL29" s="45"/>
      <c r="CM29" s="59">
        <f>VLOOKUP($D29,Struktur_daten_BW_2017!$B$7:$AH$452,Calc_Targetkreise!CM$5,FALSE)</f>
        <v>241.9</v>
      </c>
      <c r="CN29" s="66">
        <v>3.0</v>
      </c>
      <c r="CO29" s="67">
        <f t="shared" si="16"/>
        <v>0.01240181893</v>
      </c>
      <c r="CP29" s="62">
        <f>IF(CO29&lt;Master_sheet_Kriterien!$J$58,1,IF(CO29&lt;Master_sheet_Kriterien!$K$58,2,IF(CO29&lt;Master_sheet_Kriterien!$L$58,3,IF(CO29&lt;Master_sheet_Kriterien!$M$58,4,5))))</f>
        <v>1</v>
      </c>
      <c r="CQ29" s="66">
        <v>3.0</v>
      </c>
      <c r="CR29" s="67">
        <f t="shared" si="17"/>
        <v>0.01240181893</v>
      </c>
      <c r="CS29" s="62">
        <f>IF(CR29&lt;Master_sheet_Kriterien!$J$59,1,IF(CR29&lt;Master_sheet_Kriterien!$K$59,2,IF(CR29&lt;Master_sheet_Kriterien!$L$59,3,IF(CR29&lt;Master_sheet_Kriterien!$M$59,4,5))))</f>
        <v>1</v>
      </c>
      <c r="CT29" s="66">
        <v>0.0</v>
      </c>
      <c r="CU29" s="44"/>
      <c r="CV29" s="66">
        <v>0.0</v>
      </c>
      <c r="CW29" s="68"/>
      <c r="CY29" s="31">
        <f t="shared" si="18"/>
        <v>3154</v>
      </c>
      <c r="DB29" s="76" t="str">
        <f t="shared" si="19"/>
        <v>Helmstedt</v>
      </c>
      <c r="DC29" s="58">
        <f t="shared" si="20"/>
        <v>279</v>
      </c>
      <c r="DD29" s="77">
        <f t="shared" si="21"/>
        <v>139</v>
      </c>
      <c r="DE29" s="72">
        <f t="shared" si="22"/>
        <v>0.003936079947</v>
      </c>
      <c r="DG29" s="76" t="str">
        <f t="shared" si="23"/>
        <v>Helmstedt</v>
      </c>
      <c r="DH29" s="58" t="str">
        <f t="shared" si="24"/>
        <v>#REF!</v>
      </c>
      <c r="DI29" s="75">
        <f t="shared" si="25"/>
        <v>133.1240182</v>
      </c>
      <c r="DJ29" s="78">
        <f t="shared" si="26"/>
        <v>0.003936079947</v>
      </c>
      <c r="DK29" s="75"/>
      <c r="DL29" s="75"/>
      <c r="DM29" s="75"/>
      <c r="DN29" s="75"/>
      <c r="DO29" s="75"/>
      <c r="DP29" s="44"/>
    </row>
    <row r="30" ht="16.5" customHeight="1">
      <c r="A30" s="58">
        <f t="shared" si="5"/>
        <v>321</v>
      </c>
      <c r="B30" s="58">
        <f t="shared" si="6"/>
        <v>131</v>
      </c>
      <c r="C30" s="58" t="s">
        <v>177</v>
      </c>
      <c r="D30" s="58">
        <v>3155.0</v>
      </c>
      <c r="E30" s="58" t="s">
        <v>185</v>
      </c>
      <c r="F30" s="59">
        <f>VLOOKUP($D30,EW_19_Kreise!$A$6:$CQ$406,Calc_Targetkreise!F$5,FALSE)/1000</f>
        <v>59.994</v>
      </c>
      <c r="G30" s="59">
        <f>VLOOKUP($D30,BW_17_Kreise!$B$7:$CC$410,Calc_Targetkreise!G$5,FALSE)/1000</f>
        <v>81.103</v>
      </c>
      <c r="H30" s="59">
        <f>VLOOKUP($D30,EW_Erg_09_14_Kreise!$A$10:$BK$412,Calc_Targetkreise!H$5,FALSE)/1000</f>
        <v>52.611</v>
      </c>
      <c r="I30" s="60">
        <f t="shared" ref="I30:K30" si="115">F30/CG30</f>
        <v>0.5575961485</v>
      </c>
      <c r="J30" s="60">
        <f t="shared" si="115"/>
        <v>0.7484933782</v>
      </c>
      <c r="K30" s="60">
        <f t="shared" si="115"/>
        <v>0.4768426205</v>
      </c>
      <c r="L30" s="61">
        <f t="shared" ref="L30:M30" si="116">1-(T30+X30)</f>
        <v>0.4466946695</v>
      </c>
      <c r="M30" s="61">
        <f t="shared" si="116"/>
        <v>0.3413807134</v>
      </c>
      <c r="N30" s="62">
        <f>IF(L30&lt;Master_sheet_Kriterien!$J$46,1,IF(L30&lt;Master_sheet_Kriterien!$K$46,2,IF(L30&lt;Master_sheet_Kriterien!$L$46,3,IF(L30&lt;Master_sheet_Kriterien!$M$46,4,5))))</f>
        <v>3</v>
      </c>
      <c r="O30" s="62">
        <f>IF(M30&lt;Master_sheet_Kriterien!$J$46,1,IF(M30&lt;Master_sheet_Kriterien!$K$46,2,IF(M30&lt;Master_sheet_Kriterien!$L$46,3,IF(M30&lt;Master_sheet_Kriterien!$M$46,4,5))))</f>
        <v>1</v>
      </c>
      <c r="P30" s="61">
        <f t="shared" ref="P30:Q30" si="117">1-(T30+AM30)</f>
        <v>0.6392805947</v>
      </c>
      <c r="Q30" s="61">
        <f t="shared" si="117"/>
        <v>0.5794976758</v>
      </c>
      <c r="R30" s="62">
        <f>IF(P30&lt;Master_sheet_Kriterien!$J$46,1,IF(P30&lt;Master_sheet_Kriterien!$K$46,2,IF(P30&lt;Master_sheet_Kriterien!$L$46,3,IF(P30&lt;Master_sheet_Kriterien!$M$46,4,5))))</f>
        <v>5</v>
      </c>
      <c r="S30" s="62">
        <f>IF(Q30&lt;Master_sheet_Kriterien!$J$46,1,IF(Q30&lt;Master_sheet_Kriterien!$K$46,2,IF(Q30&lt;Master_sheet_Kriterien!$L$46,3,IF(Q30&lt;Master_sheet_Kriterien!$M$46,4,5))))</f>
        <v>5</v>
      </c>
      <c r="T30" s="61">
        <f>VLOOKUP($D30,EW_19_Kreise!$A$6:$CQ$406,Calc_Targetkreise!T$5,FALSE)/1000/F30</f>
        <v>0.2794279428</v>
      </c>
      <c r="U30" s="63">
        <f>VLOOKUP($D30,BW_17_Kreise!$B$7:$CC$410,Calc_Targetkreise!U$5,FALSE)/1000/$G30</f>
        <v>0.3253270533</v>
      </c>
      <c r="V30" s="61">
        <f>VLOOKUP(Calc_Targetkreise!$D30,EW_Erg_09_14_Kreise!$A$7:$BK$412,Calc_Targetkreise!V$5,FALSE)/1000/$H30</f>
        <v>0.3531200699</v>
      </c>
      <c r="W30" s="61">
        <f>VLOOKUP(Calc_Targetkreise!$D30,EW_Erg_09_14_Kreise!$A$7:$BK$412,Calc_Targetkreise!W$5,FALSE)/1000/CK30</f>
        <v>0.3547511699</v>
      </c>
      <c r="X30" s="61">
        <f>VLOOKUP($D30,EW_19_Kreise!$A$6:$CQ$406,Calc_Targetkreise!X$5,FALSE)/1000/F30</f>
        <v>0.2738773877</v>
      </c>
      <c r="Y30" s="63">
        <f>VLOOKUP($D30,BW_17_Kreise!$B$7:$CC$410,Calc_Targetkreise!Y$5,FALSE)/1000/$G30</f>
        <v>0.3332922333</v>
      </c>
      <c r="Z30" s="61">
        <f>VLOOKUP(Calc_Targetkreise!$D30,EW_Erg_09_14_Kreise!$A$7:$BK$412,Calc_Targetkreise!Z$5,FALSE)/1000/$H30</f>
        <v>0.4012088727</v>
      </c>
      <c r="AA30" s="61">
        <f>VLOOKUP(Calc_Targetkreise!$D30,EW_Erg_09_14_Kreise!$A$7:$BK$412,Calc_Targetkreise!AA$5,FALSE)/1000/$H30</f>
        <v>0.3228032161</v>
      </c>
      <c r="AB30" s="61">
        <f>VLOOKUP($D30,EW_19_Kreise!$A$6:$CQ$406,Calc_Targetkreise!AB$5,FALSE)/1000/F30</f>
        <v>0.1901023436</v>
      </c>
      <c r="AC30" s="63">
        <f>VLOOKUP($D30,BW_17_Kreise!$B$7:$CC$410,Calc_Targetkreise!AC$5,FALSE)/1000/$G30</f>
        <v>0.06797529068</v>
      </c>
      <c r="AD30" s="61">
        <f>VLOOKUP(Calc_Targetkreise!$D30,EW_Erg_09_14_Kreise!$A$7:$BK$412,Calc_Targetkreise!AD$5,FALSE)/1000/$H30</f>
        <v>0.08004029576</v>
      </c>
      <c r="AE30" s="62">
        <f>IF(AC30&lt;Master_sheet_Kriterien!$J$54,1,IF(AC30&lt;Master_sheet_Kriterien!$K$54,2,IF(AC30&lt;Master_sheet_Kriterien!$L$54,3,IF(AC30&lt;Master_sheet_Kriterien!$M$54,4,5))))</f>
        <v>2</v>
      </c>
      <c r="AF30" s="61">
        <f>VLOOKUP(Calc_Targetkreise!$D30,EW_Erg_09_14_Kreise!$A$7:$BK$412,Calc_Targetkreise!AF$5,FALSE)/1000/$H30</f>
        <v>0.07692307692</v>
      </c>
      <c r="AG30" s="63">
        <f>VLOOKUP($D30,BW_17_Kreise!$B$7:$CC$410,Calc_Targetkreise!AG$5,FALSE)/1000/$G30</f>
        <v>0.08849241088</v>
      </c>
      <c r="AH30" s="61">
        <f>VLOOKUP(Calc_Targetkreise!$D30,EW_Erg_09_14_Kreise!$A$7:$BK$412,Calc_Targetkreise!AH$5,FALSE)/1000/$H30</f>
        <v>0.02550797362</v>
      </c>
      <c r="AI30" s="61">
        <f>VLOOKUP(Calc_Targetkreise!$D30,EW_Erg_09_14_Kreise!$A$7:$BK$412,Calc_Targetkreise!AI$5,FALSE)/1000/$H30</f>
        <v>0.08777632054</v>
      </c>
      <c r="AJ30" s="63">
        <f>VLOOKUP($D30,BW_17_Kreise!$B$7:$CC$410,Calc_Targetkreise!AJ$5,FALSE)/1000/$G30</f>
        <v>0.05708790057</v>
      </c>
      <c r="AK30" s="61">
        <f>VLOOKUP(Calc_Targetkreise!$D30,EW_Erg_09_14_Kreise!$A$7:$BK$412,Calc_Targetkreise!AK$5,FALSE)/1000/$H30</f>
        <v>0.03444146661</v>
      </c>
      <c r="AL30" s="61">
        <f>VLOOKUP(Calc_Targetkreise!$D30,EW_Erg_09_14_Kreise!$A$7:$BK$412,Calc_Targetkreise!AL$5,FALSE)/1000/$H30</f>
        <v>0.03322499097</v>
      </c>
      <c r="AM30" s="61">
        <f>VLOOKUP($D30,EW_19_Kreise!$A$6:$CQ$406,Calc_Targetkreise!AM$5,FALSE)/1000/F30</f>
        <v>0.08129146248</v>
      </c>
      <c r="AN30" s="63">
        <f>VLOOKUP($D30,BW_17_Kreise!$B$7:$CC$410,Calc_Targetkreise!AN$5,FALSE)/1000/$G30</f>
        <v>0.09517527095</v>
      </c>
      <c r="AO30" s="61">
        <f>VLOOKUP(Calc_Targetkreise!$D30,EW_Erg_09_14_Kreise!$A$7:$BK$412,Calc_Targetkreise!AO$5,FALSE)/1000/$H30</f>
        <v>0.05500750794</v>
      </c>
      <c r="AP30" s="61">
        <f>VLOOKUP(Calc_Targetkreise!$D30,EW_Erg_09_14_Kreise!$A$7:$BK$412,Calc_Targetkreise!AP$5,FALSE)/1000/$H30</f>
        <v>0.0001140445914</v>
      </c>
      <c r="AQ30" s="61">
        <f t="shared" ref="AQ30:AR30" si="118">1-U30-Y30-AC30-AG30-AJ30-AN30</f>
        <v>0.03264984033</v>
      </c>
      <c r="AR30" s="61">
        <f t="shared" si="118"/>
        <v>0.05067381346</v>
      </c>
      <c r="AS30" s="61">
        <f t="shared" si="11"/>
        <v>0.124407181</v>
      </c>
      <c r="AT30" s="63">
        <f>VLOOKUP($D30,BW_17_Kreise!$B$7:$CC$410,Calc_Targetkreise!AT$5,FALSE)/1000/$G30</f>
        <v>0.002576970026</v>
      </c>
      <c r="AU30" s="61">
        <f>VLOOKUP(Calc_Targetkreise!$D30,EW_Erg_09_14_Kreise!$A$7:$BK$412,Calc_Targetkreise!AU$5,FALSE)/1000/$H30</f>
        <v>0.009598753112</v>
      </c>
      <c r="AV30" s="62">
        <f>IF(AU30&lt;Master_sheet_Kriterien!$J$44,1,IF(AU30&lt;Master_sheet_Kriterien!$K$44,2,IF(AU30&lt;Master_sheet_Kriterien!$L$44,3,IF(AU30&lt;Master_sheet_Kriterien!$M$44,4,5))))</f>
        <v>1</v>
      </c>
      <c r="AW30" s="61">
        <f>VLOOKUP(Calc_Targetkreise!$D30,EW_Erg_09_14_Kreise!$A$7:$BK$412,Calc_Targetkreise!AW$5,FALSE)/1000/$H30</f>
        <v>0.005436125525</v>
      </c>
      <c r="AX30" s="61">
        <f>VLOOKUP($D30,EW_19_Kreise!$A$6:$CQ$406,Calc_Targetkreise!AX$5,FALSE)/1000/F30</f>
        <v>0.00395039504</v>
      </c>
      <c r="AY30" s="62">
        <f>IF(AX30&lt;Master_sheet_Kriterien!$J$56,1,IF(AX30&lt;Master_sheet_Kriterien!$K$56,2,IF(AX30&lt;Master_sheet_Kriterien!$L$56,3,IF(AX30&lt;Master_sheet_Kriterien!$M$56,4,5))))</f>
        <v>2</v>
      </c>
      <c r="AZ30" s="64">
        <f>VLOOKUP($D30,EW_19_Kreise!$A$6:$CQ$406,Calc_Targetkreise!AZ$5,FALSE)</f>
        <v>237</v>
      </c>
      <c r="BA30" s="62">
        <f>IF(AZ30&lt;Master_sheet_Kriterien!$J$57,1,IF(AZ30&lt;Master_sheet_Kriterien!$K$57,2,IF(AZ30&lt;Master_sheet_Kriterien!$L$57,3,IF(AZ30&lt;Master_sheet_Kriterien!$M$56,4,5))))</f>
        <v>2</v>
      </c>
      <c r="BB30" s="59">
        <f>VLOOKUP($D30,Struktur_daten_BW_2017!$B$7:$AH$452,Calc_Targetkreise!BB$5,FALSE)</f>
        <v>120.3</v>
      </c>
      <c r="BC30" s="62">
        <f>IF(BB30&lt;Master_sheet_Kriterien!$J$8,1,IF(BB30&lt;Master_sheet_Kriterien!$K$8,2,IF(BB30&lt;Master_sheet_Kriterien!$L$8,3,IF(BB30&lt;Master_sheet_Kriterien!$M$8,4,5))))</f>
        <v>1</v>
      </c>
      <c r="BD30" s="65">
        <f t="shared" si="12"/>
        <v>19.14</v>
      </c>
      <c r="BE30" s="62">
        <f>IF(BD30&lt;Master_sheet_Kriterien!$J$10,1,IF(BD30&lt;Master_sheet_Kriterien!$K$10,2,IF(BD30&lt;Master_sheet_Kriterien!$L$10,3,IF(BD30&lt;Master_sheet_Kriterien!$M$10,4,5))))</f>
        <v>2</v>
      </c>
      <c r="BF30" s="65">
        <f>VLOOKUP($D30,Struktur_daten_BW_2017!$B$7:$AH$452,Calc_Targetkreise!BF$5,FALSE)</f>
        <v>7.5</v>
      </c>
      <c r="BG30" s="62">
        <f>IF(BF30&lt;Master_sheet_Kriterien!$J$12,1,IF(BF30&lt;Master_sheet_Kriterien!$K$12,2,IF(BF30&lt;Master_sheet_Kriterien!$L$12,3,IF(BF30&lt;Master_sheet_Kriterien!$M$12,4,5))))</f>
        <v>2</v>
      </c>
      <c r="BH30" s="65">
        <f>VLOOKUP($D30,Struktur_daten_BW_2017!$B$7:$AH$452,Calc_Targetkreise!BH$5,FALSE)</f>
        <v>10</v>
      </c>
      <c r="BI30" s="62">
        <f>IF(BH30&lt;Master_sheet_Kriterien!$J$14,1,IF(BH30&lt;Master_sheet_Kriterien!$K$14,2,IF(BH30&lt;Master_sheet_Kriterien!$L$14,3,IF(BH30&lt;Master_sheet_Kriterien!$M$14,4,5))))</f>
        <v>1</v>
      </c>
      <c r="BJ30" s="65">
        <f>VLOOKUP($D30,Struktur_daten_BW_2017!$B$7:$AH$452,Calc_Targetkreise!BJ$5,FALSE)</f>
        <v>35.1</v>
      </c>
      <c r="BK30" s="62">
        <f>IF(BJ30&lt;Master_sheet_Kriterien!$J$16,1,IF(BJ30&lt;Master_sheet_Kriterien!$K$16,2,IF(BJ30&lt;Master_sheet_Kriterien!$L$16,3,IF(BJ30&lt;Master_sheet_Kriterien!$M$16,4,5))))</f>
        <v>2</v>
      </c>
      <c r="BL30" s="65">
        <f>VLOOKUP($D30,Struktur_daten_BW_2017!$B$7:$AH$452,Calc_Targetkreise!BL$5,FALSE)</f>
        <v>19</v>
      </c>
      <c r="BM30" s="62">
        <f>IF(BL30&lt;Master_sheet_Kriterien!$J$18,1,IF(BL30&lt;Master_sheet_Kriterien!$K$18,2,IF(BL30&lt;Master_sheet_Kriterien!$L$18,3,IF(BL30&lt;Master_sheet_Kriterien!$M$18,4,5))))</f>
        <v>5</v>
      </c>
      <c r="BN30" s="65">
        <f>VLOOKUP($D30,Struktur_daten_BW_2017!$B$7:$AH$452,Calc_Targetkreise!BN$5,FALSE)</f>
        <v>13.9</v>
      </c>
      <c r="BO30" s="62">
        <f>IF(BN30&lt;Master_sheet_Kriterien!$J$20,1,IF(BN30&lt;Master_sheet_Kriterien!$K$20,2,IF(BN30&lt;Master_sheet_Kriterien!$L$20,3,IF(BN30&lt;Master_sheet_Kriterien!$M$20,4,5))))</f>
        <v>5</v>
      </c>
      <c r="BP30" s="59">
        <f>VLOOKUP($D30,Struktur_daten_BW_2017!$B$7:$AH$452,Calc_Targetkreise!BP$5,FALSE)</f>
        <v>20180</v>
      </c>
      <c r="BQ30" s="62">
        <f>IF(BP30&lt;Master_sheet_Kriterien!$J$38,1,IF(BP30&lt;Master_sheet_Kriterien!$K$38,2,IF(BP30&lt;Master_sheet_Kriterien!$L$38,3,IF(BP30&lt;Master_sheet_Kriterien!$M$38,4,5))))</f>
        <v>2</v>
      </c>
      <c r="BR30" s="65">
        <f>VLOOKUP($D30,Struktur_daten_BW_2017!$B$7:$AH$452,Calc_Targetkreise!BR$5,FALSE)</f>
        <v>31.1</v>
      </c>
      <c r="BS30" s="62">
        <f>IF(BR30&lt;Master_sheet_Kriterien!$J$24,1,IF(BR30&lt;Master_sheet_Kriterien!$K$24,2,IF(BR30&lt;Master_sheet_Kriterien!$L$24,3,IF(BR30&lt;Master_sheet_Kriterien!$M$24,4,5))))</f>
        <v>2</v>
      </c>
      <c r="BT30" s="65">
        <f>VLOOKUP($D30,Struktur_daten_BW_2017!$B$7:$AH$452,Calc_Targetkreise!BT$5,FALSE)</f>
        <v>15.9</v>
      </c>
      <c r="BU30" s="62">
        <f>IF(BT30&lt;Master_sheet_Kriterien!$J$26,1,IF(BT30&lt;Master_sheet_Kriterien!$K$26,2,IF(BT30&lt;Master_sheet_Kriterien!$L$26,3,IF(BT30&lt;Master_sheet_Kriterien!$M$26,4,5))))</f>
        <v>5</v>
      </c>
      <c r="BV30" s="65">
        <f t="shared" si="13"/>
        <v>4.05768</v>
      </c>
      <c r="BW30" s="62">
        <f>IF(BV30&lt;Master_sheet_Kriterien!$J$28,1,IF(BV30&lt;Master_sheet_Kriterien!$K$28,2,IF(BV30&lt;Master_sheet_Kriterien!$L$28,3,IF(BV30&lt;Master_sheet_Kriterien!$M$28,4,5))))</f>
        <v>3</v>
      </c>
      <c r="BX30" s="65">
        <f>VLOOKUP($D30,Struktur_daten_BW_2017!$B$7:$AH$452,Calc_Targetkreise!BX$5,FALSE)</f>
        <v>36.47798742</v>
      </c>
      <c r="BY30" s="62">
        <f>IF(BX30&lt;Master_sheet_Kriterien!$J$30,1,IF(BX30&lt;Master_sheet_Kriterien!$K$30,2,IF(BX30&lt;Master_sheet_Kriterien!$L$30,3,IF(BX30&lt;Master_sheet_Kriterien!$M$30,4,5))))</f>
        <v>5</v>
      </c>
      <c r="BZ30" s="65"/>
      <c r="CA30" s="62">
        <f>IF(BZ30&lt;Master_sheet_Kriterien!$J$32,1,IF(BZ30&lt;Master_sheet_Kriterien!$K$32,2,IF(BZ30&lt;Master_sheet_Kriterien!$L$32,3,IF(BZ30&lt;Master_sheet_Kriterien!$M$32,4,5))))</f>
        <v>1</v>
      </c>
      <c r="CB30" s="65"/>
      <c r="CC30" s="62">
        <f>IF(CB30&lt;Master_sheet_Kriterien!$J$34,1,IF(CB30&lt;Master_sheet_Kriterien!$K$34,2,IF(CB30&lt;Master_sheet_Kriterien!$L$34,3,IF(CB30&lt;Master_sheet_Kriterien!$M$34,4,5))))</f>
        <v>1</v>
      </c>
      <c r="CD30" s="65">
        <f>100-VLOOKUP($D30,Struktur_daten_BW_2017!$B$7:$AH$452,Calc_Targetkreise!CD$5,FALSE)</f>
        <v>45.9</v>
      </c>
      <c r="CE30" s="62">
        <f>IF(CD30&lt;Master_sheet_Kriterien!$J$40,1,IF(CD30&lt;Master_sheet_Kriterien!$K$40,2,IF(CD30&lt;Master_sheet_Kriterien!$L$40,3,IF(CD30&lt;Master_sheet_Kriterien!$M$40,4,5))))</f>
        <v>3</v>
      </c>
      <c r="CF30" s="61"/>
      <c r="CG30" s="59">
        <f>VLOOKUP($D30,EW_19_Kreise!$A$6:$CQ$406,Calc_Targetkreise!CG$5,FALSE)/1000</f>
        <v>107.594</v>
      </c>
      <c r="CH30" s="59">
        <f>VLOOKUP($D30,BW_17_Kreise!$B$7:$CC$410,Calc_Targetkreise!CH$5,FALSE)/1000</f>
        <v>108.355</v>
      </c>
      <c r="CI30" s="59">
        <f>VLOOKUP($D30,EW_Erg_09_14_Kreise!$A$10:$BK$412,Calc_Targetkreise!CI$5,FALSE)/1000</f>
        <v>110.332</v>
      </c>
      <c r="CJ30" s="59">
        <f>VLOOKUP($D30,EW_Erg_09_14_Kreise!$A$10:$BK$412,Calc_Targetkreise!CJ$5,FALSE)/1000</f>
        <v>114.36</v>
      </c>
      <c r="CK30" s="59">
        <f>VLOOKUP($D30,EW_Erg_09_14_Kreise!$A$10:$BK$412,Calc_Targetkreise!CK$5,FALSE)/1000</f>
        <v>46.799</v>
      </c>
      <c r="CL30" s="45"/>
      <c r="CM30" s="59">
        <f>VLOOKUP($D30,Struktur_daten_BW_2017!$B$7:$AH$452,Calc_Targetkreise!CM$5,FALSE)</f>
        <v>255.2</v>
      </c>
      <c r="CN30" s="66">
        <v>2.0</v>
      </c>
      <c r="CO30" s="67">
        <f t="shared" si="16"/>
        <v>0.007836990596</v>
      </c>
      <c r="CP30" s="62">
        <f>IF(CO30&lt;Master_sheet_Kriterien!$J$58,1,IF(CO30&lt;Master_sheet_Kriterien!$K$58,2,IF(CO30&lt;Master_sheet_Kriterien!$L$58,3,IF(CO30&lt;Master_sheet_Kriterien!$M$58,4,5))))</f>
        <v>1</v>
      </c>
      <c r="CQ30" s="66">
        <v>1.0</v>
      </c>
      <c r="CR30" s="67">
        <f t="shared" si="17"/>
        <v>0.003918495298</v>
      </c>
      <c r="CS30" s="62">
        <f>IF(CR30&lt;Master_sheet_Kriterien!$J$59,1,IF(CR30&lt;Master_sheet_Kriterien!$K$59,2,IF(CR30&lt;Master_sheet_Kriterien!$L$59,3,IF(CR30&lt;Master_sheet_Kriterien!$M$59,4,5))))</f>
        <v>1</v>
      </c>
      <c r="CT30" s="66">
        <v>1.0</v>
      </c>
      <c r="CU30" s="44"/>
      <c r="CV30" s="66">
        <v>0.0</v>
      </c>
      <c r="CW30" s="68"/>
      <c r="CY30" s="31">
        <f t="shared" si="18"/>
        <v>3155</v>
      </c>
      <c r="DB30" s="76" t="str">
        <f t="shared" si="19"/>
        <v>Northeim</v>
      </c>
      <c r="DC30" s="58">
        <f t="shared" si="20"/>
        <v>321</v>
      </c>
      <c r="DD30" s="77">
        <f t="shared" si="21"/>
        <v>131</v>
      </c>
      <c r="DE30" s="72">
        <f t="shared" si="22"/>
        <v>0.00395039504</v>
      </c>
      <c r="DG30" s="76" t="str">
        <f t="shared" si="23"/>
        <v>Northeim</v>
      </c>
      <c r="DH30" s="58" t="str">
        <f t="shared" si="24"/>
        <v>#REF!</v>
      </c>
      <c r="DI30" s="75">
        <f t="shared" si="25"/>
        <v>125.0783699</v>
      </c>
      <c r="DJ30" s="78">
        <f t="shared" si="26"/>
        <v>0.00395039504</v>
      </c>
      <c r="DK30" s="75"/>
      <c r="DL30" s="75"/>
      <c r="DM30" s="75"/>
      <c r="DN30" s="75"/>
      <c r="DO30" s="75"/>
      <c r="DP30" s="44"/>
    </row>
    <row r="31" ht="16.5" customHeight="1">
      <c r="A31" s="58">
        <f t="shared" si="5"/>
        <v>392</v>
      </c>
      <c r="B31" s="58">
        <f t="shared" si="6"/>
        <v>108</v>
      </c>
      <c r="C31" s="58" t="s">
        <v>177</v>
      </c>
      <c r="D31" s="58">
        <v>3156.0</v>
      </c>
      <c r="E31" s="58" t="s">
        <v>186</v>
      </c>
      <c r="F31" s="59"/>
      <c r="G31" s="59">
        <f>VLOOKUP($D31,BW_17_Kreise!$B$7:$CC$410,Calc_Targetkreise!G$5,FALSE)/1000</f>
        <v>81.103</v>
      </c>
      <c r="H31" s="59">
        <f>VLOOKUP($D31,EW_Erg_09_14_Kreise!$A$10:$BK$412,Calc_Targetkreise!H$5,FALSE)/1000</f>
        <v>26.646</v>
      </c>
      <c r="I31" s="60"/>
      <c r="J31" s="60">
        <f t="shared" ref="J31:K31" si="119">G31/CH31</f>
        <v>0.7484933782</v>
      </c>
      <c r="K31" s="60">
        <f t="shared" si="119"/>
        <v>0.4294140398</v>
      </c>
      <c r="L31" s="61"/>
      <c r="M31" s="61">
        <f>1-(U31+Y31)</f>
        <v>0.3413807134</v>
      </c>
      <c r="N31" s="62">
        <f>IF(L31&lt;Master_sheet_Kriterien!$J$46,1,IF(L31&lt;Master_sheet_Kriterien!$K$46,2,IF(L31&lt;Master_sheet_Kriterien!$L$46,3,IF(L31&lt;Master_sheet_Kriterien!$M$46,4,5))))</f>
        <v>1</v>
      </c>
      <c r="O31" s="62">
        <f>IF(M31&lt;Master_sheet_Kriterien!$J$46,1,IF(M31&lt;Master_sheet_Kriterien!$K$46,2,IF(M31&lt;Master_sheet_Kriterien!$L$46,3,IF(M31&lt;Master_sheet_Kriterien!$M$46,4,5))))</f>
        <v>1</v>
      </c>
      <c r="P31" s="61"/>
      <c r="Q31" s="61">
        <f>1-(U31+AN31)</f>
        <v>0.5794976758</v>
      </c>
      <c r="R31" s="62"/>
      <c r="S31" s="62">
        <f>IF(Q31&lt;Master_sheet_Kriterien!$J$46,1,IF(Q31&lt;Master_sheet_Kriterien!$K$46,2,IF(Q31&lt;Master_sheet_Kriterien!$L$46,3,IF(Q31&lt;Master_sheet_Kriterien!$M$46,4,5))))</f>
        <v>5</v>
      </c>
      <c r="T31" s="61"/>
      <c r="U31" s="63">
        <f>VLOOKUP($D31,BW_17_Kreise!$B$7:$CC$410,Calc_Targetkreise!U$5,FALSE)/1000/$G31</f>
        <v>0.3253270533</v>
      </c>
      <c r="V31" s="61">
        <f>VLOOKUP(Calc_Targetkreise!$D31,EW_Erg_09_14_Kreise!$A$7:$BK$412,Calc_Targetkreise!V$5,FALSE)/1000/$H31</f>
        <v>0.3781430609</v>
      </c>
      <c r="W31" s="61">
        <f>VLOOKUP(Calc_Targetkreise!$D31,EW_Erg_09_14_Kreise!$A$7:$BK$412,Calc_Targetkreise!W$5,FALSE)/1000/CK31</f>
        <v>0.3671061471</v>
      </c>
      <c r="X31" s="61"/>
      <c r="Y31" s="63">
        <f>VLOOKUP($D31,BW_17_Kreise!$B$7:$CC$410,Calc_Targetkreise!Y$5,FALSE)/1000/$G31</f>
        <v>0.3332922333</v>
      </c>
      <c r="Z31" s="61">
        <f>VLOOKUP(Calc_Targetkreise!$D31,EW_Erg_09_14_Kreise!$A$7:$BK$412,Calc_Targetkreise!Z$5,FALSE)/1000/$H31</f>
        <v>0.3853861743</v>
      </c>
      <c r="AA31" s="61">
        <f>VLOOKUP(Calc_Targetkreise!$D31,EW_Erg_09_14_Kreise!$A$7:$BK$412,Calc_Targetkreise!AA$5,FALSE)/1000/$H31</f>
        <v>0.3049988741</v>
      </c>
      <c r="AB31" s="61"/>
      <c r="AC31" s="63">
        <f>VLOOKUP($D31,BW_17_Kreise!$B$7:$CC$410,Calc_Targetkreise!AC$5,FALSE)/1000/$G31</f>
        <v>0.06797529068</v>
      </c>
      <c r="AD31" s="61">
        <f>VLOOKUP(Calc_Targetkreise!$D31,EW_Erg_09_14_Kreise!$A$7:$BK$412,Calc_Targetkreise!AD$5,FALSE)/1000/$H31</f>
        <v>0.06713953314</v>
      </c>
      <c r="AE31" s="62">
        <f>IF(AC31&lt;Master_sheet_Kriterien!$J$54,1,IF(AC31&lt;Master_sheet_Kriterien!$K$54,2,IF(AC31&lt;Master_sheet_Kriterien!$L$54,3,IF(AC31&lt;Master_sheet_Kriterien!$M$54,4,5))))</f>
        <v>2</v>
      </c>
      <c r="AF31" s="61">
        <f>VLOOKUP(Calc_Targetkreise!$D31,EW_Erg_09_14_Kreise!$A$7:$BK$412,Calc_Targetkreise!AF$5,FALSE)/1000/$H31</f>
        <v>0.07153043609</v>
      </c>
      <c r="AG31" s="63">
        <f>VLOOKUP($D31,BW_17_Kreise!$B$7:$CC$410,Calc_Targetkreise!AG$5,FALSE)/1000/$G31</f>
        <v>0.08849241088</v>
      </c>
      <c r="AH31" s="61">
        <f>VLOOKUP(Calc_Targetkreise!$D31,EW_Erg_09_14_Kreise!$A$7:$BK$412,Calc_Targetkreise!AH$5,FALSE)/1000/$H31</f>
        <v>0.02521954515</v>
      </c>
      <c r="AI31" s="61">
        <f>VLOOKUP(Calc_Targetkreise!$D31,EW_Erg_09_14_Kreise!$A$7:$BK$412,Calc_Targetkreise!AI$5,FALSE)/1000/$H31</f>
        <v>0.08995721684</v>
      </c>
      <c r="AJ31" s="63">
        <f>VLOOKUP($D31,BW_17_Kreise!$B$7:$CC$410,Calc_Targetkreise!AJ$5,FALSE)/1000/$G31</f>
        <v>0.05708790057</v>
      </c>
      <c r="AK31" s="61">
        <f>VLOOKUP(Calc_Targetkreise!$D31,EW_Erg_09_14_Kreise!$A$7:$BK$412,Calc_Targetkreise!AK$5,FALSE)/1000/$H31</f>
        <v>0.03681603243</v>
      </c>
      <c r="AL31" s="61">
        <f>VLOOKUP(Calc_Targetkreise!$D31,EW_Erg_09_14_Kreise!$A$7:$BK$412,Calc_Targetkreise!AL$5,FALSE)/1000/$H31</f>
        <v>0.03557757262</v>
      </c>
      <c r="AM31" s="61" t="str">
        <f>VLOOKUP($D31,EW_19_Kreise!$A$6:$CQ$406,Calc_Targetkreise!AM$5,FALSE)/1000/F31</f>
        <v>#N/A</v>
      </c>
      <c r="AN31" s="63">
        <f>VLOOKUP($D31,BW_17_Kreise!$B$7:$CC$410,Calc_Targetkreise!AN$5,FALSE)/1000/$G31</f>
        <v>0.09517527095</v>
      </c>
      <c r="AO31" s="61">
        <f>VLOOKUP(Calc_Targetkreise!$D31,EW_Erg_09_14_Kreise!$A$7:$BK$412,Calc_Targetkreise!AO$5,FALSE)/1000/$H31</f>
        <v>0.05381670795</v>
      </c>
      <c r="AP31" s="61">
        <f>VLOOKUP(Calc_Targetkreise!$D31,EW_Erg_09_14_Kreise!$A$7:$BK$412,Calc_Targetkreise!AP$5,FALSE)/1000/$H31</f>
        <v>0.0002251745102</v>
      </c>
      <c r="AQ31" s="61">
        <f t="shared" ref="AQ31:AR31" si="120">1-U31-Y31-AC31-AG31-AJ31-AN31</f>
        <v>0.03264984033</v>
      </c>
      <c r="AR31" s="61">
        <f t="shared" si="120"/>
        <v>0.05347894618</v>
      </c>
      <c r="AS31" s="61">
        <f t="shared" si="11"/>
        <v>0.1306045787</v>
      </c>
      <c r="AT31" s="63">
        <f>VLOOKUP($D31,BW_17_Kreise!$B$7:$CC$410,Calc_Targetkreise!AT$5,FALSE)/1000/$G31</f>
        <v>0.002576970026</v>
      </c>
      <c r="AU31" s="61">
        <f>VLOOKUP(Calc_Targetkreise!$D31,EW_Erg_09_14_Kreise!$A$7:$BK$412,Calc_Targetkreise!AU$5,FALSE)/1000/$H31</f>
        <v>0.008181340539</v>
      </c>
      <c r="AV31" s="62">
        <f>IF(AU31&lt;Master_sheet_Kriterien!$J$44,1,IF(AU31&lt;Master_sheet_Kriterien!$K$44,2,IF(AU31&lt;Master_sheet_Kriterien!$L$44,3,IF(AU31&lt;Master_sheet_Kriterien!$M$44,4,5))))</f>
        <v>1</v>
      </c>
      <c r="AW31" s="61">
        <f>VLOOKUP(Calc_Targetkreise!$D31,EW_Erg_09_14_Kreise!$A$7:$BK$412,Calc_Targetkreise!AW$5,FALSE)/1000/$H31</f>
        <v>0.005441717331</v>
      </c>
      <c r="AX31" s="61"/>
      <c r="AY31" s="62"/>
      <c r="AZ31" s="64"/>
      <c r="BA31" s="62">
        <f>IF(AZ31&lt;Master_sheet_Kriterien!$J$57,1,IF(AZ31&lt;Master_sheet_Kriterien!$K$57,2,IF(AZ31&lt;Master_sheet_Kriterien!$L$57,3,IF(AZ31&lt;Master_sheet_Kriterien!$M$56,4,5))))</f>
        <v>1</v>
      </c>
      <c r="BB31" s="59">
        <f>VLOOKUP($D31,Struktur_daten_BW_2017!$B$7:$AH$452,Calc_Targetkreise!BB$5,FALSE)</f>
        <v>120.3</v>
      </c>
      <c r="BC31" s="62">
        <f>IF(BB31&lt;Master_sheet_Kriterien!$J$8,1,IF(BB31&lt;Master_sheet_Kriterien!$K$8,2,IF(BB31&lt;Master_sheet_Kriterien!$L$8,3,IF(BB31&lt;Master_sheet_Kriterien!$M$8,4,5))))</f>
        <v>1</v>
      </c>
      <c r="BD31" s="65">
        <f t="shared" si="12"/>
        <v>19.14</v>
      </c>
      <c r="BE31" s="62">
        <f>IF(BD31&lt;Master_sheet_Kriterien!$J$10,1,IF(BD31&lt;Master_sheet_Kriterien!$K$10,2,IF(BD31&lt;Master_sheet_Kriterien!$L$10,3,IF(BD31&lt;Master_sheet_Kriterien!$M$10,4,5))))</f>
        <v>2</v>
      </c>
      <c r="BF31" s="65">
        <f>VLOOKUP($D31,Struktur_daten_BW_2017!$B$7:$AH$452,Calc_Targetkreise!BF$5,FALSE)</f>
        <v>7.5</v>
      </c>
      <c r="BG31" s="62">
        <f>IF(BF31&lt;Master_sheet_Kriterien!$J$12,1,IF(BF31&lt;Master_sheet_Kriterien!$K$12,2,IF(BF31&lt;Master_sheet_Kriterien!$L$12,3,IF(BF31&lt;Master_sheet_Kriterien!$M$12,4,5))))</f>
        <v>2</v>
      </c>
      <c r="BH31" s="65">
        <f>VLOOKUP($D31,Struktur_daten_BW_2017!$B$7:$AH$452,Calc_Targetkreise!BH$5,FALSE)</f>
        <v>10</v>
      </c>
      <c r="BI31" s="62">
        <f>IF(BH31&lt;Master_sheet_Kriterien!$J$14,1,IF(BH31&lt;Master_sheet_Kriterien!$K$14,2,IF(BH31&lt;Master_sheet_Kriterien!$L$14,3,IF(BH31&lt;Master_sheet_Kriterien!$M$14,4,5))))</f>
        <v>1</v>
      </c>
      <c r="BJ31" s="65">
        <f>VLOOKUP($D31,Struktur_daten_BW_2017!$B$7:$AH$452,Calc_Targetkreise!BJ$5,FALSE)</f>
        <v>35.1</v>
      </c>
      <c r="BK31" s="62">
        <f>IF(BJ31&lt;Master_sheet_Kriterien!$J$16,1,IF(BJ31&lt;Master_sheet_Kriterien!$K$16,2,IF(BJ31&lt;Master_sheet_Kriterien!$L$16,3,IF(BJ31&lt;Master_sheet_Kriterien!$M$16,4,5))))</f>
        <v>2</v>
      </c>
      <c r="BL31" s="65">
        <f>VLOOKUP($D31,Struktur_daten_BW_2017!$B$7:$AH$452,Calc_Targetkreise!BL$5,FALSE)</f>
        <v>19</v>
      </c>
      <c r="BM31" s="62">
        <f>IF(BL31&lt;Master_sheet_Kriterien!$J$18,1,IF(BL31&lt;Master_sheet_Kriterien!$K$18,2,IF(BL31&lt;Master_sheet_Kriterien!$L$18,3,IF(BL31&lt;Master_sheet_Kriterien!$M$18,4,5))))</f>
        <v>5</v>
      </c>
      <c r="BN31" s="65">
        <f>VLOOKUP($D31,Struktur_daten_BW_2017!$B$7:$AH$452,Calc_Targetkreise!BN$5,FALSE)</f>
        <v>13.9</v>
      </c>
      <c r="BO31" s="62">
        <f>IF(BN31&lt;Master_sheet_Kriterien!$J$20,1,IF(BN31&lt;Master_sheet_Kriterien!$K$20,2,IF(BN31&lt;Master_sheet_Kriterien!$L$20,3,IF(BN31&lt;Master_sheet_Kriterien!$M$20,4,5))))</f>
        <v>5</v>
      </c>
      <c r="BP31" s="59">
        <f>VLOOKUP($D31,Struktur_daten_BW_2017!$B$7:$AH$452,Calc_Targetkreise!BP$5,FALSE)</f>
        <v>20180</v>
      </c>
      <c r="BQ31" s="62">
        <f>IF(BP31&lt;Master_sheet_Kriterien!$J$38,1,IF(BP31&lt;Master_sheet_Kriterien!$K$38,2,IF(BP31&lt;Master_sheet_Kriterien!$L$38,3,IF(BP31&lt;Master_sheet_Kriterien!$M$38,4,5))))</f>
        <v>2</v>
      </c>
      <c r="BR31" s="65">
        <f>VLOOKUP($D31,Struktur_daten_BW_2017!$B$7:$AH$452,Calc_Targetkreise!BR$5,FALSE)</f>
        <v>31.1</v>
      </c>
      <c r="BS31" s="62">
        <f>IF(BR31&lt;Master_sheet_Kriterien!$J$24,1,IF(BR31&lt;Master_sheet_Kriterien!$K$24,2,IF(BR31&lt;Master_sheet_Kriterien!$L$24,3,IF(BR31&lt;Master_sheet_Kriterien!$M$24,4,5))))</f>
        <v>2</v>
      </c>
      <c r="BT31" s="65">
        <f>VLOOKUP($D31,Struktur_daten_BW_2017!$B$7:$AH$452,Calc_Targetkreise!BT$5,FALSE)</f>
        <v>15.9</v>
      </c>
      <c r="BU31" s="62">
        <f>IF(BT31&lt;Master_sheet_Kriterien!$J$26,1,IF(BT31&lt;Master_sheet_Kriterien!$K$26,2,IF(BT31&lt;Master_sheet_Kriterien!$L$26,3,IF(BT31&lt;Master_sheet_Kriterien!$M$26,4,5))))</f>
        <v>5</v>
      </c>
      <c r="BV31" s="65">
        <f t="shared" si="13"/>
        <v>4.05768</v>
      </c>
      <c r="BW31" s="62">
        <f>IF(BV31&lt;Master_sheet_Kriterien!$J$28,1,IF(BV31&lt;Master_sheet_Kriterien!$K$28,2,IF(BV31&lt;Master_sheet_Kriterien!$L$28,3,IF(BV31&lt;Master_sheet_Kriterien!$M$28,4,5))))</f>
        <v>3</v>
      </c>
      <c r="BX31" s="65">
        <f>VLOOKUP($D31,Struktur_daten_BW_2017!$B$7:$AH$452,Calc_Targetkreise!BX$5,FALSE)</f>
        <v>36.47798742</v>
      </c>
      <c r="BY31" s="62">
        <f>IF(BX31&lt;Master_sheet_Kriterien!$J$30,1,IF(BX31&lt;Master_sheet_Kriterien!$K$30,2,IF(BX31&lt;Master_sheet_Kriterien!$L$30,3,IF(BX31&lt;Master_sheet_Kriterien!$M$30,4,5))))</f>
        <v>5</v>
      </c>
      <c r="BZ31" s="65"/>
      <c r="CA31" s="62">
        <f>IF(BZ31&lt;Master_sheet_Kriterien!$J$32,1,IF(BZ31&lt;Master_sheet_Kriterien!$K$32,2,IF(BZ31&lt;Master_sheet_Kriterien!$L$32,3,IF(BZ31&lt;Master_sheet_Kriterien!$M$32,4,5))))</f>
        <v>1</v>
      </c>
      <c r="CB31" s="65"/>
      <c r="CC31" s="62">
        <f>IF(CB31&lt;Master_sheet_Kriterien!$J$34,1,IF(CB31&lt;Master_sheet_Kriterien!$K$34,2,IF(CB31&lt;Master_sheet_Kriterien!$L$34,3,IF(CB31&lt;Master_sheet_Kriterien!$M$34,4,5))))</f>
        <v>1</v>
      </c>
      <c r="CD31" s="65">
        <f>100-VLOOKUP($D31,Struktur_daten_BW_2017!$B$7:$AH$452,Calc_Targetkreise!CD$5,FALSE)</f>
        <v>45.9</v>
      </c>
      <c r="CE31" s="62">
        <f>IF(CD31&lt;Master_sheet_Kriterien!$J$40,1,IF(CD31&lt;Master_sheet_Kriterien!$K$40,2,IF(CD31&lt;Master_sheet_Kriterien!$L$40,3,IF(CD31&lt;Master_sheet_Kriterien!$M$40,4,5))))</f>
        <v>3</v>
      </c>
      <c r="CF31" s="61"/>
      <c r="CG31" s="59"/>
      <c r="CH31" s="59">
        <f>VLOOKUP($D31,BW_17_Kreise!$B$7:$CC$410,Calc_Targetkreise!CH$5,FALSE)/1000</f>
        <v>108.355</v>
      </c>
      <c r="CI31" s="59">
        <f>VLOOKUP($D31,EW_Erg_09_14_Kreise!$A$10:$BK$412,Calc_Targetkreise!CI$5,FALSE)/1000</f>
        <v>62.052</v>
      </c>
      <c r="CJ31" s="59">
        <f>VLOOKUP($D31,EW_Erg_09_14_Kreise!$A$10:$BK$412,Calc_Targetkreise!CJ$5,FALSE)/1000</f>
        <v>65.114</v>
      </c>
      <c r="CK31" s="59">
        <f>VLOOKUP($D31,EW_Erg_09_14_Kreise!$A$10:$BK$412,Calc_Targetkreise!CK$5,FALSE)/1000</f>
        <v>23.816</v>
      </c>
      <c r="CL31" s="45"/>
      <c r="CM31" s="59">
        <f>VLOOKUP($D31,Struktur_daten_BW_2017!$B$7:$AH$452,Calc_Targetkreise!CM$5,FALSE)</f>
        <v>255.2</v>
      </c>
      <c r="CN31" s="66">
        <v>0.0</v>
      </c>
      <c r="CO31" s="67">
        <f t="shared" si="16"/>
        <v>0</v>
      </c>
      <c r="CP31" s="62">
        <f>IF(CO31&lt;Master_sheet_Kriterien!$J$58,1,IF(CO31&lt;Master_sheet_Kriterien!$K$58,2,IF(CO31&lt;Master_sheet_Kriterien!$L$58,3,IF(CO31&lt;Master_sheet_Kriterien!$M$58,4,5))))</f>
        <v>1</v>
      </c>
      <c r="CQ31" s="66">
        <v>0.0</v>
      </c>
      <c r="CR31" s="67">
        <f t="shared" si="17"/>
        <v>0</v>
      </c>
      <c r="CS31" s="62">
        <f>IF(CR31&lt;Master_sheet_Kriterien!$J$59,1,IF(CR31&lt;Master_sheet_Kriterien!$K$59,2,IF(CR31&lt;Master_sheet_Kriterien!$L$59,3,IF(CR31&lt;Master_sheet_Kriterien!$M$59,4,5))))</f>
        <v>1</v>
      </c>
      <c r="CT31" s="66">
        <v>0.0</v>
      </c>
      <c r="CU31" s="44"/>
      <c r="CV31" s="66">
        <v>0.0</v>
      </c>
      <c r="CW31" s="68"/>
      <c r="CY31" s="31">
        <f t="shared" si="18"/>
        <v>3156</v>
      </c>
      <c r="DB31" s="76" t="str">
        <f t="shared" si="19"/>
        <v>Osterode am Harz (Dubliziert von Nordheim)</v>
      </c>
      <c r="DC31" s="58">
        <f t="shared" si="20"/>
        <v>392</v>
      </c>
      <c r="DD31" s="77">
        <f t="shared" si="21"/>
        <v>108</v>
      </c>
      <c r="DE31" s="72" t="str">
        <f t="shared" si="22"/>
        <v/>
      </c>
      <c r="DG31" s="76" t="str">
        <f t="shared" si="23"/>
        <v>Osterode am Harz (Dubliziert von Nordheim)</v>
      </c>
      <c r="DH31" s="58" t="str">
        <f t="shared" si="24"/>
        <v>#REF!</v>
      </c>
      <c r="DI31" s="75">
        <f t="shared" si="25"/>
        <v>102</v>
      </c>
      <c r="DJ31" s="78" t="str">
        <f t="shared" si="26"/>
        <v/>
      </c>
      <c r="DK31" s="75"/>
      <c r="DL31" s="75"/>
      <c r="DM31" s="75"/>
      <c r="DN31" s="75"/>
      <c r="DO31" s="75"/>
      <c r="DP31" s="44"/>
    </row>
    <row r="32" ht="16.5" customHeight="1">
      <c r="A32" s="58">
        <f t="shared" si="5"/>
        <v>283</v>
      </c>
      <c r="B32" s="58">
        <f t="shared" si="6"/>
        <v>138</v>
      </c>
      <c r="C32" s="58" t="s">
        <v>177</v>
      </c>
      <c r="D32" s="58">
        <v>3157.0</v>
      </c>
      <c r="E32" s="58" t="s">
        <v>187</v>
      </c>
      <c r="F32" s="59">
        <f>VLOOKUP($D32,EW_19_Kreise!$A$6:$CQ$406,Calc_Targetkreise!F$5,FALSE)/1000</f>
        <v>63.766</v>
      </c>
      <c r="G32" s="59">
        <f>VLOOKUP($D32,BW_17_Kreise!$B$7:$CC$410,Calc_Targetkreise!G$5,FALSE)/1000</f>
        <v>79.471</v>
      </c>
      <c r="H32" s="59">
        <f>VLOOKUP($D32,EW_Erg_09_14_Kreise!$A$10:$BK$412,Calc_Targetkreise!H$5,FALSE)/1000</f>
        <v>47.759</v>
      </c>
      <c r="I32" s="60">
        <f t="shared" ref="I32:K32" si="121">F32/CG32</f>
        <v>0.6154722262</v>
      </c>
      <c r="J32" s="60">
        <f t="shared" si="121"/>
        <v>0.7697843817</v>
      </c>
      <c r="K32" s="60">
        <f t="shared" si="121"/>
        <v>0.4647489855</v>
      </c>
      <c r="L32" s="61">
        <f t="shared" ref="L32:M32" si="122">1-(T32+X32)</f>
        <v>0.4721011197</v>
      </c>
      <c r="M32" s="61">
        <f t="shared" si="122"/>
        <v>0.3511721257</v>
      </c>
      <c r="N32" s="62">
        <f>IF(L32&lt;Master_sheet_Kriterien!$J$46,1,IF(L32&lt;Master_sheet_Kriterien!$K$46,2,IF(L32&lt;Master_sheet_Kriterien!$L$46,3,IF(L32&lt;Master_sheet_Kriterien!$M$46,4,5))))</f>
        <v>4</v>
      </c>
      <c r="O32" s="62">
        <f>IF(M32&lt;Master_sheet_Kriterien!$J$46,1,IF(M32&lt;Master_sheet_Kriterien!$K$46,2,IF(M32&lt;Master_sheet_Kriterien!$L$46,3,IF(M32&lt;Master_sheet_Kriterien!$M$46,4,5))))</f>
        <v>1</v>
      </c>
      <c r="P32" s="61">
        <f t="shared" ref="P32:Q32" si="123">1-(T32+AM32)</f>
        <v>0.6404196594</v>
      </c>
      <c r="Q32" s="61">
        <f t="shared" si="123"/>
        <v>0.586641668</v>
      </c>
      <c r="R32" s="62">
        <f>IF(P32&lt;Master_sheet_Kriterien!$J$46,1,IF(P32&lt;Master_sheet_Kriterien!$K$46,2,IF(P32&lt;Master_sheet_Kriterien!$L$46,3,IF(P32&lt;Master_sheet_Kriterien!$M$46,4,5))))</f>
        <v>5</v>
      </c>
      <c r="S32" s="62">
        <f>IF(Q32&lt;Master_sheet_Kriterien!$J$46,1,IF(Q32&lt;Master_sheet_Kriterien!$K$46,2,IF(Q32&lt;Master_sheet_Kriterien!$L$46,3,IF(Q32&lt;Master_sheet_Kriterien!$M$46,4,5))))</f>
        <v>5</v>
      </c>
      <c r="T32" s="61">
        <f>VLOOKUP($D32,EW_19_Kreise!$A$6:$CQ$406,Calc_Targetkreise!T$5,FALSE)/1000/F32</f>
        <v>0.266489979</v>
      </c>
      <c r="U32" s="63">
        <f>VLOOKUP($D32,BW_17_Kreise!$B$7:$CC$410,Calc_Targetkreise!U$5,FALSE)/1000/$G32</f>
        <v>0.3101382894</v>
      </c>
      <c r="V32" s="61">
        <f>VLOOKUP(Calc_Targetkreise!$D32,EW_Erg_09_14_Kreise!$A$7:$BK$412,Calc_Targetkreise!V$5,FALSE)/1000/$H32</f>
        <v>0.3570845286</v>
      </c>
      <c r="W32" s="61">
        <f>VLOOKUP(Calc_Targetkreise!$D32,EW_Erg_09_14_Kreise!$A$7:$BK$412,Calc_Targetkreise!W$5,FALSE)/1000/CK32</f>
        <v>0.3478009538</v>
      </c>
      <c r="X32" s="61">
        <f>VLOOKUP($D32,EW_19_Kreise!$A$6:$CQ$406,Calc_Targetkreise!X$5,FALSE)/1000/F32</f>
        <v>0.2614089013</v>
      </c>
      <c r="Y32" s="63">
        <f>VLOOKUP($D32,BW_17_Kreise!$B$7:$CC$410,Calc_Targetkreise!Y$5,FALSE)/1000/$G32</f>
        <v>0.3386895849</v>
      </c>
      <c r="Z32" s="61">
        <f>VLOOKUP(Calc_Targetkreise!$D32,EW_Erg_09_14_Kreise!$A$7:$BK$412,Calc_Targetkreise!Z$5,FALSE)/1000/$H32</f>
        <v>0.393915283</v>
      </c>
      <c r="AA32" s="61">
        <f>VLOOKUP(Calc_Targetkreise!$D32,EW_Erg_09_14_Kreise!$A$7:$BK$412,Calc_Targetkreise!AA$5,FALSE)/1000/$H32</f>
        <v>0.312087774</v>
      </c>
      <c r="AB32" s="61">
        <f>VLOOKUP($D32,EW_19_Kreise!$A$6:$CQ$406,Calc_Targetkreise!AB$5,FALSE)/1000/F32</f>
        <v>0.1929554935</v>
      </c>
      <c r="AC32" s="63">
        <f>VLOOKUP($D32,BW_17_Kreise!$B$7:$CC$410,Calc_Targetkreise!AC$5,FALSE)/1000/$G32</f>
        <v>0.07061695461</v>
      </c>
      <c r="AD32" s="61">
        <f>VLOOKUP(Calc_Targetkreise!$D32,EW_Erg_09_14_Kreise!$A$7:$BK$412,Calc_Targetkreise!AD$5,FALSE)/1000/$H32</f>
        <v>0.08555455516</v>
      </c>
      <c r="AE32" s="62">
        <f>IF(AC32&lt;Master_sheet_Kriterien!$J$54,1,IF(AC32&lt;Master_sheet_Kriterien!$K$54,2,IF(AC32&lt;Master_sheet_Kriterien!$L$54,3,IF(AC32&lt;Master_sheet_Kriterien!$M$54,4,5))))</f>
        <v>2</v>
      </c>
      <c r="AF32" s="61">
        <f>VLOOKUP(Calc_Targetkreise!$D32,EW_Erg_09_14_Kreise!$A$7:$BK$412,Calc_Targetkreise!AF$5,FALSE)/1000/$H32</f>
        <v>0.08352352436</v>
      </c>
      <c r="AG32" s="63">
        <f>VLOOKUP($D32,BW_17_Kreise!$B$7:$CC$410,Calc_Targetkreise!AG$5,FALSE)/1000/$G32</f>
        <v>0.0781920449</v>
      </c>
      <c r="AH32" s="61">
        <f>VLOOKUP(Calc_Targetkreise!$D32,EW_Erg_09_14_Kreise!$A$7:$BK$412,Calc_Targetkreise!AH$5,FALSE)/1000/$H32</f>
        <v>0.02106409263</v>
      </c>
      <c r="AI32" s="61">
        <f>VLOOKUP(Calc_Targetkreise!$D32,EW_Erg_09_14_Kreise!$A$7:$BK$412,Calc_Targetkreise!AI$5,FALSE)/1000/$H32</f>
        <v>0.07527377039</v>
      </c>
      <c r="AJ32" s="63">
        <f>VLOOKUP($D32,BW_17_Kreise!$B$7:$CC$410,Calc_Targetkreise!AJ$5,FALSE)/1000/$G32</f>
        <v>0.06138088108</v>
      </c>
      <c r="AK32" s="61">
        <f>VLOOKUP(Calc_Targetkreise!$D32,EW_Erg_09_14_Kreise!$A$7:$BK$412,Calc_Targetkreise!AK$5,FALSE)/1000/$H32</f>
        <v>0.03678887749</v>
      </c>
      <c r="AL32" s="61">
        <f>VLOOKUP(Calc_Targetkreise!$D32,EW_Erg_09_14_Kreise!$A$7:$BK$412,Calc_Targetkreise!AL$5,FALSE)/1000/$H32</f>
        <v>0.03228710819</v>
      </c>
      <c r="AM32" s="61">
        <f>VLOOKUP($D32,EW_19_Kreise!$A$6:$CQ$406,Calc_Targetkreise!AM$5,FALSE)/1000/F32</f>
        <v>0.09309036163</v>
      </c>
      <c r="AN32" s="63">
        <f>VLOOKUP($D32,BW_17_Kreise!$B$7:$CC$410,Calc_Targetkreise!AN$5,FALSE)/1000/$G32</f>
        <v>0.1032200425</v>
      </c>
      <c r="AO32" s="61">
        <f>VLOOKUP(Calc_Targetkreise!$D32,EW_Erg_09_14_Kreise!$A$7:$BK$412,Calc_Targetkreise!AO$5,FALSE)/1000/$H32</f>
        <v>0.05276492389</v>
      </c>
      <c r="AP32" s="61">
        <f>VLOOKUP(Calc_Targetkreise!$D32,EW_Erg_09_14_Kreise!$A$7:$BK$412,Calc_Targetkreise!AP$5,FALSE)/1000/$H32</f>
        <v>0.0002512615423</v>
      </c>
      <c r="AQ32" s="61">
        <f t="shared" ref="AQ32:AR32" si="124">1-U32-Y32-AC32-AG32-AJ32-AN32</f>
        <v>0.03776220256</v>
      </c>
      <c r="AR32" s="61">
        <f t="shared" si="124"/>
        <v>0.05282773927</v>
      </c>
      <c r="AS32" s="61">
        <f t="shared" si="11"/>
        <v>0.1487756077</v>
      </c>
      <c r="AT32" s="63">
        <f>VLOOKUP($D32,BW_17_Kreise!$B$7:$CC$410,Calc_Targetkreise!AT$5,FALSE)/1000/$G32</f>
        <v>0.004076958891</v>
      </c>
      <c r="AU32" s="61">
        <f>VLOOKUP(Calc_Targetkreise!$D32,EW_Erg_09_14_Kreise!$A$7:$BK$412,Calc_Targetkreise!AU$5,FALSE)/1000/$H32</f>
        <v>0.01044829247</v>
      </c>
      <c r="AV32" s="62">
        <f>IF(AU32&lt;Master_sheet_Kriterien!$J$44,1,IF(AU32&lt;Master_sheet_Kriterien!$K$44,2,IF(AU32&lt;Master_sheet_Kriterien!$L$44,3,IF(AU32&lt;Master_sheet_Kriterien!$M$44,4,5))))</f>
        <v>2</v>
      </c>
      <c r="AW32" s="61">
        <f>VLOOKUP(Calc_Targetkreise!$D32,EW_Erg_09_14_Kreise!$A$7:$BK$412,Calc_Targetkreise!AW$5,FALSE)/1000/$H32</f>
        <v>0.006930630876</v>
      </c>
      <c r="AX32" s="61">
        <f>VLOOKUP($D32,EW_19_Kreise!$A$6:$CQ$406,Calc_Targetkreise!AX$5,FALSE)/1000/F32</f>
        <v>0.005049713013</v>
      </c>
      <c r="AY32" s="62">
        <f>IF(AX32&lt;Master_sheet_Kriterien!$J$56,1,IF(AX32&lt;Master_sheet_Kriterien!$K$56,2,IF(AX32&lt;Master_sheet_Kriterien!$L$56,3,IF(AX32&lt;Master_sheet_Kriterien!$M$56,4,5))))</f>
        <v>3</v>
      </c>
      <c r="AZ32" s="64">
        <f>VLOOKUP($D32,EW_19_Kreise!$A$6:$CQ$406,Calc_Targetkreise!AZ$5,FALSE)</f>
        <v>322</v>
      </c>
      <c r="BA32" s="62">
        <f>IF(AZ32&lt;Master_sheet_Kriterien!$J$57,1,IF(AZ32&lt;Master_sheet_Kriterien!$K$57,2,IF(AZ32&lt;Master_sheet_Kriterien!$L$57,3,IF(AZ32&lt;Master_sheet_Kriterien!$M$56,4,5))))</f>
        <v>3</v>
      </c>
      <c r="BB32" s="59">
        <f>VLOOKUP($D32,Struktur_daten_BW_2017!$B$7:$AH$452,Calc_Targetkreise!BB$5,FALSE)</f>
        <v>154.4</v>
      </c>
      <c r="BC32" s="62">
        <f>IF(BB32&lt;Master_sheet_Kriterien!$J$8,1,IF(BB32&lt;Master_sheet_Kriterien!$K$8,2,IF(BB32&lt;Master_sheet_Kriterien!$L$8,3,IF(BB32&lt;Master_sheet_Kriterien!$M$8,4,5))))</f>
        <v>2</v>
      </c>
      <c r="BD32" s="65">
        <f t="shared" si="12"/>
        <v>20.7274</v>
      </c>
      <c r="BE32" s="62">
        <f>IF(BD32&lt;Master_sheet_Kriterien!$J$10,1,IF(BD32&lt;Master_sheet_Kriterien!$K$10,2,IF(BD32&lt;Master_sheet_Kriterien!$L$10,3,IF(BD32&lt;Master_sheet_Kriterien!$M$10,4,5))))</f>
        <v>2</v>
      </c>
      <c r="BF32" s="65">
        <f>VLOOKUP($D32,Struktur_daten_BW_2017!$B$7:$AH$452,Calc_Targetkreise!BF$5,FALSE)</f>
        <v>7.4</v>
      </c>
      <c r="BG32" s="62">
        <f>IF(BF32&lt;Master_sheet_Kriterien!$J$12,1,IF(BF32&lt;Master_sheet_Kriterien!$K$12,2,IF(BF32&lt;Master_sheet_Kriterien!$L$12,3,IF(BF32&lt;Master_sheet_Kriterien!$M$12,4,5))))</f>
        <v>2</v>
      </c>
      <c r="BH32" s="65">
        <f>VLOOKUP($D32,Struktur_daten_BW_2017!$B$7:$AH$452,Calc_Targetkreise!BH$5,FALSE)</f>
        <v>10.6</v>
      </c>
      <c r="BI32" s="62">
        <f>IF(BH32&lt;Master_sheet_Kriterien!$J$14,1,IF(BH32&lt;Master_sheet_Kriterien!$K$14,2,IF(BH32&lt;Master_sheet_Kriterien!$L$14,3,IF(BH32&lt;Master_sheet_Kriterien!$M$14,4,5))))</f>
        <v>1</v>
      </c>
      <c r="BJ32" s="65">
        <f>VLOOKUP($D32,Struktur_daten_BW_2017!$B$7:$AH$452,Calc_Targetkreise!BJ$5,FALSE)</f>
        <v>37.5</v>
      </c>
      <c r="BK32" s="62">
        <f>IF(BJ32&lt;Master_sheet_Kriterien!$J$16,1,IF(BJ32&lt;Master_sheet_Kriterien!$K$16,2,IF(BJ32&lt;Master_sheet_Kriterien!$L$16,3,IF(BJ32&lt;Master_sheet_Kriterien!$M$16,4,5))))</f>
        <v>5</v>
      </c>
      <c r="BL32" s="65">
        <f>VLOOKUP($D32,Struktur_daten_BW_2017!$B$7:$AH$452,Calc_Targetkreise!BL$5,FALSE)</f>
        <v>16.2</v>
      </c>
      <c r="BM32" s="62">
        <f>IF(BL32&lt;Master_sheet_Kriterien!$J$18,1,IF(BL32&lt;Master_sheet_Kriterien!$K$18,2,IF(BL32&lt;Master_sheet_Kriterien!$L$18,3,IF(BL32&lt;Master_sheet_Kriterien!$M$18,4,5))))</f>
        <v>3</v>
      </c>
      <c r="BN32" s="65">
        <f>VLOOKUP($D32,Struktur_daten_BW_2017!$B$7:$AH$452,Calc_Targetkreise!BN$5,FALSE)</f>
        <v>10.4</v>
      </c>
      <c r="BO32" s="62">
        <f>IF(BN32&lt;Master_sheet_Kriterien!$J$20,1,IF(BN32&lt;Master_sheet_Kriterien!$K$20,2,IF(BN32&lt;Master_sheet_Kriterien!$L$20,3,IF(BN32&lt;Master_sheet_Kriterien!$M$20,4,5))))</f>
        <v>2</v>
      </c>
      <c r="BP32" s="59">
        <f>VLOOKUP($D32,Struktur_daten_BW_2017!$B$7:$AH$452,Calc_Targetkreise!BP$5,FALSE)</f>
        <v>20407</v>
      </c>
      <c r="BQ32" s="62">
        <f>IF(BP32&lt;Master_sheet_Kriterien!$J$38,1,IF(BP32&lt;Master_sheet_Kriterien!$K$38,2,IF(BP32&lt;Master_sheet_Kriterien!$L$38,3,IF(BP32&lt;Master_sheet_Kriterien!$M$38,4,5))))</f>
        <v>3</v>
      </c>
      <c r="BR32" s="65">
        <f>VLOOKUP($D32,Struktur_daten_BW_2017!$B$7:$AH$452,Calc_Targetkreise!BR$5,FALSE)</f>
        <v>32.2</v>
      </c>
      <c r="BS32" s="62">
        <f>IF(BR32&lt;Master_sheet_Kriterien!$J$24,1,IF(BR32&lt;Master_sheet_Kriterien!$K$24,2,IF(BR32&lt;Master_sheet_Kriterien!$L$24,3,IF(BR32&lt;Master_sheet_Kriterien!$M$24,4,5))))</f>
        <v>3</v>
      </c>
      <c r="BT32" s="65">
        <f>VLOOKUP($D32,Struktur_daten_BW_2017!$B$7:$AH$452,Calc_Targetkreise!BT$5,FALSE)</f>
        <v>13.2</v>
      </c>
      <c r="BU32" s="62">
        <f>IF(BT32&lt;Master_sheet_Kriterien!$J$26,1,IF(BT32&lt;Master_sheet_Kriterien!$K$26,2,IF(BT32&lt;Master_sheet_Kriterien!$L$26,3,IF(BT32&lt;Master_sheet_Kriterien!$M$26,4,5))))</f>
        <v>3</v>
      </c>
      <c r="BV32" s="65">
        <f t="shared" si="13"/>
        <v>3.69732</v>
      </c>
      <c r="BW32" s="62">
        <f>IF(BV32&lt;Master_sheet_Kriterien!$J$28,1,IF(BV32&lt;Master_sheet_Kriterien!$K$28,2,IF(BV32&lt;Master_sheet_Kriterien!$L$28,3,IF(BV32&lt;Master_sheet_Kriterien!$M$28,4,5))))</f>
        <v>2</v>
      </c>
      <c r="BX32" s="65">
        <f>VLOOKUP($D32,Struktur_daten_BW_2017!$B$7:$AH$452,Calc_Targetkreise!BX$5,FALSE)</f>
        <v>21.21212121</v>
      </c>
      <c r="BY32" s="62">
        <f>IF(BX32&lt;Master_sheet_Kriterien!$J$30,1,IF(BX32&lt;Master_sheet_Kriterien!$K$30,2,IF(BX32&lt;Master_sheet_Kriterien!$L$30,3,IF(BX32&lt;Master_sheet_Kriterien!$M$30,4,5))))</f>
        <v>3</v>
      </c>
      <c r="BZ32" s="65"/>
      <c r="CA32" s="62">
        <f>IF(BZ32&lt;Master_sheet_Kriterien!$J$32,1,IF(BZ32&lt;Master_sheet_Kriterien!$K$32,2,IF(BZ32&lt;Master_sheet_Kriterien!$L$32,3,IF(BZ32&lt;Master_sheet_Kriterien!$M$32,4,5))))</f>
        <v>1</v>
      </c>
      <c r="CB32" s="65"/>
      <c r="CC32" s="62">
        <f>IF(CB32&lt;Master_sheet_Kriterien!$J$34,1,IF(CB32&lt;Master_sheet_Kriterien!$K$34,2,IF(CB32&lt;Master_sheet_Kriterien!$L$34,3,IF(CB32&lt;Master_sheet_Kriterien!$M$34,4,5))))</f>
        <v>1</v>
      </c>
      <c r="CD32" s="65">
        <f>100-VLOOKUP($D32,Struktur_daten_BW_2017!$B$7:$AH$452,Calc_Targetkreise!CD$5,FALSE)</f>
        <v>34.9</v>
      </c>
      <c r="CE32" s="62">
        <f>IF(CD32&lt;Master_sheet_Kriterien!$J$40,1,IF(CD32&lt;Master_sheet_Kriterien!$K$40,2,IF(CD32&lt;Master_sheet_Kriterien!$L$40,3,IF(CD32&lt;Master_sheet_Kriterien!$M$40,4,5))))</f>
        <v>1</v>
      </c>
      <c r="CF32" s="61"/>
      <c r="CG32" s="59">
        <f>VLOOKUP($D32,EW_19_Kreise!$A$6:$CQ$406,Calc_Targetkreise!CG$5,FALSE)/1000</f>
        <v>103.605</v>
      </c>
      <c r="CH32" s="59">
        <f>VLOOKUP($D32,BW_17_Kreise!$B$7:$CC$410,Calc_Targetkreise!CH$5,FALSE)/1000</f>
        <v>103.238</v>
      </c>
      <c r="CI32" s="59">
        <f>VLOOKUP($D32,EW_Erg_09_14_Kreise!$A$10:$BK$412,Calc_Targetkreise!CI$5,FALSE)/1000</f>
        <v>102.763</v>
      </c>
      <c r="CJ32" s="59">
        <f>VLOOKUP($D32,EW_Erg_09_14_Kreise!$A$10:$BK$412,Calc_Targetkreise!CJ$5,FALSE)/1000</f>
        <v>103.151</v>
      </c>
      <c r="CK32" s="59">
        <f>VLOOKUP($D32,EW_Erg_09_14_Kreise!$A$10:$BK$412,Calc_Targetkreise!CK$5,FALSE)/1000</f>
        <v>41.518</v>
      </c>
      <c r="CL32" s="45"/>
      <c r="CM32" s="59">
        <f>VLOOKUP($D32,Struktur_daten_BW_2017!$B$7:$AH$452,Calc_Targetkreise!CM$5,FALSE)</f>
        <v>280.1</v>
      </c>
      <c r="CN32" s="66">
        <v>3.0</v>
      </c>
      <c r="CO32" s="67">
        <f t="shared" si="16"/>
        <v>0.01071046055</v>
      </c>
      <c r="CP32" s="62">
        <f>IF(CO32&lt;Master_sheet_Kriterien!$J$58,1,IF(CO32&lt;Master_sheet_Kriterien!$K$58,2,IF(CO32&lt;Master_sheet_Kriterien!$L$58,3,IF(CO32&lt;Master_sheet_Kriterien!$M$58,4,5))))</f>
        <v>1</v>
      </c>
      <c r="CQ32" s="66">
        <v>1.0</v>
      </c>
      <c r="CR32" s="67">
        <f t="shared" si="17"/>
        <v>0.003570153517</v>
      </c>
      <c r="CS32" s="62">
        <f>IF(CR32&lt;Master_sheet_Kriterien!$J$59,1,IF(CR32&lt;Master_sheet_Kriterien!$K$59,2,IF(CR32&lt;Master_sheet_Kriterien!$L$59,3,IF(CR32&lt;Master_sheet_Kriterien!$M$59,4,5))))</f>
        <v>1</v>
      </c>
      <c r="CT32" s="66">
        <v>2.0</v>
      </c>
      <c r="CU32" s="44"/>
      <c r="CV32" s="66">
        <v>0.0</v>
      </c>
      <c r="CW32" s="68"/>
      <c r="CY32" s="31">
        <f t="shared" si="18"/>
        <v>3157</v>
      </c>
      <c r="DB32" s="76" t="str">
        <f t="shared" si="19"/>
        <v>Peine</v>
      </c>
      <c r="DC32" s="58">
        <f t="shared" si="20"/>
        <v>283</v>
      </c>
      <c r="DD32" s="77">
        <f t="shared" si="21"/>
        <v>138</v>
      </c>
      <c r="DE32" s="72">
        <f t="shared" si="22"/>
        <v>0.005049713013</v>
      </c>
      <c r="DG32" s="76" t="str">
        <f t="shared" si="23"/>
        <v>Peine</v>
      </c>
      <c r="DH32" s="58" t="str">
        <f t="shared" si="24"/>
        <v>#REF!</v>
      </c>
      <c r="DI32" s="75">
        <f t="shared" si="25"/>
        <v>132.1071046</v>
      </c>
      <c r="DJ32" s="78">
        <f t="shared" si="26"/>
        <v>0.005049713013</v>
      </c>
      <c r="DK32" s="75"/>
      <c r="DL32" s="75"/>
      <c r="DM32" s="75"/>
      <c r="DN32" s="75"/>
      <c r="DO32" s="75"/>
      <c r="DP32" s="44"/>
    </row>
    <row r="33" ht="16.5" customHeight="1">
      <c r="A33" s="58">
        <f t="shared" si="5"/>
        <v>247</v>
      </c>
      <c r="B33" s="58">
        <f t="shared" si="6"/>
        <v>145</v>
      </c>
      <c r="C33" s="58" t="s">
        <v>177</v>
      </c>
      <c r="D33" s="58">
        <v>3158.0</v>
      </c>
      <c r="E33" s="58" t="s">
        <v>188</v>
      </c>
      <c r="F33" s="59">
        <f>VLOOKUP($D33,EW_19_Kreise!$A$6:$CQ$406,Calc_Targetkreise!F$5,FALSE)/1000</f>
        <v>61.668</v>
      </c>
      <c r="G33" s="59">
        <f>VLOOKUP($D33,BW_17_Kreise!$B$7:$CC$410,Calc_Targetkreise!G$5,FALSE)/1000</f>
        <v>76.821</v>
      </c>
      <c r="H33" s="59">
        <f>VLOOKUP($D33,EW_Erg_09_14_Kreise!$A$10:$BK$412,Calc_Targetkreise!H$5,FALSE)/1000</f>
        <v>50.696</v>
      </c>
      <c r="I33" s="60">
        <f t="shared" ref="I33:K33" si="125">F33/CG33</f>
        <v>0.6402142768</v>
      </c>
      <c r="J33" s="60">
        <f t="shared" si="125"/>
        <v>0.7928109229</v>
      </c>
      <c r="K33" s="60">
        <f t="shared" si="125"/>
        <v>0.5209902679</v>
      </c>
      <c r="L33" s="61">
        <f t="shared" ref="L33:M33" si="126">1-(T33+X33)</f>
        <v>0.4907245249</v>
      </c>
      <c r="M33" s="61">
        <f t="shared" si="126"/>
        <v>0.3811067286</v>
      </c>
      <c r="N33" s="62">
        <f>IF(L33&lt;Master_sheet_Kriterien!$J$46,1,IF(L33&lt;Master_sheet_Kriterien!$K$46,2,IF(L33&lt;Master_sheet_Kriterien!$L$46,3,IF(L33&lt;Master_sheet_Kriterien!$M$46,4,5))))</f>
        <v>4</v>
      </c>
      <c r="O33" s="62">
        <f>IF(M33&lt;Master_sheet_Kriterien!$J$46,1,IF(M33&lt;Master_sheet_Kriterien!$K$46,2,IF(M33&lt;Master_sheet_Kriterien!$L$46,3,IF(M33&lt;Master_sheet_Kriterien!$M$46,4,5))))</f>
        <v>1</v>
      </c>
      <c r="P33" s="61">
        <f t="shared" ref="P33:Q33" si="127">1-(T33+AM33)</f>
        <v>0.6344295258</v>
      </c>
      <c r="Q33" s="61">
        <f t="shared" si="127"/>
        <v>0.5867666393</v>
      </c>
      <c r="R33" s="62">
        <f>IF(P33&lt;Master_sheet_Kriterien!$J$46,1,IF(P33&lt;Master_sheet_Kriterien!$K$46,2,IF(P33&lt;Master_sheet_Kriterien!$L$46,3,IF(P33&lt;Master_sheet_Kriterien!$M$46,4,5))))</f>
        <v>5</v>
      </c>
      <c r="S33" s="62">
        <f>IF(Q33&lt;Master_sheet_Kriterien!$J$46,1,IF(Q33&lt;Master_sheet_Kriterien!$K$46,2,IF(Q33&lt;Master_sheet_Kriterien!$L$46,3,IF(Q33&lt;Master_sheet_Kriterien!$M$46,4,5))))</f>
        <v>5</v>
      </c>
      <c r="T33" s="61">
        <f>VLOOKUP($D33,EW_19_Kreise!$A$6:$CQ$406,Calc_Targetkreise!T$5,FALSE)/1000/F33</f>
        <v>0.2761886229</v>
      </c>
      <c r="U33" s="63">
        <f>VLOOKUP($D33,BW_17_Kreise!$B$7:$CC$410,Calc_Targetkreise!U$5,FALSE)/1000/$G33</f>
        <v>0.3145103552</v>
      </c>
      <c r="V33" s="61">
        <f>VLOOKUP(Calc_Targetkreise!$D33,EW_Erg_09_14_Kreise!$A$7:$BK$412,Calc_Targetkreise!V$5,FALSE)/1000/$H33</f>
        <v>0.3632633738</v>
      </c>
      <c r="W33" s="61">
        <f>VLOOKUP(Calc_Targetkreise!$D33,EW_Erg_09_14_Kreise!$A$7:$BK$412,Calc_Targetkreise!W$5,FALSE)/1000/CK33</f>
        <v>0.3643976953</v>
      </c>
      <c r="X33" s="61">
        <f>VLOOKUP($D33,EW_19_Kreise!$A$6:$CQ$406,Calc_Targetkreise!X$5,FALSE)/1000/F33</f>
        <v>0.2330868522</v>
      </c>
      <c r="Y33" s="63">
        <f>VLOOKUP($D33,BW_17_Kreise!$B$7:$CC$410,Calc_Targetkreise!Y$5,FALSE)/1000/$G33</f>
        <v>0.3043829161</v>
      </c>
      <c r="Z33" s="61">
        <f>VLOOKUP(Calc_Targetkreise!$D33,EW_Erg_09_14_Kreise!$A$7:$BK$412,Calc_Targetkreise!Z$5,FALSE)/1000/$H33</f>
        <v>0.353459839</v>
      </c>
      <c r="AA33" s="61">
        <f>VLOOKUP(Calc_Targetkreise!$D33,EW_Erg_09_14_Kreise!$A$7:$BK$412,Calc_Targetkreise!AA$5,FALSE)/1000/$H33</f>
        <v>0.2657211614</v>
      </c>
      <c r="AB33" s="61">
        <f>VLOOKUP($D33,EW_19_Kreise!$A$6:$CQ$406,Calc_Targetkreise!AB$5,FALSE)/1000/F33</f>
        <v>0.2121359538</v>
      </c>
      <c r="AC33" s="63">
        <f>VLOOKUP($D33,BW_17_Kreise!$B$7:$CC$410,Calc_Targetkreise!AC$5,FALSE)/1000/$G33</f>
        <v>0.08088934015</v>
      </c>
      <c r="AD33" s="61">
        <f>VLOOKUP(Calc_Targetkreise!$D33,EW_Erg_09_14_Kreise!$A$7:$BK$412,Calc_Targetkreise!AD$5,FALSE)/1000/$H33</f>
        <v>0.1043672085</v>
      </c>
      <c r="AE33" s="62">
        <f>IF(AC33&lt;Master_sheet_Kriterien!$J$54,1,IF(AC33&lt;Master_sheet_Kriterien!$K$54,2,IF(AC33&lt;Master_sheet_Kriterien!$L$54,3,IF(AC33&lt;Master_sheet_Kriterien!$M$54,4,5))))</f>
        <v>2</v>
      </c>
      <c r="AF33" s="61">
        <f>VLOOKUP(Calc_Targetkreise!$D33,EW_Erg_09_14_Kreise!$A$7:$BK$412,Calc_Targetkreise!AF$5,FALSE)/1000/$H33</f>
        <v>0.1069512388</v>
      </c>
      <c r="AG33" s="63">
        <f>VLOOKUP($D33,BW_17_Kreise!$B$7:$CC$410,Calc_Targetkreise!AG$5,FALSE)/1000/$G33</f>
        <v>0.09101677927</v>
      </c>
      <c r="AH33" s="61">
        <f>VLOOKUP(Calc_Targetkreise!$D33,EW_Erg_09_14_Kreise!$A$7:$BK$412,Calc_Targetkreise!AH$5,FALSE)/1000/$H33</f>
        <v>0.02556414707</v>
      </c>
      <c r="AI33" s="61">
        <f>VLOOKUP(Calc_Targetkreise!$D33,EW_Erg_09_14_Kreise!$A$7:$BK$412,Calc_Targetkreise!AI$5,FALSE)/1000/$H33</f>
        <v>0.0826495187</v>
      </c>
      <c r="AJ33" s="63">
        <f>VLOOKUP($D33,BW_17_Kreise!$B$7:$CC$410,Calc_Targetkreise!AJ$5,FALSE)/1000/$G33</f>
        <v>0.07074888377</v>
      </c>
      <c r="AK33" s="61">
        <f>VLOOKUP(Calc_Targetkreise!$D33,EW_Erg_09_14_Kreise!$A$7:$BK$412,Calc_Targetkreise!AK$5,FALSE)/1000/$H33</f>
        <v>0.0343222345</v>
      </c>
      <c r="AL33" s="61">
        <f>VLOOKUP(Calc_Targetkreise!$D33,EW_Erg_09_14_Kreise!$A$7:$BK$412,Calc_Targetkreise!AL$5,FALSE)/1000/$H33</f>
        <v>0.03520987849</v>
      </c>
      <c r="AM33" s="61">
        <f>VLOOKUP($D33,EW_19_Kreise!$A$6:$CQ$406,Calc_Targetkreise!AM$5,FALSE)/1000/F33</f>
        <v>0.0893818512</v>
      </c>
      <c r="AN33" s="63">
        <f>VLOOKUP($D33,BW_17_Kreise!$B$7:$CC$410,Calc_Targetkreise!AN$5,FALSE)/1000/$G33</f>
        <v>0.09872300543</v>
      </c>
      <c r="AO33" s="61">
        <f>VLOOKUP(Calc_Targetkreise!$D33,EW_Erg_09_14_Kreise!$A$7:$BK$412,Calc_Targetkreise!AO$5,FALSE)/1000/$H33</f>
        <v>0.06260848982</v>
      </c>
      <c r="AP33" s="61">
        <f>VLOOKUP(Calc_Targetkreise!$D33,EW_Erg_09_14_Kreise!$A$7:$BK$412,Calc_Targetkreise!AP$5,FALSE)/1000/$H33</f>
        <v>0.0002564304876</v>
      </c>
      <c r="AQ33" s="61">
        <f t="shared" ref="AQ33:AR33" si="128">1-U33-Y33-AC33-AG33-AJ33-AN33</f>
        <v>0.03972872001</v>
      </c>
      <c r="AR33" s="61">
        <f t="shared" si="128"/>
        <v>0.05641470727</v>
      </c>
      <c r="AS33" s="61">
        <f t="shared" si="11"/>
        <v>0.1448140768</v>
      </c>
      <c r="AT33" s="63">
        <f>VLOOKUP($D33,BW_17_Kreise!$B$7:$CC$410,Calc_Targetkreise!AT$5,FALSE)/1000/$G33</f>
        <v>0.004399838586</v>
      </c>
      <c r="AU33" s="61">
        <f>VLOOKUP(Calc_Targetkreise!$D33,EW_Erg_09_14_Kreise!$A$7:$BK$412,Calc_Targetkreise!AU$5,FALSE)/1000/$H33</f>
        <v>0.01100678555</v>
      </c>
      <c r="AV33" s="62">
        <f>IF(AU33&lt;Master_sheet_Kriterien!$J$44,1,IF(AU33&lt;Master_sheet_Kriterien!$K$44,2,IF(AU33&lt;Master_sheet_Kriterien!$L$44,3,IF(AU33&lt;Master_sheet_Kriterien!$M$44,4,5))))</f>
        <v>3</v>
      </c>
      <c r="AW33" s="61">
        <f>VLOOKUP(Calc_Targetkreise!$D33,EW_Erg_09_14_Kreise!$A$7:$BK$412,Calc_Targetkreise!AW$5,FALSE)/1000/$H33</f>
        <v>0.006016253748</v>
      </c>
      <c r="AX33" s="61">
        <f>VLOOKUP($D33,EW_19_Kreise!$A$6:$CQ$406,Calc_Targetkreise!AX$5,FALSE)/1000/F33</f>
        <v>0.005318803918</v>
      </c>
      <c r="AY33" s="62">
        <f>IF(AX33&lt;Master_sheet_Kriterien!$J$56,1,IF(AX33&lt;Master_sheet_Kriterien!$K$56,2,IF(AX33&lt;Master_sheet_Kriterien!$L$56,3,IF(AX33&lt;Master_sheet_Kriterien!$M$56,4,5))))</f>
        <v>3</v>
      </c>
      <c r="AZ33" s="64">
        <f>VLOOKUP($D33,EW_19_Kreise!$A$6:$CQ$406,Calc_Targetkreise!AZ$5,FALSE)</f>
        <v>328</v>
      </c>
      <c r="BA33" s="62">
        <f>IF(AZ33&lt;Master_sheet_Kriterien!$J$57,1,IF(AZ33&lt;Master_sheet_Kriterien!$K$57,2,IF(AZ33&lt;Master_sheet_Kriterien!$L$57,3,IF(AZ33&lt;Master_sheet_Kriterien!$M$56,4,5))))</f>
        <v>3</v>
      </c>
      <c r="BB33" s="59">
        <f>VLOOKUP($D33,Struktur_daten_BW_2017!$B$7:$AH$452,Calc_Targetkreise!BB$5,FALSE)</f>
        <v>214.6</v>
      </c>
      <c r="BC33" s="62">
        <f>IF(BB33&lt;Master_sheet_Kriterien!$J$8,1,IF(BB33&lt;Master_sheet_Kriterien!$K$8,2,IF(BB33&lt;Master_sheet_Kriterien!$L$8,3,IF(BB33&lt;Master_sheet_Kriterien!$M$8,4,5))))</f>
        <v>2</v>
      </c>
      <c r="BD33" s="65">
        <f t="shared" si="12"/>
        <v>20.1552</v>
      </c>
      <c r="BE33" s="62">
        <f>IF(BD33&lt;Master_sheet_Kriterien!$J$10,1,IF(BD33&lt;Master_sheet_Kriterien!$K$10,2,IF(BD33&lt;Master_sheet_Kriterien!$L$10,3,IF(BD33&lt;Master_sheet_Kriterien!$M$10,4,5))))</f>
        <v>2</v>
      </c>
      <c r="BF33" s="65">
        <f>VLOOKUP($D33,Struktur_daten_BW_2017!$B$7:$AH$452,Calc_Targetkreise!BF$5,FALSE)</f>
        <v>7.6</v>
      </c>
      <c r="BG33" s="62">
        <f>IF(BF33&lt;Master_sheet_Kriterien!$J$12,1,IF(BF33&lt;Master_sheet_Kriterien!$K$12,2,IF(BF33&lt;Master_sheet_Kriterien!$L$12,3,IF(BF33&lt;Master_sheet_Kriterien!$M$12,4,5))))</f>
        <v>2</v>
      </c>
      <c r="BH33" s="65">
        <f>VLOOKUP($D33,Struktur_daten_BW_2017!$B$7:$AH$452,Calc_Targetkreise!BH$5,FALSE)</f>
        <v>10.3</v>
      </c>
      <c r="BI33" s="62">
        <f>IF(BH33&lt;Master_sheet_Kriterien!$J$14,1,IF(BH33&lt;Master_sheet_Kriterien!$K$14,2,IF(BH33&lt;Master_sheet_Kriterien!$L$14,3,IF(BH33&lt;Master_sheet_Kriterien!$M$14,4,5))))</f>
        <v>1</v>
      </c>
      <c r="BJ33" s="65">
        <f>VLOOKUP($D33,Struktur_daten_BW_2017!$B$7:$AH$452,Calc_Targetkreise!BJ$5,FALSE)</f>
        <v>35.8</v>
      </c>
      <c r="BK33" s="62">
        <f>IF(BJ33&lt;Master_sheet_Kriterien!$J$16,1,IF(BJ33&lt;Master_sheet_Kriterien!$K$16,2,IF(BJ33&lt;Master_sheet_Kriterien!$L$16,3,IF(BJ33&lt;Master_sheet_Kriterien!$M$16,4,5))))</f>
        <v>3</v>
      </c>
      <c r="BL33" s="65">
        <f>VLOOKUP($D33,Struktur_daten_BW_2017!$B$7:$AH$452,Calc_Targetkreise!BL$5,FALSE)</f>
        <v>17.9</v>
      </c>
      <c r="BM33" s="62">
        <f>IF(BL33&lt;Master_sheet_Kriterien!$J$18,1,IF(BL33&lt;Master_sheet_Kriterien!$K$18,2,IF(BL33&lt;Master_sheet_Kriterien!$L$18,3,IF(BL33&lt;Master_sheet_Kriterien!$M$18,4,5))))</f>
        <v>5</v>
      </c>
      <c r="BN33" s="65">
        <f>VLOOKUP($D33,Struktur_daten_BW_2017!$B$7:$AH$452,Calc_Targetkreise!BN$5,FALSE)</f>
        <v>12.3</v>
      </c>
      <c r="BO33" s="62">
        <f>IF(BN33&lt;Master_sheet_Kriterien!$J$20,1,IF(BN33&lt;Master_sheet_Kriterien!$K$20,2,IF(BN33&lt;Master_sheet_Kriterien!$L$20,3,IF(BN33&lt;Master_sheet_Kriterien!$M$20,4,5))))</f>
        <v>5</v>
      </c>
      <c r="BP33" s="59">
        <f>VLOOKUP($D33,Struktur_daten_BW_2017!$B$7:$AH$452,Calc_Targetkreise!BP$5,FALSE)</f>
        <v>19830</v>
      </c>
      <c r="BQ33" s="62">
        <f>IF(BP33&lt;Master_sheet_Kriterien!$J$38,1,IF(BP33&lt;Master_sheet_Kriterien!$K$38,2,IF(BP33&lt;Master_sheet_Kriterien!$L$38,3,IF(BP33&lt;Master_sheet_Kriterien!$M$38,4,5))))</f>
        <v>2</v>
      </c>
      <c r="BR33" s="65">
        <f>VLOOKUP($D33,Struktur_daten_BW_2017!$B$7:$AH$452,Calc_Targetkreise!BR$5,FALSE)</f>
        <v>26.2</v>
      </c>
      <c r="BS33" s="62">
        <f>IF(BR33&lt;Master_sheet_Kriterien!$J$24,1,IF(BR33&lt;Master_sheet_Kriterien!$K$24,2,IF(BR33&lt;Master_sheet_Kriterien!$L$24,3,IF(BR33&lt;Master_sheet_Kriterien!$M$24,4,5))))</f>
        <v>1</v>
      </c>
      <c r="BT33" s="65">
        <f>VLOOKUP($D33,Struktur_daten_BW_2017!$B$7:$AH$452,Calc_Targetkreise!BT$5,FALSE)</f>
        <v>13.8</v>
      </c>
      <c r="BU33" s="62">
        <f>IF(BT33&lt;Master_sheet_Kriterien!$J$26,1,IF(BT33&lt;Master_sheet_Kriterien!$K$26,2,IF(BT33&lt;Master_sheet_Kriterien!$L$26,3,IF(BT33&lt;Master_sheet_Kriterien!$M$26,4,5))))</f>
        <v>3</v>
      </c>
      <c r="BV33" s="65">
        <f t="shared" si="13"/>
        <v>3.65976</v>
      </c>
      <c r="BW33" s="62">
        <f>IF(BV33&lt;Master_sheet_Kriterien!$J$28,1,IF(BV33&lt;Master_sheet_Kriterien!$K$28,2,IF(BV33&lt;Master_sheet_Kriterien!$L$28,3,IF(BV33&lt;Master_sheet_Kriterien!$M$28,4,5))))</f>
        <v>2</v>
      </c>
      <c r="BX33" s="65">
        <f>VLOOKUP($D33,Struktur_daten_BW_2017!$B$7:$AH$452,Calc_Targetkreise!BX$5,FALSE)</f>
        <v>29.71014493</v>
      </c>
      <c r="BY33" s="62">
        <f>IF(BX33&lt;Master_sheet_Kriterien!$J$30,1,IF(BX33&lt;Master_sheet_Kriterien!$K$30,2,IF(BX33&lt;Master_sheet_Kriterien!$L$30,3,IF(BX33&lt;Master_sheet_Kriterien!$M$30,4,5))))</f>
        <v>5</v>
      </c>
      <c r="BZ33" s="65">
        <f t="shared" ref="BZ33:BZ34" si="133">CL33/1000</f>
        <v>13.086</v>
      </c>
      <c r="CA33" s="62">
        <f>IF(BZ33&lt;Master_sheet_Kriterien!$J$32,1,IF(BZ33&lt;Master_sheet_Kriterien!$K$32,2,IF(BZ33&lt;Master_sheet_Kriterien!$L$32,3,IF(BZ33&lt;Master_sheet_Kriterien!$M$32,4,5))))</f>
        <v>1</v>
      </c>
      <c r="CB33" s="65">
        <f t="shared" ref="CB33:CB34" si="134">BZ33/CM33*100</f>
        <v>4.93438914</v>
      </c>
      <c r="CC33" s="62">
        <f>IF(CB33&lt;Master_sheet_Kriterien!$J$34,1,IF(CB33&lt;Master_sheet_Kriterien!$K$34,2,IF(CB33&lt;Master_sheet_Kriterien!$L$34,3,IF(CB33&lt;Master_sheet_Kriterien!$M$34,4,5))))</f>
        <v>2</v>
      </c>
      <c r="CD33" s="65">
        <f>100-VLOOKUP($D33,Struktur_daten_BW_2017!$B$7:$AH$452,Calc_Targetkreise!CD$5,FALSE)</f>
        <v>44.4</v>
      </c>
      <c r="CE33" s="62">
        <f>IF(CD33&lt;Master_sheet_Kriterien!$J$40,1,IF(CD33&lt;Master_sheet_Kriterien!$K$40,2,IF(CD33&lt;Master_sheet_Kriterien!$L$40,3,IF(CD33&lt;Master_sheet_Kriterien!$M$40,4,5))))</f>
        <v>2</v>
      </c>
      <c r="CF33" s="61"/>
      <c r="CG33" s="59">
        <f>VLOOKUP($D33,EW_19_Kreise!$A$6:$CQ$406,Calc_Targetkreise!CG$5,FALSE)/1000</f>
        <v>96.324</v>
      </c>
      <c r="CH33" s="59">
        <f>VLOOKUP($D33,BW_17_Kreise!$B$7:$CC$410,Calc_Targetkreise!CH$5,FALSE)/1000</f>
        <v>96.897</v>
      </c>
      <c r="CI33" s="59">
        <f>VLOOKUP($D33,EW_Erg_09_14_Kreise!$A$10:$BK$412,Calc_Targetkreise!CI$5,FALSE)/1000</f>
        <v>97.307</v>
      </c>
      <c r="CJ33" s="59">
        <f>VLOOKUP($D33,EW_Erg_09_14_Kreise!$A$10:$BK$412,Calc_Targetkreise!CJ$5,FALSE)/1000</f>
        <v>97.881</v>
      </c>
      <c r="CK33" s="59">
        <f>VLOOKUP($D33,EW_Erg_09_14_Kreise!$A$10:$BK$412,Calc_Targetkreise!CK$5,FALSE)/1000</f>
        <v>44.778</v>
      </c>
      <c r="CL33" s="45">
        <v>13086.0</v>
      </c>
      <c r="CM33" s="59">
        <f>VLOOKUP($D33,Struktur_daten_BW_2017!$B$7:$AH$452,Calc_Targetkreise!CM$5,FALSE)</f>
        <v>265.2</v>
      </c>
      <c r="CN33" s="66">
        <v>2.0</v>
      </c>
      <c r="CO33" s="67">
        <f t="shared" si="16"/>
        <v>0.00754147813</v>
      </c>
      <c r="CP33" s="62">
        <f>IF(CO33&lt;Master_sheet_Kriterien!$J$58,1,IF(CO33&lt;Master_sheet_Kriterien!$K$58,2,IF(CO33&lt;Master_sheet_Kriterien!$L$58,3,IF(CO33&lt;Master_sheet_Kriterien!$M$58,4,5))))</f>
        <v>1</v>
      </c>
      <c r="CQ33" s="66">
        <v>2.0</v>
      </c>
      <c r="CR33" s="67">
        <f t="shared" si="17"/>
        <v>0.00754147813</v>
      </c>
      <c r="CS33" s="62">
        <f>IF(CR33&lt;Master_sheet_Kriterien!$J$59,1,IF(CR33&lt;Master_sheet_Kriterien!$K$59,2,IF(CR33&lt;Master_sheet_Kriterien!$L$59,3,IF(CR33&lt;Master_sheet_Kriterien!$M$59,4,5))))</f>
        <v>1</v>
      </c>
      <c r="CT33" s="66">
        <v>0.0</v>
      </c>
      <c r="CU33" s="44"/>
      <c r="CV33" s="66">
        <v>0.0</v>
      </c>
      <c r="CW33" s="68"/>
      <c r="CY33" s="31">
        <f t="shared" si="18"/>
        <v>3158</v>
      </c>
      <c r="DB33" s="76" t="str">
        <f t="shared" si="19"/>
        <v>Wolfenbüttel</v>
      </c>
      <c r="DC33" s="58">
        <f t="shared" si="20"/>
        <v>247</v>
      </c>
      <c r="DD33" s="77">
        <f t="shared" si="21"/>
        <v>145</v>
      </c>
      <c r="DE33" s="72">
        <f t="shared" si="22"/>
        <v>0.005318803918</v>
      </c>
      <c r="DG33" s="76" t="str">
        <f t="shared" si="23"/>
        <v>Wolfenbüttel</v>
      </c>
      <c r="DH33" s="58" t="str">
        <f t="shared" si="24"/>
        <v>#REF!</v>
      </c>
      <c r="DI33" s="75">
        <f t="shared" si="25"/>
        <v>139.0754148</v>
      </c>
      <c r="DJ33" s="78">
        <f t="shared" si="26"/>
        <v>0.005318803918</v>
      </c>
      <c r="DK33" s="75"/>
      <c r="DL33" s="75"/>
      <c r="DM33" s="75"/>
      <c r="DN33" s="75"/>
      <c r="DO33" s="75"/>
      <c r="DP33" s="44"/>
    </row>
    <row r="34" ht="16.5" customHeight="1">
      <c r="A34" s="58">
        <f t="shared" si="5"/>
        <v>47</v>
      </c>
      <c r="B34" s="58">
        <f t="shared" si="6"/>
        <v>201</v>
      </c>
      <c r="C34" s="58" t="s">
        <v>177</v>
      </c>
      <c r="D34" s="58">
        <v>3241.0</v>
      </c>
      <c r="E34" s="58" t="s">
        <v>189</v>
      </c>
      <c r="F34" s="59">
        <f>VLOOKUP($D34,EW_19_Kreise!$A$6:$CQ$406,Calc_Targetkreise!F$5,FALSE)/1000</f>
        <v>537.423</v>
      </c>
      <c r="G34" s="59">
        <f>VLOOKUP($D34,BW_17_Kreise!$B$7:$CC$410,Calc_Targetkreise!G$5,FALSE)/1000</f>
        <v>649.332</v>
      </c>
      <c r="H34" s="59">
        <f>VLOOKUP($D34,EW_Erg_09_14_Kreise!$A$10:$BK$412,Calc_Targetkreise!H$5,FALSE)/1000</f>
        <v>409.962</v>
      </c>
      <c r="I34" s="60">
        <f t="shared" ref="I34:K34" si="129">F34/CG34</f>
        <v>0.6363552401</v>
      </c>
      <c r="J34" s="60">
        <f t="shared" si="129"/>
        <v>0.7673822481</v>
      </c>
      <c r="K34" s="60">
        <f t="shared" si="129"/>
        <v>0.4821981807</v>
      </c>
      <c r="L34" s="61">
        <f t="shared" ref="L34:M34" si="130">1-(T34+X34)</f>
        <v>0.5452669499</v>
      </c>
      <c r="M34" s="61">
        <f t="shared" si="130"/>
        <v>0.4256112436</v>
      </c>
      <c r="N34" s="62">
        <f>IF(L34&lt;Master_sheet_Kriterien!$J$46,1,IF(L34&lt;Master_sheet_Kriterien!$K$46,2,IF(L34&lt;Master_sheet_Kriterien!$L$46,3,IF(L34&lt;Master_sheet_Kriterien!$M$46,4,5))))</f>
        <v>5</v>
      </c>
      <c r="O34" s="62">
        <f>IF(M34&lt;Master_sheet_Kriterien!$J$46,1,IF(M34&lt;Master_sheet_Kriterien!$K$46,2,IF(M34&lt;Master_sheet_Kriterien!$L$46,3,IF(M34&lt;Master_sheet_Kriterien!$M$46,4,5))))</f>
        <v>2</v>
      </c>
      <c r="P34" s="61">
        <f t="shared" ref="P34:Q34" si="131">1-(T34+AM34)</f>
        <v>0.6729596612</v>
      </c>
      <c r="Q34" s="61">
        <f t="shared" si="131"/>
        <v>0.606301553</v>
      </c>
      <c r="R34" s="62">
        <f>IF(P34&lt;Master_sheet_Kriterien!$J$46,1,IF(P34&lt;Master_sheet_Kriterien!$K$46,2,IF(P34&lt;Master_sheet_Kriterien!$L$46,3,IF(P34&lt;Master_sheet_Kriterien!$M$46,4,5))))</f>
        <v>5</v>
      </c>
      <c r="S34" s="62">
        <f>IF(Q34&lt;Master_sheet_Kriterien!$J$46,1,IF(Q34&lt;Master_sheet_Kriterien!$K$46,2,IF(Q34&lt;Master_sheet_Kriterien!$L$46,3,IF(Q34&lt;Master_sheet_Kriterien!$M$46,4,5))))</f>
        <v>5</v>
      </c>
      <c r="T34" s="61">
        <f>VLOOKUP($D34,EW_19_Kreise!$A$6:$CQ$406,Calc_Targetkreise!T$5,FALSE)/1000/F34</f>
        <v>0.2462436479</v>
      </c>
      <c r="U34" s="63">
        <f>VLOOKUP($D34,BW_17_Kreise!$B$7:$CC$410,Calc_Targetkreise!U$5,FALSE)/1000/$G34</f>
        <v>0.299409239</v>
      </c>
      <c r="V34" s="61">
        <f>VLOOKUP(Calc_Targetkreise!$D34,EW_Erg_09_14_Kreise!$A$7:$BK$412,Calc_Targetkreise!V$5,FALSE)/1000/$H34</f>
        <v>0.3377849654</v>
      </c>
      <c r="W34" s="61">
        <f>VLOOKUP(Calc_Targetkreise!$D34,EW_Erg_09_14_Kreise!$A$7:$BK$412,Calc_Targetkreise!W$5,FALSE)/1000/CK34</f>
        <v>0.3296367558</v>
      </c>
      <c r="X34" s="61">
        <f>VLOOKUP($D34,EW_19_Kreise!$A$6:$CQ$406,Calc_Targetkreise!X$5,FALSE)/1000/F34</f>
        <v>0.2084894022</v>
      </c>
      <c r="Y34" s="63">
        <f>VLOOKUP($D34,BW_17_Kreise!$B$7:$CC$410,Calc_Targetkreise!Y$5,FALSE)/1000/$G34</f>
        <v>0.2749795174</v>
      </c>
      <c r="Z34" s="61">
        <f>VLOOKUP(Calc_Targetkreise!$D34,EW_Erg_09_14_Kreise!$A$7:$BK$412,Calc_Targetkreise!Z$5,FALSE)/1000/$H34</f>
        <v>0.3416145887</v>
      </c>
      <c r="AA34" s="61">
        <f>VLOOKUP(Calc_Targetkreise!$D34,EW_Erg_09_14_Kreise!$A$7:$BK$412,Calc_Targetkreise!AA$5,FALSE)/1000/$H34</f>
        <v>0.2571896908</v>
      </c>
      <c r="AB34" s="61">
        <f>VLOOKUP($D34,EW_19_Kreise!$A$6:$CQ$406,Calc_Targetkreise!AB$5,FALSE)/1000/F34</f>
        <v>0.261540723</v>
      </c>
      <c r="AC34" s="63">
        <f>VLOOKUP($D34,BW_17_Kreise!$B$7:$CC$410,Calc_Targetkreise!AC$5,FALSE)/1000/$G34</f>
        <v>0.1062568917</v>
      </c>
      <c r="AD34" s="61">
        <f>VLOOKUP(Calc_Targetkreise!$D34,EW_Erg_09_14_Kreise!$A$7:$BK$412,Calc_Targetkreise!AD$5,FALSE)/1000/$H34</f>
        <v>0.1351417936</v>
      </c>
      <c r="AE34" s="62">
        <f>IF(AC34&lt;Master_sheet_Kriterien!$J$54,1,IF(AC34&lt;Master_sheet_Kriterien!$K$54,2,IF(AC34&lt;Master_sheet_Kriterien!$L$54,3,IF(AC34&lt;Master_sheet_Kriterien!$M$54,4,5))))</f>
        <v>4</v>
      </c>
      <c r="AF34" s="61">
        <f>VLOOKUP(Calc_Targetkreise!$D34,EW_Erg_09_14_Kreise!$A$7:$BK$412,Calc_Targetkreise!AF$5,FALSE)/1000/$H34</f>
        <v>0.1374054181</v>
      </c>
      <c r="AG34" s="63">
        <f>VLOOKUP($D34,BW_17_Kreise!$B$7:$CC$410,Calc_Targetkreise!AG$5,FALSE)/1000/$G34</f>
        <v>0.1003908632</v>
      </c>
      <c r="AH34" s="61">
        <f>VLOOKUP(Calc_Targetkreise!$D34,EW_Erg_09_14_Kreise!$A$7:$BK$412,Calc_Targetkreise!AH$5,FALSE)/1000/$H34</f>
        <v>0.02655124133</v>
      </c>
      <c r="AI34" s="61">
        <f>VLOOKUP(Calc_Targetkreise!$D34,EW_Erg_09_14_Kreise!$A$7:$BK$412,Calc_Targetkreise!AI$5,FALSE)/1000/$H34</f>
        <v>0.09416726428</v>
      </c>
      <c r="AJ34" s="63">
        <f>VLOOKUP($D34,BW_17_Kreise!$B$7:$CC$410,Calc_Targetkreise!AJ$5,FALSE)/1000/$G34</f>
        <v>0.08237388578</v>
      </c>
      <c r="AK34" s="61">
        <f>VLOOKUP(Calc_Targetkreise!$D34,EW_Erg_09_14_Kreise!$A$7:$BK$412,Calc_Targetkreise!AK$5,FALSE)/1000/$H34</f>
        <v>0.04709216952</v>
      </c>
      <c r="AL34" s="61">
        <f>VLOOKUP(Calc_Targetkreise!$D34,EW_Erg_09_14_Kreise!$A$7:$BK$412,Calc_Targetkreise!AL$5,FALSE)/1000/$H34</f>
        <v>0.03956708183</v>
      </c>
      <c r="AM34" s="61">
        <f>VLOOKUP($D34,EW_19_Kreise!$A$6:$CQ$406,Calc_Targetkreise!AM$5,FALSE)/1000/F34</f>
        <v>0.08079669087</v>
      </c>
      <c r="AN34" s="63">
        <f>VLOOKUP($D34,BW_17_Kreise!$B$7:$CC$410,Calc_Targetkreise!AN$5,FALSE)/1000/$G34</f>
        <v>0.09428920799</v>
      </c>
      <c r="AO34" s="61">
        <f>VLOOKUP(Calc_Targetkreise!$D34,EW_Erg_09_14_Kreise!$A$7:$BK$412,Calc_Targetkreise!AO$5,FALSE)/1000/$H34</f>
        <v>0.05791024534</v>
      </c>
      <c r="AP34" s="61">
        <f>VLOOKUP(Calc_Targetkreise!$D34,EW_Erg_09_14_Kreise!$A$7:$BK$412,Calc_Targetkreise!AP$5,FALSE)/1000/$H34</f>
        <v>0.0002268502934</v>
      </c>
      <c r="AQ34" s="61">
        <f t="shared" ref="AQ34:AR34" si="132">1-U34-Y34-AC34-AG34-AJ34-AN34</f>
        <v>0.04230039487</v>
      </c>
      <c r="AR34" s="61">
        <f t="shared" si="132"/>
        <v>0.05390499607</v>
      </c>
      <c r="AS34" s="61">
        <f t="shared" si="11"/>
        <v>0.141806939</v>
      </c>
      <c r="AT34" s="63">
        <f>VLOOKUP($D34,BW_17_Kreise!$B$7:$CC$410,Calc_Targetkreise!AT$5,FALSE)/1000/$G34</f>
        <v>0.005120647065</v>
      </c>
      <c r="AU34" s="61">
        <f>VLOOKUP(Calc_Targetkreise!$D34,EW_Erg_09_14_Kreise!$A$7:$BK$412,Calc_Targetkreise!AU$5,FALSE)/1000/$H34</f>
        <v>0.01275240144</v>
      </c>
      <c r="AV34" s="62">
        <f>IF(AU34&lt;Master_sheet_Kriterien!$J$44,1,IF(AU34&lt;Master_sheet_Kriterien!$K$44,2,IF(AU34&lt;Master_sheet_Kriterien!$L$44,3,IF(AU34&lt;Master_sheet_Kriterien!$M$44,4,5))))</f>
        <v>4</v>
      </c>
      <c r="AW34" s="61">
        <f>VLOOKUP(Calc_Targetkreise!$D34,EW_Erg_09_14_Kreise!$A$7:$BK$412,Calc_Targetkreise!AW$5,FALSE)/1000/$H34</f>
        <v>0.008137339558</v>
      </c>
      <c r="AX34" s="61">
        <f>VLOOKUP($D34,EW_19_Kreise!$A$6:$CQ$406,Calc_Targetkreise!AX$5,FALSE)/1000/F34</f>
        <v>0.006719102085</v>
      </c>
      <c r="AY34" s="62">
        <f>IF(AX34&lt;Master_sheet_Kriterien!$J$56,1,IF(AX34&lt;Master_sheet_Kriterien!$K$56,2,IF(AX34&lt;Master_sheet_Kriterien!$L$56,3,IF(AX34&lt;Master_sheet_Kriterien!$M$56,4,5))))</f>
        <v>4</v>
      </c>
      <c r="AZ34" s="64">
        <f>VLOOKUP($D34,EW_19_Kreise!$A$6:$CQ$406,Calc_Targetkreise!AZ$5,FALSE)</f>
        <v>3611</v>
      </c>
      <c r="BA34" s="62">
        <f>IF(AZ34&lt;Master_sheet_Kriterien!$J$57,1,IF(AZ34&lt;Master_sheet_Kriterien!$K$57,2,IF(AZ34&lt;Master_sheet_Kriterien!$L$57,3,IF(AZ34&lt;Master_sheet_Kriterien!$M$56,4,5))))</f>
        <v>5</v>
      </c>
      <c r="BB34" s="59">
        <f>VLOOKUP($D34,Struktur_daten_BW_2017!$B$7:$AH$452,Calc_Targetkreise!BB$5,FALSE)</f>
        <v>1345.498362</v>
      </c>
      <c r="BC34" s="62">
        <f>IF(BB34&lt;Master_sheet_Kriterien!$J$8,1,IF(BB34&lt;Master_sheet_Kriterien!$K$8,2,IF(BB34&lt;Master_sheet_Kriterien!$L$8,3,IF(BB34&lt;Master_sheet_Kriterien!$M$8,4,5))))</f>
        <v>4</v>
      </c>
      <c r="BD34" s="65">
        <f t="shared" si="12"/>
        <v>91.43561017</v>
      </c>
      <c r="BE34" s="62">
        <f>IF(BD34&lt;Master_sheet_Kriterien!$J$10,1,IF(BD34&lt;Master_sheet_Kriterien!$K$10,2,IF(BD34&lt;Master_sheet_Kriterien!$L$10,3,IF(BD34&lt;Master_sheet_Kriterien!$M$10,4,5))))</f>
        <v>5</v>
      </c>
      <c r="BF34" s="65">
        <f>VLOOKUP($D34,Struktur_daten_BW_2017!$B$7:$AH$452,Calc_Targetkreise!BF$5,FALSE)</f>
        <v>7.989131514</v>
      </c>
      <c r="BG34" s="62">
        <f>IF(BF34&lt;Master_sheet_Kriterien!$J$12,1,IF(BF34&lt;Master_sheet_Kriterien!$K$12,2,IF(BF34&lt;Master_sheet_Kriterien!$L$12,3,IF(BF34&lt;Master_sheet_Kriterien!$M$12,4,5))))</f>
        <v>3</v>
      </c>
      <c r="BH34" s="65">
        <f>VLOOKUP($D34,Struktur_daten_BW_2017!$B$7:$AH$452,Calc_Targetkreise!BH$5,FALSE)</f>
        <v>13.2333995</v>
      </c>
      <c r="BI34" s="62">
        <f>IF(BH34&lt;Master_sheet_Kriterien!$J$14,1,IF(BH34&lt;Master_sheet_Kriterien!$K$14,2,IF(BH34&lt;Master_sheet_Kriterien!$L$14,3,IF(BH34&lt;Master_sheet_Kriterien!$M$14,4,5))))</f>
        <v>5</v>
      </c>
      <c r="BJ34" s="65">
        <f>VLOOKUP($D34,Struktur_daten_BW_2017!$B$7:$AH$452,Calc_Targetkreise!BJ$5,FALSE)</f>
        <v>35.53900744</v>
      </c>
      <c r="BK34" s="62">
        <f>IF(BJ34&lt;Master_sheet_Kriterien!$J$16,1,IF(BJ34&lt;Master_sheet_Kriterien!$K$16,2,IF(BJ34&lt;Master_sheet_Kriterien!$L$16,3,IF(BJ34&lt;Master_sheet_Kriterien!$M$16,4,5))))</f>
        <v>2</v>
      </c>
      <c r="BL34" s="65">
        <f>VLOOKUP($D34,Struktur_daten_BW_2017!$B$7:$AH$452,Calc_Targetkreise!BL$5,FALSE)</f>
        <v>15.82258065</v>
      </c>
      <c r="BM34" s="62">
        <f>IF(BL34&lt;Master_sheet_Kriterien!$J$18,1,IF(BL34&lt;Master_sheet_Kriterien!$K$18,2,IF(BL34&lt;Master_sheet_Kriterien!$L$18,3,IF(BL34&lt;Master_sheet_Kriterien!$M$18,4,5))))</f>
        <v>2</v>
      </c>
      <c r="BN34" s="65">
        <f>VLOOKUP($D34,Struktur_daten_BW_2017!$B$7:$AH$452,Calc_Targetkreise!BN$5,FALSE)</f>
        <v>10.99978164</v>
      </c>
      <c r="BO34" s="62">
        <f>IF(BN34&lt;Master_sheet_Kriterien!$J$20,1,IF(BN34&lt;Master_sheet_Kriterien!$K$20,2,IF(BN34&lt;Master_sheet_Kriterien!$L$20,3,IF(BN34&lt;Master_sheet_Kriterien!$M$20,4,5))))</f>
        <v>3</v>
      </c>
      <c r="BP34" s="59">
        <f>VLOOKUP($D34,Struktur_daten_BW_2017!$B$7:$AH$452,Calc_Targetkreise!BP$5,FALSE)</f>
        <v>20136</v>
      </c>
      <c r="BQ34" s="62">
        <f>IF(BP34&lt;Master_sheet_Kriterien!$J$38,1,IF(BP34&lt;Master_sheet_Kriterien!$K$38,2,IF(BP34&lt;Master_sheet_Kriterien!$L$38,3,IF(BP34&lt;Master_sheet_Kriterien!$M$38,4,5))))</f>
        <v>2</v>
      </c>
      <c r="BR34" s="65">
        <f>VLOOKUP($D34,Struktur_daten_BW_2017!$B$7:$AH$452,Calc_Targetkreise!BR$5,FALSE)</f>
        <v>39.9</v>
      </c>
      <c r="BS34" s="62">
        <f>IF(BR34&lt;Master_sheet_Kriterien!$J$24,1,IF(BR34&lt;Master_sheet_Kriterien!$K$24,2,IF(BR34&lt;Master_sheet_Kriterien!$L$24,3,IF(BR34&lt;Master_sheet_Kriterien!$M$24,4,5))))</f>
        <v>4</v>
      </c>
      <c r="BT34" s="65">
        <f>VLOOKUP($D34,Struktur_daten_BW_2017!$B$7:$AH$452,Calc_Targetkreise!BT$5,FALSE)</f>
        <v>14</v>
      </c>
      <c r="BU34" s="62">
        <f>IF(BT34&lt;Master_sheet_Kriterien!$J$26,1,IF(BT34&lt;Master_sheet_Kriterien!$K$26,2,IF(BT34&lt;Master_sheet_Kriterien!$L$26,3,IF(BT34&lt;Master_sheet_Kriterien!$M$26,4,5))))</f>
        <v>3</v>
      </c>
      <c r="BV34" s="65">
        <f t="shared" si="13"/>
        <v>16.023</v>
      </c>
      <c r="BW34" s="62">
        <f>IF(BV34&lt;Master_sheet_Kriterien!$J$28,1,IF(BV34&lt;Master_sheet_Kriterien!$K$28,2,IF(BV34&lt;Master_sheet_Kriterien!$L$28,3,IF(BV34&lt;Master_sheet_Kriterien!$M$28,4,5))))</f>
        <v>5</v>
      </c>
      <c r="BX34" s="65">
        <f>VLOOKUP($D34,Struktur_daten_BW_2017!$B$7:$AH$452,Calc_Targetkreise!BX$5,FALSE)</f>
        <v>29.28571429</v>
      </c>
      <c r="BY34" s="62">
        <f>IF(BX34&lt;Master_sheet_Kriterien!$J$30,1,IF(BX34&lt;Master_sheet_Kriterien!$K$30,2,IF(BX34&lt;Master_sheet_Kriterien!$L$30,3,IF(BX34&lt;Master_sheet_Kriterien!$M$30,4,5))))</f>
        <v>4</v>
      </c>
      <c r="BZ34" s="65">
        <f t="shared" si="133"/>
        <v>47.998</v>
      </c>
      <c r="CA34" s="62">
        <f>IF(BZ34&lt;Master_sheet_Kriterien!$J$32,1,IF(BZ34&lt;Master_sheet_Kriterien!$K$32,2,IF(BZ34&lt;Master_sheet_Kriterien!$L$32,3,IF(BZ34&lt;Master_sheet_Kriterien!$M$32,4,5))))</f>
        <v>4</v>
      </c>
      <c r="CB34" s="65">
        <f t="shared" si="134"/>
        <v>4.193796418</v>
      </c>
      <c r="CC34" s="62">
        <f>IF(CB34&lt;Master_sheet_Kriterien!$J$34,1,IF(CB34&lt;Master_sheet_Kriterien!$K$34,2,IF(CB34&lt;Master_sheet_Kriterien!$L$34,3,IF(CB34&lt;Master_sheet_Kriterien!$M$34,4,5))))</f>
        <v>1</v>
      </c>
      <c r="CD34" s="65">
        <f>100-VLOOKUP($D34,Struktur_daten_BW_2017!$B$7:$AH$452,Calc_Targetkreise!CD$5,FALSE)</f>
        <v>58.74905211</v>
      </c>
      <c r="CE34" s="62">
        <f>IF(CD34&lt;Master_sheet_Kriterien!$J$40,1,IF(CD34&lt;Master_sheet_Kriterien!$K$40,2,IF(CD34&lt;Master_sheet_Kriterien!$L$40,3,IF(CD34&lt;Master_sheet_Kriterien!$M$40,4,5))))</f>
        <v>4</v>
      </c>
      <c r="CF34" s="61"/>
      <c r="CG34" s="59">
        <f>VLOOKUP($D34,EW_19_Kreise!$A$6:$CQ$406,Calc_Targetkreise!CG$5,FALSE)/1000</f>
        <v>844.533</v>
      </c>
      <c r="CH34" s="59">
        <f>VLOOKUP($D34,BW_17_Kreise!$B$7:$CC$410,Calc_Targetkreise!CH$5,FALSE)/1000</f>
        <v>846.165</v>
      </c>
      <c r="CI34" s="59">
        <f>VLOOKUP($D34,EW_Erg_09_14_Kreise!$A$10:$BK$412,Calc_Targetkreise!CI$5,FALSE)/1000</f>
        <v>850.194</v>
      </c>
      <c r="CJ34" s="59">
        <f>VLOOKUP($D34,EW_Erg_09_14_Kreise!$A$10:$BK$412,Calc_Targetkreise!CJ$5,FALSE)/1000</f>
        <v>842.278</v>
      </c>
      <c r="CK34" s="59">
        <f>VLOOKUP($D34,EW_Erg_09_14_Kreise!$A$10:$BK$412,Calc_Targetkreise!CK$5,FALSE)/1000</f>
        <v>360.694</v>
      </c>
      <c r="CL34" s="45">
        <f>29300+10040+3423+2358+1287+806+473+311</f>
        <v>47998</v>
      </c>
      <c r="CM34" s="59">
        <f>VLOOKUP($D34,Struktur_daten_BW_2017!$B$7:$AH$452,Calc_Targetkreise!CM$5,FALSE)</f>
        <v>1144.5</v>
      </c>
      <c r="CN34" s="66">
        <v>54.0</v>
      </c>
      <c r="CO34" s="67">
        <f t="shared" si="16"/>
        <v>0.04718217562</v>
      </c>
      <c r="CP34" s="62">
        <f>IF(CO34&lt;Master_sheet_Kriterien!$J$58,1,IF(CO34&lt;Master_sheet_Kriterien!$K$58,2,IF(CO34&lt;Master_sheet_Kriterien!$L$58,3,IF(CO34&lt;Master_sheet_Kriterien!$M$58,4,5))))</f>
        <v>1</v>
      </c>
      <c r="CQ34" s="66">
        <v>52.0</v>
      </c>
      <c r="CR34" s="67">
        <f t="shared" si="17"/>
        <v>0.04543468764</v>
      </c>
      <c r="CS34" s="62">
        <f>IF(CR34&lt;Master_sheet_Kriterien!$J$59,1,IF(CR34&lt;Master_sheet_Kriterien!$K$59,2,IF(CR34&lt;Master_sheet_Kriterien!$L$59,3,IF(CR34&lt;Master_sheet_Kriterien!$M$59,4,5))))</f>
        <v>1</v>
      </c>
      <c r="CT34" s="66">
        <v>2.0</v>
      </c>
      <c r="CU34" s="44"/>
      <c r="CV34" s="66">
        <v>0.0</v>
      </c>
      <c r="CW34" s="68"/>
      <c r="CY34" s="31">
        <f t="shared" si="18"/>
        <v>3241</v>
      </c>
      <c r="DB34" s="76" t="str">
        <f t="shared" si="19"/>
        <v>Region Hannover</v>
      </c>
      <c r="DC34" s="58">
        <f t="shared" si="20"/>
        <v>47</v>
      </c>
      <c r="DD34" s="77">
        <f t="shared" si="21"/>
        <v>201</v>
      </c>
      <c r="DE34" s="72">
        <f t="shared" si="22"/>
        <v>0.006719102085</v>
      </c>
      <c r="DG34" s="76" t="str">
        <f t="shared" si="23"/>
        <v>Region Hannover</v>
      </c>
      <c r="DH34" s="58" t="str">
        <f t="shared" si="24"/>
        <v>#REF!</v>
      </c>
      <c r="DI34" s="75">
        <f t="shared" si="25"/>
        <v>195.4718218</v>
      </c>
      <c r="DJ34" s="78">
        <f t="shared" si="26"/>
        <v>0.006719102085</v>
      </c>
      <c r="DK34" s="75"/>
      <c r="DL34" s="75"/>
      <c r="DM34" s="75"/>
      <c r="DN34" s="75"/>
      <c r="DO34" s="75"/>
      <c r="DP34" s="44"/>
    </row>
    <row r="35" ht="16.5" customHeight="1">
      <c r="A35" s="58">
        <f t="shared" si="5"/>
        <v>280</v>
      </c>
      <c r="B35" s="58">
        <f t="shared" si="6"/>
        <v>139</v>
      </c>
      <c r="C35" s="58" t="s">
        <v>177</v>
      </c>
      <c r="D35" s="58">
        <v>3251.0</v>
      </c>
      <c r="E35" s="58" t="s">
        <v>190</v>
      </c>
      <c r="F35" s="59">
        <f>VLOOKUP($D35,EW_19_Kreise!$A$6:$CQ$406,Calc_Targetkreise!F$5,FALSE)/1000</f>
        <v>104.667</v>
      </c>
      <c r="G35" s="59">
        <f>VLOOKUP($D35,BW_17_Kreise!$B$7:$CC$410,Calc_Targetkreise!G$5,FALSE)/1000</f>
        <v>129.054</v>
      </c>
      <c r="H35" s="59">
        <f>VLOOKUP($D35,EW_Erg_09_14_Kreise!$A$10:$BK$412,Calc_Targetkreise!H$5,FALSE)/1000</f>
        <v>82.819</v>
      </c>
      <c r="I35" s="60">
        <f t="shared" ref="I35:K35" si="135">F35/CG35</f>
        <v>0.6179601476</v>
      </c>
      <c r="J35" s="60">
        <f t="shared" si="135"/>
        <v>0.761659132</v>
      </c>
      <c r="K35" s="60">
        <f t="shared" si="135"/>
        <v>0.4917905263</v>
      </c>
      <c r="L35" s="61">
        <f t="shared" ref="L35:M35" si="136">1-(T35+X35)</f>
        <v>0.475871096</v>
      </c>
      <c r="M35" s="61">
        <f t="shared" si="136"/>
        <v>0.3698994219</v>
      </c>
      <c r="N35" s="62">
        <f>IF(L35&lt;Master_sheet_Kriterien!$J$46,1,IF(L35&lt;Master_sheet_Kriterien!$K$46,2,IF(L35&lt;Master_sheet_Kriterien!$L$46,3,IF(L35&lt;Master_sheet_Kriterien!$M$46,4,5))))</f>
        <v>4</v>
      </c>
      <c r="O35" s="62">
        <f>IF(M35&lt;Master_sheet_Kriterien!$J$46,1,IF(M35&lt;Master_sheet_Kriterien!$K$46,2,IF(M35&lt;Master_sheet_Kriterien!$L$46,3,IF(M35&lt;Master_sheet_Kriterien!$M$46,4,5))))</f>
        <v>1</v>
      </c>
      <c r="P35" s="61">
        <f t="shared" ref="P35:Q35" si="137">1-(T35+AM35)</f>
        <v>0.602940755</v>
      </c>
      <c r="Q35" s="61">
        <f t="shared" si="137"/>
        <v>0.5392471369</v>
      </c>
      <c r="R35" s="62">
        <f>IF(P35&lt;Master_sheet_Kriterien!$J$46,1,IF(P35&lt;Master_sheet_Kriterien!$K$46,2,IF(P35&lt;Master_sheet_Kriterien!$L$46,3,IF(P35&lt;Master_sheet_Kriterien!$M$46,4,5))))</f>
        <v>5</v>
      </c>
      <c r="S35" s="62">
        <f>IF(Q35&lt;Master_sheet_Kriterien!$J$46,1,IF(Q35&lt;Master_sheet_Kriterien!$K$46,2,IF(Q35&lt;Master_sheet_Kriterien!$L$46,3,IF(Q35&lt;Master_sheet_Kriterien!$M$46,4,5))))</f>
        <v>5</v>
      </c>
      <c r="T35" s="61">
        <f>VLOOKUP($D35,EW_19_Kreise!$A$6:$CQ$406,Calc_Targetkreise!T$5,FALSE)/1000/F35</f>
        <v>0.3220594839</v>
      </c>
      <c r="U35" s="63">
        <f>VLOOKUP($D35,BW_17_Kreise!$B$7:$CC$410,Calc_Targetkreise!U$5,FALSE)/1000/$G35</f>
        <v>0.3765478017</v>
      </c>
      <c r="V35" s="61">
        <f>VLOOKUP(Calc_Targetkreise!$D35,EW_Erg_09_14_Kreise!$A$7:$BK$412,Calc_Targetkreise!V$5,FALSE)/1000/$H35</f>
        <v>0.405148577</v>
      </c>
      <c r="W35" s="61">
        <f>VLOOKUP(Calc_Targetkreise!$D35,EW_Erg_09_14_Kreise!$A$7:$BK$412,Calc_Targetkreise!W$5,FALSE)/1000/CK35</f>
        <v>0.3737439322</v>
      </c>
      <c r="X35" s="61">
        <f>VLOOKUP($D35,EW_19_Kreise!$A$6:$CQ$406,Calc_Targetkreise!X$5,FALSE)/1000/F35</f>
        <v>0.2020694202</v>
      </c>
      <c r="Y35" s="63">
        <f>VLOOKUP($D35,BW_17_Kreise!$B$7:$CC$410,Calc_Targetkreise!Y$5,FALSE)/1000/$G35</f>
        <v>0.2535527764</v>
      </c>
      <c r="Z35" s="61">
        <f>VLOOKUP(Calc_Targetkreise!$D35,EW_Erg_09_14_Kreise!$A$7:$BK$412,Calc_Targetkreise!Z$5,FALSE)/1000/$H35</f>
        <v>0.3108223958</v>
      </c>
      <c r="AA35" s="61">
        <f>VLOOKUP(Calc_Targetkreise!$D35,EW_Erg_09_14_Kreise!$A$7:$BK$412,Calc_Targetkreise!AA$5,FALSE)/1000/$H35</f>
        <v>0.2021275311</v>
      </c>
      <c r="AB35" s="61">
        <f>VLOOKUP($D35,EW_19_Kreise!$A$6:$CQ$406,Calc_Targetkreise!AB$5,FALSE)/1000/F35</f>
        <v>0.2148146025</v>
      </c>
      <c r="AC35" s="63">
        <f>VLOOKUP($D35,BW_17_Kreise!$B$7:$CC$410,Calc_Targetkreise!AC$5,FALSE)/1000/$G35</f>
        <v>0.08190369923</v>
      </c>
      <c r="AD35" s="61">
        <f>VLOOKUP(Calc_Targetkreise!$D35,EW_Erg_09_14_Kreise!$A$7:$BK$412,Calc_Targetkreise!AD$5,FALSE)/1000/$H35</f>
        <v>0.1049155387</v>
      </c>
      <c r="AE35" s="62">
        <f>IF(AC35&lt;Master_sheet_Kriterien!$J$54,1,IF(AC35&lt;Master_sheet_Kriterien!$K$54,2,IF(AC35&lt;Master_sheet_Kriterien!$L$54,3,IF(AC35&lt;Master_sheet_Kriterien!$M$54,4,5))))</f>
        <v>3</v>
      </c>
      <c r="AF35" s="61">
        <f>VLOOKUP(Calc_Targetkreise!$D35,EW_Erg_09_14_Kreise!$A$7:$BK$412,Calc_Targetkreise!AF$5,FALSE)/1000/$H35</f>
        <v>0.09515932334</v>
      </c>
      <c r="AG35" s="63">
        <f>VLOOKUP($D35,BW_17_Kreise!$B$7:$CC$410,Calc_Targetkreise!AG$5,FALSE)/1000/$G35</f>
        <v>0.106931982</v>
      </c>
      <c r="AH35" s="61">
        <f>VLOOKUP(Calc_Targetkreise!$D35,EW_Erg_09_14_Kreise!$A$7:$BK$412,Calc_Targetkreise!AH$5,FALSE)/1000/$H35</f>
        <v>0.03650128594</v>
      </c>
      <c r="AI35" s="61">
        <f>VLOOKUP(Calc_Targetkreise!$D35,EW_Erg_09_14_Kreise!$A$7:$BK$412,Calc_Targetkreise!AI$5,FALSE)/1000/$H35</f>
        <v>0.1116772721</v>
      </c>
      <c r="AJ35" s="63">
        <f>VLOOKUP($D35,BW_17_Kreise!$B$7:$CC$410,Calc_Targetkreise!AJ$5,FALSE)/1000/$G35</f>
        <v>0.06225301037</v>
      </c>
      <c r="AK35" s="61">
        <f>VLOOKUP(Calc_Targetkreise!$D35,EW_Erg_09_14_Kreise!$A$7:$BK$412,Calc_Targetkreise!AK$5,FALSE)/1000/$H35</f>
        <v>0.03779326</v>
      </c>
      <c r="AL35" s="61">
        <f>VLOOKUP(Calc_Targetkreise!$D35,EW_Erg_09_14_Kreise!$A$7:$BK$412,Calc_Targetkreise!AL$5,FALSE)/1000/$H35</f>
        <v>0.0285200256</v>
      </c>
      <c r="AM35" s="61">
        <f>VLOOKUP($D35,EW_19_Kreise!$A$6:$CQ$406,Calc_Targetkreise!AM$5,FALSE)/1000/F35</f>
        <v>0.07499976115</v>
      </c>
      <c r="AN35" s="63">
        <f>VLOOKUP($D35,BW_17_Kreise!$B$7:$CC$410,Calc_Targetkreise!AN$5,FALSE)/1000/$G35</f>
        <v>0.08420506145</v>
      </c>
      <c r="AO35" s="61">
        <f>VLOOKUP(Calc_Targetkreise!$D35,EW_Erg_09_14_Kreise!$A$7:$BK$412,Calc_Targetkreise!AO$5,FALSE)/1000/$H35</f>
        <v>0.05216194352</v>
      </c>
      <c r="AP35" s="61">
        <f>VLOOKUP(Calc_Targetkreise!$D35,EW_Erg_09_14_Kreise!$A$7:$BK$412,Calc_Targetkreise!AP$5,FALSE)/1000/$H35</f>
        <v>0.0001328197636</v>
      </c>
      <c r="AQ35" s="61">
        <f t="shared" ref="AQ35:AR35" si="138">1-U35-Y35-AC35-AG35-AJ35-AN35</f>
        <v>0.03460566894</v>
      </c>
      <c r="AR35" s="61">
        <f t="shared" si="138"/>
        <v>0.052656999</v>
      </c>
      <c r="AS35" s="61">
        <f t="shared" si="11"/>
        <v>0.1886390958</v>
      </c>
      <c r="AT35" s="63">
        <f>VLOOKUP($D35,BW_17_Kreise!$B$7:$CC$410,Calc_Targetkreise!AT$5,FALSE)/1000/$G35</f>
        <v>0.003246702931</v>
      </c>
      <c r="AU35" s="61">
        <f>VLOOKUP(Calc_Targetkreise!$D35,EW_Erg_09_14_Kreise!$A$7:$BK$412,Calc_Targetkreise!AU$5,FALSE)/1000/$H35</f>
        <v>0.01020297275</v>
      </c>
      <c r="AV35" s="62">
        <f>IF(AU35&lt;Master_sheet_Kriterien!$J$44,1,IF(AU35&lt;Master_sheet_Kriterien!$K$44,2,IF(AU35&lt;Master_sheet_Kriterien!$L$44,3,IF(AU35&lt;Master_sheet_Kriterien!$M$44,4,5))))</f>
        <v>2</v>
      </c>
      <c r="AW35" s="61">
        <f>VLOOKUP(Calc_Targetkreise!$D35,EW_Erg_09_14_Kreise!$A$7:$BK$412,Calc_Targetkreise!AW$5,FALSE)/1000/$H35</f>
        <v>0.005300716019</v>
      </c>
      <c r="AX35" s="61">
        <f>VLOOKUP($D35,EW_19_Kreise!$A$6:$CQ$406,Calc_Targetkreise!AX$5,FALSE)/1000/F35</f>
        <v>0.004079604842</v>
      </c>
      <c r="AY35" s="62">
        <f>IF(AX35&lt;Master_sheet_Kriterien!$J$56,1,IF(AX35&lt;Master_sheet_Kriterien!$K$56,2,IF(AX35&lt;Master_sheet_Kriterien!$L$56,3,IF(AX35&lt;Master_sheet_Kriterien!$M$56,4,5))))</f>
        <v>3</v>
      </c>
      <c r="AZ35" s="64">
        <f>VLOOKUP($D35,EW_19_Kreise!$A$6:$CQ$406,Calc_Targetkreise!AZ$5,FALSE)</f>
        <v>427</v>
      </c>
      <c r="BA35" s="62">
        <f>IF(AZ35&lt;Master_sheet_Kriterien!$J$57,1,IF(AZ35&lt;Master_sheet_Kriterien!$K$57,2,IF(AZ35&lt;Master_sheet_Kriterien!$L$57,3,IF(AZ35&lt;Master_sheet_Kriterien!$M$56,4,5))))</f>
        <v>3</v>
      </c>
      <c r="BB35" s="59">
        <f>VLOOKUP($D35,Struktur_daten_BW_2017!$B$7:$AH$452,Calc_Targetkreise!BB$5,FALSE)</f>
        <v>98.4</v>
      </c>
      <c r="BC35" s="62">
        <f>IF(BB35&lt;Master_sheet_Kriterien!$J$8,1,IF(BB35&lt;Master_sheet_Kriterien!$K$8,2,IF(BB35&lt;Master_sheet_Kriterien!$L$8,3,IF(BB35&lt;Master_sheet_Kriterien!$M$8,4,5))))</f>
        <v>1</v>
      </c>
      <c r="BD35" s="65">
        <f t="shared" si="12"/>
        <v>18.3525</v>
      </c>
      <c r="BE35" s="62">
        <f>IF(BD35&lt;Master_sheet_Kriterien!$J$10,1,IF(BD35&lt;Master_sheet_Kriterien!$K$10,2,IF(BD35&lt;Master_sheet_Kriterien!$L$10,3,IF(BD35&lt;Master_sheet_Kriterien!$M$10,4,5))))</f>
        <v>1</v>
      </c>
      <c r="BF35" s="65">
        <f>VLOOKUP($D35,Struktur_daten_BW_2017!$B$7:$AH$452,Calc_Targetkreise!BF$5,FALSE)</f>
        <v>7.5</v>
      </c>
      <c r="BG35" s="62">
        <f>IF(BF35&lt;Master_sheet_Kriterien!$J$12,1,IF(BF35&lt;Master_sheet_Kriterien!$K$12,2,IF(BF35&lt;Master_sheet_Kriterien!$L$12,3,IF(BF35&lt;Master_sheet_Kriterien!$M$12,4,5))))</f>
        <v>2</v>
      </c>
      <c r="BH35" s="65">
        <f>VLOOKUP($D35,Struktur_daten_BW_2017!$B$7:$AH$452,Calc_Targetkreise!BH$5,FALSE)</f>
        <v>10.3</v>
      </c>
      <c r="BI35" s="62">
        <f>IF(BH35&lt;Master_sheet_Kriterien!$J$14,1,IF(BH35&lt;Master_sheet_Kriterien!$K$14,2,IF(BH35&lt;Master_sheet_Kriterien!$L$14,3,IF(BH35&lt;Master_sheet_Kriterien!$M$14,4,5))))</f>
        <v>1</v>
      </c>
      <c r="BJ35" s="65">
        <f>VLOOKUP($D35,Struktur_daten_BW_2017!$B$7:$AH$452,Calc_Targetkreise!BJ$5,FALSE)</f>
        <v>37.3</v>
      </c>
      <c r="BK35" s="62">
        <f>IF(BJ35&lt;Master_sheet_Kriterien!$J$16,1,IF(BJ35&lt;Master_sheet_Kriterien!$K$16,2,IF(BJ35&lt;Master_sheet_Kriterien!$L$16,3,IF(BJ35&lt;Master_sheet_Kriterien!$M$16,4,5))))</f>
        <v>5</v>
      </c>
      <c r="BL35" s="65">
        <f>VLOOKUP($D35,Struktur_daten_BW_2017!$B$7:$AH$452,Calc_Targetkreise!BL$5,FALSE)</f>
        <v>16.8</v>
      </c>
      <c r="BM35" s="62">
        <f>IF(BL35&lt;Master_sheet_Kriterien!$J$18,1,IF(BL35&lt;Master_sheet_Kriterien!$K$18,2,IF(BL35&lt;Master_sheet_Kriterien!$L$18,3,IF(BL35&lt;Master_sheet_Kriterien!$M$18,4,5))))</f>
        <v>4</v>
      </c>
      <c r="BN35" s="65">
        <f>VLOOKUP($D35,Struktur_daten_BW_2017!$B$7:$AH$452,Calc_Targetkreise!BN$5,FALSE)</f>
        <v>11.4</v>
      </c>
      <c r="BO35" s="62">
        <f>IF(BN35&lt;Master_sheet_Kriterien!$J$20,1,IF(BN35&lt;Master_sheet_Kriterien!$K$20,2,IF(BN35&lt;Master_sheet_Kriterien!$L$20,3,IF(BN35&lt;Master_sheet_Kriterien!$M$20,4,5))))</f>
        <v>4</v>
      </c>
      <c r="BP35" s="59">
        <f>VLOOKUP($D35,Struktur_daten_BW_2017!$B$7:$AH$452,Calc_Targetkreise!BP$5,FALSE)</f>
        <v>21380</v>
      </c>
      <c r="BQ35" s="62">
        <f>IF(BP35&lt;Master_sheet_Kriterien!$J$38,1,IF(BP35&lt;Master_sheet_Kriterien!$K$38,2,IF(BP35&lt;Master_sheet_Kriterien!$L$38,3,IF(BP35&lt;Master_sheet_Kriterien!$M$38,4,5))))</f>
        <v>3</v>
      </c>
      <c r="BR35" s="65">
        <f>VLOOKUP($D35,Struktur_daten_BW_2017!$B$7:$AH$452,Calc_Targetkreise!BR$5,FALSE)</f>
        <v>28.3</v>
      </c>
      <c r="BS35" s="62">
        <f>IF(BR35&lt;Master_sheet_Kriterien!$J$24,1,IF(BR35&lt;Master_sheet_Kriterien!$K$24,2,IF(BR35&lt;Master_sheet_Kriterien!$L$24,3,IF(BR35&lt;Master_sheet_Kriterien!$M$24,4,5))))</f>
        <v>2</v>
      </c>
      <c r="BT35" s="65">
        <f>VLOOKUP($D35,Struktur_daten_BW_2017!$B$7:$AH$452,Calc_Targetkreise!BT$5,FALSE)</f>
        <v>15</v>
      </c>
      <c r="BU35" s="62">
        <f>IF(BT35&lt;Master_sheet_Kriterien!$J$26,1,IF(BT35&lt;Master_sheet_Kriterien!$K$26,2,IF(BT35&lt;Master_sheet_Kriterien!$L$26,3,IF(BT35&lt;Master_sheet_Kriterien!$M$26,4,5))))</f>
        <v>4</v>
      </c>
      <c r="BV35" s="65">
        <f t="shared" si="13"/>
        <v>3.6705</v>
      </c>
      <c r="BW35" s="62">
        <f>IF(BV35&lt;Master_sheet_Kriterien!$J$28,1,IF(BV35&lt;Master_sheet_Kriterien!$K$28,2,IF(BV35&lt;Master_sheet_Kriterien!$L$28,3,IF(BV35&lt;Master_sheet_Kriterien!$M$28,4,5))))</f>
        <v>2</v>
      </c>
      <c r="BX35" s="65">
        <f>VLOOKUP($D35,Struktur_daten_BW_2017!$B$7:$AH$452,Calc_Targetkreise!BX$5,FALSE)</f>
        <v>24</v>
      </c>
      <c r="BY35" s="62">
        <f>IF(BX35&lt;Master_sheet_Kriterien!$J$30,1,IF(BX35&lt;Master_sheet_Kriterien!$K$30,2,IF(BX35&lt;Master_sheet_Kriterien!$L$30,3,IF(BX35&lt;Master_sheet_Kriterien!$M$30,4,5))))</f>
        <v>3</v>
      </c>
      <c r="BZ35" s="65"/>
      <c r="CA35" s="62">
        <f>IF(BZ35&lt;Master_sheet_Kriterien!$J$32,1,IF(BZ35&lt;Master_sheet_Kriterien!$K$32,2,IF(BZ35&lt;Master_sheet_Kriterien!$L$32,3,IF(BZ35&lt;Master_sheet_Kriterien!$M$32,4,5))))</f>
        <v>1</v>
      </c>
      <c r="CB35" s="65"/>
      <c r="CC35" s="62">
        <f>IF(CB35&lt;Master_sheet_Kriterien!$J$34,1,IF(CB35&lt;Master_sheet_Kriterien!$K$34,2,IF(CB35&lt;Master_sheet_Kriterien!$L$34,3,IF(CB35&lt;Master_sheet_Kriterien!$M$34,4,5))))</f>
        <v>1</v>
      </c>
      <c r="CD35" s="65">
        <f>100-VLOOKUP($D35,Struktur_daten_BW_2017!$B$7:$AH$452,Calc_Targetkreise!CD$5,FALSE)</f>
        <v>34.4</v>
      </c>
      <c r="CE35" s="62">
        <f>IF(CD35&lt;Master_sheet_Kriterien!$J$40,1,IF(CD35&lt;Master_sheet_Kriterien!$K$40,2,IF(CD35&lt;Master_sheet_Kriterien!$L$40,3,IF(CD35&lt;Master_sheet_Kriterien!$M$40,4,5))))</f>
        <v>1</v>
      </c>
      <c r="CF35" s="61"/>
      <c r="CG35" s="59">
        <f>VLOOKUP($D35,EW_19_Kreise!$A$6:$CQ$406,Calc_Targetkreise!CG$5,FALSE)/1000</f>
        <v>169.375</v>
      </c>
      <c r="CH35" s="59">
        <f>VLOOKUP($D35,BW_17_Kreise!$B$7:$CC$410,Calc_Targetkreise!CH$5,FALSE)/1000</f>
        <v>169.438</v>
      </c>
      <c r="CI35" s="59">
        <f>VLOOKUP($D35,EW_Erg_09_14_Kreise!$A$10:$BK$412,Calc_Targetkreise!CI$5,FALSE)/1000</f>
        <v>168.403</v>
      </c>
      <c r="CJ35" s="59">
        <f>VLOOKUP($D35,EW_Erg_09_14_Kreise!$A$10:$BK$412,Calc_Targetkreise!CJ$5,FALSE)/1000</f>
        <v>168.192</v>
      </c>
      <c r="CK35" s="59">
        <f>VLOOKUP($D35,EW_Erg_09_14_Kreise!$A$10:$BK$412,Calc_Targetkreise!CK$5,FALSE)/1000</f>
        <v>64.686</v>
      </c>
      <c r="CL35" s="45"/>
      <c r="CM35" s="59">
        <f>VLOOKUP($D35,Struktur_daten_BW_2017!$B$7:$AH$452,Calc_Targetkreise!CM$5,FALSE)</f>
        <v>244.7</v>
      </c>
      <c r="CN35" s="66">
        <v>1.0</v>
      </c>
      <c r="CO35" s="67">
        <f t="shared" si="16"/>
        <v>0.004086636698</v>
      </c>
      <c r="CP35" s="62">
        <f>IF(CO35&lt;Master_sheet_Kriterien!$J$58,1,IF(CO35&lt;Master_sheet_Kriterien!$K$58,2,IF(CO35&lt;Master_sheet_Kriterien!$L$58,3,IF(CO35&lt;Master_sheet_Kriterien!$M$58,4,5))))</f>
        <v>1</v>
      </c>
      <c r="CQ35" s="66">
        <v>1.0</v>
      </c>
      <c r="CR35" s="67">
        <f t="shared" si="17"/>
        <v>0.004086636698</v>
      </c>
      <c r="CS35" s="62">
        <f>IF(CR35&lt;Master_sheet_Kriterien!$J$59,1,IF(CR35&lt;Master_sheet_Kriterien!$K$59,2,IF(CR35&lt;Master_sheet_Kriterien!$L$59,3,IF(CR35&lt;Master_sheet_Kriterien!$M$59,4,5))))</f>
        <v>1</v>
      </c>
      <c r="CT35" s="66">
        <v>0.0</v>
      </c>
      <c r="CU35" s="44"/>
      <c r="CV35" s="66">
        <v>0.0</v>
      </c>
      <c r="CW35" s="68"/>
      <c r="CY35" s="31">
        <f t="shared" si="18"/>
        <v>3251</v>
      </c>
      <c r="DB35" s="76" t="str">
        <f t="shared" si="19"/>
        <v>Diepholz</v>
      </c>
      <c r="DC35" s="58">
        <f t="shared" si="20"/>
        <v>280</v>
      </c>
      <c r="DD35" s="77">
        <f t="shared" si="21"/>
        <v>139</v>
      </c>
      <c r="DE35" s="72">
        <f t="shared" si="22"/>
        <v>0.004079604842</v>
      </c>
      <c r="DG35" s="76" t="str">
        <f t="shared" si="23"/>
        <v>Diepholz</v>
      </c>
      <c r="DH35" s="58" t="str">
        <f t="shared" si="24"/>
        <v>#REF!</v>
      </c>
      <c r="DI35" s="75">
        <f t="shared" si="25"/>
        <v>133.0408664</v>
      </c>
      <c r="DJ35" s="78">
        <f t="shared" si="26"/>
        <v>0.004079604842</v>
      </c>
      <c r="DK35" s="75"/>
      <c r="DL35" s="75"/>
      <c r="DM35" s="75"/>
      <c r="DN35" s="75"/>
      <c r="DO35" s="75"/>
      <c r="DP35" s="44"/>
    </row>
    <row r="36" ht="16.5" customHeight="1">
      <c r="A36" s="58">
        <f t="shared" si="5"/>
        <v>271</v>
      </c>
      <c r="B36" s="58">
        <f t="shared" si="6"/>
        <v>140</v>
      </c>
      <c r="C36" s="58" t="s">
        <v>177</v>
      </c>
      <c r="D36" s="58">
        <v>3252.0</v>
      </c>
      <c r="E36" s="58" t="s">
        <v>191</v>
      </c>
      <c r="F36" s="59">
        <f>VLOOKUP($D36,EW_19_Kreise!$A$6:$CQ$406,Calc_Targetkreise!F$5,FALSE)/1000</f>
        <v>67.532</v>
      </c>
      <c r="G36" s="59">
        <f>VLOOKUP($D36,BW_17_Kreise!$B$7:$CC$410,Calc_Targetkreise!G$5,FALSE)/1000</f>
        <v>86.471</v>
      </c>
      <c r="H36" s="59">
        <f>VLOOKUP($D36,EW_Erg_09_14_Kreise!$A$10:$BK$412,Calc_Targetkreise!H$5,FALSE)/1000</f>
        <v>57.843</v>
      </c>
      <c r="I36" s="60">
        <f t="shared" ref="I36:K36" si="139">F36/CG36</f>
        <v>0.5807305999</v>
      </c>
      <c r="J36" s="60">
        <f t="shared" si="139"/>
        <v>0.740511424</v>
      </c>
      <c r="K36" s="60">
        <f t="shared" si="139"/>
        <v>0.4865867508</v>
      </c>
      <c r="L36" s="61">
        <f t="shared" ref="L36:M36" si="140">1-(T36+X36)</f>
        <v>0.482393532</v>
      </c>
      <c r="M36" s="61">
        <f t="shared" si="140"/>
        <v>0.3714655781</v>
      </c>
      <c r="N36" s="62">
        <f>IF(L36&lt;Master_sheet_Kriterien!$J$46,1,IF(L36&lt;Master_sheet_Kriterien!$K$46,2,IF(L36&lt;Master_sheet_Kriterien!$L$46,3,IF(L36&lt;Master_sheet_Kriterien!$M$46,4,5))))</f>
        <v>4</v>
      </c>
      <c r="O36" s="62">
        <f>IF(M36&lt;Master_sheet_Kriterien!$J$46,1,IF(M36&lt;Master_sheet_Kriterien!$K$46,2,IF(M36&lt;Master_sheet_Kriterien!$L$46,3,IF(M36&lt;Master_sheet_Kriterien!$M$46,4,5))))</f>
        <v>1</v>
      </c>
      <c r="P36" s="61">
        <f t="shared" ref="P36:Q36" si="141">1-(T36+AM36)</f>
        <v>0.6172481194</v>
      </c>
      <c r="Q36" s="61">
        <f t="shared" si="141"/>
        <v>0.568583687</v>
      </c>
      <c r="R36" s="62">
        <f>IF(P36&lt;Master_sheet_Kriterien!$J$46,1,IF(P36&lt;Master_sheet_Kriterien!$K$46,2,IF(P36&lt;Master_sheet_Kriterien!$L$46,3,IF(P36&lt;Master_sheet_Kriterien!$M$46,4,5))))</f>
        <v>5</v>
      </c>
      <c r="S36" s="62">
        <f>IF(Q36&lt;Master_sheet_Kriterien!$J$46,1,IF(Q36&lt;Master_sheet_Kriterien!$K$46,2,IF(Q36&lt;Master_sheet_Kriterien!$L$46,3,IF(Q36&lt;Master_sheet_Kriterien!$M$46,4,5))))</f>
        <v>5</v>
      </c>
      <c r="T36" s="61">
        <f>VLOOKUP($D36,EW_19_Kreise!$A$6:$CQ$406,Calc_Targetkreise!T$5,FALSE)/1000/F36</f>
        <v>0.2843096606</v>
      </c>
      <c r="U36" s="63">
        <f>VLOOKUP($D36,BW_17_Kreise!$B$7:$CC$410,Calc_Targetkreise!U$5,FALSE)/1000/$G36</f>
        <v>0.3260168149</v>
      </c>
      <c r="V36" s="61">
        <f>VLOOKUP(Calc_Targetkreise!$D36,EW_Erg_09_14_Kreise!$A$7:$BK$412,Calc_Targetkreise!V$5,FALSE)/1000/$H36</f>
        <v>0.3667340906</v>
      </c>
      <c r="W36" s="61">
        <f>VLOOKUP(Calc_Targetkreise!$D36,EW_Erg_09_14_Kreise!$A$7:$BK$412,Calc_Targetkreise!W$5,FALSE)/1000/CK36</f>
        <v>0.3665181854</v>
      </c>
      <c r="X36" s="61">
        <f>VLOOKUP($D36,EW_19_Kreise!$A$6:$CQ$406,Calc_Targetkreise!X$5,FALSE)/1000/F36</f>
        <v>0.2332968074</v>
      </c>
      <c r="Y36" s="63">
        <f>VLOOKUP($D36,BW_17_Kreise!$B$7:$CC$410,Calc_Targetkreise!Y$5,FALSE)/1000/$G36</f>
        <v>0.3025176071</v>
      </c>
      <c r="Z36" s="61">
        <f>VLOOKUP(Calc_Targetkreise!$D36,EW_Erg_09_14_Kreise!$A$7:$BK$412,Calc_Targetkreise!Z$5,FALSE)/1000/$H36</f>
        <v>0.3644866276</v>
      </c>
      <c r="AA36" s="61">
        <f>VLOOKUP(Calc_Targetkreise!$D36,EW_Erg_09_14_Kreise!$A$7:$BK$412,Calc_Targetkreise!AA$5,FALSE)/1000/$H36</f>
        <v>0.247549401</v>
      </c>
      <c r="AB36" s="61">
        <f>VLOOKUP($D36,EW_19_Kreise!$A$6:$CQ$406,Calc_Targetkreise!AB$5,FALSE)/1000/F36</f>
        <v>0.2059468104</v>
      </c>
      <c r="AC36" s="63">
        <f>VLOOKUP($D36,BW_17_Kreise!$B$7:$CC$410,Calc_Targetkreise!AC$5,FALSE)/1000/$G36</f>
        <v>0.07560916377</v>
      </c>
      <c r="AD36" s="61">
        <f>VLOOKUP(Calc_Targetkreise!$D36,EW_Erg_09_14_Kreise!$A$7:$BK$412,Calc_Targetkreise!AD$5,FALSE)/1000/$H36</f>
        <v>0.09434157979</v>
      </c>
      <c r="AE36" s="62">
        <f>IF(AC36&lt;Master_sheet_Kriterien!$J$54,1,IF(AC36&lt;Master_sheet_Kriterien!$K$54,2,IF(AC36&lt;Master_sheet_Kriterien!$L$54,3,IF(AC36&lt;Master_sheet_Kriterien!$M$54,4,5))))</f>
        <v>2</v>
      </c>
      <c r="AF36" s="61">
        <f>VLOOKUP(Calc_Targetkreise!$D36,EW_Erg_09_14_Kreise!$A$7:$BK$412,Calc_Targetkreise!AF$5,FALSE)/1000/$H36</f>
        <v>0.08676935844</v>
      </c>
      <c r="AG36" s="63">
        <f>VLOOKUP($D36,BW_17_Kreise!$B$7:$CC$410,Calc_Targetkreise!AG$5,FALSE)/1000/$G36</f>
        <v>0.08608666489</v>
      </c>
      <c r="AH36" s="61">
        <f>VLOOKUP(Calc_Targetkreise!$D36,EW_Erg_09_14_Kreise!$A$7:$BK$412,Calc_Targetkreise!AH$5,FALSE)/1000/$H36</f>
        <v>0.02311429214</v>
      </c>
      <c r="AI36" s="61">
        <f>VLOOKUP(Calc_Targetkreise!$D36,EW_Erg_09_14_Kreise!$A$7:$BK$412,Calc_Targetkreise!AI$5,FALSE)/1000/$H36</f>
        <v>0.08052832668</v>
      </c>
      <c r="AJ36" s="63">
        <f>VLOOKUP($D36,BW_17_Kreise!$B$7:$CC$410,Calc_Targetkreise!AJ$5,FALSE)/1000/$G36</f>
        <v>0.07255611708</v>
      </c>
      <c r="AK36" s="61">
        <f>VLOOKUP(Calc_Targetkreise!$D36,EW_Erg_09_14_Kreise!$A$7:$BK$412,Calc_Targetkreise!AK$5,FALSE)/1000/$H36</f>
        <v>0.03791297132</v>
      </c>
      <c r="AL36" s="61">
        <f>VLOOKUP(Calc_Targetkreise!$D36,EW_Erg_09_14_Kreise!$A$7:$BK$412,Calc_Targetkreise!AL$5,FALSE)/1000/$H36</f>
        <v>0.03395397887</v>
      </c>
      <c r="AM36" s="61">
        <f>VLOOKUP($D36,EW_19_Kreise!$A$6:$CQ$406,Calc_Targetkreise!AM$5,FALSE)/1000/F36</f>
        <v>0.09844221998</v>
      </c>
      <c r="AN36" s="63">
        <f>VLOOKUP($D36,BW_17_Kreise!$B$7:$CC$410,Calc_Targetkreise!AN$5,FALSE)/1000/$G36</f>
        <v>0.1053994981</v>
      </c>
      <c r="AO36" s="61">
        <f>VLOOKUP(Calc_Targetkreise!$D36,EW_Erg_09_14_Kreise!$A$7:$BK$412,Calc_Targetkreise!AO$5,FALSE)/1000/$H36</f>
        <v>0.06081980534</v>
      </c>
      <c r="AP36" s="61">
        <f>VLOOKUP(Calc_Targetkreise!$D36,EW_Erg_09_14_Kreise!$A$7:$BK$412,Calc_Targetkreise!AP$5,FALSE)/1000/$H36</f>
        <v>0.0002766108259</v>
      </c>
      <c r="AQ36" s="61">
        <f t="shared" ref="AQ36:AR36" si="142">1-U36-Y36-AC36-AG36-AJ36-AN36</f>
        <v>0.03181413422</v>
      </c>
      <c r="AR36" s="61">
        <f t="shared" si="142"/>
        <v>0.05259063327</v>
      </c>
      <c r="AS36" s="61">
        <f t="shared" si="11"/>
        <v>0.1844041389</v>
      </c>
      <c r="AT36" s="63">
        <f>VLOOKUP($D36,BW_17_Kreise!$B$7:$CC$410,Calc_Targetkreise!AT$5,FALSE)/1000/$G36</f>
        <v>0.004325149472</v>
      </c>
      <c r="AU36" s="61">
        <f>VLOOKUP(Calc_Targetkreise!$D36,EW_Erg_09_14_Kreise!$A$7:$BK$412,Calc_Targetkreise!AU$5,FALSE)/1000/$H36</f>
        <v>0.01139290839</v>
      </c>
      <c r="AV36" s="62">
        <f>IF(AU36&lt;Master_sheet_Kriterien!$J$44,1,IF(AU36&lt;Master_sheet_Kriterien!$K$44,2,IF(AU36&lt;Master_sheet_Kriterien!$L$44,3,IF(AU36&lt;Master_sheet_Kriterien!$M$44,4,5))))</f>
        <v>3</v>
      </c>
      <c r="AW36" s="61">
        <f>VLOOKUP(Calc_Targetkreise!$D36,EW_Erg_09_14_Kreise!$A$7:$BK$412,Calc_Targetkreise!AW$5,FALSE)/1000/$H36</f>
        <v>0.004978994865</v>
      </c>
      <c r="AX36" s="61">
        <f>VLOOKUP($D36,EW_19_Kreise!$A$6:$CQ$406,Calc_Targetkreise!AX$5,FALSE)/1000/F36</f>
        <v>0.00414618255</v>
      </c>
      <c r="AY36" s="62">
        <f>IF(AX36&lt;Master_sheet_Kriterien!$J$56,1,IF(AX36&lt;Master_sheet_Kriterien!$K$56,2,IF(AX36&lt;Master_sheet_Kriterien!$L$56,3,IF(AX36&lt;Master_sheet_Kriterien!$M$56,4,5))))</f>
        <v>3</v>
      </c>
      <c r="AZ36" s="64">
        <f>VLOOKUP($D36,EW_19_Kreise!$A$6:$CQ$406,Calc_Targetkreise!AZ$5,FALSE)</f>
        <v>280</v>
      </c>
      <c r="BA36" s="62">
        <f>IF(AZ36&lt;Master_sheet_Kriterien!$J$57,1,IF(AZ36&lt;Master_sheet_Kriterien!$K$57,2,IF(AZ36&lt;Master_sheet_Kriterien!$L$57,3,IF(AZ36&lt;Master_sheet_Kriterien!$M$56,4,5))))</f>
        <v>2</v>
      </c>
      <c r="BB36" s="59">
        <f>VLOOKUP($D36,Struktur_daten_BW_2017!$B$7:$AH$452,Calc_Targetkreise!BB$5,FALSE)</f>
        <v>132</v>
      </c>
      <c r="BC36" s="62">
        <f>IF(BB36&lt;Master_sheet_Kriterien!$J$8,1,IF(BB36&lt;Master_sheet_Kriterien!$K$8,2,IF(BB36&lt;Master_sheet_Kriterien!$L$8,3,IF(BB36&lt;Master_sheet_Kriterien!$M$8,4,5))))</f>
        <v>1</v>
      </c>
      <c r="BD36" s="65">
        <f t="shared" si="12"/>
        <v>17.575</v>
      </c>
      <c r="BE36" s="62">
        <f>IF(BD36&lt;Master_sheet_Kriterien!$J$10,1,IF(BD36&lt;Master_sheet_Kriterien!$K$10,2,IF(BD36&lt;Master_sheet_Kriterien!$L$10,3,IF(BD36&lt;Master_sheet_Kriterien!$M$10,4,5))))</f>
        <v>1</v>
      </c>
      <c r="BF36" s="65">
        <f>VLOOKUP($D36,Struktur_daten_BW_2017!$B$7:$AH$452,Calc_Targetkreise!BF$5,FALSE)</f>
        <v>7.4</v>
      </c>
      <c r="BG36" s="62">
        <f>IF(BF36&lt;Master_sheet_Kriterien!$J$12,1,IF(BF36&lt;Master_sheet_Kriterien!$K$12,2,IF(BF36&lt;Master_sheet_Kriterien!$L$12,3,IF(BF36&lt;Master_sheet_Kriterien!$M$12,4,5))))</f>
        <v>2</v>
      </c>
      <c r="BH36" s="65">
        <f>VLOOKUP($D36,Struktur_daten_BW_2017!$B$7:$AH$452,Calc_Targetkreise!BH$5,FALSE)</f>
        <v>9.9</v>
      </c>
      <c r="BI36" s="62">
        <f>IF(BH36&lt;Master_sheet_Kriterien!$J$14,1,IF(BH36&lt;Master_sheet_Kriterien!$K$14,2,IF(BH36&lt;Master_sheet_Kriterien!$L$14,3,IF(BH36&lt;Master_sheet_Kriterien!$M$14,4,5))))</f>
        <v>1</v>
      </c>
      <c r="BJ36" s="65">
        <f>VLOOKUP($D36,Struktur_daten_BW_2017!$B$7:$AH$452,Calc_Targetkreise!BJ$5,FALSE)</f>
        <v>35.1</v>
      </c>
      <c r="BK36" s="62">
        <f>IF(BJ36&lt;Master_sheet_Kriterien!$J$16,1,IF(BJ36&lt;Master_sheet_Kriterien!$K$16,2,IF(BJ36&lt;Master_sheet_Kriterien!$L$16,3,IF(BJ36&lt;Master_sheet_Kriterien!$M$16,4,5))))</f>
        <v>2</v>
      </c>
      <c r="BL36" s="65">
        <f>VLOOKUP($D36,Struktur_daten_BW_2017!$B$7:$AH$452,Calc_Targetkreise!BL$5,FALSE)</f>
        <v>18.4</v>
      </c>
      <c r="BM36" s="62">
        <f>IF(BL36&lt;Master_sheet_Kriterien!$J$18,1,IF(BL36&lt;Master_sheet_Kriterien!$K$18,2,IF(BL36&lt;Master_sheet_Kriterien!$L$18,3,IF(BL36&lt;Master_sheet_Kriterien!$M$18,4,5))))</f>
        <v>5</v>
      </c>
      <c r="BN36" s="65">
        <f>VLOOKUP($D36,Struktur_daten_BW_2017!$B$7:$AH$452,Calc_Targetkreise!BN$5,FALSE)</f>
        <v>13.9</v>
      </c>
      <c r="BO36" s="62">
        <f>IF(BN36&lt;Master_sheet_Kriterien!$J$20,1,IF(BN36&lt;Master_sheet_Kriterien!$K$20,2,IF(BN36&lt;Master_sheet_Kriterien!$L$20,3,IF(BN36&lt;Master_sheet_Kriterien!$M$20,4,5))))</f>
        <v>5</v>
      </c>
      <c r="BP36" s="59">
        <f>VLOOKUP($D36,Struktur_daten_BW_2017!$B$7:$AH$452,Calc_Targetkreise!BP$5,FALSE)</f>
        <v>20459</v>
      </c>
      <c r="BQ36" s="62">
        <f>IF(BP36&lt;Master_sheet_Kriterien!$J$38,1,IF(BP36&lt;Master_sheet_Kriterien!$K$38,2,IF(BP36&lt;Master_sheet_Kriterien!$L$38,3,IF(BP36&lt;Master_sheet_Kriterien!$M$38,4,5))))</f>
        <v>3</v>
      </c>
      <c r="BR36" s="65">
        <f>VLOOKUP($D36,Struktur_daten_BW_2017!$B$7:$AH$452,Calc_Targetkreise!BR$5,FALSE)</f>
        <v>29.5</v>
      </c>
      <c r="BS36" s="62">
        <f>IF(BR36&lt;Master_sheet_Kriterien!$J$24,1,IF(BR36&lt;Master_sheet_Kriterien!$K$24,2,IF(BR36&lt;Master_sheet_Kriterien!$L$24,3,IF(BR36&lt;Master_sheet_Kriterien!$M$24,4,5))))</f>
        <v>2</v>
      </c>
      <c r="BT36" s="65">
        <f>VLOOKUP($D36,Struktur_daten_BW_2017!$B$7:$AH$452,Calc_Targetkreise!BT$5,FALSE)</f>
        <v>16.1</v>
      </c>
      <c r="BU36" s="62">
        <f>IF(BT36&lt;Master_sheet_Kriterien!$J$26,1,IF(BT36&lt;Master_sheet_Kriterien!$K$26,2,IF(BT36&lt;Master_sheet_Kriterien!$L$26,3,IF(BT36&lt;Master_sheet_Kriterien!$M$26,4,5))))</f>
        <v>5</v>
      </c>
      <c r="BV36" s="65">
        <f t="shared" si="13"/>
        <v>3.82375</v>
      </c>
      <c r="BW36" s="62">
        <f>IF(BV36&lt;Master_sheet_Kriterien!$J$28,1,IF(BV36&lt;Master_sheet_Kriterien!$K$28,2,IF(BV36&lt;Master_sheet_Kriterien!$L$28,3,IF(BV36&lt;Master_sheet_Kriterien!$M$28,4,5))))</f>
        <v>3</v>
      </c>
      <c r="BX36" s="65">
        <f>VLOOKUP($D36,Struktur_daten_BW_2017!$B$7:$AH$452,Calc_Targetkreise!BX$5,FALSE)</f>
        <v>34.7826087</v>
      </c>
      <c r="BY36" s="62">
        <f>IF(BX36&lt;Master_sheet_Kriterien!$J$30,1,IF(BX36&lt;Master_sheet_Kriterien!$K$30,2,IF(BX36&lt;Master_sheet_Kriterien!$L$30,3,IF(BX36&lt;Master_sheet_Kriterien!$M$30,4,5))))</f>
        <v>5</v>
      </c>
      <c r="BZ36" s="65"/>
      <c r="CA36" s="62">
        <f>IF(BZ36&lt;Master_sheet_Kriterien!$J$32,1,IF(BZ36&lt;Master_sheet_Kriterien!$K$32,2,IF(BZ36&lt;Master_sheet_Kriterien!$L$32,3,IF(BZ36&lt;Master_sheet_Kriterien!$M$32,4,5))))</f>
        <v>1</v>
      </c>
      <c r="CB36" s="65"/>
      <c r="CC36" s="62">
        <f>IF(CB36&lt;Master_sheet_Kriterien!$J$34,1,IF(CB36&lt;Master_sheet_Kriterien!$K$34,2,IF(CB36&lt;Master_sheet_Kriterien!$L$34,3,IF(CB36&lt;Master_sheet_Kriterien!$M$34,4,5))))</f>
        <v>1</v>
      </c>
      <c r="CD36" s="65">
        <f>100-VLOOKUP($D36,Struktur_daten_BW_2017!$B$7:$AH$452,Calc_Targetkreise!CD$5,FALSE)</f>
        <v>43.8</v>
      </c>
      <c r="CE36" s="62">
        <f>IF(CD36&lt;Master_sheet_Kriterien!$J$40,1,IF(CD36&lt;Master_sheet_Kriterien!$K$40,2,IF(CD36&lt;Master_sheet_Kriterien!$L$40,3,IF(CD36&lt;Master_sheet_Kriterien!$M$40,4,5))))</f>
        <v>2</v>
      </c>
      <c r="CF36" s="61"/>
      <c r="CG36" s="59">
        <f>VLOOKUP($D36,EW_19_Kreise!$A$6:$CQ$406,Calc_Targetkreise!CG$5,FALSE)/1000</f>
        <v>116.288</v>
      </c>
      <c r="CH36" s="59">
        <f>VLOOKUP($D36,BW_17_Kreise!$B$7:$CC$410,Calc_Targetkreise!CH$5,FALSE)/1000</f>
        <v>116.772</v>
      </c>
      <c r="CI36" s="59">
        <f>VLOOKUP($D36,EW_Erg_09_14_Kreise!$A$10:$BK$412,Calc_Targetkreise!CI$5,FALSE)/1000</f>
        <v>118.875</v>
      </c>
      <c r="CJ36" s="59">
        <f>VLOOKUP($D36,EW_Erg_09_14_Kreise!$A$10:$BK$412,Calc_Targetkreise!CJ$5,FALSE)/1000</f>
        <v>122.041</v>
      </c>
      <c r="CK36" s="59">
        <f>VLOOKUP($D36,EW_Erg_09_14_Kreise!$A$10:$BK$412,Calc_Targetkreise!CK$5,FALSE)/1000</f>
        <v>46.246</v>
      </c>
      <c r="CL36" s="45"/>
      <c r="CM36" s="59">
        <f>VLOOKUP($D36,Struktur_daten_BW_2017!$B$7:$AH$452,Calc_Targetkreise!CM$5,FALSE)</f>
        <v>237.5</v>
      </c>
      <c r="CN36" s="66">
        <v>3.0</v>
      </c>
      <c r="CO36" s="67">
        <f t="shared" si="16"/>
        <v>0.01263157895</v>
      </c>
      <c r="CP36" s="62">
        <f>IF(CO36&lt;Master_sheet_Kriterien!$J$58,1,IF(CO36&lt;Master_sheet_Kriterien!$K$58,2,IF(CO36&lt;Master_sheet_Kriterien!$L$58,3,IF(CO36&lt;Master_sheet_Kriterien!$M$58,4,5))))</f>
        <v>1</v>
      </c>
      <c r="CQ36" s="66">
        <v>1.0</v>
      </c>
      <c r="CR36" s="67">
        <f t="shared" si="17"/>
        <v>0.004210526316</v>
      </c>
      <c r="CS36" s="62">
        <f>IF(CR36&lt;Master_sheet_Kriterien!$J$59,1,IF(CR36&lt;Master_sheet_Kriterien!$K$59,2,IF(CR36&lt;Master_sheet_Kriterien!$L$59,3,IF(CR36&lt;Master_sheet_Kriterien!$M$59,4,5))))</f>
        <v>1</v>
      </c>
      <c r="CT36" s="66">
        <v>2.0</v>
      </c>
      <c r="CU36" s="44"/>
      <c r="CV36" s="66">
        <v>0.0</v>
      </c>
      <c r="CW36" s="68"/>
      <c r="CY36" s="31">
        <f t="shared" si="18"/>
        <v>3252</v>
      </c>
      <c r="DB36" s="76" t="str">
        <f t="shared" si="19"/>
        <v>Hameln-Pyrmont</v>
      </c>
      <c r="DC36" s="58">
        <f t="shared" si="20"/>
        <v>271</v>
      </c>
      <c r="DD36" s="77">
        <f t="shared" si="21"/>
        <v>140</v>
      </c>
      <c r="DE36" s="72">
        <f t="shared" si="22"/>
        <v>0.00414618255</v>
      </c>
      <c r="DG36" s="76" t="str">
        <f t="shared" si="23"/>
        <v>Hameln-Pyrmont</v>
      </c>
      <c r="DH36" s="58" t="str">
        <f t="shared" si="24"/>
        <v>#REF!</v>
      </c>
      <c r="DI36" s="75">
        <f t="shared" si="25"/>
        <v>134.1263158</v>
      </c>
      <c r="DJ36" s="78">
        <f t="shared" si="26"/>
        <v>0.00414618255</v>
      </c>
      <c r="DK36" s="75"/>
      <c r="DL36" s="75"/>
      <c r="DM36" s="75"/>
      <c r="DN36" s="75"/>
      <c r="DO36" s="75"/>
      <c r="DP36" s="44"/>
    </row>
    <row r="37" ht="16.5" customHeight="1">
      <c r="A37" s="58">
        <f t="shared" si="5"/>
        <v>138</v>
      </c>
      <c r="B37" s="58">
        <f t="shared" si="6"/>
        <v>168</v>
      </c>
      <c r="C37" s="58" t="s">
        <v>177</v>
      </c>
      <c r="D37" s="58">
        <v>3254.0</v>
      </c>
      <c r="E37" s="58" t="s">
        <v>192</v>
      </c>
      <c r="F37" s="59">
        <f>VLOOKUP($D37,EW_19_Kreise!$A$6:$CQ$406,Calc_Targetkreise!F$5,FALSE)/1000</f>
        <v>134.819</v>
      </c>
      <c r="G37" s="59">
        <f>VLOOKUP($D37,BW_17_Kreise!$B$7:$CC$410,Calc_Targetkreise!G$5,FALSE)/1000</f>
        <v>168.297</v>
      </c>
      <c r="H37" s="59">
        <f>VLOOKUP($D37,EW_Erg_09_14_Kreise!$A$10:$BK$412,Calc_Targetkreise!H$5,FALSE)/1000</f>
        <v>105.288</v>
      </c>
      <c r="I37" s="60">
        <f t="shared" ref="I37:K37" si="143">F37/CG37</f>
        <v>0.6212284582</v>
      </c>
      <c r="J37" s="60">
        <f t="shared" si="143"/>
        <v>0.770770647</v>
      </c>
      <c r="K37" s="60">
        <f t="shared" si="143"/>
        <v>0.4806749391</v>
      </c>
      <c r="L37" s="61">
        <f t="shared" ref="L37:M37" si="144">1-(T37+X37)</f>
        <v>0.4894191472</v>
      </c>
      <c r="M37" s="61">
        <f t="shared" si="144"/>
        <v>0.3645281853</v>
      </c>
      <c r="N37" s="62">
        <f>IF(L37&lt;Master_sheet_Kriterien!$J$46,1,IF(L37&lt;Master_sheet_Kriterien!$K$46,2,IF(L37&lt;Master_sheet_Kriterien!$L$46,3,IF(L37&lt;Master_sheet_Kriterien!$M$46,4,5))))</f>
        <v>4</v>
      </c>
      <c r="O37" s="62">
        <f>IF(M37&lt;Master_sheet_Kriterien!$J$46,1,IF(M37&lt;Master_sheet_Kriterien!$K$46,2,IF(M37&lt;Master_sheet_Kriterien!$L$46,3,IF(M37&lt;Master_sheet_Kriterien!$M$46,4,5))))</f>
        <v>1</v>
      </c>
      <c r="P37" s="61">
        <f t="shared" ref="P37:Q37" si="145">1-(T37+AM37)</f>
        <v>0.6366610048</v>
      </c>
      <c r="Q37" s="61">
        <f t="shared" si="145"/>
        <v>0.5807055384</v>
      </c>
      <c r="R37" s="62">
        <f>IF(P37&lt;Master_sheet_Kriterien!$J$46,1,IF(P37&lt;Master_sheet_Kriterien!$K$46,2,IF(P37&lt;Master_sheet_Kriterien!$L$46,3,IF(P37&lt;Master_sheet_Kriterien!$M$46,4,5))))</f>
        <v>5</v>
      </c>
      <c r="S37" s="62">
        <f>IF(Q37&lt;Master_sheet_Kriterien!$J$46,1,IF(Q37&lt;Master_sheet_Kriterien!$K$46,2,IF(Q37&lt;Master_sheet_Kriterien!$L$46,3,IF(Q37&lt;Master_sheet_Kriterien!$M$46,4,5))))</f>
        <v>5</v>
      </c>
      <c r="T37" s="61">
        <f>VLOOKUP($D37,EW_19_Kreise!$A$6:$CQ$406,Calc_Targetkreise!T$5,FALSE)/1000/F37</f>
        <v>0.2797306018</v>
      </c>
      <c r="U37" s="63">
        <f>VLOOKUP($D37,BW_17_Kreise!$B$7:$CC$410,Calc_Targetkreise!U$5,FALSE)/1000/$G37</f>
        <v>0.3260367089</v>
      </c>
      <c r="V37" s="61">
        <f>VLOOKUP(Calc_Targetkreise!$D37,EW_Erg_09_14_Kreise!$A$7:$BK$412,Calc_Targetkreise!V$5,FALSE)/1000/$H37</f>
        <v>0.3665944837</v>
      </c>
      <c r="W37" s="61">
        <f>VLOOKUP(Calc_Targetkreise!$D37,EW_Erg_09_14_Kreise!$A$7:$BK$412,Calc_Targetkreise!W$5,FALSE)/1000/CK37</f>
        <v>0.3823932106</v>
      </c>
      <c r="X37" s="61">
        <f>VLOOKUP($D37,EW_19_Kreise!$A$6:$CQ$406,Calc_Targetkreise!X$5,FALSE)/1000/F37</f>
        <v>0.2308502511</v>
      </c>
      <c r="Y37" s="63">
        <f>VLOOKUP($D37,BW_17_Kreise!$B$7:$CC$410,Calc_Targetkreise!Y$5,FALSE)/1000/$G37</f>
        <v>0.3094351058</v>
      </c>
      <c r="Z37" s="61">
        <f>VLOOKUP(Calc_Targetkreise!$D37,EW_Erg_09_14_Kreise!$A$7:$BK$412,Calc_Targetkreise!Z$5,FALSE)/1000/$H37</f>
        <v>0.3552921511</v>
      </c>
      <c r="AA37" s="61">
        <f>VLOOKUP(Calc_Targetkreise!$D37,EW_Erg_09_14_Kreise!$A$7:$BK$412,Calc_Targetkreise!AA$5,FALSE)/1000/$H37</f>
        <v>0.2810766659</v>
      </c>
      <c r="AB37" s="61">
        <f>VLOOKUP($D37,EW_19_Kreise!$A$6:$CQ$406,Calc_Targetkreise!AB$5,FALSE)/1000/F37</f>
        <v>0.2268597156</v>
      </c>
      <c r="AC37" s="63">
        <f>VLOOKUP($D37,BW_17_Kreise!$B$7:$CC$410,Calc_Targetkreise!AC$5,FALSE)/1000/$G37</f>
        <v>0.0879754244</v>
      </c>
      <c r="AD37" s="61">
        <f>VLOOKUP(Calc_Targetkreise!$D37,EW_Erg_09_14_Kreise!$A$7:$BK$412,Calc_Targetkreise!AD$5,FALSE)/1000/$H37</f>
        <v>0.1118835955</v>
      </c>
      <c r="AE37" s="62">
        <f>IF(AC37&lt;Master_sheet_Kriterien!$J$54,1,IF(AC37&lt;Master_sheet_Kriterien!$K$54,2,IF(AC37&lt;Master_sheet_Kriterien!$L$54,3,IF(AC37&lt;Master_sheet_Kriterien!$M$54,4,5))))</f>
        <v>3</v>
      </c>
      <c r="AF37" s="61">
        <f>VLOOKUP(Calc_Targetkreise!$D37,EW_Erg_09_14_Kreise!$A$7:$BK$412,Calc_Targetkreise!AF$5,FALSE)/1000/$H37</f>
        <v>0.1084264114</v>
      </c>
      <c r="AG37" s="63">
        <f>VLOOKUP($D37,BW_17_Kreise!$B$7:$CC$410,Calc_Targetkreise!AG$5,FALSE)/1000/$G37</f>
        <v>0.08244947919</v>
      </c>
      <c r="AH37" s="61">
        <f>VLOOKUP(Calc_Targetkreise!$D37,EW_Erg_09_14_Kreise!$A$7:$BK$412,Calc_Targetkreise!AH$5,FALSE)/1000/$H37</f>
        <v>0.02037269204</v>
      </c>
      <c r="AI37" s="61">
        <f>VLOOKUP(Calc_Targetkreise!$D37,EW_Erg_09_14_Kreise!$A$7:$BK$412,Calc_Targetkreise!AI$5,FALSE)/1000/$H37</f>
        <v>0.0782805258</v>
      </c>
      <c r="AJ37" s="63">
        <f>VLOOKUP($D37,BW_17_Kreise!$B$7:$CC$410,Calc_Targetkreise!AJ$5,FALSE)/1000/$G37</f>
        <v>0.06495659459</v>
      </c>
      <c r="AK37" s="61">
        <f>VLOOKUP(Calc_Targetkreise!$D37,EW_Erg_09_14_Kreise!$A$7:$BK$412,Calc_Targetkreise!AK$5,FALSE)/1000/$H37</f>
        <v>0.03984309703</v>
      </c>
      <c r="AL37" s="61">
        <f>VLOOKUP(Calc_Targetkreise!$D37,EW_Erg_09_14_Kreise!$A$7:$BK$412,Calc_Targetkreise!AL$5,FALSE)/1000/$H37</f>
        <v>0.0324063521</v>
      </c>
      <c r="AM37" s="61">
        <f>VLOOKUP($D37,EW_19_Kreise!$A$6:$CQ$406,Calc_Targetkreise!AM$5,FALSE)/1000/F37</f>
        <v>0.08360839348</v>
      </c>
      <c r="AN37" s="63">
        <f>VLOOKUP($D37,BW_17_Kreise!$B$7:$CC$410,Calc_Targetkreise!AN$5,FALSE)/1000/$G37</f>
        <v>0.09325775266</v>
      </c>
      <c r="AO37" s="61">
        <f>VLOOKUP(Calc_Targetkreise!$D37,EW_Erg_09_14_Kreise!$A$7:$BK$412,Calc_Targetkreise!AO$5,FALSE)/1000/$H37</f>
        <v>0.05548590533</v>
      </c>
      <c r="AP37" s="61">
        <f>VLOOKUP(Calc_Targetkreise!$D37,EW_Erg_09_14_Kreise!$A$7:$BK$412,Calc_Targetkreise!AP$5,FALSE)/1000/$H37</f>
        <v>0.0002089506876</v>
      </c>
      <c r="AQ37" s="61">
        <f t="shared" ref="AQ37:AR37" si="146">1-U37-Y37-AC37-AG37-AJ37-AN37</f>
        <v>0.03588893444</v>
      </c>
      <c r="AR37" s="61">
        <f t="shared" si="146"/>
        <v>0.05052807537</v>
      </c>
      <c r="AS37" s="61">
        <f t="shared" si="11"/>
        <v>0.1172078835</v>
      </c>
      <c r="AT37" s="63">
        <f>VLOOKUP($D37,BW_17_Kreise!$B$7:$CC$410,Calc_Targetkreise!AT$5,FALSE)/1000/$G37</f>
        <v>0.003523532802</v>
      </c>
      <c r="AU37" s="61">
        <f>VLOOKUP(Calc_Targetkreise!$D37,EW_Erg_09_14_Kreise!$A$7:$BK$412,Calc_Targetkreise!AU$5,FALSE)/1000/$H37</f>
        <v>0.01066598283</v>
      </c>
      <c r="AV37" s="62">
        <f>IF(AU37&lt;Master_sheet_Kriterien!$J$44,1,IF(AU37&lt;Master_sheet_Kriterien!$K$44,2,IF(AU37&lt;Master_sheet_Kriterien!$L$44,3,IF(AU37&lt;Master_sheet_Kriterien!$M$44,4,5))))</f>
        <v>2</v>
      </c>
      <c r="AW37" s="61">
        <f>VLOOKUP(Calc_Targetkreise!$D37,EW_Erg_09_14_Kreise!$A$7:$BK$412,Calc_Targetkreise!AW$5,FALSE)/1000/$H37</f>
        <v>0.007056834587</v>
      </c>
      <c r="AX37" s="61">
        <f>VLOOKUP($D37,EW_19_Kreise!$A$6:$CQ$406,Calc_Targetkreise!AX$5,FALSE)/1000/F37</f>
        <v>0.0046506798</v>
      </c>
      <c r="AY37" s="62">
        <f>IF(AX37&lt;Master_sheet_Kriterien!$J$56,1,IF(AX37&lt;Master_sheet_Kriterien!$K$56,2,IF(AX37&lt;Master_sheet_Kriterien!$L$56,3,IF(AX37&lt;Master_sheet_Kriterien!$M$56,4,5))))</f>
        <v>3</v>
      </c>
      <c r="AZ37" s="64">
        <f>VLOOKUP($D37,EW_19_Kreise!$A$6:$CQ$406,Calc_Targetkreise!AZ$5,FALSE)</f>
        <v>627</v>
      </c>
      <c r="BA37" s="62">
        <f>IF(AZ37&lt;Master_sheet_Kriterien!$J$57,1,IF(AZ37&lt;Master_sheet_Kriterien!$K$57,2,IF(AZ37&lt;Master_sheet_Kriterien!$L$57,3,IF(AZ37&lt;Master_sheet_Kriterien!$M$56,4,5))))</f>
        <v>5</v>
      </c>
      <c r="BB37" s="59">
        <f>VLOOKUP($D37,Struktur_daten_BW_2017!$B$7:$AH$452,Calc_Targetkreise!BB$5,FALSE)</f>
        <v>229.7</v>
      </c>
      <c r="BC37" s="62">
        <f>IF(BB37&lt;Master_sheet_Kriterien!$J$8,1,IF(BB37&lt;Master_sheet_Kriterien!$K$8,2,IF(BB37&lt;Master_sheet_Kriterien!$L$8,3,IF(BB37&lt;Master_sheet_Kriterien!$M$8,4,5))))</f>
        <v>3</v>
      </c>
      <c r="BD37" s="65">
        <f t="shared" si="12"/>
        <v>23.5535</v>
      </c>
      <c r="BE37" s="62">
        <f>IF(BD37&lt;Master_sheet_Kriterien!$J$10,1,IF(BD37&lt;Master_sheet_Kriterien!$K$10,2,IF(BD37&lt;Master_sheet_Kriterien!$L$10,3,IF(BD37&lt;Master_sheet_Kriterien!$M$10,4,5))))</f>
        <v>3</v>
      </c>
      <c r="BF37" s="65">
        <f>VLOOKUP($D37,Struktur_daten_BW_2017!$B$7:$AH$452,Calc_Targetkreise!BF$5,FALSE)</f>
        <v>8.5</v>
      </c>
      <c r="BG37" s="62">
        <f>IF(BF37&lt;Master_sheet_Kriterien!$J$12,1,IF(BF37&lt;Master_sheet_Kriterien!$K$12,2,IF(BF37&lt;Master_sheet_Kriterien!$L$12,3,IF(BF37&lt;Master_sheet_Kriterien!$M$12,4,5))))</f>
        <v>4</v>
      </c>
      <c r="BH37" s="65">
        <f>VLOOKUP($D37,Struktur_daten_BW_2017!$B$7:$AH$452,Calc_Targetkreise!BH$5,FALSE)</f>
        <v>10.8</v>
      </c>
      <c r="BI37" s="62">
        <f>IF(BH37&lt;Master_sheet_Kriterien!$J$14,1,IF(BH37&lt;Master_sheet_Kriterien!$K$14,2,IF(BH37&lt;Master_sheet_Kriterien!$L$14,3,IF(BH37&lt;Master_sheet_Kriterien!$M$14,4,5))))</f>
        <v>1</v>
      </c>
      <c r="BJ37" s="65">
        <f>VLOOKUP($D37,Struktur_daten_BW_2017!$B$7:$AH$452,Calc_Targetkreise!BJ$5,FALSE)</f>
        <v>35.7</v>
      </c>
      <c r="BK37" s="62">
        <f>IF(BJ37&lt;Master_sheet_Kriterien!$J$16,1,IF(BJ37&lt;Master_sheet_Kriterien!$K$16,2,IF(BJ37&lt;Master_sheet_Kriterien!$L$16,3,IF(BJ37&lt;Master_sheet_Kriterien!$M$16,4,5))))</f>
        <v>3</v>
      </c>
      <c r="BL37" s="65">
        <f>VLOOKUP($D37,Struktur_daten_BW_2017!$B$7:$AH$452,Calc_Targetkreise!BL$5,FALSE)</f>
        <v>17.1</v>
      </c>
      <c r="BM37" s="62">
        <f>IF(BL37&lt;Master_sheet_Kriterien!$J$18,1,IF(BL37&lt;Master_sheet_Kriterien!$K$18,2,IF(BL37&lt;Master_sheet_Kriterien!$L$18,3,IF(BL37&lt;Master_sheet_Kriterien!$M$18,4,5))))</f>
        <v>4</v>
      </c>
      <c r="BN37" s="65">
        <f>VLOOKUP($D37,Struktur_daten_BW_2017!$B$7:$AH$452,Calc_Targetkreise!BN$5,FALSE)</f>
        <v>12.2</v>
      </c>
      <c r="BO37" s="62">
        <f>IF(BN37&lt;Master_sheet_Kriterien!$J$20,1,IF(BN37&lt;Master_sheet_Kriterien!$K$20,2,IF(BN37&lt;Master_sheet_Kriterien!$L$20,3,IF(BN37&lt;Master_sheet_Kriterien!$M$20,4,5))))</f>
        <v>5</v>
      </c>
      <c r="BP37" s="59">
        <f>VLOOKUP($D37,Struktur_daten_BW_2017!$B$7:$AH$452,Calc_Targetkreise!BP$5,FALSE)</f>
        <v>19957</v>
      </c>
      <c r="BQ37" s="62">
        <f>IF(BP37&lt;Master_sheet_Kriterien!$J$38,1,IF(BP37&lt;Master_sheet_Kriterien!$K$38,2,IF(BP37&lt;Master_sheet_Kriterien!$L$38,3,IF(BP37&lt;Master_sheet_Kriterien!$M$38,4,5))))</f>
        <v>2</v>
      </c>
      <c r="BR37" s="65">
        <f>VLOOKUP($D37,Struktur_daten_BW_2017!$B$7:$AH$452,Calc_Targetkreise!BR$5,FALSE)</f>
        <v>35.3</v>
      </c>
      <c r="BS37" s="62">
        <f>IF(BR37&lt;Master_sheet_Kriterien!$J$24,1,IF(BR37&lt;Master_sheet_Kriterien!$K$24,2,IF(BR37&lt;Master_sheet_Kriterien!$L$24,3,IF(BR37&lt;Master_sheet_Kriterien!$M$24,4,5))))</f>
        <v>3</v>
      </c>
      <c r="BT37" s="65">
        <f>VLOOKUP($D37,Struktur_daten_BW_2017!$B$7:$AH$452,Calc_Targetkreise!BT$5,FALSE)</f>
        <v>17.1</v>
      </c>
      <c r="BU37" s="62">
        <f>IF(BT37&lt;Master_sheet_Kriterien!$J$26,1,IF(BT37&lt;Master_sheet_Kriterien!$K$26,2,IF(BT37&lt;Master_sheet_Kriterien!$L$26,3,IF(BT37&lt;Master_sheet_Kriterien!$M$26,4,5))))</f>
        <v>5</v>
      </c>
      <c r="BV37" s="65">
        <f t="shared" si="13"/>
        <v>4.73841</v>
      </c>
      <c r="BW37" s="62">
        <f>IF(BV37&lt;Master_sheet_Kriterien!$J$28,1,IF(BV37&lt;Master_sheet_Kriterien!$K$28,2,IF(BV37&lt;Master_sheet_Kriterien!$L$28,3,IF(BV37&lt;Master_sheet_Kriterien!$M$28,4,5))))</f>
        <v>4</v>
      </c>
      <c r="BX37" s="65">
        <f>VLOOKUP($D37,Struktur_daten_BW_2017!$B$7:$AH$452,Calc_Targetkreise!BX$5,FALSE)</f>
        <v>33.91812865</v>
      </c>
      <c r="BY37" s="62">
        <f>IF(BX37&lt;Master_sheet_Kriterien!$J$30,1,IF(BX37&lt;Master_sheet_Kriterien!$K$30,2,IF(BX37&lt;Master_sheet_Kriterien!$L$30,3,IF(BX37&lt;Master_sheet_Kriterien!$M$30,4,5))))</f>
        <v>5</v>
      </c>
      <c r="BZ37" s="65">
        <f>CL37/1000</f>
        <v>11.241</v>
      </c>
      <c r="CA37" s="62">
        <f>IF(BZ37&lt;Master_sheet_Kriterien!$J$32,1,IF(BZ37&lt;Master_sheet_Kriterien!$K$32,2,IF(BZ37&lt;Master_sheet_Kriterien!$L$32,3,IF(BZ37&lt;Master_sheet_Kriterien!$M$32,4,5))))</f>
        <v>1</v>
      </c>
      <c r="CB37" s="65">
        <f>BZ37/CM37*100</f>
        <v>4.056658246</v>
      </c>
      <c r="CC37" s="62">
        <f>IF(CB37&lt;Master_sheet_Kriterien!$J$34,1,IF(CB37&lt;Master_sheet_Kriterien!$K$34,2,IF(CB37&lt;Master_sheet_Kriterien!$L$34,3,IF(CB37&lt;Master_sheet_Kriterien!$M$34,4,5))))</f>
        <v>1</v>
      </c>
      <c r="CD37" s="65">
        <f>100-VLOOKUP($D37,Struktur_daten_BW_2017!$B$7:$AH$452,Calc_Targetkreise!CD$5,FALSE)</f>
        <v>48.4</v>
      </c>
      <c r="CE37" s="62">
        <f>IF(CD37&lt;Master_sheet_Kriterien!$J$40,1,IF(CD37&lt;Master_sheet_Kriterien!$K$40,2,IF(CD37&lt;Master_sheet_Kriterien!$L$40,3,IF(CD37&lt;Master_sheet_Kriterien!$M$40,4,5))))</f>
        <v>3</v>
      </c>
      <c r="CF37" s="61"/>
      <c r="CG37" s="59">
        <f>VLOOKUP($D37,EW_19_Kreise!$A$6:$CQ$406,Calc_Targetkreise!CG$5,FALSE)/1000</f>
        <v>217.02</v>
      </c>
      <c r="CH37" s="59">
        <f>VLOOKUP($D37,BW_17_Kreise!$B$7:$CC$410,Calc_Targetkreise!CH$5,FALSE)/1000</f>
        <v>218.349</v>
      </c>
      <c r="CI37" s="59">
        <f>VLOOKUP($D37,EW_Erg_09_14_Kreise!$A$10:$BK$412,Calc_Targetkreise!CI$5,FALSE)/1000</f>
        <v>219.042</v>
      </c>
      <c r="CJ37" s="59">
        <f>VLOOKUP($D37,EW_Erg_09_14_Kreise!$A$10:$BK$412,Calc_Targetkreise!CJ$5,FALSE)/1000</f>
        <v>223.143</v>
      </c>
      <c r="CK37" s="59">
        <f>VLOOKUP($D37,EW_Erg_09_14_Kreise!$A$10:$BK$412,Calc_Targetkreise!CK$5,FALSE)/1000</f>
        <v>95.679</v>
      </c>
      <c r="CL37" s="45">
        <f>6048+5193</f>
        <v>11241</v>
      </c>
      <c r="CM37" s="59">
        <f>VLOOKUP($D37,Struktur_daten_BW_2017!$B$7:$AH$452,Calc_Targetkreise!CM$5,FALSE)</f>
        <v>277.1</v>
      </c>
      <c r="CN37" s="66">
        <v>6.0</v>
      </c>
      <c r="CO37" s="67">
        <f t="shared" si="16"/>
        <v>0.02165283291</v>
      </c>
      <c r="CP37" s="62">
        <f>IF(CO37&lt;Master_sheet_Kriterien!$J$58,1,IF(CO37&lt;Master_sheet_Kriterien!$K$58,2,IF(CO37&lt;Master_sheet_Kriterien!$L$58,3,IF(CO37&lt;Master_sheet_Kriterien!$M$58,4,5))))</f>
        <v>1</v>
      </c>
      <c r="CQ37" s="66">
        <v>6.0</v>
      </c>
      <c r="CR37" s="67">
        <f t="shared" si="17"/>
        <v>0.02165283291</v>
      </c>
      <c r="CS37" s="62">
        <f>IF(CR37&lt;Master_sheet_Kriterien!$J$59,1,IF(CR37&lt;Master_sheet_Kriterien!$K$59,2,IF(CR37&lt;Master_sheet_Kriterien!$L$59,3,IF(CR37&lt;Master_sheet_Kriterien!$M$59,4,5))))</f>
        <v>1</v>
      </c>
      <c r="CT37" s="66">
        <v>0.0</v>
      </c>
      <c r="CU37" s="44"/>
      <c r="CV37" s="66">
        <v>0.0</v>
      </c>
      <c r="CW37" s="68"/>
      <c r="CY37" s="31">
        <f t="shared" si="18"/>
        <v>3254</v>
      </c>
      <c r="DB37" s="76" t="str">
        <f t="shared" si="19"/>
        <v>Hildesheim</v>
      </c>
      <c r="DC37" s="58">
        <f t="shared" si="20"/>
        <v>138</v>
      </c>
      <c r="DD37" s="77">
        <f t="shared" si="21"/>
        <v>168</v>
      </c>
      <c r="DE37" s="72">
        <f t="shared" si="22"/>
        <v>0.0046506798</v>
      </c>
      <c r="DG37" s="76" t="str">
        <f t="shared" si="23"/>
        <v>Hildesheim</v>
      </c>
      <c r="DH37" s="58" t="str">
        <f t="shared" si="24"/>
        <v>#REF!</v>
      </c>
      <c r="DI37" s="75">
        <f t="shared" si="25"/>
        <v>162.2165283</v>
      </c>
      <c r="DJ37" s="78">
        <f t="shared" si="26"/>
        <v>0.0046506798</v>
      </c>
      <c r="DK37" s="75"/>
      <c r="DL37" s="75"/>
      <c r="DM37" s="75"/>
      <c r="DN37" s="75"/>
      <c r="DO37" s="75"/>
      <c r="DP37" s="44"/>
    </row>
    <row r="38" ht="16.5" customHeight="1">
      <c r="A38" s="58">
        <f t="shared" si="5"/>
        <v>345</v>
      </c>
      <c r="B38" s="58">
        <f t="shared" si="6"/>
        <v>127</v>
      </c>
      <c r="C38" s="58" t="s">
        <v>177</v>
      </c>
      <c r="D38" s="58">
        <v>3255.0</v>
      </c>
      <c r="E38" s="58" t="s">
        <v>193</v>
      </c>
      <c r="F38" s="59">
        <f>VLOOKUP($D38,EW_19_Kreise!$A$6:$CQ$406,Calc_Targetkreise!F$5,FALSE)/1000</f>
        <v>33.131</v>
      </c>
      <c r="G38" s="59">
        <f>VLOOKUP($D38,BW_17_Kreise!$B$7:$CC$410,Calc_Targetkreise!G$5,FALSE)/1000</f>
        <v>41.702</v>
      </c>
      <c r="H38" s="59">
        <f>VLOOKUP($D38,EW_Erg_09_14_Kreise!$A$10:$BK$412,Calc_Targetkreise!H$5,FALSE)/1000</f>
        <v>26.941</v>
      </c>
      <c r="I38" s="60">
        <f t="shared" ref="I38:K38" si="147">F38/CG38</f>
        <v>0.5921537087</v>
      </c>
      <c r="J38" s="60">
        <f t="shared" si="147"/>
        <v>0.739226774</v>
      </c>
      <c r="K38" s="60">
        <f t="shared" si="147"/>
        <v>0.4642198673</v>
      </c>
      <c r="L38" s="61">
        <f t="shared" ref="L38:M38" si="148">1-(T38+X38)</f>
        <v>0.4190033503</v>
      </c>
      <c r="M38" s="61">
        <f t="shared" si="148"/>
        <v>0.3490240276</v>
      </c>
      <c r="N38" s="62">
        <f>IF(L38&lt;Master_sheet_Kriterien!$J$46,1,IF(L38&lt;Master_sheet_Kriterien!$K$46,2,IF(L38&lt;Master_sheet_Kriterien!$L$46,3,IF(L38&lt;Master_sheet_Kriterien!$M$46,4,5))))</f>
        <v>2</v>
      </c>
      <c r="O38" s="62">
        <f>IF(M38&lt;Master_sheet_Kriterien!$J$46,1,IF(M38&lt;Master_sheet_Kriterien!$K$46,2,IF(M38&lt;Master_sheet_Kriterien!$L$46,3,IF(M38&lt;Master_sheet_Kriterien!$M$46,4,5))))</f>
        <v>1</v>
      </c>
      <c r="P38" s="61">
        <f t="shared" ref="P38:Q38" si="149">1-(T38+AM38)</f>
        <v>0.6175183363</v>
      </c>
      <c r="Q38" s="61">
        <f t="shared" si="149"/>
        <v>0.5931130401</v>
      </c>
      <c r="R38" s="62">
        <f>IF(P38&lt;Master_sheet_Kriterien!$J$46,1,IF(P38&lt;Master_sheet_Kriterien!$K$46,2,IF(P38&lt;Master_sheet_Kriterien!$L$46,3,IF(P38&lt;Master_sheet_Kriterien!$M$46,4,5))))</f>
        <v>5</v>
      </c>
      <c r="S38" s="62">
        <f>IF(Q38&lt;Master_sheet_Kriterien!$J$46,1,IF(Q38&lt;Master_sheet_Kriterien!$K$46,2,IF(Q38&lt;Master_sheet_Kriterien!$L$46,3,IF(Q38&lt;Master_sheet_Kriterien!$M$46,4,5))))</f>
        <v>5</v>
      </c>
      <c r="T38" s="61">
        <f>VLOOKUP($D38,EW_19_Kreise!$A$6:$CQ$406,Calc_Targetkreise!T$5,FALSE)/1000/F38</f>
        <v>0.2992061815</v>
      </c>
      <c r="U38" s="63">
        <f>VLOOKUP($D38,BW_17_Kreise!$B$7:$CC$410,Calc_Targetkreise!U$5,FALSE)/1000/$G38</f>
        <v>0.3106805429</v>
      </c>
      <c r="V38" s="61">
        <f>VLOOKUP(Calc_Targetkreise!$D38,EW_Erg_09_14_Kreise!$A$7:$BK$412,Calc_Targetkreise!V$5,FALSE)/1000/$H38</f>
        <v>0.3578560558</v>
      </c>
      <c r="W38" s="61">
        <f>VLOOKUP(Calc_Targetkreise!$D38,EW_Erg_09_14_Kreise!$A$7:$BK$412,Calc_Targetkreise!W$5,FALSE)/1000/CK38</f>
        <v>0.333125325</v>
      </c>
      <c r="X38" s="61">
        <f>VLOOKUP($D38,EW_19_Kreise!$A$6:$CQ$406,Calc_Targetkreise!X$5,FALSE)/1000/F38</f>
        <v>0.2817904681</v>
      </c>
      <c r="Y38" s="63">
        <f>VLOOKUP($D38,BW_17_Kreise!$B$7:$CC$410,Calc_Targetkreise!Y$5,FALSE)/1000/$G38</f>
        <v>0.3402954295</v>
      </c>
      <c r="Z38" s="61">
        <f>VLOOKUP(Calc_Targetkreise!$D38,EW_Erg_09_14_Kreise!$A$7:$BK$412,Calc_Targetkreise!Z$5,FALSE)/1000/$H38</f>
        <v>0.3872907464</v>
      </c>
      <c r="AA38" s="61">
        <f>VLOOKUP(Calc_Targetkreise!$D38,EW_Erg_09_14_Kreise!$A$7:$BK$412,Calc_Targetkreise!AA$5,FALSE)/1000/$H38</f>
        <v>0.4060725289</v>
      </c>
      <c r="AB38" s="61">
        <f>VLOOKUP($D38,EW_19_Kreise!$A$6:$CQ$406,Calc_Targetkreise!AB$5,FALSE)/1000/F38</f>
        <v>0.1662491322</v>
      </c>
      <c r="AC38" s="63">
        <f>VLOOKUP($D38,BW_17_Kreise!$B$7:$CC$410,Calc_Targetkreise!AC$5,FALSE)/1000/$G38</f>
        <v>0.06661551005</v>
      </c>
      <c r="AD38" s="61">
        <f>VLOOKUP(Calc_Targetkreise!$D38,EW_Erg_09_14_Kreise!$A$7:$BK$412,Calc_Targetkreise!AD$5,FALSE)/1000/$H38</f>
        <v>0.09179317768</v>
      </c>
      <c r="AE38" s="62">
        <f>IF(AC38&lt;Master_sheet_Kriterien!$J$54,1,IF(AC38&lt;Master_sheet_Kriterien!$K$54,2,IF(AC38&lt;Master_sheet_Kriterien!$L$54,3,IF(AC38&lt;Master_sheet_Kriterien!$M$54,4,5))))</f>
        <v>2</v>
      </c>
      <c r="AF38" s="61">
        <f>VLOOKUP(Calc_Targetkreise!$D38,EW_Erg_09_14_Kreise!$A$7:$BK$412,Calc_Targetkreise!AF$5,FALSE)/1000/$H38</f>
        <v>0.09331502171</v>
      </c>
      <c r="AG38" s="63">
        <f>VLOOKUP($D38,BW_17_Kreise!$B$7:$CC$410,Calc_Targetkreise!AG$5,FALSE)/1000/$G38</f>
        <v>0.101865618</v>
      </c>
      <c r="AH38" s="61">
        <f>VLOOKUP(Calc_Targetkreise!$D38,EW_Erg_09_14_Kreise!$A$7:$BK$412,Calc_Targetkreise!AH$5,FALSE)/1000/$H38</f>
        <v>0.03385175012</v>
      </c>
      <c r="AI38" s="61">
        <f>VLOOKUP(Calc_Targetkreise!$D38,EW_Erg_09_14_Kreise!$A$7:$BK$412,Calc_Targetkreise!AI$5,FALSE)/1000/$H38</f>
        <v>0.1084963439</v>
      </c>
      <c r="AJ38" s="63">
        <f>VLOOKUP($D38,BW_17_Kreise!$B$7:$CC$410,Calc_Targetkreise!AJ$5,FALSE)/1000/$G38</f>
        <v>0.05373842981</v>
      </c>
      <c r="AK38" s="61">
        <f>VLOOKUP(Calc_Targetkreise!$D38,EW_Erg_09_14_Kreise!$A$7:$BK$412,Calc_Targetkreise!AK$5,FALSE)/1000/$H38</f>
        <v>0.03336921421</v>
      </c>
      <c r="AL38" s="61">
        <f>VLOOKUP(Calc_Targetkreise!$D38,EW_Erg_09_14_Kreise!$A$7:$BK$412,Calc_Targetkreise!AL$5,FALSE)/1000/$H38</f>
        <v>0.03767491927</v>
      </c>
      <c r="AM38" s="61">
        <f>VLOOKUP($D38,EW_19_Kreise!$A$6:$CQ$406,Calc_Targetkreise!AM$5,FALSE)/1000/F38</f>
        <v>0.08327548218</v>
      </c>
      <c r="AN38" s="63">
        <f>VLOOKUP($D38,BW_17_Kreise!$B$7:$CC$410,Calc_Targetkreise!AN$5,FALSE)/1000/$G38</f>
        <v>0.09620641696</v>
      </c>
      <c r="AO38" s="61">
        <f>VLOOKUP(Calc_Targetkreise!$D38,EW_Erg_09_14_Kreise!$A$7:$BK$412,Calc_Targetkreise!AO$5,FALSE)/1000/$H38</f>
        <v>0.0473998738</v>
      </c>
      <c r="AP38" s="61">
        <f>VLOOKUP(Calc_Targetkreise!$D38,EW_Erg_09_14_Kreise!$A$7:$BK$412,Calc_Targetkreise!AP$5,FALSE)/1000/$H38</f>
        <v>0.0002227088824</v>
      </c>
      <c r="AQ38" s="61">
        <f t="shared" ref="AQ38:AR38" si="150">1-U38-Y38-AC38-AG38-AJ38-AN38</f>
        <v>0.03059805285</v>
      </c>
      <c r="AR38" s="61">
        <f t="shared" si="150"/>
        <v>0.04843918192</v>
      </c>
      <c r="AS38" s="61">
        <f t="shared" si="11"/>
        <v>0.0210931524</v>
      </c>
      <c r="AT38" s="63">
        <f>VLOOKUP($D38,BW_17_Kreise!$B$7:$CC$410,Calc_Targetkreise!AT$5,FALSE)/1000/$G38</f>
        <v>0.00347705146</v>
      </c>
      <c r="AU38" s="61">
        <f>VLOOKUP(Calc_Targetkreise!$D38,EW_Erg_09_14_Kreise!$A$7:$BK$412,Calc_Targetkreise!AU$5,FALSE)/1000/$H38</f>
        <v>0.009873427119</v>
      </c>
      <c r="AV38" s="62">
        <f>IF(AU38&lt;Master_sheet_Kriterien!$J$44,1,IF(AU38&lt;Master_sheet_Kriterien!$K$44,2,IF(AU38&lt;Master_sheet_Kriterien!$L$44,3,IF(AU38&lt;Master_sheet_Kriterien!$M$44,4,5))))</f>
        <v>2</v>
      </c>
      <c r="AW38" s="61">
        <f>VLOOKUP(Calc_Targetkreise!$D38,EW_Erg_09_14_Kreise!$A$7:$BK$412,Calc_Targetkreise!AW$5,FALSE)/1000/$H38</f>
        <v>0.006347203148</v>
      </c>
      <c r="AX38" s="61">
        <f>VLOOKUP($D38,EW_19_Kreise!$A$6:$CQ$406,Calc_Targetkreise!AX$5,FALSE)/1000/F38</f>
        <v>0.00301832121</v>
      </c>
      <c r="AY38" s="62">
        <f>IF(AX38&lt;Master_sheet_Kriterien!$J$56,1,IF(AX38&lt;Master_sheet_Kriterien!$K$56,2,IF(AX38&lt;Master_sheet_Kriterien!$L$56,3,IF(AX38&lt;Master_sheet_Kriterien!$M$56,4,5))))</f>
        <v>2</v>
      </c>
      <c r="AZ38" s="64">
        <f>VLOOKUP($D38,EW_19_Kreise!$A$6:$CQ$406,Calc_Targetkreise!AZ$5,FALSE)</f>
        <v>100</v>
      </c>
      <c r="BA38" s="62">
        <f>IF(AZ38&lt;Master_sheet_Kriterien!$J$57,1,IF(AZ38&lt;Master_sheet_Kriterien!$K$57,2,IF(AZ38&lt;Master_sheet_Kriterien!$L$57,3,IF(AZ38&lt;Master_sheet_Kriterien!$M$56,4,5))))</f>
        <v>1</v>
      </c>
      <c r="BB38" s="59">
        <f>VLOOKUP($D38,Struktur_daten_BW_2017!$B$7:$AH$452,Calc_Targetkreise!BB$5,FALSE)</f>
        <v>132</v>
      </c>
      <c r="BC38" s="62">
        <f>IF(BB38&lt;Master_sheet_Kriterien!$J$8,1,IF(BB38&lt;Master_sheet_Kriterien!$K$8,2,IF(BB38&lt;Master_sheet_Kriterien!$L$8,3,IF(BB38&lt;Master_sheet_Kriterien!$M$8,4,5))))</f>
        <v>1</v>
      </c>
      <c r="BD38" s="65">
        <f t="shared" si="12"/>
        <v>17.575</v>
      </c>
      <c r="BE38" s="62">
        <f>IF(BD38&lt;Master_sheet_Kriterien!$J$10,1,IF(BD38&lt;Master_sheet_Kriterien!$K$10,2,IF(BD38&lt;Master_sheet_Kriterien!$L$10,3,IF(BD38&lt;Master_sheet_Kriterien!$M$10,4,5))))</f>
        <v>1</v>
      </c>
      <c r="BF38" s="65">
        <f>VLOOKUP($D38,Struktur_daten_BW_2017!$B$7:$AH$452,Calc_Targetkreise!BF$5,FALSE)</f>
        <v>7.4</v>
      </c>
      <c r="BG38" s="62">
        <f>IF(BF38&lt;Master_sheet_Kriterien!$J$12,1,IF(BF38&lt;Master_sheet_Kriterien!$K$12,2,IF(BF38&lt;Master_sheet_Kriterien!$L$12,3,IF(BF38&lt;Master_sheet_Kriterien!$M$12,4,5))))</f>
        <v>2</v>
      </c>
      <c r="BH38" s="65">
        <f>VLOOKUP($D38,Struktur_daten_BW_2017!$B$7:$AH$452,Calc_Targetkreise!BH$5,FALSE)</f>
        <v>9.9</v>
      </c>
      <c r="BI38" s="62">
        <f>IF(BH38&lt;Master_sheet_Kriterien!$J$14,1,IF(BH38&lt;Master_sheet_Kriterien!$K$14,2,IF(BH38&lt;Master_sheet_Kriterien!$L$14,3,IF(BH38&lt;Master_sheet_Kriterien!$M$14,4,5))))</f>
        <v>1</v>
      </c>
      <c r="BJ38" s="65">
        <f>VLOOKUP($D38,Struktur_daten_BW_2017!$B$7:$AH$452,Calc_Targetkreise!BJ$5,FALSE)</f>
        <v>35.1</v>
      </c>
      <c r="BK38" s="62">
        <f>IF(BJ38&lt;Master_sheet_Kriterien!$J$16,1,IF(BJ38&lt;Master_sheet_Kriterien!$K$16,2,IF(BJ38&lt;Master_sheet_Kriterien!$L$16,3,IF(BJ38&lt;Master_sheet_Kriterien!$M$16,4,5))))</f>
        <v>2</v>
      </c>
      <c r="BL38" s="65">
        <f>VLOOKUP($D38,Struktur_daten_BW_2017!$B$7:$AH$452,Calc_Targetkreise!BL$5,FALSE)</f>
        <v>18.4</v>
      </c>
      <c r="BM38" s="62">
        <f>IF(BL38&lt;Master_sheet_Kriterien!$J$18,1,IF(BL38&lt;Master_sheet_Kriterien!$K$18,2,IF(BL38&lt;Master_sheet_Kriterien!$L$18,3,IF(BL38&lt;Master_sheet_Kriterien!$M$18,4,5))))</f>
        <v>5</v>
      </c>
      <c r="BN38" s="65">
        <f>VLOOKUP($D38,Struktur_daten_BW_2017!$B$7:$AH$452,Calc_Targetkreise!BN$5,FALSE)</f>
        <v>13.9</v>
      </c>
      <c r="BO38" s="62">
        <f>IF(BN38&lt;Master_sheet_Kriterien!$J$20,1,IF(BN38&lt;Master_sheet_Kriterien!$K$20,2,IF(BN38&lt;Master_sheet_Kriterien!$L$20,3,IF(BN38&lt;Master_sheet_Kriterien!$M$20,4,5))))</f>
        <v>5</v>
      </c>
      <c r="BP38" s="59">
        <f>VLOOKUP($D38,Struktur_daten_BW_2017!$B$7:$AH$452,Calc_Targetkreise!BP$5,FALSE)</f>
        <v>20459</v>
      </c>
      <c r="BQ38" s="62">
        <f>IF(BP38&lt;Master_sheet_Kriterien!$J$38,1,IF(BP38&lt;Master_sheet_Kriterien!$K$38,2,IF(BP38&lt;Master_sheet_Kriterien!$L$38,3,IF(BP38&lt;Master_sheet_Kriterien!$M$38,4,5))))</f>
        <v>3</v>
      </c>
      <c r="BR38" s="65">
        <f>VLOOKUP($D38,Struktur_daten_BW_2017!$B$7:$AH$452,Calc_Targetkreise!BR$5,FALSE)</f>
        <v>29.5</v>
      </c>
      <c r="BS38" s="62">
        <f>IF(BR38&lt;Master_sheet_Kriterien!$J$24,1,IF(BR38&lt;Master_sheet_Kriterien!$K$24,2,IF(BR38&lt;Master_sheet_Kriterien!$L$24,3,IF(BR38&lt;Master_sheet_Kriterien!$M$24,4,5))))</f>
        <v>2</v>
      </c>
      <c r="BT38" s="65">
        <f>VLOOKUP($D38,Struktur_daten_BW_2017!$B$7:$AH$452,Calc_Targetkreise!BT$5,FALSE)</f>
        <v>16.1</v>
      </c>
      <c r="BU38" s="62">
        <f>IF(BT38&lt;Master_sheet_Kriterien!$J$26,1,IF(BT38&lt;Master_sheet_Kriterien!$K$26,2,IF(BT38&lt;Master_sheet_Kriterien!$L$26,3,IF(BT38&lt;Master_sheet_Kriterien!$M$26,4,5))))</f>
        <v>5</v>
      </c>
      <c r="BV38" s="65">
        <f t="shared" si="13"/>
        <v>3.82375</v>
      </c>
      <c r="BW38" s="62">
        <f>IF(BV38&lt;Master_sheet_Kriterien!$J$28,1,IF(BV38&lt;Master_sheet_Kriterien!$K$28,2,IF(BV38&lt;Master_sheet_Kriterien!$L$28,3,IF(BV38&lt;Master_sheet_Kriterien!$M$28,4,5))))</f>
        <v>3</v>
      </c>
      <c r="BX38" s="65">
        <f>VLOOKUP($D38,Struktur_daten_BW_2017!$B$7:$AH$452,Calc_Targetkreise!BX$5,FALSE)</f>
        <v>34.7826087</v>
      </c>
      <c r="BY38" s="62">
        <f>IF(BX38&lt;Master_sheet_Kriterien!$J$30,1,IF(BX38&lt;Master_sheet_Kriterien!$K$30,2,IF(BX38&lt;Master_sheet_Kriterien!$L$30,3,IF(BX38&lt;Master_sheet_Kriterien!$M$30,4,5))))</f>
        <v>5</v>
      </c>
      <c r="BZ38" s="65"/>
      <c r="CA38" s="62">
        <f>IF(BZ38&lt;Master_sheet_Kriterien!$J$32,1,IF(BZ38&lt;Master_sheet_Kriterien!$K$32,2,IF(BZ38&lt;Master_sheet_Kriterien!$L$32,3,IF(BZ38&lt;Master_sheet_Kriterien!$M$32,4,5))))</f>
        <v>1</v>
      </c>
      <c r="CB38" s="65"/>
      <c r="CC38" s="62">
        <f>IF(CB38&lt;Master_sheet_Kriterien!$J$34,1,IF(CB38&lt;Master_sheet_Kriterien!$K$34,2,IF(CB38&lt;Master_sheet_Kriterien!$L$34,3,IF(CB38&lt;Master_sheet_Kriterien!$M$34,4,5))))</f>
        <v>1</v>
      </c>
      <c r="CD38" s="65">
        <f>100-VLOOKUP($D38,Struktur_daten_BW_2017!$B$7:$AH$452,Calc_Targetkreise!CD$5,FALSE)</f>
        <v>43.8</v>
      </c>
      <c r="CE38" s="62">
        <f>IF(CD38&lt;Master_sheet_Kriterien!$J$40,1,IF(CD38&lt;Master_sheet_Kriterien!$K$40,2,IF(CD38&lt;Master_sheet_Kriterien!$L$40,3,IF(CD38&lt;Master_sheet_Kriterien!$M$40,4,5))))</f>
        <v>2</v>
      </c>
      <c r="CF38" s="61"/>
      <c r="CG38" s="59">
        <f>VLOOKUP($D38,EW_19_Kreise!$A$6:$CQ$406,Calc_Targetkreise!CG$5,FALSE)/1000</f>
        <v>55.95</v>
      </c>
      <c r="CH38" s="59">
        <f>VLOOKUP($D38,BW_17_Kreise!$B$7:$CC$410,Calc_Targetkreise!CH$5,FALSE)/1000</f>
        <v>56.413</v>
      </c>
      <c r="CI38" s="59">
        <f>VLOOKUP($D38,EW_Erg_09_14_Kreise!$A$10:$BK$412,Calc_Targetkreise!CI$5,FALSE)/1000</f>
        <v>58.035</v>
      </c>
      <c r="CJ38" s="59">
        <f>VLOOKUP($D38,EW_Erg_09_14_Kreise!$A$10:$BK$412,Calc_Targetkreise!CJ$5,FALSE)/1000</f>
        <v>60.504</v>
      </c>
      <c r="CK38" s="59">
        <f>VLOOKUP($D38,EW_Erg_09_14_Kreise!$A$10:$BK$412,Calc_Targetkreise!CK$5,FALSE)/1000</f>
        <v>28.845</v>
      </c>
      <c r="CL38" s="45"/>
      <c r="CM38" s="59">
        <f>VLOOKUP($D38,Struktur_daten_BW_2017!$B$7:$AH$452,Calc_Targetkreise!CM$5,FALSE)</f>
        <v>237.5</v>
      </c>
      <c r="CN38" s="66">
        <v>2.0</v>
      </c>
      <c r="CO38" s="67">
        <f t="shared" si="16"/>
        <v>0.008421052632</v>
      </c>
      <c r="CP38" s="62">
        <f>IF(CO38&lt;Master_sheet_Kriterien!$J$58,1,IF(CO38&lt;Master_sheet_Kriterien!$K$58,2,IF(CO38&lt;Master_sheet_Kriterien!$L$58,3,IF(CO38&lt;Master_sheet_Kriterien!$M$58,4,5))))</f>
        <v>1</v>
      </c>
      <c r="CQ38" s="66">
        <v>1.0</v>
      </c>
      <c r="CR38" s="67">
        <f t="shared" si="17"/>
        <v>0.004210526316</v>
      </c>
      <c r="CS38" s="62">
        <f>IF(CR38&lt;Master_sheet_Kriterien!$J$59,1,IF(CR38&lt;Master_sheet_Kriterien!$K$59,2,IF(CR38&lt;Master_sheet_Kriterien!$L$59,3,IF(CR38&lt;Master_sheet_Kriterien!$M$59,4,5))))</f>
        <v>1</v>
      </c>
      <c r="CT38" s="66">
        <v>1.0</v>
      </c>
      <c r="CU38" s="44"/>
      <c r="CV38" s="66">
        <v>0.0</v>
      </c>
      <c r="CW38" s="68"/>
      <c r="CY38" s="31">
        <f t="shared" si="18"/>
        <v>3255</v>
      </c>
      <c r="DB38" s="76" t="str">
        <f t="shared" si="19"/>
        <v>Holzminden</v>
      </c>
      <c r="DC38" s="58">
        <f t="shared" si="20"/>
        <v>345</v>
      </c>
      <c r="DD38" s="77">
        <f t="shared" si="21"/>
        <v>127</v>
      </c>
      <c r="DE38" s="72">
        <f t="shared" si="22"/>
        <v>0.00301832121</v>
      </c>
      <c r="DG38" s="76" t="str">
        <f t="shared" si="23"/>
        <v>Holzminden</v>
      </c>
      <c r="DH38" s="58" t="str">
        <f t="shared" si="24"/>
        <v>#REF!</v>
      </c>
      <c r="DI38" s="75">
        <f t="shared" si="25"/>
        <v>121.0842105</v>
      </c>
      <c r="DJ38" s="78">
        <f t="shared" si="26"/>
        <v>0.00301832121</v>
      </c>
      <c r="DK38" s="75"/>
      <c r="DL38" s="75"/>
      <c r="DM38" s="75"/>
      <c r="DN38" s="75"/>
      <c r="DO38" s="75"/>
      <c r="DP38" s="44"/>
    </row>
    <row r="39" ht="16.5" customHeight="1">
      <c r="A39" s="58">
        <f t="shared" si="5"/>
        <v>322</v>
      </c>
      <c r="B39" s="58">
        <f t="shared" si="6"/>
        <v>131</v>
      </c>
      <c r="C39" s="58" t="s">
        <v>177</v>
      </c>
      <c r="D39" s="58">
        <v>3256.0</v>
      </c>
      <c r="E39" s="58" t="s">
        <v>194</v>
      </c>
      <c r="F39" s="59">
        <f>VLOOKUP($D39,EW_19_Kreise!$A$6:$CQ$406,Calc_Targetkreise!F$5,FALSE)/1000</f>
        <v>53.209</v>
      </c>
      <c r="G39" s="59">
        <f>VLOOKUP($D39,BW_17_Kreise!$B$7:$CC$410,Calc_Targetkreise!G$5,FALSE)/1000</f>
        <v>68.935</v>
      </c>
      <c r="H39" s="59">
        <f>VLOOKUP($D39,EW_Erg_09_14_Kreise!$A$10:$BK$412,Calc_Targetkreise!H$5,FALSE)/1000</f>
        <v>40.858</v>
      </c>
      <c r="I39" s="60">
        <f t="shared" ref="I39:K39" si="151">F39/CG39</f>
        <v>0.5634338236</v>
      </c>
      <c r="J39" s="60">
        <f t="shared" si="151"/>
        <v>0.7280533142</v>
      </c>
      <c r="K39" s="60">
        <f t="shared" si="151"/>
        <v>0.4281732059</v>
      </c>
      <c r="L39" s="61">
        <f t="shared" ref="L39:M39" si="152">1-(T39+X39)</f>
        <v>0.4560506681</v>
      </c>
      <c r="M39" s="61">
        <f t="shared" si="152"/>
        <v>0.3461956916</v>
      </c>
      <c r="N39" s="62">
        <f>IF(L39&lt;Master_sheet_Kriterien!$J$46,1,IF(L39&lt;Master_sheet_Kriterien!$K$46,2,IF(L39&lt;Master_sheet_Kriterien!$L$46,3,IF(L39&lt;Master_sheet_Kriterien!$M$46,4,5))))</f>
        <v>3</v>
      </c>
      <c r="O39" s="62">
        <f>IF(M39&lt;Master_sheet_Kriterien!$J$46,1,IF(M39&lt;Master_sheet_Kriterien!$K$46,2,IF(M39&lt;Master_sheet_Kriterien!$L$46,3,IF(M39&lt;Master_sheet_Kriterien!$M$46,4,5))))</f>
        <v>1</v>
      </c>
      <c r="P39" s="61">
        <f t="shared" ref="P39:Q39" si="153">1-(T39+AM39)</f>
        <v>0.5867240504</v>
      </c>
      <c r="Q39" s="61">
        <f t="shared" si="153"/>
        <v>0.5276274752</v>
      </c>
      <c r="R39" s="62">
        <f>IF(P39&lt;Master_sheet_Kriterien!$J$46,1,IF(P39&lt;Master_sheet_Kriterien!$K$46,2,IF(P39&lt;Master_sheet_Kriterien!$L$46,3,IF(P39&lt;Master_sheet_Kriterien!$M$46,4,5))))</f>
        <v>5</v>
      </c>
      <c r="S39" s="62">
        <f>IF(Q39&lt;Master_sheet_Kriterien!$J$46,1,IF(Q39&lt;Master_sheet_Kriterien!$K$46,2,IF(Q39&lt;Master_sheet_Kriterien!$L$46,3,IF(Q39&lt;Master_sheet_Kriterien!$M$46,4,5))))</f>
        <v>5</v>
      </c>
      <c r="T39" s="61">
        <f>VLOOKUP($D39,EW_19_Kreise!$A$6:$CQ$406,Calc_Targetkreise!T$5,FALSE)/1000/F39</f>
        <v>0.3268056156</v>
      </c>
      <c r="U39" s="63">
        <f>VLOOKUP($D39,BW_17_Kreise!$B$7:$CC$410,Calc_Targetkreise!U$5,FALSE)/1000/$G39</f>
        <v>0.3743091318</v>
      </c>
      <c r="V39" s="61">
        <f>VLOOKUP(Calc_Targetkreise!$D39,EW_Erg_09_14_Kreise!$A$7:$BK$412,Calc_Targetkreise!V$5,FALSE)/1000/$H39</f>
        <v>0.4273336923</v>
      </c>
      <c r="W39" s="61">
        <f>VLOOKUP(Calc_Targetkreise!$D39,EW_Erg_09_14_Kreise!$A$7:$BK$412,Calc_Targetkreise!W$5,FALSE)/1000/CK39</f>
        <v>0.4088130775</v>
      </c>
      <c r="X39" s="61">
        <f>VLOOKUP($D39,EW_19_Kreise!$A$6:$CQ$406,Calc_Targetkreise!X$5,FALSE)/1000/F39</f>
        <v>0.2171437163</v>
      </c>
      <c r="Y39" s="63">
        <f>VLOOKUP($D39,BW_17_Kreise!$B$7:$CC$410,Calc_Targetkreise!Y$5,FALSE)/1000/$G39</f>
        <v>0.2794951766</v>
      </c>
      <c r="Z39" s="61">
        <f>VLOOKUP(Calc_Targetkreise!$D39,EW_Erg_09_14_Kreise!$A$7:$BK$412,Calc_Targetkreise!Z$5,FALSE)/1000/$H39</f>
        <v>0.3231435704</v>
      </c>
      <c r="AA39" s="61">
        <f>VLOOKUP(Calc_Targetkreise!$D39,EW_Erg_09_14_Kreise!$A$7:$BK$412,Calc_Targetkreise!AA$5,FALSE)/1000/$H39</f>
        <v>0.2513094131</v>
      </c>
      <c r="AB39" s="61">
        <f>VLOOKUP($D39,EW_19_Kreise!$A$6:$CQ$406,Calc_Targetkreise!AB$5,FALSE)/1000/F39</f>
        <v>0.2022590163</v>
      </c>
      <c r="AC39" s="63">
        <f>VLOOKUP($D39,BW_17_Kreise!$B$7:$CC$410,Calc_Targetkreise!AC$5,FALSE)/1000/$G39</f>
        <v>0.08113440197</v>
      </c>
      <c r="AD39" s="61">
        <f>VLOOKUP(Calc_Targetkreise!$D39,EW_Erg_09_14_Kreise!$A$7:$BK$412,Calc_Targetkreise!AD$5,FALSE)/1000/$H39</f>
        <v>0.09736159381</v>
      </c>
      <c r="AE39" s="62">
        <f>IF(AC39&lt;Master_sheet_Kriterien!$J$54,1,IF(AC39&lt;Master_sheet_Kriterien!$K$54,2,IF(AC39&lt;Master_sheet_Kriterien!$L$54,3,IF(AC39&lt;Master_sheet_Kriterien!$M$54,4,5))))</f>
        <v>3</v>
      </c>
      <c r="AF39" s="61">
        <f>VLOOKUP(Calc_Targetkreise!$D39,EW_Erg_09_14_Kreise!$A$7:$BK$412,Calc_Targetkreise!AF$5,FALSE)/1000/$H39</f>
        <v>0.09097361594</v>
      </c>
      <c r="AG39" s="63">
        <f>VLOOKUP($D39,BW_17_Kreise!$B$7:$CC$410,Calc_Targetkreise!AG$5,FALSE)/1000/$G39</f>
        <v>0.08471748749</v>
      </c>
      <c r="AH39" s="61">
        <f>VLOOKUP(Calc_Targetkreise!$D39,EW_Erg_09_14_Kreise!$A$7:$BK$412,Calc_Targetkreise!AH$5,FALSE)/1000/$H39</f>
        <v>0.02097508444</v>
      </c>
      <c r="AI39" s="61">
        <f>VLOOKUP(Calc_Targetkreise!$D39,EW_Erg_09_14_Kreise!$A$7:$BK$412,Calc_Targetkreise!AI$5,FALSE)/1000/$H39</f>
        <v>0.08181996182</v>
      </c>
      <c r="AJ39" s="63">
        <f>VLOOKUP($D39,BW_17_Kreise!$B$7:$CC$410,Calc_Targetkreise!AJ$5,FALSE)/1000/$G39</f>
        <v>0.05229564082</v>
      </c>
      <c r="AK39" s="61">
        <f>VLOOKUP(Calc_Targetkreise!$D39,EW_Erg_09_14_Kreise!$A$7:$BK$412,Calc_Targetkreise!AK$5,FALSE)/1000/$H39</f>
        <v>0.033334965</v>
      </c>
      <c r="AL39" s="61">
        <f>VLOOKUP(Calc_Targetkreise!$D39,EW_Erg_09_14_Kreise!$A$7:$BK$412,Calc_Targetkreise!AL$5,FALSE)/1000/$H39</f>
        <v>0.02736306231</v>
      </c>
      <c r="AM39" s="61">
        <f>VLOOKUP($D39,EW_19_Kreise!$A$6:$CQ$406,Calc_Targetkreise!AM$5,FALSE)/1000/F39</f>
        <v>0.08647033397</v>
      </c>
      <c r="AN39" s="63">
        <f>VLOOKUP($D39,BW_17_Kreise!$B$7:$CC$410,Calc_Targetkreise!AN$5,FALSE)/1000/$G39</f>
        <v>0.09806339305</v>
      </c>
      <c r="AO39" s="61">
        <f>VLOOKUP(Calc_Targetkreise!$D39,EW_Erg_09_14_Kreise!$A$7:$BK$412,Calc_Targetkreise!AO$5,FALSE)/1000/$H39</f>
        <v>0.04669832101</v>
      </c>
      <c r="AP39" s="61">
        <f>VLOOKUP(Calc_Targetkreise!$D39,EW_Erg_09_14_Kreise!$A$7:$BK$412,Calc_Targetkreise!AP$5,FALSE)/1000/$H39</f>
        <v>0.0001223750551</v>
      </c>
      <c r="AQ39" s="61">
        <f t="shared" ref="AQ39:AR39" si="154">1-U39-Y39-AC39-AG39-AJ39-AN39</f>
        <v>0.02998476826</v>
      </c>
      <c r="AR39" s="61">
        <f t="shared" si="154"/>
        <v>0.05115277302</v>
      </c>
      <c r="AS39" s="61">
        <f t="shared" si="11"/>
        <v>0.1395984943</v>
      </c>
      <c r="AT39" s="63">
        <f>VLOOKUP($D39,BW_17_Kreise!$B$7:$CC$410,Calc_Targetkreise!AT$5,FALSE)/1000/$G39</f>
        <v>0.003496047001</v>
      </c>
      <c r="AU39" s="61">
        <f>VLOOKUP(Calc_Targetkreise!$D39,EW_Erg_09_14_Kreise!$A$7:$BK$412,Calc_Targetkreise!AU$5,FALSE)/1000/$H39</f>
        <v>0.01072005482</v>
      </c>
      <c r="AV39" s="62">
        <f>IF(AU39&lt;Master_sheet_Kriterien!$J$44,1,IF(AU39&lt;Master_sheet_Kriterien!$K$44,2,IF(AU39&lt;Master_sheet_Kriterien!$L$44,3,IF(AU39&lt;Master_sheet_Kriterien!$M$44,4,5))))</f>
        <v>2</v>
      </c>
      <c r="AW39" s="61">
        <f>VLOOKUP(Calc_Targetkreise!$D39,EW_Erg_09_14_Kreise!$A$7:$BK$412,Calc_Targetkreise!AW$5,FALSE)/1000/$H39</f>
        <v>0.004601302071</v>
      </c>
      <c r="AX39" s="61">
        <f>VLOOKUP($D39,EW_19_Kreise!$A$6:$CQ$406,Calc_Targetkreise!AX$5,FALSE)/1000/F39</f>
        <v>0.003833937868</v>
      </c>
      <c r="AY39" s="62">
        <f>IF(AX39&lt;Master_sheet_Kriterien!$J$56,1,IF(AX39&lt;Master_sheet_Kriterien!$K$56,2,IF(AX39&lt;Master_sheet_Kriterien!$L$56,3,IF(AX39&lt;Master_sheet_Kriterien!$M$56,4,5))))</f>
        <v>2</v>
      </c>
      <c r="AZ39" s="64">
        <f>VLOOKUP($D39,EW_19_Kreise!$A$6:$CQ$406,Calc_Targetkreise!AZ$5,FALSE)</f>
        <v>204</v>
      </c>
      <c r="BA39" s="62">
        <f>IF(AZ39&lt;Master_sheet_Kriterien!$J$57,1,IF(AZ39&lt;Master_sheet_Kriterien!$K$57,2,IF(AZ39&lt;Master_sheet_Kriterien!$L$57,3,IF(AZ39&lt;Master_sheet_Kriterien!$M$56,4,5))))</f>
        <v>2</v>
      </c>
      <c r="BB39" s="59">
        <f>VLOOKUP($D39,Struktur_daten_BW_2017!$B$7:$AH$452,Calc_Targetkreise!BB$5,FALSE)</f>
        <v>98.4</v>
      </c>
      <c r="BC39" s="62">
        <f>IF(BB39&lt;Master_sheet_Kriterien!$J$8,1,IF(BB39&lt;Master_sheet_Kriterien!$K$8,2,IF(BB39&lt;Master_sheet_Kriterien!$L$8,3,IF(BB39&lt;Master_sheet_Kriterien!$M$8,4,5))))</f>
        <v>1</v>
      </c>
      <c r="BD39" s="65">
        <f t="shared" si="12"/>
        <v>18.3525</v>
      </c>
      <c r="BE39" s="62">
        <f>IF(BD39&lt;Master_sheet_Kriterien!$J$10,1,IF(BD39&lt;Master_sheet_Kriterien!$K$10,2,IF(BD39&lt;Master_sheet_Kriterien!$L$10,3,IF(BD39&lt;Master_sheet_Kriterien!$M$10,4,5))))</f>
        <v>1</v>
      </c>
      <c r="BF39" s="65">
        <f>VLOOKUP($D39,Struktur_daten_BW_2017!$B$7:$AH$452,Calc_Targetkreise!BF$5,FALSE)</f>
        <v>7.5</v>
      </c>
      <c r="BG39" s="62">
        <f>IF(BF39&lt;Master_sheet_Kriterien!$J$12,1,IF(BF39&lt;Master_sheet_Kriterien!$K$12,2,IF(BF39&lt;Master_sheet_Kriterien!$L$12,3,IF(BF39&lt;Master_sheet_Kriterien!$M$12,4,5))))</f>
        <v>2</v>
      </c>
      <c r="BH39" s="65">
        <f>VLOOKUP($D39,Struktur_daten_BW_2017!$B$7:$AH$452,Calc_Targetkreise!BH$5,FALSE)</f>
        <v>10.3</v>
      </c>
      <c r="BI39" s="62">
        <f>IF(BH39&lt;Master_sheet_Kriterien!$J$14,1,IF(BH39&lt;Master_sheet_Kriterien!$K$14,2,IF(BH39&lt;Master_sheet_Kriterien!$L$14,3,IF(BH39&lt;Master_sheet_Kriterien!$M$14,4,5))))</f>
        <v>1</v>
      </c>
      <c r="BJ39" s="65">
        <f>VLOOKUP($D39,Struktur_daten_BW_2017!$B$7:$AH$452,Calc_Targetkreise!BJ$5,FALSE)</f>
        <v>37.3</v>
      </c>
      <c r="BK39" s="62">
        <f>IF(BJ39&lt;Master_sheet_Kriterien!$J$16,1,IF(BJ39&lt;Master_sheet_Kriterien!$K$16,2,IF(BJ39&lt;Master_sheet_Kriterien!$L$16,3,IF(BJ39&lt;Master_sheet_Kriterien!$M$16,4,5))))</f>
        <v>5</v>
      </c>
      <c r="BL39" s="65">
        <f>VLOOKUP($D39,Struktur_daten_BW_2017!$B$7:$AH$452,Calc_Targetkreise!BL$5,FALSE)</f>
        <v>16.8</v>
      </c>
      <c r="BM39" s="62">
        <f>IF(BL39&lt;Master_sheet_Kriterien!$J$18,1,IF(BL39&lt;Master_sheet_Kriterien!$K$18,2,IF(BL39&lt;Master_sheet_Kriterien!$L$18,3,IF(BL39&lt;Master_sheet_Kriterien!$M$18,4,5))))</f>
        <v>4</v>
      </c>
      <c r="BN39" s="65">
        <f>VLOOKUP($D39,Struktur_daten_BW_2017!$B$7:$AH$452,Calc_Targetkreise!BN$5,FALSE)</f>
        <v>11.4</v>
      </c>
      <c r="BO39" s="62">
        <f>IF(BN39&lt;Master_sheet_Kriterien!$J$20,1,IF(BN39&lt;Master_sheet_Kriterien!$K$20,2,IF(BN39&lt;Master_sheet_Kriterien!$L$20,3,IF(BN39&lt;Master_sheet_Kriterien!$M$20,4,5))))</f>
        <v>4</v>
      </c>
      <c r="BP39" s="59">
        <f>VLOOKUP($D39,Struktur_daten_BW_2017!$B$7:$AH$452,Calc_Targetkreise!BP$5,FALSE)</f>
        <v>21380</v>
      </c>
      <c r="BQ39" s="62">
        <f>IF(BP39&lt;Master_sheet_Kriterien!$J$38,1,IF(BP39&lt;Master_sheet_Kriterien!$K$38,2,IF(BP39&lt;Master_sheet_Kriterien!$L$38,3,IF(BP39&lt;Master_sheet_Kriterien!$M$38,4,5))))</f>
        <v>3</v>
      </c>
      <c r="BR39" s="65">
        <f>VLOOKUP($D39,Struktur_daten_BW_2017!$B$7:$AH$452,Calc_Targetkreise!BR$5,FALSE)</f>
        <v>28.3</v>
      </c>
      <c r="BS39" s="62">
        <f>IF(BR39&lt;Master_sheet_Kriterien!$J$24,1,IF(BR39&lt;Master_sheet_Kriterien!$K$24,2,IF(BR39&lt;Master_sheet_Kriterien!$L$24,3,IF(BR39&lt;Master_sheet_Kriterien!$M$24,4,5))))</f>
        <v>2</v>
      </c>
      <c r="BT39" s="65">
        <f>VLOOKUP($D39,Struktur_daten_BW_2017!$B$7:$AH$452,Calc_Targetkreise!BT$5,FALSE)</f>
        <v>15</v>
      </c>
      <c r="BU39" s="62">
        <f>IF(BT39&lt;Master_sheet_Kriterien!$J$26,1,IF(BT39&lt;Master_sheet_Kriterien!$K$26,2,IF(BT39&lt;Master_sheet_Kriterien!$L$26,3,IF(BT39&lt;Master_sheet_Kriterien!$M$26,4,5))))</f>
        <v>4</v>
      </c>
      <c r="BV39" s="65">
        <f t="shared" si="13"/>
        <v>3.6705</v>
      </c>
      <c r="BW39" s="62">
        <f>IF(BV39&lt;Master_sheet_Kriterien!$J$28,1,IF(BV39&lt;Master_sheet_Kriterien!$K$28,2,IF(BV39&lt;Master_sheet_Kriterien!$L$28,3,IF(BV39&lt;Master_sheet_Kriterien!$M$28,4,5))))</f>
        <v>2</v>
      </c>
      <c r="BX39" s="65">
        <f>VLOOKUP($D39,Struktur_daten_BW_2017!$B$7:$AH$452,Calc_Targetkreise!BX$5,FALSE)</f>
        <v>24</v>
      </c>
      <c r="BY39" s="62">
        <f>IF(BX39&lt;Master_sheet_Kriterien!$J$30,1,IF(BX39&lt;Master_sheet_Kriterien!$K$30,2,IF(BX39&lt;Master_sheet_Kriterien!$L$30,3,IF(BX39&lt;Master_sheet_Kriterien!$M$30,4,5))))</f>
        <v>3</v>
      </c>
      <c r="BZ39" s="65"/>
      <c r="CA39" s="62">
        <f>IF(BZ39&lt;Master_sheet_Kriterien!$J$32,1,IF(BZ39&lt;Master_sheet_Kriterien!$K$32,2,IF(BZ39&lt;Master_sheet_Kriterien!$L$32,3,IF(BZ39&lt;Master_sheet_Kriterien!$M$32,4,5))))</f>
        <v>1</v>
      </c>
      <c r="CB39" s="65"/>
      <c r="CC39" s="62">
        <f>IF(CB39&lt;Master_sheet_Kriterien!$J$34,1,IF(CB39&lt;Master_sheet_Kriterien!$K$34,2,IF(CB39&lt;Master_sheet_Kriterien!$L$34,3,IF(CB39&lt;Master_sheet_Kriterien!$M$34,4,5))))</f>
        <v>1</v>
      </c>
      <c r="CD39" s="65">
        <f>100-VLOOKUP($D39,Struktur_daten_BW_2017!$B$7:$AH$452,Calc_Targetkreise!CD$5,FALSE)</f>
        <v>34.4</v>
      </c>
      <c r="CE39" s="62">
        <f>IF(CD39&lt;Master_sheet_Kriterien!$J$40,1,IF(CD39&lt;Master_sheet_Kriterien!$K$40,2,IF(CD39&lt;Master_sheet_Kriterien!$L$40,3,IF(CD39&lt;Master_sheet_Kriterien!$M$40,4,5))))</f>
        <v>1</v>
      </c>
      <c r="CF39" s="61"/>
      <c r="CG39" s="59">
        <f>VLOOKUP($D39,EW_19_Kreise!$A$6:$CQ$406,Calc_Targetkreise!CG$5,FALSE)/1000</f>
        <v>94.437</v>
      </c>
      <c r="CH39" s="59">
        <f>VLOOKUP($D39,BW_17_Kreise!$B$7:$CC$410,Calc_Targetkreise!CH$5,FALSE)/1000</f>
        <v>94.684</v>
      </c>
      <c r="CI39" s="59">
        <f>VLOOKUP($D39,EW_Erg_09_14_Kreise!$A$10:$BK$412,Calc_Targetkreise!CI$5,FALSE)/1000</f>
        <v>95.424</v>
      </c>
      <c r="CJ39" s="59">
        <f>VLOOKUP($D39,EW_Erg_09_14_Kreise!$A$10:$BK$412,Calc_Targetkreise!CJ$5,FALSE)/1000</f>
        <v>96.682</v>
      </c>
      <c r="CK39" s="59">
        <f>VLOOKUP($D39,EW_Erg_09_14_Kreise!$A$10:$BK$412,Calc_Targetkreise!CK$5,FALSE)/1000</f>
        <v>35.175</v>
      </c>
      <c r="CL39" s="45"/>
      <c r="CM39" s="59">
        <f>VLOOKUP($D39,Struktur_daten_BW_2017!$B$7:$AH$452,Calc_Targetkreise!CM$5,FALSE)</f>
        <v>244.7</v>
      </c>
      <c r="CN39" s="66">
        <v>1.0</v>
      </c>
      <c r="CO39" s="67">
        <f t="shared" si="16"/>
        <v>0.004086636698</v>
      </c>
      <c r="CP39" s="62">
        <f>IF(CO39&lt;Master_sheet_Kriterien!$J$58,1,IF(CO39&lt;Master_sheet_Kriterien!$K$58,2,IF(CO39&lt;Master_sheet_Kriterien!$L$58,3,IF(CO39&lt;Master_sheet_Kriterien!$M$58,4,5))))</f>
        <v>1</v>
      </c>
      <c r="CQ39" s="66">
        <v>0.0</v>
      </c>
      <c r="CR39" s="67">
        <f t="shared" si="17"/>
        <v>0</v>
      </c>
      <c r="CS39" s="62">
        <f>IF(CR39&lt;Master_sheet_Kriterien!$J$59,1,IF(CR39&lt;Master_sheet_Kriterien!$K$59,2,IF(CR39&lt;Master_sheet_Kriterien!$L$59,3,IF(CR39&lt;Master_sheet_Kriterien!$M$59,4,5))))</f>
        <v>1</v>
      </c>
      <c r="CT39" s="66">
        <v>1.0</v>
      </c>
      <c r="CU39" s="44"/>
      <c r="CV39" s="66">
        <v>0.0</v>
      </c>
      <c r="CW39" s="68"/>
      <c r="CY39" s="31">
        <f t="shared" si="18"/>
        <v>3256</v>
      </c>
      <c r="DB39" s="76" t="str">
        <f t="shared" si="19"/>
        <v>Nienburg (Weser)</v>
      </c>
      <c r="DC39" s="58">
        <f t="shared" si="20"/>
        <v>322</v>
      </c>
      <c r="DD39" s="77">
        <f t="shared" si="21"/>
        <v>131</v>
      </c>
      <c r="DE39" s="72">
        <f t="shared" si="22"/>
        <v>0.003833937868</v>
      </c>
      <c r="DG39" s="76" t="str">
        <f t="shared" si="23"/>
        <v>Nienburg (Weser)</v>
      </c>
      <c r="DH39" s="58" t="str">
        <f t="shared" si="24"/>
        <v>#REF!</v>
      </c>
      <c r="DI39" s="75">
        <f t="shared" si="25"/>
        <v>125.0408664</v>
      </c>
      <c r="DJ39" s="78">
        <f t="shared" si="26"/>
        <v>0.003833937868</v>
      </c>
      <c r="DK39" s="75"/>
      <c r="DL39" s="75"/>
      <c r="DM39" s="75"/>
      <c r="DN39" s="75"/>
      <c r="DO39" s="75"/>
      <c r="DP39" s="44"/>
    </row>
    <row r="40" ht="16.5" customHeight="1">
      <c r="A40" s="58">
        <f t="shared" si="5"/>
        <v>240</v>
      </c>
      <c r="B40" s="58">
        <f t="shared" si="6"/>
        <v>146</v>
      </c>
      <c r="C40" s="58" t="s">
        <v>177</v>
      </c>
      <c r="D40" s="58">
        <v>3257.0</v>
      </c>
      <c r="E40" s="58" t="s">
        <v>195</v>
      </c>
      <c r="F40" s="59">
        <f>VLOOKUP($D40,EW_19_Kreise!$A$6:$CQ$406,Calc_Targetkreise!F$5,FALSE)/1000</f>
        <v>72.593</v>
      </c>
      <c r="G40" s="59">
        <f>VLOOKUP($D40,BW_17_Kreise!$B$7:$CC$410,Calc_Targetkreise!G$5,FALSE)/1000</f>
        <v>94.943</v>
      </c>
      <c r="H40" s="59">
        <f>VLOOKUP($D40,EW_Erg_09_14_Kreise!$A$10:$BK$412,Calc_Targetkreise!H$5,FALSE)/1000</f>
        <v>62.871</v>
      </c>
      <c r="I40" s="60">
        <f t="shared" ref="I40:K40" si="155">F40/CG40</f>
        <v>0.5836200798</v>
      </c>
      <c r="J40" s="60">
        <f t="shared" si="155"/>
        <v>0.7619089654</v>
      </c>
      <c r="K40" s="60">
        <f t="shared" si="155"/>
        <v>0.5014996091</v>
      </c>
      <c r="L40" s="61">
        <f t="shared" ref="L40:M40" si="156">1-(T40+X40)</f>
        <v>0.4825671897</v>
      </c>
      <c r="M40" s="61">
        <f t="shared" si="156"/>
        <v>0.3664198519</v>
      </c>
      <c r="N40" s="62">
        <f>IF(L40&lt;Master_sheet_Kriterien!$J$46,1,IF(L40&lt;Master_sheet_Kriterien!$K$46,2,IF(L40&lt;Master_sheet_Kriterien!$L$46,3,IF(L40&lt;Master_sheet_Kriterien!$M$46,4,5))))</f>
        <v>4</v>
      </c>
      <c r="O40" s="62">
        <f>IF(M40&lt;Master_sheet_Kriterien!$J$46,1,IF(M40&lt;Master_sheet_Kriterien!$K$46,2,IF(M40&lt;Master_sheet_Kriterien!$L$46,3,IF(M40&lt;Master_sheet_Kriterien!$M$46,4,5))))</f>
        <v>1</v>
      </c>
      <c r="P40" s="61">
        <f t="shared" ref="P40:Q40" si="157">1-(T40+AM40)</f>
        <v>0.6332566501</v>
      </c>
      <c r="Q40" s="61">
        <f t="shared" si="157"/>
        <v>0.5672877411</v>
      </c>
      <c r="R40" s="62">
        <f>IF(P40&lt;Master_sheet_Kriterien!$J$46,1,IF(P40&lt;Master_sheet_Kriterien!$K$46,2,IF(P40&lt;Master_sheet_Kriterien!$L$46,3,IF(P40&lt;Master_sheet_Kriterien!$M$46,4,5))))</f>
        <v>5</v>
      </c>
      <c r="S40" s="62">
        <f>IF(Q40&lt;Master_sheet_Kriterien!$J$46,1,IF(Q40&lt;Master_sheet_Kriterien!$K$46,2,IF(Q40&lt;Master_sheet_Kriterien!$L$46,3,IF(Q40&lt;Master_sheet_Kriterien!$M$46,4,5))))</f>
        <v>5</v>
      </c>
      <c r="T40" s="61">
        <f>VLOOKUP($D40,EW_19_Kreise!$A$6:$CQ$406,Calc_Targetkreise!T$5,FALSE)/1000/F40</f>
        <v>0.2765969171</v>
      </c>
      <c r="U40" s="63">
        <f>VLOOKUP($D40,BW_17_Kreise!$B$7:$CC$410,Calc_Targetkreise!U$5,FALSE)/1000/$G40</f>
        <v>0.3299979988</v>
      </c>
      <c r="V40" s="61">
        <f>VLOOKUP(Calc_Targetkreise!$D40,EW_Erg_09_14_Kreise!$A$7:$BK$412,Calc_Targetkreise!V$5,FALSE)/1000/$H40</f>
        <v>0.3693276709</v>
      </c>
      <c r="W40" s="61">
        <f>VLOOKUP(Calc_Targetkreise!$D40,EW_Erg_09_14_Kreise!$A$7:$BK$412,Calc_Targetkreise!W$5,FALSE)/1000/CK40</f>
        <v>0.3600324093</v>
      </c>
      <c r="X40" s="61">
        <f>VLOOKUP($D40,EW_19_Kreise!$A$6:$CQ$406,Calc_Targetkreise!X$5,FALSE)/1000/F40</f>
        <v>0.2408358933</v>
      </c>
      <c r="Y40" s="63">
        <f>VLOOKUP($D40,BW_17_Kreise!$B$7:$CC$410,Calc_Targetkreise!Y$5,FALSE)/1000/$G40</f>
        <v>0.3035821493</v>
      </c>
      <c r="Z40" s="61">
        <f>VLOOKUP(Calc_Targetkreise!$D40,EW_Erg_09_14_Kreise!$A$7:$BK$412,Calc_Targetkreise!Z$5,FALSE)/1000/$H40</f>
        <v>0.3764692784</v>
      </c>
      <c r="AA40" s="61">
        <f>VLOOKUP(Calc_Targetkreise!$D40,EW_Erg_09_14_Kreise!$A$7:$BK$412,Calc_Targetkreise!AA$5,FALSE)/1000/$H40</f>
        <v>0.271492421</v>
      </c>
      <c r="AB40" s="61">
        <f>VLOOKUP($D40,EW_19_Kreise!$A$6:$CQ$406,Calc_Targetkreise!AB$5,FALSE)/1000/F40</f>
        <v>0.2175829625</v>
      </c>
      <c r="AC40" s="63">
        <f>VLOOKUP($D40,BW_17_Kreise!$B$7:$CC$410,Calc_Targetkreise!AC$5,FALSE)/1000/$G40</f>
        <v>0.08067998694</v>
      </c>
      <c r="AD40" s="61">
        <f>VLOOKUP(Calc_Targetkreise!$D40,EW_Erg_09_14_Kreise!$A$7:$BK$412,Calc_Targetkreise!AD$5,FALSE)/1000/$H40</f>
        <v>0.09140939384</v>
      </c>
      <c r="AE40" s="62">
        <f>IF(AC40&lt;Master_sheet_Kriterien!$J$54,1,IF(AC40&lt;Master_sheet_Kriterien!$K$54,2,IF(AC40&lt;Master_sheet_Kriterien!$L$54,3,IF(AC40&lt;Master_sheet_Kriterien!$M$54,4,5))))</f>
        <v>2</v>
      </c>
      <c r="AF40" s="61">
        <f>VLOOKUP(Calc_Targetkreise!$D40,EW_Erg_09_14_Kreise!$A$7:$BK$412,Calc_Targetkreise!AF$5,FALSE)/1000/$H40</f>
        <v>0.08835552162</v>
      </c>
      <c r="AG40" s="63">
        <f>VLOOKUP($D40,BW_17_Kreise!$B$7:$CC$410,Calc_Targetkreise!AG$5,FALSE)/1000/$G40</f>
        <v>0.08747353675</v>
      </c>
      <c r="AH40" s="61">
        <f>VLOOKUP(Calc_Targetkreise!$D40,EW_Erg_09_14_Kreise!$A$7:$BK$412,Calc_Targetkreise!AH$5,FALSE)/1000/$H40</f>
        <v>0.0194366242</v>
      </c>
      <c r="AI40" s="61">
        <f>VLOOKUP(Calc_Targetkreise!$D40,EW_Erg_09_14_Kreise!$A$7:$BK$412,Calc_Targetkreise!AI$5,FALSE)/1000/$H40</f>
        <v>0.07814413641</v>
      </c>
      <c r="AJ40" s="63">
        <f>VLOOKUP($D40,BW_17_Kreise!$B$7:$CC$410,Calc_Targetkreise!AJ$5,FALSE)/1000/$G40</f>
        <v>0.05899329071</v>
      </c>
      <c r="AK40" s="61">
        <f>VLOOKUP(Calc_Targetkreise!$D40,EW_Erg_09_14_Kreise!$A$7:$BK$412,Calc_Targetkreise!AK$5,FALSE)/1000/$H40</f>
        <v>0.03360849994</v>
      </c>
      <c r="AL40" s="61">
        <f>VLOOKUP(Calc_Targetkreise!$D40,EW_Erg_09_14_Kreise!$A$7:$BK$412,Calc_Targetkreise!AL$5,FALSE)/1000/$H40</f>
        <v>0.02813697889</v>
      </c>
      <c r="AM40" s="61">
        <f>VLOOKUP($D40,EW_19_Kreise!$A$6:$CQ$406,Calc_Targetkreise!AM$5,FALSE)/1000/F40</f>
        <v>0.09014643285</v>
      </c>
      <c r="AN40" s="63">
        <f>VLOOKUP($D40,BW_17_Kreise!$B$7:$CC$410,Calc_Targetkreise!AN$5,FALSE)/1000/$G40</f>
        <v>0.1027142601</v>
      </c>
      <c r="AO40" s="61">
        <f>VLOOKUP(Calc_Targetkreise!$D40,EW_Erg_09_14_Kreise!$A$7:$BK$412,Calc_Targetkreise!AO$5,FALSE)/1000/$H40</f>
        <v>0.05829396701</v>
      </c>
      <c r="AP40" s="61">
        <f>VLOOKUP(Calc_Targetkreise!$D40,EW_Erg_09_14_Kreise!$A$7:$BK$412,Calc_Targetkreise!AP$5,FALSE)/1000/$H40</f>
        <v>0.0001908670134</v>
      </c>
      <c r="AQ40" s="61">
        <f t="shared" ref="AQ40:AR40" si="158">1-U40-Y40-AC40-AG40-AJ40-AN40</f>
        <v>0.03655877737</v>
      </c>
      <c r="AR40" s="61">
        <f t="shared" si="158"/>
        <v>0.0514545657</v>
      </c>
      <c r="AS40" s="61">
        <f t="shared" si="11"/>
        <v>0.1736476658</v>
      </c>
      <c r="AT40" s="63">
        <f>VLOOKUP($D40,BW_17_Kreise!$B$7:$CC$410,Calc_Targetkreise!AT$5,FALSE)/1000/$G40</f>
        <v>0.003802281369</v>
      </c>
      <c r="AU40" s="61">
        <f>VLOOKUP(Calc_Targetkreise!$D40,EW_Erg_09_14_Kreise!$A$7:$BK$412,Calc_Targetkreise!AU$5,FALSE)/1000/$H40</f>
        <v>0.009797840022</v>
      </c>
      <c r="AV40" s="62">
        <f>IF(AU40&lt;Master_sheet_Kriterien!$J$44,1,IF(AU40&lt;Master_sheet_Kriterien!$K$44,2,IF(AU40&lt;Master_sheet_Kriterien!$L$44,3,IF(AU40&lt;Master_sheet_Kriterien!$M$44,4,5))))</f>
        <v>2</v>
      </c>
      <c r="AW40" s="61">
        <f>VLOOKUP(Calc_Targetkreise!$D40,EW_Erg_09_14_Kreise!$A$7:$BK$412,Calc_Targetkreise!AW$5,FALSE)/1000/$H40</f>
        <v>0.00636223378</v>
      </c>
      <c r="AX40" s="61">
        <f>VLOOKUP($D40,EW_19_Kreise!$A$6:$CQ$406,Calc_Targetkreise!AX$5,FALSE)/1000/F40</f>
        <v>0.004201507032</v>
      </c>
      <c r="AY40" s="62">
        <f>IF(AX40&lt;Master_sheet_Kriterien!$J$56,1,IF(AX40&lt;Master_sheet_Kriterien!$K$56,2,IF(AX40&lt;Master_sheet_Kriterien!$L$56,3,IF(AX40&lt;Master_sheet_Kriterien!$M$56,4,5))))</f>
        <v>3</v>
      </c>
      <c r="AZ40" s="64">
        <f>VLOOKUP($D40,EW_19_Kreise!$A$6:$CQ$406,Calc_Targetkreise!AZ$5,FALSE)</f>
        <v>305</v>
      </c>
      <c r="BA40" s="62">
        <f>IF(AZ40&lt;Master_sheet_Kriterien!$J$57,1,IF(AZ40&lt;Master_sheet_Kriterien!$K$57,2,IF(AZ40&lt;Master_sheet_Kriterien!$L$57,3,IF(AZ40&lt;Master_sheet_Kriterien!$M$56,4,5))))</f>
        <v>3</v>
      </c>
      <c r="BB40" s="59">
        <f>VLOOKUP($D40,Struktur_daten_BW_2017!$B$7:$AH$452,Calc_Targetkreise!BB$5,FALSE)</f>
        <v>156.3</v>
      </c>
      <c r="BC40" s="62">
        <f>IF(BB40&lt;Master_sheet_Kriterien!$J$8,1,IF(BB40&lt;Master_sheet_Kriterien!$K$8,2,IF(BB40&lt;Master_sheet_Kriterien!$L$8,3,IF(BB40&lt;Master_sheet_Kriterien!$M$8,4,5))))</f>
        <v>2</v>
      </c>
      <c r="BD40" s="65">
        <f t="shared" si="12"/>
        <v>18.2114</v>
      </c>
      <c r="BE40" s="62">
        <f>IF(BD40&lt;Master_sheet_Kriterien!$J$10,1,IF(BD40&lt;Master_sheet_Kriterien!$K$10,2,IF(BD40&lt;Master_sheet_Kriterien!$L$10,3,IF(BD40&lt;Master_sheet_Kriterien!$M$10,4,5))))</f>
        <v>1</v>
      </c>
      <c r="BF40" s="65">
        <f>VLOOKUP($D40,Struktur_daten_BW_2017!$B$7:$AH$452,Calc_Targetkreise!BF$5,FALSE)</f>
        <v>7.4</v>
      </c>
      <c r="BG40" s="62">
        <f>IF(BF40&lt;Master_sheet_Kriterien!$J$12,1,IF(BF40&lt;Master_sheet_Kriterien!$K$12,2,IF(BF40&lt;Master_sheet_Kriterien!$L$12,3,IF(BF40&lt;Master_sheet_Kriterien!$M$12,4,5))))</f>
        <v>2</v>
      </c>
      <c r="BH40" s="65">
        <f>VLOOKUP($D40,Struktur_daten_BW_2017!$B$7:$AH$452,Calc_Targetkreise!BH$5,FALSE)</f>
        <v>10</v>
      </c>
      <c r="BI40" s="62">
        <f>IF(BH40&lt;Master_sheet_Kriterien!$J$14,1,IF(BH40&lt;Master_sheet_Kriterien!$K$14,2,IF(BH40&lt;Master_sheet_Kriterien!$L$14,3,IF(BH40&lt;Master_sheet_Kriterien!$M$14,4,5))))</f>
        <v>1</v>
      </c>
      <c r="BJ40" s="65">
        <f>VLOOKUP($D40,Struktur_daten_BW_2017!$B$7:$AH$452,Calc_Targetkreise!BJ$5,FALSE)</f>
        <v>36.5</v>
      </c>
      <c r="BK40" s="62">
        <f>IF(BJ40&lt;Master_sheet_Kriterien!$J$16,1,IF(BJ40&lt;Master_sheet_Kriterien!$K$16,2,IF(BJ40&lt;Master_sheet_Kriterien!$L$16,3,IF(BJ40&lt;Master_sheet_Kriterien!$M$16,4,5))))</f>
        <v>4</v>
      </c>
      <c r="BL40" s="65">
        <f>VLOOKUP($D40,Struktur_daten_BW_2017!$B$7:$AH$452,Calc_Targetkreise!BL$5,FALSE)</f>
        <v>17.5</v>
      </c>
      <c r="BM40" s="62">
        <f>IF(BL40&lt;Master_sheet_Kriterien!$J$18,1,IF(BL40&lt;Master_sheet_Kriterien!$K$18,2,IF(BL40&lt;Master_sheet_Kriterien!$L$18,3,IF(BL40&lt;Master_sheet_Kriterien!$M$18,4,5))))</f>
        <v>4</v>
      </c>
      <c r="BN40" s="65">
        <f>VLOOKUP($D40,Struktur_daten_BW_2017!$B$7:$AH$452,Calc_Targetkreise!BN$5,FALSE)</f>
        <v>12.4</v>
      </c>
      <c r="BO40" s="62">
        <f>IF(BN40&lt;Master_sheet_Kriterien!$J$20,1,IF(BN40&lt;Master_sheet_Kriterien!$K$20,2,IF(BN40&lt;Master_sheet_Kriterien!$L$20,3,IF(BN40&lt;Master_sheet_Kriterien!$M$20,4,5))))</f>
        <v>5</v>
      </c>
      <c r="BP40" s="59">
        <f>VLOOKUP($D40,Struktur_daten_BW_2017!$B$7:$AH$452,Calc_Targetkreise!BP$5,FALSE)</f>
        <v>20359</v>
      </c>
      <c r="BQ40" s="62">
        <f>IF(BP40&lt;Master_sheet_Kriterien!$J$38,1,IF(BP40&lt;Master_sheet_Kriterien!$K$38,2,IF(BP40&lt;Master_sheet_Kriterien!$L$38,3,IF(BP40&lt;Master_sheet_Kriterien!$M$38,4,5))))</f>
        <v>3</v>
      </c>
      <c r="BR40" s="65">
        <f>VLOOKUP($D40,Struktur_daten_BW_2017!$B$7:$AH$452,Calc_Targetkreise!BR$5,FALSE)</f>
        <v>35.1</v>
      </c>
      <c r="BS40" s="62">
        <f>IF(BR40&lt;Master_sheet_Kriterien!$J$24,1,IF(BR40&lt;Master_sheet_Kriterien!$K$24,2,IF(BR40&lt;Master_sheet_Kriterien!$L$24,3,IF(BR40&lt;Master_sheet_Kriterien!$M$24,4,5))))</f>
        <v>3</v>
      </c>
      <c r="BT40" s="65">
        <f>VLOOKUP($D40,Struktur_daten_BW_2017!$B$7:$AH$452,Calc_Targetkreise!BT$5,FALSE)</f>
        <v>16.3</v>
      </c>
      <c r="BU40" s="62">
        <f>IF(BT40&lt;Master_sheet_Kriterien!$J$26,1,IF(BT40&lt;Master_sheet_Kriterien!$K$26,2,IF(BT40&lt;Master_sheet_Kriterien!$L$26,3,IF(BT40&lt;Master_sheet_Kriterien!$M$26,4,5))))</f>
        <v>5</v>
      </c>
      <c r="BV40" s="65">
        <f t="shared" si="13"/>
        <v>4.01143</v>
      </c>
      <c r="BW40" s="62">
        <f>IF(BV40&lt;Master_sheet_Kriterien!$J$28,1,IF(BV40&lt;Master_sheet_Kriterien!$K$28,2,IF(BV40&lt;Master_sheet_Kriterien!$L$28,3,IF(BV40&lt;Master_sheet_Kriterien!$M$28,4,5))))</f>
        <v>3</v>
      </c>
      <c r="BX40" s="65">
        <f>VLOOKUP($D40,Struktur_daten_BW_2017!$B$7:$AH$452,Calc_Targetkreise!BX$5,FALSE)</f>
        <v>31.28834356</v>
      </c>
      <c r="BY40" s="62">
        <f>IF(BX40&lt;Master_sheet_Kriterien!$J$30,1,IF(BX40&lt;Master_sheet_Kriterien!$K$30,2,IF(BX40&lt;Master_sheet_Kriterien!$L$30,3,IF(BX40&lt;Master_sheet_Kriterien!$M$30,4,5))))</f>
        <v>5</v>
      </c>
      <c r="BZ40" s="65"/>
      <c r="CA40" s="62">
        <f>IF(BZ40&lt;Master_sheet_Kriterien!$J$32,1,IF(BZ40&lt;Master_sheet_Kriterien!$K$32,2,IF(BZ40&lt;Master_sheet_Kriterien!$L$32,3,IF(BZ40&lt;Master_sheet_Kriterien!$M$32,4,5))))</f>
        <v>1</v>
      </c>
      <c r="CB40" s="65"/>
      <c r="CC40" s="62">
        <f>IF(CB40&lt;Master_sheet_Kriterien!$J$34,1,IF(CB40&lt;Master_sheet_Kriterien!$K$34,2,IF(CB40&lt;Master_sheet_Kriterien!$L$34,3,IF(CB40&lt;Master_sheet_Kriterien!$M$34,4,5))))</f>
        <v>1</v>
      </c>
      <c r="CD40" s="65">
        <f>100-VLOOKUP($D40,Struktur_daten_BW_2017!$B$7:$AH$452,Calc_Targetkreise!CD$5,FALSE)</f>
        <v>41.1</v>
      </c>
      <c r="CE40" s="62">
        <f>IF(CD40&lt;Master_sheet_Kriterien!$J$40,1,IF(CD40&lt;Master_sheet_Kriterien!$K$40,2,IF(CD40&lt;Master_sheet_Kriterien!$L$40,3,IF(CD40&lt;Master_sheet_Kriterien!$M$40,4,5))))</f>
        <v>1</v>
      </c>
      <c r="CF40" s="61"/>
      <c r="CG40" s="59">
        <f>VLOOKUP($D40,EW_19_Kreise!$A$6:$CQ$406,Calc_Targetkreise!CG$5,FALSE)/1000</f>
        <v>124.384</v>
      </c>
      <c r="CH40" s="59">
        <f>VLOOKUP($D40,BW_17_Kreise!$B$7:$CC$410,Calc_Targetkreise!CH$5,FALSE)/1000</f>
        <v>124.612</v>
      </c>
      <c r="CI40" s="59">
        <f>VLOOKUP($D40,EW_Erg_09_14_Kreise!$A$10:$BK$412,Calc_Targetkreise!CI$5,FALSE)/1000</f>
        <v>125.366</v>
      </c>
      <c r="CJ40" s="59">
        <f>VLOOKUP($D40,EW_Erg_09_14_Kreise!$A$10:$BK$412,Calc_Targetkreise!CJ$5,FALSE)/1000</f>
        <v>127.027</v>
      </c>
      <c r="CK40" s="59">
        <f>VLOOKUP($D40,EW_Erg_09_14_Kreise!$A$10:$BK$412,Calc_Targetkreise!CK$5,FALSE)/1000</f>
        <v>51.837</v>
      </c>
      <c r="CL40" s="45"/>
      <c r="CM40" s="59">
        <f>VLOOKUP($D40,Struktur_daten_BW_2017!$B$7:$AH$452,Calc_Targetkreise!CM$5,FALSE)</f>
        <v>246.1</v>
      </c>
      <c r="CN40" s="66">
        <v>1.0</v>
      </c>
      <c r="CO40" s="67">
        <f t="shared" si="16"/>
        <v>0.004063388866</v>
      </c>
      <c r="CP40" s="62">
        <f>IF(CO40&lt;Master_sheet_Kriterien!$J$58,1,IF(CO40&lt;Master_sheet_Kriterien!$K$58,2,IF(CO40&lt;Master_sheet_Kriterien!$L$58,3,IF(CO40&lt;Master_sheet_Kriterien!$M$58,4,5))))</f>
        <v>1</v>
      </c>
      <c r="CQ40" s="66">
        <v>1.0</v>
      </c>
      <c r="CR40" s="67">
        <f t="shared" si="17"/>
        <v>0.004063388866</v>
      </c>
      <c r="CS40" s="62">
        <f>IF(CR40&lt;Master_sheet_Kriterien!$J$59,1,IF(CR40&lt;Master_sheet_Kriterien!$K$59,2,IF(CR40&lt;Master_sheet_Kriterien!$L$59,3,IF(CR40&lt;Master_sheet_Kriterien!$M$59,4,5))))</f>
        <v>1</v>
      </c>
      <c r="CT40" s="66">
        <v>0.0</v>
      </c>
      <c r="CU40" s="44"/>
      <c r="CV40" s="66">
        <v>0.0</v>
      </c>
      <c r="CW40" s="68"/>
      <c r="CY40" s="31">
        <f t="shared" si="18"/>
        <v>3257</v>
      </c>
      <c r="DB40" s="76" t="str">
        <f t="shared" si="19"/>
        <v>Schaumburg</v>
      </c>
      <c r="DC40" s="58">
        <f t="shared" si="20"/>
        <v>240</v>
      </c>
      <c r="DD40" s="77">
        <f t="shared" si="21"/>
        <v>146</v>
      </c>
      <c r="DE40" s="72">
        <f t="shared" si="22"/>
        <v>0.004201507032</v>
      </c>
      <c r="DG40" s="76" t="str">
        <f t="shared" si="23"/>
        <v>Schaumburg</v>
      </c>
      <c r="DH40" s="58" t="str">
        <f t="shared" si="24"/>
        <v>#REF!</v>
      </c>
      <c r="DI40" s="75">
        <f t="shared" si="25"/>
        <v>140.0406339</v>
      </c>
      <c r="DJ40" s="78">
        <f t="shared" si="26"/>
        <v>0.004201507032</v>
      </c>
      <c r="DK40" s="75"/>
      <c r="DL40" s="75"/>
      <c r="DM40" s="75"/>
      <c r="DN40" s="75"/>
      <c r="DO40" s="75"/>
      <c r="DP40" s="44"/>
    </row>
    <row r="41" ht="16.5" customHeight="1">
      <c r="A41" s="58">
        <f t="shared" si="5"/>
        <v>293</v>
      </c>
      <c r="B41" s="58">
        <f t="shared" si="6"/>
        <v>136</v>
      </c>
      <c r="C41" s="58" t="s">
        <v>177</v>
      </c>
      <c r="D41" s="58">
        <v>3351.0</v>
      </c>
      <c r="E41" s="58" t="s">
        <v>196</v>
      </c>
      <c r="F41" s="59">
        <f>VLOOKUP($D41,EW_19_Kreise!$A$6:$CQ$406,Calc_Targetkreise!F$5,FALSE)/1000</f>
        <v>83.237</v>
      </c>
      <c r="G41" s="59">
        <f>VLOOKUP($D41,BW_17_Kreise!$B$7:$CC$410,Calc_Targetkreise!G$5,FALSE)/1000</f>
        <v>104.208</v>
      </c>
      <c r="H41" s="59">
        <f>VLOOKUP($D41,EW_Erg_09_14_Kreise!$A$10:$BK$412,Calc_Targetkreise!H$5,FALSE)/1000</f>
        <v>64.444</v>
      </c>
      <c r="I41" s="60">
        <f t="shared" ref="I41:K41" si="159">F41/CG41</f>
        <v>0.5987368815</v>
      </c>
      <c r="J41" s="60">
        <f t="shared" si="159"/>
        <v>0.7481316094</v>
      </c>
      <c r="K41" s="60">
        <f t="shared" si="159"/>
        <v>0.4617490058</v>
      </c>
      <c r="L41" s="61">
        <f t="shared" ref="L41:M41" si="160">1-(T41+X41)</f>
        <v>0.4959453128</v>
      </c>
      <c r="M41" s="61">
        <f t="shared" si="160"/>
        <v>0.3881851681</v>
      </c>
      <c r="N41" s="62">
        <f>IF(L41&lt;Master_sheet_Kriterien!$J$46,1,IF(L41&lt;Master_sheet_Kriterien!$K$46,2,IF(L41&lt;Master_sheet_Kriterien!$L$46,3,IF(L41&lt;Master_sheet_Kriterien!$M$46,4,5))))</f>
        <v>4</v>
      </c>
      <c r="O41" s="62">
        <f>IF(M41&lt;Master_sheet_Kriterien!$J$46,1,IF(M41&lt;Master_sheet_Kriterien!$K$46,2,IF(M41&lt;Master_sheet_Kriterien!$L$46,3,IF(M41&lt;Master_sheet_Kriterien!$M$46,4,5))))</f>
        <v>2</v>
      </c>
      <c r="P41" s="61">
        <f t="shared" ref="P41:Q41" si="161">1-(T41+AM41)</f>
        <v>0.5671636412</v>
      </c>
      <c r="Q41" s="61">
        <f t="shared" si="161"/>
        <v>0.5128205128</v>
      </c>
      <c r="R41" s="62">
        <f>IF(P41&lt;Master_sheet_Kriterien!$J$46,1,IF(P41&lt;Master_sheet_Kriterien!$K$46,2,IF(P41&lt;Master_sheet_Kriterien!$L$46,3,IF(P41&lt;Master_sheet_Kriterien!$M$46,4,5))))</f>
        <v>5</v>
      </c>
      <c r="S41" s="62">
        <f>IF(Q41&lt;Master_sheet_Kriterien!$J$46,1,IF(Q41&lt;Master_sheet_Kriterien!$K$46,2,IF(Q41&lt;Master_sheet_Kriterien!$L$46,3,IF(Q41&lt;Master_sheet_Kriterien!$M$46,4,5))))</f>
        <v>4</v>
      </c>
      <c r="T41" s="61">
        <f>VLOOKUP($D41,EW_19_Kreise!$A$6:$CQ$406,Calc_Targetkreise!T$5,FALSE)/1000/F41</f>
        <v>0.3235580331</v>
      </c>
      <c r="U41" s="63">
        <f>VLOOKUP($D41,BW_17_Kreise!$B$7:$CC$410,Calc_Targetkreise!U$5,FALSE)/1000/$G41</f>
        <v>0.3697796714</v>
      </c>
      <c r="V41" s="61">
        <f>VLOOKUP(Calc_Targetkreise!$D41,EW_Erg_09_14_Kreise!$A$7:$BK$412,Calc_Targetkreise!V$5,FALSE)/1000/$H41</f>
        <v>0.439249581</v>
      </c>
      <c r="W41" s="61">
        <f>VLOOKUP(Calc_Targetkreise!$D41,EW_Erg_09_14_Kreise!$A$7:$BK$412,Calc_Targetkreise!W$5,FALSE)/1000/CK41</f>
        <v>0.427686668</v>
      </c>
      <c r="X41" s="61">
        <f>VLOOKUP($D41,EW_19_Kreise!$A$6:$CQ$406,Calc_Targetkreise!X$5,FALSE)/1000/F41</f>
        <v>0.1804966541</v>
      </c>
      <c r="Y41" s="63">
        <f>VLOOKUP($D41,BW_17_Kreise!$B$7:$CC$410,Calc_Targetkreise!Y$5,FALSE)/1000/$G41</f>
        <v>0.2420351604</v>
      </c>
      <c r="Z41" s="61">
        <f>VLOOKUP(Calc_Targetkreise!$D41,EW_Erg_09_14_Kreise!$A$7:$BK$412,Calc_Targetkreise!Z$5,FALSE)/1000/$H41</f>
        <v>0.2817795295</v>
      </c>
      <c r="AA41" s="61">
        <f>VLOOKUP(Calc_Targetkreise!$D41,EW_Erg_09_14_Kreise!$A$7:$BK$412,Calc_Targetkreise!AA$5,FALSE)/1000/$H41</f>
        <v>0.1978617094</v>
      </c>
      <c r="AB41" s="61">
        <f>VLOOKUP($D41,EW_19_Kreise!$A$6:$CQ$406,Calc_Targetkreise!AB$5,FALSE)/1000/F41</f>
        <v>0.198325264</v>
      </c>
      <c r="AC41" s="63">
        <f>VLOOKUP($D41,BW_17_Kreise!$B$7:$CC$410,Calc_Targetkreise!AC$5,FALSE)/1000/$G41</f>
        <v>0.07218255796</v>
      </c>
      <c r="AD41" s="61">
        <f>VLOOKUP(Calc_Targetkreise!$D41,EW_Erg_09_14_Kreise!$A$7:$BK$412,Calc_Targetkreise!AD$5,FALSE)/1000/$H41</f>
        <v>0.08562472845</v>
      </c>
      <c r="AE41" s="62">
        <f>IF(AC41&lt;Master_sheet_Kriterien!$J$54,1,IF(AC41&lt;Master_sheet_Kriterien!$K$54,2,IF(AC41&lt;Master_sheet_Kriterien!$L$54,3,IF(AC41&lt;Master_sheet_Kriterien!$M$54,4,5))))</f>
        <v>2</v>
      </c>
      <c r="AF41" s="61">
        <f>VLOOKUP(Calc_Targetkreise!$D41,EW_Erg_09_14_Kreise!$A$7:$BK$412,Calc_Targetkreise!AF$5,FALSE)/1000/$H41</f>
        <v>0.08165228726</v>
      </c>
      <c r="AG41" s="63">
        <f>VLOOKUP($D41,BW_17_Kreise!$B$7:$CC$410,Calc_Targetkreise!AG$5,FALSE)/1000/$G41</f>
        <v>0.1082450484</v>
      </c>
      <c r="AH41" s="61">
        <f>VLOOKUP(Calc_Targetkreise!$D41,EW_Erg_09_14_Kreise!$A$7:$BK$412,Calc_Targetkreise!AH$5,FALSE)/1000/$H41</f>
        <v>0.0270312209</v>
      </c>
      <c r="AI41" s="61">
        <f>VLOOKUP(Calc_Targetkreise!$D41,EW_Erg_09_14_Kreise!$A$7:$BK$412,Calc_Targetkreise!AI$5,FALSE)/1000/$H41</f>
        <v>0.09209546273</v>
      </c>
      <c r="AJ41" s="63">
        <f>VLOOKUP($D41,BW_17_Kreise!$B$7:$CC$410,Calc_Targetkreise!AJ$5,FALSE)/1000/$G41</f>
        <v>0.05453516045</v>
      </c>
      <c r="AK41" s="61">
        <f>VLOOKUP(Calc_Targetkreise!$D41,EW_Erg_09_14_Kreise!$A$7:$BK$412,Calc_Targetkreise!AK$5,FALSE)/1000/$H41</f>
        <v>0.03109676618</v>
      </c>
      <c r="AL41" s="61">
        <f>VLOOKUP(Calc_Targetkreise!$D41,EW_Erg_09_14_Kreise!$A$7:$BK$412,Calc_Targetkreise!AL$5,FALSE)/1000/$H41</f>
        <v>0.02568121159</v>
      </c>
      <c r="AM41" s="61">
        <f>VLOOKUP($D41,EW_19_Kreise!$A$6:$CQ$406,Calc_Targetkreise!AM$5,FALSE)/1000/F41</f>
        <v>0.1092783257</v>
      </c>
      <c r="AN41" s="63">
        <f>VLOOKUP($D41,BW_17_Kreise!$B$7:$CC$410,Calc_Targetkreise!AN$5,FALSE)/1000/$G41</f>
        <v>0.1173998158</v>
      </c>
      <c r="AO41" s="61">
        <f>VLOOKUP(Calc_Targetkreise!$D41,EW_Erg_09_14_Kreise!$A$7:$BK$412,Calc_Targetkreise!AO$5,FALSE)/1000/$H41</f>
        <v>0.07943330644</v>
      </c>
      <c r="AP41" s="61">
        <f>VLOOKUP(Calc_Targetkreise!$D41,EW_Erg_09_14_Kreise!$A$7:$BK$412,Calc_Targetkreise!AP$5,FALSE)/1000/$H41</f>
        <v>0.0002482775743</v>
      </c>
      <c r="AQ41" s="61">
        <f t="shared" ref="AQ41:AR41" si="162">1-U41-Y41-AC41-AG41-AJ41-AN41</f>
        <v>0.0358225856</v>
      </c>
      <c r="AR41" s="61">
        <f t="shared" si="162"/>
        <v>0.05578486748</v>
      </c>
      <c r="AS41" s="61">
        <f t="shared" si="11"/>
        <v>0.1747743835</v>
      </c>
      <c r="AT41" s="63">
        <f>VLOOKUP($D41,BW_17_Kreise!$B$7:$CC$410,Calc_Targetkreise!AT$5,FALSE)/1000/$G41</f>
        <v>0.002686933825</v>
      </c>
      <c r="AU41" s="61">
        <f>VLOOKUP(Calc_Targetkreise!$D41,EW_Erg_09_14_Kreise!$A$7:$BK$412,Calc_Targetkreise!AU$5,FALSE)/1000/$H41</f>
        <v>0.009015579418</v>
      </c>
      <c r="AV41" s="62">
        <f>IF(AU41&lt;Master_sheet_Kriterien!$J$44,1,IF(AU41&lt;Master_sheet_Kriterien!$K$44,2,IF(AU41&lt;Master_sheet_Kriterien!$L$44,3,IF(AU41&lt;Master_sheet_Kriterien!$M$44,4,5))))</f>
        <v>1</v>
      </c>
      <c r="AW41" s="61">
        <f>VLOOKUP(Calc_Targetkreise!$D41,EW_Erg_09_14_Kreise!$A$7:$BK$412,Calc_Targetkreise!AW$5,FALSE)/1000/$H41</f>
        <v>0.005431071938</v>
      </c>
      <c r="AX41" s="61">
        <f>VLOOKUP($D41,EW_19_Kreise!$A$6:$CQ$406,Calc_Targetkreise!AX$5,FALSE)/1000/F41</f>
        <v>0.004288958035</v>
      </c>
      <c r="AY41" s="62">
        <f>IF(AX41&lt;Master_sheet_Kriterien!$J$56,1,IF(AX41&lt;Master_sheet_Kriterien!$K$56,2,IF(AX41&lt;Master_sheet_Kriterien!$L$56,3,IF(AX41&lt;Master_sheet_Kriterien!$M$56,4,5))))</f>
        <v>3</v>
      </c>
      <c r="AZ41" s="64">
        <f>VLOOKUP($D41,EW_19_Kreise!$A$6:$CQ$406,Calc_Targetkreise!AZ$5,FALSE)</f>
        <v>357</v>
      </c>
      <c r="BA41" s="62">
        <f>IF(AZ41&lt;Master_sheet_Kriterien!$J$57,1,IF(AZ41&lt;Master_sheet_Kriterien!$K$57,2,IF(AZ41&lt;Master_sheet_Kriterien!$L$57,3,IF(AZ41&lt;Master_sheet_Kriterien!$M$56,4,5))))</f>
        <v>3</v>
      </c>
      <c r="BB41" s="59">
        <f>VLOOKUP($D41,Struktur_daten_BW_2017!$B$7:$AH$452,Calc_Targetkreise!BB$5,FALSE)</f>
        <v>90.4</v>
      </c>
      <c r="BC41" s="62">
        <f>IF(BB41&lt;Master_sheet_Kriterien!$J$8,1,IF(BB41&lt;Master_sheet_Kriterien!$K$8,2,IF(BB41&lt;Master_sheet_Kriterien!$L$8,3,IF(BB41&lt;Master_sheet_Kriterien!$M$8,4,5))))</f>
        <v>1</v>
      </c>
      <c r="BD41" s="65">
        <f t="shared" si="12"/>
        <v>20.0614</v>
      </c>
      <c r="BE41" s="62">
        <f>IF(BD41&lt;Master_sheet_Kriterien!$J$10,1,IF(BD41&lt;Master_sheet_Kriterien!$K$10,2,IF(BD41&lt;Master_sheet_Kriterien!$L$10,3,IF(BD41&lt;Master_sheet_Kriterien!$M$10,4,5))))</f>
        <v>2</v>
      </c>
      <c r="BF41" s="65">
        <f>VLOOKUP($D41,Struktur_daten_BW_2017!$B$7:$AH$452,Calc_Targetkreise!BF$5,FALSE)</f>
        <v>7.4</v>
      </c>
      <c r="BG41" s="62">
        <f>IF(BF41&lt;Master_sheet_Kriterien!$J$12,1,IF(BF41&lt;Master_sheet_Kriterien!$K$12,2,IF(BF41&lt;Master_sheet_Kriterien!$L$12,3,IF(BF41&lt;Master_sheet_Kriterien!$M$12,4,5))))</f>
        <v>2</v>
      </c>
      <c r="BH41" s="65">
        <f>VLOOKUP($D41,Struktur_daten_BW_2017!$B$7:$AH$452,Calc_Targetkreise!BH$5,FALSE)</f>
        <v>10.5</v>
      </c>
      <c r="BI41" s="62">
        <f>IF(BH41&lt;Master_sheet_Kriterien!$J$14,1,IF(BH41&lt;Master_sheet_Kriterien!$K$14,2,IF(BH41&lt;Master_sheet_Kriterien!$L$14,3,IF(BH41&lt;Master_sheet_Kriterien!$M$14,4,5))))</f>
        <v>1</v>
      </c>
      <c r="BJ41" s="65">
        <f>VLOOKUP($D41,Struktur_daten_BW_2017!$B$7:$AH$452,Calc_Targetkreise!BJ$5,FALSE)</f>
        <v>35.4</v>
      </c>
      <c r="BK41" s="62">
        <f>IF(BJ41&lt;Master_sheet_Kriterien!$J$16,1,IF(BJ41&lt;Master_sheet_Kriterien!$K$16,2,IF(BJ41&lt;Master_sheet_Kriterien!$L$16,3,IF(BJ41&lt;Master_sheet_Kriterien!$M$16,4,5))))</f>
        <v>2</v>
      </c>
      <c r="BL41" s="65">
        <f>VLOOKUP($D41,Struktur_daten_BW_2017!$B$7:$AH$452,Calc_Targetkreise!BL$5,FALSE)</f>
        <v>17.9</v>
      </c>
      <c r="BM41" s="62">
        <f>IF(BL41&lt;Master_sheet_Kriterien!$J$18,1,IF(BL41&lt;Master_sheet_Kriterien!$K$18,2,IF(BL41&lt;Master_sheet_Kriterien!$L$18,3,IF(BL41&lt;Master_sheet_Kriterien!$M$18,4,5))))</f>
        <v>5</v>
      </c>
      <c r="BN41" s="65">
        <f>VLOOKUP($D41,Struktur_daten_BW_2017!$B$7:$AH$452,Calc_Targetkreise!BN$5,FALSE)</f>
        <v>12.2</v>
      </c>
      <c r="BO41" s="62">
        <f>IF(BN41&lt;Master_sheet_Kriterien!$J$20,1,IF(BN41&lt;Master_sheet_Kriterien!$K$20,2,IF(BN41&lt;Master_sheet_Kriterien!$L$20,3,IF(BN41&lt;Master_sheet_Kriterien!$M$20,4,5))))</f>
        <v>5</v>
      </c>
      <c r="BP41" s="59">
        <f>VLOOKUP($D41,Struktur_daten_BW_2017!$B$7:$AH$452,Calc_Targetkreise!BP$5,FALSE)</f>
        <v>19546</v>
      </c>
      <c r="BQ41" s="62">
        <f>IF(BP41&lt;Master_sheet_Kriterien!$J$38,1,IF(BP41&lt;Master_sheet_Kriterien!$K$38,2,IF(BP41&lt;Master_sheet_Kriterien!$L$38,3,IF(BP41&lt;Master_sheet_Kriterien!$M$38,4,5))))</f>
        <v>2</v>
      </c>
      <c r="BR41" s="65">
        <f>VLOOKUP($D41,Struktur_daten_BW_2017!$B$7:$AH$452,Calc_Targetkreise!BR$5,FALSE)</f>
        <v>28.2</v>
      </c>
      <c r="BS41" s="62">
        <f>IF(BR41&lt;Master_sheet_Kriterien!$J$24,1,IF(BR41&lt;Master_sheet_Kriterien!$K$24,2,IF(BR41&lt;Master_sheet_Kriterien!$L$24,3,IF(BR41&lt;Master_sheet_Kriterien!$M$24,4,5))))</f>
        <v>2</v>
      </c>
      <c r="BT41" s="65">
        <f>VLOOKUP($D41,Struktur_daten_BW_2017!$B$7:$AH$452,Calc_Targetkreise!BT$5,FALSE)</f>
        <v>17.3</v>
      </c>
      <c r="BU41" s="62">
        <f>IF(BT41&lt;Master_sheet_Kriterien!$J$26,1,IF(BT41&lt;Master_sheet_Kriterien!$K$26,2,IF(BT41&lt;Master_sheet_Kriterien!$L$26,3,IF(BT41&lt;Master_sheet_Kriterien!$M$26,4,5))))</f>
        <v>5</v>
      </c>
      <c r="BV41" s="65">
        <f t="shared" si="13"/>
        <v>4.69003</v>
      </c>
      <c r="BW41" s="62">
        <f>IF(BV41&lt;Master_sheet_Kriterien!$J$28,1,IF(BV41&lt;Master_sheet_Kriterien!$K$28,2,IF(BV41&lt;Master_sheet_Kriterien!$L$28,3,IF(BV41&lt;Master_sheet_Kriterien!$M$28,4,5))))</f>
        <v>4</v>
      </c>
      <c r="BX41" s="65">
        <f>VLOOKUP($D41,Struktur_daten_BW_2017!$B$7:$AH$452,Calc_Targetkreise!BX$5,FALSE)</f>
        <v>36.99421965</v>
      </c>
      <c r="BY41" s="62">
        <f>IF(BX41&lt;Master_sheet_Kriterien!$J$30,1,IF(BX41&lt;Master_sheet_Kriterien!$K$30,2,IF(BX41&lt;Master_sheet_Kriterien!$L$30,3,IF(BX41&lt;Master_sheet_Kriterien!$M$30,4,5))))</f>
        <v>5</v>
      </c>
      <c r="BZ41" s="65"/>
      <c r="CA41" s="62">
        <f>IF(BZ41&lt;Master_sheet_Kriterien!$J$32,1,IF(BZ41&lt;Master_sheet_Kriterien!$K$32,2,IF(BZ41&lt;Master_sheet_Kriterien!$L$32,3,IF(BZ41&lt;Master_sheet_Kriterien!$M$32,4,5))))</f>
        <v>1</v>
      </c>
      <c r="CB41" s="65"/>
      <c r="CC41" s="62">
        <f>IF(CB41&lt;Master_sheet_Kriterien!$J$34,1,IF(CB41&lt;Master_sheet_Kriterien!$K$34,2,IF(CB41&lt;Master_sheet_Kriterien!$L$34,3,IF(CB41&lt;Master_sheet_Kriterien!$M$34,4,5))))</f>
        <v>1</v>
      </c>
      <c r="CD41" s="65">
        <f>100-VLOOKUP($D41,Struktur_daten_BW_2017!$B$7:$AH$452,Calc_Targetkreise!CD$5,FALSE)</f>
        <v>40.8</v>
      </c>
      <c r="CE41" s="62">
        <f>IF(CD41&lt;Master_sheet_Kriterien!$J$40,1,IF(CD41&lt;Master_sheet_Kriterien!$K$40,2,IF(CD41&lt;Master_sheet_Kriterien!$L$40,3,IF(CD41&lt;Master_sheet_Kriterien!$M$40,4,5))))</f>
        <v>1</v>
      </c>
      <c r="CF41" s="61"/>
      <c r="CG41" s="59">
        <f>VLOOKUP($D41,EW_19_Kreise!$A$6:$CQ$406,Calc_Targetkreise!CG$5,FALSE)/1000</f>
        <v>139.021</v>
      </c>
      <c r="CH41" s="59">
        <f>VLOOKUP($D41,BW_17_Kreise!$B$7:$CC$410,Calc_Targetkreise!CH$5,FALSE)/1000</f>
        <v>139.291</v>
      </c>
      <c r="CI41" s="59">
        <f>VLOOKUP($D41,EW_Erg_09_14_Kreise!$A$10:$BK$412,Calc_Targetkreise!CI$5,FALSE)/1000</f>
        <v>139.565</v>
      </c>
      <c r="CJ41" s="59">
        <f>VLOOKUP($D41,EW_Erg_09_14_Kreise!$A$10:$BK$412,Calc_Targetkreise!CJ$5,FALSE)/1000</f>
        <v>140.73</v>
      </c>
      <c r="CK41" s="59">
        <f>VLOOKUP($D41,EW_Erg_09_14_Kreise!$A$10:$BK$412,Calc_Targetkreise!CK$5,FALSE)/1000</f>
        <v>51.83</v>
      </c>
      <c r="CL41" s="45"/>
      <c r="CM41" s="59">
        <f>VLOOKUP($D41,Struktur_daten_BW_2017!$B$7:$AH$452,Calc_Targetkreise!CM$5,FALSE)</f>
        <v>271.1</v>
      </c>
      <c r="CN41" s="66">
        <v>3.0</v>
      </c>
      <c r="CO41" s="67">
        <f t="shared" si="16"/>
        <v>0.0110660273</v>
      </c>
      <c r="CP41" s="62">
        <f>IF(CO41&lt;Master_sheet_Kriterien!$J$58,1,IF(CO41&lt;Master_sheet_Kriterien!$K$58,2,IF(CO41&lt;Master_sheet_Kriterien!$L$58,3,IF(CO41&lt;Master_sheet_Kriterien!$M$58,4,5))))</f>
        <v>1</v>
      </c>
      <c r="CQ41" s="66">
        <v>3.0</v>
      </c>
      <c r="CR41" s="67">
        <f t="shared" si="17"/>
        <v>0.0110660273</v>
      </c>
      <c r="CS41" s="62">
        <f>IF(CR41&lt;Master_sheet_Kriterien!$J$59,1,IF(CR41&lt;Master_sheet_Kriterien!$K$59,2,IF(CR41&lt;Master_sheet_Kriterien!$L$59,3,IF(CR41&lt;Master_sheet_Kriterien!$M$59,4,5))))</f>
        <v>1</v>
      </c>
      <c r="CT41" s="66">
        <v>0.0</v>
      </c>
      <c r="CU41" s="44"/>
      <c r="CV41" s="66">
        <v>0.0</v>
      </c>
      <c r="CW41" s="68"/>
      <c r="CY41" s="31">
        <f t="shared" si="18"/>
        <v>3351</v>
      </c>
      <c r="DB41" s="76" t="str">
        <f t="shared" si="19"/>
        <v>Celle</v>
      </c>
      <c r="DC41" s="58">
        <f t="shared" si="20"/>
        <v>293</v>
      </c>
      <c r="DD41" s="77">
        <f t="shared" si="21"/>
        <v>136</v>
      </c>
      <c r="DE41" s="72">
        <f t="shared" si="22"/>
        <v>0.004288958035</v>
      </c>
      <c r="DG41" s="76" t="str">
        <f t="shared" si="23"/>
        <v>Celle</v>
      </c>
      <c r="DH41" s="58" t="str">
        <f t="shared" si="24"/>
        <v>#REF!</v>
      </c>
      <c r="DI41" s="75">
        <f t="shared" si="25"/>
        <v>130.1106603</v>
      </c>
      <c r="DJ41" s="78">
        <f t="shared" si="26"/>
        <v>0.004288958035</v>
      </c>
      <c r="DK41" s="75"/>
      <c r="DL41" s="75"/>
      <c r="DM41" s="75"/>
      <c r="DN41" s="75"/>
      <c r="DO41" s="75"/>
      <c r="DP41" s="44"/>
    </row>
    <row r="42" ht="16.5" customHeight="1">
      <c r="A42" s="58">
        <f t="shared" si="5"/>
        <v>365</v>
      </c>
      <c r="B42" s="58">
        <f t="shared" si="6"/>
        <v>123</v>
      </c>
      <c r="C42" s="58" t="s">
        <v>177</v>
      </c>
      <c r="D42" s="58">
        <v>3352.0</v>
      </c>
      <c r="E42" s="58" t="s">
        <v>197</v>
      </c>
      <c r="F42" s="59">
        <f>VLOOKUP($D42,EW_19_Kreise!$A$6:$CQ$406,Calc_Targetkreise!F$5,FALSE)/1000</f>
        <v>97.054</v>
      </c>
      <c r="G42" s="59">
        <f>VLOOKUP($D42,BW_17_Kreise!$B$7:$CC$410,Calc_Targetkreise!G$5,FALSE)/1000</f>
        <v>118.888</v>
      </c>
      <c r="H42" s="59">
        <f>VLOOKUP($D42,EW_Erg_09_14_Kreise!$A$10:$BK$412,Calc_Targetkreise!H$5,FALSE)/1000</f>
        <v>72.47</v>
      </c>
      <c r="I42" s="60">
        <f t="shared" ref="I42:K42" si="163">F42/CG42</f>
        <v>0.6129700507</v>
      </c>
      <c r="J42" s="60">
        <f t="shared" si="163"/>
        <v>0.750901615</v>
      </c>
      <c r="K42" s="60">
        <f t="shared" si="163"/>
        <v>0.4578855255</v>
      </c>
      <c r="L42" s="61">
        <f t="shared" ref="L42:M42" si="164">1-(T42+X42)</f>
        <v>0.4174789293</v>
      </c>
      <c r="M42" s="61">
        <f t="shared" si="164"/>
        <v>0.3421876051</v>
      </c>
      <c r="N42" s="62">
        <f>IF(L42&lt;Master_sheet_Kriterien!$J$46,1,IF(L42&lt;Master_sheet_Kriterien!$K$46,2,IF(L42&lt;Master_sheet_Kriterien!$L$46,3,IF(L42&lt;Master_sheet_Kriterien!$M$46,4,5))))</f>
        <v>2</v>
      </c>
      <c r="O42" s="62">
        <f>IF(M42&lt;Master_sheet_Kriterien!$J$46,1,IF(M42&lt;Master_sheet_Kriterien!$K$46,2,IF(M42&lt;Master_sheet_Kriterien!$L$46,3,IF(M42&lt;Master_sheet_Kriterien!$M$46,4,5))))</f>
        <v>1</v>
      </c>
      <c r="P42" s="61">
        <f t="shared" ref="P42:Q42" si="165">1-(T42+AM42)</f>
        <v>0.5422548272</v>
      </c>
      <c r="Q42" s="61">
        <f t="shared" si="165"/>
        <v>0.5312058408</v>
      </c>
      <c r="R42" s="62">
        <f>IF(P42&lt;Master_sheet_Kriterien!$J$46,1,IF(P42&lt;Master_sheet_Kriterien!$K$46,2,IF(P42&lt;Master_sheet_Kriterien!$L$46,3,IF(P42&lt;Master_sheet_Kriterien!$M$46,4,5))))</f>
        <v>5</v>
      </c>
      <c r="S42" s="62">
        <f>IF(Q42&lt;Master_sheet_Kriterien!$J$46,1,IF(Q42&lt;Master_sheet_Kriterien!$K$46,2,IF(Q42&lt;Master_sheet_Kriterien!$L$46,3,IF(Q42&lt;Master_sheet_Kriterien!$M$46,4,5))))</f>
        <v>5</v>
      </c>
      <c r="T42" s="61">
        <f>VLOOKUP($D42,EW_19_Kreise!$A$6:$CQ$406,Calc_Targetkreise!T$5,FALSE)/1000/F42</f>
        <v>0.376913883</v>
      </c>
      <c r="U42" s="63">
        <f>VLOOKUP($D42,BW_17_Kreise!$B$7:$CC$410,Calc_Targetkreise!U$5,FALSE)/1000/$G42</f>
        <v>0.3796598479</v>
      </c>
      <c r="V42" s="61">
        <f>VLOOKUP(Calc_Targetkreise!$D42,EW_Erg_09_14_Kreise!$A$7:$BK$412,Calc_Targetkreise!V$5,FALSE)/1000/$H42</f>
        <v>0.4995998344</v>
      </c>
      <c r="W42" s="61">
        <f>VLOOKUP(Calc_Targetkreise!$D42,EW_Erg_09_14_Kreise!$A$7:$BK$412,Calc_Targetkreise!W$5,FALSE)/1000/CK42</f>
        <v>0.4110578145</v>
      </c>
      <c r="X42" s="61">
        <f>VLOOKUP($D42,EW_19_Kreise!$A$6:$CQ$406,Calc_Targetkreise!X$5,FALSE)/1000/F42</f>
        <v>0.2056071878</v>
      </c>
      <c r="Y42" s="63">
        <f>VLOOKUP($D42,BW_17_Kreise!$B$7:$CC$410,Calc_Targetkreise!Y$5,FALSE)/1000/$G42</f>
        <v>0.2781525469</v>
      </c>
      <c r="Z42" s="61">
        <f>VLOOKUP(Calc_Targetkreise!$D42,EW_Erg_09_14_Kreise!$A$7:$BK$412,Calc_Targetkreise!Z$5,FALSE)/1000/$H42</f>
        <v>0.2762936387</v>
      </c>
      <c r="AA42" s="61">
        <f>VLOOKUP(Calc_Targetkreise!$D42,EW_Erg_09_14_Kreise!$A$7:$BK$412,Calc_Targetkreise!AA$5,FALSE)/1000/$H42</f>
        <v>0.2236235684</v>
      </c>
      <c r="AB42" s="61">
        <f>VLOOKUP($D42,EW_19_Kreise!$A$6:$CQ$406,Calc_Targetkreise!AB$5,FALSE)/1000/F42</f>
        <v>0.1801986523</v>
      </c>
      <c r="AC42" s="63">
        <f>VLOOKUP($D42,BW_17_Kreise!$B$7:$CC$410,Calc_Targetkreise!AC$5,FALSE)/1000/$G42</f>
        <v>0.07046968575</v>
      </c>
      <c r="AD42" s="61">
        <f>VLOOKUP(Calc_Targetkreise!$D42,EW_Erg_09_14_Kreise!$A$7:$BK$412,Calc_Targetkreise!AD$5,FALSE)/1000/$H42</f>
        <v>0.08044708155</v>
      </c>
      <c r="AE42" s="62">
        <f>IF(AC42&lt;Master_sheet_Kriterien!$J$54,1,IF(AC42&lt;Master_sheet_Kriterien!$K$54,2,IF(AC42&lt;Master_sheet_Kriterien!$L$54,3,IF(AC42&lt;Master_sheet_Kriterien!$M$54,4,5))))</f>
        <v>2</v>
      </c>
      <c r="AF42" s="61">
        <f>VLOOKUP(Calc_Targetkreise!$D42,EW_Erg_09_14_Kreise!$A$7:$BK$412,Calc_Targetkreise!AF$5,FALSE)/1000/$H42</f>
        <v>0.08840899683</v>
      </c>
      <c r="AG42" s="63">
        <f>VLOOKUP($D42,BW_17_Kreise!$B$7:$CC$410,Calc_Targetkreise!AG$5,FALSE)/1000/$G42</f>
        <v>0.08106789583</v>
      </c>
      <c r="AH42" s="61">
        <f>VLOOKUP(Calc_Targetkreise!$D42,EW_Erg_09_14_Kreise!$A$7:$BK$412,Calc_Targetkreise!AH$5,FALSE)/1000/$H42</f>
        <v>0.01644818546</v>
      </c>
      <c r="AI42" s="61">
        <f>VLOOKUP(Calc_Targetkreise!$D42,EW_Erg_09_14_Kreise!$A$7:$BK$412,Calc_Targetkreise!AI$5,FALSE)/1000/$H42</f>
        <v>0.07547950876</v>
      </c>
      <c r="AJ42" s="63">
        <f>VLOOKUP($D42,BW_17_Kreise!$B$7:$CC$410,Calc_Targetkreise!AJ$5,FALSE)/1000/$G42</f>
        <v>0.06791265729</v>
      </c>
      <c r="AK42" s="61">
        <f>VLOOKUP(Calc_Targetkreise!$D42,EW_Erg_09_14_Kreise!$A$7:$BK$412,Calc_Targetkreise!AK$5,FALSE)/1000/$H42</f>
        <v>0.03524216917</v>
      </c>
      <c r="AL42" s="61">
        <f>VLOOKUP(Calc_Targetkreise!$D42,EW_Erg_09_14_Kreise!$A$7:$BK$412,Calc_Targetkreise!AL$5,FALSE)/1000/$H42</f>
        <v>0.03332413412</v>
      </c>
      <c r="AM42" s="61">
        <f>VLOOKUP($D42,EW_19_Kreise!$A$6:$CQ$406,Calc_Targetkreise!AM$5,FALSE)/1000/F42</f>
        <v>0.0808312898</v>
      </c>
      <c r="AN42" s="63">
        <f>VLOOKUP($D42,BW_17_Kreise!$B$7:$CC$410,Calc_Targetkreise!AN$5,FALSE)/1000/$G42</f>
        <v>0.08913431128</v>
      </c>
      <c r="AO42" s="61">
        <f>VLOOKUP(Calc_Targetkreise!$D42,EW_Erg_09_14_Kreise!$A$7:$BK$412,Calc_Targetkreise!AO$5,FALSE)/1000/$H42</f>
        <v>0.04830964537</v>
      </c>
      <c r="AP42" s="61">
        <f>VLOOKUP(Calc_Targetkreise!$D42,EW_Erg_09_14_Kreise!$A$7:$BK$412,Calc_Targetkreise!AP$5,FALSE)/1000/$H42</f>
        <v>0.0001931833862</v>
      </c>
      <c r="AQ42" s="61">
        <f t="shared" ref="AQ42:AR42" si="166">1-U42-Y42-AC42-AG42-AJ42-AN42</f>
        <v>0.03360305498</v>
      </c>
      <c r="AR42" s="61">
        <f t="shared" si="166"/>
        <v>0.04365944529</v>
      </c>
      <c r="AS42" s="61">
        <f t="shared" si="11"/>
        <v>0.167912794</v>
      </c>
      <c r="AT42" s="63">
        <f>VLOOKUP($D42,BW_17_Kreise!$B$7:$CC$410,Calc_Targetkreise!AT$5,FALSE)/1000/$G42</f>
        <v>0.0028850683</v>
      </c>
      <c r="AU42" s="61">
        <f>VLOOKUP(Calc_Targetkreise!$D42,EW_Erg_09_14_Kreise!$A$7:$BK$412,Calc_Targetkreise!AU$5,FALSE)/1000/$H42</f>
        <v>0.00898302746</v>
      </c>
      <c r="AV42" s="62">
        <f>IF(AU42&lt;Master_sheet_Kriterien!$J$44,1,IF(AU42&lt;Master_sheet_Kriterien!$K$44,2,IF(AU42&lt;Master_sheet_Kriterien!$L$44,3,IF(AU42&lt;Master_sheet_Kriterien!$M$44,4,5))))</f>
        <v>1</v>
      </c>
      <c r="AW42" s="61">
        <f>VLOOKUP(Calc_Targetkreise!$D42,EW_Erg_09_14_Kreise!$A$7:$BK$412,Calc_Targetkreise!AW$5,FALSE)/1000/$H42</f>
        <v>0.005064164482</v>
      </c>
      <c r="AX42" s="61">
        <f>VLOOKUP($D42,EW_19_Kreise!$A$6:$CQ$406,Calc_Targetkreise!AX$5,FALSE)/1000/F42</f>
        <v>0.003657757537</v>
      </c>
      <c r="AY42" s="62">
        <f>IF(AX42&lt;Master_sheet_Kriterien!$J$56,1,IF(AX42&lt;Master_sheet_Kriterien!$K$56,2,IF(AX42&lt;Master_sheet_Kriterien!$L$56,3,IF(AX42&lt;Master_sheet_Kriterien!$M$56,4,5))))</f>
        <v>2</v>
      </c>
      <c r="AZ42" s="64">
        <f>VLOOKUP($D42,EW_19_Kreise!$A$6:$CQ$406,Calc_Targetkreise!AZ$5,FALSE)</f>
        <v>355</v>
      </c>
      <c r="BA42" s="62">
        <f>IF(AZ42&lt;Master_sheet_Kriterien!$J$57,1,IF(AZ42&lt;Master_sheet_Kriterien!$K$57,2,IF(AZ42&lt;Master_sheet_Kriterien!$L$57,3,IF(AZ42&lt;Master_sheet_Kriterien!$M$56,4,5))))</f>
        <v>3</v>
      </c>
      <c r="BB42" s="59">
        <f>VLOOKUP($D42,Struktur_daten_BW_2017!$B$7:$AH$452,Calc_Targetkreise!BB$5,FALSE)</f>
        <v>91.2</v>
      </c>
      <c r="BC42" s="62">
        <f>IF(BB42&lt;Master_sheet_Kriterien!$J$8,1,IF(BB42&lt;Master_sheet_Kriterien!$K$8,2,IF(BB42&lt;Master_sheet_Kriterien!$L$8,3,IF(BB42&lt;Master_sheet_Kriterien!$M$8,4,5))))</f>
        <v>1</v>
      </c>
      <c r="BD42" s="65">
        <f t="shared" si="12"/>
        <v>16.6637</v>
      </c>
      <c r="BE42" s="62">
        <f>IF(BD42&lt;Master_sheet_Kriterien!$J$10,1,IF(BD42&lt;Master_sheet_Kriterien!$K$10,2,IF(BD42&lt;Master_sheet_Kriterien!$L$10,3,IF(BD42&lt;Master_sheet_Kriterien!$M$10,4,5))))</f>
        <v>1</v>
      </c>
      <c r="BF42" s="65">
        <f>VLOOKUP($D42,Struktur_daten_BW_2017!$B$7:$AH$452,Calc_Targetkreise!BF$5,FALSE)</f>
        <v>7.1</v>
      </c>
      <c r="BG42" s="62">
        <f>IF(BF42&lt;Master_sheet_Kriterien!$J$12,1,IF(BF42&lt;Master_sheet_Kriterien!$K$12,2,IF(BF42&lt;Master_sheet_Kriterien!$L$12,3,IF(BF42&lt;Master_sheet_Kriterien!$M$12,4,5))))</f>
        <v>1</v>
      </c>
      <c r="BH42" s="65">
        <f>VLOOKUP($D42,Struktur_daten_BW_2017!$B$7:$AH$452,Calc_Targetkreise!BH$5,FALSE)</f>
        <v>9.8</v>
      </c>
      <c r="BI42" s="62">
        <f>IF(BH42&lt;Master_sheet_Kriterien!$J$14,1,IF(BH42&lt;Master_sheet_Kriterien!$K$14,2,IF(BH42&lt;Master_sheet_Kriterien!$L$14,3,IF(BH42&lt;Master_sheet_Kriterien!$M$14,4,5))))</f>
        <v>1</v>
      </c>
      <c r="BJ42" s="65">
        <f>VLOOKUP($D42,Struktur_daten_BW_2017!$B$7:$AH$452,Calc_Targetkreise!BJ$5,FALSE)</f>
        <v>35.7</v>
      </c>
      <c r="BK42" s="62">
        <f>IF(BJ42&lt;Master_sheet_Kriterien!$J$16,1,IF(BJ42&lt;Master_sheet_Kriterien!$K$16,2,IF(BJ42&lt;Master_sheet_Kriterien!$L$16,3,IF(BJ42&lt;Master_sheet_Kriterien!$M$16,4,5))))</f>
        <v>3</v>
      </c>
      <c r="BL42" s="65">
        <f>VLOOKUP($D42,Struktur_daten_BW_2017!$B$7:$AH$452,Calc_Targetkreise!BL$5,FALSE)</f>
        <v>19</v>
      </c>
      <c r="BM42" s="62">
        <f>IF(BL42&lt;Master_sheet_Kriterien!$J$18,1,IF(BL42&lt;Master_sheet_Kriterien!$K$18,2,IF(BL42&lt;Master_sheet_Kriterien!$L$18,3,IF(BL42&lt;Master_sheet_Kriterien!$M$18,4,5))))</f>
        <v>5</v>
      </c>
      <c r="BN42" s="65">
        <f>VLOOKUP($D42,Struktur_daten_BW_2017!$B$7:$AH$452,Calc_Targetkreise!BN$5,FALSE)</f>
        <v>11.9</v>
      </c>
      <c r="BO42" s="62">
        <f>IF(BN42&lt;Master_sheet_Kriterien!$J$20,1,IF(BN42&lt;Master_sheet_Kriterien!$K$20,2,IF(BN42&lt;Master_sheet_Kriterien!$L$20,3,IF(BN42&lt;Master_sheet_Kriterien!$M$20,4,5))))</f>
        <v>5</v>
      </c>
      <c r="BP42" s="59">
        <f>VLOOKUP($D42,Struktur_daten_BW_2017!$B$7:$AH$452,Calc_Targetkreise!BP$5,FALSE)</f>
        <v>20649</v>
      </c>
      <c r="BQ42" s="62">
        <f>IF(BP42&lt;Master_sheet_Kriterien!$J$38,1,IF(BP42&lt;Master_sheet_Kriterien!$K$38,2,IF(BP42&lt;Master_sheet_Kriterien!$L$38,3,IF(BP42&lt;Master_sheet_Kriterien!$M$38,4,5))))</f>
        <v>3</v>
      </c>
      <c r="BR42" s="65">
        <f>VLOOKUP($D42,Struktur_daten_BW_2017!$B$7:$AH$452,Calc_Targetkreise!BR$5,FALSE)</f>
        <v>24</v>
      </c>
      <c r="BS42" s="62">
        <f>IF(BR42&lt;Master_sheet_Kriterien!$J$24,1,IF(BR42&lt;Master_sheet_Kriterien!$K$24,2,IF(BR42&lt;Master_sheet_Kriterien!$L$24,3,IF(BR42&lt;Master_sheet_Kriterien!$M$24,4,5))))</f>
        <v>1</v>
      </c>
      <c r="BT42" s="65">
        <f>VLOOKUP($D42,Struktur_daten_BW_2017!$B$7:$AH$452,Calc_Targetkreise!BT$5,FALSE)</f>
        <v>14.9</v>
      </c>
      <c r="BU42" s="62">
        <f>IF(BT42&lt;Master_sheet_Kriterien!$J$26,1,IF(BT42&lt;Master_sheet_Kriterien!$K$26,2,IF(BT42&lt;Master_sheet_Kriterien!$L$26,3,IF(BT42&lt;Master_sheet_Kriterien!$M$26,4,5))))</f>
        <v>4</v>
      </c>
      <c r="BV42" s="65">
        <f t="shared" si="13"/>
        <v>3.49703</v>
      </c>
      <c r="BW42" s="62">
        <f>IF(BV42&lt;Master_sheet_Kriterien!$J$28,1,IF(BV42&lt;Master_sheet_Kriterien!$K$28,2,IF(BV42&lt;Master_sheet_Kriterien!$L$28,3,IF(BV42&lt;Master_sheet_Kriterien!$M$28,4,5))))</f>
        <v>2</v>
      </c>
      <c r="BX42" s="65">
        <f>VLOOKUP($D42,Struktur_daten_BW_2017!$B$7:$AH$452,Calc_Targetkreise!BX$5,FALSE)</f>
        <v>30.20134228</v>
      </c>
      <c r="BY42" s="62">
        <f>IF(BX42&lt;Master_sheet_Kriterien!$J$30,1,IF(BX42&lt;Master_sheet_Kriterien!$K$30,2,IF(BX42&lt;Master_sheet_Kriterien!$L$30,3,IF(BX42&lt;Master_sheet_Kriterien!$M$30,4,5))))</f>
        <v>5</v>
      </c>
      <c r="BZ42" s="65"/>
      <c r="CA42" s="62">
        <f>IF(BZ42&lt;Master_sheet_Kriterien!$J$32,1,IF(BZ42&lt;Master_sheet_Kriterien!$K$32,2,IF(BZ42&lt;Master_sheet_Kriterien!$L$32,3,IF(BZ42&lt;Master_sheet_Kriterien!$M$32,4,5))))</f>
        <v>1</v>
      </c>
      <c r="CB42" s="65"/>
      <c r="CC42" s="62">
        <f>IF(CB42&lt;Master_sheet_Kriterien!$J$34,1,IF(CB42&lt;Master_sheet_Kriterien!$K$34,2,IF(CB42&lt;Master_sheet_Kriterien!$L$34,3,IF(CB42&lt;Master_sheet_Kriterien!$M$34,4,5))))</f>
        <v>1</v>
      </c>
      <c r="CD42" s="65">
        <f>100-VLOOKUP($D42,Struktur_daten_BW_2017!$B$7:$AH$452,Calc_Targetkreise!CD$5,FALSE)</f>
        <v>36.5</v>
      </c>
      <c r="CE42" s="62">
        <f>IF(CD42&lt;Master_sheet_Kriterien!$J$40,1,IF(CD42&lt;Master_sheet_Kriterien!$K$40,2,IF(CD42&lt;Master_sheet_Kriterien!$L$40,3,IF(CD42&lt;Master_sheet_Kriterien!$M$40,4,5))))</f>
        <v>1</v>
      </c>
      <c r="CF42" s="61"/>
      <c r="CG42" s="59">
        <f>VLOOKUP($D42,EW_19_Kreise!$A$6:$CQ$406,Calc_Targetkreise!CG$5,FALSE)/1000</f>
        <v>158.334</v>
      </c>
      <c r="CH42" s="59">
        <f>VLOOKUP($D42,BW_17_Kreise!$B$7:$CC$410,Calc_Targetkreise!CH$5,FALSE)/1000</f>
        <v>158.327</v>
      </c>
      <c r="CI42" s="59">
        <f>VLOOKUP($D42,EW_Erg_09_14_Kreise!$A$10:$BK$412,Calc_Targetkreise!CI$5,FALSE)/1000</f>
        <v>158.271</v>
      </c>
      <c r="CJ42" s="59">
        <f>VLOOKUP($D42,EW_Erg_09_14_Kreise!$A$10:$BK$412,Calc_Targetkreise!CJ$5,FALSE)/1000</f>
        <v>159.742</v>
      </c>
      <c r="CK42" s="59">
        <f>VLOOKUP($D42,EW_Erg_09_14_Kreise!$A$10:$BK$412,Calc_Targetkreise!CK$5,FALSE)/1000</f>
        <v>58.999</v>
      </c>
      <c r="CL42" s="45"/>
      <c r="CM42" s="59">
        <f>VLOOKUP($D42,Struktur_daten_BW_2017!$B$7:$AH$452,Calc_Targetkreise!CM$5,FALSE)</f>
        <v>234.7</v>
      </c>
      <c r="CN42" s="66">
        <v>3.0</v>
      </c>
      <c r="CO42" s="67">
        <f t="shared" si="16"/>
        <v>0.01278227524</v>
      </c>
      <c r="CP42" s="62">
        <f>IF(CO42&lt;Master_sheet_Kriterien!$J$58,1,IF(CO42&lt;Master_sheet_Kriterien!$K$58,2,IF(CO42&lt;Master_sheet_Kriterien!$L$58,3,IF(CO42&lt;Master_sheet_Kriterien!$M$58,4,5))))</f>
        <v>1</v>
      </c>
      <c r="CQ42" s="66">
        <v>2.0</v>
      </c>
      <c r="CR42" s="67">
        <f t="shared" si="17"/>
        <v>0.00852151683</v>
      </c>
      <c r="CS42" s="62">
        <f>IF(CR42&lt;Master_sheet_Kriterien!$J$59,1,IF(CR42&lt;Master_sheet_Kriterien!$K$59,2,IF(CR42&lt;Master_sheet_Kriterien!$L$59,3,IF(CR42&lt;Master_sheet_Kriterien!$M$59,4,5))))</f>
        <v>1</v>
      </c>
      <c r="CT42" s="66">
        <v>1.0</v>
      </c>
      <c r="CU42" s="44"/>
      <c r="CV42" s="66">
        <v>0.0</v>
      </c>
      <c r="CW42" s="68"/>
      <c r="CY42" s="31">
        <f t="shared" si="18"/>
        <v>3352</v>
      </c>
      <c r="DB42" s="76" t="str">
        <f t="shared" si="19"/>
        <v>Cuxhaven</v>
      </c>
      <c r="DC42" s="58">
        <f t="shared" si="20"/>
        <v>365</v>
      </c>
      <c r="DD42" s="77">
        <f t="shared" si="21"/>
        <v>123</v>
      </c>
      <c r="DE42" s="72">
        <f t="shared" si="22"/>
        <v>0.003657757537</v>
      </c>
      <c r="DG42" s="76" t="str">
        <f t="shared" si="23"/>
        <v>Cuxhaven</v>
      </c>
      <c r="DH42" s="58" t="str">
        <f t="shared" si="24"/>
        <v>#REF!</v>
      </c>
      <c r="DI42" s="75">
        <f t="shared" si="25"/>
        <v>117.1278228</v>
      </c>
      <c r="DJ42" s="78">
        <f t="shared" si="26"/>
        <v>0.003657757537</v>
      </c>
      <c r="DK42" s="75"/>
      <c r="DL42" s="75"/>
      <c r="DM42" s="75"/>
      <c r="DN42" s="75"/>
      <c r="DO42" s="75"/>
      <c r="DP42" s="44"/>
    </row>
    <row r="43" ht="16.5" customHeight="1">
      <c r="A43" s="58">
        <f t="shared" si="5"/>
        <v>145</v>
      </c>
      <c r="B43" s="58">
        <f t="shared" si="6"/>
        <v>166</v>
      </c>
      <c r="C43" s="58" t="s">
        <v>177</v>
      </c>
      <c r="D43" s="58">
        <v>3353.0</v>
      </c>
      <c r="E43" s="58" t="s">
        <v>198</v>
      </c>
      <c r="F43" s="59">
        <f>VLOOKUP($D43,EW_19_Kreise!$A$6:$CQ$406,Calc_Targetkreise!F$5,FALSE)/1000</f>
        <v>132.101</v>
      </c>
      <c r="G43" s="59">
        <f>VLOOKUP($D43,BW_17_Kreise!$B$7:$CC$410,Calc_Targetkreise!G$5,FALSE)/1000</f>
        <v>160.855</v>
      </c>
      <c r="H43" s="59">
        <f>VLOOKUP($D43,EW_Erg_09_14_Kreise!$A$10:$BK$412,Calc_Targetkreise!H$5,FALSE)/1000</f>
        <v>101.243</v>
      </c>
      <c r="I43" s="60">
        <f t="shared" ref="I43:K43" si="167">F43/CG43</f>
        <v>0.6606536471</v>
      </c>
      <c r="J43" s="60">
        <f t="shared" si="167"/>
        <v>0.8079877035</v>
      </c>
      <c r="K43" s="60">
        <f t="shared" si="167"/>
        <v>0.5168280643</v>
      </c>
      <c r="L43" s="61">
        <f t="shared" ref="L43:M43" si="168">1-(T43+X43)</f>
        <v>0.5489436113</v>
      </c>
      <c r="M43" s="61">
        <f t="shared" si="168"/>
        <v>0.4206459233</v>
      </c>
      <c r="N43" s="62">
        <f>IF(L43&lt;Master_sheet_Kriterien!$J$46,1,IF(L43&lt;Master_sheet_Kriterien!$K$46,2,IF(L43&lt;Master_sheet_Kriterien!$L$46,3,IF(L43&lt;Master_sheet_Kriterien!$M$46,4,5))))</f>
        <v>5</v>
      </c>
      <c r="O43" s="62">
        <f>IF(M43&lt;Master_sheet_Kriterien!$J$46,1,IF(M43&lt;Master_sheet_Kriterien!$K$46,2,IF(M43&lt;Master_sheet_Kriterien!$L$46,3,IF(M43&lt;Master_sheet_Kriterien!$M$46,4,5))))</f>
        <v>2</v>
      </c>
      <c r="P43" s="61">
        <f t="shared" ref="P43:Q43" si="169">1-(T43+AM43)</f>
        <v>0.6258317499</v>
      </c>
      <c r="Q43" s="61">
        <f t="shared" si="169"/>
        <v>0.5408162631</v>
      </c>
      <c r="R43" s="62">
        <f>IF(P43&lt;Master_sheet_Kriterien!$J$46,1,IF(P43&lt;Master_sheet_Kriterien!$K$46,2,IF(P43&lt;Master_sheet_Kriterien!$L$46,3,IF(P43&lt;Master_sheet_Kriterien!$M$46,4,5))))</f>
        <v>5</v>
      </c>
      <c r="S43" s="62">
        <f>IF(Q43&lt;Master_sheet_Kriterien!$J$46,1,IF(Q43&lt;Master_sheet_Kriterien!$K$46,2,IF(Q43&lt;Master_sheet_Kriterien!$L$46,3,IF(Q43&lt;Master_sheet_Kriterien!$M$46,4,5))))</f>
        <v>5</v>
      </c>
      <c r="T43" s="61">
        <f>VLOOKUP($D43,EW_19_Kreise!$A$6:$CQ$406,Calc_Targetkreise!T$5,FALSE)/1000/F43</f>
        <v>0.288188583</v>
      </c>
      <c r="U43" s="63">
        <f>VLOOKUP($D43,BW_17_Kreise!$B$7:$CC$410,Calc_Targetkreise!U$5,FALSE)/1000/$G43</f>
        <v>0.3594230829</v>
      </c>
      <c r="V43" s="61">
        <f>VLOOKUP(Calc_Targetkreise!$D43,EW_Erg_09_14_Kreise!$A$7:$BK$412,Calc_Targetkreise!V$5,FALSE)/1000/$H43</f>
        <v>0.3739221477</v>
      </c>
      <c r="W43" s="61">
        <f>VLOOKUP(Calc_Targetkreise!$D43,EW_Erg_09_14_Kreise!$A$7:$BK$412,Calc_Targetkreise!W$5,FALSE)/1000/CK43</f>
        <v>0.3920068027</v>
      </c>
      <c r="X43" s="61">
        <f>VLOOKUP($D43,EW_19_Kreise!$A$6:$CQ$406,Calc_Targetkreise!X$5,FALSE)/1000/F43</f>
        <v>0.1628678057</v>
      </c>
      <c r="Y43" s="63">
        <f>VLOOKUP($D43,BW_17_Kreise!$B$7:$CC$410,Calc_Targetkreise!Y$5,FALSE)/1000/$G43</f>
        <v>0.2199309938</v>
      </c>
      <c r="Z43" s="61">
        <f>VLOOKUP(Calc_Targetkreise!$D43,EW_Erg_09_14_Kreise!$A$7:$BK$412,Calc_Targetkreise!Z$5,FALSE)/1000/$H43</f>
        <v>0.2909929575</v>
      </c>
      <c r="AA43" s="61">
        <f>VLOOKUP(Calc_Targetkreise!$D43,EW_Erg_09_14_Kreise!$A$7:$BK$412,Calc_Targetkreise!AA$5,FALSE)/1000/$H43</f>
        <v>0.1674486137</v>
      </c>
      <c r="AB43" s="61">
        <f>VLOOKUP($D43,EW_19_Kreise!$A$6:$CQ$406,Calc_Targetkreise!AB$5,FALSE)/1000/F43</f>
        <v>0.2623295812</v>
      </c>
      <c r="AC43" s="63">
        <f>VLOOKUP($D43,BW_17_Kreise!$B$7:$CC$410,Calc_Targetkreise!AC$5,FALSE)/1000/$G43</f>
        <v>0.1020173448</v>
      </c>
      <c r="AD43" s="61">
        <f>VLOOKUP(Calc_Targetkreise!$D43,EW_Erg_09_14_Kreise!$A$7:$BK$412,Calc_Targetkreise!AD$5,FALSE)/1000/$H43</f>
        <v>0.1172920597</v>
      </c>
      <c r="AE43" s="62">
        <f>IF(AC43&lt;Master_sheet_Kriterien!$J$54,1,IF(AC43&lt;Master_sheet_Kriterien!$K$54,2,IF(AC43&lt;Master_sheet_Kriterien!$L$54,3,IF(AC43&lt;Master_sheet_Kriterien!$M$54,4,5))))</f>
        <v>4</v>
      </c>
      <c r="AF43" s="61">
        <f>VLOOKUP(Calc_Targetkreise!$D43,EW_Erg_09_14_Kreise!$A$7:$BK$412,Calc_Targetkreise!AF$5,FALSE)/1000/$H43</f>
        <v>0.1125707456</v>
      </c>
      <c r="AG43" s="63">
        <f>VLOOKUP($D43,BW_17_Kreise!$B$7:$CC$410,Calc_Targetkreise!AG$5,FALSE)/1000/$G43</f>
        <v>0.1171179012</v>
      </c>
      <c r="AH43" s="61">
        <f>VLOOKUP(Calc_Targetkreise!$D43,EW_Erg_09_14_Kreise!$A$7:$BK$412,Calc_Targetkreise!AH$5,FALSE)/1000/$H43</f>
        <v>0.03331588357</v>
      </c>
      <c r="AI43" s="61">
        <f>VLOOKUP(Calc_Targetkreise!$D43,EW_Erg_09_14_Kreise!$A$7:$BK$412,Calc_Targetkreise!AI$5,FALSE)/1000/$H43</f>
        <v>0.1091729799</v>
      </c>
      <c r="AJ43" s="63">
        <f>VLOOKUP($D43,BW_17_Kreise!$B$7:$CC$410,Calc_Targetkreise!AJ$5,FALSE)/1000/$G43</f>
        <v>0.06289515402</v>
      </c>
      <c r="AK43" s="61">
        <f>VLOOKUP(Calc_Targetkreise!$D43,EW_Erg_09_14_Kreise!$A$7:$BK$412,Calc_Targetkreise!AK$5,FALSE)/1000/$H43</f>
        <v>0.03692107109</v>
      </c>
      <c r="AL43" s="61">
        <f>VLOOKUP(Calc_Targetkreise!$D43,EW_Erg_09_14_Kreise!$A$7:$BK$412,Calc_Targetkreise!AL$5,FALSE)/1000/$H43</f>
        <v>0.02808095374</v>
      </c>
      <c r="AM43" s="61">
        <f>VLOOKUP($D43,EW_19_Kreise!$A$6:$CQ$406,Calc_Targetkreise!AM$5,FALSE)/1000/F43</f>
        <v>0.08597966707</v>
      </c>
      <c r="AN43" s="63">
        <f>VLOOKUP($D43,BW_17_Kreise!$B$7:$CC$410,Calc_Targetkreise!AN$5,FALSE)/1000/$G43</f>
        <v>0.09976065401</v>
      </c>
      <c r="AO43" s="61">
        <f>VLOOKUP(Calc_Targetkreise!$D43,EW_Erg_09_14_Kreise!$A$7:$BK$412,Calc_Targetkreise!AO$5,FALSE)/1000/$H43</f>
        <v>0.08927036931</v>
      </c>
      <c r="AP43" s="61">
        <f>VLOOKUP(Calc_Targetkreise!$D43,EW_Erg_09_14_Kreise!$A$7:$BK$412,Calc_Targetkreise!AP$5,FALSE)/1000/$H43</f>
        <v>0.0001876672955</v>
      </c>
      <c r="AQ43" s="61">
        <f t="shared" ref="AQ43:AR43" si="170">1-U43-Y43-AC43-AG43-AJ43-AN43</f>
        <v>0.03885486929</v>
      </c>
      <c r="AR43" s="61">
        <f t="shared" si="170"/>
        <v>0.0582855111</v>
      </c>
      <c r="AS43" s="61">
        <f t="shared" si="11"/>
        <v>0.190532237</v>
      </c>
      <c r="AT43" s="63">
        <f>VLOOKUP($D43,BW_17_Kreise!$B$7:$CC$410,Calc_Targetkreise!AT$5,FALSE)/1000/$G43</f>
        <v>0.002952970066</v>
      </c>
      <c r="AU43" s="61">
        <f>VLOOKUP(Calc_Targetkreise!$D43,EW_Erg_09_14_Kreise!$A$7:$BK$412,Calc_Targetkreise!AU$5,FALSE)/1000/$H43</f>
        <v>0.01314658791</v>
      </c>
      <c r="AV43" s="62">
        <f>IF(AU43&lt;Master_sheet_Kriterien!$J$44,1,IF(AU43&lt;Master_sheet_Kriterien!$K$44,2,IF(AU43&lt;Master_sheet_Kriterien!$L$44,3,IF(AU43&lt;Master_sheet_Kriterien!$M$44,4,5))))</f>
        <v>4</v>
      </c>
      <c r="AW43" s="61">
        <f>VLOOKUP(Calc_Targetkreise!$D43,EW_Erg_09_14_Kreise!$A$7:$BK$412,Calc_Targetkreise!AW$5,FALSE)/1000/$H43</f>
        <v>0.007170866134</v>
      </c>
      <c r="AX43" s="61">
        <f>VLOOKUP($D43,EW_19_Kreise!$A$6:$CQ$406,Calc_Targetkreise!AX$5,FALSE)/1000/F43</f>
        <v>0.005836443327</v>
      </c>
      <c r="AY43" s="62">
        <f>IF(AX43&lt;Master_sheet_Kriterien!$J$56,1,IF(AX43&lt;Master_sheet_Kriterien!$K$56,2,IF(AX43&lt;Master_sheet_Kriterien!$L$56,3,IF(AX43&lt;Master_sheet_Kriterien!$M$56,4,5))))</f>
        <v>3</v>
      </c>
      <c r="AZ43" s="64">
        <f>VLOOKUP($D43,EW_19_Kreise!$A$6:$CQ$406,Calc_Targetkreise!AZ$5,FALSE)</f>
        <v>771</v>
      </c>
      <c r="BA43" s="62">
        <f>IF(AZ43&lt;Master_sheet_Kriterien!$J$57,1,IF(AZ43&lt;Master_sheet_Kriterien!$K$57,2,IF(AZ43&lt;Master_sheet_Kriterien!$L$57,3,IF(AZ43&lt;Master_sheet_Kriterien!$M$56,4,5))))</f>
        <v>5</v>
      </c>
      <c r="BB43" s="59">
        <f>VLOOKUP($D43,Struktur_daten_BW_2017!$B$7:$AH$452,Calc_Targetkreise!BB$5,FALSE)</f>
        <v>199.3</v>
      </c>
      <c r="BC43" s="62">
        <f>IF(BB43&lt;Master_sheet_Kriterien!$J$8,1,IF(BB43&lt;Master_sheet_Kriterien!$K$8,2,IF(BB43&lt;Master_sheet_Kriterien!$L$8,3,IF(BB43&lt;Master_sheet_Kriterien!$M$8,4,5))))</f>
        <v>2</v>
      </c>
      <c r="BD43" s="65">
        <f t="shared" si="12"/>
        <v>17.6151</v>
      </c>
      <c r="BE43" s="62">
        <f>IF(BD43&lt;Master_sheet_Kriterien!$J$10,1,IF(BD43&lt;Master_sheet_Kriterien!$K$10,2,IF(BD43&lt;Master_sheet_Kriterien!$L$10,3,IF(BD43&lt;Master_sheet_Kriterien!$M$10,4,5))))</f>
        <v>1</v>
      </c>
      <c r="BF43" s="65">
        <f>VLOOKUP($D43,Struktur_daten_BW_2017!$B$7:$AH$452,Calc_Targetkreise!BF$5,FALSE)</f>
        <v>7.1</v>
      </c>
      <c r="BG43" s="62">
        <f>IF(BF43&lt;Master_sheet_Kriterien!$J$12,1,IF(BF43&lt;Master_sheet_Kriterien!$K$12,2,IF(BF43&lt;Master_sheet_Kriterien!$L$12,3,IF(BF43&lt;Master_sheet_Kriterien!$M$12,4,5))))</f>
        <v>1</v>
      </c>
      <c r="BH43" s="65">
        <f>VLOOKUP($D43,Struktur_daten_BW_2017!$B$7:$AH$452,Calc_Targetkreise!BH$5,FALSE)</f>
        <v>10</v>
      </c>
      <c r="BI43" s="62">
        <f>IF(BH43&lt;Master_sheet_Kriterien!$J$14,1,IF(BH43&lt;Master_sheet_Kriterien!$K$14,2,IF(BH43&lt;Master_sheet_Kriterien!$L$14,3,IF(BH43&lt;Master_sheet_Kriterien!$M$14,4,5))))</f>
        <v>1</v>
      </c>
      <c r="BJ43" s="65">
        <f>VLOOKUP($D43,Struktur_daten_BW_2017!$B$7:$AH$452,Calc_Targetkreise!BJ$5,FALSE)</f>
        <v>37.8</v>
      </c>
      <c r="BK43" s="62">
        <f>IF(BJ43&lt;Master_sheet_Kriterien!$J$16,1,IF(BJ43&lt;Master_sheet_Kriterien!$K$16,2,IF(BJ43&lt;Master_sheet_Kriterien!$L$16,3,IF(BJ43&lt;Master_sheet_Kriterien!$M$16,4,5))))</f>
        <v>5</v>
      </c>
      <c r="BL43" s="65">
        <f>VLOOKUP($D43,Struktur_daten_BW_2017!$B$7:$AH$452,Calc_Targetkreise!BL$5,FALSE)</f>
        <v>17.1</v>
      </c>
      <c r="BM43" s="62">
        <f>IF(BL43&lt;Master_sheet_Kriterien!$J$18,1,IF(BL43&lt;Master_sheet_Kriterien!$K$18,2,IF(BL43&lt;Master_sheet_Kriterien!$L$18,3,IF(BL43&lt;Master_sheet_Kriterien!$M$18,4,5))))</f>
        <v>4</v>
      </c>
      <c r="BN43" s="65">
        <f>VLOOKUP($D43,Struktur_daten_BW_2017!$B$7:$AH$452,Calc_Targetkreise!BN$5,FALSE)</f>
        <v>10.8</v>
      </c>
      <c r="BO43" s="62">
        <f>IF(BN43&lt;Master_sheet_Kriterien!$J$20,1,IF(BN43&lt;Master_sheet_Kriterien!$K$20,2,IF(BN43&lt;Master_sheet_Kriterien!$L$20,3,IF(BN43&lt;Master_sheet_Kriterien!$M$20,4,5))))</f>
        <v>3</v>
      </c>
      <c r="BP43" s="59">
        <f>VLOOKUP($D43,Struktur_daten_BW_2017!$B$7:$AH$452,Calc_Targetkreise!BP$5,FALSE)</f>
        <v>24050</v>
      </c>
      <c r="BQ43" s="62">
        <f>IF(BP43&lt;Master_sheet_Kriterien!$J$38,1,IF(BP43&lt;Master_sheet_Kriterien!$K$38,2,IF(BP43&lt;Master_sheet_Kriterien!$L$38,3,IF(BP43&lt;Master_sheet_Kriterien!$M$38,4,5))))</f>
        <v>5</v>
      </c>
      <c r="BR43" s="65">
        <f>VLOOKUP($D43,Struktur_daten_BW_2017!$B$7:$AH$452,Calc_Targetkreise!BR$5,FALSE)</f>
        <v>35.3</v>
      </c>
      <c r="BS43" s="62">
        <f>IF(BR43&lt;Master_sheet_Kriterien!$J$24,1,IF(BR43&lt;Master_sheet_Kriterien!$K$24,2,IF(BR43&lt;Master_sheet_Kriterien!$L$24,3,IF(BR43&lt;Master_sheet_Kriterien!$M$24,4,5))))</f>
        <v>3</v>
      </c>
      <c r="BT43" s="65">
        <f>VLOOKUP($D43,Struktur_daten_BW_2017!$B$7:$AH$452,Calc_Targetkreise!BT$5,FALSE)</f>
        <v>14.1</v>
      </c>
      <c r="BU43" s="62">
        <f>IF(BT43&lt;Master_sheet_Kriterien!$J$26,1,IF(BT43&lt;Master_sheet_Kriterien!$K$26,2,IF(BT43&lt;Master_sheet_Kriterien!$L$26,3,IF(BT43&lt;Master_sheet_Kriterien!$M$26,4,5))))</f>
        <v>4</v>
      </c>
      <c r="BV43" s="65">
        <f t="shared" si="13"/>
        <v>3.49821</v>
      </c>
      <c r="BW43" s="62">
        <f>IF(BV43&lt;Master_sheet_Kriterien!$J$28,1,IF(BV43&lt;Master_sheet_Kriterien!$K$28,2,IF(BV43&lt;Master_sheet_Kriterien!$L$28,3,IF(BV43&lt;Master_sheet_Kriterien!$M$28,4,5))))</f>
        <v>2</v>
      </c>
      <c r="BX43" s="65">
        <f>VLOOKUP($D43,Struktur_daten_BW_2017!$B$7:$AH$452,Calc_Targetkreise!BX$5,FALSE)</f>
        <v>24.82269504</v>
      </c>
      <c r="BY43" s="62">
        <f>IF(BX43&lt;Master_sheet_Kriterien!$J$30,1,IF(BX43&lt;Master_sheet_Kriterien!$K$30,2,IF(BX43&lt;Master_sheet_Kriterien!$L$30,3,IF(BX43&lt;Master_sheet_Kriterien!$M$30,4,5))))</f>
        <v>3</v>
      </c>
      <c r="BZ43" s="65"/>
      <c r="CA43" s="62">
        <f>IF(BZ43&lt;Master_sheet_Kriterien!$J$32,1,IF(BZ43&lt;Master_sheet_Kriterien!$K$32,2,IF(BZ43&lt;Master_sheet_Kriterien!$L$32,3,IF(BZ43&lt;Master_sheet_Kriterien!$M$32,4,5))))</f>
        <v>1</v>
      </c>
      <c r="CB43" s="65"/>
      <c r="CC43" s="62">
        <f>IF(CB43&lt;Master_sheet_Kriterien!$J$34,1,IF(CB43&lt;Master_sheet_Kriterien!$K$34,2,IF(CB43&lt;Master_sheet_Kriterien!$L$34,3,IF(CB43&lt;Master_sheet_Kriterien!$M$34,4,5))))</f>
        <v>1</v>
      </c>
      <c r="CD43" s="65">
        <f>100-VLOOKUP($D43,Struktur_daten_BW_2017!$B$7:$AH$452,Calc_Targetkreise!CD$5,FALSE)</f>
        <v>37.5</v>
      </c>
      <c r="CE43" s="62">
        <f>IF(CD43&lt;Master_sheet_Kriterien!$J$40,1,IF(CD43&lt;Master_sheet_Kriterien!$K$40,2,IF(CD43&lt;Master_sheet_Kriterien!$L$40,3,IF(CD43&lt;Master_sheet_Kriterien!$M$40,4,5))))</f>
        <v>1</v>
      </c>
      <c r="CF43" s="61"/>
      <c r="CG43" s="59">
        <f>VLOOKUP($D43,EW_19_Kreise!$A$6:$CQ$406,Calc_Targetkreise!CG$5,FALSE)/1000</f>
        <v>199.955</v>
      </c>
      <c r="CH43" s="59">
        <f>VLOOKUP($D43,BW_17_Kreise!$B$7:$CC$410,Calc_Targetkreise!CH$5,FALSE)/1000</f>
        <v>199.081</v>
      </c>
      <c r="CI43" s="59">
        <f>VLOOKUP($D43,EW_Erg_09_14_Kreise!$A$10:$BK$412,Calc_Targetkreise!CI$5,FALSE)/1000</f>
        <v>195.893</v>
      </c>
      <c r="CJ43" s="59">
        <f>VLOOKUP($D43,EW_Erg_09_14_Kreise!$A$10:$BK$412,Calc_Targetkreise!CJ$5,FALSE)/1000</f>
        <v>190.716</v>
      </c>
      <c r="CK43" s="59">
        <f>VLOOKUP($D43,EW_Erg_09_14_Kreise!$A$10:$BK$412,Calc_Targetkreise!CK$5,FALSE)/1000</f>
        <v>79.968</v>
      </c>
      <c r="CL43" s="45"/>
      <c r="CM43" s="59">
        <f>VLOOKUP($D43,Struktur_daten_BW_2017!$B$7:$AH$452,Calc_Targetkreise!CM$5,FALSE)</f>
        <v>248.1</v>
      </c>
      <c r="CN43" s="66">
        <v>5.0</v>
      </c>
      <c r="CO43" s="67">
        <f t="shared" si="16"/>
        <v>0.02015316405</v>
      </c>
      <c r="CP43" s="62">
        <f>IF(CO43&lt;Master_sheet_Kriterien!$J$58,1,IF(CO43&lt;Master_sheet_Kriterien!$K$58,2,IF(CO43&lt;Master_sheet_Kriterien!$L$58,3,IF(CO43&lt;Master_sheet_Kriterien!$M$58,4,5))))</f>
        <v>1</v>
      </c>
      <c r="CQ43" s="66">
        <v>3.0</v>
      </c>
      <c r="CR43" s="67">
        <f t="shared" si="17"/>
        <v>0.01209189843</v>
      </c>
      <c r="CS43" s="62">
        <f>IF(CR43&lt;Master_sheet_Kriterien!$J$59,1,IF(CR43&lt;Master_sheet_Kriterien!$K$59,2,IF(CR43&lt;Master_sheet_Kriterien!$L$59,3,IF(CR43&lt;Master_sheet_Kriterien!$M$59,4,5))))</f>
        <v>1</v>
      </c>
      <c r="CT43" s="66">
        <v>2.0</v>
      </c>
      <c r="CU43" s="44"/>
      <c r="CV43" s="66">
        <v>0.0</v>
      </c>
      <c r="CW43" s="68"/>
      <c r="CY43" s="31">
        <f t="shared" si="18"/>
        <v>3353</v>
      </c>
      <c r="DB43" s="76" t="str">
        <f t="shared" si="19"/>
        <v>Harburg</v>
      </c>
      <c r="DC43" s="58">
        <f t="shared" si="20"/>
        <v>145</v>
      </c>
      <c r="DD43" s="77">
        <f t="shared" si="21"/>
        <v>166</v>
      </c>
      <c r="DE43" s="72">
        <f t="shared" si="22"/>
        <v>0.005836443327</v>
      </c>
      <c r="DG43" s="76" t="str">
        <f t="shared" si="23"/>
        <v>Harburg</v>
      </c>
      <c r="DH43" s="58" t="str">
        <f t="shared" si="24"/>
        <v>#REF!</v>
      </c>
      <c r="DI43" s="75">
        <f t="shared" si="25"/>
        <v>160.2015316</v>
      </c>
      <c r="DJ43" s="78">
        <f t="shared" si="26"/>
        <v>0.005836443327</v>
      </c>
      <c r="DK43" s="75"/>
      <c r="DL43" s="75"/>
      <c r="DM43" s="75"/>
      <c r="DN43" s="75"/>
      <c r="DO43" s="75"/>
      <c r="DP43" s="44"/>
    </row>
    <row r="44" ht="16.5" customHeight="1">
      <c r="A44" s="58">
        <f t="shared" si="5"/>
        <v>230</v>
      </c>
      <c r="B44" s="58">
        <f t="shared" si="6"/>
        <v>148</v>
      </c>
      <c r="C44" s="58" t="s">
        <v>177</v>
      </c>
      <c r="D44" s="58">
        <v>3354.0</v>
      </c>
      <c r="E44" s="58" t="s">
        <v>199</v>
      </c>
      <c r="F44" s="59">
        <f>VLOOKUP($D44,EW_19_Kreise!$A$6:$CQ$406,Calc_Targetkreise!F$5,FALSE)/1000</f>
        <v>22.941</v>
      </c>
      <c r="G44" s="59">
        <f>VLOOKUP($D44,BW_17_Kreise!$B$7:$CC$410,Calc_Targetkreise!G$5,FALSE)/1000</f>
        <v>28.853</v>
      </c>
      <c r="H44" s="59">
        <f>VLOOKUP($D44,EW_Erg_09_14_Kreise!$A$10:$BK$412,Calc_Targetkreise!H$5,FALSE)/1000</f>
        <v>20.694</v>
      </c>
      <c r="I44" s="60">
        <f t="shared" ref="I44:K44" si="171">F44/CG44</f>
        <v>0.5858273749</v>
      </c>
      <c r="J44" s="60">
        <f t="shared" si="171"/>
        <v>0.735745614</v>
      </c>
      <c r="K44" s="60">
        <f t="shared" si="171"/>
        <v>0.5225493662</v>
      </c>
      <c r="L44" s="61">
        <f t="shared" ref="L44:M44" si="172">1-(T44+X44)</f>
        <v>0.5601761039</v>
      </c>
      <c r="M44" s="61">
        <f t="shared" si="172"/>
        <v>0.4297993276</v>
      </c>
      <c r="N44" s="62">
        <f>IF(L44&lt;Master_sheet_Kriterien!$J$46,1,IF(L44&lt;Master_sheet_Kriterien!$K$46,2,IF(L44&lt;Master_sheet_Kriterien!$L$46,3,IF(L44&lt;Master_sheet_Kriterien!$M$46,4,5))))</f>
        <v>5</v>
      </c>
      <c r="O44" s="62">
        <f>IF(M44&lt;Master_sheet_Kriterien!$J$46,1,IF(M44&lt;Master_sheet_Kriterien!$K$46,2,IF(M44&lt;Master_sheet_Kriterien!$L$46,3,IF(M44&lt;Master_sheet_Kriterien!$M$46,4,5))))</f>
        <v>2</v>
      </c>
      <c r="P44" s="61">
        <f t="shared" ref="P44:Q44" si="173">1-(T44+AM44)</f>
        <v>0.6562922279</v>
      </c>
      <c r="Q44" s="61">
        <f t="shared" si="173"/>
        <v>0.5928326344</v>
      </c>
      <c r="R44" s="62">
        <f>IF(P44&lt;Master_sheet_Kriterien!$J$46,1,IF(P44&lt;Master_sheet_Kriterien!$K$46,2,IF(P44&lt;Master_sheet_Kriterien!$L$46,3,IF(P44&lt;Master_sheet_Kriterien!$M$46,4,5))))</f>
        <v>5</v>
      </c>
      <c r="S44" s="62">
        <f>IF(Q44&lt;Master_sheet_Kriterien!$J$46,1,IF(Q44&lt;Master_sheet_Kriterien!$K$46,2,IF(Q44&lt;Master_sheet_Kriterien!$L$46,3,IF(Q44&lt;Master_sheet_Kriterien!$M$46,4,5))))</f>
        <v>5</v>
      </c>
      <c r="T44" s="61">
        <f>VLOOKUP($D44,EW_19_Kreise!$A$6:$CQ$406,Calc_Targetkreise!T$5,FALSE)/1000/F44</f>
        <v>0.2691687372</v>
      </c>
      <c r="U44" s="63">
        <f>VLOOKUP($D44,BW_17_Kreise!$B$7:$CC$410,Calc_Targetkreise!U$5,FALSE)/1000/$G44</f>
        <v>0.3294977992</v>
      </c>
      <c r="V44" s="61">
        <f>VLOOKUP(Calc_Targetkreise!$D44,EW_Erg_09_14_Kreise!$A$7:$BK$412,Calc_Targetkreise!V$5,FALSE)/1000/$H44</f>
        <v>0.3353145839</v>
      </c>
      <c r="W44" s="61">
        <f>VLOOKUP(Calc_Targetkreise!$D44,EW_Erg_09_14_Kreise!$A$7:$BK$412,Calc_Targetkreise!W$5,FALSE)/1000/CK44</f>
        <v>0.3226358579</v>
      </c>
      <c r="X44" s="61">
        <f>VLOOKUP($D44,EW_19_Kreise!$A$6:$CQ$406,Calc_Targetkreise!X$5,FALSE)/1000/F44</f>
        <v>0.1706551589</v>
      </c>
      <c r="Y44" s="63">
        <f>VLOOKUP($D44,BW_17_Kreise!$B$7:$CC$410,Calc_Targetkreise!Y$5,FALSE)/1000/$G44</f>
        <v>0.2407028732</v>
      </c>
      <c r="Z44" s="61">
        <f>VLOOKUP(Calc_Targetkreise!$D44,EW_Erg_09_14_Kreise!$A$7:$BK$412,Calc_Targetkreise!Z$5,FALSE)/1000/$H44</f>
        <v>0.234754035</v>
      </c>
      <c r="AA44" s="61">
        <f>VLOOKUP(Calc_Targetkreise!$D44,EW_Erg_09_14_Kreise!$A$7:$BK$412,Calc_Targetkreise!AA$5,FALSE)/1000/$H44</f>
        <v>0.1334686383</v>
      </c>
      <c r="AB44" s="61">
        <f>VLOOKUP($D44,EW_19_Kreise!$A$6:$CQ$406,Calc_Targetkreise!AB$5,FALSE)/1000/F44</f>
        <v>0.2858637374</v>
      </c>
      <c r="AC44" s="63">
        <f>VLOOKUP($D44,BW_17_Kreise!$B$7:$CC$410,Calc_Targetkreise!AC$5,FALSE)/1000/$G44</f>
        <v>0.1334003397</v>
      </c>
      <c r="AD44" s="61">
        <f>VLOOKUP(Calc_Targetkreise!$D44,EW_Erg_09_14_Kreise!$A$7:$BK$412,Calc_Targetkreise!AD$5,FALSE)/1000/$H44</f>
        <v>0.2562095293</v>
      </c>
      <c r="AE44" s="62">
        <f>IF(AC44&lt;Master_sheet_Kriterien!$J$54,1,IF(AC44&lt;Master_sheet_Kriterien!$K$54,2,IF(AC44&lt;Master_sheet_Kriterien!$L$54,3,IF(AC44&lt;Master_sheet_Kriterien!$M$54,4,5))))</f>
        <v>5</v>
      </c>
      <c r="AF44" s="61">
        <f>VLOOKUP(Calc_Targetkreise!$D44,EW_Erg_09_14_Kreise!$A$7:$BK$412,Calc_Targetkreise!AF$5,FALSE)/1000/$H44</f>
        <v>0.2363003769</v>
      </c>
      <c r="AG44" s="63">
        <f>VLOOKUP($D44,BW_17_Kreise!$B$7:$CC$410,Calc_Targetkreise!AG$5,FALSE)/1000/$G44</f>
        <v>0.07714968981</v>
      </c>
      <c r="AH44" s="61">
        <f>VLOOKUP(Calc_Targetkreise!$D44,EW_Erg_09_14_Kreise!$A$7:$BK$412,Calc_Targetkreise!AH$5,FALSE)/1000/$H44</f>
        <v>0.01850778003</v>
      </c>
      <c r="AI44" s="61">
        <f>VLOOKUP(Calc_Targetkreise!$D44,EW_Erg_09_14_Kreise!$A$7:$BK$412,Calc_Targetkreise!AI$5,FALSE)/1000/$H44</f>
        <v>0.06760413646</v>
      </c>
      <c r="AJ44" s="63">
        <f>VLOOKUP($D44,BW_17_Kreise!$B$7:$CC$410,Calc_Targetkreise!AJ$5,FALSE)/1000/$G44</f>
        <v>0.09829133886</v>
      </c>
      <c r="AK44" s="61">
        <f>VLOOKUP(Calc_Targetkreise!$D44,EW_Erg_09_14_Kreise!$A$7:$BK$412,Calc_Targetkreise!AK$5,FALSE)/1000/$H44</f>
        <v>0.05436358365</v>
      </c>
      <c r="AL44" s="61">
        <f>VLOOKUP(Calc_Targetkreise!$D44,EW_Erg_09_14_Kreise!$A$7:$BK$412,Calc_Targetkreise!AL$5,FALSE)/1000/$H44</f>
        <v>0.04411906833</v>
      </c>
      <c r="AM44" s="61">
        <f>VLOOKUP($D44,EW_19_Kreise!$A$6:$CQ$406,Calc_Targetkreise!AM$5,FALSE)/1000/F44</f>
        <v>0.07453903492</v>
      </c>
      <c r="AN44" s="63">
        <f>VLOOKUP($D44,BW_17_Kreise!$B$7:$CC$410,Calc_Targetkreise!AN$5,FALSE)/1000/$G44</f>
        <v>0.07766956642</v>
      </c>
      <c r="AO44" s="61">
        <f>VLOOKUP(Calc_Targetkreise!$D44,EW_Erg_09_14_Kreise!$A$7:$BK$412,Calc_Targetkreise!AO$5,FALSE)/1000/$H44</f>
        <v>0.04967623466</v>
      </c>
      <c r="AP44" s="61">
        <f>VLOOKUP(Calc_Targetkreise!$D44,EW_Erg_09_14_Kreise!$A$7:$BK$412,Calc_Targetkreise!AP$5,FALSE)/1000/$H44</f>
        <v>0.0002899391128</v>
      </c>
      <c r="AQ44" s="61">
        <f t="shared" ref="AQ44:AR44" si="174">1-U44-Y44-AC44-AG44-AJ44-AN44</f>
        <v>0.04328839289</v>
      </c>
      <c r="AR44" s="61">
        <f t="shared" si="174"/>
        <v>0.05117425341</v>
      </c>
      <c r="AS44" s="61">
        <f t="shared" si="11"/>
        <v>0.195581983</v>
      </c>
      <c r="AT44" s="63">
        <f>VLOOKUP($D44,BW_17_Kreise!$B$7:$CC$410,Calc_Targetkreise!AT$5,FALSE)/1000/$G44</f>
        <v>0.003084601255</v>
      </c>
      <c r="AU44" s="61">
        <f>VLOOKUP(Calc_Targetkreise!$D44,EW_Erg_09_14_Kreise!$A$7:$BK$412,Calc_Targetkreise!AU$5,FALSE)/1000/$H44</f>
        <v>0.01019619213</v>
      </c>
      <c r="AV44" s="62">
        <f>IF(AU44&lt;Master_sheet_Kriterien!$J$44,1,IF(AU44&lt;Master_sheet_Kriterien!$K$44,2,IF(AU44&lt;Master_sheet_Kriterien!$L$44,3,IF(AU44&lt;Master_sheet_Kriterien!$M$44,4,5))))</f>
        <v>2</v>
      </c>
      <c r="AW44" s="61">
        <f>VLOOKUP(Calc_Targetkreise!$D44,EW_Erg_09_14_Kreise!$A$7:$BK$412,Calc_Targetkreise!AW$5,FALSE)/1000/$H44</f>
        <v>0.004832318546</v>
      </c>
      <c r="AX44" s="61">
        <f>VLOOKUP($D44,EW_19_Kreise!$A$6:$CQ$406,Calc_Targetkreise!AX$5,FALSE)/1000/F44</f>
        <v>0.00396669718</v>
      </c>
      <c r="AY44" s="62">
        <f>IF(AX44&lt;Master_sheet_Kriterien!$J$56,1,IF(AX44&lt;Master_sheet_Kriterien!$K$56,2,IF(AX44&lt;Master_sheet_Kriterien!$L$56,3,IF(AX44&lt;Master_sheet_Kriterien!$M$56,4,5))))</f>
        <v>2</v>
      </c>
      <c r="AZ44" s="64">
        <f>VLOOKUP($D44,EW_19_Kreise!$A$6:$CQ$406,Calc_Targetkreise!AZ$5,FALSE)</f>
        <v>91</v>
      </c>
      <c r="BA44" s="62">
        <f>IF(AZ44&lt;Master_sheet_Kriterien!$J$57,1,IF(AZ44&lt;Master_sheet_Kriterien!$K$57,2,IF(AZ44&lt;Master_sheet_Kriterien!$L$57,3,IF(AZ44&lt;Master_sheet_Kriterien!$M$56,4,5))))</f>
        <v>1</v>
      </c>
      <c r="BB44" s="59">
        <f>VLOOKUP($D44,Struktur_daten_BW_2017!$B$7:$AH$452,Calc_Targetkreise!BB$5,FALSE)</f>
        <v>90.7</v>
      </c>
      <c r="BC44" s="62">
        <f>IF(BB44&lt;Master_sheet_Kriterien!$J$8,1,IF(BB44&lt;Master_sheet_Kriterien!$K$8,2,IF(BB44&lt;Master_sheet_Kriterien!$L$8,3,IF(BB44&lt;Master_sheet_Kriterien!$M$8,4,5))))</f>
        <v>1</v>
      </c>
      <c r="BD44" s="65">
        <f t="shared" si="12"/>
        <v>18.9256</v>
      </c>
      <c r="BE44" s="62">
        <f>IF(BD44&lt;Master_sheet_Kriterien!$J$10,1,IF(BD44&lt;Master_sheet_Kriterien!$K$10,2,IF(BD44&lt;Master_sheet_Kriterien!$L$10,3,IF(BD44&lt;Master_sheet_Kriterien!$M$10,4,5))))</f>
        <v>2</v>
      </c>
      <c r="BF44" s="65">
        <f>VLOOKUP($D44,Struktur_daten_BW_2017!$B$7:$AH$452,Calc_Targetkreise!BF$5,FALSE)</f>
        <v>8.2</v>
      </c>
      <c r="BG44" s="62">
        <f>IF(BF44&lt;Master_sheet_Kriterien!$J$12,1,IF(BF44&lt;Master_sheet_Kriterien!$K$12,2,IF(BF44&lt;Master_sheet_Kriterien!$L$12,3,IF(BF44&lt;Master_sheet_Kriterien!$M$12,4,5))))</f>
        <v>4</v>
      </c>
      <c r="BH44" s="65">
        <f>VLOOKUP($D44,Struktur_daten_BW_2017!$B$7:$AH$452,Calc_Targetkreise!BH$5,FALSE)</f>
        <v>11.5</v>
      </c>
      <c r="BI44" s="62">
        <f>IF(BH44&lt;Master_sheet_Kriterien!$J$14,1,IF(BH44&lt;Master_sheet_Kriterien!$K$14,2,IF(BH44&lt;Master_sheet_Kriterien!$L$14,3,IF(BH44&lt;Master_sheet_Kriterien!$M$14,4,5))))</f>
        <v>3</v>
      </c>
      <c r="BJ44" s="65">
        <f>VLOOKUP($D44,Struktur_daten_BW_2017!$B$7:$AH$452,Calc_Targetkreise!BJ$5,FALSE)</f>
        <v>36.3</v>
      </c>
      <c r="BK44" s="62">
        <f>IF(BJ44&lt;Master_sheet_Kriterien!$J$16,1,IF(BJ44&lt;Master_sheet_Kriterien!$K$16,2,IF(BJ44&lt;Master_sheet_Kriterien!$L$16,3,IF(BJ44&lt;Master_sheet_Kriterien!$M$16,4,5))))</f>
        <v>3</v>
      </c>
      <c r="BL44" s="65">
        <f>VLOOKUP($D44,Struktur_daten_BW_2017!$B$7:$AH$452,Calc_Targetkreise!BL$5,FALSE)</f>
        <v>16.5</v>
      </c>
      <c r="BM44" s="62">
        <f>IF(BL44&lt;Master_sheet_Kriterien!$J$18,1,IF(BL44&lt;Master_sheet_Kriterien!$K$18,2,IF(BL44&lt;Master_sheet_Kriterien!$L$18,3,IF(BL44&lt;Master_sheet_Kriterien!$M$18,4,5))))</f>
        <v>3</v>
      </c>
      <c r="BN44" s="65">
        <f>VLOOKUP($D44,Struktur_daten_BW_2017!$B$7:$AH$452,Calc_Targetkreise!BN$5,FALSE)</f>
        <v>10.5</v>
      </c>
      <c r="BO44" s="62">
        <f>IF(BN44&lt;Master_sheet_Kriterien!$J$20,1,IF(BN44&lt;Master_sheet_Kriterien!$K$20,2,IF(BN44&lt;Master_sheet_Kriterien!$L$20,3,IF(BN44&lt;Master_sheet_Kriterien!$M$20,4,5))))</f>
        <v>3</v>
      </c>
      <c r="BP44" s="59">
        <f>VLOOKUP($D44,Struktur_daten_BW_2017!$B$7:$AH$452,Calc_Targetkreise!BP$5,FALSE)</f>
        <v>19347</v>
      </c>
      <c r="BQ44" s="62">
        <f>IF(BP44&lt;Master_sheet_Kriterien!$J$38,1,IF(BP44&lt;Master_sheet_Kriterien!$K$38,2,IF(BP44&lt;Master_sheet_Kriterien!$L$38,3,IF(BP44&lt;Master_sheet_Kriterien!$M$38,4,5))))</f>
        <v>2</v>
      </c>
      <c r="BR44" s="65">
        <f>VLOOKUP($D44,Struktur_daten_BW_2017!$B$7:$AH$452,Calc_Targetkreise!BR$5,FALSE)</f>
        <v>36.6</v>
      </c>
      <c r="BS44" s="62">
        <f>IF(BR44&lt;Master_sheet_Kriterien!$J$24,1,IF(BR44&lt;Master_sheet_Kriterien!$K$24,2,IF(BR44&lt;Master_sheet_Kriterien!$L$24,3,IF(BR44&lt;Master_sheet_Kriterien!$M$24,4,5))))</f>
        <v>3</v>
      </c>
      <c r="BT44" s="65">
        <f>VLOOKUP($D44,Struktur_daten_BW_2017!$B$7:$AH$452,Calc_Targetkreise!BT$5,FALSE)</f>
        <v>15.9</v>
      </c>
      <c r="BU44" s="62">
        <f>IF(BT44&lt;Master_sheet_Kriterien!$J$26,1,IF(BT44&lt;Master_sheet_Kriterien!$K$26,2,IF(BT44&lt;Master_sheet_Kriterien!$L$26,3,IF(BT44&lt;Master_sheet_Kriterien!$M$26,4,5))))</f>
        <v>5</v>
      </c>
      <c r="BV44" s="65">
        <f t="shared" si="13"/>
        <v>3.66972</v>
      </c>
      <c r="BW44" s="62">
        <f>IF(BV44&lt;Master_sheet_Kriterien!$J$28,1,IF(BV44&lt;Master_sheet_Kriterien!$K$28,2,IF(BV44&lt;Master_sheet_Kriterien!$L$28,3,IF(BV44&lt;Master_sheet_Kriterien!$M$28,4,5))))</f>
        <v>2</v>
      </c>
      <c r="BX44" s="65">
        <f>VLOOKUP($D44,Struktur_daten_BW_2017!$B$7:$AH$452,Calc_Targetkreise!BX$5,FALSE)</f>
        <v>32.0754717</v>
      </c>
      <c r="BY44" s="62">
        <f>IF(BX44&lt;Master_sheet_Kriterien!$J$30,1,IF(BX44&lt;Master_sheet_Kriterien!$K$30,2,IF(BX44&lt;Master_sheet_Kriterien!$L$30,3,IF(BX44&lt;Master_sheet_Kriterien!$M$30,4,5))))</f>
        <v>5</v>
      </c>
      <c r="BZ44" s="65"/>
      <c r="CA44" s="62">
        <f>IF(BZ44&lt;Master_sheet_Kriterien!$J$32,1,IF(BZ44&lt;Master_sheet_Kriterien!$K$32,2,IF(BZ44&lt;Master_sheet_Kriterien!$L$32,3,IF(BZ44&lt;Master_sheet_Kriterien!$M$32,4,5))))</f>
        <v>1</v>
      </c>
      <c r="CB44" s="65"/>
      <c r="CC44" s="62">
        <f>IF(CB44&lt;Master_sheet_Kriterien!$J$34,1,IF(CB44&lt;Master_sheet_Kriterien!$K$34,2,IF(CB44&lt;Master_sheet_Kriterien!$L$34,3,IF(CB44&lt;Master_sheet_Kriterien!$M$34,4,5))))</f>
        <v>1</v>
      </c>
      <c r="CD44" s="65">
        <f>100-VLOOKUP($D44,Struktur_daten_BW_2017!$B$7:$AH$452,Calc_Targetkreise!CD$5,FALSE)</f>
        <v>45.5</v>
      </c>
      <c r="CE44" s="62">
        <f>IF(CD44&lt;Master_sheet_Kriterien!$J$40,1,IF(CD44&lt;Master_sheet_Kriterien!$K$40,2,IF(CD44&lt;Master_sheet_Kriterien!$L$40,3,IF(CD44&lt;Master_sheet_Kriterien!$M$40,4,5))))</f>
        <v>2</v>
      </c>
      <c r="CF44" s="61"/>
      <c r="CG44" s="59">
        <f>VLOOKUP($D44,EW_19_Kreise!$A$6:$CQ$406,Calc_Targetkreise!CG$5,FALSE)/1000</f>
        <v>39.16</v>
      </c>
      <c r="CH44" s="59">
        <f>VLOOKUP($D44,BW_17_Kreise!$B$7:$CC$410,Calc_Targetkreise!CH$5,FALSE)/1000</f>
        <v>39.216</v>
      </c>
      <c r="CI44" s="59">
        <f>VLOOKUP($D44,EW_Erg_09_14_Kreise!$A$10:$BK$412,Calc_Targetkreise!CI$5,FALSE)/1000</f>
        <v>39.602</v>
      </c>
      <c r="CJ44" s="59">
        <f>VLOOKUP($D44,EW_Erg_09_14_Kreise!$A$10:$BK$412,Calc_Targetkreise!CJ$5,FALSE)/1000</f>
        <v>40.613</v>
      </c>
      <c r="CK44" s="59">
        <f>VLOOKUP($D44,EW_Erg_09_14_Kreise!$A$10:$BK$412,Calc_Targetkreise!CK$5,FALSE)/1000</f>
        <v>16.359</v>
      </c>
      <c r="CL44" s="45"/>
      <c r="CM44" s="59">
        <f>VLOOKUP($D44,Struktur_daten_BW_2017!$B$7:$AH$452,Calc_Targetkreise!CM$5,FALSE)</f>
        <v>230.8</v>
      </c>
      <c r="CN44" s="66">
        <v>6.0</v>
      </c>
      <c r="CO44" s="67">
        <f t="shared" si="16"/>
        <v>0.0259965338</v>
      </c>
      <c r="CP44" s="62">
        <f>IF(CO44&lt;Master_sheet_Kriterien!$J$58,1,IF(CO44&lt;Master_sheet_Kriterien!$K$58,2,IF(CO44&lt;Master_sheet_Kriterien!$L$58,3,IF(CO44&lt;Master_sheet_Kriterien!$M$58,4,5))))</f>
        <v>1</v>
      </c>
      <c r="CQ44" s="66">
        <v>4.0</v>
      </c>
      <c r="CR44" s="67">
        <f t="shared" si="17"/>
        <v>0.01733102253</v>
      </c>
      <c r="CS44" s="62">
        <f>IF(CR44&lt;Master_sheet_Kriterien!$J$59,1,IF(CR44&lt;Master_sheet_Kriterien!$K$59,2,IF(CR44&lt;Master_sheet_Kriterien!$L$59,3,IF(CR44&lt;Master_sheet_Kriterien!$M$59,4,5))))</f>
        <v>1</v>
      </c>
      <c r="CT44" s="66">
        <v>2.0</v>
      </c>
      <c r="CU44" s="44"/>
      <c r="CV44" s="66">
        <v>0.0</v>
      </c>
      <c r="CW44" s="68"/>
      <c r="CY44" s="31">
        <f t="shared" si="18"/>
        <v>3354</v>
      </c>
      <c r="DB44" s="76" t="str">
        <f t="shared" si="19"/>
        <v>Lüchow-Dannenberg</v>
      </c>
      <c r="DC44" s="58">
        <f t="shared" si="20"/>
        <v>230</v>
      </c>
      <c r="DD44" s="77">
        <f t="shared" si="21"/>
        <v>148</v>
      </c>
      <c r="DE44" s="72">
        <f t="shared" si="22"/>
        <v>0.00396669718</v>
      </c>
      <c r="DG44" s="76" t="str">
        <f t="shared" si="23"/>
        <v>Lüchow-Dannenberg</v>
      </c>
      <c r="DH44" s="58" t="str">
        <f t="shared" si="24"/>
        <v>#REF!</v>
      </c>
      <c r="DI44" s="75">
        <f t="shared" si="25"/>
        <v>142.2599653</v>
      </c>
      <c r="DJ44" s="78">
        <f t="shared" si="26"/>
        <v>0.00396669718</v>
      </c>
      <c r="DK44" s="75"/>
      <c r="DL44" s="75"/>
      <c r="DM44" s="75"/>
      <c r="DN44" s="75"/>
      <c r="DO44" s="75"/>
      <c r="DP44" s="44"/>
    </row>
    <row r="45" ht="16.5" customHeight="1">
      <c r="A45" s="58">
        <f t="shared" si="5"/>
        <v>102</v>
      </c>
      <c r="B45" s="58">
        <f t="shared" si="6"/>
        <v>177</v>
      </c>
      <c r="C45" s="58" t="s">
        <v>177</v>
      </c>
      <c r="D45" s="58">
        <v>3355.0</v>
      </c>
      <c r="E45" s="58" t="s">
        <v>200</v>
      </c>
      <c r="F45" s="59">
        <f>VLOOKUP($D45,EW_19_Kreise!$A$6:$CQ$406,Calc_Targetkreise!F$5,FALSE)/1000</f>
        <v>94.731</v>
      </c>
      <c r="G45" s="59">
        <f>VLOOKUP($D45,BW_17_Kreise!$B$7:$CC$410,Calc_Targetkreise!G$5,FALSE)/1000</f>
        <v>111.286</v>
      </c>
      <c r="H45" s="59">
        <f>VLOOKUP($D45,EW_Erg_09_14_Kreise!$A$10:$BK$412,Calc_Targetkreise!H$5,FALSE)/1000</f>
        <v>73.514</v>
      </c>
      <c r="I45" s="60">
        <f t="shared" ref="I45:K45" si="175">F45/CG45</f>
        <v>0.6647462932</v>
      </c>
      <c r="J45" s="60">
        <f t="shared" si="175"/>
        <v>0.78564621</v>
      </c>
      <c r="K45" s="60">
        <f t="shared" si="175"/>
        <v>0.526039356</v>
      </c>
      <c r="L45" s="61">
        <f t="shared" ref="L45:M45" si="176">1-(T45+X45)</f>
        <v>0.5650103979</v>
      </c>
      <c r="M45" s="61">
        <f t="shared" si="176"/>
        <v>0.4583864996</v>
      </c>
      <c r="N45" s="62">
        <f>IF(L45&lt;Master_sheet_Kriterien!$J$46,1,IF(L45&lt;Master_sheet_Kriterien!$K$46,2,IF(L45&lt;Master_sheet_Kriterien!$L$46,3,IF(L45&lt;Master_sheet_Kriterien!$M$46,4,5))))</f>
        <v>5</v>
      </c>
      <c r="O45" s="62">
        <f>IF(M45&lt;Master_sheet_Kriterien!$J$46,1,IF(M45&lt;Master_sheet_Kriterien!$K$46,2,IF(M45&lt;Master_sheet_Kriterien!$L$46,3,IF(M45&lt;Master_sheet_Kriterien!$M$46,4,5))))</f>
        <v>3</v>
      </c>
      <c r="P45" s="61">
        <f t="shared" ref="P45:Q45" si="177">1-(T45+AM45)</f>
        <v>0.675269975</v>
      </c>
      <c r="Q45" s="61">
        <f t="shared" si="177"/>
        <v>0.5991319663</v>
      </c>
      <c r="R45" s="62">
        <f>IF(P45&lt;Master_sheet_Kriterien!$J$46,1,IF(P45&lt;Master_sheet_Kriterien!$K$46,2,IF(P45&lt;Master_sheet_Kriterien!$L$46,3,IF(P45&lt;Master_sheet_Kriterien!$M$46,4,5))))</f>
        <v>5</v>
      </c>
      <c r="S45" s="62">
        <f>IF(Q45&lt;Master_sheet_Kriterien!$J$46,1,IF(Q45&lt;Master_sheet_Kriterien!$K$46,2,IF(Q45&lt;Master_sheet_Kriterien!$L$46,3,IF(Q45&lt;Master_sheet_Kriterien!$M$46,4,5))))</f>
        <v>5</v>
      </c>
      <c r="T45" s="61">
        <f>VLOOKUP($D45,EW_19_Kreise!$A$6:$CQ$406,Calc_Targetkreise!T$5,FALSE)/1000/F45</f>
        <v>0.2492425922</v>
      </c>
      <c r="U45" s="63">
        <f>VLOOKUP($D45,BW_17_Kreise!$B$7:$CC$410,Calc_Targetkreise!U$5,FALSE)/1000/$G45</f>
        <v>0.308700106</v>
      </c>
      <c r="V45" s="61">
        <f>VLOOKUP(Calc_Targetkreise!$D45,EW_Erg_09_14_Kreise!$A$7:$BK$412,Calc_Targetkreise!V$5,FALSE)/1000/$H45</f>
        <v>0.3149060043</v>
      </c>
      <c r="W45" s="61">
        <f>VLOOKUP(Calc_Targetkreise!$D45,EW_Erg_09_14_Kreise!$A$7:$BK$412,Calc_Targetkreise!W$5,FALSE)/1000/CK45</f>
        <v>0.3189239782</v>
      </c>
      <c r="X45" s="61">
        <f>VLOOKUP($D45,EW_19_Kreise!$A$6:$CQ$406,Calc_Targetkreise!X$5,FALSE)/1000/F45</f>
        <v>0.18574701</v>
      </c>
      <c r="Y45" s="63">
        <f>VLOOKUP($D45,BW_17_Kreise!$B$7:$CC$410,Calc_Targetkreise!Y$5,FALSE)/1000/$G45</f>
        <v>0.2329133943</v>
      </c>
      <c r="Z45" s="61">
        <f>VLOOKUP(Calc_Targetkreise!$D45,EW_Erg_09_14_Kreise!$A$7:$BK$412,Calc_Targetkreise!Z$5,FALSE)/1000/$H45</f>
        <v>0.3086486928</v>
      </c>
      <c r="AA45" s="61">
        <f>VLOOKUP(Calc_Targetkreise!$D45,EW_Erg_09_14_Kreise!$A$7:$BK$412,Calc_Targetkreise!AA$5,FALSE)/1000/$H45</f>
        <v>0.1825366597</v>
      </c>
      <c r="AB45" s="61">
        <f>VLOOKUP($D45,EW_19_Kreise!$A$6:$CQ$406,Calc_Targetkreise!AB$5,FALSE)/1000/F45</f>
        <v>0.2855031616</v>
      </c>
      <c r="AC45" s="63">
        <f>VLOOKUP($D45,BW_17_Kreise!$B$7:$CC$410,Calc_Targetkreise!AC$5,FALSE)/1000/$G45</f>
        <v>0.1353000377</v>
      </c>
      <c r="AD45" s="61">
        <f>VLOOKUP(Calc_Targetkreise!$D45,EW_Erg_09_14_Kreise!$A$7:$BK$412,Calc_Targetkreise!AD$5,FALSE)/1000/$H45</f>
        <v>0.1763201567</v>
      </c>
      <c r="AE45" s="62">
        <f>IF(AC45&lt;Master_sheet_Kriterien!$J$54,1,IF(AC45&lt;Master_sheet_Kriterien!$K$54,2,IF(AC45&lt;Master_sheet_Kriterien!$L$54,3,IF(AC45&lt;Master_sheet_Kriterien!$M$54,4,5))))</f>
        <v>5</v>
      </c>
      <c r="AF45" s="61">
        <f>VLOOKUP(Calc_Targetkreise!$D45,EW_Erg_09_14_Kreise!$A$7:$BK$412,Calc_Targetkreise!AF$5,FALSE)/1000/$H45</f>
        <v>0.1687297658</v>
      </c>
      <c r="AG45" s="63">
        <f>VLOOKUP($D45,BW_17_Kreise!$B$7:$CC$410,Calc_Targetkreise!AG$5,FALSE)/1000/$G45</f>
        <v>0.09644519526</v>
      </c>
      <c r="AH45" s="61">
        <f>VLOOKUP(Calc_Targetkreise!$D45,EW_Erg_09_14_Kreise!$A$7:$BK$412,Calc_Targetkreise!AH$5,FALSE)/1000/$H45</f>
        <v>0.02573659439</v>
      </c>
      <c r="AI45" s="61">
        <f>VLOOKUP(Calc_Targetkreise!$D45,EW_Erg_09_14_Kreise!$A$7:$BK$412,Calc_Targetkreise!AI$5,FALSE)/1000/$H45</f>
        <v>0.08749353865</v>
      </c>
      <c r="AJ45" s="63">
        <f>VLOOKUP($D45,BW_17_Kreise!$B$7:$CC$410,Calc_Targetkreise!AJ$5,FALSE)/1000/$G45</f>
        <v>0.08868141545</v>
      </c>
      <c r="AK45" s="61">
        <f>VLOOKUP(Calc_Targetkreise!$D45,EW_Erg_09_14_Kreise!$A$7:$BK$412,Calc_Targetkreise!AK$5,FALSE)/1000/$H45</f>
        <v>0.05223494845</v>
      </c>
      <c r="AL45" s="61">
        <f>VLOOKUP(Calc_Targetkreise!$D45,EW_Erg_09_14_Kreise!$A$7:$BK$412,Calc_Targetkreise!AL$5,FALSE)/1000/$H45</f>
        <v>0.0381559975</v>
      </c>
      <c r="AM45" s="61">
        <f>VLOOKUP($D45,EW_19_Kreise!$A$6:$CQ$406,Calc_Targetkreise!AM$5,FALSE)/1000/F45</f>
        <v>0.07548743284</v>
      </c>
      <c r="AN45" s="63">
        <f>VLOOKUP($D45,BW_17_Kreise!$B$7:$CC$410,Calc_Targetkreise!AN$5,FALSE)/1000/$G45</f>
        <v>0.09216792768</v>
      </c>
      <c r="AO45" s="61">
        <f>VLOOKUP(Calc_Targetkreise!$D45,EW_Erg_09_14_Kreise!$A$7:$BK$412,Calc_Targetkreise!AO$5,FALSE)/1000/$H45</f>
        <v>0.06000217646</v>
      </c>
      <c r="AP45" s="61">
        <f>VLOOKUP(Calc_Targetkreise!$D45,EW_Erg_09_14_Kreise!$A$7:$BK$412,Calc_Targetkreise!AP$5,FALSE)/1000/$H45</f>
        <v>0.0002040427674</v>
      </c>
      <c r="AQ45" s="61">
        <f t="shared" ref="AQ45:AR45" si="178">1-U45-Y45-AC45-AG45-AJ45-AN45</f>
        <v>0.04579192351</v>
      </c>
      <c r="AR45" s="61">
        <f t="shared" si="178"/>
        <v>0.06215142694</v>
      </c>
      <c r="AS45" s="61">
        <f t="shared" si="11"/>
        <v>0.2039560174</v>
      </c>
      <c r="AT45" s="63">
        <f>VLOOKUP($D45,BW_17_Kreise!$B$7:$CC$410,Calc_Targetkreise!AT$5,FALSE)/1000/$G45</f>
        <v>0.003567384936</v>
      </c>
      <c r="AU45" s="61">
        <f>VLOOKUP(Calc_Targetkreise!$D45,EW_Erg_09_14_Kreise!$A$7:$BK$412,Calc_Targetkreise!AU$5,FALSE)/1000/$H45</f>
        <v>0.0187991403</v>
      </c>
      <c r="AV45" s="62">
        <f>IF(AU45&lt;Master_sheet_Kriterien!$J$44,1,IF(AU45&lt;Master_sheet_Kriterien!$K$44,2,IF(AU45&lt;Master_sheet_Kriterien!$L$44,3,IF(AU45&lt;Master_sheet_Kriterien!$M$44,4,5))))</f>
        <v>5</v>
      </c>
      <c r="AW45" s="61">
        <f>VLOOKUP(Calc_Targetkreise!$D45,EW_Erg_09_14_Kreise!$A$7:$BK$412,Calc_Targetkreise!AW$5,FALSE)/1000/$H45</f>
        <v>0.0064613543</v>
      </c>
      <c r="AX45" s="61">
        <f>VLOOKUP($D45,EW_19_Kreise!$A$6:$CQ$406,Calc_Targetkreise!AX$5,FALSE)/1000/F45</f>
        <v>0.0092261245</v>
      </c>
      <c r="AY45" s="62">
        <f>IF(AX45&lt;Master_sheet_Kriterien!$J$56,1,IF(AX45&lt;Master_sheet_Kriterien!$K$56,2,IF(AX45&lt;Master_sheet_Kriterien!$L$56,3,IF(AX45&lt;Master_sheet_Kriterien!$M$56,4,5))))</f>
        <v>4</v>
      </c>
      <c r="AZ45" s="64">
        <f>VLOOKUP($D45,EW_19_Kreise!$A$6:$CQ$406,Calc_Targetkreise!AZ$5,FALSE)</f>
        <v>874</v>
      </c>
      <c r="BA45" s="62">
        <f>IF(AZ45&lt;Master_sheet_Kriterien!$J$57,1,IF(AZ45&lt;Master_sheet_Kriterien!$K$57,2,IF(AZ45&lt;Master_sheet_Kriterien!$L$57,3,IF(AZ45&lt;Master_sheet_Kriterien!$M$56,4,5))))</f>
        <v>5</v>
      </c>
      <c r="BB45" s="59">
        <f>VLOOKUP($D45,Struktur_daten_BW_2017!$B$7:$AH$452,Calc_Targetkreise!BB$5,FALSE)</f>
        <v>90.7</v>
      </c>
      <c r="BC45" s="62">
        <f>IF(BB45&lt;Master_sheet_Kriterien!$J$8,1,IF(BB45&lt;Master_sheet_Kriterien!$K$8,2,IF(BB45&lt;Master_sheet_Kriterien!$L$8,3,IF(BB45&lt;Master_sheet_Kriterien!$M$8,4,5))))</f>
        <v>1</v>
      </c>
      <c r="BD45" s="65">
        <f t="shared" si="12"/>
        <v>18.9256</v>
      </c>
      <c r="BE45" s="62">
        <f>IF(BD45&lt;Master_sheet_Kriterien!$J$10,1,IF(BD45&lt;Master_sheet_Kriterien!$K$10,2,IF(BD45&lt;Master_sheet_Kriterien!$L$10,3,IF(BD45&lt;Master_sheet_Kriterien!$M$10,4,5))))</f>
        <v>2</v>
      </c>
      <c r="BF45" s="65">
        <f>VLOOKUP($D45,Struktur_daten_BW_2017!$B$7:$AH$452,Calc_Targetkreise!BF$5,FALSE)</f>
        <v>8.2</v>
      </c>
      <c r="BG45" s="62">
        <f>IF(BF45&lt;Master_sheet_Kriterien!$J$12,1,IF(BF45&lt;Master_sheet_Kriterien!$K$12,2,IF(BF45&lt;Master_sheet_Kriterien!$L$12,3,IF(BF45&lt;Master_sheet_Kriterien!$M$12,4,5))))</f>
        <v>4</v>
      </c>
      <c r="BH45" s="65">
        <f>VLOOKUP($D45,Struktur_daten_BW_2017!$B$7:$AH$452,Calc_Targetkreise!BH$5,FALSE)</f>
        <v>11.5</v>
      </c>
      <c r="BI45" s="62">
        <f>IF(BH45&lt;Master_sheet_Kriterien!$J$14,1,IF(BH45&lt;Master_sheet_Kriterien!$K$14,2,IF(BH45&lt;Master_sheet_Kriterien!$L$14,3,IF(BH45&lt;Master_sheet_Kriterien!$M$14,4,5))))</f>
        <v>3</v>
      </c>
      <c r="BJ45" s="65">
        <f>VLOOKUP($D45,Struktur_daten_BW_2017!$B$7:$AH$452,Calc_Targetkreise!BJ$5,FALSE)</f>
        <v>36.3</v>
      </c>
      <c r="BK45" s="62">
        <f>IF(BJ45&lt;Master_sheet_Kriterien!$J$16,1,IF(BJ45&lt;Master_sheet_Kriterien!$K$16,2,IF(BJ45&lt;Master_sheet_Kriterien!$L$16,3,IF(BJ45&lt;Master_sheet_Kriterien!$M$16,4,5))))</f>
        <v>3</v>
      </c>
      <c r="BL45" s="65">
        <f>VLOOKUP($D45,Struktur_daten_BW_2017!$B$7:$AH$452,Calc_Targetkreise!BL$5,FALSE)</f>
        <v>16.5</v>
      </c>
      <c r="BM45" s="62">
        <f>IF(BL45&lt;Master_sheet_Kriterien!$J$18,1,IF(BL45&lt;Master_sheet_Kriterien!$K$18,2,IF(BL45&lt;Master_sheet_Kriterien!$L$18,3,IF(BL45&lt;Master_sheet_Kriterien!$M$18,4,5))))</f>
        <v>3</v>
      </c>
      <c r="BN45" s="65">
        <f>VLOOKUP($D45,Struktur_daten_BW_2017!$B$7:$AH$452,Calc_Targetkreise!BN$5,FALSE)</f>
        <v>10.5</v>
      </c>
      <c r="BO45" s="62">
        <f>IF(BN45&lt;Master_sheet_Kriterien!$J$20,1,IF(BN45&lt;Master_sheet_Kriterien!$K$20,2,IF(BN45&lt;Master_sheet_Kriterien!$L$20,3,IF(BN45&lt;Master_sheet_Kriterien!$M$20,4,5))))</f>
        <v>3</v>
      </c>
      <c r="BP45" s="59">
        <f>VLOOKUP($D45,Struktur_daten_BW_2017!$B$7:$AH$452,Calc_Targetkreise!BP$5,FALSE)</f>
        <v>19347</v>
      </c>
      <c r="BQ45" s="62">
        <f>IF(BP45&lt;Master_sheet_Kriterien!$J$38,1,IF(BP45&lt;Master_sheet_Kriterien!$K$38,2,IF(BP45&lt;Master_sheet_Kriterien!$L$38,3,IF(BP45&lt;Master_sheet_Kriterien!$M$38,4,5))))</f>
        <v>2</v>
      </c>
      <c r="BR45" s="65">
        <f>VLOOKUP($D45,Struktur_daten_BW_2017!$B$7:$AH$452,Calc_Targetkreise!BR$5,FALSE)</f>
        <v>36.6</v>
      </c>
      <c r="BS45" s="62">
        <f>IF(BR45&lt;Master_sheet_Kriterien!$J$24,1,IF(BR45&lt;Master_sheet_Kriterien!$K$24,2,IF(BR45&lt;Master_sheet_Kriterien!$L$24,3,IF(BR45&lt;Master_sheet_Kriterien!$M$24,4,5))))</f>
        <v>3</v>
      </c>
      <c r="BT45" s="65">
        <f>VLOOKUP($D45,Struktur_daten_BW_2017!$B$7:$AH$452,Calc_Targetkreise!BT$5,FALSE)</f>
        <v>15.9</v>
      </c>
      <c r="BU45" s="62">
        <f>IF(BT45&lt;Master_sheet_Kriterien!$J$26,1,IF(BT45&lt;Master_sheet_Kriterien!$K$26,2,IF(BT45&lt;Master_sheet_Kriterien!$L$26,3,IF(BT45&lt;Master_sheet_Kriterien!$M$26,4,5))))</f>
        <v>5</v>
      </c>
      <c r="BV45" s="65">
        <f t="shared" si="13"/>
        <v>3.66972</v>
      </c>
      <c r="BW45" s="62">
        <f>IF(BV45&lt;Master_sheet_Kriterien!$J$28,1,IF(BV45&lt;Master_sheet_Kriterien!$K$28,2,IF(BV45&lt;Master_sheet_Kriterien!$L$28,3,IF(BV45&lt;Master_sheet_Kriterien!$M$28,4,5))))</f>
        <v>2</v>
      </c>
      <c r="BX45" s="65">
        <f>VLOOKUP($D45,Struktur_daten_BW_2017!$B$7:$AH$452,Calc_Targetkreise!BX$5,FALSE)</f>
        <v>32.0754717</v>
      </c>
      <c r="BY45" s="62">
        <f>IF(BX45&lt;Master_sheet_Kriterien!$J$30,1,IF(BX45&lt;Master_sheet_Kriterien!$K$30,2,IF(BX45&lt;Master_sheet_Kriterien!$L$30,3,IF(BX45&lt;Master_sheet_Kriterien!$M$30,4,5))))</f>
        <v>5</v>
      </c>
      <c r="BZ45" s="65">
        <f>CL45/1000</f>
        <v>9.076</v>
      </c>
      <c r="CA45" s="62">
        <f>IF(BZ45&lt;Master_sheet_Kriterien!$J$32,1,IF(BZ45&lt;Master_sheet_Kriterien!$K$32,2,IF(BZ45&lt;Master_sheet_Kriterien!$L$32,3,IF(BZ45&lt;Master_sheet_Kriterien!$M$32,4,5))))</f>
        <v>1</v>
      </c>
      <c r="CB45" s="65">
        <f>BZ45/CM45*100</f>
        <v>3.932409012</v>
      </c>
      <c r="CC45" s="62">
        <f>IF(CB45&lt;Master_sheet_Kriterien!$J$34,1,IF(CB45&lt;Master_sheet_Kriterien!$K$34,2,IF(CB45&lt;Master_sheet_Kriterien!$L$34,3,IF(CB45&lt;Master_sheet_Kriterien!$M$34,4,5))))</f>
        <v>1</v>
      </c>
      <c r="CD45" s="65">
        <f>100-VLOOKUP($D45,Struktur_daten_BW_2017!$B$7:$AH$452,Calc_Targetkreise!CD$5,FALSE)</f>
        <v>45.5</v>
      </c>
      <c r="CE45" s="62">
        <f>IF(CD45&lt;Master_sheet_Kriterien!$J$40,1,IF(CD45&lt;Master_sheet_Kriterien!$K$40,2,IF(CD45&lt;Master_sheet_Kriterien!$L$40,3,IF(CD45&lt;Master_sheet_Kriterien!$M$40,4,5))))</f>
        <v>2</v>
      </c>
      <c r="CF45" s="61"/>
      <c r="CG45" s="59">
        <f>VLOOKUP($D45,EW_19_Kreise!$A$6:$CQ$406,Calc_Targetkreise!CG$5,FALSE)/1000</f>
        <v>142.507</v>
      </c>
      <c r="CH45" s="59">
        <f>VLOOKUP($D45,BW_17_Kreise!$B$7:$CC$410,Calc_Targetkreise!CH$5,FALSE)/1000</f>
        <v>141.649</v>
      </c>
      <c r="CI45" s="59">
        <f>VLOOKUP($D45,EW_Erg_09_14_Kreise!$A$10:$BK$412,Calc_Targetkreise!CI$5,FALSE)/1000</f>
        <v>139.75</v>
      </c>
      <c r="CJ45" s="59">
        <f>VLOOKUP($D45,EW_Erg_09_14_Kreise!$A$10:$BK$412,Calc_Targetkreise!CJ$5,FALSE)/1000</f>
        <v>136.455</v>
      </c>
      <c r="CK45" s="59">
        <f>VLOOKUP($D45,EW_Erg_09_14_Kreise!$A$10:$BK$412,Calc_Targetkreise!CK$5,FALSE)/1000</f>
        <v>57.694</v>
      </c>
      <c r="CL45" s="45">
        <v>9076.0</v>
      </c>
      <c r="CM45" s="59">
        <f>VLOOKUP($D45,Struktur_daten_BW_2017!$B$7:$AH$452,Calc_Targetkreise!CM$5,FALSE)</f>
        <v>230.8</v>
      </c>
      <c r="CN45" s="66">
        <v>8.0</v>
      </c>
      <c r="CO45" s="67">
        <f t="shared" si="16"/>
        <v>0.03466204506</v>
      </c>
      <c r="CP45" s="62">
        <f>IF(CO45&lt;Master_sheet_Kriterien!$J$58,1,IF(CO45&lt;Master_sheet_Kriterien!$K$58,2,IF(CO45&lt;Master_sheet_Kriterien!$L$58,3,IF(CO45&lt;Master_sheet_Kriterien!$M$58,4,5))))</f>
        <v>1</v>
      </c>
      <c r="CQ45" s="66">
        <v>8.0</v>
      </c>
      <c r="CR45" s="67">
        <f t="shared" si="17"/>
        <v>0.03466204506</v>
      </c>
      <c r="CS45" s="62">
        <f>IF(CR45&lt;Master_sheet_Kriterien!$J$59,1,IF(CR45&lt;Master_sheet_Kriterien!$K$59,2,IF(CR45&lt;Master_sheet_Kriterien!$L$59,3,IF(CR45&lt;Master_sheet_Kriterien!$M$59,4,5))))</f>
        <v>1</v>
      </c>
      <c r="CT45" s="66">
        <v>0.0</v>
      </c>
      <c r="CU45" s="44"/>
      <c r="CV45" s="66">
        <v>0.0</v>
      </c>
      <c r="CW45" s="68"/>
      <c r="CY45" s="31">
        <f t="shared" si="18"/>
        <v>3355</v>
      </c>
      <c r="DB45" s="76" t="str">
        <f t="shared" si="19"/>
        <v>Lüneburg</v>
      </c>
      <c r="DC45" s="58">
        <f t="shared" si="20"/>
        <v>102</v>
      </c>
      <c r="DD45" s="77">
        <f t="shared" si="21"/>
        <v>177</v>
      </c>
      <c r="DE45" s="72">
        <f t="shared" si="22"/>
        <v>0.0092261245</v>
      </c>
      <c r="DG45" s="76" t="str">
        <f t="shared" si="23"/>
        <v>Lüneburg</v>
      </c>
      <c r="DH45" s="58" t="str">
        <f t="shared" si="24"/>
        <v>#REF!</v>
      </c>
      <c r="DI45" s="75">
        <f t="shared" si="25"/>
        <v>171.3466205</v>
      </c>
      <c r="DJ45" s="78">
        <f t="shared" si="26"/>
        <v>0.0092261245</v>
      </c>
      <c r="DK45" s="75"/>
      <c r="DL45" s="75"/>
      <c r="DM45" s="75"/>
      <c r="DN45" s="75"/>
      <c r="DO45" s="75"/>
      <c r="DP45" s="44"/>
    </row>
    <row r="46" ht="16.5" customHeight="1">
      <c r="A46" s="58">
        <f t="shared" si="5"/>
        <v>219</v>
      </c>
      <c r="B46" s="58">
        <f t="shared" si="6"/>
        <v>150</v>
      </c>
      <c r="C46" s="58" t="s">
        <v>177</v>
      </c>
      <c r="D46" s="58">
        <v>3356.0</v>
      </c>
      <c r="E46" s="58" t="s">
        <v>201</v>
      </c>
      <c r="F46" s="59">
        <f>VLOOKUP($D46,EW_19_Kreise!$A$6:$CQ$406,Calc_Targetkreise!F$5,FALSE)/1000</f>
        <v>56.516</v>
      </c>
      <c r="G46" s="59">
        <f>VLOOKUP($D46,BW_17_Kreise!$B$7:$CC$410,Calc_Targetkreise!G$5,FALSE)/1000</f>
        <v>70.26</v>
      </c>
      <c r="H46" s="59">
        <f>VLOOKUP($D46,EW_Erg_09_14_Kreise!$A$10:$BK$412,Calc_Targetkreise!H$5,FALSE)/1000</f>
        <v>43.96</v>
      </c>
      <c r="I46" s="60">
        <f t="shared" ref="I46:K46" si="179">F46/CG46</f>
        <v>0.6228962538</v>
      </c>
      <c r="J46" s="60">
        <f t="shared" si="179"/>
        <v>0.7782195984</v>
      </c>
      <c r="K46" s="60">
        <f t="shared" si="179"/>
        <v>0.4931291716</v>
      </c>
      <c r="L46" s="61">
        <f t="shared" ref="L46:M46" si="180">1-(T46+X46)</f>
        <v>0.5100502513</v>
      </c>
      <c r="M46" s="61">
        <f t="shared" si="180"/>
        <v>0.3887845147</v>
      </c>
      <c r="N46" s="62">
        <f>IF(L46&lt;Master_sheet_Kriterien!$J$46,1,IF(L46&lt;Master_sheet_Kriterien!$K$46,2,IF(L46&lt;Master_sheet_Kriterien!$L$46,3,IF(L46&lt;Master_sheet_Kriterien!$M$46,4,5))))</f>
        <v>4</v>
      </c>
      <c r="O46" s="62">
        <f>IF(M46&lt;Master_sheet_Kriterien!$J$46,1,IF(M46&lt;Master_sheet_Kriterien!$K$46,2,IF(M46&lt;Master_sheet_Kriterien!$L$46,3,IF(M46&lt;Master_sheet_Kriterien!$M$46,4,5))))</f>
        <v>2</v>
      </c>
      <c r="P46" s="61">
        <f t="shared" ref="P46:Q46" si="181">1-(T46+AM46)</f>
        <v>0.6348998514</v>
      </c>
      <c r="Q46" s="61">
        <f t="shared" si="181"/>
        <v>0.5615001423</v>
      </c>
      <c r="R46" s="62">
        <f>IF(P46&lt;Master_sheet_Kriterien!$J$46,1,IF(P46&lt;Master_sheet_Kriterien!$K$46,2,IF(P46&lt;Master_sheet_Kriterien!$L$46,3,IF(P46&lt;Master_sheet_Kriterien!$M$46,4,5))))</f>
        <v>5</v>
      </c>
      <c r="S46" s="62">
        <f>IF(Q46&lt;Master_sheet_Kriterien!$J$46,1,IF(Q46&lt;Master_sheet_Kriterien!$K$46,2,IF(Q46&lt;Master_sheet_Kriterien!$L$46,3,IF(Q46&lt;Master_sheet_Kriterien!$M$46,4,5))))</f>
        <v>5</v>
      </c>
      <c r="T46" s="61">
        <f>VLOOKUP($D46,EW_19_Kreise!$A$6:$CQ$406,Calc_Targetkreise!T$5,FALSE)/1000/F46</f>
        <v>0.284591974</v>
      </c>
      <c r="U46" s="63">
        <f>VLOOKUP($D46,BW_17_Kreise!$B$7:$CC$410,Calc_Targetkreise!U$5,FALSE)/1000/$G46</f>
        <v>0.3426131512</v>
      </c>
      <c r="V46" s="61">
        <f>VLOOKUP(Calc_Targetkreise!$D46,EW_Erg_09_14_Kreise!$A$7:$BK$412,Calc_Targetkreise!V$5,FALSE)/1000/$H46</f>
        <v>0.3547770701</v>
      </c>
      <c r="W46" s="61">
        <f>VLOOKUP(Calc_Targetkreise!$D46,EW_Erg_09_14_Kreise!$A$7:$BK$412,Calc_Targetkreise!W$5,FALSE)/1000/CK46</f>
        <v>0.3371215241</v>
      </c>
      <c r="X46" s="61">
        <f>VLOOKUP($D46,EW_19_Kreise!$A$6:$CQ$406,Calc_Targetkreise!X$5,FALSE)/1000/F46</f>
        <v>0.2053577748</v>
      </c>
      <c r="Y46" s="63">
        <f>VLOOKUP($D46,BW_17_Kreise!$B$7:$CC$410,Calc_Targetkreise!Y$5,FALSE)/1000/$G46</f>
        <v>0.2686023342</v>
      </c>
      <c r="Z46" s="61">
        <f>VLOOKUP(Calc_Targetkreise!$D46,EW_Erg_09_14_Kreise!$A$7:$BK$412,Calc_Targetkreise!Z$5,FALSE)/1000/$H46</f>
        <v>0.3502047316</v>
      </c>
      <c r="AA46" s="61">
        <f>VLOOKUP(Calc_Targetkreise!$D46,EW_Erg_09_14_Kreise!$A$7:$BK$412,Calc_Targetkreise!AA$5,FALSE)/1000/$H46</f>
        <v>0.2376933576</v>
      </c>
      <c r="AB46" s="61">
        <f>VLOOKUP($D46,EW_19_Kreise!$A$6:$CQ$406,Calc_Targetkreise!AB$5,FALSE)/1000/F46</f>
        <v>0.2433647109</v>
      </c>
      <c r="AC46" s="63">
        <f>VLOOKUP($D46,BW_17_Kreise!$B$7:$CC$410,Calc_Targetkreise!AC$5,FALSE)/1000/$G46</f>
        <v>0.08961001993</v>
      </c>
      <c r="AD46" s="61">
        <f>VLOOKUP(Calc_Targetkreise!$D46,EW_Erg_09_14_Kreise!$A$7:$BK$412,Calc_Targetkreise!AD$5,FALSE)/1000/$H46</f>
        <v>0.1156733394</v>
      </c>
      <c r="AE46" s="62">
        <f>IF(AC46&lt;Master_sheet_Kriterien!$J$54,1,IF(AC46&lt;Master_sheet_Kriterien!$K$54,2,IF(AC46&lt;Master_sheet_Kriterien!$L$54,3,IF(AC46&lt;Master_sheet_Kriterien!$M$54,4,5))))</f>
        <v>3</v>
      </c>
      <c r="AF46" s="61">
        <f>VLOOKUP(Calc_Targetkreise!$D46,EW_Erg_09_14_Kreise!$A$7:$BK$412,Calc_Targetkreise!AF$5,FALSE)/1000/$H46</f>
        <v>0.1294131028</v>
      </c>
      <c r="AG46" s="63">
        <f>VLOOKUP($D46,BW_17_Kreise!$B$7:$CC$410,Calc_Targetkreise!AG$5,FALSE)/1000/$G46</f>
        <v>0.08572445204</v>
      </c>
      <c r="AH46" s="61">
        <f>VLOOKUP(Calc_Targetkreise!$D46,EW_Erg_09_14_Kreise!$A$7:$BK$412,Calc_Targetkreise!AH$5,FALSE)/1000/$H46</f>
        <v>0.02281619654</v>
      </c>
      <c r="AI46" s="61">
        <f>VLOOKUP(Calc_Targetkreise!$D46,EW_Erg_09_14_Kreise!$A$7:$BK$412,Calc_Targetkreise!AI$5,FALSE)/1000/$H46</f>
        <v>0.08660145587</v>
      </c>
      <c r="AJ46" s="63">
        <f>VLOOKUP($D46,BW_17_Kreise!$B$7:$CC$410,Calc_Targetkreise!AJ$5,FALSE)/1000/$G46</f>
        <v>0.08178195275</v>
      </c>
      <c r="AK46" s="61">
        <f>VLOOKUP(Calc_Targetkreise!$D46,EW_Erg_09_14_Kreise!$A$7:$BK$412,Calc_Targetkreise!AK$5,FALSE)/1000/$H46</f>
        <v>0.04790718835</v>
      </c>
      <c r="AL46" s="61">
        <f>VLOOKUP(Calc_Targetkreise!$D46,EW_Erg_09_14_Kreise!$A$7:$BK$412,Calc_Targetkreise!AL$5,FALSE)/1000/$H46</f>
        <v>0.03760236579</v>
      </c>
      <c r="AM46" s="61">
        <f>VLOOKUP($D46,EW_19_Kreise!$A$6:$CQ$406,Calc_Targetkreise!AM$5,FALSE)/1000/F46</f>
        <v>0.08050817468</v>
      </c>
      <c r="AN46" s="63">
        <f>VLOOKUP($D46,BW_17_Kreise!$B$7:$CC$410,Calc_Targetkreise!AN$5,FALSE)/1000/$G46</f>
        <v>0.09588670652</v>
      </c>
      <c r="AO46" s="61">
        <f>VLOOKUP(Calc_Targetkreise!$D46,EW_Erg_09_14_Kreise!$A$7:$BK$412,Calc_Targetkreise!AO$5,FALSE)/1000/$H46</f>
        <v>0.05773430391</v>
      </c>
      <c r="AP46" s="61">
        <f>VLOOKUP(Calc_Targetkreise!$D46,EW_Erg_09_14_Kreise!$A$7:$BK$412,Calc_Targetkreise!AP$5,FALSE)/1000/$H46</f>
        <v>0.0001592356688</v>
      </c>
      <c r="AQ46" s="61">
        <f t="shared" ref="AQ46:AR46" si="182">1-U46-Y46-AC46-AG46-AJ46-AN46</f>
        <v>0.03578138343</v>
      </c>
      <c r="AR46" s="61">
        <f t="shared" si="182"/>
        <v>0.05088717015</v>
      </c>
      <c r="AS46" s="61">
        <f t="shared" si="11"/>
        <v>0.1714089582</v>
      </c>
      <c r="AT46" s="63">
        <f>VLOOKUP($D46,BW_17_Kreise!$B$7:$CC$410,Calc_Targetkreise!AT$5,FALSE)/1000/$G46</f>
        <v>0.003316253914</v>
      </c>
      <c r="AU46" s="61">
        <f>VLOOKUP(Calc_Targetkreise!$D46,EW_Erg_09_14_Kreise!$A$7:$BK$412,Calc_Targetkreise!AU$5,FALSE)/1000/$H46</f>
        <v>0.01282984531</v>
      </c>
      <c r="AV46" s="62">
        <f>IF(AU46&lt;Master_sheet_Kriterien!$J$44,1,IF(AU46&lt;Master_sheet_Kriterien!$K$44,2,IF(AU46&lt;Master_sheet_Kriterien!$L$44,3,IF(AU46&lt;Master_sheet_Kriterien!$M$44,4,5))))</f>
        <v>4</v>
      </c>
      <c r="AW46" s="61">
        <f>VLOOKUP(Calc_Targetkreise!$D46,EW_Erg_09_14_Kreise!$A$7:$BK$412,Calc_Targetkreise!AW$5,FALSE)/1000/$H46</f>
        <v>0.005982711556</v>
      </c>
      <c r="AX46" s="61">
        <f>VLOOKUP($D46,EW_19_Kreise!$A$6:$CQ$406,Calc_Targetkreise!AX$5,FALSE)/1000/F46</f>
        <v>0.004441220185</v>
      </c>
      <c r="AY46" s="62">
        <f>IF(AX46&lt;Master_sheet_Kriterien!$J$56,1,IF(AX46&lt;Master_sheet_Kriterien!$K$56,2,IF(AX46&lt;Master_sheet_Kriterien!$L$56,3,IF(AX46&lt;Master_sheet_Kriterien!$M$56,4,5))))</f>
        <v>3</v>
      </c>
      <c r="AZ46" s="64">
        <f>VLOOKUP($D46,EW_19_Kreise!$A$6:$CQ$406,Calc_Targetkreise!AZ$5,FALSE)</f>
        <v>251</v>
      </c>
      <c r="BA46" s="62">
        <f>IF(AZ46&lt;Master_sheet_Kriterien!$J$57,1,IF(AZ46&lt;Master_sheet_Kriterien!$K$57,2,IF(AZ46&lt;Master_sheet_Kriterien!$L$57,3,IF(AZ46&lt;Master_sheet_Kriterien!$M$56,4,5))))</f>
        <v>2</v>
      </c>
      <c r="BB46" s="59">
        <f>VLOOKUP($D46,Struktur_daten_BW_2017!$B$7:$AH$452,Calc_Targetkreise!BB$5,FALSE)</f>
        <v>172.5</v>
      </c>
      <c r="BC46" s="62">
        <f>IF(BB46&lt;Master_sheet_Kriterien!$J$8,1,IF(BB46&lt;Master_sheet_Kriterien!$K$8,2,IF(BB46&lt;Master_sheet_Kriterien!$L$8,3,IF(BB46&lt;Master_sheet_Kriterien!$M$8,4,5))))</f>
        <v>2</v>
      </c>
      <c r="BD46" s="65">
        <f t="shared" si="12"/>
        <v>18.1186</v>
      </c>
      <c r="BE46" s="62">
        <f>IF(BD46&lt;Master_sheet_Kriterien!$J$10,1,IF(BD46&lt;Master_sheet_Kriterien!$K$10,2,IF(BD46&lt;Master_sheet_Kriterien!$L$10,3,IF(BD46&lt;Master_sheet_Kriterien!$M$10,4,5))))</f>
        <v>1</v>
      </c>
      <c r="BF46" s="65">
        <f>VLOOKUP($D46,Struktur_daten_BW_2017!$B$7:$AH$452,Calc_Targetkreise!BF$5,FALSE)</f>
        <v>7.3</v>
      </c>
      <c r="BG46" s="62">
        <f>IF(BF46&lt;Master_sheet_Kriterien!$J$12,1,IF(BF46&lt;Master_sheet_Kriterien!$K$12,2,IF(BF46&lt;Master_sheet_Kriterien!$L$12,3,IF(BF46&lt;Master_sheet_Kriterien!$M$12,4,5))))</f>
        <v>2</v>
      </c>
      <c r="BH46" s="65">
        <f>VLOOKUP($D46,Struktur_daten_BW_2017!$B$7:$AH$452,Calc_Targetkreise!BH$5,FALSE)</f>
        <v>10.1</v>
      </c>
      <c r="BI46" s="62">
        <f>IF(BH46&lt;Master_sheet_Kriterien!$J$14,1,IF(BH46&lt;Master_sheet_Kriterien!$K$14,2,IF(BH46&lt;Master_sheet_Kriterien!$L$14,3,IF(BH46&lt;Master_sheet_Kriterien!$M$14,4,5))))</f>
        <v>1</v>
      </c>
      <c r="BJ46" s="65">
        <f>VLOOKUP($D46,Struktur_daten_BW_2017!$B$7:$AH$452,Calc_Targetkreise!BJ$5,FALSE)</f>
        <v>36.8</v>
      </c>
      <c r="BK46" s="62">
        <f>IF(BJ46&lt;Master_sheet_Kriterien!$J$16,1,IF(BJ46&lt;Master_sheet_Kriterien!$K$16,2,IF(BJ46&lt;Master_sheet_Kriterien!$L$16,3,IF(BJ46&lt;Master_sheet_Kriterien!$M$16,4,5))))</f>
        <v>4</v>
      </c>
      <c r="BL46" s="65">
        <f>VLOOKUP($D46,Struktur_daten_BW_2017!$B$7:$AH$452,Calc_Targetkreise!BL$5,FALSE)</f>
        <v>17.7</v>
      </c>
      <c r="BM46" s="62">
        <f>IF(BL46&lt;Master_sheet_Kriterien!$J$18,1,IF(BL46&lt;Master_sheet_Kriterien!$K$18,2,IF(BL46&lt;Master_sheet_Kriterien!$L$18,3,IF(BL46&lt;Master_sheet_Kriterien!$M$18,4,5))))</f>
        <v>4</v>
      </c>
      <c r="BN46" s="65">
        <f>VLOOKUP($D46,Struktur_daten_BW_2017!$B$7:$AH$452,Calc_Targetkreise!BN$5,FALSE)</f>
        <v>10.7</v>
      </c>
      <c r="BO46" s="62">
        <f>IF(BN46&lt;Master_sheet_Kriterien!$J$20,1,IF(BN46&lt;Master_sheet_Kriterien!$K$20,2,IF(BN46&lt;Master_sheet_Kriterien!$L$20,3,IF(BN46&lt;Master_sheet_Kriterien!$M$20,4,5))))</f>
        <v>3</v>
      </c>
      <c r="BP46" s="59">
        <f>VLOOKUP($D46,Struktur_daten_BW_2017!$B$7:$AH$452,Calc_Targetkreise!BP$5,FALSE)</f>
        <v>22019</v>
      </c>
      <c r="BQ46" s="62">
        <f>IF(BP46&lt;Master_sheet_Kriterien!$J$38,1,IF(BP46&lt;Master_sheet_Kriterien!$K$38,2,IF(BP46&lt;Master_sheet_Kriterien!$L$38,3,IF(BP46&lt;Master_sheet_Kriterien!$M$38,4,5))))</f>
        <v>4</v>
      </c>
      <c r="BR46" s="65">
        <f>VLOOKUP($D46,Struktur_daten_BW_2017!$B$7:$AH$452,Calc_Targetkreise!BR$5,FALSE)</f>
        <v>34.9</v>
      </c>
      <c r="BS46" s="62">
        <f>IF(BR46&lt;Master_sheet_Kriterien!$J$24,1,IF(BR46&lt;Master_sheet_Kriterien!$K$24,2,IF(BR46&lt;Master_sheet_Kriterien!$L$24,3,IF(BR46&lt;Master_sheet_Kriterien!$M$24,4,5))))</f>
        <v>3</v>
      </c>
      <c r="BT46" s="65">
        <f>VLOOKUP($D46,Struktur_daten_BW_2017!$B$7:$AH$452,Calc_Targetkreise!BT$5,FALSE)</f>
        <v>14.5</v>
      </c>
      <c r="BU46" s="62">
        <f>IF(BT46&lt;Master_sheet_Kriterien!$J$26,1,IF(BT46&lt;Master_sheet_Kriterien!$K$26,2,IF(BT46&lt;Master_sheet_Kriterien!$L$26,3,IF(BT46&lt;Master_sheet_Kriterien!$M$26,4,5))))</f>
        <v>4</v>
      </c>
      <c r="BV46" s="65">
        <f t="shared" si="13"/>
        <v>3.5989</v>
      </c>
      <c r="BW46" s="62">
        <f>IF(BV46&lt;Master_sheet_Kriterien!$J$28,1,IF(BV46&lt;Master_sheet_Kriterien!$K$28,2,IF(BV46&lt;Master_sheet_Kriterien!$L$28,3,IF(BV46&lt;Master_sheet_Kriterien!$M$28,4,5))))</f>
        <v>2</v>
      </c>
      <c r="BX46" s="65">
        <f>VLOOKUP($D46,Struktur_daten_BW_2017!$B$7:$AH$452,Calc_Targetkreise!BX$5,FALSE)</f>
        <v>25.51724138</v>
      </c>
      <c r="BY46" s="62">
        <f>IF(BX46&lt;Master_sheet_Kriterien!$J$30,1,IF(BX46&lt;Master_sheet_Kriterien!$K$30,2,IF(BX46&lt;Master_sheet_Kriterien!$L$30,3,IF(BX46&lt;Master_sheet_Kriterien!$M$30,4,5))))</f>
        <v>4</v>
      </c>
      <c r="BZ46" s="65"/>
      <c r="CA46" s="62">
        <f>IF(BZ46&lt;Master_sheet_Kriterien!$J$32,1,IF(BZ46&lt;Master_sheet_Kriterien!$K$32,2,IF(BZ46&lt;Master_sheet_Kriterien!$L$32,3,IF(BZ46&lt;Master_sheet_Kriterien!$M$32,4,5))))</f>
        <v>1</v>
      </c>
      <c r="CB46" s="65"/>
      <c r="CC46" s="62">
        <f>IF(CB46&lt;Master_sheet_Kriterien!$J$34,1,IF(CB46&lt;Master_sheet_Kriterien!$K$34,2,IF(CB46&lt;Master_sheet_Kriterien!$L$34,3,IF(CB46&lt;Master_sheet_Kriterien!$M$34,4,5))))</f>
        <v>1</v>
      </c>
      <c r="CD46" s="65">
        <f>100-VLOOKUP($D46,Struktur_daten_BW_2017!$B$7:$AH$452,Calc_Targetkreise!CD$5,FALSE)</f>
        <v>34.9</v>
      </c>
      <c r="CE46" s="62">
        <f>IF(CD46&lt;Master_sheet_Kriterien!$J$40,1,IF(CD46&lt;Master_sheet_Kriterien!$K$40,2,IF(CD46&lt;Master_sheet_Kriterien!$L$40,3,IF(CD46&lt;Master_sheet_Kriterien!$M$40,4,5))))</f>
        <v>1</v>
      </c>
      <c r="CF46" s="61"/>
      <c r="CG46" s="59">
        <f>VLOOKUP($D46,EW_19_Kreise!$A$6:$CQ$406,Calc_Targetkreise!CG$5,FALSE)/1000</f>
        <v>90.731</v>
      </c>
      <c r="CH46" s="59">
        <f>VLOOKUP($D46,BW_17_Kreise!$B$7:$CC$410,Calc_Targetkreise!CH$5,FALSE)/1000</f>
        <v>90.283</v>
      </c>
      <c r="CI46" s="59">
        <f>VLOOKUP($D46,EW_Erg_09_14_Kreise!$A$10:$BK$412,Calc_Targetkreise!CI$5,FALSE)/1000</f>
        <v>89.145</v>
      </c>
      <c r="CJ46" s="59">
        <f>VLOOKUP($D46,EW_Erg_09_14_Kreise!$A$10:$BK$412,Calc_Targetkreise!CJ$5,FALSE)/1000</f>
        <v>88.65</v>
      </c>
      <c r="CK46" s="59">
        <f>VLOOKUP($D46,EW_Erg_09_14_Kreise!$A$10:$BK$412,Calc_Targetkreise!CK$5,FALSE)/1000</f>
        <v>36.429</v>
      </c>
      <c r="CL46" s="45"/>
      <c r="CM46" s="59">
        <f>VLOOKUP($D46,Struktur_daten_BW_2017!$B$7:$AH$452,Calc_Targetkreise!CM$5,FALSE)</f>
        <v>248.2</v>
      </c>
      <c r="CN46" s="66">
        <v>3.0</v>
      </c>
      <c r="CO46" s="67">
        <f t="shared" si="16"/>
        <v>0.01208702659</v>
      </c>
      <c r="CP46" s="62">
        <f>IF(CO46&lt;Master_sheet_Kriterien!$J$58,1,IF(CO46&lt;Master_sheet_Kriterien!$K$58,2,IF(CO46&lt;Master_sheet_Kriterien!$L$58,3,IF(CO46&lt;Master_sheet_Kriterien!$M$58,4,5))))</f>
        <v>1</v>
      </c>
      <c r="CQ46" s="66">
        <v>2.0</v>
      </c>
      <c r="CR46" s="67">
        <f t="shared" si="17"/>
        <v>0.008058017728</v>
      </c>
      <c r="CS46" s="62">
        <f>IF(CR46&lt;Master_sheet_Kriterien!$J$59,1,IF(CR46&lt;Master_sheet_Kriterien!$K$59,2,IF(CR46&lt;Master_sheet_Kriterien!$L$59,3,IF(CR46&lt;Master_sheet_Kriterien!$M$59,4,5))))</f>
        <v>1</v>
      </c>
      <c r="CT46" s="66">
        <v>1.0</v>
      </c>
      <c r="CU46" s="44"/>
      <c r="CV46" s="66">
        <v>0.0</v>
      </c>
      <c r="CW46" s="68"/>
      <c r="CY46" s="31">
        <f t="shared" si="18"/>
        <v>3356</v>
      </c>
      <c r="DB46" s="76" t="str">
        <f t="shared" si="19"/>
        <v>Osterholz</v>
      </c>
      <c r="DC46" s="58">
        <f t="shared" si="20"/>
        <v>219</v>
      </c>
      <c r="DD46" s="77">
        <f t="shared" si="21"/>
        <v>150</v>
      </c>
      <c r="DE46" s="72">
        <f t="shared" si="22"/>
        <v>0.004441220185</v>
      </c>
      <c r="DG46" s="76" t="str">
        <f t="shared" si="23"/>
        <v>Osterholz</v>
      </c>
      <c r="DH46" s="58" t="str">
        <f t="shared" si="24"/>
        <v>#REF!</v>
      </c>
      <c r="DI46" s="75">
        <f t="shared" si="25"/>
        <v>144.1208703</v>
      </c>
      <c r="DJ46" s="78">
        <f t="shared" si="26"/>
        <v>0.004441220185</v>
      </c>
      <c r="DK46" s="75"/>
      <c r="DL46" s="75"/>
      <c r="DM46" s="75"/>
      <c r="DN46" s="75"/>
      <c r="DO46" s="75"/>
      <c r="DP46" s="44"/>
    </row>
    <row r="47" ht="16.5" customHeight="1">
      <c r="A47" s="58">
        <f t="shared" si="5"/>
        <v>297</v>
      </c>
      <c r="B47" s="58">
        <f t="shared" si="6"/>
        <v>135</v>
      </c>
      <c r="C47" s="58" t="s">
        <v>177</v>
      </c>
      <c r="D47" s="58">
        <v>3357.0</v>
      </c>
      <c r="E47" s="58" t="s">
        <v>202</v>
      </c>
      <c r="F47" s="59">
        <f>VLOOKUP($D47,EW_19_Kreise!$A$6:$CQ$406,Calc_Targetkreise!F$5,FALSE)/1000</f>
        <v>79.945</v>
      </c>
      <c r="G47" s="59">
        <f>VLOOKUP($D47,BW_17_Kreise!$B$7:$CC$410,Calc_Targetkreise!G$5,FALSE)/1000</f>
        <v>98.632</v>
      </c>
      <c r="H47" s="59">
        <f>VLOOKUP($D47,EW_Erg_09_14_Kreise!$A$10:$BK$412,Calc_Targetkreise!H$5,FALSE)/1000</f>
        <v>70.466</v>
      </c>
      <c r="I47" s="60">
        <f t="shared" ref="I47:K47" si="183">F47/CG47</f>
        <v>0.6182047356</v>
      </c>
      <c r="J47" s="60">
        <f t="shared" si="183"/>
        <v>0.7646306389</v>
      </c>
      <c r="K47" s="60">
        <f t="shared" si="183"/>
        <v>0.5496739368</v>
      </c>
      <c r="L47" s="61">
        <f t="shared" ref="L47:M47" si="184">1-(T47+X47)</f>
        <v>0.4659828632</v>
      </c>
      <c r="M47" s="61">
        <f t="shared" si="184"/>
        <v>0.3393117852</v>
      </c>
      <c r="N47" s="62">
        <f>IF(L47&lt;Master_sheet_Kriterien!$J$46,1,IF(L47&lt;Master_sheet_Kriterien!$K$46,2,IF(L47&lt;Master_sheet_Kriterien!$L$46,3,IF(L47&lt;Master_sheet_Kriterien!$M$46,4,5))))</f>
        <v>3</v>
      </c>
      <c r="O47" s="62">
        <f>IF(M47&lt;Master_sheet_Kriterien!$J$46,1,IF(M47&lt;Master_sheet_Kriterien!$K$46,2,IF(M47&lt;Master_sheet_Kriterien!$L$46,3,IF(M47&lt;Master_sheet_Kriterien!$M$46,4,5))))</f>
        <v>1</v>
      </c>
      <c r="P47" s="61">
        <f t="shared" ref="P47:Q47" si="185">1-(T47+AM47)</f>
        <v>0.5742197761</v>
      </c>
      <c r="Q47" s="61">
        <f t="shared" si="185"/>
        <v>0.5088814989</v>
      </c>
      <c r="R47" s="62">
        <f>IF(P47&lt;Master_sheet_Kriterien!$J$46,1,IF(P47&lt;Master_sheet_Kriterien!$K$46,2,IF(P47&lt;Master_sheet_Kriterien!$L$46,3,IF(P47&lt;Master_sheet_Kriterien!$M$46,4,5))))</f>
        <v>5</v>
      </c>
      <c r="S47" s="62">
        <f>IF(Q47&lt;Master_sheet_Kriterien!$J$46,1,IF(Q47&lt;Master_sheet_Kriterien!$K$46,2,IF(Q47&lt;Master_sheet_Kriterien!$L$46,3,IF(Q47&lt;Master_sheet_Kriterien!$M$46,4,5))))</f>
        <v>4</v>
      </c>
      <c r="T47" s="61">
        <f>VLOOKUP($D47,EW_19_Kreise!$A$6:$CQ$406,Calc_Targetkreise!T$5,FALSE)/1000/F47</f>
        <v>0.3530552255</v>
      </c>
      <c r="U47" s="63">
        <f>VLOOKUP($D47,BW_17_Kreise!$B$7:$CC$410,Calc_Targetkreise!U$5,FALSE)/1000/$G47</f>
        <v>0.4104043313</v>
      </c>
      <c r="V47" s="61">
        <f>VLOOKUP(Calc_Targetkreise!$D47,EW_Erg_09_14_Kreise!$A$7:$BK$412,Calc_Targetkreise!V$5,FALSE)/1000/$H47</f>
        <v>0.4766128346</v>
      </c>
      <c r="W47" s="61">
        <f>VLOOKUP(Calc_Targetkreise!$D47,EW_Erg_09_14_Kreise!$A$7:$BK$412,Calc_Targetkreise!W$5,FALSE)/1000/CK47</f>
        <v>0.4307541451</v>
      </c>
      <c r="X47" s="61">
        <f>VLOOKUP($D47,EW_19_Kreise!$A$6:$CQ$406,Calc_Targetkreise!X$5,FALSE)/1000/F47</f>
        <v>0.1809619113</v>
      </c>
      <c r="Y47" s="63">
        <f>VLOOKUP($D47,BW_17_Kreise!$B$7:$CC$410,Calc_Targetkreise!Y$5,FALSE)/1000/$G47</f>
        <v>0.2502838835</v>
      </c>
      <c r="Z47" s="61">
        <f>VLOOKUP(Calc_Targetkreise!$D47,EW_Erg_09_14_Kreise!$A$7:$BK$412,Calc_Targetkreise!Z$5,FALSE)/1000/$H47</f>
        <v>0.2777225896</v>
      </c>
      <c r="AA47" s="61">
        <f>VLOOKUP(Calc_Targetkreise!$D47,EW_Erg_09_14_Kreise!$A$7:$BK$412,Calc_Targetkreise!AA$5,FALSE)/1000/$H47</f>
        <v>0.1945335339</v>
      </c>
      <c r="AB47" s="61">
        <f>VLOOKUP($D47,EW_19_Kreise!$A$6:$CQ$406,Calc_Targetkreise!AB$5,FALSE)/1000/F47</f>
        <v>0.215435612</v>
      </c>
      <c r="AC47" s="63">
        <f>VLOOKUP($D47,BW_17_Kreise!$B$7:$CC$410,Calc_Targetkreise!AC$5,FALSE)/1000/$G47</f>
        <v>0.08043028632</v>
      </c>
      <c r="AD47" s="61">
        <f>VLOOKUP(Calc_Targetkreise!$D47,EW_Erg_09_14_Kreise!$A$7:$BK$412,Calc_Targetkreise!AD$5,FALSE)/1000/$H47</f>
        <v>0.09733772316</v>
      </c>
      <c r="AE47" s="62">
        <f>IF(AC47&lt;Master_sheet_Kriterien!$J$54,1,IF(AC47&lt;Master_sheet_Kriterien!$K$54,2,IF(AC47&lt;Master_sheet_Kriterien!$L$54,3,IF(AC47&lt;Master_sheet_Kriterien!$M$54,4,5))))</f>
        <v>2</v>
      </c>
      <c r="AF47" s="61">
        <f>VLOOKUP(Calc_Targetkreise!$D47,EW_Erg_09_14_Kreise!$A$7:$BK$412,Calc_Targetkreise!AF$5,FALSE)/1000/$H47</f>
        <v>0.08966026169</v>
      </c>
      <c r="AG47" s="63">
        <f>VLOOKUP($D47,BW_17_Kreise!$B$7:$CC$410,Calc_Targetkreise!AG$5,FALSE)/1000/$G47</f>
        <v>0.08573282505</v>
      </c>
      <c r="AH47" s="61">
        <f>VLOOKUP(Calc_Targetkreise!$D47,EW_Erg_09_14_Kreise!$A$7:$BK$412,Calc_Targetkreise!AH$5,FALSE)/1000/$H47</f>
        <v>0.01995288508</v>
      </c>
      <c r="AI47" s="61">
        <f>VLOOKUP(Calc_Targetkreise!$D47,EW_Erg_09_14_Kreise!$A$7:$BK$412,Calc_Targetkreise!AI$5,FALSE)/1000/$H47</f>
        <v>0.08876621349</v>
      </c>
      <c r="AJ47" s="63">
        <f>VLOOKUP($D47,BW_17_Kreise!$B$7:$CC$410,Calc_Targetkreise!AJ$5,FALSE)/1000/$G47</f>
        <v>0.05801362641</v>
      </c>
      <c r="AK47" s="61">
        <f>VLOOKUP(Calc_Targetkreise!$D47,EW_Erg_09_14_Kreise!$A$7:$BK$412,Calc_Targetkreise!AK$5,FALSE)/1000/$H47</f>
        <v>0.0306814634</v>
      </c>
      <c r="AL47" s="61">
        <f>VLOOKUP(Calc_Targetkreise!$D47,EW_Erg_09_14_Kreise!$A$7:$BK$412,Calc_Targetkreise!AL$5,FALSE)/1000/$H47</f>
        <v>0.02591320637</v>
      </c>
      <c r="AM47" s="61">
        <f>VLOOKUP($D47,EW_19_Kreise!$A$6:$CQ$406,Calc_Targetkreise!AM$5,FALSE)/1000/F47</f>
        <v>0.07272499844</v>
      </c>
      <c r="AN47" s="63">
        <f>VLOOKUP($D47,BW_17_Kreise!$B$7:$CC$410,Calc_Targetkreise!AN$5,FALSE)/1000/$G47</f>
        <v>0.08071416984</v>
      </c>
      <c r="AO47" s="61">
        <f>VLOOKUP(Calc_Targetkreise!$D47,EW_Erg_09_14_Kreise!$A$7:$BK$412,Calc_Targetkreise!AO$5,FALSE)/1000/$H47</f>
        <v>0.04243181109</v>
      </c>
      <c r="AP47" s="61">
        <f>VLOOKUP(Calc_Targetkreise!$D47,EW_Erg_09_14_Kreise!$A$7:$BK$412,Calc_Targetkreise!AP$5,FALSE)/1000/$H47</f>
        <v>0.0001986773763</v>
      </c>
      <c r="AQ47" s="61">
        <f t="shared" ref="AQ47:AR47" si="186">1-U47-Y47-AC47-AG47-AJ47-AN47</f>
        <v>0.03442087761</v>
      </c>
      <c r="AR47" s="61">
        <f t="shared" si="186"/>
        <v>0.0552606931</v>
      </c>
      <c r="AS47" s="61">
        <f t="shared" si="11"/>
        <v>0.170173962</v>
      </c>
      <c r="AT47" s="63">
        <f>VLOOKUP($D47,BW_17_Kreise!$B$7:$CC$410,Calc_Targetkreise!AT$5,FALSE)/1000/$G47</f>
        <v>0.003102441398</v>
      </c>
      <c r="AU47" s="61">
        <f>VLOOKUP(Calc_Targetkreise!$D47,EW_Erg_09_14_Kreise!$A$7:$BK$412,Calc_Targetkreise!AU$5,FALSE)/1000/$H47</f>
        <v>0.01162262651</v>
      </c>
      <c r="AV47" s="62">
        <f>IF(AU47&lt;Master_sheet_Kriterien!$J$44,1,IF(AU47&lt;Master_sheet_Kriterien!$K$44,2,IF(AU47&lt;Master_sheet_Kriterien!$L$44,3,IF(AU47&lt;Master_sheet_Kriterien!$M$44,4,5))))</f>
        <v>3</v>
      </c>
      <c r="AW47" s="61">
        <f>VLOOKUP(Calc_Targetkreise!$D47,EW_Erg_09_14_Kreise!$A$7:$BK$412,Calc_Targetkreise!AW$5,FALSE)/1000/$H47</f>
        <v>0.005832600119</v>
      </c>
      <c r="AX47" s="61">
        <f>VLOOKUP($D47,EW_19_Kreise!$A$6:$CQ$406,Calc_Targetkreise!AX$5,FALSE)/1000/F47</f>
        <v>0.00406529489</v>
      </c>
      <c r="AY47" s="62">
        <f>IF(AX47&lt;Master_sheet_Kriterien!$J$56,1,IF(AX47&lt;Master_sheet_Kriterien!$K$56,2,IF(AX47&lt;Master_sheet_Kriterien!$L$56,3,IF(AX47&lt;Master_sheet_Kriterien!$M$56,4,5))))</f>
        <v>3</v>
      </c>
      <c r="AZ47" s="64">
        <f>VLOOKUP($D47,EW_19_Kreise!$A$6:$CQ$406,Calc_Targetkreise!AZ$5,FALSE)</f>
        <v>325</v>
      </c>
      <c r="BA47" s="62">
        <f>IF(AZ47&lt;Master_sheet_Kriterien!$J$57,1,IF(AZ47&lt;Master_sheet_Kriterien!$K$57,2,IF(AZ47&lt;Master_sheet_Kriterien!$L$57,3,IF(AZ47&lt;Master_sheet_Kriterien!$M$56,4,5))))</f>
        <v>3</v>
      </c>
      <c r="BB47" s="59">
        <f>VLOOKUP($D47,Struktur_daten_BW_2017!$B$7:$AH$452,Calc_Targetkreise!BB$5,FALSE)</f>
        <v>78.9</v>
      </c>
      <c r="BC47" s="62">
        <f>IF(BB47&lt;Master_sheet_Kriterien!$J$8,1,IF(BB47&lt;Master_sheet_Kriterien!$K$8,2,IF(BB47&lt;Master_sheet_Kriterien!$L$8,3,IF(BB47&lt;Master_sheet_Kriterien!$M$8,4,5))))</f>
        <v>1</v>
      </c>
      <c r="BD47" s="65">
        <f t="shared" si="12"/>
        <v>17.6218</v>
      </c>
      <c r="BE47" s="62">
        <f>IF(BD47&lt;Master_sheet_Kriterien!$J$10,1,IF(BD47&lt;Master_sheet_Kriterien!$K$10,2,IF(BD47&lt;Master_sheet_Kriterien!$L$10,3,IF(BD47&lt;Master_sheet_Kriterien!$M$10,4,5))))</f>
        <v>1</v>
      </c>
      <c r="BF47" s="65">
        <f>VLOOKUP($D47,Struktur_daten_BW_2017!$B$7:$AH$452,Calc_Targetkreise!BF$5,FALSE)</f>
        <v>8.2</v>
      </c>
      <c r="BG47" s="62">
        <f>IF(BF47&lt;Master_sheet_Kriterien!$J$12,1,IF(BF47&lt;Master_sheet_Kriterien!$K$12,2,IF(BF47&lt;Master_sheet_Kriterien!$L$12,3,IF(BF47&lt;Master_sheet_Kriterien!$M$12,4,5))))</f>
        <v>4</v>
      </c>
      <c r="BH47" s="65">
        <f>VLOOKUP($D47,Struktur_daten_BW_2017!$B$7:$AH$452,Calc_Targetkreise!BH$5,FALSE)</f>
        <v>11.1</v>
      </c>
      <c r="BI47" s="62">
        <f>IF(BH47&lt;Master_sheet_Kriterien!$J$14,1,IF(BH47&lt;Master_sheet_Kriterien!$K$14,2,IF(BH47&lt;Master_sheet_Kriterien!$L$14,3,IF(BH47&lt;Master_sheet_Kriterien!$M$14,4,5))))</f>
        <v>2</v>
      </c>
      <c r="BJ47" s="65">
        <f>VLOOKUP($D47,Struktur_daten_BW_2017!$B$7:$AH$452,Calc_Targetkreise!BJ$5,FALSE)</f>
        <v>35.9</v>
      </c>
      <c r="BK47" s="62">
        <f>IF(BJ47&lt;Master_sheet_Kriterien!$J$16,1,IF(BJ47&lt;Master_sheet_Kriterien!$K$16,2,IF(BJ47&lt;Master_sheet_Kriterien!$L$16,3,IF(BJ47&lt;Master_sheet_Kriterien!$M$16,4,5))))</f>
        <v>3</v>
      </c>
      <c r="BL47" s="65">
        <f>VLOOKUP($D47,Struktur_daten_BW_2017!$B$7:$AH$452,Calc_Targetkreise!BL$5,FALSE)</f>
        <v>16.5</v>
      </c>
      <c r="BM47" s="62">
        <f>IF(BL47&lt;Master_sheet_Kriterien!$J$18,1,IF(BL47&lt;Master_sheet_Kriterien!$K$18,2,IF(BL47&lt;Master_sheet_Kriterien!$L$18,3,IF(BL47&lt;Master_sheet_Kriterien!$M$18,4,5))))</f>
        <v>3</v>
      </c>
      <c r="BN47" s="65">
        <f>VLOOKUP($D47,Struktur_daten_BW_2017!$B$7:$AH$452,Calc_Targetkreise!BN$5,FALSE)</f>
        <v>11.1</v>
      </c>
      <c r="BO47" s="62">
        <f>IF(BN47&lt;Master_sheet_Kriterien!$J$20,1,IF(BN47&lt;Master_sheet_Kriterien!$K$20,2,IF(BN47&lt;Master_sheet_Kriterien!$L$20,3,IF(BN47&lt;Master_sheet_Kriterien!$M$20,4,5))))</f>
        <v>4</v>
      </c>
      <c r="BP47" s="59">
        <f>VLOOKUP($D47,Struktur_daten_BW_2017!$B$7:$AH$452,Calc_Targetkreise!BP$5,FALSE)</f>
        <v>19984</v>
      </c>
      <c r="BQ47" s="62">
        <f>IF(BP47&lt;Master_sheet_Kriterien!$J$38,1,IF(BP47&lt;Master_sheet_Kriterien!$K$38,2,IF(BP47&lt;Master_sheet_Kriterien!$L$38,3,IF(BP47&lt;Master_sheet_Kriterien!$M$38,4,5))))</f>
        <v>2</v>
      </c>
      <c r="BR47" s="65">
        <f>VLOOKUP($D47,Struktur_daten_BW_2017!$B$7:$AH$452,Calc_Targetkreise!BR$5,FALSE)</f>
        <v>28.9</v>
      </c>
      <c r="BS47" s="62">
        <f>IF(BR47&lt;Master_sheet_Kriterien!$J$24,1,IF(BR47&lt;Master_sheet_Kriterien!$K$24,2,IF(BR47&lt;Master_sheet_Kriterien!$L$24,3,IF(BR47&lt;Master_sheet_Kriterien!$M$24,4,5))))</f>
        <v>2</v>
      </c>
      <c r="BT47" s="65">
        <f>VLOOKUP($D47,Struktur_daten_BW_2017!$B$7:$AH$452,Calc_Targetkreise!BT$5,FALSE)</f>
        <v>17.5</v>
      </c>
      <c r="BU47" s="62">
        <f>IF(BT47&lt;Master_sheet_Kriterien!$J$26,1,IF(BT47&lt;Master_sheet_Kriterien!$K$26,2,IF(BT47&lt;Master_sheet_Kriterien!$L$26,3,IF(BT47&lt;Master_sheet_Kriterien!$M$26,4,5))))</f>
        <v>5</v>
      </c>
      <c r="BV47" s="65">
        <f t="shared" si="13"/>
        <v>3.76075</v>
      </c>
      <c r="BW47" s="62">
        <f>IF(BV47&lt;Master_sheet_Kriterien!$J$28,1,IF(BV47&lt;Master_sheet_Kriterien!$K$28,2,IF(BV47&lt;Master_sheet_Kriterien!$L$28,3,IF(BV47&lt;Master_sheet_Kriterien!$M$28,4,5))))</f>
        <v>2</v>
      </c>
      <c r="BX47" s="65">
        <f>VLOOKUP($D47,Struktur_daten_BW_2017!$B$7:$AH$452,Calc_Targetkreise!BX$5,FALSE)</f>
        <v>32</v>
      </c>
      <c r="BY47" s="62">
        <f>IF(BX47&lt;Master_sheet_Kriterien!$J$30,1,IF(BX47&lt;Master_sheet_Kriterien!$K$30,2,IF(BX47&lt;Master_sheet_Kriterien!$L$30,3,IF(BX47&lt;Master_sheet_Kriterien!$M$30,4,5))))</f>
        <v>5</v>
      </c>
      <c r="BZ47" s="65"/>
      <c r="CA47" s="62">
        <f>IF(BZ47&lt;Master_sheet_Kriterien!$J$32,1,IF(BZ47&lt;Master_sheet_Kriterien!$K$32,2,IF(BZ47&lt;Master_sheet_Kriterien!$L$32,3,IF(BZ47&lt;Master_sheet_Kriterien!$M$32,4,5))))</f>
        <v>1</v>
      </c>
      <c r="CB47" s="65"/>
      <c r="CC47" s="62">
        <f>IF(CB47&lt;Master_sheet_Kriterien!$J$34,1,IF(CB47&lt;Master_sheet_Kriterien!$K$34,2,IF(CB47&lt;Master_sheet_Kriterien!$L$34,3,IF(CB47&lt;Master_sheet_Kriterien!$M$34,4,5))))</f>
        <v>1</v>
      </c>
      <c r="CD47" s="65">
        <f>100-VLOOKUP($D47,Struktur_daten_BW_2017!$B$7:$AH$452,Calc_Targetkreise!CD$5,FALSE)</f>
        <v>40.7</v>
      </c>
      <c r="CE47" s="62">
        <f>IF(CD47&lt;Master_sheet_Kriterien!$J$40,1,IF(CD47&lt;Master_sheet_Kriterien!$K$40,2,IF(CD47&lt;Master_sheet_Kriterien!$L$40,3,IF(CD47&lt;Master_sheet_Kriterien!$M$40,4,5))))</f>
        <v>1</v>
      </c>
      <c r="CF47" s="61"/>
      <c r="CG47" s="59">
        <f>VLOOKUP($D47,EW_19_Kreise!$A$6:$CQ$406,Calc_Targetkreise!CG$5,FALSE)/1000</f>
        <v>129.318</v>
      </c>
      <c r="CH47" s="59">
        <f>VLOOKUP($D47,BW_17_Kreise!$B$7:$CC$410,Calc_Targetkreise!CH$5,FALSE)/1000</f>
        <v>128.993</v>
      </c>
      <c r="CI47" s="59">
        <f>VLOOKUP($D47,EW_Erg_09_14_Kreise!$A$10:$BK$412,Calc_Targetkreise!CI$5,FALSE)/1000</f>
        <v>128.196</v>
      </c>
      <c r="CJ47" s="59">
        <f>VLOOKUP($D47,EW_Erg_09_14_Kreise!$A$10:$BK$412,Calc_Targetkreise!CJ$5,FALSE)/1000</f>
        <v>127.867</v>
      </c>
      <c r="CK47" s="59">
        <f>VLOOKUP($D47,EW_Erg_09_14_Kreise!$A$10:$BK$412,Calc_Targetkreise!CK$5,FALSE)/1000</f>
        <v>56.09</v>
      </c>
      <c r="CL47" s="45"/>
      <c r="CM47" s="59">
        <f>VLOOKUP($D47,Struktur_daten_BW_2017!$B$7:$AH$452,Calc_Targetkreise!CM$5,FALSE)</f>
        <v>214.9</v>
      </c>
      <c r="CN47" s="66">
        <v>5.0</v>
      </c>
      <c r="CO47" s="67">
        <f t="shared" si="16"/>
        <v>0.02326663564</v>
      </c>
      <c r="CP47" s="62">
        <f>IF(CO47&lt;Master_sheet_Kriterien!$J$58,1,IF(CO47&lt;Master_sheet_Kriterien!$K$58,2,IF(CO47&lt;Master_sheet_Kriterien!$L$58,3,IF(CO47&lt;Master_sheet_Kriterien!$M$58,4,5))))</f>
        <v>1</v>
      </c>
      <c r="CQ47" s="66">
        <v>4.0</v>
      </c>
      <c r="CR47" s="67">
        <f t="shared" si="17"/>
        <v>0.01861330852</v>
      </c>
      <c r="CS47" s="62">
        <f>IF(CR47&lt;Master_sheet_Kriterien!$J$59,1,IF(CR47&lt;Master_sheet_Kriterien!$K$59,2,IF(CR47&lt;Master_sheet_Kriterien!$L$59,3,IF(CR47&lt;Master_sheet_Kriterien!$M$59,4,5))))</f>
        <v>1</v>
      </c>
      <c r="CT47" s="66">
        <v>1.0</v>
      </c>
      <c r="CU47" s="44"/>
      <c r="CV47" s="66">
        <v>0.0</v>
      </c>
      <c r="CW47" s="68"/>
      <c r="CY47" s="31">
        <f t="shared" si="18"/>
        <v>3357</v>
      </c>
      <c r="DB47" s="76" t="str">
        <f t="shared" si="19"/>
        <v>Rotenburg (Wümme)</v>
      </c>
      <c r="DC47" s="58">
        <f t="shared" si="20"/>
        <v>297</v>
      </c>
      <c r="DD47" s="77">
        <f t="shared" si="21"/>
        <v>135</v>
      </c>
      <c r="DE47" s="72">
        <f t="shared" si="22"/>
        <v>0.00406529489</v>
      </c>
      <c r="DG47" s="76" t="str">
        <f t="shared" si="23"/>
        <v>Rotenburg (Wümme)</v>
      </c>
      <c r="DH47" s="58" t="str">
        <f t="shared" si="24"/>
        <v>#REF!</v>
      </c>
      <c r="DI47" s="75">
        <f t="shared" si="25"/>
        <v>129.2326664</v>
      </c>
      <c r="DJ47" s="78">
        <f t="shared" si="26"/>
        <v>0.00406529489</v>
      </c>
      <c r="DK47" s="75"/>
      <c r="DL47" s="75"/>
      <c r="DM47" s="75"/>
      <c r="DN47" s="75"/>
      <c r="DO47" s="75"/>
      <c r="DP47" s="44"/>
    </row>
    <row r="48" ht="16.5" customHeight="1">
      <c r="A48" s="58">
        <f t="shared" si="5"/>
        <v>336</v>
      </c>
      <c r="B48" s="58">
        <f t="shared" si="6"/>
        <v>128</v>
      </c>
      <c r="C48" s="58" t="s">
        <v>177</v>
      </c>
      <c r="D48" s="58">
        <v>3358.0</v>
      </c>
      <c r="E48" s="58" t="s">
        <v>203</v>
      </c>
      <c r="F48" s="59">
        <f>VLOOKUP($D48,EW_19_Kreise!$A$6:$CQ$406,Calc_Targetkreise!F$5,FALSE)/1000</f>
        <v>63.936</v>
      </c>
      <c r="G48" s="59">
        <f>VLOOKUP($D48,BW_17_Kreise!$B$7:$CC$410,Calc_Targetkreise!G$5,FALSE)/1000</f>
        <v>81.087</v>
      </c>
      <c r="H48" s="59">
        <f>VLOOKUP($D48,EW_Erg_09_14_Kreise!$A$10:$BK$412,Calc_Targetkreise!H$5,FALSE)/1000</f>
        <v>55.012</v>
      </c>
      <c r="I48" s="60">
        <f t="shared" ref="I48:K48" si="187">F48/CG48</f>
        <v>0.5886859163</v>
      </c>
      <c r="J48" s="60">
        <f t="shared" si="187"/>
        <v>0.7461078395</v>
      </c>
      <c r="K48" s="60">
        <f t="shared" si="187"/>
        <v>0.504613917</v>
      </c>
      <c r="L48" s="61">
        <f t="shared" ref="L48:M48" si="188">1-(T48+X48)</f>
        <v>0.466575951</v>
      </c>
      <c r="M48" s="61">
        <f t="shared" si="188"/>
        <v>0.3420646959</v>
      </c>
      <c r="N48" s="62">
        <f>IF(L48&lt;Master_sheet_Kriterien!$J$46,1,IF(L48&lt;Master_sheet_Kriterien!$K$46,2,IF(L48&lt;Master_sheet_Kriterien!$L$46,3,IF(L48&lt;Master_sheet_Kriterien!$M$46,4,5))))</f>
        <v>3</v>
      </c>
      <c r="O48" s="62">
        <f>IF(M48&lt;Master_sheet_Kriterien!$J$46,1,IF(M48&lt;Master_sheet_Kriterien!$K$46,2,IF(M48&lt;Master_sheet_Kriterien!$L$46,3,IF(M48&lt;Master_sheet_Kriterien!$M$46,4,5))))</f>
        <v>1</v>
      </c>
      <c r="P48" s="61">
        <f t="shared" ref="P48:Q48" si="189">1-(T48+AM48)</f>
        <v>0.5984109109</v>
      </c>
      <c r="Q48" s="61">
        <f t="shared" si="189"/>
        <v>0.5263112459</v>
      </c>
      <c r="R48" s="62">
        <f>IF(P48&lt;Master_sheet_Kriterien!$J$46,1,IF(P48&lt;Master_sheet_Kriterien!$K$46,2,IF(P48&lt;Master_sheet_Kriterien!$L$46,3,IF(P48&lt;Master_sheet_Kriterien!$M$46,4,5))))</f>
        <v>5</v>
      </c>
      <c r="S48" s="62">
        <f>IF(Q48&lt;Master_sheet_Kriterien!$J$46,1,IF(Q48&lt;Master_sheet_Kriterien!$K$46,2,IF(Q48&lt;Master_sheet_Kriterien!$L$46,3,IF(Q48&lt;Master_sheet_Kriterien!$M$46,4,5))))</f>
        <v>5</v>
      </c>
      <c r="T48" s="61">
        <f>VLOOKUP($D48,EW_19_Kreise!$A$6:$CQ$406,Calc_Targetkreise!T$5,FALSE)/1000/F48</f>
        <v>0.3114051552</v>
      </c>
      <c r="U48" s="63">
        <f>VLOOKUP($D48,BW_17_Kreise!$B$7:$CC$410,Calc_Targetkreise!U$5,FALSE)/1000/$G48</f>
        <v>0.376607841</v>
      </c>
      <c r="V48" s="61">
        <f>VLOOKUP(Calc_Targetkreise!$D48,EW_Erg_09_14_Kreise!$A$7:$BK$412,Calc_Targetkreise!V$5,FALSE)/1000/$H48</f>
        <v>0.4148731186</v>
      </c>
      <c r="W48" s="61">
        <f>VLOOKUP(Calc_Targetkreise!$D48,EW_Erg_09_14_Kreise!$A$7:$BK$412,Calc_Targetkreise!W$5,FALSE)/1000/CK48</f>
        <v>0.4169327905</v>
      </c>
      <c r="X48" s="61">
        <f>VLOOKUP($D48,EW_19_Kreise!$A$6:$CQ$406,Calc_Targetkreise!X$5,FALSE)/1000/F48</f>
        <v>0.2220188939</v>
      </c>
      <c r="Y48" s="63">
        <f>VLOOKUP($D48,BW_17_Kreise!$B$7:$CC$410,Calc_Targetkreise!Y$5,FALSE)/1000/$G48</f>
        <v>0.2813274631</v>
      </c>
      <c r="Z48" s="61">
        <f>VLOOKUP(Calc_Targetkreise!$D48,EW_Erg_09_14_Kreise!$A$7:$BK$412,Calc_Targetkreise!Z$5,FALSE)/1000/$H48</f>
        <v>0.3250018178</v>
      </c>
      <c r="AA48" s="61">
        <f>VLOOKUP(Calc_Targetkreise!$D48,EW_Erg_09_14_Kreise!$A$7:$BK$412,Calc_Targetkreise!AA$5,FALSE)/1000/$H48</f>
        <v>0.1921580746</v>
      </c>
      <c r="AB48" s="61">
        <f>VLOOKUP($D48,EW_19_Kreise!$A$6:$CQ$406,Calc_Targetkreise!AB$5,FALSE)/1000/F48</f>
        <v>0.2010760761</v>
      </c>
      <c r="AC48" s="63">
        <f>VLOOKUP($D48,BW_17_Kreise!$B$7:$CC$410,Calc_Targetkreise!AC$5,FALSE)/1000/$G48</f>
        <v>0.07292167672</v>
      </c>
      <c r="AD48" s="61">
        <f>VLOOKUP(Calc_Targetkreise!$D48,EW_Erg_09_14_Kreise!$A$7:$BK$412,Calc_Targetkreise!AD$5,FALSE)/1000/$H48</f>
        <v>0.09187086454</v>
      </c>
      <c r="AE48" s="62">
        <f>IF(AC48&lt;Master_sheet_Kriterien!$J$54,1,IF(AC48&lt;Master_sheet_Kriterien!$K$54,2,IF(AC48&lt;Master_sheet_Kriterien!$L$54,3,IF(AC48&lt;Master_sheet_Kriterien!$M$54,4,5))))</f>
        <v>2</v>
      </c>
      <c r="AF48" s="61">
        <f>VLOOKUP(Calc_Targetkreise!$D48,EW_Erg_09_14_Kreise!$A$7:$BK$412,Calc_Targetkreise!AF$5,FALSE)/1000/$H48</f>
        <v>0.08101868683</v>
      </c>
      <c r="AG48" s="63">
        <f>VLOOKUP($D48,BW_17_Kreise!$B$7:$CC$410,Calc_Targetkreise!AG$5,FALSE)/1000/$G48</f>
        <v>0.0830219394</v>
      </c>
      <c r="AH48" s="61">
        <f>VLOOKUP(Calc_Targetkreise!$D48,EW_Erg_09_14_Kreise!$A$7:$BK$412,Calc_Targetkreise!AH$5,FALSE)/1000/$H48</f>
        <v>0.02412200974</v>
      </c>
      <c r="AI48" s="61">
        <f>VLOOKUP(Calc_Targetkreise!$D48,EW_Erg_09_14_Kreise!$A$7:$BK$412,Calc_Targetkreise!AI$5,FALSE)/1000/$H48</f>
        <v>0.08109139824</v>
      </c>
      <c r="AJ48" s="63">
        <f>VLOOKUP($D48,BW_17_Kreise!$B$7:$CC$410,Calc_Targetkreise!AJ$5,FALSE)/1000/$G48</f>
        <v>0.05547128393</v>
      </c>
      <c r="AK48" s="61">
        <f>VLOOKUP(Calc_Targetkreise!$D48,EW_Erg_09_14_Kreise!$A$7:$BK$412,Calc_Targetkreise!AK$5,FALSE)/1000/$H48</f>
        <v>0.03144768414</v>
      </c>
      <c r="AL48" s="61">
        <f>VLOOKUP(Calc_Targetkreise!$D48,EW_Erg_09_14_Kreise!$A$7:$BK$412,Calc_Targetkreise!AL$5,FALSE)/1000/$H48</f>
        <v>0.02748491238</v>
      </c>
      <c r="AM48" s="61">
        <f>VLOOKUP($D48,EW_19_Kreise!$A$6:$CQ$406,Calc_Targetkreise!AM$5,FALSE)/1000/F48</f>
        <v>0.09018393393</v>
      </c>
      <c r="AN48" s="63">
        <f>VLOOKUP($D48,BW_17_Kreise!$B$7:$CC$410,Calc_Targetkreise!AN$5,FALSE)/1000/$G48</f>
        <v>0.09708091309</v>
      </c>
      <c r="AO48" s="61">
        <f>VLOOKUP(Calc_Targetkreise!$D48,EW_Erg_09_14_Kreise!$A$7:$BK$412,Calc_Targetkreise!AO$5,FALSE)/1000/$H48</f>
        <v>0.05489711336</v>
      </c>
      <c r="AP48" s="61">
        <f>VLOOKUP(Calc_Targetkreise!$D48,EW_Erg_09_14_Kreise!$A$7:$BK$412,Calc_Targetkreise!AP$5,FALSE)/1000/$H48</f>
        <v>0.0002181342253</v>
      </c>
      <c r="AQ48" s="61">
        <f t="shared" ref="AQ48:AR48" si="190">1-U48-Y48-AC48-AG48-AJ48-AN48</f>
        <v>0.0335688828</v>
      </c>
      <c r="AR48" s="61">
        <f t="shared" si="190"/>
        <v>0.05778739184</v>
      </c>
      <c r="AS48" s="61">
        <f t="shared" si="11"/>
        <v>0.2010960032</v>
      </c>
      <c r="AT48" s="63">
        <f>VLOOKUP($D48,BW_17_Kreise!$B$7:$CC$410,Calc_Targetkreise!AT$5,FALSE)/1000/$G48</f>
        <v>0.003157102865</v>
      </c>
      <c r="AU48" s="61">
        <f>VLOOKUP(Calc_Targetkreise!$D48,EW_Erg_09_14_Kreise!$A$7:$BK$412,Calc_Targetkreise!AU$5,FALSE)/1000/$H48</f>
        <v>0.009943285101</v>
      </c>
      <c r="AV48" s="62">
        <f>IF(AU48&lt;Master_sheet_Kriterien!$J$44,1,IF(AU48&lt;Master_sheet_Kriterien!$K$44,2,IF(AU48&lt;Master_sheet_Kriterien!$L$44,3,IF(AU48&lt;Master_sheet_Kriterien!$M$44,4,5))))</f>
        <v>2</v>
      </c>
      <c r="AW48" s="61">
        <f>VLOOKUP(Calc_Targetkreise!$D48,EW_Erg_09_14_Kreise!$A$7:$BK$412,Calc_Targetkreise!AW$5,FALSE)/1000/$H48</f>
        <v>0.005144332146</v>
      </c>
      <c r="AX48" s="61">
        <f>VLOOKUP($D48,EW_19_Kreise!$A$6:$CQ$406,Calc_Targetkreise!AX$5,FALSE)/1000/F48</f>
        <v>0.003831956957</v>
      </c>
      <c r="AY48" s="62">
        <f>IF(AX48&lt;Master_sheet_Kriterien!$J$56,1,IF(AX48&lt;Master_sheet_Kriterien!$K$56,2,IF(AX48&lt;Master_sheet_Kriterien!$L$56,3,IF(AX48&lt;Master_sheet_Kriterien!$M$56,4,5))))</f>
        <v>2</v>
      </c>
      <c r="AZ48" s="64">
        <f>VLOOKUP($D48,EW_19_Kreise!$A$6:$CQ$406,Calc_Targetkreise!AZ$5,FALSE)</f>
        <v>245</v>
      </c>
      <c r="BA48" s="62">
        <f>IF(AZ48&lt;Master_sheet_Kriterien!$J$57,1,IF(AZ48&lt;Master_sheet_Kriterien!$K$57,2,IF(AZ48&lt;Master_sheet_Kriterien!$L$57,3,IF(AZ48&lt;Master_sheet_Kriterien!$M$56,4,5))))</f>
        <v>2</v>
      </c>
      <c r="BB48" s="59">
        <f>VLOOKUP($D48,Struktur_daten_BW_2017!$B$7:$AH$452,Calc_Targetkreise!BB$5,FALSE)</f>
        <v>78.9</v>
      </c>
      <c r="BC48" s="62">
        <f>IF(BB48&lt;Master_sheet_Kriterien!$J$8,1,IF(BB48&lt;Master_sheet_Kriterien!$K$8,2,IF(BB48&lt;Master_sheet_Kriterien!$L$8,3,IF(BB48&lt;Master_sheet_Kriterien!$M$8,4,5))))</f>
        <v>1</v>
      </c>
      <c r="BD48" s="65">
        <f t="shared" si="12"/>
        <v>17.6218</v>
      </c>
      <c r="BE48" s="62">
        <f>IF(BD48&lt;Master_sheet_Kriterien!$J$10,1,IF(BD48&lt;Master_sheet_Kriterien!$K$10,2,IF(BD48&lt;Master_sheet_Kriterien!$L$10,3,IF(BD48&lt;Master_sheet_Kriterien!$M$10,4,5))))</f>
        <v>1</v>
      </c>
      <c r="BF48" s="65">
        <f>VLOOKUP($D48,Struktur_daten_BW_2017!$B$7:$AH$452,Calc_Targetkreise!BF$5,FALSE)</f>
        <v>8.2</v>
      </c>
      <c r="BG48" s="62">
        <f>IF(BF48&lt;Master_sheet_Kriterien!$J$12,1,IF(BF48&lt;Master_sheet_Kriterien!$K$12,2,IF(BF48&lt;Master_sheet_Kriterien!$L$12,3,IF(BF48&lt;Master_sheet_Kriterien!$M$12,4,5))))</f>
        <v>4</v>
      </c>
      <c r="BH48" s="65">
        <f>VLOOKUP($D48,Struktur_daten_BW_2017!$B$7:$AH$452,Calc_Targetkreise!BH$5,FALSE)</f>
        <v>11.1</v>
      </c>
      <c r="BI48" s="62">
        <f>IF(BH48&lt;Master_sheet_Kriterien!$J$14,1,IF(BH48&lt;Master_sheet_Kriterien!$K$14,2,IF(BH48&lt;Master_sheet_Kriterien!$L$14,3,IF(BH48&lt;Master_sheet_Kriterien!$M$14,4,5))))</f>
        <v>2</v>
      </c>
      <c r="BJ48" s="65">
        <f>VLOOKUP($D48,Struktur_daten_BW_2017!$B$7:$AH$452,Calc_Targetkreise!BJ$5,FALSE)</f>
        <v>35.9</v>
      </c>
      <c r="BK48" s="62">
        <f>IF(BJ48&lt;Master_sheet_Kriterien!$J$16,1,IF(BJ48&lt;Master_sheet_Kriterien!$K$16,2,IF(BJ48&lt;Master_sheet_Kriterien!$L$16,3,IF(BJ48&lt;Master_sheet_Kriterien!$M$16,4,5))))</f>
        <v>3</v>
      </c>
      <c r="BL48" s="65">
        <f>VLOOKUP($D48,Struktur_daten_BW_2017!$B$7:$AH$452,Calc_Targetkreise!BL$5,FALSE)</f>
        <v>16.5</v>
      </c>
      <c r="BM48" s="62">
        <f>IF(BL48&lt;Master_sheet_Kriterien!$J$18,1,IF(BL48&lt;Master_sheet_Kriterien!$K$18,2,IF(BL48&lt;Master_sheet_Kriterien!$L$18,3,IF(BL48&lt;Master_sheet_Kriterien!$M$18,4,5))))</f>
        <v>3</v>
      </c>
      <c r="BN48" s="65">
        <f>VLOOKUP($D48,Struktur_daten_BW_2017!$B$7:$AH$452,Calc_Targetkreise!BN$5,FALSE)</f>
        <v>11.1</v>
      </c>
      <c r="BO48" s="62">
        <f>IF(BN48&lt;Master_sheet_Kriterien!$J$20,1,IF(BN48&lt;Master_sheet_Kriterien!$K$20,2,IF(BN48&lt;Master_sheet_Kriterien!$L$20,3,IF(BN48&lt;Master_sheet_Kriterien!$M$20,4,5))))</f>
        <v>4</v>
      </c>
      <c r="BP48" s="59">
        <f>VLOOKUP($D48,Struktur_daten_BW_2017!$B$7:$AH$452,Calc_Targetkreise!BP$5,FALSE)</f>
        <v>19984</v>
      </c>
      <c r="BQ48" s="62">
        <f>IF(BP48&lt;Master_sheet_Kriterien!$J$38,1,IF(BP48&lt;Master_sheet_Kriterien!$K$38,2,IF(BP48&lt;Master_sheet_Kriterien!$L$38,3,IF(BP48&lt;Master_sheet_Kriterien!$M$38,4,5))))</f>
        <v>2</v>
      </c>
      <c r="BR48" s="65">
        <f>VLOOKUP($D48,Struktur_daten_BW_2017!$B$7:$AH$452,Calc_Targetkreise!BR$5,FALSE)</f>
        <v>28.9</v>
      </c>
      <c r="BS48" s="62">
        <f>IF(BR48&lt;Master_sheet_Kriterien!$J$24,1,IF(BR48&lt;Master_sheet_Kriterien!$K$24,2,IF(BR48&lt;Master_sheet_Kriterien!$L$24,3,IF(BR48&lt;Master_sheet_Kriterien!$M$24,4,5))))</f>
        <v>2</v>
      </c>
      <c r="BT48" s="65">
        <f>VLOOKUP($D48,Struktur_daten_BW_2017!$B$7:$AH$452,Calc_Targetkreise!BT$5,FALSE)</f>
        <v>17.5</v>
      </c>
      <c r="BU48" s="62">
        <f>IF(BT48&lt;Master_sheet_Kriterien!$J$26,1,IF(BT48&lt;Master_sheet_Kriterien!$K$26,2,IF(BT48&lt;Master_sheet_Kriterien!$L$26,3,IF(BT48&lt;Master_sheet_Kriterien!$M$26,4,5))))</f>
        <v>5</v>
      </c>
      <c r="BV48" s="65">
        <f t="shared" si="13"/>
        <v>3.76075</v>
      </c>
      <c r="BW48" s="62">
        <f>IF(BV48&lt;Master_sheet_Kriterien!$J$28,1,IF(BV48&lt;Master_sheet_Kriterien!$K$28,2,IF(BV48&lt;Master_sheet_Kriterien!$L$28,3,IF(BV48&lt;Master_sheet_Kriterien!$M$28,4,5))))</f>
        <v>2</v>
      </c>
      <c r="BX48" s="65">
        <f>VLOOKUP($D48,Struktur_daten_BW_2017!$B$7:$AH$452,Calc_Targetkreise!BX$5,FALSE)</f>
        <v>32</v>
      </c>
      <c r="BY48" s="62">
        <f>IF(BX48&lt;Master_sheet_Kriterien!$J$30,1,IF(BX48&lt;Master_sheet_Kriterien!$K$30,2,IF(BX48&lt;Master_sheet_Kriterien!$L$30,3,IF(BX48&lt;Master_sheet_Kriterien!$M$30,4,5))))</f>
        <v>5</v>
      </c>
      <c r="BZ48" s="65"/>
      <c r="CA48" s="62">
        <f>IF(BZ48&lt;Master_sheet_Kriterien!$J$32,1,IF(BZ48&lt;Master_sheet_Kriterien!$K$32,2,IF(BZ48&lt;Master_sheet_Kriterien!$L$32,3,IF(BZ48&lt;Master_sheet_Kriterien!$M$32,4,5))))</f>
        <v>1</v>
      </c>
      <c r="CB48" s="65"/>
      <c r="CC48" s="62">
        <f>IF(CB48&lt;Master_sheet_Kriterien!$J$34,1,IF(CB48&lt;Master_sheet_Kriterien!$K$34,2,IF(CB48&lt;Master_sheet_Kriterien!$L$34,3,IF(CB48&lt;Master_sheet_Kriterien!$M$34,4,5))))</f>
        <v>1</v>
      </c>
      <c r="CD48" s="65">
        <f>100-VLOOKUP($D48,Struktur_daten_BW_2017!$B$7:$AH$452,Calc_Targetkreise!CD$5,FALSE)</f>
        <v>40.7</v>
      </c>
      <c r="CE48" s="62">
        <f>IF(CD48&lt;Master_sheet_Kriterien!$J$40,1,IF(CD48&lt;Master_sheet_Kriterien!$K$40,2,IF(CD48&lt;Master_sheet_Kriterien!$L$40,3,IF(CD48&lt;Master_sheet_Kriterien!$M$40,4,5))))</f>
        <v>1</v>
      </c>
      <c r="CF48" s="61"/>
      <c r="CG48" s="59">
        <f>VLOOKUP($D48,EW_19_Kreise!$A$6:$CQ$406,Calc_Targetkreise!CG$5,FALSE)/1000</f>
        <v>108.608</v>
      </c>
      <c r="CH48" s="59">
        <f>VLOOKUP($D48,BW_17_Kreise!$B$7:$CC$410,Calc_Targetkreise!CH$5,FALSE)/1000</f>
        <v>108.68</v>
      </c>
      <c r="CI48" s="59">
        <f>VLOOKUP($D48,EW_Erg_09_14_Kreise!$A$10:$BK$412,Calc_Targetkreise!CI$5,FALSE)/1000</f>
        <v>109.018</v>
      </c>
      <c r="CJ48" s="59">
        <f>VLOOKUP($D48,EW_Erg_09_14_Kreise!$A$10:$BK$412,Calc_Targetkreise!CJ$5,FALSE)/1000</f>
        <v>109.401</v>
      </c>
      <c r="CK48" s="59">
        <f>VLOOKUP($D48,EW_Erg_09_14_Kreise!$A$10:$BK$412,Calc_Targetkreise!CK$5,FALSE)/1000</f>
        <v>41.021</v>
      </c>
      <c r="CL48" s="45"/>
      <c r="CM48" s="59">
        <f>VLOOKUP($D48,Struktur_daten_BW_2017!$B$7:$AH$452,Calc_Targetkreise!CM$5,FALSE)</f>
        <v>214.9</v>
      </c>
      <c r="CN48" s="66">
        <v>3.0</v>
      </c>
      <c r="CO48" s="67">
        <f t="shared" si="16"/>
        <v>0.01395998139</v>
      </c>
      <c r="CP48" s="62">
        <f>IF(CO48&lt;Master_sheet_Kriterien!$J$58,1,IF(CO48&lt;Master_sheet_Kriterien!$K$58,2,IF(CO48&lt;Master_sheet_Kriterien!$L$58,3,IF(CO48&lt;Master_sheet_Kriterien!$M$58,4,5))))</f>
        <v>1</v>
      </c>
      <c r="CQ48" s="66">
        <v>2.0</v>
      </c>
      <c r="CR48" s="67">
        <f t="shared" si="17"/>
        <v>0.009306654258</v>
      </c>
      <c r="CS48" s="62">
        <f>IF(CR48&lt;Master_sheet_Kriterien!$J$59,1,IF(CR48&lt;Master_sheet_Kriterien!$K$59,2,IF(CR48&lt;Master_sheet_Kriterien!$L$59,3,IF(CR48&lt;Master_sheet_Kriterien!$M$59,4,5))))</f>
        <v>1</v>
      </c>
      <c r="CT48" s="66">
        <v>1.0</v>
      </c>
      <c r="CU48" s="44"/>
      <c r="CV48" s="66">
        <v>0.0</v>
      </c>
      <c r="CW48" s="68"/>
      <c r="CY48" s="31">
        <f t="shared" si="18"/>
        <v>3358</v>
      </c>
      <c r="DB48" s="76" t="str">
        <f t="shared" si="19"/>
        <v>Heidekreis</v>
      </c>
      <c r="DC48" s="58">
        <f t="shared" si="20"/>
        <v>336</v>
      </c>
      <c r="DD48" s="77">
        <f t="shared" si="21"/>
        <v>128</v>
      </c>
      <c r="DE48" s="72">
        <f t="shared" si="22"/>
        <v>0.003831956957</v>
      </c>
      <c r="DG48" s="76" t="str">
        <f t="shared" si="23"/>
        <v>Heidekreis</v>
      </c>
      <c r="DH48" s="58" t="str">
        <f t="shared" si="24"/>
        <v>#REF!</v>
      </c>
      <c r="DI48" s="75">
        <f t="shared" si="25"/>
        <v>122.1395998</v>
      </c>
      <c r="DJ48" s="78">
        <f t="shared" si="26"/>
        <v>0.003831956957</v>
      </c>
      <c r="DK48" s="75"/>
      <c r="DL48" s="75"/>
      <c r="DM48" s="75"/>
      <c r="DN48" s="75"/>
      <c r="DO48" s="75"/>
      <c r="DP48" s="44"/>
    </row>
    <row r="49" ht="16.5" customHeight="1">
      <c r="A49" s="58">
        <f t="shared" si="5"/>
        <v>212</v>
      </c>
      <c r="B49" s="58">
        <f t="shared" si="6"/>
        <v>151</v>
      </c>
      <c r="C49" s="58" t="s">
        <v>177</v>
      </c>
      <c r="D49" s="58">
        <v>3359.0</v>
      </c>
      <c r="E49" s="58" t="s">
        <v>204</v>
      </c>
      <c r="F49" s="59">
        <f>VLOOKUP($D49,EW_19_Kreise!$A$6:$CQ$406,Calc_Targetkreise!F$5,FALSE)/1000</f>
        <v>97.49</v>
      </c>
      <c r="G49" s="59">
        <f>VLOOKUP($D49,BW_17_Kreise!$B$7:$CC$410,Calc_Targetkreise!G$5,FALSE)/1000</f>
        <v>120.411</v>
      </c>
      <c r="H49" s="59">
        <f>VLOOKUP($D49,EW_Erg_09_14_Kreise!$A$10:$BK$412,Calc_Targetkreise!H$5,FALSE)/1000</f>
        <v>73.942</v>
      </c>
      <c r="I49" s="60">
        <f t="shared" ref="I49:K49" si="191">F49/CG49</f>
        <v>0.6189526881</v>
      </c>
      <c r="J49" s="60">
        <f t="shared" si="191"/>
        <v>0.766573082</v>
      </c>
      <c r="K49" s="60">
        <f t="shared" si="191"/>
        <v>0.4753431262</v>
      </c>
      <c r="L49" s="61">
        <f t="shared" ref="L49:M49" si="192">1-(T49+X49)</f>
        <v>0.4946148323</v>
      </c>
      <c r="M49" s="61">
        <f t="shared" si="192"/>
        <v>0.3794254678</v>
      </c>
      <c r="N49" s="62">
        <f>IF(L49&lt;Master_sheet_Kriterien!$J$46,1,IF(L49&lt;Master_sheet_Kriterien!$K$46,2,IF(L49&lt;Master_sheet_Kriterien!$L$46,3,IF(L49&lt;Master_sheet_Kriterien!$M$46,4,5))))</f>
        <v>4</v>
      </c>
      <c r="O49" s="62">
        <f>IF(M49&lt;Master_sheet_Kriterien!$J$46,1,IF(M49&lt;Master_sheet_Kriterien!$K$46,2,IF(M49&lt;Master_sheet_Kriterien!$L$46,3,IF(M49&lt;Master_sheet_Kriterien!$M$46,4,5))))</f>
        <v>1</v>
      </c>
      <c r="P49" s="61">
        <f t="shared" ref="P49:Q49" si="193">1-(T49+AM49)</f>
        <v>0.5997127911</v>
      </c>
      <c r="Q49" s="61">
        <f t="shared" si="193"/>
        <v>0.5332652332</v>
      </c>
      <c r="R49" s="62">
        <f>IF(P49&lt;Master_sheet_Kriterien!$J$46,1,IF(P49&lt;Master_sheet_Kriterien!$K$46,2,IF(P49&lt;Master_sheet_Kriterien!$L$46,3,IF(P49&lt;Master_sheet_Kriterien!$M$46,4,5))))</f>
        <v>5</v>
      </c>
      <c r="S49" s="62">
        <f>IF(Q49&lt;Master_sheet_Kriterien!$J$46,1,IF(Q49&lt;Master_sheet_Kriterien!$K$46,2,IF(Q49&lt;Master_sheet_Kriterien!$L$46,3,IF(Q49&lt;Master_sheet_Kriterien!$M$46,4,5))))</f>
        <v>5</v>
      </c>
      <c r="T49" s="61">
        <f>VLOOKUP($D49,EW_19_Kreise!$A$6:$CQ$406,Calc_Targetkreise!T$5,FALSE)/1000/F49</f>
        <v>0.3157144322</v>
      </c>
      <c r="U49" s="63">
        <f>VLOOKUP($D49,BW_17_Kreise!$B$7:$CC$410,Calc_Targetkreise!U$5,FALSE)/1000/$G49</f>
        <v>0.3720258116</v>
      </c>
      <c r="V49" s="61">
        <f>VLOOKUP(Calc_Targetkreise!$D49,EW_Erg_09_14_Kreise!$A$7:$BK$412,Calc_Targetkreise!V$5,FALSE)/1000/$H49</f>
        <v>0.4230748424</v>
      </c>
      <c r="W49" s="61">
        <f>VLOOKUP(Calc_Targetkreise!$D49,EW_Erg_09_14_Kreise!$A$7:$BK$412,Calc_Targetkreise!W$5,FALSE)/1000/CK49</f>
        <v>0.4233613563</v>
      </c>
      <c r="X49" s="61">
        <f>VLOOKUP($D49,EW_19_Kreise!$A$6:$CQ$406,Calc_Targetkreise!X$5,FALSE)/1000/F49</f>
        <v>0.1896707355</v>
      </c>
      <c r="Y49" s="63">
        <f>VLOOKUP($D49,BW_17_Kreise!$B$7:$CC$410,Calc_Targetkreise!Y$5,FALSE)/1000/$G49</f>
        <v>0.2485487206</v>
      </c>
      <c r="Z49" s="61">
        <f>VLOOKUP(Calc_Targetkreise!$D49,EW_Erg_09_14_Kreise!$A$7:$BK$412,Calc_Targetkreise!Z$5,FALSE)/1000/$H49</f>
        <v>0.307078521</v>
      </c>
      <c r="AA49" s="61">
        <f>VLOOKUP(Calc_Targetkreise!$D49,EW_Erg_09_14_Kreise!$A$7:$BK$412,Calc_Targetkreise!AA$5,FALSE)/1000/$H49</f>
        <v>0.1938952152</v>
      </c>
      <c r="AB49" s="61">
        <f>VLOOKUP($D49,EW_19_Kreise!$A$6:$CQ$406,Calc_Targetkreise!AB$5,FALSE)/1000/F49</f>
        <v>0.2279618422</v>
      </c>
      <c r="AC49" s="63">
        <f>VLOOKUP($D49,BW_17_Kreise!$B$7:$CC$410,Calc_Targetkreise!AC$5,FALSE)/1000/$G49</f>
        <v>0.08358040378</v>
      </c>
      <c r="AD49" s="61">
        <f>VLOOKUP(Calc_Targetkreise!$D49,EW_Erg_09_14_Kreise!$A$7:$BK$412,Calc_Targetkreise!AD$5,FALSE)/1000/$H49</f>
        <v>0.09921289659</v>
      </c>
      <c r="AE49" s="62">
        <f>IF(AC49&lt;Master_sheet_Kriterien!$J$54,1,IF(AC49&lt;Master_sheet_Kriterien!$K$54,2,IF(AC49&lt;Master_sheet_Kriterien!$L$54,3,IF(AC49&lt;Master_sheet_Kriterien!$M$54,4,5))))</f>
        <v>3</v>
      </c>
      <c r="AF49" s="61">
        <f>VLOOKUP(Calc_Targetkreise!$D49,EW_Erg_09_14_Kreise!$A$7:$BK$412,Calc_Targetkreise!AF$5,FALSE)/1000/$H49</f>
        <v>0.09449298099</v>
      </c>
      <c r="AG49" s="63">
        <f>VLOOKUP($D49,BW_17_Kreise!$B$7:$CC$410,Calc_Targetkreise!AG$5,FALSE)/1000/$G49</f>
        <v>0.09877835082</v>
      </c>
      <c r="AH49" s="61">
        <f>VLOOKUP(Calc_Targetkreise!$D49,EW_Erg_09_14_Kreise!$A$7:$BK$412,Calc_Targetkreise!AH$5,FALSE)/1000/$H49</f>
        <v>0.02188201563</v>
      </c>
      <c r="AI49" s="61">
        <f>VLOOKUP(Calc_Targetkreise!$D49,EW_Erg_09_14_Kreise!$A$7:$BK$412,Calc_Targetkreise!AI$5,FALSE)/1000/$H49</f>
        <v>0.07885910579</v>
      </c>
      <c r="AJ49" s="63">
        <f>VLOOKUP($D49,BW_17_Kreise!$B$7:$CC$410,Calc_Targetkreise!AJ$5,FALSE)/1000/$G49</f>
        <v>0.06488609845</v>
      </c>
      <c r="AK49" s="61">
        <f>VLOOKUP(Calc_Targetkreise!$D49,EW_Erg_09_14_Kreise!$A$7:$BK$412,Calc_Targetkreise!AK$5,FALSE)/1000/$H49</f>
        <v>0.03479754402</v>
      </c>
      <c r="AL49" s="61">
        <f>VLOOKUP(Calc_Targetkreise!$D49,EW_Erg_09_14_Kreise!$A$7:$BK$412,Calc_Targetkreise!AL$5,FALSE)/1000/$H49</f>
        <v>0.02852235536</v>
      </c>
      <c r="AM49" s="61">
        <f>VLOOKUP($D49,EW_19_Kreise!$A$6:$CQ$406,Calc_Targetkreise!AM$5,FALSE)/1000/F49</f>
        <v>0.0845727767</v>
      </c>
      <c r="AN49" s="63">
        <f>VLOOKUP($D49,BW_17_Kreise!$B$7:$CC$410,Calc_Targetkreise!AN$5,FALSE)/1000/$G49</f>
        <v>0.09470895516</v>
      </c>
      <c r="AO49" s="61">
        <f>VLOOKUP(Calc_Targetkreise!$D49,EW_Erg_09_14_Kreise!$A$7:$BK$412,Calc_Targetkreise!AO$5,FALSE)/1000/$H49</f>
        <v>0.0618322469</v>
      </c>
      <c r="AP49" s="61">
        <f>VLOOKUP(Calc_Targetkreise!$D49,EW_Erg_09_14_Kreise!$A$7:$BK$412,Calc_Targetkreise!AP$5,FALSE)/1000/$H49</f>
        <v>0.0001893375889</v>
      </c>
      <c r="AQ49" s="61">
        <f t="shared" ref="AQ49:AR49" si="194">1-U49-Y49-AC49-AG49-AJ49-AN49</f>
        <v>0.03747165957</v>
      </c>
      <c r="AR49" s="61">
        <f t="shared" si="194"/>
        <v>0.05212193341</v>
      </c>
      <c r="AS49" s="61">
        <f t="shared" si="11"/>
        <v>0.1806796488</v>
      </c>
      <c r="AT49" s="63">
        <f>VLOOKUP($D49,BW_17_Kreise!$B$7:$CC$410,Calc_Targetkreise!AT$5,FALSE)/1000/$G49</f>
        <v>0.004534469442</v>
      </c>
      <c r="AU49" s="61">
        <f>VLOOKUP(Calc_Targetkreise!$D49,EW_Erg_09_14_Kreise!$A$7:$BK$412,Calc_Targetkreise!AU$5,FALSE)/1000/$H49</f>
        <v>0.01004841633</v>
      </c>
      <c r="AV49" s="62">
        <f>IF(AU49&lt;Master_sheet_Kriterien!$J$44,1,IF(AU49&lt;Master_sheet_Kriterien!$K$44,2,IF(AU49&lt;Master_sheet_Kriterien!$L$44,3,IF(AU49&lt;Master_sheet_Kriterien!$M$44,4,5))))</f>
        <v>2</v>
      </c>
      <c r="AW49" s="61">
        <f>VLOOKUP(Calc_Targetkreise!$D49,EW_Erg_09_14_Kreise!$A$7:$BK$412,Calc_Targetkreise!AW$5,FALSE)/1000/$H49</f>
        <v>0.005666603554</v>
      </c>
      <c r="AX49" s="61">
        <f>VLOOKUP($D49,EW_19_Kreise!$A$6:$CQ$406,Calc_Targetkreise!AX$5,FALSE)/1000/F49</f>
        <v>0.006369884091</v>
      </c>
      <c r="AY49" s="62">
        <f>IF(AX49&lt;Master_sheet_Kriterien!$J$56,1,IF(AX49&lt;Master_sheet_Kriterien!$K$56,2,IF(AX49&lt;Master_sheet_Kriterien!$L$56,3,IF(AX49&lt;Master_sheet_Kriterien!$M$56,4,5))))</f>
        <v>4</v>
      </c>
      <c r="AZ49" s="64">
        <f>VLOOKUP($D49,EW_19_Kreise!$A$6:$CQ$406,Calc_Targetkreise!AZ$5,FALSE)</f>
        <v>621</v>
      </c>
      <c r="BA49" s="62">
        <f>IF(AZ49&lt;Master_sheet_Kriterien!$J$57,1,IF(AZ49&lt;Master_sheet_Kriterien!$K$57,2,IF(AZ49&lt;Master_sheet_Kriterien!$L$57,3,IF(AZ49&lt;Master_sheet_Kriterien!$M$56,4,5))))</f>
        <v>5</v>
      </c>
      <c r="BB49" s="59">
        <f>VLOOKUP($D49,Struktur_daten_BW_2017!$B$7:$AH$452,Calc_Targetkreise!BB$5,FALSE)</f>
        <v>128</v>
      </c>
      <c r="BC49" s="62">
        <f>IF(BB49&lt;Master_sheet_Kriterien!$J$8,1,IF(BB49&lt;Master_sheet_Kriterien!$K$8,2,IF(BB49&lt;Master_sheet_Kriterien!$L$8,3,IF(BB49&lt;Master_sheet_Kriterien!$M$8,4,5))))</f>
        <v>1</v>
      </c>
      <c r="BD49" s="65">
        <f t="shared" si="12"/>
        <v>20.16</v>
      </c>
      <c r="BE49" s="62">
        <f>IF(BD49&lt;Master_sheet_Kriterien!$J$10,1,IF(BD49&lt;Master_sheet_Kriterien!$K$10,2,IF(BD49&lt;Master_sheet_Kriterien!$L$10,3,IF(BD49&lt;Master_sheet_Kriterien!$M$10,4,5))))</f>
        <v>2</v>
      </c>
      <c r="BF49" s="65">
        <f>VLOOKUP($D49,Struktur_daten_BW_2017!$B$7:$AH$452,Calc_Targetkreise!BF$5,FALSE)</f>
        <v>8</v>
      </c>
      <c r="BG49" s="62">
        <f>IF(BF49&lt;Master_sheet_Kriterien!$J$12,1,IF(BF49&lt;Master_sheet_Kriterien!$K$12,2,IF(BF49&lt;Master_sheet_Kriterien!$L$12,3,IF(BF49&lt;Master_sheet_Kriterien!$M$12,4,5))))</f>
        <v>3</v>
      </c>
      <c r="BH49" s="65">
        <f>VLOOKUP($D49,Struktur_daten_BW_2017!$B$7:$AH$452,Calc_Targetkreise!BH$5,FALSE)</f>
        <v>11.4</v>
      </c>
      <c r="BI49" s="62">
        <f>IF(BH49&lt;Master_sheet_Kriterien!$J$14,1,IF(BH49&lt;Master_sheet_Kriterien!$K$14,2,IF(BH49&lt;Master_sheet_Kriterien!$L$14,3,IF(BH49&lt;Master_sheet_Kriterien!$M$14,4,5))))</f>
        <v>3</v>
      </c>
      <c r="BJ49" s="65">
        <f>VLOOKUP($D49,Struktur_daten_BW_2017!$B$7:$AH$452,Calc_Targetkreise!BJ$5,FALSE)</f>
        <v>36.5</v>
      </c>
      <c r="BK49" s="62">
        <f>IF(BJ49&lt;Master_sheet_Kriterien!$J$16,1,IF(BJ49&lt;Master_sheet_Kriterien!$K$16,2,IF(BJ49&lt;Master_sheet_Kriterien!$L$16,3,IF(BJ49&lt;Master_sheet_Kriterien!$M$16,4,5))))</f>
        <v>4</v>
      </c>
      <c r="BL49" s="65">
        <f>VLOOKUP($D49,Struktur_daten_BW_2017!$B$7:$AH$452,Calc_Targetkreise!BL$5,FALSE)</f>
        <v>16.4</v>
      </c>
      <c r="BM49" s="62">
        <f>IF(BL49&lt;Master_sheet_Kriterien!$J$18,1,IF(BL49&lt;Master_sheet_Kriterien!$K$18,2,IF(BL49&lt;Master_sheet_Kriterien!$L$18,3,IF(BL49&lt;Master_sheet_Kriterien!$M$18,4,5))))</f>
        <v>3</v>
      </c>
      <c r="BN49" s="65">
        <f>VLOOKUP($D49,Struktur_daten_BW_2017!$B$7:$AH$452,Calc_Targetkreise!BN$5,FALSE)</f>
        <v>10.2</v>
      </c>
      <c r="BO49" s="62">
        <f>IF(BN49&lt;Master_sheet_Kriterien!$J$20,1,IF(BN49&lt;Master_sheet_Kriterien!$K$20,2,IF(BN49&lt;Master_sheet_Kriterien!$L$20,3,IF(BN49&lt;Master_sheet_Kriterien!$M$20,4,5))))</f>
        <v>2</v>
      </c>
      <c r="BP49" s="59">
        <f>VLOOKUP($D49,Struktur_daten_BW_2017!$B$7:$AH$452,Calc_Targetkreise!BP$5,FALSE)</f>
        <v>21075</v>
      </c>
      <c r="BQ49" s="62">
        <f>IF(BP49&lt;Master_sheet_Kriterien!$J$38,1,IF(BP49&lt;Master_sheet_Kriterien!$K$38,2,IF(BP49&lt;Master_sheet_Kriterien!$L$38,3,IF(BP49&lt;Master_sheet_Kriterien!$M$38,4,5))))</f>
        <v>3</v>
      </c>
      <c r="BR49" s="65">
        <f>VLOOKUP($D49,Struktur_daten_BW_2017!$B$7:$AH$452,Calc_Targetkreise!BR$5,FALSE)</f>
        <v>27.8</v>
      </c>
      <c r="BS49" s="62">
        <f>IF(BR49&lt;Master_sheet_Kriterien!$J$24,1,IF(BR49&lt;Master_sheet_Kriterien!$K$24,2,IF(BR49&lt;Master_sheet_Kriterien!$L$24,3,IF(BR49&lt;Master_sheet_Kriterien!$M$24,4,5))))</f>
        <v>1</v>
      </c>
      <c r="BT49" s="65">
        <f>VLOOKUP($D49,Struktur_daten_BW_2017!$B$7:$AH$452,Calc_Targetkreise!BT$5,FALSE)</f>
        <v>18.3</v>
      </c>
      <c r="BU49" s="62">
        <f>IF(BT49&lt;Master_sheet_Kriterien!$J$26,1,IF(BT49&lt;Master_sheet_Kriterien!$K$26,2,IF(BT49&lt;Master_sheet_Kriterien!$L$26,3,IF(BT49&lt;Master_sheet_Kriterien!$M$26,4,5))))</f>
        <v>5</v>
      </c>
      <c r="BV49" s="65">
        <f t="shared" si="13"/>
        <v>4.6116</v>
      </c>
      <c r="BW49" s="62">
        <f>IF(BV49&lt;Master_sheet_Kriterien!$J$28,1,IF(BV49&lt;Master_sheet_Kriterien!$K$28,2,IF(BV49&lt;Master_sheet_Kriterien!$L$28,3,IF(BV49&lt;Master_sheet_Kriterien!$M$28,4,5))))</f>
        <v>4</v>
      </c>
      <c r="BX49" s="65">
        <f>VLOOKUP($D49,Struktur_daten_BW_2017!$B$7:$AH$452,Calc_Targetkreise!BX$5,FALSE)</f>
        <v>33.87978142</v>
      </c>
      <c r="BY49" s="62">
        <f>IF(BX49&lt;Master_sheet_Kriterien!$J$30,1,IF(BX49&lt;Master_sheet_Kriterien!$K$30,2,IF(BX49&lt;Master_sheet_Kriterien!$L$30,3,IF(BX49&lt;Master_sheet_Kriterien!$M$30,4,5))))</f>
        <v>5</v>
      </c>
      <c r="BZ49" s="65"/>
      <c r="CA49" s="62">
        <f>IF(BZ49&lt;Master_sheet_Kriterien!$J$32,1,IF(BZ49&lt;Master_sheet_Kriterien!$K$32,2,IF(BZ49&lt;Master_sheet_Kriterien!$L$32,3,IF(BZ49&lt;Master_sheet_Kriterien!$M$32,4,5))))</f>
        <v>1</v>
      </c>
      <c r="CB49" s="65"/>
      <c r="CC49" s="62">
        <f>IF(CB49&lt;Master_sheet_Kriterien!$J$34,1,IF(CB49&lt;Master_sheet_Kriterien!$K$34,2,IF(CB49&lt;Master_sheet_Kriterien!$L$34,3,IF(CB49&lt;Master_sheet_Kriterien!$M$34,4,5))))</f>
        <v>1</v>
      </c>
      <c r="CD49" s="65">
        <f>100-VLOOKUP($D49,Struktur_daten_BW_2017!$B$7:$AH$452,Calc_Targetkreise!CD$5,FALSE)</f>
        <v>40.6</v>
      </c>
      <c r="CE49" s="62">
        <f>IF(CD49&lt;Master_sheet_Kriterien!$J$40,1,IF(CD49&lt;Master_sheet_Kriterien!$K$40,2,IF(CD49&lt;Master_sheet_Kriterien!$L$40,3,IF(CD49&lt;Master_sheet_Kriterien!$M$40,4,5))))</f>
        <v>1</v>
      </c>
      <c r="CF49" s="61"/>
      <c r="CG49" s="59">
        <f>VLOOKUP($D49,EW_19_Kreise!$A$6:$CQ$406,Calc_Targetkreise!CG$5,FALSE)/1000</f>
        <v>157.508</v>
      </c>
      <c r="CH49" s="59">
        <f>VLOOKUP($D49,BW_17_Kreise!$B$7:$CC$410,Calc_Targetkreise!CH$5,FALSE)/1000</f>
        <v>157.077</v>
      </c>
      <c r="CI49" s="59">
        <f>VLOOKUP($D49,EW_Erg_09_14_Kreise!$A$10:$BK$412,Calc_Targetkreise!CI$5,FALSE)/1000</f>
        <v>155.555</v>
      </c>
      <c r="CJ49" s="59">
        <f>VLOOKUP($D49,EW_Erg_09_14_Kreise!$A$10:$BK$412,Calc_Targetkreise!CJ$5,FALSE)/1000</f>
        <v>153.069</v>
      </c>
      <c r="CK49" s="59">
        <f>VLOOKUP($D49,EW_Erg_09_14_Kreise!$A$10:$BK$412,Calc_Targetkreise!CK$5,FALSE)/1000</f>
        <v>57.334</v>
      </c>
      <c r="CL49" s="45"/>
      <c r="CM49" s="59">
        <f>VLOOKUP($D49,Struktur_daten_BW_2017!$B$7:$AH$452,Calc_Targetkreise!CM$5,FALSE)</f>
        <v>252</v>
      </c>
      <c r="CN49" s="66">
        <v>8.0</v>
      </c>
      <c r="CO49" s="67">
        <f t="shared" si="16"/>
        <v>0.03174603175</v>
      </c>
      <c r="CP49" s="62">
        <f>IF(CO49&lt;Master_sheet_Kriterien!$J$58,1,IF(CO49&lt;Master_sheet_Kriterien!$K$58,2,IF(CO49&lt;Master_sheet_Kriterien!$L$58,3,IF(CO49&lt;Master_sheet_Kriterien!$M$58,4,5))))</f>
        <v>1</v>
      </c>
      <c r="CQ49" s="66">
        <v>6.0</v>
      </c>
      <c r="CR49" s="67">
        <f t="shared" si="17"/>
        <v>0.02380952381</v>
      </c>
      <c r="CS49" s="62">
        <f>IF(CR49&lt;Master_sheet_Kriterien!$J$59,1,IF(CR49&lt;Master_sheet_Kriterien!$K$59,2,IF(CR49&lt;Master_sheet_Kriterien!$L$59,3,IF(CR49&lt;Master_sheet_Kriterien!$M$59,4,5))))</f>
        <v>1</v>
      </c>
      <c r="CT49" s="66">
        <v>2.0</v>
      </c>
      <c r="CU49" s="44"/>
      <c r="CV49" s="66">
        <v>0.0</v>
      </c>
      <c r="CW49" s="68"/>
      <c r="CY49" s="31">
        <f t="shared" si="18"/>
        <v>3359</v>
      </c>
      <c r="DB49" s="76" t="str">
        <f t="shared" si="19"/>
        <v>Stade</v>
      </c>
      <c r="DC49" s="58">
        <f t="shared" si="20"/>
        <v>212</v>
      </c>
      <c r="DD49" s="77">
        <f t="shared" si="21"/>
        <v>151</v>
      </c>
      <c r="DE49" s="72">
        <f t="shared" si="22"/>
        <v>0.006369884091</v>
      </c>
      <c r="DG49" s="76" t="str">
        <f t="shared" si="23"/>
        <v>Stade</v>
      </c>
      <c r="DH49" s="58" t="str">
        <f t="shared" si="24"/>
        <v>#REF!</v>
      </c>
      <c r="DI49" s="75">
        <f t="shared" si="25"/>
        <v>145.3174603</v>
      </c>
      <c r="DJ49" s="78">
        <f t="shared" si="26"/>
        <v>0.006369884091</v>
      </c>
      <c r="DK49" s="75"/>
      <c r="DL49" s="75"/>
      <c r="DM49" s="75"/>
      <c r="DN49" s="75"/>
      <c r="DO49" s="75"/>
      <c r="DP49" s="44"/>
    </row>
    <row r="50" ht="16.5" customHeight="1">
      <c r="A50" s="58">
        <f t="shared" si="5"/>
        <v>248</v>
      </c>
      <c r="B50" s="58">
        <f t="shared" si="6"/>
        <v>145</v>
      </c>
      <c r="C50" s="58" t="s">
        <v>177</v>
      </c>
      <c r="D50" s="58">
        <v>3360.0</v>
      </c>
      <c r="E50" s="58" t="s">
        <v>205</v>
      </c>
      <c r="F50" s="59">
        <f>VLOOKUP($D50,EW_19_Kreise!$A$6:$CQ$406,Calc_Targetkreise!F$5,FALSE)/1000</f>
        <v>45.915</v>
      </c>
      <c r="G50" s="59">
        <f>VLOOKUP($D50,BW_17_Kreise!$B$7:$CC$410,Calc_Targetkreise!G$5,FALSE)/1000</f>
        <v>56.798</v>
      </c>
      <c r="H50" s="59">
        <f>VLOOKUP($D50,EW_Erg_09_14_Kreise!$A$10:$BK$412,Calc_Targetkreise!H$5,FALSE)/1000</f>
        <v>37.401</v>
      </c>
      <c r="I50" s="60">
        <f t="shared" ref="I50:K50" si="195">F50/CG50</f>
        <v>0.6124939971</v>
      </c>
      <c r="J50" s="60">
        <f t="shared" si="195"/>
        <v>0.7540792077</v>
      </c>
      <c r="K50" s="60">
        <f t="shared" si="195"/>
        <v>0.4945979185</v>
      </c>
      <c r="L50" s="61">
        <f t="shared" ref="L50:M50" si="196">1-(T50+X50)</f>
        <v>0.4720679516</v>
      </c>
      <c r="M50" s="61">
        <f t="shared" si="196"/>
        <v>0.3661572591</v>
      </c>
      <c r="N50" s="62">
        <f>IF(L50&lt;Master_sheet_Kriterien!$J$46,1,IF(L50&lt;Master_sheet_Kriterien!$K$46,2,IF(L50&lt;Master_sheet_Kriterien!$L$46,3,IF(L50&lt;Master_sheet_Kriterien!$M$46,4,5))))</f>
        <v>4</v>
      </c>
      <c r="O50" s="62">
        <f>IF(M50&lt;Master_sheet_Kriterien!$J$46,1,IF(M50&lt;Master_sheet_Kriterien!$K$46,2,IF(M50&lt;Master_sheet_Kriterien!$L$46,3,IF(M50&lt;Master_sheet_Kriterien!$M$46,4,5))))</f>
        <v>1</v>
      </c>
      <c r="P50" s="61">
        <f t="shared" ref="P50:Q50" si="197">1-(T50+AM50)</f>
        <v>0.5837961451</v>
      </c>
      <c r="Q50" s="61">
        <f t="shared" si="197"/>
        <v>0.5485052291</v>
      </c>
      <c r="R50" s="62">
        <f>IF(P50&lt;Master_sheet_Kriterien!$J$46,1,IF(P50&lt;Master_sheet_Kriterien!$K$46,2,IF(P50&lt;Master_sheet_Kriterien!$L$46,3,IF(P50&lt;Master_sheet_Kriterien!$M$46,4,5))))</f>
        <v>5</v>
      </c>
      <c r="S50" s="62">
        <f>IF(Q50&lt;Master_sheet_Kriterien!$J$46,1,IF(Q50&lt;Master_sheet_Kriterien!$K$46,2,IF(Q50&lt;Master_sheet_Kriterien!$L$46,3,IF(Q50&lt;Master_sheet_Kriterien!$M$46,4,5))))</f>
        <v>5</v>
      </c>
      <c r="T50" s="61">
        <f>VLOOKUP($D50,EW_19_Kreise!$A$6:$CQ$406,Calc_Targetkreise!T$5,FALSE)/1000/F50</f>
        <v>0.328258739</v>
      </c>
      <c r="U50" s="63">
        <f>VLOOKUP($D50,BW_17_Kreise!$B$7:$CC$410,Calc_Targetkreise!U$5,FALSE)/1000/$G50</f>
        <v>0.357829501</v>
      </c>
      <c r="V50" s="61">
        <f>VLOOKUP(Calc_Targetkreise!$D50,EW_Erg_09_14_Kreise!$A$7:$BK$412,Calc_Targetkreise!V$5,FALSE)/1000/$H50</f>
        <v>0.39215529</v>
      </c>
      <c r="W50" s="61">
        <f>VLOOKUP(Calc_Targetkreise!$D50,EW_Erg_09_14_Kreise!$A$7:$BK$412,Calc_Targetkreise!W$5,FALSE)/1000/CK50</f>
        <v>0.3991212597</v>
      </c>
      <c r="X50" s="61">
        <f>VLOOKUP($D50,EW_19_Kreise!$A$6:$CQ$406,Calc_Targetkreise!X$5,FALSE)/1000/F50</f>
        <v>0.1996733094</v>
      </c>
      <c r="Y50" s="63">
        <f>VLOOKUP($D50,BW_17_Kreise!$B$7:$CC$410,Calc_Targetkreise!Y$5,FALSE)/1000/$G50</f>
        <v>0.2760132399</v>
      </c>
      <c r="Z50" s="61">
        <f>VLOOKUP(Calc_Targetkreise!$D50,EW_Erg_09_14_Kreise!$A$7:$BK$412,Calc_Targetkreise!Z$5,FALSE)/1000/$H50</f>
        <v>0.3184139462</v>
      </c>
      <c r="AA50" s="61">
        <f>VLOOKUP(Calc_Targetkreise!$D50,EW_Erg_09_14_Kreise!$A$7:$BK$412,Calc_Targetkreise!AA$5,FALSE)/1000/$H50</f>
        <v>0.2064115933</v>
      </c>
      <c r="AB50" s="61">
        <f>VLOOKUP($D50,EW_19_Kreise!$A$6:$CQ$406,Calc_Targetkreise!AB$5,FALSE)/1000/F50</f>
        <v>0.2069258412</v>
      </c>
      <c r="AC50" s="63">
        <f>VLOOKUP($D50,BW_17_Kreise!$B$7:$CC$410,Calc_Targetkreise!AC$5,FALSE)/1000/$G50</f>
        <v>0.08725659354</v>
      </c>
      <c r="AD50" s="61">
        <f>VLOOKUP(Calc_Targetkreise!$D50,EW_Erg_09_14_Kreise!$A$7:$BK$412,Calc_Targetkreise!AD$5,FALSE)/1000/$H50</f>
        <v>0.1187401406</v>
      </c>
      <c r="AE50" s="62">
        <f>IF(AC50&lt;Master_sheet_Kriterien!$J$54,1,IF(AC50&lt;Master_sheet_Kriterien!$K$54,2,IF(AC50&lt;Master_sheet_Kriterien!$L$54,3,IF(AC50&lt;Master_sheet_Kriterien!$M$54,4,5))))</f>
        <v>3</v>
      </c>
      <c r="AF50" s="61">
        <f>VLOOKUP(Calc_Targetkreise!$D50,EW_Erg_09_14_Kreise!$A$7:$BK$412,Calc_Targetkreise!AF$5,FALSE)/1000/$H50</f>
        <v>0.1163070506</v>
      </c>
      <c r="AG50" s="63">
        <f>VLOOKUP($D50,BW_17_Kreise!$B$7:$CC$410,Calc_Targetkreise!AG$5,FALSE)/1000/$G50</f>
        <v>0.08898200641</v>
      </c>
      <c r="AH50" s="61">
        <f>VLOOKUP(Calc_Targetkreise!$D50,EW_Erg_09_14_Kreise!$A$7:$BK$412,Calc_Targetkreise!AH$5,FALSE)/1000/$H50</f>
        <v>0.02160370044</v>
      </c>
      <c r="AI50" s="61">
        <f>VLOOKUP(Calc_Targetkreise!$D50,EW_Erg_09_14_Kreise!$A$7:$BK$412,Calc_Targetkreise!AI$5,FALSE)/1000/$H50</f>
        <v>0.08050586883</v>
      </c>
      <c r="AJ50" s="63">
        <f>VLOOKUP($D50,BW_17_Kreise!$B$7:$CC$410,Calc_Targetkreise!AJ$5,FALSE)/1000/$G50</f>
        <v>0.06362900102</v>
      </c>
      <c r="AK50" s="61">
        <f>VLOOKUP(Calc_Targetkreise!$D50,EW_Erg_09_14_Kreise!$A$7:$BK$412,Calc_Targetkreise!AK$5,FALSE)/1000/$H50</f>
        <v>0.03556054651</v>
      </c>
      <c r="AL50" s="61">
        <f>VLOOKUP(Calc_Targetkreise!$D50,EW_Erg_09_14_Kreise!$A$7:$BK$412,Calc_Targetkreise!AL$5,FALSE)/1000/$H50</f>
        <v>0.02983877436</v>
      </c>
      <c r="AM50" s="61">
        <f>VLOOKUP($D50,EW_19_Kreise!$A$6:$CQ$406,Calc_Targetkreise!AM$5,FALSE)/1000/F50</f>
        <v>0.08794511598</v>
      </c>
      <c r="AN50" s="63">
        <f>VLOOKUP($D50,BW_17_Kreise!$B$7:$CC$410,Calc_Targetkreise!AN$5,FALSE)/1000/$G50</f>
        <v>0.0936652699</v>
      </c>
      <c r="AO50" s="61">
        <f>VLOOKUP(Calc_Targetkreise!$D50,EW_Erg_09_14_Kreise!$A$7:$BK$412,Calc_Targetkreise!AO$5,FALSE)/1000/$H50</f>
        <v>0.05951712521</v>
      </c>
      <c r="AP50" s="61">
        <f>VLOOKUP(Calc_Targetkreise!$D50,EW_Erg_09_14_Kreise!$A$7:$BK$412,Calc_Targetkreise!AP$5,FALSE)/1000/$H50</f>
        <v>0.0002941097832</v>
      </c>
      <c r="AQ50" s="61">
        <f t="shared" ref="AQ50:AR50" si="198">1-U50-Y50-AC50-AG50-AJ50-AN50</f>
        <v>0.03262438818</v>
      </c>
      <c r="AR50" s="61">
        <f t="shared" si="198"/>
        <v>0.05400925109</v>
      </c>
      <c r="AS50" s="61">
        <f t="shared" si="11"/>
        <v>0.1675213434</v>
      </c>
      <c r="AT50" s="63">
        <f>VLOOKUP($D50,BW_17_Kreise!$B$7:$CC$410,Calc_Targetkreise!AT$5,FALSE)/1000/$G50</f>
        <v>0.003450825733</v>
      </c>
      <c r="AU50" s="61">
        <f>VLOOKUP(Calc_Targetkreise!$D50,EW_Erg_09_14_Kreise!$A$7:$BK$412,Calc_Targetkreise!AU$5,FALSE)/1000/$H50</f>
        <v>0.0137162108</v>
      </c>
      <c r="AV50" s="62">
        <f>IF(AU50&lt;Master_sheet_Kriterien!$J$44,1,IF(AU50&lt;Master_sheet_Kriterien!$K$44,2,IF(AU50&lt;Master_sheet_Kriterien!$L$44,3,IF(AU50&lt;Master_sheet_Kriterien!$M$44,4,5))))</f>
        <v>4</v>
      </c>
      <c r="AW50" s="61">
        <f>VLOOKUP(Calc_Targetkreise!$D50,EW_Erg_09_14_Kreise!$A$7:$BK$412,Calc_Targetkreise!AW$5,FALSE)/1000/$H50</f>
        <v>0.00505334082</v>
      </c>
      <c r="AX50" s="61">
        <f>VLOOKUP($D50,EW_19_Kreise!$A$6:$CQ$406,Calc_Targetkreise!AX$5,FALSE)/1000/F50</f>
        <v>0.005118153109</v>
      </c>
      <c r="AY50" s="62">
        <f>IF(AX50&lt;Master_sheet_Kriterien!$J$56,1,IF(AX50&lt;Master_sheet_Kriterien!$K$56,2,IF(AX50&lt;Master_sheet_Kriterien!$L$56,3,IF(AX50&lt;Master_sheet_Kriterien!$M$56,4,5))))</f>
        <v>3</v>
      </c>
      <c r="AZ50" s="64">
        <f>VLOOKUP($D50,EW_19_Kreise!$A$6:$CQ$406,Calc_Targetkreise!AZ$5,FALSE)</f>
        <v>235</v>
      </c>
      <c r="BA50" s="62">
        <f>IF(AZ50&lt;Master_sheet_Kriterien!$J$57,1,IF(AZ50&lt;Master_sheet_Kriterien!$K$57,2,IF(AZ50&lt;Master_sheet_Kriterien!$L$57,3,IF(AZ50&lt;Master_sheet_Kriterien!$M$56,4,5))))</f>
        <v>2</v>
      </c>
      <c r="BB50" s="59">
        <f>VLOOKUP($D50,Struktur_daten_BW_2017!$B$7:$AH$452,Calc_Targetkreise!BB$5,FALSE)</f>
        <v>90.4</v>
      </c>
      <c r="BC50" s="62">
        <f>IF(BB50&lt;Master_sheet_Kriterien!$J$8,1,IF(BB50&lt;Master_sheet_Kriterien!$K$8,2,IF(BB50&lt;Master_sheet_Kriterien!$L$8,3,IF(BB50&lt;Master_sheet_Kriterien!$M$8,4,5))))</f>
        <v>1</v>
      </c>
      <c r="BD50" s="65">
        <f t="shared" si="12"/>
        <v>20.0614</v>
      </c>
      <c r="BE50" s="62">
        <f>IF(BD50&lt;Master_sheet_Kriterien!$J$10,1,IF(BD50&lt;Master_sheet_Kriterien!$K$10,2,IF(BD50&lt;Master_sheet_Kriterien!$L$10,3,IF(BD50&lt;Master_sheet_Kriterien!$M$10,4,5))))</f>
        <v>2</v>
      </c>
      <c r="BF50" s="65">
        <f>VLOOKUP($D50,Struktur_daten_BW_2017!$B$7:$AH$452,Calc_Targetkreise!BF$5,FALSE)</f>
        <v>7.4</v>
      </c>
      <c r="BG50" s="62">
        <f>IF(BF50&lt;Master_sheet_Kriterien!$J$12,1,IF(BF50&lt;Master_sheet_Kriterien!$K$12,2,IF(BF50&lt;Master_sheet_Kriterien!$L$12,3,IF(BF50&lt;Master_sheet_Kriterien!$M$12,4,5))))</f>
        <v>2</v>
      </c>
      <c r="BH50" s="65">
        <f>VLOOKUP($D50,Struktur_daten_BW_2017!$B$7:$AH$452,Calc_Targetkreise!BH$5,FALSE)</f>
        <v>10.5</v>
      </c>
      <c r="BI50" s="62">
        <f>IF(BH50&lt;Master_sheet_Kriterien!$J$14,1,IF(BH50&lt;Master_sheet_Kriterien!$K$14,2,IF(BH50&lt;Master_sheet_Kriterien!$L$14,3,IF(BH50&lt;Master_sheet_Kriterien!$M$14,4,5))))</f>
        <v>1</v>
      </c>
      <c r="BJ50" s="65">
        <f>VLOOKUP($D50,Struktur_daten_BW_2017!$B$7:$AH$452,Calc_Targetkreise!BJ$5,FALSE)</f>
        <v>35.4</v>
      </c>
      <c r="BK50" s="62">
        <f>IF(BJ50&lt;Master_sheet_Kriterien!$J$16,1,IF(BJ50&lt;Master_sheet_Kriterien!$K$16,2,IF(BJ50&lt;Master_sheet_Kriterien!$L$16,3,IF(BJ50&lt;Master_sheet_Kriterien!$M$16,4,5))))</f>
        <v>2</v>
      </c>
      <c r="BL50" s="65">
        <f>VLOOKUP($D50,Struktur_daten_BW_2017!$B$7:$AH$452,Calc_Targetkreise!BL$5,FALSE)</f>
        <v>17.9</v>
      </c>
      <c r="BM50" s="62">
        <f>IF(BL50&lt;Master_sheet_Kriterien!$J$18,1,IF(BL50&lt;Master_sheet_Kriterien!$K$18,2,IF(BL50&lt;Master_sheet_Kriterien!$L$18,3,IF(BL50&lt;Master_sheet_Kriterien!$M$18,4,5))))</f>
        <v>5</v>
      </c>
      <c r="BN50" s="65">
        <f>VLOOKUP($D50,Struktur_daten_BW_2017!$B$7:$AH$452,Calc_Targetkreise!BN$5,FALSE)</f>
        <v>12.2</v>
      </c>
      <c r="BO50" s="62">
        <f>IF(BN50&lt;Master_sheet_Kriterien!$J$20,1,IF(BN50&lt;Master_sheet_Kriterien!$K$20,2,IF(BN50&lt;Master_sheet_Kriterien!$L$20,3,IF(BN50&lt;Master_sheet_Kriterien!$M$20,4,5))))</f>
        <v>5</v>
      </c>
      <c r="BP50" s="59">
        <f>VLOOKUP($D50,Struktur_daten_BW_2017!$B$7:$AH$452,Calc_Targetkreise!BP$5,FALSE)</f>
        <v>19546</v>
      </c>
      <c r="BQ50" s="62">
        <f>IF(BP50&lt;Master_sheet_Kriterien!$J$38,1,IF(BP50&lt;Master_sheet_Kriterien!$K$38,2,IF(BP50&lt;Master_sheet_Kriterien!$L$38,3,IF(BP50&lt;Master_sheet_Kriterien!$M$38,4,5))))</f>
        <v>2</v>
      </c>
      <c r="BR50" s="65">
        <f>VLOOKUP($D50,Struktur_daten_BW_2017!$B$7:$AH$452,Calc_Targetkreise!BR$5,FALSE)</f>
        <v>28.2</v>
      </c>
      <c r="BS50" s="62">
        <f>IF(BR50&lt;Master_sheet_Kriterien!$J$24,1,IF(BR50&lt;Master_sheet_Kriterien!$K$24,2,IF(BR50&lt;Master_sheet_Kriterien!$L$24,3,IF(BR50&lt;Master_sheet_Kriterien!$M$24,4,5))))</f>
        <v>2</v>
      </c>
      <c r="BT50" s="65">
        <f>VLOOKUP($D50,Struktur_daten_BW_2017!$B$7:$AH$452,Calc_Targetkreise!BT$5,FALSE)</f>
        <v>17.3</v>
      </c>
      <c r="BU50" s="62">
        <f>IF(BT50&lt;Master_sheet_Kriterien!$J$26,1,IF(BT50&lt;Master_sheet_Kriterien!$K$26,2,IF(BT50&lt;Master_sheet_Kriterien!$L$26,3,IF(BT50&lt;Master_sheet_Kriterien!$M$26,4,5))))</f>
        <v>5</v>
      </c>
      <c r="BV50" s="65">
        <f t="shared" si="13"/>
        <v>4.69003</v>
      </c>
      <c r="BW50" s="62">
        <f>IF(BV50&lt;Master_sheet_Kriterien!$J$28,1,IF(BV50&lt;Master_sheet_Kriterien!$K$28,2,IF(BV50&lt;Master_sheet_Kriterien!$L$28,3,IF(BV50&lt;Master_sheet_Kriterien!$M$28,4,5))))</f>
        <v>4</v>
      </c>
      <c r="BX50" s="65">
        <f>VLOOKUP($D50,Struktur_daten_BW_2017!$B$7:$AH$452,Calc_Targetkreise!BX$5,FALSE)</f>
        <v>36.99421965</v>
      </c>
      <c r="BY50" s="62">
        <f>IF(BX50&lt;Master_sheet_Kriterien!$J$30,1,IF(BX50&lt;Master_sheet_Kriterien!$K$30,2,IF(BX50&lt;Master_sheet_Kriterien!$L$30,3,IF(BX50&lt;Master_sheet_Kriterien!$M$30,4,5))))</f>
        <v>5</v>
      </c>
      <c r="BZ50" s="65"/>
      <c r="CA50" s="62">
        <f>IF(BZ50&lt;Master_sheet_Kriterien!$J$32,1,IF(BZ50&lt;Master_sheet_Kriterien!$K$32,2,IF(BZ50&lt;Master_sheet_Kriterien!$L$32,3,IF(BZ50&lt;Master_sheet_Kriterien!$M$32,4,5))))</f>
        <v>1</v>
      </c>
      <c r="CB50" s="65"/>
      <c r="CC50" s="62">
        <f>IF(CB50&lt;Master_sheet_Kriterien!$J$34,1,IF(CB50&lt;Master_sheet_Kriterien!$K$34,2,IF(CB50&lt;Master_sheet_Kriterien!$L$34,3,IF(CB50&lt;Master_sheet_Kriterien!$M$34,4,5))))</f>
        <v>1</v>
      </c>
      <c r="CD50" s="65">
        <f>100-VLOOKUP($D50,Struktur_daten_BW_2017!$B$7:$AH$452,Calc_Targetkreise!CD$5,FALSE)</f>
        <v>40.8</v>
      </c>
      <c r="CE50" s="62">
        <f>IF(CD50&lt;Master_sheet_Kriterien!$J$40,1,IF(CD50&lt;Master_sheet_Kriterien!$K$40,2,IF(CD50&lt;Master_sheet_Kriterien!$L$40,3,IF(CD50&lt;Master_sheet_Kriterien!$M$40,4,5))))</f>
        <v>1</v>
      </c>
      <c r="CF50" s="61"/>
      <c r="CG50" s="59">
        <f>VLOOKUP($D50,EW_19_Kreise!$A$6:$CQ$406,Calc_Targetkreise!CG$5,FALSE)/1000</f>
        <v>74.964</v>
      </c>
      <c r="CH50" s="59">
        <f>VLOOKUP($D50,BW_17_Kreise!$B$7:$CC$410,Calc_Targetkreise!CH$5,FALSE)/1000</f>
        <v>75.321</v>
      </c>
      <c r="CI50" s="59">
        <f>VLOOKUP($D50,EW_Erg_09_14_Kreise!$A$10:$BK$412,Calc_Targetkreise!CI$5,FALSE)/1000</f>
        <v>75.619</v>
      </c>
      <c r="CJ50" s="59">
        <f>VLOOKUP($D50,EW_Erg_09_14_Kreise!$A$10:$BK$412,Calc_Targetkreise!CJ$5,FALSE)/1000</f>
        <v>76.664</v>
      </c>
      <c r="CK50" s="59">
        <f>VLOOKUP($D50,EW_Erg_09_14_Kreise!$A$10:$BK$412,Calc_Targetkreise!CK$5,FALSE)/1000</f>
        <v>31.181</v>
      </c>
      <c r="CL50" s="45"/>
      <c r="CM50" s="59">
        <f>VLOOKUP($D50,Struktur_daten_BW_2017!$B$7:$AH$452,Calc_Targetkreise!CM$5,FALSE)</f>
        <v>271.1</v>
      </c>
      <c r="CN50" s="66">
        <v>0.0</v>
      </c>
      <c r="CO50" s="67">
        <f t="shared" si="16"/>
        <v>0</v>
      </c>
      <c r="CP50" s="62">
        <f>IF(CO50&lt;Master_sheet_Kriterien!$J$58,1,IF(CO50&lt;Master_sheet_Kriterien!$K$58,2,IF(CO50&lt;Master_sheet_Kriterien!$L$58,3,IF(CO50&lt;Master_sheet_Kriterien!$M$58,4,5))))</f>
        <v>1</v>
      </c>
      <c r="CQ50" s="66">
        <v>0.0</v>
      </c>
      <c r="CR50" s="67">
        <f t="shared" si="17"/>
        <v>0</v>
      </c>
      <c r="CS50" s="62">
        <f>IF(CR50&lt;Master_sheet_Kriterien!$J$59,1,IF(CR50&lt;Master_sheet_Kriterien!$K$59,2,IF(CR50&lt;Master_sheet_Kriterien!$L$59,3,IF(CR50&lt;Master_sheet_Kriterien!$M$59,4,5))))</f>
        <v>1</v>
      </c>
      <c r="CT50" s="66">
        <v>0.0</v>
      </c>
      <c r="CU50" s="44"/>
      <c r="CV50" s="66">
        <v>0.0</v>
      </c>
      <c r="CW50" s="68"/>
      <c r="CY50" s="31">
        <f t="shared" si="18"/>
        <v>3360</v>
      </c>
      <c r="DB50" s="76" t="str">
        <f t="shared" si="19"/>
        <v>Uelzen</v>
      </c>
      <c r="DC50" s="58">
        <f t="shared" si="20"/>
        <v>248</v>
      </c>
      <c r="DD50" s="77">
        <f t="shared" si="21"/>
        <v>145</v>
      </c>
      <c r="DE50" s="72">
        <f t="shared" si="22"/>
        <v>0.005118153109</v>
      </c>
      <c r="DG50" s="76" t="str">
        <f t="shared" si="23"/>
        <v>Uelzen</v>
      </c>
      <c r="DH50" s="58" t="str">
        <f t="shared" si="24"/>
        <v>#REF!</v>
      </c>
      <c r="DI50" s="75">
        <f t="shared" si="25"/>
        <v>139</v>
      </c>
      <c r="DJ50" s="78">
        <f t="shared" si="26"/>
        <v>0.005118153109</v>
      </c>
      <c r="DK50" s="75"/>
      <c r="DL50" s="75"/>
      <c r="DM50" s="75"/>
      <c r="DN50" s="75"/>
      <c r="DO50" s="75"/>
      <c r="DP50" s="44"/>
    </row>
    <row r="51" ht="16.5" customHeight="1">
      <c r="A51" s="58">
        <f t="shared" si="5"/>
        <v>249</v>
      </c>
      <c r="B51" s="58">
        <f t="shared" si="6"/>
        <v>145</v>
      </c>
      <c r="C51" s="58" t="s">
        <v>177</v>
      </c>
      <c r="D51" s="58">
        <v>3361.0</v>
      </c>
      <c r="E51" s="58" t="s">
        <v>206</v>
      </c>
      <c r="F51" s="59">
        <f>VLOOKUP($D51,EW_19_Kreise!$A$6:$CQ$406,Calc_Targetkreise!F$5,FALSE)/1000</f>
        <v>67.56</v>
      </c>
      <c r="G51" s="59">
        <f>VLOOKUP($D51,BW_17_Kreise!$B$7:$CC$410,Calc_Targetkreise!G$5,FALSE)/1000</f>
        <v>81.538</v>
      </c>
      <c r="H51" s="59">
        <f>VLOOKUP($D51,EW_Erg_09_14_Kreise!$A$10:$BK$412,Calc_Targetkreise!H$5,FALSE)/1000</f>
        <v>55.433</v>
      </c>
      <c r="I51" s="60">
        <f t="shared" ref="I51:K51" si="199">F51/CG51</f>
        <v>0.637520878</v>
      </c>
      <c r="J51" s="60">
        <f t="shared" si="199"/>
        <v>0.7702946539</v>
      </c>
      <c r="K51" s="60">
        <f t="shared" si="199"/>
        <v>0.5295471914</v>
      </c>
      <c r="L51" s="61">
        <f t="shared" ref="L51:M51" si="200">1-(T51+X51)</f>
        <v>0.4863528715</v>
      </c>
      <c r="M51" s="61">
        <f t="shared" si="200"/>
        <v>0.3850965194</v>
      </c>
      <c r="N51" s="62">
        <f>IF(L51&lt;Master_sheet_Kriterien!$J$46,1,IF(L51&lt;Master_sheet_Kriterien!$K$46,2,IF(L51&lt;Master_sheet_Kriterien!$L$46,3,IF(L51&lt;Master_sheet_Kriterien!$M$46,4,5))))</f>
        <v>4</v>
      </c>
      <c r="O51" s="62">
        <f>IF(M51&lt;Master_sheet_Kriterien!$J$46,1,IF(M51&lt;Master_sheet_Kriterien!$K$46,2,IF(M51&lt;Master_sheet_Kriterien!$L$46,3,IF(M51&lt;Master_sheet_Kriterien!$M$46,4,5))))</f>
        <v>1</v>
      </c>
      <c r="P51" s="61">
        <f t="shared" ref="P51:Q51" si="201">1-(T51+AM51)</f>
        <v>0.617732386</v>
      </c>
      <c r="Q51" s="61">
        <f t="shared" si="201"/>
        <v>0.5474380044</v>
      </c>
      <c r="R51" s="62">
        <f>IF(P51&lt;Master_sheet_Kriterien!$J$46,1,IF(P51&lt;Master_sheet_Kriterien!$K$46,2,IF(P51&lt;Master_sheet_Kriterien!$L$46,3,IF(P51&lt;Master_sheet_Kriterien!$M$46,4,5))))</f>
        <v>5</v>
      </c>
      <c r="S51" s="62">
        <f>IF(Q51&lt;Master_sheet_Kriterien!$J$46,1,IF(Q51&lt;Master_sheet_Kriterien!$K$46,2,IF(Q51&lt;Master_sheet_Kriterien!$L$46,3,IF(Q51&lt;Master_sheet_Kriterien!$M$46,4,5))))</f>
        <v>5</v>
      </c>
      <c r="T51" s="61">
        <f>VLOOKUP($D51,EW_19_Kreise!$A$6:$CQ$406,Calc_Targetkreise!T$5,FALSE)/1000/F51</f>
        <v>0.3046773239</v>
      </c>
      <c r="U51" s="63">
        <f>VLOOKUP($D51,BW_17_Kreise!$B$7:$CC$410,Calc_Targetkreise!U$5,FALSE)/1000/$G51</f>
        <v>0.3552086144</v>
      </c>
      <c r="V51" s="61">
        <f>VLOOKUP(Calc_Targetkreise!$D51,EW_Erg_09_14_Kreise!$A$7:$BK$412,Calc_Targetkreise!V$5,FALSE)/1000/$H51</f>
        <v>0.3764364187</v>
      </c>
      <c r="W51" s="61">
        <f>VLOOKUP(Calc_Targetkreise!$D51,EW_Erg_09_14_Kreise!$A$7:$BK$412,Calc_Targetkreise!W$5,FALSE)/1000/CK51</f>
        <v>0.3664360634</v>
      </c>
      <c r="X51" s="61">
        <f>VLOOKUP($D51,EW_19_Kreise!$A$6:$CQ$406,Calc_Targetkreise!X$5,FALSE)/1000/F51</f>
        <v>0.2089698046</v>
      </c>
      <c r="Y51" s="63">
        <f>VLOOKUP($D51,BW_17_Kreise!$B$7:$CC$410,Calc_Targetkreise!Y$5,FALSE)/1000/$G51</f>
        <v>0.2596948662</v>
      </c>
      <c r="Z51" s="61">
        <f>VLOOKUP(Calc_Targetkreise!$D51,EW_Erg_09_14_Kreise!$A$7:$BK$412,Calc_Targetkreise!Z$5,FALSE)/1000/$H51</f>
        <v>0.3333754262</v>
      </c>
      <c r="AA51" s="61">
        <f>VLOOKUP(Calc_Targetkreise!$D51,EW_Erg_09_14_Kreise!$A$7:$BK$412,Calc_Targetkreise!AA$5,FALSE)/1000/$H51</f>
        <v>0.1915285119</v>
      </c>
      <c r="AB51" s="61">
        <f>VLOOKUP($D51,EW_19_Kreise!$A$6:$CQ$406,Calc_Targetkreise!AB$5,FALSE)/1000/F51</f>
        <v>0.2355831853</v>
      </c>
      <c r="AC51" s="63">
        <f>VLOOKUP($D51,BW_17_Kreise!$B$7:$CC$410,Calc_Targetkreise!AC$5,FALSE)/1000/$G51</f>
        <v>0.09512129314</v>
      </c>
      <c r="AD51" s="61">
        <f>VLOOKUP(Calc_Targetkreise!$D51,EW_Erg_09_14_Kreise!$A$7:$BK$412,Calc_Targetkreise!AD$5,FALSE)/1000/$H51</f>
        <v>0.1231035665</v>
      </c>
      <c r="AE51" s="62">
        <f>IF(AC51&lt;Master_sheet_Kriterien!$J$54,1,IF(AC51&lt;Master_sheet_Kriterien!$K$54,2,IF(AC51&lt;Master_sheet_Kriterien!$L$54,3,IF(AC51&lt;Master_sheet_Kriterien!$M$54,4,5))))</f>
        <v>3</v>
      </c>
      <c r="AF51" s="61">
        <f>VLOOKUP(Calc_Targetkreise!$D51,EW_Erg_09_14_Kreise!$A$7:$BK$412,Calc_Targetkreise!AF$5,FALSE)/1000/$H51</f>
        <v>0.1144083849</v>
      </c>
      <c r="AG51" s="63">
        <f>VLOOKUP($D51,BW_17_Kreise!$B$7:$CC$410,Calc_Targetkreise!AG$5,FALSE)/1000/$G51</f>
        <v>0.09125806372</v>
      </c>
      <c r="AH51" s="61">
        <f>VLOOKUP(Calc_Targetkreise!$D51,EW_Erg_09_14_Kreise!$A$7:$BK$412,Calc_Targetkreise!AH$5,FALSE)/1000/$H51</f>
        <v>0.02339761514</v>
      </c>
      <c r="AI51" s="61">
        <f>VLOOKUP(Calc_Targetkreise!$D51,EW_Erg_09_14_Kreise!$A$7:$BK$412,Calc_Targetkreise!AI$5,FALSE)/1000/$H51</f>
        <v>0.07387296376</v>
      </c>
      <c r="AJ51" s="63">
        <f>VLOOKUP($D51,BW_17_Kreise!$B$7:$CC$410,Calc_Targetkreise!AJ$5,FALSE)/1000/$G51</f>
        <v>0.06511074591</v>
      </c>
      <c r="AK51" s="61">
        <f>VLOOKUP(Calc_Targetkreise!$D51,EW_Erg_09_14_Kreise!$A$7:$BK$412,Calc_Targetkreise!AK$5,FALSE)/1000/$H51</f>
        <v>0.03912831707</v>
      </c>
      <c r="AL51" s="61">
        <f>VLOOKUP(Calc_Targetkreise!$D51,EW_Erg_09_14_Kreise!$A$7:$BK$412,Calc_Targetkreise!AL$5,FALSE)/1000/$H51</f>
        <v>0.02691537532</v>
      </c>
      <c r="AM51" s="61">
        <f>VLOOKUP($D51,EW_19_Kreise!$A$6:$CQ$406,Calc_Targetkreise!AM$5,FALSE)/1000/F51</f>
        <v>0.07759029011</v>
      </c>
      <c r="AN51" s="63">
        <f>VLOOKUP($D51,BW_17_Kreise!$B$7:$CC$410,Calc_Targetkreise!AN$5,FALSE)/1000/$G51</f>
        <v>0.09735338125</v>
      </c>
      <c r="AO51" s="61">
        <f>VLOOKUP(Calc_Targetkreise!$D51,EW_Erg_09_14_Kreise!$A$7:$BK$412,Calc_Targetkreise!AO$5,FALSE)/1000/$H51</f>
        <v>0.05258600473</v>
      </c>
      <c r="AP51" s="61">
        <f>VLOOKUP(Calc_Targetkreise!$D51,EW_Erg_09_14_Kreise!$A$7:$BK$412,Calc_Targetkreise!AP$5,FALSE)/1000/$H51</f>
        <v>0.0001262785705</v>
      </c>
      <c r="AQ51" s="61">
        <f t="shared" ref="AQ51:AR51" si="202">1-U51-Y51-AC51-AG51-AJ51-AN51</f>
        <v>0.03625303539</v>
      </c>
      <c r="AR51" s="61">
        <f t="shared" si="202"/>
        <v>0.05197265167</v>
      </c>
      <c r="AS51" s="61">
        <f t="shared" si="11"/>
        <v>0.2267124222</v>
      </c>
      <c r="AT51" s="63">
        <f>VLOOKUP($D51,BW_17_Kreise!$B$7:$CC$410,Calc_Targetkreise!AT$5,FALSE)/1000/$G51</f>
        <v>0.004010400059</v>
      </c>
      <c r="AU51" s="61">
        <f>VLOOKUP(Calc_Targetkreise!$D51,EW_Erg_09_14_Kreise!$A$7:$BK$412,Calc_Targetkreise!AU$5,FALSE)/1000/$H51</f>
        <v>0.01143723053</v>
      </c>
      <c r="AV51" s="62">
        <f>IF(AU51&lt;Master_sheet_Kriterien!$J$44,1,IF(AU51&lt;Master_sheet_Kriterien!$K$44,2,IF(AU51&lt;Master_sheet_Kriterien!$L$44,3,IF(AU51&lt;Master_sheet_Kriterien!$M$44,4,5))))</f>
        <v>3</v>
      </c>
      <c r="AW51" s="61">
        <f>VLOOKUP(Calc_Targetkreise!$D51,EW_Erg_09_14_Kreise!$A$7:$BK$412,Calc_Targetkreise!AW$5,FALSE)/1000/$H51</f>
        <v>0.005917053019</v>
      </c>
      <c r="AX51" s="61">
        <f>VLOOKUP($D51,EW_19_Kreise!$A$6:$CQ$406,Calc_Targetkreise!AX$5,FALSE)/1000/F51</f>
        <v>0.004292480758</v>
      </c>
      <c r="AY51" s="62">
        <f>IF(AX51&lt;Master_sheet_Kriterien!$J$56,1,IF(AX51&lt;Master_sheet_Kriterien!$K$56,2,IF(AX51&lt;Master_sheet_Kriterien!$L$56,3,IF(AX51&lt;Master_sheet_Kriterien!$M$56,4,5))))</f>
        <v>3</v>
      </c>
      <c r="AZ51" s="64">
        <f>VLOOKUP($D51,EW_19_Kreise!$A$6:$CQ$406,Calc_Targetkreise!AZ$5,FALSE)</f>
        <v>290</v>
      </c>
      <c r="BA51" s="62">
        <f>IF(AZ51&lt;Master_sheet_Kriterien!$J$57,1,IF(AZ51&lt;Master_sheet_Kriterien!$K$57,2,IF(AZ51&lt;Master_sheet_Kriterien!$L$57,3,IF(AZ51&lt;Master_sheet_Kriterien!$M$56,4,5))))</f>
        <v>2</v>
      </c>
      <c r="BB51" s="59">
        <f>VLOOKUP($D51,Struktur_daten_BW_2017!$B$7:$AH$452,Calc_Targetkreise!BB$5,FALSE)</f>
        <v>172.5</v>
      </c>
      <c r="BC51" s="62">
        <f>IF(BB51&lt;Master_sheet_Kriterien!$J$8,1,IF(BB51&lt;Master_sheet_Kriterien!$K$8,2,IF(BB51&lt;Master_sheet_Kriterien!$L$8,3,IF(BB51&lt;Master_sheet_Kriterien!$M$8,4,5))))</f>
        <v>2</v>
      </c>
      <c r="BD51" s="65">
        <f t="shared" si="12"/>
        <v>18.1186</v>
      </c>
      <c r="BE51" s="62">
        <f>IF(BD51&lt;Master_sheet_Kriterien!$J$10,1,IF(BD51&lt;Master_sheet_Kriterien!$K$10,2,IF(BD51&lt;Master_sheet_Kriterien!$L$10,3,IF(BD51&lt;Master_sheet_Kriterien!$M$10,4,5))))</f>
        <v>1</v>
      </c>
      <c r="BF51" s="65">
        <f>VLOOKUP($D51,Struktur_daten_BW_2017!$B$7:$AH$452,Calc_Targetkreise!BF$5,FALSE)</f>
        <v>7.3</v>
      </c>
      <c r="BG51" s="62">
        <f>IF(BF51&lt;Master_sheet_Kriterien!$J$12,1,IF(BF51&lt;Master_sheet_Kriterien!$K$12,2,IF(BF51&lt;Master_sheet_Kriterien!$L$12,3,IF(BF51&lt;Master_sheet_Kriterien!$M$12,4,5))))</f>
        <v>2</v>
      </c>
      <c r="BH51" s="65">
        <f>VLOOKUP($D51,Struktur_daten_BW_2017!$B$7:$AH$452,Calc_Targetkreise!BH$5,FALSE)</f>
        <v>10.1</v>
      </c>
      <c r="BI51" s="62">
        <f>IF(BH51&lt;Master_sheet_Kriterien!$J$14,1,IF(BH51&lt;Master_sheet_Kriterien!$K$14,2,IF(BH51&lt;Master_sheet_Kriterien!$L$14,3,IF(BH51&lt;Master_sheet_Kriterien!$M$14,4,5))))</f>
        <v>1</v>
      </c>
      <c r="BJ51" s="65">
        <f>VLOOKUP($D51,Struktur_daten_BW_2017!$B$7:$AH$452,Calc_Targetkreise!BJ$5,FALSE)</f>
        <v>36.8</v>
      </c>
      <c r="BK51" s="62">
        <f>IF(BJ51&lt;Master_sheet_Kriterien!$J$16,1,IF(BJ51&lt;Master_sheet_Kriterien!$K$16,2,IF(BJ51&lt;Master_sheet_Kriterien!$L$16,3,IF(BJ51&lt;Master_sheet_Kriterien!$M$16,4,5))))</f>
        <v>4</v>
      </c>
      <c r="BL51" s="65">
        <f>VLOOKUP($D51,Struktur_daten_BW_2017!$B$7:$AH$452,Calc_Targetkreise!BL$5,FALSE)</f>
        <v>17.7</v>
      </c>
      <c r="BM51" s="62">
        <f>IF(BL51&lt;Master_sheet_Kriterien!$J$18,1,IF(BL51&lt;Master_sheet_Kriterien!$K$18,2,IF(BL51&lt;Master_sheet_Kriterien!$L$18,3,IF(BL51&lt;Master_sheet_Kriterien!$M$18,4,5))))</f>
        <v>4</v>
      </c>
      <c r="BN51" s="65">
        <f>VLOOKUP($D51,Struktur_daten_BW_2017!$B$7:$AH$452,Calc_Targetkreise!BN$5,FALSE)</f>
        <v>10.7</v>
      </c>
      <c r="BO51" s="62">
        <f>IF(BN51&lt;Master_sheet_Kriterien!$J$20,1,IF(BN51&lt;Master_sheet_Kriterien!$K$20,2,IF(BN51&lt;Master_sheet_Kriterien!$L$20,3,IF(BN51&lt;Master_sheet_Kriterien!$M$20,4,5))))</f>
        <v>3</v>
      </c>
      <c r="BP51" s="59">
        <f>VLOOKUP($D51,Struktur_daten_BW_2017!$B$7:$AH$452,Calc_Targetkreise!BP$5,FALSE)</f>
        <v>22019</v>
      </c>
      <c r="BQ51" s="62">
        <f>IF(BP51&lt;Master_sheet_Kriterien!$J$38,1,IF(BP51&lt;Master_sheet_Kriterien!$K$38,2,IF(BP51&lt;Master_sheet_Kriterien!$L$38,3,IF(BP51&lt;Master_sheet_Kriterien!$M$38,4,5))))</f>
        <v>4</v>
      </c>
      <c r="BR51" s="65">
        <f>VLOOKUP($D51,Struktur_daten_BW_2017!$B$7:$AH$452,Calc_Targetkreise!BR$5,FALSE)</f>
        <v>34.9</v>
      </c>
      <c r="BS51" s="62">
        <f>IF(BR51&lt;Master_sheet_Kriterien!$J$24,1,IF(BR51&lt;Master_sheet_Kriterien!$K$24,2,IF(BR51&lt;Master_sheet_Kriterien!$L$24,3,IF(BR51&lt;Master_sheet_Kriterien!$M$24,4,5))))</f>
        <v>3</v>
      </c>
      <c r="BT51" s="65">
        <f>VLOOKUP($D51,Struktur_daten_BW_2017!$B$7:$AH$452,Calc_Targetkreise!BT$5,FALSE)</f>
        <v>14.5</v>
      </c>
      <c r="BU51" s="62">
        <f>IF(BT51&lt;Master_sheet_Kriterien!$J$26,1,IF(BT51&lt;Master_sheet_Kriterien!$K$26,2,IF(BT51&lt;Master_sheet_Kriterien!$L$26,3,IF(BT51&lt;Master_sheet_Kriterien!$M$26,4,5))))</f>
        <v>4</v>
      </c>
      <c r="BV51" s="65">
        <f t="shared" si="13"/>
        <v>3.5989</v>
      </c>
      <c r="BW51" s="62">
        <f>IF(BV51&lt;Master_sheet_Kriterien!$J$28,1,IF(BV51&lt;Master_sheet_Kriterien!$K$28,2,IF(BV51&lt;Master_sheet_Kriterien!$L$28,3,IF(BV51&lt;Master_sheet_Kriterien!$M$28,4,5))))</f>
        <v>2</v>
      </c>
      <c r="BX51" s="65">
        <f>VLOOKUP($D51,Struktur_daten_BW_2017!$B$7:$AH$452,Calc_Targetkreise!BX$5,FALSE)</f>
        <v>25.51724138</v>
      </c>
      <c r="BY51" s="62">
        <f>IF(BX51&lt;Master_sheet_Kriterien!$J$30,1,IF(BX51&lt;Master_sheet_Kriterien!$K$30,2,IF(BX51&lt;Master_sheet_Kriterien!$L$30,3,IF(BX51&lt;Master_sheet_Kriterien!$M$30,4,5))))</f>
        <v>4</v>
      </c>
      <c r="BZ51" s="65"/>
      <c r="CA51" s="62">
        <f>IF(BZ51&lt;Master_sheet_Kriterien!$J$32,1,IF(BZ51&lt;Master_sheet_Kriterien!$K$32,2,IF(BZ51&lt;Master_sheet_Kriterien!$L$32,3,IF(BZ51&lt;Master_sheet_Kriterien!$M$32,4,5))))</f>
        <v>1</v>
      </c>
      <c r="CB51" s="65"/>
      <c r="CC51" s="62">
        <f>IF(CB51&lt;Master_sheet_Kriterien!$J$34,1,IF(CB51&lt;Master_sheet_Kriterien!$K$34,2,IF(CB51&lt;Master_sheet_Kriterien!$L$34,3,IF(CB51&lt;Master_sheet_Kriterien!$M$34,4,5))))</f>
        <v>1</v>
      </c>
      <c r="CD51" s="65">
        <f>100-VLOOKUP($D51,Struktur_daten_BW_2017!$B$7:$AH$452,Calc_Targetkreise!CD$5,FALSE)</f>
        <v>34.9</v>
      </c>
      <c r="CE51" s="62">
        <f>IF(CD51&lt;Master_sheet_Kriterien!$J$40,1,IF(CD51&lt;Master_sheet_Kriterien!$K$40,2,IF(CD51&lt;Master_sheet_Kriterien!$L$40,3,IF(CD51&lt;Master_sheet_Kriterien!$M$40,4,5))))</f>
        <v>1</v>
      </c>
      <c r="CF51" s="61"/>
      <c r="CG51" s="59">
        <f>VLOOKUP($D51,EW_19_Kreise!$A$6:$CQ$406,Calc_Targetkreise!CG$5,FALSE)/1000</f>
        <v>105.973</v>
      </c>
      <c r="CH51" s="59">
        <f>VLOOKUP($D51,BW_17_Kreise!$B$7:$CC$410,Calc_Targetkreise!CH$5,FALSE)/1000</f>
        <v>105.853</v>
      </c>
      <c r="CI51" s="59">
        <f>VLOOKUP($D51,EW_Erg_09_14_Kreise!$A$10:$BK$412,Calc_Targetkreise!CI$5,FALSE)/1000</f>
        <v>104.68</v>
      </c>
      <c r="CJ51" s="59">
        <f>VLOOKUP($D51,EW_Erg_09_14_Kreise!$A$10:$BK$412,Calc_Targetkreise!CJ$5,FALSE)/1000</f>
        <v>103.561</v>
      </c>
      <c r="CK51" s="59">
        <f>VLOOKUP($D51,EW_Erg_09_14_Kreise!$A$10:$BK$412,Calc_Targetkreise!CK$5,FALSE)/1000</f>
        <v>40.329</v>
      </c>
      <c r="CL51" s="45"/>
      <c r="CM51" s="59">
        <f>VLOOKUP($D51,Struktur_daten_BW_2017!$B$7:$AH$452,Calc_Targetkreise!CM$5,FALSE)</f>
        <v>248.2</v>
      </c>
      <c r="CN51" s="66">
        <v>2.0</v>
      </c>
      <c r="CO51" s="67">
        <f t="shared" si="16"/>
        <v>0.008058017728</v>
      </c>
      <c r="CP51" s="62">
        <f>IF(CO51&lt;Master_sheet_Kriterien!$J$58,1,IF(CO51&lt;Master_sheet_Kriterien!$K$58,2,IF(CO51&lt;Master_sheet_Kriterien!$L$58,3,IF(CO51&lt;Master_sheet_Kriterien!$M$58,4,5))))</f>
        <v>1</v>
      </c>
      <c r="CQ51" s="66">
        <v>2.0</v>
      </c>
      <c r="CR51" s="67">
        <f t="shared" si="17"/>
        <v>0.008058017728</v>
      </c>
      <c r="CS51" s="62">
        <f>IF(CR51&lt;Master_sheet_Kriterien!$J$59,1,IF(CR51&lt;Master_sheet_Kriterien!$K$59,2,IF(CR51&lt;Master_sheet_Kriterien!$L$59,3,IF(CR51&lt;Master_sheet_Kriterien!$M$59,4,5))))</f>
        <v>1</v>
      </c>
      <c r="CT51" s="66">
        <v>0.0</v>
      </c>
      <c r="CU51" s="44"/>
      <c r="CV51" s="66">
        <v>0.0</v>
      </c>
      <c r="CW51" s="68"/>
      <c r="CY51" s="31">
        <f t="shared" si="18"/>
        <v>3361</v>
      </c>
      <c r="DB51" s="76" t="str">
        <f t="shared" si="19"/>
        <v>Verden</v>
      </c>
      <c r="DC51" s="58">
        <f t="shared" si="20"/>
        <v>249</v>
      </c>
      <c r="DD51" s="77">
        <f t="shared" si="21"/>
        <v>145</v>
      </c>
      <c r="DE51" s="72">
        <f t="shared" si="22"/>
        <v>0.004292480758</v>
      </c>
      <c r="DG51" s="76" t="str">
        <f t="shared" si="23"/>
        <v>Verden</v>
      </c>
      <c r="DH51" s="58" t="str">
        <f t="shared" si="24"/>
        <v>#REF!</v>
      </c>
      <c r="DI51" s="75">
        <f t="shared" si="25"/>
        <v>139.0805802</v>
      </c>
      <c r="DJ51" s="78">
        <f t="shared" si="26"/>
        <v>0.004292480758</v>
      </c>
      <c r="DK51" s="75"/>
      <c r="DL51" s="75"/>
      <c r="DM51" s="75"/>
      <c r="DN51" s="75"/>
      <c r="DO51" s="75"/>
      <c r="DP51" s="44"/>
    </row>
    <row r="52" ht="16.5" customHeight="1">
      <c r="A52" s="58">
        <f t="shared" si="5"/>
        <v>190</v>
      </c>
      <c r="B52" s="58">
        <f t="shared" si="6"/>
        <v>155</v>
      </c>
      <c r="C52" s="58" t="s">
        <v>177</v>
      </c>
      <c r="D52" s="58">
        <v>3401.0</v>
      </c>
      <c r="E52" s="58" t="s">
        <v>207</v>
      </c>
      <c r="F52" s="59">
        <f>VLOOKUP($D52,EW_19_Kreise!$A$6:$CQ$406,Calc_Targetkreise!F$5,FALSE)/1000</f>
        <v>29.352</v>
      </c>
      <c r="G52" s="59">
        <f>VLOOKUP($D52,BW_17_Kreise!$B$7:$CC$410,Calc_Targetkreise!G$5,FALSE)/1000</f>
        <v>39.691</v>
      </c>
      <c r="H52" s="59">
        <f>VLOOKUP($D52,EW_Erg_09_14_Kreise!$A$10:$BK$412,Calc_Targetkreise!H$5,FALSE)/1000</f>
        <v>25.397</v>
      </c>
      <c r="I52" s="60">
        <f t="shared" ref="I52:K52" si="203">F52/CG52</f>
        <v>0.5215444482</v>
      </c>
      <c r="J52" s="60">
        <f t="shared" si="203"/>
        <v>0.6955767411</v>
      </c>
      <c r="K52" s="60">
        <f t="shared" si="203"/>
        <v>0.4395693788</v>
      </c>
      <c r="L52" s="61">
        <f t="shared" ref="L52:M52" si="204">1-(T52+X52)</f>
        <v>0.5293336059</v>
      </c>
      <c r="M52" s="61">
        <f t="shared" si="204"/>
        <v>0.3997127812</v>
      </c>
      <c r="N52" s="62">
        <f>IF(L52&lt;Master_sheet_Kriterien!$J$46,1,IF(L52&lt;Master_sheet_Kriterien!$K$46,2,IF(L52&lt;Master_sheet_Kriterien!$L$46,3,IF(L52&lt;Master_sheet_Kriterien!$M$46,4,5))))</f>
        <v>5</v>
      </c>
      <c r="O52" s="62">
        <f>IF(M52&lt;Master_sheet_Kriterien!$J$46,1,IF(M52&lt;Master_sheet_Kriterien!$K$46,2,IF(M52&lt;Master_sheet_Kriterien!$L$46,3,IF(M52&lt;Master_sheet_Kriterien!$M$46,4,5))))</f>
        <v>2</v>
      </c>
      <c r="P52" s="61">
        <f t="shared" ref="P52:Q52" si="205">1-(T52+AM52)</f>
        <v>0.6322226765</v>
      </c>
      <c r="Q52" s="61">
        <f t="shared" si="205"/>
        <v>0.563578645</v>
      </c>
      <c r="R52" s="62">
        <f>IF(P52&lt;Master_sheet_Kriterien!$J$46,1,IF(P52&lt;Master_sheet_Kriterien!$K$46,2,IF(P52&lt;Master_sheet_Kriterien!$L$46,3,IF(P52&lt;Master_sheet_Kriterien!$M$46,4,5))))</f>
        <v>5</v>
      </c>
      <c r="S52" s="62">
        <f>IF(Q52&lt;Master_sheet_Kriterien!$J$46,1,IF(Q52&lt;Master_sheet_Kriterien!$K$46,2,IF(Q52&lt;Master_sheet_Kriterien!$L$46,3,IF(Q52&lt;Master_sheet_Kriterien!$M$46,4,5))))</f>
        <v>5</v>
      </c>
      <c r="T52" s="61">
        <f>VLOOKUP($D52,EW_19_Kreise!$A$6:$CQ$406,Calc_Targetkreise!T$5,FALSE)/1000/F52</f>
        <v>0.2492164077</v>
      </c>
      <c r="U52" s="63">
        <f>VLOOKUP($D52,BW_17_Kreise!$B$7:$CC$410,Calc_Targetkreise!U$5,FALSE)/1000/$G52</f>
        <v>0.3057872062</v>
      </c>
      <c r="V52" s="61">
        <f>VLOOKUP(Calc_Targetkreise!$D52,EW_Erg_09_14_Kreise!$A$7:$BK$412,Calc_Targetkreise!V$5,FALSE)/1000/$H52</f>
        <v>0.3344489507</v>
      </c>
      <c r="W52" s="61">
        <f>VLOOKUP(Calc_Targetkreise!$D52,EW_Erg_09_14_Kreise!$A$7:$BK$412,Calc_Targetkreise!W$5,FALSE)/1000/CK52</f>
        <v>0.3313114838</v>
      </c>
      <c r="X52" s="61">
        <f>VLOOKUP($D52,EW_19_Kreise!$A$6:$CQ$406,Calc_Targetkreise!X$5,FALSE)/1000/F52</f>
        <v>0.2214499864</v>
      </c>
      <c r="Y52" s="63">
        <f>VLOOKUP($D52,BW_17_Kreise!$B$7:$CC$410,Calc_Targetkreise!Y$5,FALSE)/1000/$G52</f>
        <v>0.2945000126</v>
      </c>
      <c r="Z52" s="61">
        <f>VLOOKUP(Calc_Targetkreise!$D52,EW_Erg_09_14_Kreise!$A$7:$BK$412,Calc_Targetkreise!Z$5,FALSE)/1000/$H52</f>
        <v>0.3815805016</v>
      </c>
      <c r="AA52" s="61">
        <f>VLOOKUP(Calc_Targetkreise!$D52,EW_Erg_09_14_Kreise!$A$7:$BK$412,Calc_Targetkreise!AA$5,FALSE)/1000/$H52</f>
        <v>0.2314840335</v>
      </c>
      <c r="AB52" s="61">
        <f>VLOOKUP($D52,EW_19_Kreise!$A$6:$CQ$406,Calc_Targetkreise!AB$5,FALSE)/1000/F52</f>
        <v>0.2012469338</v>
      </c>
      <c r="AC52" s="63">
        <f>VLOOKUP($D52,BW_17_Kreise!$B$7:$CC$410,Calc_Targetkreise!AC$5,FALSE)/1000/$G52</f>
        <v>0.0657579804</v>
      </c>
      <c r="AD52" s="61">
        <f>VLOOKUP(Calc_Targetkreise!$D52,EW_Erg_09_14_Kreise!$A$7:$BK$412,Calc_Targetkreise!AD$5,FALSE)/1000/$H52</f>
        <v>0.08485254164</v>
      </c>
      <c r="AE52" s="62">
        <f>IF(AC52&lt;Master_sheet_Kriterien!$J$54,1,IF(AC52&lt;Master_sheet_Kriterien!$K$54,2,IF(AC52&lt;Master_sheet_Kriterien!$L$54,3,IF(AC52&lt;Master_sheet_Kriterien!$M$54,4,5))))</f>
        <v>2</v>
      </c>
      <c r="AF52" s="61">
        <f>VLOOKUP(Calc_Targetkreise!$D52,EW_Erg_09_14_Kreise!$A$7:$BK$412,Calc_Targetkreise!AF$5,FALSE)/1000/$H52</f>
        <v>0.08674252865</v>
      </c>
      <c r="AG52" s="63">
        <f>VLOOKUP($D52,BW_17_Kreise!$B$7:$CC$410,Calc_Targetkreise!AG$5,FALSE)/1000/$G52</f>
        <v>0.08364616664</v>
      </c>
      <c r="AH52" s="61">
        <f>VLOOKUP(Calc_Targetkreise!$D52,EW_Erg_09_14_Kreise!$A$7:$BK$412,Calc_Targetkreise!AH$5,FALSE)/1000/$H52</f>
        <v>0.02059298342</v>
      </c>
      <c r="AI52" s="61">
        <f>VLOOKUP(Calc_Targetkreise!$D52,EW_Erg_09_14_Kreise!$A$7:$BK$412,Calc_Targetkreise!AI$5,FALSE)/1000/$H52</f>
        <v>0.07827696185</v>
      </c>
      <c r="AJ52" s="63">
        <f>VLOOKUP($D52,BW_17_Kreise!$B$7:$CC$410,Calc_Targetkreise!AJ$5,FALSE)/1000/$G52</f>
        <v>0.07908593888</v>
      </c>
      <c r="AK52" s="61">
        <f>VLOOKUP(Calc_Targetkreise!$D52,EW_Erg_09_14_Kreise!$A$7:$BK$412,Calc_Targetkreise!AK$5,FALSE)/1000/$H52</f>
        <v>0.0485096665</v>
      </c>
      <c r="AL52" s="61">
        <f>VLOOKUP(Calc_Targetkreise!$D52,EW_Erg_09_14_Kreise!$A$7:$BK$412,Calc_Targetkreise!AL$5,FALSE)/1000/$H52</f>
        <v>0.04508406505</v>
      </c>
      <c r="AM52" s="61">
        <f>VLOOKUP($D52,EW_19_Kreise!$A$6:$CQ$406,Calc_Targetkreise!AM$5,FALSE)/1000/F52</f>
        <v>0.1185609158</v>
      </c>
      <c r="AN52" s="63">
        <f>VLOOKUP($D52,BW_17_Kreise!$B$7:$CC$410,Calc_Targetkreise!AN$5,FALSE)/1000/$G52</f>
        <v>0.1306341488</v>
      </c>
      <c r="AO52" s="61">
        <f>VLOOKUP(Calc_Targetkreise!$D52,EW_Erg_09_14_Kreise!$A$7:$BK$412,Calc_Targetkreise!AO$5,FALSE)/1000/$H52</f>
        <v>0.0647714297</v>
      </c>
      <c r="AP52" s="61">
        <f>VLOOKUP(Calc_Targetkreise!$D52,EW_Erg_09_14_Kreise!$A$7:$BK$412,Calc_Targetkreise!AP$5,FALSE)/1000/$H52</f>
        <v>0.0001968736465</v>
      </c>
      <c r="AQ52" s="61">
        <f t="shared" ref="AQ52:AR52" si="206">1-U52-Y52-AC52-AG52-AJ52-AN52</f>
        <v>0.04058854652</v>
      </c>
      <c r="AR52" s="61">
        <f t="shared" si="206"/>
        <v>0.06524392645</v>
      </c>
      <c r="AS52" s="61">
        <f t="shared" si="11"/>
        <v>0.2269040535</v>
      </c>
      <c r="AT52" s="63">
        <f>VLOOKUP($D52,BW_17_Kreise!$B$7:$CC$410,Calc_Targetkreise!AT$5,FALSE)/1000/$G52</f>
        <v>0.004736590159</v>
      </c>
      <c r="AU52" s="61">
        <f>VLOOKUP(Calc_Targetkreise!$D52,EW_Erg_09_14_Kreise!$A$7:$BK$412,Calc_Targetkreise!AU$5,FALSE)/1000/$H52</f>
        <v>0.01488364767</v>
      </c>
      <c r="AV52" s="62">
        <f>IF(AU52&lt;Master_sheet_Kriterien!$J$44,1,IF(AU52&lt;Master_sheet_Kriterien!$K$44,2,IF(AU52&lt;Master_sheet_Kriterien!$L$44,3,IF(AU52&lt;Master_sheet_Kriterien!$M$44,4,5))))</f>
        <v>4</v>
      </c>
      <c r="AW52" s="61">
        <f>VLOOKUP(Calc_Targetkreise!$D52,EW_Erg_09_14_Kreise!$A$7:$BK$412,Calc_Targetkreise!AW$5,FALSE)/1000/$H52</f>
        <v>0.008347442611</v>
      </c>
      <c r="AX52" s="61">
        <f>VLOOKUP($D52,EW_19_Kreise!$A$6:$CQ$406,Calc_Targetkreise!AX$5,FALSE)/1000/F52</f>
        <v>0.00436086127</v>
      </c>
      <c r="AY52" s="62">
        <f>IF(AX52&lt;Master_sheet_Kriterien!$J$56,1,IF(AX52&lt;Master_sheet_Kriterien!$K$56,2,IF(AX52&lt;Master_sheet_Kriterien!$L$56,3,IF(AX52&lt;Master_sheet_Kriterien!$M$56,4,5))))</f>
        <v>3</v>
      </c>
      <c r="AZ52" s="64">
        <f>VLOOKUP($D52,EW_19_Kreise!$A$6:$CQ$406,Calc_Targetkreise!AZ$5,FALSE)</f>
        <v>128</v>
      </c>
      <c r="BA52" s="62">
        <f>IF(AZ52&lt;Master_sheet_Kriterien!$J$57,1,IF(AZ52&lt;Master_sheet_Kriterien!$K$57,2,IF(AZ52&lt;Master_sheet_Kriterien!$L$57,3,IF(AZ52&lt;Master_sheet_Kriterien!$M$56,4,5))))</f>
        <v>1</v>
      </c>
      <c r="BB52" s="59">
        <f>VLOOKUP($D52,Struktur_daten_BW_2017!$B$7:$AH$452,Calc_Targetkreise!BB$5,FALSE)</f>
        <v>1198.2</v>
      </c>
      <c r="BC52" s="62">
        <f>IF(BB52&lt;Master_sheet_Kriterien!$J$8,1,IF(BB52&lt;Master_sheet_Kriterien!$K$8,2,IF(BB52&lt;Master_sheet_Kriterien!$L$8,3,IF(BB52&lt;Master_sheet_Kriterien!$M$8,4,5))))</f>
        <v>4</v>
      </c>
      <c r="BD52" s="65">
        <f t="shared" si="12"/>
        <v>24.4186</v>
      </c>
      <c r="BE52" s="62">
        <f>IF(BD52&lt;Master_sheet_Kriterien!$J$10,1,IF(BD52&lt;Master_sheet_Kriterien!$K$10,2,IF(BD52&lt;Master_sheet_Kriterien!$L$10,3,IF(BD52&lt;Master_sheet_Kriterien!$M$10,4,5))))</f>
        <v>3</v>
      </c>
      <c r="BF52" s="65">
        <f>VLOOKUP($D52,Struktur_daten_BW_2017!$B$7:$AH$452,Calc_Targetkreise!BF$5,FALSE)</f>
        <v>8.3</v>
      </c>
      <c r="BG52" s="62">
        <f>IF(BF52&lt;Master_sheet_Kriterien!$J$12,1,IF(BF52&lt;Master_sheet_Kriterien!$K$12,2,IF(BF52&lt;Master_sheet_Kriterien!$L$12,3,IF(BF52&lt;Master_sheet_Kriterien!$M$12,4,5))))</f>
        <v>4</v>
      </c>
      <c r="BH52" s="65">
        <f>VLOOKUP($D52,Struktur_daten_BW_2017!$B$7:$AH$452,Calc_Targetkreise!BH$5,FALSE)</f>
        <v>11</v>
      </c>
      <c r="BI52" s="62">
        <f>IF(BH52&lt;Master_sheet_Kriterien!$J$14,1,IF(BH52&lt;Master_sheet_Kriterien!$K$14,2,IF(BH52&lt;Master_sheet_Kriterien!$L$14,3,IF(BH52&lt;Master_sheet_Kriterien!$M$14,4,5))))</f>
        <v>2</v>
      </c>
      <c r="BJ52" s="65">
        <f>VLOOKUP($D52,Struktur_daten_BW_2017!$B$7:$AH$452,Calc_Targetkreise!BJ$5,FALSE)</f>
        <v>35.7</v>
      </c>
      <c r="BK52" s="62">
        <f>IF(BJ52&lt;Master_sheet_Kriterien!$J$16,1,IF(BJ52&lt;Master_sheet_Kriterien!$K$16,2,IF(BJ52&lt;Master_sheet_Kriterien!$L$16,3,IF(BJ52&lt;Master_sheet_Kriterien!$M$16,4,5))))</f>
        <v>3</v>
      </c>
      <c r="BL52" s="65">
        <f>VLOOKUP($D52,Struktur_daten_BW_2017!$B$7:$AH$452,Calc_Targetkreise!BL$5,FALSE)</f>
        <v>18.7</v>
      </c>
      <c r="BM52" s="62">
        <f>IF(BL52&lt;Master_sheet_Kriterien!$J$18,1,IF(BL52&lt;Master_sheet_Kriterien!$K$18,2,IF(BL52&lt;Master_sheet_Kriterien!$L$18,3,IF(BL52&lt;Master_sheet_Kriterien!$M$18,4,5))))</f>
        <v>5</v>
      </c>
      <c r="BN52" s="65">
        <f>VLOOKUP($D52,Struktur_daten_BW_2017!$B$7:$AH$452,Calc_Targetkreise!BN$5,FALSE)</f>
        <v>9.7</v>
      </c>
      <c r="BO52" s="62">
        <f>IF(BN52&lt;Master_sheet_Kriterien!$J$20,1,IF(BN52&lt;Master_sheet_Kriterien!$K$20,2,IF(BN52&lt;Master_sheet_Kriterien!$L$20,3,IF(BN52&lt;Master_sheet_Kriterien!$M$20,4,5))))</f>
        <v>2</v>
      </c>
      <c r="BP52" s="59">
        <f>VLOOKUP($D52,Struktur_daten_BW_2017!$B$7:$AH$452,Calc_Targetkreise!BP$5,FALSE)</f>
        <v>20248</v>
      </c>
      <c r="BQ52" s="62">
        <f>IF(BP52&lt;Master_sheet_Kriterien!$J$38,1,IF(BP52&lt;Master_sheet_Kriterien!$K$38,2,IF(BP52&lt;Master_sheet_Kriterien!$L$38,3,IF(BP52&lt;Master_sheet_Kriterien!$M$38,4,5))))</f>
        <v>2</v>
      </c>
      <c r="BR52" s="65">
        <f>VLOOKUP($D52,Struktur_daten_BW_2017!$B$7:$AH$452,Calc_Targetkreise!BR$5,FALSE)</f>
        <v>30.3</v>
      </c>
      <c r="BS52" s="62">
        <f>IF(BR52&lt;Master_sheet_Kriterien!$J$24,1,IF(BR52&lt;Master_sheet_Kriterien!$K$24,2,IF(BR52&lt;Master_sheet_Kriterien!$L$24,3,IF(BR52&lt;Master_sheet_Kriterien!$M$24,4,5))))</f>
        <v>2</v>
      </c>
      <c r="BT52" s="65">
        <f>VLOOKUP($D52,Struktur_daten_BW_2017!$B$7:$AH$452,Calc_Targetkreise!BT$5,FALSE)</f>
        <v>15</v>
      </c>
      <c r="BU52" s="62">
        <f>IF(BT52&lt;Master_sheet_Kriterien!$J$26,1,IF(BT52&lt;Master_sheet_Kriterien!$K$26,2,IF(BT52&lt;Master_sheet_Kriterien!$L$26,3,IF(BT52&lt;Master_sheet_Kriterien!$M$26,4,5))))</f>
        <v>4</v>
      </c>
      <c r="BV52" s="65">
        <f t="shared" si="13"/>
        <v>4.413</v>
      </c>
      <c r="BW52" s="62">
        <f>IF(BV52&lt;Master_sheet_Kriterien!$J$28,1,IF(BV52&lt;Master_sheet_Kriterien!$K$28,2,IF(BV52&lt;Master_sheet_Kriterien!$L$28,3,IF(BV52&lt;Master_sheet_Kriterien!$M$28,4,5))))</f>
        <v>4</v>
      </c>
      <c r="BX52" s="65">
        <f>VLOOKUP($D52,Struktur_daten_BW_2017!$B$7:$AH$452,Calc_Targetkreise!BX$5,FALSE)</f>
        <v>27.33333333</v>
      </c>
      <c r="BY52" s="62">
        <f>IF(BX52&lt;Master_sheet_Kriterien!$J$30,1,IF(BX52&lt;Master_sheet_Kriterien!$K$30,2,IF(BX52&lt;Master_sheet_Kriterien!$L$30,3,IF(BX52&lt;Master_sheet_Kriterien!$M$30,4,5))))</f>
        <v>4</v>
      </c>
      <c r="BZ52" s="65"/>
      <c r="CA52" s="62">
        <f>IF(BZ52&lt;Master_sheet_Kriterien!$J$32,1,IF(BZ52&lt;Master_sheet_Kriterien!$K$32,2,IF(BZ52&lt;Master_sheet_Kriterien!$L$32,3,IF(BZ52&lt;Master_sheet_Kriterien!$M$32,4,5))))</f>
        <v>1</v>
      </c>
      <c r="CB52" s="65"/>
      <c r="CC52" s="62">
        <f>IF(CB52&lt;Master_sheet_Kriterien!$J$34,1,IF(CB52&lt;Master_sheet_Kriterien!$K$34,2,IF(CB52&lt;Master_sheet_Kriterien!$L$34,3,IF(CB52&lt;Master_sheet_Kriterien!$M$34,4,5))))</f>
        <v>1</v>
      </c>
      <c r="CD52" s="65">
        <f>100-VLOOKUP($D52,Struktur_daten_BW_2017!$B$7:$AH$452,Calc_Targetkreise!CD$5,FALSE)</f>
        <v>41</v>
      </c>
      <c r="CE52" s="62">
        <f>IF(CD52&lt;Master_sheet_Kriterien!$J$40,1,IF(CD52&lt;Master_sheet_Kriterien!$K$40,2,IF(CD52&lt;Master_sheet_Kriterien!$L$40,3,IF(CD52&lt;Master_sheet_Kriterien!$M$40,4,5))))</f>
        <v>1</v>
      </c>
      <c r="CF52" s="61"/>
      <c r="CG52" s="59">
        <f>VLOOKUP($D52,EW_19_Kreise!$A$6:$CQ$406,Calc_Targetkreise!CG$5,FALSE)/1000</f>
        <v>56.279</v>
      </c>
      <c r="CH52" s="59">
        <f>VLOOKUP($D52,BW_17_Kreise!$B$7:$CC$410,Calc_Targetkreise!CH$5,FALSE)/1000</f>
        <v>57.062</v>
      </c>
      <c r="CI52" s="59">
        <f>VLOOKUP($D52,EW_Erg_09_14_Kreise!$A$10:$BK$412,Calc_Targetkreise!CI$5,FALSE)/1000</f>
        <v>57.777</v>
      </c>
      <c r="CJ52" s="59">
        <f>VLOOKUP($D52,EW_Erg_09_14_Kreise!$A$10:$BK$412,Calc_Targetkreise!CJ$5,FALSE)/1000</f>
        <v>57.535</v>
      </c>
      <c r="CK52" s="59">
        <f>VLOOKUP($D52,EW_Erg_09_14_Kreise!$A$10:$BK$412,Calc_Targetkreise!CK$5,FALSE)/1000</f>
        <v>19.619</v>
      </c>
      <c r="CL52" s="45"/>
      <c r="CM52" s="59">
        <f>VLOOKUP($D52,Struktur_daten_BW_2017!$B$7:$AH$452,Calc_Targetkreise!CM$5,FALSE)</f>
        <v>294.2</v>
      </c>
      <c r="CN52" s="66">
        <v>0.0</v>
      </c>
      <c r="CO52" s="67">
        <f t="shared" si="16"/>
        <v>0</v>
      </c>
      <c r="CP52" s="62">
        <f>IF(CO52&lt;Master_sheet_Kriterien!$J$58,1,IF(CO52&lt;Master_sheet_Kriterien!$K$58,2,IF(CO52&lt;Master_sheet_Kriterien!$L$58,3,IF(CO52&lt;Master_sheet_Kriterien!$M$58,4,5))))</f>
        <v>1</v>
      </c>
      <c r="CQ52" s="66">
        <v>0.0</v>
      </c>
      <c r="CR52" s="67">
        <f t="shared" si="17"/>
        <v>0</v>
      </c>
      <c r="CS52" s="62">
        <f>IF(CR52&lt;Master_sheet_Kriterien!$J$59,1,IF(CR52&lt;Master_sheet_Kriterien!$K$59,2,IF(CR52&lt;Master_sheet_Kriterien!$L$59,3,IF(CR52&lt;Master_sheet_Kriterien!$M$59,4,5))))</f>
        <v>1</v>
      </c>
      <c r="CT52" s="66">
        <v>0.0</v>
      </c>
      <c r="CU52" s="44"/>
      <c r="CV52" s="66">
        <v>0.0</v>
      </c>
      <c r="CW52" s="68"/>
      <c r="CY52" s="31">
        <f t="shared" si="18"/>
        <v>3401</v>
      </c>
      <c r="DB52" s="76" t="str">
        <f t="shared" si="19"/>
        <v>Delmenhorst, Stadt</v>
      </c>
      <c r="DC52" s="58">
        <f t="shared" si="20"/>
        <v>190</v>
      </c>
      <c r="DD52" s="77">
        <f t="shared" si="21"/>
        <v>155</v>
      </c>
      <c r="DE52" s="72">
        <f t="shared" si="22"/>
        <v>0.00436086127</v>
      </c>
      <c r="DG52" s="76" t="str">
        <f t="shared" si="23"/>
        <v>Delmenhorst, Stadt</v>
      </c>
      <c r="DH52" s="58" t="str">
        <f t="shared" si="24"/>
        <v>#REF!</v>
      </c>
      <c r="DI52" s="75">
        <f t="shared" si="25"/>
        <v>149</v>
      </c>
      <c r="DJ52" s="78">
        <f t="shared" si="26"/>
        <v>0.00436086127</v>
      </c>
      <c r="DK52" s="75"/>
      <c r="DL52" s="75"/>
      <c r="DM52" s="75"/>
      <c r="DN52" s="75"/>
      <c r="DO52" s="75"/>
      <c r="DP52" s="44"/>
    </row>
    <row r="53" ht="16.5" customHeight="1">
      <c r="A53" s="58">
        <f t="shared" si="5"/>
        <v>200</v>
      </c>
      <c r="B53" s="58">
        <f t="shared" si="6"/>
        <v>153</v>
      </c>
      <c r="C53" s="58" t="s">
        <v>177</v>
      </c>
      <c r="D53" s="58">
        <v>3402.0</v>
      </c>
      <c r="E53" s="58" t="s">
        <v>208</v>
      </c>
      <c r="F53" s="59">
        <f>VLOOKUP($D53,EW_19_Kreise!$A$6:$CQ$406,Calc_Targetkreise!F$5,FALSE)/1000</f>
        <v>22.574</v>
      </c>
      <c r="G53" s="59">
        <f>VLOOKUP($D53,BW_17_Kreise!$B$7:$CC$410,Calc_Targetkreise!G$5,FALSE)/1000</f>
        <v>27.11</v>
      </c>
      <c r="H53" s="59">
        <f>VLOOKUP($D53,EW_Erg_09_14_Kreise!$A$10:$BK$412,Calc_Targetkreise!H$5,FALSE)/1000</f>
        <v>13.883</v>
      </c>
      <c r="I53" s="60">
        <f t="shared" ref="I53:K53" si="207">F53/CG53</f>
        <v>0.5945689678</v>
      </c>
      <c r="J53" s="60">
        <f t="shared" si="207"/>
        <v>0.7073342552</v>
      </c>
      <c r="K53" s="60">
        <f t="shared" si="207"/>
        <v>0.3562209735</v>
      </c>
      <c r="L53" s="61">
        <f t="shared" ref="L53:M53" si="208">1-(T53+X53)</f>
        <v>0.5245415079</v>
      </c>
      <c r="M53" s="61">
        <f t="shared" si="208"/>
        <v>0.3923644412</v>
      </c>
      <c r="N53" s="62">
        <f>IF(L53&lt;Master_sheet_Kriterien!$J$46,1,IF(L53&lt;Master_sheet_Kriterien!$K$46,2,IF(L53&lt;Master_sheet_Kriterien!$L$46,3,IF(L53&lt;Master_sheet_Kriterien!$M$46,4,5))))</f>
        <v>5</v>
      </c>
      <c r="O53" s="62">
        <f>IF(M53&lt;Master_sheet_Kriterien!$J$46,1,IF(M53&lt;Master_sheet_Kriterien!$K$46,2,IF(M53&lt;Master_sheet_Kriterien!$L$46,3,IF(M53&lt;Master_sheet_Kriterien!$M$46,4,5))))</f>
        <v>2</v>
      </c>
      <c r="P53" s="61">
        <f t="shared" ref="P53:Q53" si="209">1-(T53+AM53)</f>
        <v>0.7199432976</v>
      </c>
      <c r="Q53" s="61">
        <f t="shared" si="209"/>
        <v>0.6749907783</v>
      </c>
      <c r="R53" s="62">
        <f>IF(P53&lt;Master_sheet_Kriterien!$J$46,1,IF(P53&lt;Master_sheet_Kriterien!$K$46,2,IF(P53&lt;Master_sheet_Kriterien!$L$46,3,IF(P53&lt;Master_sheet_Kriterien!$M$46,4,5))))</f>
        <v>5</v>
      </c>
      <c r="S53" s="62">
        <f>IF(Q53&lt;Master_sheet_Kriterien!$J$46,1,IF(Q53&lt;Master_sheet_Kriterien!$K$46,2,IF(Q53&lt;Master_sheet_Kriterien!$L$46,3,IF(Q53&lt;Master_sheet_Kriterien!$M$46,4,5))))</f>
        <v>5</v>
      </c>
      <c r="T53" s="61">
        <f>VLOOKUP($D53,EW_19_Kreise!$A$6:$CQ$406,Calc_Targetkreise!T$5,FALSE)/1000/F53</f>
        <v>0.1855231682</v>
      </c>
      <c r="U53" s="63">
        <f>VLOOKUP($D53,BW_17_Kreise!$B$7:$CC$410,Calc_Targetkreise!U$5,FALSE)/1000/$G53</f>
        <v>0.2251567687</v>
      </c>
      <c r="V53" s="61">
        <f>VLOOKUP(Calc_Targetkreise!$D53,EW_Erg_09_14_Kreise!$A$7:$BK$412,Calc_Targetkreise!V$5,FALSE)/1000/$H53</f>
        <v>0.2418785565</v>
      </c>
      <c r="W53" s="61">
        <f>VLOOKUP(Calc_Targetkreise!$D53,EW_Erg_09_14_Kreise!$A$7:$BK$412,Calc_Targetkreise!W$5,FALSE)/1000/CK53</f>
        <v>0.2556257083</v>
      </c>
      <c r="X53" s="61">
        <f>VLOOKUP($D53,EW_19_Kreise!$A$6:$CQ$406,Calc_Targetkreise!X$5,FALSE)/1000/F53</f>
        <v>0.2899353238</v>
      </c>
      <c r="Y53" s="63">
        <f>VLOOKUP($D53,BW_17_Kreise!$B$7:$CC$410,Calc_Targetkreise!Y$5,FALSE)/1000/$G53</f>
        <v>0.3824787901</v>
      </c>
      <c r="Z53" s="61">
        <f>VLOOKUP(Calc_Targetkreise!$D53,EW_Erg_09_14_Kreise!$A$7:$BK$412,Calc_Targetkreise!Z$5,FALSE)/1000/$H53</f>
        <v>0.4540805301</v>
      </c>
      <c r="AA53" s="61">
        <f>VLOOKUP(Calc_Targetkreise!$D53,EW_Erg_09_14_Kreise!$A$7:$BK$412,Calc_Targetkreise!AA$5,FALSE)/1000/$H53</f>
        <v>0.3604408269</v>
      </c>
      <c r="AB53" s="61">
        <f>VLOOKUP($D53,EW_19_Kreise!$A$6:$CQ$406,Calc_Targetkreise!AB$5,FALSE)/1000/F53</f>
        <v>0.2160007088</v>
      </c>
      <c r="AC53" s="63">
        <f>VLOOKUP($D53,BW_17_Kreise!$B$7:$CC$410,Calc_Targetkreise!AC$5,FALSE)/1000/$G53</f>
        <v>0.08524529694</v>
      </c>
      <c r="AD53" s="61">
        <f>VLOOKUP(Calc_Targetkreise!$D53,EW_Erg_09_14_Kreise!$A$7:$BK$412,Calc_Targetkreise!AD$5,FALSE)/1000/$H53</f>
        <v>0.1246848664</v>
      </c>
      <c r="AE53" s="62">
        <f>IF(AC53&lt;Master_sheet_Kriterien!$J$54,1,IF(AC53&lt;Master_sheet_Kriterien!$K$54,2,IF(AC53&lt;Master_sheet_Kriterien!$L$54,3,IF(AC53&lt;Master_sheet_Kriterien!$M$54,4,5))))</f>
        <v>3</v>
      </c>
      <c r="AF53" s="61">
        <f>VLOOKUP(Calc_Targetkreise!$D53,EW_Erg_09_14_Kreise!$A$7:$BK$412,Calc_Targetkreise!AF$5,FALSE)/1000/$H53</f>
        <v>0.133688684</v>
      </c>
      <c r="AG53" s="63">
        <f>VLOOKUP($D53,BW_17_Kreise!$B$7:$CC$410,Calc_Targetkreise!AG$5,FALSE)/1000/$G53</f>
        <v>0.07111766876</v>
      </c>
      <c r="AH53" s="61">
        <f>VLOOKUP(Calc_Targetkreise!$D53,EW_Erg_09_14_Kreise!$A$7:$BK$412,Calc_Targetkreise!AH$5,FALSE)/1000/$H53</f>
        <v>0.02809191097</v>
      </c>
      <c r="AI53" s="61">
        <f>VLOOKUP(Calc_Targetkreise!$D53,EW_Erg_09_14_Kreise!$A$7:$BK$412,Calc_Targetkreise!AI$5,FALSE)/1000/$H53</f>
        <v>0.07390333501</v>
      </c>
      <c r="AJ53" s="63">
        <f>VLOOKUP($D53,BW_17_Kreise!$B$7:$CC$410,Calc_Targetkreise!AJ$5,FALSE)/1000/$G53</f>
        <v>0.09952047215</v>
      </c>
      <c r="AK53" s="61">
        <f>VLOOKUP(Calc_Targetkreise!$D53,EW_Erg_09_14_Kreise!$A$7:$BK$412,Calc_Targetkreise!AK$5,FALSE)/1000/$H53</f>
        <v>0.05215011165</v>
      </c>
      <c r="AL53" s="61">
        <f>VLOOKUP(Calc_Targetkreise!$D53,EW_Erg_09_14_Kreise!$A$7:$BK$412,Calc_Targetkreise!AL$5,FALSE)/1000/$H53</f>
        <v>0.03961679752</v>
      </c>
      <c r="AM53" s="61">
        <f>VLOOKUP($D53,EW_19_Kreise!$A$6:$CQ$406,Calc_Targetkreise!AM$5,FALSE)/1000/F53</f>
        <v>0.09453353415</v>
      </c>
      <c r="AN53" s="63">
        <f>VLOOKUP($D53,BW_17_Kreise!$B$7:$CC$410,Calc_Targetkreise!AN$5,FALSE)/1000/$G53</f>
        <v>0.09985245297</v>
      </c>
      <c r="AO53" s="61">
        <f>VLOOKUP(Calc_Targetkreise!$D53,EW_Erg_09_14_Kreise!$A$7:$BK$412,Calc_Targetkreise!AO$5,FALSE)/1000/$H53</f>
        <v>0.04761218757</v>
      </c>
      <c r="AP53" s="61">
        <f>VLOOKUP(Calc_Targetkreise!$D53,EW_Erg_09_14_Kreise!$A$7:$BK$412,Calc_Targetkreise!AP$5,FALSE)/1000/$H53</f>
        <v>0.0003601527047</v>
      </c>
      <c r="AQ53" s="61">
        <f t="shared" ref="AQ53:AR53" si="210">1-U53-Y53-AC53-AG53-AJ53-AN53</f>
        <v>0.03662855035</v>
      </c>
      <c r="AR53" s="61">
        <f t="shared" si="210"/>
        <v>0.05150183678</v>
      </c>
      <c r="AS53" s="61">
        <f t="shared" si="11"/>
        <v>0.1363644956</v>
      </c>
      <c r="AT53" s="63">
        <f>VLOOKUP($D53,BW_17_Kreise!$B$7:$CC$410,Calc_Targetkreise!AT$5,FALSE)/1000/$G53</f>
        <v>0.00472150498</v>
      </c>
      <c r="AU53" s="61">
        <f>VLOOKUP(Calc_Targetkreise!$D53,EW_Erg_09_14_Kreise!$A$7:$BK$412,Calc_Targetkreise!AU$5,FALSE)/1000/$H53</f>
        <v>0.01109270331</v>
      </c>
      <c r="AV53" s="62">
        <f>IF(AU53&lt;Master_sheet_Kriterien!$J$44,1,IF(AU53&lt;Master_sheet_Kriterien!$K$44,2,IF(AU53&lt;Master_sheet_Kriterien!$L$44,3,IF(AU53&lt;Master_sheet_Kriterien!$M$44,4,5))))</f>
        <v>3</v>
      </c>
      <c r="AW53" s="61">
        <f>VLOOKUP(Calc_Targetkreise!$D53,EW_Erg_09_14_Kreise!$A$7:$BK$412,Calc_Targetkreise!AW$5,FALSE)/1000/$H53</f>
        <v>0.007923359504</v>
      </c>
      <c r="AX53" s="61">
        <f>VLOOKUP($D53,EW_19_Kreise!$A$6:$CQ$406,Calc_Targetkreise!AX$5,FALSE)/1000/F53</f>
        <v>0.00456277133</v>
      </c>
      <c r="AY53" s="62">
        <f>IF(AX53&lt;Master_sheet_Kriterien!$J$56,1,IF(AX53&lt;Master_sheet_Kriterien!$K$56,2,IF(AX53&lt;Master_sheet_Kriterien!$L$56,3,IF(AX53&lt;Master_sheet_Kriterien!$M$56,4,5))))</f>
        <v>3</v>
      </c>
      <c r="AZ53" s="64">
        <f>VLOOKUP($D53,EW_19_Kreise!$A$6:$CQ$406,Calc_Targetkreise!AZ$5,FALSE)</f>
        <v>103</v>
      </c>
      <c r="BA53" s="62">
        <f>IF(AZ53&lt;Master_sheet_Kriterien!$J$57,1,IF(AZ53&lt;Master_sheet_Kriterien!$K$57,2,IF(AZ53&lt;Master_sheet_Kriterien!$L$57,3,IF(AZ53&lt;Master_sheet_Kriterien!$M$56,4,5))))</f>
        <v>1</v>
      </c>
      <c r="BB53" s="59">
        <f>VLOOKUP($D53,Struktur_daten_BW_2017!$B$7:$AH$452,Calc_Targetkreise!BB$5,FALSE)</f>
        <v>457</v>
      </c>
      <c r="BC53" s="62">
        <f>IF(BB53&lt;Master_sheet_Kriterien!$J$8,1,IF(BB53&lt;Master_sheet_Kriterien!$K$8,2,IF(BB53&lt;Master_sheet_Kriterien!$L$8,3,IF(BB53&lt;Master_sheet_Kriterien!$M$8,4,5))))</f>
        <v>4</v>
      </c>
      <c r="BD53" s="65">
        <f t="shared" si="12"/>
        <v>22.5506</v>
      </c>
      <c r="BE53" s="62">
        <f>IF(BD53&lt;Master_sheet_Kriterien!$J$10,1,IF(BD53&lt;Master_sheet_Kriterien!$K$10,2,IF(BD53&lt;Master_sheet_Kriterien!$L$10,3,IF(BD53&lt;Master_sheet_Kriterien!$M$10,4,5))))</f>
        <v>3</v>
      </c>
      <c r="BF53" s="65">
        <f>VLOOKUP($D53,Struktur_daten_BW_2017!$B$7:$AH$452,Calc_Targetkreise!BF$5,FALSE)</f>
        <v>9.4</v>
      </c>
      <c r="BG53" s="62">
        <f>IF(BF53&lt;Master_sheet_Kriterien!$J$12,1,IF(BF53&lt;Master_sheet_Kriterien!$K$12,2,IF(BF53&lt;Master_sheet_Kriterien!$L$12,3,IF(BF53&lt;Master_sheet_Kriterien!$M$12,4,5))))</f>
        <v>5</v>
      </c>
      <c r="BH53" s="65">
        <f>VLOOKUP($D53,Struktur_daten_BW_2017!$B$7:$AH$452,Calc_Targetkreise!BH$5,FALSE)</f>
        <v>12.5</v>
      </c>
      <c r="BI53" s="62">
        <f>IF(BH53&lt;Master_sheet_Kriterien!$J$14,1,IF(BH53&lt;Master_sheet_Kriterien!$K$14,2,IF(BH53&lt;Master_sheet_Kriterien!$L$14,3,IF(BH53&lt;Master_sheet_Kriterien!$M$14,4,5))))</f>
        <v>4</v>
      </c>
      <c r="BJ53" s="65">
        <f>VLOOKUP($D53,Struktur_daten_BW_2017!$B$7:$AH$452,Calc_Targetkreise!BJ$5,FALSE)</f>
        <v>34.7</v>
      </c>
      <c r="BK53" s="62">
        <f>IF(BJ53&lt;Master_sheet_Kriterien!$J$16,1,IF(BJ53&lt;Master_sheet_Kriterien!$K$16,2,IF(BJ53&lt;Master_sheet_Kriterien!$L$16,3,IF(BJ53&lt;Master_sheet_Kriterien!$M$16,4,5))))</f>
        <v>1</v>
      </c>
      <c r="BL53" s="65">
        <f>VLOOKUP($D53,Struktur_daten_BW_2017!$B$7:$AH$452,Calc_Targetkreise!BL$5,FALSE)</f>
        <v>17.1</v>
      </c>
      <c r="BM53" s="62">
        <f>IF(BL53&lt;Master_sheet_Kriterien!$J$18,1,IF(BL53&lt;Master_sheet_Kriterien!$K$18,2,IF(BL53&lt;Master_sheet_Kriterien!$L$18,3,IF(BL53&lt;Master_sheet_Kriterien!$M$18,4,5))))</f>
        <v>4</v>
      </c>
      <c r="BN53" s="65">
        <f>VLOOKUP($D53,Struktur_daten_BW_2017!$B$7:$AH$452,Calc_Targetkreise!BN$5,FALSE)</f>
        <v>9.9</v>
      </c>
      <c r="BO53" s="62">
        <f>IF(BN53&lt;Master_sheet_Kriterien!$J$20,1,IF(BN53&lt;Master_sheet_Kriterien!$K$20,2,IF(BN53&lt;Master_sheet_Kriterien!$L$20,3,IF(BN53&lt;Master_sheet_Kriterien!$M$20,4,5))))</f>
        <v>2</v>
      </c>
      <c r="BP53" s="59">
        <f>VLOOKUP($D53,Struktur_daten_BW_2017!$B$7:$AH$452,Calc_Targetkreise!BP$5,FALSE)</f>
        <v>18428</v>
      </c>
      <c r="BQ53" s="62">
        <f>IF(BP53&lt;Master_sheet_Kriterien!$J$38,1,IF(BP53&lt;Master_sheet_Kriterien!$K$38,2,IF(BP53&lt;Master_sheet_Kriterien!$L$38,3,IF(BP53&lt;Master_sheet_Kriterien!$M$38,4,5))))</f>
        <v>1</v>
      </c>
      <c r="BR53" s="65">
        <f>VLOOKUP($D53,Struktur_daten_BW_2017!$B$7:$AH$452,Calc_Targetkreise!BR$5,FALSE)</f>
        <v>29.9</v>
      </c>
      <c r="BS53" s="62">
        <f>IF(BR53&lt;Master_sheet_Kriterien!$J$24,1,IF(BR53&lt;Master_sheet_Kriterien!$K$24,2,IF(BR53&lt;Master_sheet_Kriterien!$L$24,3,IF(BR53&lt;Master_sheet_Kriterien!$M$24,4,5))))</f>
        <v>2</v>
      </c>
      <c r="BT53" s="65">
        <f>VLOOKUP($D53,Struktur_daten_BW_2017!$B$7:$AH$452,Calc_Targetkreise!BT$5,FALSE)</f>
        <v>17.2</v>
      </c>
      <c r="BU53" s="62">
        <f>IF(BT53&lt;Master_sheet_Kriterien!$J$26,1,IF(BT53&lt;Master_sheet_Kriterien!$K$26,2,IF(BT53&lt;Master_sheet_Kriterien!$L$26,3,IF(BT53&lt;Master_sheet_Kriterien!$M$26,4,5))))</f>
        <v>5</v>
      </c>
      <c r="BV53" s="65">
        <f t="shared" si="13"/>
        <v>4.12628</v>
      </c>
      <c r="BW53" s="62">
        <f>IF(BV53&lt;Master_sheet_Kriterien!$J$28,1,IF(BV53&lt;Master_sheet_Kriterien!$K$28,2,IF(BV53&lt;Master_sheet_Kriterien!$L$28,3,IF(BV53&lt;Master_sheet_Kriterien!$M$28,4,5))))</f>
        <v>3</v>
      </c>
      <c r="BX53" s="65">
        <f>VLOOKUP($D53,Struktur_daten_BW_2017!$B$7:$AH$452,Calc_Targetkreise!BX$5,FALSE)</f>
        <v>32.55813953</v>
      </c>
      <c r="BY53" s="62">
        <f>IF(BX53&lt;Master_sheet_Kriterien!$J$30,1,IF(BX53&lt;Master_sheet_Kriterien!$K$30,2,IF(BX53&lt;Master_sheet_Kriterien!$L$30,3,IF(BX53&lt;Master_sheet_Kriterien!$M$30,4,5))))</f>
        <v>5</v>
      </c>
      <c r="BZ53" s="65">
        <f t="shared" ref="BZ53:BZ56" si="215">CL53/1000</f>
        <v>4.708</v>
      </c>
      <c r="CA53" s="62">
        <f>IF(BZ53&lt;Master_sheet_Kriterien!$J$32,1,IF(BZ53&lt;Master_sheet_Kriterien!$K$32,2,IF(BZ53&lt;Master_sheet_Kriterien!$L$32,3,IF(BZ53&lt;Master_sheet_Kriterien!$M$32,4,5))))</f>
        <v>1</v>
      </c>
      <c r="CB53" s="65">
        <f t="shared" ref="CB53:CB56" si="216">BZ53/CM53*100</f>
        <v>1.962484368</v>
      </c>
      <c r="CC53" s="62">
        <f>IF(CB53&lt;Master_sheet_Kriterien!$J$34,1,IF(CB53&lt;Master_sheet_Kriterien!$K$34,2,IF(CB53&lt;Master_sheet_Kriterien!$L$34,3,IF(CB53&lt;Master_sheet_Kriterien!$M$34,4,5))))</f>
        <v>1</v>
      </c>
      <c r="CD53" s="65">
        <f>100-VLOOKUP($D53,Struktur_daten_BW_2017!$B$7:$AH$452,Calc_Targetkreise!CD$5,FALSE)</f>
        <v>34.8</v>
      </c>
      <c r="CE53" s="62">
        <f>IF(CD53&lt;Master_sheet_Kriterien!$J$40,1,IF(CD53&lt;Master_sheet_Kriterien!$K$40,2,IF(CD53&lt;Master_sheet_Kriterien!$L$40,3,IF(CD53&lt;Master_sheet_Kriterien!$M$40,4,5))))</f>
        <v>1</v>
      </c>
      <c r="CF53" s="61"/>
      <c r="CG53" s="59">
        <f>VLOOKUP($D53,EW_19_Kreise!$A$6:$CQ$406,Calc_Targetkreise!CG$5,FALSE)/1000</f>
        <v>37.967</v>
      </c>
      <c r="CH53" s="59">
        <f>VLOOKUP($D53,BW_17_Kreise!$B$7:$CC$410,Calc_Targetkreise!CH$5,FALSE)/1000</f>
        <v>38.327</v>
      </c>
      <c r="CI53" s="59">
        <f>VLOOKUP($D53,EW_Erg_09_14_Kreise!$A$10:$BK$412,Calc_Targetkreise!CI$5,FALSE)/1000</f>
        <v>38.973</v>
      </c>
      <c r="CJ53" s="59">
        <f>VLOOKUP($D53,EW_Erg_09_14_Kreise!$A$10:$BK$412,Calc_Targetkreise!CJ$5,FALSE)/1000</f>
        <v>39.217</v>
      </c>
      <c r="CK53" s="59">
        <f>VLOOKUP($D53,EW_Erg_09_14_Kreise!$A$10:$BK$412,Calc_Targetkreise!CK$5,FALSE)/1000</f>
        <v>12.354</v>
      </c>
      <c r="CL53" s="45">
        <v>4708.0</v>
      </c>
      <c r="CM53" s="59">
        <f>VLOOKUP($D53,Struktur_daten_BW_2017!$B$7:$AH$452,Calc_Targetkreise!CM$5,FALSE)</f>
        <v>239.9</v>
      </c>
      <c r="CN53" s="66">
        <v>0.0</v>
      </c>
      <c r="CO53" s="67">
        <f t="shared" si="16"/>
        <v>0</v>
      </c>
      <c r="CP53" s="62">
        <f>IF(CO53&lt;Master_sheet_Kriterien!$J$58,1,IF(CO53&lt;Master_sheet_Kriterien!$K$58,2,IF(CO53&lt;Master_sheet_Kriterien!$L$58,3,IF(CO53&lt;Master_sheet_Kriterien!$M$58,4,5))))</f>
        <v>1</v>
      </c>
      <c r="CQ53" s="66">
        <v>0.0</v>
      </c>
      <c r="CR53" s="67">
        <f t="shared" si="17"/>
        <v>0</v>
      </c>
      <c r="CS53" s="62">
        <f>IF(CR53&lt;Master_sheet_Kriterien!$J$59,1,IF(CR53&lt;Master_sheet_Kriterien!$K$59,2,IF(CR53&lt;Master_sheet_Kriterien!$L$59,3,IF(CR53&lt;Master_sheet_Kriterien!$M$59,4,5))))</f>
        <v>1</v>
      </c>
      <c r="CT53" s="66">
        <v>0.0</v>
      </c>
      <c r="CU53" s="44"/>
      <c r="CV53" s="66">
        <v>0.0</v>
      </c>
      <c r="CW53" s="68"/>
      <c r="CY53" s="31">
        <f t="shared" si="18"/>
        <v>3402</v>
      </c>
      <c r="DB53" s="76" t="str">
        <f t="shared" si="19"/>
        <v>Emden, Stadt</v>
      </c>
      <c r="DC53" s="58">
        <f t="shared" si="20"/>
        <v>200</v>
      </c>
      <c r="DD53" s="77">
        <f t="shared" si="21"/>
        <v>153</v>
      </c>
      <c r="DE53" s="72">
        <f t="shared" si="22"/>
        <v>0.00456277133</v>
      </c>
      <c r="DG53" s="76" t="str">
        <f t="shared" si="23"/>
        <v>Emden, Stadt</v>
      </c>
      <c r="DH53" s="58" t="str">
        <f t="shared" si="24"/>
        <v>#REF!</v>
      </c>
      <c r="DI53" s="75">
        <f t="shared" si="25"/>
        <v>147</v>
      </c>
      <c r="DJ53" s="78">
        <f t="shared" si="26"/>
        <v>0.00456277133</v>
      </c>
      <c r="DK53" s="75"/>
      <c r="DL53" s="75"/>
      <c r="DM53" s="75"/>
      <c r="DN53" s="75"/>
      <c r="DO53" s="75"/>
      <c r="DP53" s="44"/>
    </row>
    <row r="54" ht="16.5" customHeight="1">
      <c r="A54" s="58">
        <f t="shared" si="5"/>
        <v>31</v>
      </c>
      <c r="B54" s="58">
        <f t="shared" si="6"/>
        <v>215</v>
      </c>
      <c r="C54" s="58" t="s">
        <v>177</v>
      </c>
      <c r="D54" s="58">
        <v>3403.0</v>
      </c>
      <c r="E54" s="58" t="s">
        <v>209</v>
      </c>
      <c r="F54" s="59">
        <f>VLOOKUP($D54,EW_19_Kreise!$A$6:$CQ$406,Calc_Targetkreise!F$5,FALSE)/1000</f>
        <v>83.833</v>
      </c>
      <c r="G54" s="59">
        <f>VLOOKUP($D54,BW_17_Kreise!$B$7:$CC$410,Calc_Targetkreise!G$5,FALSE)/1000</f>
        <v>99.807</v>
      </c>
      <c r="H54" s="59">
        <f>VLOOKUP($D54,EW_Erg_09_14_Kreise!$A$10:$BK$412,Calc_Targetkreise!H$5,FALSE)/1000</f>
        <v>59.577</v>
      </c>
      <c r="I54" s="60">
        <f t="shared" ref="I54:K54" si="211">F54/CG54</f>
        <v>0.6458877461</v>
      </c>
      <c r="J54" s="60">
        <f t="shared" si="211"/>
        <v>0.773385922</v>
      </c>
      <c r="K54" s="60">
        <f t="shared" si="211"/>
        <v>0.4714936925</v>
      </c>
      <c r="L54" s="61">
        <f t="shared" ref="L54:M54" si="212">1-(T54+X54)</f>
        <v>0.6369090931</v>
      </c>
      <c r="M54" s="61">
        <f t="shared" si="212"/>
        <v>0.4741551194</v>
      </c>
      <c r="N54" s="62">
        <f>IF(L54&lt;Master_sheet_Kriterien!$J$46,1,IF(L54&lt;Master_sheet_Kriterien!$K$46,2,IF(L54&lt;Master_sheet_Kriterien!$L$46,3,IF(L54&lt;Master_sheet_Kriterien!$M$46,4,5))))</f>
        <v>5</v>
      </c>
      <c r="O54" s="62">
        <f>IF(M54&lt;Master_sheet_Kriterien!$J$46,1,IF(M54&lt;Master_sheet_Kriterien!$K$46,2,IF(M54&lt;Master_sheet_Kriterien!$L$46,3,IF(M54&lt;Master_sheet_Kriterien!$M$46,4,5))))</f>
        <v>4</v>
      </c>
      <c r="P54" s="61">
        <f t="shared" ref="P54:Q54" si="213">1-(T54+AM54)</f>
        <v>0.7566829292</v>
      </c>
      <c r="Q54" s="61">
        <f t="shared" si="213"/>
        <v>0.6636408268</v>
      </c>
      <c r="R54" s="62">
        <f>IF(P54&lt;Master_sheet_Kriterien!$J$46,1,IF(P54&lt;Master_sheet_Kriterien!$K$46,2,IF(P54&lt;Master_sheet_Kriterien!$L$46,3,IF(P54&lt;Master_sheet_Kriterien!$M$46,4,5))))</f>
        <v>5</v>
      </c>
      <c r="S54" s="62">
        <f>IF(Q54&lt;Master_sheet_Kriterien!$J$46,1,IF(Q54&lt;Master_sheet_Kriterien!$K$46,2,IF(Q54&lt;Master_sheet_Kriterien!$L$46,3,IF(Q54&lt;Master_sheet_Kriterien!$M$46,4,5))))</f>
        <v>5</v>
      </c>
      <c r="T54" s="61">
        <f>VLOOKUP($D54,EW_19_Kreise!$A$6:$CQ$406,Calc_Targetkreise!T$5,FALSE)/1000/F54</f>
        <v>0.1910822707</v>
      </c>
      <c r="U54" s="63">
        <f>VLOOKUP($D54,BW_17_Kreise!$B$7:$CC$410,Calc_Targetkreise!U$5,FALSE)/1000/$G54</f>
        <v>0.2694500386</v>
      </c>
      <c r="V54" s="61">
        <f>VLOOKUP(Calc_Targetkreise!$D54,EW_Erg_09_14_Kreise!$A$7:$BK$412,Calc_Targetkreise!V$5,FALSE)/1000/$H54</f>
        <v>0.2642294845</v>
      </c>
      <c r="W54" s="61">
        <f>VLOOKUP(Calc_Targetkreise!$D54,EW_Erg_09_14_Kreise!$A$7:$BK$412,Calc_Targetkreise!W$5,FALSE)/1000/CK54</f>
        <v>0.2767302008</v>
      </c>
      <c r="X54" s="61">
        <f>VLOOKUP($D54,EW_19_Kreise!$A$6:$CQ$406,Calc_Targetkreise!X$5,FALSE)/1000/F54</f>
        <v>0.1720086362</v>
      </c>
      <c r="Y54" s="63">
        <f>VLOOKUP($D54,BW_17_Kreise!$B$7:$CC$410,Calc_Targetkreise!Y$5,FALSE)/1000/$G54</f>
        <v>0.256394842</v>
      </c>
      <c r="Z54" s="61">
        <f>VLOOKUP(Calc_Targetkreise!$D54,EW_Erg_09_14_Kreise!$A$7:$BK$412,Calc_Targetkreise!Z$5,FALSE)/1000/$H54</f>
        <v>0.2984373164</v>
      </c>
      <c r="AA54" s="61">
        <f>VLOOKUP(Calc_Targetkreise!$D54,EW_Erg_09_14_Kreise!$A$7:$BK$412,Calc_Targetkreise!AA$5,FALSE)/1000/$H54</f>
        <v>0.2119274217</v>
      </c>
      <c r="AB54" s="61">
        <f>VLOOKUP($D54,EW_19_Kreise!$A$6:$CQ$406,Calc_Targetkreise!AB$5,FALSE)/1000/F54</f>
        <v>0.3572220963</v>
      </c>
      <c r="AC54" s="63">
        <f>VLOOKUP($D54,BW_17_Kreise!$B$7:$CC$410,Calc_Targetkreise!AC$5,FALSE)/1000/$G54</f>
        <v>0.1514122256</v>
      </c>
      <c r="AD54" s="61">
        <f>VLOOKUP(Calc_Targetkreise!$D54,EW_Erg_09_14_Kreise!$A$7:$BK$412,Calc_Targetkreise!AD$5,FALSE)/1000/$H54</f>
        <v>0.2148144418</v>
      </c>
      <c r="AE54" s="62">
        <f>IF(AC54&lt;Master_sheet_Kriterien!$J$54,1,IF(AC54&lt;Master_sheet_Kriterien!$K$54,2,IF(AC54&lt;Master_sheet_Kriterien!$L$54,3,IF(AC54&lt;Master_sheet_Kriterien!$M$54,4,5))))</f>
        <v>5</v>
      </c>
      <c r="AF54" s="61">
        <f>VLOOKUP(Calc_Targetkreise!$D54,EW_Erg_09_14_Kreise!$A$7:$BK$412,Calc_Targetkreise!AF$5,FALSE)/1000/$H54</f>
        <v>0.1925071756</v>
      </c>
      <c r="AG54" s="63">
        <f>VLOOKUP($D54,BW_17_Kreise!$B$7:$CC$410,Calc_Targetkreise!AG$5,FALSE)/1000/$G54</f>
        <v>0.09532397527</v>
      </c>
      <c r="AH54" s="61">
        <f>VLOOKUP(Calc_Targetkreise!$D54,EW_Erg_09_14_Kreise!$A$7:$BK$412,Calc_Targetkreise!AH$5,FALSE)/1000/$H54</f>
        <v>0.02960874163</v>
      </c>
      <c r="AI54" s="61">
        <f>VLOOKUP(Calc_Targetkreise!$D54,EW_Erg_09_14_Kreise!$A$7:$BK$412,Calc_Targetkreise!AI$5,FALSE)/1000/$H54</f>
        <v>0.08501602968</v>
      </c>
      <c r="AJ54" s="63">
        <f>VLOOKUP($D54,BW_17_Kreise!$B$7:$CC$410,Calc_Targetkreise!AJ$5,FALSE)/1000/$G54</f>
        <v>0.1158135201</v>
      </c>
      <c r="AK54" s="61">
        <f>VLOOKUP(Calc_Targetkreise!$D54,EW_Erg_09_14_Kreise!$A$7:$BK$412,Calc_Targetkreise!AK$5,FALSE)/1000/$H54</f>
        <v>0.07711029424</v>
      </c>
      <c r="AL54" s="61">
        <f>VLOOKUP(Calc_Targetkreise!$D54,EW_Erg_09_14_Kreise!$A$7:$BK$412,Calc_Targetkreise!AL$5,FALSE)/1000/$H54</f>
        <v>0.04921362271</v>
      </c>
      <c r="AM54" s="61">
        <f>VLOOKUP($D54,EW_19_Kreise!$A$6:$CQ$406,Calc_Targetkreise!AM$5,FALSE)/1000/F54</f>
        <v>0.05223480014</v>
      </c>
      <c r="AN54" s="63">
        <f>VLOOKUP($D54,BW_17_Kreise!$B$7:$CC$410,Calc_Targetkreise!AN$5,FALSE)/1000/$G54</f>
        <v>0.06690913463</v>
      </c>
      <c r="AO54" s="61">
        <f>VLOOKUP(Calc_Targetkreise!$D54,EW_Erg_09_14_Kreise!$A$7:$BK$412,Calc_Targetkreise!AO$5,FALSE)/1000/$H54</f>
        <v>0.05572620306</v>
      </c>
      <c r="AP54" s="61">
        <f>VLOOKUP(Calc_Targetkreise!$D54,EW_Erg_09_14_Kreise!$A$7:$BK$412,Calc_Targetkreise!AP$5,FALSE)/1000/$H54</f>
        <v>0.0003189150175</v>
      </c>
      <c r="AQ54" s="61">
        <f t="shared" ref="AQ54:AR54" si="214">1-U54-Y54-AC54-AG54-AJ54-AN54</f>
        <v>0.04469626379</v>
      </c>
      <c r="AR54" s="61">
        <f t="shared" si="214"/>
        <v>0.0600735183</v>
      </c>
      <c r="AS54" s="61">
        <f t="shared" si="11"/>
        <v>0.1842866346</v>
      </c>
      <c r="AT54" s="63">
        <f>VLOOKUP($D54,BW_17_Kreise!$B$7:$CC$410,Calc_Targetkreise!AT$5,FALSE)/1000/$G54</f>
        <v>0.004578837156</v>
      </c>
      <c r="AU54" s="61">
        <f>VLOOKUP(Calc_Targetkreise!$D54,EW_Erg_09_14_Kreise!$A$7:$BK$412,Calc_Targetkreise!AU$5,FALSE)/1000/$H54</f>
        <v>0.01757389597</v>
      </c>
      <c r="AV54" s="62">
        <f>IF(AU54&lt;Master_sheet_Kriterien!$J$44,1,IF(AU54&lt;Master_sheet_Kriterien!$K$44,2,IF(AU54&lt;Master_sheet_Kriterien!$L$44,3,IF(AU54&lt;Master_sheet_Kriterien!$M$44,4,5))))</f>
        <v>5</v>
      </c>
      <c r="AW54" s="61">
        <f>VLOOKUP(Calc_Targetkreise!$D54,EW_Erg_09_14_Kreise!$A$7:$BK$412,Calc_Targetkreise!AW$5,FALSE)/1000/$H54</f>
        <v>0.0127062457</v>
      </c>
      <c r="AX54" s="61">
        <f>VLOOKUP($D54,EW_19_Kreise!$A$6:$CQ$406,Calc_Targetkreise!AX$5,FALSE)/1000/F54</f>
        <v>0.007073586774</v>
      </c>
      <c r="AY54" s="62">
        <f>IF(AX54&lt;Master_sheet_Kriterien!$J$56,1,IF(AX54&lt;Master_sheet_Kriterien!$K$56,2,IF(AX54&lt;Master_sheet_Kriterien!$L$56,3,IF(AX54&lt;Master_sheet_Kriterien!$M$56,4,5))))</f>
        <v>4</v>
      </c>
      <c r="AZ54" s="64">
        <f>VLOOKUP($D54,EW_19_Kreise!$A$6:$CQ$406,Calc_Targetkreise!AZ$5,FALSE)</f>
        <v>593</v>
      </c>
      <c r="BA54" s="62">
        <f>IF(AZ54&lt;Master_sheet_Kriterien!$J$57,1,IF(AZ54&lt;Master_sheet_Kriterien!$K$57,2,IF(AZ54&lt;Master_sheet_Kriterien!$L$57,3,IF(AZ54&lt;Master_sheet_Kriterien!$M$56,4,5))))</f>
        <v>5</v>
      </c>
      <c r="BB54" s="59">
        <f>VLOOKUP($D54,Struktur_daten_BW_2017!$B$7:$AH$452,Calc_Targetkreise!BB$5,FALSE)</f>
        <v>1586.9</v>
      </c>
      <c r="BC54" s="62">
        <f>IF(BB54&lt;Master_sheet_Kriterien!$J$8,1,IF(BB54&lt;Master_sheet_Kriterien!$K$8,2,IF(BB54&lt;Master_sheet_Kriterien!$L$8,3,IF(BB54&lt;Master_sheet_Kriterien!$M$8,4,5))))</f>
        <v>5</v>
      </c>
      <c r="BD54" s="65">
        <f t="shared" si="12"/>
        <v>26.5329</v>
      </c>
      <c r="BE54" s="62">
        <f>IF(BD54&lt;Master_sheet_Kriterien!$J$10,1,IF(BD54&lt;Master_sheet_Kriterien!$K$10,2,IF(BD54&lt;Master_sheet_Kriterien!$L$10,3,IF(BD54&lt;Master_sheet_Kriterien!$M$10,4,5))))</f>
        <v>4</v>
      </c>
      <c r="BF54" s="65">
        <f>VLOOKUP($D54,Struktur_daten_BW_2017!$B$7:$AH$452,Calc_Targetkreise!BF$5,FALSE)</f>
        <v>9.3</v>
      </c>
      <c r="BG54" s="62">
        <f>IF(BF54&lt;Master_sheet_Kriterien!$J$12,1,IF(BF54&lt;Master_sheet_Kriterien!$K$12,2,IF(BF54&lt;Master_sheet_Kriterien!$L$12,3,IF(BF54&lt;Master_sheet_Kriterien!$M$12,4,5))))</f>
        <v>5</v>
      </c>
      <c r="BH54" s="65">
        <f>VLOOKUP($D54,Struktur_daten_BW_2017!$B$7:$AH$452,Calc_Targetkreise!BH$5,FALSE)</f>
        <v>14.8</v>
      </c>
      <c r="BI54" s="62">
        <f>IF(BH54&lt;Master_sheet_Kriterien!$J$14,1,IF(BH54&lt;Master_sheet_Kriterien!$K$14,2,IF(BH54&lt;Master_sheet_Kriterien!$L$14,3,IF(BH54&lt;Master_sheet_Kriterien!$M$14,4,5))))</f>
        <v>5</v>
      </c>
      <c r="BJ54" s="65">
        <f>VLOOKUP($D54,Struktur_daten_BW_2017!$B$7:$AH$452,Calc_Targetkreise!BJ$5,FALSE)</f>
        <v>36.4</v>
      </c>
      <c r="BK54" s="62">
        <f>IF(BJ54&lt;Master_sheet_Kriterien!$J$16,1,IF(BJ54&lt;Master_sheet_Kriterien!$K$16,2,IF(BJ54&lt;Master_sheet_Kriterien!$L$16,3,IF(BJ54&lt;Master_sheet_Kriterien!$M$16,4,5))))</f>
        <v>4</v>
      </c>
      <c r="BL54" s="65">
        <f>VLOOKUP($D54,Struktur_daten_BW_2017!$B$7:$AH$452,Calc_Targetkreise!BL$5,FALSE)</f>
        <v>15.5</v>
      </c>
      <c r="BM54" s="62">
        <f>IF(BL54&lt;Master_sheet_Kriterien!$J$18,1,IF(BL54&lt;Master_sheet_Kriterien!$K$18,2,IF(BL54&lt;Master_sheet_Kriterien!$L$18,3,IF(BL54&lt;Master_sheet_Kriterien!$M$18,4,5))))</f>
        <v>2</v>
      </c>
      <c r="BN54" s="65">
        <f>VLOOKUP($D54,Struktur_daten_BW_2017!$B$7:$AH$452,Calc_Targetkreise!BN$5,FALSE)</f>
        <v>8.6</v>
      </c>
      <c r="BO54" s="62">
        <f>IF(BN54&lt;Master_sheet_Kriterien!$J$20,1,IF(BN54&lt;Master_sheet_Kriterien!$K$20,2,IF(BN54&lt;Master_sheet_Kriterien!$L$20,3,IF(BN54&lt;Master_sheet_Kriterien!$M$20,4,5))))</f>
        <v>1</v>
      </c>
      <c r="BP54" s="59">
        <f>VLOOKUP($D54,Struktur_daten_BW_2017!$B$7:$AH$452,Calc_Targetkreise!BP$5,FALSE)</f>
        <v>19758</v>
      </c>
      <c r="BQ54" s="62">
        <f>IF(BP54&lt;Master_sheet_Kriterien!$J$38,1,IF(BP54&lt;Master_sheet_Kriterien!$K$38,2,IF(BP54&lt;Master_sheet_Kriterien!$L$38,3,IF(BP54&lt;Master_sheet_Kriterien!$M$38,4,5))))</f>
        <v>2</v>
      </c>
      <c r="BR54" s="65">
        <f>VLOOKUP($D54,Struktur_daten_BW_2017!$B$7:$AH$452,Calc_Targetkreise!BR$5,FALSE)</f>
        <v>49.6</v>
      </c>
      <c r="BS54" s="62">
        <f>IF(BR54&lt;Master_sheet_Kriterien!$J$24,1,IF(BR54&lt;Master_sheet_Kriterien!$K$24,2,IF(BR54&lt;Master_sheet_Kriterien!$L$24,3,IF(BR54&lt;Master_sheet_Kriterien!$M$24,4,5))))</f>
        <v>5</v>
      </c>
      <c r="BT54" s="65">
        <f>VLOOKUP($D54,Struktur_daten_BW_2017!$B$7:$AH$452,Calc_Targetkreise!BT$5,FALSE)</f>
        <v>18.3</v>
      </c>
      <c r="BU54" s="62">
        <f>IF(BT54&lt;Master_sheet_Kriterien!$J$26,1,IF(BT54&lt;Master_sheet_Kriterien!$K$26,2,IF(BT54&lt;Master_sheet_Kriterien!$L$26,3,IF(BT54&lt;Master_sheet_Kriterien!$M$26,4,5))))</f>
        <v>5</v>
      </c>
      <c r="BV54" s="65">
        <f t="shared" si="13"/>
        <v>5.22099</v>
      </c>
      <c r="BW54" s="62">
        <f>IF(BV54&lt;Master_sheet_Kriterien!$J$28,1,IF(BV54&lt;Master_sheet_Kriterien!$K$28,2,IF(BV54&lt;Master_sheet_Kriterien!$L$28,3,IF(BV54&lt;Master_sheet_Kriterien!$M$28,4,5))))</f>
        <v>4</v>
      </c>
      <c r="BX54" s="65">
        <f>VLOOKUP($D54,Struktur_daten_BW_2017!$B$7:$AH$452,Calc_Targetkreise!BX$5,FALSE)</f>
        <v>37.70491803</v>
      </c>
      <c r="BY54" s="62">
        <f>IF(BX54&lt;Master_sheet_Kriterien!$J$30,1,IF(BX54&lt;Master_sheet_Kriterien!$K$30,2,IF(BX54&lt;Master_sheet_Kriterien!$L$30,3,IF(BX54&lt;Master_sheet_Kriterien!$M$30,4,5))))</f>
        <v>5</v>
      </c>
      <c r="BZ54" s="65">
        <f t="shared" si="215"/>
        <v>15.22</v>
      </c>
      <c r="CA54" s="62">
        <f>IF(BZ54&lt;Master_sheet_Kriterien!$J$32,1,IF(BZ54&lt;Master_sheet_Kriterien!$K$32,2,IF(BZ54&lt;Master_sheet_Kriterien!$L$32,3,IF(BZ54&lt;Master_sheet_Kriterien!$M$32,4,5))))</f>
        <v>1</v>
      </c>
      <c r="CB54" s="65">
        <f t="shared" si="216"/>
        <v>5.334735366</v>
      </c>
      <c r="CC54" s="62">
        <f>IF(CB54&lt;Master_sheet_Kriterien!$J$34,1,IF(CB54&lt;Master_sheet_Kriterien!$K$34,2,IF(CB54&lt;Master_sheet_Kriterien!$L$34,3,IF(CB54&lt;Master_sheet_Kriterien!$M$34,4,5))))</f>
        <v>2</v>
      </c>
      <c r="CD54" s="65">
        <f>100-VLOOKUP($D54,Struktur_daten_BW_2017!$B$7:$AH$452,Calc_Targetkreise!CD$5,FALSE)</f>
        <v>49.9</v>
      </c>
      <c r="CE54" s="62">
        <f>IF(CD54&lt;Master_sheet_Kriterien!$J$40,1,IF(CD54&lt;Master_sheet_Kriterien!$K$40,2,IF(CD54&lt;Master_sheet_Kriterien!$L$40,3,IF(CD54&lt;Master_sheet_Kriterien!$M$40,4,5))))</f>
        <v>3</v>
      </c>
      <c r="CF54" s="61"/>
      <c r="CG54" s="59">
        <f>VLOOKUP($D54,EW_19_Kreise!$A$6:$CQ$406,Calc_Targetkreise!CG$5,FALSE)/1000</f>
        <v>129.795</v>
      </c>
      <c r="CH54" s="59">
        <f>VLOOKUP($D54,BW_17_Kreise!$B$7:$CC$410,Calc_Targetkreise!CH$5,FALSE)/1000</f>
        <v>129.052</v>
      </c>
      <c r="CI54" s="59">
        <f>VLOOKUP($D54,EW_Erg_09_14_Kreise!$A$10:$BK$412,Calc_Targetkreise!CI$5,FALSE)/1000</f>
        <v>126.358</v>
      </c>
      <c r="CJ54" s="59">
        <f>VLOOKUP($D54,EW_Erg_09_14_Kreise!$A$10:$BK$412,Calc_Targetkreise!CJ$5,FALSE)/1000</f>
        <v>123.278</v>
      </c>
      <c r="CK54" s="59">
        <f>VLOOKUP($D54,EW_Erg_09_14_Kreise!$A$10:$BK$412,Calc_Targetkreise!CK$5,FALSE)/1000</f>
        <v>49.055</v>
      </c>
      <c r="CL54" s="45">
        <f>15220</f>
        <v>15220</v>
      </c>
      <c r="CM54" s="59">
        <f>VLOOKUP($D54,Struktur_daten_BW_2017!$B$7:$AH$452,Calc_Targetkreise!CM$5,FALSE)</f>
        <v>285.3</v>
      </c>
      <c r="CN54" s="66">
        <v>15.0</v>
      </c>
      <c r="CO54" s="67">
        <f t="shared" si="16"/>
        <v>0.05257623554</v>
      </c>
      <c r="CP54" s="62">
        <f>IF(CO54&lt;Master_sheet_Kriterien!$J$58,1,IF(CO54&lt;Master_sheet_Kriterien!$K$58,2,IF(CO54&lt;Master_sheet_Kriterien!$L$58,3,IF(CO54&lt;Master_sheet_Kriterien!$M$58,4,5))))</f>
        <v>2</v>
      </c>
      <c r="CQ54" s="66">
        <v>13.0</v>
      </c>
      <c r="CR54" s="67">
        <f t="shared" si="17"/>
        <v>0.0455660708</v>
      </c>
      <c r="CS54" s="62">
        <f>IF(CR54&lt;Master_sheet_Kriterien!$J$59,1,IF(CR54&lt;Master_sheet_Kriterien!$K$59,2,IF(CR54&lt;Master_sheet_Kriterien!$L$59,3,IF(CR54&lt;Master_sheet_Kriterien!$M$59,4,5))))</f>
        <v>1</v>
      </c>
      <c r="CT54" s="66">
        <v>2.0</v>
      </c>
      <c r="CU54" s="44"/>
      <c r="CV54" s="66">
        <v>0.0</v>
      </c>
      <c r="CW54" s="68"/>
      <c r="CY54" s="31">
        <f t="shared" si="18"/>
        <v>3403</v>
      </c>
      <c r="DB54" s="76" t="str">
        <f t="shared" si="19"/>
        <v>Oldenburg (Oldenburg), Stadt</v>
      </c>
      <c r="DC54" s="58">
        <f t="shared" si="20"/>
        <v>31</v>
      </c>
      <c r="DD54" s="77">
        <f t="shared" si="21"/>
        <v>215</v>
      </c>
      <c r="DE54" s="72">
        <f t="shared" si="22"/>
        <v>0.007073586774</v>
      </c>
      <c r="DG54" s="76" t="str">
        <f t="shared" si="23"/>
        <v>Oldenburg (Oldenburg), Stadt</v>
      </c>
      <c r="DH54" s="58" t="str">
        <f t="shared" si="24"/>
        <v>#REF!</v>
      </c>
      <c r="DI54" s="75">
        <f t="shared" si="25"/>
        <v>206.5257624</v>
      </c>
      <c r="DJ54" s="78">
        <f t="shared" si="26"/>
        <v>0.007073586774</v>
      </c>
      <c r="DK54" s="75"/>
      <c r="DL54" s="75"/>
      <c r="DM54" s="75"/>
      <c r="DN54" s="75"/>
      <c r="DO54" s="75"/>
      <c r="DP54" s="44"/>
    </row>
    <row r="55" ht="16.5" customHeight="1">
      <c r="A55" s="58">
        <f t="shared" si="5"/>
        <v>24</v>
      </c>
      <c r="B55" s="58">
        <f t="shared" si="6"/>
        <v>218</v>
      </c>
      <c r="C55" s="58" t="s">
        <v>177</v>
      </c>
      <c r="D55" s="58">
        <v>3404.0</v>
      </c>
      <c r="E55" s="58" t="s">
        <v>210</v>
      </c>
      <c r="F55" s="59">
        <f>VLOOKUP($D55,EW_19_Kreise!$A$6:$CQ$406,Calc_Targetkreise!F$5,FALSE)/1000</f>
        <v>78.785</v>
      </c>
      <c r="G55" s="59">
        <f>VLOOKUP($D55,BW_17_Kreise!$B$7:$CC$410,Calc_Targetkreise!G$5,FALSE)/1000</f>
        <v>92.81</v>
      </c>
      <c r="H55" s="59">
        <f>VLOOKUP($D55,EW_Erg_09_14_Kreise!$A$10:$BK$412,Calc_Targetkreise!H$5,FALSE)/1000</f>
        <v>60.987</v>
      </c>
      <c r="I55" s="60">
        <f t="shared" ref="I55:K55" si="217">F55/CG55</f>
        <v>0.6373778396</v>
      </c>
      <c r="J55" s="60">
        <f t="shared" si="217"/>
        <v>0.7540011374</v>
      </c>
      <c r="K55" s="60">
        <f t="shared" si="217"/>
        <v>0.5054534304</v>
      </c>
      <c r="L55" s="61">
        <f t="shared" ref="L55:M55" si="218">1-(T55+X55)</f>
        <v>0.5859744875</v>
      </c>
      <c r="M55" s="61">
        <f t="shared" si="218"/>
        <v>0.4404590023</v>
      </c>
      <c r="N55" s="62">
        <f>IF(L55&lt;Master_sheet_Kriterien!$J$46,1,IF(L55&lt;Master_sheet_Kriterien!$K$46,2,IF(L55&lt;Master_sheet_Kriterien!$L$46,3,IF(L55&lt;Master_sheet_Kriterien!$M$46,4,5))))</f>
        <v>5</v>
      </c>
      <c r="O55" s="62">
        <f>IF(M55&lt;Master_sheet_Kriterien!$J$46,1,IF(M55&lt;Master_sheet_Kriterien!$K$46,2,IF(M55&lt;Master_sheet_Kriterien!$L$46,3,IF(M55&lt;Master_sheet_Kriterien!$M$46,4,5))))</f>
        <v>3</v>
      </c>
      <c r="P55" s="61">
        <f t="shared" ref="P55:Q55" si="219">1-(T55+AM55)</f>
        <v>0.7152630577</v>
      </c>
      <c r="Q55" s="61">
        <f t="shared" si="219"/>
        <v>0.6178213555</v>
      </c>
      <c r="R55" s="62">
        <f>IF(P55&lt;Master_sheet_Kriterien!$J$46,1,IF(P55&lt;Master_sheet_Kriterien!$K$46,2,IF(P55&lt;Master_sheet_Kriterien!$L$46,3,IF(P55&lt;Master_sheet_Kriterien!$M$46,4,5))))</f>
        <v>5</v>
      </c>
      <c r="S55" s="62">
        <f>IF(Q55&lt;Master_sheet_Kriterien!$J$46,1,IF(Q55&lt;Master_sheet_Kriterien!$K$46,2,IF(Q55&lt;Master_sheet_Kriterien!$L$46,3,IF(Q55&lt;Master_sheet_Kriterien!$M$46,4,5))))</f>
        <v>5</v>
      </c>
      <c r="T55" s="61">
        <f>VLOOKUP($D55,EW_19_Kreise!$A$6:$CQ$406,Calc_Targetkreise!T$5,FALSE)/1000/F55</f>
        <v>0.2367582662</v>
      </c>
      <c r="U55" s="63">
        <f>VLOOKUP($D55,BW_17_Kreise!$B$7:$CC$410,Calc_Targetkreise!U$5,FALSE)/1000/$G55</f>
        <v>0.3200193945</v>
      </c>
      <c r="V55" s="61">
        <f>VLOOKUP(Calc_Targetkreise!$D55,EW_Erg_09_14_Kreise!$A$7:$BK$412,Calc_Targetkreise!V$5,FALSE)/1000/$H55</f>
        <v>0.3405971764</v>
      </c>
      <c r="W55" s="61">
        <f>VLOOKUP(Calc_Targetkreise!$D55,EW_Erg_09_14_Kreise!$A$7:$BK$412,Calc_Targetkreise!W$5,FALSE)/1000/CK55</f>
        <v>0.4004338823</v>
      </c>
      <c r="X55" s="61">
        <f>VLOOKUP($D55,EW_19_Kreise!$A$6:$CQ$406,Calc_Targetkreise!X$5,FALSE)/1000/F55</f>
        <v>0.1772672463</v>
      </c>
      <c r="Y55" s="63">
        <f>VLOOKUP($D55,BW_17_Kreise!$B$7:$CC$410,Calc_Targetkreise!Y$5,FALSE)/1000/$G55</f>
        <v>0.2395216033</v>
      </c>
      <c r="Z55" s="61">
        <f>VLOOKUP(Calc_Targetkreise!$D55,EW_Erg_09_14_Kreise!$A$7:$BK$412,Calc_Targetkreise!Z$5,FALSE)/1000/$H55</f>
        <v>0.2942430354</v>
      </c>
      <c r="AA55" s="61">
        <f>VLOOKUP(Calc_Targetkreise!$D55,EW_Erg_09_14_Kreise!$A$7:$BK$412,Calc_Targetkreise!AA$5,FALSE)/1000/$H55</f>
        <v>0.1987144801</v>
      </c>
      <c r="AB55" s="61">
        <f>VLOOKUP($D55,EW_19_Kreise!$A$6:$CQ$406,Calc_Targetkreise!AB$5,FALSE)/1000/F55</f>
        <v>0.3326521546</v>
      </c>
      <c r="AC55" s="63">
        <f>VLOOKUP($D55,BW_17_Kreise!$B$7:$CC$410,Calc_Targetkreise!AC$5,FALSE)/1000/$G55</f>
        <v>0.1410839349</v>
      </c>
      <c r="AD55" s="61">
        <f>VLOOKUP(Calc_Targetkreise!$D55,EW_Erg_09_14_Kreise!$A$7:$BK$412,Calc_Targetkreise!AD$5,FALSE)/1000/$H55</f>
        <v>0.1785954384</v>
      </c>
      <c r="AE55" s="62">
        <f>IF(AC55&lt;Master_sheet_Kriterien!$J$54,1,IF(AC55&lt;Master_sheet_Kriterien!$K$54,2,IF(AC55&lt;Master_sheet_Kriterien!$L$54,3,IF(AC55&lt;Master_sheet_Kriterien!$M$54,4,5))))</f>
        <v>5</v>
      </c>
      <c r="AF55" s="61">
        <f>VLOOKUP(Calc_Targetkreise!$D55,EW_Erg_09_14_Kreise!$A$7:$BK$412,Calc_Targetkreise!AF$5,FALSE)/1000/$H55</f>
        <v>0.13806221</v>
      </c>
      <c r="AG55" s="63">
        <f>VLOOKUP($D55,BW_17_Kreise!$B$7:$CC$410,Calc_Targetkreise!AG$5,FALSE)/1000/$G55</f>
        <v>0.09959056136</v>
      </c>
      <c r="AH55" s="61">
        <f>VLOOKUP(Calc_Targetkreise!$D55,EW_Erg_09_14_Kreise!$A$7:$BK$412,Calc_Targetkreise!AH$5,FALSE)/1000/$H55</f>
        <v>0.03448275862</v>
      </c>
      <c r="AI55" s="61">
        <f>VLOOKUP(Calc_Targetkreise!$D55,EW_Erg_09_14_Kreise!$A$7:$BK$412,Calc_Targetkreise!AI$5,FALSE)/1000/$H55</f>
        <v>0.08167314346</v>
      </c>
      <c r="AJ55" s="63">
        <f>VLOOKUP($D55,BW_17_Kreise!$B$7:$CC$410,Calc_Targetkreise!AJ$5,FALSE)/1000/$G55</f>
        <v>0.09947203965</v>
      </c>
      <c r="AK55" s="61">
        <f>VLOOKUP(Calc_Targetkreise!$D55,EW_Erg_09_14_Kreise!$A$7:$BK$412,Calc_Targetkreise!AK$5,FALSE)/1000/$H55</f>
        <v>0.05837309591</v>
      </c>
      <c r="AL55" s="61">
        <f>VLOOKUP(Calc_Targetkreise!$D55,EW_Erg_09_14_Kreise!$A$7:$BK$412,Calc_Targetkreise!AL$5,FALSE)/1000/$H55</f>
        <v>0.03946742748</v>
      </c>
      <c r="AM55" s="61">
        <f>VLOOKUP($D55,EW_19_Kreise!$A$6:$CQ$406,Calc_Targetkreise!AM$5,FALSE)/1000/F55</f>
        <v>0.04797867614</v>
      </c>
      <c r="AN55" s="63">
        <f>VLOOKUP($D55,BW_17_Kreise!$B$7:$CC$410,Calc_Targetkreise!AN$5,FALSE)/1000/$G55</f>
        <v>0.06215925008</v>
      </c>
      <c r="AO55" s="61">
        <f>VLOOKUP(Calc_Targetkreise!$D55,EW_Erg_09_14_Kreise!$A$7:$BK$412,Calc_Targetkreise!AO$5,FALSE)/1000/$H55</f>
        <v>0.04148425074</v>
      </c>
      <c r="AP55" s="61">
        <f>VLOOKUP(Calc_Targetkreise!$D55,EW_Erg_09_14_Kreise!$A$7:$BK$412,Calc_Targetkreise!AP$5,FALSE)/1000/$H55</f>
        <v>0.0002787479299</v>
      </c>
      <c r="AQ55" s="61">
        <f t="shared" ref="AQ55:AR55" si="220">1-U55-Y55-AC55-AG55-AJ55-AN55</f>
        <v>0.03815321625</v>
      </c>
      <c r="AR55" s="61">
        <f t="shared" si="220"/>
        <v>0.05222424451</v>
      </c>
      <c r="AS55" s="61">
        <f t="shared" si="11"/>
        <v>0.1413701088</v>
      </c>
      <c r="AT55" s="63">
        <f>VLOOKUP($D55,BW_17_Kreise!$B$7:$CC$410,Calc_Targetkreise!AT$5,FALSE)/1000/$G55</f>
        <v>0.00559206982</v>
      </c>
      <c r="AU55" s="61">
        <f>VLOOKUP(Calc_Targetkreise!$D55,EW_Erg_09_14_Kreise!$A$7:$BK$412,Calc_Targetkreise!AU$5,FALSE)/1000/$H55</f>
        <v>0.015888632</v>
      </c>
      <c r="AV55" s="62">
        <f>IF(AU55&lt;Master_sheet_Kriterien!$J$44,1,IF(AU55&lt;Master_sheet_Kriterien!$K$44,2,IF(AU55&lt;Master_sheet_Kriterien!$L$44,3,IF(AU55&lt;Master_sheet_Kriterien!$M$44,4,5))))</f>
        <v>5</v>
      </c>
      <c r="AW55" s="61">
        <f>VLOOKUP(Calc_Targetkreise!$D55,EW_Erg_09_14_Kreise!$A$7:$BK$412,Calc_Targetkreise!AW$5,FALSE)/1000/$H55</f>
        <v>0.007624575729</v>
      </c>
      <c r="AX55" s="61">
        <f>VLOOKUP($D55,EW_19_Kreise!$A$6:$CQ$406,Calc_Targetkreise!AX$5,FALSE)/1000/F55</f>
        <v>0.008605699054</v>
      </c>
      <c r="AY55" s="62">
        <f>IF(AX55&lt;Master_sheet_Kriterien!$J$56,1,IF(AX55&lt;Master_sheet_Kriterien!$K$56,2,IF(AX55&lt;Master_sheet_Kriterien!$L$56,3,IF(AX55&lt;Master_sheet_Kriterien!$M$56,4,5))))</f>
        <v>4</v>
      </c>
      <c r="AZ55" s="64">
        <f>VLOOKUP($D55,EW_19_Kreise!$A$6:$CQ$406,Calc_Targetkreise!AZ$5,FALSE)</f>
        <v>678</v>
      </c>
      <c r="BA55" s="62">
        <f>IF(AZ55&lt;Master_sheet_Kriterien!$J$57,1,IF(AZ55&lt;Master_sheet_Kriterien!$K$57,2,IF(AZ55&lt;Master_sheet_Kriterien!$L$57,3,IF(AZ55&lt;Master_sheet_Kriterien!$M$56,4,5))))</f>
        <v>5</v>
      </c>
      <c r="BB55" s="59">
        <f>VLOOKUP($D55,Struktur_daten_BW_2017!$B$7:$AH$452,Calc_Targetkreise!BB$5,FALSE)</f>
        <v>783.6</v>
      </c>
      <c r="BC55" s="62">
        <f>IF(BB55&lt;Master_sheet_Kriterien!$J$8,1,IF(BB55&lt;Master_sheet_Kriterien!$K$8,2,IF(BB55&lt;Master_sheet_Kriterien!$L$8,3,IF(BB55&lt;Master_sheet_Kriterien!$M$8,4,5))))</f>
        <v>4</v>
      </c>
      <c r="BD55" s="65">
        <f t="shared" si="12"/>
        <v>25.9998</v>
      </c>
      <c r="BE55" s="62">
        <f>IF(BD55&lt;Master_sheet_Kriterien!$J$10,1,IF(BD55&lt;Master_sheet_Kriterien!$K$10,2,IF(BD55&lt;Master_sheet_Kriterien!$L$10,3,IF(BD55&lt;Master_sheet_Kriterien!$M$10,4,5))))</f>
        <v>4</v>
      </c>
      <c r="BF55" s="65">
        <f>VLOOKUP($D55,Struktur_daten_BW_2017!$B$7:$AH$452,Calc_Targetkreise!BF$5,FALSE)</f>
        <v>10.2</v>
      </c>
      <c r="BG55" s="62">
        <f>IF(BF55&lt;Master_sheet_Kriterien!$J$12,1,IF(BF55&lt;Master_sheet_Kriterien!$K$12,2,IF(BF55&lt;Master_sheet_Kriterien!$L$12,3,IF(BF55&lt;Master_sheet_Kriterien!$M$12,4,5))))</f>
        <v>5</v>
      </c>
      <c r="BH55" s="65">
        <f>VLOOKUP($D55,Struktur_daten_BW_2017!$B$7:$AH$452,Calc_Targetkreise!BH$5,FALSE)</f>
        <v>14.4</v>
      </c>
      <c r="BI55" s="62">
        <f>IF(BH55&lt;Master_sheet_Kriterien!$J$14,1,IF(BH55&lt;Master_sheet_Kriterien!$K$14,2,IF(BH55&lt;Master_sheet_Kriterien!$L$14,3,IF(BH55&lt;Master_sheet_Kriterien!$M$14,4,5))))</f>
        <v>5</v>
      </c>
      <c r="BJ55" s="65">
        <f>VLOOKUP($D55,Struktur_daten_BW_2017!$B$7:$AH$452,Calc_Targetkreise!BJ$5,FALSE)</f>
        <v>34.2</v>
      </c>
      <c r="BK55" s="62">
        <f>IF(BJ55&lt;Master_sheet_Kriterien!$J$16,1,IF(BJ55&lt;Master_sheet_Kriterien!$K$16,2,IF(BJ55&lt;Master_sheet_Kriterien!$L$16,3,IF(BJ55&lt;Master_sheet_Kriterien!$M$16,4,5))))</f>
        <v>1</v>
      </c>
      <c r="BL55" s="65">
        <f>VLOOKUP($D55,Struktur_daten_BW_2017!$B$7:$AH$452,Calc_Targetkreise!BL$5,FALSE)</f>
        <v>14.8</v>
      </c>
      <c r="BM55" s="62">
        <f>IF(BL55&lt;Master_sheet_Kriterien!$J$18,1,IF(BL55&lt;Master_sheet_Kriterien!$K$18,2,IF(BL55&lt;Master_sheet_Kriterien!$L$18,3,IF(BL55&lt;Master_sheet_Kriterien!$M$18,4,5))))</f>
        <v>1</v>
      </c>
      <c r="BN55" s="65">
        <f>VLOOKUP($D55,Struktur_daten_BW_2017!$B$7:$AH$452,Calc_Targetkreise!BN$5,FALSE)</f>
        <v>10.7</v>
      </c>
      <c r="BO55" s="62">
        <f>IF(BN55&lt;Master_sheet_Kriterien!$J$20,1,IF(BN55&lt;Master_sheet_Kriterien!$K$20,2,IF(BN55&lt;Master_sheet_Kriterien!$L$20,3,IF(BN55&lt;Master_sheet_Kriterien!$M$20,4,5))))</f>
        <v>3</v>
      </c>
      <c r="BP55" s="59">
        <f>VLOOKUP($D55,Struktur_daten_BW_2017!$B$7:$AH$452,Calc_Targetkreise!BP$5,FALSE)</f>
        <v>20468</v>
      </c>
      <c r="BQ55" s="62">
        <f>IF(BP55&lt;Master_sheet_Kriterien!$J$38,1,IF(BP55&lt;Master_sheet_Kriterien!$K$38,2,IF(BP55&lt;Master_sheet_Kriterien!$L$38,3,IF(BP55&lt;Master_sheet_Kriterien!$M$38,4,5))))</f>
        <v>3</v>
      </c>
      <c r="BR55" s="65">
        <f>VLOOKUP($D55,Struktur_daten_BW_2017!$B$7:$AH$452,Calc_Targetkreise!BR$5,FALSE)</f>
        <v>39.1</v>
      </c>
      <c r="BS55" s="62">
        <f>IF(BR55&lt;Master_sheet_Kriterien!$J$24,1,IF(BR55&lt;Master_sheet_Kriterien!$K$24,2,IF(BR55&lt;Master_sheet_Kriterien!$L$24,3,IF(BR55&lt;Master_sheet_Kriterien!$M$24,4,5))))</f>
        <v>4</v>
      </c>
      <c r="BT55" s="65">
        <f>VLOOKUP($D55,Struktur_daten_BW_2017!$B$7:$AH$452,Calc_Targetkreise!BT$5,FALSE)</f>
        <v>21.6</v>
      </c>
      <c r="BU55" s="62">
        <f>IF(BT55&lt;Master_sheet_Kriterien!$J$26,1,IF(BT55&lt;Master_sheet_Kriterien!$K$26,2,IF(BT55&lt;Master_sheet_Kriterien!$L$26,3,IF(BT55&lt;Master_sheet_Kriterien!$M$26,4,5))))</f>
        <v>5</v>
      </c>
      <c r="BV55" s="65">
        <f t="shared" si="13"/>
        <v>5.50584</v>
      </c>
      <c r="BW55" s="62">
        <f>IF(BV55&lt;Master_sheet_Kriterien!$J$28,1,IF(BV55&lt;Master_sheet_Kriterien!$K$28,2,IF(BV55&lt;Master_sheet_Kriterien!$L$28,3,IF(BV55&lt;Master_sheet_Kriterien!$M$28,4,5))))</f>
        <v>5</v>
      </c>
      <c r="BX55" s="65">
        <f>VLOOKUP($D55,Struktur_daten_BW_2017!$B$7:$AH$452,Calc_Targetkreise!BX$5,FALSE)</f>
        <v>45.83333333</v>
      </c>
      <c r="BY55" s="62">
        <f>IF(BX55&lt;Master_sheet_Kriterien!$J$30,1,IF(BX55&lt;Master_sheet_Kriterien!$K$30,2,IF(BX55&lt;Master_sheet_Kriterien!$L$30,3,IF(BX55&lt;Master_sheet_Kriterien!$M$30,4,5))))</f>
        <v>5</v>
      </c>
      <c r="BZ55" s="65">
        <f t="shared" si="215"/>
        <v>27.658</v>
      </c>
      <c r="CA55" s="62">
        <f>IF(BZ55&lt;Master_sheet_Kriterien!$J$32,1,IF(BZ55&lt;Master_sheet_Kriterien!$K$32,2,IF(BZ55&lt;Master_sheet_Kriterien!$L$32,3,IF(BZ55&lt;Master_sheet_Kriterien!$M$32,4,5))))</f>
        <v>2</v>
      </c>
      <c r="CB55" s="65">
        <f t="shared" si="216"/>
        <v>10.85052962</v>
      </c>
      <c r="CC55" s="62">
        <f>IF(CB55&lt;Master_sheet_Kriterien!$J$34,1,IF(CB55&lt;Master_sheet_Kriterien!$K$34,2,IF(CB55&lt;Master_sheet_Kriterien!$L$34,3,IF(CB55&lt;Master_sheet_Kriterien!$M$34,4,5))))</f>
        <v>4</v>
      </c>
      <c r="CD55" s="65">
        <f>100-VLOOKUP($D55,Struktur_daten_BW_2017!$B$7:$AH$452,Calc_Targetkreise!CD$5,FALSE)</f>
        <v>58</v>
      </c>
      <c r="CE55" s="62">
        <f>IF(CD55&lt;Master_sheet_Kriterien!$J$40,1,IF(CD55&lt;Master_sheet_Kriterien!$K$40,2,IF(CD55&lt;Master_sheet_Kriterien!$L$40,3,IF(CD55&lt;Master_sheet_Kriterien!$M$40,4,5))))</f>
        <v>4</v>
      </c>
      <c r="CF55" s="61"/>
      <c r="CG55" s="59">
        <f>VLOOKUP($D55,EW_19_Kreise!$A$6:$CQ$406,Calc_Targetkreise!CG$5,FALSE)/1000</f>
        <v>123.608</v>
      </c>
      <c r="CH55" s="59">
        <f>VLOOKUP($D55,BW_17_Kreise!$B$7:$CC$410,Calc_Targetkreise!CH$5,FALSE)/1000</f>
        <v>123.09</v>
      </c>
      <c r="CI55" s="59">
        <f>VLOOKUP($D55,EW_Erg_09_14_Kreise!$A$10:$BK$412,Calc_Targetkreise!CI$5,FALSE)/1000</f>
        <v>120.658</v>
      </c>
      <c r="CJ55" s="59">
        <f>VLOOKUP($D55,EW_Erg_09_14_Kreise!$A$10:$BK$412,Calc_Targetkreise!CJ$5,FALSE)/1000</f>
        <v>118.495</v>
      </c>
      <c r="CK55" s="59">
        <f>VLOOKUP($D55,EW_Erg_09_14_Kreise!$A$10:$BK$412,Calc_Targetkreise!CK$5,FALSE)/1000</f>
        <v>50.705</v>
      </c>
      <c r="CL55" s="45">
        <f>14106+13552</f>
        <v>27658</v>
      </c>
      <c r="CM55" s="59">
        <f>VLOOKUP($D55,Struktur_daten_BW_2017!$B$7:$AH$452,Calc_Targetkreise!CM$5,FALSE)</f>
        <v>254.9</v>
      </c>
      <c r="CN55" s="66">
        <v>14.0</v>
      </c>
      <c r="CO55" s="67">
        <f t="shared" si="16"/>
        <v>0.05492349941</v>
      </c>
      <c r="CP55" s="62">
        <f>IF(CO55&lt;Master_sheet_Kriterien!$J$58,1,IF(CO55&lt;Master_sheet_Kriterien!$K$58,2,IF(CO55&lt;Master_sheet_Kriterien!$L$58,3,IF(CO55&lt;Master_sheet_Kriterien!$M$58,4,5))))</f>
        <v>2</v>
      </c>
      <c r="CQ55" s="66">
        <v>12.0</v>
      </c>
      <c r="CR55" s="67">
        <f t="shared" si="17"/>
        <v>0.04707728521</v>
      </c>
      <c r="CS55" s="62">
        <f>IF(CR55&lt;Master_sheet_Kriterien!$J$59,1,IF(CR55&lt;Master_sheet_Kriterien!$K$59,2,IF(CR55&lt;Master_sheet_Kriterien!$L$59,3,IF(CR55&lt;Master_sheet_Kriterien!$M$59,4,5))))</f>
        <v>1</v>
      </c>
      <c r="CT55" s="66">
        <v>2.0</v>
      </c>
      <c r="CU55" s="44"/>
      <c r="CV55" s="66">
        <v>0.0</v>
      </c>
      <c r="CW55" s="68"/>
      <c r="CY55" s="31">
        <f t="shared" si="18"/>
        <v>3404</v>
      </c>
      <c r="DB55" s="76" t="str">
        <f t="shared" si="19"/>
        <v>Osnabrück, Stadt</v>
      </c>
      <c r="DC55" s="58">
        <f t="shared" si="20"/>
        <v>24</v>
      </c>
      <c r="DD55" s="77">
        <f t="shared" si="21"/>
        <v>218</v>
      </c>
      <c r="DE55" s="72">
        <f t="shared" si="22"/>
        <v>0.008605699054</v>
      </c>
      <c r="DG55" s="76" t="str">
        <f t="shared" si="23"/>
        <v>Osnabrück, Stadt</v>
      </c>
      <c r="DH55" s="58" t="str">
        <f t="shared" si="24"/>
        <v>#REF!</v>
      </c>
      <c r="DI55" s="75">
        <f t="shared" si="25"/>
        <v>209.549235</v>
      </c>
      <c r="DJ55" s="78">
        <f t="shared" si="26"/>
        <v>0.008605699054</v>
      </c>
      <c r="DK55" s="75"/>
      <c r="DL55" s="75"/>
      <c r="DM55" s="75"/>
      <c r="DN55" s="75"/>
      <c r="DO55" s="75"/>
      <c r="DP55" s="44"/>
    </row>
    <row r="56" ht="16.5" customHeight="1">
      <c r="A56" s="58">
        <f t="shared" si="5"/>
        <v>241</v>
      </c>
      <c r="B56" s="58">
        <f t="shared" si="6"/>
        <v>146</v>
      </c>
      <c r="C56" s="58" t="s">
        <v>177</v>
      </c>
      <c r="D56" s="58">
        <v>3405.0</v>
      </c>
      <c r="E56" s="58" t="s">
        <v>211</v>
      </c>
      <c r="F56" s="59">
        <f>VLOOKUP($D56,EW_19_Kreise!$A$6:$CQ$406,Calc_Targetkreise!F$5,FALSE)/1000</f>
        <v>32.622</v>
      </c>
      <c r="G56" s="59">
        <f>VLOOKUP($D56,BW_17_Kreise!$B$7:$CC$410,Calc_Targetkreise!G$5,FALSE)/1000</f>
        <v>43.328</v>
      </c>
      <c r="H56" s="59">
        <f>VLOOKUP($D56,EW_Erg_09_14_Kreise!$A$10:$BK$412,Calc_Targetkreise!H$5,FALSE)/1000</f>
        <v>23.906</v>
      </c>
      <c r="I56" s="60">
        <f t="shared" ref="I56:K56" si="221">F56/CG56</f>
        <v>0.5286682008</v>
      </c>
      <c r="J56" s="60">
        <f t="shared" si="221"/>
        <v>0.6957080236</v>
      </c>
      <c r="K56" s="60">
        <f t="shared" si="221"/>
        <v>0.3725416861</v>
      </c>
      <c r="L56" s="61">
        <f t="shared" ref="L56:M56" si="222">1-(T56+X56)</f>
        <v>0.4797376004</v>
      </c>
      <c r="M56" s="61">
        <f t="shared" si="222"/>
        <v>0.4004569793</v>
      </c>
      <c r="N56" s="62">
        <f>IF(L56&lt;Master_sheet_Kriterien!$J$46,1,IF(L56&lt;Master_sheet_Kriterien!$K$46,2,IF(L56&lt;Master_sheet_Kriterien!$L$46,3,IF(L56&lt;Master_sheet_Kriterien!$M$46,4,5))))</f>
        <v>4</v>
      </c>
      <c r="O56" s="62">
        <f>IF(M56&lt;Master_sheet_Kriterien!$J$46,1,IF(M56&lt;Master_sheet_Kriterien!$K$46,2,IF(M56&lt;Master_sheet_Kriterien!$L$46,3,IF(M56&lt;Master_sheet_Kriterien!$M$46,4,5))))</f>
        <v>2</v>
      </c>
      <c r="P56" s="61">
        <f t="shared" ref="P56:Q56" si="223">1-(T56+AM56)</f>
        <v>0.646772117</v>
      </c>
      <c r="Q56" s="61">
        <f t="shared" si="223"/>
        <v>0.5943731536</v>
      </c>
      <c r="R56" s="62">
        <f>IF(P56&lt;Master_sheet_Kriterien!$J$46,1,IF(P56&lt;Master_sheet_Kriterien!$K$46,2,IF(P56&lt;Master_sheet_Kriterien!$L$46,3,IF(P56&lt;Master_sheet_Kriterien!$M$46,4,5))))</f>
        <v>5</v>
      </c>
      <c r="S56" s="62">
        <f>IF(Q56&lt;Master_sheet_Kriterien!$J$46,1,IF(Q56&lt;Master_sheet_Kriterien!$K$46,2,IF(Q56&lt;Master_sheet_Kriterien!$L$46,3,IF(Q56&lt;Master_sheet_Kriterien!$M$46,4,5))))</f>
        <v>5</v>
      </c>
      <c r="T56" s="61">
        <f>VLOOKUP($D56,EW_19_Kreise!$A$6:$CQ$406,Calc_Targetkreise!T$5,FALSE)/1000/F56</f>
        <v>0.2606216664</v>
      </c>
      <c r="U56" s="63">
        <f>VLOOKUP($D56,BW_17_Kreise!$B$7:$CC$410,Calc_Targetkreise!U$5,FALSE)/1000/$G56</f>
        <v>0.2991598966</v>
      </c>
      <c r="V56" s="61">
        <f>VLOOKUP(Calc_Targetkreise!$D56,EW_Erg_09_14_Kreise!$A$7:$BK$412,Calc_Targetkreise!V$5,FALSE)/1000/$H56</f>
        <v>0.3449761566</v>
      </c>
      <c r="W56" s="61">
        <f>VLOOKUP(Calc_Targetkreise!$D56,EW_Erg_09_14_Kreise!$A$7:$BK$412,Calc_Targetkreise!W$5,FALSE)/1000/CK56</f>
        <v>0.3394449271</v>
      </c>
      <c r="X56" s="61">
        <f>VLOOKUP($D56,EW_19_Kreise!$A$6:$CQ$406,Calc_Targetkreise!X$5,FALSE)/1000/F56</f>
        <v>0.2596407332</v>
      </c>
      <c r="Y56" s="63">
        <f>VLOOKUP($D56,BW_17_Kreise!$B$7:$CC$410,Calc_Targetkreise!Y$5,FALSE)/1000/$G56</f>
        <v>0.3003831241</v>
      </c>
      <c r="Z56" s="61">
        <f>VLOOKUP(Calc_Targetkreise!$D56,EW_Erg_09_14_Kreise!$A$7:$BK$412,Calc_Targetkreise!Z$5,FALSE)/1000/$H56</f>
        <v>0.3476533088</v>
      </c>
      <c r="AA56" s="61">
        <f>VLOOKUP(Calc_Targetkreise!$D56,EW_Erg_09_14_Kreise!$A$7:$BK$412,Calc_Targetkreise!AA$5,FALSE)/1000/$H56</f>
        <v>0.2567137957</v>
      </c>
      <c r="AB56" s="61">
        <f>VLOOKUP($D56,EW_19_Kreise!$A$6:$CQ$406,Calc_Targetkreise!AB$5,FALSE)/1000/F56</f>
        <v>0.1965544724</v>
      </c>
      <c r="AC56" s="63">
        <f>VLOOKUP($D56,BW_17_Kreise!$B$7:$CC$410,Calc_Targetkreise!AC$5,FALSE)/1000/$G56</f>
        <v>0.0717088257</v>
      </c>
      <c r="AD56" s="61">
        <f>VLOOKUP(Calc_Targetkreise!$D56,EW_Erg_09_14_Kreise!$A$7:$BK$412,Calc_Targetkreise!AD$5,FALSE)/1000/$H56</f>
        <v>0.09470425835</v>
      </c>
      <c r="AE56" s="62">
        <f>IF(AC56&lt;Master_sheet_Kriterien!$J$54,1,IF(AC56&lt;Master_sheet_Kriterien!$K$54,2,IF(AC56&lt;Master_sheet_Kriterien!$L$54,3,IF(AC56&lt;Master_sheet_Kriterien!$M$54,4,5))))</f>
        <v>2</v>
      </c>
      <c r="AF56" s="61">
        <f>VLOOKUP(Calc_Targetkreise!$D56,EW_Erg_09_14_Kreise!$A$7:$BK$412,Calc_Targetkreise!AF$5,FALSE)/1000/$H56</f>
        <v>0.09160880114</v>
      </c>
      <c r="AG56" s="63">
        <f>VLOOKUP($D56,BW_17_Kreise!$B$7:$CC$410,Calc_Targetkreise!AG$5,FALSE)/1000/$G56</f>
        <v>0.09010339734</v>
      </c>
      <c r="AH56" s="61">
        <f>VLOOKUP(Calc_Targetkreise!$D56,EW_Erg_09_14_Kreise!$A$7:$BK$412,Calc_Targetkreise!AH$5,FALSE)/1000/$H56</f>
        <v>0.02915586045</v>
      </c>
      <c r="AI56" s="61">
        <f>VLOOKUP(Calc_Targetkreise!$D56,EW_Erg_09_14_Kreise!$A$7:$BK$412,Calc_Targetkreise!AI$5,FALSE)/1000/$H56</f>
        <v>0.1090521208</v>
      </c>
      <c r="AJ56" s="63">
        <f>VLOOKUP($D56,BW_17_Kreise!$B$7:$CC$410,Calc_Targetkreise!AJ$5,FALSE)/1000/$G56</f>
        <v>0.08668759232</v>
      </c>
      <c r="AK56" s="61">
        <f>VLOOKUP(Calc_Targetkreise!$D56,EW_Erg_09_14_Kreise!$A$7:$BK$412,Calc_Targetkreise!AK$5,FALSE)/1000/$H56</f>
        <v>0.04986195934</v>
      </c>
      <c r="AL56" s="61">
        <f>VLOOKUP(Calc_Targetkreise!$D56,EW_Erg_09_14_Kreise!$A$7:$BK$412,Calc_Targetkreise!AL$5,FALSE)/1000/$H56</f>
        <v>0.05864636493</v>
      </c>
      <c r="AM56" s="61">
        <f>VLOOKUP($D56,EW_19_Kreise!$A$6:$CQ$406,Calc_Targetkreise!AM$5,FALSE)/1000/F56</f>
        <v>0.09260621666</v>
      </c>
      <c r="AN56" s="63">
        <f>VLOOKUP($D56,BW_17_Kreise!$B$7:$CC$410,Calc_Targetkreise!AN$5,FALSE)/1000/$G56</f>
        <v>0.1064669498</v>
      </c>
      <c r="AO56" s="61">
        <f>VLOOKUP(Calc_Targetkreise!$D56,EW_Erg_09_14_Kreise!$A$7:$BK$412,Calc_Targetkreise!AO$5,FALSE)/1000/$H56</f>
        <v>0.06952229566</v>
      </c>
      <c r="AP56" s="61">
        <f>VLOOKUP(Calc_Targetkreise!$D56,EW_Erg_09_14_Kreise!$A$7:$BK$412,Calc_Targetkreise!AP$5,FALSE)/1000/$H56</f>
        <v>0.0003764745252</v>
      </c>
      <c r="AQ56" s="61">
        <f t="shared" ref="AQ56:AR56" si="224">1-U56-Y56-AC56-AG56-AJ56-AN56</f>
        <v>0.04549021418</v>
      </c>
      <c r="AR56" s="61">
        <f t="shared" si="224"/>
        <v>0.0641261608</v>
      </c>
      <c r="AS56" s="61">
        <f t="shared" si="11"/>
        <v>0.1441575158</v>
      </c>
      <c r="AT56" s="63">
        <f>VLOOKUP($D56,BW_17_Kreise!$B$7:$CC$410,Calc_Targetkreise!AT$5,FALSE)/1000/$G56</f>
        <v>0.002954209749</v>
      </c>
      <c r="AU56" s="61">
        <f>VLOOKUP(Calc_Targetkreise!$D56,EW_Erg_09_14_Kreise!$A$7:$BK$412,Calc_Targetkreise!AU$5,FALSE)/1000/$H56</f>
        <v>0.0119635238</v>
      </c>
      <c r="AV56" s="62">
        <f>IF(AU56&lt;Master_sheet_Kriterien!$J$44,1,IF(AU56&lt;Master_sheet_Kriterien!$K$44,2,IF(AU56&lt;Master_sheet_Kriterien!$L$44,3,IF(AU56&lt;Master_sheet_Kriterien!$M$44,4,5))))</f>
        <v>3</v>
      </c>
      <c r="AW56" s="61">
        <f>VLOOKUP(Calc_Targetkreise!$D56,EW_Erg_09_14_Kreise!$A$7:$BK$412,Calc_Targetkreise!AW$5,FALSE)/1000/$H56</f>
        <v>0.008742575086</v>
      </c>
      <c r="AX56" s="61">
        <f>VLOOKUP($D56,EW_19_Kreise!$A$6:$CQ$406,Calc_Targetkreise!AX$5,FALSE)/1000/F56</f>
        <v>0.00668260683</v>
      </c>
      <c r="AY56" s="62">
        <f>IF(AX56&lt;Master_sheet_Kriterien!$J$56,1,IF(AX56&lt;Master_sheet_Kriterien!$K$56,2,IF(AX56&lt;Master_sheet_Kriterien!$L$56,3,IF(AX56&lt;Master_sheet_Kriterien!$M$56,4,5))))</f>
        <v>4</v>
      </c>
      <c r="AZ56" s="64">
        <f>VLOOKUP($D56,EW_19_Kreise!$A$6:$CQ$406,Calc_Targetkreise!AZ$5,FALSE)</f>
        <v>218</v>
      </c>
      <c r="BA56" s="62">
        <f>IF(AZ56&lt;Master_sheet_Kriterien!$J$57,1,IF(AZ56&lt;Master_sheet_Kriterien!$K$57,2,IF(AZ56&lt;Master_sheet_Kriterien!$L$57,3,IF(AZ56&lt;Master_sheet_Kriterien!$M$56,4,5))))</f>
        <v>2</v>
      </c>
      <c r="BB56" s="59">
        <f>VLOOKUP($D56,Struktur_daten_BW_2017!$B$7:$AH$452,Calc_Targetkreise!BB$5,FALSE)</f>
        <v>168.5</v>
      </c>
      <c r="BC56" s="62">
        <f>IF(BB56&lt;Master_sheet_Kriterien!$J$8,1,IF(BB56&lt;Master_sheet_Kriterien!$K$8,2,IF(BB56&lt;Master_sheet_Kriterien!$L$8,3,IF(BB56&lt;Master_sheet_Kriterien!$M$8,4,5))))</f>
        <v>2</v>
      </c>
      <c r="BD56" s="65">
        <f t="shared" si="12"/>
        <v>18.7191</v>
      </c>
      <c r="BE56" s="62">
        <f>IF(BD56&lt;Master_sheet_Kriterien!$J$10,1,IF(BD56&lt;Master_sheet_Kriterien!$K$10,2,IF(BD56&lt;Master_sheet_Kriterien!$L$10,3,IF(BD56&lt;Master_sheet_Kriterien!$M$10,4,5))))</f>
        <v>2</v>
      </c>
      <c r="BF56" s="65">
        <f>VLOOKUP($D56,Struktur_daten_BW_2017!$B$7:$AH$452,Calc_Targetkreise!BF$5,FALSE)</f>
        <v>8.1</v>
      </c>
      <c r="BG56" s="62">
        <f>IF(BF56&lt;Master_sheet_Kriterien!$J$12,1,IF(BF56&lt;Master_sheet_Kriterien!$K$12,2,IF(BF56&lt;Master_sheet_Kriterien!$L$12,3,IF(BF56&lt;Master_sheet_Kriterien!$M$12,4,5))))</f>
        <v>3</v>
      </c>
      <c r="BH56" s="65">
        <f>VLOOKUP($D56,Struktur_daten_BW_2017!$B$7:$AH$452,Calc_Targetkreise!BH$5,FALSE)</f>
        <v>10.3</v>
      </c>
      <c r="BI56" s="62">
        <f>IF(BH56&lt;Master_sheet_Kriterien!$J$14,1,IF(BH56&lt;Master_sheet_Kriterien!$K$14,2,IF(BH56&lt;Master_sheet_Kriterien!$L$14,3,IF(BH56&lt;Master_sheet_Kriterien!$M$14,4,5))))</f>
        <v>1</v>
      </c>
      <c r="BJ56" s="65">
        <f>VLOOKUP($D56,Struktur_daten_BW_2017!$B$7:$AH$452,Calc_Targetkreise!BJ$5,FALSE)</f>
        <v>34.2</v>
      </c>
      <c r="BK56" s="62">
        <f>IF(BJ56&lt;Master_sheet_Kriterien!$J$16,1,IF(BJ56&lt;Master_sheet_Kriterien!$K$16,2,IF(BJ56&lt;Master_sheet_Kriterien!$L$16,3,IF(BJ56&lt;Master_sheet_Kriterien!$M$16,4,5))))</f>
        <v>1</v>
      </c>
      <c r="BL56" s="65">
        <f>VLOOKUP($D56,Struktur_daten_BW_2017!$B$7:$AH$452,Calc_Targetkreise!BL$5,FALSE)</f>
        <v>19.1</v>
      </c>
      <c r="BM56" s="62">
        <f>IF(BL56&lt;Master_sheet_Kriterien!$J$18,1,IF(BL56&lt;Master_sheet_Kriterien!$K$18,2,IF(BL56&lt;Master_sheet_Kriterien!$L$18,3,IF(BL56&lt;Master_sheet_Kriterien!$M$18,4,5))))</f>
        <v>5</v>
      </c>
      <c r="BN56" s="65">
        <f>VLOOKUP($D56,Struktur_daten_BW_2017!$B$7:$AH$452,Calc_Targetkreise!BN$5,FALSE)</f>
        <v>12.7</v>
      </c>
      <c r="BO56" s="62">
        <f>IF(BN56&lt;Master_sheet_Kriterien!$J$20,1,IF(BN56&lt;Master_sheet_Kriterien!$K$20,2,IF(BN56&lt;Master_sheet_Kriterien!$L$20,3,IF(BN56&lt;Master_sheet_Kriterien!$M$20,4,5))))</f>
        <v>5</v>
      </c>
      <c r="BP56" s="59">
        <f>VLOOKUP($D56,Struktur_daten_BW_2017!$B$7:$AH$452,Calc_Targetkreise!BP$5,FALSE)</f>
        <v>18657</v>
      </c>
      <c r="BQ56" s="62">
        <f>IF(BP56&lt;Master_sheet_Kriterien!$J$38,1,IF(BP56&lt;Master_sheet_Kriterien!$K$38,2,IF(BP56&lt;Master_sheet_Kriterien!$L$38,3,IF(BP56&lt;Master_sheet_Kriterien!$M$38,4,5))))</f>
        <v>1</v>
      </c>
      <c r="BR56" s="65">
        <f>VLOOKUP($D56,Struktur_daten_BW_2017!$B$7:$AH$452,Calc_Targetkreise!BR$5,FALSE)</f>
        <v>30.9</v>
      </c>
      <c r="BS56" s="62">
        <f>IF(BR56&lt;Master_sheet_Kriterien!$J$24,1,IF(BR56&lt;Master_sheet_Kriterien!$K$24,2,IF(BR56&lt;Master_sheet_Kriterien!$L$24,3,IF(BR56&lt;Master_sheet_Kriterien!$M$24,4,5))))</f>
        <v>2</v>
      </c>
      <c r="BT56" s="65">
        <f>VLOOKUP($D56,Struktur_daten_BW_2017!$B$7:$AH$452,Calc_Targetkreise!BT$5,FALSE)</f>
        <v>16.4</v>
      </c>
      <c r="BU56" s="62">
        <f>IF(BT56&lt;Master_sheet_Kriterien!$J$26,1,IF(BT56&lt;Master_sheet_Kriterien!$K$26,2,IF(BT56&lt;Master_sheet_Kriterien!$L$26,3,IF(BT56&lt;Master_sheet_Kriterien!$M$26,4,5))))</f>
        <v>5</v>
      </c>
      <c r="BV56" s="65">
        <f t="shared" si="13"/>
        <v>3.79004</v>
      </c>
      <c r="BW56" s="62">
        <f>IF(BV56&lt;Master_sheet_Kriterien!$J$28,1,IF(BV56&lt;Master_sheet_Kriterien!$K$28,2,IF(BV56&lt;Master_sheet_Kriterien!$L$28,3,IF(BV56&lt;Master_sheet_Kriterien!$M$28,4,5))))</f>
        <v>2</v>
      </c>
      <c r="BX56" s="65">
        <f>VLOOKUP($D56,Struktur_daten_BW_2017!$B$7:$AH$452,Calc_Targetkreise!BX$5,FALSE)</f>
        <v>34.75609756</v>
      </c>
      <c r="BY56" s="62">
        <f>IF(BX56&lt;Master_sheet_Kriterien!$J$30,1,IF(BX56&lt;Master_sheet_Kriterien!$K$30,2,IF(BX56&lt;Master_sheet_Kriterien!$L$30,3,IF(BX56&lt;Master_sheet_Kriterien!$M$30,4,5))))</f>
        <v>5</v>
      </c>
      <c r="BZ56" s="65">
        <f t="shared" si="215"/>
        <v>6.434</v>
      </c>
      <c r="CA56" s="62">
        <f>IF(BZ56&lt;Master_sheet_Kriterien!$J$32,1,IF(BZ56&lt;Master_sheet_Kriterien!$K$32,2,IF(BZ56&lt;Master_sheet_Kriterien!$L$32,3,IF(BZ56&lt;Master_sheet_Kriterien!$M$32,4,5))))</f>
        <v>1</v>
      </c>
      <c r="CB56" s="65">
        <f t="shared" si="216"/>
        <v>2.784076158</v>
      </c>
      <c r="CC56" s="62">
        <f>IF(CB56&lt;Master_sheet_Kriterien!$J$34,1,IF(CB56&lt;Master_sheet_Kriterien!$K$34,2,IF(CB56&lt;Master_sheet_Kriterien!$L$34,3,IF(CB56&lt;Master_sheet_Kriterien!$M$34,4,5))))</f>
        <v>1</v>
      </c>
      <c r="CD56" s="65">
        <f>100-VLOOKUP($D56,Struktur_daten_BW_2017!$B$7:$AH$452,Calc_Targetkreise!CD$5,FALSE)</f>
        <v>48</v>
      </c>
      <c r="CE56" s="62">
        <f>IF(CD56&lt;Master_sheet_Kriterien!$J$40,1,IF(CD56&lt;Master_sheet_Kriterien!$K$40,2,IF(CD56&lt;Master_sheet_Kriterien!$L$40,3,IF(CD56&lt;Master_sheet_Kriterien!$M$40,4,5))))</f>
        <v>3</v>
      </c>
      <c r="CF56" s="61"/>
      <c r="CG56" s="59">
        <f>VLOOKUP($D56,EW_19_Kreise!$A$6:$CQ$406,Calc_Targetkreise!CG$5,FALSE)/1000</f>
        <v>61.706</v>
      </c>
      <c r="CH56" s="59">
        <f>VLOOKUP($D56,BW_17_Kreise!$B$7:$CC$410,Calc_Targetkreise!CH$5,FALSE)/1000</f>
        <v>62.279</v>
      </c>
      <c r="CI56" s="59">
        <f>VLOOKUP($D56,EW_Erg_09_14_Kreise!$A$10:$BK$412,Calc_Targetkreise!CI$5,FALSE)/1000</f>
        <v>64.17</v>
      </c>
      <c r="CJ56" s="59">
        <f>VLOOKUP($D56,EW_Erg_09_14_Kreise!$A$10:$BK$412,Calc_Targetkreise!CJ$5,FALSE)/1000</f>
        <v>64.831</v>
      </c>
      <c r="CK56" s="59">
        <f>VLOOKUP($D56,EW_Erg_09_14_Kreise!$A$10:$BK$412,Calc_Targetkreise!CK$5,FALSE)/1000</f>
        <v>21.871</v>
      </c>
      <c r="CL56" s="45">
        <f>6434</f>
        <v>6434</v>
      </c>
      <c r="CM56" s="59">
        <f>VLOOKUP($D56,Struktur_daten_BW_2017!$B$7:$AH$452,Calc_Targetkreise!CM$5,FALSE)</f>
        <v>231.1</v>
      </c>
      <c r="CN56" s="66">
        <v>4.0</v>
      </c>
      <c r="CO56" s="67">
        <f t="shared" si="16"/>
        <v>0.01730852445</v>
      </c>
      <c r="CP56" s="62">
        <f>IF(CO56&lt;Master_sheet_Kriterien!$J$58,1,IF(CO56&lt;Master_sheet_Kriterien!$K$58,2,IF(CO56&lt;Master_sheet_Kriterien!$L$58,3,IF(CO56&lt;Master_sheet_Kriterien!$M$58,4,5))))</f>
        <v>1</v>
      </c>
      <c r="CQ56" s="66">
        <v>0.0</v>
      </c>
      <c r="CR56" s="67">
        <f t="shared" si="17"/>
        <v>0</v>
      </c>
      <c r="CS56" s="62">
        <f>IF(CR56&lt;Master_sheet_Kriterien!$J$59,1,IF(CR56&lt;Master_sheet_Kriterien!$K$59,2,IF(CR56&lt;Master_sheet_Kriterien!$L$59,3,IF(CR56&lt;Master_sheet_Kriterien!$M$59,4,5))))</f>
        <v>1</v>
      </c>
      <c r="CT56" s="66">
        <v>4.0</v>
      </c>
      <c r="CU56" s="44"/>
      <c r="CV56" s="66">
        <v>0.0</v>
      </c>
      <c r="CW56" s="68"/>
      <c r="CY56" s="31">
        <f t="shared" si="18"/>
        <v>3405</v>
      </c>
      <c r="DB56" s="76" t="str">
        <f t="shared" si="19"/>
        <v>Wilhelmshaven, Stadt</v>
      </c>
      <c r="DC56" s="58">
        <f t="shared" si="20"/>
        <v>241</v>
      </c>
      <c r="DD56" s="77">
        <f t="shared" si="21"/>
        <v>146</v>
      </c>
      <c r="DE56" s="72">
        <f t="shared" si="22"/>
        <v>0.00668260683</v>
      </c>
      <c r="DG56" s="76" t="str">
        <f t="shared" si="23"/>
        <v>Wilhelmshaven, Stadt</v>
      </c>
      <c r="DH56" s="58" t="str">
        <f t="shared" si="24"/>
        <v>#REF!</v>
      </c>
      <c r="DI56" s="75">
        <f t="shared" si="25"/>
        <v>140.1730852</v>
      </c>
      <c r="DJ56" s="78">
        <f t="shared" si="26"/>
        <v>0.00668260683</v>
      </c>
      <c r="DK56" s="75"/>
      <c r="DL56" s="75"/>
      <c r="DM56" s="75"/>
      <c r="DN56" s="75"/>
      <c r="DO56" s="75"/>
      <c r="DP56" s="44"/>
    </row>
    <row r="57" ht="16.5" customHeight="1">
      <c r="A57" s="58">
        <f t="shared" si="5"/>
        <v>172</v>
      </c>
      <c r="B57" s="58">
        <f t="shared" si="6"/>
        <v>159</v>
      </c>
      <c r="C57" s="58" t="s">
        <v>177</v>
      </c>
      <c r="D57" s="58">
        <v>3451.0</v>
      </c>
      <c r="E57" s="58" t="s">
        <v>212</v>
      </c>
      <c r="F57" s="59">
        <f>VLOOKUP($D57,EW_19_Kreise!$A$6:$CQ$406,Calc_Targetkreise!F$5,FALSE)/1000</f>
        <v>62.792</v>
      </c>
      <c r="G57" s="59">
        <f>VLOOKUP($D57,BW_17_Kreise!$B$7:$CC$410,Calc_Targetkreise!G$5,FALSE)/1000</f>
        <v>74.874</v>
      </c>
      <c r="H57" s="59">
        <f>VLOOKUP($D57,EW_Erg_09_14_Kreise!$A$10:$BK$412,Calc_Targetkreise!H$5,FALSE)/1000</f>
        <v>46.382</v>
      </c>
      <c r="I57" s="60">
        <f t="shared" ref="I57:K57" si="225">F57/CG57</f>
        <v>0.6435848554</v>
      </c>
      <c r="J57" s="60">
        <f t="shared" si="225"/>
        <v>0.7703007171</v>
      </c>
      <c r="K57" s="60">
        <f t="shared" si="225"/>
        <v>0.4865057638</v>
      </c>
      <c r="L57" s="61">
        <f t="shared" ref="L57:M57" si="226">1-(T57+X57)</f>
        <v>0.4976111607</v>
      </c>
      <c r="M57" s="61">
        <f t="shared" si="226"/>
        <v>0.3796511473</v>
      </c>
      <c r="N57" s="62">
        <f>IF(L57&lt;Master_sheet_Kriterien!$J$46,1,IF(L57&lt;Master_sheet_Kriterien!$K$46,2,IF(L57&lt;Master_sheet_Kriterien!$L$46,3,IF(L57&lt;Master_sheet_Kriterien!$M$46,4,5))))</f>
        <v>4</v>
      </c>
      <c r="O57" s="62">
        <f>IF(M57&lt;Master_sheet_Kriterien!$J$46,1,IF(M57&lt;Master_sheet_Kriterien!$K$46,2,IF(M57&lt;Master_sheet_Kriterien!$L$46,3,IF(M57&lt;Master_sheet_Kriterien!$M$46,4,5))))</f>
        <v>1</v>
      </c>
      <c r="P57" s="61">
        <f t="shared" ref="P57:Q57" si="227">1-(T57+AM57)</f>
        <v>0.6246496369</v>
      </c>
      <c r="Q57" s="61">
        <f t="shared" si="227"/>
        <v>0.5663247589</v>
      </c>
      <c r="R57" s="62">
        <f>IF(P57&lt;Master_sheet_Kriterien!$J$46,1,IF(P57&lt;Master_sheet_Kriterien!$K$46,2,IF(P57&lt;Master_sheet_Kriterien!$L$46,3,IF(P57&lt;Master_sheet_Kriterien!$M$46,4,5))))</f>
        <v>5</v>
      </c>
      <c r="S57" s="62">
        <f>IF(Q57&lt;Master_sheet_Kriterien!$J$46,1,IF(Q57&lt;Master_sheet_Kriterien!$K$46,2,IF(Q57&lt;Master_sheet_Kriterien!$L$46,3,IF(Q57&lt;Master_sheet_Kriterien!$M$46,4,5))))</f>
        <v>5</v>
      </c>
      <c r="T57" s="61">
        <f>VLOOKUP($D57,EW_19_Kreise!$A$6:$CQ$406,Calc_Targetkreise!T$5,FALSE)/1000/F57</f>
        <v>0.3049751561</v>
      </c>
      <c r="U57" s="63">
        <f>VLOOKUP($D57,BW_17_Kreise!$B$7:$CC$410,Calc_Targetkreise!U$5,FALSE)/1000/$G57</f>
        <v>0.3542484708</v>
      </c>
      <c r="V57" s="61">
        <f>VLOOKUP(Calc_Targetkreise!$D57,EW_Erg_09_14_Kreise!$A$7:$BK$412,Calc_Targetkreise!V$5,FALSE)/1000/$H57</f>
        <v>0.408326506</v>
      </c>
      <c r="W57" s="61">
        <f>VLOOKUP(Calc_Targetkreise!$D57,EW_Erg_09_14_Kreise!$A$7:$BK$412,Calc_Targetkreise!W$5,FALSE)/1000/CK57</f>
        <v>0.370860357</v>
      </c>
      <c r="X57" s="61">
        <f>VLOOKUP($D57,EW_19_Kreise!$A$6:$CQ$406,Calc_Targetkreise!X$5,FALSE)/1000/F57</f>
        <v>0.1974136833</v>
      </c>
      <c r="Y57" s="63">
        <f>VLOOKUP($D57,BW_17_Kreise!$B$7:$CC$410,Calc_Targetkreise!Y$5,FALSE)/1000/$G57</f>
        <v>0.266100382</v>
      </c>
      <c r="Z57" s="61">
        <f>VLOOKUP(Calc_Targetkreise!$D57,EW_Erg_09_14_Kreise!$A$7:$BK$412,Calc_Targetkreise!Z$5,FALSE)/1000/$H57</f>
        <v>0.2985425381</v>
      </c>
      <c r="AA57" s="61">
        <f>VLOOKUP(Calc_Targetkreise!$D57,EW_Erg_09_14_Kreise!$A$7:$BK$412,Calc_Targetkreise!AA$5,FALSE)/1000/$H57</f>
        <v>0.1970807641</v>
      </c>
      <c r="AB57" s="61">
        <f>VLOOKUP($D57,EW_19_Kreise!$A$6:$CQ$406,Calc_Targetkreise!AB$5,FALSE)/1000/F57</f>
        <v>0.2353803032</v>
      </c>
      <c r="AC57" s="63">
        <f>VLOOKUP($D57,BW_17_Kreise!$B$7:$CC$410,Calc_Targetkreise!AC$5,FALSE)/1000/$G57</f>
        <v>0.08960386783</v>
      </c>
      <c r="AD57" s="61">
        <f>VLOOKUP(Calc_Targetkreise!$D57,EW_Erg_09_14_Kreise!$A$7:$BK$412,Calc_Targetkreise!AD$5,FALSE)/1000/$H57</f>
        <v>0.1127377</v>
      </c>
      <c r="AE57" s="62">
        <f>IF(AC57&lt;Master_sheet_Kriterien!$J$54,1,IF(AC57&lt;Master_sheet_Kriterien!$K$54,2,IF(AC57&lt;Master_sheet_Kriterien!$L$54,3,IF(AC57&lt;Master_sheet_Kriterien!$M$54,4,5))))</f>
        <v>3</v>
      </c>
      <c r="AF57" s="61">
        <f>VLOOKUP(Calc_Targetkreise!$D57,EW_Erg_09_14_Kreise!$A$7:$BK$412,Calc_Targetkreise!AF$5,FALSE)/1000/$H57</f>
        <v>0.0963735932</v>
      </c>
      <c r="AG57" s="63">
        <f>VLOOKUP($D57,BW_17_Kreise!$B$7:$CC$410,Calc_Targetkreise!AG$5,FALSE)/1000/$G57</f>
        <v>0.1151534578</v>
      </c>
      <c r="AH57" s="61">
        <f>VLOOKUP(Calc_Targetkreise!$D57,EW_Erg_09_14_Kreise!$A$7:$BK$412,Calc_Targetkreise!AH$5,FALSE)/1000/$H57</f>
        <v>0.03456082101</v>
      </c>
      <c r="AI57" s="61">
        <f>VLOOKUP(Calc_Targetkreise!$D57,EW_Erg_09_14_Kreise!$A$7:$BK$412,Calc_Targetkreise!AI$5,FALSE)/1000/$H57</f>
        <v>0.109568367</v>
      </c>
      <c r="AJ57" s="63">
        <f>VLOOKUP($D57,BW_17_Kreise!$B$7:$CC$410,Calc_Targetkreise!AJ$5,FALSE)/1000/$G57</f>
        <v>0.06400085477</v>
      </c>
      <c r="AK57" s="61">
        <f>VLOOKUP(Calc_Targetkreise!$D57,EW_Erg_09_14_Kreise!$A$7:$BK$412,Calc_Targetkreise!AK$5,FALSE)/1000/$H57</f>
        <v>0.03417273942</v>
      </c>
      <c r="AL57" s="61">
        <f>VLOOKUP(Calc_Targetkreise!$D57,EW_Erg_09_14_Kreise!$A$7:$BK$412,Calc_Targetkreise!AL$5,FALSE)/1000/$H57</f>
        <v>0.02235781122</v>
      </c>
      <c r="AM57" s="61">
        <f>VLOOKUP($D57,EW_19_Kreise!$A$6:$CQ$406,Calc_Targetkreise!AM$5,FALSE)/1000/F57</f>
        <v>0.07037520703</v>
      </c>
      <c r="AN57" s="63">
        <f>VLOOKUP($D57,BW_17_Kreise!$B$7:$CC$410,Calc_Targetkreise!AN$5,FALSE)/1000/$G57</f>
        <v>0.07942677031</v>
      </c>
      <c r="AO57" s="61">
        <f>VLOOKUP(Calc_Targetkreise!$D57,EW_Erg_09_14_Kreise!$A$7:$BK$412,Calc_Targetkreise!AO$5,FALSE)/1000/$H57</f>
        <v>0.06381786038</v>
      </c>
      <c r="AP57" s="61">
        <f>VLOOKUP(Calc_Targetkreise!$D57,EW_Erg_09_14_Kreise!$A$7:$BK$412,Calc_Targetkreise!AP$5,FALSE)/1000/$H57</f>
        <v>0.0000646802639</v>
      </c>
      <c r="AQ57" s="61">
        <f t="shared" ref="AQ57:AR57" si="228">1-U57-Y57-AC57-AG57-AJ57-AN57</f>
        <v>0.03146619654</v>
      </c>
      <c r="AR57" s="61">
        <f t="shared" si="228"/>
        <v>0.04784183519</v>
      </c>
      <c r="AS57" s="61">
        <f t="shared" si="11"/>
        <v>0.2036944272</v>
      </c>
      <c r="AT57" s="63">
        <f>VLOOKUP($D57,BW_17_Kreise!$B$7:$CC$410,Calc_Targetkreise!AT$5,FALSE)/1000/$G57</f>
        <v>0.003005048481</v>
      </c>
      <c r="AU57" s="61">
        <f>VLOOKUP(Calc_Targetkreise!$D57,EW_Erg_09_14_Kreise!$A$7:$BK$412,Calc_Targetkreise!AU$5,FALSE)/1000/$H57</f>
        <v>0.009486438705</v>
      </c>
      <c r="AV57" s="62">
        <f>IF(AU57&lt;Master_sheet_Kriterien!$J$44,1,IF(AU57&lt;Master_sheet_Kriterien!$K$44,2,IF(AU57&lt;Master_sheet_Kriterien!$L$44,3,IF(AU57&lt;Master_sheet_Kriterien!$M$44,4,5))))</f>
        <v>1</v>
      </c>
      <c r="AW57" s="61">
        <f>VLOOKUP(Calc_Targetkreise!$D57,EW_Erg_09_14_Kreise!$A$7:$BK$412,Calc_Targetkreise!AW$5,FALSE)/1000/$H57</f>
        <v>0.005670303135</v>
      </c>
      <c r="AX57" s="61">
        <f>VLOOKUP($D57,EW_19_Kreise!$A$6:$CQ$406,Calc_Targetkreise!AX$5,FALSE)/1000/F57</f>
        <v>0.004538794751</v>
      </c>
      <c r="AY57" s="62">
        <f>IF(AX57&lt;Master_sheet_Kriterien!$J$56,1,IF(AX57&lt;Master_sheet_Kriterien!$K$56,2,IF(AX57&lt;Master_sheet_Kriterien!$L$56,3,IF(AX57&lt;Master_sheet_Kriterien!$M$56,4,5))))</f>
        <v>3</v>
      </c>
      <c r="AZ57" s="64">
        <f>VLOOKUP($D57,EW_19_Kreise!$A$6:$CQ$406,Calc_Targetkreise!AZ$5,FALSE)</f>
        <v>285</v>
      </c>
      <c r="BA57" s="62">
        <f>IF(AZ57&lt;Master_sheet_Kriterien!$J$57,1,IF(AZ57&lt;Master_sheet_Kriterien!$K$57,2,IF(AZ57&lt;Master_sheet_Kriterien!$L$57,3,IF(AZ57&lt;Master_sheet_Kriterien!$M$56,4,5))))</f>
        <v>2</v>
      </c>
      <c r="BB57" s="59">
        <f>VLOOKUP($D57,Struktur_daten_BW_2017!$B$7:$AH$452,Calc_Targetkreise!BB$5,FALSE)</f>
        <v>343.1</v>
      </c>
      <c r="BC57" s="62">
        <f>IF(BB57&lt;Master_sheet_Kriterien!$J$8,1,IF(BB57&lt;Master_sheet_Kriterien!$K$8,2,IF(BB57&lt;Master_sheet_Kriterien!$L$8,3,IF(BB57&lt;Master_sheet_Kriterien!$M$8,4,5))))</f>
        <v>3</v>
      </c>
      <c r="BD57" s="65">
        <f t="shared" si="12"/>
        <v>24.8211</v>
      </c>
      <c r="BE57" s="62">
        <f>IF(BD57&lt;Master_sheet_Kriterien!$J$10,1,IF(BD57&lt;Master_sheet_Kriterien!$K$10,2,IF(BD57&lt;Master_sheet_Kriterien!$L$10,3,IF(BD57&lt;Master_sheet_Kriterien!$M$10,4,5))))</f>
        <v>3</v>
      </c>
      <c r="BF57" s="65">
        <f>VLOOKUP($D57,Struktur_daten_BW_2017!$B$7:$AH$452,Calc_Targetkreise!BF$5,FALSE)</f>
        <v>8.7</v>
      </c>
      <c r="BG57" s="62">
        <f>IF(BF57&lt;Master_sheet_Kriterien!$J$12,1,IF(BF57&lt;Master_sheet_Kriterien!$K$12,2,IF(BF57&lt;Master_sheet_Kriterien!$L$12,3,IF(BF57&lt;Master_sheet_Kriterien!$M$12,4,5))))</f>
        <v>5</v>
      </c>
      <c r="BH57" s="65">
        <f>VLOOKUP($D57,Struktur_daten_BW_2017!$B$7:$AH$452,Calc_Targetkreise!BH$5,FALSE)</f>
        <v>13.3</v>
      </c>
      <c r="BI57" s="62">
        <f>IF(BH57&lt;Master_sheet_Kriterien!$J$14,1,IF(BH57&lt;Master_sheet_Kriterien!$K$14,2,IF(BH57&lt;Master_sheet_Kriterien!$L$14,3,IF(BH57&lt;Master_sheet_Kriterien!$M$14,4,5))))</f>
        <v>5</v>
      </c>
      <c r="BJ57" s="65">
        <f>VLOOKUP($D57,Struktur_daten_BW_2017!$B$7:$AH$452,Calc_Targetkreise!BJ$5,FALSE)</f>
        <v>35.3</v>
      </c>
      <c r="BK57" s="62">
        <f>IF(BJ57&lt;Master_sheet_Kriterien!$J$16,1,IF(BJ57&lt;Master_sheet_Kriterien!$K$16,2,IF(BJ57&lt;Master_sheet_Kriterien!$L$16,3,IF(BJ57&lt;Master_sheet_Kriterien!$M$16,4,5))))</f>
        <v>2</v>
      </c>
      <c r="BL57" s="65">
        <f>VLOOKUP($D57,Struktur_daten_BW_2017!$B$7:$AH$452,Calc_Targetkreise!BL$5,FALSE)</f>
        <v>16.1</v>
      </c>
      <c r="BM57" s="62">
        <f>IF(BL57&lt;Master_sheet_Kriterien!$J$18,1,IF(BL57&lt;Master_sheet_Kriterien!$K$18,2,IF(BL57&lt;Master_sheet_Kriterien!$L$18,3,IF(BL57&lt;Master_sheet_Kriterien!$M$18,4,5))))</f>
        <v>3</v>
      </c>
      <c r="BN57" s="65">
        <f>VLOOKUP($D57,Struktur_daten_BW_2017!$B$7:$AH$452,Calc_Targetkreise!BN$5,FALSE)</f>
        <v>10.1</v>
      </c>
      <c r="BO57" s="62">
        <f>IF(BN57&lt;Master_sheet_Kriterien!$J$20,1,IF(BN57&lt;Master_sheet_Kriterien!$K$20,2,IF(BN57&lt;Master_sheet_Kriterien!$L$20,3,IF(BN57&lt;Master_sheet_Kriterien!$M$20,4,5))))</f>
        <v>2</v>
      </c>
      <c r="BP57" s="59">
        <f>VLOOKUP($D57,Struktur_daten_BW_2017!$B$7:$AH$452,Calc_Targetkreise!BP$5,FALSE)</f>
        <v>19758</v>
      </c>
      <c r="BQ57" s="62">
        <f>IF(BP57&lt;Master_sheet_Kriterien!$J$38,1,IF(BP57&lt;Master_sheet_Kriterien!$K$38,2,IF(BP57&lt;Master_sheet_Kriterien!$L$38,3,IF(BP57&lt;Master_sheet_Kriterien!$M$38,4,5))))</f>
        <v>2</v>
      </c>
      <c r="BR57" s="65">
        <f>VLOOKUP($D57,Struktur_daten_BW_2017!$B$7:$AH$452,Calc_Targetkreise!BR$5,FALSE)</f>
        <v>38.7</v>
      </c>
      <c r="BS57" s="62">
        <f>IF(BR57&lt;Master_sheet_Kriterien!$J$24,1,IF(BR57&lt;Master_sheet_Kriterien!$K$24,2,IF(BR57&lt;Master_sheet_Kriterien!$L$24,3,IF(BR57&lt;Master_sheet_Kriterien!$M$24,4,5))))</f>
        <v>4</v>
      </c>
      <c r="BT57" s="65">
        <f>VLOOKUP($D57,Struktur_daten_BW_2017!$B$7:$AH$452,Calc_Targetkreise!BT$5,FALSE)</f>
        <v>18.3</v>
      </c>
      <c r="BU57" s="62">
        <f>IF(BT57&lt;Master_sheet_Kriterien!$J$26,1,IF(BT57&lt;Master_sheet_Kriterien!$K$26,2,IF(BT57&lt;Master_sheet_Kriterien!$L$26,3,IF(BT57&lt;Master_sheet_Kriterien!$M$26,4,5))))</f>
        <v>5</v>
      </c>
      <c r="BV57" s="65">
        <f t="shared" si="13"/>
        <v>5.22099</v>
      </c>
      <c r="BW57" s="62">
        <f>IF(BV57&lt;Master_sheet_Kriterien!$J$28,1,IF(BV57&lt;Master_sheet_Kriterien!$K$28,2,IF(BV57&lt;Master_sheet_Kriterien!$L$28,3,IF(BV57&lt;Master_sheet_Kriterien!$M$28,4,5))))</f>
        <v>4</v>
      </c>
      <c r="BX57" s="65">
        <f>VLOOKUP($D57,Struktur_daten_BW_2017!$B$7:$AH$452,Calc_Targetkreise!BX$5,FALSE)</f>
        <v>37.70491803</v>
      </c>
      <c r="BY57" s="62">
        <f>IF(BX57&lt;Master_sheet_Kriterien!$J$30,1,IF(BX57&lt;Master_sheet_Kriterien!$K$30,2,IF(BX57&lt;Master_sheet_Kriterien!$L$30,3,IF(BX57&lt;Master_sheet_Kriterien!$M$30,4,5))))</f>
        <v>5</v>
      </c>
      <c r="BZ57" s="65"/>
      <c r="CA57" s="62">
        <f>IF(BZ57&lt;Master_sheet_Kriterien!$J$32,1,IF(BZ57&lt;Master_sheet_Kriterien!$K$32,2,IF(BZ57&lt;Master_sheet_Kriterien!$L$32,3,IF(BZ57&lt;Master_sheet_Kriterien!$M$32,4,5))))</f>
        <v>1</v>
      </c>
      <c r="CB57" s="65"/>
      <c r="CC57" s="62">
        <f>IF(CB57&lt;Master_sheet_Kriterien!$J$34,1,IF(CB57&lt;Master_sheet_Kriterien!$K$34,2,IF(CB57&lt;Master_sheet_Kriterien!$L$34,3,IF(CB57&lt;Master_sheet_Kriterien!$M$34,4,5))))</f>
        <v>1</v>
      </c>
      <c r="CD57" s="65">
        <f>100-VLOOKUP($D57,Struktur_daten_BW_2017!$B$7:$AH$452,Calc_Targetkreise!CD$5,FALSE)</f>
        <v>49.9</v>
      </c>
      <c r="CE57" s="62">
        <f>IF(CD57&lt;Master_sheet_Kriterien!$J$40,1,IF(CD57&lt;Master_sheet_Kriterien!$K$40,2,IF(CD57&lt;Master_sheet_Kriterien!$L$40,3,IF(CD57&lt;Master_sheet_Kriterien!$M$40,4,5))))</f>
        <v>3</v>
      </c>
      <c r="CF57" s="61"/>
      <c r="CG57" s="59">
        <f>VLOOKUP($D57,EW_19_Kreise!$A$6:$CQ$406,Calc_Targetkreise!CG$5,FALSE)/1000</f>
        <v>97.566</v>
      </c>
      <c r="CH57" s="59">
        <f>VLOOKUP($D57,BW_17_Kreise!$B$7:$CC$410,Calc_Targetkreise!CH$5,FALSE)/1000</f>
        <v>97.201</v>
      </c>
      <c r="CI57" s="59">
        <f>VLOOKUP($D57,EW_Erg_09_14_Kreise!$A$10:$BK$412,Calc_Targetkreise!CI$5,FALSE)/1000</f>
        <v>95.337</v>
      </c>
      <c r="CJ57" s="59">
        <f>VLOOKUP($D57,EW_Erg_09_14_Kreise!$A$10:$BK$412,Calc_Targetkreise!CJ$5,FALSE)/1000</f>
        <v>91.753</v>
      </c>
      <c r="CK57" s="59">
        <f>VLOOKUP($D57,EW_Erg_09_14_Kreise!$A$10:$BK$412,Calc_Targetkreise!CK$5,FALSE)/1000</f>
        <v>34.846</v>
      </c>
      <c r="CL57" s="45"/>
      <c r="CM57" s="59">
        <f>VLOOKUP($D57,Struktur_daten_BW_2017!$B$7:$AH$452,Calc_Targetkreise!CM$5,FALSE)</f>
        <v>285.3</v>
      </c>
      <c r="CN57" s="66">
        <v>3.0</v>
      </c>
      <c r="CO57" s="67">
        <f t="shared" si="16"/>
        <v>0.01051524711</v>
      </c>
      <c r="CP57" s="62">
        <f>IF(CO57&lt;Master_sheet_Kriterien!$J$58,1,IF(CO57&lt;Master_sheet_Kriterien!$K$58,2,IF(CO57&lt;Master_sheet_Kriterien!$L$58,3,IF(CO57&lt;Master_sheet_Kriterien!$M$58,4,5))))</f>
        <v>1</v>
      </c>
      <c r="CQ57" s="66">
        <v>3.0</v>
      </c>
      <c r="CR57" s="67">
        <f t="shared" si="17"/>
        <v>0.01051524711</v>
      </c>
      <c r="CS57" s="62">
        <f>IF(CR57&lt;Master_sheet_Kriterien!$J$59,1,IF(CR57&lt;Master_sheet_Kriterien!$K$59,2,IF(CR57&lt;Master_sheet_Kriterien!$L$59,3,IF(CR57&lt;Master_sheet_Kriterien!$M$59,4,5))))</f>
        <v>1</v>
      </c>
      <c r="CT57" s="66">
        <v>0.0</v>
      </c>
      <c r="CU57" s="44"/>
      <c r="CV57" s="66">
        <v>0.0</v>
      </c>
      <c r="CW57" s="68"/>
      <c r="CY57" s="31">
        <f t="shared" si="18"/>
        <v>3451</v>
      </c>
      <c r="DB57" s="76" t="str">
        <f t="shared" si="19"/>
        <v>Ammerland</v>
      </c>
      <c r="DC57" s="58">
        <f t="shared" si="20"/>
        <v>172</v>
      </c>
      <c r="DD57" s="77">
        <f t="shared" si="21"/>
        <v>159</v>
      </c>
      <c r="DE57" s="72">
        <f t="shared" si="22"/>
        <v>0.004538794751</v>
      </c>
      <c r="DG57" s="76" t="str">
        <f t="shared" si="23"/>
        <v>Ammerland</v>
      </c>
      <c r="DH57" s="58" t="str">
        <f t="shared" si="24"/>
        <v>#REF!</v>
      </c>
      <c r="DI57" s="75">
        <f t="shared" si="25"/>
        <v>153.1051525</v>
      </c>
      <c r="DJ57" s="78">
        <f t="shared" si="26"/>
        <v>0.004538794751</v>
      </c>
      <c r="DK57" s="75"/>
      <c r="DL57" s="75"/>
      <c r="DM57" s="75"/>
      <c r="DN57" s="75"/>
      <c r="DO57" s="75"/>
      <c r="DP57" s="44"/>
    </row>
    <row r="58" ht="16.5" customHeight="1">
      <c r="A58" s="58">
        <f t="shared" si="5"/>
        <v>290</v>
      </c>
      <c r="B58" s="58">
        <f t="shared" si="6"/>
        <v>137</v>
      </c>
      <c r="C58" s="58" t="s">
        <v>177</v>
      </c>
      <c r="D58" s="58">
        <v>3452.0</v>
      </c>
      <c r="E58" s="58" t="s">
        <v>213</v>
      </c>
      <c r="F58" s="59">
        <f>VLOOKUP($D58,EW_19_Kreise!$A$6:$CQ$406,Calc_Targetkreise!F$5,FALSE)/1000</f>
        <v>91.024</v>
      </c>
      <c r="G58" s="59">
        <f>VLOOKUP($D58,BW_17_Kreise!$B$7:$CC$410,Calc_Targetkreise!G$5,FALSE)/1000</f>
        <v>113.961</v>
      </c>
      <c r="H58" s="59">
        <f>VLOOKUP($D58,EW_Erg_09_14_Kreise!$A$10:$BK$412,Calc_Targetkreise!H$5,FALSE)/1000</f>
        <v>75.823</v>
      </c>
      <c r="I58" s="60">
        <f t="shared" ref="I58:K58" si="229">F58/CG58</f>
        <v>0.5934851211</v>
      </c>
      <c r="J58" s="60">
        <f t="shared" si="229"/>
        <v>0.7438027856</v>
      </c>
      <c r="K58" s="60">
        <f t="shared" si="229"/>
        <v>0.4981080264</v>
      </c>
      <c r="L58" s="61">
        <f t="shared" ref="L58:M58" si="230">1-(T58+X58)</f>
        <v>0.4712932853</v>
      </c>
      <c r="M58" s="61">
        <f t="shared" si="230"/>
        <v>0.3293144146</v>
      </c>
      <c r="N58" s="62">
        <f>IF(L58&lt;Master_sheet_Kriterien!$J$46,1,IF(L58&lt;Master_sheet_Kriterien!$K$46,2,IF(L58&lt;Master_sheet_Kriterien!$L$46,3,IF(L58&lt;Master_sheet_Kriterien!$M$46,4,5))))</f>
        <v>4</v>
      </c>
      <c r="O58" s="62">
        <f>IF(M58&lt;Master_sheet_Kriterien!$J$46,1,IF(M58&lt;Master_sheet_Kriterien!$K$46,2,IF(M58&lt;Master_sheet_Kriterien!$L$46,3,IF(M58&lt;Master_sheet_Kriterien!$M$46,4,5))))</f>
        <v>1</v>
      </c>
      <c r="P58" s="61">
        <f t="shared" ref="P58:Q58" si="231">1-(T58+AM58)</f>
        <v>0.6659782036</v>
      </c>
      <c r="Q58" s="61">
        <f t="shared" si="231"/>
        <v>0.6172550258</v>
      </c>
      <c r="R58" s="62">
        <f>IF(P58&lt;Master_sheet_Kriterien!$J$46,1,IF(P58&lt;Master_sheet_Kriterien!$K$46,2,IF(P58&lt;Master_sheet_Kriterien!$L$46,3,IF(P58&lt;Master_sheet_Kriterien!$M$46,4,5))))</f>
        <v>5</v>
      </c>
      <c r="S58" s="62">
        <f>IF(Q58&lt;Master_sheet_Kriterien!$J$46,1,IF(Q58&lt;Master_sheet_Kriterien!$K$46,2,IF(Q58&lt;Master_sheet_Kriterien!$L$46,3,IF(Q58&lt;Master_sheet_Kriterien!$M$46,4,5))))</f>
        <v>5</v>
      </c>
      <c r="T58" s="61">
        <f>VLOOKUP($D58,EW_19_Kreise!$A$6:$CQ$406,Calc_Targetkreise!T$5,FALSE)/1000/F58</f>
        <v>0.243034804</v>
      </c>
      <c r="U58" s="63">
        <f>VLOOKUP($D58,BW_17_Kreise!$B$7:$CC$410,Calc_Targetkreise!U$5,FALSE)/1000/$G58</f>
        <v>0.293503918</v>
      </c>
      <c r="V58" s="61">
        <f>VLOOKUP(Calc_Targetkreise!$D58,EW_Erg_09_14_Kreise!$A$7:$BK$412,Calc_Targetkreise!V$5,FALSE)/1000/$H58</f>
        <v>0.3094839297</v>
      </c>
      <c r="W58" s="61">
        <f>VLOOKUP(Calc_Targetkreise!$D58,EW_Erg_09_14_Kreise!$A$7:$BK$412,Calc_Targetkreise!W$5,FALSE)/1000/CK58</f>
        <v>0.30760771</v>
      </c>
      <c r="X58" s="61">
        <f>VLOOKUP($D58,EW_19_Kreise!$A$6:$CQ$406,Calc_Targetkreise!X$5,FALSE)/1000/F58</f>
        <v>0.2856719107</v>
      </c>
      <c r="Y58" s="63">
        <f>VLOOKUP($D58,BW_17_Kreise!$B$7:$CC$410,Calc_Targetkreise!Y$5,FALSE)/1000/$G58</f>
        <v>0.3771816674</v>
      </c>
      <c r="Z58" s="61">
        <f>VLOOKUP(Calc_Targetkreise!$D58,EW_Erg_09_14_Kreise!$A$7:$BK$412,Calc_Targetkreise!Z$5,FALSE)/1000/$H58</f>
        <v>0.441805257</v>
      </c>
      <c r="AA58" s="61">
        <f>VLOOKUP(Calc_Targetkreise!$D58,EW_Erg_09_14_Kreise!$A$7:$BK$412,Calc_Targetkreise!AA$5,FALSE)/1000/$H58</f>
        <v>0.2572702214</v>
      </c>
      <c r="AB58" s="61">
        <f>VLOOKUP($D58,EW_19_Kreise!$A$6:$CQ$406,Calc_Targetkreise!AB$5,FALSE)/1000/F58</f>
        <v>0.1941575848</v>
      </c>
      <c r="AC58" s="63">
        <f>VLOOKUP($D58,BW_17_Kreise!$B$7:$CC$410,Calc_Targetkreise!AC$5,FALSE)/1000/$G58</f>
        <v>0.0718842411</v>
      </c>
      <c r="AD58" s="61">
        <f>VLOOKUP(Calc_Targetkreise!$D58,EW_Erg_09_14_Kreise!$A$7:$BK$412,Calc_Targetkreise!AD$5,FALSE)/1000/$H58</f>
        <v>0.09470741068</v>
      </c>
      <c r="AE58" s="62">
        <f>IF(AC58&lt;Master_sheet_Kriterien!$J$54,1,IF(AC58&lt;Master_sheet_Kriterien!$K$54,2,IF(AC58&lt;Master_sheet_Kriterien!$L$54,3,IF(AC58&lt;Master_sheet_Kriterien!$M$54,4,5))))</f>
        <v>2</v>
      </c>
      <c r="AF58" s="61">
        <f>VLOOKUP(Calc_Targetkreise!$D58,EW_Erg_09_14_Kreise!$A$7:$BK$412,Calc_Targetkreise!AF$5,FALSE)/1000/$H58</f>
        <v>0.07575537766</v>
      </c>
      <c r="AG58" s="63">
        <f>VLOOKUP($D58,BW_17_Kreise!$B$7:$CC$410,Calc_Targetkreise!AG$5,FALSE)/1000/$G58</f>
        <v>0.0715244689</v>
      </c>
      <c r="AH58" s="61">
        <f>VLOOKUP(Calc_Targetkreise!$D58,EW_Erg_09_14_Kreise!$A$7:$BK$412,Calc_Targetkreise!AH$5,FALSE)/1000/$H58</f>
        <v>0.01797607586</v>
      </c>
      <c r="AI58" s="61">
        <f>VLOOKUP(Calc_Targetkreise!$D58,EW_Erg_09_14_Kreise!$A$7:$BK$412,Calc_Targetkreise!AI$5,FALSE)/1000/$H58</f>
        <v>0.05750234098</v>
      </c>
      <c r="AJ58" s="63">
        <f>VLOOKUP($D58,BW_17_Kreise!$B$7:$CC$410,Calc_Targetkreise!AJ$5,FALSE)/1000/$G58</f>
        <v>0.06532059213</v>
      </c>
      <c r="AK58" s="61">
        <f>VLOOKUP(Calc_Targetkreise!$D58,EW_Erg_09_14_Kreise!$A$7:$BK$412,Calc_Targetkreise!AK$5,FALSE)/1000/$H58</f>
        <v>0.0359257745</v>
      </c>
      <c r="AL58" s="61">
        <f>VLOOKUP(Calc_Targetkreise!$D58,EW_Erg_09_14_Kreise!$A$7:$BK$412,Calc_Targetkreise!AL$5,FALSE)/1000/$H58</f>
        <v>0.03432995265</v>
      </c>
      <c r="AM58" s="61">
        <f>VLOOKUP($D58,EW_19_Kreise!$A$6:$CQ$406,Calc_Targetkreise!AM$5,FALSE)/1000/F58</f>
        <v>0.09098699244</v>
      </c>
      <c r="AN58" s="63">
        <f>VLOOKUP($D58,BW_17_Kreise!$B$7:$CC$410,Calc_Targetkreise!AN$5,FALSE)/1000/$G58</f>
        <v>0.08924105615</v>
      </c>
      <c r="AO58" s="61">
        <f>VLOOKUP(Calc_Targetkreise!$D58,EW_Erg_09_14_Kreise!$A$7:$BK$412,Calc_Targetkreise!AO$5,FALSE)/1000/$H58</f>
        <v>0.04428735344</v>
      </c>
      <c r="AP58" s="61">
        <f>VLOOKUP(Calc_Targetkreise!$D58,EW_Erg_09_14_Kreise!$A$7:$BK$412,Calc_Targetkreise!AP$5,FALSE)/1000/$H58</f>
        <v>0.0001318861032</v>
      </c>
      <c r="AQ58" s="61">
        <f t="shared" ref="AQ58:AR58" si="232">1-U58-Y58-AC58-AG58-AJ58-AN58</f>
        <v>0.0313440563</v>
      </c>
      <c r="AR58" s="61">
        <f t="shared" si="232"/>
        <v>0.05581419886</v>
      </c>
      <c r="AS58" s="61">
        <f t="shared" si="11"/>
        <v>0.2674025112</v>
      </c>
      <c r="AT58" s="63">
        <f>VLOOKUP($D58,BW_17_Kreise!$B$7:$CC$410,Calc_Targetkreise!AT$5,FALSE)/1000/$G58</f>
        <v>0.003860969981</v>
      </c>
      <c r="AU58" s="61">
        <f>VLOOKUP(Calc_Targetkreise!$D58,EW_Erg_09_14_Kreise!$A$7:$BK$412,Calc_Targetkreise!AU$5,FALSE)/1000/$H58</f>
        <v>0.01004972106</v>
      </c>
      <c r="AV58" s="62">
        <f>IF(AU58&lt;Master_sheet_Kriterien!$J$44,1,IF(AU58&lt;Master_sheet_Kriterien!$K$44,2,IF(AU58&lt;Master_sheet_Kriterien!$L$44,3,IF(AU58&lt;Master_sheet_Kriterien!$M$44,4,5))))</f>
        <v>2</v>
      </c>
      <c r="AW58" s="61">
        <f>VLOOKUP(Calc_Targetkreise!$D58,EW_Erg_09_14_Kreise!$A$7:$BK$412,Calc_Targetkreise!AW$5,FALSE)/1000/$H58</f>
        <v>0.003732376719</v>
      </c>
      <c r="AX58" s="61">
        <f>VLOOKUP($D58,EW_19_Kreise!$A$6:$CQ$406,Calc_Targetkreise!AX$5,FALSE)/1000/F58</f>
        <v>0.004229653718</v>
      </c>
      <c r="AY58" s="62">
        <f>IF(AX58&lt;Master_sheet_Kriterien!$J$56,1,IF(AX58&lt;Master_sheet_Kriterien!$K$56,2,IF(AX58&lt;Master_sheet_Kriterien!$L$56,3,IF(AX58&lt;Master_sheet_Kriterien!$M$56,4,5))))</f>
        <v>3</v>
      </c>
      <c r="AZ58" s="64">
        <f>VLOOKUP($D58,EW_19_Kreise!$A$6:$CQ$406,Calc_Targetkreise!AZ$5,FALSE)</f>
        <v>385</v>
      </c>
      <c r="BA58" s="62">
        <f>IF(AZ58&lt;Master_sheet_Kriterien!$J$57,1,IF(AZ58&lt;Master_sheet_Kriterien!$K$57,2,IF(AZ58&lt;Master_sheet_Kriterien!$L$57,3,IF(AZ58&lt;Master_sheet_Kriterien!$M$56,4,5))))</f>
        <v>3</v>
      </c>
      <c r="BB58" s="59">
        <f>VLOOKUP($D58,Struktur_daten_BW_2017!$B$7:$AH$452,Calc_Targetkreise!BB$5,FALSE)</f>
        <v>171.8</v>
      </c>
      <c r="BC58" s="62">
        <f>IF(BB58&lt;Master_sheet_Kriterien!$J$8,1,IF(BB58&lt;Master_sheet_Kriterien!$K$8,2,IF(BB58&lt;Master_sheet_Kriterien!$L$8,3,IF(BB58&lt;Master_sheet_Kriterien!$M$8,4,5))))</f>
        <v>2</v>
      </c>
      <c r="BD58" s="65">
        <f t="shared" si="12"/>
        <v>20.1516</v>
      </c>
      <c r="BE58" s="62">
        <f>IF(BD58&lt;Master_sheet_Kriterien!$J$10,1,IF(BD58&lt;Master_sheet_Kriterien!$K$10,2,IF(BD58&lt;Master_sheet_Kriterien!$L$10,3,IF(BD58&lt;Master_sheet_Kriterien!$M$10,4,5))))</f>
        <v>2</v>
      </c>
      <c r="BF58" s="65">
        <f>VLOOKUP($D58,Struktur_daten_BW_2017!$B$7:$AH$452,Calc_Targetkreise!BF$5,FALSE)</f>
        <v>8.4</v>
      </c>
      <c r="BG58" s="62">
        <f>IF(BF58&lt;Master_sheet_Kriterien!$J$12,1,IF(BF58&lt;Master_sheet_Kriterien!$K$12,2,IF(BF58&lt;Master_sheet_Kriterien!$L$12,3,IF(BF58&lt;Master_sheet_Kriterien!$M$12,4,5))))</f>
        <v>4</v>
      </c>
      <c r="BH58" s="65">
        <f>VLOOKUP($D58,Struktur_daten_BW_2017!$B$7:$AH$452,Calc_Targetkreise!BH$5,FALSE)</f>
        <v>11</v>
      </c>
      <c r="BI58" s="62">
        <f>IF(BH58&lt;Master_sheet_Kriterien!$J$14,1,IF(BH58&lt;Master_sheet_Kriterien!$K$14,2,IF(BH58&lt;Master_sheet_Kriterien!$L$14,3,IF(BH58&lt;Master_sheet_Kriterien!$M$14,4,5))))</f>
        <v>2</v>
      </c>
      <c r="BJ58" s="65">
        <f>VLOOKUP($D58,Struktur_daten_BW_2017!$B$7:$AH$452,Calc_Targetkreise!BJ$5,FALSE)</f>
        <v>35.3</v>
      </c>
      <c r="BK58" s="62">
        <f>IF(BJ58&lt;Master_sheet_Kriterien!$J$16,1,IF(BJ58&lt;Master_sheet_Kriterien!$K$16,2,IF(BJ58&lt;Master_sheet_Kriterien!$L$16,3,IF(BJ58&lt;Master_sheet_Kriterien!$M$16,4,5))))</f>
        <v>2</v>
      </c>
      <c r="BL58" s="65">
        <f>VLOOKUP($D58,Struktur_daten_BW_2017!$B$7:$AH$452,Calc_Targetkreise!BL$5,FALSE)</f>
        <v>17.8</v>
      </c>
      <c r="BM58" s="62">
        <f>IF(BL58&lt;Master_sheet_Kriterien!$J$18,1,IF(BL58&lt;Master_sheet_Kriterien!$K$18,2,IF(BL58&lt;Master_sheet_Kriterien!$L$18,3,IF(BL58&lt;Master_sheet_Kriterien!$M$18,4,5))))</f>
        <v>5</v>
      </c>
      <c r="BN58" s="65">
        <f>VLOOKUP($D58,Struktur_daten_BW_2017!$B$7:$AH$452,Calc_Targetkreise!BN$5,FALSE)</f>
        <v>10.5</v>
      </c>
      <c r="BO58" s="62">
        <f>IF(BN58&lt;Master_sheet_Kriterien!$J$20,1,IF(BN58&lt;Master_sheet_Kriterien!$K$20,2,IF(BN58&lt;Master_sheet_Kriterien!$L$20,3,IF(BN58&lt;Master_sheet_Kriterien!$M$20,4,5))))</f>
        <v>3</v>
      </c>
      <c r="BP58" s="59">
        <f>VLOOKUP($D58,Struktur_daten_BW_2017!$B$7:$AH$452,Calc_Targetkreise!BP$5,FALSE)</f>
        <v>18428</v>
      </c>
      <c r="BQ58" s="62">
        <f>IF(BP58&lt;Master_sheet_Kriterien!$J$38,1,IF(BP58&lt;Master_sheet_Kriterien!$K$38,2,IF(BP58&lt;Master_sheet_Kriterien!$L$38,3,IF(BP58&lt;Master_sheet_Kriterien!$M$38,4,5))))</f>
        <v>1</v>
      </c>
      <c r="BR58" s="65">
        <f>VLOOKUP($D58,Struktur_daten_BW_2017!$B$7:$AH$452,Calc_Targetkreise!BR$5,FALSE)</f>
        <v>27.3</v>
      </c>
      <c r="BS58" s="62">
        <f>IF(BR58&lt;Master_sheet_Kriterien!$J$24,1,IF(BR58&lt;Master_sheet_Kriterien!$K$24,2,IF(BR58&lt;Master_sheet_Kriterien!$L$24,3,IF(BR58&lt;Master_sheet_Kriterien!$M$24,4,5))))</f>
        <v>1</v>
      </c>
      <c r="BT58" s="65">
        <f>VLOOKUP($D58,Struktur_daten_BW_2017!$B$7:$AH$452,Calc_Targetkreise!BT$5,FALSE)</f>
        <v>17.2</v>
      </c>
      <c r="BU58" s="62">
        <f>IF(BT58&lt;Master_sheet_Kriterien!$J$26,1,IF(BT58&lt;Master_sheet_Kriterien!$K$26,2,IF(BT58&lt;Master_sheet_Kriterien!$L$26,3,IF(BT58&lt;Master_sheet_Kriterien!$M$26,4,5))))</f>
        <v>5</v>
      </c>
      <c r="BV58" s="65">
        <f t="shared" si="13"/>
        <v>4.12628</v>
      </c>
      <c r="BW58" s="62">
        <f>IF(BV58&lt;Master_sheet_Kriterien!$J$28,1,IF(BV58&lt;Master_sheet_Kriterien!$K$28,2,IF(BV58&lt;Master_sheet_Kriterien!$L$28,3,IF(BV58&lt;Master_sheet_Kriterien!$M$28,4,5))))</f>
        <v>3</v>
      </c>
      <c r="BX58" s="65">
        <f>VLOOKUP($D58,Struktur_daten_BW_2017!$B$7:$AH$452,Calc_Targetkreise!BX$5,FALSE)</f>
        <v>32.55813953</v>
      </c>
      <c r="BY58" s="62">
        <f>IF(BX58&lt;Master_sheet_Kriterien!$J$30,1,IF(BX58&lt;Master_sheet_Kriterien!$K$30,2,IF(BX58&lt;Master_sheet_Kriterien!$L$30,3,IF(BX58&lt;Master_sheet_Kriterien!$M$30,4,5))))</f>
        <v>5</v>
      </c>
      <c r="BZ58" s="65"/>
      <c r="CA58" s="62">
        <f>IF(BZ58&lt;Master_sheet_Kriterien!$J$32,1,IF(BZ58&lt;Master_sheet_Kriterien!$K$32,2,IF(BZ58&lt;Master_sheet_Kriterien!$L$32,3,IF(BZ58&lt;Master_sheet_Kriterien!$M$32,4,5))))</f>
        <v>1</v>
      </c>
      <c r="CB58" s="65"/>
      <c r="CC58" s="62">
        <f>IF(CB58&lt;Master_sheet_Kriterien!$J$34,1,IF(CB58&lt;Master_sheet_Kriterien!$K$34,2,IF(CB58&lt;Master_sheet_Kriterien!$L$34,3,IF(CB58&lt;Master_sheet_Kriterien!$M$34,4,5))))</f>
        <v>1</v>
      </c>
      <c r="CD58" s="65">
        <f>100-VLOOKUP($D58,Struktur_daten_BW_2017!$B$7:$AH$452,Calc_Targetkreise!CD$5,FALSE)</f>
        <v>34.8</v>
      </c>
      <c r="CE58" s="62">
        <f>IF(CD58&lt;Master_sheet_Kriterien!$J$40,1,IF(CD58&lt;Master_sheet_Kriterien!$K$40,2,IF(CD58&lt;Master_sheet_Kriterien!$L$40,3,IF(CD58&lt;Master_sheet_Kriterien!$M$40,4,5))))</f>
        <v>1</v>
      </c>
      <c r="CF58" s="61"/>
      <c r="CG58" s="59">
        <f>VLOOKUP($D58,EW_19_Kreise!$A$6:$CQ$406,Calc_Targetkreise!CG$5,FALSE)/1000</f>
        <v>153.372</v>
      </c>
      <c r="CH58" s="59">
        <f>VLOOKUP($D58,BW_17_Kreise!$B$7:$CC$410,Calc_Targetkreise!CH$5,FALSE)/1000</f>
        <v>153.214</v>
      </c>
      <c r="CI58" s="59">
        <f>VLOOKUP($D58,EW_Erg_09_14_Kreise!$A$10:$BK$412,Calc_Targetkreise!CI$5,FALSE)/1000</f>
        <v>152.222</v>
      </c>
      <c r="CJ58" s="59">
        <f>VLOOKUP($D58,EW_Erg_09_14_Kreise!$A$10:$BK$412,Calc_Targetkreise!CJ$5,FALSE)/1000</f>
        <v>150.325</v>
      </c>
      <c r="CK58" s="59">
        <f>VLOOKUP($D58,EW_Erg_09_14_Kreise!$A$10:$BK$412,Calc_Targetkreise!CK$5,FALSE)/1000</f>
        <v>51.829</v>
      </c>
      <c r="CL58" s="45"/>
      <c r="CM58" s="59">
        <f>VLOOKUP($D58,Struktur_daten_BW_2017!$B$7:$AH$452,Calc_Targetkreise!CM$5,FALSE)</f>
        <v>239.9</v>
      </c>
      <c r="CN58" s="66">
        <v>4.0</v>
      </c>
      <c r="CO58" s="67">
        <f t="shared" si="16"/>
        <v>0.01667361401</v>
      </c>
      <c r="CP58" s="62">
        <f>IF(CO58&lt;Master_sheet_Kriterien!$J$58,1,IF(CO58&lt;Master_sheet_Kriterien!$K$58,2,IF(CO58&lt;Master_sheet_Kriterien!$L$58,3,IF(CO58&lt;Master_sheet_Kriterien!$M$58,4,5))))</f>
        <v>1</v>
      </c>
      <c r="CQ58" s="66">
        <v>4.0</v>
      </c>
      <c r="CR58" s="67">
        <f t="shared" si="17"/>
        <v>0.01667361401</v>
      </c>
      <c r="CS58" s="62">
        <f>IF(CR58&lt;Master_sheet_Kriterien!$J$59,1,IF(CR58&lt;Master_sheet_Kriterien!$K$59,2,IF(CR58&lt;Master_sheet_Kriterien!$L$59,3,IF(CR58&lt;Master_sheet_Kriterien!$M$59,4,5))))</f>
        <v>1</v>
      </c>
      <c r="CT58" s="66">
        <v>0.0</v>
      </c>
      <c r="CU58" s="44"/>
      <c r="CV58" s="66">
        <v>0.0</v>
      </c>
      <c r="CW58" s="68"/>
      <c r="CY58" s="31">
        <f t="shared" si="18"/>
        <v>3452</v>
      </c>
      <c r="DB58" s="76" t="str">
        <f t="shared" si="19"/>
        <v>Aurich</v>
      </c>
      <c r="DC58" s="58">
        <f t="shared" si="20"/>
        <v>290</v>
      </c>
      <c r="DD58" s="77">
        <f t="shared" si="21"/>
        <v>137</v>
      </c>
      <c r="DE58" s="72">
        <f t="shared" si="22"/>
        <v>0.004229653718</v>
      </c>
      <c r="DG58" s="76" t="str">
        <f t="shared" si="23"/>
        <v>Aurich</v>
      </c>
      <c r="DH58" s="58" t="str">
        <f t="shared" si="24"/>
        <v>#REF!</v>
      </c>
      <c r="DI58" s="75">
        <f t="shared" si="25"/>
        <v>131.1667361</v>
      </c>
      <c r="DJ58" s="78">
        <f t="shared" si="26"/>
        <v>0.004229653718</v>
      </c>
      <c r="DK58" s="75"/>
      <c r="DL58" s="75"/>
      <c r="DM58" s="75"/>
      <c r="DN58" s="75"/>
      <c r="DO58" s="75"/>
      <c r="DP58" s="44"/>
    </row>
    <row r="59" ht="16.5" customHeight="1">
      <c r="A59" s="58">
        <f t="shared" si="5"/>
        <v>381</v>
      </c>
      <c r="B59" s="58">
        <f t="shared" si="6"/>
        <v>116</v>
      </c>
      <c r="C59" s="58" t="s">
        <v>177</v>
      </c>
      <c r="D59" s="58">
        <v>3453.0</v>
      </c>
      <c r="E59" s="58" t="s">
        <v>214</v>
      </c>
      <c r="F59" s="59">
        <f>VLOOKUP($D59,EW_19_Kreise!$A$6:$CQ$406,Calc_Targetkreise!F$5,FALSE)/1000</f>
        <v>65.741</v>
      </c>
      <c r="G59" s="59">
        <f>VLOOKUP($D59,BW_17_Kreise!$B$7:$CC$410,Calc_Targetkreise!G$5,FALSE)/1000</f>
        <v>86.177</v>
      </c>
      <c r="H59" s="59">
        <f>VLOOKUP($D59,EW_Erg_09_14_Kreise!$A$10:$BK$412,Calc_Targetkreise!H$5,FALSE)/1000</f>
        <v>59.088</v>
      </c>
      <c r="I59" s="60">
        <f t="shared" ref="I59:K59" si="233">F59/CG59</f>
        <v>0.5468072895</v>
      </c>
      <c r="J59" s="60">
        <f t="shared" si="233"/>
        <v>0.722506812</v>
      </c>
      <c r="K59" s="60">
        <f t="shared" si="233"/>
        <v>0.501017501</v>
      </c>
      <c r="L59" s="61">
        <f t="shared" ref="L59:M59" si="234">1-(T59+X59)</f>
        <v>0.3875663589</v>
      </c>
      <c r="M59" s="61">
        <f t="shared" si="234"/>
        <v>0.2885456676</v>
      </c>
      <c r="N59" s="62">
        <f>IF(L59&lt;Master_sheet_Kriterien!$J$46,1,IF(L59&lt;Master_sheet_Kriterien!$K$46,2,IF(L59&lt;Master_sheet_Kriterien!$L$46,3,IF(L59&lt;Master_sheet_Kriterien!$M$46,4,5))))</f>
        <v>2</v>
      </c>
      <c r="O59" s="62">
        <f>IF(M59&lt;Master_sheet_Kriterien!$J$46,1,IF(M59&lt;Master_sheet_Kriterien!$K$46,2,IF(M59&lt;Master_sheet_Kriterien!$L$46,3,IF(M59&lt;Master_sheet_Kriterien!$M$46,4,5))))</f>
        <v>1</v>
      </c>
      <c r="P59" s="61">
        <f t="shared" ref="P59:Q59" si="235">1-(T59+AM59)</f>
        <v>0.4477875299</v>
      </c>
      <c r="Q59" s="61">
        <f t="shared" si="235"/>
        <v>0.3844181162</v>
      </c>
      <c r="R59" s="62">
        <f>IF(P59&lt;Master_sheet_Kriterien!$J$46,1,IF(P59&lt;Master_sheet_Kriterien!$K$46,2,IF(P59&lt;Master_sheet_Kriterien!$L$46,3,IF(P59&lt;Master_sheet_Kriterien!$M$46,4,5))))</f>
        <v>3</v>
      </c>
      <c r="S59" s="62">
        <f>IF(Q59&lt;Master_sheet_Kriterien!$J$46,1,IF(Q59&lt;Master_sheet_Kriterien!$K$46,2,IF(Q59&lt;Master_sheet_Kriterien!$L$46,3,IF(Q59&lt;Master_sheet_Kriterien!$M$46,4,5))))</f>
        <v>1</v>
      </c>
      <c r="T59" s="61">
        <f>VLOOKUP($D59,EW_19_Kreise!$A$6:$CQ$406,Calc_Targetkreise!T$5,FALSE)/1000/F59</f>
        <v>0.4776319192</v>
      </c>
      <c r="U59" s="63">
        <f>VLOOKUP($D59,BW_17_Kreise!$B$7:$CC$410,Calc_Targetkreise!U$5,FALSE)/1000/$G59</f>
        <v>0.5249776623</v>
      </c>
      <c r="V59" s="61">
        <f>VLOOKUP(Calc_Targetkreise!$D59,EW_Erg_09_14_Kreise!$A$7:$BK$412,Calc_Targetkreise!V$5,FALSE)/1000/$H59</f>
        <v>0.6347989439</v>
      </c>
      <c r="W59" s="61">
        <f>VLOOKUP(Calc_Targetkreise!$D59,EW_Erg_09_14_Kreise!$A$7:$BK$412,Calc_Targetkreise!W$5,FALSE)/1000/CK59</f>
        <v>0.6447693229</v>
      </c>
      <c r="X59" s="61">
        <f>VLOOKUP($D59,EW_19_Kreise!$A$6:$CQ$406,Calc_Targetkreise!X$5,FALSE)/1000/F59</f>
        <v>0.1348017219</v>
      </c>
      <c r="Y59" s="63">
        <f>VLOOKUP($D59,BW_17_Kreise!$B$7:$CC$410,Calc_Targetkreise!Y$5,FALSE)/1000/$G59</f>
        <v>0.1864766701</v>
      </c>
      <c r="Z59" s="61">
        <f>VLOOKUP(Calc_Targetkreise!$D59,EW_Erg_09_14_Kreise!$A$7:$BK$412,Calc_Targetkreise!Z$5,FALSE)/1000/$H59</f>
        <v>0.1943711075</v>
      </c>
      <c r="AA59" s="61">
        <f>VLOOKUP(Calc_Targetkreise!$D59,EW_Erg_09_14_Kreise!$A$7:$BK$412,Calc_Targetkreise!AA$5,FALSE)/1000/$H59</f>
        <v>0.09805713512</v>
      </c>
      <c r="AB59" s="61">
        <f>VLOOKUP($D59,EW_19_Kreise!$A$6:$CQ$406,Calc_Targetkreise!AB$5,FALSE)/1000/F59</f>
        <v>0.156127835</v>
      </c>
      <c r="AC59" s="63">
        <f>VLOOKUP($D59,BW_17_Kreise!$B$7:$CC$410,Calc_Targetkreise!AC$5,FALSE)/1000/$G59</f>
        <v>0.04416491639</v>
      </c>
      <c r="AD59" s="61">
        <f>VLOOKUP(Calc_Targetkreise!$D59,EW_Erg_09_14_Kreise!$A$7:$BK$412,Calc_Targetkreise!AD$5,FALSE)/1000/$H59</f>
        <v>0.04613457893</v>
      </c>
      <c r="AE59" s="62">
        <f>IF(AC59&lt;Master_sheet_Kriterien!$J$54,1,IF(AC59&lt;Master_sheet_Kriterien!$K$54,2,IF(AC59&lt;Master_sheet_Kriterien!$L$54,3,IF(AC59&lt;Master_sheet_Kriterien!$M$54,4,5))))</f>
        <v>1</v>
      </c>
      <c r="AF59" s="61">
        <f>VLOOKUP(Calc_Targetkreise!$D59,EW_Erg_09_14_Kreise!$A$7:$BK$412,Calc_Targetkreise!AF$5,FALSE)/1000/$H59</f>
        <v>0.03667411319</v>
      </c>
      <c r="AG59" s="63">
        <f>VLOOKUP($D59,BW_17_Kreise!$B$7:$CC$410,Calc_Targetkreise!AG$5,FALSE)/1000/$G59</f>
        <v>0.08770321548</v>
      </c>
      <c r="AH59" s="61">
        <f>VLOOKUP(Calc_Targetkreise!$D59,EW_Erg_09_14_Kreise!$A$7:$BK$412,Calc_Targetkreise!AH$5,FALSE)/1000/$H59</f>
        <v>0.02254264825</v>
      </c>
      <c r="AI59" s="61">
        <f>VLOOKUP(Calc_Targetkreise!$D59,EW_Erg_09_14_Kreise!$A$7:$BK$412,Calc_Targetkreise!AI$5,FALSE)/1000/$H59</f>
        <v>0.07080963986</v>
      </c>
      <c r="AJ59" s="63">
        <f>VLOOKUP($D59,BW_17_Kreise!$B$7:$CC$410,Calc_Targetkreise!AJ$5,FALSE)/1000/$G59</f>
        <v>0.04592872808</v>
      </c>
      <c r="AK59" s="61">
        <f>VLOOKUP(Calc_Targetkreise!$D59,EW_Erg_09_14_Kreise!$A$7:$BK$412,Calc_Targetkreise!AK$5,FALSE)/1000/$H59</f>
        <v>0.02372732196</v>
      </c>
      <c r="AL59" s="61">
        <f>VLOOKUP(Calc_Targetkreise!$D59,EW_Erg_09_14_Kreise!$A$7:$BK$412,Calc_Targetkreise!AL$5,FALSE)/1000/$H59</f>
        <v>0.01556999729</v>
      </c>
      <c r="AM59" s="61">
        <f>VLOOKUP($D59,EW_19_Kreise!$A$6:$CQ$406,Calc_Targetkreise!AM$5,FALSE)/1000/F59</f>
        <v>0.07458055095</v>
      </c>
      <c r="AN59" s="63">
        <f>VLOOKUP($D59,BW_17_Kreise!$B$7:$CC$410,Calc_Targetkreise!AN$5,FALSE)/1000/$G59</f>
        <v>0.09060422154</v>
      </c>
      <c r="AO59" s="61">
        <f>VLOOKUP(Calc_Targetkreise!$D59,EW_Erg_09_14_Kreise!$A$7:$BK$412,Calc_Targetkreise!AO$5,FALSE)/1000/$H59</f>
        <v>0.03701259139</v>
      </c>
      <c r="AP59" s="61">
        <f>VLOOKUP(Calc_Targetkreise!$D59,EW_Erg_09_14_Kreise!$A$7:$BK$412,Calc_Targetkreise!AP$5,FALSE)/1000/$H59</f>
        <v>0.0001184673707</v>
      </c>
      <c r="AQ59" s="61">
        <f t="shared" ref="AQ59:AR59" si="236">1-U59-Y59-AC59-AG59-AJ59-AN59</f>
        <v>0.02014458614</v>
      </c>
      <c r="AR59" s="61">
        <f t="shared" si="236"/>
        <v>0.04141280802</v>
      </c>
      <c r="AS59" s="61">
        <f t="shared" si="11"/>
        <v>0.1340013242</v>
      </c>
      <c r="AT59" s="63">
        <f>VLOOKUP($D59,BW_17_Kreise!$B$7:$CC$410,Calc_Targetkreise!AT$5,FALSE)/1000/$G59</f>
        <v>0.002216368637</v>
      </c>
      <c r="AU59" s="61">
        <f>VLOOKUP(Calc_Targetkreise!$D59,EW_Erg_09_14_Kreise!$A$7:$BK$412,Calc_Targetkreise!AU$5,FALSE)/1000/$H59</f>
        <v>0.006532629299</v>
      </c>
      <c r="AV59" s="62">
        <f>IF(AU59&lt;Master_sheet_Kriterien!$J$44,1,IF(AU59&lt;Master_sheet_Kriterien!$K$44,2,IF(AU59&lt;Master_sheet_Kriterien!$L$44,3,IF(AU59&lt;Master_sheet_Kriterien!$M$44,4,5))))</f>
        <v>1</v>
      </c>
      <c r="AW59" s="61">
        <f>VLOOKUP(Calc_Targetkreise!$D59,EW_Erg_09_14_Kreise!$A$7:$BK$412,Calc_Targetkreise!AW$5,FALSE)/1000/$H59</f>
        <v>0.00343555375</v>
      </c>
      <c r="AX59" s="61">
        <f>VLOOKUP($D59,EW_19_Kreise!$A$6:$CQ$406,Calc_Targetkreise!AX$5,FALSE)/1000/F59</f>
        <v>0.003529000167</v>
      </c>
      <c r="AY59" s="62">
        <f>IF(AX59&lt;Master_sheet_Kriterien!$J$56,1,IF(AX59&lt;Master_sheet_Kriterien!$K$56,2,IF(AX59&lt;Master_sheet_Kriterien!$L$56,3,IF(AX59&lt;Master_sheet_Kriterien!$M$56,4,5))))</f>
        <v>2</v>
      </c>
      <c r="AZ59" s="64">
        <f>VLOOKUP($D59,EW_19_Kreise!$A$6:$CQ$406,Calc_Targetkreise!AZ$5,FALSE)</f>
        <v>232</v>
      </c>
      <c r="BA59" s="62">
        <f>IF(AZ59&lt;Master_sheet_Kriterien!$J$57,1,IF(AZ59&lt;Master_sheet_Kriterien!$K$57,2,IF(AZ59&lt;Master_sheet_Kriterien!$L$57,3,IF(AZ59&lt;Master_sheet_Kriterien!$M$56,4,5))))</f>
        <v>2</v>
      </c>
      <c r="BB59" s="59">
        <f>VLOOKUP($D59,Struktur_daten_BW_2017!$B$7:$AH$452,Calc_Targetkreise!BB$5,FALSE)</f>
        <v>135.6</v>
      </c>
      <c r="BC59" s="62">
        <f>IF(BB59&lt;Master_sheet_Kriterien!$J$8,1,IF(BB59&lt;Master_sheet_Kriterien!$K$8,2,IF(BB59&lt;Master_sheet_Kriterien!$L$8,3,IF(BB59&lt;Master_sheet_Kriterien!$M$8,4,5))))</f>
        <v>2</v>
      </c>
      <c r="BD59" s="65">
        <f t="shared" si="12"/>
        <v>29.3522</v>
      </c>
      <c r="BE59" s="62">
        <f>IF(BD59&lt;Master_sheet_Kriterien!$J$10,1,IF(BD59&lt;Master_sheet_Kriterien!$K$10,2,IF(BD59&lt;Master_sheet_Kriterien!$L$10,3,IF(BD59&lt;Master_sheet_Kriterien!$M$10,4,5))))</f>
        <v>4</v>
      </c>
      <c r="BF59" s="65">
        <f>VLOOKUP($D59,Struktur_daten_BW_2017!$B$7:$AH$452,Calc_Targetkreise!BF$5,FALSE)</f>
        <v>9.7</v>
      </c>
      <c r="BG59" s="62">
        <f>IF(BF59&lt;Master_sheet_Kriterien!$J$12,1,IF(BF59&lt;Master_sheet_Kriterien!$K$12,2,IF(BF59&lt;Master_sheet_Kriterien!$L$12,3,IF(BF59&lt;Master_sheet_Kriterien!$M$12,4,5))))</f>
        <v>5</v>
      </c>
      <c r="BH59" s="65">
        <f>VLOOKUP($D59,Struktur_daten_BW_2017!$B$7:$AH$452,Calc_Targetkreise!BH$5,FALSE)</f>
        <v>13</v>
      </c>
      <c r="BI59" s="62">
        <f>IF(BH59&lt;Master_sheet_Kriterien!$J$14,1,IF(BH59&lt;Master_sheet_Kriterien!$K$14,2,IF(BH59&lt;Master_sheet_Kriterien!$L$14,3,IF(BH59&lt;Master_sheet_Kriterien!$M$14,4,5))))</f>
        <v>4</v>
      </c>
      <c r="BJ59" s="65">
        <f>VLOOKUP($D59,Struktur_daten_BW_2017!$B$7:$AH$452,Calc_Targetkreise!BJ$5,FALSE)</f>
        <v>35.7</v>
      </c>
      <c r="BK59" s="62">
        <f>IF(BJ59&lt;Master_sheet_Kriterien!$J$16,1,IF(BJ59&lt;Master_sheet_Kriterien!$K$16,2,IF(BJ59&lt;Master_sheet_Kriterien!$L$16,3,IF(BJ59&lt;Master_sheet_Kriterien!$M$16,4,5))))</f>
        <v>3</v>
      </c>
      <c r="BL59" s="65">
        <f>VLOOKUP($D59,Struktur_daten_BW_2017!$B$7:$AH$452,Calc_Targetkreise!BL$5,FALSE)</f>
        <v>13</v>
      </c>
      <c r="BM59" s="62">
        <f>IF(BL59&lt;Master_sheet_Kriterien!$J$18,1,IF(BL59&lt;Master_sheet_Kriterien!$K$18,2,IF(BL59&lt;Master_sheet_Kriterien!$L$18,3,IF(BL59&lt;Master_sheet_Kriterien!$M$18,4,5))))</f>
        <v>1</v>
      </c>
      <c r="BN59" s="65">
        <f>VLOOKUP($D59,Struktur_daten_BW_2017!$B$7:$AH$452,Calc_Targetkreise!BN$5,FALSE)</f>
        <v>8.3</v>
      </c>
      <c r="BO59" s="62">
        <f>IF(BN59&lt;Master_sheet_Kriterien!$J$20,1,IF(BN59&lt;Master_sheet_Kriterien!$K$20,2,IF(BN59&lt;Master_sheet_Kriterien!$L$20,3,IF(BN59&lt;Master_sheet_Kriterien!$M$20,4,5))))</f>
        <v>1</v>
      </c>
      <c r="BP59" s="59">
        <f>VLOOKUP($D59,Struktur_daten_BW_2017!$B$7:$AH$452,Calc_Targetkreise!BP$5,FALSE)</f>
        <v>20024</v>
      </c>
      <c r="BQ59" s="62">
        <f>IF(BP59&lt;Master_sheet_Kriterien!$J$38,1,IF(BP59&lt;Master_sheet_Kriterien!$K$38,2,IF(BP59&lt;Master_sheet_Kriterien!$L$38,3,IF(BP59&lt;Master_sheet_Kriterien!$M$38,4,5))))</f>
        <v>2</v>
      </c>
      <c r="BR59" s="65">
        <f>VLOOKUP($D59,Struktur_daten_BW_2017!$B$7:$AH$452,Calc_Targetkreise!BR$5,FALSE)</f>
        <v>25.5</v>
      </c>
      <c r="BS59" s="62">
        <f>IF(BR59&lt;Master_sheet_Kriterien!$J$24,1,IF(BR59&lt;Master_sheet_Kriterien!$K$24,2,IF(BR59&lt;Master_sheet_Kriterien!$L$24,3,IF(BR59&lt;Master_sheet_Kriterien!$M$24,4,5))))</f>
        <v>1</v>
      </c>
      <c r="BT59" s="65">
        <f>VLOOKUP($D59,Struktur_daten_BW_2017!$B$7:$AH$452,Calc_Targetkreise!BT$5,FALSE)</f>
        <v>20.9</v>
      </c>
      <c r="BU59" s="62">
        <f>IF(BT59&lt;Master_sheet_Kriterien!$J$26,1,IF(BT59&lt;Master_sheet_Kriterien!$K$26,2,IF(BT59&lt;Master_sheet_Kriterien!$L$26,3,IF(BT59&lt;Master_sheet_Kriterien!$M$26,4,5))))</f>
        <v>5</v>
      </c>
      <c r="BV59" s="65">
        <f t="shared" si="13"/>
        <v>6.32434</v>
      </c>
      <c r="BW59" s="62">
        <f>IF(BV59&lt;Master_sheet_Kriterien!$J$28,1,IF(BV59&lt;Master_sheet_Kriterien!$K$28,2,IF(BV59&lt;Master_sheet_Kriterien!$L$28,3,IF(BV59&lt;Master_sheet_Kriterien!$M$28,4,5))))</f>
        <v>5</v>
      </c>
      <c r="BX59" s="65">
        <f>VLOOKUP($D59,Struktur_daten_BW_2017!$B$7:$AH$452,Calc_Targetkreise!BX$5,FALSE)</f>
        <v>38.75598086</v>
      </c>
      <c r="BY59" s="62">
        <f>IF(BX59&lt;Master_sheet_Kriterien!$J$30,1,IF(BX59&lt;Master_sheet_Kriterien!$K$30,2,IF(BX59&lt;Master_sheet_Kriterien!$L$30,3,IF(BX59&lt;Master_sheet_Kriterien!$M$30,4,5))))</f>
        <v>5</v>
      </c>
      <c r="BZ59" s="65"/>
      <c r="CA59" s="62">
        <f>IF(BZ59&lt;Master_sheet_Kriterien!$J$32,1,IF(BZ59&lt;Master_sheet_Kriterien!$K$32,2,IF(BZ59&lt;Master_sheet_Kriterien!$L$32,3,IF(BZ59&lt;Master_sheet_Kriterien!$M$32,4,5))))</f>
        <v>1</v>
      </c>
      <c r="CB59" s="65"/>
      <c r="CC59" s="62">
        <f>IF(CB59&lt;Master_sheet_Kriterien!$J$34,1,IF(CB59&lt;Master_sheet_Kriterien!$K$34,2,IF(CB59&lt;Master_sheet_Kriterien!$L$34,3,IF(CB59&lt;Master_sheet_Kriterien!$M$34,4,5))))</f>
        <v>1</v>
      </c>
      <c r="CD59" s="65">
        <f>100-VLOOKUP($D59,Struktur_daten_BW_2017!$B$7:$AH$452,Calc_Targetkreise!CD$5,FALSE)</f>
        <v>34</v>
      </c>
      <c r="CE59" s="62">
        <f>IF(CD59&lt;Master_sheet_Kriterien!$J$40,1,IF(CD59&lt;Master_sheet_Kriterien!$K$40,2,IF(CD59&lt;Master_sheet_Kriterien!$L$40,3,IF(CD59&lt;Master_sheet_Kriterien!$M$40,4,5))))</f>
        <v>1</v>
      </c>
      <c r="CF59" s="61"/>
      <c r="CG59" s="59">
        <f>VLOOKUP($D59,EW_19_Kreise!$A$6:$CQ$406,Calc_Targetkreise!CG$5,FALSE)/1000</f>
        <v>120.227</v>
      </c>
      <c r="CH59" s="59">
        <f>VLOOKUP($D59,BW_17_Kreise!$B$7:$CC$410,Calc_Targetkreise!CH$5,FALSE)/1000</f>
        <v>119.275</v>
      </c>
      <c r="CI59" s="59">
        <f>VLOOKUP($D59,EW_Erg_09_14_Kreise!$A$10:$BK$412,Calc_Targetkreise!CI$5,FALSE)/1000</f>
        <v>117.936</v>
      </c>
      <c r="CJ59" s="59">
        <f>VLOOKUP($D59,EW_Erg_09_14_Kreise!$A$10:$BK$412,Calc_Targetkreise!CJ$5,FALSE)/1000</f>
        <v>115.205</v>
      </c>
      <c r="CK59" s="59">
        <f>VLOOKUP($D59,EW_Erg_09_14_Kreise!$A$10:$BK$412,Calc_Targetkreise!CK$5,FALSE)/1000</f>
        <v>41.725</v>
      </c>
      <c r="CL59" s="45"/>
      <c r="CM59" s="59">
        <f>VLOOKUP($D59,Struktur_daten_BW_2017!$B$7:$AH$452,Calc_Targetkreise!CM$5,FALSE)</f>
        <v>302.6</v>
      </c>
      <c r="CN59" s="66">
        <v>3.0</v>
      </c>
      <c r="CO59" s="67">
        <f t="shared" si="16"/>
        <v>0.009914077991</v>
      </c>
      <c r="CP59" s="62">
        <f>IF(CO59&lt;Master_sheet_Kriterien!$J$58,1,IF(CO59&lt;Master_sheet_Kriterien!$K$58,2,IF(CO59&lt;Master_sheet_Kriterien!$L$58,3,IF(CO59&lt;Master_sheet_Kriterien!$M$58,4,5))))</f>
        <v>1</v>
      </c>
      <c r="CQ59" s="66">
        <v>2.0</v>
      </c>
      <c r="CR59" s="67">
        <f t="shared" si="17"/>
        <v>0.006609385327</v>
      </c>
      <c r="CS59" s="62">
        <f>IF(CR59&lt;Master_sheet_Kriterien!$J$59,1,IF(CR59&lt;Master_sheet_Kriterien!$K$59,2,IF(CR59&lt;Master_sheet_Kriterien!$L$59,3,IF(CR59&lt;Master_sheet_Kriterien!$M$59,4,5))))</f>
        <v>1</v>
      </c>
      <c r="CT59" s="66">
        <v>1.0</v>
      </c>
      <c r="CU59" s="44"/>
      <c r="CV59" s="66">
        <v>0.0</v>
      </c>
      <c r="CW59" s="68"/>
      <c r="CY59" s="31">
        <f t="shared" si="18"/>
        <v>3453</v>
      </c>
      <c r="DB59" s="76" t="str">
        <f t="shared" si="19"/>
        <v>Cloppenburg</v>
      </c>
      <c r="DC59" s="58">
        <f t="shared" si="20"/>
        <v>381</v>
      </c>
      <c r="DD59" s="77">
        <f t="shared" si="21"/>
        <v>116</v>
      </c>
      <c r="DE59" s="72">
        <f t="shared" si="22"/>
        <v>0.003529000167</v>
      </c>
      <c r="DG59" s="76" t="str">
        <f t="shared" si="23"/>
        <v>Cloppenburg</v>
      </c>
      <c r="DH59" s="58" t="str">
        <f t="shared" si="24"/>
        <v>#REF!</v>
      </c>
      <c r="DI59" s="75">
        <f t="shared" si="25"/>
        <v>110.0991408</v>
      </c>
      <c r="DJ59" s="78">
        <f t="shared" si="26"/>
        <v>0.003529000167</v>
      </c>
      <c r="DK59" s="75"/>
      <c r="DL59" s="75"/>
      <c r="DM59" s="75"/>
      <c r="DN59" s="75"/>
      <c r="DO59" s="75"/>
      <c r="DP59" s="44"/>
    </row>
    <row r="60" ht="16.5" customHeight="1">
      <c r="A60" s="58">
        <f t="shared" si="5"/>
        <v>376</v>
      </c>
      <c r="B60" s="58">
        <f t="shared" si="6"/>
        <v>119</v>
      </c>
      <c r="C60" s="58" t="s">
        <v>177</v>
      </c>
      <c r="D60" s="58">
        <v>3454.0</v>
      </c>
      <c r="E60" s="58" t="s">
        <v>215</v>
      </c>
      <c r="F60" s="59">
        <f>VLOOKUP($D60,EW_19_Kreise!$A$6:$CQ$406,Calc_Targetkreise!F$5,FALSE)/1000</f>
        <v>149.187</v>
      </c>
      <c r="G60" s="59">
        <f>VLOOKUP($D60,BW_17_Kreise!$B$7:$CC$410,Calc_Targetkreise!G$5,FALSE)/1000</f>
        <v>182.983</v>
      </c>
      <c r="H60" s="59">
        <f>VLOOKUP($D60,EW_Erg_09_14_Kreise!$A$10:$BK$412,Calc_Targetkreise!H$5,FALSE)/1000</f>
        <v>120.503</v>
      </c>
      <c r="I60" s="60">
        <f t="shared" ref="I60:K60" si="237">F60/CG60</f>
        <v>0.6240332289</v>
      </c>
      <c r="J60" s="60">
        <f t="shared" si="237"/>
        <v>0.7701434368</v>
      </c>
      <c r="K60" s="60">
        <f t="shared" si="237"/>
        <v>0.5103550797</v>
      </c>
      <c r="L60" s="61">
        <f t="shared" ref="L60:M60" si="238">1-(T60+X60)</f>
        <v>0.360044776</v>
      </c>
      <c r="M60" s="61">
        <f t="shared" si="238"/>
        <v>0.2713858664</v>
      </c>
      <c r="N60" s="62">
        <f>IF(L60&lt;Master_sheet_Kriterien!$J$46,1,IF(L60&lt;Master_sheet_Kriterien!$K$46,2,IF(L60&lt;Master_sheet_Kriterien!$L$46,3,IF(L60&lt;Master_sheet_Kriterien!$M$46,4,5))))</f>
        <v>1</v>
      </c>
      <c r="O60" s="62">
        <f>IF(M60&lt;Master_sheet_Kriterien!$J$46,1,IF(M60&lt;Master_sheet_Kriterien!$K$46,2,IF(M60&lt;Master_sheet_Kriterien!$L$46,3,IF(M60&lt;Master_sheet_Kriterien!$M$46,4,5))))</f>
        <v>1</v>
      </c>
      <c r="P60" s="61">
        <f t="shared" ref="P60:Q60" si="239">1-(T60+AM60)</f>
        <v>0.453270057</v>
      </c>
      <c r="Q60" s="61">
        <f t="shared" si="239"/>
        <v>0.410983534</v>
      </c>
      <c r="R60" s="62">
        <f>IF(P60&lt;Master_sheet_Kriterien!$J$46,1,IF(P60&lt;Master_sheet_Kriterien!$K$46,2,IF(P60&lt;Master_sheet_Kriterien!$L$46,3,IF(P60&lt;Master_sheet_Kriterien!$M$46,4,5))))</f>
        <v>3</v>
      </c>
      <c r="S60" s="62">
        <f>IF(Q60&lt;Master_sheet_Kriterien!$J$46,1,IF(Q60&lt;Master_sheet_Kriterien!$K$46,2,IF(Q60&lt;Master_sheet_Kriterien!$L$46,3,IF(Q60&lt;Master_sheet_Kriterien!$M$46,4,5))))</f>
        <v>2</v>
      </c>
      <c r="T60" s="61">
        <f>VLOOKUP($D60,EW_19_Kreise!$A$6:$CQ$406,Calc_Targetkreise!T$5,FALSE)/1000/F60</f>
        <v>0.492301608</v>
      </c>
      <c r="U60" s="63">
        <f>VLOOKUP($D60,BW_17_Kreise!$B$7:$CC$410,Calc_Targetkreise!U$5,FALSE)/1000/$G60</f>
        <v>0.526010613</v>
      </c>
      <c r="V60" s="61">
        <f>VLOOKUP(Calc_Targetkreise!$D60,EW_Erg_09_14_Kreise!$A$7:$BK$412,Calc_Targetkreise!V$5,FALSE)/1000/$H60</f>
        <v>0.6273121831</v>
      </c>
      <c r="W60" s="61">
        <f>VLOOKUP(Calc_Targetkreise!$D60,EW_Erg_09_14_Kreise!$A$7:$BK$412,Calc_Targetkreise!W$5,FALSE)/1000/CK60</f>
        <v>0.634223291</v>
      </c>
      <c r="X60" s="61">
        <f>VLOOKUP($D60,EW_19_Kreise!$A$6:$CQ$406,Calc_Targetkreise!X$5,FALSE)/1000/F60</f>
        <v>0.1476536159</v>
      </c>
      <c r="Y60" s="63">
        <f>VLOOKUP($D60,BW_17_Kreise!$B$7:$CC$410,Calc_Targetkreise!Y$5,FALSE)/1000/$G60</f>
        <v>0.2026035205</v>
      </c>
      <c r="Z60" s="61">
        <f>VLOOKUP(Calc_Targetkreise!$D60,EW_Erg_09_14_Kreise!$A$7:$BK$412,Calc_Targetkreise!Z$5,FALSE)/1000/$H60</f>
        <v>0.2069658017</v>
      </c>
      <c r="AA60" s="61">
        <f>VLOOKUP(Calc_Targetkreise!$D60,EW_Erg_09_14_Kreise!$A$7:$BK$412,Calc_Targetkreise!AA$5,FALSE)/1000/$H60</f>
        <v>0.1193663228</v>
      </c>
      <c r="AB60" s="61">
        <f>VLOOKUP($D60,EW_19_Kreise!$A$6:$CQ$406,Calc_Targetkreise!AB$5,FALSE)/1000/F60</f>
        <v>0.1641832063</v>
      </c>
      <c r="AC60" s="63">
        <f>VLOOKUP($D60,BW_17_Kreise!$B$7:$CC$410,Calc_Targetkreise!AC$5,FALSE)/1000/$G60</f>
        <v>0.05450779581</v>
      </c>
      <c r="AD60" s="61">
        <f>VLOOKUP(Calc_Targetkreise!$D60,EW_Erg_09_14_Kreise!$A$7:$BK$412,Calc_Targetkreise!AD$5,FALSE)/1000/$H60</f>
        <v>0.05667908683</v>
      </c>
      <c r="AE60" s="62">
        <f>IF(AC60&lt;Master_sheet_Kriterien!$J$54,1,IF(AC60&lt;Master_sheet_Kriterien!$K$54,2,IF(AC60&lt;Master_sheet_Kriterien!$L$54,3,IF(AC60&lt;Master_sheet_Kriterien!$M$54,4,5))))</f>
        <v>1</v>
      </c>
      <c r="AF60" s="61">
        <f>VLOOKUP(Calc_Targetkreise!$D60,EW_Erg_09_14_Kreise!$A$7:$BK$412,Calc_Targetkreise!AF$5,FALSE)/1000/$H60</f>
        <v>0.04959212634</v>
      </c>
      <c r="AG60" s="63">
        <f>VLOOKUP($D60,BW_17_Kreise!$B$7:$CC$410,Calc_Targetkreise!AG$5,FALSE)/1000/$G60</f>
        <v>0.08931430789</v>
      </c>
      <c r="AH60" s="61">
        <f>VLOOKUP(Calc_Targetkreise!$D60,EW_Erg_09_14_Kreise!$A$7:$BK$412,Calc_Targetkreise!AH$5,FALSE)/1000/$H60</f>
        <v>0.02178369003</v>
      </c>
      <c r="AI60" s="61">
        <f>VLOOKUP(Calc_Targetkreise!$D60,EW_Erg_09_14_Kreise!$A$7:$BK$412,Calc_Targetkreise!AI$5,FALSE)/1000/$H60</f>
        <v>0.06845472727</v>
      </c>
      <c r="AJ60" s="63">
        <f>VLOOKUP($D60,BW_17_Kreise!$B$7:$CC$410,Calc_Targetkreise!AJ$5,FALSE)/1000/$G60</f>
        <v>0.04393850795</v>
      </c>
      <c r="AK60" s="61">
        <f>VLOOKUP(Calc_Targetkreise!$D60,EW_Erg_09_14_Kreise!$A$7:$BK$412,Calc_Targetkreise!AK$5,FALSE)/1000/$H60</f>
        <v>0.023144652</v>
      </c>
      <c r="AL60" s="61">
        <f>VLOOKUP(Calc_Targetkreise!$D60,EW_Erg_09_14_Kreise!$A$7:$BK$412,Calc_Targetkreise!AL$5,FALSE)/1000/$H60</f>
        <v>0.01887089948</v>
      </c>
      <c r="AM60" s="61">
        <f>VLOOKUP($D60,EW_19_Kreise!$A$6:$CQ$406,Calc_Targetkreise!AM$5,FALSE)/1000/F60</f>
        <v>0.05442833491</v>
      </c>
      <c r="AN60" s="63">
        <f>VLOOKUP($D60,BW_17_Kreise!$B$7:$CC$410,Calc_Targetkreise!AN$5,FALSE)/1000/$G60</f>
        <v>0.063005853</v>
      </c>
      <c r="AO60" s="61">
        <f>VLOOKUP(Calc_Targetkreise!$D60,EW_Erg_09_14_Kreise!$A$7:$BK$412,Calc_Targetkreise!AO$5,FALSE)/1000/$H60</f>
        <v>0.03072952541</v>
      </c>
      <c r="AP60" s="61">
        <f>VLOOKUP(Calc_Targetkreise!$D60,EW_Erg_09_14_Kreise!$A$7:$BK$412,Calc_Targetkreise!AP$5,FALSE)/1000/$H60</f>
        <v>0.0002157622632</v>
      </c>
      <c r="AQ60" s="61">
        <f t="shared" ref="AQ60:AR60" si="240">1-U60-Y60-AC60-AG60-AJ60-AN60</f>
        <v>0.0206194018</v>
      </c>
      <c r="AR60" s="61">
        <f t="shared" si="240"/>
        <v>0.03338506095</v>
      </c>
      <c r="AS60" s="61">
        <f t="shared" si="11"/>
        <v>0.1092768708</v>
      </c>
      <c r="AT60" s="63">
        <f>VLOOKUP($D60,BW_17_Kreise!$B$7:$CC$410,Calc_Targetkreise!AT$5,FALSE)/1000/$G60</f>
        <v>0.002180530432</v>
      </c>
      <c r="AU60" s="61">
        <f>VLOOKUP(Calc_Targetkreise!$D60,EW_Erg_09_14_Kreise!$A$7:$BK$412,Calc_Targetkreise!AU$5,FALSE)/1000/$H60</f>
        <v>0.007692754537</v>
      </c>
      <c r="AV60" s="62">
        <f>IF(AU60&lt;Master_sheet_Kriterien!$J$44,1,IF(AU60&lt;Master_sheet_Kriterien!$K$44,2,IF(AU60&lt;Master_sheet_Kriterien!$L$44,3,IF(AU60&lt;Master_sheet_Kriterien!$M$44,4,5))))</f>
        <v>1</v>
      </c>
      <c r="AW60" s="61">
        <f>VLOOKUP(Calc_Targetkreise!$D60,EW_Erg_09_14_Kreise!$A$7:$BK$412,Calc_Targetkreise!AW$5,FALSE)/1000/$H60</f>
        <v>0.00398330332</v>
      </c>
      <c r="AX60" s="61">
        <f>VLOOKUP($D60,EW_19_Kreise!$A$6:$CQ$406,Calc_Targetkreise!AX$5,FALSE)/1000/F60</f>
        <v>0.003733569279</v>
      </c>
      <c r="AY60" s="62">
        <f>IF(AX60&lt;Master_sheet_Kriterien!$J$56,1,IF(AX60&lt;Master_sheet_Kriterien!$K$56,2,IF(AX60&lt;Master_sheet_Kriterien!$L$56,3,IF(AX60&lt;Master_sheet_Kriterien!$M$56,4,5))))</f>
        <v>2</v>
      </c>
      <c r="AZ60" s="64">
        <f>VLOOKUP($D60,EW_19_Kreise!$A$6:$CQ$406,Calc_Targetkreise!AZ$5,FALSE)</f>
        <v>557</v>
      </c>
      <c r="BA60" s="62">
        <f>IF(AZ60&lt;Master_sheet_Kriterien!$J$57,1,IF(AZ60&lt;Master_sheet_Kriterien!$K$57,2,IF(AZ60&lt;Master_sheet_Kriterien!$L$57,3,IF(AZ60&lt;Master_sheet_Kriterien!$M$56,4,5))))</f>
        <v>5</v>
      </c>
      <c r="BB60" s="59">
        <f>VLOOKUP($D60,Struktur_daten_BW_2017!$B$7:$AH$452,Calc_Targetkreise!BB$5,FALSE)</f>
        <v>122</v>
      </c>
      <c r="BC60" s="62">
        <f>IF(BB60&lt;Master_sheet_Kriterien!$J$8,1,IF(BB60&lt;Master_sheet_Kriterien!$K$8,2,IF(BB60&lt;Master_sheet_Kriterien!$L$8,3,IF(BB60&lt;Master_sheet_Kriterien!$M$8,4,5))))</f>
        <v>1</v>
      </c>
      <c r="BD60" s="65">
        <f t="shared" si="12"/>
        <v>26.7325</v>
      </c>
      <c r="BE60" s="62">
        <f>IF(BD60&lt;Master_sheet_Kriterien!$J$10,1,IF(BD60&lt;Master_sheet_Kriterien!$K$10,2,IF(BD60&lt;Master_sheet_Kriterien!$L$10,3,IF(BD60&lt;Master_sheet_Kriterien!$M$10,4,5))))</f>
        <v>4</v>
      </c>
      <c r="BF60" s="65">
        <f>VLOOKUP($D60,Struktur_daten_BW_2017!$B$7:$AH$452,Calc_Targetkreise!BF$5,FALSE)</f>
        <v>8.5</v>
      </c>
      <c r="BG60" s="62">
        <f>IF(BF60&lt;Master_sheet_Kriterien!$J$12,1,IF(BF60&lt;Master_sheet_Kriterien!$K$12,2,IF(BF60&lt;Master_sheet_Kriterien!$L$12,3,IF(BF60&lt;Master_sheet_Kriterien!$M$12,4,5))))</f>
        <v>4</v>
      </c>
      <c r="BH60" s="65">
        <f>VLOOKUP($D60,Struktur_daten_BW_2017!$B$7:$AH$452,Calc_Targetkreise!BH$5,FALSE)</f>
        <v>12</v>
      </c>
      <c r="BI60" s="62">
        <f>IF(BH60&lt;Master_sheet_Kriterien!$J$14,1,IF(BH60&lt;Master_sheet_Kriterien!$K$14,2,IF(BH60&lt;Master_sheet_Kriterien!$L$14,3,IF(BH60&lt;Master_sheet_Kriterien!$M$14,4,5))))</f>
        <v>4</v>
      </c>
      <c r="BJ60" s="65">
        <f>VLOOKUP($D60,Struktur_daten_BW_2017!$B$7:$AH$452,Calc_Targetkreise!BJ$5,FALSE)</f>
        <v>36.2</v>
      </c>
      <c r="BK60" s="62">
        <f>IF(BJ60&lt;Master_sheet_Kriterien!$J$16,1,IF(BJ60&lt;Master_sheet_Kriterien!$K$16,2,IF(BJ60&lt;Master_sheet_Kriterien!$L$16,3,IF(BJ60&lt;Master_sheet_Kriterien!$M$16,4,5))))</f>
        <v>3</v>
      </c>
      <c r="BL60" s="65">
        <f>VLOOKUP($D60,Struktur_daten_BW_2017!$B$7:$AH$452,Calc_Targetkreise!BL$5,FALSE)</f>
        <v>15.7</v>
      </c>
      <c r="BM60" s="62">
        <f>IF(BL60&lt;Master_sheet_Kriterien!$J$18,1,IF(BL60&lt;Master_sheet_Kriterien!$K$18,2,IF(BL60&lt;Master_sheet_Kriterien!$L$18,3,IF(BL60&lt;Master_sheet_Kriterien!$M$18,4,5))))</f>
        <v>2</v>
      </c>
      <c r="BN60" s="65">
        <f>VLOOKUP($D60,Struktur_daten_BW_2017!$B$7:$AH$452,Calc_Targetkreise!BN$5,FALSE)</f>
        <v>9.4</v>
      </c>
      <c r="BO60" s="62">
        <f>IF(BN60&lt;Master_sheet_Kriterien!$J$20,1,IF(BN60&lt;Master_sheet_Kriterien!$K$20,2,IF(BN60&lt;Master_sheet_Kriterien!$L$20,3,IF(BN60&lt;Master_sheet_Kriterien!$M$20,4,5))))</f>
        <v>1</v>
      </c>
      <c r="BP60" s="59">
        <f>VLOOKUP($D60,Struktur_daten_BW_2017!$B$7:$AH$452,Calc_Targetkreise!BP$5,FALSE)</f>
        <v>18302</v>
      </c>
      <c r="BQ60" s="62">
        <f>IF(BP60&lt;Master_sheet_Kriterien!$J$38,1,IF(BP60&lt;Master_sheet_Kriterien!$K$38,2,IF(BP60&lt;Master_sheet_Kriterien!$L$38,3,IF(BP60&lt;Master_sheet_Kriterien!$M$38,4,5))))</f>
        <v>1</v>
      </c>
      <c r="BR60" s="65">
        <f>VLOOKUP($D60,Struktur_daten_BW_2017!$B$7:$AH$452,Calc_Targetkreise!BR$5,FALSE)</f>
        <v>22.9</v>
      </c>
      <c r="BS60" s="62">
        <f>IF(BR60&lt;Master_sheet_Kriterien!$J$24,1,IF(BR60&lt;Master_sheet_Kriterien!$K$24,2,IF(BR60&lt;Master_sheet_Kriterien!$L$24,3,IF(BR60&lt;Master_sheet_Kriterien!$M$24,4,5))))</f>
        <v>1</v>
      </c>
      <c r="BT60" s="65">
        <f>VLOOKUP($D60,Struktur_daten_BW_2017!$B$7:$AH$452,Calc_Targetkreise!BT$5,FALSE)</f>
        <v>18.6</v>
      </c>
      <c r="BU60" s="62">
        <f>IF(BT60&lt;Master_sheet_Kriterien!$J$26,1,IF(BT60&lt;Master_sheet_Kriterien!$K$26,2,IF(BT60&lt;Master_sheet_Kriterien!$L$26,3,IF(BT60&lt;Master_sheet_Kriterien!$M$26,4,5))))</f>
        <v>5</v>
      </c>
      <c r="BV60" s="65">
        <f t="shared" si="13"/>
        <v>5.8497</v>
      </c>
      <c r="BW60" s="62">
        <f>IF(BV60&lt;Master_sheet_Kriterien!$J$28,1,IF(BV60&lt;Master_sheet_Kriterien!$K$28,2,IF(BV60&lt;Master_sheet_Kriterien!$L$28,3,IF(BV60&lt;Master_sheet_Kriterien!$M$28,4,5))))</f>
        <v>5</v>
      </c>
      <c r="BX60" s="65">
        <f>VLOOKUP($D60,Struktur_daten_BW_2017!$B$7:$AH$452,Calc_Targetkreise!BX$5,FALSE)</f>
        <v>38.17204301</v>
      </c>
      <c r="BY60" s="62">
        <f>IF(BX60&lt;Master_sheet_Kriterien!$J$30,1,IF(BX60&lt;Master_sheet_Kriterien!$K$30,2,IF(BX60&lt;Master_sheet_Kriterien!$L$30,3,IF(BX60&lt;Master_sheet_Kriterien!$M$30,4,5))))</f>
        <v>5</v>
      </c>
      <c r="BZ60" s="65"/>
      <c r="CA60" s="62">
        <f>IF(BZ60&lt;Master_sheet_Kriterien!$J$32,1,IF(BZ60&lt;Master_sheet_Kriterien!$K$32,2,IF(BZ60&lt;Master_sheet_Kriterien!$L$32,3,IF(BZ60&lt;Master_sheet_Kriterien!$M$32,4,5))))</f>
        <v>1</v>
      </c>
      <c r="CB60" s="65"/>
      <c r="CC60" s="62">
        <f>IF(CB60&lt;Master_sheet_Kriterien!$J$34,1,IF(CB60&lt;Master_sheet_Kriterien!$K$34,2,IF(CB60&lt;Master_sheet_Kriterien!$L$34,3,IF(CB60&lt;Master_sheet_Kriterien!$M$34,4,5))))</f>
        <v>1</v>
      </c>
      <c r="CD60" s="65">
        <f>100-VLOOKUP($D60,Struktur_daten_BW_2017!$B$7:$AH$452,Calc_Targetkreise!CD$5,FALSE)</f>
        <v>30.3</v>
      </c>
      <c r="CE60" s="62">
        <f>IF(CD60&lt;Master_sheet_Kriterien!$J$40,1,IF(CD60&lt;Master_sheet_Kriterien!$K$40,2,IF(CD60&lt;Master_sheet_Kriterien!$L$40,3,IF(CD60&lt;Master_sheet_Kriterien!$M$40,4,5))))</f>
        <v>1</v>
      </c>
      <c r="CF60" s="61"/>
      <c r="CG60" s="59">
        <f>VLOOKUP($D60,EW_19_Kreise!$A$6:$CQ$406,Calc_Targetkreise!CG$5,FALSE)/1000</f>
        <v>239.069</v>
      </c>
      <c r="CH60" s="59">
        <f>VLOOKUP($D60,BW_17_Kreise!$B$7:$CC$410,Calc_Targetkreise!CH$5,FALSE)/1000</f>
        <v>237.596</v>
      </c>
      <c r="CI60" s="59">
        <f>VLOOKUP($D60,EW_Erg_09_14_Kreise!$A$10:$BK$412,Calc_Targetkreise!CI$5,FALSE)/1000</f>
        <v>236.116</v>
      </c>
      <c r="CJ60" s="59">
        <f>VLOOKUP($D60,EW_Erg_09_14_Kreise!$A$10:$BK$412,Calc_Targetkreise!CJ$5,FALSE)/1000</f>
        <v>234.392</v>
      </c>
      <c r="CK60" s="59">
        <f>VLOOKUP($D60,EW_Erg_09_14_Kreise!$A$10:$BK$412,Calc_Targetkreise!CK$5,FALSE)/1000</f>
        <v>97.308</v>
      </c>
      <c r="CL60" s="45"/>
      <c r="CM60" s="59">
        <f>VLOOKUP($D60,Struktur_daten_BW_2017!$B$7:$AH$452,Calc_Targetkreise!CM$5,FALSE)</f>
        <v>314.5</v>
      </c>
      <c r="CN60" s="66">
        <v>7.0</v>
      </c>
      <c r="CO60" s="67">
        <f t="shared" si="16"/>
        <v>0.02225755167</v>
      </c>
      <c r="CP60" s="62">
        <f>IF(CO60&lt;Master_sheet_Kriterien!$J$58,1,IF(CO60&lt;Master_sheet_Kriterien!$K$58,2,IF(CO60&lt;Master_sheet_Kriterien!$L$58,3,IF(CO60&lt;Master_sheet_Kriterien!$M$58,4,5))))</f>
        <v>1</v>
      </c>
      <c r="CQ60" s="66">
        <v>4.0</v>
      </c>
      <c r="CR60" s="67">
        <f t="shared" si="17"/>
        <v>0.01271860095</v>
      </c>
      <c r="CS60" s="62">
        <f>IF(CR60&lt;Master_sheet_Kriterien!$J$59,1,IF(CR60&lt;Master_sheet_Kriterien!$K$59,2,IF(CR60&lt;Master_sheet_Kriterien!$L$59,3,IF(CR60&lt;Master_sheet_Kriterien!$M$59,4,5))))</f>
        <v>1</v>
      </c>
      <c r="CT60" s="66">
        <v>3.0</v>
      </c>
      <c r="CU60" s="44"/>
      <c r="CV60" s="66">
        <v>0.0</v>
      </c>
      <c r="CW60" s="68"/>
      <c r="CY60" s="31">
        <f t="shared" si="18"/>
        <v>3454</v>
      </c>
      <c r="DB60" s="76" t="str">
        <f t="shared" si="19"/>
        <v>Emsland</v>
      </c>
      <c r="DC60" s="58">
        <f t="shared" si="20"/>
        <v>376</v>
      </c>
      <c r="DD60" s="77">
        <f t="shared" si="21"/>
        <v>119</v>
      </c>
      <c r="DE60" s="72">
        <f t="shared" si="22"/>
        <v>0.003733569279</v>
      </c>
      <c r="DG60" s="76" t="str">
        <f t="shared" si="23"/>
        <v>Emsland</v>
      </c>
      <c r="DH60" s="58" t="str">
        <f t="shared" si="24"/>
        <v>#REF!</v>
      </c>
      <c r="DI60" s="75">
        <f t="shared" si="25"/>
        <v>113.2225755</v>
      </c>
      <c r="DJ60" s="78">
        <f t="shared" si="26"/>
        <v>0.003733569279</v>
      </c>
      <c r="DK60" s="75"/>
      <c r="DL60" s="75"/>
      <c r="DM60" s="75"/>
      <c r="DN60" s="75"/>
      <c r="DO60" s="75"/>
      <c r="DP60" s="44"/>
    </row>
    <row r="61" ht="16.5" customHeight="1">
      <c r="A61" s="58">
        <f t="shared" si="5"/>
        <v>284</v>
      </c>
      <c r="B61" s="58">
        <f t="shared" si="6"/>
        <v>138</v>
      </c>
      <c r="C61" s="58" t="s">
        <v>177</v>
      </c>
      <c r="D61" s="58">
        <v>3455.0</v>
      </c>
      <c r="E61" s="58" t="s">
        <v>216</v>
      </c>
      <c r="F61" s="59">
        <f>VLOOKUP($D61,EW_19_Kreise!$A$6:$CQ$406,Calc_Targetkreise!F$5,FALSE)/1000</f>
        <v>49.99</v>
      </c>
      <c r="G61" s="59">
        <f>VLOOKUP($D61,BW_17_Kreise!$B$7:$CC$410,Calc_Targetkreise!G$5,FALSE)/1000</f>
        <v>60.979</v>
      </c>
      <c r="H61" s="59">
        <f>VLOOKUP($D61,EW_Erg_09_14_Kreise!$A$10:$BK$412,Calc_Targetkreise!H$5,FALSE)/1000</f>
        <v>38.95</v>
      </c>
      <c r="I61" s="60">
        <f t="shared" ref="I61:K61" si="241">F61/CG61</f>
        <v>0.6142485009</v>
      </c>
      <c r="J61" s="60">
        <f t="shared" si="241"/>
        <v>0.7521029132</v>
      </c>
      <c r="K61" s="60">
        <f t="shared" si="241"/>
        <v>0.4847421346</v>
      </c>
      <c r="L61" s="61">
        <f t="shared" ref="L61:M61" si="242">1-(T61+X61)</f>
        <v>0.4713142629</v>
      </c>
      <c r="M61" s="61">
        <f t="shared" si="242"/>
        <v>0.3641581528</v>
      </c>
      <c r="N61" s="62">
        <f>IF(L61&lt;Master_sheet_Kriterien!$J$46,1,IF(L61&lt;Master_sheet_Kriterien!$K$46,2,IF(L61&lt;Master_sheet_Kriterien!$L$46,3,IF(L61&lt;Master_sheet_Kriterien!$M$46,4,5))))</f>
        <v>4</v>
      </c>
      <c r="O61" s="62">
        <f>IF(M61&lt;Master_sheet_Kriterien!$J$46,1,IF(M61&lt;Master_sheet_Kriterien!$K$46,2,IF(M61&lt;Master_sheet_Kriterien!$L$46,3,IF(M61&lt;Master_sheet_Kriterien!$M$46,4,5))))</f>
        <v>1</v>
      </c>
      <c r="P61" s="61">
        <f t="shared" ref="P61:Q61" si="243">1-(T61+AM61)</f>
        <v>0.6453890778</v>
      </c>
      <c r="Q61" s="61">
        <f t="shared" si="243"/>
        <v>0.5881860969</v>
      </c>
      <c r="R61" s="62">
        <f>IF(P61&lt;Master_sheet_Kriterien!$J$46,1,IF(P61&lt;Master_sheet_Kriterien!$K$46,2,IF(P61&lt;Master_sheet_Kriterien!$L$46,3,IF(P61&lt;Master_sheet_Kriterien!$M$46,4,5))))</f>
        <v>5</v>
      </c>
      <c r="S61" s="62">
        <f>IF(Q61&lt;Master_sheet_Kriterien!$J$46,1,IF(Q61&lt;Master_sheet_Kriterien!$K$46,2,IF(Q61&lt;Master_sheet_Kriterien!$L$46,3,IF(Q61&lt;Master_sheet_Kriterien!$M$46,4,5))))</f>
        <v>5</v>
      </c>
      <c r="T61" s="61">
        <f>VLOOKUP($D61,EW_19_Kreise!$A$6:$CQ$406,Calc_Targetkreise!T$5,FALSE)/1000/F61</f>
        <v>0.2771354271</v>
      </c>
      <c r="U61" s="63">
        <f>VLOOKUP($D61,BW_17_Kreise!$B$7:$CC$410,Calc_Targetkreise!U$5,FALSE)/1000/$G61</f>
        <v>0.3296052739</v>
      </c>
      <c r="V61" s="61">
        <f>VLOOKUP(Calc_Targetkreise!$D61,EW_Erg_09_14_Kreise!$A$7:$BK$412,Calc_Targetkreise!V$5,FALSE)/1000/$H61</f>
        <v>0.3528369705</v>
      </c>
      <c r="W61" s="61">
        <f>VLOOKUP(Calc_Targetkreise!$D61,EW_Erg_09_14_Kreise!$A$7:$BK$412,Calc_Targetkreise!W$5,FALSE)/1000/CK61</f>
        <v>0.3389429398</v>
      </c>
      <c r="X61" s="61">
        <f>VLOOKUP($D61,EW_19_Kreise!$A$6:$CQ$406,Calc_Targetkreise!X$5,FALSE)/1000/F61</f>
        <v>0.2515503101</v>
      </c>
      <c r="Y61" s="63">
        <f>VLOOKUP($D61,BW_17_Kreise!$B$7:$CC$410,Calc_Targetkreise!Y$5,FALSE)/1000/$G61</f>
        <v>0.3062365732</v>
      </c>
      <c r="Z61" s="61">
        <f>VLOOKUP(Calc_Targetkreise!$D61,EW_Erg_09_14_Kreise!$A$7:$BK$412,Calc_Targetkreise!Z$5,FALSE)/1000/$H61</f>
        <v>0.3644929397</v>
      </c>
      <c r="AA61" s="61">
        <f>VLOOKUP(Calc_Targetkreise!$D61,EW_Erg_09_14_Kreise!$A$7:$BK$412,Calc_Targetkreise!AA$5,FALSE)/1000/$H61</f>
        <v>0.230860077</v>
      </c>
      <c r="AB61" s="61">
        <f>VLOOKUP($D61,EW_19_Kreise!$A$6:$CQ$406,Calc_Targetkreise!AB$5,FALSE)/1000/F61</f>
        <v>0.2057811562</v>
      </c>
      <c r="AC61" s="63">
        <f>VLOOKUP($D61,BW_17_Kreise!$B$7:$CC$410,Calc_Targetkreise!AC$5,FALSE)/1000/$G61</f>
        <v>0.07866642615</v>
      </c>
      <c r="AD61" s="61">
        <f>VLOOKUP(Calc_Targetkreise!$D61,EW_Erg_09_14_Kreise!$A$7:$BK$412,Calc_Targetkreise!AD$5,FALSE)/1000/$H61</f>
        <v>0.1026957638</v>
      </c>
      <c r="AE61" s="62">
        <f>IF(AC61&lt;Master_sheet_Kriterien!$J$54,1,IF(AC61&lt;Master_sheet_Kriterien!$K$54,2,IF(AC61&lt;Master_sheet_Kriterien!$L$54,3,IF(AC61&lt;Master_sheet_Kriterien!$M$54,4,5))))</f>
        <v>2</v>
      </c>
      <c r="AF61" s="61">
        <f>VLOOKUP(Calc_Targetkreise!$D61,EW_Erg_09_14_Kreise!$A$7:$BK$412,Calc_Targetkreise!AF$5,FALSE)/1000/$H61</f>
        <v>0.0896534018</v>
      </c>
      <c r="AG61" s="63">
        <f>VLOOKUP($D61,BW_17_Kreise!$B$7:$CC$410,Calc_Targetkreise!AG$5,FALSE)/1000/$G61</f>
        <v>0.1006084062</v>
      </c>
      <c r="AH61" s="61">
        <f>VLOOKUP(Calc_Targetkreise!$D61,EW_Erg_09_14_Kreise!$A$7:$BK$412,Calc_Targetkreise!AH$5,FALSE)/1000/$H61</f>
        <v>0.03270860077</v>
      </c>
      <c r="AI61" s="61">
        <f>VLOOKUP(Calc_Targetkreise!$D61,EW_Erg_09_14_Kreise!$A$7:$BK$412,Calc_Targetkreise!AI$5,FALSE)/1000/$H61</f>
        <v>0.1076251605</v>
      </c>
      <c r="AJ61" s="63">
        <f>VLOOKUP($D61,BW_17_Kreise!$B$7:$CC$410,Calc_Targetkreise!AJ$5,FALSE)/1000/$G61</f>
        <v>0.06736745437</v>
      </c>
      <c r="AK61" s="61">
        <f>VLOOKUP(Calc_Targetkreise!$D61,EW_Erg_09_14_Kreise!$A$7:$BK$412,Calc_Targetkreise!AK$5,FALSE)/1000/$H61</f>
        <v>0.03350449294</v>
      </c>
      <c r="AL61" s="61">
        <f>VLOOKUP(Calc_Targetkreise!$D61,EW_Erg_09_14_Kreise!$A$7:$BK$412,Calc_Targetkreise!AL$5,FALSE)/1000/$H61</f>
        <v>0.02880616175</v>
      </c>
      <c r="AM61" s="61">
        <f>VLOOKUP($D61,EW_19_Kreise!$A$6:$CQ$406,Calc_Targetkreise!AM$5,FALSE)/1000/F61</f>
        <v>0.0774754951</v>
      </c>
      <c r="AN61" s="63">
        <f>VLOOKUP($D61,BW_17_Kreise!$B$7:$CC$410,Calc_Targetkreise!AN$5,FALSE)/1000/$G61</f>
        <v>0.0822086292</v>
      </c>
      <c r="AO61" s="61">
        <f>VLOOKUP(Calc_Targetkreise!$D61,EW_Erg_09_14_Kreise!$A$7:$BK$412,Calc_Targetkreise!AO$5,FALSE)/1000/$H61</f>
        <v>0.05984595635</v>
      </c>
      <c r="AP61" s="61">
        <f>VLOOKUP(Calc_Targetkreise!$D61,EW_Erg_09_14_Kreise!$A$7:$BK$412,Calc_Targetkreise!AP$5,FALSE)/1000/$H61</f>
        <v>0.0001283697047</v>
      </c>
      <c r="AQ61" s="61">
        <f t="shared" ref="AQ61:AR61" si="244">1-U61-Y61-AC61-AG61-AJ61-AN61</f>
        <v>0.03530723692</v>
      </c>
      <c r="AR61" s="61">
        <f t="shared" si="244"/>
        <v>0.05391527599</v>
      </c>
      <c r="AS61" s="61">
        <f t="shared" si="11"/>
        <v>0.2039838895</v>
      </c>
      <c r="AT61" s="63">
        <f>VLOOKUP($D61,BW_17_Kreise!$B$7:$CC$410,Calc_Targetkreise!AT$5,FALSE)/1000/$G61</f>
        <v>0.002689450467</v>
      </c>
      <c r="AU61" s="61">
        <f>VLOOKUP(Calc_Targetkreise!$D61,EW_Erg_09_14_Kreise!$A$7:$BK$412,Calc_Targetkreise!AU$5,FALSE)/1000/$H61</f>
        <v>0.0103465982</v>
      </c>
      <c r="AV61" s="62">
        <f>IF(AU61&lt;Master_sheet_Kriterien!$J$44,1,IF(AU61&lt;Master_sheet_Kriterien!$K$44,2,IF(AU61&lt;Master_sheet_Kriterien!$L$44,3,IF(AU61&lt;Master_sheet_Kriterien!$M$44,4,5))))</f>
        <v>2</v>
      </c>
      <c r="AW61" s="61">
        <f>VLOOKUP(Calc_Targetkreise!$D61,EW_Erg_09_14_Kreise!$A$7:$BK$412,Calc_Targetkreise!AW$5,FALSE)/1000/$H61</f>
        <v>0.005468549422</v>
      </c>
      <c r="AX61" s="61">
        <f>VLOOKUP($D61,EW_19_Kreise!$A$6:$CQ$406,Calc_Targetkreise!AX$5,FALSE)/1000/F61</f>
        <v>0.004400880176</v>
      </c>
      <c r="AY61" s="62">
        <f>IF(AX61&lt;Master_sheet_Kriterien!$J$56,1,IF(AX61&lt;Master_sheet_Kriterien!$K$56,2,IF(AX61&lt;Master_sheet_Kriterien!$L$56,3,IF(AX61&lt;Master_sheet_Kriterien!$M$56,4,5))))</f>
        <v>3</v>
      </c>
      <c r="AZ61" s="64">
        <f>VLOOKUP($D61,EW_19_Kreise!$A$6:$CQ$406,Calc_Targetkreise!AZ$5,FALSE)</f>
        <v>220</v>
      </c>
      <c r="BA61" s="62">
        <f>IF(AZ61&lt;Master_sheet_Kriterien!$J$57,1,IF(AZ61&lt;Master_sheet_Kriterien!$K$57,2,IF(AZ61&lt;Master_sheet_Kriterien!$L$57,3,IF(AZ61&lt;Master_sheet_Kriterien!$M$56,4,5))))</f>
        <v>2</v>
      </c>
      <c r="BB61" s="59">
        <f>VLOOKUP($D61,Struktur_daten_BW_2017!$B$7:$AH$452,Calc_Targetkreise!BB$5,FALSE)</f>
        <v>168.5</v>
      </c>
      <c r="BC61" s="62">
        <f>IF(BB61&lt;Master_sheet_Kriterien!$J$8,1,IF(BB61&lt;Master_sheet_Kriterien!$K$8,2,IF(BB61&lt;Master_sheet_Kriterien!$L$8,3,IF(BB61&lt;Master_sheet_Kriterien!$M$8,4,5))))</f>
        <v>2</v>
      </c>
      <c r="BD61" s="65">
        <f t="shared" si="12"/>
        <v>18.7191</v>
      </c>
      <c r="BE61" s="62">
        <f>IF(BD61&lt;Master_sheet_Kriterien!$J$10,1,IF(BD61&lt;Master_sheet_Kriterien!$K$10,2,IF(BD61&lt;Master_sheet_Kriterien!$L$10,3,IF(BD61&lt;Master_sheet_Kriterien!$M$10,4,5))))</f>
        <v>2</v>
      </c>
      <c r="BF61" s="65">
        <f>VLOOKUP($D61,Struktur_daten_BW_2017!$B$7:$AH$452,Calc_Targetkreise!BF$5,FALSE)</f>
        <v>8.1</v>
      </c>
      <c r="BG61" s="62">
        <f>IF(BF61&lt;Master_sheet_Kriterien!$J$12,1,IF(BF61&lt;Master_sheet_Kriterien!$K$12,2,IF(BF61&lt;Master_sheet_Kriterien!$L$12,3,IF(BF61&lt;Master_sheet_Kriterien!$M$12,4,5))))</f>
        <v>3</v>
      </c>
      <c r="BH61" s="65">
        <f>VLOOKUP($D61,Struktur_daten_BW_2017!$B$7:$AH$452,Calc_Targetkreise!BH$5,FALSE)</f>
        <v>10.3</v>
      </c>
      <c r="BI61" s="62">
        <f>IF(BH61&lt;Master_sheet_Kriterien!$J$14,1,IF(BH61&lt;Master_sheet_Kriterien!$K$14,2,IF(BH61&lt;Master_sheet_Kriterien!$L$14,3,IF(BH61&lt;Master_sheet_Kriterien!$M$14,4,5))))</f>
        <v>1</v>
      </c>
      <c r="BJ61" s="65">
        <f>VLOOKUP($D61,Struktur_daten_BW_2017!$B$7:$AH$452,Calc_Targetkreise!BJ$5,FALSE)</f>
        <v>34.2</v>
      </c>
      <c r="BK61" s="62">
        <f>IF(BJ61&lt;Master_sheet_Kriterien!$J$16,1,IF(BJ61&lt;Master_sheet_Kriterien!$K$16,2,IF(BJ61&lt;Master_sheet_Kriterien!$L$16,3,IF(BJ61&lt;Master_sheet_Kriterien!$M$16,4,5))))</f>
        <v>1</v>
      </c>
      <c r="BL61" s="65">
        <f>VLOOKUP($D61,Struktur_daten_BW_2017!$B$7:$AH$452,Calc_Targetkreise!BL$5,FALSE)</f>
        <v>19.1</v>
      </c>
      <c r="BM61" s="62">
        <f>IF(BL61&lt;Master_sheet_Kriterien!$J$18,1,IF(BL61&lt;Master_sheet_Kriterien!$K$18,2,IF(BL61&lt;Master_sheet_Kriterien!$L$18,3,IF(BL61&lt;Master_sheet_Kriterien!$M$18,4,5))))</f>
        <v>5</v>
      </c>
      <c r="BN61" s="65">
        <f>VLOOKUP($D61,Struktur_daten_BW_2017!$B$7:$AH$452,Calc_Targetkreise!BN$5,FALSE)</f>
        <v>12.7</v>
      </c>
      <c r="BO61" s="62">
        <f>IF(BN61&lt;Master_sheet_Kriterien!$J$20,1,IF(BN61&lt;Master_sheet_Kriterien!$K$20,2,IF(BN61&lt;Master_sheet_Kriterien!$L$20,3,IF(BN61&lt;Master_sheet_Kriterien!$M$20,4,5))))</f>
        <v>5</v>
      </c>
      <c r="BP61" s="59">
        <f>VLOOKUP($D61,Struktur_daten_BW_2017!$B$7:$AH$452,Calc_Targetkreise!BP$5,FALSE)</f>
        <v>18657</v>
      </c>
      <c r="BQ61" s="62">
        <f>IF(BP61&lt;Master_sheet_Kriterien!$J$38,1,IF(BP61&lt;Master_sheet_Kriterien!$K$38,2,IF(BP61&lt;Master_sheet_Kriterien!$L$38,3,IF(BP61&lt;Master_sheet_Kriterien!$M$38,4,5))))</f>
        <v>1</v>
      </c>
      <c r="BR61" s="65">
        <f>VLOOKUP($D61,Struktur_daten_BW_2017!$B$7:$AH$452,Calc_Targetkreise!BR$5,FALSE)</f>
        <v>30.9</v>
      </c>
      <c r="BS61" s="62">
        <f>IF(BR61&lt;Master_sheet_Kriterien!$J$24,1,IF(BR61&lt;Master_sheet_Kriterien!$K$24,2,IF(BR61&lt;Master_sheet_Kriterien!$L$24,3,IF(BR61&lt;Master_sheet_Kriterien!$M$24,4,5))))</f>
        <v>2</v>
      </c>
      <c r="BT61" s="65">
        <f>VLOOKUP($D61,Struktur_daten_BW_2017!$B$7:$AH$452,Calc_Targetkreise!BT$5,FALSE)</f>
        <v>16.4</v>
      </c>
      <c r="BU61" s="62">
        <f>IF(BT61&lt;Master_sheet_Kriterien!$J$26,1,IF(BT61&lt;Master_sheet_Kriterien!$K$26,2,IF(BT61&lt;Master_sheet_Kriterien!$L$26,3,IF(BT61&lt;Master_sheet_Kriterien!$M$26,4,5))))</f>
        <v>5</v>
      </c>
      <c r="BV61" s="65">
        <f t="shared" si="13"/>
        <v>3.79004</v>
      </c>
      <c r="BW61" s="62">
        <f>IF(BV61&lt;Master_sheet_Kriterien!$J$28,1,IF(BV61&lt;Master_sheet_Kriterien!$K$28,2,IF(BV61&lt;Master_sheet_Kriterien!$L$28,3,IF(BV61&lt;Master_sheet_Kriterien!$M$28,4,5))))</f>
        <v>2</v>
      </c>
      <c r="BX61" s="65">
        <f>VLOOKUP($D61,Struktur_daten_BW_2017!$B$7:$AH$452,Calc_Targetkreise!BX$5,FALSE)</f>
        <v>34.75609756</v>
      </c>
      <c r="BY61" s="62">
        <f>IF(BX61&lt;Master_sheet_Kriterien!$J$30,1,IF(BX61&lt;Master_sheet_Kriterien!$K$30,2,IF(BX61&lt;Master_sheet_Kriterien!$L$30,3,IF(BX61&lt;Master_sheet_Kriterien!$M$30,4,5))))</f>
        <v>5</v>
      </c>
      <c r="BZ61" s="65"/>
      <c r="CA61" s="62">
        <f>IF(BZ61&lt;Master_sheet_Kriterien!$J$32,1,IF(BZ61&lt;Master_sheet_Kriterien!$K$32,2,IF(BZ61&lt;Master_sheet_Kriterien!$L$32,3,IF(BZ61&lt;Master_sheet_Kriterien!$M$32,4,5))))</f>
        <v>1</v>
      </c>
      <c r="CB61" s="65"/>
      <c r="CC61" s="62">
        <f>IF(CB61&lt;Master_sheet_Kriterien!$J$34,1,IF(CB61&lt;Master_sheet_Kriterien!$K$34,2,IF(CB61&lt;Master_sheet_Kriterien!$L$34,3,IF(CB61&lt;Master_sheet_Kriterien!$M$34,4,5))))</f>
        <v>1</v>
      </c>
      <c r="CD61" s="65">
        <f>100-VLOOKUP($D61,Struktur_daten_BW_2017!$B$7:$AH$452,Calc_Targetkreise!CD$5,FALSE)</f>
        <v>48</v>
      </c>
      <c r="CE61" s="62">
        <f>IF(CD61&lt;Master_sheet_Kriterien!$J$40,1,IF(CD61&lt;Master_sheet_Kriterien!$K$40,2,IF(CD61&lt;Master_sheet_Kriterien!$L$40,3,IF(CD61&lt;Master_sheet_Kriterien!$M$40,4,5))))</f>
        <v>3</v>
      </c>
      <c r="CF61" s="61"/>
      <c r="CG61" s="59">
        <f>VLOOKUP($D61,EW_19_Kreise!$A$6:$CQ$406,Calc_Targetkreise!CG$5,FALSE)/1000</f>
        <v>81.384</v>
      </c>
      <c r="CH61" s="59">
        <f>VLOOKUP($D61,BW_17_Kreise!$B$7:$CC$410,Calc_Targetkreise!CH$5,FALSE)/1000</f>
        <v>81.078</v>
      </c>
      <c r="CI61" s="59">
        <f>VLOOKUP($D61,EW_Erg_09_14_Kreise!$A$10:$BK$412,Calc_Targetkreise!CI$5,FALSE)/1000</f>
        <v>80.352</v>
      </c>
      <c r="CJ61" s="59">
        <f>VLOOKUP($D61,EW_Erg_09_14_Kreise!$A$10:$BK$412,Calc_Targetkreise!CJ$5,FALSE)/1000</f>
        <v>80.026</v>
      </c>
      <c r="CK61" s="59">
        <f>VLOOKUP($D61,EW_Erg_09_14_Kreise!$A$10:$BK$412,Calc_Targetkreise!CK$5,FALSE)/1000</f>
        <v>30.424</v>
      </c>
      <c r="CL61" s="45"/>
      <c r="CM61" s="59">
        <f>VLOOKUP($D61,Struktur_daten_BW_2017!$B$7:$AH$452,Calc_Targetkreise!CM$5,FALSE)</f>
        <v>231.1</v>
      </c>
      <c r="CN61" s="66">
        <v>1.0</v>
      </c>
      <c r="CO61" s="67">
        <f t="shared" si="16"/>
        <v>0.004327131112</v>
      </c>
      <c r="CP61" s="62">
        <f>IF(CO61&lt;Master_sheet_Kriterien!$J$58,1,IF(CO61&lt;Master_sheet_Kriterien!$K$58,2,IF(CO61&lt;Master_sheet_Kriterien!$L$58,3,IF(CO61&lt;Master_sheet_Kriterien!$M$58,4,5))))</f>
        <v>1</v>
      </c>
      <c r="CQ61" s="66">
        <v>1.0</v>
      </c>
      <c r="CR61" s="67">
        <f t="shared" si="17"/>
        <v>0.004327131112</v>
      </c>
      <c r="CS61" s="62">
        <f>IF(CR61&lt;Master_sheet_Kriterien!$J$59,1,IF(CR61&lt;Master_sheet_Kriterien!$K$59,2,IF(CR61&lt;Master_sheet_Kriterien!$L$59,3,IF(CR61&lt;Master_sheet_Kriterien!$M$59,4,5))))</f>
        <v>1</v>
      </c>
      <c r="CT61" s="66">
        <v>0.0</v>
      </c>
      <c r="CU61" s="44"/>
      <c r="CV61" s="66">
        <v>0.0</v>
      </c>
      <c r="CW61" s="68"/>
      <c r="CY61" s="31">
        <f t="shared" si="18"/>
        <v>3455</v>
      </c>
      <c r="DB61" s="76" t="str">
        <f t="shared" si="19"/>
        <v>Friesland</v>
      </c>
      <c r="DC61" s="58">
        <f t="shared" si="20"/>
        <v>284</v>
      </c>
      <c r="DD61" s="77">
        <f t="shared" si="21"/>
        <v>138</v>
      </c>
      <c r="DE61" s="72">
        <f t="shared" si="22"/>
        <v>0.004400880176</v>
      </c>
      <c r="DG61" s="76" t="str">
        <f t="shared" si="23"/>
        <v>Friesland</v>
      </c>
      <c r="DH61" s="58" t="str">
        <f t="shared" si="24"/>
        <v>#REF!</v>
      </c>
      <c r="DI61" s="75">
        <f t="shared" si="25"/>
        <v>132.0432713</v>
      </c>
      <c r="DJ61" s="78">
        <f t="shared" si="26"/>
        <v>0.004400880176</v>
      </c>
      <c r="DK61" s="75"/>
      <c r="DL61" s="75"/>
      <c r="DM61" s="75"/>
      <c r="DN61" s="75"/>
      <c r="DO61" s="75"/>
      <c r="DP61" s="44"/>
    </row>
    <row r="62" ht="16.5" customHeight="1">
      <c r="A62" s="58">
        <f t="shared" si="5"/>
        <v>378</v>
      </c>
      <c r="B62" s="58">
        <f t="shared" si="6"/>
        <v>118</v>
      </c>
      <c r="C62" s="58" t="s">
        <v>177</v>
      </c>
      <c r="D62" s="58">
        <v>3456.0</v>
      </c>
      <c r="E62" s="58" t="s">
        <v>217</v>
      </c>
      <c r="F62" s="59">
        <f>VLOOKUP($D62,EW_19_Kreise!$A$6:$CQ$406,Calc_Targetkreise!F$5,FALSE)/1000</f>
        <v>65.339</v>
      </c>
      <c r="G62" s="59">
        <f>VLOOKUP($D62,BW_17_Kreise!$B$7:$CC$410,Calc_Targetkreise!G$5,FALSE)/1000</f>
        <v>74.582</v>
      </c>
      <c r="H62" s="59">
        <f>VLOOKUP($D62,EW_Erg_09_14_Kreise!$A$10:$BK$412,Calc_Targetkreise!H$5,FALSE)/1000</f>
        <v>49.297</v>
      </c>
      <c r="I62" s="60">
        <f t="shared" ref="I62:K62" si="245">F62/CG62</f>
        <v>0.6669422669</v>
      </c>
      <c r="J62" s="60">
        <f t="shared" si="245"/>
        <v>0.7673834757</v>
      </c>
      <c r="K62" s="60">
        <f t="shared" si="245"/>
        <v>0.5074735954</v>
      </c>
      <c r="L62" s="61">
        <f t="shared" ref="L62:M62" si="246">1-(T62+X62)</f>
        <v>0.3728554156</v>
      </c>
      <c r="M62" s="61">
        <f t="shared" si="246"/>
        <v>0.272666327</v>
      </c>
      <c r="N62" s="62">
        <f>IF(L62&lt;Master_sheet_Kriterien!$J$46,1,IF(L62&lt;Master_sheet_Kriterien!$K$46,2,IF(L62&lt;Master_sheet_Kriterien!$L$46,3,IF(L62&lt;Master_sheet_Kriterien!$M$46,4,5))))</f>
        <v>1</v>
      </c>
      <c r="O62" s="62">
        <f>IF(M62&lt;Master_sheet_Kriterien!$J$46,1,IF(M62&lt;Master_sheet_Kriterien!$K$46,2,IF(M62&lt;Master_sheet_Kriterien!$L$46,3,IF(M62&lt;Master_sheet_Kriterien!$M$46,4,5))))</f>
        <v>1</v>
      </c>
      <c r="P62" s="61">
        <f t="shared" ref="P62:Q62" si="247">1-(T62+AM62)</f>
        <v>0.5625889591</v>
      </c>
      <c r="Q62" s="61">
        <f t="shared" si="247"/>
        <v>0.5003486096</v>
      </c>
      <c r="R62" s="62">
        <f>IF(P62&lt;Master_sheet_Kriterien!$J$46,1,IF(P62&lt;Master_sheet_Kriterien!$K$46,2,IF(P62&lt;Master_sheet_Kriterien!$L$46,3,IF(P62&lt;Master_sheet_Kriterien!$M$46,4,5))))</f>
        <v>5</v>
      </c>
      <c r="S62" s="62">
        <f>IF(Q62&lt;Master_sheet_Kriterien!$J$46,1,IF(Q62&lt;Master_sheet_Kriterien!$K$46,2,IF(Q62&lt;Master_sheet_Kriterien!$L$46,3,IF(Q62&lt;Master_sheet_Kriterien!$M$46,4,5))))</f>
        <v>4</v>
      </c>
      <c r="T62" s="61">
        <f>VLOOKUP($D62,EW_19_Kreise!$A$6:$CQ$406,Calc_Targetkreise!T$5,FALSE)/1000/F62</f>
        <v>0.3901498339</v>
      </c>
      <c r="U62" s="63">
        <f>VLOOKUP($D62,BW_17_Kreise!$B$7:$CC$410,Calc_Targetkreise!U$5,FALSE)/1000/$G62</f>
        <v>0.4471186077</v>
      </c>
      <c r="V62" s="61">
        <f>VLOOKUP(Calc_Targetkreise!$D62,EW_Erg_09_14_Kreise!$A$7:$BK$412,Calc_Targetkreise!V$5,FALSE)/1000/$H62</f>
        <v>0.5153254762</v>
      </c>
      <c r="W62" s="61">
        <f>VLOOKUP(Calc_Targetkreise!$D62,EW_Erg_09_14_Kreise!$A$7:$BK$412,Calc_Targetkreise!W$5,FALSE)/1000/CK62</f>
        <v>0.5356500139</v>
      </c>
      <c r="X62" s="61">
        <f>VLOOKUP($D62,EW_19_Kreise!$A$6:$CQ$406,Calc_Targetkreise!X$5,FALSE)/1000/F62</f>
        <v>0.2369947505</v>
      </c>
      <c r="Y62" s="63">
        <f>VLOOKUP($D62,BW_17_Kreise!$B$7:$CC$410,Calc_Targetkreise!Y$5,FALSE)/1000/$G62</f>
        <v>0.2802150653</v>
      </c>
      <c r="Z62" s="61">
        <f>VLOOKUP(Calc_Targetkreise!$D62,EW_Erg_09_14_Kreise!$A$7:$BK$412,Calc_Targetkreise!Z$5,FALSE)/1000/$H62</f>
        <v>0.3029596121</v>
      </c>
      <c r="AA62" s="61">
        <f>VLOOKUP(Calc_Targetkreise!$D62,EW_Erg_09_14_Kreise!$A$7:$BK$412,Calc_Targetkreise!AA$5,FALSE)/1000/$H62</f>
        <v>0.1917155202</v>
      </c>
      <c r="AB62" s="61">
        <f>VLOOKUP($D62,EW_19_Kreise!$A$6:$CQ$406,Calc_Targetkreise!AB$5,FALSE)/1000/F62</f>
        <v>0.1847135708</v>
      </c>
      <c r="AC62" s="63">
        <f>VLOOKUP($D62,BW_17_Kreise!$B$7:$CC$410,Calc_Targetkreise!AC$5,FALSE)/1000/$G62</f>
        <v>0.06248156392</v>
      </c>
      <c r="AD62" s="61">
        <f>VLOOKUP(Calc_Targetkreise!$D62,EW_Erg_09_14_Kreise!$A$7:$BK$412,Calc_Targetkreise!AD$5,FALSE)/1000/$H62</f>
        <v>0.06722518612</v>
      </c>
      <c r="AE62" s="62">
        <f>IF(AC62&lt;Master_sheet_Kriterien!$J$54,1,IF(AC62&lt;Master_sheet_Kriterien!$K$54,2,IF(AC62&lt;Master_sheet_Kriterien!$L$54,3,IF(AC62&lt;Master_sheet_Kriterien!$M$54,4,5))))</f>
        <v>2</v>
      </c>
      <c r="AF62" s="61">
        <f>VLOOKUP(Calc_Targetkreise!$D62,EW_Erg_09_14_Kreise!$A$7:$BK$412,Calc_Targetkreise!AF$5,FALSE)/1000/$H62</f>
        <v>0.05874596831</v>
      </c>
      <c r="AG62" s="63">
        <f>VLOOKUP($D62,BW_17_Kreise!$B$7:$CC$410,Calc_Targetkreise!AG$5,FALSE)/1000/$G62</f>
        <v>0.08862728272</v>
      </c>
      <c r="AH62" s="61">
        <f>VLOOKUP(Calc_Targetkreise!$D62,EW_Erg_09_14_Kreise!$A$7:$BK$412,Calc_Targetkreise!AH$5,FALSE)/1000/$H62</f>
        <v>0.02397711828</v>
      </c>
      <c r="AI62" s="61">
        <f>VLOOKUP(Calc_Targetkreise!$D62,EW_Erg_09_14_Kreise!$A$7:$BK$412,Calc_Targetkreise!AI$5,FALSE)/1000/$H62</f>
        <v>0.06994340426</v>
      </c>
      <c r="AJ62" s="63">
        <f>VLOOKUP($D62,BW_17_Kreise!$B$7:$CC$410,Calc_Targetkreise!AJ$5,FALSE)/1000/$G62</f>
        <v>0.04836287576</v>
      </c>
      <c r="AK62" s="61">
        <f>VLOOKUP(Calc_Targetkreise!$D62,EW_Erg_09_14_Kreise!$A$7:$BK$412,Calc_Targetkreise!AK$5,FALSE)/1000/$H62</f>
        <v>0.02413939996</v>
      </c>
      <c r="AL62" s="61">
        <f>VLOOKUP(Calc_Targetkreise!$D62,EW_Erg_09_14_Kreise!$A$7:$BK$412,Calc_Targetkreise!AL$5,FALSE)/1000/$H62</f>
        <v>0.01947380165</v>
      </c>
      <c r="AM62" s="61">
        <f>VLOOKUP($D62,EW_19_Kreise!$A$6:$CQ$406,Calc_Targetkreise!AM$5,FALSE)/1000/F62</f>
        <v>0.04726120694</v>
      </c>
      <c r="AN62" s="63">
        <f>VLOOKUP($D62,BW_17_Kreise!$B$7:$CC$410,Calc_Targetkreise!AN$5,FALSE)/1000/$G62</f>
        <v>0.05253278271</v>
      </c>
      <c r="AO62" s="61">
        <f>VLOOKUP(Calc_Targetkreise!$D62,EW_Erg_09_14_Kreise!$A$7:$BK$412,Calc_Targetkreise!AO$5,FALSE)/1000/$H62</f>
        <v>0.02760817088</v>
      </c>
      <c r="AP62" s="61">
        <f>VLOOKUP(Calc_Targetkreise!$D62,EW_Erg_09_14_Kreise!$A$7:$BK$412,Calc_Targetkreise!AP$5,FALSE)/1000/$H62</f>
        <v>0.0001014260503</v>
      </c>
      <c r="AQ62" s="61">
        <f t="shared" ref="AQ62:AR62" si="248">1-U62-Y62-AC62-AG62-AJ62-AN62</f>
        <v>0.02066182189</v>
      </c>
      <c r="AR62" s="61">
        <f t="shared" si="248"/>
        <v>0.03876503641</v>
      </c>
      <c r="AS62" s="61">
        <f t="shared" si="11"/>
        <v>0.1243698656</v>
      </c>
      <c r="AT62" s="63">
        <f>VLOOKUP($D62,BW_17_Kreise!$B$7:$CC$410,Calc_Targetkreise!AT$5,FALSE)/1000/$G62</f>
        <v>0.001997801078</v>
      </c>
      <c r="AU62" s="61">
        <f>VLOOKUP(Calc_Targetkreise!$D62,EW_Erg_09_14_Kreise!$A$7:$BK$412,Calc_Targetkreise!AU$5,FALSE)/1000/$H62</f>
        <v>0.008215510072</v>
      </c>
      <c r="AV62" s="62">
        <f>IF(AU62&lt;Master_sheet_Kriterien!$J$44,1,IF(AU62&lt;Master_sheet_Kriterien!$K$44,2,IF(AU62&lt;Master_sheet_Kriterien!$L$44,3,IF(AU62&lt;Master_sheet_Kriterien!$M$44,4,5))))</f>
        <v>1</v>
      </c>
      <c r="AW62" s="61">
        <f>VLOOKUP(Calc_Targetkreise!$D62,EW_Erg_09_14_Kreise!$A$7:$BK$412,Calc_Targetkreise!AW$5,FALSE)/1000/$H62</f>
        <v>0.003083351928</v>
      </c>
      <c r="AX62" s="61">
        <f>VLOOKUP($D62,EW_19_Kreise!$A$6:$CQ$406,Calc_Targetkreise!AX$5,FALSE)/1000/F62</f>
        <v>0.002999739818</v>
      </c>
      <c r="AY62" s="62">
        <f>IF(AX62&lt;Master_sheet_Kriterien!$J$56,1,IF(AX62&lt;Master_sheet_Kriterien!$K$56,2,IF(AX62&lt;Master_sheet_Kriterien!$L$56,3,IF(AX62&lt;Master_sheet_Kriterien!$M$56,4,5))))</f>
        <v>1</v>
      </c>
      <c r="AZ62" s="64">
        <f>VLOOKUP($D62,EW_19_Kreise!$A$6:$CQ$406,Calc_Targetkreise!AZ$5,FALSE)</f>
        <v>196</v>
      </c>
      <c r="BA62" s="62">
        <f>IF(AZ62&lt;Master_sheet_Kriterien!$J$57,1,IF(AZ62&lt;Master_sheet_Kriterien!$K$57,2,IF(AZ62&lt;Master_sheet_Kriterien!$L$57,3,IF(AZ62&lt;Master_sheet_Kriterien!$M$56,4,5))))</f>
        <v>2</v>
      </c>
      <c r="BB62" s="59">
        <f>VLOOKUP($D62,Struktur_daten_BW_2017!$B$7:$AH$452,Calc_Targetkreise!BB$5,FALSE)</f>
        <v>131</v>
      </c>
      <c r="BC62" s="62">
        <f>IF(BB62&lt;Master_sheet_Kriterien!$J$8,1,IF(BB62&lt;Master_sheet_Kriterien!$K$8,2,IF(BB62&lt;Master_sheet_Kriterien!$L$8,3,IF(BB62&lt;Master_sheet_Kriterien!$M$8,4,5))))</f>
        <v>1</v>
      </c>
      <c r="BD62" s="65">
        <f t="shared" si="12"/>
        <v>25.5806</v>
      </c>
      <c r="BE62" s="62">
        <f>IF(BD62&lt;Master_sheet_Kriterien!$J$10,1,IF(BD62&lt;Master_sheet_Kriterien!$K$10,2,IF(BD62&lt;Master_sheet_Kriterien!$L$10,3,IF(BD62&lt;Master_sheet_Kriterien!$M$10,4,5))))</f>
        <v>3</v>
      </c>
      <c r="BF62" s="65">
        <f>VLOOKUP($D62,Struktur_daten_BW_2017!$B$7:$AH$452,Calc_Targetkreise!BF$5,FALSE)</f>
        <v>8.3</v>
      </c>
      <c r="BG62" s="62">
        <f>IF(BF62&lt;Master_sheet_Kriterien!$J$12,1,IF(BF62&lt;Master_sheet_Kriterien!$K$12,2,IF(BF62&lt;Master_sheet_Kriterien!$L$12,3,IF(BF62&lt;Master_sheet_Kriterien!$M$12,4,5))))</f>
        <v>4</v>
      </c>
      <c r="BH62" s="65">
        <f>VLOOKUP($D62,Struktur_daten_BW_2017!$B$7:$AH$452,Calc_Targetkreise!BH$5,FALSE)</f>
        <v>11.8</v>
      </c>
      <c r="BI62" s="62">
        <f>IF(BH62&lt;Master_sheet_Kriterien!$J$14,1,IF(BH62&lt;Master_sheet_Kriterien!$K$14,2,IF(BH62&lt;Master_sheet_Kriterien!$L$14,3,IF(BH62&lt;Master_sheet_Kriterien!$M$14,4,5))))</f>
        <v>3</v>
      </c>
      <c r="BJ62" s="65">
        <f>VLOOKUP($D62,Struktur_daten_BW_2017!$B$7:$AH$452,Calc_Targetkreise!BJ$5,FALSE)</f>
        <v>35.9</v>
      </c>
      <c r="BK62" s="62">
        <f>IF(BJ62&lt;Master_sheet_Kriterien!$J$16,1,IF(BJ62&lt;Master_sheet_Kriterien!$K$16,2,IF(BJ62&lt;Master_sheet_Kriterien!$L$16,3,IF(BJ62&lt;Master_sheet_Kriterien!$M$16,4,5))))</f>
        <v>3</v>
      </c>
      <c r="BL62" s="65">
        <f>VLOOKUP($D62,Struktur_daten_BW_2017!$B$7:$AH$452,Calc_Targetkreise!BL$5,FALSE)</f>
        <v>15.7</v>
      </c>
      <c r="BM62" s="62">
        <f>IF(BL62&lt;Master_sheet_Kriterien!$J$18,1,IF(BL62&lt;Master_sheet_Kriterien!$K$18,2,IF(BL62&lt;Master_sheet_Kriterien!$L$18,3,IF(BL62&lt;Master_sheet_Kriterien!$M$18,4,5))))</f>
        <v>2</v>
      </c>
      <c r="BN62" s="65">
        <f>VLOOKUP($D62,Struktur_daten_BW_2017!$B$7:$AH$452,Calc_Targetkreise!BN$5,FALSE)</f>
        <v>9.9</v>
      </c>
      <c r="BO62" s="62">
        <f>IF(BN62&lt;Master_sheet_Kriterien!$J$20,1,IF(BN62&lt;Master_sheet_Kriterien!$K$20,2,IF(BN62&lt;Master_sheet_Kriterien!$L$20,3,IF(BN62&lt;Master_sheet_Kriterien!$M$20,4,5))))</f>
        <v>2</v>
      </c>
      <c r="BP62" s="59">
        <f>VLOOKUP($D62,Struktur_daten_BW_2017!$B$7:$AH$452,Calc_Targetkreise!BP$5,FALSE)</f>
        <v>18813</v>
      </c>
      <c r="BQ62" s="62">
        <f>IF(BP62&lt;Master_sheet_Kriterien!$J$38,1,IF(BP62&lt;Master_sheet_Kriterien!$K$38,2,IF(BP62&lt;Master_sheet_Kriterien!$L$38,3,IF(BP62&lt;Master_sheet_Kriterien!$M$38,4,5))))</f>
        <v>2</v>
      </c>
      <c r="BR62" s="65">
        <f>VLOOKUP($D62,Struktur_daten_BW_2017!$B$7:$AH$452,Calc_Targetkreise!BR$5,FALSE)</f>
        <v>26.1</v>
      </c>
      <c r="BS62" s="62">
        <f>IF(BR62&lt;Master_sheet_Kriterien!$J$24,1,IF(BR62&lt;Master_sheet_Kriterien!$K$24,2,IF(BR62&lt;Master_sheet_Kriterien!$L$24,3,IF(BR62&lt;Master_sheet_Kriterien!$M$24,4,5))))</f>
        <v>1</v>
      </c>
      <c r="BT62" s="65">
        <f>VLOOKUP($D62,Struktur_daten_BW_2017!$B$7:$AH$452,Calc_Targetkreise!BT$5,FALSE)</f>
        <v>19.1</v>
      </c>
      <c r="BU62" s="62">
        <f>IF(BT62&lt;Master_sheet_Kriterien!$J$26,1,IF(BT62&lt;Master_sheet_Kriterien!$K$26,2,IF(BT62&lt;Master_sheet_Kriterien!$L$26,3,IF(BT62&lt;Master_sheet_Kriterien!$M$26,4,5))))</f>
        <v>5</v>
      </c>
      <c r="BV62" s="65">
        <f t="shared" si="13"/>
        <v>5.88662</v>
      </c>
      <c r="BW62" s="62">
        <f>IF(BV62&lt;Master_sheet_Kriterien!$J$28,1,IF(BV62&lt;Master_sheet_Kriterien!$K$28,2,IF(BV62&lt;Master_sheet_Kriterien!$L$28,3,IF(BV62&lt;Master_sheet_Kriterien!$M$28,4,5))))</f>
        <v>5</v>
      </c>
      <c r="BX62" s="65">
        <f>VLOOKUP($D62,Struktur_daten_BW_2017!$B$7:$AH$452,Calc_Targetkreise!BX$5,FALSE)</f>
        <v>37.17277487</v>
      </c>
      <c r="BY62" s="62">
        <f>IF(BX62&lt;Master_sheet_Kriterien!$J$30,1,IF(BX62&lt;Master_sheet_Kriterien!$K$30,2,IF(BX62&lt;Master_sheet_Kriterien!$L$30,3,IF(BX62&lt;Master_sheet_Kriterien!$M$30,4,5))))</f>
        <v>5</v>
      </c>
      <c r="BZ62" s="65"/>
      <c r="CA62" s="62">
        <f>IF(BZ62&lt;Master_sheet_Kriterien!$J$32,1,IF(BZ62&lt;Master_sheet_Kriterien!$K$32,2,IF(BZ62&lt;Master_sheet_Kriterien!$L$32,3,IF(BZ62&lt;Master_sheet_Kriterien!$M$32,4,5))))</f>
        <v>1</v>
      </c>
      <c r="CB62" s="65"/>
      <c r="CC62" s="62">
        <f>IF(CB62&lt;Master_sheet_Kriterien!$J$34,1,IF(CB62&lt;Master_sheet_Kriterien!$K$34,2,IF(CB62&lt;Master_sheet_Kriterien!$L$34,3,IF(CB62&lt;Master_sheet_Kriterien!$M$34,4,5))))</f>
        <v>1</v>
      </c>
      <c r="CD62" s="65">
        <f>100-VLOOKUP($D62,Struktur_daten_BW_2017!$B$7:$AH$452,Calc_Targetkreise!CD$5,FALSE)</f>
        <v>31.1</v>
      </c>
      <c r="CE62" s="62">
        <f>IF(CD62&lt;Master_sheet_Kriterien!$J$40,1,IF(CD62&lt;Master_sheet_Kriterien!$K$40,2,IF(CD62&lt;Master_sheet_Kriterien!$L$40,3,IF(CD62&lt;Master_sheet_Kriterien!$M$40,4,5))))</f>
        <v>1</v>
      </c>
      <c r="CF62" s="61"/>
      <c r="CG62" s="59">
        <f>VLOOKUP($D62,EW_19_Kreise!$A$6:$CQ$406,Calc_Targetkreise!CG$5,FALSE)/1000</f>
        <v>97.968</v>
      </c>
      <c r="CH62" s="59">
        <f>VLOOKUP($D62,BW_17_Kreise!$B$7:$CC$410,Calc_Targetkreise!CH$5,FALSE)/1000</f>
        <v>97.19</v>
      </c>
      <c r="CI62" s="59">
        <f>VLOOKUP($D62,EW_Erg_09_14_Kreise!$A$10:$BK$412,Calc_Targetkreise!CI$5,FALSE)/1000</f>
        <v>97.142</v>
      </c>
      <c r="CJ62" s="59">
        <f>VLOOKUP($D62,EW_Erg_09_14_Kreise!$A$10:$BK$412,Calc_Targetkreise!CJ$5,FALSE)/1000</f>
        <v>96.574</v>
      </c>
      <c r="CK62" s="59">
        <f>VLOOKUP($D62,EW_Erg_09_14_Kreise!$A$10:$BK$412,Calc_Targetkreise!CK$5,FALSE)/1000</f>
        <v>39.453</v>
      </c>
      <c r="CL62" s="45"/>
      <c r="CM62" s="59">
        <f>VLOOKUP($D62,Struktur_daten_BW_2017!$B$7:$AH$452,Calc_Targetkreise!CM$5,FALSE)</f>
        <v>308.2</v>
      </c>
      <c r="CN62" s="66">
        <v>2.0</v>
      </c>
      <c r="CO62" s="67">
        <f t="shared" si="16"/>
        <v>0.006489292667</v>
      </c>
      <c r="CP62" s="62">
        <f>IF(CO62&lt;Master_sheet_Kriterien!$J$58,1,IF(CO62&lt;Master_sheet_Kriterien!$K$58,2,IF(CO62&lt;Master_sheet_Kriterien!$L$58,3,IF(CO62&lt;Master_sheet_Kriterien!$M$58,4,5))))</f>
        <v>1</v>
      </c>
      <c r="CQ62" s="66">
        <v>2.0</v>
      </c>
      <c r="CR62" s="67">
        <f t="shared" si="17"/>
        <v>0.006489292667</v>
      </c>
      <c r="CS62" s="62">
        <f>IF(CR62&lt;Master_sheet_Kriterien!$J$59,1,IF(CR62&lt;Master_sheet_Kriterien!$K$59,2,IF(CR62&lt;Master_sheet_Kriterien!$L$59,3,IF(CR62&lt;Master_sheet_Kriterien!$M$59,4,5))))</f>
        <v>1</v>
      </c>
      <c r="CT62" s="66">
        <v>0.0</v>
      </c>
      <c r="CU62" s="44"/>
      <c r="CV62" s="66">
        <v>0.0</v>
      </c>
      <c r="CW62" s="68"/>
      <c r="CY62" s="31">
        <f t="shared" si="18"/>
        <v>3456</v>
      </c>
      <c r="DB62" s="76" t="str">
        <f t="shared" si="19"/>
        <v>Grafschaft Bentheim</v>
      </c>
      <c r="DC62" s="58">
        <f t="shared" si="20"/>
        <v>378</v>
      </c>
      <c r="DD62" s="77">
        <f t="shared" si="21"/>
        <v>118</v>
      </c>
      <c r="DE62" s="72">
        <f t="shared" si="22"/>
        <v>0.002999739818</v>
      </c>
      <c r="DG62" s="76" t="str">
        <f t="shared" si="23"/>
        <v>Grafschaft Bentheim</v>
      </c>
      <c r="DH62" s="58" t="str">
        <f t="shared" si="24"/>
        <v>#REF!</v>
      </c>
      <c r="DI62" s="75">
        <f t="shared" si="25"/>
        <v>112.0648929</v>
      </c>
      <c r="DJ62" s="78">
        <f t="shared" si="26"/>
        <v>0.002999739818</v>
      </c>
      <c r="DK62" s="75"/>
      <c r="DL62" s="75"/>
      <c r="DM62" s="75"/>
      <c r="DN62" s="75"/>
      <c r="DO62" s="75"/>
      <c r="DP62" s="44"/>
    </row>
    <row r="63" ht="16.5" customHeight="1">
      <c r="A63" s="58">
        <f t="shared" si="5"/>
        <v>285</v>
      </c>
      <c r="B63" s="58">
        <f t="shared" si="6"/>
        <v>138</v>
      </c>
      <c r="C63" s="58" t="s">
        <v>177</v>
      </c>
      <c r="D63" s="58">
        <v>3457.0</v>
      </c>
      <c r="E63" s="58" t="s">
        <v>218</v>
      </c>
      <c r="F63" s="59">
        <f>VLOOKUP($D63,EW_19_Kreise!$A$6:$CQ$406,Calc_Targetkreise!F$5,FALSE)/1000</f>
        <v>72.714</v>
      </c>
      <c r="G63" s="59">
        <f>VLOOKUP($D63,BW_17_Kreise!$B$7:$CC$410,Calc_Targetkreise!G$5,FALSE)/1000</f>
        <v>96.239</v>
      </c>
      <c r="H63" s="59">
        <f>VLOOKUP($D63,EW_Erg_09_14_Kreise!$A$10:$BK$412,Calc_Targetkreise!H$5,FALSE)/1000</f>
        <v>62.105</v>
      </c>
      <c r="I63" s="60">
        <f t="shared" ref="I63:K63" si="249">F63/CG63</f>
        <v>0.5530086396</v>
      </c>
      <c r="J63" s="60">
        <f t="shared" si="249"/>
        <v>0.7369045705</v>
      </c>
      <c r="K63" s="60">
        <f t="shared" si="249"/>
        <v>0.4807744413</v>
      </c>
      <c r="L63" s="61">
        <f t="shared" ref="L63:M63" si="250">1-(T63+X63)</f>
        <v>0.4740077564</v>
      </c>
      <c r="M63" s="61">
        <f t="shared" si="250"/>
        <v>0.3236629641</v>
      </c>
      <c r="N63" s="62">
        <f>IF(L63&lt;Master_sheet_Kriterien!$J$46,1,IF(L63&lt;Master_sheet_Kriterien!$K$46,2,IF(L63&lt;Master_sheet_Kriterien!$L$46,3,IF(L63&lt;Master_sheet_Kriterien!$M$46,4,5))))</f>
        <v>4</v>
      </c>
      <c r="O63" s="62">
        <f>IF(M63&lt;Master_sheet_Kriterien!$J$46,1,IF(M63&lt;Master_sheet_Kriterien!$K$46,2,IF(M63&lt;Master_sheet_Kriterien!$L$46,3,IF(M63&lt;Master_sheet_Kriterien!$M$46,4,5))))</f>
        <v>1</v>
      </c>
      <c r="P63" s="61">
        <f t="shared" ref="P63:Q63" si="251">1-(T63+AM63)</f>
        <v>0.6396704899</v>
      </c>
      <c r="Q63" s="61">
        <f t="shared" si="251"/>
        <v>0.5660906701</v>
      </c>
      <c r="R63" s="62">
        <f>IF(P63&lt;Master_sheet_Kriterien!$J$46,1,IF(P63&lt;Master_sheet_Kriterien!$K$46,2,IF(P63&lt;Master_sheet_Kriterien!$L$46,3,IF(P63&lt;Master_sheet_Kriterien!$M$46,4,5))))</f>
        <v>5</v>
      </c>
      <c r="S63" s="62">
        <f>IF(Q63&lt;Master_sheet_Kriterien!$J$46,1,IF(Q63&lt;Master_sheet_Kriterien!$K$46,2,IF(Q63&lt;Master_sheet_Kriterien!$L$46,3,IF(Q63&lt;Master_sheet_Kriterien!$M$46,4,5))))</f>
        <v>5</v>
      </c>
      <c r="T63" s="61">
        <f>VLOOKUP($D63,EW_19_Kreise!$A$6:$CQ$406,Calc_Targetkreise!T$5,FALSE)/1000/F63</f>
        <v>0.2699480155</v>
      </c>
      <c r="U63" s="63">
        <f>VLOOKUP($D63,BW_17_Kreise!$B$7:$CC$410,Calc_Targetkreise!U$5,FALSE)/1000/$G63</f>
        <v>0.3417013892</v>
      </c>
      <c r="V63" s="61">
        <f>VLOOKUP(Calc_Targetkreise!$D63,EW_Erg_09_14_Kreise!$A$7:$BK$412,Calc_Targetkreise!V$5,FALSE)/1000/$H63</f>
        <v>0.3426133162</v>
      </c>
      <c r="W63" s="61">
        <f>VLOOKUP(Calc_Targetkreise!$D63,EW_Erg_09_14_Kreise!$A$7:$BK$412,Calc_Targetkreise!W$5,FALSE)/1000/CK63</f>
        <v>0.3605998004</v>
      </c>
      <c r="X63" s="61">
        <f>VLOOKUP($D63,EW_19_Kreise!$A$6:$CQ$406,Calc_Targetkreise!X$5,FALSE)/1000/F63</f>
        <v>0.2560442281</v>
      </c>
      <c r="Y63" s="63">
        <f>VLOOKUP($D63,BW_17_Kreise!$B$7:$CC$410,Calc_Targetkreise!Y$5,FALSE)/1000/$G63</f>
        <v>0.3346356467</v>
      </c>
      <c r="Z63" s="61">
        <f>VLOOKUP(Calc_Targetkreise!$D63,EW_Erg_09_14_Kreise!$A$7:$BK$412,Calc_Targetkreise!Z$5,FALSE)/1000/$H63</f>
        <v>0.4105788584</v>
      </c>
      <c r="AA63" s="61">
        <f>VLOOKUP(Calc_Targetkreise!$D63,EW_Erg_09_14_Kreise!$A$7:$BK$412,Calc_Targetkreise!AA$5,FALSE)/1000/$H63</f>
        <v>0.2358586265</v>
      </c>
      <c r="AB63" s="61">
        <f>VLOOKUP($D63,EW_19_Kreise!$A$6:$CQ$406,Calc_Targetkreise!AB$5,FALSE)/1000/F63</f>
        <v>0.2001540281</v>
      </c>
      <c r="AC63" s="63">
        <f>VLOOKUP($D63,BW_17_Kreise!$B$7:$CC$410,Calc_Targetkreise!AC$5,FALSE)/1000/$G63</f>
        <v>0.06678165816</v>
      </c>
      <c r="AD63" s="61">
        <f>VLOOKUP(Calc_Targetkreise!$D63,EW_Erg_09_14_Kreise!$A$7:$BK$412,Calc_Targetkreise!AD$5,FALSE)/1000/$H63</f>
        <v>0.08464696884</v>
      </c>
      <c r="AE63" s="62">
        <f>IF(AC63&lt;Master_sheet_Kriterien!$J$54,1,IF(AC63&lt;Master_sheet_Kriterien!$K$54,2,IF(AC63&lt;Master_sheet_Kriterien!$L$54,3,IF(AC63&lt;Master_sheet_Kriterien!$M$54,4,5))))</f>
        <v>2</v>
      </c>
      <c r="AF63" s="61">
        <f>VLOOKUP(Calc_Targetkreise!$D63,EW_Erg_09_14_Kreise!$A$7:$BK$412,Calc_Targetkreise!AF$5,FALSE)/1000/$H63</f>
        <v>0.06703163996</v>
      </c>
      <c r="AG63" s="63">
        <f>VLOOKUP($D63,BW_17_Kreise!$B$7:$CC$410,Calc_Targetkreise!AG$5,FALSE)/1000/$G63</f>
        <v>0.07124970126</v>
      </c>
      <c r="AH63" s="61">
        <f>VLOOKUP(Calc_Targetkreise!$D63,EW_Erg_09_14_Kreise!$A$7:$BK$412,Calc_Targetkreise!AH$5,FALSE)/1000/$H63</f>
        <v>0.01916109814</v>
      </c>
      <c r="AI63" s="61">
        <f>VLOOKUP(Calc_Targetkreise!$D63,EW_Erg_09_14_Kreise!$A$7:$BK$412,Calc_Targetkreise!AI$5,FALSE)/1000/$H63</f>
        <v>0.0597214395</v>
      </c>
      <c r="AJ63" s="63">
        <f>VLOOKUP($D63,BW_17_Kreise!$B$7:$CC$410,Calc_Targetkreise!AJ$5,FALSE)/1000/$G63</f>
        <v>0.0621265807</v>
      </c>
      <c r="AK63" s="61">
        <f>VLOOKUP(Calc_Targetkreise!$D63,EW_Erg_09_14_Kreise!$A$7:$BK$412,Calc_Targetkreise!AK$5,FALSE)/1000/$H63</f>
        <v>0.03333064971</v>
      </c>
      <c r="AL63" s="61">
        <f>VLOOKUP(Calc_Targetkreise!$D63,EW_Erg_09_14_Kreise!$A$7:$BK$412,Calc_Targetkreise!AL$5,FALSE)/1000/$H63</f>
        <v>0.03012639884</v>
      </c>
      <c r="AM63" s="61">
        <f>VLOOKUP($D63,EW_19_Kreise!$A$6:$CQ$406,Calc_Targetkreise!AM$5,FALSE)/1000/F63</f>
        <v>0.09038149462</v>
      </c>
      <c r="AN63" s="63">
        <f>VLOOKUP($D63,BW_17_Kreise!$B$7:$CC$410,Calc_Targetkreise!AN$5,FALSE)/1000/$G63</f>
        <v>0.09220794065</v>
      </c>
      <c r="AO63" s="61">
        <f>VLOOKUP(Calc_Targetkreise!$D63,EW_Erg_09_14_Kreise!$A$7:$BK$412,Calc_Targetkreise!AO$5,FALSE)/1000/$H63</f>
        <v>0.05292649545</v>
      </c>
      <c r="AP63" s="61">
        <f>VLOOKUP(Calc_Targetkreise!$D63,EW_Erg_09_14_Kreise!$A$7:$BK$412,Calc_Targetkreise!AP$5,FALSE)/1000/$H63</f>
        <v>0.000112712342</v>
      </c>
      <c r="AQ63" s="61">
        <f t="shared" ref="AQ63:AR63" si="252">1-U63-Y63-AC63-AG63-AJ63-AN63</f>
        <v>0.0312970833</v>
      </c>
      <c r="AR63" s="61">
        <f t="shared" si="252"/>
        <v>0.05674261332</v>
      </c>
      <c r="AS63" s="61">
        <f t="shared" si="11"/>
        <v>0.2465493825</v>
      </c>
      <c r="AT63" s="63">
        <f>VLOOKUP($D63,BW_17_Kreise!$B$7:$CC$410,Calc_Targetkreise!AT$5,FALSE)/1000/$G63</f>
        <v>0.003408181714</v>
      </c>
      <c r="AU63" s="61">
        <f>VLOOKUP(Calc_Targetkreise!$D63,EW_Erg_09_14_Kreise!$A$7:$BK$412,Calc_Targetkreise!AU$5,FALSE)/1000/$H63</f>
        <v>0.01054665486</v>
      </c>
      <c r="AV63" s="62">
        <f>IF(AU63&lt;Master_sheet_Kriterien!$J$44,1,IF(AU63&lt;Master_sheet_Kriterien!$K$44,2,IF(AU63&lt;Master_sheet_Kriterien!$L$44,3,IF(AU63&lt;Master_sheet_Kriterien!$M$44,4,5))))</f>
        <v>2</v>
      </c>
      <c r="AW63" s="61">
        <f>VLOOKUP(Calc_Targetkreise!$D63,EW_Erg_09_14_Kreise!$A$7:$BK$412,Calc_Targetkreise!AW$5,FALSE)/1000/$H63</f>
        <v>0.004427984864</v>
      </c>
      <c r="AX63" s="61">
        <f>VLOOKUP($D63,EW_19_Kreise!$A$6:$CQ$406,Calc_Targetkreise!AX$5,FALSE)/1000/F63</f>
        <v>0.005322221305</v>
      </c>
      <c r="AY63" s="62">
        <f>IF(AX63&lt;Master_sheet_Kriterien!$J$56,1,IF(AX63&lt;Master_sheet_Kriterien!$K$56,2,IF(AX63&lt;Master_sheet_Kriterien!$L$56,3,IF(AX63&lt;Master_sheet_Kriterien!$M$56,4,5))))</f>
        <v>3</v>
      </c>
      <c r="AZ63" s="64">
        <f>VLOOKUP($D63,EW_19_Kreise!$A$6:$CQ$406,Calc_Targetkreise!AZ$5,FALSE)</f>
        <v>387</v>
      </c>
      <c r="BA63" s="62">
        <f>IF(AZ63&lt;Master_sheet_Kriterien!$J$57,1,IF(AZ63&lt;Master_sheet_Kriterien!$K$57,2,IF(AZ63&lt;Master_sheet_Kriterien!$L$57,3,IF(AZ63&lt;Master_sheet_Kriterien!$M$56,4,5))))</f>
        <v>3</v>
      </c>
      <c r="BB63" s="59">
        <f>VLOOKUP($D63,Struktur_daten_BW_2017!$B$7:$AH$452,Calc_Targetkreise!BB$5,FALSE)</f>
        <v>131</v>
      </c>
      <c r="BC63" s="62">
        <f>IF(BB63&lt;Master_sheet_Kriterien!$J$8,1,IF(BB63&lt;Master_sheet_Kriterien!$K$8,2,IF(BB63&lt;Master_sheet_Kriterien!$L$8,3,IF(BB63&lt;Master_sheet_Kriterien!$M$8,4,5))))</f>
        <v>1</v>
      </c>
      <c r="BD63" s="65">
        <f t="shared" si="12"/>
        <v>25.5806</v>
      </c>
      <c r="BE63" s="62">
        <f>IF(BD63&lt;Master_sheet_Kriterien!$J$10,1,IF(BD63&lt;Master_sheet_Kriterien!$K$10,2,IF(BD63&lt;Master_sheet_Kriterien!$L$10,3,IF(BD63&lt;Master_sheet_Kriterien!$M$10,4,5))))</f>
        <v>3</v>
      </c>
      <c r="BF63" s="65">
        <f>VLOOKUP($D63,Struktur_daten_BW_2017!$B$7:$AH$452,Calc_Targetkreise!BF$5,FALSE)</f>
        <v>8.3</v>
      </c>
      <c r="BG63" s="62">
        <f>IF(BF63&lt;Master_sheet_Kriterien!$J$12,1,IF(BF63&lt;Master_sheet_Kriterien!$K$12,2,IF(BF63&lt;Master_sheet_Kriterien!$L$12,3,IF(BF63&lt;Master_sheet_Kriterien!$M$12,4,5))))</f>
        <v>4</v>
      </c>
      <c r="BH63" s="65">
        <f>VLOOKUP($D63,Struktur_daten_BW_2017!$B$7:$AH$452,Calc_Targetkreise!BH$5,FALSE)</f>
        <v>11.8</v>
      </c>
      <c r="BI63" s="62">
        <f>IF(BH63&lt;Master_sheet_Kriterien!$J$14,1,IF(BH63&lt;Master_sheet_Kriterien!$K$14,2,IF(BH63&lt;Master_sheet_Kriterien!$L$14,3,IF(BH63&lt;Master_sheet_Kriterien!$M$14,4,5))))</f>
        <v>3</v>
      </c>
      <c r="BJ63" s="65">
        <f>VLOOKUP($D63,Struktur_daten_BW_2017!$B$7:$AH$452,Calc_Targetkreise!BJ$5,FALSE)</f>
        <v>35.9</v>
      </c>
      <c r="BK63" s="62">
        <f>IF(BJ63&lt;Master_sheet_Kriterien!$J$16,1,IF(BJ63&lt;Master_sheet_Kriterien!$K$16,2,IF(BJ63&lt;Master_sheet_Kriterien!$L$16,3,IF(BJ63&lt;Master_sheet_Kriterien!$M$16,4,5))))</f>
        <v>3</v>
      </c>
      <c r="BL63" s="65">
        <f>VLOOKUP($D63,Struktur_daten_BW_2017!$B$7:$AH$452,Calc_Targetkreise!BL$5,FALSE)</f>
        <v>15.7</v>
      </c>
      <c r="BM63" s="62">
        <f>IF(BL63&lt;Master_sheet_Kriterien!$J$18,1,IF(BL63&lt;Master_sheet_Kriterien!$K$18,2,IF(BL63&lt;Master_sheet_Kriterien!$L$18,3,IF(BL63&lt;Master_sheet_Kriterien!$M$18,4,5))))</f>
        <v>2</v>
      </c>
      <c r="BN63" s="65">
        <f>VLOOKUP($D63,Struktur_daten_BW_2017!$B$7:$AH$452,Calc_Targetkreise!BN$5,FALSE)</f>
        <v>9.9</v>
      </c>
      <c r="BO63" s="62">
        <f>IF(BN63&lt;Master_sheet_Kriterien!$J$20,1,IF(BN63&lt;Master_sheet_Kriterien!$K$20,2,IF(BN63&lt;Master_sheet_Kriterien!$L$20,3,IF(BN63&lt;Master_sheet_Kriterien!$M$20,4,5))))</f>
        <v>2</v>
      </c>
      <c r="BP63" s="59">
        <f>VLOOKUP($D63,Struktur_daten_BW_2017!$B$7:$AH$452,Calc_Targetkreise!BP$5,FALSE)</f>
        <v>18813</v>
      </c>
      <c r="BQ63" s="62">
        <f>IF(BP63&lt;Master_sheet_Kriterien!$J$38,1,IF(BP63&lt;Master_sheet_Kriterien!$K$38,2,IF(BP63&lt;Master_sheet_Kriterien!$L$38,3,IF(BP63&lt;Master_sheet_Kriterien!$M$38,4,5))))</f>
        <v>2</v>
      </c>
      <c r="BR63" s="65">
        <f>VLOOKUP($D63,Struktur_daten_BW_2017!$B$7:$AH$452,Calc_Targetkreise!BR$5,FALSE)</f>
        <v>26.1</v>
      </c>
      <c r="BS63" s="62">
        <f>IF(BR63&lt;Master_sheet_Kriterien!$J$24,1,IF(BR63&lt;Master_sheet_Kriterien!$K$24,2,IF(BR63&lt;Master_sheet_Kriterien!$L$24,3,IF(BR63&lt;Master_sheet_Kriterien!$M$24,4,5))))</f>
        <v>1</v>
      </c>
      <c r="BT63" s="65">
        <f>VLOOKUP($D63,Struktur_daten_BW_2017!$B$7:$AH$452,Calc_Targetkreise!BT$5,FALSE)</f>
        <v>19.1</v>
      </c>
      <c r="BU63" s="62">
        <f>IF(BT63&lt;Master_sheet_Kriterien!$J$26,1,IF(BT63&lt;Master_sheet_Kriterien!$K$26,2,IF(BT63&lt;Master_sheet_Kriterien!$L$26,3,IF(BT63&lt;Master_sheet_Kriterien!$M$26,4,5))))</f>
        <v>5</v>
      </c>
      <c r="BV63" s="65">
        <f t="shared" si="13"/>
        <v>5.88662</v>
      </c>
      <c r="BW63" s="62">
        <f>IF(BV63&lt;Master_sheet_Kriterien!$J$28,1,IF(BV63&lt;Master_sheet_Kriterien!$K$28,2,IF(BV63&lt;Master_sheet_Kriterien!$L$28,3,IF(BV63&lt;Master_sheet_Kriterien!$M$28,4,5))))</f>
        <v>5</v>
      </c>
      <c r="BX63" s="65">
        <f>VLOOKUP($D63,Struktur_daten_BW_2017!$B$7:$AH$452,Calc_Targetkreise!BX$5,FALSE)</f>
        <v>37.17277487</v>
      </c>
      <c r="BY63" s="62">
        <f>IF(BX63&lt;Master_sheet_Kriterien!$J$30,1,IF(BX63&lt;Master_sheet_Kriterien!$K$30,2,IF(BX63&lt;Master_sheet_Kriterien!$L$30,3,IF(BX63&lt;Master_sheet_Kriterien!$M$30,4,5))))</f>
        <v>5</v>
      </c>
      <c r="BZ63" s="65"/>
      <c r="CA63" s="62">
        <f>IF(BZ63&lt;Master_sheet_Kriterien!$J$32,1,IF(BZ63&lt;Master_sheet_Kriterien!$K$32,2,IF(BZ63&lt;Master_sheet_Kriterien!$L$32,3,IF(BZ63&lt;Master_sheet_Kriterien!$M$32,4,5))))</f>
        <v>1</v>
      </c>
      <c r="CB63" s="65"/>
      <c r="CC63" s="62">
        <f>IF(CB63&lt;Master_sheet_Kriterien!$J$34,1,IF(CB63&lt;Master_sheet_Kriterien!$K$34,2,IF(CB63&lt;Master_sheet_Kriterien!$L$34,3,IF(CB63&lt;Master_sheet_Kriterien!$M$34,4,5))))</f>
        <v>1</v>
      </c>
      <c r="CD63" s="65">
        <f>100-VLOOKUP($D63,Struktur_daten_BW_2017!$B$7:$AH$452,Calc_Targetkreise!CD$5,FALSE)</f>
        <v>31.1</v>
      </c>
      <c r="CE63" s="62">
        <f>IF(CD63&lt;Master_sheet_Kriterien!$J$40,1,IF(CD63&lt;Master_sheet_Kriterien!$K$40,2,IF(CD63&lt;Master_sheet_Kriterien!$L$40,3,IF(CD63&lt;Master_sheet_Kriterien!$M$40,4,5))))</f>
        <v>1</v>
      </c>
      <c r="CF63" s="61"/>
      <c r="CG63" s="59">
        <f>VLOOKUP($D63,EW_19_Kreise!$A$6:$CQ$406,Calc_Targetkreise!CG$5,FALSE)/1000</f>
        <v>131.488</v>
      </c>
      <c r="CH63" s="59">
        <f>VLOOKUP($D63,BW_17_Kreise!$B$7:$CC$410,Calc_Targetkreise!CH$5,FALSE)/1000</f>
        <v>130.599</v>
      </c>
      <c r="CI63" s="59">
        <f>VLOOKUP($D63,EW_Erg_09_14_Kreise!$A$10:$BK$412,Calc_Targetkreise!CI$5,FALSE)/1000</f>
        <v>129.177</v>
      </c>
      <c r="CJ63" s="59">
        <f>VLOOKUP($D63,EW_Erg_09_14_Kreise!$A$10:$BK$412,Calc_Targetkreise!CJ$5,FALSE)/1000</f>
        <v>127.319</v>
      </c>
      <c r="CK63" s="59">
        <f>VLOOKUP($D63,EW_Erg_09_14_Kreise!$A$10:$BK$412,Calc_Targetkreise!CK$5,FALSE)/1000</f>
        <v>43.081</v>
      </c>
      <c r="CL63" s="45"/>
      <c r="CM63" s="59">
        <f>VLOOKUP($D63,Struktur_daten_BW_2017!$B$7:$AH$452,Calc_Targetkreise!CM$5,FALSE)</f>
        <v>308.2</v>
      </c>
      <c r="CN63" s="66">
        <v>5.0</v>
      </c>
      <c r="CO63" s="67">
        <f t="shared" si="16"/>
        <v>0.01622323167</v>
      </c>
      <c r="CP63" s="62">
        <f>IF(CO63&lt;Master_sheet_Kriterien!$J$58,1,IF(CO63&lt;Master_sheet_Kriterien!$K$58,2,IF(CO63&lt;Master_sheet_Kriterien!$L$58,3,IF(CO63&lt;Master_sheet_Kriterien!$M$58,4,5))))</f>
        <v>1</v>
      </c>
      <c r="CQ63" s="66">
        <v>5.0</v>
      </c>
      <c r="CR63" s="67">
        <f t="shared" si="17"/>
        <v>0.01622323167</v>
      </c>
      <c r="CS63" s="62">
        <f>IF(CR63&lt;Master_sheet_Kriterien!$J$59,1,IF(CR63&lt;Master_sheet_Kriterien!$K$59,2,IF(CR63&lt;Master_sheet_Kriterien!$L$59,3,IF(CR63&lt;Master_sheet_Kriterien!$M$59,4,5))))</f>
        <v>1</v>
      </c>
      <c r="CT63" s="66">
        <v>0.0</v>
      </c>
      <c r="CU63" s="44"/>
      <c r="CV63" s="66">
        <v>0.0</v>
      </c>
      <c r="CW63" s="68"/>
      <c r="CY63" s="31">
        <f t="shared" si="18"/>
        <v>3457</v>
      </c>
      <c r="DB63" s="76" t="str">
        <f t="shared" si="19"/>
        <v>Leer</v>
      </c>
      <c r="DC63" s="58">
        <f t="shared" si="20"/>
        <v>285</v>
      </c>
      <c r="DD63" s="77">
        <f t="shared" si="21"/>
        <v>138</v>
      </c>
      <c r="DE63" s="72">
        <f t="shared" si="22"/>
        <v>0.005322221305</v>
      </c>
      <c r="DG63" s="76" t="str">
        <f t="shared" si="23"/>
        <v>Leer</v>
      </c>
      <c r="DH63" s="58" t="str">
        <f t="shared" si="24"/>
        <v>#REF!</v>
      </c>
      <c r="DI63" s="75">
        <f t="shared" si="25"/>
        <v>132.1622323</v>
      </c>
      <c r="DJ63" s="78">
        <f t="shared" si="26"/>
        <v>0.005322221305</v>
      </c>
      <c r="DK63" s="75"/>
      <c r="DL63" s="75"/>
      <c r="DM63" s="75"/>
      <c r="DN63" s="75"/>
      <c r="DO63" s="75"/>
      <c r="DP63" s="44"/>
    </row>
    <row r="64" ht="16.5" customHeight="1">
      <c r="A64" s="58">
        <f t="shared" si="5"/>
        <v>235</v>
      </c>
      <c r="B64" s="58">
        <f t="shared" si="6"/>
        <v>147</v>
      </c>
      <c r="C64" s="58" t="s">
        <v>177</v>
      </c>
      <c r="D64" s="58">
        <v>3458.0</v>
      </c>
      <c r="E64" s="58" t="s">
        <v>219</v>
      </c>
      <c r="F64" s="59">
        <f>VLOOKUP($D64,EW_19_Kreise!$A$6:$CQ$406,Calc_Targetkreise!F$5,FALSE)/1000</f>
        <v>63.28</v>
      </c>
      <c r="G64" s="59">
        <f>VLOOKUP($D64,BW_17_Kreise!$B$7:$CC$410,Calc_Targetkreise!G$5,FALSE)/1000</f>
        <v>78.819</v>
      </c>
      <c r="H64" s="59">
        <f>VLOOKUP($D64,EW_Erg_09_14_Kreise!$A$10:$BK$412,Calc_Targetkreise!H$5,FALSE)/1000</f>
        <v>54.143</v>
      </c>
      <c r="I64" s="60">
        <f t="shared" ref="I64:K64" si="253">F64/CG64</f>
        <v>0.6263734088</v>
      </c>
      <c r="J64" s="60">
        <f t="shared" si="253"/>
        <v>0.7833411185</v>
      </c>
      <c r="K64" s="60">
        <f t="shared" si="253"/>
        <v>0.5447255898</v>
      </c>
      <c r="L64" s="61">
        <f t="shared" ref="L64:M64" si="254">1-(T64+X64)</f>
        <v>0.5347187105</v>
      </c>
      <c r="M64" s="61">
        <f t="shared" si="254"/>
        <v>0.3973026808</v>
      </c>
      <c r="N64" s="62">
        <f>IF(L64&lt;Master_sheet_Kriterien!$J$46,1,IF(L64&lt;Master_sheet_Kriterien!$K$46,2,IF(L64&lt;Master_sheet_Kriterien!$L$46,3,IF(L64&lt;Master_sheet_Kriterien!$M$46,4,5))))</f>
        <v>5</v>
      </c>
      <c r="O64" s="62">
        <f>IF(M64&lt;Master_sheet_Kriterien!$J$46,1,IF(M64&lt;Master_sheet_Kriterien!$K$46,2,IF(M64&lt;Master_sheet_Kriterien!$L$46,3,IF(M64&lt;Master_sheet_Kriterien!$M$46,4,5))))</f>
        <v>2</v>
      </c>
      <c r="P64" s="61">
        <f t="shared" ref="P64:Q64" si="255">1-(T64+AM64)</f>
        <v>0.6376264223</v>
      </c>
      <c r="Q64" s="61">
        <f t="shared" si="255"/>
        <v>0.5581395349</v>
      </c>
      <c r="R64" s="62">
        <f>IF(P64&lt;Master_sheet_Kriterien!$J$46,1,IF(P64&lt;Master_sheet_Kriterien!$K$46,2,IF(P64&lt;Master_sheet_Kriterien!$L$46,3,IF(P64&lt;Master_sheet_Kriterien!$M$46,4,5))))</f>
        <v>5</v>
      </c>
      <c r="S64" s="62">
        <f>IF(Q64&lt;Master_sheet_Kriterien!$J$46,1,IF(Q64&lt;Master_sheet_Kriterien!$K$46,2,IF(Q64&lt;Master_sheet_Kriterien!$L$46,3,IF(Q64&lt;Master_sheet_Kriterien!$M$46,4,5))))</f>
        <v>5</v>
      </c>
      <c r="T64" s="61">
        <f>VLOOKUP($D64,EW_19_Kreise!$A$6:$CQ$406,Calc_Targetkreise!T$5,FALSE)/1000/F64</f>
        <v>0.2847187105</v>
      </c>
      <c r="U64" s="63">
        <f>VLOOKUP($D64,BW_17_Kreise!$B$7:$CC$410,Calc_Targetkreise!U$5,FALSE)/1000/$G64</f>
        <v>0.352808333</v>
      </c>
      <c r="V64" s="61">
        <f>VLOOKUP(Calc_Targetkreise!$D64,EW_Erg_09_14_Kreise!$A$7:$BK$412,Calc_Targetkreise!V$5,FALSE)/1000/$H64</f>
        <v>0.3942891971</v>
      </c>
      <c r="W64" s="61">
        <f>VLOOKUP(Calc_Targetkreise!$D64,EW_Erg_09_14_Kreise!$A$7:$BK$412,Calc_Targetkreise!W$5,FALSE)/1000/CK64</f>
        <v>0.3672824925</v>
      </c>
      <c r="X64" s="61">
        <f>VLOOKUP($D64,EW_19_Kreise!$A$6:$CQ$406,Calc_Targetkreise!X$5,FALSE)/1000/F64</f>
        <v>0.180562579</v>
      </c>
      <c r="Y64" s="63">
        <f>VLOOKUP($D64,BW_17_Kreise!$B$7:$CC$410,Calc_Targetkreise!Y$5,FALSE)/1000/$G64</f>
        <v>0.2498889862</v>
      </c>
      <c r="Z64" s="61">
        <f>VLOOKUP(Calc_Targetkreise!$D64,EW_Erg_09_14_Kreise!$A$7:$BK$412,Calc_Targetkreise!Z$5,FALSE)/1000/$H64</f>
        <v>0.301793399</v>
      </c>
      <c r="AA64" s="61">
        <f>VLOOKUP(Calc_Targetkreise!$D64,EW_Erg_09_14_Kreise!$A$7:$BK$412,Calc_Targetkreise!AA$5,FALSE)/1000/$H64</f>
        <v>0.184769961</v>
      </c>
      <c r="AB64" s="61">
        <f>VLOOKUP($D64,EW_19_Kreise!$A$6:$CQ$406,Calc_Targetkreise!AB$5,FALSE)/1000/F64</f>
        <v>0.2529393173</v>
      </c>
      <c r="AC64" s="63">
        <f>VLOOKUP($D64,BW_17_Kreise!$B$7:$CC$410,Calc_Targetkreise!AC$5,FALSE)/1000/$G64</f>
        <v>0.09024473794</v>
      </c>
      <c r="AD64" s="61">
        <f>VLOOKUP(Calc_Targetkreise!$D64,EW_Erg_09_14_Kreise!$A$7:$BK$412,Calc_Targetkreise!AD$5,FALSE)/1000/$H64</f>
        <v>0.1160260791</v>
      </c>
      <c r="AE64" s="62">
        <f>IF(AC64&lt;Master_sheet_Kriterien!$J$54,1,IF(AC64&lt;Master_sheet_Kriterien!$K$54,2,IF(AC64&lt;Master_sheet_Kriterien!$L$54,3,IF(AC64&lt;Master_sheet_Kriterien!$M$54,4,5))))</f>
        <v>3</v>
      </c>
      <c r="AF64" s="61">
        <f>VLOOKUP(Calc_Targetkreise!$D64,EW_Erg_09_14_Kreise!$A$7:$BK$412,Calc_Targetkreise!AF$5,FALSE)/1000/$H64</f>
        <v>0.09401030604</v>
      </c>
      <c r="AG64" s="63">
        <f>VLOOKUP($D64,BW_17_Kreise!$B$7:$CC$410,Calc_Targetkreise!AG$5,FALSE)/1000/$G64</f>
        <v>0.116076073</v>
      </c>
      <c r="AH64" s="61">
        <f>VLOOKUP(Calc_Targetkreise!$D64,EW_Erg_09_14_Kreise!$A$7:$BK$412,Calc_Targetkreise!AH$5,FALSE)/1000/$H64</f>
        <v>0.03392867037</v>
      </c>
      <c r="AI64" s="61">
        <f>VLOOKUP(Calc_Targetkreise!$D64,EW_Erg_09_14_Kreise!$A$7:$BK$412,Calc_Targetkreise!AI$5,FALSE)/1000/$H64</f>
        <v>0.1088598711</v>
      </c>
      <c r="AJ64" s="63">
        <f>VLOOKUP($D64,BW_17_Kreise!$B$7:$CC$410,Calc_Targetkreise!AJ$5,FALSE)/1000/$G64</f>
        <v>0.06587244192</v>
      </c>
      <c r="AK64" s="61">
        <f>VLOOKUP(Calc_Targetkreise!$D64,EW_Erg_09_14_Kreise!$A$7:$BK$412,Calc_Targetkreise!AK$5,FALSE)/1000/$H64</f>
        <v>0.03588644885</v>
      </c>
      <c r="AL64" s="61">
        <f>VLOOKUP(Calc_Targetkreise!$D64,EW_Erg_09_14_Kreise!$A$7:$BK$412,Calc_Targetkreise!AL$5,FALSE)/1000/$H64</f>
        <v>0.02561734666</v>
      </c>
      <c r="AM64" s="61">
        <f>VLOOKUP($D64,EW_19_Kreise!$A$6:$CQ$406,Calc_Targetkreise!AM$5,FALSE)/1000/F64</f>
        <v>0.07765486726</v>
      </c>
      <c r="AN64" s="63">
        <f>VLOOKUP($D64,BW_17_Kreise!$B$7:$CC$410,Calc_Targetkreise!AN$5,FALSE)/1000/$G64</f>
        <v>0.0890521321</v>
      </c>
      <c r="AO64" s="61">
        <f>VLOOKUP(Calc_Targetkreise!$D64,EW_Erg_09_14_Kreise!$A$7:$BK$412,Calc_Targetkreise!AO$5,FALSE)/1000/$H64</f>
        <v>0.06133756903</v>
      </c>
      <c r="AP64" s="61">
        <f>VLOOKUP(Calc_Targetkreise!$D64,EW_Erg_09_14_Kreise!$A$7:$BK$412,Calc_Targetkreise!AP$5,FALSE)/1000/$H64</f>
        <v>0.0001477568661</v>
      </c>
      <c r="AQ64" s="61">
        <f t="shared" ref="AQ64:AR64" si="256">1-U64-Y64-AC64-AG64-AJ64-AN64</f>
        <v>0.03605729583</v>
      </c>
      <c r="AR64" s="61">
        <f t="shared" si="256"/>
        <v>0.05673863657</v>
      </c>
      <c r="AS64" s="61">
        <f t="shared" si="11"/>
        <v>0.2193122658</v>
      </c>
      <c r="AT64" s="63">
        <f>VLOOKUP($D64,BW_17_Kreise!$B$7:$CC$410,Calc_Targetkreise!AT$5,FALSE)/1000/$G64</f>
        <v>0.003222573237</v>
      </c>
      <c r="AU64" s="61">
        <f>VLOOKUP(Calc_Targetkreise!$D64,EW_Erg_09_14_Kreise!$A$7:$BK$412,Calc_Targetkreise!AU$5,FALSE)/1000/$H64</f>
        <v>0.01176514046</v>
      </c>
      <c r="AV64" s="62">
        <f>IF(AU64&lt;Master_sheet_Kriterien!$J$44,1,IF(AU64&lt;Master_sheet_Kriterien!$K$44,2,IF(AU64&lt;Master_sheet_Kriterien!$L$44,3,IF(AU64&lt;Master_sheet_Kriterien!$M$44,4,5))))</f>
        <v>3</v>
      </c>
      <c r="AW64" s="61">
        <f>VLOOKUP(Calc_Targetkreise!$D64,EW_Erg_09_14_Kreise!$A$7:$BK$412,Calc_Targetkreise!AW$5,FALSE)/1000/$H64</f>
        <v>0.006353545241</v>
      </c>
      <c r="AX64" s="61">
        <f>VLOOKUP($D64,EW_19_Kreise!$A$6:$CQ$406,Calc_Targetkreise!AX$5,FALSE)/1000/F64</f>
        <v>0.00440897598</v>
      </c>
      <c r="AY64" s="62">
        <f>IF(AX64&lt;Master_sheet_Kriterien!$J$56,1,IF(AX64&lt;Master_sheet_Kriterien!$K$56,2,IF(AX64&lt;Master_sheet_Kriterien!$L$56,3,IF(AX64&lt;Master_sheet_Kriterien!$M$56,4,5))))</f>
        <v>3</v>
      </c>
      <c r="AZ64" s="64">
        <f>VLOOKUP($D64,EW_19_Kreise!$A$6:$CQ$406,Calc_Targetkreise!AZ$5,FALSE)</f>
        <v>279</v>
      </c>
      <c r="BA64" s="62">
        <f>IF(AZ64&lt;Master_sheet_Kriterien!$J$57,1,IF(AZ64&lt;Master_sheet_Kriterien!$K$57,2,IF(AZ64&lt;Master_sheet_Kriterien!$L$57,3,IF(AZ64&lt;Master_sheet_Kriterien!$M$56,4,5))))</f>
        <v>2</v>
      </c>
      <c r="BB64" s="59">
        <f>VLOOKUP($D64,Struktur_daten_BW_2017!$B$7:$AH$452,Calc_Targetkreise!BB$5,FALSE)</f>
        <v>151.1</v>
      </c>
      <c r="BC64" s="62">
        <f>IF(BB64&lt;Master_sheet_Kriterien!$J$8,1,IF(BB64&lt;Master_sheet_Kriterien!$K$8,2,IF(BB64&lt;Master_sheet_Kriterien!$L$8,3,IF(BB64&lt;Master_sheet_Kriterien!$M$8,4,5))))</f>
        <v>2</v>
      </c>
      <c r="BD64" s="65">
        <f t="shared" si="12"/>
        <v>23.2418</v>
      </c>
      <c r="BE64" s="62">
        <f>IF(BD64&lt;Master_sheet_Kriterien!$J$10,1,IF(BD64&lt;Master_sheet_Kriterien!$K$10,2,IF(BD64&lt;Master_sheet_Kriterien!$L$10,3,IF(BD64&lt;Master_sheet_Kriterien!$M$10,4,5))))</f>
        <v>3</v>
      </c>
      <c r="BF64" s="65">
        <f>VLOOKUP($D64,Struktur_daten_BW_2017!$B$7:$AH$452,Calc_Targetkreise!BF$5,FALSE)</f>
        <v>7.9</v>
      </c>
      <c r="BG64" s="62">
        <f>IF(BF64&lt;Master_sheet_Kriterien!$J$12,1,IF(BF64&lt;Master_sheet_Kriterien!$K$12,2,IF(BF64&lt;Master_sheet_Kriterien!$L$12,3,IF(BF64&lt;Master_sheet_Kriterien!$M$12,4,5))))</f>
        <v>3</v>
      </c>
      <c r="BH64" s="65">
        <f>VLOOKUP($D64,Struktur_daten_BW_2017!$B$7:$AH$452,Calc_Targetkreise!BH$5,FALSE)</f>
        <v>10.5</v>
      </c>
      <c r="BI64" s="62">
        <f>IF(BH64&lt;Master_sheet_Kriterien!$J$14,1,IF(BH64&lt;Master_sheet_Kriterien!$K$14,2,IF(BH64&lt;Master_sheet_Kriterien!$L$14,3,IF(BH64&lt;Master_sheet_Kriterien!$M$14,4,5))))</f>
        <v>1</v>
      </c>
      <c r="BJ64" s="65">
        <f>VLOOKUP($D64,Struktur_daten_BW_2017!$B$7:$AH$452,Calc_Targetkreise!BJ$5,FALSE)</f>
        <v>36.7</v>
      </c>
      <c r="BK64" s="62">
        <f>IF(BJ64&lt;Master_sheet_Kriterien!$J$16,1,IF(BJ64&lt;Master_sheet_Kriterien!$K$16,2,IF(BJ64&lt;Master_sheet_Kriterien!$L$16,3,IF(BJ64&lt;Master_sheet_Kriterien!$M$16,4,5))))</f>
        <v>4</v>
      </c>
      <c r="BL64" s="65">
        <f>VLOOKUP($D64,Struktur_daten_BW_2017!$B$7:$AH$452,Calc_Targetkreise!BL$5,FALSE)</f>
        <v>17.1</v>
      </c>
      <c r="BM64" s="62">
        <f>IF(BL64&lt;Master_sheet_Kriterien!$J$18,1,IF(BL64&lt;Master_sheet_Kriterien!$K$18,2,IF(BL64&lt;Master_sheet_Kriterien!$L$18,3,IF(BL64&lt;Master_sheet_Kriterien!$M$18,4,5))))</f>
        <v>4</v>
      </c>
      <c r="BN64" s="65">
        <f>VLOOKUP($D64,Struktur_daten_BW_2017!$B$7:$AH$452,Calc_Targetkreise!BN$5,FALSE)</f>
        <v>10.9</v>
      </c>
      <c r="BO64" s="62">
        <f>IF(BN64&lt;Master_sheet_Kriterien!$J$20,1,IF(BN64&lt;Master_sheet_Kriterien!$K$20,2,IF(BN64&lt;Master_sheet_Kriterien!$L$20,3,IF(BN64&lt;Master_sheet_Kriterien!$M$20,4,5))))</f>
        <v>3</v>
      </c>
      <c r="BP64" s="59">
        <f>VLOOKUP($D64,Struktur_daten_BW_2017!$B$7:$AH$452,Calc_Targetkreise!BP$5,FALSE)</f>
        <v>20248</v>
      </c>
      <c r="BQ64" s="62">
        <f>IF(BP64&lt;Master_sheet_Kriterien!$J$38,1,IF(BP64&lt;Master_sheet_Kriterien!$K$38,2,IF(BP64&lt;Master_sheet_Kriterien!$L$38,3,IF(BP64&lt;Master_sheet_Kriterien!$M$38,4,5))))</f>
        <v>2</v>
      </c>
      <c r="BR64" s="65">
        <f>VLOOKUP($D64,Struktur_daten_BW_2017!$B$7:$AH$452,Calc_Targetkreise!BR$5,FALSE)</f>
        <v>24.3</v>
      </c>
      <c r="BS64" s="62">
        <f>IF(BR64&lt;Master_sheet_Kriterien!$J$24,1,IF(BR64&lt;Master_sheet_Kriterien!$K$24,2,IF(BR64&lt;Master_sheet_Kriterien!$L$24,3,IF(BR64&lt;Master_sheet_Kriterien!$M$24,4,5))))</f>
        <v>1</v>
      </c>
      <c r="BT64" s="65">
        <f>VLOOKUP($D64,Struktur_daten_BW_2017!$B$7:$AH$452,Calc_Targetkreise!BT$5,FALSE)</f>
        <v>15</v>
      </c>
      <c r="BU64" s="62">
        <f>IF(BT64&lt;Master_sheet_Kriterien!$J$26,1,IF(BT64&lt;Master_sheet_Kriterien!$K$26,2,IF(BT64&lt;Master_sheet_Kriterien!$L$26,3,IF(BT64&lt;Master_sheet_Kriterien!$M$26,4,5))))</f>
        <v>4</v>
      </c>
      <c r="BV64" s="65">
        <f t="shared" si="13"/>
        <v>4.413</v>
      </c>
      <c r="BW64" s="62">
        <f>IF(BV64&lt;Master_sheet_Kriterien!$J$28,1,IF(BV64&lt;Master_sheet_Kriterien!$K$28,2,IF(BV64&lt;Master_sheet_Kriterien!$L$28,3,IF(BV64&lt;Master_sheet_Kriterien!$M$28,4,5))))</f>
        <v>4</v>
      </c>
      <c r="BX64" s="65">
        <f>VLOOKUP($D64,Struktur_daten_BW_2017!$B$7:$AH$452,Calc_Targetkreise!BX$5,FALSE)</f>
        <v>27.33333333</v>
      </c>
      <c r="BY64" s="62">
        <f>IF(BX64&lt;Master_sheet_Kriterien!$J$30,1,IF(BX64&lt;Master_sheet_Kriterien!$K$30,2,IF(BX64&lt;Master_sheet_Kriterien!$L$30,3,IF(BX64&lt;Master_sheet_Kriterien!$M$30,4,5))))</f>
        <v>4</v>
      </c>
      <c r="BZ64" s="65"/>
      <c r="CA64" s="62">
        <f>IF(BZ64&lt;Master_sheet_Kriterien!$J$32,1,IF(BZ64&lt;Master_sheet_Kriterien!$K$32,2,IF(BZ64&lt;Master_sheet_Kriterien!$L$32,3,IF(BZ64&lt;Master_sheet_Kriterien!$M$32,4,5))))</f>
        <v>1</v>
      </c>
      <c r="CB64" s="65"/>
      <c r="CC64" s="62">
        <f>IF(CB64&lt;Master_sheet_Kriterien!$J$34,1,IF(CB64&lt;Master_sheet_Kriterien!$K$34,2,IF(CB64&lt;Master_sheet_Kriterien!$L$34,3,IF(CB64&lt;Master_sheet_Kriterien!$M$34,4,5))))</f>
        <v>1</v>
      </c>
      <c r="CD64" s="65">
        <f>100-VLOOKUP($D64,Struktur_daten_BW_2017!$B$7:$AH$452,Calc_Targetkreise!CD$5,FALSE)</f>
        <v>41</v>
      </c>
      <c r="CE64" s="62">
        <f>IF(CD64&lt;Master_sheet_Kriterien!$J$40,1,IF(CD64&lt;Master_sheet_Kriterien!$K$40,2,IF(CD64&lt;Master_sheet_Kriterien!$L$40,3,IF(CD64&lt;Master_sheet_Kriterien!$M$40,4,5))))</f>
        <v>1</v>
      </c>
      <c r="CF64" s="61"/>
      <c r="CG64" s="59">
        <f>VLOOKUP($D64,EW_19_Kreise!$A$6:$CQ$406,Calc_Targetkreise!CG$5,FALSE)/1000</f>
        <v>101.026</v>
      </c>
      <c r="CH64" s="59">
        <f>VLOOKUP($D64,BW_17_Kreise!$B$7:$CC$410,Calc_Targetkreise!CH$5,FALSE)/1000</f>
        <v>100.619</v>
      </c>
      <c r="CI64" s="59">
        <f>VLOOKUP($D64,EW_Erg_09_14_Kreise!$A$10:$BK$412,Calc_Targetkreise!CI$5,FALSE)/1000</f>
        <v>99.395</v>
      </c>
      <c r="CJ64" s="59">
        <f>VLOOKUP($D64,EW_Erg_09_14_Kreise!$A$10:$BK$412,Calc_Targetkreise!CJ$5,FALSE)/1000</f>
        <v>97.564</v>
      </c>
      <c r="CK64" s="59">
        <f>VLOOKUP($D64,EW_Erg_09_14_Kreise!$A$10:$BK$412,Calc_Targetkreise!CK$5,FALSE)/1000</f>
        <v>40.217</v>
      </c>
      <c r="CL64" s="45"/>
      <c r="CM64" s="59">
        <f>VLOOKUP($D64,Struktur_daten_BW_2017!$B$7:$AH$452,Calc_Targetkreise!CM$5,FALSE)</f>
        <v>294.2</v>
      </c>
      <c r="CN64" s="66">
        <v>2.0</v>
      </c>
      <c r="CO64" s="67">
        <f t="shared" si="16"/>
        <v>0.006798096533</v>
      </c>
      <c r="CP64" s="62">
        <f>IF(CO64&lt;Master_sheet_Kriterien!$J$58,1,IF(CO64&lt;Master_sheet_Kriterien!$K$58,2,IF(CO64&lt;Master_sheet_Kriterien!$L$58,3,IF(CO64&lt;Master_sheet_Kriterien!$M$58,4,5))))</f>
        <v>1</v>
      </c>
      <c r="CQ64" s="66">
        <v>2.0</v>
      </c>
      <c r="CR64" s="67">
        <f t="shared" si="17"/>
        <v>0.006798096533</v>
      </c>
      <c r="CS64" s="62">
        <f>IF(CR64&lt;Master_sheet_Kriterien!$J$59,1,IF(CR64&lt;Master_sheet_Kriterien!$K$59,2,IF(CR64&lt;Master_sheet_Kriterien!$L$59,3,IF(CR64&lt;Master_sheet_Kriterien!$M$59,4,5))))</f>
        <v>1</v>
      </c>
      <c r="CT64" s="66">
        <v>0.0</v>
      </c>
      <c r="CU64" s="44"/>
      <c r="CV64" s="66">
        <v>0.0</v>
      </c>
      <c r="CW64" s="68"/>
      <c r="CY64" s="31">
        <f t="shared" si="18"/>
        <v>3458</v>
      </c>
      <c r="DB64" s="76" t="str">
        <f t="shared" si="19"/>
        <v>Oldenburg</v>
      </c>
      <c r="DC64" s="58">
        <f t="shared" si="20"/>
        <v>235</v>
      </c>
      <c r="DD64" s="77">
        <f t="shared" si="21"/>
        <v>147</v>
      </c>
      <c r="DE64" s="72">
        <f t="shared" si="22"/>
        <v>0.00440897598</v>
      </c>
      <c r="DG64" s="76" t="str">
        <f t="shared" si="23"/>
        <v>Oldenburg</v>
      </c>
      <c r="DH64" s="58" t="str">
        <f t="shared" si="24"/>
        <v>#REF!</v>
      </c>
      <c r="DI64" s="75">
        <f t="shared" si="25"/>
        <v>141.067981</v>
      </c>
      <c r="DJ64" s="78">
        <f t="shared" si="26"/>
        <v>0.00440897598</v>
      </c>
      <c r="DK64" s="75"/>
      <c r="DL64" s="75"/>
      <c r="DM64" s="75"/>
      <c r="DN64" s="75"/>
      <c r="DO64" s="75"/>
      <c r="DP64" s="44"/>
    </row>
    <row r="65" ht="16.5" customHeight="1">
      <c r="A65" s="58">
        <f t="shared" si="5"/>
        <v>312</v>
      </c>
      <c r="B65" s="58">
        <f t="shared" si="6"/>
        <v>133</v>
      </c>
      <c r="C65" s="58" t="s">
        <v>177</v>
      </c>
      <c r="D65" s="58">
        <v>3459.0</v>
      </c>
      <c r="E65" s="58" t="s">
        <v>220</v>
      </c>
      <c r="F65" s="59">
        <f>VLOOKUP($D65,EW_19_Kreise!$A$6:$CQ$406,Calc_Targetkreise!F$5,FALSE)/1000</f>
        <v>169.962</v>
      </c>
      <c r="G65" s="59">
        <f>VLOOKUP($D65,BW_17_Kreise!$B$7:$CC$410,Calc_Targetkreise!G$5,FALSE)/1000</f>
        <v>208.554</v>
      </c>
      <c r="H65" s="59">
        <f>VLOOKUP($D65,EW_Erg_09_14_Kreise!$A$10:$BK$412,Calc_Targetkreise!H$5,FALSE)/1000</f>
        <v>142.698</v>
      </c>
      <c r="I65" s="60">
        <f t="shared" ref="I65:K65" si="257">F65/CG65</f>
        <v>0.6226330077</v>
      </c>
      <c r="J65" s="60">
        <f t="shared" si="257"/>
        <v>0.764603444</v>
      </c>
      <c r="K65" s="60">
        <f t="shared" si="257"/>
        <v>0.52530674</v>
      </c>
      <c r="L65" s="61">
        <f t="shared" ref="L65:M65" si="258">1-(T65+X65)</f>
        <v>0.4401042586</v>
      </c>
      <c r="M65" s="61">
        <f t="shared" si="258"/>
        <v>0.3351937628</v>
      </c>
      <c r="N65" s="62">
        <f>IF(L65&lt;Master_sheet_Kriterien!$J$46,1,IF(L65&lt;Master_sheet_Kriterien!$K$46,2,IF(L65&lt;Master_sheet_Kriterien!$L$46,3,IF(L65&lt;Master_sheet_Kriterien!$M$46,4,5))))</f>
        <v>3</v>
      </c>
      <c r="O65" s="62">
        <f>IF(M65&lt;Master_sheet_Kriterien!$J$46,1,IF(M65&lt;Master_sheet_Kriterien!$K$46,2,IF(M65&lt;Master_sheet_Kriterien!$L$46,3,IF(M65&lt;Master_sheet_Kriterien!$M$46,4,5))))</f>
        <v>1</v>
      </c>
      <c r="P65" s="61">
        <f t="shared" ref="P65:Q65" si="259">1-(T65+AM65)</f>
        <v>0.582700839</v>
      </c>
      <c r="Q65" s="61">
        <f t="shared" si="259"/>
        <v>0.5220278681</v>
      </c>
      <c r="R65" s="62">
        <f>IF(P65&lt;Master_sheet_Kriterien!$J$46,1,IF(P65&lt;Master_sheet_Kriterien!$K$46,2,IF(P65&lt;Master_sheet_Kriterien!$L$46,3,IF(P65&lt;Master_sheet_Kriterien!$M$46,4,5))))</f>
        <v>5</v>
      </c>
      <c r="S65" s="62">
        <f>IF(Q65&lt;Master_sheet_Kriterien!$J$46,1,IF(Q65&lt;Master_sheet_Kriterien!$K$46,2,IF(Q65&lt;Master_sheet_Kriterien!$L$46,3,IF(Q65&lt;Master_sheet_Kriterien!$M$46,4,5))))</f>
        <v>5</v>
      </c>
      <c r="T65" s="61">
        <f>VLOOKUP($D65,EW_19_Kreise!$A$6:$CQ$406,Calc_Targetkreise!T$5,FALSE)/1000/F65</f>
        <v>0.3610924795</v>
      </c>
      <c r="U65" s="63">
        <f>VLOOKUP($D65,BW_17_Kreise!$B$7:$CC$410,Calc_Targetkreise!U$5,FALSE)/1000/$G65</f>
        <v>0.4076306376</v>
      </c>
      <c r="V65" s="61">
        <f>VLOOKUP(Calc_Targetkreise!$D65,EW_Erg_09_14_Kreise!$A$7:$BK$412,Calc_Targetkreise!V$5,FALSE)/1000/$H65</f>
        <v>0.4640499516</v>
      </c>
      <c r="W65" s="61">
        <f>VLOOKUP(Calc_Targetkreise!$D65,EW_Erg_09_14_Kreise!$A$7:$BK$412,Calc_Targetkreise!W$5,FALSE)/1000/CK65</f>
        <v>0.5134376019</v>
      </c>
      <c r="X65" s="61">
        <f>VLOOKUP($D65,EW_19_Kreise!$A$6:$CQ$406,Calc_Targetkreise!X$5,FALSE)/1000/F65</f>
        <v>0.1988032619</v>
      </c>
      <c r="Y65" s="63">
        <f>VLOOKUP($D65,BW_17_Kreise!$B$7:$CC$410,Calc_Targetkreise!Y$5,FALSE)/1000/$G65</f>
        <v>0.2571755996</v>
      </c>
      <c r="Z65" s="61">
        <f>VLOOKUP(Calc_Targetkreise!$D65,EW_Erg_09_14_Kreise!$A$7:$BK$412,Calc_Targetkreise!Z$5,FALSE)/1000/$H65</f>
        <v>0.3029685069</v>
      </c>
      <c r="AA65" s="61">
        <f>VLOOKUP(Calc_Targetkreise!$D65,EW_Erg_09_14_Kreise!$A$7:$BK$412,Calc_Targetkreise!AA$5,FALSE)/1000/$H65</f>
        <v>0.1881806332</v>
      </c>
      <c r="AB65" s="61">
        <f>VLOOKUP($D65,EW_19_Kreise!$A$6:$CQ$406,Calc_Targetkreise!AB$5,FALSE)/1000/F65</f>
        <v>0.2245325426</v>
      </c>
      <c r="AC65" s="63">
        <f>VLOOKUP($D65,BW_17_Kreise!$B$7:$CC$410,Calc_Targetkreise!AC$5,FALSE)/1000/$G65</f>
        <v>0.08441458807</v>
      </c>
      <c r="AD65" s="61">
        <f>VLOOKUP(Calc_Targetkreise!$D65,EW_Erg_09_14_Kreise!$A$7:$BK$412,Calc_Targetkreise!AD$5,FALSE)/1000/$H65</f>
        <v>0.09149392423</v>
      </c>
      <c r="AE65" s="62">
        <f>IF(AC65&lt;Master_sheet_Kriterien!$J$54,1,IF(AC65&lt;Master_sheet_Kriterien!$K$54,2,IF(AC65&lt;Master_sheet_Kriterien!$L$54,3,IF(AC65&lt;Master_sheet_Kriterien!$M$54,4,5))))</f>
        <v>3</v>
      </c>
      <c r="AF65" s="61">
        <f>VLOOKUP(Calc_Targetkreise!$D65,EW_Erg_09_14_Kreise!$A$7:$BK$412,Calc_Targetkreise!AF$5,FALSE)/1000/$H65</f>
        <v>0.07924427813</v>
      </c>
      <c r="AG65" s="63">
        <f>VLOOKUP($D65,BW_17_Kreise!$B$7:$CC$410,Calc_Targetkreise!AG$5,FALSE)/1000/$G65</f>
        <v>0.09431130547</v>
      </c>
      <c r="AH65" s="61">
        <f>VLOOKUP(Calc_Targetkreise!$D65,EW_Erg_09_14_Kreise!$A$7:$BK$412,Calc_Targetkreise!AH$5,FALSE)/1000/$H65</f>
        <v>0.02737249296</v>
      </c>
      <c r="AI65" s="61">
        <f>VLOOKUP(Calc_Targetkreise!$D65,EW_Erg_09_14_Kreise!$A$7:$BK$412,Calc_Targetkreise!AI$5,FALSE)/1000/$H65</f>
        <v>0.07715595173</v>
      </c>
      <c r="AJ65" s="63">
        <f>VLOOKUP($D65,BW_17_Kreise!$B$7:$CC$410,Calc_Targetkreise!AJ$5,FALSE)/1000/$G65</f>
        <v>0.06081398583</v>
      </c>
      <c r="AK65" s="61">
        <f>VLOOKUP(Calc_Targetkreise!$D65,EW_Erg_09_14_Kreise!$A$7:$BK$412,Calc_Targetkreise!AK$5,FALSE)/1000/$H65</f>
        <v>0.03342723794</v>
      </c>
      <c r="AL65" s="61">
        <f>VLOOKUP(Calc_Targetkreise!$D65,EW_Erg_09_14_Kreise!$A$7:$BK$412,Calc_Targetkreise!AL$5,FALSE)/1000/$H65</f>
        <v>0.02578172084</v>
      </c>
      <c r="AM65" s="61">
        <f>VLOOKUP($D65,EW_19_Kreise!$A$6:$CQ$406,Calc_Targetkreise!AM$5,FALSE)/1000/F65</f>
        <v>0.05620668149</v>
      </c>
      <c r="AN65" s="63">
        <f>VLOOKUP($D65,BW_17_Kreise!$B$7:$CC$410,Calc_Targetkreise!AN$5,FALSE)/1000/$G65</f>
        <v>0.07034149429</v>
      </c>
      <c r="AO65" s="61">
        <f>VLOOKUP(Calc_Targetkreise!$D65,EW_Erg_09_14_Kreise!$A$7:$BK$412,Calc_Targetkreise!AO$5,FALSE)/1000/$H65</f>
        <v>0.03598508739</v>
      </c>
      <c r="AP65" s="61">
        <f>VLOOKUP(Calc_Targetkreise!$D65,EW_Erg_09_14_Kreise!$A$7:$BK$412,Calc_Targetkreise!AP$5,FALSE)/1000/$H65</f>
        <v>0.0001191327138</v>
      </c>
      <c r="AQ65" s="61">
        <f t="shared" ref="AQ65:AR65" si="260">1-U65-Y65-AC65-AG65-AJ65-AN65</f>
        <v>0.02531238912</v>
      </c>
      <c r="AR65" s="61">
        <f t="shared" si="260"/>
        <v>0.04470279892</v>
      </c>
      <c r="AS65" s="61">
        <f t="shared" si="11"/>
        <v>0.1160806815</v>
      </c>
      <c r="AT65" s="63">
        <f>VLOOKUP($D65,BW_17_Kreise!$B$7:$CC$410,Calc_Targetkreise!AT$5,FALSE)/1000/$G65</f>
        <v>0.003226981981</v>
      </c>
      <c r="AU65" s="61">
        <f>VLOOKUP(Calc_Targetkreise!$D65,EW_Erg_09_14_Kreise!$A$7:$BK$412,Calc_Targetkreise!AU$5,FALSE)/1000/$H65</f>
        <v>0.01060281153</v>
      </c>
      <c r="AV65" s="62">
        <f>IF(AU65&lt;Master_sheet_Kriterien!$J$44,1,IF(AU65&lt;Master_sheet_Kriterien!$K$44,2,IF(AU65&lt;Master_sheet_Kriterien!$L$44,3,IF(AU65&lt;Master_sheet_Kriterien!$M$44,4,5))))</f>
        <v>2</v>
      </c>
      <c r="AW65" s="61">
        <f>VLOOKUP(Calc_Targetkreise!$D65,EW_Erg_09_14_Kreise!$A$7:$BK$412,Calc_Targetkreise!AW$5,FALSE)/1000/$H65</f>
        <v>0.004414918219</v>
      </c>
      <c r="AX65" s="61">
        <f>VLOOKUP($D65,EW_19_Kreise!$A$6:$CQ$406,Calc_Targetkreise!AX$5,FALSE)/1000/F65</f>
        <v>0.003783198597</v>
      </c>
      <c r="AY65" s="62">
        <f>IF(AX65&lt;Master_sheet_Kriterien!$J$56,1,IF(AX65&lt;Master_sheet_Kriterien!$K$56,2,IF(AX65&lt;Master_sheet_Kriterien!$L$56,3,IF(AX65&lt;Master_sheet_Kriterien!$M$56,4,5))))</f>
        <v>2</v>
      </c>
      <c r="AZ65" s="64">
        <f>VLOOKUP($D65,EW_19_Kreise!$A$6:$CQ$406,Calc_Targetkreise!AZ$5,FALSE)</f>
        <v>643</v>
      </c>
      <c r="BA65" s="62">
        <f>IF(AZ65&lt;Master_sheet_Kriterien!$J$57,1,IF(AZ65&lt;Master_sheet_Kriterien!$K$57,2,IF(AZ65&lt;Master_sheet_Kriterien!$L$57,3,IF(AZ65&lt;Master_sheet_Kriterien!$M$56,4,5))))</f>
        <v>5</v>
      </c>
      <c r="BB65" s="59">
        <f>VLOOKUP($D65,Struktur_daten_BW_2017!$B$7:$AH$452,Calc_Targetkreise!BB$5,FALSE)</f>
        <v>138.6</v>
      </c>
      <c r="BC65" s="62">
        <f>IF(BB65&lt;Master_sheet_Kriterien!$J$8,1,IF(BB65&lt;Master_sheet_Kriterien!$K$8,2,IF(BB65&lt;Master_sheet_Kriterien!$L$8,3,IF(BB65&lt;Master_sheet_Kriterien!$M$8,4,5))))</f>
        <v>2</v>
      </c>
      <c r="BD65" s="65">
        <f t="shared" si="12"/>
        <v>22.576</v>
      </c>
      <c r="BE65" s="62">
        <f>IF(BD65&lt;Master_sheet_Kriterien!$J$10,1,IF(BD65&lt;Master_sheet_Kriterien!$K$10,2,IF(BD65&lt;Master_sheet_Kriterien!$L$10,3,IF(BD65&lt;Master_sheet_Kriterien!$M$10,4,5))))</f>
        <v>3</v>
      </c>
      <c r="BF65" s="65">
        <f>VLOOKUP($D65,Struktur_daten_BW_2017!$B$7:$AH$452,Calc_Targetkreise!BF$5,FALSE)</f>
        <v>8.5</v>
      </c>
      <c r="BG65" s="62">
        <f>IF(BF65&lt;Master_sheet_Kriterien!$J$12,1,IF(BF65&lt;Master_sheet_Kriterien!$K$12,2,IF(BF65&lt;Master_sheet_Kriterien!$L$12,3,IF(BF65&lt;Master_sheet_Kriterien!$M$12,4,5))))</f>
        <v>4</v>
      </c>
      <c r="BH65" s="65">
        <f>VLOOKUP($D65,Struktur_daten_BW_2017!$B$7:$AH$452,Calc_Targetkreise!BH$5,FALSE)</f>
        <v>11.3</v>
      </c>
      <c r="BI65" s="62">
        <f>IF(BH65&lt;Master_sheet_Kriterien!$J$14,1,IF(BH65&lt;Master_sheet_Kriterien!$K$14,2,IF(BH65&lt;Master_sheet_Kriterien!$L$14,3,IF(BH65&lt;Master_sheet_Kriterien!$M$14,4,5))))</f>
        <v>2</v>
      </c>
      <c r="BJ65" s="65">
        <f>VLOOKUP($D65,Struktur_daten_BW_2017!$B$7:$AH$452,Calc_Targetkreise!BJ$5,FALSE)</f>
        <v>36.3</v>
      </c>
      <c r="BK65" s="62">
        <f>IF(BJ65&lt;Master_sheet_Kriterien!$J$16,1,IF(BJ65&lt;Master_sheet_Kriterien!$K$16,2,IF(BJ65&lt;Master_sheet_Kriterien!$L$16,3,IF(BJ65&lt;Master_sheet_Kriterien!$M$16,4,5))))</f>
        <v>3</v>
      </c>
      <c r="BL65" s="65">
        <f>VLOOKUP($D65,Struktur_daten_BW_2017!$B$7:$AH$452,Calc_Targetkreise!BL$5,FALSE)</f>
        <v>15</v>
      </c>
      <c r="BM65" s="62">
        <f>IF(BL65&lt;Master_sheet_Kriterien!$J$18,1,IF(BL65&lt;Master_sheet_Kriterien!$K$18,2,IF(BL65&lt;Master_sheet_Kriterien!$L$18,3,IF(BL65&lt;Master_sheet_Kriterien!$M$18,4,5))))</f>
        <v>1</v>
      </c>
      <c r="BN65" s="65">
        <f>VLOOKUP($D65,Struktur_daten_BW_2017!$B$7:$AH$452,Calc_Targetkreise!BN$5,FALSE)</f>
        <v>10.2</v>
      </c>
      <c r="BO65" s="62">
        <f>IF(BN65&lt;Master_sheet_Kriterien!$J$20,1,IF(BN65&lt;Master_sheet_Kriterien!$K$20,2,IF(BN65&lt;Master_sheet_Kriterien!$L$20,3,IF(BN65&lt;Master_sheet_Kriterien!$M$20,4,5))))</f>
        <v>2</v>
      </c>
      <c r="BP65" s="59">
        <f>VLOOKUP($D65,Struktur_daten_BW_2017!$B$7:$AH$452,Calc_Targetkreise!BP$5,FALSE)</f>
        <v>21041</v>
      </c>
      <c r="BQ65" s="62">
        <f>IF(BP65&lt;Master_sheet_Kriterien!$J$38,1,IF(BP65&lt;Master_sheet_Kriterien!$K$38,2,IF(BP65&lt;Master_sheet_Kriterien!$L$38,3,IF(BP65&lt;Master_sheet_Kriterien!$M$38,4,5))))</f>
        <v>3</v>
      </c>
      <c r="BR65" s="65">
        <f>VLOOKUP($D65,Struktur_daten_BW_2017!$B$7:$AH$452,Calc_Targetkreise!BR$5,FALSE)</f>
        <v>23.1</v>
      </c>
      <c r="BS65" s="62">
        <f>IF(BR65&lt;Master_sheet_Kriterien!$J$24,1,IF(BR65&lt;Master_sheet_Kriterien!$K$24,2,IF(BR65&lt;Master_sheet_Kriterien!$L$24,3,IF(BR65&lt;Master_sheet_Kriterien!$M$24,4,5))))</f>
        <v>1</v>
      </c>
      <c r="BT65" s="65">
        <f>VLOOKUP($D65,Struktur_daten_BW_2017!$B$7:$AH$452,Calc_Targetkreise!BT$5,FALSE)</f>
        <v>12.2</v>
      </c>
      <c r="BU65" s="62">
        <f>IF(BT65&lt;Master_sheet_Kriterien!$J$26,1,IF(BT65&lt;Master_sheet_Kriterien!$K$26,2,IF(BT65&lt;Master_sheet_Kriterien!$L$26,3,IF(BT65&lt;Master_sheet_Kriterien!$M$26,4,5))))</f>
        <v>2</v>
      </c>
      <c r="BV65" s="65">
        <f t="shared" si="13"/>
        <v>3.24032</v>
      </c>
      <c r="BW65" s="62">
        <f>IF(BV65&lt;Master_sheet_Kriterien!$J$28,1,IF(BV65&lt;Master_sheet_Kriterien!$K$28,2,IF(BV65&lt;Master_sheet_Kriterien!$L$28,3,IF(BV65&lt;Master_sheet_Kriterien!$M$28,4,5))))</f>
        <v>1</v>
      </c>
      <c r="BX65" s="65">
        <f>VLOOKUP($D65,Struktur_daten_BW_2017!$B$7:$AH$452,Calc_Targetkreise!BX$5,FALSE)</f>
        <v>16.39344262</v>
      </c>
      <c r="BY65" s="62">
        <f>IF(BX65&lt;Master_sheet_Kriterien!$J$30,1,IF(BX65&lt;Master_sheet_Kriterien!$K$30,2,IF(BX65&lt;Master_sheet_Kriterien!$L$30,3,IF(BX65&lt;Master_sheet_Kriterien!$M$30,4,5))))</f>
        <v>1</v>
      </c>
      <c r="BZ65" s="65"/>
      <c r="CA65" s="62">
        <f>IF(BZ65&lt;Master_sheet_Kriterien!$J$32,1,IF(BZ65&lt;Master_sheet_Kriterien!$K$32,2,IF(BZ65&lt;Master_sheet_Kriterien!$L$32,3,IF(BZ65&lt;Master_sheet_Kriterien!$M$32,4,5))))</f>
        <v>1</v>
      </c>
      <c r="CB65" s="65"/>
      <c r="CC65" s="62">
        <f>IF(CB65&lt;Master_sheet_Kriterien!$J$34,1,IF(CB65&lt;Master_sheet_Kriterien!$K$34,2,IF(CB65&lt;Master_sheet_Kriterien!$L$34,3,IF(CB65&lt;Master_sheet_Kriterien!$M$34,4,5))))</f>
        <v>1</v>
      </c>
      <c r="CD65" s="65">
        <f>100-VLOOKUP($D65,Struktur_daten_BW_2017!$B$7:$AH$452,Calc_Targetkreise!CD$5,FALSE)</f>
        <v>40.5</v>
      </c>
      <c r="CE65" s="62">
        <f>IF(CD65&lt;Master_sheet_Kriterien!$J$40,1,IF(CD65&lt;Master_sheet_Kriterien!$K$40,2,IF(CD65&lt;Master_sheet_Kriterien!$L$40,3,IF(CD65&lt;Master_sheet_Kriterien!$M$40,4,5))))</f>
        <v>1</v>
      </c>
      <c r="CF65" s="61"/>
      <c r="CG65" s="59">
        <f>VLOOKUP($D65,EW_19_Kreise!$A$6:$CQ$406,Calc_Targetkreise!CG$5,FALSE)/1000</f>
        <v>272.973</v>
      </c>
      <c r="CH65" s="59">
        <f>VLOOKUP($D65,BW_17_Kreise!$B$7:$CC$410,Calc_Targetkreise!CH$5,FALSE)/1000</f>
        <v>272.761</v>
      </c>
      <c r="CI65" s="59">
        <f>VLOOKUP($D65,EW_Erg_09_14_Kreise!$A$10:$BK$412,Calc_Targetkreise!CI$5,FALSE)/1000</f>
        <v>271.647</v>
      </c>
      <c r="CJ65" s="59">
        <f>VLOOKUP($D65,EW_Erg_09_14_Kreise!$A$10:$BK$412,Calc_Targetkreise!CJ$5,FALSE)/1000</f>
        <v>271.161</v>
      </c>
      <c r="CK65" s="59">
        <f>VLOOKUP($D65,EW_Erg_09_14_Kreise!$A$10:$BK$412,Calc_Targetkreise!CK$5,FALSE)/1000</f>
        <v>119.627</v>
      </c>
      <c r="CL65" s="45"/>
      <c r="CM65" s="59">
        <f>VLOOKUP($D65,Struktur_daten_BW_2017!$B$7:$AH$452,Calc_Targetkreise!CM$5,FALSE)</f>
        <v>265.6</v>
      </c>
      <c r="CN65" s="66">
        <v>2.0</v>
      </c>
      <c r="CO65" s="67">
        <f t="shared" si="16"/>
        <v>0.007530120482</v>
      </c>
      <c r="CP65" s="62">
        <f>IF(CO65&lt;Master_sheet_Kriterien!$J$58,1,IF(CO65&lt;Master_sheet_Kriterien!$K$58,2,IF(CO65&lt;Master_sheet_Kriterien!$L$58,3,IF(CO65&lt;Master_sheet_Kriterien!$M$58,4,5))))</f>
        <v>1</v>
      </c>
      <c r="CQ65" s="66">
        <v>2.0</v>
      </c>
      <c r="CR65" s="67">
        <f t="shared" si="17"/>
        <v>0.007530120482</v>
      </c>
      <c r="CS65" s="62">
        <f>IF(CR65&lt;Master_sheet_Kriterien!$J$59,1,IF(CR65&lt;Master_sheet_Kriterien!$K$59,2,IF(CR65&lt;Master_sheet_Kriterien!$L$59,3,IF(CR65&lt;Master_sheet_Kriterien!$M$59,4,5))))</f>
        <v>1</v>
      </c>
      <c r="CT65" s="66">
        <v>0.0</v>
      </c>
      <c r="CU65" s="44"/>
      <c r="CV65" s="66">
        <v>0.0</v>
      </c>
      <c r="CW65" s="68"/>
      <c r="CY65" s="31">
        <f t="shared" si="18"/>
        <v>3459</v>
      </c>
      <c r="DB65" s="76" t="str">
        <f t="shared" si="19"/>
        <v>Osnabrück</v>
      </c>
      <c r="DC65" s="58">
        <f t="shared" si="20"/>
        <v>312</v>
      </c>
      <c r="DD65" s="77">
        <f t="shared" si="21"/>
        <v>133</v>
      </c>
      <c r="DE65" s="72">
        <f t="shared" si="22"/>
        <v>0.003783198597</v>
      </c>
      <c r="DG65" s="76" t="str">
        <f t="shared" si="23"/>
        <v>Osnabrück</v>
      </c>
      <c r="DH65" s="58" t="str">
        <f t="shared" si="24"/>
        <v>#REF!</v>
      </c>
      <c r="DI65" s="75">
        <f t="shared" si="25"/>
        <v>127.0753012</v>
      </c>
      <c r="DJ65" s="78">
        <f t="shared" si="26"/>
        <v>0.003783198597</v>
      </c>
      <c r="DK65" s="75"/>
      <c r="DL65" s="75"/>
      <c r="DM65" s="75"/>
      <c r="DN65" s="75"/>
      <c r="DO65" s="75"/>
      <c r="DP65" s="44"/>
    </row>
    <row r="66" ht="16.5" customHeight="1">
      <c r="A66" s="58">
        <f t="shared" si="5"/>
        <v>362</v>
      </c>
      <c r="B66" s="58">
        <f t="shared" si="6"/>
        <v>124</v>
      </c>
      <c r="C66" s="58" t="s">
        <v>177</v>
      </c>
      <c r="D66" s="58">
        <v>3460.0</v>
      </c>
      <c r="E66" s="58" t="s">
        <v>221</v>
      </c>
      <c r="F66" s="59">
        <f>VLOOKUP($D66,EW_19_Kreise!$A$6:$CQ$406,Calc_Targetkreise!F$5,FALSE)/1000</f>
        <v>64.722</v>
      </c>
      <c r="G66" s="59">
        <f>VLOOKUP($D66,BW_17_Kreise!$B$7:$CC$410,Calc_Targetkreise!G$5,FALSE)/1000</f>
        <v>76.339</v>
      </c>
      <c r="H66" s="59">
        <f>VLOOKUP($D66,EW_Erg_09_14_Kreise!$A$10:$BK$412,Calc_Targetkreise!H$5,FALSE)/1000</f>
        <v>51.06</v>
      </c>
      <c r="I66" s="60">
        <f t="shared" ref="I66:K66" si="261">F66/CG66</f>
        <v>0.6398489402</v>
      </c>
      <c r="J66" s="60">
        <f t="shared" si="261"/>
        <v>0.7575793663</v>
      </c>
      <c r="K66" s="60">
        <f t="shared" si="261"/>
        <v>0.5108963199</v>
      </c>
      <c r="L66" s="61">
        <f t="shared" ref="L66:M66" si="262">1-(T66+X66)</f>
        <v>0.3922004882</v>
      </c>
      <c r="M66" s="61">
        <f t="shared" si="262"/>
        <v>0.2944628565</v>
      </c>
      <c r="N66" s="62">
        <f>IF(L66&lt;Master_sheet_Kriterien!$J$46,1,IF(L66&lt;Master_sheet_Kriterien!$K$46,2,IF(L66&lt;Master_sheet_Kriterien!$L$46,3,IF(L66&lt;Master_sheet_Kriterien!$M$46,4,5))))</f>
        <v>2</v>
      </c>
      <c r="O66" s="62">
        <f>IF(M66&lt;Master_sheet_Kriterien!$J$46,1,IF(M66&lt;Master_sheet_Kriterien!$K$46,2,IF(M66&lt;Master_sheet_Kriterien!$L$46,3,IF(M66&lt;Master_sheet_Kriterien!$M$46,4,5))))</f>
        <v>1</v>
      </c>
      <c r="P66" s="61">
        <f t="shared" ref="P66:Q66" si="263">1-(T66+AM66)</f>
        <v>0.4500478972</v>
      </c>
      <c r="Q66" s="61">
        <f t="shared" si="263"/>
        <v>0.392224158</v>
      </c>
      <c r="R66" s="62">
        <f>IF(P66&lt;Master_sheet_Kriterien!$J$46,1,IF(P66&lt;Master_sheet_Kriterien!$K$46,2,IF(P66&lt;Master_sheet_Kriterien!$L$46,3,IF(P66&lt;Master_sheet_Kriterien!$M$46,4,5))))</f>
        <v>3</v>
      </c>
      <c r="S66" s="62">
        <f>IF(Q66&lt;Master_sheet_Kriterien!$J$46,1,IF(Q66&lt;Master_sheet_Kriterien!$K$46,2,IF(Q66&lt;Master_sheet_Kriterien!$L$46,3,IF(Q66&lt;Master_sheet_Kriterien!$M$46,4,5))))</f>
        <v>2</v>
      </c>
      <c r="T66" s="61">
        <f>VLOOKUP($D66,EW_19_Kreise!$A$6:$CQ$406,Calc_Targetkreise!T$5,FALSE)/1000/F66</f>
        <v>0.4892772164</v>
      </c>
      <c r="U66" s="63">
        <f>VLOOKUP($D66,BW_17_Kreise!$B$7:$CC$410,Calc_Targetkreise!U$5,FALSE)/1000/$G66</f>
        <v>0.5378640014</v>
      </c>
      <c r="V66" s="61">
        <f>VLOOKUP(Calc_Targetkreise!$D66,EW_Erg_09_14_Kreise!$A$7:$BK$412,Calc_Targetkreise!V$5,FALSE)/1000/$H66</f>
        <v>0.651390521</v>
      </c>
      <c r="W66" s="61">
        <f>VLOOKUP(Calc_Targetkreise!$D66,EW_Erg_09_14_Kreise!$A$7:$BK$412,Calc_Targetkreise!W$5,FALSE)/1000/CK66</f>
        <v>0.6473037223</v>
      </c>
      <c r="X66" s="61">
        <f>VLOOKUP($D66,EW_19_Kreise!$A$6:$CQ$406,Calc_Targetkreise!X$5,FALSE)/1000/F66</f>
        <v>0.1185222954</v>
      </c>
      <c r="Y66" s="63">
        <f>VLOOKUP($D66,BW_17_Kreise!$B$7:$CC$410,Calc_Targetkreise!Y$5,FALSE)/1000/$G66</f>
        <v>0.1676731422</v>
      </c>
      <c r="Z66" s="61">
        <f>VLOOKUP(Calc_Targetkreise!$D66,EW_Erg_09_14_Kreise!$A$7:$BK$412,Calc_Targetkreise!Z$5,FALSE)/1000/$H66</f>
        <v>0.1594007051</v>
      </c>
      <c r="AA66" s="61">
        <f>VLOOKUP(Calc_Targetkreise!$D66,EW_Erg_09_14_Kreise!$A$7:$BK$412,Calc_Targetkreise!AA$5,FALSE)/1000/$H66</f>
        <v>0.09637681159</v>
      </c>
      <c r="AB66" s="61">
        <f>VLOOKUP($D66,EW_19_Kreise!$A$6:$CQ$406,Calc_Targetkreise!AB$5,FALSE)/1000/F66</f>
        <v>0.1816229412</v>
      </c>
      <c r="AC66" s="63">
        <f>VLOOKUP($D66,BW_17_Kreise!$B$7:$CC$410,Calc_Targetkreise!AC$5,FALSE)/1000/$G66</f>
        <v>0.05765074208</v>
      </c>
      <c r="AD66" s="61">
        <f>VLOOKUP(Calc_Targetkreise!$D66,EW_Erg_09_14_Kreise!$A$7:$BK$412,Calc_Targetkreise!AD$5,FALSE)/1000/$H66</f>
        <v>0.06316098707</v>
      </c>
      <c r="AE66" s="62">
        <f>IF(AC66&lt;Master_sheet_Kriterien!$J$54,1,IF(AC66&lt;Master_sheet_Kriterien!$K$54,2,IF(AC66&lt;Master_sheet_Kriterien!$L$54,3,IF(AC66&lt;Master_sheet_Kriterien!$M$54,4,5))))</f>
        <v>2</v>
      </c>
      <c r="AF66" s="61">
        <f>VLOOKUP(Calc_Targetkreise!$D66,EW_Erg_09_14_Kreise!$A$7:$BK$412,Calc_Targetkreise!AF$5,FALSE)/1000/$H66</f>
        <v>0.04524089307</v>
      </c>
      <c r="AG66" s="63">
        <f>VLOOKUP($D66,BW_17_Kreise!$B$7:$CC$410,Calc_Targetkreise!AG$5,FALSE)/1000/$G66</f>
        <v>0.1013898532</v>
      </c>
      <c r="AH66" s="61">
        <f>VLOOKUP(Calc_Targetkreise!$D66,EW_Erg_09_14_Kreise!$A$7:$BK$412,Calc_Targetkreise!AH$5,FALSE)/1000/$H66</f>
        <v>0.02685076381</v>
      </c>
      <c r="AI66" s="61">
        <f>VLOOKUP(Calc_Targetkreise!$D66,EW_Erg_09_14_Kreise!$A$7:$BK$412,Calc_Targetkreise!AI$5,FALSE)/1000/$H66</f>
        <v>0.09721895809</v>
      </c>
      <c r="AJ66" s="63">
        <f>VLOOKUP($D66,BW_17_Kreise!$B$7:$CC$410,Calc_Targetkreise!AJ$5,FALSE)/1000/$G66</f>
        <v>0.04174799251</v>
      </c>
      <c r="AK66" s="61">
        <f>VLOOKUP(Calc_Targetkreise!$D66,EW_Erg_09_14_Kreise!$A$7:$BK$412,Calc_Targetkreise!AK$5,FALSE)/1000/$H66</f>
        <v>0.02485311398</v>
      </c>
      <c r="AL66" s="61">
        <f>VLOOKUP(Calc_Targetkreise!$D66,EW_Erg_09_14_Kreise!$A$7:$BK$412,Calc_Targetkreise!AL$5,FALSE)/1000/$H66</f>
        <v>0.01310223267</v>
      </c>
      <c r="AM66" s="61">
        <f>VLOOKUP($D66,EW_19_Kreise!$A$6:$CQ$406,Calc_Targetkreise!AM$5,FALSE)/1000/F66</f>
        <v>0.06067488644</v>
      </c>
      <c r="AN66" s="63">
        <f>VLOOKUP($D66,BW_17_Kreise!$B$7:$CC$410,Calc_Targetkreise!AN$5,FALSE)/1000/$G66</f>
        <v>0.06991184061</v>
      </c>
      <c r="AO66" s="61">
        <f>VLOOKUP(Calc_Targetkreise!$D66,EW_Erg_09_14_Kreise!$A$7:$BK$412,Calc_Targetkreise!AO$5,FALSE)/1000/$H66</f>
        <v>0.03511555033</v>
      </c>
      <c r="AP66" s="61">
        <f>VLOOKUP(Calc_Targetkreise!$D66,EW_Erg_09_14_Kreise!$A$7:$BK$412,Calc_Targetkreise!AP$5,FALSE)/1000/$H66</f>
        <v>0.0001762632197</v>
      </c>
      <c r="AQ66" s="61">
        <f t="shared" ref="AQ66:AR66" si="264">1-U66-Y66-AC66-AG66-AJ66-AN66</f>
        <v>0.02376242812</v>
      </c>
      <c r="AR66" s="61">
        <f t="shared" si="264"/>
        <v>0.03922835879</v>
      </c>
      <c r="AS66" s="61">
        <f t="shared" si="11"/>
        <v>0.100581119</v>
      </c>
      <c r="AT66" s="63">
        <f>VLOOKUP($D66,BW_17_Kreise!$B$7:$CC$410,Calc_Targetkreise!AT$5,FALSE)/1000/$G66</f>
        <v>0.002488898204</v>
      </c>
      <c r="AU66" s="61">
        <f>VLOOKUP(Calc_Targetkreise!$D66,EW_Erg_09_14_Kreise!$A$7:$BK$412,Calc_Targetkreise!AU$5,FALSE)/1000/$H66</f>
        <v>0.008538973756</v>
      </c>
      <c r="AV66" s="62">
        <f>IF(AU66&lt;Master_sheet_Kriterien!$J$44,1,IF(AU66&lt;Master_sheet_Kriterien!$K$44,2,IF(AU66&lt;Master_sheet_Kriterien!$L$44,3,IF(AU66&lt;Master_sheet_Kriterien!$M$44,4,5))))</f>
        <v>1</v>
      </c>
      <c r="AW66" s="61">
        <f>VLOOKUP(Calc_Targetkreise!$D66,EW_Erg_09_14_Kreise!$A$7:$BK$412,Calc_Targetkreise!AW$5,FALSE)/1000/$H66</f>
        <v>0.003251077164</v>
      </c>
      <c r="AX66" s="61">
        <f>VLOOKUP($D66,EW_19_Kreise!$A$6:$CQ$406,Calc_Targetkreise!AX$5,FALSE)/1000/F66</f>
        <v>0.004001730478</v>
      </c>
      <c r="AY66" s="62">
        <f>IF(AX66&lt;Master_sheet_Kriterien!$J$56,1,IF(AX66&lt;Master_sheet_Kriterien!$K$56,2,IF(AX66&lt;Master_sheet_Kriterien!$L$56,3,IF(AX66&lt;Master_sheet_Kriterien!$M$56,4,5))))</f>
        <v>3</v>
      </c>
      <c r="AZ66" s="64">
        <f>VLOOKUP($D66,EW_19_Kreise!$A$6:$CQ$406,Calc_Targetkreise!AZ$5,FALSE)</f>
        <v>259</v>
      </c>
      <c r="BA66" s="62">
        <f>IF(AZ66&lt;Master_sheet_Kriterien!$J$57,1,IF(AZ66&lt;Master_sheet_Kriterien!$K$57,2,IF(AZ66&lt;Master_sheet_Kriterien!$L$57,3,IF(AZ66&lt;Master_sheet_Kriterien!$M$56,4,5))))</f>
        <v>2</v>
      </c>
      <c r="BB66" s="59">
        <f>VLOOKUP($D66,Struktur_daten_BW_2017!$B$7:$AH$452,Calc_Targetkreise!BB$5,FALSE)</f>
        <v>135.6</v>
      </c>
      <c r="BC66" s="62">
        <f>IF(BB66&lt;Master_sheet_Kriterien!$J$8,1,IF(BB66&lt;Master_sheet_Kriterien!$K$8,2,IF(BB66&lt;Master_sheet_Kriterien!$L$8,3,IF(BB66&lt;Master_sheet_Kriterien!$M$8,4,5))))</f>
        <v>2</v>
      </c>
      <c r="BD66" s="65">
        <f t="shared" si="12"/>
        <v>29.3522</v>
      </c>
      <c r="BE66" s="62">
        <f>IF(BD66&lt;Master_sheet_Kriterien!$J$10,1,IF(BD66&lt;Master_sheet_Kriterien!$K$10,2,IF(BD66&lt;Master_sheet_Kriterien!$L$10,3,IF(BD66&lt;Master_sheet_Kriterien!$M$10,4,5))))</f>
        <v>4</v>
      </c>
      <c r="BF66" s="65">
        <f>VLOOKUP($D66,Struktur_daten_BW_2017!$B$7:$AH$452,Calc_Targetkreise!BF$5,FALSE)</f>
        <v>9.7</v>
      </c>
      <c r="BG66" s="62">
        <f>IF(BF66&lt;Master_sheet_Kriterien!$J$12,1,IF(BF66&lt;Master_sheet_Kriterien!$K$12,2,IF(BF66&lt;Master_sheet_Kriterien!$L$12,3,IF(BF66&lt;Master_sheet_Kriterien!$M$12,4,5))))</f>
        <v>5</v>
      </c>
      <c r="BH66" s="65">
        <f>VLOOKUP($D66,Struktur_daten_BW_2017!$B$7:$AH$452,Calc_Targetkreise!BH$5,FALSE)</f>
        <v>13</v>
      </c>
      <c r="BI66" s="62">
        <f>IF(BH66&lt;Master_sheet_Kriterien!$J$14,1,IF(BH66&lt;Master_sheet_Kriterien!$K$14,2,IF(BH66&lt;Master_sheet_Kriterien!$L$14,3,IF(BH66&lt;Master_sheet_Kriterien!$M$14,4,5))))</f>
        <v>4</v>
      </c>
      <c r="BJ66" s="65">
        <f>VLOOKUP($D66,Struktur_daten_BW_2017!$B$7:$AH$452,Calc_Targetkreise!BJ$5,FALSE)</f>
        <v>35.7</v>
      </c>
      <c r="BK66" s="62">
        <f>IF(BJ66&lt;Master_sheet_Kriterien!$J$16,1,IF(BJ66&lt;Master_sheet_Kriterien!$K$16,2,IF(BJ66&lt;Master_sheet_Kriterien!$L$16,3,IF(BJ66&lt;Master_sheet_Kriterien!$M$16,4,5))))</f>
        <v>3</v>
      </c>
      <c r="BL66" s="65">
        <f>VLOOKUP($D66,Struktur_daten_BW_2017!$B$7:$AH$452,Calc_Targetkreise!BL$5,FALSE)</f>
        <v>13</v>
      </c>
      <c r="BM66" s="62">
        <f>IF(BL66&lt;Master_sheet_Kriterien!$J$18,1,IF(BL66&lt;Master_sheet_Kriterien!$K$18,2,IF(BL66&lt;Master_sheet_Kriterien!$L$18,3,IF(BL66&lt;Master_sheet_Kriterien!$M$18,4,5))))</f>
        <v>1</v>
      </c>
      <c r="BN66" s="65">
        <f>VLOOKUP($D66,Struktur_daten_BW_2017!$B$7:$AH$452,Calc_Targetkreise!BN$5,FALSE)</f>
        <v>8.3</v>
      </c>
      <c r="BO66" s="62">
        <f>IF(BN66&lt;Master_sheet_Kriterien!$J$20,1,IF(BN66&lt;Master_sheet_Kriterien!$K$20,2,IF(BN66&lt;Master_sheet_Kriterien!$L$20,3,IF(BN66&lt;Master_sheet_Kriterien!$M$20,4,5))))</f>
        <v>1</v>
      </c>
      <c r="BP66" s="59">
        <f>VLOOKUP($D66,Struktur_daten_BW_2017!$B$7:$AH$452,Calc_Targetkreise!BP$5,FALSE)</f>
        <v>20024</v>
      </c>
      <c r="BQ66" s="62">
        <f>IF(BP66&lt;Master_sheet_Kriterien!$J$38,1,IF(BP66&lt;Master_sheet_Kriterien!$K$38,2,IF(BP66&lt;Master_sheet_Kriterien!$L$38,3,IF(BP66&lt;Master_sheet_Kriterien!$M$38,4,5))))</f>
        <v>2</v>
      </c>
      <c r="BR66" s="65">
        <f>VLOOKUP($D66,Struktur_daten_BW_2017!$B$7:$AH$452,Calc_Targetkreise!BR$5,FALSE)</f>
        <v>25.5</v>
      </c>
      <c r="BS66" s="62">
        <f>IF(BR66&lt;Master_sheet_Kriterien!$J$24,1,IF(BR66&lt;Master_sheet_Kriterien!$K$24,2,IF(BR66&lt;Master_sheet_Kriterien!$L$24,3,IF(BR66&lt;Master_sheet_Kriterien!$M$24,4,5))))</f>
        <v>1</v>
      </c>
      <c r="BT66" s="65">
        <f>VLOOKUP($D66,Struktur_daten_BW_2017!$B$7:$AH$452,Calc_Targetkreise!BT$5,FALSE)</f>
        <v>20.9</v>
      </c>
      <c r="BU66" s="62">
        <f>IF(BT66&lt;Master_sheet_Kriterien!$J$26,1,IF(BT66&lt;Master_sheet_Kriterien!$K$26,2,IF(BT66&lt;Master_sheet_Kriterien!$L$26,3,IF(BT66&lt;Master_sheet_Kriterien!$M$26,4,5))))</f>
        <v>5</v>
      </c>
      <c r="BV66" s="65">
        <f t="shared" si="13"/>
        <v>6.32434</v>
      </c>
      <c r="BW66" s="62">
        <f>IF(BV66&lt;Master_sheet_Kriterien!$J$28,1,IF(BV66&lt;Master_sheet_Kriterien!$K$28,2,IF(BV66&lt;Master_sheet_Kriterien!$L$28,3,IF(BV66&lt;Master_sheet_Kriterien!$M$28,4,5))))</f>
        <v>5</v>
      </c>
      <c r="BX66" s="65">
        <f>VLOOKUP($D66,Struktur_daten_BW_2017!$B$7:$AH$452,Calc_Targetkreise!BX$5,FALSE)</f>
        <v>38.75598086</v>
      </c>
      <c r="BY66" s="62">
        <f>IF(BX66&lt;Master_sheet_Kriterien!$J$30,1,IF(BX66&lt;Master_sheet_Kriterien!$K$30,2,IF(BX66&lt;Master_sheet_Kriterien!$L$30,3,IF(BX66&lt;Master_sheet_Kriterien!$M$30,4,5))))</f>
        <v>5</v>
      </c>
      <c r="BZ66" s="65">
        <f>CL66/1000</f>
        <v>6.05</v>
      </c>
      <c r="CA66" s="62">
        <f>IF(BZ66&lt;Master_sheet_Kriterien!$J$32,1,IF(BZ66&lt;Master_sheet_Kriterien!$K$32,2,IF(BZ66&lt;Master_sheet_Kriterien!$L$32,3,IF(BZ66&lt;Master_sheet_Kriterien!$M$32,4,5))))</f>
        <v>1</v>
      </c>
      <c r="CB66" s="65">
        <f>BZ66/CM66*100</f>
        <v>1.999339061</v>
      </c>
      <c r="CC66" s="62">
        <f>IF(CB66&lt;Master_sheet_Kriterien!$J$34,1,IF(CB66&lt;Master_sheet_Kriterien!$K$34,2,IF(CB66&lt;Master_sheet_Kriterien!$L$34,3,IF(CB66&lt;Master_sheet_Kriterien!$M$34,4,5))))</f>
        <v>1</v>
      </c>
      <c r="CD66" s="65">
        <f>100-VLOOKUP($D66,Struktur_daten_BW_2017!$B$7:$AH$452,Calc_Targetkreise!CD$5,FALSE)</f>
        <v>34</v>
      </c>
      <c r="CE66" s="62">
        <f>IF(CD66&lt;Master_sheet_Kriterien!$J$40,1,IF(CD66&lt;Master_sheet_Kriterien!$K$40,2,IF(CD66&lt;Master_sheet_Kriterien!$L$40,3,IF(CD66&lt;Master_sheet_Kriterien!$M$40,4,5))))</f>
        <v>1</v>
      </c>
      <c r="CF66" s="61"/>
      <c r="CG66" s="59">
        <f>VLOOKUP($D66,EW_19_Kreise!$A$6:$CQ$406,Calc_Targetkreise!CG$5,FALSE)/1000</f>
        <v>101.152</v>
      </c>
      <c r="CH66" s="59">
        <f>VLOOKUP($D66,BW_17_Kreise!$B$7:$CC$410,Calc_Targetkreise!CH$5,FALSE)/1000</f>
        <v>100.767</v>
      </c>
      <c r="CI66" s="59">
        <f>VLOOKUP($D66,EW_Erg_09_14_Kreise!$A$10:$BK$412,Calc_Targetkreise!CI$5,FALSE)/1000</f>
        <v>99.942</v>
      </c>
      <c r="CJ66" s="59">
        <f>VLOOKUP($D66,EW_Erg_09_14_Kreise!$A$10:$BK$412,Calc_Targetkreise!CJ$5,FALSE)/1000</f>
        <v>96.864</v>
      </c>
      <c r="CK66" s="59">
        <f>VLOOKUP($D66,EW_Erg_09_14_Kreise!$A$10:$BK$412,Calc_Targetkreise!CK$5,FALSE)/1000</f>
        <v>40.593</v>
      </c>
      <c r="CL66" s="45">
        <f>700+5350</f>
        <v>6050</v>
      </c>
      <c r="CM66" s="59">
        <f>VLOOKUP($D66,Struktur_daten_BW_2017!$B$7:$AH$452,Calc_Targetkreise!CM$5,FALSE)</f>
        <v>302.6</v>
      </c>
      <c r="CN66" s="66">
        <v>1.0</v>
      </c>
      <c r="CO66" s="67">
        <f t="shared" si="16"/>
        <v>0.003304692664</v>
      </c>
      <c r="CP66" s="62">
        <f>IF(CO66&lt;Master_sheet_Kriterien!$J$58,1,IF(CO66&lt;Master_sheet_Kriterien!$K$58,2,IF(CO66&lt;Master_sheet_Kriterien!$L$58,3,IF(CO66&lt;Master_sheet_Kriterien!$M$58,4,5))))</f>
        <v>1</v>
      </c>
      <c r="CQ66" s="66">
        <v>1.0</v>
      </c>
      <c r="CR66" s="67">
        <f t="shared" si="17"/>
        <v>0.003304692664</v>
      </c>
      <c r="CS66" s="62">
        <f>IF(CR66&lt;Master_sheet_Kriterien!$J$59,1,IF(CR66&lt;Master_sheet_Kriterien!$K$59,2,IF(CR66&lt;Master_sheet_Kriterien!$L$59,3,IF(CR66&lt;Master_sheet_Kriterien!$M$59,4,5))))</f>
        <v>1</v>
      </c>
      <c r="CT66" s="66">
        <v>0.0</v>
      </c>
      <c r="CU66" s="44"/>
      <c r="CV66" s="66">
        <v>0.0</v>
      </c>
      <c r="CW66" s="68"/>
      <c r="CY66" s="31">
        <f t="shared" si="18"/>
        <v>3460</v>
      </c>
      <c r="DB66" s="76" t="str">
        <f t="shared" si="19"/>
        <v>Vechta</v>
      </c>
      <c r="DC66" s="58">
        <f t="shared" si="20"/>
        <v>362</v>
      </c>
      <c r="DD66" s="77">
        <f t="shared" si="21"/>
        <v>124</v>
      </c>
      <c r="DE66" s="72">
        <f t="shared" si="22"/>
        <v>0.004001730478</v>
      </c>
      <c r="DG66" s="76" t="str">
        <f t="shared" si="23"/>
        <v>Vechta</v>
      </c>
      <c r="DH66" s="58" t="str">
        <f t="shared" si="24"/>
        <v>#REF!</v>
      </c>
      <c r="DI66" s="75">
        <f t="shared" si="25"/>
        <v>118.0330469</v>
      </c>
      <c r="DJ66" s="78">
        <f t="shared" si="26"/>
        <v>0.004001730478</v>
      </c>
      <c r="DK66" s="75"/>
      <c r="DL66" s="75"/>
      <c r="DM66" s="75"/>
      <c r="DN66" s="75"/>
      <c r="DO66" s="75"/>
      <c r="DP66" s="44"/>
    </row>
    <row r="67" ht="16.5" customHeight="1">
      <c r="A67" s="58">
        <f t="shared" si="5"/>
        <v>337</v>
      </c>
      <c r="B67" s="58">
        <f t="shared" si="6"/>
        <v>128</v>
      </c>
      <c r="C67" s="58" t="s">
        <v>177</v>
      </c>
      <c r="D67" s="58">
        <v>3461.0</v>
      </c>
      <c r="E67" s="58" t="s">
        <v>222</v>
      </c>
      <c r="F67" s="59">
        <f>VLOOKUP($D67,EW_19_Kreise!$A$6:$CQ$406,Calc_Targetkreise!F$5,FALSE)/1000</f>
        <v>37.659</v>
      </c>
      <c r="G67" s="59">
        <f>VLOOKUP($D67,BW_17_Kreise!$B$7:$CC$410,Calc_Targetkreise!G$5,FALSE)/1000</f>
        <v>50.309</v>
      </c>
      <c r="H67" s="59">
        <f>VLOOKUP($D67,EW_Erg_09_14_Kreise!$A$10:$BK$412,Calc_Targetkreise!H$5,FALSE)/1000</f>
        <v>29.563</v>
      </c>
      <c r="I67" s="60">
        <f t="shared" ref="I67:K67" si="265">F67/CG67</f>
        <v>0.5412408916</v>
      </c>
      <c r="J67" s="60">
        <f t="shared" si="265"/>
        <v>0.7185460259</v>
      </c>
      <c r="K67" s="60">
        <f t="shared" si="265"/>
        <v>0.4191311991</v>
      </c>
      <c r="L67" s="61">
        <f t="shared" ref="L67:M67" si="266">1-(T67+X67)</f>
        <v>0.4857537375</v>
      </c>
      <c r="M67" s="61">
        <f t="shared" si="266"/>
        <v>0.3476713908</v>
      </c>
      <c r="N67" s="62">
        <f>IF(L67&lt;Master_sheet_Kriterien!$J$46,1,IF(L67&lt;Master_sheet_Kriterien!$K$46,2,IF(L67&lt;Master_sheet_Kriterien!$L$46,3,IF(L67&lt;Master_sheet_Kriterien!$M$46,4,5))))</f>
        <v>4</v>
      </c>
      <c r="O67" s="62">
        <f>IF(M67&lt;Master_sheet_Kriterien!$J$46,1,IF(M67&lt;Master_sheet_Kriterien!$K$46,2,IF(M67&lt;Master_sheet_Kriterien!$L$46,3,IF(M67&lt;Master_sheet_Kriterien!$M$46,4,5))))</f>
        <v>1</v>
      </c>
      <c r="P67" s="61">
        <f t="shared" ref="P67:Q67" si="267">1-(T67+AM67)</f>
        <v>0.6411747524</v>
      </c>
      <c r="Q67" s="61">
        <f t="shared" si="267"/>
        <v>0.5871712815</v>
      </c>
      <c r="R67" s="62">
        <f>IF(P67&lt;Master_sheet_Kriterien!$J$46,1,IF(P67&lt;Master_sheet_Kriterien!$K$46,2,IF(P67&lt;Master_sheet_Kriterien!$L$46,3,IF(P67&lt;Master_sheet_Kriterien!$M$46,4,5))))</f>
        <v>5</v>
      </c>
      <c r="S67" s="62">
        <f>IF(Q67&lt;Master_sheet_Kriterien!$J$46,1,IF(Q67&lt;Master_sheet_Kriterien!$K$46,2,IF(Q67&lt;Master_sheet_Kriterien!$L$46,3,IF(Q67&lt;Master_sheet_Kriterien!$M$46,4,5))))</f>
        <v>5</v>
      </c>
      <c r="T67" s="61">
        <f>VLOOKUP($D67,EW_19_Kreise!$A$6:$CQ$406,Calc_Targetkreise!T$5,FALSE)/1000/F67</f>
        <v>0.2798799756</v>
      </c>
      <c r="U67" s="63">
        <f>VLOOKUP($D67,BW_17_Kreise!$B$7:$CC$410,Calc_Targetkreise!U$5,FALSE)/1000/$G67</f>
        <v>0.329583176</v>
      </c>
      <c r="V67" s="61">
        <f>VLOOKUP(Calc_Targetkreise!$D67,EW_Erg_09_14_Kreise!$A$7:$BK$412,Calc_Targetkreise!V$5,FALSE)/1000/$H67</f>
        <v>0.3779724656</v>
      </c>
      <c r="W67" s="61">
        <f>VLOOKUP(Calc_Targetkreise!$D67,EW_Erg_09_14_Kreise!$A$7:$BK$412,Calc_Targetkreise!W$5,FALSE)/1000/CK67</f>
        <v>0.3441498536</v>
      </c>
      <c r="X67" s="61">
        <f>VLOOKUP($D67,EW_19_Kreise!$A$6:$CQ$406,Calc_Targetkreise!X$5,FALSE)/1000/F67</f>
        <v>0.2343662869</v>
      </c>
      <c r="Y67" s="63">
        <f>VLOOKUP($D67,BW_17_Kreise!$B$7:$CC$410,Calc_Targetkreise!Y$5,FALSE)/1000/$G67</f>
        <v>0.3227454332</v>
      </c>
      <c r="Z67" s="61">
        <f>VLOOKUP(Calc_Targetkreise!$D67,EW_Erg_09_14_Kreise!$A$7:$BK$412,Calc_Targetkreise!Z$5,FALSE)/1000/$H67</f>
        <v>0.3555119575</v>
      </c>
      <c r="AA67" s="61">
        <f>VLOOKUP(Calc_Targetkreise!$D67,EW_Erg_09_14_Kreise!$A$7:$BK$412,Calc_Targetkreise!AA$5,FALSE)/1000/$H67</f>
        <v>0.2778134831</v>
      </c>
      <c r="AB67" s="61">
        <f>VLOOKUP($D67,EW_19_Kreise!$A$6:$CQ$406,Calc_Targetkreise!AB$5,FALSE)/1000/F67</f>
        <v>0.2164688388</v>
      </c>
      <c r="AC67" s="63">
        <f>VLOOKUP($D67,BW_17_Kreise!$B$7:$CC$410,Calc_Targetkreise!AC$5,FALSE)/1000/$G67</f>
        <v>0.07557295911</v>
      </c>
      <c r="AD67" s="61">
        <f>VLOOKUP(Calc_Targetkreise!$D67,EW_Erg_09_14_Kreise!$A$7:$BK$412,Calc_Targetkreise!AD$5,FALSE)/1000/$H67</f>
        <v>0.09552481142</v>
      </c>
      <c r="AE67" s="62">
        <f>IF(AC67&lt;Master_sheet_Kriterien!$J$54,1,IF(AC67&lt;Master_sheet_Kriterien!$K$54,2,IF(AC67&lt;Master_sheet_Kriterien!$L$54,3,IF(AC67&lt;Master_sheet_Kriterien!$M$54,4,5))))</f>
        <v>2</v>
      </c>
      <c r="AF67" s="61">
        <f>VLOOKUP(Calc_Targetkreise!$D67,EW_Erg_09_14_Kreise!$A$7:$BK$412,Calc_Targetkreise!AF$5,FALSE)/1000/$H67</f>
        <v>0.08946994554</v>
      </c>
      <c r="AG67" s="63">
        <f>VLOOKUP($D67,BW_17_Kreise!$B$7:$CC$410,Calc_Targetkreise!AG$5,FALSE)/1000/$G67</f>
        <v>0.09157407223</v>
      </c>
      <c r="AH67" s="61">
        <f>VLOOKUP(Calc_Targetkreise!$D67,EW_Erg_09_14_Kreise!$A$7:$BK$412,Calc_Targetkreise!AH$5,FALSE)/1000/$H67</f>
        <v>0.0303758076</v>
      </c>
      <c r="AI67" s="61">
        <f>VLOOKUP(Calc_Targetkreise!$D67,EW_Erg_09_14_Kreise!$A$7:$BK$412,Calc_Targetkreise!AI$5,FALSE)/1000/$H67</f>
        <v>0.09697933227</v>
      </c>
      <c r="AJ67" s="63">
        <f>VLOOKUP($D67,BW_17_Kreise!$B$7:$CC$410,Calc_Targetkreise!AJ$5,FALSE)/1000/$G67</f>
        <v>0.06432248703</v>
      </c>
      <c r="AK67" s="61">
        <f>VLOOKUP(Calc_Targetkreise!$D67,EW_Erg_09_14_Kreise!$A$7:$BK$412,Calc_Targetkreise!AK$5,FALSE)/1000/$H67</f>
        <v>0.03795284646</v>
      </c>
      <c r="AL67" s="61">
        <f>VLOOKUP(Calc_Targetkreise!$D67,EW_Erg_09_14_Kreise!$A$7:$BK$412,Calc_Targetkreise!AL$5,FALSE)/1000/$H67</f>
        <v>0.03436728343</v>
      </c>
      <c r="AM67" s="61">
        <f>VLOOKUP($D67,EW_19_Kreise!$A$6:$CQ$406,Calc_Targetkreise!AM$5,FALSE)/1000/F67</f>
        <v>0.07894527205</v>
      </c>
      <c r="AN67" s="63">
        <f>VLOOKUP($D67,BW_17_Kreise!$B$7:$CC$410,Calc_Targetkreise!AN$5,FALSE)/1000/$G67</f>
        <v>0.08324554255</v>
      </c>
      <c r="AO67" s="61">
        <f>VLOOKUP(Calc_Targetkreise!$D67,EW_Erg_09_14_Kreise!$A$7:$BK$412,Calc_Targetkreise!AO$5,FALSE)/1000/$H67</f>
        <v>0.05459527112</v>
      </c>
      <c r="AP67" s="61">
        <f>VLOOKUP(Calc_Targetkreise!$D67,EW_Erg_09_14_Kreise!$A$7:$BK$412,Calc_Targetkreise!AP$5,FALSE)/1000/$H67</f>
        <v>0.0002706085309</v>
      </c>
      <c r="AQ67" s="61">
        <f t="shared" ref="AQ67:AR67" si="268">1-U67-Y67-AC67-AG67-AJ67-AN67</f>
        <v>0.03295632988</v>
      </c>
      <c r="AR67" s="61">
        <f t="shared" si="268"/>
        <v>0.04806684031</v>
      </c>
      <c r="AS67" s="61">
        <f t="shared" si="11"/>
        <v>0.1569494936</v>
      </c>
      <c r="AT67" s="63">
        <f>VLOOKUP($D67,BW_17_Kreise!$B$7:$CC$410,Calc_Targetkreise!AT$5,FALSE)/1000/$G67</f>
        <v>0.003239976942</v>
      </c>
      <c r="AU67" s="61">
        <f>VLOOKUP(Calc_Targetkreise!$D67,EW_Erg_09_14_Kreise!$A$7:$BK$412,Calc_Targetkreise!AU$5,FALSE)/1000/$H67</f>
        <v>0.008997733654</v>
      </c>
      <c r="AV67" s="62">
        <f>IF(AU67&lt;Master_sheet_Kriterien!$J$44,1,IF(AU67&lt;Master_sheet_Kriterien!$K$44,2,IF(AU67&lt;Master_sheet_Kriterien!$L$44,3,IF(AU67&lt;Master_sheet_Kriterien!$M$44,4,5))))</f>
        <v>1</v>
      </c>
      <c r="AW67" s="61">
        <f>VLOOKUP(Calc_Targetkreise!$D67,EW_Erg_09_14_Kreise!$A$7:$BK$412,Calc_Targetkreise!AW$5,FALSE)/1000/$H67</f>
        <v>0.005987213747</v>
      </c>
      <c r="AX67" s="61">
        <f>VLOOKUP($D67,EW_19_Kreise!$A$6:$CQ$406,Calc_Targetkreise!AX$5,FALSE)/1000/F67</f>
        <v>0.003823787143</v>
      </c>
      <c r="AY67" s="62">
        <f>IF(AX67&lt;Master_sheet_Kriterien!$J$56,1,IF(AX67&lt;Master_sheet_Kriterien!$K$56,2,IF(AX67&lt;Master_sheet_Kriterien!$L$56,3,IF(AX67&lt;Master_sheet_Kriterien!$M$56,4,5))))</f>
        <v>2</v>
      </c>
      <c r="AZ67" s="64">
        <f>VLOOKUP($D67,EW_19_Kreise!$A$6:$CQ$406,Calc_Targetkreise!AZ$5,FALSE)</f>
        <v>144</v>
      </c>
      <c r="BA67" s="62">
        <f>IF(AZ67&lt;Master_sheet_Kriterien!$J$57,1,IF(AZ67&lt;Master_sheet_Kriterien!$K$57,2,IF(AZ67&lt;Master_sheet_Kriterien!$L$57,3,IF(AZ67&lt;Master_sheet_Kriterien!$M$56,4,5))))</f>
        <v>1</v>
      </c>
      <c r="BB67" s="59">
        <f>VLOOKUP($D67,Struktur_daten_BW_2017!$B$7:$AH$452,Calc_Targetkreise!BB$5,FALSE)</f>
        <v>151.1</v>
      </c>
      <c r="BC67" s="62">
        <f>IF(BB67&lt;Master_sheet_Kriterien!$J$8,1,IF(BB67&lt;Master_sheet_Kriterien!$K$8,2,IF(BB67&lt;Master_sheet_Kriterien!$L$8,3,IF(BB67&lt;Master_sheet_Kriterien!$M$8,4,5))))</f>
        <v>2</v>
      </c>
      <c r="BD67" s="65">
        <f t="shared" si="12"/>
        <v>23.2418</v>
      </c>
      <c r="BE67" s="62">
        <f>IF(BD67&lt;Master_sheet_Kriterien!$J$10,1,IF(BD67&lt;Master_sheet_Kriterien!$K$10,2,IF(BD67&lt;Master_sheet_Kriterien!$L$10,3,IF(BD67&lt;Master_sheet_Kriterien!$M$10,4,5))))</f>
        <v>3</v>
      </c>
      <c r="BF67" s="65">
        <f>VLOOKUP($D67,Struktur_daten_BW_2017!$B$7:$AH$452,Calc_Targetkreise!BF$5,FALSE)</f>
        <v>7.9</v>
      </c>
      <c r="BG67" s="62">
        <f>IF(BF67&lt;Master_sheet_Kriterien!$J$12,1,IF(BF67&lt;Master_sheet_Kriterien!$K$12,2,IF(BF67&lt;Master_sheet_Kriterien!$L$12,3,IF(BF67&lt;Master_sheet_Kriterien!$M$12,4,5))))</f>
        <v>3</v>
      </c>
      <c r="BH67" s="65">
        <f>VLOOKUP($D67,Struktur_daten_BW_2017!$B$7:$AH$452,Calc_Targetkreise!BH$5,FALSE)</f>
        <v>10.5</v>
      </c>
      <c r="BI67" s="62">
        <f>IF(BH67&lt;Master_sheet_Kriterien!$J$14,1,IF(BH67&lt;Master_sheet_Kriterien!$K$14,2,IF(BH67&lt;Master_sheet_Kriterien!$L$14,3,IF(BH67&lt;Master_sheet_Kriterien!$M$14,4,5))))</f>
        <v>1</v>
      </c>
      <c r="BJ67" s="65">
        <f>VLOOKUP($D67,Struktur_daten_BW_2017!$B$7:$AH$452,Calc_Targetkreise!BJ$5,FALSE)</f>
        <v>36.7</v>
      </c>
      <c r="BK67" s="62">
        <f>IF(BJ67&lt;Master_sheet_Kriterien!$J$16,1,IF(BJ67&lt;Master_sheet_Kriterien!$K$16,2,IF(BJ67&lt;Master_sheet_Kriterien!$L$16,3,IF(BJ67&lt;Master_sheet_Kriterien!$M$16,4,5))))</f>
        <v>4</v>
      </c>
      <c r="BL67" s="65">
        <f>VLOOKUP($D67,Struktur_daten_BW_2017!$B$7:$AH$452,Calc_Targetkreise!BL$5,FALSE)</f>
        <v>17.1</v>
      </c>
      <c r="BM67" s="62">
        <f>IF(BL67&lt;Master_sheet_Kriterien!$J$18,1,IF(BL67&lt;Master_sheet_Kriterien!$K$18,2,IF(BL67&lt;Master_sheet_Kriterien!$L$18,3,IF(BL67&lt;Master_sheet_Kriterien!$M$18,4,5))))</f>
        <v>4</v>
      </c>
      <c r="BN67" s="65">
        <f>VLOOKUP($D67,Struktur_daten_BW_2017!$B$7:$AH$452,Calc_Targetkreise!BN$5,FALSE)</f>
        <v>10.9</v>
      </c>
      <c r="BO67" s="62">
        <f>IF(BN67&lt;Master_sheet_Kriterien!$J$20,1,IF(BN67&lt;Master_sheet_Kriterien!$K$20,2,IF(BN67&lt;Master_sheet_Kriterien!$L$20,3,IF(BN67&lt;Master_sheet_Kriterien!$M$20,4,5))))</f>
        <v>3</v>
      </c>
      <c r="BP67" s="59">
        <f>VLOOKUP($D67,Struktur_daten_BW_2017!$B$7:$AH$452,Calc_Targetkreise!BP$5,FALSE)</f>
        <v>20248</v>
      </c>
      <c r="BQ67" s="62">
        <f>IF(BP67&lt;Master_sheet_Kriterien!$J$38,1,IF(BP67&lt;Master_sheet_Kriterien!$K$38,2,IF(BP67&lt;Master_sheet_Kriterien!$L$38,3,IF(BP67&lt;Master_sheet_Kriterien!$M$38,4,5))))</f>
        <v>2</v>
      </c>
      <c r="BR67" s="65">
        <f>VLOOKUP($D67,Struktur_daten_BW_2017!$B$7:$AH$452,Calc_Targetkreise!BR$5,FALSE)</f>
        <v>24.3</v>
      </c>
      <c r="BS67" s="62">
        <f>IF(BR67&lt;Master_sheet_Kriterien!$J$24,1,IF(BR67&lt;Master_sheet_Kriterien!$K$24,2,IF(BR67&lt;Master_sheet_Kriterien!$L$24,3,IF(BR67&lt;Master_sheet_Kriterien!$M$24,4,5))))</f>
        <v>1</v>
      </c>
      <c r="BT67" s="65">
        <f>VLOOKUP($D67,Struktur_daten_BW_2017!$B$7:$AH$452,Calc_Targetkreise!BT$5,FALSE)</f>
        <v>15</v>
      </c>
      <c r="BU67" s="62">
        <f>IF(BT67&lt;Master_sheet_Kriterien!$J$26,1,IF(BT67&lt;Master_sheet_Kriterien!$K$26,2,IF(BT67&lt;Master_sheet_Kriterien!$L$26,3,IF(BT67&lt;Master_sheet_Kriterien!$M$26,4,5))))</f>
        <v>4</v>
      </c>
      <c r="BV67" s="65">
        <f t="shared" si="13"/>
        <v>4.413</v>
      </c>
      <c r="BW67" s="62">
        <f>IF(BV67&lt;Master_sheet_Kriterien!$J$28,1,IF(BV67&lt;Master_sheet_Kriterien!$K$28,2,IF(BV67&lt;Master_sheet_Kriterien!$L$28,3,IF(BV67&lt;Master_sheet_Kriterien!$M$28,4,5))))</f>
        <v>4</v>
      </c>
      <c r="BX67" s="65">
        <f>VLOOKUP($D67,Struktur_daten_BW_2017!$B$7:$AH$452,Calc_Targetkreise!BX$5,FALSE)</f>
        <v>27.33333333</v>
      </c>
      <c r="BY67" s="62">
        <f>IF(BX67&lt;Master_sheet_Kriterien!$J$30,1,IF(BX67&lt;Master_sheet_Kriterien!$K$30,2,IF(BX67&lt;Master_sheet_Kriterien!$L$30,3,IF(BX67&lt;Master_sheet_Kriterien!$M$30,4,5))))</f>
        <v>4</v>
      </c>
      <c r="BZ67" s="65"/>
      <c r="CA67" s="62">
        <f>IF(BZ67&lt;Master_sheet_Kriterien!$J$32,1,IF(BZ67&lt;Master_sheet_Kriterien!$K$32,2,IF(BZ67&lt;Master_sheet_Kriterien!$L$32,3,IF(BZ67&lt;Master_sheet_Kriterien!$M$32,4,5))))</f>
        <v>1</v>
      </c>
      <c r="CB67" s="65"/>
      <c r="CC67" s="62">
        <f>IF(CB67&lt;Master_sheet_Kriterien!$J$34,1,IF(CB67&lt;Master_sheet_Kriterien!$K$34,2,IF(CB67&lt;Master_sheet_Kriterien!$L$34,3,IF(CB67&lt;Master_sheet_Kriterien!$M$34,4,5))))</f>
        <v>1</v>
      </c>
      <c r="CD67" s="65">
        <f>100-VLOOKUP($D67,Struktur_daten_BW_2017!$B$7:$AH$452,Calc_Targetkreise!CD$5,FALSE)</f>
        <v>41</v>
      </c>
      <c r="CE67" s="62">
        <f>IF(CD67&lt;Master_sheet_Kriterien!$J$40,1,IF(CD67&lt;Master_sheet_Kriterien!$K$40,2,IF(CD67&lt;Master_sheet_Kriterien!$L$40,3,IF(CD67&lt;Master_sheet_Kriterien!$M$40,4,5))))</f>
        <v>1</v>
      </c>
      <c r="CF67" s="61"/>
      <c r="CG67" s="59">
        <f>VLOOKUP($D67,EW_19_Kreise!$A$6:$CQ$406,Calc_Targetkreise!CG$5,FALSE)/1000</f>
        <v>69.579</v>
      </c>
      <c r="CH67" s="59">
        <f>VLOOKUP($D67,BW_17_Kreise!$B$7:$CC$410,Calc_Targetkreise!CH$5,FALSE)/1000</f>
        <v>70.015</v>
      </c>
      <c r="CI67" s="59">
        <f>VLOOKUP($D67,EW_Erg_09_14_Kreise!$A$10:$BK$412,Calc_Targetkreise!CI$5,FALSE)/1000</f>
        <v>70.534</v>
      </c>
      <c r="CJ67" s="59">
        <f>VLOOKUP($D67,EW_Erg_09_14_Kreise!$A$10:$BK$412,Calc_Targetkreise!CJ$5,FALSE)/1000</f>
        <v>71.148</v>
      </c>
      <c r="CK67" s="59">
        <f>VLOOKUP($D67,EW_Erg_09_14_Kreise!$A$10:$BK$412,Calc_Targetkreise!CK$5,FALSE)/1000</f>
        <v>24.931</v>
      </c>
      <c r="CL67" s="45"/>
      <c r="CM67" s="59">
        <f>VLOOKUP($D67,Struktur_daten_BW_2017!$B$7:$AH$452,Calc_Targetkreise!CM$5,FALSE)</f>
        <v>294.2</v>
      </c>
      <c r="CN67" s="66">
        <v>0.0</v>
      </c>
      <c r="CO67" s="67">
        <f t="shared" si="16"/>
        <v>0</v>
      </c>
      <c r="CP67" s="62">
        <f>IF(CO67&lt;Master_sheet_Kriterien!$J$58,1,IF(CO67&lt;Master_sheet_Kriterien!$K$58,2,IF(CO67&lt;Master_sheet_Kriterien!$L$58,3,IF(CO67&lt;Master_sheet_Kriterien!$M$58,4,5))))</f>
        <v>1</v>
      </c>
      <c r="CQ67" s="66">
        <v>0.0</v>
      </c>
      <c r="CR67" s="67">
        <f t="shared" si="17"/>
        <v>0</v>
      </c>
      <c r="CS67" s="62">
        <f>IF(CR67&lt;Master_sheet_Kriterien!$J$59,1,IF(CR67&lt;Master_sheet_Kriterien!$K$59,2,IF(CR67&lt;Master_sheet_Kriterien!$L$59,3,IF(CR67&lt;Master_sheet_Kriterien!$M$59,4,5))))</f>
        <v>1</v>
      </c>
      <c r="CT67" s="66">
        <v>0.0</v>
      </c>
      <c r="CU67" s="44"/>
      <c r="CV67" s="66">
        <v>0.0</v>
      </c>
      <c r="CW67" s="68"/>
      <c r="CY67" s="31">
        <f t="shared" si="18"/>
        <v>3461</v>
      </c>
      <c r="DB67" s="76" t="str">
        <f t="shared" si="19"/>
        <v>Wesermarsch</v>
      </c>
      <c r="DC67" s="58">
        <f t="shared" si="20"/>
        <v>337</v>
      </c>
      <c r="DD67" s="77">
        <f t="shared" si="21"/>
        <v>128</v>
      </c>
      <c r="DE67" s="72">
        <f t="shared" si="22"/>
        <v>0.003823787143</v>
      </c>
      <c r="DG67" s="76" t="str">
        <f t="shared" si="23"/>
        <v>Wesermarsch</v>
      </c>
      <c r="DH67" s="58" t="str">
        <f t="shared" si="24"/>
        <v>#REF!</v>
      </c>
      <c r="DI67" s="75">
        <f t="shared" si="25"/>
        <v>122</v>
      </c>
      <c r="DJ67" s="78">
        <f t="shared" si="26"/>
        <v>0.003823787143</v>
      </c>
      <c r="DK67" s="75"/>
      <c r="DL67" s="75"/>
      <c r="DM67" s="75"/>
      <c r="DN67" s="75"/>
      <c r="DO67" s="75"/>
      <c r="DP67" s="44"/>
    </row>
    <row r="68" ht="16.5" customHeight="1">
      <c r="A68" s="58">
        <f t="shared" si="5"/>
        <v>346</v>
      </c>
      <c r="B68" s="58">
        <f t="shared" si="6"/>
        <v>127</v>
      </c>
      <c r="C68" s="58" t="s">
        <v>177</v>
      </c>
      <c r="D68" s="58">
        <v>3462.0</v>
      </c>
      <c r="E68" s="58" t="s">
        <v>223</v>
      </c>
      <c r="F68" s="59">
        <f>VLOOKUP($D68,EW_19_Kreise!$A$6:$CQ$406,Calc_Targetkreise!F$5,FALSE)/1000</f>
        <v>24.182</v>
      </c>
      <c r="G68" s="59">
        <f>VLOOKUP($D68,BW_17_Kreise!$B$7:$CC$410,Calc_Targetkreise!G$5,FALSE)/1000</f>
        <v>33.289</v>
      </c>
      <c r="H68" s="59">
        <f>VLOOKUP($D68,EW_Erg_09_14_Kreise!$A$10:$BK$412,Calc_Targetkreise!H$5,FALSE)/1000</f>
        <v>21.497</v>
      </c>
      <c r="I68" s="60">
        <f t="shared" ref="I68:K68" si="269">F68/CG68</f>
        <v>0.5248741101</v>
      </c>
      <c r="J68" s="60">
        <f t="shared" si="269"/>
        <v>0.7238784874</v>
      </c>
      <c r="K68" s="60">
        <f t="shared" si="269"/>
        <v>0.4710948457</v>
      </c>
      <c r="L68" s="61">
        <f t="shared" ref="L68:M68" si="270">1-(T68+X68)</f>
        <v>0.4505003722</v>
      </c>
      <c r="M68" s="61">
        <f t="shared" si="270"/>
        <v>0.322448857</v>
      </c>
      <c r="N68" s="62">
        <f>IF(L68&lt;Master_sheet_Kriterien!$J$46,1,IF(L68&lt;Master_sheet_Kriterien!$K$46,2,IF(L68&lt;Master_sheet_Kriterien!$L$46,3,IF(L68&lt;Master_sheet_Kriterien!$M$46,4,5))))</f>
        <v>3</v>
      </c>
      <c r="O68" s="62">
        <f>IF(M68&lt;Master_sheet_Kriterien!$J$46,1,IF(M68&lt;Master_sheet_Kriterien!$K$46,2,IF(M68&lt;Master_sheet_Kriterien!$L$46,3,IF(M68&lt;Master_sheet_Kriterien!$M$46,4,5))))</f>
        <v>1</v>
      </c>
      <c r="P68" s="61">
        <f t="shared" ref="P68:Q68" si="271">1-(T68+AM68)</f>
        <v>0.5944917707</v>
      </c>
      <c r="Q68" s="61">
        <f t="shared" si="271"/>
        <v>0.5523746583</v>
      </c>
      <c r="R68" s="62">
        <f>IF(P68&lt;Master_sheet_Kriterien!$J$46,1,IF(P68&lt;Master_sheet_Kriterien!$K$46,2,IF(P68&lt;Master_sheet_Kriterien!$L$46,3,IF(P68&lt;Master_sheet_Kriterien!$M$46,4,5))))</f>
        <v>5</v>
      </c>
      <c r="S68" s="62">
        <f>IF(Q68&lt;Master_sheet_Kriterien!$J$46,1,IF(Q68&lt;Master_sheet_Kriterien!$K$46,2,IF(Q68&lt;Master_sheet_Kriterien!$L$46,3,IF(Q68&lt;Master_sheet_Kriterien!$M$46,4,5))))</f>
        <v>5</v>
      </c>
      <c r="T68" s="61">
        <f>VLOOKUP($D68,EW_19_Kreise!$A$6:$CQ$406,Calc_Targetkreise!T$5,FALSE)/1000/F68</f>
        <v>0.3179224216</v>
      </c>
      <c r="U68" s="63">
        <f>VLOOKUP($D68,BW_17_Kreise!$B$7:$CC$410,Calc_Targetkreise!U$5,FALSE)/1000/$G68</f>
        <v>0.3615909159</v>
      </c>
      <c r="V68" s="61">
        <f>VLOOKUP(Calc_Targetkreise!$D68,EW_Erg_09_14_Kreise!$A$7:$BK$412,Calc_Targetkreise!V$5,FALSE)/1000/$H68</f>
        <v>0.4154998372</v>
      </c>
      <c r="W68" s="61">
        <f>VLOOKUP(Calc_Targetkreise!$D68,EW_Erg_09_14_Kreise!$A$7:$BK$412,Calc_Targetkreise!W$5,FALSE)/1000/CK68</f>
        <v>0.3996241576</v>
      </c>
      <c r="X68" s="61">
        <f>VLOOKUP($D68,EW_19_Kreise!$A$6:$CQ$406,Calc_Targetkreise!X$5,FALSE)/1000/F68</f>
        <v>0.2315772062</v>
      </c>
      <c r="Y68" s="63">
        <f>VLOOKUP($D68,BW_17_Kreise!$B$7:$CC$410,Calc_Targetkreise!Y$5,FALSE)/1000/$G68</f>
        <v>0.3159602271</v>
      </c>
      <c r="Z68" s="61">
        <f>VLOOKUP(Calc_Targetkreise!$D68,EW_Erg_09_14_Kreise!$A$7:$BK$412,Calc_Targetkreise!Z$5,FALSE)/1000/$H68</f>
        <v>0.3513978695</v>
      </c>
      <c r="AA68" s="61">
        <f>VLOOKUP(Calc_Targetkreise!$D68,EW_Erg_09_14_Kreise!$A$7:$BK$412,Calc_Targetkreise!AA$5,FALSE)/1000/$H68</f>
        <v>0.2155184444</v>
      </c>
      <c r="AB68" s="61">
        <f>VLOOKUP($D68,EW_19_Kreise!$A$6:$CQ$406,Calc_Targetkreise!AB$5,FALSE)/1000/F68</f>
        <v>0.1880324208</v>
      </c>
      <c r="AC68" s="63">
        <f>VLOOKUP($D68,BW_17_Kreise!$B$7:$CC$410,Calc_Targetkreise!AC$5,FALSE)/1000/$G68</f>
        <v>0.06248310253</v>
      </c>
      <c r="AD68" s="61">
        <f>VLOOKUP(Calc_Targetkreise!$D68,EW_Erg_09_14_Kreise!$A$7:$BK$412,Calc_Targetkreise!AD$5,FALSE)/1000/$H68</f>
        <v>0.08229055217</v>
      </c>
      <c r="AE68" s="62">
        <f>IF(AC68&lt;Master_sheet_Kriterien!$J$54,1,IF(AC68&lt;Master_sheet_Kriterien!$K$54,2,IF(AC68&lt;Master_sheet_Kriterien!$L$54,3,IF(AC68&lt;Master_sheet_Kriterien!$M$54,4,5))))</f>
        <v>2</v>
      </c>
      <c r="AF68" s="61">
        <f>VLOOKUP(Calc_Targetkreise!$D68,EW_Erg_09_14_Kreise!$A$7:$BK$412,Calc_Targetkreise!AF$5,FALSE)/1000/$H68</f>
        <v>0.06326464158</v>
      </c>
      <c r="AG68" s="63">
        <f>VLOOKUP($D68,BW_17_Kreise!$B$7:$CC$410,Calc_Targetkreise!AG$5,FALSE)/1000/$G68</f>
        <v>0.08768662321</v>
      </c>
      <c r="AH68" s="61">
        <f>VLOOKUP(Calc_Targetkreise!$D68,EW_Erg_09_14_Kreise!$A$7:$BK$412,Calc_Targetkreise!AH$5,FALSE)/1000/$H68</f>
        <v>0.02335209564</v>
      </c>
      <c r="AI68" s="61">
        <f>VLOOKUP(Calc_Targetkreise!$D68,EW_Erg_09_14_Kreise!$A$7:$BK$412,Calc_Targetkreise!AI$5,FALSE)/1000/$H68</f>
        <v>0.07777829465</v>
      </c>
      <c r="AJ68" s="63">
        <f>VLOOKUP($D68,BW_17_Kreise!$B$7:$CC$410,Calc_Targetkreise!AJ$5,FALSE)/1000/$G68</f>
        <v>0.05629487218</v>
      </c>
      <c r="AK68" s="61">
        <f>VLOOKUP(Calc_Targetkreise!$D68,EW_Erg_09_14_Kreise!$A$7:$BK$412,Calc_Targetkreise!AK$5,FALSE)/1000/$H68</f>
        <v>0.02930641485</v>
      </c>
      <c r="AL68" s="61">
        <f>VLOOKUP(Calc_Targetkreise!$D68,EW_Erg_09_14_Kreise!$A$7:$BK$412,Calc_Targetkreise!AL$5,FALSE)/1000/$H68</f>
        <v>0.02479415732</v>
      </c>
      <c r="AM68" s="61">
        <f>VLOOKUP($D68,EW_19_Kreise!$A$6:$CQ$406,Calc_Targetkreise!AM$5,FALSE)/1000/F68</f>
        <v>0.08758580763</v>
      </c>
      <c r="AN68" s="63">
        <f>VLOOKUP($D68,BW_17_Kreise!$B$7:$CC$410,Calc_Targetkreise!AN$5,FALSE)/1000/$G68</f>
        <v>0.08603442579</v>
      </c>
      <c r="AO68" s="61">
        <f>VLOOKUP(Calc_Targetkreise!$D68,EW_Erg_09_14_Kreise!$A$7:$BK$412,Calc_Targetkreise!AO$5,FALSE)/1000/$H68</f>
        <v>0.04963483277</v>
      </c>
      <c r="AP68" s="61">
        <f>VLOOKUP(Calc_Targetkreise!$D68,EW_Erg_09_14_Kreise!$A$7:$BK$412,Calc_Targetkreise!AP$5,FALSE)/1000/$H68</f>
        <v>0.0001860724752</v>
      </c>
      <c r="AQ68" s="61">
        <f t="shared" ref="AQ68:AR68" si="272">1-U68-Y68-AC68-AG68-AJ68-AN68</f>
        <v>0.02994983328</v>
      </c>
      <c r="AR68" s="61">
        <f t="shared" si="272"/>
        <v>0.04851839792</v>
      </c>
      <c r="AS68" s="61">
        <f t="shared" si="11"/>
        <v>0.2188342319</v>
      </c>
      <c r="AT68" s="63">
        <f>VLOOKUP($D68,BW_17_Kreise!$B$7:$CC$410,Calc_Targetkreise!AT$5,FALSE)/1000/$G68</f>
        <v>0.002553396017</v>
      </c>
      <c r="AU68" s="61">
        <f>VLOOKUP(Calc_Targetkreise!$D68,EW_Erg_09_14_Kreise!$A$7:$BK$412,Calc_Targetkreise!AU$5,FALSE)/1000/$H68</f>
        <v>0.007908080197</v>
      </c>
      <c r="AV68" s="62">
        <f>IF(AU68&lt;Master_sheet_Kriterien!$J$44,1,IF(AU68&lt;Master_sheet_Kriterien!$K$44,2,IF(AU68&lt;Master_sheet_Kriterien!$L$44,3,IF(AU68&lt;Master_sheet_Kriterien!$M$44,4,5))))</f>
        <v>1</v>
      </c>
      <c r="AW68" s="61">
        <f>VLOOKUP(Calc_Targetkreise!$D68,EW_Erg_09_14_Kreise!$A$7:$BK$412,Calc_Targetkreise!AW$5,FALSE)/1000/$H68</f>
        <v>0.003814485742</v>
      </c>
      <c r="AX68" s="61">
        <f>VLOOKUP($D68,EW_19_Kreise!$A$6:$CQ$406,Calc_Targetkreise!AX$5,FALSE)/1000/F68</f>
        <v>0.003515011165</v>
      </c>
      <c r="AY68" s="62">
        <f>IF(AX68&lt;Master_sheet_Kriterien!$J$56,1,IF(AX68&lt;Master_sheet_Kriterien!$K$56,2,IF(AX68&lt;Master_sheet_Kriterien!$L$56,3,IF(AX68&lt;Master_sheet_Kriterien!$M$56,4,5))))</f>
        <v>2</v>
      </c>
      <c r="AZ68" s="64">
        <f>VLOOKUP($D68,EW_19_Kreise!$A$6:$CQ$406,Calc_Targetkreise!AZ$5,FALSE)</f>
        <v>85</v>
      </c>
      <c r="BA68" s="62">
        <f>IF(AZ68&lt;Master_sheet_Kriterien!$J$57,1,IF(AZ68&lt;Master_sheet_Kriterien!$K$57,2,IF(AZ68&lt;Master_sheet_Kriterien!$L$57,3,IF(AZ68&lt;Master_sheet_Kriterien!$M$56,4,5))))</f>
        <v>1</v>
      </c>
      <c r="BB68" s="59">
        <f>VLOOKUP($D68,Struktur_daten_BW_2017!$B$7:$AH$452,Calc_Targetkreise!BB$5,FALSE)</f>
        <v>168.5</v>
      </c>
      <c r="BC68" s="62">
        <f>IF(BB68&lt;Master_sheet_Kriterien!$J$8,1,IF(BB68&lt;Master_sheet_Kriterien!$K$8,2,IF(BB68&lt;Master_sheet_Kriterien!$L$8,3,IF(BB68&lt;Master_sheet_Kriterien!$M$8,4,5))))</f>
        <v>2</v>
      </c>
      <c r="BD68" s="65">
        <f t="shared" si="12"/>
        <v>18.7191</v>
      </c>
      <c r="BE68" s="62">
        <f>IF(BD68&lt;Master_sheet_Kriterien!$J$10,1,IF(BD68&lt;Master_sheet_Kriterien!$K$10,2,IF(BD68&lt;Master_sheet_Kriterien!$L$10,3,IF(BD68&lt;Master_sheet_Kriterien!$M$10,4,5))))</f>
        <v>2</v>
      </c>
      <c r="BF68" s="65">
        <f>VLOOKUP($D68,Struktur_daten_BW_2017!$B$7:$AH$452,Calc_Targetkreise!BF$5,FALSE)</f>
        <v>8.1</v>
      </c>
      <c r="BG68" s="62">
        <f>IF(BF68&lt;Master_sheet_Kriterien!$J$12,1,IF(BF68&lt;Master_sheet_Kriterien!$K$12,2,IF(BF68&lt;Master_sheet_Kriterien!$L$12,3,IF(BF68&lt;Master_sheet_Kriterien!$M$12,4,5))))</f>
        <v>3</v>
      </c>
      <c r="BH68" s="65">
        <f>VLOOKUP($D68,Struktur_daten_BW_2017!$B$7:$AH$452,Calc_Targetkreise!BH$5,FALSE)</f>
        <v>10.3</v>
      </c>
      <c r="BI68" s="62">
        <f>IF(BH68&lt;Master_sheet_Kriterien!$J$14,1,IF(BH68&lt;Master_sheet_Kriterien!$K$14,2,IF(BH68&lt;Master_sheet_Kriterien!$L$14,3,IF(BH68&lt;Master_sheet_Kriterien!$M$14,4,5))))</f>
        <v>1</v>
      </c>
      <c r="BJ68" s="65">
        <f>VLOOKUP($D68,Struktur_daten_BW_2017!$B$7:$AH$452,Calc_Targetkreise!BJ$5,FALSE)</f>
        <v>34.2</v>
      </c>
      <c r="BK68" s="62">
        <f>IF(BJ68&lt;Master_sheet_Kriterien!$J$16,1,IF(BJ68&lt;Master_sheet_Kriterien!$K$16,2,IF(BJ68&lt;Master_sheet_Kriterien!$L$16,3,IF(BJ68&lt;Master_sheet_Kriterien!$M$16,4,5))))</f>
        <v>1</v>
      </c>
      <c r="BL68" s="65">
        <f>VLOOKUP($D68,Struktur_daten_BW_2017!$B$7:$AH$452,Calc_Targetkreise!BL$5,FALSE)</f>
        <v>19.1</v>
      </c>
      <c r="BM68" s="62">
        <f>IF(BL68&lt;Master_sheet_Kriterien!$J$18,1,IF(BL68&lt;Master_sheet_Kriterien!$K$18,2,IF(BL68&lt;Master_sheet_Kriterien!$L$18,3,IF(BL68&lt;Master_sheet_Kriterien!$M$18,4,5))))</f>
        <v>5</v>
      </c>
      <c r="BN68" s="65">
        <f>VLOOKUP($D68,Struktur_daten_BW_2017!$B$7:$AH$452,Calc_Targetkreise!BN$5,FALSE)</f>
        <v>12.7</v>
      </c>
      <c r="BO68" s="62">
        <f>IF(BN68&lt;Master_sheet_Kriterien!$J$20,1,IF(BN68&lt;Master_sheet_Kriterien!$K$20,2,IF(BN68&lt;Master_sheet_Kriterien!$L$20,3,IF(BN68&lt;Master_sheet_Kriterien!$M$20,4,5))))</f>
        <v>5</v>
      </c>
      <c r="BP68" s="59">
        <f>VLOOKUP($D68,Struktur_daten_BW_2017!$B$7:$AH$452,Calc_Targetkreise!BP$5,FALSE)</f>
        <v>18657</v>
      </c>
      <c r="BQ68" s="62">
        <f>IF(BP68&lt;Master_sheet_Kriterien!$J$38,1,IF(BP68&lt;Master_sheet_Kriterien!$K$38,2,IF(BP68&lt;Master_sheet_Kriterien!$L$38,3,IF(BP68&lt;Master_sheet_Kriterien!$M$38,4,5))))</f>
        <v>1</v>
      </c>
      <c r="BR68" s="65">
        <f>VLOOKUP($D68,Struktur_daten_BW_2017!$B$7:$AH$452,Calc_Targetkreise!BR$5,FALSE)</f>
        <v>30.9</v>
      </c>
      <c r="BS68" s="62">
        <f>IF(BR68&lt;Master_sheet_Kriterien!$J$24,1,IF(BR68&lt;Master_sheet_Kriterien!$K$24,2,IF(BR68&lt;Master_sheet_Kriterien!$L$24,3,IF(BR68&lt;Master_sheet_Kriterien!$M$24,4,5))))</f>
        <v>2</v>
      </c>
      <c r="BT68" s="65">
        <f>VLOOKUP($D68,Struktur_daten_BW_2017!$B$7:$AH$452,Calc_Targetkreise!BT$5,FALSE)</f>
        <v>16.4</v>
      </c>
      <c r="BU68" s="62">
        <f>IF(BT68&lt;Master_sheet_Kriterien!$J$26,1,IF(BT68&lt;Master_sheet_Kriterien!$K$26,2,IF(BT68&lt;Master_sheet_Kriterien!$L$26,3,IF(BT68&lt;Master_sheet_Kriterien!$M$26,4,5))))</f>
        <v>5</v>
      </c>
      <c r="BV68" s="65">
        <f t="shared" si="13"/>
        <v>3.79004</v>
      </c>
      <c r="BW68" s="62">
        <f>IF(BV68&lt;Master_sheet_Kriterien!$J$28,1,IF(BV68&lt;Master_sheet_Kriterien!$K$28,2,IF(BV68&lt;Master_sheet_Kriterien!$L$28,3,IF(BV68&lt;Master_sheet_Kriterien!$M$28,4,5))))</f>
        <v>2</v>
      </c>
      <c r="BX68" s="65">
        <f>VLOOKUP($D68,Struktur_daten_BW_2017!$B$7:$AH$452,Calc_Targetkreise!BX$5,FALSE)</f>
        <v>34.75609756</v>
      </c>
      <c r="BY68" s="62">
        <f>IF(BX68&lt;Master_sheet_Kriterien!$J$30,1,IF(BX68&lt;Master_sheet_Kriterien!$K$30,2,IF(BX68&lt;Master_sheet_Kriterien!$L$30,3,IF(BX68&lt;Master_sheet_Kriterien!$M$30,4,5))))</f>
        <v>5</v>
      </c>
      <c r="BZ68" s="65"/>
      <c r="CA68" s="62">
        <f>IF(BZ68&lt;Master_sheet_Kriterien!$J$32,1,IF(BZ68&lt;Master_sheet_Kriterien!$K$32,2,IF(BZ68&lt;Master_sheet_Kriterien!$L$32,3,IF(BZ68&lt;Master_sheet_Kriterien!$M$32,4,5))))</f>
        <v>1</v>
      </c>
      <c r="CB68" s="65"/>
      <c r="CC68" s="62">
        <f>IF(CB68&lt;Master_sheet_Kriterien!$J$34,1,IF(CB68&lt;Master_sheet_Kriterien!$K$34,2,IF(CB68&lt;Master_sheet_Kriterien!$L$34,3,IF(CB68&lt;Master_sheet_Kriterien!$M$34,4,5))))</f>
        <v>1</v>
      </c>
      <c r="CD68" s="65">
        <f>100-VLOOKUP($D68,Struktur_daten_BW_2017!$B$7:$AH$452,Calc_Targetkreise!CD$5,FALSE)</f>
        <v>48</v>
      </c>
      <c r="CE68" s="62">
        <f>IF(CD68&lt;Master_sheet_Kriterien!$J$40,1,IF(CD68&lt;Master_sheet_Kriterien!$K$40,2,IF(CD68&lt;Master_sheet_Kriterien!$L$40,3,IF(CD68&lt;Master_sheet_Kriterien!$M$40,4,5))))</f>
        <v>3</v>
      </c>
      <c r="CF68" s="61"/>
      <c r="CG68" s="59">
        <f>VLOOKUP($D68,EW_19_Kreise!$A$6:$CQ$406,Calc_Targetkreise!CG$5,FALSE)/1000</f>
        <v>46.072</v>
      </c>
      <c r="CH68" s="59">
        <f>VLOOKUP($D68,BW_17_Kreise!$B$7:$CC$410,Calc_Targetkreise!CH$5,FALSE)/1000</f>
        <v>45.987</v>
      </c>
      <c r="CI68" s="59">
        <f>VLOOKUP($D68,EW_Erg_09_14_Kreise!$A$10:$BK$412,Calc_Targetkreise!CI$5,FALSE)/1000</f>
        <v>45.632</v>
      </c>
      <c r="CJ68" s="59">
        <f>VLOOKUP($D68,EW_Erg_09_14_Kreise!$A$10:$BK$412,Calc_Targetkreise!CJ$5,FALSE)/1000</f>
        <v>45.514</v>
      </c>
      <c r="CK68" s="59">
        <f>VLOOKUP($D68,EW_Erg_09_14_Kreise!$A$10:$BK$412,Calc_Targetkreise!CK$5,FALSE)/1000</f>
        <v>15.432</v>
      </c>
      <c r="CL68" s="45"/>
      <c r="CM68" s="59">
        <f>VLOOKUP($D68,Struktur_daten_BW_2017!$B$7:$AH$452,Calc_Targetkreise!CM$5,FALSE)</f>
        <v>231.1</v>
      </c>
      <c r="CN68" s="66">
        <v>1.0</v>
      </c>
      <c r="CO68" s="67">
        <f t="shared" si="16"/>
        <v>0.004327131112</v>
      </c>
      <c r="CP68" s="62">
        <f>IF(CO68&lt;Master_sheet_Kriterien!$J$58,1,IF(CO68&lt;Master_sheet_Kriterien!$K$58,2,IF(CO68&lt;Master_sheet_Kriterien!$L$58,3,IF(CO68&lt;Master_sheet_Kriterien!$M$58,4,5))))</f>
        <v>1</v>
      </c>
      <c r="CQ68" s="66">
        <v>1.0</v>
      </c>
      <c r="CR68" s="67">
        <f t="shared" si="17"/>
        <v>0.004327131112</v>
      </c>
      <c r="CS68" s="62">
        <f>IF(CR68&lt;Master_sheet_Kriterien!$J$59,1,IF(CR68&lt;Master_sheet_Kriterien!$K$59,2,IF(CR68&lt;Master_sheet_Kriterien!$L$59,3,IF(CR68&lt;Master_sheet_Kriterien!$M$59,4,5))))</f>
        <v>1</v>
      </c>
      <c r="CT68" s="66">
        <v>0.0</v>
      </c>
      <c r="CU68" s="44"/>
      <c r="CV68" s="66">
        <v>0.0</v>
      </c>
      <c r="CW68" s="68"/>
      <c r="CY68" s="31">
        <f t="shared" si="18"/>
        <v>3462</v>
      </c>
      <c r="DB68" s="76" t="str">
        <f t="shared" si="19"/>
        <v>Wittmund</v>
      </c>
      <c r="DC68" s="58">
        <f t="shared" si="20"/>
        <v>346</v>
      </c>
      <c r="DD68" s="77">
        <f t="shared" si="21"/>
        <v>127</v>
      </c>
      <c r="DE68" s="72">
        <f t="shared" si="22"/>
        <v>0.003515011165</v>
      </c>
      <c r="DG68" s="76" t="str">
        <f t="shared" si="23"/>
        <v>Wittmund</v>
      </c>
      <c r="DH68" s="58" t="str">
        <f t="shared" si="24"/>
        <v>#REF!</v>
      </c>
      <c r="DI68" s="75">
        <f t="shared" si="25"/>
        <v>121.0432713</v>
      </c>
      <c r="DJ68" s="78">
        <f t="shared" si="26"/>
        <v>0.003515011165</v>
      </c>
      <c r="DK68" s="75"/>
      <c r="DL68" s="75"/>
      <c r="DM68" s="75"/>
      <c r="DN68" s="75"/>
      <c r="DO68" s="75"/>
      <c r="DP68" s="44"/>
    </row>
    <row r="69" ht="16.5" customHeight="1">
      <c r="A69" s="58">
        <f t="shared" si="5"/>
        <v>19</v>
      </c>
      <c r="B69" s="58">
        <f t="shared" si="6"/>
        <v>224</v>
      </c>
      <c r="C69" s="58" t="s">
        <v>224</v>
      </c>
      <c r="D69" s="58">
        <v>4011.0</v>
      </c>
      <c r="E69" s="58" t="s">
        <v>225</v>
      </c>
      <c r="F69" s="59">
        <f>VLOOKUP($D69,EW_19_Kreise!$A$6:$CQ$406,Calc_Targetkreise!F$5,FALSE)/1000</f>
        <v>251.366</v>
      </c>
      <c r="G69" s="59">
        <f>VLOOKUP($D69,BW_17_Kreise!$B$7:$CC$410,Calc_Targetkreise!G$5,FALSE)/1000</f>
        <v>281.286</v>
      </c>
      <c r="H69" s="59">
        <f>VLOOKUP($D69,EW_Erg_09_14_Kreise!$A$10:$BK$412,Calc_Targetkreise!H$5,FALSE)/1000</f>
        <v>165.181</v>
      </c>
      <c r="I69" s="60">
        <f t="shared" ref="I69:K69" si="273">F69/CG69</f>
        <v>0.6444654111</v>
      </c>
      <c r="J69" s="60">
        <f t="shared" si="273"/>
        <v>0.7152199671</v>
      </c>
      <c r="K69" s="60">
        <f t="shared" si="273"/>
        <v>0.4122197793</v>
      </c>
      <c r="L69" s="61">
        <f t="shared" ref="L69:M69" si="274">1-(T69+X69)</f>
        <v>0.5385414097</v>
      </c>
      <c r="M69" s="61">
        <f t="shared" si="274"/>
        <v>0.4894058005</v>
      </c>
      <c r="N69" s="62">
        <f>IF(L69&lt;Master_sheet_Kriterien!$J$46,1,IF(L69&lt;Master_sheet_Kriterien!$K$46,2,IF(L69&lt;Master_sheet_Kriterien!$L$46,3,IF(L69&lt;Master_sheet_Kriterien!$M$46,4,5))))</f>
        <v>5</v>
      </c>
      <c r="O69" s="62">
        <f>IF(M69&lt;Master_sheet_Kriterien!$J$46,1,IF(M69&lt;Master_sheet_Kriterien!$K$46,2,IF(M69&lt;Master_sheet_Kriterien!$L$46,3,IF(M69&lt;Master_sheet_Kriterien!$M$46,4,5))))</f>
        <v>4</v>
      </c>
      <c r="P69" s="61">
        <f t="shared" ref="P69:Q69" si="275">1-(T69+AM69)</f>
        <v>0.7088627738</v>
      </c>
      <c r="Q69" s="61">
        <f t="shared" si="275"/>
        <v>0.654085166</v>
      </c>
      <c r="R69" s="62">
        <f>IF(P69&lt;Master_sheet_Kriterien!$J$46,1,IF(P69&lt;Master_sheet_Kriterien!$K$46,2,IF(P69&lt;Master_sheet_Kriterien!$L$46,3,IF(P69&lt;Master_sheet_Kriterien!$M$46,4,5))))</f>
        <v>5</v>
      </c>
      <c r="S69" s="62">
        <f>IF(Q69&lt;Master_sheet_Kriterien!$J$46,1,IF(Q69&lt;Master_sheet_Kriterien!$K$46,2,IF(Q69&lt;Master_sheet_Kriterien!$L$46,3,IF(Q69&lt;Master_sheet_Kriterien!$M$46,4,5))))</f>
        <v>5</v>
      </c>
      <c r="T69" s="61">
        <f>VLOOKUP($D69,EW_19_Kreise!$A$6:$CQ$406,Calc_Targetkreise!T$5,FALSE)/1000/F69</f>
        <v>0.2196199963</v>
      </c>
      <c r="U69" s="63">
        <f>VLOOKUP($D69,BW_17_Kreise!$B$7:$CC$410,Calc_Targetkreise!U$5,FALSE)/1000/$G69</f>
        <v>0.2504568304</v>
      </c>
      <c r="V69" s="61">
        <f>VLOOKUP(Calc_Targetkreise!$D69,EW_Erg_09_14_Kreise!$A$7:$BK$412,Calc_Targetkreise!V$5,FALSE)/1000/$H69</f>
        <v>0.2158965014</v>
      </c>
      <c r="W69" s="61">
        <f>VLOOKUP(Calc_Targetkreise!$D69,EW_Erg_09_14_Kreise!$A$7:$BK$412,Calc_Targetkreise!W$5,FALSE)/1000/CK69</f>
        <v>0.2389618194</v>
      </c>
      <c r="X69" s="61">
        <f>VLOOKUP($D69,EW_19_Kreise!$A$6:$CQ$406,Calc_Targetkreise!X$5,FALSE)/1000/F69</f>
        <v>0.2418385939</v>
      </c>
      <c r="Y69" s="63">
        <f>VLOOKUP($D69,BW_17_Kreise!$B$7:$CC$410,Calc_Targetkreise!Y$5,FALSE)/1000/$G69</f>
        <v>0.2601373691</v>
      </c>
      <c r="Z69" s="61">
        <f>VLOOKUP(Calc_Targetkreise!$D69,EW_Erg_09_14_Kreise!$A$7:$BK$412,Calc_Targetkreise!Z$5,FALSE)/1000/$H69</f>
        <v>0.3353896635</v>
      </c>
      <c r="AA69" s="61">
        <f>VLOOKUP(Calc_Targetkreise!$D69,EW_Erg_09_14_Kreise!$A$7:$BK$412,Calc_Targetkreise!AA$5,FALSE)/1000/$H69</f>
        <v>0.2766904184</v>
      </c>
      <c r="AB69" s="61">
        <f>VLOOKUP($D69,EW_19_Kreise!$A$6:$CQ$406,Calc_Targetkreise!AB$5,FALSE)/1000/F69</f>
        <v>0.2345066556</v>
      </c>
      <c r="AC69" s="63">
        <f>VLOOKUP($D69,BW_17_Kreise!$B$7:$CC$410,Calc_Targetkreise!AC$5,FALSE)/1000/$G69</f>
        <v>0.1163619946</v>
      </c>
      <c r="AD69" s="61">
        <f>VLOOKUP(Calc_Targetkreise!$D69,EW_Erg_09_14_Kreise!$A$7:$BK$412,Calc_Targetkreise!AD$5,FALSE)/1000/$H69</f>
        <v>0.1883570144</v>
      </c>
      <c r="AE69" s="62">
        <f>IF(AC69&lt;Master_sheet_Kriterien!$J$54,1,IF(AC69&lt;Master_sheet_Kriterien!$K$54,2,IF(AC69&lt;Master_sheet_Kriterien!$L$54,3,IF(AC69&lt;Master_sheet_Kriterien!$M$54,4,5))))</f>
        <v>4</v>
      </c>
      <c r="AF69" s="61">
        <f>VLOOKUP(Calc_Targetkreise!$D69,EW_Erg_09_14_Kreise!$A$7:$BK$412,Calc_Targetkreise!AF$5,FALSE)/1000/$H69</f>
        <v>0.2281134029</v>
      </c>
      <c r="AG69" s="63">
        <f>VLOOKUP($D69,BW_17_Kreise!$B$7:$CC$410,Calc_Targetkreise!AG$5,FALSE)/1000/$G69</f>
        <v>0.09665962757</v>
      </c>
      <c r="AH69" s="61">
        <f>VLOOKUP(Calc_Targetkreise!$D69,EW_Erg_09_14_Kreise!$A$7:$BK$412,Calc_Targetkreise!AH$5,FALSE)/1000/$H69</f>
        <v>0.03427149612</v>
      </c>
      <c r="AI69" s="61">
        <f>VLOOKUP(Calc_Targetkreise!$D69,EW_Erg_09_14_Kreise!$A$7:$BK$412,Calc_Targetkreise!AI$5,FALSE)/1000/$H69</f>
        <v>0.08582706243</v>
      </c>
      <c r="AJ69" s="63">
        <f>VLOOKUP($D69,BW_17_Kreise!$B$7:$CC$410,Calc_Targetkreise!AJ$5,FALSE)/1000/$G69</f>
        <v>0.1378916832</v>
      </c>
      <c r="AK69" s="61">
        <f>VLOOKUP(Calc_Targetkreise!$D69,EW_Erg_09_14_Kreise!$A$7:$BK$412,Calc_Targetkreise!AK$5,FALSE)/1000/$H69</f>
        <v>0.09821347492</v>
      </c>
      <c r="AL69" s="61">
        <f>VLOOKUP(Calc_Targetkreise!$D69,EW_Erg_09_14_Kreise!$A$7:$BK$412,Calc_Targetkreise!AL$5,FALSE)/1000/$H69</f>
        <v>0.06994145816</v>
      </c>
      <c r="AM69" s="61">
        <f>VLOOKUP($D69,EW_19_Kreise!$A$6:$CQ$406,Calc_Targetkreise!AM$5,FALSE)/1000/F69</f>
        <v>0.07151722986</v>
      </c>
      <c r="AN69" s="63">
        <f>VLOOKUP($D69,BW_17_Kreise!$B$7:$CC$410,Calc_Targetkreise!AN$5,FALSE)/1000/$G69</f>
        <v>0.0954580036</v>
      </c>
      <c r="AO69" s="61">
        <f>VLOOKUP(Calc_Targetkreise!$D69,EW_Erg_09_14_Kreise!$A$7:$BK$412,Calc_Targetkreise!AO$5,FALSE)/1000/$H69</f>
        <v>0.0575853155</v>
      </c>
      <c r="AP69" s="61">
        <f>VLOOKUP(Calc_Targetkreise!$D69,EW_Erg_09_14_Kreise!$A$7:$BK$412,Calc_Targetkreise!AP$5,FALSE)/1000/$H69</f>
        <v>0.0003632379027</v>
      </c>
      <c r="AQ69" s="61">
        <f t="shared" ref="AQ69:AR69" si="276">1-U69-Y69-AC69-AG69-AJ69-AN69</f>
        <v>0.04303449159</v>
      </c>
      <c r="AR69" s="61">
        <f t="shared" si="276"/>
        <v>0.07028653417</v>
      </c>
      <c r="AS69" s="61">
        <f t="shared" si="11"/>
        <v>0.1001026008</v>
      </c>
      <c r="AT69" s="63">
        <f>VLOOKUP($D69,BW_17_Kreise!$B$7:$CC$410,Calc_Targetkreise!AT$5,FALSE)/1000/$G69</f>
        <v>0.005666830201</v>
      </c>
      <c r="AU69" s="61">
        <f>VLOOKUP(Calc_Targetkreise!$D69,EW_Erg_09_14_Kreise!$A$7:$BK$412,Calc_Targetkreise!AU$5,FALSE)/1000/$H69</f>
        <v>0.02092250319</v>
      </c>
      <c r="AV69" s="62">
        <f>IF(AU69&lt;Master_sheet_Kriterien!$J$44,1,IF(AU69&lt;Master_sheet_Kriterien!$K$44,2,IF(AU69&lt;Master_sheet_Kriterien!$L$44,3,IF(AU69&lt;Master_sheet_Kriterien!$M$44,4,5))))</f>
        <v>5</v>
      </c>
      <c r="AW69" s="61">
        <f>VLOOKUP(Calc_Targetkreise!$D69,EW_Erg_09_14_Kreise!$A$7:$BK$412,Calc_Targetkreise!AW$5,FALSE)/1000/$H69</f>
        <v>0.01139356221</v>
      </c>
      <c r="AX69" s="61">
        <f>VLOOKUP($D69,EW_19_Kreise!$A$6:$CQ$406,Calc_Targetkreise!AX$5,FALSE)/1000/F69</f>
        <v>0.007272264348</v>
      </c>
      <c r="AY69" s="62">
        <f>IF(AX69&lt;Master_sheet_Kriterien!$J$56,1,IF(AX69&lt;Master_sheet_Kriterien!$K$56,2,IF(AX69&lt;Master_sheet_Kriterien!$L$56,3,IF(AX69&lt;Master_sheet_Kriterien!$M$56,4,5))))</f>
        <v>4</v>
      </c>
      <c r="AZ69" s="64">
        <f>VLOOKUP($D69,EW_19_Kreise!$A$6:$CQ$406,Calc_Targetkreise!AZ$5,FALSE)</f>
        <v>1828</v>
      </c>
      <c r="BA69" s="62">
        <f>IF(AZ69&lt;Master_sheet_Kriterien!$J$57,1,IF(AZ69&lt;Master_sheet_Kriterien!$K$57,2,IF(AZ69&lt;Master_sheet_Kriterien!$L$57,3,IF(AZ69&lt;Master_sheet_Kriterien!$M$56,4,5))))</f>
        <v>5</v>
      </c>
      <c r="BB69" s="59">
        <f>VLOOKUP($D69,Struktur_daten_BW_2017!$B$7:$AH$452,Calc_Targetkreise!BB$5,FALSE)</f>
        <v>2284.9</v>
      </c>
      <c r="BC69" s="62">
        <f>IF(BB69&lt;Master_sheet_Kriterien!$J$8,1,IF(BB69&lt;Master_sheet_Kriterien!$K$8,2,IF(BB69&lt;Master_sheet_Kriterien!$L$8,3,IF(BB69&lt;Master_sheet_Kriterien!$M$8,4,5))))</f>
        <v>5</v>
      </c>
      <c r="BD69" s="65">
        <f t="shared" si="12"/>
        <v>30.3236</v>
      </c>
      <c r="BE69" s="62">
        <f>IF(BD69&lt;Master_sheet_Kriterien!$J$10,1,IF(BD69&lt;Master_sheet_Kriterien!$K$10,2,IF(BD69&lt;Master_sheet_Kriterien!$L$10,3,IF(BD69&lt;Master_sheet_Kriterien!$M$10,4,5))))</f>
        <v>4</v>
      </c>
      <c r="BF69" s="65">
        <f>VLOOKUP($D69,Struktur_daten_BW_2017!$B$7:$AH$452,Calc_Targetkreise!BF$5,FALSE)</f>
        <v>8.6</v>
      </c>
      <c r="BG69" s="62">
        <f>IF(BF69&lt;Master_sheet_Kriterien!$J$12,1,IF(BF69&lt;Master_sheet_Kriterien!$K$12,2,IF(BF69&lt;Master_sheet_Kriterien!$L$12,3,IF(BF69&lt;Master_sheet_Kriterien!$M$12,4,5))))</f>
        <v>5</v>
      </c>
      <c r="BH69" s="65">
        <f>VLOOKUP($D69,Struktur_daten_BW_2017!$B$7:$AH$452,Calc_Targetkreise!BH$5,FALSE)</f>
        <v>14.6</v>
      </c>
      <c r="BI69" s="62">
        <f>IF(BH69&lt;Master_sheet_Kriterien!$J$14,1,IF(BH69&lt;Master_sheet_Kriterien!$K$14,2,IF(BH69&lt;Master_sheet_Kriterien!$L$14,3,IF(BH69&lt;Master_sheet_Kriterien!$M$14,4,5))))</f>
        <v>5</v>
      </c>
      <c r="BJ69" s="65">
        <f>VLOOKUP($D69,Struktur_daten_BW_2017!$B$7:$AH$452,Calc_Targetkreise!BJ$5,FALSE)</f>
        <v>34.4</v>
      </c>
      <c r="BK69" s="62">
        <f>IF(BJ69&lt;Master_sheet_Kriterien!$J$16,1,IF(BJ69&lt;Master_sheet_Kriterien!$K$16,2,IF(BJ69&lt;Master_sheet_Kriterien!$L$16,3,IF(BJ69&lt;Master_sheet_Kriterien!$M$16,4,5))))</f>
        <v>1</v>
      </c>
      <c r="BL69" s="65">
        <f>VLOOKUP($D69,Struktur_daten_BW_2017!$B$7:$AH$452,Calc_Targetkreise!BL$5,FALSE)</f>
        <v>16</v>
      </c>
      <c r="BM69" s="62">
        <f>IF(BL69&lt;Master_sheet_Kriterien!$J$18,1,IF(BL69&lt;Master_sheet_Kriterien!$K$18,2,IF(BL69&lt;Master_sheet_Kriterien!$L$18,3,IF(BL69&lt;Master_sheet_Kriterien!$M$18,4,5))))</f>
        <v>3</v>
      </c>
      <c r="BN69" s="65">
        <f>VLOOKUP($D69,Struktur_daten_BW_2017!$B$7:$AH$452,Calc_Targetkreise!BN$5,FALSE)</f>
        <v>10.9</v>
      </c>
      <c r="BO69" s="62">
        <f>IF(BN69&lt;Master_sheet_Kriterien!$J$20,1,IF(BN69&lt;Master_sheet_Kriterien!$K$20,2,IF(BN69&lt;Master_sheet_Kriterien!$L$20,3,IF(BN69&lt;Master_sheet_Kriterien!$M$20,4,5))))</f>
        <v>3</v>
      </c>
      <c r="BP69" s="59">
        <f>VLOOKUP($D69,Struktur_daten_BW_2017!$B$7:$AH$452,Calc_Targetkreise!BP$5,FALSE)</f>
        <v>20582</v>
      </c>
      <c r="BQ69" s="62">
        <f>IF(BP69&lt;Master_sheet_Kriterien!$J$38,1,IF(BP69&lt;Master_sheet_Kriterien!$K$38,2,IF(BP69&lt;Master_sheet_Kriterien!$L$38,3,IF(BP69&lt;Master_sheet_Kriterien!$M$38,4,5))))</f>
        <v>3</v>
      </c>
      <c r="BR69" s="65">
        <f>VLOOKUP($D69,Struktur_daten_BW_2017!$B$7:$AH$452,Calc_Targetkreise!BR$5,FALSE)</f>
        <v>38.7</v>
      </c>
      <c r="BS69" s="62">
        <f>IF(BR69&lt;Master_sheet_Kriterien!$J$24,1,IF(BR69&lt;Master_sheet_Kriterien!$K$24,2,IF(BR69&lt;Master_sheet_Kriterien!$L$24,3,IF(BR69&lt;Master_sheet_Kriterien!$M$24,4,5))))</f>
        <v>4</v>
      </c>
      <c r="BT69" s="65">
        <f>VLOOKUP($D69,Struktur_daten_BW_2017!$B$7:$AH$452,Calc_Targetkreise!BT$5,FALSE)</f>
        <v>10.9</v>
      </c>
      <c r="BU69" s="62">
        <f>IF(BT69&lt;Master_sheet_Kriterien!$J$26,1,IF(BT69&lt;Master_sheet_Kriterien!$K$26,2,IF(BT69&lt;Master_sheet_Kriterien!$L$26,3,IF(BT69&lt;Master_sheet_Kriterien!$M$26,4,5))))</f>
        <v>2</v>
      </c>
      <c r="BV69" s="65">
        <f t="shared" si="13"/>
        <v>3.84334</v>
      </c>
      <c r="BW69" s="62">
        <f>IF(BV69&lt;Master_sheet_Kriterien!$J$28,1,IF(BV69&lt;Master_sheet_Kriterien!$K$28,2,IF(BV69&lt;Master_sheet_Kriterien!$L$28,3,IF(BV69&lt;Master_sheet_Kriterien!$M$28,4,5))))</f>
        <v>3</v>
      </c>
      <c r="BX69" s="65" t="str">
        <f>VLOOKUP($D69,Struktur_daten_BW_2017!$B$7:$AH$452,Calc_Targetkreise!BX$5,FALSE)</f>
        <v/>
      </c>
      <c r="BY69" s="62">
        <f>IF(BX69&lt;Master_sheet_Kriterien!$J$30,1,IF(BX69&lt;Master_sheet_Kriterien!$K$30,2,IF(BX69&lt;Master_sheet_Kriterien!$L$30,3,IF(BX69&lt;Master_sheet_Kriterien!$M$30,4,5))))</f>
        <v>1</v>
      </c>
      <c r="BZ69" s="65">
        <f t="shared" ref="BZ69:BZ75" si="281">CL69/1000</f>
        <v>32.322</v>
      </c>
      <c r="CA69" s="62">
        <f>IF(BZ69&lt;Master_sheet_Kriterien!$J$32,1,IF(BZ69&lt;Master_sheet_Kriterien!$K$32,2,IF(BZ69&lt;Master_sheet_Kriterien!$L$32,3,IF(BZ69&lt;Master_sheet_Kriterien!$M$32,4,5))))</f>
        <v>2</v>
      </c>
      <c r="CB69" s="65">
        <f t="shared" ref="CB69:CB75" si="282">BZ69/CM69*100</f>
        <v>9.166761202</v>
      </c>
      <c r="CC69" s="62">
        <f>IF(CB69&lt;Master_sheet_Kriterien!$J$34,1,IF(CB69&lt;Master_sheet_Kriterien!$K$34,2,IF(CB69&lt;Master_sheet_Kriterien!$L$34,3,IF(CB69&lt;Master_sheet_Kriterien!$M$34,4,5))))</f>
        <v>4</v>
      </c>
      <c r="CD69" s="65">
        <f>100-VLOOKUP($D69,Struktur_daten_BW_2017!$B$7:$AH$452,Calc_Targetkreise!CD$5,FALSE)</f>
        <v>58.8</v>
      </c>
      <c r="CE69" s="62">
        <f>IF(CD69&lt;Master_sheet_Kriterien!$J$40,1,IF(CD69&lt;Master_sheet_Kriterien!$K$40,2,IF(CD69&lt;Master_sheet_Kriterien!$L$40,3,IF(CD69&lt;Master_sheet_Kriterien!$M$40,4,5))))</f>
        <v>4</v>
      </c>
      <c r="CF69" s="61"/>
      <c r="CG69" s="59">
        <f>VLOOKUP($D69,EW_19_Kreise!$A$6:$CQ$406,Calc_Targetkreise!CG$5,FALSE)/1000</f>
        <v>390.038</v>
      </c>
      <c r="CH69" s="59">
        <f>VLOOKUP($D69,BW_17_Kreise!$B$7:$CC$410,Calc_Targetkreise!CH$5,FALSE)/1000</f>
        <v>393.286</v>
      </c>
      <c r="CI69" s="59">
        <f>VLOOKUP($D69,EW_Erg_09_14_Kreise!$A$10:$BK$412,Calc_Targetkreise!CI$5,FALSE)/1000</f>
        <v>400.711</v>
      </c>
      <c r="CJ69" s="59">
        <f>VLOOKUP($D69,EW_Erg_09_14_Kreise!$A$10:$BK$412,Calc_Targetkreise!CJ$5,FALSE)/1000</f>
        <v>402.913</v>
      </c>
      <c r="CK69" s="59">
        <f>VLOOKUP($D69,EW_Erg_09_14_Kreise!$A$10:$BK$412,Calc_Targetkreise!CK$5,FALSE)/1000</f>
        <v>159.741</v>
      </c>
      <c r="CL69" s="45">
        <f>19418+8917+1399+1242+903+375+68</f>
        <v>32322</v>
      </c>
      <c r="CM69" s="59">
        <f>VLOOKUP($D69,Struktur_daten_BW_2017!$B$7:$AH$452,Calc_Targetkreise!CM$5,FALSE)</f>
        <v>352.6</v>
      </c>
      <c r="CN69" s="66">
        <v>42.0</v>
      </c>
      <c r="CO69" s="67">
        <f t="shared" si="16"/>
        <v>0.1191151446</v>
      </c>
      <c r="CP69" s="62">
        <f>IF(CO69&lt;Master_sheet_Kriterien!$J$58,1,IF(CO69&lt;Master_sheet_Kriterien!$K$58,2,IF(CO69&lt;Master_sheet_Kriterien!$L$58,3,IF(CO69&lt;Master_sheet_Kriterien!$M$58,4,5))))</f>
        <v>3</v>
      </c>
      <c r="CQ69" s="66">
        <v>39.0</v>
      </c>
      <c r="CR69" s="67">
        <f t="shared" si="17"/>
        <v>0.11060692</v>
      </c>
      <c r="CS69" s="62">
        <f>IF(CR69&lt;Master_sheet_Kriterien!$J$59,1,IF(CR69&lt;Master_sheet_Kriterien!$K$59,2,IF(CR69&lt;Master_sheet_Kriterien!$L$59,3,IF(CR69&lt;Master_sheet_Kriterien!$M$59,4,5))))</f>
        <v>3</v>
      </c>
      <c r="CT69" s="66">
        <v>3.0</v>
      </c>
      <c r="CU69" s="44"/>
      <c r="CV69" s="66">
        <v>0.0</v>
      </c>
      <c r="CW69" s="68"/>
      <c r="CY69" s="31">
        <f t="shared" si="18"/>
        <v>4011</v>
      </c>
      <c r="DB69" s="76" t="str">
        <f t="shared" si="19"/>
        <v>Bremen, Stadt</v>
      </c>
      <c r="DC69" s="58">
        <f t="shared" si="20"/>
        <v>19</v>
      </c>
      <c r="DD69" s="77">
        <f t="shared" si="21"/>
        <v>224</v>
      </c>
      <c r="DE69" s="72">
        <f t="shared" si="22"/>
        <v>0.007272264348</v>
      </c>
      <c r="DG69" s="76" t="str">
        <f t="shared" si="23"/>
        <v>Bremen, Stadt</v>
      </c>
      <c r="DH69" s="58" t="str">
        <f t="shared" si="24"/>
        <v>#REF!</v>
      </c>
      <c r="DI69" s="75">
        <f t="shared" si="25"/>
        <v>207.1911514</v>
      </c>
      <c r="DJ69" s="78">
        <f t="shared" si="26"/>
        <v>0.007272264348</v>
      </c>
      <c r="DK69" s="75"/>
      <c r="DL69" s="75"/>
      <c r="DM69" s="75"/>
      <c r="DN69" s="75"/>
      <c r="DO69" s="75"/>
      <c r="DP69" s="44"/>
    </row>
    <row r="70" ht="16.5" customHeight="1">
      <c r="A70" s="58">
        <f t="shared" si="5"/>
        <v>127</v>
      </c>
      <c r="B70" s="58">
        <f t="shared" si="6"/>
        <v>171</v>
      </c>
      <c r="C70" s="58" t="s">
        <v>224</v>
      </c>
      <c r="D70" s="58">
        <v>4012.0</v>
      </c>
      <c r="E70" s="58" t="s">
        <v>226</v>
      </c>
      <c r="F70" s="59">
        <f>VLOOKUP($D70,EW_19_Kreise!$A$6:$CQ$406,Calc_Targetkreise!F$5,FALSE)/1000</f>
        <v>40.994</v>
      </c>
      <c r="G70" s="59">
        <f>VLOOKUP($D70,BW_17_Kreise!$B$7:$CC$410,Calc_Targetkreise!G$5,FALSE)/1000</f>
        <v>51.037</v>
      </c>
      <c r="H70" s="59">
        <f>VLOOKUP($D70,EW_Erg_09_14_Kreise!$A$10:$BK$412,Calc_Targetkreise!H$5,FALSE)/1000</f>
        <v>28.382</v>
      </c>
      <c r="I70" s="60">
        <f t="shared" ref="I70:K70" si="277">F70/CG70</f>
        <v>0.5113256499</v>
      </c>
      <c r="J70" s="60">
        <f t="shared" si="277"/>
        <v>0.6311383169</v>
      </c>
      <c r="K70" s="60">
        <f t="shared" si="277"/>
        <v>0.3418817832</v>
      </c>
      <c r="L70" s="61">
        <f t="shared" ref="L70:M70" si="278">1-(T70+X70)</f>
        <v>0.520685954</v>
      </c>
      <c r="M70" s="61">
        <f t="shared" si="278"/>
        <v>0.4370750632</v>
      </c>
      <c r="N70" s="62">
        <f>IF(L70&lt;Master_sheet_Kriterien!$J$46,1,IF(L70&lt;Master_sheet_Kriterien!$K$46,2,IF(L70&lt;Master_sheet_Kriterien!$L$46,3,IF(L70&lt;Master_sheet_Kriterien!$M$46,4,5))))</f>
        <v>5</v>
      </c>
      <c r="O70" s="62">
        <f>IF(M70&lt;Master_sheet_Kriterien!$J$46,1,IF(M70&lt;Master_sheet_Kriterien!$K$46,2,IF(M70&lt;Master_sheet_Kriterien!$L$46,3,IF(M70&lt;Master_sheet_Kriterien!$M$46,4,5))))</f>
        <v>3</v>
      </c>
      <c r="P70" s="61">
        <f t="shared" ref="P70:Q70" si="279">1-(T70+AM70)</f>
        <v>0.674440162</v>
      </c>
      <c r="Q70" s="61">
        <f t="shared" si="279"/>
        <v>0.620824108</v>
      </c>
      <c r="R70" s="62">
        <f>IF(P70&lt;Master_sheet_Kriterien!$J$46,1,IF(P70&lt;Master_sheet_Kriterien!$K$46,2,IF(P70&lt;Master_sheet_Kriterien!$L$46,3,IF(P70&lt;Master_sheet_Kriterien!$M$46,4,5))))</f>
        <v>5</v>
      </c>
      <c r="S70" s="62">
        <f>IF(Q70&lt;Master_sheet_Kriterien!$J$46,1,IF(Q70&lt;Master_sheet_Kriterien!$K$46,2,IF(Q70&lt;Master_sheet_Kriterien!$L$46,3,IF(Q70&lt;Master_sheet_Kriterien!$M$46,4,5))))</f>
        <v>5</v>
      </c>
      <c r="T70" s="61">
        <f>VLOOKUP($D70,EW_19_Kreise!$A$6:$CQ$406,Calc_Targetkreise!T$5,FALSE)/1000/F70</f>
        <v>0.2164463092</v>
      </c>
      <c r="U70" s="63">
        <f>VLOOKUP($D70,BW_17_Kreise!$B$7:$CC$410,Calc_Targetkreise!U$5,FALSE)/1000/$G70</f>
        <v>0.2539138272</v>
      </c>
      <c r="V70" s="61">
        <f>VLOOKUP(Calc_Targetkreise!$D70,EW_Erg_09_14_Kreise!$A$7:$BK$412,Calc_Targetkreise!V$5,FALSE)/1000/$H70</f>
        <v>0.2709816081</v>
      </c>
      <c r="W70" s="61">
        <f>VLOOKUP(Calc_Targetkreise!$D70,EW_Erg_09_14_Kreise!$A$7:$BK$412,Calc_Targetkreise!W$5,FALSE)/1000/CK70</f>
        <v>0.276418103</v>
      </c>
      <c r="X70" s="61">
        <f>VLOOKUP($D70,EW_19_Kreise!$A$6:$CQ$406,Calc_Targetkreise!X$5,FALSE)/1000/F70</f>
        <v>0.2628677367</v>
      </c>
      <c r="Y70" s="63">
        <f>VLOOKUP($D70,BW_17_Kreise!$B$7:$CC$410,Calc_Targetkreise!Y$5,FALSE)/1000/$G70</f>
        <v>0.3090111096</v>
      </c>
      <c r="Z70" s="61">
        <f>VLOOKUP(Calc_Targetkreise!$D70,EW_Erg_09_14_Kreise!$A$7:$BK$412,Calc_Targetkreise!Z$5,FALSE)/1000/$H70</f>
        <v>0.3923613558</v>
      </c>
      <c r="AA70" s="61">
        <f>VLOOKUP(Calc_Targetkreise!$D70,EW_Erg_09_14_Kreise!$A$7:$BK$412,Calc_Targetkreise!AA$5,FALSE)/1000/$H70</f>
        <v>0.3297864844</v>
      </c>
      <c r="AB70" s="61">
        <f>VLOOKUP($D70,EW_19_Kreise!$A$6:$CQ$406,Calc_Targetkreise!AB$5,FALSE)/1000/F70</f>
        <v>0.1815631556</v>
      </c>
      <c r="AC70" s="63">
        <f>VLOOKUP($D70,BW_17_Kreise!$B$7:$CC$410,Calc_Targetkreise!AC$5,FALSE)/1000/$G70</f>
        <v>0.07841369986</v>
      </c>
      <c r="AD70" s="61">
        <f>VLOOKUP(Calc_Targetkreise!$D70,EW_Erg_09_14_Kreise!$A$7:$BK$412,Calc_Targetkreise!AD$5,FALSE)/1000/$H70</f>
        <v>0.1016136988</v>
      </c>
      <c r="AE70" s="62">
        <f>IF(AC70&lt;Master_sheet_Kriterien!$J$54,1,IF(AC70&lt;Master_sheet_Kriterien!$K$54,2,IF(AC70&lt;Master_sheet_Kriterien!$L$54,3,IF(AC70&lt;Master_sheet_Kriterien!$M$54,4,5))))</f>
        <v>2</v>
      </c>
      <c r="AF70" s="61">
        <f>VLOOKUP(Calc_Targetkreise!$D70,EW_Erg_09_14_Kreise!$A$7:$BK$412,Calc_Targetkreise!AF$5,FALSE)/1000/$H70</f>
        <v>0.1337467409</v>
      </c>
      <c r="AG70" s="63">
        <f>VLOOKUP($D70,BW_17_Kreise!$B$7:$CC$410,Calc_Targetkreise!AG$5,FALSE)/1000/$G70</f>
        <v>0.07576856006</v>
      </c>
      <c r="AH70" s="61">
        <f>VLOOKUP(Calc_Targetkreise!$D70,EW_Erg_09_14_Kreise!$A$7:$BK$412,Calc_Targetkreise!AH$5,FALSE)/1000/$H70</f>
        <v>0.02254950321</v>
      </c>
      <c r="AI70" s="61">
        <f>VLOOKUP(Calc_Targetkreise!$D70,EW_Erg_09_14_Kreise!$A$7:$BK$412,Calc_Targetkreise!AI$5,FALSE)/1000/$H70</f>
        <v>0.08963427524</v>
      </c>
      <c r="AJ70" s="63">
        <f>VLOOKUP($D70,BW_17_Kreise!$B$7:$CC$410,Calc_Targetkreise!AJ$5,FALSE)/1000/$G70</f>
        <v>0.1144659757</v>
      </c>
      <c r="AK70" s="61">
        <f>VLOOKUP(Calc_Targetkreise!$D70,EW_Erg_09_14_Kreise!$A$7:$BK$412,Calc_Targetkreise!AK$5,FALSE)/1000/$H70</f>
        <v>0.08019167078</v>
      </c>
      <c r="AL70" s="61">
        <f>VLOOKUP(Calc_Targetkreise!$D70,EW_Erg_09_14_Kreise!$A$7:$BK$412,Calc_Targetkreise!AL$5,FALSE)/1000/$H70</f>
        <v>0.06747234162</v>
      </c>
      <c r="AM70" s="61">
        <f>VLOOKUP($D70,EW_19_Kreise!$A$6:$CQ$406,Calc_Targetkreise!AM$5,FALSE)/1000/F70</f>
        <v>0.1091135288</v>
      </c>
      <c r="AN70" s="63">
        <f>VLOOKUP($D70,BW_17_Kreise!$B$7:$CC$410,Calc_Targetkreise!AN$5,FALSE)/1000/$G70</f>
        <v>0.1252620648</v>
      </c>
      <c r="AO70" s="61">
        <f>VLOOKUP(Calc_Targetkreise!$D70,EW_Erg_09_14_Kreise!$A$7:$BK$412,Calc_Targetkreise!AO$5,FALSE)/1000/$H70</f>
        <v>0.0596504827</v>
      </c>
      <c r="AP70" s="61">
        <f>VLOOKUP(Calc_Targetkreise!$D70,EW_Erg_09_14_Kreise!$A$7:$BK$412,Calc_Targetkreise!AP$5,FALSE)/1000/$H70</f>
        <v>0.0001761679938</v>
      </c>
      <c r="AQ70" s="61">
        <f t="shared" ref="AQ70:AR70" si="280">1-U70-Y70-AC70-AG70-AJ70-AN70</f>
        <v>0.04316476282</v>
      </c>
      <c r="AR70" s="61">
        <f t="shared" si="280"/>
        <v>0.07265168064</v>
      </c>
      <c r="AS70" s="61">
        <f t="shared" si="11"/>
        <v>0.1027658869</v>
      </c>
      <c r="AT70" s="63">
        <f>VLOOKUP($D70,BW_17_Kreise!$B$7:$CC$410,Calc_Targetkreise!AT$5,FALSE)/1000/$G70</f>
        <v>0.007132080647</v>
      </c>
      <c r="AU70" s="61">
        <f>VLOOKUP(Calc_Targetkreise!$D70,EW_Erg_09_14_Kreise!$A$7:$BK$412,Calc_Targetkreise!AU$5,FALSE)/1000/$H70</f>
        <v>0.01666549221</v>
      </c>
      <c r="AV70" s="62">
        <f>IF(AU70&lt;Master_sheet_Kriterien!$J$44,1,IF(AU70&lt;Master_sheet_Kriterien!$K$44,2,IF(AU70&lt;Master_sheet_Kriterien!$L$44,3,IF(AU70&lt;Master_sheet_Kriterien!$M$44,4,5))))</f>
        <v>5</v>
      </c>
      <c r="AW70" s="61">
        <f>VLOOKUP(Calc_Targetkreise!$D70,EW_Erg_09_14_Kreise!$A$7:$BK$412,Calc_Targetkreise!AW$5,FALSE)/1000/$H70</f>
        <v>0.009336903671</v>
      </c>
      <c r="AX70" s="61">
        <f>VLOOKUP($D70,EW_19_Kreise!$A$6:$CQ$406,Calc_Targetkreise!AX$5,FALSE)/1000/F70</f>
        <v>0.004268917403</v>
      </c>
      <c r="AY70" s="62">
        <f>IF(AX70&lt;Master_sheet_Kriterien!$J$56,1,IF(AX70&lt;Master_sheet_Kriterien!$K$56,2,IF(AX70&lt;Master_sheet_Kriterien!$L$56,3,IF(AX70&lt;Master_sheet_Kriterien!$M$56,4,5))))</f>
        <v>3</v>
      </c>
      <c r="AZ70" s="64">
        <f>VLOOKUP($D70,EW_19_Kreise!$A$6:$CQ$406,Calc_Targetkreise!AZ$5,FALSE)</f>
        <v>175</v>
      </c>
      <c r="BA70" s="62">
        <f>IF(AZ70&lt;Master_sheet_Kriterien!$J$57,1,IF(AZ70&lt;Master_sheet_Kriterien!$K$57,2,IF(AZ70&lt;Master_sheet_Kriterien!$L$57,3,IF(AZ70&lt;Master_sheet_Kriterien!$M$56,4,5))))</f>
        <v>2</v>
      </c>
      <c r="BB70" s="59">
        <f>VLOOKUP($D70,Struktur_daten_BW_2017!$B$7:$AH$452,Calc_Targetkreise!BB$5,FALSE)</f>
        <v>1200.9</v>
      </c>
      <c r="BC70" s="62">
        <f>IF(BB70&lt;Master_sheet_Kriterien!$J$8,1,IF(BB70&lt;Master_sheet_Kriterien!$K$8,2,IF(BB70&lt;Master_sheet_Kriterien!$L$8,3,IF(BB70&lt;Master_sheet_Kriterien!$M$8,4,5))))</f>
        <v>4</v>
      </c>
      <c r="BD70" s="65">
        <f t="shared" si="12"/>
        <v>27.098</v>
      </c>
      <c r="BE70" s="62">
        <f>IF(BD70&lt;Master_sheet_Kriterien!$J$10,1,IF(BD70&lt;Master_sheet_Kriterien!$K$10,2,IF(BD70&lt;Master_sheet_Kriterien!$L$10,3,IF(BD70&lt;Master_sheet_Kriterien!$M$10,4,5))))</f>
        <v>4</v>
      </c>
      <c r="BF70" s="65">
        <f>VLOOKUP($D70,Struktur_daten_BW_2017!$B$7:$AH$452,Calc_Targetkreise!BF$5,FALSE)</f>
        <v>8.5</v>
      </c>
      <c r="BG70" s="62">
        <f>IF(BF70&lt;Master_sheet_Kriterien!$J$12,1,IF(BF70&lt;Master_sheet_Kriterien!$K$12,2,IF(BF70&lt;Master_sheet_Kriterien!$L$12,3,IF(BF70&lt;Master_sheet_Kriterien!$M$12,4,5))))</f>
        <v>4</v>
      </c>
      <c r="BH70" s="65">
        <f>VLOOKUP($D70,Struktur_daten_BW_2017!$B$7:$AH$452,Calc_Targetkreise!BH$5,FALSE)</f>
        <v>14</v>
      </c>
      <c r="BI70" s="62">
        <f>IF(BH70&lt;Master_sheet_Kriterien!$J$14,1,IF(BH70&lt;Master_sheet_Kriterien!$K$14,2,IF(BH70&lt;Master_sheet_Kriterien!$L$14,3,IF(BH70&lt;Master_sheet_Kriterien!$M$14,4,5))))</f>
        <v>5</v>
      </c>
      <c r="BJ70" s="65">
        <f>VLOOKUP($D70,Struktur_daten_BW_2017!$B$7:$AH$452,Calc_Targetkreise!BJ$5,FALSE)</f>
        <v>34.1</v>
      </c>
      <c r="BK70" s="62">
        <f>IF(BJ70&lt;Master_sheet_Kriterien!$J$16,1,IF(BJ70&lt;Master_sheet_Kriterien!$K$16,2,IF(BJ70&lt;Master_sheet_Kriterien!$L$16,3,IF(BJ70&lt;Master_sheet_Kriterien!$M$16,4,5))))</f>
        <v>1</v>
      </c>
      <c r="BL70" s="65">
        <f>VLOOKUP($D70,Struktur_daten_BW_2017!$B$7:$AH$452,Calc_Targetkreise!BL$5,FALSE)</f>
        <v>16.3</v>
      </c>
      <c r="BM70" s="62">
        <f>IF(BL70&lt;Master_sheet_Kriterien!$J$18,1,IF(BL70&lt;Master_sheet_Kriterien!$K$18,2,IF(BL70&lt;Master_sheet_Kriterien!$L$18,3,IF(BL70&lt;Master_sheet_Kriterien!$M$18,4,5))))</f>
        <v>3</v>
      </c>
      <c r="BN70" s="65">
        <f>VLOOKUP($D70,Struktur_daten_BW_2017!$B$7:$AH$452,Calc_Targetkreise!BN$5,FALSE)</f>
        <v>10.9</v>
      </c>
      <c r="BO70" s="62">
        <f>IF(BN70&lt;Master_sheet_Kriterien!$J$20,1,IF(BN70&lt;Master_sheet_Kriterien!$K$20,2,IF(BN70&lt;Master_sheet_Kriterien!$L$20,3,IF(BN70&lt;Master_sheet_Kriterien!$M$20,4,5))))</f>
        <v>3</v>
      </c>
      <c r="BP70" s="59">
        <f>VLOOKUP($D70,Struktur_daten_BW_2017!$B$7:$AH$452,Calc_Targetkreise!BP$5,FALSE)</f>
        <v>19465</v>
      </c>
      <c r="BQ70" s="62">
        <f>IF(BP70&lt;Master_sheet_Kriterien!$J$38,1,IF(BP70&lt;Master_sheet_Kriterien!$K$38,2,IF(BP70&lt;Master_sheet_Kriterien!$L$38,3,IF(BP70&lt;Master_sheet_Kriterien!$M$38,4,5))))</f>
        <v>2</v>
      </c>
      <c r="BR70" s="65">
        <f>VLOOKUP($D70,Struktur_daten_BW_2017!$B$7:$AH$452,Calc_Targetkreise!BR$5,FALSE)</f>
        <v>39.5</v>
      </c>
      <c r="BS70" s="62">
        <f>IF(BR70&lt;Master_sheet_Kriterien!$J$24,1,IF(BR70&lt;Master_sheet_Kriterien!$K$24,2,IF(BR70&lt;Master_sheet_Kriterien!$L$24,3,IF(BR70&lt;Master_sheet_Kriterien!$M$24,4,5))))</f>
        <v>4</v>
      </c>
      <c r="BT70" s="65">
        <f>VLOOKUP($D70,Struktur_daten_BW_2017!$B$7:$AH$452,Calc_Targetkreise!BT$5,FALSE)</f>
        <v>11.5</v>
      </c>
      <c r="BU70" s="62">
        <f>IF(BT70&lt;Master_sheet_Kriterien!$J$26,1,IF(BT70&lt;Master_sheet_Kriterien!$K$26,2,IF(BT70&lt;Master_sheet_Kriterien!$L$26,3,IF(BT70&lt;Master_sheet_Kriterien!$M$26,4,5))))</f>
        <v>2</v>
      </c>
      <c r="BV70" s="65">
        <f t="shared" si="13"/>
        <v>3.6662</v>
      </c>
      <c r="BW70" s="62">
        <f>IF(BV70&lt;Master_sheet_Kriterien!$J$28,1,IF(BV70&lt;Master_sheet_Kriterien!$K$28,2,IF(BV70&lt;Master_sheet_Kriterien!$L$28,3,IF(BV70&lt;Master_sheet_Kriterien!$M$28,4,5))))</f>
        <v>2</v>
      </c>
      <c r="BX70" s="65" t="str">
        <f>VLOOKUP($D70,Struktur_daten_BW_2017!$B$7:$AH$452,Calc_Targetkreise!BX$5,FALSE)</f>
        <v/>
      </c>
      <c r="BY70" s="62">
        <f>IF(BX70&lt;Master_sheet_Kriterien!$J$30,1,IF(BX70&lt;Master_sheet_Kriterien!$K$30,2,IF(BX70&lt;Master_sheet_Kriterien!$L$30,3,IF(BX70&lt;Master_sheet_Kriterien!$M$30,4,5))))</f>
        <v>1</v>
      </c>
      <c r="BZ70" s="65">
        <f t="shared" si="281"/>
        <v>3.093</v>
      </c>
      <c r="CA70" s="62">
        <f>IF(BZ70&lt;Master_sheet_Kriterien!$J$32,1,IF(BZ70&lt;Master_sheet_Kriterien!$K$32,2,IF(BZ70&lt;Master_sheet_Kriterien!$L$32,3,IF(BZ70&lt;Master_sheet_Kriterien!$M$32,4,5))))</f>
        <v>1</v>
      </c>
      <c r="CB70" s="65">
        <f t="shared" si="282"/>
        <v>0.9702007528</v>
      </c>
      <c r="CC70" s="62">
        <f>IF(CB70&lt;Master_sheet_Kriterien!$J$34,1,IF(CB70&lt;Master_sheet_Kriterien!$K$34,2,IF(CB70&lt;Master_sheet_Kriterien!$L$34,3,IF(CB70&lt;Master_sheet_Kriterien!$M$34,4,5))))</f>
        <v>1</v>
      </c>
      <c r="CD70" s="65">
        <f>100-VLOOKUP($D70,Struktur_daten_BW_2017!$B$7:$AH$452,Calc_Targetkreise!CD$5,FALSE)</f>
        <v>62.8</v>
      </c>
      <c r="CE70" s="62">
        <f>IF(CD70&lt;Master_sheet_Kriterien!$J$40,1,IF(CD70&lt;Master_sheet_Kriterien!$K$40,2,IF(CD70&lt;Master_sheet_Kriterien!$L$40,3,IF(CD70&lt;Master_sheet_Kriterien!$M$40,4,5))))</f>
        <v>4</v>
      </c>
      <c r="CF70" s="61"/>
      <c r="CG70" s="59">
        <f>VLOOKUP($D70,EW_19_Kreise!$A$6:$CQ$406,Calc_Targetkreise!CG$5,FALSE)/1000</f>
        <v>80.172</v>
      </c>
      <c r="CH70" s="59">
        <f>VLOOKUP($D70,BW_17_Kreise!$B$7:$CC$410,Calc_Targetkreise!CH$5,FALSE)/1000</f>
        <v>80.865</v>
      </c>
      <c r="CI70" s="59">
        <f>VLOOKUP($D70,EW_Erg_09_14_Kreise!$A$10:$BK$412,Calc_Targetkreise!CI$5,FALSE)/1000</f>
        <v>83.017</v>
      </c>
      <c r="CJ70" s="59">
        <f>VLOOKUP($D70,EW_Erg_09_14_Kreise!$A$10:$BK$412,Calc_Targetkreise!CJ$5,FALSE)/1000</f>
        <v>85.182</v>
      </c>
      <c r="CK70" s="59">
        <f>VLOOKUP($D70,EW_Erg_09_14_Kreise!$A$10:$BK$412,Calc_Targetkreise!CK$5,FALSE)/1000</f>
        <v>27.907</v>
      </c>
      <c r="CL70" s="45">
        <v>3093.0</v>
      </c>
      <c r="CM70" s="59">
        <f>VLOOKUP($D70,Struktur_daten_BW_2017!$B$7:$AH$452,Calc_Targetkreise!CM$5,FALSE)</f>
        <v>318.8</v>
      </c>
      <c r="CN70" s="66">
        <v>1.0</v>
      </c>
      <c r="CO70" s="67">
        <f t="shared" si="16"/>
        <v>0.003136762861</v>
      </c>
      <c r="CP70" s="62">
        <f>IF(CO70&lt;Master_sheet_Kriterien!$J$58,1,IF(CO70&lt;Master_sheet_Kriterien!$K$58,2,IF(CO70&lt;Master_sheet_Kriterien!$L$58,3,IF(CO70&lt;Master_sheet_Kriterien!$M$58,4,5))))</f>
        <v>1</v>
      </c>
      <c r="CQ70" s="66">
        <v>0.0</v>
      </c>
      <c r="CR70" s="67">
        <f t="shared" si="17"/>
        <v>0</v>
      </c>
      <c r="CS70" s="62">
        <f>IF(CR70&lt;Master_sheet_Kriterien!$J$59,1,IF(CR70&lt;Master_sheet_Kriterien!$K$59,2,IF(CR70&lt;Master_sheet_Kriterien!$L$59,3,IF(CR70&lt;Master_sheet_Kriterien!$M$59,4,5))))</f>
        <v>1</v>
      </c>
      <c r="CT70" s="66">
        <v>1.0</v>
      </c>
      <c r="CU70" s="44"/>
      <c r="CV70" s="66">
        <v>0.0</v>
      </c>
      <c r="CW70" s="68"/>
      <c r="CY70" s="31">
        <f t="shared" si="18"/>
        <v>4012</v>
      </c>
      <c r="DB70" s="76" t="str">
        <f t="shared" si="19"/>
        <v>Bremerhaven, Stadt</v>
      </c>
      <c r="DC70" s="58">
        <f t="shared" si="20"/>
        <v>127</v>
      </c>
      <c r="DD70" s="77">
        <f t="shared" si="21"/>
        <v>171</v>
      </c>
      <c r="DE70" s="72">
        <f t="shared" si="22"/>
        <v>0.004268917403</v>
      </c>
      <c r="DG70" s="76" t="str">
        <f t="shared" si="23"/>
        <v>Bremerhaven, Stadt</v>
      </c>
      <c r="DH70" s="58" t="str">
        <f t="shared" si="24"/>
        <v>#REF!</v>
      </c>
      <c r="DI70" s="75">
        <f t="shared" si="25"/>
        <v>165.0313676</v>
      </c>
      <c r="DJ70" s="78">
        <f t="shared" si="26"/>
        <v>0.004268917403</v>
      </c>
      <c r="DK70" s="75"/>
      <c r="DL70" s="75"/>
      <c r="DM70" s="75"/>
      <c r="DN70" s="75"/>
      <c r="DO70" s="75"/>
      <c r="DP70" s="44"/>
    </row>
    <row r="71" ht="16.5" customHeight="1">
      <c r="A71" s="58">
        <f t="shared" si="5"/>
        <v>10</v>
      </c>
      <c r="B71" s="58">
        <f t="shared" si="6"/>
        <v>243</v>
      </c>
      <c r="C71" s="58" t="s">
        <v>227</v>
      </c>
      <c r="D71" s="58">
        <v>5111.0</v>
      </c>
      <c r="E71" s="58" t="s">
        <v>228</v>
      </c>
      <c r="F71" s="59">
        <f>VLOOKUP($D71,EW_19_Kreise!$A$6:$CQ$406,Calc_Targetkreise!F$5,FALSE)/1000</f>
        <v>261.736</v>
      </c>
      <c r="G71" s="59">
        <f>VLOOKUP($D71,BW_17_Kreise!$B$7:$CC$410,Calc_Targetkreise!G$5,FALSE)/1000</f>
        <v>314.456</v>
      </c>
      <c r="H71" s="59">
        <f>VLOOKUP($D71,EW_Erg_09_14_Kreise!$A$10:$BK$412,Calc_Targetkreise!H$5,FALSE)/1000</f>
        <v>221.362</v>
      </c>
      <c r="I71" s="60">
        <f t="shared" ref="I71:K71" si="283">F71/CG71</f>
        <v>0.6314042409</v>
      </c>
      <c r="J71" s="60">
        <f t="shared" si="283"/>
        <v>0.7596674872</v>
      </c>
      <c r="K71" s="60">
        <f t="shared" si="283"/>
        <v>0.5324440104</v>
      </c>
      <c r="L71" s="61">
        <f t="shared" ref="L71:M71" si="284">1-(T71+X71)</f>
        <v>0.6008802763</v>
      </c>
      <c r="M71" s="61">
        <f t="shared" si="284"/>
        <v>0.4836511308</v>
      </c>
      <c r="N71" s="62">
        <f>IF(L71&lt;Master_sheet_Kriterien!$J$46,1,IF(L71&lt;Master_sheet_Kriterien!$K$46,2,IF(L71&lt;Master_sheet_Kriterien!$L$46,3,IF(L71&lt;Master_sheet_Kriterien!$M$46,4,5))))</f>
        <v>5</v>
      </c>
      <c r="O71" s="62">
        <f>IF(M71&lt;Master_sheet_Kriterien!$J$46,1,IF(M71&lt;Master_sheet_Kriterien!$K$46,2,IF(M71&lt;Master_sheet_Kriterien!$L$46,3,IF(M71&lt;Master_sheet_Kriterien!$M$46,4,5))))</f>
        <v>4</v>
      </c>
      <c r="P71" s="61">
        <f t="shared" ref="P71:Q71" si="285">1-(T71+AM71)</f>
        <v>0.6841626677</v>
      </c>
      <c r="Q71" s="61">
        <f t="shared" si="285"/>
        <v>0.6163056199</v>
      </c>
      <c r="R71" s="62">
        <f>IF(P71&lt;Master_sheet_Kriterien!$J$46,1,IF(P71&lt;Master_sheet_Kriterien!$K$46,2,IF(P71&lt;Master_sheet_Kriterien!$L$46,3,IF(P71&lt;Master_sheet_Kriterien!$M$46,4,5))))</f>
        <v>5</v>
      </c>
      <c r="S71" s="62">
        <f>IF(Q71&lt;Master_sheet_Kriterien!$J$46,1,IF(Q71&lt;Master_sheet_Kriterien!$K$46,2,IF(Q71&lt;Master_sheet_Kriterien!$L$46,3,IF(Q71&lt;Master_sheet_Kriterien!$M$46,4,5))))</f>
        <v>5</v>
      </c>
      <c r="T71" s="61">
        <f>VLOOKUP($D71,EW_19_Kreise!$A$6:$CQ$406,Calc_Targetkreise!T$5,FALSE)/1000/F71</f>
        <v>0.2467639148</v>
      </c>
      <c r="U71" s="63">
        <f>VLOOKUP($D71,BW_17_Kreise!$B$7:$CC$410,Calc_Targetkreise!U$5,FALSE)/1000/$G71</f>
        <v>0.3042015417</v>
      </c>
      <c r="V71" s="61">
        <f>VLOOKUP(Calc_Targetkreise!$D71,EW_Erg_09_14_Kreise!$A$7:$BK$412,Calc_Targetkreise!V$5,FALSE)/1000/$H71</f>
        <v>0.3325999946</v>
      </c>
      <c r="W71" s="61">
        <f>VLOOKUP(Calc_Targetkreise!$D71,EW_Erg_09_14_Kreise!$A$7:$BK$412,Calc_Targetkreise!W$5,FALSE)/1000/CK71</f>
        <v>0.365184258</v>
      </c>
      <c r="X71" s="61">
        <f>VLOOKUP($D71,EW_19_Kreise!$A$6:$CQ$406,Calc_Targetkreise!X$5,FALSE)/1000/F71</f>
        <v>0.1523558089</v>
      </c>
      <c r="Y71" s="63">
        <f>VLOOKUP($D71,BW_17_Kreise!$B$7:$CC$410,Calc_Targetkreise!Y$5,FALSE)/1000/$G71</f>
        <v>0.2121473274</v>
      </c>
      <c r="Z71" s="61">
        <f>VLOOKUP(Calc_Targetkreise!$D71,EW_Erg_09_14_Kreise!$A$7:$BK$412,Calc_Targetkreise!Z$5,FALSE)/1000/$H71</f>
        <v>0.3066018558</v>
      </c>
      <c r="AA71" s="61">
        <f>VLOOKUP(Calc_Targetkreise!$D71,EW_Erg_09_14_Kreise!$A$7:$BK$412,Calc_Targetkreise!AA$5,FALSE)/1000/$H71</f>
        <v>0.1567116307</v>
      </c>
      <c r="AB71" s="61">
        <f>VLOOKUP($D71,EW_19_Kreise!$A$6:$CQ$406,Calc_Targetkreise!AB$5,FALSE)/1000/F71</f>
        <v>0.291874255</v>
      </c>
      <c r="AC71" s="63">
        <f>VLOOKUP($D71,BW_17_Kreise!$B$7:$CC$410,Calc_Targetkreise!AC$5,FALSE)/1000/$G71</f>
        <v>0.1002588597</v>
      </c>
      <c r="AD71" s="61">
        <f>VLOOKUP(Calc_Targetkreise!$D71,EW_Erg_09_14_Kreise!$A$7:$BK$412,Calc_Targetkreise!AD$5,FALSE)/1000/$H71</f>
        <v>0.1269368726</v>
      </c>
      <c r="AE71" s="62">
        <f>IF(AC71&lt;Master_sheet_Kriterien!$J$54,1,IF(AC71&lt;Master_sheet_Kriterien!$K$54,2,IF(AC71&lt;Master_sheet_Kriterien!$L$54,3,IF(AC71&lt;Master_sheet_Kriterien!$M$54,4,5))))</f>
        <v>4</v>
      </c>
      <c r="AF71" s="61">
        <f>VLOOKUP(Calc_Targetkreise!$D71,EW_Erg_09_14_Kreise!$A$7:$BK$412,Calc_Targetkreise!AF$5,FALSE)/1000/$H71</f>
        <v>0.1160271411</v>
      </c>
      <c r="AG71" s="63">
        <f>VLOOKUP($D71,BW_17_Kreise!$B$7:$CC$410,Calc_Targetkreise!AG$5,FALSE)/1000/$G71</f>
        <v>0.1755953138</v>
      </c>
      <c r="AH71" s="61">
        <f>VLOOKUP(Calc_Targetkreise!$D71,EW_Erg_09_14_Kreise!$A$7:$BK$412,Calc_Targetkreise!AH$5,FALSE)/1000/$H71</f>
        <v>0.06222838608</v>
      </c>
      <c r="AI71" s="61">
        <f>VLOOKUP(Calc_Targetkreise!$D71,EW_Erg_09_14_Kreise!$A$7:$BK$412,Calc_Targetkreise!AI$5,FALSE)/1000/$H71</f>
        <v>0.1117671506</v>
      </c>
      <c r="AJ71" s="63">
        <f>VLOOKUP($D71,BW_17_Kreise!$B$7:$CC$410,Calc_Targetkreise!AJ$5,FALSE)/1000/$G71</f>
        <v>0.09154221894</v>
      </c>
      <c r="AK71" s="61">
        <f>VLOOKUP(Calc_Targetkreise!$D71,EW_Erg_09_14_Kreise!$A$7:$BK$412,Calc_Targetkreise!AK$5,FALSE)/1000/$H71</f>
        <v>0.05150838897</v>
      </c>
      <c r="AL71" s="61">
        <f>VLOOKUP(Calc_Targetkreise!$D71,EW_Erg_09_14_Kreise!$A$7:$BK$412,Calc_Targetkreise!AL$5,FALSE)/1000/$H71</f>
        <v>0.03394891625</v>
      </c>
      <c r="AM71" s="61">
        <f>VLOOKUP($D71,EW_19_Kreise!$A$6:$CQ$406,Calc_Targetkreise!AM$5,FALSE)/1000/F71</f>
        <v>0.06907341749</v>
      </c>
      <c r="AN71" s="63">
        <f>VLOOKUP($D71,BW_17_Kreise!$B$7:$CC$410,Calc_Targetkreise!AN$5,FALSE)/1000/$G71</f>
        <v>0.07949283843</v>
      </c>
      <c r="AO71" s="61">
        <f>VLOOKUP(Calc_Targetkreise!$D71,EW_Erg_09_14_Kreise!$A$7:$BK$412,Calc_Targetkreise!AO$5,FALSE)/1000/$H71</f>
        <v>0.05661766699</v>
      </c>
      <c r="AP71" s="61">
        <f>VLOOKUP(Calc_Targetkreise!$D71,EW_Erg_09_14_Kreise!$A$7:$BK$412,Calc_Targetkreise!AP$5,FALSE)/1000/$H71</f>
        <v>0.0001716645133</v>
      </c>
      <c r="AQ71" s="61">
        <f t="shared" ref="AQ71:AR71" si="286">1-U71-Y71-AC71-AG71-AJ71-AN71</f>
        <v>0.03676189992</v>
      </c>
      <c r="AR71" s="61">
        <f t="shared" si="286"/>
        <v>0.06350683496</v>
      </c>
      <c r="AS71" s="61">
        <f t="shared" si="11"/>
        <v>0.2161892388</v>
      </c>
      <c r="AT71" s="63">
        <f>VLOOKUP($D71,BW_17_Kreise!$B$7:$CC$410,Calc_Targetkreise!AT$5,FALSE)/1000/$G71</f>
        <v>0.003968758745</v>
      </c>
      <c r="AU71" s="61">
        <f>VLOOKUP(Calc_Targetkreise!$D71,EW_Erg_09_14_Kreise!$A$7:$BK$412,Calc_Targetkreise!AU$5,FALSE)/1000/$H71</f>
        <v>0.01552660348</v>
      </c>
      <c r="AV71" s="62">
        <f>IF(AU71&lt;Master_sheet_Kriterien!$J$44,1,IF(AU71&lt;Master_sheet_Kriterien!$K$44,2,IF(AU71&lt;Master_sheet_Kriterien!$L$44,3,IF(AU71&lt;Master_sheet_Kriterien!$M$44,4,5))))</f>
        <v>5</v>
      </c>
      <c r="AW71" s="61">
        <f>VLOOKUP(Calc_Targetkreise!$D71,EW_Erg_09_14_Kreise!$A$7:$BK$412,Calc_Targetkreise!AW$5,FALSE)/1000/$H71</f>
        <v>0.007083419919</v>
      </c>
      <c r="AX71" s="61">
        <f>VLOOKUP($D71,EW_19_Kreise!$A$6:$CQ$406,Calc_Targetkreise!AX$5,FALSE)/1000/F71</f>
        <v>0.01156508849</v>
      </c>
      <c r="AY71" s="62">
        <f>IF(AX71&lt;Master_sheet_Kriterien!$J$56,1,IF(AX71&lt;Master_sheet_Kriterien!$K$56,2,IF(AX71&lt;Master_sheet_Kriterien!$L$56,3,IF(AX71&lt;Master_sheet_Kriterien!$M$56,4,5))))</f>
        <v>4</v>
      </c>
      <c r="AZ71" s="64">
        <f>VLOOKUP($D71,EW_19_Kreise!$A$6:$CQ$406,Calc_Targetkreise!AZ$5,FALSE)</f>
        <v>3027</v>
      </c>
      <c r="BA71" s="62">
        <f>IF(AZ71&lt;Master_sheet_Kriterien!$J$57,1,IF(AZ71&lt;Master_sheet_Kriterien!$K$57,2,IF(AZ71&lt;Master_sheet_Kriterien!$L$57,3,IF(AZ71&lt;Master_sheet_Kriterien!$M$56,4,5))))</f>
        <v>5</v>
      </c>
      <c r="BB71" s="59">
        <f>VLOOKUP($D71,Struktur_daten_BW_2017!$B$7:$AH$452,Calc_Targetkreise!BB$5,FALSE)</f>
        <v>2868.755547</v>
      </c>
      <c r="BC71" s="62">
        <f>IF(BB71&lt;Master_sheet_Kriterien!$J$8,1,IF(BB71&lt;Master_sheet_Kriterien!$K$8,2,IF(BB71&lt;Master_sheet_Kriterien!$L$8,3,IF(BB71&lt;Master_sheet_Kriterien!$M$8,4,5))))</f>
        <v>5</v>
      </c>
      <c r="BD71" s="65">
        <f t="shared" si="12"/>
        <v>44.6906</v>
      </c>
      <c r="BE71" s="62">
        <f>IF(BD71&lt;Master_sheet_Kriterien!$J$10,1,IF(BD71&lt;Master_sheet_Kriterien!$K$10,2,IF(BD71&lt;Master_sheet_Kriterien!$L$10,3,IF(BD71&lt;Master_sheet_Kriterien!$M$10,4,5))))</f>
        <v>5</v>
      </c>
      <c r="BF71" s="65">
        <f>VLOOKUP($D71,Struktur_daten_BW_2017!$B$7:$AH$452,Calc_Targetkreise!BF$5,FALSE)</f>
        <v>7.3</v>
      </c>
      <c r="BG71" s="62">
        <f>IF(BF71&lt;Master_sheet_Kriterien!$J$12,1,IF(BF71&lt;Master_sheet_Kriterien!$K$12,2,IF(BF71&lt;Master_sheet_Kriterien!$L$12,3,IF(BF71&lt;Master_sheet_Kriterien!$M$12,4,5))))</f>
        <v>2</v>
      </c>
      <c r="BH71" s="65">
        <f>VLOOKUP($D71,Struktur_daten_BW_2017!$B$7:$AH$452,Calc_Targetkreise!BH$5,FALSE)</f>
        <v>16</v>
      </c>
      <c r="BI71" s="62">
        <f>IF(BH71&lt;Master_sheet_Kriterien!$J$14,1,IF(BH71&lt;Master_sheet_Kriterien!$K$14,2,IF(BH71&lt;Master_sheet_Kriterien!$L$14,3,IF(BH71&lt;Master_sheet_Kriterien!$M$14,4,5))))</f>
        <v>5</v>
      </c>
      <c r="BJ71" s="65">
        <f>VLOOKUP($D71,Struktur_daten_BW_2017!$B$7:$AH$452,Calc_Targetkreise!BJ$5,FALSE)</f>
        <v>36.2</v>
      </c>
      <c r="BK71" s="62">
        <f>IF(BJ71&lt;Master_sheet_Kriterien!$J$16,1,IF(BJ71&lt;Master_sheet_Kriterien!$K$16,2,IF(BJ71&lt;Master_sheet_Kriterien!$L$16,3,IF(BJ71&lt;Master_sheet_Kriterien!$M$16,4,5))))</f>
        <v>3</v>
      </c>
      <c r="BL71" s="65">
        <f>VLOOKUP($D71,Struktur_daten_BW_2017!$B$7:$AH$452,Calc_Targetkreise!BL$5,FALSE)</f>
        <v>14.7</v>
      </c>
      <c r="BM71" s="62">
        <f>IF(BL71&lt;Master_sheet_Kriterien!$J$18,1,IF(BL71&lt;Master_sheet_Kriterien!$K$18,2,IF(BL71&lt;Master_sheet_Kriterien!$L$18,3,IF(BL71&lt;Master_sheet_Kriterien!$M$18,4,5))))</f>
        <v>1</v>
      </c>
      <c r="BN71" s="65">
        <f>VLOOKUP($D71,Struktur_daten_BW_2017!$B$7:$AH$452,Calc_Targetkreise!BN$5,FALSE)</f>
        <v>10.2</v>
      </c>
      <c r="BO71" s="62">
        <f>IF(BN71&lt;Master_sheet_Kriterien!$J$20,1,IF(BN71&lt;Master_sheet_Kriterien!$K$20,2,IF(BN71&lt;Master_sheet_Kriterien!$L$20,3,IF(BN71&lt;Master_sheet_Kriterien!$M$20,4,5))))</f>
        <v>2</v>
      </c>
      <c r="BP71" s="59">
        <f>VLOOKUP($D71,Struktur_daten_BW_2017!$B$7:$AH$452,Calc_Targetkreise!BP$5,FALSE)</f>
        <v>24128</v>
      </c>
      <c r="BQ71" s="62">
        <f>IF(BP71&lt;Master_sheet_Kriterien!$J$38,1,IF(BP71&lt;Master_sheet_Kriterien!$K$38,2,IF(BP71&lt;Master_sheet_Kriterien!$L$38,3,IF(BP71&lt;Master_sheet_Kriterien!$M$38,4,5))))</f>
        <v>5</v>
      </c>
      <c r="BR71" s="65">
        <f>VLOOKUP($D71,Struktur_daten_BW_2017!$B$7:$AH$452,Calc_Targetkreise!BR$5,FALSE)</f>
        <v>42.8</v>
      </c>
      <c r="BS71" s="62">
        <f>IF(BR71&lt;Master_sheet_Kriterien!$J$24,1,IF(BR71&lt;Master_sheet_Kriterien!$K$24,2,IF(BR71&lt;Master_sheet_Kriterien!$L$24,3,IF(BR71&lt;Master_sheet_Kriterien!$M$24,4,5))))</f>
        <v>5</v>
      </c>
      <c r="BT71" s="65">
        <f>VLOOKUP($D71,Struktur_daten_BW_2017!$B$7:$AH$452,Calc_Targetkreise!BT$5,FALSE)</f>
        <v>12.4</v>
      </c>
      <c r="BU71" s="62">
        <f>IF(BT71&lt;Master_sheet_Kriterien!$J$26,1,IF(BT71&lt;Master_sheet_Kriterien!$K$26,2,IF(BT71&lt;Master_sheet_Kriterien!$L$26,3,IF(BT71&lt;Master_sheet_Kriterien!$M$26,4,5))))</f>
        <v>2</v>
      </c>
      <c r="BV71" s="65">
        <f t="shared" si="13"/>
        <v>7.59128</v>
      </c>
      <c r="BW71" s="62">
        <f>IF(BV71&lt;Master_sheet_Kriterien!$J$28,1,IF(BV71&lt;Master_sheet_Kriterien!$K$28,2,IF(BV71&lt;Master_sheet_Kriterien!$L$28,3,IF(BV71&lt;Master_sheet_Kriterien!$M$28,4,5))))</f>
        <v>5</v>
      </c>
      <c r="BX71" s="65">
        <f>VLOOKUP($D71,Struktur_daten_BW_2017!$B$7:$AH$452,Calc_Targetkreise!BX$5,FALSE)</f>
        <v>24.19354839</v>
      </c>
      <c r="BY71" s="62">
        <f>IF(BX71&lt;Master_sheet_Kriterien!$J$30,1,IF(BX71&lt;Master_sheet_Kriterien!$K$30,2,IF(BX71&lt;Master_sheet_Kriterien!$L$30,3,IF(BX71&lt;Master_sheet_Kriterien!$M$30,4,5))))</f>
        <v>3</v>
      </c>
      <c r="BZ71" s="65">
        <f t="shared" si="281"/>
        <v>46.626</v>
      </c>
      <c r="CA71" s="62">
        <f>IF(BZ71&lt;Master_sheet_Kriterien!$J$32,1,IF(BZ71&lt;Master_sheet_Kriterien!$K$32,2,IF(BZ71&lt;Master_sheet_Kriterien!$L$32,3,IF(BZ71&lt;Master_sheet_Kriterien!$M$32,4,5))))</f>
        <v>4</v>
      </c>
      <c r="CB71" s="65">
        <f t="shared" si="282"/>
        <v>7.616138517</v>
      </c>
      <c r="CC71" s="62">
        <f>IF(CB71&lt;Master_sheet_Kriterien!$J$34,1,IF(CB71&lt;Master_sheet_Kriterien!$K$34,2,IF(CB71&lt;Master_sheet_Kriterien!$L$34,3,IF(CB71&lt;Master_sheet_Kriterien!$M$34,4,5))))</f>
        <v>3</v>
      </c>
      <c r="CD71" s="65">
        <f>100-VLOOKUP($D71,Struktur_daten_BW_2017!$B$7:$AH$452,Calc_Targetkreise!CD$5,FALSE)</f>
        <v>75.89007235</v>
      </c>
      <c r="CE71" s="62">
        <f>IF(CD71&lt;Master_sheet_Kriterien!$J$40,1,IF(CD71&lt;Master_sheet_Kriterien!$K$40,2,IF(CD71&lt;Master_sheet_Kriterien!$L$40,3,IF(CD71&lt;Master_sheet_Kriterien!$M$40,4,5))))</f>
        <v>5</v>
      </c>
      <c r="CF71" s="61"/>
      <c r="CG71" s="59">
        <f>VLOOKUP($D71,EW_19_Kreise!$A$6:$CQ$406,Calc_Targetkreise!CG$5,FALSE)/1000</f>
        <v>414.53</v>
      </c>
      <c r="CH71" s="59">
        <f>VLOOKUP($D71,BW_17_Kreise!$B$7:$CC$410,Calc_Targetkreise!CH$5,FALSE)/1000</f>
        <v>413.939</v>
      </c>
      <c r="CI71" s="59">
        <f>VLOOKUP($D71,EW_Erg_09_14_Kreise!$A$10:$BK$412,Calc_Targetkreise!CI$5,FALSE)/1000</f>
        <v>415.747</v>
      </c>
      <c r="CJ71" s="59">
        <f>VLOOKUP($D71,EW_Erg_09_14_Kreise!$A$10:$BK$412,Calc_Targetkreise!CJ$5,FALSE)/1000</f>
        <v>414.676</v>
      </c>
      <c r="CK71" s="59">
        <f>VLOOKUP($D71,EW_Erg_09_14_Kreise!$A$10:$BK$412,Calc_Targetkreise!CK$5,FALSE)/1000</f>
        <v>162.978</v>
      </c>
      <c r="CL71" s="45">
        <f>8532+268+35194+1134+608+890</f>
        <v>46626</v>
      </c>
      <c r="CM71" s="59">
        <f>VLOOKUP($D71,Struktur_daten_BW_2017!$B$7:$AH$452,Calc_Targetkreise!CM$5,FALSE)</f>
        <v>612.2</v>
      </c>
      <c r="CN71" s="66">
        <v>117.0</v>
      </c>
      <c r="CO71" s="67">
        <f t="shared" si="16"/>
        <v>0.191114015</v>
      </c>
      <c r="CP71" s="62">
        <f>IF(CO71&lt;Master_sheet_Kriterien!$J$58,1,IF(CO71&lt;Master_sheet_Kriterien!$K$58,2,IF(CO71&lt;Master_sheet_Kriterien!$L$58,3,IF(CO71&lt;Master_sheet_Kriterien!$M$58,4,5))))</f>
        <v>4</v>
      </c>
      <c r="CQ71" s="66">
        <v>101.0</v>
      </c>
      <c r="CR71" s="67">
        <f t="shared" si="17"/>
        <v>0.1649787651</v>
      </c>
      <c r="CS71" s="62">
        <f>IF(CR71&lt;Master_sheet_Kriterien!$J$59,1,IF(CR71&lt;Master_sheet_Kriterien!$K$59,2,IF(CR71&lt;Master_sheet_Kriterien!$L$59,3,IF(CR71&lt;Master_sheet_Kriterien!$M$59,4,5))))</f>
        <v>4</v>
      </c>
      <c r="CT71" s="66">
        <v>16.0</v>
      </c>
      <c r="CU71" s="44"/>
      <c r="CV71" s="66">
        <v>0.0</v>
      </c>
      <c r="CW71" s="68"/>
      <c r="CY71" s="31">
        <f t="shared" si="18"/>
        <v>5111</v>
      </c>
      <c r="DB71" s="76" t="str">
        <f t="shared" si="19"/>
        <v>Düsseldorf, Stadt</v>
      </c>
      <c r="DC71" s="58">
        <f t="shared" si="20"/>
        <v>10</v>
      </c>
      <c r="DD71" s="77">
        <f t="shared" si="21"/>
        <v>243</v>
      </c>
      <c r="DE71" s="72">
        <f t="shared" si="22"/>
        <v>0.01156508849</v>
      </c>
      <c r="DG71" s="76" t="str">
        <f t="shared" si="23"/>
        <v>Düsseldorf, Stadt</v>
      </c>
      <c r="DH71" s="58" t="str">
        <f t="shared" si="24"/>
        <v>#REF!</v>
      </c>
      <c r="DI71" s="75">
        <f t="shared" si="25"/>
        <v>220.9111402</v>
      </c>
      <c r="DJ71" s="78">
        <f t="shared" si="26"/>
        <v>0.01156508849</v>
      </c>
      <c r="DK71" s="75"/>
      <c r="DL71" s="75"/>
      <c r="DM71" s="75"/>
      <c r="DN71" s="75"/>
      <c r="DO71" s="75"/>
      <c r="DP71" s="44"/>
    </row>
    <row r="72" ht="16.5" customHeight="1">
      <c r="A72" s="58">
        <f t="shared" si="5"/>
        <v>50</v>
      </c>
      <c r="B72" s="58">
        <f t="shared" si="6"/>
        <v>198</v>
      </c>
      <c r="C72" s="58" t="s">
        <v>227</v>
      </c>
      <c r="D72" s="58">
        <v>5112.0</v>
      </c>
      <c r="E72" s="58" t="s">
        <v>229</v>
      </c>
      <c r="F72" s="59">
        <f>VLOOKUP($D72,EW_19_Kreise!$A$6:$CQ$406,Calc_Targetkreise!F$5,FALSE)/1000</f>
        <v>161.339</v>
      </c>
      <c r="G72" s="59">
        <f>VLOOKUP($D72,BW_17_Kreise!$B$7:$CC$410,Calc_Targetkreise!G$5,FALSE)/1000</f>
        <v>221.408</v>
      </c>
      <c r="H72" s="59">
        <f>VLOOKUP($D72,EW_Erg_09_14_Kreise!$A$10:$BK$412,Calc_Targetkreise!H$5,FALSE)/1000</f>
        <v>141.317</v>
      </c>
      <c r="I72" s="60">
        <f t="shared" ref="I72:K72" si="287">F72/CG72</f>
        <v>0.4958585992</v>
      </c>
      <c r="J72" s="60">
        <f t="shared" si="287"/>
        <v>0.6746089299</v>
      </c>
      <c r="K72" s="60">
        <f t="shared" si="287"/>
        <v>0.420194878</v>
      </c>
      <c r="L72" s="61">
        <f t="shared" ref="L72:M72" si="288">1-(T72+X72)</f>
        <v>0.5558172544</v>
      </c>
      <c r="M72" s="61">
        <f t="shared" si="288"/>
        <v>0.4300296286</v>
      </c>
      <c r="N72" s="62">
        <f>IF(L72&lt;Master_sheet_Kriterien!$J$46,1,IF(L72&lt;Master_sheet_Kriterien!$K$46,2,IF(L72&lt;Master_sheet_Kriterien!$L$46,3,IF(L72&lt;Master_sheet_Kriterien!$M$46,4,5))))</f>
        <v>5</v>
      </c>
      <c r="O72" s="62">
        <f>IF(M72&lt;Master_sheet_Kriterien!$J$46,1,IF(M72&lt;Master_sheet_Kriterien!$K$46,2,IF(M72&lt;Master_sheet_Kriterien!$L$46,3,IF(M72&lt;Master_sheet_Kriterien!$M$46,4,5))))</f>
        <v>3</v>
      </c>
      <c r="P72" s="61">
        <f t="shared" ref="P72:Q72" si="289">1-(T72+AM72)</f>
        <v>0.6810132702</v>
      </c>
      <c r="Q72" s="61">
        <f t="shared" si="289"/>
        <v>0.6254923038</v>
      </c>
      <c r="R72" s="62">
        <f>IF(P72&lt;Master_sheet_Kriterien!$J$46,1,IF(P72&lt;Master_sheet_Kriterien!$K$46,2,IF(P72&lt;Master_sheet_Kriterien!$L$46,3,IF(P72&lt;Master_sheet_Kriterien!$M$46,4,5))))</f>
        <v>5</v>
      </c>
      <c r="S72" s="62">
        <f>IF(Q72&lt;Master_sheet_Kriterien!$J$46,1,IF(Q72&lt;Master_sheet_Kriterien!$K$46,2,IF(Q72&lt;Master_sheet_Kriterien!$L$46,3,IF(Q72&lt;Master_sheet_Kriterien!$M$46,4,5))))</f>
        <v>5</v>
      </c>
      <c r="T72" s="61">
        <f>VLOOKUP($D72,EW_19_Kreise!$A$6:$CQ$406,Calc_Targetkreise!T$5,FALSE)/1000/F72</f>
        <v>0.1989971427</v>
      </c>
      <c r="U72" s="63">
        <f>VLOOKUP($D72,BW_17_Kreise!$B$7:$CC$410,Calc_Targetkreise!U$5,FALSE)/1000/$G72</f>
        <v>0.2419786096</v>
      </c>
      <c r="V72" s="61">
        <f>VLOOKUP(Calc_Targetkreise!$D72,EW_Erg_09_14_Kreise!$A$7:$BK$412,Calc_Targetkreise!V$5,FALSE)/1000/$H72</f>
        <v>0.2496868742</v>
      </c>
      <c r="W72" s="61">
        <f>VLOOKUP(Calc_Targetkreise!$D72,EW_Erg_09_14_Kreise!$A$7:$BK$412,Calc_Targetkreise!W$5,FALSE)/1000/CK72</f>
        <v>0.2851280268</v>
      </c>
      <c r="X72" s="61">
        <f>VLOOKUP($D72,EW_19_Kreise!$A$6:$CQ$406,Calc_Targetkreise!X$5,FALSE)/1000/F72</f>
        <v>0.245185603</v>
      </c>
      <c r="Y72" s="63">
        <f>VLOOKUP($D72,BW_17_Kreise!$B$7:$CC$410,Calc_Targetkreise!Y$5,FALSE)/1000/$G72</f>
        <v>0.3279917618</v>
      </c>
      <c r="Z72" s="61">
        <f>VLOOKUP(Calc_Targetkreise!$D72,EW_Erg_09_14_Kreise!$A$7:$BK$412,Calc_Targetkreise!Z$5,FALSE)/1000/$H72</f>
        <v>0.4081957585</v>
      </c>
      <c r="AA72" s="61">
        <f>VLOOKUP(Calc_Targetkreise!$D72,EW_Erg_09_14_Kreise!$A$7:$BK$412,Calc_Targetkreise!AA$5,FALSE)/1000/$H72</f>
        <v>0.2857334928</v>
      </c>
      <c r="AB72" s="61">
        <f>VLOOKUP($D72,EW_19_Kreise!$A$6:$CQ$406,Calc_Targetkreise!AB$5,FALSE)/1000/F72</f>
        <v>0.1954456145</v>
      </c>
      <c r="AC72" s="63">
        <f>VLOOKUP($D72,BW_17_Kreise!$B$7:$CC$410,Calc_Targetkreise!AC$5,FALSE)/1000/$G72</f>
        <v>0.0557206605</v>
      </c>
      <c r="AD72" s="61">
        <f>VLOOKUP(Calc_Targetkreise!$D72,EW_Erg_09_14_Kreise!$A$7:$BK$412,Calc_Targetkreise!AD$5,FALSE)/1000/$H72</f>
        <v>0.0791482978</v>
      </c>
      <c r="AE72" s="62">
        <f>IF(AC72&lt;Master_sheet_Kriterien!$J$54,1,IF(AC72&lt;Master_sheet_Kriterien!$K$54,2,IF(AC72&lt;Master_sheet_Kriterien!$L$54,3,IF(AC72&lt;Master_sheet_Kriterien!$M$54,4,5))))</f>
        <v>1</v>
      </c>
      <c r="AF72" s="61">
        <f>VLOOKUP(Calc_Targetkreise!$D72,EW_Erg_09_14_Kreise!$A$7:$BK$412,Calc_Targetkreise!AF$5,FALSE)/1000/$H72</f>
        <v>0.09204837351</v>
      </c>
      <c r="AG72" s="63">
        <f>VLOOKUP($D72,BW_17_Kreise!$B$7:$CC$410,Calc_Targetkreise!AG$5,FALSE)/1000/$G72</f>
        <v>0.09421520451</v>
      </c>
      <c r="AH72" s="61">
        <f>VLOOKUP(Calc_Targetkreise!$D72,EW_Erg_09_14_Kreise!$A$7:$BK$412,Calc_Targetkreise!AH$5,FALSE)/1000/$H72</f>
        <v>0.02661392472</v>
      </c>
      <c r="AI72" s="61">
        <f>VLOOKUP(Calc_Targetkreise!$D72,EW_Erg_09_14_Kreise!$A$7:$BK$412,Calc_Targetkreise!AI$5,FALSE)/1000/$H72</f>
        <v>0.06823665943</v>
      </c>
      <c r="AJ72" s="63">
        <f>VLOOKUP($D72,BW_17_Kreise!$B$7:$CC$410,Calc_Targetkreise!AJ$5,FALSE)/1000/$G72</f>
        <v>0.08543051742</v>
      </c>
      <c r="AK72" s="61">
        <f>VLOOKUP(Calc_Targetkreise!$D72,EW_Erg_09_14_Kreise!$A$7:$BK$412,Calc_Targetkreise!AK$5,FALSE)/1000/$H72</f>
        <v>0.0652292364</v>
      </c>
      <c r="AL72" s="61">
        <f>VLOOKUP(Calc_Targetkreise!$D72,EW_Erg_09_14_Kreise!$A$7:$BK$412,Calc_Targetkreise!AL$5,FALSE)/1000/$H72</f>
        <v>0.061797236</v>
      </c>
      <c r="AM72" s="61">
        <f>VLOOKUP($D72,EW_19_Kreise!$A$6:$CQ$406,Calc_Targetkreise!AM$5,FALSE)/1000/F72</f>
        <v>0.1199895871</v>
      </c>
      <c r="AN72" s="63">
        <f>VLOOKUP($D72,BW_17_Kreise!$B$7:$CC$410,Calc_Targetkreise!AN$5,FALSE)/1000/$G72</f>
        <v>0.1325290866</v>
      </c>
      <c r="AO72" s="61">
        <f>VLOOKUP(Calc_Targetkreise!$D72,EW_Erg_09_14_Kreise!$A$7:$BK$412,Calc_Targetkreise!AO$5,FALSE)/1000/$H72</f>
        <v>0.07187387222</v>
      </c>
      <c r="AP72" s="61">
        <f>VLOOKUP(Calc_Targetkreise!$D72,EW_Erg_09_14_Kreise!$A$7:$BK$412,Calc_Targetkreise!AP$5,FALSE)/1000/$H72</f>
        <v>0.0003679670528</v>
      </c>
      <c r="AQ72" s="61">
        <f t="shared" ref="AQ72:AR72" si="290">1-U72-Y72-AC72-AG72-AJ72-AN72</f>
        <v>0.06213415956</v>
      </c>
      <c r="AR72" s="61">
        <f t="shared" si="290"/>
        <v>0.0992520362</v>
      </c>
      <c r="AS72" s="61">
        <f t="shared" si="11"/>
        <v>0.2066882444</v>
      </c>
      <c r="AT72" s="63">
        <f>VLOOKUP($D72,BW_17_Kreise!$B$7:$CC$410,Calc_Targetkreise!AT$5,FALSE)/1000/$G72</f>
        <v>0.006345750831</v>
      </c>
      <c r="AU72" s="61">
        <f>VLOOKUP(Calc_Targetkreise!$D72,EW_Erg_09_14_Kreise!$A$7:$BK$412,Calc_Targetkreise!AU$5,FALSE)/1000/$H72</f>
        <v>0.01437194393</v>
      </c>
      <c r="AV72" s="62">
        <f>IF(AU72&lt;Master_sheet_Kriterien!$J$44,1,IF(AU72&lt;Master_sheet_Kriterien!$K$44,2,IF(AU72&lt;Master_sheet_Kriterien!$L$44,3,IF(AU72&lt;Master_sheet_Kriterien!$M$44,4,5))))</f>
        <v>4</v>
      </c>
      <c r="AW72" s="61">
        <f>VLOOKUP(Calc_Targetkreise!$D72,EW_Erg_09_14_Kreise!$A$7:$BK$412,Calc_Targetkreise!AW$5,FALSE)/1000/$H72</f>
        <v>0.007755613267</v>
      </c>
      <c r="AX72" s="61">
        <f>VLOOKUP($D72,EW_19_Kreise!$A$6:$CQ$406,Calc_Targetkreise!AX$5,FALSE)/1000/F72</f>
        <v>0.006464648969</v>
      </c>
      <c r="AY72" s="62">
        <f>IF(AX72&lt;Master_sheet_Kriterien!$J$56,1,IF(AX72&lt;Master_sheet_Kriterien!$K$56,2,IF(AX72&lt;Master_sheet_Kriterien!$L$56,3,IF(AX72&lt;Master_sheet_Kriterien!$M$56,4,5))))</f>
        <v>4</v>
      </c>
      <c r="AZ72" s="64">
        <f>VLOOKUP($D72,EW_19_Kreise!$A$6:$CQ$406,Calc_Targetkreise!AZ$5,FALSE)</f>
        <v>1043</v>
      </c>
      <c r="BA72" s="62">
        <f>IF(AZ72&lt;Master_sheet_Kriterien!$J$57,1,IF(AZ72&lt;Master_sheet_Kriterien!$K$57,2,IF(AZ72&lt;Master_sheet_Kriterien!$L$57,3,IF(AZ72&lt;Master_sheet_Kriterien!$M$56,4,5))))</f>
        <v>5</v>
      </c>
      <c r="BB72" s="59">
        <f>VLOOKUP($D72,Struktur_daten_BW_2017!$B$7:$AH$452,Calc_Targetkreise!BB$5,FALSE)</f>
        <v>2110.680381</v>
      </c>
      <c r="BC72" s="62">
        <f>IF(BB72&lt;Master_sheet_Kriterien!$J$8,1,IF(BB72&lt;Master_sheet_Kriterien!$K$8,2,IF(BB72&lt;Master_sheet_Kriterien!$L$8,3,IF(BB72&lt;Master_sheet_Kriterien!$M$8,4,5))))</f>
        <v>5</v>
      </c>
      <c r="BD72" s="65">
        <f t="shared" si="12"/>
        <v>41.2608</v>
      </c>
      <c r="BE72" s="62">
        <f>IF(BD72&lt;Master_sheet_Kriterien!$J$10,1,IF(BD72&lt;Master_sheet_Kriterien!$K$10,2,IF(BD72&lt;Master_sheet_Kriterien!$L$10,3,IF(BD72&lt;Master_sheet_Kriterien!$M$10,4,5))))</f>
        <v>5</v>
      </c>
      <c r="BF72" s="65">
        <f>VLOOKUP($D72,Struktur_daten_BW_2017!$B$7:$AH$452,Calc_Targetkreise!BF$5,FALSE)</f>
        <v>8.4</v>
      </c>
      <c r="BG72" s="62">
        <f>IF(BF72&lt;Master_sheet_Kriterien!$J$12,1,IF(BF72&lt;Master_sheet_Kriterien!$K$12,2,IF(BF72&lt;Master_sheet_Kriterien!$L$12,3,IF(BF72&lt;Master_sheet_Kriterien!$M$12,4,5))))</f>
        <v>4</v>
      </c>
      <c r="BH72" s="65">
        <f>VLOOKUP($D72,Struktur_daten_BW_2017!$B$7:$AH$452,Calc_Targetkreise!BH$5,FALSE)</f>
        <v>12.9</v>
      </c>
      <c r="BI72" s="62">
        <f>IF(BH72&lt;Master_sheet_Kriterien!$J$14,1,IF(BH72&lt;Master_sheet_Kriterien!$K$14,2,IF(BH72&lt;Master_sheet_Kriterien!$L$14,3,IF(BH72&lt;Master_sheet_Kriterien!$M$14,4,5))))</f>
        <v>4</v>
      </c>
      <c r="BJ72" s="65">
        <f>VLOOKUP($D72,Struktur_daten_BW_2017!$B$7:$AH$452,Calc_Targetkreise!BJ$5,FALSE)</f>
        <v>35.3</v>
      </c>
      <c r="BK72" s="62">
        <f>IF(BJ72&lt;Master_sheet_Kriterien!$J$16,1,IF(BJ72&lt;Master_sheet_Kriterien!$K$16,2,IF(BJ72&lt;Master_sheet_Kriterien!$L$16,3,IF(BJ72&lt;Master_sheet_Kriterien!$M$16,4,5))))</f>
        <v>2</v>
      </c>
      <c r="BL72" s="65">
        <f>VLOOKUP($D72,Struktur_daten_BW_2017!$B$7:$AH$452,Calc_Targetkreise!BL$5,FALSE)</f>
        <v>15.6</v>
      </c>
      <c r="BM72" s="62">
        <f>IF(BL72&lt;Master_sheet_Kriterien!$J$18,1,IF(BL72&lt;Master_sheet_Kriterien!$K$18,2,IF(BL72&lt;Master_sheet_Kriterien!$L$18,3,IF(BL72&lt;Master_sheet_Kriterien!$M$18,4,5))))</f>
        <v>2</v>
      </c>
      <c r="BN72" s="65">
        <f>VLOOKUP($D72,Struktur_daten_BW_2017!$B$7:$AH$452,Calc_Targetkreise!BN$5,FALSE)</f>
        <v>11.2</v>
      </c>
      <c r="BO72" s="62">
        <f>IF(BN72&lt;Master_sheet_Kriterien!$J$20,1,IF(BN72&lt;Master_sheet_Kriterien!$K$20,2,IF(BN72&lt;Master_sheet_Kriterien!$L$20,3,IF(BN72&lt;Master_sheet_Kriterien!$M$20,4,5))))</f>
        <v>4</v>
      </c>
      <c r="BP72" s="59">
        <f>VLOOKUP($D72,Struktur_daten_BW_2017!$B$7:$AH$452,Calc_Targetkreise!BP$5,FALSE)</f>
        <v>16761</v>
      </c>
      <c r="BQ72" s="62">
        <f>IF(BP72&lt;Master_sheet_Kriterien!$J$38,1,IF(BP72&lt;Master_sheet_Kriterien!$K$38,2,IF(BP72&lt;Master_sheet_Kriterien!$L$38,3,IF(BP72&lt;Master_sheet_Kriterien!$M$38,4,5))))</f>
        <v>1</v>
      </c>
      <c r="BR72" s="65">
        <f>VLOOKUP($D72,Struktur_daten_BW_2017!$B$7:$AH$452,Calc_Targetkreise!BR$5,FALSE)</f>
        <v>38.6</v>
      </c>
      <c r="BS72" s="62">
        <f>IF(BR72&lt;Master_sheet_Kriterien!$J$24,1,IF(BR72&lt;Master_sheet_Kriterien!$K$24,2,IF(BR72&lt;Master_sheet_Kriterien!$L$24,3,IF(BR72&lt;Master_sheet_Kriterien!$M$24,4,5))))</f>
        <v>4</v>
      </c>
      <c r="BT72" s="65">
        <f>VLOOKUP($D72,Struktur_daten_BW_2017!$B$7:$AH$452,Calc_Targetkreise!BT$5,FALSE)</f>
        <v>12.2</v>
      </c>
      <c r="BU72" s="62">
        <f>IF(BT72&lt;Master_sheet_Kriterien!$J$26,1,IF(BT72&lt;Master_sheet_Kriterien!$K$26,2,IF(BT72&lt;Master_sheet_Kriterien!$L$26,3,IF(BT72&lt;Master_sheet_Kriterien!$M$26,4,5))))</f>
        <v>2</v>
      </c>
      <c r="BV72" s="65">
        <f t="shared" si="13"/>
        <v>5.99264</v>
      </c>
      <c r="BW72" s="62">
        <f>IF(BV72&lt;Master_sheet_Kriterien!$J$28,1,IF(BV72&lt;Master_sheet_Kriterien!$K$28,2,IF(BV72&lt;Master_sheet_Kriterien!$L$28,3,IF(BV72&lt;Master_sheet_Kriterien!$M$28,4,5))))</f>
        <v>5</v>
      </c>
      <c r="BX72" s="65">
        <f>VLOOKUP($D72,Struktur_daten_BW_2017!$B$7:$AH$452,Calc_Targetkreise!BX$5,FALSE)</f>
        <v>18.03278689</v>
      </c>
      <c r="BY72" s="62">
        <f>IF(BX72&lt;Master_sheet_Kriterien!$J$30,1,IF(BX72&lt;Master_sheet_Kriterien!$K$30,2,IF(BX72&lt;Master_sheet_Kriterien!$L$30,3,IF(BX72&lt;Master_sheet_Kriterien!$M$30,4,5))))</f>
        <v>2</v>
      </c>
      <c r="BZ72" s="65">
        <f t="shared" si="281"/>
        <v>42.747</v>
      </c>
      <c r="CA72" s="62">
        <f>IF(BZ72&lt;Master_sheet_Kriterien!$J$32,1,IF(BZ72&lt;Master_sheet_Kriterien!$K$32,2,IF(BZ72&lt;Master_sheet_Kriterien!$L$32,3,IF(BZ72&lt;Master_sheet_Kriterien!$M$32,4,5))))</f>
        <v>3</v>
      </c>
      <c r="CB72" s="65">
        <f t="shared" si="282"/>
        <v>8.702565147</v>
      </c>
      <c r="CC72" s="62">
        <f>IF(CB72&lt;Master_sheet_Kriterien!$J$34,1,IF(CB72&lt;Master_sheet_Kriterien!$K$34,2,IF(CB72&lt;Master_sheet_Kriterien!$L$34,3,IF(CB72&lt;Master_sheet_Kriterien!$M$34,4,5))))</f>
        <v>3</v>
      </c>
      <c r="CD72" s="65">
        <f>100-VLOOKUP($D72,Struktur_daten_BW_2017!$B$7:$AH$452,Calc_Targetkreise!CD$5,FALSE)</f>
        <v>71.38258608</v>
      </c>
      <c r="CE72" s="62">
        <f>IF(CD72&lt;Master_sheet_Kriterien!$J$40,1,IF(CD72&lt;Master_sheet_Kriterien!$K$40,2,IF(CD72&lt;Master_sheet_Kriterien!$L$40,3,IF(CD72&lt;Master_sheet_Kriterien!$M$40,4,5))))</f>
        <v>5</v>
      </c>
      <c r="CF72" s="61"/>
      <c r="CG72" s="59">
        <f>VLOOKUP($D72,EW_19_Kreise!$A$6:$CQ$406,Calc_Targetkreise!CG$5,FALSE)/1000</f>
        <v>325.373</v>
      </c>
      <c r="CH72" s="59">
        <f>VLOOKUP($D72,BW_17_Kreise!$B$7:$CC$410,Calc_Targetkreise!CH$5,FALSE)/1000</f>
        <v>328.202</v>
      </c>
      <c r="CI72" s="59">
        <f>VLOOKUP($D72,EW_Erg_09_14_Kreise!$A$10:$BK$412,Calc_Targetkreise!CI$5,FALSE)/1000</f>
        <v>336.313</v>
      </c>
      <c r="CJ72" s="59">
        <f>VLOOKUP($D72,EW_Erg_09_14_Kreise!$A$10:$BK$412,Calc_Targetkreise!CJ$5,FALSE)/1000</f>
        <v>346.097</v>
      </c>
      <c r="CK72" s="59">
        <f>VLOOKUP($D72,EW_Erg_09_14_Kreise!$A$10:$BK$412,Calc_Targetkreise!CK$5,FALSE)/1000</f>
        <v>115.015</v>
      </c>
      <c r="CL72" s="45">
        <v>42747.0</v>
      </c>
      <c r="CM72" s="59">
        <f>VLOOKUP($D72,Struktur_daten_BW_2017!$B$7:$AH$452,Calc_Targetkreise!CM$5,FALSE)</f>
        <v>491.2</v>
      </c>
      <c r="CN72" s="66">
        <v>12.0</v>
      </c>
      <c r="CO72" s="67">
        <f t="shared" si="16"/>
        <v>0.02442996743</v>
      </c>
      <c r="CP72" s="62">
        <f>IF(CO72&lt;Master_sheet_Kriterien!$J$58,1,IF(CO72&lt;Master_sheet_Kriterien!$K$58,2,IF(CO72&lt;Master_sheet_Kriterien!$L$58,3,IF(CO72&lt;Master_sheet_Kriterien!$M$58,4,5))))</f>
        <v>1</v>
      </c>
      <c r="CQ72" s="66">
        <v>10.0</v>
      </c>
      <c r="CR72" s="67">
        <f t="shared" si="17"/>
        <v>0.02035830619</v>
      </c>
      <c r="CS72" s="62">
        <f>IF(CR72&lt;Master_sheet_Kriterien!$J$59,1,IF(CR72&lt;Master_sheet_Kriterien!$K$59,2,IF(CR72&lt;Master_sheet_Kriterien!$L$59,3,IF(CR72&lt;Master_sheet_Kriterien!$M$59,4,5))))</f>
        <v>1</v>
      </c>
      <c r="CT72" s="66">
        <v>2.0</v>
      </c>
      <c r="CU72" s="44"/>
      <c r="CV72" s="66">
        <v>0.0</v>
      </c>
      <c r="CW72" s="68"/>
      <c r="CY72" s="31">
        <f t="shared" si="18"/>
        <v>5112</v>
      </c>
      <c r="DB72" s="76" t="str">
        <f t="shared" si="19"/>
        <v>Duisburg, Stadt</v>
      </c>
      <c r="DC72" s="58">
        <f t="shared" si="20"/>
        <v>50</v>
      </c>
      <c r="DD72" s="77">
        <f t="shared" si="21"/>
        <v>198</v>
      </c>
      <c r="DE72" s="72">
        <f t="shared" si="22"/>
        <v>0.006464648969</v>
      </c>
      <c r="DG72" s="76" t="str">
        <f t="shared" si="23"/>
        <v>Duisburg, Stadt</v>
      </c>
      <c r="DH72" s="58" t="str">
        <f t="shared" si="24"/>
        <v>#REF!</v>
      </c>
      <c r="DI72" s="75">
        <f t="shared" si="25"/>
        <v>192.2442997</v>
      </c>
      <c r="DJ72" s="78">
        <f t="shared" si="26"/>
        <v>0.006464648969</v>
      </c>
      <c r="DK72" s="75"/>
      <c r="DL72" s="75"/>
      <c r="DM72" s="75"/>
      <c r="DN72" s="75"/>
      <c r="DO72" s="75"/>
      <c r="DP72" s="44"/>
    </row>
    <row r="73" ht="16.5" customHeight="1">
      <c r="A73" s="58">
        <f t="shared" si="5"/>
        <v>36</v>
      </c>
      <c r="B73" s="58">
        <f t="shared" si="6"/>
        <v>211</v>
      </c>
      <c r="C73" s="58" t="s">
        <v>227</v>
      </c>
      <c r="D73" s="58">
        <v>5113.0</v>
      </c>
      <c r="E73" s="58" t="s">
        <v>230</v>
      </c>
      <c r="F73" s="59">
        <f>VLOOKUP($D73,EW_19_Kreise!$A$6:$CQ$406,Calc_Targetkreise!F$5,FALSE)/1000</f>
        <v>244.392</v>
      </c>
      <c r="G73" s="59">
        <f>VLOOKUP($D73,BW_17_Kreise!$B$7:$CC$410,Calc_Targetkreise!G$5,FALSE)/1000</f>
        <v>307.703</v>
      </c>
      <c r="H73" s="59">
        <f>VLOOKUP($D73,EW_Erg_09_14_Kreise!$A$10:$BK$412,Calc_Targetkreise!H$5,FALSE)/1000</f>
        <v>200.955</v>
      </c>
      <c r="I73" s="60">
        <f t="shared" ref="I73:K73" si="291">F73/CG73</f>
        <v>0.5873311127</v>
      </c>
      <c r="J73" s="60">
        <f t="shared" si="291"/>
        <v>0.7331848075</v>
      </c>
      <c r="K73" s="60">
        <f t="shared" si="291"/>
        <v>0.4688812462</v>
      </c>
      <c r="L73" s="61">
        <f t="shared" ref="L73:M73" si="292">1-(T73+X73)</f>
        <v>0.556429834</v>
      </c>
      <c r="M73" s="61">
        <f t="shared" si="292"/>
        <v>0.4433820925</v>
      </c>
      <c r="N73" s="62">
        <f>IF(L73&lt;Master_sheet_Kriterien!$J$46,1,IF(L73&lt;Master_sheet_Kriterien!$K$46,2,IF(L73&lt;Master_sheet_Kriterien!$L$46,3,IF(L73&lt;Master_sheet_Kriterien!$M$46,4,5))))</f>
        <v>5</v>
      </c>
      <c r="O73" s="62">
        <f>IF(M73&lt;Master_sheet_Kriterien!$J$46,1,IF(M73&lt;Master_sheet_Kriterien!$K$46,2,IF(M73&lt;Master_sheet_Kriterien!$L$46,3,IF(M73&lt;Master_sheet_Kriterien!$M$46,4,5))))</f>
        <v>3</v>
      </c>
      <c r="P73" s="61">
        <f t="shared" ref="P73:Q73" si="293">1-(T73+AM73)</f>
        <v>0.6581475662</v>
      </c>
      <c r="Q73" s="61">
        <f t="shared" si="293"/>
        <v>0.61237297</v>
      </c>
      <c r="R73" s="62">
        <f>IF(P73&lt;Master_sheet_Kriterien!$J$46,1,IF(P73&lt;Master_sheet_Kriterien!$K$46,2,IF(P73&lt;Master_sheet_Kriterien!$L$46,3,IF(P73&lt;Master_sheet_Kriterien!$M$46,4,5))))</f>
        <v>5</v>
      </c>
      <c r="S73" s="62">
        <f>IF(Q73&lt;Master_sheet_Kriterien!$J$46,1,IF(Q73&lt;Master_sheet_Kriterien!$K$46,2,IF(Q73&lt;Master_sheet_Kriterien!$L$46,3,IF(Q73&lt;Master_sheet_Kriterien!$M$46,4,5))))</f>
        <v>5</v>
      </c>
      <c r="T73" s="61">
        <f>VLOOKUP($D73,EW_19_Kreise!$A$6:$CQ$406,Calc_Targetkreise!T$5,FALSE)/1000/F73</f>
        <v>0.2342220695</v>
      </c>
      <c r="U73" s="63">
        <f>VLOOKUP($D73,BW_17_Kreise!$B$7:$CC$410,Calc_Targetkreise!U$5,FALSE)/1000/$G73</f>
        <v>0.2733772501</v>
      </c>
      <c r="V73" s="61">
        <f>VLOOKUP(Calc_Targetkreise!$D73,EW_Erg_09_14_Kreise!$A$7:$BK$412,Calc_Targetkreise!V$5,FALSE)/1000/$H73</f>
        <v>0.2950162972</v>
      </c>
      <c r="W73" s="61">
        <f>VLOOKUP(Calc_Targetkreise!$D73,EW_Erg_09_14_Kreise!$A$7:$BK$412,Calc_Targetkreise!W$5,FALSE)/1000/CK73</f>
        <v>0.325098297</v>
      </c>
      <c r="X73" s="61">
        <f>VLOOKUP($D73,EW_19_Kreise!$A$6:$CQ$406,Calc_Targetkreise!X$5,FALSE)/1000/F73</f>
        <v>0.2093480965</v>
      </c>
      <c r="Y73" s="63">
        <f>VLOOKUP($D73,BW_17_Kreise!$B$7:$CC$410,Calc_Targetkreise!Y$5,FALSE)/1000/$G73</f>
        <v>0.2832406574</v>
      </c>
      <c r="Z73" s="61">
        <f>VLOOKUP(Calc_Targetkreise!$D73,EW_Erg_09_14_Kreise!$A$7:$BK$412,Calc_Targetkreise!Z$5,FALSE)/1000/$H73</f>
        <v>0.3691323928</v>
      </c>
      <c r="AA73" s="61">
        <f>VLOOKUP(Calc_Targetkreise!$D73,EW_Erg_09_14_Kreise!$A$7:$BK$412,Calc_Targetkreise!AA$5,FALSE)/1000/$H73</f>
        <v>0.2449155284</v>
      </c>
      <c r="AB73" s="61">
        <f>VLOOKUP($D73,EW_19_Kreise!$A$6:$CQ$406,Calc_Targetkreise!AB$5,FALSE)/1000/F73</f>
        <v>0.2276874857</v>
      </c>
      <c r="AC73" s="63">
        <f>VLOOKUP($D73,BW_17_Kreise!$B$7:$CC$410,Calc_Targetkreise!AC$5,FALSE)/1000/$G73</f>
        <v>0.07626834967</v>
      </c>
      <c r="AD73" s="61">
        <f>VLOOKUP(Calc_Targetkreise!$D73,EW_Erg_09_14_Kreise!$A$7:$BK$412,Calc_Targetkreise!AD$5,FALSE)/1000/$H73</f>
        <v>0.1011669279</v>
      </c>
      <c r="AE73" s="62">
        <f>IF(AC73&lt;Master_sheet_Kriterien!$J$54,1,IF(AC73&lt;Master_sheet_Kriterien!$K$54,2,IF(AC73&lt;Master_sheet_Kriterien!$L$54,3,IF(AC73&lt;Master_sheet_Kriterien!$M$54,4,5))))</f>
        <v>2</v>
      </c>
      <c r="AF73" s="61">
        <f>VLOOKUP(Calc_Targetkreise!$D73,EW_Erg_09_14_Kreise!$A$7:$BK$412,Calc_Targetkreise!AF$5,FALSE)/1000/$H73</f>
        <v>0.1094374362</v>
      </c>
      <c r="AG73" s="63">
        <f>VLOOKUP($D73,BW_17_Kreise!$B$7:$CC$410,Calc_Targetkreise!AG$5,FALSE)/1000/$G73</f>
        <v>0.1256893823</v>
      </c>
      <c r="AH73" s="61">
        <f>VLOOKUP(Calc_Targetkreise!$D73,EW_Erg_09_14_Kreise!$A$7:$BK$412,Calc_Targetkreise!AH$5,FALSE)/1000/$H73</f>
        <v>0.03821253514</v>
      </c>
      <c r="AI73" s="61">
        <f>VLOOKUP(Calc_Targetkreise!$D73,EW_Erg_09_14_Kreise!$A$7:$BK$412,Calc_Targetkreise!AI$5,FALSE)/1000/$H73</f>
        <v>0.08608892538</v>
      </c>
      <c r="AJ73" s="63">
        <f>VLOOKUP($D73,BW_17_Kreise!$B$7:$CC$410,Calc_Targetkreise!AJ$5,FALSE)/1000/$G73</f>
        <v>0.08205639854</v>
      </c>
      <c r="AK73" s="61">
        <f>VLOOKUP(Calc_Targetkreise!$D73,EW_Erg_09_14_Kreise!$A$7:$BK$412,Calc_Targetkreise!AK$5,FALSE)/1000/$H73</f>
        <v>0.05516657958</v>
      </c>
      <c r="AL73" s="61">
        <f>VLOOKUP(Calc_Targetkreise!$D73,EW_Erg_09_14_Kreise!$A$7:$BK$412,Calc_Targetkreise!AL$5,FALSE)/1000/$H73</f>
        <v>0.04796098629</v>
      </c>
      <c r="AM73" s="61">
        <f>VLOOKUP($D73,EW_19_Kreise!$A$6:$CQ$406,Calc_Targetkreise!AM$5,FALSE)/1000/F73</f>
        <v>0.1076303643</v>
      </c>
      <c r="AN73" s="63">
        <f>VLOOKUP($D73,BW_17_Kreise!$B$7:$CC$410,Calc_Targetkreise!AN$5,FALSE)/1000/$G73</f>
        <v>0.1142497798</v>
      </c>
      <c r="AO73" s="61">
        <f>VLOOKUP(Calc_Targetkreise!$D73,EW_Erg_09_14_Kreise!$A$7:$BK$412,Calc_Targetkreise!AO$5,FALSE)/1000/$H73</f>
        <v>0.05976462392</v>
      </c>
      <c r="AP73" s="61">
        <f>VLOOKUP(Calc_Targetkreise!$D73,EW_Erg_09_14_Kreise!$A$7:$BK$412,Calc_Targetkreise!AP$5,FALSE)/1000/$H73</f>
        <v>0.0003085267846</v>
      </c>
      <c r="AQ73" s="61">
        <f t="shared" ref="AQ73:AR73" si="294">1-U73-Y73-AC73-AG73-AJ73-AN73</f>
        <v>0.04511818214</v>
      </c>
      <c r="AR73" s="61">
        <f t="shared" si="294"/>
        <v>0.08154064343</v>
      </c>
      <c r="AS73" s="61">
        <f t="shared" si="11"/>
        <v>0.1861903</v>
      </c>
      <c r="AT73" s="63">
        <f>VLOOKUP($D73,BW_17_Kreise!$B$7:$CC$410,Calc_Targetkreise!AT$5,FALSE)/1000/$G73</f>
        <v>0.004218353412</v>
      </c>
      <c r="AU73" s="61">
        <f>VLOOKUP(Calc_Targetkreise!$D73,EW_Erg_09_14_Kreise!$A$7:$BK$412,Calc_Targetkreise!AU$5,FALSE)/1000/$H73</f>
        <v>0.01729242865</v>
      </c>
      <c r="AV73" s="62">
        <f>IF(AU73&lt;Master_sheet_Kriterien!$J$44,1,IF(AU73&lt;Master_sheet_Kriterien!$K$44,2,IF(AU73&lt;Master_sheet_Kriterien!$L$44,3,IF(AU73&lt;Master_sheet_Kriterien!$M$44,4,5))))</f>
        <v>5</v>
      </c>
      <c r="AW73" s="61">
        <f>VLOOKUP(Calc_Targetkreise!$D73,EW_Erg_09_14_Kreise!$A$7:$BK$412,Calc_Targetkreise!AW$5,FALSE)/1000/$H73</f>
        <v>0.007165783384</v>
      </c>
      <c r="AX73" s="61">
        <f>VLOOKUP($D73,EW_19_Kreise!$A$6:$CQ$406,Calc_Targetkreise!AX$5,FALSE)/1000/F73</f>
        <v>0.006190873678</v>
      </c>
      <c r="AY73" s="62">
        <f>IF(AX73&lt;Master_sheet_Kriterien!$J$56,1,IF(AX73&lt;Master_sheet_Kriterien!$K$56,2,IF(AX73&lt;Master_sheet_Kriterien!$L$56,3,IF(AX73&lt;Master_sheet_Kriterien!$M$56,4,5))))</f>
        <v>4</v>
      </c>
      <c r="AZ73" s="64">
        <f>VLOOKUP($D73,EW_19_Kreise!$A$6:$CQ$406,Calc_Targetkreise!AZ$5,FALSE)</f>
        <v>1513</v>
      </c>
      <c r="BA73" s="62">
        <f>IF(AZ73&lt;Master_sheet_Kriterien!$J$57,1,IF(AZ73&lt;Master_sheet_Kriterien!$K$57,2,IF(AZ73&lt;Master_sheet_Kriterien!$L$57,3,IF(AZ73&lt;Master_sheet_Kriterien!$M$56,4,5))))</f>
        <v>5</v>
      </c>
      <c r="BB73" s="59">
        <f>VLOOKUP($D73,Struktur_daten_BW_2017!$B$7:$AH$452,Calc_Targetkreise!BB$5,FALSE)</f>
        <v>2844.676662</v>
      </c>
      <c r="BC73" s="62">
        <f>IF(BB73&lt;Master_sheet_Kriterien!$J$8,1,IF(BB73&lt;Master_sheet_Kriterien!$K$8,2,IF(BB73&lt;Master_sheet_Kriterien!$L$8,3,IF(BB73&lt;Master_sheet_Kriterien!$M$8,4,5))))</f>
        <v>5</v>
      </c>
      <c r="BD73" s="65">
        <f t="shared" si="12"/>
        <v>41.4585</v>
      </c>
      <c r="BE73" s="62">
        <f>IF(BD73&lt;Master_sheet_Kriterien!$J$10,1,IF(BD73&lt;Master_sheet_Kriterien!$K$10,2,IF(BD73&lt;Master_sheet_Kriterien!$L$10,3,IF(BD73&lt;Master_sheet_Kriterien!$M$10,4,5))))</f>
        <v>5</v>
      </c>
      <c r="BF73" s="65">
        <f>VLOOKUP($D73,Struktur_daten_BW_2017!$B$7:$AH$452,Calc_Targetkreise!BF$5,FALSE)</f>
        <v>8.3</v>
      </c>
      <c r="BG73" s="62">
        <f>IF(BF73&lt;Master_sheet_Kriterien!$J$12,1,IF(BF73&lt;Master_sheet_Kriterien!$K$12,2,IF(BF73&lt;Master_sheet_Kriterien!$L$12,3,IF(BF73&lt;Master_sheet_Kriterien!$M$12,4,5))))</f>
        <v>4</v>
      </c>
      <c r="BH73" s="65">
        <f>VLOOKUP($D73,Struktur_daten_BW_2017!$B$7:$AH$452,Calc_Targetkreise!BH$5,FALSE)</f>
        <v>13.9</v>
      </c>
      <c r="BI73" s="62">
        <f>IF(BH73&lt;Master_sheet_Kriterien!$J$14,1,IF(BH73&lt;Master_sheet_Kriterien!$K$14,2,IF(BH73&lt;Master_sheet_Kriterien!$L$14,3,IF(BH73&lt;Master_sheet_Kriterien!$M$14,4,5))))</f>
        <v>5</v>
      </c>
      <c r="BJ73" s="65">
        <f>VLOOKUP($D73,Struktur_daten_BW_2017!$B$7:$AH$452,Calc_Targetkreise!BJ$5,FALSE)</f>
        <v>34.5</v>
      </c>
      <c r="BK73" s="62">
        <f>IF(BJ73&lt;Master_sheet_Kriterien!$J$16,1,IF(BJ73&lt;Master_sheet_Kriterien!$K$16,2,IF(BJ73&lt;Master_sheet_Kriterien!$L$16,3,IF(BJ73&lt;Master_sheet_Kriterien!$M$16,4,5))))</f>
        <v>1</v>
      </c>
      <c r="BL73" s="65">
        <f>VLOOKUP($D73,Struktur_daten_BW_2017!$B$7:$AH$452,Calc_Targetkreise!BL$5,FALSE)</f>
        <v>16.2</v>
      </c>
      <c r="BM73" s="62">
        <f>IF(BL73&lt;Master_sheet_Kriterien!$J$18,1,IF(BL73&lt;Master_sheet_Kriterien!$K$18,2,IF(BL73&lt;Master_sheet_Kriterien!$L$18,3,IF(BL73&lt;Master_sheet_Kriterien!$M$18,4,5))))</f>
        <v>3</v>
      </c>
      <c r="BN73" s="65">
        <f>VLOOKUP($D73,Struktur_daten_BW_2017!$B$7:$AH$452,Calc_Targetkreise!BN$5,FALSE)</f>
        <v>11.5</v>
      </c>
      <c r="BO73" s="62">
        <f>IF(BN73&lt;Master_sheet_Kriterien!$J$20,1,IF(BN73&lt;Master_sheet_Kriterien!$K$20,2,IF(BN73&lt;Master_sheet_Kriterien!$L$20,3,IF(BN73&lt;Master_sheet_Kriterien!$M$20,4,5))))</f>
        <v>4</v>
      </c>
      <c r="BP73" s="59">
        <f>VLOOKUP($D73,Struktur_daten_BW_2017!$B$7:$AH$452,Calc_Targetkreise!BP$5,FALSE)</f>
        <v>20046</v>
      </c>
      <c r="BQ73" s="62">
        <f>IF(BP73&lt;Master_sheet_Kriterien!$J$38,1,IF(BP73&lt;Master_sheet_Kriterien!$K$38,2,IF(BP73&lt;Master_sheet_Kriterien!$L$38,3,IF(BP73&lt;Master_sheet_Kriterien!$M$38,4,5))))</f>
        <v>2</v>
      </c>
      <c r="BR73" s="65">
        <f>VLOOKUP($D73,Struktur_daten_BW_2017!$B$7:$AH$452,Calc_Targetkreise!BR$5,FALSE)</f>
        <v>44</v>
      </c>
      <c r="BS73" s="62">
        <f>IF(BR73&lt;Master_sheet_Kriterien!$J$24,1,IF(BR73&lt;Master_sheet_Kriterien!$K$24,2,IF(BR73&lt;Master_sheet_Kriterien!$L$24,3,IF(BR73&lt;Master_sheet_Kriterien!$M$24,4,5))))</f>
        <v>5</v>
      </c>
      <c r="BT73" s="65">
        <f>VLOOKUP($D73,Struktur_daten_BW_2017!$B$7:$AH$452,Calc_Targetkreise!BT$5,FALSE)</f>
        <v>13.1</v>
      </c>
      <c r="BU73" s="62">
        <f>IF(BT73&lt;Master_sheet_Kriterien!$J$26,1,IF(BT73&lt;Master_sheet_Kriterien!$K$26,2,IF(BT73&lt;Master_sheet_Kriterien!$L$26,3,IF(BT73&lt;Master_sheet_Kriterien!$M$26,4,5))))</f>
        <v>3</v>
      </c>
      <c r="BV73" s="65">
        <f t="shared" si="13"/>
        <v>6.54345</v>
      </c>
      <c r="BW73" s="62">
        <f>IF(BV73&lt;Master_sheet_Kriterien!$J$28,1,IF(BV73&lt;Master_sheet_Kriterien!$K$28,2,IF(BV73&lt;Master_sheet_Kriterien!$L$28,3,IF(BV73&lt;Master_sheet_Kriterien!$M$28,4,5))))</f>
        <v>5</v>
      </c>
      <c r="BX73" s="65">
        <f>VLOOKUP($D73,Struktur_daten_BW_2017!$B$7:$AH$452,Calc_Targetkreise!BX$5,FALSE)</f>
        <v>20.61068702</v>
      </c>
      <c r="BY73" s="62">
        <f>IF(BX73&lt;Master_sheet_Kriterien!$J$30,1,IF(BX73&lt;Master_sheet_Kriterien!$K$30,2,IF(BX73&lt;Master_sheet_Kriterien!$L$30,3,IF(BX73&lt;Master_sheet_Kriterien!$M$30,4,5))))</f>
        <v>3</v>
      </c>
      <c r="BZ73" s="65">
        <f t="shared" si="281"/>
        <v>22.908</v>
      </c>
      <c r="CA73" s="62">
        <f>IF(BZ73&lt;Master_sheet_Kriterien!$J$32,1,IF(BZ73&lt;Master_sheet_Kriterien!$K$32,2,IF(BZ73&lt;Master_sheet_Kriterien!$L$32,3,IF(BZ73&lt;Master_sheet_Kriterien!$M$32,4,5))))</f>
        <v>2</v>
      </c>
      <c r="CB73" s="65">
        <f t="shared" si="282"/>
        <v>4.586186186</v>
      </c>
      <c r="CC73" s="62">
        <f>IF(CB73&lt;Master_sheet_Kriterien!$J$34,1,IF(CB73&lt;Master_sheet_Kriterien!$K$34,2,IF(CB73&lt;Master_sheet_Kriterien!$L$34,3,IF(CB73&lt;Master_sheet_Kriterien!$M$34,4,5))))</f>
        <v>1</v>
      </c>
      <c r="CD73" s="65">
        <f>100-VLOOKUP($D73,Struktur_daten_BW_2017!$B$7:$AH$452,Calc_Targetkreise!CD$5,FALSE)</f>
        <v>72.74454588</v>
      </c>
      <c r="CE73" s="62">
        <f>IF(CD73&lt;Master_sheet_Kriterien!$J$40,1,IF(CD73&lt;Master_sheet_Kriterien!$K$40,2,IF(CD73&lt;Master_sheet_Kriterien!$L$40,3,IF(CD73&lt;Master_sheet_Kriterien!$M$40,4,5))))</f>
        <v>5</v>
      </c>
      <c r="CF73" s="61"/>
      <c r="CG73" s="59">
        <f>VLOOKUP($D73,EW_19_Kreise!$A$6:$CQ$406,Calc_Targetkreise!CG$5,FALSE)/1000</f>
        <v>416.106</v>
      </c>
      <c r="CH73" s="59">
        <f>VLOOKUP($D73,BW_17_Kreise!$B$7:$CC$410,Calc_Targetkreise!CH$5,FALSE)/1000</f>
        <v>419.68</v>
      </c>
      <c r="CI73" s="59">
        <f>VLOOKUP($D73,EW_Erg_09_14_Kreise!$A$10:$BK$412,Calc_Targetkreise!CI$5,FALSE)/1000</f>
        <v>428.584</v>
      </c>
      <c r="CJ73" s="59">
        <f>VLOOKUP($D73,EW_Erg_09_14_Kreise!$A$10:$BK$412,Calc_Targetkreise!CJ$5,FALSE)/1000</f>
        <v>436.296</v>
      </c>
      <c r="CK73" s="59">
        <f>VLOOKUP($D73,EW_Erg_09_14_Kreise!$A$10:$BK$412,Calc_Targetkreise!CK$5,FALSE)/1000</f>
        <v>164.298</v>
      </c>
      <c r="CL73" s="45">
        <f>1506+139+21263</f>
        <v>22908</v>
      </c>
      <c r="CM73" s="59">
        <f>VLOOKUP($D73,Struktur_daten_BW_2017!$B$7:$AH$452,Calc_Targetkreise!CM$5,FALSE)</f>
        <v>499.5</v>
      </c>
      <c r="CN73" s="66">
        <v>33.0</v>
      </c>
      <c r="CO73" s="67">
        <f t="shared" si="16"/>
        <v>0.06606606607</v>
      </c>
      <c r="CP73" s="62">
        <f>IF(CO73&lt;Master_sheet_Kriterien!$J$58,1,IF(CO73&lt;Master_sheet_Kriterien!$K$58,2,IF(CO73&lt;Master_sheet_Kriterien!$L$58,3,IF(CO73&lt;Master_sheet_Kriterien!$M$58,4,5))))</f>
        <v>2</v>
      </c>
      <c r="CQ73" s="66">
        <v>26.0</v>
      </c>
      <c r="CR73" s="67">
        <f t="shared" si="17"/>
        <v>0.05205205205</v>
      </c>
      <c r="CS73" s="62">
        <f>IF(CR73&lt;Master_sheet_Kriterien!$J$59,1,IF(CR73&lt;Master_sheet_Kriterien!$K$59,2,IF(CR73&lt;Master_sheet_Kriterien!$L$59,3,IF(CR73&lt;Master_sheet_Kriterien!$M$59,4,5))))</f>
        <v>2</v>
      </c>
      <c r="CT73" s="66">
        <v>7.0</v>
      </c>
      <c r="CU73" s="44"/>
      <c r="CV73" s="66">
        <v>0.0</v>
      </c>
      <c r="CW73" s="68"/>
      <c r="CY73" s="31">
        <f t="shared" si="18"/>
        <v>5113</v>
      </c>
      <c r="DB73" s="76" t="str">
        <f t="shared" si="19"/>
        <v>Essen, Stadt</v>
      </c>
      <c r="DC73" s="58">
        <f t="shared" si="20"/>
        <v>36</v>
      </c>
      <c r="DD73" s="77">
        <f t="shared" si="21"/>
        <v>211</v>
      </c>
      <c r="DE73" s="72">
        <f t="shared" si="22"/>
        <v>0.006190873678</v>
      </c>
      <c r="DG73" s="76" t="str">
        <f t="shared" si="23"/>
        <v>Essen, Stadt</v>
      </c>
      <c r="DH73" s="58" t="str">
        <f t="shared" si="24"/>
        <v>#REF!</v>
      </c>
      <c r="DI73" s="75">
        <f t="shared" si="25"/>
        <v>199.6606607</v>
      </c>
      <c r="DJ73" s="78">
        <f t="shared" si="26"/>
        <v>0.006190873678</v>
      </c>
      <c r="DK73" s="75"/>
      <c r="DL73" s="75"/>
      <c r="DM73" s="75"/>
      <c r="DN73" s="75"/>
      <c r="DO73" s="75"/>
      <c r="DP73" s="44"/>
    </row>
    <row r="74" ht="16.5" customHeight="1">
      <c r="A74" s="58">
        <f t="shared" si="5"/>
        <v>58</v>
      </c>
      <c r="B74" s="58">
        <f t="shared" si="6"/>
        <v>191</v>
      </c>
      <c r="C74" s="58" t="s">
        <v>227</v>
      </c>
      <c r="D74" s="58">
        <v>5114.0</v>
      </c>
      <c r="E74" s="58" t="s">
        <v>231</v>
      </c>
      <c r="F74" s="59">
        <f>VLOOKUP($D74,EW_19_Kreise!$A$6:$CQ$406,Calc_Targetkreise!F$5,FALSE)/1000</f>
        <v>93.107</v>
      </c>
      <c r="G74" s="59">
        <f>VLOOKUP($D74,BW_17_Kreise!$B$7:$CC$410,Calc_Targetkreise!G$5,FALSE)/1000</f>
        <v>115.709</v>
      </c>
      <c r="H74" s="59">
        <f>VLOOKUP($D74,EW_Erg_09_14_Kreise!$A$10:$BK$412,Calc_Targetkreise!H$5,FALSE)/1000</f>
        <v>78.845</v>
      </c>
      <c r="I74" s="60">
        <f t="shared" ref="I74:K74" si="295">F74/CG74</f>
        <v>0.574504057</v>
      </c>
      <c r="J74" s="60">
        <f t="shared" si="295"/>
        <v>0.7086625265</v>
      </c>
      <c r="K74" s="60">
        <f t="shared" si="295"/>
        <v>0.4762379347</v>
      </c>
      <c r="L74" s="61">
        <f t="shared" ref="L74:M74" si="296">1-(T74+X74)</f>
        <v>0.5496256995</v>
      </c>
      <c r="M74" s="61">
        <f t="shared" si="296"/>
        <v>0.4322481397</v>
      </c>
      <c r="N74" s="62">
        <f>IF(L74&lt;Master_sheet_Kriterien!$J$46,1,IF(L74&lt;Master_sheet_Kriterien!$K$46,2,IF(L74&lt;Master_sheet_Kriterien!$L$46,3,IF(L74&lt;Master_sheet_Kriterien!$M$46,4,5))))</f>
        <v>5</v>
      </c>
      <c r="O74" s="62">
        <f>IF(M74&lt;Master_sheet_Kriterien!$J$46,1,IF(M74&lt;Master_sheet_Kriterien!$K$46,2,IF(M74&lt;Master_sheet_Kriterien!$L$46,3,IF(M74&lt;Master_sheet_Kriterien!$M$46,4,5))))</f>
        <v>3</v>
      </c>
      <c r="P74" s="61">
        <f t="shared" ref="P74:Q74" si="297">1-(T74+AM74)</f>
        <v>0.6545479932</v>
      </c>
      <c r="Q74" s="61">
        <f t="shared" si="297"/>
        <v>0.598337208</v>
      </c>
      <c r="R74" s="62">
        <f>IF(P74&lt;Master_sheet_Kriterien!$J$46,1,IF(P74&lt;Master_sheet_Kriterien!$K$46,2,IF(P74&lt;Master_sheet_Kriterien!$L$46,3,IF(P74&lt;Master_sheet_Kriterien!$M$46,4,5))))</f>
        <v>5</v>
      </c>
      <c r="S74" s="62">
        <f>IF(Q74&lt;Master_sheet_Kriterien!$J$46,1,IF(Q74&lt;Master_sheet_Kriterien!$K$46,2,IF(Q74&lt;Master_sheet_Kriterien!$L$46,3,IF(Q74&lt;Master_sheet_Kriterien!$M$46,4,5))))</f>
        <v>5</v>
      </c>
      <c r="T74" s="61">
        <f>VLOOKUP($D74,EW_19_Kreise!$A$6:$CQ$406,Calc_Targetkreise!T$5,FALSE)/1000/F74</f>
        <v>0.2676060876</v>
      </c>
      <c r="U74" s="63">
        <f>VLOOKUP($D74,BW_17_Kreise!$B$7:$CC$410,Calc_Targetkreise!U$5,FALSE)/1000/$G74</f>
        <v>0.3189639527</v>
      </c>
      <c r="V74" s="61">
        <f>VLOOKUP(Calc_Targetkreise!$D74,EW_Erg_09_14_Kreise!$A$7:$BK$412,Calc_Targetkreise!V$5,FALSE)/1000/$H74</f>
        <v>0.3374088401</v>
      </c>
      <c r="W74" s="61">
        <f>VLOOKUP(Calc_Targetkreise!$D74,EW_Erg_09_14_Kreise!$A$7:$BK$412,Calc_Targetkreise!W$5,FALSE)/1000/CK74</f>
        <v>0.374700424</v>
      </c>
      <c r="X74" s="61">
        <f>VLOOKUP($D74,EW_19_Kreise!$A$6:$CQ$406,Calc_Targetkreise!X$5,FALSE)/1000/F74</f>
        <v>0.1827682129</v>
      </c>
      <c r="Y74" s="63">
        <f>VLOOKUP($D74,BW_17_Kreise!$B$7:$CC$410,Calc_Targetkreise!Y$5,FALSE)/1000/$G74</f>
        <v>0.2487879076</v>
      </c>
      <c r="Z74" s="61">
        <f>VLOOKUP(Calc_Targetkreise!$D74,EW_Erg_09_14_Kreise!$A$7:$BK$412,Calc_Targetkreise!Z$5,FALSE)/1000/$H74</f>
        <v>0.3340985478</v>
      </c>
      <c r="AA74" s="61">
        <f>VLOOKUP(Calc_Targetkreise!$D74,EW_Erg_09_14_Kreise!$A$7:$BK$412,Calc_Targetkreise!AA$5,FALSE)/1000/$H74</f>
        <v>0.1943306487</v>
      </c>
      <c r="AB74" s="61">
        <f>VLOOKUP($D74,EW_19_Kreise!$A$6:$CQ$406,Calc_Targetkreise!AB$5,FALSE)/1000/F74</f>
        <v>0.2449332488</v>
      </c>
      <c r="AC74" s="63">
        <f>VLOOKUP($D74,BW_17_Kreise!$B$7:$CC$410,Calc_Targetkreise!AC$5,FALSE)/1000/$G74</f>
        <v>0.07750477491</v>
      </c>
      <c r="AD74" s="61">
        <f>VLOOKUP(Calc_Targetkreise!$D74,EW_Erg_09_14_Kreise!$A$7:$BK$412,Calc_Targetkreise!AD$5,FALSE)/1000/$H74</f>
        <v>0.102428816</v>
      </c>
      <c r="AE74" s="62">
        <f>IF(AC74&lt;Master_sheet_Kriterien!$J$54,1,IF(AC74&lt;Master_sheet_Kriterien!$K$54,2,IF(AC74&lt;Master_sheet_Kriterien!$L$54,3,IF(AC74&lt;Master_sheet_Kriterien!$M$54,4,5))))</f>
        <v>2</v>
      </c>
      <c r="AF74" s="61">
        <f>VLOOKUP(Calc_Targetkreise!$D74,EW_Erg_09_14_Kreise!$A$7:$BK$412,Calc_Targetkreise!AF$5,FALSE)/1000/$H74</f>
        <v>0.1125372566</v>
      </c>
      <c r="AG74" s="63">
        <f>VLOOKUP($D74,BW_17_Kreise!$B$7:$CC$410,Calc_Targetkreise!AG$5,FALSE)/1000/$G74</f>
        <v>0.1462289018</v>
      </c>
      <c r="AH74" s="61">
        <f>VLOOKUP(Calc_Targetkreise!$D74,EW_Erg_09_14_Kreise!$A$7:$BK$412,Calc_Targetkreise!AH$5,FALSE)/1000/$H74</f>
        <v>0.05187392986</v>
      </c>
      <c r="AI74" s="61">
        <f>VLOOKUP(Calc_Targetkreise!$D74,EW_Erg_09_14_Kreise!$A$7:$BK$412,Calc_Targetkreise!AI$5,FALSE)/1000/$H74</f>
        <v>0.1135519056</v>
      </c>
      <c r="AJ74" s="63">
        <f>VLOOKUP($D74,BW_17_Kreise!$B$7:$CC$410,Calc_Targetkreise!AJ$5,FALSE)/1000/$G74</f>
        <v>0.08117778219</v>
      </c>
      <c r="AK74" s="61">
        <f>VLOOKUP(Calc_Targetkreise!$D74,EW_Erg_09_14_Kreise!$A$7:$BK$412,Calc_Targetkreise!AK$5,FALSE)/1000/$H74</f>
        <v>0.05082123153</v>
      </c>
      <c r="AL74" s="61">
        <f>VLOOKUP(Calc_Targetkreise!$D74,EW_Erg_09_14_Kreise!$A$7:$BK$412,Calc_Targetkreise!AL$5,FALSE)/1000/$H74</f>
        <v>0.03811275287</v>
      </c>
      <c r="AM74" s="61">
        <f>VLOOKUP($D74,EW_19_Kreise!$A$6:$CQ$406,Calc_Targetkreise!AM$5,FALSE)/1000/F74</f>
        <v>0.07784591921</v>
      </c>
      <c r="AN74" s="63">
        <f>VLOOKUP($D74,BW_17_Kreise!$B$7:$CC$410,Calc_Targetkreise!AN$5,FALSE)/1000/$G74</f>
        <v>0.08269883933</v>
      </c>
      <c r="AO74" s="61">
        <f>VLOOKUP(Calc_Targetkreise!$D74,EW_Erg_09_14_Kreise!$A$7:$BK$412,Calc_Targetkreise!AO$5,FALSE)/1000/$H74</f>
        <v>0.05863402879</v>
      </c>
      <c r="AP74" s="61">
        <f>VLOOKUP(Calc_Targetkreise!$D74,EW_Erg_09_14_Kreise!$A$7:$BK$412,Calc_Targetkreise!AP$5,FALSE)/1000/$H74</f>
        <v>0.0001521973492</v>
      </c>
      <c r="AQ74" s="61">
        <f t="shared" ref="AQ74:AR74" si="298">1-U74-Y74-AC74-AG74-AJ74-AN74</f>
        <v>0.04463784148</v>
      </c>
      <c r="AR74" s="61">
        <f t="shared" si="298"/>
        <v>0.06473460587</v>
      </c>
      <c r="AS74" s="61">
        <f t="shared" si="11"/>
        <v>0.1666148147</v>
      </c>
      <c r="AT74" s="63">
        <f>VLOOKUP($D74,BW_17_Kreise!$B$7:$CC$410,Calc_Targetkreise!AT$5,FALSE)/1000/$G74</f>
        <v>0.004718734066</v>
      </c>
      <c r="AU74" s="61">
        <f>VLOOKUP(Calc_Targetkreise!$D74,EW_Erg_09_14_Kreise!$A$7:$BK$412,Calc_Targetkreise!AU$5,FALSE)/1000/$H74</f>
        <v>0.01647536305</v>
      </c>
      <c r="AV74" s="62">
        <f>IF(AU74&lt;Master_sheet_Kriterien!$J$44,1,IF(AU74&lt;Master_sheet_Kriterien!$K$44,2,IF(AU74&lt;Master_sheet_Kriterien!$L$44,3,IF(AU74&lt;Master_sheet_Kriterien!$M$44,4,5))))</f>
        <v>5</v>
      </c>
      <c r="AW74" s="61">
        <f>VLOOKUP(Calc_Targetkreise!$D74,EW_Erg_09_14_Kreise!$A$7:$BK$412,Calc_Targetkreise!AW$5,FALSE)/1000/$H74</f>
        <v>0.006671317141</v>
      </c>
      <c r="AX74" s="61">
        <f>VLOOKUP($D74,EW_19_Kreise!$A$6:$CQ$406,Calc_Targetkreise!AX$5,FALSE)/1000/F74</f>
        <v>0.006315314638</v>
      </c>
      <c r="AY74" s="62">
        <f>IF(AX74&lt;Master_sheet_Kriterien!$J$56,1,IF(AX74&lt;Master_sheet_Kriterien!$K$56,2,IF(AX74&lt;Master_sheet_Kriterien!$L$56,3,IF(AX74&lt;Master_sheet_Kriterien!$M$56,4,5))))</f>
        <v>4</v>
      </c>
      <c r="AZ74" s="64">
        <f>VLOOKUP($D74,EW_19_Kreise!$A$6:$CQ$406,Calc_Targetkreise!AZ$5,FALSE)</f>
        <v>588</v>
      </c>
      <c r="BA74" s="62">
        <f>IF(AZ74&lt;Master_sheet_Kriterien!$J$57,1,IF(AZ74&lt;Master_sheet_Kriterien!$K$57,2,IF(AZ74&lt;Master_sheet_Kriterien!$L$57,3,IF(AZ74&lt;Master_sheet_Kriterien!$M$56,4,5))))</f>
        <v>5</v>
      </c>
      <c r="BB74" s="59">
        <f>VLOOKUP($D74,Struktur_daten_BW_2017!$B$7:$AH$452,Calc_Targetkreise!BB$5,FALSE)</f>
        <v>1702.6</v>
      </c>
      <c r="BC74" s="62">
        <f>IF(BB74&lt;Master_sheet_Kriterien!$J$8,1,IF(BB74&lt;Master_sheet_Kriterien!$K$8,2,IF(BB74&lt;Master_sheet_Kriterien!$L$8,3,IF(BB74&lt;Master_sheet_Kriterien!$M$8,4,5))))</f>
        <v>5</v>
      </c>
      <c r="BD74" s="65">
        <f t="shared" si="12"/>
        <v>21.2826</v>
      </c>
      <c r="BE74" s="62">
        <f>IF(BD74&lt;Master_sheet_Kriterien!$J$10,1,IF(BD74&lt;Master_sheet_Kriterien!$K$10,2,IF(BD74&lt;Master_sheet_Kriterien!$L$10,3,IF(BD74&lt;Master_sheet_Kriterien!$M$10,4,5))))</f>
        <v>2</v>
      </c>
      <c r="BF74" s="65">
        <f>VLOOKUP($D74,Struktur_daten_BW_2017!$B$7:$AH$452,Calc_Targetkreise!BF$5,FALSE)</f>
        <v>7.9</v>
      </c>
      <c r="BG74" s="62">
        <f>IF(BF74&lt;Master_sheet_Kriterien!$J$12,1,IF(BF74&lt;Master_sheet_Kriterien!$K$12,2,IF(BF74&lt;Master_sheet_Kriterien!$L$12,3,IF(BF74&lt;Master_sheet_Kriterien!$M$12,4,5))))</f>
        <v>3</v>
      </c>
      <c r="BH74" s="65">
        <f>VLOOKUP($D74,Struktur_daten_BW_2017!$B$7:$AH$452,Calc_Targetkreise!BH$5,FALSE)</f>
        <v>11.3</v>
      </c>
      <c r="BI74" s="62">
        <f>IF(BH74&lt;Master_sheet_Kriterien!$J$14,1,IF(BH74&lt;Master_sheet_Kriterien!$K$14,2,IF(BH74&lt;Master_sheet_Kriterien!$L$14,3,IF(BH74&lt;Master_sheet_Kriterien!$M$14,4,5))))</f>
        <v>2</v>
      </c>
      <c r="BJ74" s="65">
        <f>VLOOKUP($D74,Struktur_daten_BW_2017!$B$7:$AH$452,Calc_Targetkreise!BJ$5,FALSE)</f>
        <v>37.2</v>
      </c>
      <c r="BK74" s="62">
        <f>IF(BJ74&lt;Master_sheet_Kriterien!$J$16,1,IF(BJ74&lt;Master_sheet_Kriterien!$K$16,2,IF(BJ74&lt;Master_sheet_Kriterien!$L$16,3,IF(BJ74&lt;Master_sheet_Kriterien!$M$16,4,5))))</f>
        <v>5</v>
      </c>
      <c r="BL74" s="65">
        <f>VLOOKUP($D74,Struktur_daten_BW_2017!$B$7:$AH$452,Calc_Targetkreise!BL$5,FALSE)</f>
        <v>17.4</v>
      </c>
      <c r="BM74" s="62">
        <f>IF(BL74&lt;Master_sheet_Kriterien!$J$18,1,IF(BL74&lt;Master_sheet_Kriterien!$K$18,2,IF(BL74&lt;Master_sheet_Kriterien!$L$18,3,IF(BL74&lt;Master_sheet_Kriterien!$M$18,4,5))))</f>
        <v>4</v>
      </c>
      <c r="BN74" s="65">
        <f>VLOOKUP($D74,Struktur_daten_BW_2017!$B$7:$AH$452,Calc_Targetkreise!BN$5,FALSE)</f>
        <v>10.4</v>
      </c>
      <c r="BO74" s="62">
        <f>IF(BN74&lt;Master_sheet_Kriterien!$J$20,1,IF(BN74&lt;Master_sheet_Kriterien!$K$20,2,IF(BN74&lt;Master_sheet_Kriterien!$L$20,3,IF(BN74&lt;Master_sheet_Kriterien!$M$20,4,5))))</f>
        <v>2</v>
      </c>
      <c r="BP74" s="59">
        <f>VLOOKUP($D74,Struktur_daten_BW_2017!$B$7:$AH$452,Calc_Targetkreise!BP$5,FALSE)</f>
        <v>22513</v>
      </c>
      <c r="BQ74" s="62">
        <f>IF(BP74&lt;Master_sheet_Kriterien!$J$38,1,IF(BP74&lt;Master_sheet_Kriterien!$K$38,2,IF(BP74&lt;Master_sheet_Kriterien!$L$38,3,IF(BP74&lt;Master_sheet_Kriterien!$M$38,4,5))))</f>
        <v>4</v>
      </c>
      <c r="BR74" s="65">
        <f>VLOOKUP($D74,Struktur_daten_BW_2017!$B$7:$AH$452,Calc_Targetkreise!BR$5,FALSE)</f>
        <v>42.3</v>
      </c>
      <c r="BS74" s="62">
        <f>IF(BR74&lt;Master_sheet_Kriterien!$J$24,1,IF(BR74&lt;Master_sheet_Kriterien!$K$24,2,IF(BR74&lt;Master_sheet_Kriterien!$L$24,3,IF(BR74&lt;Master_sheet_Kriterien!$M$24,4,5))))</f>
        <v>5</v>
      </c>
      <c r="BT74" s="65">
        <f>VLOOKUP($D74,Struktur_daten_BW_2017!$B$7:$AH$452,Calc_Targetkreise!BT$5,FALSE)</f>
        <v>14.2</v>
      </c>
      <c r="BU74" s="62">
        <f>IF(BT74&lt;Master_sheet_Kriterien!$J$26,1,IF(BT74&lt;Master_sheet_Kriterien!$K$26,2,IF(BT74&lt;Master_sheet_Kriterien!$L$26,3,IF(BT74&lt;Master_sheet_Kriterien!$M$26,4,5))))</f>
        <v>4</v>
      </c>
      <c r="BV74" s="65">
        <f t="shared" si="13"/>
        <v>3.82548</v>
      </c>
      <c r="BW74" s="62">
        <f>IF(BV74&lt;Master_sheet_Kriterien!$J$28,1,IF(BV74&lt;Master_sheet_Kriterien!$K$28,2,IF(BV74&lt;Master_sheet_Kriterien!$L$28,3,IF(BV74&lt;Master_sheet_Kriterien!$M$28,4,5))))</f>
        <v>3</v>
      </c>
      <c r="BX74" s="65">
        <f>VLOOKUP($D74,Struktur_daten_BW_2017!$B$7:$AH$452,Calc_Targetkreise!BX$5,FALSE)</f>
        <v>17.6056338</v>
      </c>
      <c r="BY74" s="62">
        <f>IF(BX74&lt;Master_sheet_Kriterien!$J$30,1,IF(BX74&lt;Master_sheet_Kriterien!$K$30,2,IF(BX74&lt;Master_sheet_Kriterien!$L$30,3,IF(BX74&lt;Master_sheet_Kriterien!$M$30,4,5))))</f>
        <v>2</v>
      </c>
      <c r="BZ74" s="65">
        <f t="shared" si="281"/>
        <v>7.2555</v>
      </c>
      <c r="CA74" s="62">
        <f>IF(BZ74&lt;Master_sheet_Kriterien!$J$32,1,IF(BZ74&lt;Master_sheet_Kriterien!$K$32,2,IF(BZ74&lt;Master_sheet_Kriterien!$L$32,3,IF(BZ74&lt;Master_sheet_Kriterien!$M$32,4,5))))</f>
        <v>1</v>
      </c>
      <c r="CB74" s="65">
        <f t="shared" si="282"/>
        <v>2.693207127</v>
      </c>
      <c r="CC74" s="62">
        <f>IF(CB74&lt;Master_sheet_Kriterien!$J$34,1,IF(CB74&lt;Master_sheet_Kriterien!$K$34,2,IF(CB74&lt;Master_sheet_Kriterien!$L$34,3,IF(CB74&lt;Master_sheet_Kriterien!$M$34,4,5))))</f>
        <v>1</v>
      </c>
      <c r="CD74" s="65">
        <f>100-VLOOKUP($D74,Struktur_daten_BW_2017!$B$7:$AH$452,Calc_Targetkreise!CD$5,FALSE)</f>
        <v>50.7</v>
      </c>
      <c r="CE74" s="62">
        <f>IF(CD74&lt;Master_sheet_Kriterien!$J$40,1,IF(CD74&lt;Master_sheet_Kriterien!$K$40,2,IF(CD74&lt;Master_sheet_Kriterien!$L$40,3,IF(CD74&lt;Master_sheet_Kriterien!$M$40,4,5))))</f>
        <v>3</v>
      </c>
      <c r="CF74" s="61"/>
      <c r="CG74" s="59">
        <f>VLOOKUP($D74,EW_19_Kreise!$A$6:$CQ$406,Calc_Targetkreise!CG$5,FALSE)/1000</f>
        <v>162.065</v>
      </c>
      <c r="CH74" s="59">
        <f>VLOOKUP($D74,BW_17_Kreise!$B$7:$CC$410,Calc_Targetkreise!CH$5,FALSE)/1000</f>
        <v>163.278</v>
      </c>
      <c r="CI74" s="59">
        <f>VLOOKUP($D74,EW_Erg_09_14_Kreise!$A$10:$BK$412,Calc_Targetkreise!CI$5,FALSE)/1000</f>
        <v>165.558</v>
      </c>
      <c r="CJ74" s="59">
        <f>VLOOKUP($D74,EW_Erg_09_14_Kreise!$A$10:$BK$412,Calc_Targetkreise!CJ$5,FALSE)/1000</f>
        <v>168.2</v>
      </c>
      <c r="CK74" s="59">
        <f>VLOOKUP($D74,EW_Erg_09_14_Kreise!$A$10:$BK$412,Calc_Targetkreise!CK$5,FALSE)/1000</f>
        <v>65.092</v>
      </c>
      <c r="CL74" s="45">
        <f t="shared" ref="CL74:CL75" si="303">14511/2</f>
        <v>7255.5</v>
      </c>
      <c r="CM74" s="59">
        <f>VLOOKUP($D74,Struktur_daten_BW_2017!$B$7:$AH$452,Calc_Targetkreise!CM$5,FALSE)</f>
        <v>269.4</v>
      </c>
      <c r="CN74" s="66">
        <v>4.0</v>
      </c>
      <c r="CO74" s="67">
        <f t="shared" si="16"/>
        <v>0.01484780995</v>
      </c>
      <c r="CP74" s="62">
        <f>IF(CO74&lt;Master_sheet_Kriterien!$J$58,1,IF(CO74&lt;Master_sheet_Kriterien!$K$58,2,IF(CO74&lt;Master_sheet_Kriterien!$L$58,3,IF(CO74&lt;Master_sheet_Kriterien!$M$58,4,5))))</f>
        <v>1</v>
      </c>
      <c r="CQ74" s="66">
        <v>2.0</v>
      </c>
      <c r="CR74" s="67">
        <f t="shared" si="17"/>
        <v>0.007423904974</v>
      </c>
      <c r="CS74" s="62">
        <f>IF(CR74&lt;Master_sheet_Kriterien!$J$59,1,IF(CR74&lt;Master_sheet_Kriterien!$K$59,2,IF(CR74&lt;Master_sheet_Kriterien!$L$59,3,IF(CR74&lt;Master_sheet_Kriterien!$M$59,4,5))))</f>
        <v>1</v>
      </c>
      <c r="CT74" s="66">
        <v>2.0</v>
      </c>
      <c r="CU74" s="44"/>
      <c r="CV74" s="66">
        <v>0.0</v>
      </c>
      <c r="CW74" s="68"/>
      <c r="CY74" s="31">
        <f t="shared" si="18"/>
        <v>5114</v>
      </c>
      <c r="DB74" s="76" t="str">
        <f t="shared" si="19"/>
        <v>Krefeld, Stadt</v>
      </c>
      <c r="DC74" s="58">
        <f t="shared" si="20"/>
        <v>58</v>
      </c>
      <c r="DD74" s="77">
        <f t="shared" si="21"/>
        <v>191</v>
      </c>
      <c r="DE74" s="72">
        <f t="shared" si="22"/>
        <v>0.006315314638</v>
      </c>
      <c r="DG74" s="76" t="str">
        <f t="shared" si="23"/>
        <v>Krefeld, Stadt</v>
      </c>
      <c r="DH74" s="58" t="str">
        <f t="shared" si="24"/>
        <v>#REF!</v>
      </c>
      <c r="DI74" s="75">
        <f t="shared" si="25"/>
        <v>185.1484781</v>
      </c>
      <c r="DJ74" s="78">
        <f t="shared" si="26"/>
        <v>0.006315314638</v>
      </c>
      <c r="DK74" s="75"/>
      <c r="DL74" s="75"/>
      <c r="DM74" s="75"/>
      <c r="DN74" s="75"/>
      <c r="DO74" s="75"/>
      <c r="DP74" s="44"/>
    </row>
    <row r="75" ht="16.5" customHeight="1">
      <c r="A75" s="58">
        <f t="shared" si="5"/>
        <v>94</v>
      </c>
      <c r="B75" s="58">
        <f t="shared" si="6"/>
        <v>180</v>
      </c>
      <c r="C75" s="58" t="s">
        <v>227</v>
      </c>
      <c r="D75" s="58">
        <v>5116.0</v>
      </c>
      <c r="E75" s="58" t="s">
        <v>232</v>
      </c>
      <c r="F75" s="59">
        <f>VLOOKUP($D75,EW_19_Kreise!$A$6:$CQ$406,Calc_Targetkreise!F$5,FALSE)/1000</f>
        <v>102.37</v>
      </c>
      <c r="G75" s="59">
        <f>VLOOKUP($D75,BW_17_Kreise!$B$7:$CC$410,Calc_Targetkreise!G$5,FALSE)/1000</f>
        <v>130.836</v>
      </c>
      <c r="H75" s="59">
        <f>VLOOKUP($D75,EW_Erg_09_14_Kreise!$A$10:$BK$412,Calc_Targetkreise!H$5,FALSE)/1000</f>
        <v>85.527</v>
      </c>
      <c r="I75" s="60">
        <f t="shared" ref="I75:K75" si="299">F75/CG75</f>
        <v>0.5430135475</v>
      </c>
      <c r="J75" s="60">
        <f t="shared" si="299"/>
        <v>0.6866157269</v>
      </c>
      <c r="K75" s="60">
        <f t="shared" si="299"/>
        <v>0.4442822561</v>
      </c>
      <c r="L75" s="61">
        <f t="shared" ref="L75:M75" si="300">1-(T75+X75)</f>
        <v>0.5402070919</v>
      </c>
      <c r="M75" s="61">
        <f t="shared" si="300"/>
        <v>0.4089317925</v>
      </c>
      <c r="N75" s="62">
        <f>IF(L75&lt;Master_sheet_Kriterien!$J$46,1,IF(L75&lt;Master_sheet_Kriterien!$K$46,2,IF(L75&lt;Master_sheet_Kriterien!$L$46,3,IF(L75&lt;Master_sheet_Kriterien!$M$46,4,5))))</f>
        <v>5</v>
      </c>
      <c r="O75" s="62">
        <f>IF(M75&lt;Master_sheet_Kriterien!$J$46,1,IF(M75&lt;Master_sheet_Kriterien!$K$46,2,IF(M75&lt;Master_sheet_Kriterien!$L$46,3,IF(M75&lt;Master_sheet_Kriterien!$M$46,4,5))))</f>
        <v>2</v>
      </c>
      <c r="P75" s="61">
        <f t="shared" ref="P75:Q75" si="301">1-(T75+AM75)</f>
        <v>0.6144573606</v>
      </c>
      <c r="Q75" s="61">
        <f t="shared" si="301"/>
        <v>0.5478385154</v>
      </c>
      <c r="R75" s="62">
        <f>IF(P75&lt;Master_sheet_Kriterien!$J$46,1,IF(P75&lt;Master_sheet_Kriterien!$K$46,2,IF(P75&lt;Master_sheet_Kriterien!$L$46,3,IF(P75&lt;Master_sheet_Kriterien!$M$46,4,5))))</f>
        <v>5</v>
      </c>
      <c r="S75" s="62">
        <f>IF(Q75&lt;Master_sheet_Kriterien!$J$46,1,IF(Q75&lt;Master_sheet_Kriterien!$K$46,2,IF(Q75&lt;Master_sheet_Kriterien!$L$46,3,IF(Q75&lt;Master_sheet_Kriterien!$M$46,4,5))))</f>
        <v>5</v>
      </c>
      <c r="T75" s="61">
        <f>VLOOKUP($D75,EW_19_Kreise!$A$6:$CQ$406,Calc_Targetkreise!T$5,FALSE)/1000/F75</f>
        <v>0.298915698</v>
      </c>
      <c r="U75" s="63">
        <f>VLOOKUP($D75,BW_17_Kreise!$B$7:$CC$410,Calc_Targetkreise!U$5,FALSE)/1000/$G75</f>
        <v>0.3575927115</v>
      </c>
      <c r="V75" s="61">
        <f>VLOOKUP(Calc_Targetkreise!$D75,EW_Erg_09_14_Kreise!$A$7:$BK$412,Calc_Targetkreise!V$5,FALSE)/1000/$H75</f>
        <v>0.3925777825</v>
      </c>
      <c r="W75" s="61">
        <f>VLOOKUP(Calc_Targetkreise!$D75,EW_Erg_09_14_Kreise!$A$7:$BK$412,Calc_Targetkreise!W$5,FALSE)/1000/CK75</f>
        <v>0.3910542758</v>
      </c>
      <c r="X75" s="61">
        <f>VLOOKUP($D75,EW_19_Kreise!$A$6:$CQ$406,Calc_Targetkreise!X$5,FALSE)/1000/F75</f>
        <v>0.1608772101</v>
      </c>
      <c r="Y75" s="63">
        <f>VLOOKUP($D75,BW_17_Kreise!$B$7:$CC$410,Calc_Targetkreise!Y$5,FALSE)/1000/$G75</f>
        <v>0.233475496</v>
      </c>
      <c r="Z75" s="61">
        <f>VLOOKUP(Calc_Targetkreise!$D75,EW_Erg_09_14_Kreise!$A$7:$BK$412,Calc_Targetkreise!Z$5,FALSE)/1000/$H75</f>
        <v>0.3072363113</v>
      </c>
      <c r="AA75" s="61">
        <f>VLOOKUP(Calc_Targetkreise!$D75,EW_Erg_09_14_Kreise!$A$7:$BK$412,Calc_Targetkreise!AA$5,FALSE)/1000/$H75</f>
        <v>0.172144469</v>
      </c>
      <c r="AB75" s="61">
        <f>VLOOKUP($D75,EW_19_Kreise!$A$6:$CQ$406,Calc_Targetkreise!AB$5,FALSE)/1000/F75</f>
        <v>0.2271856989</v>
      </c>
      <c r="AC75" s="63">
        <f>VLOOKUP($D75,BW_17_Kreise!$B$7:$CC$410,Calc_Targetkreise!AC$5,FALSE)/1000/$G75</f>
        <v>0.06243694396</v>
      </c>
      <c r="AD75" s="61">
        <f>VLOOKUP(Calc_Targetkreise!$D75,EW_Erg_09_14_Kreise!$A$7:$BK$412,Calc_Targetkreise!AD$5,FALSE)/1000/$H75</f>
        <v>0.08637038596</v>
      </c>
      <c r="AE75" s="62">
        <f>IF(AC75&lt;Master_sheet_Kriterien!$J$54,1,IF(AC75&lt;Master_sheet_Kriterien!$K$54,2,IF(AC75&lt;Master_sheet_Kriterien!$L$54,3,IF(AC75&lt;Master_sheet_Kriterien!$M$54,4,5))))</f>
        <v>2</v>
      </c>
      <c r="AF75" s="61">
        <f>VLOOKUP(Calc_Targetkreise!$D75,EW_Erg_09_14_Kreise!$A$7:$BK$412,Calc_Targetkreise!AF$5,FALSE)/1000/$H75</f>
        <v>0.09029896992</v>
      </c>
      <c r="AG75" s="63">
        <f>VLOOKUP($D75,BW_17_Kreise!$B$7:$CC$410,Calc_Targetkreise!AG$5,FALSE)/1000/$G75</f>
        <v>0.1371640833</v>
      </c>
      <c r="AH75" s="61">
        <f>VLOOKUP(Calc_Targetkreise!$D75,EW_Erg_09_14_Kreise!$A$7:$BK$412,Calc_Targetkreise!AH$5,FALSE)/1000/$H75</f>
        <v>0.04255965952</v>
      </c>
      <c r="AI75" s="61">
        <f>VLOOKUP(Calc_Targetkreise!$D75,EW_Erg_09_14_Kreise!$A$7:$BK$412,Calc_Targetkreise!AI$5,FALSE)/1000/$H75</f>
        <v>0.131303565</v>
      </c>
      <c r="AJ75" s="63">
        <f>VLOOKUP($D75,BW_17_Kreise!$B$7:$CC$410,Calc_Targetkreise!AJ$5,FALSE)/1000/$G75</f>
        <v>0.07358066587</v>
      </c>
      <c r="AK75" s="61">
        <f>VLOOKUP(Calc_Targetkreise!$D75,EW_Erg_09_14_Kreise!$A$7:$BK$412,Calc_Targetkreise!AK$5,FALSE)/1000/$H75</f>
        <v>0.04804330796</v>
      </c>
      <c r="AL75" s="61">
        <f>VLOOKUP(Calc_Targetkreise!$D75,EW_Erg_09_14_Kreise!$A$7:$BK$412,Calc_Targetkreise!AL$5,FALSE)/1000/$H75</f>
        <v>0.03805815707</v>
      </c>
      <c r="AM75" s="61">
        <f>VLOOKUP($D75,EW_19_Kreise!$A$6:$CQ$406,Calc_Targetkreise!AM$5,FALSE)/1000/F75</f>
        <v>0.08662694149</v>
      </c>
      <c r="AN75" s="63">
        <f>VLOOKUP($D75,BW_17_Kreise!$B$7:$CC$410,Calc_Targetkreise!AN$5,FALSE)/1000/$G75</f>
        <v>0.09456877312</v>
      </c>
      <c r="AO75" s="61">
        <f>VLOOKUP(Calc_Targetkreise!$D75,EW_Erg_09_14_Kreise!$A$7:$BK$412,Calc_Targetkreise!AO$5,FALSE)/1000/$H75</f>
        <v>0.05114174471</v>
      </c>
      <c r="AP75" s="61">
        <f>VLOOKUP(Calc_Targetkreise!$D75,EW_Erg_09_14_Kreise!$A$7:$BK$412,Calc_Targetkreise!AP$5,FALSE)/1000/$H75</f>
        <v>0.0002221520689</v>
      </c>
      <c r="AQ75" s="61">
        <f t="shared" ref="AQ75:AR75" si="302">1-U75-Y75-AC75-AG75-AJ75-AN75</f>
        <v>0.04118132624</v>
      </c>
      <c r="AR75" s="61">
        <f t="shared" si="302"/>
        <v>0.07207080805</v>
      </c>
      <c r="AS75" s="61">
        <f t="shared" si="11"/>
        <v>0.1769184112</v>
      </c>
      <c r="AT75" s="63">
        <f>VLOOKUP($D75,BW_17_Kreise!$B$7:$CC$410,Calc_Targetkreise!AT$5,FALSE)/1000/$G75</f>
        <v>0.004448316977</v>
      </c>
      <c r="AU75" s="61">
        <f>VLOOKUP(Calc_Targetkreise!$D75,EW_Erg_09_14_Kreise!$A$7:$BK$412,Calc_Targetkreise!AU$5,FALSE)/1000/$H75</f>
        <v>0.01366819835</v>
      </c>
      <c r="AV75" s="62">
        <f>IF(AU75&lt;Master_sheet_Kriterien!$J$44,1,IF(AU75&lt;Master_sheet_Kriterien!$K$44,2,IF(AU75&lt;Master_sheet_Kriterien!$L$44,3,IF(AU75&lt;Master_sheet_Kriterien!$M$44,4,5))))</f>
        <v>4</v>
      </c>
      <c r="AW75" s="61">
        <f>VLOOKUP(Calc_Targetkreise!$D75,EW_Erg_09_14_Kreise!$A$7:$BK$412,Calc_Targetkreise!AW$5,FALSE)/1000/$H75</f>
        <v>0.006676254282</v>
      </c>
      <c r="AX75" s="61">
        <f>VLOOKUP($D75,EW_19_Kreise!$A$6:$CQ$406,Calc_Targetkreise!AX$5,FALSE)/1000/F75</f>
        <v>0.005636416919</v>
      </c>
      <c r="AY75" s="62">
        <f>IF(AX75&lt;Master_sheet_Kriterien!$J$56,1,IF(AX75&lt;Master_sheet_Kriterien!$K$56,2,IF(AX75&lt;Master_sheet_Kriterien!$L$56,3,IF(AX75&lt;Master_sheet_Kriterien!$M$56,4,5))))</f>
        <v>3</v>
      </c>
      <c r="AZ75" s="64">
        <f>VLOOKUP($D75,EW_19_Kreise!$A$6:$CQ$406,Calc_Targetkreise!AZ$5,FALSE)</f>
        <v>577</v>
      </c>
      <c r="BA75" s="62">
        <f>IF(AZ75&lt;Master_sheet_Kriterien!$J$57,1,IF(AZ75&lt;Master_sheet_Kriterien!$K$57,2,IF(AZ75&lt;Master_sheet_Kriterien!$L$57,3,IF(AZ75&lt;Master_sheet_Kriterien!$M$56,4,5))))</f>
        <v>5</v>
      </c>
      <c r="BB75" s="59">
        <f>VLOOKUP($D75,Struktur_daten_BW_2017!$B$7:$AH$452,Calc_Targetkreise!BB$5,FALSE)</f>
        <v>1525.2</v>
      </c>
      <c r="BC75" s="62">
        <f>IF(BB75&lt;Master_sheet_Kriterien!$J$8,1,IF(BB75&lt;Master_sheet_Kriterien!$K$8,2,IF(BB75&lt;Master_sheet_Kriterien!$L$8,3,IF(BB75&lt;Master_sheet_Kriterien!$M$8,4,5))))</f>
        <v>5</v>
      </c>
      <c r="BD75" s="65">
        <f t="shared" si="12"/>
        <v>21.84</v>
      </c>
      <c r="BE75" s="62">
        <f>IF(BD75&lt;Master_sheet_Kriterien!$J$10,1,IF(BD75&lt;Master_sheet_Kriterien!$K$10,2,IF(BD75&lt;Master_sheet_Kriterien!$L$10,3,IF(BD75&lt;Master_sheet_Kriterien!$M$10,4,5))))</f>
        <v>2</v>
      </c>
      <c r="BF75" s="65">
        <f>VLOOKUP($D75,Struktur_daten_BW_2017!$B$7:$AH$452,Calc_Targetkreise!BF$5,FALSE)</f>
        <v>8.4</v>
      </c>
      <c r="BG75" s="62">
        <f>IF(BF75&lt;Master_sheet_Kriterien!$J$12,1,IF(BF75&lt;Master_sheet_Kriterien!$K$12,2,IF(BF75&lt;Master_sheet_Kriterien!$L$12,3,IF(BF75&lt;Master_sheet_Kriterien!$M$12,4,5))))</f>
        <v>4</v>
      </c>
      <c r="BH75" s="65">
        <f>VLOOKUP($D75,Struktur_daten_BW_2017!$B$7:$AH$452,Calc_Targetkreise!BH$5,FALSE)</f>
        <v>12.9</v>
      </c>
      <c r="BI75" s="62">
        <f>IF(BH75&lt;Master_sheet_Kriterien!$J$14,1,IF(BH75&lt;Master_sheet_Kriterien!$K$14,2,IF(BH75&lt;Master_sheet_Kriterien!$L$14,3,IF(BH75&lt;Master_sheet_Kriterien!$M$14,4,5))))</f>
        <v>4</v>
      </c>
      <c r="BJ75" s="65">
        <f>VLOOKUP($D75,Struktur_daten_BW_2017!$B$7:$AH$452,Calc_Targetkreise!BJ$5,FALSE)</f>
        <v>35.5</v>
      </c>
      <c r="BK75" s="62">
        <f>IF(BJ75&lt;Master_sheet_Kriterien!$J$16,1,IF(BJ75&lt;Master_sheet_Kriterien!$K$16,2,IF(BJ75&lt;Master_sheet_Kriterien!$L$16,3,IF(BJ75&lt;Master_sheet_Kriterien!$M$16,4,5))))</f>
        <v>2</v>
      </c>
      <c r="BL75" s="65">
        <f>VLOOKUP($D75,Struktur_daten_BW_2017!$B$7:$AH$452,Calc_Targetkreise!BL$5,FALSE)</f>
        <v>16.2</v>
      </c>
      <c r="BM75" s="62">
        <f>IF(BL75&lt;Master_sheet_Kriterien!$J$18,1,IF(BL75&lt;Master_sheet_Kriterien!$K$18,2,IF(BL75&lt;Master_sheet_Kriterien!$L$18,3,IF(BL75&lt;Master_sheet_Kriterien!$M$18,4,5))))</f>
        <v>3</v>
      </c>
      <c r="BN75" s="65">
        <f>VLOOKUP($D75,Struktur_daten_BW_2017!$B$7:$AH$452,Calc_Targetkreise!BN$5,FALSE)</f>
        <v>10.7</v>
      </c>
      <c r="BO75" s="62">
        <f>IF(BN75&lt;Master_sheet_Kriterien!$J$20,1,IF(BN75&lt;Master_sheet_Kriterien!$K$20,2,IF(BN75&lt;Master_sheet_Kriterien!$L$20,3,IF(BN75&lt;Master_sheet_Kriterien!$M$20,4,5))))</f>
        <v>3</v>
      </c>
      <c r="BP75" s="59">
        <f>VLOOKUP($D75,Struktur_daten_BW_2017!$B$7:$AH$452,Calc_Targetkreise!BP$5,FALSE)</f>
        <v>20705</v>
      </c>
      <c r="BQ75" s="62">
        <f>IF(BP75&lt;Master_sheet_Kriterien!$J$38,1,IF(BP75&lt;Master_sheet_Kriterien!$K$38,2,IF(BP75&lt;Master_sheet_Kriterien!$L$38,3,IF(BP75&lt;Master_sheet_Kriterien!$M$38,4,5))))</f>
        <v>3</v>
      </c>
      <c r="BR75" s="65">
        <f>VLOOKUP($D75,Struktur_daten_BW_2017!$B$7:$AH$452,Calc_Targetkreise!BR$5,FALSE)</f>
        <v>38.7</v>
      </c>
      <c r="BS75" s="62">
        <f>IF(BR75&lt;Master_sheet_Kriterien!$J$24,1,IF(BR75&lt;Master_sheet_Kriterien!$K$24,2,IF(BR75&lt;Master_sheet_Kriterien!$L$24,3,IF(BR75&lt;Master_sheet_Kriterien!$M$24,4,5))))</f>
        <v>4</v>
      </c>
      <c r="BT75" s="65">
        <f>VLOOKUP($D75,Struktur_daten_BW_2017!$B$7:$AH$452,Calc_Targetkreise!BT$5,FALSE)</f>
        <v>15.4</v>
      </c>
      <c r="BU75" s="62">
        <f>IF(BT75&lt;Master_sheet_Kriterien!$J$26,1,IF(BT75&lt;Master_sheet_Kriterien!$K$26,2,IF(BT75&lt;Master_sheet_Kriterien!$L$26,3,IF(BT75&lt;Master_sheet_Kriterien!$M$26,4,5))))</f>
        <v>4</v>
      </c>
      <c r="BV75" s="65">
        <f t="shared" si="13"/>
        <v>4.004</v>
      </c>
      <c r="BW75" s="62">
        <f>IF(BV75&lt;Master_sheet_Kriterien!$J$28,1,IF(BV75&lt;Master_sheet_Kriterien!$K$28,2,IF(BV75&lt;Master_sheet_Kriterien!$L$28,3,IF(BV75&lt;Master_sheet_Kriterien!$M$28,4,5))))</f>
        <v>3</v>
      </c>
      <c r="BX75" s="65">
        <f>VLOOKUP($D75,Struktur_daten_BW_2017!$B$7:$AH$452,Calc_Targetkreise!BX$5,FALSE)</f>
        <v>20.77922078</v>
      </c>
      <c r="BY75" s="62">
        <f>IF(BX75&lt;Master_sheet_Kriterien!$J$30,1,IF(BX75&lt;Master_sheet_Kriterien!$K$30,2,IF(BX75&lt;Master_sheet_Kriterien!$L$30,3,IF(BX75&lt;Master_sheet_Kriterien!$M$30,4,5))))</f>
        <v>3</v>
      </c>
      <c r="BZ75" s="65">
        <f t="shared" si="281"/>
        <v>7.2555</v>
      </c>
      <c r="CA75" s="62">
        <f>IF(BZ75&lt;Master_sheet_Kriterien!$J$32,1,IF(BZ75&lt;Master_sheet_Kriterien!$K$32,2,IF(BZ75&lt;Master_sheet_Kriterien!$L$32,3,IF(BZ75&lt;Master_sheet_Kriterien!$M$32,4,5))))</f>
        <v>1</v>
      </c>
      <c r="CB75" s="65">
        <f t="shared" si="282"/>
        <v>2.790576923</v>
      </c>
      <c r="CC75" s="62">
        <f>IF(CB75&lt;Master_sheet_Kriterien!$J$34,1,IF(CB75&lt;Master_sheet_Kriterien!$K$34,2,IF(CB75&lt;Master_sheet_Kriterien!$L$34,3,IF(CB75&lt;Master_sheet_Kriterien!$M$34,4,5))))</f>
        <v>1</v>
      </c>
      <c r="CD75" s="65">
        <f>100-VLOOKUP($D75,Struktur_daten_BW_2017!$B$7:$AH$452,Calc_Targetkreise!CD$5,FALSE)</f>
        <v>60.8</v>
      </c>
      <c r="CE75" s="62">
        <f>IF(CD75&lt;Master_sheet_Kriterien!$J$40,1,IF(CD75&lt;Master_sheet_Kriterien!$K$40,2,IF(CD75&lt;Master_sheet_Kriterien!$L$40,3,IF(CD75&lt;Master_sheet_Kriterien!$M$40,4,5))))</f>
        <v>4</v>
      </c>
      <c r="CF75" s="61"/>
      <c r="CG75" s="59">
        <f>VLOOKUP($D75,EW_19_Kreise!$A$6:$CQ$406,Calc_Targetkreise!CG$5,FALSE)/1000</f>
        <v>188.522</v>
      </c>
      <c r="CH75" s="59">
        <f>VLOOKUP($D75,BW_17_Kreise!$B$7:$CC$410,Calc_Targetkreise!CH$5,FALSE)/1000</f>
        <v>190.552</v>
      </c>
      <c r="CI75" s="59">
        <f>VLOOKUP($D75,EW_Erg_09_14_Kreise!$A$10:$BK$412,Calc_Targetkreise!CI$5,FALSE)/1000</f>
        <v>192.506</v>
      </c>
      <c r="CJ75" s="59">
        <f>VLOOKUP($D75,EW_Erg_09_14_Kreise!$A$10:$BK$412,Calc_Targetkreise!CJ$5,FALSE)/1000</f>
        <v>194.657</v>
      </c>
      <c r="CK75" s="59">
        <f>VLOOKUP($D75,EW_Erg_09_14_Kreise!$A$10:$BK$412,Calc_Targetkreise!CK$5,FALSE)/1000</f>
        <v>68.502</v>
      </c>
      <c r="CL75" s="45">
        <f t="shared" si="303"/>
        <v>7255.5</v>
      </c>
      <c r="CM75" s="59">
        <f>VLOOKUP($D75,Struktur_daten_BW_2017!$B$7:$AH$452,Calc_Targetkreise!CM$5,FALSE)</f>
        <v>260</v>
      </c>
      <c r="CN75" s="66">
        <v>6.0</v>
      </c>
      <c r="CO75" s="67">
        <f t="shared" si="16"/>
        <v>0.02307692308</v>
      </c>
      <c r="CP75" s="62">
        <f>IF(CO75&lt;Master_sheet_Kriterien!$J$58,1,IF(CO75&lt;Master_sheet_Kriterien!$K$58,2,IF(CO75&lt;Master_sheet_Kriterien!$L$58,3,IF(CO75&lt;Master_sheet_Kriterien!$M$58,4,5))))</f>
        <v>1</v>
      </c>
      <c r="CQ75" s="66">
        <v>5.0</v>
      </c>
      <c r="CR75" s="67">
        <f t="shared" si="17"/>
        <v>0.01923076923</v>
      </c>
      <c r="CS75" s="62">
        <f>IF(CR75&lt;Master_sheet_Kriterien!$J$59,1,IF(CR75&lt;Master_sheet_Kriterien!$K$59,2,IF(CR75&lt;Master_sheet_Kriterien!$L$59,3,IF(CR75&lt;Master_sheet_Kriterien!$M$59,4,5))))</f>
        <v>1</v>
      </c>
      <c r="CT75" s="66">
        <v>1.0</v>
      </c>
      <c r="CU75" s="44"/>
      <c r="CV75" s="66">
        <v>0.0</v>
      </c>
      <c r="CW75" s="68"/>
      <c r="CY75" s="31">
        <f t="shared" si="18"/>
        <v>5116</v>
      </c>
      <c r="DB75" s="76" t="str">
        <f t="shared" si="19"/>
        <v>Mönchengladbach, Stadt</v>
      </c>
      <c r="DC75" s="58">
        <f t="shared" si="20"/>
        <v>94</v>
      </c>
      <c r="DD75" s="77">
        <f t="shared" si="21"/>
        <v>180</v>
      </c>
      <c r="DE75" s="72">
        <f t="shared" si="22"/>
        <v>0.005636416919</v>
      </c>
      <c r="DG75" s="76" t="str">
        <f t="shared" si="23"/>
        <v>Mönchengladbach, Stadt</v>
      </c>
      <c r="DH75" s="58" t="str">
        <f t="shared" si="24"/>
        <v>#REF!</v>
      </c>
      <c r="DI75" s="75">
        <f t="shared" si="25"/>
        <v>174.2307692</v>
      </c>
      <c r="DJ75" s="78">
        <f t="shared" si="26"/>
        <v>0.005636416919</v>
      </c>
      <c r="DK75" s="75"/>
      <c r="DL75" s="75"/>
      <c r="DM75" s="75"/>
      <c r="DN75" s="75"/>
      <c r="DO75" s="75"/>
      <c r="DP75" s="44"/>
    </row>
    <row r="76" ht="16.5" customHeight="1">
      <c r="A76" s="58">
        <f t="shared" si="5"/>
        <v>109</v>
      </c>
      <c r="B76" s="58">
        <f t="shared" si="6"/>
        <v>176</v>
      </c>
      <c r="C76" s="58" t="s">
        <v>227</v>
      </c>
      <c r="D76" s="58">
        <v>5117.0</v>
      </c>
      <c r="E76" s="58" t="s">
        <v>233</v>
      </c>
      <c r="F76" s="59">
        <f>VLOOKUP($D76,EW_19_Kreise!$A$6:$CQ$406,Calc_Targetkreise!F$5,FALSE)/1000</f>
        <v>76.596</v>
      </c>
      <c r="G76" s="59">
        <f>VLOOKUP($D76,BW_17_Kreise!$B$7:$CC$410,Calc_Targetkreise!G$5,FALSE)/1000</f>
        <v>95.572</v>
      </c>
      <c r="H76" s="59">
        <f>VLOOKUP($D76,EW_Erg_09_14_Kreise!$A$10:$BK$412,Calc_Targetkreise!H$5,FALSE)/1000</f>
        <v>65.078</v>
      </c>
      <c r="I76" s="60">
        <f t="shared" ref="I76:K76" si="304">F76/CG76</f>
        <v>0.6216854562</v>
      </c>
      <c r="J76" s="60">
        <f t="shared" si="304"/>
        <v>0.7688198858</v>
      </c>
      <c r="K76" s="60">
        <f t="shared" si="304"/>
        <v>0.516569959</v>
      </c>
      <c r="L76" s="61">
        <f t="shared" ref="L76:M76" si="305">1-(T76+X76)</f>
        <v>0.5492192804</v>
      </c>
      <c r="M76" s="61">
        <f t="shared" si="305"/>
        <v>0.4332754363</v>
      </c>
      <c r="N76" s="62">
        <f>IF(L76&lt;Master_sheet_Kriterien!$J$46,1,IF(L76&lt;Master_sheet_Kriterien!$K$46,2,IF(L76&lt;Master_sheet_Kriterien!$L$46,3,IF(L76&lt;Master_sheet_Kriterien!$M$46,4,5))))</f>
        <v>5</v>
      </c>
      <c r="O76" s="62">
        <f>IF(M76&lt;Master_sheet_Kriterien!$J$46,1,IF(M76&lt;Master_sheet_Kriterien!$K$46,2,IF(M76&lt;Master_sheet_Kriterien!$L$46,3,IF(M76&lt;Master_sheet_Kriterien!$M$46,4,5))))</f>
        <v>3</v>
      </c>
      <c r="P76" s="61">
        <f t="shared" ref="P76:Q76" si="306">1-(T76+AM76)</f>
        <v>0.6645516737</v>
      </c>
      <c r="Q76" s="61">
        <f t="shared" si="306"/>
        <v>0.6099380572</v>
      </c>
      <c r="R76" s="62">
        <f>IF(P76&lt;Master_sheet_Kriterien!$J$46,1,IF(P76&lt;Master_sheet_Kriterien!$K$46,2,IF(P76&lt;Master_sheet_Kriterien!$L$46,3,IF(P76&lt;Master_sheet_Kriterien!$M$46,4,5))))</f>
        <v>5</v>
      </c>
      <c r="S76" s="62">
        <f>IF(Q76&lt;Master_sheet_Kriterien!$J$46,1,IF(Q76&lt;Master_sheet_Kriterien!$K$46,2,IF(Q76&lt;Master_sheet_Kriterien!$L$46,3,IF(Q76&lt;Master_sheet_Kriterien!$M$46,4,5))))</f>
        <v>5</v>
      </c>
      <c r="T76" s="61">
        <f>VLOOKUP($D76,EW_19_Kreise!$A$6:$CQ$406,Calc_Targetkreise!T$5,FALSE)/1000/F76</f>
        <v>0.2388897593</v>
      </c>
      <c r="U76" s="63">
        <f>VLOOKUP($D76,BW_17_Kreise!$B$7:$CC$410,Calc_Targetkreise!U$5,FALSE)/1000/$G76</f>
        <v>0.2841836521</v>
      </c>
      <c r="V76" s="61">
        <f>VLOOKUP(Calc_Targetkreise!$D76,EW_Erg_09_14_Kreise!$A$7:$BK$412,Calc_Targetkreise!V$5,FALSE)/1000/$H76</f>
        <v>0.2878392083</v>
      </c>
      <c r="W76" s="61">
        <f>VLOOKUP(Calc_Targetkreise!$D76,EW_Erg_09_14_Kreise!$A$7:$BK$412,Calc_Targetkreise!W$5,FALSE)/1000/CK76</f>
        <v>0.3115598241</v>
      </c>
      <c r="X76" s="61">
        <f>VLOOKUP($D76,EW_19_Kreise!$A$6:$CQ$406,Calc_Targetkreise!X$5,FALSE)/1000/F76</f>
        <v>0.2118909604</v>
      </c>
      <c r="Y76" s="63">
        <f>VLOOKUP($D76,BW_17_Kreise!$B$7:$CC$410,Calc_Targetkreise!Y$5,FALSE)/1000/$G76</f>
        <v>0.2825409116</v>
      </c>
      <c r="Z76" s="61">
        <f>VLOOKUP(Calc_Targetkreise!$D76,EW_Erg_09_14_Kreise!$A$7:$BK$412,Calc_Targetkreise!Z$5,FALSE)/1000/$H76</f>
        <v>0.3686806601</v>
      </c>
      <c r="AA76" s="61">
        <f>VLOOKUP(Calc_Targetkreise!$D76,EW_Erg_09_14_Kreise!$A$7:$BK$412,Calc_Targetkreise!AA$5,FALSE)/1000/$H76</f>
        <v>0.2394203878</v>
      </c>
      <c r="AB76" s="61">
        <f>VLOOKUP($D76,EW_19_Kreise!$A$6:$CQ$406,Calc_Targetkreise!AB$5,FALSE)/1000/F76</f>
        <v>0.2296986788</v>
      </c>
      <c r="AC76" s="63">
        <f>VLOOKUP($D76,BW_17_Kreise!$B$7:$CC$410,Calc_Targetkreise!AC$5,FALSE)/1000/$G76</f>
        <v>0.07381869167</v>
      </c>
      <c r="AD76" s="61">
        <f>VLOOKUP(Calc_Targetkreise!$D76,EW_Erg_09_14_Kreise!$A$7:$BK$412,Calc_Targetkreise!AD$5,FALSE)/1000/$H76</f>
        <v>0.1003872276</v>
      </c>
      <c r="AE76" s="62">
        <f>IF(AC76&lt;Master_sheet_Kriterien!$J$54,1,IF(AC76&lt;Master_sheet_Kriterien!$K$54,2,IF(AC76&lt;Master_sheet_Kriterien!$L$54,3,IF(AC76&lt;Master_sheet_Kriterien!$M$54,4,5))))</f>
        <v>2</v>
      </c>
      <c r="AF76" s="61">
        <f>VLOOKUP(Calc_Targetkreise!$D76,EW_Erg_09_14_Kreise!$A$7:$BK$412,Calc_Targetkreise!AF$5,FALSE)/1000/$H76</f>
        <v>0.1046282922</v>
      </c>
      <c r="AG76" s="63">
        <f>VLOOKUP($D76,BW_17_Kreise!$B$7:$CC$410,Calc_Targetkreise!AG$5,FALSE)/1000/$G76</f>
        <v>0.1392981208</v>
      </c>
      <c r="AH76" s="61">
        <f>VLOOKUP(Calc_Targetkreise!$D76,EW_Erg_09_14_Kreise!$A$7:$BK$412,Calc_Targetkreise!AH$5,FALSE)/1000/$H76</f>
        <v>0.04952518516</v>
      </c>
      <c r="AI76" s="61">
        <f>VLOOKUP(Calc_Targetkreise!$D76,EW_Erg_09_14_Kreise!$A$7:$BK$412,Calc_Targetkreise!AI$5,FALSE)/1000/$H76</f>
        <v>0.101032607</v>
      </c>
      <c r="AJ76" s="63">
        <f>VLOOKUP($D76,BW_17_Kreise!$B$7:$CC$410,Calc_Targetkreise!AJ$5,FALSE)/1000/$G76</f>
        <v>0.07737621898</v>
      </c>
      <c r="AK76" s="61">
        <f>VLOOKUP(Calc_Targetkreise!$D76,EW_Erg_09_14_Kreise!$A$7:$BK$412,Calc_Targetkreise!AK$5,FALSE)/1000/$H76</f>
        <v>0.05464212176</v>
      </c>
      <c r="AL76" s="61">
        <f>VLOOKUP(Calc_Targetkreise!$D76,EW_Erg_09_14_Kreise!$A$7:$BK$412,Calc_Targetkreise!AL$5,FALSE)/1000/$H76</f>
        <v>0.04629828821</v>
      </c>
      <c r="AM76" s="61">
        <f>VLOOKUP($D76,EW_19_Kreise!$A$6:$CQ$406,Calc_Targetkreise!AM$5,FALSE)/1000/F76</f>
        <v>0.09655856703</v>
      </c>
      <c r="AN76" s="63">
        <f>VLOOKUP($D76,BW_17_Kreise!$B$7:$CC$410,Calc_Targetkreise!AN$5,FALSE)/1000/$G76</f>
        <v>0.1058782907</v>
      </c>
      <c r="AO76" s="61">
        <f>VLOOKUP(Calc_Targetkreise!$D76,EW_Erg_09_14_Kreise!$A$7:$BK$412,Calc_Targetkreise!AO$5,FALSE)/1000/$H76</f>
        <v>0.0725898153</v>
      </c>
      <c r="AP76" s="61">
        <f>VLOOKUP(Calc_Targetkreise!$D76,EW_Erg_09_14_Kreise!$A$7:$BK$412,Calc_Targetkreise!AP$5,FALSE)/1000/$H76</f>
        <v>0.0003534220474</v>
      </c>
      <c r="AQ76" s="61">
        <f t="shared" ref="AQ76:AR76" si="307">1-U76-Y76-AC76-AG76-AJ76-AN76</f>
        <v>0.03690411418</v>
      </c>
      <c r="AR76" s="61">
        <f t="shared" si="307"/>
        <v>0.06633578168</v>
      </c>
      <c r="AS76" s="61">
        <f t="shared" si="11"/>
        <v>0.1967071786</v>
      </c>
      <c r="AT76" s="63">
        <f>VLOOKUP($D76,BW_17_Kreise!$B$7:$CC$410,Calc_Targetkreise!AT$5,FALSE)/1000/$G76</f>
        <v>0.004017913196</v>
      </c>
      <c r="AU76" s="61">
        <f>VLOOKUP(Calc_Targetkreise!$D76,EW_Erg_09_14_Kreise!$A$7:$BK$412,Calc_Targetkreise!AU$5,FALSE)/1000/$H76</f>
        <v>0.01508958481</v>
      </c>
      <c r="AV76" s="62">
        <f>IF(AU76&lt;Master_sheet_Kriterien!$J$44,1,IF(AU76&lt;Master_sheet_Kriterien!$K$44,2,IF(AU76&lt;Master_sheet_Kriterien!$L$44,3,IF(AU76&lt;Master_sheet_Kriterien!$M$44,4,5))))</f>
        <v>4</v>
      </c>
      <c r="AW76" s="61">
        <f>VLOOKUP(Calc_Targetkreise!$D76,EW_Erg_09_14_Kreise!$A$7:$BK$412,Calc_Targetkreise!AW$5,FALSE)/1000/$H76</f>
        <v>0.006438427733</v>
      </c>
      <c r="AX76" s="61">
        <f>VLOOKUP($D76,EW_19_Kreise!$A$6:$CQ$406,Calc_Targetkreise!AX$5,FALSE)/1000/F76</f>
        <v>0.00570525876</v>
      </c>
      <c r="AY76" s="62">
        <f>IF(AX76&lt;Master_sheet_Kriterien!$J$56,1,IF(AX76&lt;Master_sheet_Kriterien!$K$56,2,IF(AX76&lt;Master_sheet_Kriterien!$L$56,3,IF(AX76&lt;Master_sheet_Kriterien!$M$56,4,5))))</f>
        <v>3</v>
      </c>
      <c r="AZ76" s="64">
        <f>VLOOKUP($D76,EW_19_Kreise!$A$6:$CQ$406,Calc_Targetkreise!AZ$5,FALSE)</f>
        <v>437</v>
      </c>
      <c r="BA76" s="62">
        <f>IF(AZ76&lt;Master_sheet_Kriterien!$J$57,1,IF(AZ76&lt;Master_sheet_Kriterien!$K$57,2,IF(AZ76&lt;Master_sheet_Kriterien!$L$57,3,IF(AZ76&lt;Master_sheet_Kriterien!$M$56,4,5))))</f>
        <v>3</v>
      </c>
      <c r="BB76" s="59">
        <f>VLOOKUP($D76,Struktur_daten_BW_2017!$B$7:$AH$452,Calc_Targetkreise!BB$5,FALSE)</f>
        <v>1829.1</v>
      </c>
      <c r="BC76" s="62">
        <f>IF(BB76&lt;Master_sheet_Kriterien!$J$8,1,IF(BB76&lt;Master_sheet_Kriterien!$K$8,2,IF(BB76&lt;Master_sheet_Kriterien!$L$8,3,IF(BB76&lt;Master_sheet_Kriterien!$M$8,4,5))))</f>
        <v>5</v>
      </c>
      <c r="BD76" s="65">
        <f t="shared" si="12"/>
        <v>18.6776</v>
      </c>
      <c r="BE76" s="62">
        <f>IF(BD76&lt;Master_sheet_Kriterien!$J$10,1,IF(BD76&lt;Master_sheet_Kriterien!$K$10,2,IF(BD76&lt;Master_sheet_Kriterien!$L$10,3,IF(BD76&lt;Master_sheet_Kriterien!$M$10,4,5))))</f>
        <v>1</v>
      </c>
      <c r="BF76" s="65">
        <f>VLOOKUP($D76,Struktur_daten_BW_2017!$B$7:$AH$452,Calc_Targetkreise!BF$5,FALSE)</f>
        <v>7.4</v>
      </c>
      <c r="BG76" s="62">
        <f>IF(BF76&lt;Master_sheet_Kriterien!$J$12,1,IF(BF76&lt;Master_sheet_Kriterien!$K$12,2,IF(BF76&lt;Master_sheet_Kriterien!$L$12,3,IF(BF76&lt;Master_sheet_Kriterien!$M$12,4,5))))</f>
        <v>2</v>
      </c>
      <c r="BH76" s="65">
        <f>VLOOKUP($D76,Struktur_daten_BW_2017!$B$7:$AH$452,Calc_Targetkreise!BH$5,FALSE)</f>
        <v>10.6</v>
      </c>
      <c r="BI76" s="62">
        <f>IF(BH76&lt;Master_sheet_Kriterien!$J$14,1,IF(BH76&lt;Master_sheet_Kriterien!$K$14,2,IF(BH76&lt;Master_sheet_Kriterien!$L$14,3,IF(BH76&lt;Master_sheet_Kriterien!$M$14,4,5))))</f>
        <v>1</v>
      </c>
      <c r="BJ76" s="65">
        <f>VLOOKUP($D76,Struktur_daten_BW_2017!$B$7:$AH$452,Calc_Targetkreise!BJ$5,FALSE)</f>
        <v>36.2</v>
      </c>
      <c r="BK76" s="62">
        <f>IF(BJ76&lt;Master_sheet_Kriterien!$J$16,1,IF(BJ76&lt;Master_sheet_Kriterien!$K$16,2,IF(BJ76&lt;Master_sheet_Kriterien!$L$16,3,IF(BJ76&lt;Master_sheet_Kriterien!$M$16,4,5))))</f>
        <v>3</v>
      </c>
      <c r="BL76" s="65">
        <f>VLOOKUP($D76,Struktur_daten_BW_2017!$B$7:$AH$452,Calc_Targetkreise!BL$5,FALSE)</f>
        <v>18.5</v>
      </c>
      <c r="BM76" s="62">
        <f>IF(BL76&lt;Master_sheet_Kriterien!$J$18,1,IF(BL76&lt;Master_sheet_Kriterien!$K$18,2,IF(BL76&lt;Master_sheet_Kriterien!$L$18,3,IF(BL76&lt;Master_sheet_Kriterien!$M$18,4,5))))</f>
        <v>5</v>
      </c>
      <c r="BN76" s="65">
        <f>VLOOKUP($D76,Struktur_daten_BW_2017!$B$7:$AH$452,Calc_Targetkreise!BN$5,FALSE)</f>
        <v>12</v>
      </c>
      <c r="BO76" s="62">
        <f>IF(BN76&lt;Master_sheet_Kriterien!$J$20,1,IF(BN76&lt;Master_sheet_Kriterien!$K$20,2,IF(BN76&lt;Master_sheet_Kriterien!$L$20,3,IF(BN76&lt;Master_sheet_Kriterien!$M$20,4,5))))</f>
        <v>5</v>
      </c>
      <c r="BP76" s="59">
        <f>VLOOKUP($D76,Struktur_daten_BW_2017!$B$7:$AH$452,Calc_Targetkreise!BP$5,FALSE)</f>
        <v>21940</v>
      </c>
      <c r="BQ76" s="62">
        <f>IF(BP76&lt;Master_sheet_Kriterien!$J$38,1,IF(BP76&lt;Master_sheet_Kriterien!$K$38,2,IF(BP76&lt;Master_sheet_Kriterien!$L$38,3,IF(BP76&lt;Master_sheet_Kriterien!$M$38,4,5))))</f>
        <v>4</v>
      </c>
      <c r="BR76" s="65">
        <f>VLOOKUP($D76,Struktur_daten_BW_2017!$B$7:$AH$452,Calc_Targetkreise!BR$5,FALSE)</f>
        <v>46.5</v>
      </c>
      <c r="BS76" s="62">
        <f>IF(BR76&lt;Master_sheet_Kriterien!$J$24,1,IF(BR76&lt;Master_sheet_Kriterien!$K$24,2,IF(BR76&lt;Master_sheet_Kriterien!$L$24,3,IF(BR76&lt;Master_sheet_Kriterien!$M$24,4,5))))</f>
        <v>5</v>
      </c>
      <c r="BT76" s="65">
        <f>VLOOKUP($D76,Struktur_daten_BW_2017!$B$7:$AH$452,Calc_Targetkreise!BT$5,FALSE)</f>
        <v>12.3</v>
      </c>
      <c r="BU76" s="62">
        <f>IF(BT76&lt;Master_sheet_Kriterien!$J$26,1,IF(BT76&lt;Master_sheet_Kriterien!$K$26,2,IF(BT76&lt;Master_sheet_Kriterien!$L$26,3,IF(BT76&lt;Master_sheet_Kriterien!$M$26,4,5))))</f>
        <v>2</v>
      </c>
      <c r="BV76" s="65">
        <f t="shared" si="13"/>
        <v>3.10452</v>
      </c>
      <c r="BW76" s="62">
        <f>IF(BV76&lt;Master_sheet_Kriterien!$J$28,1,IF(BV76&lt;Master_sheet_Kriterien!$K$28,2,IF(BV76&lt;Master_sheet_Kriterien!$L$28,3,IF(BV76&lt;Master_sheet_Kriterien!$M$28,4,5))))</f>
        <v>1</v>
      </c>
      <c r="BX76" s="65">
        <f>VLOOKUP($D76,Struktur_daten_BW_2017!$B$7:$AH$452,Calc_Targetkreise!BX$5,FALSE)</f>
        <v>17.07317073</v>
      </c>
      <c r="BY76" s="62">
        <f>IF(BX76&lt;Master_sheet_Kriterien!$J$30,1,IF(BX76&lt;Master_sheet_Kriterien!$K$30,2,IF(BX76&lt;Master_sheet_Kriterien!$L$30,3,IF(BX76&lt;Master_sheet_Kriterien!$M$30,4,5))))</f>
        <v>2</v>
      </c>
      <c r="BZ76" s="65"/>
      <c r="CA76" s="62">
        <f>IF(BZ76&lt;Master_sheet_Kriterien!$J$32,1,IF(BZ76&lt;Master_sheet_Kriterien!$K$32,2,IF(BZ76&lt;Master_sheet_Kriterien!$L$32,3,IF(BZ76&lt;Master_sheet_Kriterien!$M$32,4,5))))</f>
        <v>1</v>
      </c>
      <c r="CB76" s="65"/>
      <c r="CC76" s="62">
        <f>IF(CB76&lt;Master_sheet_Kriterien!$J$34,1,IF(CB76&lt;Master_sheet_Kriterien!$K$34,2,IF(CB76&lt;Master_sheet_Kriterien!$L$34,3,IF(CB76&lt;Master_sheet_Kriterien!$M$34,4,5))))</f>
        <v>1</v>
      </c>
      <c r="CD76" s="65">
        <f>100-VLOOKUP($D76,Struktur_daten_BW_2017!$B$7:$AH$452,Calc_Targetkreise!CD$5,FALSE)</f>
        <v>67.3</v>
      </c>
      <c r="CE76" s="62">
        <f>IF(CD76&lt;Master_sheet_Kriterien!$J$40,1,IF(CD76&lt;Master_sheet_Kriterien!$K$40,2,IF(CD76&lt;Master_sheet_Kriterien!$L$40,3,IF(CD76&lt;Master_sheet_Kriterien!$M$40,4,5))))</f>
        <v>5</v>
      </c>
      <c r="CF76" s="61"/>
      <c r="CG76" s="59">
        <f>VLOOKUP($D76,EW_19_Kreise!$A$6:$CQ$406,Calc_Targetkreise!CG$5,FALSE)/1000</f>
        <v>123.207</v>
      </c>
      <c r="CH76" s="59">
        <f>VLOOKUP($D76,BW_17_Kreise!$B$7:$CC$410,Calc_Targetkreise!CH$5,FALSE)/1000</f>
        <v>124.31</v>
      </c>
      <c r="CI76" s="59">
        <f>VLOOKUP($D76,EW_Erg_09_14_Kreise!$A$10:$BK$412,Calc_Targetkreise!CI$5,FALSE)/1000</f>
        <v>125.981</v>
      </c>
      <c r="CJ76" s="59">
        <f>VLOOKUP($D76,EW_Erg_09_14_Kreise!$A$10:$BK$412,Calc_Targetkreise!CJ$5,FALSE)/1000</f>
        <v>128.461</v>
      </c>
      <c r="CK76" s="59">
        <f>VLOOKUP($D76,EW_Erg_09_14_Kreise!$A$10:$BK$412,Calc_Targetkreise!CK$5,FALSE)/1000</f>
        <v>51.852</v>
      </c>
      <c r="CL76" s="45"/>
      <c r="CM76" s="59">
        <f>VLOOKUP($D76,Struktur_daten_BW_2017!$B$7:$AH$452,Calc_Targetkreise!CM$5,FALSE)</f>
        <v>252.4</v>
      </c>
      <c r="CN76" s="66">
        <v>10.0</v>
      </c>
      <c r="CO76" s="67">
        <f t="shared" si="16"/>
        <v>0.03961965135</v>
      </c>
      <c r="CP76" s="62">
        <f>IF(CO76&lt;Master_sheet_Kriterien!$J$58,1,IF(CO76&lt;Master_sheet_Kriterien!$K$58,2,IF(CO76&lt;Master_sheet_Kriterien!$L$58,3,IF(CO76&lt;Master_sheet_Kriterien!$M$58,4,5))))</f>
        <v>1</v>
      </c>
      <c r="CQ76" s="66">
        <v>8.0</v>
      </c>
      <c r="CR76" s="67">
        <f t="shared" si="17"/>
        <v>0.03169572108</v>
      </c>
      <c r="CS76" s="62">
        <f>IF(CR76&lt;Master_sheet_Kriterien!$J$59,1,IF(CR76&lt;Master_sheet_Kriterien!$K$59,2,IF(CR76&lt;Master_sheet_Kriterien!$L$59,3,IF(CR76&lt;Master_sheet_Kriterien!$M$59,4,5))))</f>
        <v>1</v>
      </c>
      <c r="CT76" s="66">
        <v>2.0</v>
      </c>
      <c r="CU76" s="44"/>
      <c r="CV76" s="66">
        <v>0.0</v>
      </c>
      <c r="CW76" s="68"/>
      <c r="CY76" s="31">
        <f t="shared" si="18"/>
        <v>5117</v>
      </c>
      <c r="DB76" s="76" t="str">
        <f t="shared" si="19"/>
        <v>Mülheim an der Ruhr, Stadt</v>
      </c>
      <c r="DC76" s="58">
        <f t="shared" si="20"/>
        <v>109</v>
      </c>
      <c r="DD76" s="77">
        <f t="shared" si="21"/>
        <v>176</v>
      </c>
      <c r="DE76" s="72">
        <f t="shared" si="22"/>
        <v>0.00570525876</v>
      </c>
      <c r="DG76" s="76" t="str">
        <f t="shared" si="23"/>
        <v>Mülheim an der Ruhr, Stadt</v>
      </c>
      <c r="DH76" s="58" t="str">
        <f t="shared" si="24"/>
        <v>#REF!</v>
      </c>
      <c r="DI76" s="75">
        <f t="shared" si="25"/>
        <v>170.3961965</v>
      </c>
      <c r="DJ76" s="78">
        <f t="shared" si="26"/>
        <v>0.00570525876</v>
      </c>
      <c r="DK76" s="75"/>
      <c r="DL76" s="75"/>
      <c r="DM76" s="75"/>
      <c r="DN76" s="75"/>
      <c r="DO76" s="75"/>
      <c r="DP76" s="44"/>
    </row>
    <row r="77" ht="16.5" customHeight="1">
      <c r="A77" s="58">
        <f t="shared" si="5"/>
        <v>131</v>
      </c>
      <c r="B77" s="58">
        <f t="shared" si="6"/>
        <v>170</v>
      </c>
      <c r="C77" s="58" t="s">
        <v>227</v>
      </c>
      <c r="D77" s="58">
        <v>5119.0</v>
      </c>
      <c r="E77" s="58" t="s">
        <v>234</v>
      </c>
      <c r="F77" s="59">
        <f>VLOOKUP($D77,EW_19_Kreise!$A$6:$CQ$406,Calc_Targetkreise!F$5,FALSE)/1000</f>
        <v>82.051</v>
      </c>
      <c r="G77" s="59">
        <f>VLOOKUP($D77,BW_17_Kreise!$B$7:$CC$410,Calc_Targetkreise!G$5,FALSE)/1000</f>
        <v>108.531</v>
      </c>
      <c r="H77" s="59">
        <f>VLOOKUP($D77,EW_Erg_09_14_Kreise!$A$10:$BK$412,Calc_Targetkreise!H$5,FALSE)/1000</f>
        <v>69.581</v>
      </c>
      <c r="I77" s="60">
        <f t="shared" ref="I77:K77" si="308">F77/CG77</f>
        <v>0.544740546</v>
      </c>
      <c r="J77" s="60">
        <f t="shared" si="308"/>
        <v>0.7127817475</v>
      </c>
      <c r="K77" s="60">
        <f t="shared" si="308"/>
        <v>0.4476418402</v>
      </c>
      <c r="L77" s="61">
        <f t="shared" ref="L77:M77" si="309">1-(T77+X77)</f>
        <v>0.530621199</v>
      </c>
      <c r="M77" s="61">
        <f t="shared" si="309"/>
        <v>0.4068054289</v>
      </c>
      <c r="N77" s="62">
        <f>IF(L77&lt;Master_sheet_Kriterien!$J$46,1,IF(L77&lt;Master_sheet_Kriterien!$K$46,2,IF(L77&lt;Master_sheet_Kriterien!$L$46,3,IF(L77&lt;Master_sheet_Kriterien!$M$46,4,5))))</f>
        <v>5</v>
      </c>
      <c r="O77" s="62">
        <f>IF(M77&lt;Master_sheet_Kriterien!$J$46,1,IF(M77&lt;Master_sheet_Kriterien!$K$46,2,IF(M77&lt;Master_sheet_Kriterien!$L$46,3,IF(M77&lt;Master_sheet_Kriterien!$M$46,4,5))))</f>
        <v>2</v>
      </c>
      <c r="P77" s="61">
        <f t="shared" ref="P77:Q77" si="310">1-(T77+AM77)</f>
        <v>0.6575178852</v>
      </c>
      <c r="Q77" s="61">
        <f t="shared" si="310"/>
        <v>0.6093558522</v>
      </c>
      <c r="R77" s="62">
        <f>IF(P77&lt;Master_sheet_Kriterien!$J$46,1,IF(P77&lt;Master_sheet_Kriterien!$K$46,2,IF(P77&lt;Master_sheet_Kriterien!$L$46,3,IF(P77&lt;Master_sheet_Kriterien!$M$46,4,5))))</f>
        <v>5</v>
      </c>
      <c r="S77" s="62">
        <f>IF(Q77&lt;Master_sheet_Kriterien!$J$46,1,IF(Q77&lt;Master_sheet_Kriterien!$K$46,2,IF(Q77&lt;Master_sheet_Kriterien!$L$46,3,IF(Q77&lt;Master_sheet_Kriterien!$M$46,4,5))))</f>
        <v>5</v>
      </c>
      <c r="T77" s="61">
        <f>VLOOKUP($D77,EW_19_Kreise!$A$6:$CQ$406,Calc_Targetkreise!T$5,FALSE)/1000/F77</f>
        <v>0.2204848204</v>
      </c>
      <c r="U77" s="63">
        <f>VLOOKUP($D77,BW_17_Kreise!$B$7:$CC$410,Calc_Targetkreise!U$5,FALSE)/1000/$G77</f>
        <v>0.2595663912</v>
      </c>
      <c r="V77" s="61">
        <f>VLOOKUP(Calc_Targetkreise!$D77,EW_Erg_09_14_Kreise!$A$7:$BK$412,Calc_Targetkreise!V$5,FALSE)/1000/$H77</f>
        <v>0.2812836838</v>
      </c>
      <c r="W77" s="61">
        <f>VLOOKUP(Calc_Targetkreise!$D77,EW_Erg_09_14_Kreise!$A$7:$BK$412,Calc_Targetkreise!W$5,FALSE)/1000/CK77</f>
        <v>0.2825988352</v>
      </c>
      <c r="X77" s="61">
        <f>VLOOKUP($D77,EW_19_Kreise!$A$6:$CQ$406,Calc_Targetkreise!X$5,FALSE)/1000/F77</f>
        <v>0.2488939806</v>
      </c>
      <c r="Y77" s="63">
        <f>VLOOKUP($D77,BW_17_Kreise!$B$7:$CC$410,Calc_Targetkreise!Y$5,FALSE)/1000/$G77</f>
        <v>0.33362818</v>
      </c>
      <c r="Z77" s="61">
        <f>VLOOKUP(Calc_Targetkreise!$D77,EW_Erg_09_14_Kreise!$A$7:$BK$412,Calc_Targetkreise!Z$5,FALSE)/1000/$H77</f>
        <v>0.406519021</v>
      </c>
      <c r="AA77" s="61">
        <f>VLOOKUP(Calc_Targetkreise!$D77,EW_Erg_09_14_Kreise!$A$7:$BK$412,Calc_Targetkreise!AA$5,FALSE)/1000/$H77</f>
        <v>0.2897486383</v>
      </c>
      <c r="AB77" s="61">
        <f>VLOOKUP($D77,EW_19_Kreise!$A$6:$CQ$406,Calc_Targetkreise!AB$5,FALSE)/1000/F77</f>
        <v>0.18692033</v>
      </c>
      <c r="AC77" s="63">
        <f>VLOOKUP($D77,BW_17_Kreise!$B$7:$CC$410,Calc_Targetkreise!AC$5,FALSE)/1000/$G77</f>
        <v>0.05231684956</v>
      </c>
      <c r="AD77" s="61">
        <f>VLOOKUP(Calc_Targetkreise!$D77,EW_Erg_09_14_Kreise!$A$7:$BK$412,Calc_Targetkreise!AD$5,FALSE)/1000/$H77</f>
        <v>0.08099912332</v>
      </c>
      <c r="AE77" s="62">
        <f>IF(AC77&lt;Master_sheet_Kriterien!$J$54,1,IF(AC77&lt;Master_sheet_Kriterien!$K$54,2,IF(AC77&lt;Master_sheet_Kriterien!$L$54,3,IF(AC77&lt;Master_sheet_Kriterien!$M$54,4,5))))</f>
        <v>1</v>
      </c>
      <c r="AF77" s="61">
        <f>VLOOKUP(Calc_Targetkreise!$D77,EW_Erg_09_14_Kreise!$A$7:$BK$412,Calc_Targetkreise!AF$5,FALSE)/1000/$H77</f>
        <v>0.08674781909</v>
      </c>
      <c r="AG77" s="63">
        <f>VLOOKUP($D77,BW_17_Kreise!$B$7:$CC$410,Calc_Targetkreise!AG$5,FALSE)/1000/$G77</f>
        <v>0.09532760225</v>
      </c>
      <c r="AH77" s="61">
        <f>VLOOKUP(Calc_Targetkreise!$D77,EW_Erg_09_14_Kreise!$A$7:$BK$412,Calc_Targetkreise!AH$5,FALSE)/1000/$H77</f>
        <v>0.02464753309</v>
      </c>
      <c r="AI77" s="61">
        <f>VLOOKUP(Calc_Targetkreise!$D77,EW_Erg_09_14_Kreise!$A$7:$BK$412,Calc_Targetkreise!AI$5,FALSE)/1000/$H77</f>
        <v>0.07253416881</v>
      </c>
      <c r="AJ77" s="63">
        <f>VLOOKUP($D77,BW_17_Kreise!$B$7:$CC$410,Calc_Targetkreise!AJ$5,FALSE)/1000/$G77</f>
        <v>0.08272290866</v>
      </c>
      <c r="AK77" s="61">
        <f>VLOOKUP(Calc_Targetkreise!$D77,EW_Erg_09_14_Kreise!$A$7:$BK$412,Calc_Targetkreise!AK$5,FALSE)/1000/$H77</f>
        <v>0.06725974045</v>
      </c>
      <c r="AL77" s="61">
        <f>VLOOKUP(Calc_Targetkreise!$D77,EW_Erg_09_14_Kreise!$A$7:$BK$412,Calc_Targetkreise!AL$5,FALSE)/1000/$H77</f>
        <v>0.05533119673</v>
      </c>
      <c r="AM77" s="61">
        <f>VLOOKUP($D77,EW_19_Kreise!$A$6:$CQ$406,Calc_Targetkreise!AM$5,FALSE)/1000/F77</f>
        <v>0.1219972944</v>
      </c>
      <c r="AN77" s="63">
        <f>VLOOKUP($D77,BW_17_Kreise!$B$7:$CC$410,Calc_Targetkreise!AN$5,FALSE)/1000/$G77</f>
        <v>0.1310777566</v>
      </c>
      <c r="AO77" s="61">
        <f>VLOOKUP(Calc_Targetkreise!$D77,EW_Erg_09_14_Kreise!$A$7:$BK$412,Calc_Targetkreise!AO$5,FALSE)/1000/$H77</f>
        <v>0.05878041419</v>
      </c>
      <c r="AP77" s="61">
        <f>VLOOKUP(Calc_Targetkreise!$D77,EW_Erg_09_14_Kreise!$A$7:$BK$412,Calc_Targetkreise!AP$5,FALSE)/1000/$H77</f>
        <v>0.0001580891335</v>
      </c>
      <c r="AQ77" s="61">
        <f t="shared" ref="AQ77:AR77" si="311">1-U77-Y77-AC77-AG77-AJ77-AN77</f>
        <v>0.0453603118</v>
      </c>
      <c r="AR77" s="61">
        <f t="shared" si="311"/>
        <v>0.08051048418</v>
      </c>
      <c r="AS77" s="61">
        <f t="shared" si="11"/>
        <v>0.2128812527</v>
      </c>
      <c r="AT77" s="63">
        <f>VLOOKUP($D77,BW_17_Kreise!$B$7:$CC$410,Calc_Targetkreise!AT$5,FALSE)/1000/$G77</f>
        <v>0.005546802296</v>
      </c>
      <c r="AU77" s="61">
        <f>VLOOKUP(Calc_Targetkreise!$D77,EW_Erg_09_14_Kreise!$A$7:$BK$412,Calc_Targetkreise!AU$5,FALSE)/1000/$H77</f>
        <v>0.01493223725</v>
      </c>
      <c r="AV77" s="62">
        <f>IF(AU77&lt;Master_sheet_Kriterien!$J$44,1,IF(AU77&lt;Master_sheet_Kriterien!$K$44,2,IF(AU77&lt;Master_sheet_Kriterien!$L$44,3,IF(AU77&lt;Master_sheet_Kriterien!$M$44,4,5))))</f>
        <v>4</v>
      </c>
      <c r="AW77" s="61">
        <f>VLOOKUP(Calc_Targetkreise!$D77,EW_Erg_09_14_Kreise!$A$7:$BK$412,Calc_Targetkreise!AW$5,FALSE)/1000/$H77</f>
        <v>0.007142754488</v>
      </c>
      <c r="AX77" s="61">
        <f>VLOOKUP($D77,EW_19_Kreise!$A$6:$CQ$406,Calc_Targetkreise!AX$5,FALSE)/1000/F77</f>
        <v>0.005252830557</v>
      </c>
      <c r="AY77" s="62">
        <f>IF(AX77&lt;Master_sheet_Kriterien!$J$56,1,IF(AX77&lt;Master_sheet_Kriterien!$K$56,2,IF(AX77&lt;Master_sheet_Kriterien!$L$56,3,IF(AX77&lt;Master_sheet_Kriterien!$M$56,4,5))))</f>
        <v>3</v>
      </c>
      <c r="AZ77" s="64">
        <f>VLOOKUP($D77,EW_19_Kreise!$A$6:$CQ$406,Calc_Targetkreise!AZ$5,FALSE)</f>
        <v>431</v>
      </c>
      <c r="BA77" s="62">
        <f>IF(AZ77&lt;Master_sheet_Kriterien!$J$57,1,IF(AZ77&lt;Master_sheet_Kriterien!$K$57,2,IF(AZ77&lt;Master_sheet_Kriterien!$L$57,3,IF(AZ77&lt;Master_sheet_Kriterien!$M$56,4,5))))</f>
        <v>3</v>
      </c>
      <c r="BB77" s="59">
        <f>VLOOKUP($D77,Struktur_daten_BW_2017!$B$7:$AH$452,Calc_Targetkreise!BB$5,FALSE)</f>
        <v>2753.5</v>
      </c>
      <c r="BC77" s="62">
        <f>IF(BB77&lt;Master_sheet_Kriterien!$J$8,1,IF(BB77&lt;Master_sheet_Kriterien!$K$8,2,IF(BB77&lt;Master_sheet_Kriterien!$L$8,3,IF(BB77&lt;Master_sheet_Kriterien!$M$8,4,5))))</f>
        <v>5</v>
      </c>
      <c r="BD77" s="65">
        <f t="shared" si="12"/>
        <v>22.8288</v>
      </c>
      <c r="BE77" s="62">
        <f>IF(BD77&lt;Master_sheet_Kriterien!$J$10,1,IF(BD77&lt;Master_sheet_Kriterien!$K$10,2,IF(BD77&lt;Master_sheet_Kriterien!$L$10,3,IF(BD77&lt;Master_sheet_Kriterien!$M$10,4,5))))</f>
        <v>3</v>
      </c>
      <c r="BF77" s="65">
        <f>VLOOKUP($D77,Struktur_daten_BW_2017!$B$7:$AH$452,Calc_Targetkreise!BF$5,FALSE)</f>
        <v>8.2</v>
      </c>
      <c r="BG77" s="62">
        <f>IF(BF77&lt;Master_sheet_Kriterien!$J$12,1,IF(BF77&lt;Master_sheet_Kriterien!$K$12,2,IF(BF77&lt;Master_sheet_Kriterien!$L$12,3,IF(BF77&lt;Master_sheet_Kriterien!$M$12,4,5))))</f>
        <v>4</v>
      </c>
      <c r="BH77" s="65">
        <f>VLOOKUP($D77,Struktur_daten_BW_2017!$B$7:$AH$452,Calc_Targetkreise!BH$5,FALSE)</f>
        <v>11.8</v>
      </c>
      <c r="BI77" s="62">
        <f>IF(BH77&lt;Master_sheet_Kriterien!$J$14,1,IF(BH77&lt;Master_sheet_Kriterien!$K$14,2,IF(BH77&lt;Master_sheet_Kriterien!$L$14,3,IF(BH77&lt;Master_sheet_Kriterien!$M$14,4,5))))</f>
        <v>3</v>
      </c>
      <c r="BJ77" s="65">
        <f>VLOOKUP($D77,Struktur_daten_BW_2017!$B$7:$AH$452,Calc_Targetkreise!BJ$5,FALSE)</f>
        <v>36.8</v>
      </c>
      <c r="BK77" s="62">
        <f>IF(BJ77&lt;Master_sheet_Kriterien!$J$16,1,IF(BJ77&lt;Master_sheet_Kriterien!$K$16,2,IF(BJ77&lt;Master_sheet_Kriterien!$L$16,3,IF(BJ77&lt;Master_sheet_Kriterien!$M$16,4,5))))</f>
        <v>4</v>
      </c>
      <c r="BL77" s="65">
        <f>VLOOKUP($D77,Struktur_daten_BW_2017!$B$7:$AH$452,Calc_Targetkreise!BL$5,FALSE)</f>
        <v>17.1</v>
      </c>
      <c r="BM77" s="62">
        <f>IF(BL77&lt;Master_sheet_Kriterien!$J$18,1,IF(BL77&lt;Master_sheet_Kriterien!$K$18,2,IF(BL77&lt;Master_sheet_Kriterien!$L$18,3,IF(BL77&lt;Master_sheet_Kriterien!$M$18,4,5))))</f>
        <v>4</v>
      </c>
      <c r="BN77" s="65">
        <f>VLOOKUP($D77,Struktur_daten_BW_2017!$B$7:$AH$452,Calc_Targetkreise!BN$5,FALSE)</f>
        <v>10.4</v>
      </c>
      <c r="BO77" s="62">
        <f>IF(BN77&lt;Master_sheet_Kriterien!$J$20,1,IF(BN77&lt;Master_sheet_Kriterien!$K$20,2,IF(BN77&lt;Master_sheet_Kriterien!$L$20,3,IF(BN77&lt;Master_sheet_Kriterien!$M$20,4,5))))</f>
        <v>2</v>
      </c>
      <c r="BP77" s="59">
        <f>VLOOKUP($D77,Struktur_daten_BW_2017!$B$7:$AH$452,Calc_Targetkreise!BP$5,FALSE)</f>
        <v>18676</v>
      </c>
      <c r="BQ77" s="62">
        <f>IF(BP77&lt;Master_sheet_Kriterien!$J$38,1,IF(BP77&lt;Master_sheet_Kriterien!$K$38,2,IF(BP77&lt;Master_sheet_Kriterien!$L$38,3,IF(BP77&lt;Master_sheet_Kriterien!$M$38,4,5))))</f>
        <v>1</v>
      </c>
      <c r="BR77" s="65">
        <f>VLOOKUP($D77,Struktur_daten_BW_2017!$B$7:$AH$452,Calc_Targetkreise!BR$5,FALSE)</f>
        <v>39.6</v>
      </c>
      <c r="BS77" s="62">
        <f>IF(BR77&lt;Master_sheet_Kriterien!$J$24,1,IF(BR77&lt;Master_sheet_Kriterien!$K$24,2,IF(BR77&lt;Master_sheet_Kriterien!$L$24,3,IF(BR77&lt;Master_sheet_Kriterien!$M$24,4,5))))</f>
        <v>4</v>
      </c>
      <c r="BT77" s="65">
        <f>VLOOKUP($D77,Struktur_daten_BW_2017!$B$7:$AH$452,Calc_Targetkreise!BT$5,FALSE)</f>
        <v>12.9</v>
      </c>
      <c r="BU77" s="62">
        <f>IF(BT77&lt;Master_sheet_Kriterien!$J$26,1,IF(BT77&lt;Master_sheet_Kriterien!$K$26,2,IF(BT77&lt;Master_sheet_Kriterien!$L$26,3,IF(BT77&lt;Master_sheet_Kriterien!$M$26,4,5))))</f>
        <v>3</v>
      </c>
      <c r="BV77" s="65">
        <f t="shared" si="13"/>
        <v>3.59136</v>
      </c>
      <c r="BW77" s="62">
        <f>IF(BV77&lt;Master_sheet_Kriterien!$J$28,1,IF(BV77&lt;Master_sheet_Kriterien!$K$28,2,IF(BV77&lt;Master_sheet_Kriterien!$L$28,3,IF(BV77&lt;Master_sheet_Kriterien!$M$28,4,5))))</f>
        <v>2</v>
      </c>
      <c r="BX77" s="65">
        <f>VLOOKUP($D77,Struktur_daten_BW_2017!$B$7:$AH$452,Calc_Targetkreise!BX$5,FALSE)</f>
        <v>17.05426357</v>
      </c>
      <c r="BY77" s="62">
        <f>IF(BX77&lt;Master_sheet_Kriterien!$J$30,1,IF(BX77&lt;Master_sheet_Kriterien!$K$30,2,IF(BX77&lt;Master_sheet_Kriterien!$L$30,3,IF(BX77&lt;Master_sheet_Kriterien!$M$30,4,5))))</f>
        <v>2</v>
      </c>
      <c r="BZ77" s="65"/>
      <c r="CA77" s="62">
        <f>IF(BZ77&lt;Master_sheet_Kriterien!$J$32,1,IF(BZ77&lt;Master_sheet_Kriterien!$K$32,2,IF(BZ77&lt;Master_sheet_Kriterien!$L$32,3,IF(BZ77&lt;Master_sheet_Kriterien!$M$32,4,5))))</f>
        <v>1</v>
      </c>
      <c r="CB77" s="65"/>
      <c r="CC77" s="62">
        <f>IF(CB77&lt;Master_sheet_Kriterien!$J$34,1,IF(CB77&lt;Master_sheet_Kriterien!$K$34,2,IF(CB77&lt;Master_sheet_Kriterien!$L$34,3,IF(CB77&lt;Master_sheet_Kriterien!$M$34,4,5))))</f>
        <v>1</v>
      </c>
      <c r="CD77" s="65">
        <f>100-VLOOKUP($D77,Struktur_daten_BW_2017!$B$7:$AH$452,Calc_Targetkreise!CD$5,FALSE)</f>
        <v>64.3</v>
      </c>
      <c r="CE77" s="62">
        <f>IF(CD77&lt;Master_sheet_Kriterien!$J$40,1,IF(CD77&lt;Master_sheet_Kriterien!$K$40,2,IF(CD77&lt;Master_sheet_Kriterien!$L$40,3,IF(CD77&lt;Master_sheet_Kriterien!$M$40,4,5))))</f>
        <v>4</v>
      </c>
      <c r="CF77" s="61"/>
      <c r="CG77" s="59">
        <f>VLOOKUP($D77,EW_19_Kreise!$A$6:$CQ$406,Calc_Targetkreise!CG$5,FALSE)/1000</f>
        <v>150.624</v>
      </c>
      <c r="CH77" s="59">
        <f>VLOOKUP($D77,BW_17_Kreise!$B$7:$CC$410,Calc_Targetkreise!CH$5,FALSE)/1000</f>
        <v>152.264</v>
      </c>
      <c r="CI77" s="59">
        <f>VLOOKUP($D77,EW_Erg_09_14_Kreise!$A$10:$BK$412,Calc_Targetkreise!CI$5,FALSE)/1000</f>
        <v>155.439</v>
      </c>
      <c r="CJ77" s="59">
        <f>VLOOKUP($D77,EW_Erg_09_14_Kreise!$A$10:$BK$412,Calc_Targetkreise!CJ$5,FALSE)/1000</f>
        <v>158.882</v>
      </c>
      <c r="CK77" s="59">
        <f>VLOOKUP($D77,EW_Erg_09_14_Kreise!$A$10:$BK$412,Calc_Targetkreise!CK$5,FALSE)/1000</f>
        <v>55.117</v>
      </c>
      <c r="CL77" s="45"/>
      <c r="CM77" s="59">
        <f>VLOOKUP($D77,Struktur_daten_BW_2017!$B$7:$AH$452,Calc_Targetkreise!CM$5,FALSE)</f>
        <v>278.4</v>
      </c>
      <c r="CN77" s="66">
        <v>17.0</v>
      </c>
      <c r="CO77" s="67">
        <f t="shared" si="16"/>
        <v>0.06106321839</v>
      </c>
      <c r="CP77" s="62">
        <f>IF(CO77&lt;Master_sheet_Kriterien!$J$58,1,IF(CO77&lt;Master_sheet_Kriterien!$K$58,2,IF(CO77&lt;Master_sheet_Kriterien!$L$58,3,IF(CO77&lt;Master_sheet_Kriterien!$M$58,4,5))))</f>
        <v>2</v>
      </c>
      <c r="CQ77" s="66">
        <v>9.0</v>
      </c>
      <c r="CR77" s="67">
        <f t="shared" si="17"/>
        <v>0.03232758621</v>
      </c>
      <c r="CS77" s="62">
        <f>IF(CR77&lt;Master_sheet_Kriterien!$J$59,1,IF(CR77&lt;Master_sheet_Kriterien!$K$59,2,IF(CR77&lt;Master_sheet_Kriterien!$L$59,3,IF(CR77&lt;Master_sheet_Kriterien!$M$59,4,5))))</f>
        <v>1</v>
      </c>
      <c r="CT77" s="66">
        <v>8.0</v>
      </c>
      <c r="CU77" s="44"/>
      <c r="CV77" s="66">
        <v>0.0</v>
      </c>
      <c r="CW77" s="68"/>
      <c r="CY77" s="31">
        <f t="shared" si="18"/>
        <v>5119</v>
      </c>
      <c r="DB77" s="76" t="str">
        <f t="shared" si="19"/>
        <v>Oberhausen, Stadt</v>
      </c>
      <c r="DC77" s="58">
        <f t="shared" si="20"/>
        <v>131</v>
      </c>
      <c r="DD77" s="77">
        <f t="shared" si="21"/>
        <v>170</v>
      </c>
      <c r="DE77" s="72">
        <f t="shared" si="22"/>
        <v>0.005252830557</v>
      </c>
      <c r="DG77" s="76" t="str">
        <f t="shared" si="23"/>
        <v>Oberhausen, Stadt</v>
      </c>
      <c r="DH77" s="58" t="str">
        <f t="shared" si="24"/>
        <v>#REF!</v>
      </c>
      <c r="DI77" s="75">
        <f t="shared" si="25"/>
        <v>161.6106322</v>
      </c>
      <c r="DJ77" s="78">
        <f t="shared" si="26"/>
        <v>0.005252830557</v>
      </c>
      <c r="DK77" s="75"/>
      <c r="DL77" s="75"/>
      <c r="DM77" s="75"/>
      <c r="DN77" s="75"/>
      <c r="DO77" s="75"/>
      <c r="DP77" s="44"/>
    </row>
    <row r="78" ht="16.5" customHeight="1">
      <c r="A78" s="58">
        <f t="shared" si="5"/>
        <v>103</v>
      </c>
      <c r="B78" s="58">
        <f t="shared" si="6"/>
        <v>177</v>
      </c>
      <c r="C78" s="58" t="s">
        <v>227</v>
      </c>
      <c r="D78" s="58">
        <v>5120.0</v>
      </c>
      <c r="E78" s="58" t="s">
        <v>235</v>
      </c>
      <c r="F78" s="59">
        <f>VLOOKUP($D78,EW_19_Kreise!$A$6:$CQ$406,Calc_Targetkreise!F$5,FALSE)/1000</f>
        <v>43.015</v>
      </c>
      <c r="G78" s="59">
        <f>VLOOKUP($D78,BW_17_Kreise!$B$7:$CC$410,Calc_Targetkreise!G$5,FALSE)/1000</f>
        <v>54.977</v>
      </c>
      <c r="H78" s="59">
        <f>VLOOKUP($D78,EW_Erg_09_14_Kreise!$A$10:$BK$412,Calc_Targetkreise!H$5,FALSE)/1000</f>
        <v>35.635</v>
      </c>
      <c r="I78" s="60">
        <f t="shared" ref="I78:K78" si="312">F78/CG78</f>
        <v>0.5577020317</v>
      </c>
      <c r="J78" s="60">
        <f t="shared" si="312"/>
        <v>0.7117040144</v>
      </c>
      <c r="K78" s="60">
        <f t="shared" si="312"/>
        <v>0.4510474021</v>
      </c>
      <c r="L78" s="61">
        <f t="shared" ref="L78:M78" si="313">1-(T78+X78)</f>
        <v>0.534511217</v>
      </c>
      <c r="M78" s="61">
        <f t="shared" si="313"/>
        <v>0.423522564</v>
      </c>
      <c r="N78" s="62">
        <f>IF(L78&lt;Master_sheet_Kriterien!$J$46,1,IF(L78&lt;Master_sheet_Kriterien!$K$46,2,IF(L78&lt;Master_sheet_Kriterien!$L$46,3,IF(L78&lt;Master_sheet_Kriterien!$M$46,4,5))))</f>
        <v>5</v>
      </c>
      <c r="O78" s="62">
        <f>IF(M78&lt;Master_sheet_Kriterien!$J$46,1,IF(M78&lt;Master_sheet_Kriterien!$K$46,2,IF(M78&lt;Master_sheet_Kriterien!$L$46,3,IF(M78&lt;Master_sheet_Kriterien!$M$46,4,5))))</f>
        <v>2</v>
      </c>
      <c r="P78" s="61">
        <f t="shared" ref="P78:Q78" si="314">1-(T78+AM78)</f>
        <v>0.6283389515</v>
      </c>
      <c r="Q78" s="61">
        <f t="shared" si="314"/>
        <v>0.5759317533</v>
      </c>
      <c r="R78" s="62">
        <f>IF(P78&lt;Master_sheet_Kriterien!$J$46,1,IF(P78&lt;Master_sheet_Kriterien!$K$46,2,IF(P78&lt;Master_sheet_Kriterien!$L$46,3,IF(P78&lt;Master_sheet_Kriterien!$M$46,4,5))))</f>
        <v>5</v>
      </c>
      <c r="S78" s="62">
        <f>IF(Q78&lt;Master_sheet_Kriterien!$J$46,1,IF(Q78&lt;Master_sheet_Kriterien!$K$46,2,IF(Q78&lt;Master_sheet_Kriterien!$L$46,3,IF(Q78&lt;Master_sheet_Kriterien!$M$46,4,5))))</f>
        <v>5</v>
      </c>
      <c r="T78" s="61">
        <f>VLOOKUP($D78,EW_19_Kreise!$A$6:$CQ$406,Calc_Targetkreise!T$5,FALSE)/1000/F78</f>
        <v>0.2727653144</v>
      </c>
      <c r="U78" s="63">
        <f>VLOOKUP($D78,BW_17_Kreise!$B$7:$CC$410,Calc_Targetkreise!U$5,FALSE)/1000/$G78</f>
        <v>0.3177146807</v>
      </c>
      <c r="V78" s="61">
        <f>VLOOKUP(Calc_Targetkreise!$D78,EW_Erg_09_14_Kreise!$A$7:$BK$412,Calc_Targetkreise!V$5,FALSE)/1000/$H78</f>
        <v>0.3477760629</v>
      </c>
      <c r="W78" s="61">
        <f>VLOOKUP(Calc_Targetkreise!$D78,EW_Erg_09_14_Kreise!$A$7:$BK$412,Calc_Targetkreise!W$5,FALSE)/1000/CK78</f>
        <v>0.3579526943</v>
      </c>
      <c r="X78" s="61">
        <f>VLOOKUP($D78,EW_19_Kreise!$A$6:$CQ$406,Calc_Targetkreise!X$5,FALSE)/1000/F78</f>
        <v>0.1927234686</v>
      </c>
      <c r="Y78" s="63">
        <f>VLOOKUP($D78,BW_17_Kreise!$B$7:$CC$410,Calc_Targetkreise!Y$5,FALSE)/1000/$G78</f>
        <v>0.2587627553</v>
      </c>
      <c r="Z78" s="61">
        <f>VLOOKUP(Calc_Targetkreise!$D78,EW_Erg_09_14_Kreise!$A$7:$BK$412,Calc_Targetkreise!Z$5,FALSE)/1000/$H78</f>
        <v>0.3517609092</v>
      </c>
      <c r="AA78" s="61">
        <f>VLOOKUP(Calc_Targetkreise!$D78,EW_Erg_09_14_Kreise!$A$7:$BK$412,Calc_Targetkreise!AA$5,FALSE)/1000/$H78</f>
        <v>0.2194471727</v>
      </c>
      <c r="AB78" s="61">
        <f>VLOOKUP($D78,EW_19_Kreise!$A$6:$CQ$406,Calc_Targetkreise!AB$5,FALSE)/1000/F78</f>
        <v>0.2144368244</v>
      </c>
      <c r="AC78" s="63">
        <f>VLOOKUP($D78,BW_17_Kreise!$B$7:$CC$410,Calc_Targetkreise!AC$5,FALSE)/1000/$G78</f>
        <v>0.06328100842</v>
      </c>
      <c r="AD78" s="61">
        <f>VLOOKUP(Calc_Targetkreise!$D78,EW_Erg_09_14_Kreise!$A$7:$BK$412,Calc_Targetkreise!AD$5,FALSE)/1000/$H78</f>
        <v>0.07585239231</v>
      </c>
      <c r="AE78" s="62">
        <f>IF(AC78&lt;Master_sheet_Kriterien!$J$54,1,IF(AC78&lt;Master_sheet_Kriterien!$K$54,2,IF(AC78&lt;Master_sheet_Kriterien!$L$54,3,IF(AC78&lt;Master_sheet_Kriterien!$M$54,4,5))))</f>
        <v>2</v>
      </c>
      <c r="AF78" s="61">
        <f>VLOOKUP(Calc_Targetkreise!$D78,EW_Erg_09_14_Kreise!$A$7:$BK$412,Calc_Targetkreise!AF$5,FALSE)/1000/$H78</f>
        <v>0.09493475516</v>
      </c>
      <c r="AG78" s="63">
        <f>VLOOKUP($D78,BW_17_Kreise!$B$7:$CC$410,Calc_Targetkreise!AG$5,FALSE)/1000/$G78</f>
        <v>0.1336922713</v>
      </c>
      <c r="AH78" s="61">
        <f>VLOOKUP(Calc_Targetkreise!$D78,EW_Erg_09_14_Kreise!$A$7:$BK$412,Calc_Targetkreise!AH$5,FALSE)/1000/$H78</f>
        <v>0.03847341097</v>
      </c>
      <c r="AI78" s="61">
        <f>VLOOKUP(Calc_Targetkreise!$D78,EW_Erg_09_14_Kreise!$A$7:$BK$412,Calc_Targetkreise!AI$5,FALSE)/1000/$H78</f>
        <v>0.1233618633</v>
      </c>
      <c r="AJ78" s="63">
        <f>VLOOKUP($D78,BW_17_Kreise!$B$7:$CC$410,Calc_Targetkreise!AJ$5,FALSE)/1000/$G78</f>
        <v>0.07259399385</v>
      </c>
      <c r="AK78" s="61">
        <f>VLOOKUP(Calc_Targetkreise!$D78,EW_Erg_09_14_Kreise!$A$7:$BK$412,Calc_Targetkreise!AK$5,FALSE)/1000/$H78</f>
        <v>0.05112950751</v>
      </c>
      <c r="AL78" s="61">
        <f>VLOOKUP(Calc_Targetkreise!$D78,EW_Erg_09_14_Kreise!$A$7:$BK$412,Calc_Targetkreise!AL$5,FALSE)/1000/$H78</f>
        <v>0.04692016276</v>
      </c>
      <c r="AM78" s="61">
        <f>VLOOKUP($D78,EW_19_Kreise!$A$6:$CQ$406,Calc_Targetkreise!AM$5,FALSE)/1000/F78</f>
        <v>0.09889573405</v>
      </c>
      <c r="AN78" s="63">
        <f>VLOOKUP($D78,BW_17_Kreise!$B$7:$CC$410,Calc_Targetkreise!AN$5,FALSE)/1000/$G78</f>
        <v>0.106353566</v>
      </c>
      <c r="AO78" s="61">
        <f>VLOOKUP(Calc_Targetkreise!$D78,EW_Erg_09_14_Kreise!$A$7:$BK$412,Calc_Targetkreise!AO$5,FALSE)/1000/$H78</f>
        <v>0.05915532482</v>
      </c>
      <c r="AP78" s="61">
        <f>VLOOKUP(Calc_Targetkreise!$D78,EW_Erg_09_14_Kreise!$A$7:$BK$412,Calc_Targetkreise!AP$5,FALSE)/1000/$H78</f>
        <v>0.0001964360881</v>
      </c>
      <c r="AQ78" s="61">
        <f t="shared" ref="AQ78:AR78" si="315">1-U78-Y78-AC78-AG78-AJ78-AN78</f>
        <v>0.04760172436</v>
      </c>
      <c r="AR78" s="61">
        <f t="shared" si="315"/>
        <v>0.07585239231</v>
      </c>
      <c r="AS78" s="61">
        <f t="shared" si="11"/>
        <v>0.1571869156</v>
      </c>
      <c r="AT78" s="63">
        <f>VLOOKUP($D78,BW_17_Kreise!$B$7:$CC$410,Calc_Targetkreise!AT$5,FALSE)/1000/$G78</f>
        <v>0.004820197537</v>
      </c>
      <c r="AU78" s="61">
        <f>VLOOKUP(Calc_Targetkreise!$D78,EW_Erg_09_14_Kreise!$A$7:$BK$412,Calc_Targetkreise!AU$5,FALSE)/1000/$H78</f>
        <v>0.0132454048</v>
      </c>
      <c r="AV78" s="62">
        <f>IF(AU78&lt;Master_sheet_Kriterien!$J$44,1,IF(AU78&lt;Master_sheet_Kriterien!$K$44,2,IF(AU78&lt;Master_sheet_Kriterien!$L$44,3,IF(AU78&lt;Master_sheet_Kriterien!$M$44,4,5))))</f>
        <v>4</v>
      </c>
      <c r="AW78" s="61">
        <f>VLOOKUP(Calc_Targetkreise!$D78,EW_Erg_09_14_Kreise!$A$7:$BK$412,Calc_Targetkreise!AW$5,FALSE)/1000/$H78</f>
        <v>0.007324259857</v>
      </c>
      <c r="AX78" s="61">
        <f>VLOOKUP($D78,EW_19_Kreise!$A$6:$CQ$406,Calc_Targetkreise!AX$5,FALSE)/1000/F78</f>
        <v>0.004393816111</v>
      </c>
      <c r="AY78" s="62">
        <f>IF(AX78&lt;Master_sheet_Kriterien!$J$56,1,IF(AX78&lt;Master_sheet_Kriterien!$K$56,2,IF(AX78&lt;Master_sheet_Kriterien!$L$56,3,IF(AX78&lt;Master_sheet_Kriterien!$M$56,4,5))))</f>
        <v>3</v>
      </c>
      <c r="AZ78" s="64">
        <f>VLOOKUP($D78,EW_19_Kreise!$A$6:$CQ$406,Calc_Targetkreise!AZ$5,FALSE)</f>
        <v>189</v>
      </c>
      <c r="BA78" s="62">
        <f>IF(AZ78&lt;Master_sheet_Kriterien!$J$57,1,IF(AZ78&lt;Master_sheet_Kriterien!$K$57,2,IF(AZ78&lt;Master_sheet_Kriterien!$L$57,3,IF(AZ78&lt;Master_sheet_Kriterien!$M$56,4,5))))</f>
        <v>2</v>
      </c>
      <c r="BB78" s="59">
        <f>VLOOKUP($D78,Struktur_daten_BW_2017!$B$7:$AH$452,Calc_Targetkreise!BB$5,FALSE)</f>
        <v>1535.7</v>
      </c>
      <c r="BC78" s="62">
        <f>IF(BB78&lt;Master_sheet_Kriterien!$J$8,1,IF(BB78&lt;Master_sheet_Kriterien!$K$8,2,IF(BB78&lt;Master_sheet_Kriterien!$L$8,3,IF(BB78&lt;Master_sheet_Kriterien!$M$8,4,5))))</f>
        <v>5</v>
      </c>
      <c r="BD78" s="65">
        <f t="shared" si="12"/>
        <v>24.4584</v>
      </c>
      <c r="BE78" s="62">
        <f>IF(BD78&lt;Master_sheet_Kriterien!$J$10,1,IF(BD78&lt;Master_sheet_Kriterien!$K$10,2,IF(BD78&lt;Master_sheet_Kriterien!$L$10,3,IF(BD78&lt;Master_sheet_Kriterien!$M$10,4,5))))</f>
        <v>3</v>
      </c>
      <c r="BF78" s="65">
        <f>VLOOKUP($D78,Struktur_daten_BW_2017!$B$7:$AH$452,Calc_Targetkreise!BF$5,FALSE)</f>
        <v>7.9</v>
      </c>
      <c r="BG78" s="62">
        <f>IF(BF78&lt;Master_sheet_Kriterien!$J$12,1,IF(BF78&lt;Master_sheet_Kriterien!$K$12,2,IF(BF78&lt;Master_sheet_Kriterien!$L$12,3,IF(BF78&lt;Master_sheet_Kriterien!$M$12,4,5))))</f>
        <v>3</v>
      </c>
      <c r="BH78" s="65">
        <f>VLOOKUP($D78,Struktur_daten_BW_2017!$B$7:$AH$452,Calc_Targetkreise!BH$5,FALSE)</f>
        <v>11.7</v>
      </c>
      <c r="BI78" s="62">
        <f>IF(BH78&lt;Master_sheet_Kriterien!$J$14,1,IF(BH78&lt;Master_sheet_Kriterien!$K$14,2,IF(BH78&lt;Master_sheet_Kriterien!$L$14,3,IF(BH78&lt;Master_sheet_Kriterien!$M$14,4,5))))</f>
        <v>3</v>
      </c>
      <c r="BJ78" s="65">
        <f>VLOOKUP($D78,Struktur_daten_BW_2017!$B$7:$AH$452,Calc_Targetkreise!BJ$5,FALSE)</f>
        <v>36.2</v>
      </c>
      <c r="BK78" s="62">
        <f>IF(BJ78&lt;Master_sheet_Kriterien!$J$16,1,IF(BJ78&lt;Master_sheet_Kriterien!$K$16,2,IF(BJ78&lt;Master_sheet_Kriterien!$L$16,3,IF(BJ78&lt;Master_sheet_Kriterien!$M$16,4,5))))</f>
        <v>3</v>
      </c>
      <c r="BL78" s="65">
        <f>VLOOKUP($D78,Struktur_daten_BW_2017!$B$7:$AH$452,Calc_Targetkreise!BL$5,FALSE)</f>
        <v>16.1</v>
      </c>
      <c r="BM78" s="62">
        <f>IF(BL78&lt;Master_sheet_Kriterien!$J$18,1,IF(BL78&lt;Master_sheet_Kriterien!$K$18,2,IF(BL78&lt;Master_sheet_Kriterien!$L$18,3,IF(BL78&lt;Master_sheet_Kriterien!$M$18,4,5))))</f>
        <v>3</v>
      </c>
      <c r="BN78" s="65">
        <f>VLOOKUP($D78,Struktur_daten_BW_2017!$B$7:$AH$452,Calc_Targetkreise!BN$5,FALSE)</f>
        <v>11.5</v>
      </c>
      <c r="BO78" s="62">
        <f>IF(BN78&lt;Master_sheet_Kriterien!$J$20,1,IF(BN78&lt;Master_sheet_Kriterien!$K$20,2,IF(BN78&lt;Master_sheet_Kriterien!$L$20,3,IF(BN78&lt;Master_sheet_Kriterien!$M$20,4,5))))</f>
        <v>4</v>
      </c>
      <c r="BP78" s="59">
        <f>VLOOKUP($D78,Struktur_daten_BW_2017!$B$7:$AH$452,Calc_Targetkreise!BP$5,FALSE)</f>
        <v>22492</v>
      </c>
      <c r="BQ78" s="62">
        <f>IF(BP78&lt;Master_sheet_Kriterien!$J$38,1,IF(BP78&lt;Master_sheet_Kriterien!$K$38,2,IF(BP78&lt;Master_sheet_Kriterien!$L$38,3,IF(BP78&lt;Master_sheet_Kriterien!$M$38,4,5))))</f>
        <v>4</v>
      </c>
      <c r="BR78" s="65">
        <f>VLOOKUP($D78,Struktur_daten_BW_2017!$B$7:$AH$452,Calc_Targetkreise!BR$5,FALSE)</f>
        <v>39</v>
      </c>
      <c r="BS78" s="62">
        <f>IF(BR78&lt;Master_sheet_Kriterien!$J$24,1,IF(BR78&lt;Master_sheet_Kriterien!$K$24,2,IF(BR78&lt;Master_sheet_Kriterien!$L$24,3,IF(BR78&lt;Master_sheet_Kriterien!$M$24,4,5))))</f>
        <v>4</v>
      </c>
      <c r="BT78" s="65">
        <f>VLOOKUP($D78,Struktur_daten_BW_2017!$B$7:$AH$452,Calc_Targetkreise!BT$5,FALSE)</f>
        <v>14.2</v>
      </c>
      <c r="BU78" s="62">
        <f>IF(BT78&lt;Master_sheet_Kriterien!$J$26,1,IF(BT78&lt;Master_sheet_Kriterien!$K$26,2,IF(BT78&lt;Master_sheet_Kriterien!$L$26,3,IF(BT78&lt;Master_sheet_Kriterien!$M$26,4,5))))</f>
        <v>4</v>
      </c>
      <c r="BV78" s="65">
        <f t="shared" si="13"/>
        <v>4.39632</v>
      </c>
      <c r="BW78" s="62">
        <f>IF(BV78&lt;Master_sheet_Kriterien!$J$28,1,IF(BV78&lt;Master_sheet_Kriterien!$K$28,2,IF(BV78&lt;Master_sheet_Kriterien!$L$28,3,IF(BV78&lt;Master_sheet_Kriterien!$M$28,4,5))))</f>
        <v>4</v>
      </c>
      <c r="BX78" s="65">
        <f>VLOOKUP($D78,Struktur_daten_BW_2017!$B$7:$AH$452,Calc_Targetkreise!BX$5,FALSE)</f>
        <v>16.90140845</v>
      </c>
      <c r="BY78" s="62">
        <f>IF(BX78&lt;Master_sheet_Kriterien!$J$30,1,IF(BX78&lt;Master_sheet_Kriterien!$K$30,2,IF(BX78&lt;Master_sheet_Kriterien!$L$30,3,IF(BX78&lt;Master_sheet_Kriterien!$M$30,4,5))))</f>
        <v>2</v>
      </c>
      <c r="BZ78" s="65"/>
      <c r="CA78" s="62">
        <f>IF(BZ78&lt;Master_sheet_Kriterien!$J$32,1,IF(BZ78&lt;Master_sheet_Kriterien!$K$32,2,IF(BZ78&lt;Master_sheet_Kriterien!$L$32,3,IF(BZ78&lt;Master_sheet_Kriterien!$M$32,4,5))))</f>
        <v>1</v>
      </c>
      <c r="CB78" s="65"/>
      <c r="CC78" s="62">
        <f>IF(CB78&lt;Master_sheet_Kriterien!$J$34,1,IF(CB78&lt;Master_sheet_Kriterien!$K$34,2,IF(CB78&lt;Master_sheet_Kriterien!$L$34,3,IF(CB78&lt;Master_sheet_Kriterien!$M$34,4,5))))</f>
        <v>1</v>
      </c>
      <c r="CD78" s="65">
        <f>100-VLOOKUP($D78,Struktur_daten_BW_2017!$B$7:$AH$452,Calc_Targetkreise!CD$5,FALSE)</f>
        <v>61.1</v>
      </c>
      <c r="CE78" s="62">
        <f>IF(CD78&lt;Master_sheet_Kriterien!$J$40,1,IF(CD78&lt;Master_sheet_Kriterien!$K$40,2,IF(CD78&lt;Master_sheet_Kriterien!$L$40,3,IF(CD78&lt;Master_sheet_Kriterien!$M$40,4,5))))</f>
        <v>4</v>
      </c>
      <c r="CF78" s="61"/>
      <c r="CG78" s="59">
        <f>VLOOKUP($D78,EW_19_Kreise!$A$6:$CQ$406,Calc_Targetkreise!CG$5,FALSE)/1000</f>
        <v>77.129</v>
      </c>
      <c r="CH78" s="59">
        <f>VLOOKUP($D78,BW_17_Kreise!$B$7:$CC$410,Calc_Targetkreise!CH$5,FALSE)/1000</f>
        <v>77.247</v>
      </c>
      <c r="CI78" s="59">
        <f>VLOOKUP($D78,EW_Erg_09_14_Kreise!$A$10:$BK$412,Calc_Targetkreise!CI$5,FALSE)/1000</f>
        <v>79.005</v>
      </c>
      <c r="CJ78" s="59">
        <f>VLOOKUP($D78,EW_Erg_09_14_Kreise!$A$10:$BK$412,Calc_Targetkreise!CJ$5,FALSE)/1000</f>
        <v>81.645</v>
      </c>
      <c r="CK78" s="59">
        <f>VLOOKUP($D78,EW_Erg_09_14_Kreise!$A$10:$BK$412,Calc_Targetkreise!CK$5,FALSE)/1000</f>
        <v>30.694</v>
      </c>
      <c r="CL78" s="45"/>
      <c r="CM78" s="59">
        <f>VLOOKUP($D78,Struktur_daten_BW_2017!$B$7:$AH$452,Calc_Targetkreise!CM$5,FALSE)</f>
        <v>309.6</v>
      </c>
      <c r="CN78" s="66">
        <v>3.0</v>
      </c>
      <c r="CO78" s="67">
        <f t="shared" si="16"/>
        <v>0.009689922481</v>
      </c>
      <c r="CP78" s="62">
        <f>IF(CO78&lt;Master_sheet_Kriterien!$J$58,1,IF(CO78&lt;Master_sheet_Kriterien!$K$58,2,IF(CO78&lt;Master_sheet_Kriterien!$L$58,3,IF(CO78&lt;Master_sheet_Kriterien!$M$58,4,5))))</f>
        <v>1</v>
      </c>
      <c r="CQ78" s="66">
        <v>3.0</v>
      </c>
      <c r="CR78" s="67">
        <f t="shared" si="17"/>
        <v>0.009689922481</v>
      </c>
      <c r="CS78" s="62">
        <f>IF(CR78&lt;Master_sheet_Kriterien!$J$59,1,IF(CR78&lt;Master_sheet_Kriterien!$K$59,2,IF(CR78&lt;Master_sheet_Kriterien!$L$59,3,IF(CR78&lt;Master_sheet_Kriterien!$M$59,4,5))))</f>
        <v>1</v>
      </c>
      <c r="CT78" s="66">
        <v>0.0</v>
      </c>
      <c r="CU78" s="44"/>
      <c r="CV78" s="66">
        <v>0.0</v>
      </c>
      <c r="CW78" s="68"/>
      <c r="CY78" s="31">
        <f t="shared" si="18"/>
        <v>5120</v>
      </c>
      <c r="DB78" s="76" t="str">
        <f t="shared" si="19"/>
        <v>Remscheid, Stadt</v>
      </c>
      <c r="DC78" s="58">
        <f t="shared" si="20"/>
        <v>103</v>
      </c>
      <c r="DD78" s="77">
        <f t="shared" si="21"/>
        <v>177</v>
      </c>
      <c r="DE78" s="72">
        <f t="shared" si="22"/>
        <v>0.004393816111</v>
      </c>
      <c r="DG78" s="76" t="str">
        <f t="shared" si="23"/>
        <v>Remscheid, Stadt</v>
      </c>
      <c r="DH78" s="58" t="str">
        <f t="shared" si="24"/>
        <v>#REF!</v>
      </c>
      <c r="DI78" s="75">
        <f t="shared" si="25"/>
        <v>171.0968992</v>
      </c>
      <c r="DJ78" s="78">
        <f t="shared" si="26"/>
        <v>0.004393816111</v>
      </c>
      <c r="DK78" s="75"/>
      <c r="DL78" s="75"/>
      <c r="DM78" s="75"/>
      <c r="DN78" s="75"/>
      <c r="DO78" s="75"/>
      <c r="DP78" s="44"/>
    </row>
    <row r="79" ht="16.5" customHeight="1">
      <c r="A79" s="58">
        <f t="shared" si="5"/>
        <v>79</v>
      </c>
      <c r="B79" s="58">
        <f t="shared" si="6"/>
        <v>185</v>
      </c>
      <c r="C79" s="58" t="s">
        <v>227</v>
      </c>
      <c r="D79" s="58">
        <v>5122.0</v>
      </c>
      <c r="E79" s="58" t="s">
        <v>236</v>
      </c>
      <c r="F79" s="59">
        <f>VLOOKUP($D79,EW_19_Kreise!$A$6:$CQ$406,Calc_Targetkreise!F$5,FALSE)/1000</f>
        <v>64.185</v>
      </c>
      <c r="G79" s="59">
        <f>VLOOKUP($D79,BW_17_Kreise!$B$7:$CC$410,Calc_Targetkreise!G$5,FALSE)/1000</f>
        <v>81.222</v>
      </c>
      <c r="H79" s="59">
        <f>VLOOKUP($D79,EW_Erg_09_14_Kreise!$A$10:$BK$412,Calc_Targetkreise!H$5,FALSE)/1000</f>
        <v>52.777</v>
      </c>
      <c r="I79" s="60">
        <f t="shared" ref="I79:K79" si="316">F79/CG79</f>
        <v>0.5694551649</v>
      </c>
      <c r="J79" s="60">
        <f t="shared" si="316"/>
        <v>0.7211784344</v>
      </c>
      <c r="K79" s="60">
        <f t="shared" si="316"/>
        <v>0.4630089396</v>
      </c>
      <c r="L79" s="61">
        <f t="shared" ref="L79:M79" si="317">1-(T79+X79)</f>
        <v>0.5666277168</v>
      </c>
      <c r="M79" s="61">
        <f t="shared" si="317"/>
        <v>0.4383787644</v>
      </c>
      <c r="N79" s="62">
        <f>IF(L79&lt;Master_sheet_Kriterien!$J$46,1,IF(L79&lt;Master_sheet_Kriterien!$K$46,2,IF(L79&lt;Master_sheet_Kriterien!$L$46,3,IF(L79&lt;Master_sheet_Kriterien!$M$46,4,5))))</f>
        <v>5</v>
      </c>
      <c r="O79" s="62">
        <f>IF(M79&lt;Master_sheet_Kriterien!$J$46,1,IF(M79&lt;Master_sheet_Kriterien!$K$46,2,IF(M79&lt;Master_sheet_Kriterien!$L$46,3,IF(M79&lt;Master_sheet_Kriterien!$M$46,4,5))))</f>
        <v>3</v>
      </c>
      <c r="P79" s="61">
        <f t="shared" ref="P79:Q79" si="318">1-(T79+AM79)</f>
        <v>0.6513983018</v>
      </c>
      <c r="Q79" s="61">
        <f t="shared" si="318"/>
        <v>0.5895323927</v>
      </c>
      <c r="R79" s="62">
        <f>IF(P79&lt;Master_sheet_Kriterien!$J$46,1,IF(P79&lt;Master_sheet_Kriterien!$K$46,2,IF(P79&lt;Master_sheet_Kriterien!$L$46,3,IF(P79&lt;Master_sheet_Kriterien!$M$46,4,5))))</f>
        <v>5</v>
      </c>
      <c r="S79" s="62">
        <f>IF(Q79&lt;Master_sheet_Kriterien!$J$46,1,IF(Q79&lt;Master_sheet_Kriterien!$K$46,2,IF(Q79&lt;Master_sheet_Kriterien!$L$46,3,IF(Q79&lt;Master_sheet_Kriterien!$M$46,4,5))))</f>
        <v>5</v>
      </c>
      <c r="T79" s="61">
        <f>VLOOKUP($D79,EW_19_Kreise!$A$6:$CQ$406,Calc_Targetkreise!T$5,FALSE)/1000/F79</f>
        <v>0.2571628885</v>
      </c>
      <c r="U79" s="63">
        <f>VLOOKUP($D79,BW_17_Kreise!$B$7:$CC$410,Calc_Targetkreise!U$5,FALSE)/1000/$G79</f>
        <v>0.3135234296</v>
      </c>
      <c r="V79" s="61">
        <f>VLOOKUP(Calc_Targetkreise!$D79,EW_Erg_09_14_Kreise!$A$7:$BK$412,Calc_Targetkreise!V$5,FALSE)/1000/$H79</f>
        <v>0.3399207988</v>
      </c>
      <c r="W79" s="61">
        <f>VLOOKUP(Calc_Targetkreise!$D79,EW_Erg_09_14_Kreise!$A$7:$BK$412,Calc_Targetkreise!W$5,FALSE)/1000/CK79</f>
        <v>0.3569082831</v>
      </c>
      <c r="X79" s="61">
        <f>VLOOKUP($D79,EW_19_Kreise!$A$6:$CQ$406,Calc_Targetkreise!X$5,FALSE)/1000/F79</f>
        <v>0.1762093947</v>
      </c>
      <c r="Y79" s="63">
        <f>VLOOKUP($D79,BW_17_Kreise!$B$7:$CC$410,Calc_Targetkreise!Y$5,FALSE)/1000/$G79</f>
        <v>0.248097806</v>
      </c>
      <c r="Z79" s="61">
        <f>VLOOKUP(Calc_Targetkreise!$D79,EW_Erg_09_14_Kreise!$A$7:$BK$412,Calc_Targetkreise!Z$5,FALSE)/1000/$H79</f>
        <v>0.3132614586</v>
      </c>
      <c r="AA79" s="61">
        <f>VLOOKUP(Calc_Targetkreise!$D79,EW_Erg_09_14_Kreise!$A$7:$BK$412,Calc_Targetkreise!AA$5,FALSE)/1000/$H79</f>
        <v>0.211228376</v>
      </c>
      <c r="AB79" s="61">
        <f>VLOOKUP($D79,EW_19_Kreise!$A$6:$CQ$406,Calc_Targetkreise!AB$5,FALSE)/1000/F79</f>
        <v>0.2472540313</v>
      </c>
      <c r="AC79" s="63">
        <f>VLOOKUP($D79,BW_17_Kreise!$B$7:$CC$410,Calc_Targetkreise!AC$5,FALSE)/1000/$G79</f>
        <v>0.07480731821</v>
      </c>
      <c r="AD79" s="61">
        <f>VLOOKUP(Calc_Targetkreise!$D79,EW_Erg_09_14_Kreise!$A$7:$BK$412,Calc_Targetkreise!AD$5,FALSE)/1000/$H79</f>
        <v>0.1013888626</v>
      </c>
      <c r="AE79" s="62">
        <f>IF(AC79&lt;Master_sheet_Kriterien!$J$54,1,IF(AC79&lt;Master_sheet_Kriterien!$K$54,2,IF(AC79&lt;Master_sheet_Kriterien!$L$54,3,IF(AC79&lt;Master_sheet_Kriterien!$M$54,4,5))))</f>
        <v>2</v>
      </c>
      <c r="AF79" s="61">
        <f>VLOOKUP(Calc_Targetkreise!$D79,EW_Erg_09_14_Kreise!$A$7:$BK$412,Calc_Targetkreise!AF$5,FALSE)/1000/$H79</f>
        <v>0.1096879322</v>
      </c>
      <c r="AG79" s="63">
        <f>VLOOKUP($D79,BW_17_Kreise!$B$7:$CC$410,Calc_Targetkreise!AG$5,FALSE)/1000/$G79</f>
        <v>0.1441727611</v>
      </c>
      <c r="AH79" s="61">
        <f>VLOOKUP(Calc_Targetkreise!$D79,EW_Erg_09_14_Kreise!$A$7:$BK$412,Calc_Targetkreise!AH$5,FALSE)/1000/$H79</f>
        <v>0.04951020331</v>
      </c>
      <c r="AI79" s="61">
        <f>VLOOKUP(Calc_Targetkreise!$D79,EW_Erg_09_14_Kreise!$A$7:$BK$412,Calc_Targetkreise!AI$5,FALSE)/1000/$H79</f>
        <v>0.1258502757</v>
      </c>
      <c r="AJ79" s="63">
        <f>VLOOKUP($D79,BW_17_Kreise!$B$7:$CC$410,Calc_Targetkreise!AJ$5,FALSE)/1000/$G79</f>
        <v>0.08136957967</v>
      </c>
      <c r="AK79" s="61">
        <f>VLOOKUP(Calc_Targetkreise!$D79,EW_Erg_09_14_Kreise!$A$7:$BK$412,Calc_Targetkreise!AK$5,FALSE)/1000/$H79</f>
        <v>0.05669136177</v>
      </c>
      <c r="AL79" s="61">
        <f>VLOOKUP(Calc_Targetkreise!$D79,EW_Erg_09_14_Kreise!$A$7:$BK$412,Calc_Targetkreise!AL$5,FALSE)/1000/$H79</f>
        <v>0.05021126627</v>
      </c>
      <c r="AM79" s="61">
        <f>VLOOKUP($D79,EW_19_Kreise!$A$6:$CQ$406,Calc_Targetkreise!AM$5,FALSE)/1000/F79</f>
        <v>0.09143880969</v>
      </c>
      <c r="AN79" s="63">
        <f>VLOOKUP($D79,BW_17_Kreise!$B$7:$CC$410,Calc_Targetkreise!AN$5,FALSE)/1000/$G79</f>
        <v>0.09694417769</v>
      </c>
      <c r="AO79" s="61">
        <f>VLOOKUP(Calc_Targetkreise!$D79,EW_Erg_09_14_Kreise!$A$7:$BK$412,Calc_Targetkreise!AO$5,FALSE)/1000/$H79</f>
        <v>0.05890823654</v>
      </c>
      <c r="AP79" s="61">
        <f>VLOOKUP(Calc_Targetkreise!$D79,EW_Erg_09_14_Kreise!$A$7:$BK$412,Calc_Targetkreise!AP$5,FALSE)/1000/$H79</f>
        <v>0.0001894764765</v>
      </c>
      <c r="AQ79" s="61">
        <f t="shared" ref="AQ79:AR79" si="319">1-U79-Y79-AC79-AG79-AJ79-AN79</f>
        <v>0.04108492773</v>
      </c>
      <c r="AR79" s="61">
        <f t="shared" si="319"/>
        <v>0.08031907839</v>
      </c>
      <c r="AS79" s="61">
        <f t="shared" si="11"/>
        <v>0.1459243903</v>
      </c>
      <c r="AT79" s="63">
        <f>VLOOKUP($D79,BW_17_Kreise!$B$7:$CC$410,Calc_Targetkreise!AT$5,FALSE)/1000/$G79</f>
        <v>0.005035581493</v>
      </c>
      <c r="AU79" s="61">
        <f>VLOOKUP(Calc_Targetkreise!$D79,EW_Erg_09_14_Kreise!$A$7:$BK$412,Calc_Targetkreise!AU$5,FALSE)/1000/$H79</f>
        <v>0.01957292002</v>
      </c>
      <c r="AV79" s="62">
        <f>IF(AU79&lt;Master_sheet_Kriterien!$J$44,1,IF(AU79&lt;Master_sheet_Kriterien!$K$44,2,IF(AU79&lt;Master_sheet_Kriterien!$L$44,3,IF(AU79&lt;Master_sheet_Kriterien!$M$44,4,5))))</f>
        <v>5</v>
      </c>
      <c r="AW79" s="61">
        <f>VLOOKUP(Calc_Targetkreise!$D79,EW_Erg_09_14_Kreise!$A$7:$BK$412,Calc_Targetkreise!AW$5,FALSE)/1000/$H79</f>
        <v>0.007787483184</v>
      </c>
      <c r="AX79" s="61">
        <f>VLOOKUP($D79,EW_19_Kreise!$A$6:$CQ$406,Calc_Targetkreise!AX$5,FALSE)/1000/F79</f>
        <v>0.005842486562</v>
      </c>
      <c r="AY79" s="62">
        <f>IF(AX79&lt;Master_sheet_Kriterien!$J$56,1,IF(AX79&lt;Master_sheet_Kriterien!$K$56,2,IF(AX79&lt;Master_sheet_Kriterien!$L$56,3,IF(AX79&lt;Master_sheet_Kriterien!$M$56,4,5))))</f>
        <v>3</v>
      </c>
      <c r="AZ79" s="64">
        <f>VLOOKUP($D79,EW_19_Kreise!$A$6:$CQ$406,Calc_Targetkreise!AZ$5,FALSE)</f>
        <v>375</v>
      </c>
      <c r="BA79" s="62">
        <f>IF(AZ79&lt;Master_sheet_Kriterien!$J$57,1,IF(AZ79&lt;Master_sheet_Kriterien!$K$57,2,IF(AZ79&lt;Master_sheet_Kriterien!$L$57,3,IF(AZ79&lt;Master_sheet_Kriterien!$M$56,4,5))))</f>
        <v>3</v>
      </c>
      <c r="BB79" s="59">
        <f>VLOOKUP($D79,Struktur_daten_BW_2017!$B$7:$AH$452,Calc_Targetkreise!BB$5,FALSE)</f>
        <v>1535.7</v>
      </c>
      <c r="BC79" s="62">
        <f>IF(BB79&lt;Master_sheet_Kriterien!$J$8,1,IF(BB79&lt;Master_sheet_Kriterien!$K$8,2,IF(BB79&lt;Master_sheet_Kriterien!$L$8,3,IF(BB79&lt;Master_sheet_Kriterien!$M$8,4,5))))</f>
        <v>5</v>
      </c>
      <c r="BD79" s="65">
        <f t="shared" si="12"/>
        <v>24.4584</v>
      </c>
      <c r="BE79" s="62">
        <f>IF(BD79&lt;Master_sheet_Kriterien!$J$10,1,IF(BD79&lt;Master_sheet_Kriterien!$K$10,2,IF(BD79&lt;Master_sheet_Kriterien!$L$10,3,IF(BD79&lt;Master_sheet_Kriterien!$M$10,4,5))))</f>
        <v>3</v>
      </c>
      <c r="BF79" s="65">
        <f>VLOOKUP($D79,Struktur_daten_BW_2017!$B$7:$AH$452,Calc_Targetkreise!BF$5,FALSE)</f>
        <v>7.9</v>
      </c>
      <c r="BG79" s="62">
        <f>IF(BF79&lt;Master_sheet_Kriterien!$J$12,1,IF(BF79&lt;Master_sheet_Kriterien!$K$12,2,IF(BF79&lt;Master_sheet_Kriterien!$L$12,3,IF(BF79&lt;Master_sheet_Kriterien!$M$12,4,5))))</f>
        <v>3</v>
      </c>
      <c r="BH79" s="65">
        <f>VLOOKUP($D79,Struktur_daten_BW_2017!$B$7:$AH$452,Calc_Targetkreise!BH$5,FALSE)</f>
        <v>11.7</v>
      </c>
      <c r="BI79" s="62">
        <f>IF(BH79&lt;Master_sheet_Kriterien!$J$14,1,IF(BH79&lt;Master_sheet_Kriterien!$K$14,2,IF(BH79&lt;Master_sheet_Kriterien!$L$14,3,IF(BH79&lt;Master_sheet_Kriterien!$M$14,4,5))))</f>
        <v>3</v>
      </c>
      <c r="BJ79" s="65">
        <f>VLOOKUP($D79,Struktur_daten_BW_2017!$B$7:$AH$452,Calc_Targetkreise!BJ$5,FALSE)</f>
        <v>36.2</v>
      </c>
      <c r="BK79" s="62">
        <f>IF(BJ79&lt;Master_sheet_Kriterien!$J$16,1,IF(BJ79&lt;Master_sheet_Kriterien!$K$16,2,IF(BJ79&lt;Master_sheet_Kriterien!$L$16,3,IF(BJ79&lt;Master_sheet_Kriterien!$M$16,4,5))))</f>
        <v>3</v>
      </c>
      <c r="BL79" s="65">
        <f>VLOOKUP($D79,Struktur_daten_BW_2017!$B$7:$AH$452,Calc_Targetkreise!BL$5,FALSE)</f>
        <v>16.1</v>
      </c>
      <c r="BM79" s="62">
        <f>IF(BL79&lt;Master_sheet_Kriterien!$J$18,1,IF(BL79&lt;Master_sheet_Kriterien!$K$18,2,IF(BL79&lt;Master_sheet_Kriterien!$L$18,3,IF(BL79&lt;Master_sheet_Kriterien!$M$18,4,5))))</f>
        <v>3</v>
      </c>
      <c r="BN79" s="65">
        <f>VLOOKUP($D79,Struktur_daten_BW_2017!$B$7:$AH$452,Calc_Targetkreise!BN$5,FALSE)</f>
        <v>11.5</v>
      </c>
      <c r="BO79" s="62">
        <f>IF(BN79&lt;Master_sheet_Kriterien!$J$20,1,IF(BN79&lt;Master_sheet_Kriterien!$K$20,2,IF(BN79&lt;Master_sheet_Kriterien!$L$20,3,IF(BN79&lt;Master_sheet_Kriterien!$M$20,4,5))))</f>
        <v>4</v>
      </c>
      <c r="BP79" s="59">
        <f>VLOOKUP($D79,Struktur_daten_BW_2017!$B$7:$AH$452,Calc_Targetkreise!BP$5,FALSE)</f>
        <v>22492</v>
      </c>
      <c r="BQ79" s="62">
        <f>IF(BP79&lt;Master_sheet_Kriterien!$J$38,1,IF(BP79&lt;Master_sheet_Kriterien!$K$38,2,IF(BP79&lt;Master_sheet_Kriterien!$L$38,3,IF(BP79&lt;Master_sheet_Kriterien!$M$38,4,5))))</f>
        <v>4</v>
      </c>
      <c r="BR79" s="65">
        <f>VLOOKUP($D79,Struktur_daten_BW_2017!$B$7:$AH$452,Calc_Targetkreise!BR$5,FALSE)</f>
        <v>39</v>
      </c>
      <c r="BS79" s="62">
        <f>IF(BR79&lt;Master_sheet_Kriterien!$J$24,1,IF(BR79&lt;Master_sheet_Kriterien!$K$24,2,IF(BR79&lt;Master_sheet_Kriterien!$L$24,3,IF(BR79&lt;Master_sheet_Kriterien!$M$24,4,5))))</f>
        <v>4</v>
      </c>
      <c r="BT79" s="65">
        <f>VLOOKUP($D79,Struktur_daten_BW_2017!$B$7:$AH$452,Calc_Targetkreise!BT$5,FALSE)</f>
        <v>14.2</v>
      </c>
      <c r="BU79" s="62">
        <f>IF(BT79&lt;Master_sheet_Kriterien!$J$26,1,IF(BT79&lt;Master_sheet_Kriterien!$K$26,2,IF(BT79&lt;Master_sheet_Kriterien!$L$26,3,IF(BT79&lt;Master_sheet_Kriterien!$M$26,4,5))))</f>
        <v>4</v>
      </c>
      <c r="BV79" s="65">
        <f t="shared" si="13"/>
        <v>4.39632</v>
      </c>
      <c r="BW79" s="62">
        <f>IF(BV79&lt;Master_sheet_Kriterien!$J$28,1,IF(BV79&lt;Master_sheet_Kriterien!$K$28,2,IF(BV79&lt;Master_sheet_Kriterien!$L$28,3,IF(BV79&lt;Master_sheet_Kriterien!$M$28,4,5))))</f>
        <v>4</v>
      </c>
      <c r="BX79" s="65">
        <f>VLOOKUP($D79,Struktur_daten_BW_2017!$B$7:$AH$452,Calc_Targetkreise!BX$5,FALSE)</f>
        <v>16.90140845</v>
      </c>
      <c r="BY79" s="62">
        <f>IF(BX79&lt;Master_sheet_Kriterien!$J$30,1,IF(BX79&lt;Master_sheet_Kriterien!$K$30,2,IF(BX79&lt;Master_sheet_Kriterien!$L$30,3,IF(BX79&lt;Master_sheet_Kriterien!$M$30,4,5))))</f>
        <v>2</v>
      </c>
      <c r="BZ79" s="65"/>
      <c r="CA79" s="62">
        <f>IF(BZ79&lt;Master_sheet_Kriterien!$J$32,1,IF(BZ79&lt;Master_sheet_Kriterien!$K$32,2,IF(BZ79&lt;Master_sheet_Kriterien!$L$32,3,IF(BZ79&lt;Master_sheet_Kriterien!$M$32,4,5))))</f>
        <v>1</v>
      </c>
      <c r="CB79" s="65"/>
      <c r="CC79" s="62">
        <f>IF(CB79&lt;Master_sheet_Kriterien!$J$34,1,IF(CB79&lt;Master_sheet_Kriterien!$K$34,2,IF(CB79&lt;Master_sheet_Kriterien!$L$34,3,IF(CB79&lt;Master_sheet_Kriterien!$M$34,4,5))))</f>
        <v>1</v>
      </c>
      <c r="CD79" s="65">
        <f>100-VLOOKUP($D79,Struktur_daten_BW_2017!$B$7:$AH$452,Calc_Targetkreise!CD$5,FALSE)</f>
        <v>61.1</v>
      </c>
      <c r="CE79" s="62">
        <f>IF(CD79&lt;Master_sheet_Kriterien!$J$40,1,IF(CD79&lt;Master_sheet_Kriterien!$K$40,2,IF(CD79&lt;Master_sheet_Kriterien!$L$40,3,IF(CD79&lt;Master_sheet_Kriterien!$M$40,4,5))))</f>
        <v>4</v>
      </c>
      <c r="CF79" s="61"/>
      <c r="CG79" s="59">
        <f>VLOOKUP($D79,EW_19_Kreise!$A$6:$CQ$406,Calc_Targetkreise!CG$5,FALSE)/1000</f>
        <v>112.713</v>
      </c>
      <c r="CH79" s="59">
        <f>VLOOKUP($D79,BW_17_Kreise!$B$7:$CC$410,Calc_Targetkreise!CH$5,FALSE)/1000</f>
        <v>112.624</v>
      </c>
      <c r="CI79" s="59">
        <f>VLOOKUP($D79,EW_Erg_09_14_Kreise!$A$10:$BK$412,Calc_Targetkreise!CI$5,FALSE)/1000</f>
        <v>113.987</v>
      </c>
      <c r="CJ79" s="59">
        <f>VLOOKUP($D79,EW_Erg_09_14_Kreise!$A$10:$BK$412,Calc_Targetkreise!CJ$5,FALSE)/1000</f>
        <v>114.904</v>
      </c>
      <c r="CK79" s="59">
        <f>VLOOKUP($D79,EW_Erg_09_14_Kreise!$A$10:$BK$412,Calc_Targetkreise!CK$5,FALSE)/1000</f>
        <v>46.589</v>
      </c>
      <c r="CL79" s="45"/>
      <c r="CM79" s="59">
        <f>VLOOKUP($D79,Struktur_daten_BW_2017!$B$7:$AH$452,Calc_Targetkreise!CM$5,FALSE)</f>
        <v>309.6</v>
      </c>
      <c r="CN79" s="66">
        <v>2.0</v>
      </c>
      <c r="CO79" s="67">
        <f t="shared" si="16"/>
        <v>0.00645994832</v>
      </c>
      <c r="CP79" s="62">
        <f>IF(CO79&lt;Master_sheet_Kriterien!$J$58,1,IF(CO79&lt;Master_sheet_Kriterien!$K$58,2,IF(CO79&lt;Master_sheet_Kriterien!$L$58,3,IF(CO79&lt;Master_sheet_Kriterien!$M$58,4,5))))</f>
        <v>1</v>
      </c>
      <c r="CQ79" s="66">
        <v>0.0</v>
      </c>
      <c r="CR79" s="67">
        <f t="shared" si="17"/>
        <v>0</v>
      </c>
      <c r="CS79" s="62">
        <f>IF(CR79&lt;Master_sheet_Kriterien!$J$59,1,IF(CR79&lt;Master_sheet_Kriterien!$K$59,2,IF(CR79&lt;Master_sheet_Kriterien!$L$59,3,IF(CR79&lt;Master_sheet_Kriterien!$M$59,4,5))))</f>
        <v>1</v>
      </c>
      <c r="CT79" s="66">
        <v>2.0</v>
      </c>
      <c r="CU79" s="44"/>
      <c r="CV79" s="66">
        <v>0.0</v>
      </c>
      <c r="CW79" s="68"/>
      <c r="CY79" s="31">
        <f t="shared" si="18"/>
        <v>5122</v>
      </c>
      <c r="DB79" s="76" t="str">
        <f t="shared" si="19"/>
        <v>Solingen, Klingenstadt</v>
      </c>
      <c r="DC79" s="58">
        <f t="shared" si="20"/>
        <v>79</v>
      </c>
      <c r="DD79" s="77">
        <f t="shared" si="21"/>
        <v>185</v>
      </c>
      <c r="DE79" s="72">
        <f t="shared" si="22"/>
        <v>0.005842486562</v>
      </c>
      <c r="DG79" s="76" t="str">
        <f t="shared" si="23"/>
        <v>Solingen, Klingenstadt</v>
      </c>
      <c r="DH79" s="58" t="str">
        <f t="shared" si="24"/>
        <v>#REF!</v>
      </c>
      <c r="DI79" s="75">
        <f t="shared" si="25"/>
        <v>179.0645995</v>
      </c>
      <c r="DJ79" s="78">
        <f t="shared" si="26"/>
        <v>0.005842486562</v>
      </c>
      <c r="DK79" s="75"/>
      <c r="DL79" s="75"/>
      <c r="DM79" s="75"/>
      <c r="DN79" s="75"/>
      <c r="DO79" s="75"/>
      <c r="DP79" s="44"/>
    </row>
    <row r="80" ht="16.5" customHeight="1">
      <c r="A80" s="58">
        <f t="shared" si="5"/>
        <v>27</v>
      </c>
      <c r="B80" s="58">
        <f t="shared" si="6"/>
        <v>217</v>
      </c>
      <c r="C80" s="58" t="s">
        <v>227</v>
      </c>
      <c r="D80" s="58">
        <v>5124.0</v>
      </c>
      <c r="E80" s="58" t="s">
        <v>237</v>
      </c>
      <c r="F80" s="59">
        <f>VLOOKUP($D80,EW_19_Kreise!$A$6:$CQ$406,Calc_Targetkreise!F$5,FALSE)/1000</f>
        <v>139.485</v>
      </c>
      <c r="G80" s="59">
        <f>VLOOKUP($D80,BW_17_Kreise!$B$7:$CC$410,Calc_Targetkreise!G$5,FALSE)/1000</f>
        <v>174.837</v>
      </c>
      <c r="H80" s="59">
        <f>VLOOKUP($D80,EW_Erg_09_14_Kreise!$A$10:$BK$412,Calc_Targetkreise!H$5,FALSE)/1000</f>
        <v>117.009</v>
      </c>
      <c r="I80" s="60">
        <f t="shared" ref="I80:K80" si="320">F80/CG80</f>
        <v>0.5836241307</v>
      </c>
      <c r="J80" s="60">
        <f t="shared" si="320"/>
        <v>0.7251548094</v>
      </c>
      <c r="K80" s="60">
        <f t="shared" si="320"/>
        <v>0.4757178925</v>
      </c>
      <c r="L80" s="61">
        <f t="shared" ref="L80:M80" si="321">1-(T80+X80)</f>
        <v>0.5907875399</v>
      </c>
      <c r="M80" s="61">
        <f t="shared" si="321"/>
        <v>0.4692828177</v>
      </c>
      <c r="N80" s="62">
        <f>IF(L80&lt;Master_sheet_Kriterien!$J$46,1,IF(L80&lt;Master_sheet_Kriterien!$K$46,2,IF(L80&lt;Master_sheet_Kriterien!$L$46,3,IF(L80&lt;Master_sheet_Kriterien!$M$46,4,5))))</f>
        <v>5</v>
      </c>
      <c r="O80" s="62">
        <f>IF(M80&lt;Master_sheet_Kriterien!$J$46,1,IF(M80&lt;Master_sheet_Kriterien!$K$46,2,IF(M80&lt;Master_sheet_Kriterien!$L$46,3,IF(M80&lt;Master_sheet_Kriterien!$M$46,4,5))))</f>
        <v>4</v>
      </c>
      <c r="P80" s="61">
        <f t="shared" ref="P80:Q80" si="322">1-(T80+AM80)</f>
        <v>0.6791052801</v>
      </c>
      <c r="Q80" s="61">
        <f t="shared" si="322"/>
        <v>0.6187420283</v>
      </c>
      <c r="R80" s="62">
        <f>IF(P80&lt;Master_sheet_Kriterien!$J$46,1,IF(P80&lt;Master_sheet_Kriterien!$K$46,2,IF(P80&lt;Master_sheet_Kriterien!$L$46,3,IF(P80&lt;Master_sheet_Kriterien!$M$46,4,5))))</f>
        <v>5</v>
      </c>
      <c r="S80" s="62">
        <f>IF(Q80&lt;Master_sheet_Kriterien!$J$46,1,IF(Q80&lt;Master_sheet_Kriterien!$K$46,2,IF(Q80&lt;Master_sheet_Kriterien!$L$46,3,IF(Q80&lt;Master_sheet_Kriterien!$M$46,4,5))))</f>
        <v>5</v>
      </c>
      <c r="T80" s="61">
        <f>VLOOKUP($D80,EW_19_Kreise!$A$6:$CQ$406,Calc_Targetkreise!T$5,FALSE)/1000/F80</f>
        <v>0.223192458</v>
      </c>
      <c r="U80" s="63">
        <f>VLOOKUP($D80,BW_17_Kreise!$B$7:$CC$410,Calc_Targetkreise!U$5,FALSE)/1000/$G80</f>
        <v>0.2729799756</v>
      </c>
      <c r="V80" s="61">
        <f>VLOOKUP(Calc_Targetkreise!$D80,EW_Erg_09_14_Kreise!$A$7:$BK$412,Calc_Targetkreise!V$5,FALSE)/1000/$H80</f>
        <v>0.2839439701</v>
      </c>
      <c r="W80" s="61">
        <f>VLOOKUP(Calc_Targetkreise!$D80,EW_Erg_09_14_Kreise!$A$7:$BK$412,Calc_Targetkreise!W$5,FALSE)/1000/CK80</f>
        <v>0.3183471826</v>
      </c>
      <c r="X80" s="61">
        <f>VLOOKUP($D80,EW_19_Kreise!$A$6:$CQ$406,Calc_Targetkreise!X$5,FALSE)/1000/F80</f>
        <v>0.1860200022</v>
      </c>
      <c r="Y80" s="63">
        <f>VLOOKUP($D80,BW_17_Kreise!$B$7:$CC$410,Calc_Targetkreise!Y$5,FALSE)/1000/$G80</f>
        <v>0.2577372067</v>
      </c>
      <c r="Z80" s="61">
        <f>VLOOKUP(Calc_Targetkreise!$D80,EW_Erg_09_14_Kreise!$A$7:$BK$412,Calc_Targetkreise!Z$5,FALSE)/1000/$H80</f>
        <v>0.3213086173</v>
      </c>
      <c r="AA80" s="61">
        <f>VLOOKUP(Calc_Targetkreise!$D80,EW_Erg_09_14_Kreise!$A$7:$BK$412,Calc_Targetkreise!AA$5,FALSE)/1000/$H80</f>
        <v>0.2074626738</v>
      </c>
      <c r="AB80" s="61">
        <f>VLOOKUP($D80,EW_19_Kreise!$A$6:$CQ$406,Calc_Targetkreise!AB$5,FALSE)/1000/F80</f>
        <v>0.2539341148</v>
      </c>
      <c r="AC80" s="63">
        <f>VLOOKUP($D80,BW_17_Kreise!$B$7:$CC$410,Calc_Targetkreise!AC$5,FALSE)/1000/$G80</f>
        <v>0.0853652259</v>
      </c>
      <c r="AD80" s="61">
        <f>VLOOKUP(Calc_Targetkreise!$D80,EW_Erg_09_14_Kreise!$A$7:$BK$412,Calc_Targetkreise!AD$5,FALSE)/1000/$H80</f>
        <v>0.1273833637</v>
      </c>
      <c r="AE80" s="62">
        <f>IF(AC80&lt;Master_sheet_Kriterien!$J$54,1,IF(AC80&lt;Master_sheet_Kriterien!$K$54,2,IF(AC80&lt;Master_sheet_Kriterien!$L$54,3,IF(AC80&lt;Master_sheet_Kriterien!$M$54,4,5))))</f>
        <v>3</v>
      </c>
      <c r="AF80" s="61">
        <f>VLOOKUP(Calc_Targetkreise!$D80,EW_Erg_09_14_Kreise!$A$7:$BK$412,Calc_Targetkreise!AF$5,FALSE)/1000/$H80</f>
        <v>0.131237768</v>
      </c>
      <c r="AG80" s="63">
        <f>VLOOKUP($D80,BW_17_Kreise!$B$7:$CC$410,Calc_Targetkreise!AG$5,FALSE)/1000/$G80</f>
        <v>0.1276846434</v>
      </c>
      <c r="AH80" s="61">
        <f>VLOOKUP(Calc_Targetkreise!$D80,EW_Erg_09_14_Kreise!$A$7:$BK$412,Calc_Targetkreise!AH$5,FALSE)/1000/$H80</f>
        <v>0.04820996675</v>
      </c>
      <c r="AI80" s="61">
        <f>VLOOKUP(Calc_Targetkreise!$D80,EW_Erg_09_14_Kreise!$A$7:$BK$412,Calc_Targetkreise!AI$5,FALSE)/1000/$H80</f>
        <v>0.1014280953</v>
      </c>
      <c r="AJ80" s="63">
        <f>VLOOKUP($D80,BW_17_Kreise!$B$7:$CC$410,Calc_Targetkreise!AJ$5,FALSE)/1000/$G80</f>
        <v>0.1040340431</v>
      </c>
      <c r="AK80" s="61">
        <f>VLOOKUP(Calc_Targetkreise!$D80,EW_Erg_09_14_Kreise!$A$7:$BK$412,Calc_Targetkreise!AK$5,FALSE)/1000/$H80</f>
        <v>0.07384902016</v>
      </c>
      <c r="AL80" s="61">
        <f>VLOOKUP(Calc_Targetkreise!$D80,EW_Erg_09_14_Kreise!$A$7:$BK$412,Calc_Targetkreise!AL$5,FALSE)/1000/$H80</f>
        <v>0.05280790367</v>
      </c>
      <c r="AM80" s="61">
        <f>VLOOKUP($D80,EW_19_Kreise!$A$6:$CQ$406,Calc_Targetkreise!AM$5,FALSE)/1000/F80</f>
        <v>0.09770226189</v>
      </c>
      <c r="AN80" s="63">
        <f>VLOOKUP($D80,BW_17_Kreise!$B$7:$CC$410,Calc_Targetkreise!AN$5,FALSE)/1000/$G80</f>
        <v>0.1082779961</v>
      </c>
      <c r="AO80" s="61">
        <f>VLOOKUP(Calc_Targetkreise!$D80,EW_Erg_09_14_Kreise!$A$7:$BK$412,Calc_Targetkreise!AO$5,FALSE)/1000/$H80</f>
        <v>0.06026886821</v>
      </c>
      <c r="AP80" s="61">
        <f>VLOOKUP(Calc_Targetkreise!$D80,EW_Erg_09_14_Kreise!$A$7:$BK$412,Calc_Targetkreise!AP$5,FALSE)/1000/$H80</f>
        <v>0.0002649368852</v>
      </c>
      <c r="AQ80" s="61">
        <f t="shared" ref="AQ80:AR80" si="323">1-U80-Y80-AC80-AG80-AJ80-AN80</f>
        <v>0.04392090919</v>
      </c>
      <c r="AR80" s="61">
        <f t="shared" si="323"/>
        <v>0.0850361938</v>
      </c>
      <c r="AS80" s="61">
        <f t="shared" si="11"/>
        <v>0.1884514397</v>
      </c>
      <c r="AT80" s="63">
        <f>VLOOKUP($D80,BW_17_Kreise!$B$7:$CC$410,Calc_Targetkreise!AT$5,FALSE)/1000/$G80</f>
        <v>0.005370716725</v>
      </c>
      <c r="AU80" s="61">
        <f>VLOOKUP(Calc_Targetkreise!$D80,EW_Erg_09_14_Kreise!$A$7:$BK$412,Calc_Targetkreise!AU$5,FALSE)/1000/$H80</f>
        <v>0.01699869241</v>
      </c>
      <c r="AV80" s="62">
        <f>IF(AU80&lt;Master_sheet_Kriterien!$J$44,1,IF(AU80&lt;Master_sheet_Kriterien!$K$44,2,IF(AU80&lt;Master_sheet_Kriterien!$L$44,3,IF(AU80&lt;Master_sheet_Kriterien!$M$44,4,5))))</f>
        <v>5</v>
      </c>
      <c r="AW80" s="61">
        <f>VLOOKUP(Calc_Targetkreise!$D80,EW_Erg_09_14_Kreise!$A$7:$BK$412,Calc_Targetkreise!AW$5,FALSE)/1000/$H80</f>
        <v>0.007435325488</v>
      </c>
      <c r="AX80" s="61">
        <f>VLOOKUP($D80,EW_19_Kreise!$A$6:$CQ$406,Calc_Targetkreise!AX$5,FALSE)/1000/F80</f>
        <v>0.006194214432</v>
      </c>
      <c r="AY80" s="62">
        <f>IF(AX80&lt;Master_sheet_Kriterien!$J$56,1,IF(AX80&lt;Master_sheet_Kriterien!$K$56,2,IF(AX80&lt;Master_sheet_Kriterien!$L$56,3,IF(AX80&lt;Master_sheet_Kriterien!$M$56,4,5))))</f>
        <v>4</v>
      </c>
      <c r="AZ80" s="64">
        <f>VLOOKUP($D80,EW_19_Kreise!$A$6:$CQ$406,Calc_Targetkreise!AZ$5,FALSE)</f>
        <v>864</v>
      </c>
      <c r="BA80" s="62">
        <f>IF(AZ80&lt;Master_sheet_Kriterien!$J$57,1,IF(AZ80&lt;Master_sheet_Kriterien!$K$57,2,IF(AZ80&lt;Master_sheet_Kriterien!$L$57,3,IF(AZ80&lt;Master_sheet_Kriterien!$M$56,4,5))))</f>
        <v>5</v>
      </c>
      <c r="BB80" s="59">
        <f>VLOOKUP($D80,Struktur_daten_BW_2017!$B$7:$AH$452,Calc_Targetkreise!BB$5,FALSE)</f>
        <v>2359.2</v>
      </c>
      <c r="BC80" s="62">
        <f>IF(BB80&lt;Master_sheet_Kriterien!$J$8,1,IF(BB80&lt;Master_sheet_Kriterien!$K$8,2,IF(BB80&lt;Master_sheet_Kriterien!$L$8,3,IF(BB80&lt;Master_sheet_Kriterien!$M$8,4,5))))</f>
        <v>5</v>
      </c>
      <c r="BD80" s="65">
        <f t="shared" si="12"/>
        <v>25.9224</v>
      </c>
      <c r="BE80" s="62">
        <f>IF(BD80&lt;Master_sheet_Kriterien!$J$10,1,IF(BD80&lt;Master_sheet_Kriterien!$K$10,2,IF(BD80&lt;Master_sheet_Kriterien!$L$10,3,IF(BD80&lt;Master_sheet_Kriterien!$M$10,4,5))))</f>
        <v>4</v>
      </c>
      <c r="BF80" s="65">
        <f>VLOOKUP($D80,Struktur_daten_BW_2017!$B$7:$AH$452,Calc_Targetkreise!BF$5,FALSE)</f>
        <v>8.4</v>
      </c>
      <c r="BG80" s="62">
        <f>IF(BF80&lt;Master_sheet_Kriterien!$J$12,1,IF(BF80&lt;Master_sheet_Kriterien!$K$12,2,IF(BF80&lt;Master_sheet_Kriterien!$L$12,3,IF(BF80&lt;Master_sheet_Kriterien!$M$12,4,5))))</f>
        <v>4</v>
      </c>
      <c r="BH80" s="65">
        <f>VLOOKUP($D80,Struktur_daten_BW_2017!$B$7:$AH$452,Calc_Targetkreise!BH$5,FALSE)</f>
        <v>13.1</v>
      </c>
      <c r="BI80" s="62">
        <f>IF(BH80&lt;Master_sheet_Kriterien!$J$14,1,IF(BH80&lt;Master_sheet_Kriterien!$K$14,2,IF(BH80&lt;Master_sheet_Kriterien!$L$14,3,IF(BH80&lt;Master_sheet_Kriterien!$M$14,4,5))))</f>
        <v>4</v>
      </c>
      <c r="BJ80" s="65">
        <f>VLOOKUP($D80,Struktur_daten_BW_2017!$B$7:$AH$452,Calc_Targetkreise!BJ$5,FALSE)</f>
        <v>35.1</v>
      </c>
      <c r="BK80" s="62">
        <f>IF(BJ80&lt;Master_sheet_Kriterien!$J$16,1,IF(BJ80&lt;Master_sheet_Kriterien!$K$16,2,IF(BJ80&lt;Master_sheet_Kriterien!$L$16,3,IF(BJ80&lt;Master_sheet_Kriterien!$M$16,4,5))))</f>
        <v>2</v>
      </c>
      <c r="BL80" s="65">
        <f>VLOOKUP($D80,Struktur_daten_BW_2017!$B$7:$AH$452,Calc_Targetkreise!BL$5,FALSE)</f>
        <v>15.8</v>
      </c>
      <c r="BM80" s="62">
        <f>IF(BL80&lt;Master_sheet_Kriterien!$J$18,1,IF(BL80&lt;Master_sheet_Kriterien!$K$18,2,IF(BL80&lt;Master_sheet_Kriterien!$L$18,3,IF(BL80&lt;Master_sheet_Kriterien!$M$18,4,5))))</f>
        <v>2</v>
      </c>
      <c r="BN80" s="65">
        <f>VLOOKUP($D80,Struktur_daten_BW_2017!$B$7:$AH$452,Calc_Targetkreise!BN$5,FALSE)</f>
        <v>11.2</v>
      </c>
      <c r="BO80" s="62">
        <f>IF(BN80&lt;Master_sheet_Kriterien!$J$20,1,IF(BN80&lt;Master_sheet_Kriterien!$K$20,2,IF(BN80&lt;Master_sheet_Kriterien!$L$20,3,IF(BN80&lt;Master_sheet_Kriterien!$M$20,4,5))))</f>
        <v>4</v>
      </c>
      <c r="BP80" s="59">
        <f>VLOOKUP($D80,Struktur_daten_BW_2017!$B$7:$AH$452,Calc_Targetkreise!BP$5,FALSE)</f>
        <v>20746</v>
      </c>
      <c r="BQ80" s="62">
        <f>IF(BP80&lt;Master_sheet_Kriterien!$J$38,1,IF(BP80&lt;Master_sheet_Kriterien!$K$38,2,IF(BP80&lt;Master_sheet_Kriterien!$L$38,3,IF(BP80&lt;Master_sheet_Kriterien!$M$38,4,5))))</f>
        <v>3</v>
      </c>
      <c r="BR80" s="65">
        <f>VLOOKUP($D80,Struktur_daten_BW_2017!$B$7:$AH$452,Calc_Targetkreise!BR$5,FALSE)</f>
        <v>39.1</v>
      </c>
      <c r="BS80" s="62">
        <f>IF(BR80&lt;Master_sheet_Kriterien!$J$24,1,IF(BR80&lt;Master_sheet_Kriterien!$K$24,2,IF(BR80&lt;Master_sheet_Kriterien!$L$24,3,IF(BR80&lt;Master_sheet_Kriterien!$M$24,4,5))))</f>
        <v>4</v>
      </c>
      <c r="BT80" s="65">
        <f>VLOOKUP($D80,Struktur_daten_BW_2017!$B$7:$AH$452,Calc_Targetkreise!BT$5,FALSE)</f>
        <v>14.1</v>
      </c>
      <c r="BU80" s="62">
        <f>IF(BT80&lt;Master_sheet_Kriterien!$J$26,1,IF(BT80&lt;Master_sheet_Kriterien!$K$26,2,IF(BT80&lt;Master_sheet_Kriterien!$L$26,3,IF(BT80&lt;Master_sheet_Kriterien!$M$26,4,5))))</f>
        <v>4</v>
      </c>
      <c r="BV80" s="65">
        <f t="shared" si="13"/>
        <v>4.35126</v>
      </c>
      <c r="BW80" s="62">
        <f>IF(BV80&lt;Master_sheet_Kriterien!$J$28,1,IF(BV80&lt;Master_sheet_Kriterien!$K$28,2,IF(BV80&lt;Master_sheet_Kriterien!$L$28,3,IF(BV80&lt;Master_sheet_Kriterien!$M$28,4,5))))</f>
        <v>4</v>
      </c>
      <c r="BX80" s="65">
        <f>VLOOKUP($D80,Struktur_daten_BW_2017!$B$7:$AH$452,Calc_Targetkreise!BX$5,FALSE)</f>
        <v>23.40425532</v>
      </c>
      <c r="BY80" s="62">
        <f>IF(BX80&lt;Master_sheet_Kriterien!$J$30,1,IF(BX80&lt;Master_sheet_Kriterien!$K$30,2,IF(BX80&lt;Master_sheet_Kriterien!$L$30,3,IF(BX80&lt;Master_sheet_Kriterien!$M$30,4,5))))</f>
        <v>3</v>
      </c>
      <c r="BZ80" s="65">
        <f t="shared" ref="BZ80:BZ81" si="328">CL80/1000</f>
        <v>22.29</v>
      </c>
      <c r="CA80" s="62">
        <f>IF(BZ80&lt;Master_sheet_Kriterien!$J$32,1,IF(BZ80&lt;Master_sheet_Kriterien!$K$32,2,IF(BZ80&lt;Master_sheet_Kriterien!$L$32,3,IF(BZ80&lt;Master_sheet_Kriterien!$M$32,4,5))))</f>
        <v>2</v>
      </c>
      <c r="CB80" s="65">
        <f t="shared" ref="CB80:CB81" si="329">BZ80/CM80*100</f>
        <v>7.22294232</v>
      </c>
      <c r="CC80" s="62">
        <f>IF(CB80&lt;Master_sheet_Kriterien!$J$34,1,IF(CB80&lt;Master_sheet_Kriterien!$K$34,2,IF(CB80&lt;Master_sheet_Kriterien!$L$34,3,IF(CB80&lt;Master_sheet_Kriterien!$M$34,4,5))))</f>
        <v>3</v>
      </c>
      <c r="CD80" s="65">
        <f>100-VLOOKUP($D80,Struktur_daten_BW_2017!$B$7:$AH$452,Calc_Targetkreise!CD$5,FALSE)</f>
        <v>68.8</v>
      </c>
      <c r="CE80" s="62">
        <f>IF(CD80&lt;Master_sheet_Kriterien!$J$40,1,IF(CD80&lt;Master_sheet_Kriterien!$K$40,2,IF(CD80&lt;Master_sheet_Kriterien!$L$40,3,IF(CD80&lt;Master_sheet_Kriterien!$M$40,4,5))))</f>
        <v>5</v>
      </c>
      <c r="CF80" s="61"/>
      <c r="CG80" s="59">
        <f>VLOOKUP($D80,EW_19_Kreise!$A$6:$CQ$406,Calc_Targetkreise!CG$5,FALSE)/1000</f>
        <v>238.998</v>
      </c>
      <c r="CH80" s="59">
        <f>VLOOKUP($D80,BW_17_Kreise!$B$7:$CC$410,Calc_Targetkreise!CH$5,FALSE)/1000</f>
        <v>241.103</v>
      </c>
      <c r="CI80" s="59">
        <f>VLOOKUP($D80,EW_Erg_09_14_Kreise!$A$10:$BK$412,Calc_Targetkreise!CI$5,FALSE)/1000</f>
        <v>245.963</v>
      </c>
      <c r="CJ80" s="59">
        <f>VLOOKUP($D80,EW_Erg_09_14_Kreise!$A$10:$BK$412,Calc_Targetkreise!CJ$5,FALSE)/1000</f>
        <v>251.519</v>
      </c>
      <c r="CK80" s="59">
        <f>VLOOKUP($D80,EW_Erg_09_14_Kreise!$A$10:$BK$412,Calc_Targetkreise!CK$5,FALSE)/1000</f>
        <v>96.756</v>
      </c>
      <c r="CL80" s="45">
        <v>22290.0</v>
      </c>
      <c r="CM80" s="59">
        <f>VLOOKUP($D80,Struktur_daten_BW_2017!$B$7:$AH$452,Calc_Targetkreise!CM$5,FALSE)</f>
        <v>308.6</v>
      </c>
      <c r="CN80" s="66">
        <v>22.0</v>
      </c>
      <c r="CO80" s="67">
        <f t="shared" si="16"/>
        <v>0.0712896954</v>
      </c>
      <c r="CP80" s="62">
        <f>IF(CO80&lt;Master_sheet_Kriterien!$J$58,1,IF(CO80&lt;Master_sheet_Kriterien!$K$58,2,IF(CO80&lt;Master_sheet_Kriterien!$L$58,3,IF(CO80&lt;Master_sheet_Kriterien!$M$58,4,5))))</f>
        <v>2</v>
      </c>
      <c r="CQ80" s="66">
        <v>20.0</v>
      </c>
      <c r="CR80" s="67">
        <f t="shared" si="17"/>
        <v>0.064808814</v>
      </c>
      <c r="CS80" s="62">
        <f>IF(CR80&lt;Master_sheet_Kriterien!$J$59,1,IF(CR80&lt;Master_sheet_Kriterien!$K$59,2,IF(CR80&lt;Master_sheet_Kriterien!$L$59,3,IF(CR80&lt;Master_sheet_Kriterien!$M$59,4,5))))</f>
        <v>2</v>
      </c>
      <c r="CT80" s="66">
        <v>2.0</v>
      </c>
      <c r="CU80" s="44"/>
      <c r="CV80" s="66">
        <v>0.0</v>
      </c>
      <c r="CW80" s="68"/>
      <c r="CY80" s="31">
        <f t="shared" si="18"/>
        <v>5124</v>
      </c>
      <c r="DB80" s="76" t="str">
        <f t="shared" si="19"/>
        <v>Wuppertal, Stadt</v>
      </c>
      <c r="DC80" s="58">
        <f t="shared" si="20"/>
        <v>27</v>
      </c>
      <c r="DD80" s="77">
        <f t="shared" si="21"/>
        <v>217</v>
      </c>
      <c r="DE80" s="72">
        <f t="shared" si="22"/>
        <v>0.006194214432</v>
      </c>
      <c r="DG80" s="76" t="str">
        <f t="shared" si="23"/>
        <v>Wuppertal, Stadt</v>
      </c>
      <c r="DH80" s="58" t="str">
        <f t="shared" si="24"/>
        <v>#REF!</v>
      </c>
      <c r="DI80" s="75">
        <f t="shared" si="25"/>
        <v>205.712897</v>
      </c>
      <c r="DJ80" s="78">
        <f t="shared" si="26"/>
        <v>0.006194214432</v>
      </c>
      <c r="DK80" s="75"/>
      <c r="DL80" s="75"/>
      <c r="DM80" s="75"/>
      <c r="DN80" s="75"/>
      <c r="DO80" s="75"/>
      <c r="DP80" s="44"/>
    </row>
    <row r="81" ht="16.5" customHeight="1">
      <c r="A81" s="58">
        <f t="shared" si="5"/>
        <v>157</v>
      </c>
      <c r="B81" s="58">
        <f t="shared" si="6"/>
        <v>163</v>
      </c>
      <c r="C81" s="58" t="s">
        <v>227</v>
      </c>
      <c r="D81" s="58">
        <v>5154.0</v>
      </c>
      <c r="E81" s="58" t="s">
        <v>238</v>
      </c>
      <c r="F81" s="59">
        <f>VLOOKUP($D81,EW_19_Kreise!$A$6:$CQ$406,Calc_Targetkreise!F$5,FALSE)/1000</f>
        <v>135.773</v>
      </c>
      <c r="G81" s="59">
        <f>VLOOKUP($D81,BW_17_Kreise!$B$7:$CC$410,Calc_Targetkreise!G$5,FALSE)/1000</f>
        <v>167.658</v>
      </c>
      <c r="H81" s="59">
        <f>VLOOKUP($D81,EW_Erg_09_14_Kreise!$A$10:$BK$412,Calc_Targetkreise!H$5,FALSE)/1000</f>
        <v>117.467</v>
      </c>
      <c r="I81" s="60">
        <f t="shared" ref="I81:K81" si="324">F81/CG81</f>
        <v>0.5979345576</v>
      </c>
      <c r="J81" s="60">
        <f t="shared" si="324"/>
        <v>0.7415345694</v>
      </c>
      <c r="K81" s="60">
        <f t="shared" si="324"/>
        <v>0.5172843529</v>
      </c>
      <c r="L81" s="61">
        <f t="shared" ref="L81:M81" si="325">1-(T81+X81)</f>
        <v>0.4705353789</v>
      </c>
      <c r="M81" s="61">
        <f t="shared" si="325"/>
        <v>0.3497715588</v>
      </c>
      <c r="N81" s="62">
        <f>IF(L81&lt;Master_sheet_Kriterien!$J$46,1,IF(L81&lt;Master_sheet_Kriterien!$K$46,2,IF(L81&lt;Master_sheet_Kriterien!$L$46,3,IF(L81&lt;Master_sheet_Kriterien!$M$46,4,5))))</f>
        <v>4</v>
      </c>
      <c r="O81" s="62">
        <f>IF(M81&lt;Master_sheet_Kriterien!$J$46,1,IF(M81&lt;Master_sheet_Kriterien!$K$46,2,IF(M81&lt;Master_sheet_Kriterien!$L$46,3,IF(M81&lt;Master_sheet_Kriterien!$M$46,4,5))))</f>
        <v>1</v>
      </c>
      <c r="P81" s="61">
        <f t="shared" ref="P81:Q81" si="326">1-(T81+AM81)</f>
        <v>0.5769409235</v>
      </c>
      <c r="Q81" s="61">
        <f t="shared" si="326"/>
        <v>0.5149590237</v>
      </c>
      <c r="R81" s="62">
        <f>IF(P81&lt;Master_sheet_Kriterien!$J$46,1,IF(P81&lt;Master_sheet_Kriterien!$K$46,2,IF(P81&lt;Master_sheet_Kriterien!$L$46,3,IF(P81&lt;Master_sheet_Kriterien!$M$46,4,5))))</f>
        <v>5</v>
      </c>
      <c r="S81" s="62">
        <f>IF(Q81&lt;Master_sheet_Kriterien!$J$46,1,IF(Q81&lt;Master_sheet_Kriterien!$K$46,2,IF(Q81&lt;Master_sheet_Kriterien!$L$46,3,IF(Q81&lt;Master_sheet_Kriterien!$M$46,4,5))))</f>
        <v>4</v>
      </c>
      <c r="T81" s="61">
        <f>VLOOKUP($D81,EW_19_Kreise!$A$6:$CQ$406,Calc_Targetkreise!T$5,FALSE)/1000/F81</f>
        <v>0.359033092</v>
      </c>
      <c r="U81" s="63">
        <f>VLOOKUP($D81,BW_17_Kreise!$B$7:$CC$410,Calc_Targetkreise!U$5,FALSE)/1000/$G81</f>
        <v>0.4157272543</v>
      </c>
      <c r="V81" s="61">
        <f>VLOOKUP(Calc_Targetkreise!$D81,EW_Erg_09_14_Kreise!$A$7:$BK$412,Calc_Targetkreise!V$5,FALSE)/1000/$H81</f>
        <v>0.4574220845</v>
      </c>
      <c r="W81" s="61">
        <f>VLOOKUP(Calc_Targetkreise!$D81,EW_Erg_09_14_Kreise!$A$7:$BK$412,Calc_Targetkreise!W$5,FALSE)/1000/CK81</f>
        <v>0.4885151679</v>
      </c>
      <c r="X81" s="61">
        <f>VLOOKUP($D81,EW_19_Kreise!$A$6:$CQ$406,Calc_Targetkreise!X$5,FALSE)/1000/F81</f>
        <v>0.1704315291</v>
      </c>
      <c r="Y81" s="63">
        <f>VLOOKUP($D81,BW_17_Kreise!$B$7:$CC$410,Calc_Targetkreise!Y$5,FALSE)/1000/$G81</f>
        <v>0.2345011869</v>
      </c>
      <c r="Z81" s="61">
        <f>VLOOKUP(Calc_Targetkreise!$D81,EW_Erg_09_14_Kreise!$A$7:$BK$412,Calc_Targetkreise!Z$5,FALSE)/1000/$H81</f>
        <v>0.2782483591</v>
      </c>
      <c r="AA81" s="61">
        <f>VLOOKUP(Calc_Targetkreise!$D81,EW_Erg_09_14_Kreise!$A$7:$BK$412,Calc_Targetkreise!AA$5,FALSE)/1000/$H81</f>
        <v>0.1696561588</v>
      </c>
      <c r="AB81" s="61">
        <f>VLOOKUP($D81,EW_19_Kreise!$A$6:$CQ$406,Calc_Targetkreise!AB$5,FALSE)/1000/F81</f>
        <v>0.2172302299</v>
      </c>
      <c r="AC81" s="63">
        <f>VLOOKUP($D81,BW_17_Kreise!$B$7:$CC$410,Calc_Targetkreise!AC$5,FALSE)/1000/$G81</f>
        <v>0.06022975343</v>
      </c>
      <c r="AD81" s="61">
        <f>VLOOKUP(Calc_Targetkreise!$D81,EW_Erg_09_14_Kreise!$A$7:$BK$412,Calc_Targetkreise!AD$5,FALSE)/1000/$H81</f>
        <v>0.08661155899</v>
      </c>
      <c r="AE81" s="62">
        <f>IF(AC81&lt;Master_sheet_Kriterien!$J$54,1,IF(AC81&lt;Master_sheet_Kriterien!$K$54,2,IF(AC81&lt;Master_sheet_Kriterien!$L$54,3,IF(AC81&lt;Master_sheet_Kriterien!$M$54,4,5))))</f>
        <v>2</v>
      </c>
      <c r="AF81" s="61">
        <f>VLOOKUP(Calc_Targetkreise!$D81,EW_Erg_09_14_Kreise!$A$7:$BK$412,Calc_Targetkreise!AF$5,FALSE)/1000/$H81</f>
        <v>0.0765236194</v>
      </c>
      <c r="AG81" s="63">
        <f>VLOOKUP($D81,BW_17_Kreise!$B$7:$CC$410,Calc_Targetkreise!AG$5,FALSE)/1000/$G81</f>
        <v>0.1353171337</v>
      </c>
      <c r="AH81" s="61">
        <f>VLOOKUP(Calc_Targetkreise!$D81,EW_Erg_09_14_Kreise!$A$7:$BK$412,Calc_Targetkreise!AH$5,FALSE)/1000/$H81</f>
        <v>0.04708556446</v>
      </c>
      <c r="AI81" s="61">
        <f>VLOOKUP(Calc_Targetkreise!$D81,EW_Erg_09_14_Kreise!$A$7:$BK$412,Calc_Targetkreise!AI$5,FALSE)/1000/$H81</f>
        <v>0.1033907395</v>
      </c>
      <c r="AJ81" s="63">
        <f>VLOOKUP($D81,BW_17_Kreise!$B$7:$CC$410,Calc_Targetkreise!AJ$5,FALSE)/1000/$G81</f>
        <v>0.05586372258</v>
      </c>
      <c r="AK81" s="61">
        <f>VLOOKUP(Calc_Targetkreise!$D81,EW_Erg_09_14_Kreise!$A$7:$BK$412,Calc_Targetkreise!AK$5,FALSE)/1000/$H81</f>
        <v>0.03038300118</v>
      </c>
      <c r="AL81" s="61">
        <f>VLOOKUP(Calc_Targetkreise!$D81,EW_Erg_09_14_Kreise!$A$7:$BK$412,Calc_Targetkreise!AL$5,FALSE)/1000/$H81</f>
        <v>0.02505384491</v>
      </c>
      <c r="AM81" s="61">
        <f>VLOOKUP($D81,EW_19_Kreise!$A$6:$CQ$406,Calc_Targetkreise!AM$5,FALSE)/1000/F81</f>
        <v>0.06402598455</v>
      </c>
      <c r="AN81" s="63">
        <f>VLOOKUP($D81,BW_17_Kreise!$B$7:$CC$410,Calc_Targetkreise!AN$5,FALSE)/1000/$G81</f>
        <v>0.06931372198</v>
      </c>
      <c r="AO81" s="61">
        <f>VLOOKUP(Calc_Targetkreise!$D81,EW_Erg_09_14_Kreise!$A$7:$BK$412,Calc_Targetkreise!AO$5,FALSE)/1000/$H81</f>
        <v>0.04561281041</v>
      </c>
      <c r="AP81" s="61">
        <f>VLOOKUP(Calc_Targetkreise!$D81,EW_Erg_09_14_Kreise!$A$7:$BK$412,Calc_Targetkreise!AP$5,FALSE)/1000/$H81</f>
        <v>0.0001617475546</v>
      </c>
      <c r="AQ81" s="61">
        <f t="shared" ref="AQ81:AR81" si="327">1-U81-Y81-AC81-AG81-AJ81-AN81</f>
        <v>0.02904722709</v>
      </c>
      <c r="AR81" s="61">
        <f t="shared" si="327"/>
        <v>0.05463662135</v>
      </c>
      <c r="AS81" s="61">
        <f t="shared" si="11"/>
        <v>0.136698722</v>
      </c>
      <c r="AT81" s="63">
        <f>VLOOKUP($D81,BW_17_Kreise!$B$7:$CC$410,Calc_Targetkreise!AT$5,FALSE)/1000/$G81</f>
        <v>0.00334013289</v>
      </c>
      <c r="AU81" s="61">
        <f>VLOOKUP(Calc_Targetkreise!$D81,EW_Erg_09_14_Kreise!$A$7:$BK$412,Calc_Targetkreise!AU$5,FALSE)/1000/$H81</f>
        <v>0.01186716269</v>
      </c>
      <c r="AV81" s="62">
        <f>IF(AU81&lt;Master_sheet_Kriterien!$J$44,1,IF(AU81&lt;Master_sheet_Kriterien!$K$44,2,IF(AU81&lt;Master_sheet_Kriterien!$L$44,3,IF(AU81&lt;Master_sheet_Kriterien!$M$44,4,5))))</f>
        <v>3</v>
      </c>
      <c r="AW81" s="61">
        <f>VLOOKUP(Calc_Targetkreise!$D81,EW_Erg_09_14_Kreise!$A$7:$BK$412,Calc_Targetkreise!AW$5,FALSE)/1000/$H81</f>
        <v>0.004724731201</v>
      </c>
      <c r="AX81" s="61">
        <f>VLOOKUP($D81,EW_19_Kreise!$A$6:$CQ$406,Calc_Targetkreise!AX$5,FALSE)/1000/F81</f>
        <v>0.0064887717</v>
      </c>
      <c r="AY81" s="62">
        <f>IF(AX81&lt;Master_sheet_Kriterien!$J$56,1,IF(AX81&lt;Master_sheet_Kriterien!$K$56,2,IF(AX81&lt;Master_sheet_Kriterien!$L$56,3,IF(AX81&lt;Master_sheet_Kriterien!$M$56,4,5))))</f>
        <v>4</v>
      </c>
      <c r="AZ81" s="64">
        <f>VLOOKUP($D81,EW_19_Kreise!$A$6:$CQ$406,Calc_Targetkreise!AZ$5,FALSE)</f>
        <v>881</v>
      </c>
      <c r="BA81" s="62">
        <f>IF(AZ81&lt;Master_sheet_Kriterien!$J$57,1,IF(AZ81&lt;Master_sheet_Kriterien!$K$57,2,IF(AZ81&lt;Master_sheet_Kriterien!$L$57,3,IF(AZ81&lt;Master_sheet_Kriterien!$M$56,4,5))))</f>
        <v>5</v>
      </c>
      <c r="BB81" s="59">
        <f>VLOOKUP($D81,Struktur_daten_BW_2017!$B$7:$AH$452,Calc_Targetkreise!BB$5,FALSE)</f>
        <v>251.7</v>
      </c>
      <c r="BC81" s="62">
        <f>IF(BB81&lt;Master_sheet_Kriterien!$J$8,1,IF(BB81&lt;Master_sheet_Kriterien!$K$8,2,IF(BB81&lt;Master_sheet_Kriterien!$L$8,3,IF(BB81&lt;Master_sheet_Kriterien!$M$8,4,5))))</f>
        <v>3</v>
      </c>
      <c r="BD81" s="65">
        <f t="shared" si="12"/>
        <v>26.3755</v>
      </c>
      <c r="BE81" s="62">
        <f>IF(BD81&lt;Master_sheet_Kriterien!$J$10,1,IF(BD81&lt;Master_sheet_Kriterien!$K$10,2,IF(BD81&lt;Master_sheet_Kriterien!$L$10,3,IF(BD81&lt;Master_sheet_Kriterien!$M$10,4,5))))</f>
        <v>4</v>
      </c>
      <c r="BF81" s="65">
        <f>VLOOKUP($D81,Struktur_daten_BW_2017!$B$7:$AH$452,Calc_Targetkreise!BF$5,FALSE)</f>
        <v>8.5</v>
      </c>
      <c r="BG81" s="62">
        <f>IF(BF81&lt;Master_sheet_Kriterien!$J$12,1,IF(BF81&lt;Master_sheet_Kriterien!$K$12,2,IF(BF81&lt;Master_sheet_Kriterien!$L$12,3,IF(BF81&lt;Master_sheet_Kriterien!$M$12,4,5))))</f>
        <v>4</v>
      </c>
      <c r="BH81" s="65">
        <f>VLOOKUP($D81,Struktur_daten_BW_2017!$B$7:$AH$452,Calc_Targetkreise!BH$5,FALSE)</f>
        <v>11.7</v>
      </c>
      <c r="BI81" s="62">
        <f>IF(BH81&lt;Master_sheet_Kriterien!$J$14,1,IF(BH81&lt;Master_sheet_Kriterien!$K$14,2,IF(BH81&lt;Master_sheet_Kriterien!$L$14,3,IF(BH81&lt;Master_sheet_Kriterien!$M$14,4,5))))</f>
        <v>3</v>
      </c>
      <c r="BJ81" s="65">
        <f>VLOOKUP($D81,Struktur_daten_BW_2017!$B$7:$AH$452,Calc_Targetkreise!BJ$5,FALSE)</f>
        <v>36.6</v>
      </c>
      <c r="BK81" s="62">
        <f>IF(BJ81&lt;Master_sheet_Kriterien!$J$16,1,IF(BJ81&lt;Master_sheet_Kriterien!$K$16,2,IF(BJ81&lt;Master_sheet_Kriterien!$L$16,3,IF(BJ81&lt;Master_sheet_Kriterien!$M$16,4,5))))</f>
        <v>4</v>
      </c>
      <c r="BL81" s="65">
        <f>VLOOKUP($D81,Struktur_daten_BW_2017!$B$7:$AH$452,Calc_Targetkreise!BL$5,FALSE)</f>
        <v>16.2</v>
      </c>
      <c r="BM81" s="62">
        <f>IF(BL81&lt;Master_sheet_Kriterien!$J$18,1,IF(BL81&lt;Master_sheet_Kriterien!$K$18,2,IF(BL81&lt;Master_sheet_Kriterien!$L$18,3,IF(BL81&lt;Master_sheet_Kriterien!$M$18,4,5))))</f>
        <v>3</v>
      </c>
      <c r="BN81" s="65">
        <f>VLOOKUP($D81,Struktur_daten_BW_2017!$B$7:$AH$452,Calc_Targetkreise!BN$5,FALSE)</f>
        <v>10.1</v>
      </c>
      <c r="BO81" s="62">
        <f>IF(BN81&lt;Master_sheet_Kriterien!$J$20,1,IF(BN81&lt;Master_sheet_Kriterien!$K$20,2,IF(BN81&lt;Master_sheet_Kriterien!$L$20,3,IF(BN81&lt;Master_sheet_Kriterien!$M$20,4,5))))</f>
        <v>2</v>
      </c>
      <c r="BP81" s="59">
        <f>VLOOKUP($D81,Struktur_daten_BW_2017!$B$7:$AH$452,Calc_Targetkreise!BP$5,FALSE)</f>
        <v>19649</v>
      </c>
      <c r="BQ81" s="62">
        <f>IF(BP81&lt;Master_sheet_Kriterien!$J$38,1,IF(BP81&lt;Master_sheet_Kriterien!$K$38,2,IF(BP81&lt;Master_sheet_Kriterien!$L$38,3,IF(BP81&lt;Master_sheet_Kriterien!$M$38,4,5))))</f>
        <v>2</v>
      </c>
      <c r="BR81" s="65">
        <f>VLOOKUP($D81,Struktur_daten_BW_2017!$B$7:$AH$452,Calc_Targetkreise!BR$5,FALSE)</f>
        <v>30.4</v>
      </c>
      <c r="BS81" s="62">
        <f>IF(BR81&lt;Master_sheet_Kriterien!$J$24,1,IF(BR81&lt;Master_sheet_Kriterien!$K$24,2,IF(BR81&lt;Master_sheet_Kriterien!$L$24,3,IF(BR81&lt;Master_sheet_Kriterien!$M$24,4,5))))</f>
        <v>2</v>
      </c>
      <c r="BT81" s="65">
        <f>VLOOKUP($D81,Struktur_daten_BW_2017!$B$7:$AH$452,Calc_Targetkreise!BT$5,FALSE)</f>
        <v>13.7</v>
      </c>
      <c r="BU81" s="62">
        <f>IF(BT81&lt;Master_sheet_Kriterien!$J$26,1,IF(BT81&lt;Master_sheet_Kriterien!$K$26,2,IF(BT81&lt;Master_sheet_Kriterien!$L$26,3,IF(BT81&lt;Master_sheet_Kriterien!$M$26,4,5))))</f>
        <v>3</v>
      </c>
      <c r="BV81" s="65">
        <f t="shared" si="13"/>
        <v>4.25111</v>
      </c>
      <c r="BW81" s="62">
        <f>IF(BV81&lt;Master_sheet_Kriterien!$J$28,1,IF(BV81&lt;Master_sheet_Kriterien!$K$28,2,IF(BV81&lt;Master_sheet_Kriterien!$L$28,3,IF(BV81&lt;Master_sheet_Kriterien!$M$28,4,5))))</f>
        <v>3</v>
      </c>
      <c r="BX81" s="65">
        <f>VLOOKUP($D81,Struktur_daten_BW_2017!$B$7:$AH$452,Calc_Targetkreise!BX$5,FALSE)</f>
        <v>20.4379562</v>
      </c>
      <c r="BY81" s="62">
        <f>IF(BX81&lt;Master_sheet_Kriterien!$J$30,1,IF(BX81&lt;Master_sheet_Kriterien!$K$30,2,IF(BX81&lt;Master_sheet_Kriterien!$L$30,3,IF(BX81&lt;Master_sheet_Kriterien!$M$30,4,5))))</f>
        <v>3</v>
      </c>
      <c r="BZ81" s="65">
        <f t="shared" si="328"/>
        <v>5</v>
      </c>
      <c r="CA81" s="62">
        <f>IF(BZ81&lt;Master_sheet_Kriterien!$J$32,1,IF(BZ81&lt;Master_sheet_Kriterien!$K$32,2,IF(BZ81&lt;Master_sheet_Kriterien!$L$32,3,IF(BZ81&lt;Master_sheet_Kriterien!$M$32,4,5))))</f>
        <v>1</v>
      </c>
      <c r="CB81" s="65">
        <f t="shared" si="329"/>
        <v>1.611343861</v>
      </c>
      <c r="CC81" s="62">
        <f>IF(CB81&lt;Master_sheet_Kriterien!$J$34,1,IF(CB81&lt;Master_sheet_Kriterien!$K$34,2,IF(CB81&lt;Master_sheet_Kriterien!$L$34,3,IF(CB81&lt;Master_sheet_Kriterien!$M$34,4,5))))</f>
        <v>1</v>
      </c>
      <c r="CD81" s="65">
        <f>100-VLOOKUP($D81,Struktur_daten_BW_2017!$B$7:$AH$452,Calc_Targetkreise!CD$5,FALSE)</f>
        <v>42.3</v>
      </c>
      <c r="CE81" s="62">
        <f>IF(CD81&lt;Master_sheet_Kriterien!$J$40,1,IF(CD81&lt;Master_sheet_Kriterien!$K$40,2,IF(CD81&lt;Master_sheet_Kriterien!$L$40,3,IF(CD81&lt;Master_sheet_Kriterien!$M$40,4,5))))</f>
        <v>2</v>
      </c>
      <c r="CF81" s="61"/>
      <c r="CG81" s="59">
        <f>VLOOKUP($D81,EW_19_Kreise!$A$6:$CQ$406,Calc_Targetkreise!CG$5,FALSE)/1000</f>
        <v>227.07</v>
      </c>
      <c r="CH81" s="59">
        <f>VLOOKUP($D81,BW_17_Kreise!$B$7:$CC$410,Calc_Targetkreise!CH$5,FALSE)/1000</f>
        <v>226.096</v>
      </c>
      <c r="CI81" s="59">
        <f>VLOOKUP($D81,EW_Erg_09_14_Kreise!$A$10:$BK$412,Calc_Targetkreise!CI$5,FALSE)/1000</f>
        <v>227.084</v>
      </c>
      <c r="CJ81" s="59">
        <f>VLOOKUP($D81,EW_Erg_09_14_Kreise!$A$10:$BK$412,Calc_Targetkreise!CJ$5,FALSE)/1000</f>
        <v>226.898</v>
      </c>
      <c r="CK81" s="59">
        <f>VLOOKUP($D81,EW_Erg_09_14_Kreise!$A$10:$BK$412,Calc_Targetkreise!CK$5,FALSE)/1000</f>
        <v>96.388</v>
      </c>
      <c r="CL81" s="45">
        <v>5000.0</v>
      </c>
      <c r="CM81" s="59">
        <f>VLOOKUP($D81,Struktur_daten_BW_2017!$B$7:$AH$452,Calc_Targetkreise!CM$5,FALSE)</f>
        <v>310.3</v>
      </c>
      <c r="CN81" s="66">
        <v>17.0</v>
      </c>
      <c r="CO81" s="67">
        <f t="shared" si="16"/>
        <v>0.05478569127</v>
      </c>
      <c r="CP81" s="62">
        <f>IF(CO81&lt;Master_sheet_Kriterien!$J$58,1,IF(CO81&lt;Master_sheet_Kriterien!$K$58,2,IF(CO81&lt;Master_sheet_Kriterien!$L$58,3,IF(CO81&lt;Master_sheet_Kriterien!$M$58,4,5))))</f>
        <v>2</v>
      </c>
      <c r="CQ81" s="66">
        <v>13.0</v>
      </c>
      <c r="CR81" s="67">
        <f t="shared" si="17"/>
        <v>0.04189494038</v>
      </c>
      <c r="CS81" s="62">
        <f>IF(CR81&lt;Master_sheet_Kriterien!$J$59,1,IF(CR81&lt;Master_sheet_Kriterien!$K$59,2,IF(CR81&lt;Master_sheet_Kriterien!$L$59,3,IF(CR81&lt;Master_sheet_Kriterien!$M$59,4,5))))</f>
        <v>1</v>
      </c>
      <c r="CT81" s="66">
        <v>4.0</v>
      </c>
      <c r="CU81" s="44"/>
      <c r="CV81" s="66">
        <v>0.0</v>
      </c>
      <c r="CW81" s="68"/>
      <c r="CY81" s="31">
        <f t="shared" si="18"/>
        <v>5154</v>
      </c>
      <c r="DB81" s="76" t="str">
        <f t="shared" si="19"/>
        <v>Kleve</v>
      </c>
      <c r="DC81" s="58">
        <f t="shared" si="20"/>
        <v>157</v>
      </c>
      <c r="DD81" s="77">
        <f t="shared" si="21"/>
        <v>163</v>
      </c>
      <c r="DE81" s="72">
        <f t="shared" si="22"/>
        <v>0.0064887717</v>
      </c>
      <c r="DG81" s="76" t="str">
        <f t="shared" si="23"/>
        <v>Kleve</v>
      </c>
      <c r="DH81" s="58" t="str">
        <f t="shared" si="24"/>
        <v>#REF!</v>
      </c>
      <c r="DI81" s="75">
        <f t="shared" si="25"/>
        <v>154.5478569</v>
      </c>
      <c r="DJ81" s="78">
        <f t="shared" si="26"/>
        <v>0.0064887717</v>
      </c>
      <c r="DK81" s="75"/>
      <c r="DL81" s="75"/>
      <c r="DM81" s="75"/>
      <c r="DN81" s="75"/>
      <c r="DO81" s="75"/>
      <c r="DP81" s="44"/>
    </row>
    <row r="82" ht="16.5" customHeight="1">
      <c r="A82" s="58">
        <f t="shared" si="5"/>
        <v>59</v>
      </c>
      <c r="B82" s="58">
        <f t="shared" si="6"/>
        <v>191</v>
      </c>
      <c r="C82" s="58" t="s">
        <v>227</v>
      </c>
      <c r="D82" s="58">
        <v>5158.0</v>
      </c>
      <c r="E82" s="58" t="s">
        <v>239</v>
      </c>
      <c r="F82" s="59">
        <f>VLOOKUP($D82,EW_19_Kreise!$A$6:$CQ$406,Calc_Targetkreise!F$5,FALSE)/1000</f>
        <v>232.579</v>
      </c>
      <c r="G82" s="59">
        <f>VLOOKUP($D82,BW_17_Kreise!$B$7:$CC$410,Calc_Targetkreise!G$5,FALSE)/1000</f>
        <v>283.605</v>
      </c>
      <c r="H82" s="59">
        <f>VLOOKUP($D82,EW_Erg_09_14_Kreise!$A$10:$BK$412,Calc_Targetkreise!H$5,FALSE)/1000</f>
        <v>198.759</v>
      </c>
      <c r="I82" s="60">
        <f t="shared" ref="I82:K82" si="330">F82/CG82</f>
        <v>0.6332902207</v>
      </c>
      <c r="J82" s="60">
        <f t="shared" si="330"/>
        <v>0.7696764756</v>
      </c>
      <c r="K82" s="60">
        <f t="shared" si="330"/>
        <v>0.5358006454</v>
      </c>
      <c r="L82" s="61">
        <f t="shared" ref="L82:M82" si="331">1-(T82+X82)</f>
        <v>0.5380107404</v>
      </c>
      <c r="M82" s="61">
        <f t="shared" si="331"/>
        <v>0.4294353061</v>
      </c>
      <c r="N82" s="62">
        <f>IF(L82&lt;Master_sheet_Kriterien!$J$46,1,IF(L82&lt;Master_sheet_Kriterien!$K$46,2,IF(L82&lt;Master_sheet_Kriterien!$L$46,3,IF(L82&lt;Master_sheet_Kriterien!$M$46,4,5))))</f>
        <v>5</v>
      </c>
      <c r="O82" s="62">
        <f>IF(M82&lt;Master_sheet_Kriterien!$J$46,1,IF(M82&lt;Master_sheet_Kriterien!$K$46,2,IF(M82&lt;Master_sheet_Kriterien!$L$46,3,IF(M82&lt;Master_sheet_Kriterien!$M$46,4,5))))</f>
        <v>2</v>
      </c>
      <c r="P82" s="61">
        <f t="shared" ref="P82:Q82" si="332">1-(T82+AM82)</f>
        <v>0.6228421311</v>
      </c>
      <c r="Q82" s="61">
        <f t="shared" si="332"/>
        <v>0.5708608804</v>
      </c>
      <c r="R82" s="62">
        <f>IF(P82&lt;Master_sheet_Kriterien!$J$46,1,IF(P82&lt;Master_sheet_Kriterien!$K$46,2,IF(P82&lt;Master_sheet_Kriterien!$L$46,3,IF(P82&lt;Master_sheet_Kriterien!$M$46,4,5))))</f>
        <v>5</v>
      </c>
      <c r="S82" s="62">
        <f>IF(Q82&lt;Master_sheet_Kriterien!$J$46,1,IF(Q82&lt;Master_sheet_Kriterien!$K$46,2,IF(Q82&lt;Master_sheet_Kriterien!$L$46,3,IF(Q82&lt;Master_sheet_Kriterien!$M$46,4,5))))</f>
        <v>5</v>
      </c>
      <c r="T82" s="61">
        <f>VLOOKUP($D82,EW_19_Kreise!$A$6:$CQ$406,Calc_Targetkreise!T$5,FALSE)/1000/F82</f>
        <v>0.288572915</v>
      </c>
      <c r="U82" s="63">
        <f>VLOOKUP($D82,BW_17_Kreise!$B$7:$CC$410,Calc_Targetkreise!U$5,FALSE)/1000/$G82</f>
        <v>0.3340103313</v>
      </c>
      <c r="V82" s="61">
        <f>VLOOKUP(Calc_Targetkreise!$D82,EW_Erg_09_14_Kreise!$A$7:$BK$412,Calc_Targetkreise!V$5,FALSE)/1000/$H82</f>
        <v>0.3705593206</v>
      </c>
      <c r="W82" s="61">
        <f>VLOOKUP(Calc_Targetkreise!$D82,EW_Erg_09_14_Kreise!$A$7:$BK$412,Calc_Targetkreise!W$5,FALSE)/1000/CK82</f>
        <v>0.3809243524</v>
      </c>
      <c r="X82" s="61">
        <f>VLOOKUP($D82,EW_19_Kreise!$A$6:$CQ$406,Calc_Targetkreise!X$5,FALSE)/1000/F82</f>
        <v>0.1734163446</v>
      </c>
      <c r="Y82" s="63">
        <f>VLOOKUP($D82,BW_17_Kreise!$B$7:$CC$410,Calc_Targetkreise!Y$5,FALSE)/1000/$G82</f>
        <v>0.2365543626</v>
      </c>
      <c r="Z82" s="61">
        <f>VLOOKUP(Calc_Targetkreise!$D82,EW_Erg_09_14_Kreise!$A$7:$BK$412,Calc_Targetkreise!Z$5,FALSE)/1000/$H82</f>
        <v>0.3222093088</v>
      </c>
      <c r="AA82" s="61">
        <f>VLOOKUP(Calc_Targetkreise!$D82,EW_Erg_09_14_Kreise!$A$7:$BK$412,Calc_Targetkreise!AA$5,FALSE)/1000/$H82</f>
        <v>0.1837652635</v>
      </c>
      <c r="AB82" s="61">
        <f>VLOOKUP($D82,EW_19_Kreise!$A$6:$CQ$406,Calc_Targetkreise!AB$5,FALSE)/1000/F82</f>
        <v>0.232798318</v>
      </c>
      <c r="AC82" s="63">
        <f>VLOOKUP($D82,BW_17_Kreise!$B$7:$CC$410,Calc_Targetkreise!AC$5,FALSE)/1000/$G82</f>
        <v>0.07191340068</v>
      </c>
      <c r="AD82" s="61">
        <f>VLOOKUP(Calc_Targetkreise!$D82,EW_Erg_09_14_Kreise!$A$7:$BK$412,Calc_Targetkreise!AD$5,FALSE)/1000/$H82</f>
        <v>0.09201092781</v>
      </c>
      <c r="AE82" s="62">
        <f>IF(AC82&lt;Master_sheet_Kriterien!$J$54,1,IF(AC82&lt;Master_sheet_Kriterien!$K$54,2,IF(AC82&lt;Master_sheet_Kriterien!$L$54,3,IF(AC82&lt;Master_sheet_Kriterien!$M$54,4,5))))</f>
        <v>2</v>
      </c>
      <c r="AF82" s="61">
        <f>VLOOKUP(Calc_Targetkreise!$D82,EW_Erg_09_14_Kreise!$A$7:$BK$412,Calc_Targetkreise!AF$5,FALSE)/1000/$H82</f>
        <v>0.09938166322</v>
      </c>
      <c r="AG82" s="63">
        <f>VLOOKUP($D82,BW_17_Kreise!$B$7:$CC$410,Calc_Targetkreise!AG$5,FALSE)/1000/$G82</f>
        <v>0.1602510534</v>
      </c>
      <c r="AH82" s="61">
        <f>VLOOKUP(Calc_Targetkreise!$D82,EW_Erg_09_14_Kreise!$A$7:$BK$412,Calc_Targetkreise!AH$5,FALSE)/1000/$H82</f>
        <v>0.04705698861</v>
      </c>
      <c r="AI82" s="61">
        <f>VLOOKUP(Calc_Targetkreise!$D82,EW_Erg_09_14_Kreise!$A$7:$BK$412,Calc_Targetkreise!AI$5,FALSE)/1000/$H82</f>
        <v>0.1230636097</v>
      </c>
      <c r="AJ82" s="63">
        <f>VLOOKUP($D82,BW_17_Kreise!$B$7:$CC$410,Calc_Targetkreise!AJ$5,FALSE)/1000/$G82</f>
        <v>0.06584510146</v>
      </c>
      <c r="AK82" s="61">
        <f>VLOOKUP(Calc_Targetkreise!$D82,EW_Erg_09_14_Kreise!$A$7:$BK$412,Calc_Targetkreise!AK$5,FALSE)/1000/$H82</f>
        <v>0.0377240779</v>
      </c>
      <c r="AL82" s="61">
        <f>VLOOKUP(Calc_Targetkreise!$D82,EW_Erg_09_14_Kreise!$A$7:$BK$412,Calc_Targetkreise!AL$5,FALSE)/1000/$H82</f>
        <v>0.03376450878</v>
      </c>
      <c r="AM82" s="61">
        <f>VLOOKUP($D82,EW_19_Kreise!$A$6:$CQ$406,Calc_Targetkreise!AM$5,FALSE)/1000/F82</f>
        <v>0.08858495393</v>
      </c>
      <c r="AN82" s="63">
        <f>VLOOKUP($D82,BW_17_Kreise!$B$7:$CC$410,Calc_Targetkreise!AN$5,FALSE)/1000/$G82</f>
        <v>0.09512878828</v>
      </c>
      <c r="AO82" s="61">
        <f>VLOOKUP(Calc_Targetkreise!$D82,EW_Erg_09_14_Kreise!$A$7:$BK$412,Calc_Targetkreise!AO$5,FALSE)/1000/$H82</f>
        <v>0.06597940219</v>
      </c>
      <c r="AP82" s="61">
        <f>VLOOKUP(Calc_Targetkreise!$D82,EW_Erg_09_14_Kreise!$A$7:$BK$412,Calc_Targetkreise!AP$5,FALSE)/1000/$H82</f>
        <v>0.0002113111859</v>
      </c>
      <c r="AQ82" s="61">
        <f t="shared" ref="AQ82:AR82" si="333">1-U82-Y82-AC82-AG82-AJ82-AN82</f>
        <v>0.03629696232</v>
      </c>
      <c r="AR82" s="61">
        <f t="shared" si="333"/>
        <v>0.06445997414</v>
      </c>
      <c r="AS82" s="61">
        <f t="shared" si="11"/>
        <v>0.1788892913</v>
      </c>
      <c r="AT82" s="63">
        <f>VLOOKUP($D82,BW_17_Kreise!$B$7:$CC$410,Calc_Targetkreise!AT$5,FALSE)/1000/$G82</f>
        <v>0.004714303344</v>
      </c>
      <c r="AU82" s="61">
        <f>VLOOKUP(Calc_Targetkreise!$D82,EW_Erg_09_14_Kreise!$A$7:$BK$412,Calc_Targetkreise!AU$5,FALSE)/1000/$H82</f>
        <v>0.01478675179</v>
      </c>
      <c r="AV82" s="62">
        <f>IF(AU82&lt;Master_sheet_Kriterien!$J$44,1,IF(AU82&lt;Master_sheet_Kriterien!$K$44,2,IF(AU82&lt;Master_sheet_Kriterien!$L$44,3,IF(AU82&lt;Master_sheet_Kriterien!$M$44,4,5))))</f>
        <v>4</v>
      </c>
      <c r="AW82" s="61">
        <f>VLOOKUP(Calc_Targetkreise!$D82,EW_Erg_09_14_Kreise!$A$7:$BK$412,Calc_Targetkreise!AW$5,FALSE)/1000/$H82</f>
        <v>0.005806026394</v>
      </c>
      <c r="AX82" s="61">
        <f>VLOOKUP($D82,EW_19_Kreise!$A$6:$CQ$406,Calc_Targetkreise!AX$5,FALSE)/1000/F82</f>
        <v>0.006260238457</v>
      </c>
      <c r="AY82" s="62">
        <f>IF(AX82&lt;Master_sheet_Kriterien!$J$56,1,IF(AX82&lt;Master_sheet_Kriterien!$K$56,2,IF(AX82&lt;Master_sheet_Kriterien!$L$56,3,IF(AX82&lt;Master_sheet_Kriterien!$M$56,4,5))))</f>
        <v>4</v>
      </c>
      <c r="AZ82" s="64">
        <f>VLOOKUP($D82,EW_19_Kreise!$A$6:$CQ$406,Calc_Targetkreise!AZ$5,FALSE)</f>
        <v>1456</v>
      </c>
      <c r="BA82" s="62">
        <f>IF(AZ82&lt;Master_sheet_Kriterien!$J$57,1,IF(AZ82&lt;Master_sheet_Kriterien!$K$57,2,IF(AZ82&lt;Master_sheet_Kriterien!$L$57,3,IF(AZ82&lt;Master_sheet_Kriterien!$M$56,4,5))))</f>
        <v>5</v>
      </c>
      <c r="BB82" s="59">
        <f>VLOOKUP($D82,Struktur_daten_BW_2017!$B$7:$AH$452,Calc_Targetkreise!BB$5,FALSE)</f>
        <v>1237.671967</v>
      </c>
      <c r="BC82" s="62">
        <f>IF(BB82&lt;Master_sheet_Kriterien!$J$8,1,IF(BB82&lt;Master_sheet_Kriterien!$K$8,2,IF(BB82&lt;Master_sheet_Kriterien!$L$8,3,IF(BB82&lt;Master_sheet_Kriterien!$M$8,4,5))))</f>
        <v>4</v>
      </c>
      <c r="BD82" s="65">
        <f t="shared" si="12"/>
        <v>33.56205063</v>
      </c>
      <c r="BE82" s="62">
        <f>IF(BD82&lt;Master_sheet_Kriterien!$J$10,1,IF(BD82&lt;Master_sheet_Kriterien!$K$10,2,IF(BD82&lt;Master_sheet_Kriterien!$L$10,3,IF(BD82&lt;Master_sheet_Kriterien!$M$10,4,5))))</f>
        <v>5</v>
      </c>
      <c r="BF82" s="65">
        <f>VLOOKUP($D82,Struktur_daten_BW_2017!$B$7:$AH$452,Calc_Targetkreise!BF$5,FALSE)</f>
        <v>6.944351464</v>
      </c>
      <c r="BG82" s="62">
        <f>IF(BF82&lt;Master_sheet_Kriterien!$J$12,1,IF(BF82&lt;Master_sheet_Kriterien!$K$12,2,IF(BF82&lt;Master_sheet_Kriterien!$L$12,3,IF(BF82&lt;Master_sheet_Kriterien!$M$12,4,5))))</f>
        <v>1</v>
      </c>
      <c r="BH82" s="65">
        <f>VLOOKUP($D82,Struktur_daten_BW_2017!$B$7:$AH$452,Calc_Targetkreise!BH$5,FALSE)</f>
        <v>10.41129707</v>
      </c>
      <c r="BI82" s="62">
        <f>IF(BH82&lt;Master_sheet_Kriterien!$J$14,1,IF(BH82&lt;Master_sheet_Kriterien!$K$14,2,IF(BH82&lt;Master_sheet_Kriterien!$L$14,3,IF(BH82&lt;Master_sheet_Kriterien!$M$14,4,5))))</f>
        <v>1</v>
      </c>
      <c r="BJ82" s="65">
        <f>VLOOKUP($D82,Struktur_daten_BW_2017!$B$7:$AH$452,Calc_Targetkreise!BJ$5,FALSE)</f>
        <v>36.4</v>
      </c>
      <c r="BK82" s="62">
        <f>IF(BJ82&lt;Master_sheet_Kriterien!$J$16,1,IF(BJ82&lt;Master_sheet_Kriterien!$K$16,2,IF(BJ82&lt;Master_sheet_Kriterien!$L$16,3,IF(BJ82&lt;Master_sheet_Kriterien!$M$16,4,5))))</f>
        <v>4</v>
      </c>
      <c r="BL82" s="65">
        <f>VLOOKUP($D82,Struktur_daten_BW_2017!$B$7:$AH$452,Calc_Targetkreise!BL$5,FALSE)</f>
        <v>17.5</v>
      </c>
      <c r="BM82" s="62">
        <f>IF(BL82&lt;Master_sheet_Kriterien!$J$18,1,IF(BL82&lt;Master_sheet_Kriterien!$K$18,2,IF(BL82&lt;Master_sheet_Kriterien!$L$18,3,IF(BL82&lt;Master_sheet_Kriterien!$M$18,4,5))))</f>
        <v>4</v>
      </c>
      <c r="BN82" s="65">
        <f>VLOOKUP($D82,Struktur_daten_BW_2017!$B$7:$AH$452,Calc_Targetkreise!BN$5,FALSE)</f>
        <v>12.35564854</v>
      </c>
      <c r="BO82" s="62">
        <f>IF(BN82&lt;Master_sheet_Kriterien!$J$20,1,IF(BN82&lt;Master_sheet_Kriterien!$K$20,2,IF(BN82&lt;Master_sheet_Kriterien!$L$20,3,IF(BN82&lt;Master_sheet_Kriterien!$M$20,4,5))))</f>
        <v>5</v>
      </c>
      <c r="BP82" s="59">
        <f>VLOOKUP($D82,Struktur_daten_BW_2017!$B$7:$AH$452,Calc_Targetkreise!BP$5,FALSE)</f>
        <v>24519</v>
      </c>
      <c r="BQ82" s="62">
        <f>IF(BP82&lt;Master_sheet_Kriterien!$J$38,1,IF(BP82&lt;Master_sheet_Kriterien!$K$38,2,IF(BP82&lt;Master_sheet_Kriterien!$L$38,3,IF(BP82&lt;Master_sheet_Kriterien!$M$38,4,5))))</f>
        <v>5</v>
      </c>
      <c r="BR82" s="65">
        <f>VLOOKUP($D82,Struktur_daten_BW_2017!$B$7:$AH$452,Calc_Targetkreise!BR$5,FALSE)</f>
        <v>39</v>
      </c>
      <c r="BS82" s="62">
        <f>IF(BR82&lt;Master_sheet_Kriterien!$J$24,1,IF(BR82&lt;Master_sheet_Kriterien!$K$24,2,IF(BR82&lt;Master_sheet_Kriterien!$L$24,3,IF(BR82&lt;Master_sheet_Kriterien!$M$24,4,5))))</f>
        <v>4</v>
      </c>
      <c r="BT82" s="65">
        <f>VLOOKUP($D82,Struktur_daten_BW_2017!$B$7:$AH$452,Calc_Targetkreise!BT$5,FALSE)</f>
        <v>12.6</v>
      </c>
      <c r="BU82" s="62">
        <f>IF(BT82&lt;Master_sheet_Kriterien!$J$26,1,IF(BT82&lt;Master_sheet_Kriterien!$K$26,2,IF(BT82&lt;Master_sheet_Kriterien!$L$26,3,IF(BT82&lt;Master_sheet_Kriterien!$M$26,4,5))))</f>
        <v>2</v>
      </c>
      <c r="BV82" s="65">
        <f t="shared" si="13"/>
        <v>6.08958</v>
      </c>
      <c r="BW82" s="62">
        <f>IF(BV82&lt;Master_sheet_Kriterien!$J$28,1,IF(BV82&lt;Master_sheet_Kriterien!$K$28,2,IF(BV82&lt;Master_sheet_Kriterien!$L$28,3,IF(BV82&lt;Master_sheet_Kriterien!$M$28,4,5))))</f>
        <v>5</v>
      </c>
      <c r="BX82" s="65">
        <f>VLOOKUP($D82,Struktur_daten_BW_2017!$B$7:$AH$452,Calc_Targetkreise!BX$5,FALSE)</f>
        <v>15.07936508</v>
      </c>
      <c r="BY82" s="62">
        <f>IF(BX82&lt;Master_sheet_Kriterien!$J$30,1,IF(BX82&lt;Master_sheet_Kriterien!$K$30,2,IF(BX82&lt;Master_sheet_Kriterien!$L$30,3,IF(BX82&lt;Master_sheet_Kriterien!$M$30,4,5))))</f>
        <v>1</v>
      </c>
      <c r="BZ82" s="65"/>
      <c r="CA82" s="62">
        <f>IF(BZ82&lt;Master_sheet_Kriterien!$J$32,1,IF(BZ82&lt;Master_sheet_Kriterien!$K$32,2,IF(BZ82&lt;Master_sheet_Kriterien!$L$32,3,IF(BZ82&lt;Master_sheet_Kriterien!$M$32,4,5))))</f>
        <v>1</v>
      </c>
      <c r="CB82" s="65"/>
      <c r="CC82" s="62">
        <f>IF(CB82&lt;Master_sheet_Kriterien!$J$34,1,IF(CB82&lt;Master_sheet_Kriterien!$K$34,2,IF(CB82&lt;Master_sheet_Kriterien!$L$34,3,IF(CB82&lt;Master_sheet_Kriterien!$M$34,4,5))))</f>
        <v>1</v>
      </c>
      <c r="CD82" s="65">
        <f>100-VLOOKUP($D82,Struktur_daten_BW_2017!$B$7:$AH$452,Calc_Targetkreise!CD$5,FALSE)</f>
        <v>53.83138075</v>
      </c>
      <c r="CE82" s="62">
        <f>IF(CD82&lt;Master_sheet_Kriterien!$J$40,1,IF(CD82&lt;Master_sheet_Kriterien!$K$40,2,IF(CD82&lt;Master_sheet_Kriterien!$L$40,3,IF(CD82&lt;Master_sheet_Kriterien!$M$40,4,5))))</f>
        <v>4</v>
      </c>
      <c r="CF82" s="61"/>
      <c r="CG82" s="59">
        <f>VLOOKUP($D82,EW_19_Kreise!$A$6:$CQ$406,Calc_Targetkreise!CG$5,FALSE)/1000</f>
        <v>367.255</v>
      </c>
      <c r="CH82" s="59">
        <f>VLOOKUP($D82,BW_17_Kreise!$B$7:$CC$410,Calc_Targetkreise!CH$5,FALSE)/1000</f>
        <v>368.473</v>
      </c>
      <c r="CI82" s="59">
        <f>VLOOKUP($D82,EW_Erg_09_14_Kreise!$A$10:$BK$412,Calc_Targetkreise!CI$5,FALSE)/1000</f>
        <v>370.957</v>
      </c>
      <c r="CJ82" s="59">
        <f>VLOOKUP($D82,EW_Erg_09_14_Kreise!$A$10:$BK$412,Calc_Targetkreise!CJ$5,FALSE)/1000</f>
        <v>375.076</v>
      </c>
      <c r="CK82" s="59">
        <f>VLOOKUP($D82,EW_Erg_09_14_Kreise!$A$10:$BK$412,Calc_Targetkreise!CK$5,FALSE)/1000</f>
        <v>159.701</v>
      </c>
      <c r="CL82" s="45"/>
      <c r="CM82" s="59">
        <f>VLOOKUP($D82,Struktur_daten_BW_2017!$B$7:$AH$452,Calc_Targetkreise!CM$5,FALSE)</f>
        <v>483.3</v>
      </c>
      <c r="CN82" s="66">
        <v>9.0</v>
      </c>
      <c r="CO82" s="67">
        <f t="shared" si="16"/>
        <v>0.01862197393</v>
      </c>
      <c r="CP82" s="62">
        <f>IF(CO82&lt;Master_sheet_Kriterien!$J$58,1,IF(CO82&lt;Master_sheet_Kriterien!$K$58,2,IF(CO82&lt;Master_sheet_Kriterien!$L$58,3,IF(CO82&lt;Master_sheet_Kriterien!$M$58,4,5))))</f>
        <v>1</v>
      </c>
      <c r="CQ82" s="66">
        <v>5.0</v>
      </c>
      <c r="CR82" s="67">
        <f t="shared" si="17"/>
        <v>0.01034554107</v>
      </c>
      <c r="CS82" s="62">
        <f>IF(CR82&lt;Master_sheet_Kriterien!$J$59,1,IF(CR82&lt;Master_sheet_Kriterien!$K$59,2,IF(CR82&lt;Master_sheet_Kriterien!$L$59,3,IF(CR82&lt;Master_sheet_Kriterien!$M$59,4,5))))</f>
        <v>1</v>
      </c>
      <c r="CT82" s="66">
        <v>4.0</v>
      </c>
      <c r="CU82" s="44"/>
      <c r="CV82" s="66">
        <v>0.0</v>
      </c>
      <c r="CW82" s="68"/>
      <c r="CY82" s="31">
        <f t="shared" si="18"/>
        <v>5158</v>
      </c>
      <c r="DB82" s="76" t="str">
        <f t="shared" si="19"/>
        <v>Mettmann</v>
      </c>
      <c r="DC82" s="58">
        <f t="shared" si="20"/>
        <v>59</v>
      </c>
      <c r="DD82" s="77">
        <f t="shared" si="21"/>
        <v>191</v>
      </c>
      <c r="DE82" s="72">
        <f t="shared" si="22"/>
        <v>0.006260238457</v>
      </c>
      <c r="DG82" s="76" t="str">
        <f t="shared" si="23"/>
        <v>Mettmann</v>
      </c>
      <c r="DH82" s="58" t="str">
        <f t="shared" si="24"/>
        <v>#REF!</v>
      </c>
      <c r="DI82" s="75">
        <f t="shared" si="25"/>
        <v>185.1862197</v>
      </c>
      <c r="DJ82" s="78">
        <f t="shared" si="26"/>
        <v>0.006260238457</v>
      </c>
      <c r="DK82" s="75"/>
      <c r="DL82" s="75"/>
      <c r="DM82" s="75"/>
      <c r="DN82" s="75"/>
      <c r="DO82" s="75"/>
      <c r="DP82" s="44"/>
    </row>
    <row r="83" ht="16.5" customHeight="1">
      <c r="A83" s="58">
        <f t="shared" si="5"/>
        <v>91</v>
      </c>
      <c r="B83" s="58">
        <f t="shared" si="6"/>
        <v>181</v>
      </c>
      <c r="C83" s="58" t="s">
        <v>227</v>
      </c>
      <c r="D83" s="58">
        <v>5162.0</v>
      </c>
      <c r="E83" s="58" t="s">
        <v>240</v>
      </c>
      <c r="F83" s="59">
        <f>VLOOKUP($D83,EW_19_Kreise!$A$6:$CQ$406,Calc_Targetkreise!F$5,FALSE)/1000</f>
        <v>209.722</v>
      </c>
      <c r="G83" s="59">
        <f>VLOOKUP($D83,BW_17_Kreise!$B$7:$CC$410,Calc_Targetkreise!G$5,FALSE)/1000</f>
        <v>255.871</v>
      </c>
      <c r="H83" s="59">
        <f>VLOOKUP($D83,EW_Erg_09_14_Kreise!$A$10:$BK$412,Calc_Targetkreise!H$5,FALSE)/1000</f>
        <v>173.612</v>
      </c>
      <c r="I83" s="60">
        <f t="shared" ref="I83:K83" si="334">F83/CG83</f>
        <v>0.6260918888</v>
      </c>
      <c r="J83" s="60">
        <f t="shared" si="334"/>
        <v>0.7657759036</v>
      </c>
      <c r="K83" s="60">
        <f t="shared" si="334"/>
        <v>0.5195273107</v>
      </c>
      <c r="L83" s="61">
        <f t="shared" ref="L83:M83" si="335">1-(T83+X83)</f>
        <v>0.5129123316</v>
      </c>
      <c r="M83" s="61">
        <f t="shared" si="335"/>
        <v>0.4112814661</v>
      </c>
      <c r="N83" s="62">
        <f>IF(L83&lt;Master_sheet_Kriterien!$J$46,1,IF(L83&lt;Master_sheet_Kriterien!$K$46,2,IF(L83&lt;Master_sheet_Kriterien!$L$46,3,IF(L83&lt;Master_sheet_Kriterien!$M$46,4,5))))</f>
        <v>4</v>
      </c>
      <c r="O83" s="62">
        <f>IF(M83&lt;Master_sheet_Kriterien!$J$46,1,IF(M83&lt;Master_sheet_Kriterien!$K$46,2,IF(M83&lt;Master_sheet_Kriterien!$L$46,3,IF(M83&lt;Master_sheet_Kriterien!$M$46,4,5))))</f>
        <v>2</v>
      </c>
      <c r="P83" s="61">
        <f t="shared" ref="P83:Q83" si="336">1-(T83+AM83)</f>
        <v>0.5956456643</v>
      </c>
      <c r="Q83" s="61">
        <f t="shared" si="336"/>
        <v>0.5445634714</v>
      </c>
      <c r="R83" s="62">
        <f>IF(P83&lt;Master_sheet_Kriterien!$J$46,1,IF(P83&lt;Master_sheet_Kriterien!$K$46,2,IF(P83&lt;Master_sheet_Kriterien!$L$46,3,IF(P83&lt;Master_sheet_Kriterien!$M$46,4,5))))</f>
        <v>5</v>
      </c>
      <c r="S83" s="62">
        <f>IF(Q83&lt;Master_sheet_Kriterien!$J$46,1,IF(Q83&lt;Master_sheet_Kriterien!$K$46,2,IF(Q83&lt;Master_sheet_Kriterien!$L$46,3,IF(Q83&lt;Master_sheet_Kriterien!$M$46,4,5))))</f>
        <v>5</v>
      </c>
      <c r="T83" s="61">
        <f>VLOOKUP($D83,EW_19_Kreise!$A$6:$CQ$406,Calc_Targetkreise!T$5,FALSE)/1000/F83</f>
        <v>0.3242435224</v>
      </c>
      <c r="U83" s="63">
        <f>VLOOKUP($D83,BW_17_Kreise!$B$7:$CC$410,Calc_Targetkreise!U$5,FALSE)/1000/$G83</f>
        <v>0.3697761763</v>
      </c>
      <c r="V83" s="61">
        <f>VLOOKUP(Calc_Targetkreise!$D83,EW_Erg_09_14_Kreise!$A$7:$BK$412,Calc_Targetkreise!V$5,FALSE)/1000/$H83</f>
        <v>0.4099140612</v>
      </c>
      <c r="W83" s="61">
        <f>VLOOKUP(Calc_Targetkreise!$D83,EW_Erg_09_14_Kreise!$A$7:$BK$412,Calc_Targetkreise!W$5,FALSE)/1000/CK83</f>
        <v>0.4323406781</v>
      </c>
      <c r="X83" s="61">
        <f>VLOOKUP($D83,EW_19_Kreise!$A$6:$CQ$406,Calc_Targetkreise!X$5,FALSE)/1000/F83</f>
        <v>0.1628441461</v>
      </c>
      <c r="Y83" s="63">
        <f>VLOOKUP($D83,BW_17_Kreise!$B$7:$CC$410,Calc_Targetkreise!Y$5,FALSE)/1000/$G83</f>
        <v>0.2189423577</v>
      </c>
      <c r="Z83" s="61">
        <f>VLOOKUP(Calc_Targetkreise!$D83,EW_Erg_09_14_Kreise!$A$7:$BK$412,Calc_Targetkreise!Z$5,FALSE)/1000/$H83</f>
        <v>0.2881540447</v>
      </c>
      <c r="AA83" s="61">
        <f>VLOOKUP(Calc_Targetkreise!$D83,EW_Erg_09_14_Kreise!$A$7:$BK$412,Calc_Targetkreise!AA$5,FALSE)/1000/$H83</f>
        <v>0.1590673456</v>
      </c>
      <c r="AB83" s="61">
        <f>VLOOKUP($D83,EW_19_Kreise!$A$6:$CQ$406,Calc_Targetkreise!AB$5,FALSE)/1000/F83</f>
        <v>0.2167202296</v>
      </c>
      <c r="AC83" s="63">
        <f>VLOOKUP($D83,BW_17_Kreise!$B$7:$CC$410,Calc_Targetkreise!AC$5,FALSE)/1000/$G83</f>
        <v>0.0636375361</v>
      </c>
      <c r="AD83" s="61">
        <f>VLOOKUP(Calc_Targetkreise!$D83,EW_Erg_09_14_Kreise!$A$7:$BK$412,Calc_Targetkreise!AD$5,FALSE)/1000/$H83</f>
        <v>0.08756307168</v>
      </c>
      <c r="AE83" s="62">
        <f>IF(AC83&lt;Master_sheet_Kriterien!$J$54,1,IF(AC83&lt;Master_sheet_Kriterien!$K$54,2,IF(AC83&lt;Master_sheet_Kriterien!$L$54,3,IF(AC83&lt;Master_sheet_Kriterien!$M$54,4,5))))</f>
        <v>2</v>
      </c>
      <c r="AF83" s="61">
        <f>VLOOKUP(Calc_Targetkreise!$D83,EW_Erg_09_14_Kreise!$A$7:$BK$412,Calc_Targetkreise!AF$5,FALSE)/1000/$H83</f>
        <v>0.08606547934</v>
      </c>
      <c r="AG83" s="63">
        <f>VLOOKUP($D83,BW_17_Kreise!$B$7:$CC$410,Calc_Targetkreise!AG$5,FALSE)/1000/$G83</f>
        <v>0.1682957428</v>
      </c>
      <c r="AH83" s="61">
        <f>VLOOKUP(Calc_Targetkreise!$D83,EW_Erg_09_14_Kreise!$A$7:$BK$412,Calc_Targetkreise!AH$5,FALSE)/1000/$H83</f>
        <v>0.06083104855</v>
      </c>
      <c r="AI83" s="61">
        <f>VLOOKUP(Calc_Targetkreise!$D83,EW_Erg_09_14_Kreise!$A$7:$BK$412,Calc_Targetkreise!AI$5,FALSE)/1000/$H83</f>
        <v>0.1289426998</v>
      </c>
      <c r="AJ83" s="63">
        <f>VLOOKUP($D83,BW_17_Kreise!$B$7:$CC$410,Calc_Targetkreise!AJ$5,FALSE)/1000/$G83</f>
        <v>0.05813867144</v>
      </c>
      <c r="AK83" s="61">
        <f>VLOOKUP(Calc_Targetkreise!$D83,EW_Erg_09_14_Kreise!$A$7:$BK$412,Calc_Targetkreise!AK$5,FALSE)/1000/$H83</f>
        <v>0.0348247817</v>
      </c>
      <c r="AL83" s="61">
        <f>VLOOKUP(Calc_Targetkreise!$D83,EW_Erg_09_14_Kreise!$A$7:$BK$412,Calc_Targetkreise!AL$5,FALSE)/1000/$H83</f>
        <v>0.02630002534</v>
      </c>
      <c r="AM83" s="61">
        <f>VLOOKUP($D83,EW_19_Kreise!$A$6:$CQ$406,Calc_Targetkreise!AM$5,FALSE)/1000/F83</f>
        <v>0.08011081336</v>
      </c>
      <c r="AN83" s="63">
        <f>VLOOKUP($D83,BW_17_Kreise!$B$7:$CC$410,Calc_Targetkreise!AN$5,FALSE)/1000/$G83</f>
        <v>0.08566035229</v>
      </c>
      <c r="AO83" s="61">
        <f>VLOOKUP(Calc_Targetkreise!$D83,EW_Erg_09_14_Kreise!$A$7:$BK$412,Calc_Targetkreise!AO$5,FALSE)/1000/$H83</f>
        <v>0.05711586757</v>
      </c>
      <c r="AP83" s="61">
        <f>VLOOKUP(Calc_Targetkreise!$D83,EW_Erg_09_14_Kreise!$A$7:$BK$412,Calc_Targetkreise!AP$5,FALSE)/1000/$H83</f>
        <v>0.0001900790268</v>
      </c>
      <c r="AQ83" s="61">
        <f t="shared" ref="AQ83:AR83" si="337">1-U83-Y83-AC83-AG83-AJ83-AN83</f>
        <v>0.03554916345</v>
      </c>
      <c r="AR83" s="61">
        <f t="shared" si="337"/>
        <v>0.06159712462</v>
      </c>
      <c r="AS83" s="61">
        <f t="shared" si="11"/>
        <v>0.1670936928</v>
      </c>
      <c r="AT83" s="63">
        <f>VLOOKUP($D83,BW_17_Kreise!$B$7:$CC$410,Calc_Targetkreise!AT$5,FALSE)/1000/$G83</f>
        <v>0.004154437197</v>
      </c>
      <c r="AU83" s="61">
        <f>VLOOKUP(Calc_Targetkreise!$D83,EW_Erg_09_14_Kreise!$A$7:$BK$412,Calc_Targetkreise!AU$5,FALSE)/1000/$H83</f>
        <v>0.01504504297</v>
      </c>
      <c r="AV83" s="62">
        <f>IF(AU83&lt;Master_sheet_Kriterien!$J$44,1,IF(AU83&lt;Master_sheet_Kriterien!$K$44,2,IF(AU83&lt;Master_sheet_Kriterien!$L$44,3,IF(AU83&lt;Master_sheet_Kriterien!$M$44,4,5))))</f>
        <v>4</v>
      </c>
      <c r="AW83" s="61">
        <f>VLOOKUP(Calc_Targetkreise!$D83,EW_Erg_09_14_Kreise!$A$7:$BK$412,Calc_Targetkreise!AW$5,FALSE)/1000/$H83</f>
        <v>0.005863649978</v>
      </c>
      <c r="AX83" s="61">
        <f>VLOOKUP($D83,EW_19_Kreise!$A$6:$CQ$406,Calc_Targetkreise!AX$5,FALSE)/1000/F83</f>
        <v>0.006818550271</v>
      </c>
      <c r="AY83" s="62">
        <f>IF(AX83&lt;Master_sheet_Kriterien!$J$56,1,IF(AX83&lt;Master_sheet_Kriterien!$K$56,2,IF(AX83&lt;Master_sheet_Kriterien!$L$56,3,IF(AX83&lt;Master_sheet_Kriterien!$M$56,4,5))))</f>
        <v>4</v>
      </c>
      <c r="AZ83" s="64">
        <f>VLOOKUP($D83,EW_19_Kreise!$A$6:$CQ$406,Calc_Targetkreise!AZ$5,FALSE)</f>
        <v>1430</v>
      </c>
      <c r="BA83" s="62">
        <f>IF(AZ83&lt;Master_sheet_Kriterien!$J$57,1,IF(AZ83&lt;Master_sheet_Kriterien!$K$57,2,IF(AZ83&lt;Master_sheet_Kriterien!$L$57,3,IF(AZ83&lt;Master_sheet_Kriterien!$M$56,4,5))))</f>
        <v>5</v>
      </c>
      <c r="BB83" s="59">
        <f>VLOOKUP($D83,Struktur_daten_BW_2017!$B$7:$AH$452,Calc_Targetkreise!BB$5,FALSE)</f>
        <v>850.6</v>
      </c>
      <c r="BC83" s="62">
        <f>IF(BB83&lt;Master_sheet_Kriterien!$J$8,1,IF(BB83&lt;Master_sheet_Kriterien!$K$8,2,IF(BB83&lt;Master_sheet_Kriterien!$L$8,3,IF(BB83&lt;Master_sheet_Kriterien!$M$8,4,5))))</f>
        <v>4</v>
      </c>
      <c r="BD83" s="65">
        <f t="shared" si="12"/>
        <v>22.1775</v>
      </c>
      <c r="BE83" s="62">
        <f>IF(BD83&lt;Master_sheet_Kriterien!$J$10,1,IF(BD83&lt;Master_sheet_Kriterien!$K$10,2,IF(BD83&lt;Master_sheet_Kriterien!$L$10,3,IF(BD83&lt;Master_sheet_Kriterien!$M$10,4,5))))</f>
        <v>3</v>
      </c>
      <c r="BF83" s="65">
        <f>VLOOKUP($D83,Struktur_daten_BW_2017!$B$7:$AH$452,Calc_Targetkreise!BF$5,FALSE)</f>
        <v>7.5</v>
      </c>
      <c r="BG83" s="62">
        <f>IF(BF83&lt;Master_sheet_Kriterien!$J$12,1,IF(BF83&lt;Master_sheet_Kriterien!$K$12,2,IF(BF83&lt;Master_sheet_Kriterien!$L$12,3,IF(BF83&lt;Master_sheet_Kriterien!$M$12,4,5))))</f>
        <v>2</v>
      </c>
      <c r="BH83" s="65">
        <f>VLOOKUP($D83,Struktur_daten_BW_2017!$B$7:$AH$452,Calc_Targetkreise!BH$5,FALSE)</f>
        <v>11.7</v>
      </c>
      <c r="BI83" s="62">
        <f>IF(BH83&lt;Master_sheet_Kriterien!$J$14,1,IF(BH83&lt;Master_sheet_Kriterien!$K$14,2,IF(BH83&lt;Master_sheet_Kriterien!$L$14,3,IF(BH83&lt;Master_sheet_Kriterien!$M$14,4,5))))</f>
        <v>3</v>
      </c>
      <c r="BJ83" s="65">
        <f>VLOOKUP($D83,Struktur_daten_BW_2017!$B$7:$AH$452,Calc_Targetkreise!BJ$5,FALSE)</f>
        <v>36.8</v>
      </c>
      <c r="BK83" s="62">
        <f>IF(BJ83&lt;Master_sheet_Kriterien!$J$16,1,IF(BJ83&lt;Master_sheet_Kriterien!$K$16,2,IF(BJ83&lt;Master_sheet_Kriterien!$L$16,3,IF(BJ83&lt;Master_sheet_Kriterien!$M$16,4,5))))</f>
        <v>4</v>
      </c>
      <c r="BL83" s="65">
        <f>VLOOKUP($D83,Struktur_daten_BW_2017!$B$7:$AH$452,Calc_Targetkreise!BL$5,FALSE)</f>
        <v>15.9</v>
      </c>
      <c r="BM83" s="62">
        <f>IF(BL83&lt;Master_sheet_Kriterien!$J$18,1,IF(BL83&lt;Master_sheet_Kriterien!$K$18,2,IF(BL83&lt;Master_sheet_Kriterien!$L$18,3,IF(BL83&lt;Master_sheet_Kriterien!$M$18,4,5))))</f>
        <v>3</v>
      </c>
      <c r="BN83" s="65">
        <f>VLOOKUP($D83,Struktur_daten_BW_2017!$B$7:$AH$452,Calc_Targetkreise!BN$5,FALSE)</f>
        <v>10.6</v>
      </c>
      <c r="BO83" s="62">
        <f>IF(BN83&lt;Master_sheet_Kriterien!$J$20,1,IF(BN83&lt;Master_sheet_Kriterien!$K$20,2,IF(BN83&lt;Master_sheet_Kriterien!$L$20,3,IF(BN83&lt;Master_sheet_Kriterien!$M$20,4,5))))</f>
        <v>3</v>
      </c>
      <c r="BP83" s="59">
        <f>VLOOKUP($D83,Struktur_daten_BW_2017!$B$7:$AH$452,Calc_Targetkreise!BP$5,FALSE)</f>
        <v>23689</v>
      </c>
      <c r="BQ83" s="62">
        <f>IF(BP83&lt;Master_sheet_Kriterien!$J$38,1,IF(BP83&lt;Master_sheet_Kriterien!$K$38,2,IF(BP83&lt;Master_sheet_Kriterien!$L$38,3,IF(BP83&lt;Master_sheet_Kriterien!$M$38,4,5))))</f>
        <v>5</v>
      </c>
      <c r="BR83" s="65">
        <f>VLOOKUP($D83,Struktur_daten_BW_2017!$B$7:$AH$452,Calc_Targetkreise!BR$5,FALSE)</f>
        <v>45.4</v>
      </c>
      <c r="BS83" s="62">
        <f>IF(BR83&lt;Master_sheet_Kriterien!$J$24,1,IF(BR83&lt;Master_sheet_Kriterien!$K$24,2,IF(BR83&lt;Master_sheet_Kriterien!$L$24,3,IF(BR83&lt;Master_sheet_Kriterien!$M$24,4,5))))</f>
        <v>5</v>
      </c>
      <c r="BT83" s="65">
        <f>VLOOKUP($D83,Struktur_daten_BW_2017!$B$7:$AH$452,Calc_Targetkreise!BT$5,FALSE)</f>
        <v>12.7</v>
      </c>
      <c r="BU83" s="62">
        <f>IF(BT83&lt;Master_sheet_Kriterien!$J$26,1,IF(BT83&lt;Master_sheet_Kriterien!$K$26,2,IF(BT83&lt;Master_sheet_Kriterien!$L$26,3,IF(BT83&lt;Master_sheet_Kriterien!$M$26,4,5))))</f>
        <v>2</v>
      </c>
      <c r="BV83" s="65">
        <f t="shared" si="13"/>
        <v>3.75539</v>
      </c>
      <c r="BW83" s="62">
        <f>IF(BV83&lt;Master_sheet_Kriterien!$J$28,1,IF(BV83&lt;Master_sheet_Kriterien!$K$28,2,IF(BV83&lt;Master_sheet_Kriterien!$L$28,3,IF(BV83&lt;Master_sheet_Kriterien!$M$28,4,5))))</f>
        <v>2</v>
      </c>
      <c r="BX83" s="65">
        <f>VLOOKUP($D83,Struktur_daten_BW_2017!$B$7:$AH$452,Calc_Targetkreise!BX$5,FALSE)</f>
        <v>11.02362205</v>
      </c>
      <c r="BY83" s="62">
        <f>IF(BX83&lt;Master_sheet_Kriterien!$J$30,1,IF(BX83&lt;Master_sheet_Kriterien!$K$30,2,IF(BX83&lt;Master_sheet_Kriterien!$L$30,3,IF(BX83&lt;Master_sheet_Kriterien!$M$30,4,5))))</f>
        <v>1</v>
      </c>
      <c r="BZ83" s="65"/>
      <c r="CA83" s="62">
        <f>IF(BZ83&lt;Master_sheet_Kriterien!$J$32,1,IF(BZ83&lt;Master_sheet_Kriterien!$K$32,2,IF(BZ83&lt;Master_sheet_Kriterien!$L$32,3,IF(BZ83&lt;Master_sheet_Kriterien!$M$32,4,5))))</f>
        <v>1</v>
      </c>
      <c r="CB83" s="65"/>
      <c r="CC83" s="62">
        <f>IF(CB83&lt;Master_sheet_Kriterien!$J$34,1,IF(CB83&lt;Master_sheet_Kriterien!$K$34,2,IF(CB83&lt;Master_sheet_Kriterien!$L$34,3,IF(CB83&lt;Master_sheet_Kriterien!$M$34,4,5))))</f>
        <v>1</v>
      </c>
      <c r="CD83" s="65">
        <f>100-VLOOKUP($D83,Struktur_daten_BW_2017!$B$7:$AH$452,Calc_Targetkreise!CD$5,FALSE)</f>
        <v>52.9</v>
      </c>
      <c r="CE83" s="62">
        <f>IF(CD83&lt;Master_sheet_Kriterien!$J$40,1,IF(CD83&lt;Master_sheet_Kriterien!$K$40,2,IF(CD83&lt;Master_sheet_Kriterien!$L$40,3,IF(CD83&lt;Master_sheet_Kriterien!$M$40,4,5))))</f>
        <v>3</v>
      </c>
      <c r="CF83" s="61"/>
      <c r="CG83" s="59">
        <f>VLOOKUP($D83,EW_19_Kreise!$A$6:$CQ$406,Calc_Targetkreise!CG$5,FALSE)/1000</f>
        <v>334.97</v>
      </c>
      <c r="CH83" s="59">
        <f>VLOOKUP($D83,BW_17_Kreise!$B$7:$CC$410,Calc_Targetkreise!CH$5,FALSE)/1000</f>
        <v>334.133</v>
      </c>
      <c r="CI83" s="59">
        <f>VLOOKUP($D83,EW_Erg_09_14_Kreise!$A$10:$BK$412,Calc_Targetkreise!CI$5,FALSE)/1000</f>
        <v>334.173</v>
      </c>
      <c r="CJ83" s="59">
        <f>VLOOKUP($D83,EW_Erg_09_14_Kreise!$A$10:$BK$412,Calc_Targetkreise!CJ$5,FALSE)/1000</f>
        <v>332.086</v>
      </c>
      <c r="CK83" s="59">
        <f>VLOOKUP($D83,EW_Erg_09_14_Kreise!$A$10:$BK$412,Calc_Targetkreise!CK$5,FALSE)/1000</f>
        <v>138.148</v>
      </c>
      <c r="CL83" s="45"/>
      <c r="CM83" s="59">
        <f>VLOOKUP($D83,Struktur_daten_BW_2017!$B$7:$AH$452,Calc_Targetkreise!CM$5,FALSE)</f>
        <v>295.7</v>
      </c>
      <c r="CN83" s="66">
        <v>14.0</v>
      </c>
      <c r="CO83" s="67">
        <f t="shared" si="16"/>
        <v>0.04734528238</v>
      </c>
      <c r="CP83" s="62">
        <f>IF(CO83&lt;Master_sheet_Kriterien!$J$58,1,IF(CO83&lt;Master_sheet_Kriterien!$K$58,2,IF(CO83&lt;Master_sheet_Kriterien!$L$58,3,IF(CO83&lt;Master_sheet_Kriterien!$M$58,4,5))))</f>
        <v>1</v>
      </c>
      <c r="CQ83" s="66">
        <v>11.0</v>
      </c>
      <c r="CR83" s="67">
        <f t="shared" si="17"/>
        <v>0.03719986473</v>
      </c>
      <c r="CS83" s="62">
        <f>IF(CR83&lt;Master_sheet_Kriterien!$J$59,1,IF(CR83&lt;Master_sheet_Kriterien!$K$59,2,IF(CR83&lt;Master_sheet_Kriterien!$L$59,3,IF(CR83&lt;Master_sheet_Kriterien!$M$59,4,5))))</f>
        <v>1</v>
      </c>
      <c r="CT83" s="66">
        <v>3.0</v>
      </c>
      <c r="CU83" s="44"/>
      <c r="CV83" s="66">
        <v>0.0</v>
      </c>
      <c r="CW83" s="68"/>
      <c r="CY83" s="31">
        <f t="shared" si="18"/>
        <v>5162</v>
      </c>
      <c r="DB83" s="76" t="str">
        <f t="shared" si="19"/>
        <v>Rhein-Kreis Neuss</v>
      </c>
      <c r="DC83" s="58">
        <f t="shared" si="20"/>
        <v>91</v>
      </c>
      <c r="DD83" s="77">
        <f t="shared" si="21"/>
        <v>181</v>
      </c>
      <c r="DE83" s="72">
        <f t="shared" si="22"/>
        <v>0.006818550271</v>
      </c>
      <c r="DG83" s="76" t="str">
        <f t="shared" si="23"/>
        <v>Rhein-Kreis Neuss</v>
      </c>
      <c r="DH83" s="58" t="str">
        <f t="shared" si="24"/>
        <v>#REF!</v>
      </c>
      <c r="DI83" s="75">
        <f t="shared" si="25"/>
        <v>175.4734528</v>
      </c>
      <c r="DJ83" s="78">
        <f t="shared" si="26"/>
        <v>0.006818550271</v>
      </c>
      <c r="DK83" s="75"/>
      <c r="DL83" s="75"/>
      <c r="DM83" s="75"/>
      <c r="DN83" s="75"/>
      <c r="DO83" s="75"/>
      <c r="DP83" s="44"/>
    </row>
    <row r="84" ht="16.5" customHeight="1">
      <c r="A84" s="58">
        <f t="shared" si="5"/>
        <v>114</v>
      </c>
      <c r="B84" s="58">
        <f t="shared" si="6"/>
        <v>174</v>
      </c>
      <c r="C84" s="58" t="s">
        <v>227</v>
      </c>
      <c r="D84" s="58">
        <v>5166.0</v>
      </c>
      <c r="E84" s="58" t="s">
        <v>241</v>
      </c>
      <c r="F84" s="59">
        <f>VLOOKUP($D84,EW_19_Kreise!$A$6:$CQ$406,Calc_Targetkreise!F$5,FALSE)/1000</f>
        <v>140.39</v>
      </c>
      <c r="G84" s="59">
        <f>VLOOKUP($D84,BW_17_Kreise!$B$7:$CC$410,Calc_Targetkreise!G$5,FALSE)/1000</f>
        <v>172.018</v>
      </c>
      <c r="H84" s="59">
        <f>VLOOKUP($D84,EW_Erg_09_14_Kreise!$A$10:$BK$412,Calc_Targetkreise!H$5,FALSE)/1000</f>
        <v>119.095</v>
      </c>
      <c r="I84" s="60">
        <f t="shared" ref="I84:K84" si="338">F84/CG84</f>
        <v>0.6156835056</v>
      </c>
      <c r="J84" s="60">
        <f t="shared" si="338"/>
        <v>0.7563790822</v>
      </c>
      <c r="K84" s="60">
        <f t="shared" si="338"/>
        <v>0.5220351019</v>
      </c>
      <c r="L84" s="61">
        <f t="shared" ref="L84:M84" si="339">1-(T84+X84)</f>
        <v>0.5127003348</v>
      </c>
      <c r="M84" s="61">
        <f t="shared" si="339"/>
        <v>0.3963248032</v>
      </c>
      <c r="N84" s="62">
        <f>IF(L84&lt;Master_sheet_Kriterien!$J$46,1,IF(L84&lt;Master_sheet_Kriterien!$K$46,2,IF(L84&lt;Master_sheet_Kriterien!$L$46,3,IF(L84&lt;Master_sheet_Kriterien!$M$46,4,5))))</f>
        <v>4</v>
      </c>
      <c r="O84" s="62">
        <f>IF(M84&lt;Master_sheet_Kriterien!$J$46,1,IF(M84&lt;Master_sheet_Kriterien!$K$46,2,IF(M84&lt;Master_sheet_Kriterien!$L$46,3,IF(M84&lt;Master_sheet_Kriterien!$M$46,4,5))))</f>
        <v>2</v>
      </c>
      <c r="P84" s="61">
        <f t="shared" ref="P84:Q84" si="340">1-(T84+AM84)</f>
        <v>0.6021084123</v>
      </c>
      <c r="Q84" s="61">
        <f t="shared" si="340"/>
        <v>0.544722064</v>
      </c>
      <c r="R84" s="62">
        <f>IF(P84&lt;Master_sheet_Kriterien!$J$46,1,IF(P84&lt;Master_sheet_Kriterien!$K$46,2,IF(P84&lt;Master_sheet_Kriterien!$L$46,3,IF(P84&lt;Master_sheet_Kriterien!$M$46,4,5))))</f>
        <v>5</v>
      </c>
      <c r="S84" s="62">
        <f>IF(Q84&lt;Master_sheet_Kriterien!$J$46,1,IF(Q84&lt;Master_sheet_Kriterien!$K$46,2,IF(Q84&lt;Master_sheet_Kriterien!$L$46,3,IF(Q84&lt;Master_sheet_Kriterien!$M$46,4,5))))</f>
        <v>5</v>
      </c>
      <c r="T84" s="61">
        <f>VLOOKUP($D84,EW_19_Kreise!$A$6:$CQ$406,Calc_Targetkreise!T$5,FALSE)/1000/F84</f>
        <v>0.327566066</v>
      </c>
      <c r="U84" s="63">
        <f>VLOOKUP($D84,BW_17_Kreise!$B$7:$CC$410,Calc_Targetkreise!U$5,FALSE)/1000/$G84</f>
        <v>0.3806287714</v>
      </c>
      <c r="V84" s="61">
        <f>VLOOKUP(Calc_Targetkreise!$D84,EW_Erg_09_14_Kreise!$A$7:$BK$412,Calc_Targetkreise!V$5,FALSE)/1000/$H84</f>
        <v>0.4311767916</v>
      </c>
      <c r="W84" s="61">
        <f>VLOOKUP(Calc_Targetkreise!$D84,EW_Erg_09_14_Kreise!$A$7:$BK$412,Calc_Targetkreise!W$5,FALSE)/1000/CK84</f>
        <v>0.4333529612</v>
      </c>
      <c r="X84" s="61">
        <f>VLOOKUP($D84,EW_19_Kreise!$A$6:$CQ$406,Calc_Targetkreise!X$5,FALSE)/1000/F84</f>
        <v>0.1597335993</v>
      </c>
      <c r="Y84" s="63">
        <f>VLOOKUP($D84,BW_17_Kreise!$B$7:$CC$410,Calc_Targetkreise!Y$5,FALSE)/1000/$G84</f>
        <v>0.2230464254</v>
      </c>
      <c r="Z84" s="61">
        <f>VLOOKUP(Calc_Targetkreise!$D84,EW_Erg_09_14_Kreise!$A$7:$BK$412,Calc_Targetkreise!Z$5,FALSE)/1000/$H84</f>
        <v>0.2770813216</v>
      </c>
      <c r="AA84" s="61">
        <f>VLOOKUP(Calc_Targetkreise!$D84,EW_Erg_09_14_Kreise!$A$7:$BK$412,Calc_Targetkreise!AA$5,FALSE)/1000/$H84</f>
        <v>0.1626348713</v>
      </c>
      <c r="AB84" s="61">
        <f>VLOOKUP($D84,EW_19_Kreise!$A$6:$CQ$406,Calc_Targetkreise!AB$5,FALSE)/1000/F84</f>
        <v>0.2362988817</v>
      </c>
      <c r="AC84" s="63">
        <f>VLOOKUP($D84,BW_17_Kreise!$B$7:$CC$410,Calc_Targetkreise!AC$5,FALSE)/1000/$G84</f>
        <v>0.06738248323</v>
      </c>
      <c r="AD84" s="61">
        <f>VLOOKUP(Calc_Targetkreise!$D84,EW_Erg_09_14_Kreise!$A$7:$BK$412,Calc_Targetkreise!AD$5,FALSE)/1000/$H84</f>
        <v>0.09576388597</v>
      </c>
      <c r="AE84" s="62">
        <f>IF(AC84&lt;Master_sheet_Kriterien!$J$54,1,IF(AC84&lt;Master_sheet_Kriterien!$K$54,2,IF(AC84&lt;Master_sheet_Kriterien!$L$54,3,IF(AC84&lt;Master_sheet_Kriterien!$M$54,4,5))))</f>
        <v>2</v>
      </c>
      <c r="AF84" s="61">
        <f>VLOOKUP(Calc_Targetkreise!$D84,EW_Erg_09_14_Kreise!$A$7:$BK$412,Calc_Targetkreise!AF$5,FALSE)/1000/$H84</f>
        <v>0.08900457618</v>
      </c>
      <c r="AG84" s="63">
        <f>VLOOKUP($D84,BW_17_Kreise!$B$7:$CC$410,Calc_Targetkreise!AG$5,FALSE)/1000/$G84</f>
        <v>0.1603088049</v>
      </c>
      <c r="AH84" s="61">
        <f>VLOOKUP(Calc_Targetkreise!$D84,EW_Erg_09_14_Kreise!$A$7:$BK$412,Calc_Targetkreise!AH$5,FALSE)/1000/$H84</f>
        <v>0.05059826189</v>
      </c>
      <c r="AI84" s="61">
        <f>VLOOKUP(Calc_Targetkreise!$D84,EW_Erg_09_14_Kreise!$A$7:$BK$412,Calc_Targetkreise!AI$5,FALSE)/1000/$H84</f>
        <v>0.1244888534</v>
      </c>
      <c r="AJ84" s="63">
        <f>VLOOKUP($D84,BW_17_Kreise!$B$7:$CC$410,Calc_Targetkreise!AJ$5,FALSE)/1000/$G84</f>
        <v>0.06012161518</v>
      </c>
      <c r="AK84" s="61">
        <f>VLOOKUP(Calc_Targetkreise!$D84,EW_Erg_09_14_Kreise!$A$7:$BK$412,Calc_Targetkreise!AK$5,FALSE)/1000/$H84</f>
        <v>0.03661782611</v>
      </c>
      <c r="AL84" s="61">
        <f>VLOOKUP(Calc_Targetkreise!$D84,EW_Erg_09_14_Kreise!$A$7:$BK$412,Calc_Targetkreise!AL$5,FALSE)/1000/$H84</f>
        <v>0.03135312146</v>
      </c>
      <c r="AM84" s="61">
        <f>VLOOKUP($D84,EW_19_Kreise!$A$6:$CQ$406,Calc_Targetkreise!AM$5,FALSE)/1000/F84</f>
        <v>0.07032552176</v>
      </c>
      <c r="AN84" s="63">
        <f>VLOOKUP($D84,BW_17_Kreise!$B$7:$CC$410,Calc_Targetkreise!AN$5,FALSE)/1000/$G84</f>
        <v>0.07464916462</v>
      </c>
      <c r="AO84" s="61">
        <f>VLOOKUP(Calc_Targetkreise!$D84,EW_Erg_09_14_Kreise!$A$7:$BK$412,Calc_Targetkreise!AO$5,FALSE)/1000/$H84</f>
        <v>0.05188295059</v>
      </c>
      <c r="AP84" s="61">
        <f>VLOOKUP(Calc_Targetkreise!$D84,EW_Erg_09_14_Kreise!$A$7:$BK$412,Calc_Targetkreise!AP$5,FALSE)/1000/$H84</f>
        <v>0.0001175532138</v>
      </c>
      <c r="AQ84" s="61">
        <f t="shared" ref="AQ84:AR84" si="341">1-U84-Y84-AC84-AG84-AJ84-AN84</f>
        <v>0.0338627353</v>
      </c>
      <c r="AR84" s="61">
        <f t="shared" si="341"/>
        <v>0.05687896217</v>
      </c>
      <c r="AS84" s="61">
        <f t="shared" si="11"/>
        <v>0.1590480632</v>
      </c>
      <c r="AT84" s="63">
        <f>VLOOKUP($D84,BW_17_Kreise!$B$7:$CC$410,Calc_Targetkreise!AT$5,FALSE)/1000/$G84</f>
        <v>0.004139101722</v>
      </c>
      <c r="AU84" s="61">
        <f>VLOOKUP(Calc_Targetkreise!$D84,EW_Erg_09_14_Kreise!$A$7:$BK$412,Calc_Targetkreise!AU$5,FALSE)/1000/$H84</f>
        <v>0.01224232755</v>
      </c>
      <c r="AV84" s="62">
        <f>IF(AU84&lt;Master_sheet_Kriterien!$J$44,1,IF(AU84&lt;Master_sheet_Kriterien!$K$44,2,IF(AU84&lt;Master_sheet_Kriterien!$L$44,3,IF(AU84&lt;Master_sheet_Kriterien!$M$44,4,5))))</f>
        <v>3</v>
      </c>
      <c r="AW84" s="61">
        <f>VLOOKUP(Calc_Targetkreise!$D84,EW_Erg_09_14_Kreise!$A$7:$BK$412,Calc_Targetkreise!AW$5,FALSE)/1000/$H84</f>
        <v>0.0061967337</v>
      </c>
      <c r="AX84" s="61">
        <f>VLOOKUP($D84,EW_19_Kreise!$A$6:$CQ$406,Calc_Targetkreise!AX$5,FALSE)/1000/F84</f>
        <v>0.005263907686</v>
      </c>
      <c r="AY84" s="62">
        <f>IF(AX84&lt;Master_sheet_Kriterien!$J$56,1,IF(AX84&lt;Master_sheet_Kriterien!$K$56,2,IF(AX84&lt;Master_sheet_Kriterien!$L$56,3,IF(AX84&lt;Master_sheet_Kriterien!$M$56,4,5))))</f>
        <v>3</v>
      </c>
      <c r="AZ84" s="64">
        <f>VLOOKUP($D84,EW_19_Kreise!$A$6:$CQ$406,Calc_Targetkreise!AZ$5,FALSE)</f>
        <v>739</v>
      </c>
      <c r="BA84" s="62">
        <f>IF(AZ84&lt;Master_sheet_Kriterien!$J$57,1,IF(AZ84&lt;Master_sheet_Kriterien!$K$57,2,IF(AZ84&lt;Master_sheet_Kriterien!$L$57,3,IF(AZ84&lt;Master_sheet_Kriterien!$M$56,4,5))))</f>
        <v>5</v>
      </c>
      <c r="BB84" s="59">
        <f>VLOOKUP($D84,Struktur_daten_BW_2017!$B$7:$AH$452,Calc_Targetkreise!BB$5,FALSE)</f>
        <v>528.5</v>
      </c>
      <c r="BC84" s="62">
        <f>IF(BB84&lt;Master_sheet_Kriterien!$J$8,1,IF(BB84&lt;Master_sheet_Kriterien!$K$8,2,IF(BB84&lt;Master_sheet_Kriterien!$L$8,3,IF(BB84&lt;Master_sheet_Kriterien!$M$8,4,5))))</f>
        <v>4</v>
      </c>
      <c r="BD84" s="65">
        <f t="shared" si="12"/>
        <v>22.6252</v>
      </c>
      <c r="BE84" s="62">
        <f>IF(BD84&lt;Master_sheet_Kriterien!$J$10,1,IF(BD84&lt;Master_sheet_Kriterien!$K$10,2,IF(BD84&lt;Master_sheet_Kriterien!$L$10,3,IF(BD84&lt;Master_sheet_Kriterien!$M$10,4,5))))</f>
        <v>3</v>
      </c>
      <c r="BF84" s="65">
        <f>VLOOKUP($D84,Struktur_daten_BW_2017!$B$7:$AH$452,Calc_Targetkreise!BF$5,FALSE)</f>
        <v>7.6</v>
      </c>
      <c r="BG84" s="62">
        <f>IF(BF84&lt;Master_sheet_Kriterien!$J$12,1,IF(BF84&lt;Master_sheet_Kriterien!$K$12,2,IF(BF84&lt;Master_sheet_Kriterien!$L$12,3,IF(BF84&lt;Master_sheet_Kriterien!$M$12,4,5))))</f>
        <v>2</v>
      </c>
      <c r="BH84" s="65">
        <f>VLOOKUP($D84,Struktur_daten_BW_2017!$B$7:$AH$452,Calc_Targetkreise!BH$5,FALSE)</f>
        <v>10.4</v>
      </c>
      <c r="BI84" s="62">
        <f>IF(BH84&lt;Master_sheet_Kriterien!$J$14,1,IF(BH84&lt;Master_sheet_Kriterien!$K$14,2,IF(BH84&lt;Master_sheet_Kriterien!$L$14,3,IF(BH84&lt;Master_sheet_Kriterien!$M$14,4,5))))</f>
        <v>1</v>
      </c>
      <c r="BJ84" s="65">
        <f>VLOOKUP($D84,Struktur_daten_BW_2017!$B$7:$AH$452,Calc_Targetkreise!BJ$5,FALSE)</f>
        <v>37.8</v>
      </c>
      <c r="BK84" s="62">
        <f>IF(BJ84&lt;Master_sheet_Kriterien!$J$16,1,IF(BJ84&lt;Master_sheet_Kriterien!$K$16,2,IF(BJ84&lt;Master_sheet_Kriterien!$L$16,3,IF(BJ84&lt;Master_sheet_Kriterien!$M$16,4,5))))</f>
        <v>5</v>
      </c>
      <c r="BL84" s="65">
        <f>VLOOKUP($D84,Struktur_daten_BW_2017!$B$7:$AH$452,Calc_Targetkreise!BL$5,FALSE)</f>
        <v>16.9</v>
      </c>
      <c r="BM84" s="62">
        <f>IF(BL84&lt;Master_sheet_Kriterien!$J$18,1,IF(BL84&lt;Master_sheet_Kriterien!$K$18,2,IF(BL84&lt;Master_sheet_Kriterien!$L$18,3,IF(BL84&lt;Master_sheet_Kriterien!$M$18,4,5))))</f>
        <v>4</v>
      </c>
      <c r="BN84" s="65">
        <f>VLOOKUP($D84,Struktur_daten_BW_2017!$B$7:$AH$452,Calc_Targetkreise!BN$5,FALSE)</f>
        <v>11</v>
      </c>
      <c r="BO84" s="62">
        <f>IF(BN84&lt;Master_sheet_Kriterien!$J$20,1,IF(BN84&lt;Master_sheet_Kriterien!$K$20,2,IF(BN84&lt;Master_sheet_Kriterien!$L$20,3,IF(BN84&lt;Master_sheet_Kriterien!$M$20,4,5))))</f>
        <v>4</v>
      </c>
      <c r="BP84" s="59">
        <f>VLOOKUP($D84,Struktur_daten_BW_2017!$B$7:$AH$452,Calc_Targetkreise!BP$5,FALSE)</f>
        <v>21988</v>
      </c>
      <c r="BQ84" s="62">
        <f>IF(BP84&lt;Master_sheet_Kriterien!$J$38,1,IF(BP84&lt;Master_sheet_Kriterien!$K$38,2,IF(BP84&lt;Master_sheet_Kriterien!$L$38,3,IF(BP84&lt;Master_sheet_Kriterien!$M$38,4,5))))</f>
        <v>4</v>
      </c>
      <c r="BR84" s="65">
        <f>VLOOKUP($D84,Struktur_daten_BW_2017!$B$7:$AH$452,Calc_Targetkreise!BR$5,FALSE)</f>
        <v>42.8</v>
      </c>
      <c r="BS84" s="62">
        <f>IF(BR84&lt;Master_sheet_Kriterien!$J$24,1,IF(BR84&lt;Master_sheet_Kriterien!$K$24,2,IF(BR84&lt;Master_sheet_Kriterien!$L$24,3,IF(BR84&lt;Master_sheet_Kriterien!$M$24,4,5))))</f>
        <v>5</v>
      </c>
      <c r="BT84" s="65">
        <f>VLOOKUP($D84,Struktur_daten_BW_2017!$B$7:$AH$452,Calc_Targetkreise!BT$5,FALSE)</f>
        <v>13.5</v>
      </c>
      <c r="BU84" s="62">
        <f>IF(BT84&lt;Master_sheet_Kriterien!$J$26,1,IF(BT84&lt;Master_sheet_Kriterien!$K$26,2,IF(BT84&lt;Master_sheet_Kriterien!$L$26,3,IF(BT84&lt;Master_sheet_Kriterien!$M$26,4,5))))</f>
        <v>3</v>
      </c>
      <c r="BV84" s="65">
        <f t="shared" si="13"/>
        <v>4.01895</v>
      </c>
      <c r="BW84" s="62">
        <f>IF(BV84&lt;Master_sheet_Kriterien!$J$28,1,IF(BV84&lt;Master_sheet_Kriterien!$K$28,2,IF(BV84&lt;Master_sheet_Kriterien!$L$28,3,IF(BV84&lt;Master_sheet_Kriterien!$M$28,4,5))))</f>
        <v>3</v>
      </c>
      <c r="BX84" s="65">
        <f>VLOOKUP($D84,Struktur_daten_BW_2017!$B$7:$AH$452,Calc_Targetkreise!BX$5,FALSE)</f>
        <v>11.11111111</v>
      </c>
      <c r="BY84" s="62">
        <f>IF(BX84&lt;Master_sheet_Kriterien!$J$30,1,IF(BX84&lt;Master_sheet_Kriterien!$K$30,2,IF(BX84&lt;Master_sheet_Kriterien!$L$30,3,IF(BX84&lt;Master_sheet_Kriterien!$M$30,4,5))))</f>
        <v>1</v>
      </c>
      <c r="BZ84" s="65"/>
      <c r="CA84" s="62">
        <f>IF(BZ84&lt;Master_sheet_Kriterien!$J$32,1,IF(BZ84&lt;Master_sheet_Kriterien!$K$32,2,IF(BZ84&lt;Master_sheet_Kriterien!$L$32,3,IF(BZ84&lt;Master_sheet_Kriterien!$M$32,4,5))))</f>
        <v>1</v>
      </c>
      <c r="CB84" s="65"/>
      <c r="CC84" s="62">
        <f>IF(CB84&lt;Master_sheet_Kriterien!$J$34,1,IF(CB84&lt;Master_sheet_Kriterien!$K$34,2,IF(CB84&lt;Master_sheet_Kriterien!$L$34,3,IF(CB84&lt;Master_sheet_Kriterien!$M$34,4,5))))</f>
        <v>1</v>
      </c>
      <c r="CD84" s="65">
        <f>100-VLOOKUP($D84,Struktur_daten_BW_2017!$B$7:$AH$452,Calc_Targetkreise!CD$5,FALSE)</f>
        <v>45.1</v>
      </c>
      <c r="CE84" s="62">
        <f>IF(CD84&lt;Master_sheet_Kriterien!$J$40,1,IF(CD84&lt;Master_sheet_Kriterien!$K$40,2,IF(CD84&lt;Master_sheet_Kriterien!$L$40,3,IF(CD84&lt;Master_sheet_Kriterien!$M$40,4,5))))</f>
        <v>2</v>
      </c>
      <c r="CF84" s="61"/>
      <c r="CG84" s="59">
        <f>VLOOKUP($D84,EW_19_Kreise!$A$6:$CQ$406,Calc_Targetkreise!CG$5,FALSE)/1000</f>
        <v>228.023</v>
      </c>
      <c r="CH84" s="59">
        <f>VLOOKUP($D84,BW_17_Kreise!$B$7:$CC$410,Calc_Targetkreise!CH$5,FALSE)/1000</f>
        <v>227.423</v>
      </c>
      <c r="CI84" s="59">
        <f>VLOOKUP($D84,EW_Erg_09_14_Kreise!$A$10:$BK$412,Calc_Targetkreise!CI$5,FALSE)/1000</f>
        <v>228.136</v>
      </c>
      <c r="CJ84" s="59">
        <f>VLOOKUP($D84,EW_Erg_09_14_Kreise!$A$10:$BK$412,Calc_Targetkreise!CJ$5,FALSE)/1000</f>
        <v>228.323</v>
      </c>
      <c r="CK84" s="59">
        <f>VLOOKUP($D84,EW_Erg_09_14_Kreise!$A$10:$BK$412,Calc_Targetkreise!CK$5,FALSE)/1000</f>
        <v>96.801</v>
      </c>
      <c r="CL84" s="45"/>
      <c r="CM84" s="59">
        <f>VLOOKUP($D84,Struktur_daten_BW_2017!$B$7:$AH$452,Calc_Targetkreise!CM$5,FALSE)</f>
        <v>297.7</v>
      </c>
      <c r="CN84" s="66">
        <v>6.0</v>
      </c>
      <c r="CO84" s="67">
        <f t="shared" si="16"/>
        <v>0.02015451797</v>
      </c>
      <c r="CP84" s="62">
        <f>IF(CO84&lt;Master_sheet_Kriterien!$J$58,1,IF(CO84&lt;Master_sheet_Kriterien!$K$58,2,IF(CO84&lt;Master_sheet_Kriterien!$L$58,3,IF(CO84&lt;Master_sheet_Kriterien!$M$58,4,5))))</f>
        <v>1</v>
      </c>
      <c r="CQ84" s="66">
        <v>5.0</v>
      </c>
      <c r="CR84" s="67">
        <f t="shared" si="17"/>
        <v>0.01679543164</v>
      </c>
      <c r="CS84" s="62">
        <f>IF(CR84&lt;Master_sheet_Kriterien!$J$59,1,IF(CR84&lt;Master_sheet_Kriterien!$K$59,2,IF(CR84&lt;Master_sheet_Kriterien!$L$59,3,IF(CR84&lt;Master_sheet_Kriterien!$M$59,4,5))))</f>
        <v>1</v>
      </c>
      <c r="CT84" s="66">
        <v>1.0</v>
      </c>
      <c r="CU84" s="44"/>
      <c r="CV84" s="66">
        <v>0.0</v>
      </c>
      <c r="CW84" s="68"/>
      <c r="CY84" s="31">
        <f t="shared" si="18"/>
        <v>5166</v>
      </c>
      <c r="DB84" s="76" t="str">
        <f t="shared" si="19"/>
        <v>Viersen</v>
      </c>
      <c r="DC84" s="58">
        <f t="shared" si="20"/>
        <v>114</v>
      </c>
      <c r="DD84" s="77">
        <f t="shared" si="21"/>
        <v>174</v>
      </c>
      <c r="DE84" s="72">
        <f t="shared" si="22"/>
        <v>0.005263907686</v>
      </c>
      <c r="DG84" s="76" t="str">
        <f t="shared" si="23"/>
        <v>Viersen</v>
      </c>
      <c r="DH84" s="58" t="str">
        <f t="shared" si="24"/>
        <v>#REF!</v>
      </c>
      <c r="DI84" s="75">
        <f t="shared" si="25"/>
        <v>168.2015452</v>
      </c>
      <c r="DJ84" s="78">
        <f t="shared" si="26"/>
        <v>0.005263907686</v>
      </c>
      <c r="DK84" s="75"/>
      <c r="DL84" s="75"/>
      <c r="DM84" s="75"/>
      <c r="DN84" s="75"/>
      <c r="DO84" s="75"/>
      <c r="DP84" s="44"/>
    </row>
    <row r="85" ht="16.5" customHeight="1">
      <c r="A85" s="58">
        <f t="shared" si="5"/>
        <v>142</v>
      </c>
      <c r="B85" s="58">
        <f t="shared" si="6"/>
        <v>167</v>
      </c>
      <c r="C85" s="58" t="s">
        <v>227</v>
      </c>
      <c r="D85" s="58">
        <v>5170.0</v>
      </c>
      <c r="E85" s="58" t="s">
        <v>242</v>
      </c>
      <c r="F85" s="59">
        <f>VLOOKUP($D85,EW_19_Kreise!$A$6:$CQ$406,Calc_Targetkreise!F$5,FALSE)/1000</f>
        <v>216.709</v>
      </c>
      <c r="G85" s="59">
        <f>VLOOKUP($D85,BW_17_Kreise!$B$7:$CC$410,Calc_Targetkreise!G$5,FALSE)/1000</f>
        <v>273.343</v>
      </c>
      <c r="H85" s="59">
        <f>VLOOKUP($D85,EW_Erg_09_14_Kreise!$A$10:$BK$412,Calc_Targetkreise!H$5,FALSE)/1000</f>
        <v>187.115</v>
      </c>
      <c r="I85" s="60">
        <f t="shared" ref="I85:K85" si="342">F85/CG85</f>
        <v>0.6075913522</v>
      </c>
      <c r="J85" s="60">
        <f t="shared" si="342"/>
        <v>0.7642409399</v>
      </c>
      <c r="K85" s="60">
        <f t="shared" si="342"/>
        <v>0.5190746731</v>
      </c>
      <c r="L85" s="61">
        <f t="shared" ref="L85:M85" si="343">1-(T85+X85)</f>
        <v>0.5024756701</v>
      </c>
      <c r="M85" s="61">
        <f t="shared" si="343"/>
        <v>0.3859802519</v>
      </c>
      <c r="N85" s="62">
        <f>IF(L85&lt;Master_sheet_Kriterien!$J$46,1,IF(L85&lt;Master_sheet_Kriterien!$K$46,2,IF(L85&lt;Master_sheet_Kriterien!$L$46,3,IF(L85&lt;Master_sheet_Kriterien!$M$46,4,5))))</f>
        <v>4</v>
      </c>
      <c r="O85" s="62">
        <f>IF(M85&lt;Master_sheet_Kriterien!$J$46,1,IF(M85&lt;Master_sheet_Kriterien!$K$46,2,IF(M85&lt;Master_sheet_Kriterien!$L$46,3,IF(M85&lt;Master_sheet_Kriterien!$M$46,4,5))))</f>
        <v>1</v>
      </c>
      <c r="P85" s="61">
        <f t="shared" ref="P85:Q85" si="344">1-(T85+AM85)</f>
        <v>0.6366602218</v>
      </c>
      <c r="Q85" s="61">
        <f t="shared" si="344"/>
        <v>0.5894937862</v>
      </c>
      <c r="R85" s="62">
        <f>IF(P85&lt;Master_sheet_Kriterien!$J$46,1,IF(P85&lt;Master_sheet_Kriterien!$K$46,2,IF(P85&lt;Master_sheet_Kriterien!$L$46,3,IF(P85&lt;Master_sheet_Kriterien!$M$46,4,5))))</f>
        <v>5</v>
      </c>
      <c r="S85" s="62">
        <f>IF(Q85&lt;Master_sheet_Kriterien!$J$46,1,IF(Q85&lt;Master_sheet_Kriterien!$K$46,2,IF(Q85&lt;Master_sheet_Kriterien!$L$46,3,IF(Q85&lt;Master_sheet_Kriterien!$M$46,4,5))))</f>
        <v>5</v>
      </c>
      <c r="T85" s="61">
        <f>VLOOKUP($D85,EW_19_Kreise!$A$6:$CQ$406,Calc_Targetkreise!T$5,FALSE)/1000/F85</f>
        <v>0.2726282711</v>
      </c>
      <c r="U85" s="63">
        <f>VLOOKUP($D85,BW_17_Kreise!$B$7:$CC$410,Calc_Targetkreise!U$5,FALSE)/1000/$G85</f>
        <v>0.3141108424</v>
      </c>
      <c r="V85" s="61">
        <f>VLOOKUP(Calc_Targetkreise!$D85,EW_Erg_09_14_Kreise!$A$7:$BK$412,Calc_Targetkreise!V$5,FALSE)/1000/$H85</f>
        <v>0.3450124255</v>
      </c>
      <c r="W85" s="61">
        <f>VLOOKUP(Calc_Targetkreise!$D85,EW_Erg_09_14_Kreise!$A$7:$BK$412,Calc_Targetkreise!W$5,FALSE)/1000/CK85</f>
        <v>0.363416187</v>
      </c>
      <c r="X85" s="61">
        <f>VLOOKUP($D85,EW_19_Kreise!$A$6:$CQ$406,Calc_Targetkreise!X$5,FALSE)/1000/F85</f>
        <v>0.2248960588</v>
      </c>
      <c r="Y85" s="63">
        <f>VLOOKUP($D85,BW_17_Kreise!$B$7:$CC$410,Calc_Targetkreise!Y$5,FALSE)/1000/$G85</f>
        <v>0.2999089057</v>
      </c>
      <c r="Z85" s="61">
        <f>VLOOKUP(Calc_Targetkreise!$D85,EW_Erg_09_14_Kreise!$A$7:$BK$412,Calc_Targetkreise!Z$5,FALSE)/1000/$H85</f>
        <v>0.3823584427</v>
      </c>
      <c r="AA85" s="61">
        <f>VLOOKUP(Calc_Targetkreise!$D85,EW_Erg_09_14_Kreise!$A$7:$BK$412,Calc_Targetkreise!AA$5,FALSE)/1000/$H85</f>
        <v>0.2519947626</v>
      </c>
      <c r="AB85" s="61">
        <f>VLOOKUP($D85,EW_19_Kreise!$A$6:$CQ$406,Calc_Targetkreise!AB$5,FALSE)/1000/F85</f>
        <v>0.2069457198</v>
      </c>
      <c r="AC85" s="63">
        <f>VLOOKUP($D85,BW_17_Kreise!$B$7:$CC$410,Calc_Targetkreise!AC$5,FALSE)/1000/$G85</f>
        <v>0.06147221623</v>
      </c>
      <c r="AD85" s="61">
        <f>VLOOKUP(Calc_Targetkreise!$D85,EW_Erg_09_14_Kreise!$A$7:$BK$412,Calc_Targetkreise!AD$5,FALSE)/1000/$H85</f>
        <v>0.0825748871</v>
      </c>
      <c r="AE85" s="62">
        <f>IF(AC85&lt;Master_sheet_Kriterien!$J$54,1,IF(AC85&lt;Master_sheet_Kriterien!$K$54,2,IF(AC85&lt;Master_sheet_Kriterien!$L$54,3,IF(AC85&lt;Master_sheet_Kriterien!$M$54,4,5))))</f>
        <v>2</v>
      </c>
      <c r="AF85" s="61">
        <f>VLOOKUP(Calc_Targetkreise!$D85,EW_Erg_09_14_Kreise!$A$7:$BK$412,Calc_Targetkreise!AF$5,FALSE)/1000/$H85</f>
        <v>0.08538599257</v>
      </c>
      <c r="AG85" s="63">
        <f>VLOOKUP($D85,BW_17_Kreise!$B$7:$CC$410,Calc_Targetkreise!AG$5,FALSE)/1000/$G85</f>
        <v>0.1198018607</v>
      </c>
      <c r="AH85" s="61">
        <f>VLOOKUP(Calc_Targetkreise!$D85,EW_Erg_09_14_Kreise!$A$7:$BK$412,Calc_Targetkreise!AH$5,FALSE)/1000/$H85</f>
        <v>0.03277663469</v>
      </c>
      <c r="AI85" s="61">
        <f>VLOOKUP(Calc_Targetkreise!$D85,EW_Erg_09_14_Kreise!$A$7:$BK$412,Calc_Targetkreise!AI$5,FALSE)/1000/$H85</f>
        <v>0.08811158913</v>
      </c>
      <c r="AJ85" s="63">
        <f>VLOOKUP($D85,BW_17_Kreise!$B$7:$CC$410,Calc_Targetkreise!AJ$5,FALSE)/1000/$G85</f>
        <v>0.07153283603</v>
      </c>
      <c r="AK85" s="61">
        <f>VLOOKUP(Calc_Targetkreise!$D85,EW_Erg_09_14_Kreise!$A$7:$BK$412,Calc_Targetkreise!AK$5,FALSE)/1000/$H85</f>
        <v>0.04449135558</v>
      </c>
      <c r="AL85" s="61">
        <f>VLOOKUP(Calc_Targetkreise!$D85,EW_Erg_09_14_Kreise!$A$7:$BK$412,Calc_Targetkreise!AL$5,FALSE)/1000/$H85</f>
        <v>0.03889586618</v>
      </c>
      <c r="AM85" s="61">
        <f>VLOOKUP($D85,EW_19_Kreise!$A$6:$CQ$406,Calc_Targetkreise!AM$5,FALSE)/1000/F85</f>
        <v>0.09071150714</v>
      </c>
      <c r="AN85" s="63">
        <f>VLOOKUP($D85,BW_17_Kreise!$B$7:$CC$410,Calc_Targetkreise!AN$5,FALSE)/1000/$G85</f>
        <v>0.09639537138</v>
      </c>
      <c r="AO85" s="61">
        <f>VLOOKUP(Calc_Targetkreise!$D85,EW_Erg_09_14_Kreise!$A$7:$BK$412,Calc_Targetkreise!AO$5,FALSE)/1000/$H85</f>
        <v>0.05260935788</v>
      </c>
      <c r="AP85" s="61">
        <f>VLOOKUP(Calc_Targetkreise!$D85,EW_Erg_09_14_Kreise!$A$7:$BK$412,Calc_Targetkreise!AP$5,FALSE)/1000/$H85</f>
        <v>0.0002458381209</v>
      </c>
      <c r="AQ85" s="61">
        <f t="shared" ref="AQ85:AR85" si="345">1-U85-Y85-AC85-AG85-AJ85-AN85</f>
        <v>0.03677796761</v>
      </c>
      <c r="AR85" s="61">
        <f t="shared" si="345"/>
        <v>0.06017689656</v>
      </c>
      <c r="AS85" s="61">
        <f t="shared" si="11"/>
        <v>0.1719497644</v>
      </c>
      <c r="AT85" s="63">
        <f>VLOOKUP($D85,BW_17_Kreise!$B$7:$CC$410,Calc_Targetkreise!AT$5,FALSE)/1000/$G85</f>
        <v>0.004638860333</v>
      </c>
      <c r="AU85" s="61">
        <f>VLOOKUP(Calc_Targetkreise!$D85,EW_Erg_09_14_Kreise!$A$7:$BK$412,Calc_Targetkreise!AU$5,FALSE)/1000/$H85</f>
        <v>0.01314165086</v>
      </c>
      <c r="AV85" s="62">
        <f>IF(AU85&lt;Master_sheet_Kriterien!$J$44,1,IF(AU85&lt;Master_sheet_Kriterien!$K$44,2,IF(AU85&lt;Master_sheet_Kriterien!$L$44,3,IF(AU85&lt;Master_sheet_Kriterien!$M$44,4,5))))</f>
        <v>4</v>
      </c>
      <c r="AW85" s="61">
        <f>VLOOKUP(Calc_Targetkreise!$D85,EW_Erg_09_14_Kreise!$A$7:$BK$412,Calc_Targetkreise!AW$5,FALSE)/1000/$H85</f>
        <v>0.005729097079</v>
      </c>
      <c r="AX85" s="61">
        <f>VLOOKUP($D85,EW_19_Kreise!$A$6:$CQ$406,Calc_Targetkreise!AX$5,FALSE)/1000/F85</f>
        <v>0.004674471296</v>
      </c>
      <c r="AY85" s="62">
        <f>IF(AX85&lt;Master_sheet_Kriterien!$J$56,1,IF(AX85&lt;Master_sheet_Kriterien!$K$56,2,IF(AX85&lt;Master_sheet_Kriterien!$L$56,3,IF(AX85&lt;Master_sheet_Kriterien!$M$56,4,5))))</f>
        <v>3</v>
      </c>
      <c r="AZ85" s="64">
        <f>VLOOKUP($D85,EW_19_Kreise!$A$6:$CQ$406,Calc_Targetkreise!AZ$5,FALSE)</f>
        <v>1013</v>
      </c>
      <c r="BA85" s="62">
        <f>IF(AZ85&lt;Master_sheet_Kriterien!$J$57,1,IF(AZ85&lt;Master_sheet_Kriterien!$K$57,2,IF(AZ85&lt;Master_sheet_Kriterien!$L$57,3,IF(AZ85&lt;Master_sheet_Kriterien!$M$56,4,5))))</f>
        <v>5</v>
      </c>
      <c r="BB85" s="59">
        <f>VLOOKUP($D85,Struktur_daten_BW_2017!$B$7:$AH$452,Calc_Targetkreise!BB$5,FALSE)</f>
        <v>298.1</v>
      </c>
      <c r="BC85" s="62">
        <f>IF(BB85&lt;Master_sheet_Kriterien!$J$8,1,IF(BB85&lt;Master_sheet_Kriterien!$K$8,2,IF(BB85&lt;Master_sheet_Kriterien!$L$8,3,IF(BB85&lt;Master_sheet_Kriterien!$M$8,4,5))))</f>
        <v>3</v>
      </c>
      <c r="BD85" s="65">
        <f t="shared" si="12"/>
        <v>20.026</v>
      </c>
      <c r="BE85" s="62">
        <f>IF(BD85&lt;Master_sheet_Kriterien!$J$10,1,IF(BD85&lt;Master_sheet_Kriterien!$K$10,2,IF(BD85&lt;Master_sheet_Kriterien!$L$10,3,IF(BD85&lt;Master_sheet_Kriterien!$M$10,4,5))))</f>
        <v>2</v>
      </c>
      <c r="BF85" s="65">
        <f>VLOOKUP($D85,Struktur_daten_BW_2017!$B$7:$AH$452,Calc_Targetkreise!BF$5,FALSE)</f>
        <v>7.6</v>
      </c>
      <c r="BG85" s="62">
        <f>IF(BF85&lt;Master_sheet_Kriterien!$J$12,1,IF(BF85&lt;Master_sheet_Kriterien!$K$12,2,IF(BF85&lt;Master_sheet_Kriterien!$L$12,3,IF(BF85&lt;Master_sheet_Kriterien!$M$12,4,5))))</f>
        <v>2</v>
      </c>
      <c r="BH85" s="65">
        <f>VLOOKUP($D85,Struktur_daten_BW_2017!$B$7:$AH$452,Calc_Targetkreise!BH$5,FALSE)</f>
        <v>10.5</v>
      </c>
      <c r="BI85" s="62">
        <f>IF(BH85&lt;Master_sheet_Kriterien!$J$14,1,IF(BH85&lt;Master_sheet_Kriterien!$K$14,2,IF(BH85&lt;Master_sheet_Kriterien!$L$14,3,IF(BH85&lt;Master_sheet_Kriterien!$M$14,4,5))))</f>
        <v>1</v>
      </c>
      <c r="BJ85" s="65">
        <f>VLOOKUP($D85,Struktur_daten_BW_2017!$B$7:$AH$452,Calc_Targetkreise!BJ$5,FALSE)</f>
        <v>37.1</v>
      </c>
      <c r="BK85" s="62">
        <f>IF(BJ85&lt;Master_sheet_Kriterien!$J$16,1,IF(BJ85&lt;Master_sheet_Kriterien!$K$16,2,IF(BJ85&lt;Master_sheet_Kriterien!$L$16,3,IF(BJ85&lt;Master_sheet_Kriterien!$M$16,4,5))))</f>
        <v>5</v>
      </c>
      <c r="BL85" s="65">
        <f>VLOOKUP($D85,Struktur_daten_BW_2017!$B$7:$AH$452,Calc_Targetkreise!BL$5,FALSE)</f>
        <v>17.5</v>
      </c>
      <c r="BM85" s="62">
        <f>IF(BL85&lt;Master_sheet_Kriterien!$J$18,1,IF(BL85&lt;Master_sheet_Kriterien!$K$18,2,IF(BL85&lt;Master_sheet_Kriterien!$L$18,3,IF(BL85&lt;Master_sheet_Kriterien!$M$18,4,5))))</f>
        <v>4</v>
      </c>
      <c r="BN85" s="65">
        <f>VLOOKUP($D85,Struktur_daten_BW_2017!$B$7:$AH$452,Calc_Targetkreise!BN$5,FALSE)</f>
        <v>11.3</v>
      </c>
      <c r="BO85" s="62">
        <f>IF(BN85&lt;Master_sheet_Kriterien!$J$20,1,IF(BN85&lt;Master_sheet_Kriterien!$K$20,2,IF(BN85&lt;Master_sheet_Kriterien!$L$20,3,IF(BN85&lt;Master_sheet_Kriterien!$M$20,4,5))))</f>
        <v>4</v>
      </c>
      <c r="BP85" s="59">
        <f>VLOOKUP($D85,Struktur_daten_BW_2017!$B$7:$AH$452,Calc_Targetkreise!BP$5,FALSE)</f>
        <v>20936</v>
      </c>
      <c r="BQ85" s="62">
        <f>IF(BP85&lt;Master_sheet_Kriterien!$J$38,1,IF(BP85&lt;Master_sheet_Kriterien!$K$38,2,IF(BP85&lt;Master_sheet_Kriterien!$L$38,3,IF(BP85&lt;Master_sheet_Kriterien!$M$38,4,5))))</f>
        <v>3</v>
      </c>
      <c r="BR85" s="65">
        <f>VLOOKUP($D85,Struktur_daten_BW_2017!$B$7:$AH$452,Calc_Targetkreise!BR$5,FALSE)</f>
        <v>39.9</v>
      </c>
      <c r="BS85" s="62">
        <f>IF(BR85&lt;Master_sheet_Kriterien!$J$24,1,IF(BR85&lt;Master_sheet_Kriterien!$K$24,2,IF(BR85&lt;Master_sheet_Kriterien!$L$24,3,IF(BR85&lt;Master_sheet_Kriterien!$M$24,4,5))))</f>
        <v>4</v>
      </c>
      <c r="BT85" s="65">
        <f>VLOOKUP($D85,Struktur_daten_BW_2017!$B$7:$AH$452,Calc_Targetkreise!BT$5,FALSE)</f>
        <v>14.3</v>
      </c>
      <c r="BU85" s="62">
        <f>IF(BT85&lt;Master_sheet_Kriterien!$J$26,1,IF(BT85&lt;Master_sheet_Kriterien!$K$26,2,IF(BT85&lt;Master_sheet_Kriterien!$L$26,3,IF(BT85&lt;Master_sheet_Kriterien!$M$26,4,5))))</f>
        <v>4</v>
      </c>
      <c r="BV85" s="65">
        <f t="shared" si="13"/>
        <v>3.76805</v>
      </c>
      <c r="BW85" s="62">
        <f>IF(BV85&lt;Master_sheet_Kriterien!$J$28,1,IF(BV85&lt;Master_sheet_Kriterien!$K$28,2,IF(BV85&lt;Master_sheet_Kriterien!$L$28,3,IF(BV85&lt;Master_sheet_Kriterien!$M$28,4,5))))</f>
        <v>2</v>
      </c>
      <c r="BX85" s="65">
        <f>VLOOKUP($D85,Struktur_daten_BW_2017!$B$7:$AH$452,Calc_Targetkreise!BX$5,FALSE)</f>
        <v>20.97902098</v>
      </c>
      <c r="BY85" s="62">
        <f>IF(BX85&lt;Master_sheet_Kriterien!$J$30,1,IF(BX85&lt;Master_sheet_Kriterien!$K$30,2,IF(BX85&lt;Master_sheet_Kriterien!$L$30,3,IF(BX85&lt;Master_sheet_Kriterien!$M$30,4,5))))</f>
        <v>3</v>
      </c>
      <c r="BZ85" s="65"/>
      <c r="CA85" s="62">
        <f>IF(BZ85&lt;Master_sheet_Kriterien!$J$32,1,IF(BZ85&lt;Master_sheet_Kriterien!$K$32,2,IF(BZ85&lt;Master_sheet_Kriterien!$L$32,3,IF(BZ85&lt;Master_sheet_Kriterien!$M$32,4,5))))</f>
        <v>1</v>
      </c>
      <c r="CB85" s="65"/>
      <c r="CC85" s="62">
        <f>IF(CB85&lt;Master_sheet_Kriterien!$J$34,1,IF(CB85&lt;Master_sheet_Kriterien!$K$34,2,IF(CB85&lt;Master_sheet_Kriterien!$L$34,3,IF(CB85&lt;Master_sheet_Kriterien!$M$34,4,5))))</f>
        <v>1</v>
      </c>
      <c r="CD85" s="65">
        <f>100-VLOOKUP($D85,Struktur_daten_BW_2017!$B$7:$AH$452,Calc_Targetkreise!CD$5,FALSE)</f>
        <v>45.8</v>
      </c>
      <c r="CE85" s="62">
        <f>IF(CD85&lt;Master_sheet_Kriterien!$J$40,1,IF(CD85&lt;Master_sheet_Kriterien!$K$40,2,IF(CD85&lt;Master_sheet_Kriterien!$L$40,3,IF(CD85&lt;Master_sheet_Kriterien!$M$40,4,5))))</f>
        <v>3</v>
      </c>
      <c r="CF85" s="61"/>
      <c r="CG85" s="59">
        <f>VLOOKUP($D85,EW_19_Kreise!$A$6:$CQ$406,Calc_Targetkreise!CG$5,FALSE)/1000</f>
        <v>356.669</v>
      </c>
      <c r="CH85" s="59">
        <f>VLOOKUP($D85,BW_17_Kreise!$B$7:$CC$410,Calc_Targetkreise!CH$5,FALSE)/1000</f>
        <v>357.666</v>
      </c>
      <c r="CI85" s="59">
        <f>VLOOKUP($D85,EW_Erg_09_14_Kreise!$A$10:$BK$412,Calc_Targetkreise!CI$5,FALSE)/1000</f>
        <v>360.478</v>
      </c>
      <c r="CJ85" s="59">
        <f>VLOOKUP($D85,EW_Erg_09_14_Kreise!$A$10:$BK$412,Calc_Targetkreise!CJ$5,FALSE)/1000</f>
        <v>362.291</v>
      </c>
      <c r="CK85" s="59">
        <f>VLOOKUP($D85,EW_Erg_09_14_Kreise!$A$10:$BK$412,Calc_Targetkreise!CK$5,FALSE)/1000</f>
        <v>152.357</v>
      </c>
      <c r="CL85" s="45"/>
      <c r="CM85" s="59">
        <f>VLOOKUP($D85,Struktur_daten_BW_2017!$B$7:$AH$452,Calc_Targetkreise!CM$5,FALSE)</f>
        <v>263.5</v>
      </c>
      <c r="CN85" s="66">
        <v>11.0</v>
      </c>
      <c r="CO85" s="67">
        <f t="shared" si="16"/>
        <v>0.04174573055</v>
      </c>
      <c r="CP85" s="62">
        <f>IF(CO85&lt;Master_sheet_Kriterien!$J$58,1,IF(CO85&lt;Master_sheet_Kriterien!$K$58,2,IF(CO85&lt;Master_sheet_Kriterien!$L$58,3,IF(CO85&lt;Master_sheet_Kriterien!$M$58,4,5))))</f>
        <v>1</v>
      </c>
      <c r="CQ85" s="66">
        <v>9.0</v>
      </c>
      <c r="CR85" s="67">
        <f t="shared" si="17"/>
        <v>0.03415559772</v>
      </c>
      <c r="CS85" s="62">
        <f>IF(CR85&lt;Master_sheet_Kriterien!$J$59,1,IF(CR85&lt;Master_sheet_Kriterien!$K$59,2,IF(CR85&lt;Master_sheet_Kriterien!$L$59,3,IF(CR85&lt;Master_sheet_Kriterien!$M$59,4,5))))</f>
        <v>1</v>
      </c>
      <c r="CT85" s="66">
        <v>2.0</v>
      </c>
      <c r="CU85" s="44"/>
      <c r="CV85" s="66">
        <v>0.0</v>
      </c>
      <c r="CW85" s="68"/>
      <c r="CY85" s="31">
        <f t="shared" si="18"/>
        <v>5170</v>
      </c>
      <c r="DB85" s="76" t="str">
        <f t="shared" si="19"/>
        <v>Wesel</v>
      </c>
      <c r="DC85" s="58">
        <f t="shared" si="20"/>
        <v>142</v>
      </c>
      <c r="DD85" s="77">
        <f t="shared" si="21"/>
        <v>167</v>
      </c>
      <c r="DE85" s="72">
        <f t="shared" si="22"/>
        <v>0.004674471296</v>
      </c>
      <c r="DG85" s="76" t="str">
        <f t="shared" si="23"/>
        <v>Wesel</v>
      </c>
      <c r="DH85" s="58" t="str">
        <f t="shared" si="24"/>
        <v>#REF!</v>
      </c>
      <c r="DI85" s="75">
        <f t="shared" si="25"/>
        <v>161.4174573</v>
      </c>
      <c r="DJ85" s="78">
        <f t="shared" si="26"/>
        <v>0.004674471296</v>
      </c>
      <c r="DK85" s="75"/>
      <c r="DL85" s="75"/>
      <c r="DM85" s="75"/>
      <c r="DN85" s="75"/>
      <c r="DO85" s="75"/>
      <c r="DP85" s="44"/>
    </row>
    <row r="86" ht="16.5" customHeight="1">
      <c r="A86" s="58">
        <f t="shared" si="5"/>
        <v>1</v>
      </c>
      <c r="B86" s="58">
        <f t="shared" si="6"/>
        <v>267</v>
      </c>
      <c r="C86" s="58" t="s">
        <v>227</v>
      </c>
      <c r="D86" s="58">
        <v>5314.0</v>
      </c>
      <c r="E86" s="58" t="s">
        <v>243</v>
      </c>
      <c r="F86" s="59">
        <f>VLOOKUP($D86,EW_19_Kreise!$A$6:$CQ$406,Calc_Targetkreise!F$5,FALSE)/1000</f>
        <v>157.65</v>
      </c>
      <c r="G86" s="59">
        <f>VLOOKUP($D86,BW_17_Kreise!$B$7:$CC$410,Calc_Targetkreise!G$5,FALSE)/1000</f>
        <v>179.208</v>
      </c>
      <c r="H86" s="59">
        <f>VLOOKUP($D86,EW_Erg_09_14_Kreise!$A$10:$BK$412,Calc_Targetkreise!H$5,FALSE)/1000</f>
        <v>134.554</v>
      </c>
      <c r="I86" s="60">
        <f t="shared" ref="I86:K86" si="346">F86/CG86</f>
        <v>0.6912806121</v>
      </c>
      <c r="J86" s="60">
        <f t="shared" si="346"/>
        <v>0.7874401867</v>
      </c>
      <c r="K86" s="60">
        <f t="shared" si="346"/>
        <v>0.5914903531</v>
      </c>
      <c r="L86" s="61">
        <f t="shared" ref="L86:M86" si="347">1-(T86+X86)</f>
        <v>0.6154773232</v>
      </c>
      <c r="M86" s="61">
        <f t="shared" si="347"/>
        <v>0.5008425963</v>
      </c>
      <c r="N86" s="62">
        <f>IF(L86&lt;Master_sheet_Kriterien!$J$46,1,IF(L86&lt;Master_sheet_Kriterien!$K$46,2,IF(L86&lt;Master_sheet_Kriterien!$L$46,3,IF(L86&lt;Master_sheet_Kriterien!$M$46,4,5))))</f>
        <v>5</v>
      </c>
      <c r="O86" s="62">
        <f>IF(M86&lt;Master_sheet_Kriterien!$J$46,1,IF(M86&lt;Master_sheet_Kriterien!$K$46,2,IF(M86&lt;Master_sheet_Kriterien!$L$46,3,IF(M86&lt;Master_sheet_Kriterien!$M$46,4,5))))</f>
        <v>4</v>
      </c>
      <c r="P86" s="61">
        <f t="shared" ref="P86:Q86" si="348">1-(T86+AM86)</f>
        <v>0.7099904853</v>
      </c>
      <c r="Q86" s="61">
        <f t="shared" si="348"/>
        <v>0.6290902192</v>
      </c>
      <c r="R86" s="62">
        <f>IF(P86&lt;Master_sheet_Kriterien!$J$46,1,IF(P86&lt;Master_sheet_Kriterien!$K$46,2,IF(P86&lt;Master_sheet_Kriterien!$L$46,3,IF(P86&lt;Master_sheet_Kriterien!$M$46,4,5))))</f>
        <v>5</v>
      </c>
      <c r="S86" s="62">
        <f>IF(Q86&lt;Master_sheet_Kriterien!$J$46,1,IF(Q86&lt;Master_sheet_Kriterien!$K$46,2,IF(Q86&lt;Master_sheet_Kriterien!$L$46,3,IF(Q86&lt;Master_sheet_Kriterien!$M$46,4,5))))</f>
        <v>5</v>
      </c>
      <c r="T86" s="61">
        <f>VLOOKUP($D86,EW_19_Kreise!$A$6:$CQ$406,Calc_Targetkreise!T$5,FALSE)/1000/F86</f>
        <v>0.2302695845</v>
      </c>
      <c r="U86" s="63">
        <f>VLOOKUP($D86,BW_17_Kreise!$B$7:$CC$410,Calc_Targetkreise!U$5,FALSE)/1000/$G86</f>
        <v>0.2976094817</v>
      </c>
      <c r="V86" s="61">
        <f>VLOOKUP(Calc_Targetkreise!$D86,EW_Erg_09_14_Kreise!$A$7:$BK$412,Calc_Targetkreise!V$5,FALSE)/1000/$H86</f>
        <v>0.2968547944</v>
      </c>
      <c r="W86" s="61">
        <f>VLOOKUP(Calc_Targetkreise!$D86,EW_Erg_09_14_Kreise!$A$7:$BK$412,Calc_Targetkreise!W$5,FALSE)/1000/CK86</f>
        <v>0.3383808384</v>
      </c>
      <c r="X86" s="61">
        <f>VLOOKUP($D86,EW_19_Kreise!$A$6:$CQ$406,Calc_Targetkreise!X$5,FALSE)/1000/F86</f>
        <v>0.1542530923</v>
      </c>
      <c r="Y86" s="63">
        <f>VLOOKUP($D86,BW_17_Kreise!$B$7:$CC$410,Calc_Targetkreise!Y$5,FALSE)/1000/$G86</f>
        <v>0.201547922</v>
      </c>
      <c r="Z86" s="61">
        <f>VLOOKUP(Calc_Targetkreise!$D86,EW_Erg_09_14_Kreise!$A$7:$BK$412,Calc_Targetkreise!Z$5,FALSE)/1000/$H86</f>
        <v>0.283596177</v>
      </c>
      <c r="AA86" s="61">
        <f>VLOOKUP(Calc_Targetkreise!$D86,EW_Erg_09_14_Kreise!$A$7:$BK$412,Calc_Targetkreise!AA$5,FALSE)/1000/$H86</f>
        <v>0.1571042109</v>
      </c>
      <c r="AB86" s="61">
        <f>VLOOKUP($D86,EW_19_Kreise!$A$6:$CQ$406,Calc_Targetkreise!AB$5,FALSE)/1000/F86</f>
        <v>0.3193149382</v>
      </c>
      <c r="AC86" s="63">
        <f>VLOOKUP($D86,BW_17_Kreise!$B$7:$CC$410,Calc_Targetkreise!AC$5,FALSE)/1000/$G86</f>
        <v>0.1406019821</v>
      </c>
      <c r="AD86" s="61">
        <f>VLOOKUP(Calc_Targetkreise!$D86,EW_Erg_09_14_Kreise!$A$7:$BK$412,Calc_Targetkreise!AD$5,FALSE)/1000/$H86</f>
        <v>0.1672785647</v>
      </c>
      <c r="AE86" s="62">
        <f>IF(AC86&lt;Master_sheet_Kriterien!$J$54,1,IF(AC86&lt;Master_sheet_Kriterien!$K$54,2,IF(AC86&lt;Master_sheet_Kriterien!$L$54,3,IF(AC86&lt;Master_sheet_Kriterien!$M$54,4,5))))</f>
        <v>5</v>
      </c>
      <c r="AF86" s="61">
        <f>VLOOKUP(Calc_Targetkreise!$D86,EW_Erg_09_14_Kreise!$A$7:$BK$412,Calc_Targetkreise!AF$5,FALSE)/1000/$H86</f>
        <v>0.1664015934</v>
      </c>
      <c r="AG86" s="63">
        <f>VLOOKUP($D86,BW_17_Kreise!$B$7:$CC$410,Calc_Targetkreise!AG$5,FALSE)/1000/$G86</f>
        <v>0.1568735771</v>
      </c>
      <c r="AH86" s="61">
        <f>VLOOKUP(Calc_Targetkreise!$D86,EW_Erg_09_14_Kreise!$A$7:$BK$412,Calc_Targetkreise!AH$5,FALSE)/1000/$H86</f>
        <v>0.07102724557</v>
      </c>
      <c r="AI86" s="61">
        <f>VLOOKUP(Calc_Targetkreise!$D86,EW_Erg_09_14_Kreise!$A$7:$BK$412,Calc_Targetkreise!AI$5,FALSE)/1000/$H86</f>
        <v>0.1280155179</v>
      </c>
      <c r="AJ86" s="63">
        <f>VLOOKUP($D86,BW_17_Kreise!$B$7:$CC$410,Calc_Targetkreise!AJ$5,FALSE)/1000/$G86</f>
        <v>0.09560399089</v>
      </c>
      <c r="AK86" s="61">
        <f>VLOOKUP(Calc_Targetkreise!$D86,EW_Erg_09_14_Kreise!$A$7:$BK$412,Calc_Targetkreise!AK$5,FALSE)/1000/$H86</f>
        <v>0.05906178932</v>
      </c>
      <c r="AL86" s="61">
        <f>VLOOKUP(Calc_Targetkreise!$D86,EW_Erg_09_14_Kreise!$A$7:$BK$412,Calc_Targetkreise!AL$5,FALSE)/1000/$H86</f>
        <v>0.03365934866</v>
      </c>
      <c r="AM86" s="61">
        <f>VLOOKUP($D86,EW_19_Kreise!$A$6:$CQ$406,Calc_Targetkreise!AM$5,FALSE)/1000/F86</f>
        <v>0.05973993023</v>
      </c>
      <c r="AN86" s="63">
        <f>VLOOKUP($D86,BW_17_Kreise!$B$7:$CC$410,Calc_Targetkreise!AN$5,FALSE)/1000/$G86</f>
        <v>0.07330029909</v>
      </c>
      <c r="AO86" s="61">
        <f>VLOOKUP(Calc_Targetkreise!$D86,EW_Erg_09_14_Kreise!$A$7:$BK$412,Calc_Targetkreise!AO$5,FALSE)/1000/$H86</f>
        <v>0.05832602524</v>
      </c>
      <c r="AP86" s="61">
        <f>VLOOKUP(Calc_Targetkreise!$D86,EW_Erg_09_14_Kreise!$A$7:$BK$412,Calc_Targetkreise!AP$5,FALSE)/1000/$H86</f>
        <v>0.0002006629309</v>
      </c>
      <c r="AQ86" s="61">
        <f t="shared" ref="AQ86:AR86" si="349">1-U86-Y86-AC86-AG86-AJ86-AN86</f>
        <v>0.0344627472</v>
      </c>
      <c r="AR86" s="61">
        <f t="shared" si="349"/>
        <v>0.06385540378</v>
      </c>
      <c r="AS86" s="61">
        <f t="shared" si="11"/>
        <v>0.1762378277</v>
      </c>
      <c r="AT86" s="63">
        <f>VLOOKUP($D86,BW_17_Kreise!$B$7:$CC$410,Calc_Targetkreise!AT$5,FALSE)/1000/$G86</f>
        <v>0.003699611624</v>
      </c>
      <c r="AU86" s="61">
        <f>VLOOKUP(Calc_Targetkreise!$D86,EW_Erg_09_14_Kreise!$A$7:$BK$412,Calc_Targetkreise!AU$5,FALSE)/1000/$H86</f>
        <v>0.01965753526</v>
      </c>
      <c r="AV86" s="62">
        <f>IF(AU86&lt;Master_sheet_Kriterien!$J$44,1,IF(AU86&lt;Master_sheet_Kriterien!$K$44,2,IF(AU86&lt;Master_sheet_Kriterien!$L$44,3,IF(AU86&lt;Master_sheet_Kriterien!$M$44,4,5))))</f>
        <v>5</v>
      </c>
      <c r="AW86" s="61">
        <f>VLOOKUP(Calc_Targetkreise!$D86,EW_Erg_09_14_Kreise!$A$7:$BK$412,Calc_Targetkreise!AW$5,FALSE)/1000/$H86</f>
        <v>0.009802755771</v>
      </c>
      <c r="AX86" s="61">
        <f>VLOOKUP($D86,EW_19_Kreise!$A$6:$CQ$406,Calc_Targetkreise!AX$5,FALSE)/1000/F86</f>
        <v>0.01813510942</v>
      </c>
      <c r="AY86" s="62">
        <f>IF(AX86&lt;Master_sheet_Kriterien!$J$56,1,IF(AX86&lt;Master_sheet_Kriterien!$K$56,2,IF(AX86&lt;Master_sheet_Kriterien!$L$56,3,IF(AX86&lt;Master_sheet_Kriterien!$M$56,4,5))))</f>
        <v>5</v>
      </c>
      <c r="AZ86" s="64">
        <f>VLOOKUP($D86,EW_19_Kreise!$A$6:$CQ$406,Calc_Targetkreise!AZ$5,FALSE)</f>
        <v>2859</v>
      </c>
      <c r="BA86" s="62">
        <f>IF(AZ86&lt;Master_sheet_Kriterien!$J$57,1,IF(AZ86&lt;Master_sheet_Kriterien!$K$57,2,IF(AZ86&lt;Master_sheet_Kriterien!$L$57,3,IF(AZ86&lt;Master_sheet_Kriterien!$M$56,4,5))))</f>
        <v>5</v>
      </c>
      <c r="BB86" s="59">
        <f>VLOOKUP($D86,Struktur_daten_BW_2017!$B$7:$AH$452,Calc_Targetkreise!BB$5,FALSE)</f>
        <v>2260.1</v>
      </c>
      <c r="BC86" s="62">
        <f>IF(BB86&lt;Master_sheet_Kriterien!$J$8,1,IF(BB86&lt;Master_sheet_Kriterien!$K$8,2,IF(BB86&lt;Master_sheet_Kriterien!$L$8,3,IF(BB86&lt;Master_sheet_Kriterien!$M$8,4,5))))</f>
        <v>5</v>
      </c>
      <c r="BD86" s="65">
        <f t="shared" si="12"/>
        <v>30.6048</v>
      </c>
      <c r="BE86" s="62">
        <f>IF(BD86&lt;Master_sheet_Kriterien!$J$10,1,IF(BD86&lt;Master_sheet_Kriterien!$K$10,2,IF(BD86&lt;Master_sheet_Kriterien!$L$10,3,IF(BD86&lt;Master_sheet_Kriterien!$M$10,4,5))))</f>
        <v>5</v>
      </c>
      <c r="BF86" s="65">
        <f>VLOOKUP($D86,Struktur_daten_BW_2017!$B$7:$AH$452,Calc_Targetkreise!BF$5,FALSE)</f>
        <v>9.6</v>
      </c>
      <c r="BG86" s="62">
        <f>IF(BF86&lt;Master_sheet_Kriterien!$J$12,1,IF(BF86&lt;Master_sheet_Kriterien!$K$12,2,IF(BF86&lt;Master_sheet_Kriterien!$L$12,3,IF(BF86&lt;Master_sheet_Kriterien!$M$12,4,5))))</f>
        <v>5</v>
      </c>
      <c r="BH86" s="65">
        <f>VLOOKUP($D86,Struktur_daten_BW_2017!$B$7:$AH$452,Calc_Targetkreise!BH$5,FALSE)</f>
        <v>15.6</v>
      </c>
      <c r="BI86" s="62">
        <f>IF(BH86&lt;Master_sheet_Kriterien!$J$14,1,IF(BH86&lt;Master_sheet_Kriterien!$K$14,2,IF(BH86&lt;Master_sheet_Kriterien!$L$14,3,IF(BH86&lt;Master_sheet_Kriterien!$M$14,4,5))))</f>
        <v>5</v>
      </c>
      <c r="BJ86" s="65">
        <f>VLOOKUP($D86,Struktur_daten_BW_2017!$B$7:$AH$452,Calc_Targetkreise!BJ$5,FALSE)</f>
        <v>34.3</v>
      </c>
      <c r="BK86" s="62">
        <f>IF(BJ86&lt;Master_sheet_Kriterien!$J$16,1,IF(BJ86&lt;Master_sheet_Kriterien!$K$16,2,IF(BJ86&lt;Master_sheet_Kriterien!$L$16,3,IF(BJ86&lt;Master_sheet_Kriterien!$M$16,4,5))))</f>
        <v>1</v>
      </c>
      <c r="BL86" s="65">
        <f>VLOOKUP($D86,Struktur_daten_BW_2017!$B$7:$AH$452,Calc_Targetkreise!BL$5,FALSE)</f>
        <v>13.6</v>
      </c>
      <c r="BM86" s="62">
        <f>IF(BL86&lt;Master_sheet_Kriterien!$J$18,1,IF(BL86&lt;Master_sheet_Kriterien!$K$18,2,IF(BL86&lt;Master_sheet_Kriterien!$L$18,3,IF(BL86&lt;Master_sheet_Kriterien!$M$18,4,5))))</f>
        <v>1</v>
      </c>
      <c r="BN86" s="65">
        <f>VLOOKUP($D86,Struktur_daten_BW_2017!$B$7:$AH$452,Calc_Targetkreise!BN$5,FALSE)</f>
        <v>9.7</v>
      </c>
      <c r="BO86" s="62">
        <f>IF(BN86&lt;Master_sheet_Kriterien!$J$20,1,IF(BN86&lt;Master_sheet_Kriterien!$K$20,2,IF(BN86&lt;Master_sheet_Kriterien!$L$20,3,IF(BN86&lt;Master_sheet_Kriterien!$M$20,4,5))))</f>
        <v>2</v>
      </c>
      <c r="BP86" s="59">
        <f>VLOOKUP($D86,Struktur_daten_BW_2017!$B$7:$AH$452,Calc_Targetkreise!BP$5,FALSE)</f>
        <v>23005</v>
      </c>
      <c r="BQ86" s="62">
        <f>IF(BP86&lt;Master_sheet_Kriterien!$J$38,1,IF(BP86&lt;Master_sheet_Kriterien!$K$38,2,IF(BP86&lt;Master_sheet_Kriterien!$L$38,3,IF(BP86&lt;Master_sheet_Kriterien!$M$38,4,5))))</f>
        <v>5</v>
      </c>
      <c r="BR86" s="65">
        <f>VLOOKUP($D86,Struktur_daten_BW_2017!$B$7:$AH$452,Calc_Targetkreise!BR$5,FALSE)</f>
        <v>50.1</v>
      </c>
      <c r="BS86" s="62">
        <f>IF(BR86&lt;Master_sheet_Kriterien!$J$24,1,IF(BR86&lt;Master_sheet_Kriterien!$K$24,2,IF(BR86&lt;Master_sheet_Kriterien!$L$24,3,IF(BR86&lt;Master_sheet_Kriterien!$M$24,4,5))))</f>
        <v>5</v>
      </c>
      <c r="BT86" s="65">
        <f>VLOOKUP($D86,Struktur_daten_BW_2017!$B$7:$AH$452,Calc_Targetkreise!BT$5,FALSE)</f>
        <v>17.3</v>
      </c>
      <c r="BU86" s="62">
        <f>IF(BT86&lt;Master_sheet_Kriterien!$J$26,1,IF(BT86&lt;Master_sheet_Kriterien!$K$26,2,IF(BT86&lt;Master_sheet_Kriterien!$L$26,3,IF(BT86&lt;Master_sheet_Kriterien!$M$26,4,5))))</f>
        <v>5</v>
      </c>
      <c r="BV86" s="65">
        <f t="shared" si="13"/>
        <v>5.51524</v>
      </c>
      <c r="BW86" s="62">
        <f>IF(BV86&lt;Master_sheet_Kriterien!$J$28,1,IF(BV86&lt;Master_sheet_Kriterien!$K$28,2,IF(BV86&lt;Master_sheet_Kriterien!$L$28,3,IF(BV86&lt;Master_sheet_Kriterien!$M$28,4,5))))</f>
        <v>5</v>
      </c>
      <c r="BX86" s="65">
        <f>VLOOKUP($D86,Struktur_daten_BW_2017!$B$7:$AH$452,Calc_Targetkreise!BX$5,FALSE)</f>
        <v>21.38728324</v>
      </c>
      <c r="BY86" s="62">
        <f>IF(BX86&lt;Master_sheet_Kriterien!$J$30,1,IF(BX86&lt;Master_sheet_Kriterien!$K$30,2,IF(BX86&lt;Master_sheet_Kriterien!$L$30,3,IF(BX86&lt;Master_sheet_Kriterien!$M$30,4,5))))</f>
        <v>3</v>
      </c>
      <c r="BZ86" s="65">
        <f t="shared" ref="BZ86:BZ87" si="354">CL86/1000</f>
        <v>46.686</v>
      </c>
      <c r="CA86" s="62">
        <f>IF(BZ86&lt;Master_sheet_Kriterien!$J$32,1,IF(BZ86&lt;Master_sheet_Kriterien!$K$32,2,IF(BZ86&lt;Master_sheet_Kriterien!$L$32,3,IF(BZ86&lt;Master_sheet_Kriterien!$M$32,4,5))))</f>
        <v>4</v>
      </c>
      <c r="CB86" s="65">
        <f t="shared" ref="CB86:CB87" si="355">BZ86/CM86*100</f>
        <v>14.64429109</v>
      </c>
      <c r="CC86" s="62">
        <f>IF(CB86&lt;Master_sheet_Kriterien!$J$34,1,IF(CB86&lt;Master_sheet_Kriterien!$K$34,2,IF(CB86&lt;Master_sheet_Kriterien!$L$34,3,IF(CB86&lt;Master_sheet_Kriterien!$M$34,4,5))))</f>
        <v>5</v>
      </c>
      <c r="CD86" s="65">
        <f>100-VLOOKUP($D86,Struktur_daten_BW_2017!$B$7:$AH$452,Calc_Targetkreise!CD$5,FALSE)</f>
        <v>66.3</v>
      </c>
      <c r="CE86" s="62">
        <f>IF(CD86&lt;Master_sheet_Kriterien!$J$40,1,IF(CD86&lt;Master_sheet_Kriterien!$K$40,2,IF(CD86&lt;Master_sheet_Kriterien!$L$40,3,IF(CD86&lt;Master_sheet_Kriterien!$M$40,4,5))))</f>
        <v>5</v>
      </c>
      <c r="CF86" s="61"/>
      <c r="CG86" s="59">
        <f>VLOOKUP($D86,EW_19_Kreise!$A$6:$CQ$406,Calc_Targetkreise!CG$5,FALSE)/1000</f>
        <v>228.055</v>
      </c>
      <c r="CH86" s="59">
        <f>VLOOKUP($D86,BW_17_Kreise!$B$7:$CC$410,Calc_Targetkreise!CH$5,FALSE)/1000</f>
        <v>227.583</v>
      </c>
      <c r="CI86" s="59">
        <f>VLOOKUP($D86,EW_Erg_09_14_Kreise!$A$10:$BK$412,Calc_Targetkreise!CI$5,FALSE)/1000</f>
        <v>227.483</v>
      </c>
      <c r="CJ86" s="59">
        <f>VLOOKUP($D86,EW_Erg_09_14_Kreise!$A$10:$BK$412,Calc_Targetkreise!CJ$5,FALSE)/1000</f>
        <v>218.558</v>
      </c>
      <c r="CK86" s="59">
        <f>VLOOKUP($D86,EW_Erg_09_14_Kreise!$A$10:$BK$412,Calc_Targetkreise!CK$5,FALSE)/1000</f>
        <v>109.427</v>
      </c>
      <c r="CL86" s="45">
        <f>7724+38043+919</f>
        <v>46686</v>
      </c>
      <c r="CM86" s="59">
        <f>VLOOKUP($D86,Struktur_daten_BW_2017!$B$7:$AH$452,Calc_Targetkreise!CM$5,FALSE)</f>
        <v>318.8</v>
      </c>
      <c r="CN86" s="66">
        <v>137.0</v>
      </c>
      <c r="CO86" s="67">
        <f t="shared" si="16"/>
        <v>0.4297365119</v>
      </c>
      <c r="CP86" s="62">
        <f>IF(CO86&lt;Master_sheet_Kriterien!$J$58,1,IF(CO86&lt;Master_sheet_Kriterien!$K$58,2,IF(CO86&lt;Master_sheet_Kriterien!$L$58,3,IF(CO86&lt;Master_sheet_Kriterien!$M$58,4,5))))</f>
        <v>5</v>
      </c>
      <c r="CQ86" s="66">
        <v>96.0</v>
      </c>
      <c r="CR86" s="67">
        <f t="shared" si="17"/>
        <v>0.3011292346</v>
      </c>
      <c r="CS86" s="62">
        <f>IF(CR86&lt;Master_sheet_Kriterien!$J$59,1,IF(CR86&lt;Master_sheet_Kriterien!$K$59,2,IF(CR86&lt;Master_sheet_Kriterien!$L$59,3,IF(CR86&lt;Master_sheet_Kriterien!$M$59,4,5))))</f>
        <v>5</v>
      </c>
      <c r="CT86" s="66">
        <v>41.0</v>
      </c>
      <c r="CU86" s="44"/>
      <c r="CV86" s="66">
        <v>1.0</v>
      </c>
      <c r="CW86" s="68"/>
      <c r="CY86" s="31">
        <f t="shared" si="18"/>
        <v>5314</v>
      </c>
      <c r="DB86" s="76" t="str">
        <f t="shared" si="19"/>
        <v>Bonn, Stadt</v>
      </c>
      <c r="DC86" s="58">
        <f t="shared" si="20"/>
        <v>1</v>
      </c>
      <c r="DD86" s="77">
        <f t="shared" si="21"/>
        <v>267</v>
      </c>
      <c r="DE86" s="72">
        <f t="shared" si="22"/>
        <v>0.01813510942</v>
      </c>
      <c r="DG86" s="76" t="str">
        <f t="shared" si="23"/>
        <v>Bonn, Stadt</v>
      </c>
      <c r="DH86" s="58" t="str">
        <f t="shared" si="24"/>
        <v>#REF!</v>
      </c>
      <c r="DI86" s="75">
        <f t="shared" si="25"/>
        <v>241.2973651</v>
      </c>
      <c r="DJ86" s="78">
        <f t="shared" si="26"/>
        <v>0.01813510942</v>
      </c>
      <c r="DK86" s="75"/>
      <c r="DL86" s="75"/>
      <c r="DM86" s="75"/>
      <c r="DN86" s="75"/>
      <c r="DO86" s="75"/>
      <c r="DP86" s="44"/>
    </row>
    <row r="87" ht="16.5" customHeight="1">
      <c r="A87" s="58">
        <f t="shared" si="5"/>
        <v>2</v>
      </c>
      <c r="B87" s="58">
        <f t="shared" si="6"/>
        <v>258</v>
      </c>
      <c r="C87" s="58" t="s">
        <v>227</v>
      </c>
      <c r="D87" s="58">
        <v>5315.0</v>
      </c>
      <c r="E87" s="58" t="s">
        <v>244</v>
      </c>
      <c r="F87" s="59">
        <f>VLOOKUP($D87,EW_19_Kreise!$A$6:$CQ$406,Calc_Targetkreise!F$5,FALSE)/1000</f>
        <v>476.06</v>
      </c>
      <c r="G87" s="59">
        <f>VLOOKUP($D87,BW_17_Kreise!$B$7:$CC$410,Calc_Targetkreise!G$5,FALSE)/1000</f>
        <v>552.188</v>
      </c>
      <c r="H87" s="59">
        <f>VLOOKUP($D87,EW_Erg_09_14_Kreise!$A$10:$BK$412,Calc_Targetkreise!H$5,FALSE)/1000</f>
        <v>383.989</v>
      </c>
      <c r="I87" s="60">
        <f t="shared" ref="I87:K87" si="350">F87/CG87</f>
        <v>0.6429350879</v>
      </c>
      <c r="J87" s="60">
        <f t="shared" si="350"/>
        <v>0.753505953</v>
      </c>
      <c r="K87" s="60">
        <f t="shared" si="350"/>
        <v>0.5266753625</v>
      </c>
      <c r="L87" s="61">
        <f t="shared" ref="L87:M87" si="351">1-(T87+X87)</f>
        <v>0.6323341596</v>
      </c>
      <c r="M87" s="61">
        <f t="shared" si="351"/>
        <v>0.5062460611</v>
      </c>
      <c r="N87" s="62">
        <f>IF(L87&lt;Master_sheet_Kriterien!$J$46,1,IF(L87&lt;Master_sheet_Kriterien!$K$46,2,IF(L87&lt;Master_sheet_Kriterien!$L$46,3,IF(L87&lt;Master_sheet_Kriterien!$M$46,4,5))))</f>
        <v>5</v>
      </c>
      <c r="O87" s="62">
        <f>IF(M87&lt;Master_sheet_Kriterien!$J$46,1,IF(M87&lt;Master_sheet_Kriterien!$K$46,2,IF(M87&lt;Master_sheet_Kriterien!$L$46,3,IF(M87&lt;Master_sheet_Kriterien!$M$46,4,5))))</f>
        <v>4</v>
      </c>
      <c r="P87" s="61">
        <f t="shared" ref="P87:Q87" si="352">1-(T87+AM87)</f>
        <v>0.7403793639</v>
      </c>
      <c r="Q87" s="61">
        <f t="shared" si="352"/>
        <v>0.6637449564</v>
      </c>
      <c r="R87" s="62">
        <f>IF(P87&lt;Master_sheet_Kriterien!$J$46,1,IF(P87&lt;Master_sheet_Kriterien!$K$46,2,IF(P87&lt;Master_sheet_Kriterien!$L$46,3,IF(P87&lt;Master_sheet_Kriterien!$M$46,4,5))))</f>
        <v>5</v>
      </c>
      <c r="S87" s="62">
        <f>IF(Q87&lt;Master_sheet_Kriterien!$J$46,1,IF(Q87&lt;Master_sheet_Kriterien!$K$46,2,IF(Q87&lt;Master_sheet_Kriterien!$L$46,3,IF(Q87&lt;Master_sheet_Kriterien!$M$46,4,5))))</f>
        <v>5</v>
      </c>
      <c r="T87" s="61">
        <f>VLOOKUP($D87,EW_19_Kreise!$A$6:$CQ$406,Calc_Targetkreise!T$5,FALSE)/1000/F87</f>
        <v>0.1979225308</v>
      </c>
      <c r="U87" s="63">
        <f>VLOOKUP($D87,BW_17_Kreise!$B$7:$CC$410,Calc_Targetkreise!U$5,FALSE)/1000/$G87</f>
        <v>0.2637815382</v>
      </c>
      <c r="V87" s="61">
        <f>VLOOKUP(Calc_Targetkreise!$D87,EW_Erg_09_14_Kreise!$A$7:$BK$412,Calc_Targetkreise!V$5,FALSE)/1000/$H87</f>
        <v>0.2629241983</v>
      </c>
      <c r="W87" s="61">
        <f>VLOOKUP(Calc_Targetkreise!$D87,EW_Erg_09_14_Kreise!$A$7:$BK$412,Calc_Targetkreise!W$5,FALSE)/1000/CK87</f>
        <v>0.2812735355</v>
      </c>
      <c r="X87" s="61">
        <f>VLOOKUP($D87,EW_19_Kreise!$A$6:$CQ$406,Calc_Targetkreise!X$5,FALSE)/1000/F87</f>
        <v>0.1697433097</v>
      </c>
      <c r="Y87" s="63">
        <f>VLOOKUP($D87,BW_17_Kreise!$B$7:$CC$410,Calc_Targetkreise!Y$5,FALSE)/1000/$G87</f>
        <v>0.2299724007</v>
      </c>
      <c r="Z87" s="61">
        <f>VLOOKUP(Calc_Targetkreise!$D87,EW_Erg_09_14_Kreise!$A$7:$BK$412,Calc_Targetkreise!Z$5,FALSE)/1000/$H87</f>
        <v>0.3106312941</v>
      </c>
      <c r="AA87" s="61">
        <f>VLOOKUP(Calc_Targetkreise!$D87,EW_Erg_09_14_Kreise!$A$7:$BK$412,Calc_Targetkreise!AA$5,FALSE)/1000/$H87</f>
        <v>0.1760961903</v>
      </c>
      <c r="AB87" s="61">
        <f>VLOOKUP($D87,EW_19_Kreise!$A$6:$CQ$406,Calc_Targetkreise!AB$5,FALSE)/1000/F87</f>
        <v>0.3287715834</v>
      </c>
      <c r="AC87" s="63">
        <f>VLOOKUP($D87,BW_17_Kreise!$B$7:$CC$410,Calc_Targetkreise!AC$5,FALSE)/1000/$G87</f>
        <v>0.135549849</v>
      </c>
      <c r="AD87" s="61">
        <f>VLOOKUP(Calc_Targetkreise!$D87,EW_Erg_09_14_Kreise!$A$7:$BK$412,Calc_Targetkreise!AD$5,FALSE)/1000/$H87</f>
        <v>0.1841120449</v>
      </c>
      <c r="AE87" s="62">
        <f>IF(AC87&lt;Master_sheet_Kriterien!$J$54,1,IF(AC87&lt;Master_sheet_Kriterien!$K$54,2,IF(AC87&lt;Master_sheet_Kriterien!$L$54,3,IF(AC87&lt;Master_sheet_Kriterien!$M$54,4,5))))</f>
        <v>5</v>
      </c>
      <c r="AF87" s="61">
        <f>VLOOKUP(Calc_Targetkreise!$D87,EW_Erg_09_14_Kreise!$A$7:$BK$412,Calc_Targetkreise!AF$5,FALSE)/1000/$H87</f>
        <v>0.1812265456</v>
      </c>
      <c r="AG87" s="63">
        <f>VLOOKUP($D87,BW_17_Kreise!$B$7:$CC$410,Calc_Targetkreise!AG$5,FALSE)/1000/$G87</f>
        <v>0.1378552232</v>
      </c>
      <c r="AH87" s="61">
        <f>VLOOKUP(Calc_Targetkreise!$D87,EW_Erg_09_14_Kreise!$A$7:$BK$412,Calc_Targetkreise!AH$5,FALSE)/1000/$H87</f>
        <v>0.04850138936</v>
      </c>
      <c r="AI87" s="61">
        <f>VLOOKUP(Calc_Targetkreise!$D87,EW_Erg_09_14_Kreise!$A$7:$BK$412,Calc_Targetkreise!AI$5,FALSE)/1000/$H87</f>
        <v>0.1103625364</v>
      </c>
      <c r="AJ87" s="63">
        <f>VLOOKUP($D87,BW_17_Kreise!$B$7:$CC$410,Calc_Targetkreise!AJ$5,FALSE)/1000/$G87</f>
        <v>0.1146783342</v>
      </c>
      <c r="AK87" s="61">
        <f>VLOOKUP(Calc_Targetkreise!$D87,EW_Erg_09_14_Kreise!$A$7:$BK$412,Calc_Targetkreise!AK$5,FALSE)/1000/$H87</f>
        <v>0.06943167643</v>
      </c>
      <c r="AL87" s="61">
        <f>VLOOKUP(Calc_Targetkreise!$D87,EW_Erg_09_14_Kreise!$A$7:$BK$412,Calc_Targetkreise!AL$5,FALSE)/1000/$H87</f>
        <v>0.04197516075</v>
      </c>
      <c r="AM87" s="61">
        <f>VLOOKUP($D87,EW_19_Kreise!$A$6:$CQ$406,Calc_Targetkreise!AM$5,FALSE)/1000/F87</f>
        <v>0.06169810528</v>
      </c>
      <c r="AN87" s="63">
        <f>VLOOKUP($D87,BW_17_Kreise!$B$7:$CC$410,Calc_Targetkreise!AN$5,FALSE)/1000/$G87</f>
        <v>0.0724735054</v>
      </c>
      <c r="AO87" s="61">
        <f>VLOOKUP(Calc_Targetkreise!$D87,EW_Erg_09_14_Kreise!$A$7:$BK$412,Calc_Targetkreise!AO$5,FALSE)/1000/$H87</f>
        <v>0.05514741308</v>
      </c>
      <c r="AP87" s="61">
        <f>VLOOKUP(Calc_Targetkreise!$D87,EW_Erg_09_14_Kreise!$A$7:$BK$412,Calc_Targetkreise!AP$5,FALSE)/1000/$H87</f>
        <v>0.0002812580569</v>
      </c>
      <c r="AQ87" s="61">
        <f t="shared" ref="AQ87:AR87" si="353">1-U87-Y87-AC87-AG87-AJ87-AN87</f>
        <v>0.04568914935</v>
      </c>
      <c r="AR87" s="61">
        <f t="shared" si="353"/>
        <v>0.06925198378</v>
      </c>
      <c r="AS87" s="61">
        <f t="shared" si="11"/>
        <v>0.2087847734</v>
      </c>
      <c r="AT87" s="63">
        <f>VLOOKUP($D87,BW_17_Kreise!$B$7:$CC$410,Calc_Targetkreise!AT$5,FALSE)/1000/$G87</f>
        <v>0.004355400697</v>
      </c>
      <c r="AU87" s="61">
        <f>VLOOKUP(Calc_Targetkreise!$D87,EW_Erg_09_14_Kreise!$A$7:$BK$412,Calc_Targetkreise!AU$5,FALSE)/1000/$H87</f>
        <v>0.01867501413</v>
      </c>
      <c r="AV87" s="62">
        <f>IF(AU87&lt;Master_sheet_Kriterien!$J$44,1,IF(AU87&lt;Master_sheet_Kriterien!$K$44,2,IF(AU87&lt;Master_sheet_Kriterien!$L$44,3,IF(AU87&lt;Master_sheet_Kriterien!$M$44,4,5))))</f>
        <v>5</v>
      </c>
      <c r="AW87" s="61">
        <f>VLOOKUP(Calc_Targetkreise!$D87,EW_Erg_09_14_Kreise!$A$7:$BK$412,Calc_Targetkreise!AW$5,FALSE)/1000/$H87</f>
        <v>0.007825745008</v>
      </c>
      <c r="AX87" s="61">
        <f>VLOOKUP($D87,EW_19_Kreise!$A$6:$CQ$406,Calc_Targetkreise!AX$5,FALSE)/1000/F87</f>
        <v>0.01601478805</v>
      </c>
      <c r="AY87" s="62">
        <f>IF(AX87&lt;Master_sheet_Kriterien!$J$56,1,IF(AX87&lt;Master_sheet_Kriterien!$K$56,2,IF(AX87&lt;Master_sheet_Kriterien!$L$56,3,IF(AX87&lt;Master_sheet_Kriterien!$M$56,4,5))))</f>
        <v>5</v>
      </c>
      <c r="AZ87" s="64">
        <f>VLOOKUP($D87,EW_19_Kreise!$A$6:$CQ$406,Calc_Targetkreise!AZ$5,FALSE)</f>
        <v>7624</v>
      </c>
      <c r="BA87" s="62">
        <f>IF(AZ87&lt;Master_sheet_Kriterien!$J$57,1,IF(AZ87&lt;Master_sheet_Kriterien!$K$57,2,IF(AZ87&lt;Master_sheet_Kriterien!$L$57,3,IF(AZ87&lt;Master_sheet_Kriterien!$M$56,4,5))))</f>
        <v>5</v>
      </c>
      <c r="BB87" s="59">
        <f>VLOOKUP($D87,Struktur_daten_BW_2017!$B$7:$AH$452,Calc_Targetkreise!BB$5,FALSE)</f>
        <v>2650.270395</v>
      </c>
      <c r="BC87" s="62">
        <f>IF(BB87&lt;Master_sheet_Kriterien!$J$8,1,IF(BB87&lt;Master_sheet_Kriterien!$K$8,2,IF(BB87&lt;Master_sheet_Kriterien!$L$8,3,IF(BB87&lt;Master_sheet_Kriterien!$M$8,4,5))))</f>
        <v>5</v>
      </c>
      <c r="BD87" s="65">
        <f t="shared" si="12"/>
        <v>77.588</v>
      </c>
      <c r="BE87" s="62">
        <f>IF(BD87&lt;Master_sheet_Kriterien!$J$10,1,IF(BD87&lt;Master_sheet_Kriterien!$K$10,2,IF(BD87&lt;Master_sheet_Kriterien!$L$10,3,IF(BD87&lt;Master_sheet_Kriterien!$M$10,4,5))))</f>
        <v>5</v>
      </c>
      <c r="BF87" s="65">
        <f>VLOOKUP($D87,Struktur_daten_BW_2017!$B$7:$AH$452,Calc_Targetkreise!BF$5,FALSE)</f>
        <v>8.5</v>
      </c>
      <c r="BG87" s="62">
        <f>IF(BF87&lt;Master_sheet_Kriterien!$J$12,1,IF(BF87&lt;Master_sheet_Kriterien!$K$12,2,IF(BF87&lt;Master_sheet_Kriterien!$L$12,3,IF(BF87&lt;Master_sheet_Kriterien!$M$12,4,5))))</f>
        <v>4</v>
      </c>
      <c r="BH87" s="65">
        <f>VLOOKUP($D87,Struktur_daten_BW_2017!$B$7:$AH$452,Calc_Targetkreise!BH$5,FALSE)</f>
        <v>16.9</v>
      </c>
      <c r="BI87" s="62">
        <f>IF(BH87&lt;Master_sheet_Kriterien!$J$14,1,IF(BH87&lt;Master_sheet_Kriterien!$K$14,2,IF(BH87&lt;Master_sheet_Kriterien!$L$14,3,IF(BH87&lt;Master_sheet_Kriterien!$M$14,4,5))))</f>
        <v>5</v>
      </c>
      <c r="BJ87" s="65">
        <f>VLOOKUP($D87,Struktur_daten_BW_2017!$B$7:$AH$452,Calc_Targetkreise!BJ$5,FALSE)</f>
        <v>36.2</v>
      </c>
      <c r="BK87" s="62">
        <f>IF(BJ87&lt;Master_sheet_Kriterien!$J$16,1,IF(BJ87&lt;Master_sheet_Kriterien!$K$16,2,IF(BJ87&lt;Master_sheet_Kriterien!$L$16,3,IF(BJ87&lt;Master_sheet_Kriterien!$M$16,4,5))))</f>
        <v>3</v>
      </c>
      <c r="BL87" s="65">
        <f>VLOOKUP($D87,Struktur_daten_BW_2017!$B$7:$AH$452,Calc_Targetkreise!BL$5,FALSE)</f>
        <v>13.6</v>
      </c>
      <c r="BM87" s="62">
        <f>IF(BL87&lt;Master_sheet_Kriterien!$J$18,1,IF(BL87&lt;Master_sheet_Kriterien!$K$18,2,IF(BL87&lt;Master_sheet_Kriterien!$L$18,3,IF(BL87&lt;Master_sheet_Kriterien!$M$18,4,5))))</f>
        <v>1</v>
      </c>
      <c r="BN87" s="65">
        <f>VLOOKUP($D87,Struktur_daten_BW_2017!$B$7:$AH$452,Calc_Targetkreise!BN$5,FALSE)</f>
        <v>8.9</v>
      </c>
      <c r="BO87" s="62">
        <f>IF(BN87&lt;Master_sheet_Kriterien!$J$20,1,IF(BN87&lt;Master_sheet_Kriterien!$K$20,2,IF(BN87&lt;Master_sheet_Kriterien!$L$20,3,IF(BN87&lt;Master_sheet_Kriterien!$M$20,4,5))))</f>
        <v>1</v>
      </c>
      <c r="BP87" s="59">
        <f>VLOOKUP($D87,Struktur_daten_BW_2017!$B$7:$AH$452,Calc_Targetkreise!BP$5,FALSE)</f>
        <v>20799</v>
      </c>
      <c r="BQ87" s="62">
        <f>IF(BP87&lt;Master_sheet_Kriterien!$J$38,1,IF(BP87&lt;Master_sheet_Kriterien!$K$38,2,IF(BP87&lt;Master_sheet_Kriterien!$L$38,3,IF(BP87&lt;Master_sheet_Kriterien!$M$38,4,5))))</f>
        <v>3</v>
      </c>
      <c r="BR87" s="65">
        <f>VLOOKUP($D87,Struktur_daten_BW_2017!$B$7:$AH$452,Calc_Targetkreise!BR$5,FALSE)</f>
        <v>41.4</v>
      </c>
      <c r="BS87" s="62">
        <f>IF(BR87&lt;Master_sheet_Kriterien!$J$24,1,IF(BR87&lt;Master_sheet_Kriterien!$K$24,2,IF(BR87&lt;Master_sheet_Kriterien!$L$24,3,IF(BR87&lt;Master_sheet_Kriterien!$M$24,4,5))))</f>
        <v>5</v>
      </c>
      <c r="BT87" s="65">
        <f>VLOOKUP($D87,Struktur_daten_BW_2017!$B$7:$AH$452,Calc_Targetkreise!BT$5,FALSE)</f>
        <v>12.3</v>
      </c>
      <c r="BU87" s="62">
        <f>IF(BT87&lt;Master_sheet_Kriterien!$J$26,1,IF(BT87&lt;Master_sheet_Kriterien!$K$26,2,IF(BT87&lt;Master_sheet_Kriterien!$L$26,3,IF(BT87&lt;Master_sheet_Kriterien!$M$26,4,5))))</f>
        <v>2</v>
      </c>
      <c r="BV87" s="65">
        <f t="shared" si="13"/>
        <v>11.22744</v>
      </c>
      <c r="BW87" s="62">
        <f>IF(BV87&lt;Master_sheet_Kriterien!$J$28,1,IF(BV87&lt;Master_sheet_Kriterien!$K$28,2,IF(BV87&lt;Master_sheet_Kriterien!$L$28,3,IF(BV87&lt;Master_sheet_Kriterien!$M$28,4,5))))</f>
        <v>5</v>
      </c>
      <c r="BX87" s="65">
        <f>VLOOKUP($D87,Struktur_daten_BW_2017!$B$7:$AH$452,Calc_Targetkreise!BX$5,FALSE)</f>
        <v>22.76422764</v>
      </c>
      <c r="BY87" s="62">
        <f>IF(BX87&lt;Master_sheet_Kriterien!$J$30,1,IF(BX87&lt;Master_sheet_Kriterien!$K$30,2,IF(BX87&lt;Master_sheet_Kriterien!$L$30,3,IF(BX87&lt;Master_sheet_Kriterien!$M$30,4,5))))</f>
        <v>3</v>
      </c>
      <c r="BZ87" s="65">
        <f t="shared" si="354"/>
        <v>90.555</v>
      </c>
      <c r="CA87" s="62">
        <f>IF(BZ87&lt;Master_sheet_Kriterien!$J$32,1,IF(BZ87&lt;Master_sheet_Kriterien!$K$32,2,IF(BZ87&lt;Master_sheet_Kriterien!$L$32,3,IF(BZ87&lt;Master_sheet_Kriterien!$M$32,4,5))))</f>
        <v>5</v>
      </c>
      <c r="CB87" s="65">
        <f t="shared" si="355"/>
        <v>9.920574058</v>
      </c>
      <c r="CC87" s="62">
        <f>IF(CB87&lt;Master_sheet_Kriterien!$J$34,1,IF(CB87&lt;Master_sheet_Kriterien!$K$34,2,IF(CB87&lt;Master_sheet_Kriterien!$L$34,3,IF(CB87&lt;Master_sheet_Kriterien!$M$34,4,5))))</f>
        <v>4</v>
      </c>
      <c r="CD87" s="65">
        <f>100-VLOOKUP($D87,Struktur_daten_BW_2017!$B$7:$AH$452,Calc_Targetkreise!CD$5,FALSE)</f>
        <v>72.35838227</v>
      </c>
      <c r="CE87" s="62">
        <f>IF(CD87&lt;Master_sheet_Kriterien!$J$40,1,IF(CD87&lt;Master_sheet_Kriterien!$K$40,2,IF(CD87&lt;Master_sheet_Kriterien!$L$40,3,IF(CD87&lt;Master_sheet_Kriterien!$M$40,4,5))))</f>
        <v>5</v>
      </c>
      <c r="CF87" s="61"/>
      <c r="CG87" s="59">
        <f>VLOOKUP($D87,EW_19_Kreise!$A$6:$CQ$406,Calc_Targetkreise!CG$5,FALSE)/1000</f>
        <v>740.448</v>
      </c>
      <c r="CH87" s="59">
        <f>VLOOKUP($D87,BW_17_Kreise!$B$7:$CC$410,Calc_Targetkreise!CH$5,FALSE)/1000</f>
        <v>732.825</v>
      </c>
      <c r="CI87" s="59">
        <f>VLOOKUP($D87,EW_Erg_09_14_Kreise!$A$10:$BK$412,Calc_Targetkreise!CI$5,FALSE)/1000</f>
        <v>729.081</v>
      </c>
      <c r="CJ87" s="59">
        <f>VLOOKUP($D87,EW_Erg_09_14_Kreise!$A$10:$BK$412,Calc_Targetkreise!CJ$5,FALSE)/1000</f>
        <v>705.314</v>
      </c>
      <c r="CK87" s="59">
        <f>VLOOKUP($D87,EW_Erg_09_14_Kreise!$A$10:$BK$412,Calc_Targetkreise!CK$5,FALSE)/1000</f>
        <v>300.078</v>
      </c>
      <c r="CL87" s="45">
        <f>1123+5782+23600+1568+4030+328+49382+4742</f>
        <v>90555</v>
      </c>
      <c r="CM87" s="59">
        <f>VLOOKUP($D87,Struktur_daten_BW_2017!$B$7:$AH$452,Calc_Targetkreise!CM$5,FALSE)</f>
        <v>912.8</v>
      </c>
      <c r="CN87" s="66">
        <v>297.0</v>
      </c>
      <c r="CO87" s="67">
        <f t="shared" si="16"/>
        <v>0.3253724803</v>
      </c>
      <c r="CP87" s="62">
        <f>IF(CO87&lt;Master_sheet_Kriterien!$J$58,1,IF(CO87&lt;Master_sheet_Kriterien!$K$58,2,IF(CO87&lt;Master_sheet_Kriterien!$L$58,3,IF(CO87&lt;Master_sheet_Kriterien!$M$58,4,5))))</f>
        <v>5</v>
      </c>
      <c r="CQ87" s="66">
        <v>267.0</v>
      </c>
      <c r="CR87" s="67">
        <f t="shared" si="17"/>
        <v>0.2925065732</v>
      </c>
      <c r="CS87" s="62">
        <f>IF(CR87&lt;Master_sheet_Kriterien!$J$59,1,IF(CR87&lt;Master_sheet_Kriterien!$K$59,2,IF(CR87&lt;Master_sheet_Kriterien!$L$59,3,IF(CR87&lt;Master_sheet_Kriterien!$M$59,4,5))))</f>
        <v>5</v>
      </c>
      <c r="CT87" s="66">
        <v>30.0</v>
      </c>
      <c r="CU87" s="44"/>
      <c r="CV87" s="66">
        <v>1.0</v>
      </c>
      <c r="CW87" s="68"/>
      <c r="CY87" s="31">
        <f t="shared" si="18"/>
        <v>5315</v>
      </c>
      <c r="DB87" s="76" t="str">
        <f t="shared" si="19"/>
        <v>Köln, Stadt</v>
      </c>
      <c r="DC87" s="58">
        <f t="shared" si="20"/>
        <v>2</v>
      </c>
      <c r="DD87" s="77">
        <f t="shared" si="21"/>
        <v>258</v>
      </c>
      <c r="DE87" s="72">
        <f t="shared" si="22"/>
        <v>0.01601478805</v>
      </c>
      <c r="DG87" s="76" t="str">
        <f t="shared" si="23"/>
        <v>Köln, Stadt</v>
      </c>
      <c r="DH87" s="58" t="str">
        <f t="shared" si="24"/>
        <v>#REF!</v>
      </c>
      <c r="DI87" s="75">
        <f t="shared" si="25"/>
        <v>231.2537248</v>
      </c>
      <c r="DJ87" s="78">
        <f t="shared" si="26"/>
        <v>0.01601478805</v>
      </c>
      <c r="DK87" s="75"/>
      <c r="DL87" s="75"/>
      <c r="DM87" s="75"/>
      <c r="DN87" s="75"/>
      <c r="DO87" s="75"/>
      <c r="DP87" s="44"/>
    </row>
    <row r="88" ht="16.5" customHeight="1">
      <c r="A88" s="58">
        <f t="shared" si="5"/>
        <v>60</v>
      </c>
      <c r="B88" s="58">
        <f t="shared" si="6"/>
        <v>191</v>
      </c>
      <c r="C88" s="58" t="s">
        <v>227</v>
      </c>
      <c r="D88" s="58">
        <v>5316.0</v>
      </c>
      <c r="E88" s="58" t="s">
        <v>245</v>
      </c>
      <c r="F88" s="59">
        <f>VLOOKUP($D88,EW_19_Kreise!$A$6:$CQ$406,Calc_Targetkreise!F$5,FALSE)/1000</f>
        <v>69.146</v>
      </c>
      <c r="G88" s="59">
        <f>VLOOKUP($D88,BW_17_Kreise!$B$7:$CC$410,Calc_Targetkreise!G$5,FALSE)/1000</f>
        <v>86.757</v>
      </c>
      <c r="H88" s="59">
        <f>VLOOKUP($D88,EW_Erg_09_14_Kreise!$A$10:$BK$412,Calc_Targetkreise!H$5,FALSE)/1000</f>
        <v>56.714</v>
      </c>
      <c r="I88" s="60">
        <f t="shared" ref="I88:K88" si="356">F88/CG88</f>
        <v>0.5950243961</v>
      </c>
      <c r="J88" s="60">
        <f t="shared" si="356"/>
        <v>0.7441012754</v>
      </c>
      <c r="K88" s="60">
        <f t="shared" si="356"/>
        <v>0.481811231</v>
      </c>
      <c r="L88" s="61">
        <f t="shared" ref="L88:M88" si="357">1-(T88+X88)</f>
        <v>0.5394816765</v>
      </c>
      <c r="M88" s="61">
        <f t="shared" si="357"/>
        <v>0.4187097295</v>
      </c>
      <c r="N88" s="62">
        <f>IF(L88&lt;Master_sheet_Kriterien!$J$46,1,IF(L88&lt;Master_sheet_Kriterien!$K$46,2,IF(L88&lt;Master_sheet_Kriterien!$L$46,3,IF(L88&lt;Master_sheet_Kriterien!$M$46,4,5))))</f>
        <v>5</v>
      </c>
      <c r="O88" s="62">
        <f>IF(M88&lt;Master_sheet_Kriterien!$J$46,1,IF(M88&lt;Master_sheet_Kriterien!$K$46,2,IF(M88&lt;Master_sheet_Kriterien!$L$46,3,IF(M88&lt;Master_sheet_Kriterien!$M$46,4,5))))</f>
        <v>2</v>
      </c>
      <c r="P88" s="61">
        <f t="shared" ref="P88:Q88" si="358">1-(T88+AM88)</f>
        <v>0.644766147</v>
      </c>
      <c r="Q88" s="61">
        <f t="shared" si="358"/>
        <v>0.5886902498</v>
      </c>
      <c r="R88" s="62">
        <f>IF(P88&lt;Master_sheet_Kriterien!$J$46,1,IF(P88&lt;Master_sheet_Kriterien!$K$46,2,IF(P88&lt;Master_sheet_Kriterien!$L$46,3,IF(P88&lt;Master_sheet_Kriterien!$M$46,4,5))))</f>
        <v>5</v>
      </c>
      <c r="S88" s="62">
        <f>IF(Q88&lt;Master_sheet_Kriterien!$J$46,1,IF(Q88&lt;Master_sheet_Kriterien!$K$46,2,IF(Q88&lt;Master_sheet_Kriterien!$L$46,3,IF(Q88&lt;Master_sheet_Kriterien!$M$46,4,5))))</f>
        <v>5</v>
      </c>
      <c r="T88" s="61">
        <f>VLOOKUP($D88,EW_19_Kreise!$A$6:$CQ$406,Calc_Targetkreise!T$5,FALSE)/1000/F88</f>
        <v>0.2610852399</v>
      </c>
      <c r="U88" s="63">
        <f>VLOOKUP($D88,BW_17_Kreise!$B$7:$CC$410,Calc_Targetkreise!U$5,FALSE)/1000/$G88</f>
        <v>0.308309416</v>
      </c>
      <c r="V88" s="61">
        <f>VLOOKUP(Calc_Targetkreise!$D88,EW_Erg_09_14_Kreise!$A$7:$BK$412,Calc_Targetkreise!V$5,FALSE)/1000/$H88</f>
        <v>0.3306590965</v>
      </c>
      <c r="W88" s="61">
        <f>VLOOKUP(Calc_Targetkreise!$D88,EW_Erg_09_14_Kreise!$A$7:$BK$412,Calc_Targetkreise!W$5,FALSE)/1000/CK88</f>
        <v>0.3687458484</v>
      </c>
      <c r="X88" s="61">
        <f>VLOOKUP($D88,EW_19_Kreise!$A$6:$CQ$406,Calc_Targetkreise!X$5,FALSE)/1000/F88</f>
        <v>0.1994330836</v>
      </c>
      <c r="Y88" s="63">
        <f>VLOOKUP($D88,BW_17_Kreise!$B$7:$CC$410,Calc_Targetkreise!Y$5,FALSE)/1000/$G88</f>
        <v>0.2729808546</v>
      </c>
      <c r="Z88" s="61">
        <f>VLOOKUP(Calc_Targetkreise!$D88,EW_Erg_09_14_Kreise!$A$7:$BK$412,Calc_Targetkreise!Z$5,FALSE)/1000/$H88</f>
        <v>0.3369009416</v>
      </c>
      <c r="AA88" s="61">
        <f>VLOOKUP(Calc_Targetkreise!$D88,EW_Erg_09_14_Kreise!$A$7:$BK$412,Calc_Targetkreise!AA$5,FALSE)/1000/$H88</f>
        <v>0.2090136474</v>
      </c>
      <c r="AB88" s="61">
        <f>VLOOKUP($D88,EW_19_Kreise!$A$6:$CQ$406,Calc_Targetkreise!AB$5,FALSE)/1000/F88</f>
        <v>0.2269545599</v>
      </c>
      <c r="AC88" s="63">
        <f>VLOOKUP($D88,BW_17_Kreise!$B$7:$CC$410,Calc_Targetkreise!AC$5,FALSE)/1000/$G88</f>
        <v>0.06945837224</v>
      </c>
      <c r="AD88" s="61">
        <f>VLOOKUP(Calc_Targetkreise!$D88,EW_Erg_09_14_Kreise!$A$7:$BK$412,Calc_Targetkreise!AD$5,FALSE)/1000/$H88</f>
        <v>0.09523221779</v>
      </c>
      <c r="AE88" s="62">
        <f>IF(AC88&lt;Master_sheet_Kriterien!$J$54,1,IF(AC88&lt;Master_sheet_Kriterien!$K$54,2,IF(AC88&lt;Master_sheet_Kriterien!$L$54,3,IF(AC88&lt;Master_sheet_Kriterien!$M$54,4,5))))</f>
        <v>2</v>
      </c>
      <c r="AF88" s="61">
        <f>VLOOKUP(Calc_Targetkreise!$D88,EW_Erg_09_14_Kreise!$A$7:$BK$412,Calc_Targetkreise!AF$5,FALSE)/1000/$H88</f>
        <v>0.1044186621</v>
      </c>
      <c r="AG88" s="63">
        <f>VLOOKUP($D88,BW_17_Kreise!$B$7:$CC$410,Calc_Targetkreise!AG$5,FALSE)/1000/$G88</f>
        <v>0.1299491684</v>
      </c>
      <c r="AH88" s="61">
        <f>VLOOKUP(Calc_Targetkreise!$D88,EW_Erg_09_14_Kreise!$A$7:$BK$412,Calc_Targetkreise!AH$5,FALSE)/1000/$H88</f>
        <v>0.0397609056</v>
      </c>
      <c r="AI88" s="61">
        <f>VLOOKUP(Calc_Targetkreise!$D88,EW_Erg_09_14_Kreise!$A$7:$BK$412,Calc_Targetkreise!AI$5,FALSE)/1000/$H88</f>
        <v>0.1088796417</v>
      </c>
      <c r="AJ88" s="63">
        <f>VLOOKUP($D88,BW_17_Kreise!$B$7:$CC$410,Calc_Targetkreise!AJ$5,FALSE)/1000/$G88</f>
        <v>0.0743340595</v>
      </c>
      <c r="AK88" s="61">
        <f>VLOOKUP(Calc_Targetkreise!$D88,EW_Erg_09_14_Kreise!$A$7:$BK$412,Calc_Targetkreise!AK$5,FALSE)/1000/$H88</f>
        <v>0.04898261452</v>
      </c>
      <c r="AL88" s="61">
        <f>VLOOKUP(Calc_Targetkreise!$D88,EW_Erg_09_14_Kreise!$A$7:$BK$412,Calc_Targetkreise!AL$5,FALSE)/1000/$H88</f>
        <v>0.03533519061</v>
      </c>
      <c r="AM88" s="61">
        <f>VLOOKUP($D88,EW_19_Kreise!$A$6:$CQ$406,Calc_Targetkreise!AM$5,FALSE)/1000/F88</f>
        <v>0.09414861308</v>
      </c>
      <c r="AN88" s="63">
        <f>VLOOKUP($D88,BW_17_Kreise!$B$7:$CC$410,Calc_Targetkreise!AN$5,FALSE)/1000/$G88</f>
        <v>0.1030003343</v>
      </c>
      <c r="AO88" s="61">
        <f>VLOOKUP(Calc_Targetkreise!$D88,EW_Erg_09_14_Kreise!$A$7:$BK$412,Calc_Targetkreise!AO$5,FALSE)/1000/$H88</f>
        <v>0.06643862186</v>
      </c>
      <c r="AP88" s="61">
        <f>VLOOKUP(Calc_Targetkreise!$D88,EW_Erg_09_14_Kreise!$A$7:$BK$412,Calc_Targetkreise!AP$5,FALSE)/1000/$H88</f>
        <v>0.0001410586451</v>
      </c>
      <c r="AQ88" s="61">
        <f t="shared" ref="AQ88:AR88" si="359">1-U88-Y88-AC88-AG88-AJ88-AN88</f>
        <v>0.04196779511</v>
      </c>
      <c r="AR88" s="61">
        <f t="shared" si="359"/>
        <v>0.08202560214</v>
      </c>
      <c r="AS88" s="61">
        <f t="shared" si="11"/>
        <v>0.1734659511</v>
      </c>
      <c r="AT88" s="63">
        <f>VLOOKUP($D88,BW_17_Kreise!$B$7:$CC$410,Calc_Targetkreise!AT$5,FALSE)/1000/$G88</f>
        <v>0.004564473184</v>
      </c>
      <c r="AU88" s="61">
        <f>VLOOKUP(Calc_Targetkreise!$D88,EW_Erg_09_14_Kreise!$A$7:$BK$412,Calc_Targetkreise!AU$5,FALSE)/1000/$H88</f>
        <v>0.01625700885</v>
      </c>
      <c r="AV88" s="62">
        <f>IF(AU88&lt;Master_sheet_Kriterien!$J$44,1,IF(AU88&lt;Master_sheet_Kriterien!$K$44,2,IF(AU88&lt;Master_sheet_Kriterien!$L$44,3,IF(AU88&lt;Master_sheet_Kriterien!$M$44,4,5))))</f>
        <v>5</v>
      </c>
      <c r="AW88" s="61">
        <f>VLOOKUP(Calc_Targetkreise!$D88,EW_Erg_09_14_Kreise!$A$7:$BK$412,Calc_Targetkreise!AW$5,FALSE)/1000/$H88</f>
        <v>0.006541594668</v>
      </c>
      <c r="AX88" s="61">
        <f>VLOOKUP($D88,EW_19_Kreise!$A$6:$CQ$406,Calc_Targetkreise!AX$5,FALSE)/1000/F88</f>
        <v>0.007650478697</v>
      </c>
      <c r="AY88" s="62">
        <f>IF(AX88&lt;Master_sheet_Kriterien!$J$56,1,IF(AX88&lt;Master_sheet_Kriterien!$K$56,2,IF(AX88&lt;Master_sheet_Kriterien!$L$56,3,IF(AX88&lt;Master_sheet_Kriterien!$M$56,4,5))))</f>
        <v>4</v>
      </c>
      <c r="AZ88" s="64">
        <f>VLOOKUP($D88,EW_19_Kreise!$A$6:$CQ$406,Calc_Targetkreise!AZ$5,FALSE)</f>
        <v>529</v>
      </c>
      <c r="BA88" s="62">
        <f>IF(AZ88&lt;Master_sheet_Kriterien!$J$57,1,IF(AZ88&lt;Master_sheet_Kriterien!$K$57,2,IF(AZ88&lt;Master_sheet_Kriterien!$L$57,3,IF(AZ88&lt;Master_sheet_Kriterien!$M$56,4,5))))</f>
        <v>5</v>
      </c>
      <c r="BB88" s="59">
        <f>VLOOKUP($D88,Struktur_daten_BW_2017!$B$7:$AH$452,Calc_Targetkreise!BB$5,FALSE)</f>
        <v>2374.7</v>
      </c>
      <c r="BC88" s="62">
        <f>IF(BB88&lt;Master_sheet_Kriterien!$J$8,1,IF(BB88&lt;Master_sheet_Kriterien!$K$8,2,IF(BB88&lt;Master_sheet_Kriterien!$L$8,3,IF(BB88&lt;Master_sheet_Kriterien!$M$8,4,5))))</f>
        <v>5</v>
      </c>
      <c r="BD88" s="65">
        <f t="shared" si="12"/>
        <v>24.904</v>
      </c>
      <c r="BE88" s="62">
        <f>IF(BD88&lt;Master_sheet_Kriterien!$J$10,1,IF(BD88&lt;Master_sheet_Kriterien!$K$10,2,IF(BD88&lt;Master_sheet_Kriterien!$L$10,3,IF(BD88&lt;Master_sheet_Kriterien!$M$10,4,5))))</f>
        <v>3</v>
      </c>
      <c r="BF88" s="65">
        <f>VLOOKUP($D88,Struktur_daten_BW_2017!$B$7:$AH$452,Calc_Targetkreise!BF$5,FALSE)</f>
        <v>8</v>
      </c>
      <c r="BG88" s="62">
        <f>IF(BF88&lt;Master_sheet_Kriterien!$J$12,1,IF(BF88&lt;Master_sheet_Kriterien!$K$12,2,IF(BF88&lt;Master_sheet_Kriterien!$L$12,3,IF(BF88&lt;Master_sheet_Kriterien!$M$12,4,5))))</f>
        <v>3</v>
      </c>
      <c r="BH88" s="65">
        <f>VLOOKUP($D88,Struktur_daten_BW_2017!$B$7:$AH$452,Calc_Targetkreise!BH$5,FALSE)</f>
        <v>14.3</v>
      </c>
      <c r="BI88" s="62">
        <f>IF(BH88&lt;Master_sheet_Kriterien!$J$14,1,IF(BH88&lt;Master_sheet_Kriterien!$K$14,2,IF(BH88&lt;Master_sheet_Kriterien!$L$14,3,IF(BH88&lt;Master_sheet_Kriterien!$M$14,4,5))))</f>
        <v>5</v>
      </c>
      <c r="BJ88" s="65">
        <f>VLOOKUP($D88,Struktur_daten_BW_2017!$B$7:$AH$452,Calc_Targetkreise!BJ$5,FALSE)</f>
        <v>36.2</v>
      </c>
      <c r="BK88" s="62">
        <f>IF(BJ88&lt;Master_sheet_Kriterien!$J$16,1,IF(BJ88&lt;Master_sheet_Kriterien!$K$16,2,IF(BJ88&lt;Master_sheet_Kriterien!$L$16,3,IF(BJ88&lt;Master_sheet_Kriterien!$M$16,4,5))))</f>
        <v>3</v>
      </c>
      <c r="BL88" s="65">
        <f>VLOOKUP($D88,Struktur_daten_BW_2017!$B$7:$AH$452,Calc_Targetkreise!BL$5,FALSE)</f>
        <v>14.6</v>
      </c>
      <c r="BM88" s="62">
        <f>IF(BL88&lt;Master_sheet_Kriterien!$J$18,1,IF(BL88&lt;Master_sheet_Kriterien!$K$18,2,IF(BL88&lt;Master_sheet_Kriterien!$L$18,3,IF(BL88&lt;Master_sheet_Kriterien!$M$18,4,5))))</f>
        <v>1</v>
      </c>
      <c r="BN88" s="65">
        <f>VLOOKUP($D88,Struktur_daten_BW_2017!$B$7:$AH$452,Calc_Targetkreise!BN$5,FALSE)</f>
        <v>10.5</v>
      </c>
      <c r="BO88" s="62">
        <f>IF(BN88&lt;Master_sheet_Kriterien!$J$20,1,IF(BN88&lt;Master_sheet_Kriterien!$K$20,2,IF(BN88&lt;Master_sheet_Kriterien!$L$20,3,IF(BN88&lt;Master_sheet_Kriterien!$M$20,4,5))))</f>
        <v>3</v>
      </c>
      <c r="BP88" s="59">
        <f>VLOOKUP($D88,Struktur_daten_BW_2017!$B$7:$AH$452,Calc_Targetkreise!BP$5,FALSE)</f>
        <v>20442</v>
      </c>
      <c r="BQ88" s="62">
        <f>IF(BP88&lt;Master_sheet_Kriterien!$J$38,1,IF(BP88&lt;Master_sheet_Kriterien!$K$38,2,IF(BP88&lt;Master_sheet_Kriterien!$L$38,3,IF(BP88&lt;Master_sheet_Kriterien!$M$38,4,5))))</f>
        <v>3</v>
      </c>
      <c r="BR88" s="65">
        <f>VLOOKUP($D88,Struktur_daten_BW_2017!$B$7:$AH$452,Calc_Targetkreise!BR$5,FALSE)</f>
        <v>44.6</v>
      </c>
      <c r="BS88" s="62">
        <f>IF(BR88&lt;Master_sheet_Kriterien!$J$24,1,IF(BR88&lt;Master_sheet_Kriterien!$K$24,2,IF(BR88&lt;Master_sheet_Kriterien!$L$24,3,IF(BR88&lt;Master_sheet_Kriterien!$M$24,4,5))))</f>
        <v>5</v>
      </c>
      <c r="BT88" s="65">
        <f>VLOOKUP($D88,Struktur_daten_BW_2017!$B$7:$AH$452,Calc_Targetkreise!BT$5,FALSE)</f>
        <v>13.8</v>
      </c>
      <c r="BU88" s="62">
        <f>IF(BT88&lt;Master_sheet_Kriterien!$J$26,1,IF(BT88&lt;Master_sheet_Kriterien!$K$26,2,IF(BT88&lt;Master_sheet_Kriterien!$L$26,3,IF(BT88&lt;Master_sheet_Kriterien!$M$26,4,5))))</f>
        <v>3</v>
      </c>
      <c r="BV88" s="65">
        <f t="shared" si="13"/>
        <v>4.29594</v>
      </c>
      <c r="BW88" s="62">
        <f>IF(BV88&lt;Master_sheet_Kriterien!$J$28,1,IF(BV88&lt;Master_sheet_Kriterien!$K$28,2,IF(BV88&lt;Master_sheet_Kriterien!$L$28,3,IF(BV88&lt;Master_sheet_Kriterien!$M$28,4,5))))</f>
        <v>3</v>
      </c>
      <c r="BX88" s="65">
        <f>VLOOKUP($D88,Struktur_daten_BW_2017!$B$7:$AH$452,Calc_Targetkreise!BX$5,FALSE)</f>
        <v>23.1884058</v>
      </c>
      <c r="BY88" s="62">
        <f>IF(BX88&lt;Master_sheet_Kriterien!$J$30,1,IF(BX88&lt;Master_sheet_Kriterien!$K$30,2,IF(BX88&lt;Master_sheet_Kriterien!$L$30,3,IF(BX88&lt;Master_sheet_Kriterien!$M$30,4,5))))</f>
        <v>3</v>
      </c>
      <c r="BZ88" s="65"/>
      <c r="CA88" s="62">
        <f>IF(BZ88&lt;Master_sheet_Kriterien!$J$32,1,IF(BZ88&lt;Master_sheet_Kriterien!$K$32,2,IF(BZ88&lt;Master_sheet_Kriterien!$L$32,3,IF(BZ88&lt;Master_sheet_Kriterien!$M$32,4,5))))</f>
        <v>1</v>
      </c>
      <c r="CB88" s="65"/>
      <c r="CC88" s="62">
        <f>IF(CB88&lt;Master_sheet_Kriterien!$J$34,1,IF(CB88&lt;Master_sheet_Kriterien!$K$34,2,IF(CB88&lt;Master_sheet_Kriterien!$L$34,3,IF(CB88&lt;Master_sheet_Kriterien!$M$34,4,5))))</f>
        <v>1</v>
      </c>
      <c r="CD88" s="65">
        <f>100-VLOOKUP($D88,Struktur_daten_BW_2017!$B$7:$AH$452,Calc_Targetkreise!CD$5,FALSE)</f>
        <v>69.1</v>
      </c>
      <c r="CE88" s="62">
        <f>IF(CD88&lt;Master_sheet_Kriterien!$J$40,1,IF(CD88&lt;Master_sheet_Kriterien!$K$40,2,IF(CD88&lt;Master_sheet_Kriterien!$L$40,3,IF(CD88&lt;Master_sheet_Kriterien!$M$40,4,5))))</f>
        <v>5</v>
      </c>
      <c r="CF88" s="61"/>
      <c r="CG88" s="59">
        <f>VLOOKUP($D88,EW_19_Kreise!$A$6:$CQ$406,Calc_Targetkreise!CG$5,FALSE)/1000</f>
        <v>116.207</v>
      </c>
      <c r="CH88" s="59">
        <f>VLOOKUP($D88,BW_17_Kreise!$B$7:$CC$410,Calc_Targetkreise!CH$5,FALSE)/1000</f>
        <v>116.593</v>
      </c>
      <c r="CI88" s="59">
        <f>VLOOKUP($D88,EW_Erg_09_14_Kreise!$A$10:$BK$412,Calc_Targetkreise!CI$5,FALSE)/1000</f>
        <v>117.71</v>
      </c>
      <c r="CJ88" s="59">
        <f>VLOOKUP($D88,EW_Erg_09_14_Kreise!$A$10:$BK$412,Calc_Targetkreise!CJ$5,FALSE)/1000</f>
        <v>118.212</v>
      </c>
      <c r="CK88" s="59">
        <f>VLOOKUP($D88,EW_Erg_09_14_Kreise!$A$10:$BK$412,Calc_Targetkreise!CK$5,FALSE)/1000</f>
        <v>46.669</v>
      </c>
      <c r="CL88" s="45"/>
      <c r="CM88" s="59">
        <f>VLOOKUP($D88,Struktur_daten_BW_2017!$B$7:$AH$452,Calc_Targetkreise!CM$5,FALSE)</f>
        <v>311.3</v>
      </c>
      <c r="CN88" s="66">
        <v>4.0</v>
      </c>
      <c r="CO88" s="67">
        <f t="shared" si="16"/>
        <v>0.01284934147</v>
      </c>
      <c r="CP88" s="62">
        <f>IF(CO88&lt;Master_sheet_Kriterien!$J$58,1,IF(CO88&lt;Master_sheet_Kriterien!$K$58,2,IF(CO88&lt;Master_sheet_Kriterien!$L$58,3,IF(CO88&lt;Master_sheet_Kriterien!$M$58,4,5))))</f>
        <v>1</v>
      </c>
      <c r="CQ88" s="66">
        <v>3.0</v>
      </c>
      <c r="CR88" s="67">
        <f t="shared" si="17"/>
        <v>0.009637006103</v>
      </c>
      <c r="CS88" s="62">
        <f>IF(CR88&lt;Master_sheet_Kriterien!$J$59,1,IF(CR88&lt;Master_sheet_Kriterien!$K$59,2,IF(CR88&lt;Master_sheet_Kriterien!$L$59,3,IF(CR88&lt;Master_sheet_Kriterien!$M$59,4,5))))</f>
        <v>1</v>
      </c>
      <c r="CT88" s="66">
        <v>1.0</v>
      </c>
      <c r="CU88" s="44"/>
      <c r="CV88" s="66">
        <v>0.0</v>
      </c>
      <c r="CW88" s="68"/>
      <c r="CY88" s="31">
        <f t="shared" si="18"/>
        <v>5316</v>
      </c>
      <c r="DB88" s="76" t="str">
        <f t="shared" si="19"/>
        <v>Leverkusen, Stadt</v>
      </c>
      <c r="DC88" s="58">
        <f t="shared" si="20"/>
        <v>60</v>
      </c>
      <c r="DD88" s="77">
        <f t="shared" si="21"/>
        <v>191</v>
      </c>
      <c r="DE88" s="72">
        <f t="shared" si="22"/>
        <v>0.007650478697</v>
      </c>
      <c r="DG88" s="76" t="str">
        <f t="shared" si="23"/>
        <v>Leverkusen, Stadt</v>
      </c>
      <c r="DH88" s="58" t="str">
        <f t="shared" si="24"/>
        <v>#REF!</v>
      </c>
      <c r="DI88" s="75">
        <f t="shared" si="25"/>
        <v>185.1284934</v>
      </c>
      <c r="DJ88" s="78">
        <f t="shared" si="26"/>
        <v>0.007650478697</v>
      </c>
      <c r="DK88" s="75"/>
      <c r="DL88" s="75"/>
      <c r="DM88" s="75"/>
      <c r="DN88" s="75"/>
      <c r="DO88" s="75"/>
      <c r="DP88" s="44"/>
    </row>
    <row r="89" ht="16.5" customHeight="1">
      <c r="A89" s="58">
        <f t="shared" si="5"/>
        <v>17</v>
      </c>
      <c r="B89" s="58">
        <f t="shared" si="6"/>
        <v>226</v>
      </c>
      <c r="C89" s="58" t="s">
        <v>227</v>
      </c>
      <c r="D89" s="58">
        <v>5334.0</v>
      </c>
      <c r="E89" s="58" t="s">
        <v>246</v>
      </c>
      <c r="F89" s="59">
        <f>VLOOKUP($D89,EW_19_Kreise!$A$6:$CQ$406,Calc_Targetkreise!F$5,FALSE)/1000</f>
        <v>247.28</v>
      </c>
      <c r="G89" s="59">
        <f>VLOOKUP($D89,BW_17_Kreise!$B$7:$CC$410,Calc_Targetkreise!G$5,FALSE)/1000</f>
        <v>311.408</v>
      </c>
      <c r="H89" s="59">
        <f>VLOOKUP($D89,EW_Erg_09_14_Kreise!$A$10:$BK$412,Calc_Targetkreise!H$5,FALSE)/1000</f>
        <v>219.63</v>
      </c>
      <c r="I89" s="60">
        <f t="shared" ref="I89:K89" si="360">F89/CG89</f>
        <v>0.6101189742</v>
      </c>
      <c r="J89" s="60">
        <f t="shared" si="360"/>
        <v>0.7641520314</v>
      </c>
      <c r="K89" s="60">
        <f t="shared" si="360"/>
        <v>0.5373303029</v>
      </c>
      <c r="L89" s="61">
        <f t="shared" ref="L89:M89" si="361">1-(T89+X89)</f>
        <v>0.534293109</v>
      </c>
      <c r="M89" s="61">
        <f t="shared" si="361"/>
        <v>0.4005131532</v>
      </c>
      <c r="N89" s="62">
        <f>IF(L89&lt;Master_sheet_Kriterien!$J$46,1,IF(L89&lt;Master_sheet_Kriterien!$K$46,2,IF(L89&lt;Master_sheet_Kriterien!$L$46,3,IF(L89&lt;Master_sheet_Kriterien!$M$46,4,5))))</f>
        <v>5</v>
      </c>
      <c r="O89" s="62">
        <f>IF(M89&lt;Master_sheet_Kriterien!$J$46,1,IF(M89&lt;Master_sheet_Kriterien!$K$46,2,IF(M89&lt;Master_sheet_Kriterien!$L$46,3,IF(M89&lt;Master_sheet_Kriterien!$M$46,4,5))))</f>
        <v>2</v>
      </c>
      <c r="P89" s="61">
        <f t="shared" ref="P89:Q89" si="362">1-(T89+AM89)</f>
        <v>0.6639517955</v>
      </c>
      <c r="Q89" s="61">
        <f t="shared" si="362"/>
        <v>0.6319715614</v>
      </c>
      <c r="R89" s="62">
        <f>IF(P89&lt;Master_sheet_Kriterien!$J$46,1,IF(P89&lt;Master_sheet_Kriterien!$K$46,2,IF(P89&lt;Master_sheet_Kriterien!$L$46,3,IF(P89&lt;Master_sheet_Kriterien!$M$46,4,5))))</f>
        <v>5</v>
      </c>
      <c r="S89" s="62">
        <f>IF(Q89&lt;Master_sheet_Kriterien!$J$46,1,IF(Q89&lt;Master_sheet_Kriterien!$K$46,2,IF(Q89&lt;Master_sheet_Kriterien!$L$46,3,IF(Q89&lt;Master_sheet_Kriterien!$M$46,4,5))))</f>
        <v>5</v>
      </c>
      <c r="T89" s="61">
        <f>VLOOKUP($D89,EW_19_Kreise!$A$6:$CQ$406,Calc_Targetkreise!T$5,FALSE)/1000/F89</f>
        <v>0.2670414105</v>
      </c>
      <c r="U89" s="63">
        <f>VLOOKUP($D89,BW_17_Kreise!$B$7:$CC$410,Calc_Targetkreise!U$5,FALSE)/1000/$G89</f>
        <v>0.2937721574</v>
      </c>
      <c r="V89" s="61">
        <f>VLOOKUP(Calc_Targetkreise!$D89,EW_Erg_09_14_Kreise!$A$7:$BK$412,Calc_Targetkreise!V$5,FALSE)/1000/$H89</f>
        <v>0.3067386058</v>
      </c>
      <c r="W89" s="61">
        <f>VLOOKUP(Calc_Targetkreise!$D89,EW_Erg_09_14_Kreise!$A$7:$BK$412,Calc_Targetkreise!W$5,FALSE)/1000/CK89</f>
        <v>0.3573860855</v>
      </c>
      <c r="X89" s="61">
        <f>VLOOKUP($D89,EW_19_Kreise!$A$6:$CQ$406,Calc_Targetkreise!X$5,FALSE)/1000/F89</f>
        <v>0.1986654804</v>
      </c>
      <c r="Y89" s="63">
        <f>VLOOKUP($D89,BW_17_Kreise!$B$7:$CC$410,Calc_Targetkreise!Y$5,FALSE)/1000/$G89</f>
        <v>0.3057146894</v>
      </c>
      <c r="Z89" s="61">
        <f>VLOOKUP(Calc_Targetkreise!$D89,EW_Erg_09_14_Kreise!$A$7:$BK$412,Calc_Targetkreise!Z$5,FALSE)/1000/$H89</f>
        <v>0.4119792378</v>
      </c>
      <c r="AA89" s="61">
        <f>VLOOKUP(Calc_Targetkreise!$D89,EW_Erg_09_14_Kreise!$A$7:$BK$412,Calc_Targetkreise!AA$5,FALSE)/1000/$H89</f>
        <v>0.2376132587</v>
      </c>
      <c r="AB89" s="61">
        <f>VLOOKUP($D89,EW_19_Kreise!$A$6:$CQ$406,Calc_Targetkreise!AB$5,FALSE)/1000/F89</f>
        <v>0.2461986412</v>
      </c>
      <c r="AC89" s="63">
        <f>VLOOKUP($D89,BW_17_Kreise!$B$7:$CC$410,Calc_Targetkreise!AC$5,FALSE)/1000/$G89</f>
        <v>0.08462852592</v>
      </c>
      <c r="AD89" s="61">
        <f>VLOOKUP(Calc_Targetkreise!$D89,EW_Erg_09_14_Kreise!$A$7:$BK$412,Calc_Targetkreise!AD$5,FALSE)/1000/$H89</f>
        <v>0.09462732778</v>
      </c>
      <c r="AE89" s="62">
        <f>IF(AC89&lt;Master_sheet_Kriterien!$J$54,1,IF(AC89&lt;Master_sheet_Kriterien!$K$54,2,IF(AC89&lt;Master_sheet_Kriterien!$L$54,3,IF(AC89&lt;Master_sheet_Kriterien!$M$54,4,5))))</f>
        <v>3</v>
      </c>
      <c r="AF89" s="61">
        <f>VLOOKUP(Calc_Targetkreise!$D89,EW_Erg_09_14_Kreise!$A$7:$BK$412,Calc_Targetkreise!AF$5,FALSE)/1000/$H89</f>
        <v>0.1104949233</v>
      </c>
      <c r="AG89" s="63">
        <f>VLOOKUP($D89,BW_17_Kreise!$B$7:$CC$410,Calc_Targetkreise!AG$5,FALSE)/1000/$G89</f>
        <v>0.1252633201</v>
      </c>
      <c r="AH89" s="61">
        <f>VLOOKUP(Calc_Targetkreise!$D89,EW_Erg_09_14_Kreise!$A$7:$BK$412,Calc_Targetkreise!AH$5,FALSE)/1000/$H89</f>
        <v>0.03500887857</v>
      </c>
      <c r="AI89" s="61">
        <f>VLOOKUP(Calc_Targetkreise!$D89,EW_Erg_09_14_Kreise!$A$7:$BK$412,Calc_Targetkreise!AI$5,FALSE)/1000/$H89</f>
        <v>0.08906797796</v>
      </c>
      <c r="AJ89" s="63">
        <f>VLOOKUP($D89,BW_17_Kreise!$B$7:$CC$410,Calc_Targetkreise!AJ$5,FALSE)/1000/$G89</f>
        <v>0.07888043981</v>
      </c>
      <c r="AK89" s="61">
        <f>VLOOKUP(Calc_Targetkreise!$D89,EW_Erg_09_14_Kreise!$A$7:$BK$412,Calc_Targetkreise!AK$5,FALSE)/1000/$H89</f>
        <v>0.04604106907</v>
      </c>
      <c r="AL89" s="61">
        <f>VLOOKUP(Calc_Targetkreise!$D89,EW_Erg_09_14_Kreise!$A$7:$BK$412,Calc_Targetkreise!AL$5,FALSE)/1000/$H89</f>
        <v>0.03914310431</v>
      </c>
      <c r="AM89" s="61">
        <f>VLOOKUP($D89,EW_19_Kreise!$A$6:$CQ$406,Calc_Targetkreise!AM$5,FALSE)/1000/F89</f>
        <v>0.06900679392</v>
      </c>
      <c r="AN89" s="63">
        <f>VLOOKUP($D89,BW_17_Kreise!$B$7:$CC$410,Calc_Targetkreise!AN$5,FALSE)/1000/$G89</f>
        <v>0.07425628115</v>
      </c>
      <c r="AO89" s="61">
        <f>VLOOKUP(Calc_Targetkreise!$D89,EW_Erg_09_14_Kreise!$A$7:$BK$412,Calc_Targetkreise!AO$5,FALSE)/1000/$H89</f>
        <v>0.04009470473</v>
      </c>
      <c r="AP89" s="61">
        <f>VLOOKUP(Calc_Targetkreise!$D89,EW_Erg_09_14_Kreise!$A$7:$BK$412,Calc_Targetkreise!AP$5,FALSE)/1000/$H89</f>
        <v>0.0002276556026</v>
      </c>
      <c r="AQ89" s="61">
        <f t="shared" ref="AQ89:AR89" si="363">1-U89-Y89-AC89-AG89-AJ89-AN89</f>
        <v>0.03748458614</v>
      </c>
      <c r="AR89" s="61">
        <f t="shared" si="363"/>
        <v>0.06551017621</v>
      </c>
      <c r="AS89" s="61">
        <f t="shared" si="11"/>
        <v>0.1660669947</v>
      </c>
      <c r="AT89" s="63">
        <f>VLOOKUP($D89,BW_17_Kreise!$B$7:$CC$410,Calc_Targetkreise!AT$5,FALSE)/1000/$G89</f>
        <v>0.005279247804</v>
      </c>
      <c r="AU89" s="61">
        <f>VLOOKUP(Calc_Targetkreise!$D89,EW_Erg_09_14_Kreise!$A$7:$BK$412,Calc_Targetkreise!AU$5,FALSE)/1000/$H89</f>
        <v>0.02035696398</v>
      </c>
      <c r="AV89" s="62">
        <f>IF(AU89&lt;Master_sheet_Kriterien!$J$44,1,IF(AU89&lt;Master_sheet_Kriterien!$K$44,2,IF(AU89&lt;Master_sheet_Kriterien!$L$44,3,IF(AU89&lt;Master_sheet_Kriterien!$M$44,4,5))))</f>
        <v>5</v>
      </c>
      <c r="AW89" s="61">
        <f>VLOOKUP(Calc_Targetkreise!$D89,EW_Erg_09_14_Kreise!$A$7:$BK$412,Calc_Targetkreise!AW$5,FALSE)/1000/$H89</f>
        <v>0.009620725766</v>
      </c>
      <c r="AX89" s="61">
        <f>VLOOKUP($D89,EW_19_Kreise!$A$6:$CQ$406,Calc_Targetkreise!AX$5,FALSE)/1000/F89</f>
        <v>0.01700501456</v>
      </c>
      <c r="AY89" s="62">
        <f>IF(AX89&lt;Master_sheet_Kriterien!$J$56,1,IF(AX89&lt;Master_sheet_Kriterien!$K$56,2,IF(AX89&lt;Master_sheet_Kriterien!$L$56,3,IF(AX89&lt;Master_sheet_Kriterien!$M$56,4,5))))</f>
        <v>5</v>
      </c>
      <c r="AZ89" s="64">
        <f>VLOOKUP($D89,EW_19_Kreise!$A$6:$CQ$406,Calc_Targetkreise!AZ$5,FALSE)</f>
        <v>4205</v>
      </c>
      <c r="BA89" s="62">
        <f>IF(AZ89&lt;Master_sheet_Kriterien!$J$57,1,IF(AZ89&lt;Master_sheet_Kriterien!$K$57,2,IF(AZ89&lt;Master_sheet_Kriterien!$L$57,3,IF(AZ89&lt;Master_sheet_Kriterien!$M$56,4,5))))</f>
        <v>5</v>
      </c>
      <c r="BB89" s="59">
        <f>VLOOKUP($D89,Struktur_daten_BW_2017!$B$7:$AH$452,Calc_Targetkreise!BB$5,FALSE)</f>
        <v>979.216421</v>
      </c>
      <c r="BC89" s="62">
        <f>IF(BB89&lt;Master_sheet_Kriterien!$J$8,1,IF(BB89&lt;Master_sheet_Kriterien!$K$8,2,IF(BB89&lt;Master_sheet_Kriterien!$L$8,3,IF(BB89&lt;Master_sheet_Kriterien!$M$8,4,5))))</f>
        <v>4</v>
      </c>
      <c r="BD89" s="65">
        <f t="shared" si="12"/>
        <v>59.72897916</v>
      </c>
      <c r="BE89" s="62">
        <f>IF(BD89&lt;Master_sheet_Kriterien!$J$10,1,IF(BD89&lt;Master_sheet_Kriterien!$K$10,2,IF(BD89&lt;Master_sheet_Kriterien!$L$10,3,IF(BD89&lt;Master_sheet_Kriterien!$M$10,4,5))))</f>
        <v>5</v>
      </c>
      <c r="BF89" s="65">
        <f>VLOOKUP($D89,Struktur_daten_BW_2017!$B$7:$AH$452,Calc_Targetkreise!BF$5,FALSE)</f>
        <v>10.78335063</v>
      </c>
      <c r="BG89" s="62">
        <f>IF(BF89&lt;Master_sheet_Kriterien!$J$12,1,IF(BF89&lt;Master_sheet_Kriterien!$K$12,2,IF(BF89&lt;Master_sheet_Kriterien!$L$12,3,IF(BF89&lt;Master_sheet_Kriterien!$M$12,4,5))))</f>
        <v>5</v>
      </c>
      <c r="BH89" s="65">
        <f>VLOOKUP($D89,Struktur_daten_BW_2017!$B$7:$AH$452,Calc_Targetkreise!BH$5,FALSE)</f>
        <v>14.19852605</v>
      </c>
      <c r="BI89" s="62">
        <f>IF(BH89&lt;Master_sheet_Kriterien!$J$14,1,IF(BH89&lt;Master_sheet_Kriterien!$K$14,2,IF(BH89&lt;Master_sheet_Kriterien!$L$14,3,IF(BH89&lt;Master_sheet_Kriterien!$M$14,4,5))))</f>
        <v>5</v>
      </c>
      <c r="BJ89" s="65">
        <f>VLOOKUP($D89,Struktur_daten_BW_2017!$B$7:$AH$452,Calc_Targetkreise!BJ$5,FALSE)</f>
        <v>33.5887897</v>
      </c>
      <c r="BK89" s="62">
        <f>IF(BJ89&lt;Master_sheet_Kriterien!$J$16,1,IF(BJ89&lt;Master_sheet_Kriterien!$K$16,2,IF(BJ89&lt;Master_sheet_Kriterien!$L$16,3,IF(BJ89&lt;Master_sheet_Kriterien!$M$16,4,5))))</f>
        <v>1</v>
      </c>
      <c r="BL89" s="65">
        <f>VLOOKUP($D89,Struktur_daten_BW_2017!$B$7:$AH$452,Calc_Targetkreise!BL$5,FALSE)</f>
        <v>15.42287731</v>
      </c>
      <c r="BM89" s="62">
        <f>IF(BL89&lt;Master_sheet_Kriterien!$J$18,1,IF(BL89&lt;Master_sheet_Kriterien!$K$18,2,IF(BL89&lt;Master_sheet_Kriterien!$L$18,3,IF(BL89&lt;Master_sheet_Kriterien!$M$18,4,5))))</f>
        <v>2</v>
      </c>
      <c r="BN89" s="65">
        <f>VLOOKUP($D89,Struktur_daten_BW_2017!$B$7:$AH$452,Calc_Targetkreise!BN$5,FALSE)</f>
        <v>10.34054391</v>
      </c>
      <c r="BO89" s="62">
        <f>IF(BN89&lt;Master_sheet_Kriterien!$J$20,1,IF(BN89&lt;Master_sheet_Kriterien!$K$20,2,IF(BN89&lt;Master_sheet_Kriterien!$L$20,3,IF(BN89&lt;Master_sheet_Kriterien!$M$20,4,5))))</f>
        <v>2</v>
      </c>
      <c r="BP89" s="59">
        <f>VLOOKUP($D89,Struktur_daten_BW_2017!$B$7:$AH$452,Calc_Targetkreise!BP$5,FALSE)</f>
        <v>19652</v>
      </c>
      <c r="BQ89" s="62">
        <f>IF(BP89&lt;Master_sheet_Kriterien!$J$38,1,IF(BP89&lt;Master_sheet_Kriterien!$K$38,2,IF(BP89&lt;Master_sheet_Kriterien!$L$38,3,IF(BP89&lt;Master_sheet_Kriterien!$M$38,4,5))))</f>
        <v>2</v>
      </c>
      <c r="BR89" s="65">
        <f>VLOOKUP($D89,Struktur_daten_BW_2017!$B$7:$AH$452,Calc_Targetkreise!BR$5,FALSE)</f>
        <v>42.9</v>
      </c>
      <c r="BS89" s="62">
        <f>IF(BR89&lt;Master_sheet_Kriterien!$J$24,1,IF(BR89&lt;Master_sheet_Kriterien!$K$24,2,IF(BR89&lt;Master_sheet_Kriterien!$L$24,3,IF(BR89&lt;Master_sheet_Kriterien!$M$24,4,5))))</f>
        <v>5</v>
      </c>
      <c r="BT89" s="65">
        <f>VLOOKUP($D89,Struktur_daten_BW_2017!$B$7:$AH$452,Calc_Targetkreise!BT$5,FALSE)</f>
        <v>13.8</v>
      </c>
      <c r="BU89" s="62">
        <f>IF(BT89&lt;Master_sheet_Kriterien!$J$26,1,IF(BT89&lt;Master_sheet_Kriterien!$K$26,2,IF(BT89&lt;Master_sheet_Kriterien!$L$26,3,IF(BT89&lt;Master_sheet_Kriterien!$M$26,4,5))))</f>
        <v>3</v>
      </c>
      <c r="BV89" s="65">
        <f t="shared" si="13"/>
        <v>7.64382</v>
      </c>
      <c r="BW89" s="62">
        <f>IF(BV89&lt;Master_sheet_Kriterien!$J$28,1,IF(BV89&lt;Master_sheet_Kriterien!$K$28,2,IF(BV89&lt;Master_sheet_Kriterien!$L$28,3,IF(BV89&lt;Master_sheet_Kriterien!$M$28,4,5))))</f>
        <v>5</v>
      </c>
      <c r="BX89" s="65">
        <f>VLOOKUP($D89,Struktur_daten_BW_2017!$B$7:$AH$452,Calc_Targetkreise!BX$5,FALSE)</f>
        <v>18.84057971</v>
      </c>
      <c r="BY89" s="62">
        <f>IF(BX89&lt;Master_sheet_Kriterien!$J$30,1,IF(BX89&lt;Master_sheet_Kriterien!$K$30,2,IF(BX89&lt;Master_sheet_Kriterien!$L$30,3,IF(BX89&lt;Master_sheet_Kriterien!$M$30,4,5))))</f>
        <v>2</v>
      </c>
      <c r="BZ89" s="65">
        <f>CL89/1000</f>
        <v>59.048</v>
      </c>
      <c r="CA89" s="62">
        <f>IF(BZ89&lt;Master_sheet_Kriterien!$J$32,1,IF(BZ89&lt;Master_sheet_Kriterien!$K$32,2,IF(BZ89&lt;Master_sheet_Kriterien!$L$32,3,IF(BZ89&lt;Master_sheet_Kriterien!$M$32,4,5))))</f>
        <v>4</v>
      </c>
      <c r="CB89" s="65">
        <f>BZ89/CM89*100</f>
        <v>10.66040802</v>
      </c>
      <c r="CC89" s="62">
        <f>IF(CB89&lt;Master_sheet_Kriterien!$J$34,1,IF(CB89&lt;Master_sheet_Kriterien!$K$34,2,IF(CB89&lt;Master_sheet_Kriterien!$L$34,3,IF(CB89&lt;Master_sheet_Kriterien!$M$34,4,5))))</f>
        <v>4</v>
      </c>
      <c r="CD89" s="65">
        <f>100-VLOOKUP($D89,Struktur_daten_BW_2017!$B$7:$AH$452,Calc_Targetkreise!CD$5,FALSE)</f>
        <v>60.30950799</v>
      </c>
      <c r="CE89" s="62">
        <f>IF(CD89&lt;Master_sheet_Kriterien!$J$40,1,IF(CD89&lt;Master_sheet_Kriterien!$K$40,2,IF(CD89&lt;Master_sheet_Kriterien!$L$40,3,IF(CD89&lt;Master_sheet_Kriterien!$M$40,4,5))))</f>
        <v>4</v>
      </c>
      <c r="CF89" s="61"/>
      <c r="CG89" s="59">
        <f>VLOOKUP($D89,EW_19_Kreise!$A$6:$CQ$406,Calc_Targetkreise!CG$5,FALSE)/1000</f>
        <v>405.298</v>
      </c>
      <c r="CH89" s="59">
        <f>VLOOKUP($D89,BW_17_Kreise!$B$7:$CC$410,Calc_Targetkreise!CH$5,FALSE)/1000</f>
        <v>407.521</v>
      </c>
      <c r="CI89" s="59">
        <f>VLOOKUP($D89,EW_Erg_09_14_Kreise!$A$10:$BK$412,Calc_Targetkreise!CI$5,FALSE)/1000</f>
        <v>408.743</v>
      </c>
      <c r="CJ89" s="59">
        <f>VLOOKUP($D89,EW_Erg_09_14_Kreise!$A$10:$BK$412,Calc_Targetkreise!CJ$5,FALSE)/1000</f>
        <v>405.538</v>
      </c>
      <c r="CK89" s="59">
        <f>VLOOKUP($D89,EW_Erg_09_14_Kreise!$A$10:$BK$412,Calc_Targetkreise!CK$5,FALSE)/1000</f>
        <v>181.781</v>
      </c>
      <c r="CL89" s="45">
        <f>13671+45377</f>
        <v>59048</v>
      </c>
      <c r="CM89" s="59">
        <f>VLOOKUP($D89,Struktur_daten_BW_2017!$B$7:$AH$452,Calc_Targetkreise!CM$5,FALSE)</f>
        <v>553.9</v>
      </c>
      <c r="CN89" s="66">
        <v>75.0</v>
      </c>
      <c r="CO89" s="67">
        <f t="shared" si="16"/>
        <v>0.1354035024</v>
      </c>
      <c r="CP89" s="62">
        <f>IF(CO89&lt;Master_sheet_Kriterien!$J$58,1,IF(CO89&lt;Master_sheet_Kriterien!$K$58,2,IF(CO89&lt;Master_sheet_Kriterien!$L$58,3,IF(CO89&lt;Master_sheet_Kriterien!$M$58,4,5))))</f>
        <v>3</v>
      </c>
      <c r="CQ89" s="66">
        <v>62.0</v>
      </c>
      <c r="CR89" s="67">
        <f t="shared" si="17"/>
        <v>0.111933562</v>
      </c>
      <c r="CS89" s="62">
        <f>IF(CR89&lt;Master_sheet_Kriterien!$J$59,1,IF(CR89&lt;Master_sheet_Kriterien!$K$59,2,IF(CR89&lt;Master_sheet_Kriterien!$L$59,3,IF(CR89&lt;Master_sheet_Kriterien!$M$59,4,5))))</f>
        <v>3</v>
      </c>
      <c r="CT89" s="66">
        <v>13.0</v>
      </c>
      <c r="CU89" s="44"/>
      <c r="CV89" s="66">
        <v>0.0</v>
      </c>
      <c r="CW89" s="68"/>
      <c r="CY89" s="31">
        <f t="shared" si="18"/>
        <v>5334</v>
      </c>
      <c r="DB89" s="76" t="str">
        <f t="shared" si="19"/>
        <v>Städteregion Aachen</v>
      </c>
      <c r="DC89" s="58">
        <f t="shared" si="20"/>
        <v>17</v>
      </c>
      <c r="DD89" s="77">
        <f t="shared" si="21"/>
        <v>226</v>
      </c>
      <c r="DE89" s="72">
        <f t="shared" si="22"/>
        <v>0.01700501456</v>
      </c>
      <c r="DG89" s="76" t="str">
        <f t="shared" si="23"/>
        <v>Städteregion Aachen</v>
      </c>
      <c r="DH89" s="58" t="str">
        <f t="shared" si="24"/>
        <v>#REF!</v>
      </c>
      <c r="DI89" s="75">
        <f t="shared" si="25"/>
        <v>209.354035</v>
      </c>
      <c r="DJ89" s="78">
        <f t="shared" si="26"/>
        <v>0.01700501456</v>
      </c>
      <c r="DK89" s="75"/>
      <c r="DL89" s="75"/>
      <c r="DM89" s="75"/>
      <c r="DN89" s="75"/>
      <c r="DO89" s="75"/>
      <c r="DP89" s="44"/>
    </row>
    <row r="90" ht="16.5" customHeight="1">
      <c r="A90" s="58">
        <f t="shared" si="5"/>
        <v>167</v>
      </c>
      <c r="B90" s="58">
        <f t="shared" si="6"/>
        <v>160</v>
      </c>
      <c r="C90" s="58" t="s">
        <v>227</v>
      </c>
      <c r="D90" s="58">
        <v>5358.0</v>
      </c>
      <c r="E90" s="58" t="s">
        <v>247</v>
      </c>
      <c r="F90" s="59">
        <f>VLOOKUP($D90,EW_19_Kreise!$A$6:$CQ$406,Calc_Targetkreise!F$5,FALSE)/1000</f>
        <v>119.272</v>
      </c>
      <c r="G90" s="59">
        <f>VLOOKUP($D90,BW_17_Kreise!$B$7:$CC$410,Calc_Targetkreise!G$5,FALSE)/1000</f>
        <v>150.134</v>
      </c>
      <c r="H90" s="59">
        <f>VLOOKUP($D90,EW_Erg_09_14_Kreise!$A$10:$BK$412,Calc_Targetkreise!H$5,FALSE)/1000</f>
        <v>105.756</v>
      </c>
      <c r="I90" s="60">
        <f t="shared" ref="I90:K90" si="364">F90/CG90</f>
        <v>0.5972648563</v>
      </c>
      <c r="J90" s="60">
        <f t="shared" si="364"/>
        <v>0.7518918242</v>
      </c>
      <c r="K90" s="60">
        <f t="shared" si="364"/>
        <v>0.5287694246</v>
      </c>
      <c r="L90" s="61">
        <f t="shared" ref="L90:M90" si="365">1-(T90+X90)</f>
        <v>0.475417533</v>
      </c>
      <c r="M90" s="61">
        <f t="shared" si="365"/>
        <v>0.3590525797</v>
      </c>
      <c r="N90" s="62">
        <f>IF(L90&lt;Master_sheet_Kriterien!$J$46,1,IF(L90&lt;Master_sheet_Kriterien!$K$46,2,IF(L90&lt;Master_sheet_Kriterien!$L$46,3,IF(L90&lt;Master_sheet_Kriterien!$M$46,4,5))))</f>
        <v>4</v>
      </c>
      <c r="O90" s="62">
        <f>IF(M90&lt;Master_sheet_Kriterien!$J$46,1,IF(M90&lt;Master_sheet_Kriterien!$K$46,2,IF(M90&lt;Master_sheet_Kriterien!$L$46,3,IF(M90&lt;Master_sheet_Kriterien!$M$46,4,5))))</f>
        <v>1</v>
      </c>
      <c r="P90" s="61">
        <f t="shared" ref="P90:Q90" si="366">1-(T90+AM90)</f>
        <v>0.5792222818</v>
      </c>
      <c r="Q90" s="61">
        <f t="shared" si="366"/>
        <v>0.5547710712</v>
      </c>
      <c r="R90" s="62">
        <f>IF(P90&lt;Master_sheet_Kriterien!$J$46,1,IF(P90&lt;Master_sheet_Kriterien!$K$46,2,IF(P90&lt;Master_sheet_Kriterien!$L$46,3,IF(P90&lt;Master_sheet_Kriterien!$M$46,4,5))))</f>
        <v>5</v>
      </c>
      <c r="S90" s="62">
        <f>IF(Q90&lt;Master_sheet_Kriterien!$J$46,1,IF(Q90&lt;Master_sheet_Kriterien!$K$46,2,IF(Q90&lt;Master_sheet_Kriterien!$L$46,3,IF(Q90&lt;Master_sheet_Kriterien!$M$46,4,5))))</f>
        <v>5</v>
      </c>
      <c r="T90" s="61">
        <f>VLOOKUP($D90,EW_19_Kreise!$A$6:$CQ$406,Calc_Targetkreise!T$5,FALSE)/1000/F90</f>
        <v>0.3240156952</v>
      </c>
      <c r="U90" s="63">
        <f>VLOOKUP($D90,BW_17_Kreise!$B$7:$CC$410,Calc_Targetkreise!U$5,FALSE)/1000/$G90</f>
        <v>0.3491014694</v>
      </c>
      <c r="V90" s="61">
        <f>VLOOKUP(Calc_Targetkreise!$D90,EW_Erg_09_14_Kreise!$A$7:$BK$412,Calc_Targetkreise!V$5,FALSE)/1000/$H90</f>
        <v>0.380498506</v>
      </c>
      <c r="W90" s="61">
        <f>VLOOKUP(Calc_Targetkreise!$D90,EW_Erg_09_14_Kreise!$A$7:$BK$412,Calc_Targetkreise!W$5,FALSE)/1000/CK90</f>
        <v>0.4219898416</v>
      </c>
      <c r="X90" s="61">
        <f>VLOOKUP($D90,EW_19_Kreise!$A$6:$CQ$406,Calc_Targetkreise!X$5,FALSE)/1000/F90</f>
        <v>0.2005667717</v>
      </c>
      <c r="Y90" s="63">
        <f>VLOOKUP($D90,BW_17_Kreise!$B$7:$CC$410,Calc_Targetkreise!Y$5,FALSE)/1000/$G90</f>
        <v>0.291845951</v>
      </c>
      <c r="Z90" s="61">
        <f>VLOOKUP(Calc_Targetkreise!$D90,EW_Erg_09_14_Kreise!$A$7:$BK$412,Calc_Targetkreise!Z$5,FALSE)/1000/$H90</f>
        <v>0.3674212338</v>
      </c>
      <c r="AA90" s="61">
        <f>VLOOKUP(Calc_Targetkreise!$D90,EW_Erg_09_14_Kreise!$A$7:$BK$412,Calc_Targetkreise!AA$5,FALSE)/1000/$H90</f>
        <v>0.2072979311</v>
      </c>
      <c r="AB90" s="61">
        <f>VLOOKUP($D90,EW_19_Kreise!$A$6:$CQ$406,Calc_Targetkreise!AB$5,FALSE)/1000/F90</f>
        <v>0.1712975384</v>
      </c>
      <c r="AC90" s="63">
        <f>VLOOKUP($D90,BW_17_Kreise!$B$7:$CC$410,Calc_Targetkreise!AC$5,FALSE)/1000/$G90</f>
        <v>0.05460455327</v>
      </c>
      <c r="AD90" s="61">
        <f>VLOOKUP(Calc_Targetkreise!$D90,EW_Erg_09_14_Kreise!$A$7:$BK$412,Calc_Targetkreise!AD$5,FALSE)/1000/$H90</f>
        <v>0.06803396498</v>
      </c>
      <c r="AE90" s="62">
        <f>IF(AC90&lt;Master_sheet_Kriterien!$J$54,1,IF(AC90&lt;Master_sheet_Kriterien!$K$54,2,IF(AC90&lt;Master_sheet_Kriterien!$L$54,3,IF(AC90&lt;Master_sheet_Kriterien!$M$54,4,5))))</f>
        <v>1</v>
      </c>
      <c r="AF90" s="61">
        <f>VLOOKUP(Calc_Targetkreise!$D90,EW_Erg_09_14_Kreise!$A$7:$BK$412,Calc_Targetkreise!AF$5,FALSE)/1000/$H90</f>
        <v>0.07027497258</v>
      </c>
      <c r="AG90" s="63">
        <f>VLOOKUP($D90,BW_17_Kreise!$B$7:$CC$410,Calc_Targetkreise!AG$5,FALSE)/1000/$G90</f>
        <v>0.1142645903</v>
      </c>
      <c r="AH90" s="61">
        <f>VLOOKUP(Calc_Targetkreise!$D90,EW_Erg_09_14_Kreise!$A$7:$BK$412,Calc_Targetkreise!AH$5,FALSE)/1000/$H90</f>
        <v>0.03081621847</v>
      </c>
      <c r="AI90" s="61">
        <f>VLOOKUP(Calc_Targetkreise!$D90,EW_Erg_09_14_Kreise!$A$7:$BK$412,Calc_Targetkreise!AI$5,FALSE)/1000/$H90</f>
        <v>0.0919475018</v>
      </c>
      <c r="AJ90" s="63">
        <f>VLOOKUP($D90,BW_17_Kreise!$B$7:$CC$410,Calc_Targetkreise!AJ$5,FALSE)/1000/$G90</f>
        <v>0.058674251</v>
      </c>
      <c r="AK90" s="61">
        <f>VLOOKUP(Calc_Targetkreise!$D90,EW_Erg_09_14_Kreise!$A$7:$BK$412,Calc_Targetkreise!AK$5,FALSE)/1000/$H90</f>
        <v>0.0388535875</v>
      </c>
      <c r="AL90" s="61">
        <f>VLOOKUP(Calc_Targetkreise!$D90,EW_Erg_09_14_Kreise!$A$7:$BK$412,Calc_Targetkreise!AL$5,FALSE)/1000/$H90</f>
        <v>0.03232913499</v>
      </c>
      <c r="AM90" s="61">
        <f>VLOOKUP($D90,EW_19_Kreise!$A$6:$CQ$406,Calc_Targetkreise!AM$5,FALSE)/1000/F90</f>
        <v>0.09676202294</v>
      </c>
      <c r="AN90" s="63">
        <f>VLOOKUP($D90,BW_17_Kreise!$B$7:$CC$410,Calc_Targetkreise!AN$5,FALSE)/1000/$G90</f>
        <v>0.09612745947</v>
      </c>
      <c r="AO90" s="61">
        <f>VLOOKUP(Calc_Targetkreise!$D90,EW_Erg_09_14_Kreise!$A$7:$BK$412,Calc_Targetkreise!AO$5,FALSE)/1000/$H90</f>
        <v>0.05231854457</v>
      </c>
      <c r="AP90" s="61">
        <f>VLOOKUP(Calc_Targetkreise!$D90,EW_Erg_09_14_Kreise!$A$7:$BK$412,Calc_Targetkreise!AP$5,FALSE)/1000/$H90</f>
        <v>0.0001323801959</v>
      </c>
      <c r="AQ90" s="61">
        <f t="shared" ref="AQ90:AR90" si="367">1-U90-Y90-AC90-AG90-AJ90-AN90</f>
        <v>0.03538172566</v>
      </c>
      <c r="AR90" s="61">
        <f t="shared" si="367"/>
        <v>0.0620579447</v>
      </c>
      <c r="AS90" s="61">
        <f t="shared" si="11"/>
        <v>0.1760282377</v>
      </c>
      <c r="AT90" s="63">
        <f>VLOOKUP($D90,BW_17_Kreise!$B$7:$CC$410,Calc_Targetkreise!AT$5,FALSE)/1000/$G90</f>
        <v>0.005255305261</v>
      </c>
      <c r="AU90" s="61">
        <f>VLOOKUP(Calc_Targetkreise!$D90,EW_Erg_09_14_Kreise!$A$7:$BK$412,Calc_Targetkreise!AU$5,FALSE)/1000/$H90</f>
        <v>0.01513862098</v>
      </c>
      <c r="AV90" s="62">
        <f>IF(AU90&lt;Master_sheet_Kriterien!$J$44,1,IF(AU90&lt;Master_sheet_Kriterien!$K$44,2,IF(AU90&lt;Master_sheet_Kriterien!$L$44,3,IF(AU90&lt;Master_sheet_Kriterien!$M$44,4,5))))</f>
        <v>4</v>
      </c>
      <c r="AW90" s="61">
        <f>VLOOKUP(Calc_Targetkreise!$D90,EW_Erg_09_14_Kreise!$A$7:$BK$412,Calc_Targetkreise!AW$5,FALSE)/1000/$H90</f>
        <v>0.005503233859</v>
      </c>
      <c r="AX90" s="61">
        <f>VLOOKUP($D90,EW_19_Kreise!$A$6:$CQ$406,Calc_Targetkreise!AX$5,FALSE)/1000/F90</f>
        <v>0.005617412301</v>
      </c>
      <c r="AY90" s="62">
        <f>IF(AX90&lt;Master_sheet_Kriterien!$J$56,1,IF(AX90&lt;Master_sheet_Kriterien!$K$56,2,IF(AX90&lt;Master_sheet_Kriterien!$L$56,3,IF(AX90&lt;Master_sheet_Kriterien!$M$56,4,5))))</f>
        <v>3</v>
      </c>
      <c r="AZ90" s="64">
        <f>VLOOKUP($D90,EW_19_Kreise!$A$6:$CQ$406,Calc_Targetkreise!AZ$5,FALSE)</f>
        <v>670</v>
      </c>
      <c r="BA90" s="62">
        <f>IF(AZ90&lt;Master_sheet_Kriterien!$J$57,1,IF(AZ90&lt;Master_sheet_Kriterien!$K$57,2,IF(AZ90&lt;Master_sheet_Kriterien!$L$57,3,IF(AZ90&lt;Master_sheet_Kriterien!$M$56,4,5))))</f>
        <v>5</v>
      </c>
      <c r="BB90" s="59">
        <f>VLOOKUP($D90,Struktur_daten_BW_2017!$B$7:$AH$452,Calc_Targetkreise!BB$5,FALSE)</f>
        <v>279.2</v>
      </c>
      <c r="BC90" s="62">
        <f>IF(BB90&lt;Master_sheet_Kriterien!$J$8,1,IF(BB90&lt;Master_sheet_Kriterien!$K$8,2,IF(BB90&lt;Master_sheet_Kriterien!$L$8,3,IF(BB90&lt;Master_sheet_Kriterien!$M$8,4,5))))</f>
        <v>3</v>
      </c>
      <c r="BD90" s="65">
        <f t="shared" si="12"/>
        <v>22.338</v>
      </c>
      <c r="BE90" s="62">
        <f>IF(BD90&lt;Master_sheet_Kriterien!$J$10,1,IF(BD90&lt;Master_sheet_Kriterien!$K$10,2,IF(BD90&lt;Master_sheet_Kriterien!$L$10,3,IF(BD90&lt;Master_sheet_Kriterien!$M$10,4,5))))</f>
        <v>3</v>
      </c>
      <c r="BF90" s="65">
        <f>VLOOKUP($D90,Struktur_daten_BW_2017!$B$7:$AH$452,Calc_Targetkreise!BF$5,FALSE)</f>
        <v>8.5</v>
      </c>
      <c r="BG90" s="62">
        <f>IF(BF90&lt;Master_sheet_Kriterien!$J$12,1,IF(BF90&lt;Master_sheet_Kriterien!$K$12,2,IF(BF90&lt;Master_sheet_Kriterien!$L$12,3,IF(BF90&lt;Master_sheet_Kriterien!$M$12,4,5))))</f>
        <v>4</v>
      </c>
      <c r="BH90" s="65">
        <f>VLOOKUP($D90,Struktur_daten_BW_2017!$B$7:$AH$452,Calc_Targetkreise!BH$5,FALSE)</f>
        <v>11.4</v>
      </c>
      <c r="BI90" s="62">
        <f>IF(BH90&lt;Master_sheet_Kriterien!$J$14,1,IF(BH90&lt;Master_sheet_Kriterien!$K$14,2,IF(BH90&lt;Master_sheet_Kriterien!$L$14,3,IF(BH90&lt;Master_sheet_Kriterien!$M$14,4,5))))</f>
        <v>3</v>
      </c>
      <c r="BJ90" s="65">
        <f>VLOOKUP($D90,Struktur_daten_BW_2017!$B$7:$AH$452,Calc_Targetkreise!BJ$5,FALSE)</f>
        <v>36.2</v>
      </c>
      <c r="BK90" s="62">
        <f>IF(BJ90&lt;Master_sheet_Kriterien!$J$16,1,IF(BJ90&lt;Master_sheet_Kriterien!$K$16,2,IF(BJ90&lt;Master_sheet_Kriterien!$L$16,3,IF(BJ90&lt;Master_sheet_Kriterien!$M$16,4,5))))</f>
        <v>3</v>
      </c>
      <c r="BL90" s="65">
        <f>VLOOKUP($D90,Struktur_daten_BW_2017!$B$7:$AH$452,Calc_Targetkreise!BL$5,FALSE)</f>
        <v>16.6</v>
      </c>
      <c r="BM90" s="62">
        <f>IF(BL90&lt;Master_sheet_Kriterien!$J$18,1,IF(BL90&lt;Master_sheet_Kriterien!$K$18,2,IF(BL90&lt;Master_sheet_Kriterien!$L$18,3,IF(BL90&lt;Master_sheet_Kriterien!$M$18,4,5))))</f>
        <v>3</v>
      </c>
      <c r="BN90" s="65">
        <f>VLOOKUP($D90,Struktur_daten_BW_2017!$B$7:$AH$452,Calc_Targetkreise!BN$5,FALSE)</f>
        <v>10.5</v>
      </c>
      <c r="BO90" s="62">
        <f>IF(BN90&lt;Master_sheet_Kriterien!$J$20,1,IF(BN90&lt;Master_sheet_Kriterien!$K$20,2,IF(BN90&lt;Master_sheet_Kriterien!$L$20,3,IF(BN90&lt;Master_sheet_Kriterien!$M$20,4,5))))</f>
        <v>3</v>
      </c>
      <c r="BP90" s="59">
        <f>VLOOKUP($D90,Struktur_daten_BW_2017!$B$7:$AH$452,Calc_Targetkreise!BP$5,FALSE)</f>
        <v>20228</v>
      </c>
      <c r="BQ90" s="62">
        <f>IF(BP90&lt;Master_sheet_Kriterien!$J$38,1,IF(BP90&lt;Master_sheet_Kriterien!$K$38,2,IF(BP90&lt;Master_sheet_Kriterien!$L$38,3,IF(BP90&lt;Master_sheet_Kriterien!$M$38,4,5))))</f>
        <v>2</v>
      </c>
      <c r="BR90" s="65">
        <f>VLOOKUP($D90,Struktur_daten_BW_2017!$B$7:$AH$452,Calc_Targetkreise!BR$5,FALSE)</f>
        <v>36.8</v>
      </c>
      <c r="BS90" s="62">
        <f>IF(BR90&lt;Master_sheet_Kriterien!$J$24,1,IF(BR90&lt;Master_sheet_Kriterien!$K$24,2,IF(BR90&lt;Master_sheet_Kriterien!$L$24,3,IF(BR90&lt;Master_sheet_Kriterien!$M$24,4,5))))</f>
        <v>4</v>
      </c>
      <c r="BT90" s="65">
        <f>VLOOKUP($D90,Struktur_daten_BW_2017!$B$7:$AH$452,Calc_Targetkreise!BT$5,FALSE)</f>
        <v>14.2</v>
      </c>
      <c r="BU90" s="62">
        <f>IF(BT90&lt;Master_sheet_Kriterien!$J$26,1,IF(BT90&lt;Master_sheet_Kriterien!$K$26,2,IF(BT90&lt;Master_sheet_Kriterien!$L$26,3,IF(BT90&lt;Master_sheet_Kriterien!$M$26,4,5))))</f>
        <v>4</v>
      </c>
      <c r="BV90" s="65">
        <f t="shared" si="13"/>
        <v>3.73176</v>
      </c>
      <c r="BW90" s="62">
        <f>IF(BV90&lt;Master_sheet_Kriterien!$J$28,1,IF(BV90&lt;Master_sheet_Kriterien!$K$28,2,IF(BV90&lt;Master_sheet_Kriterien!$L$28,3,IF(BV90&lt;Master_sheet_Kriterien!$M$28,4,5))))</f>
        <v>2</v>
      </c>
      <c r="BX90" s="65">
        <f>VLOOKUP($D90,Struktur_daten_BW_2017!$B$7:$AH$452,Calc_Targetkreise!BX$5,FALSE)</f>
        <v>15.49295775</v>
      </c>
      <c r="BY90" s="62">
        <f>IF(BX90&lt;Master_sheet_Kriterien!$J$30,1,IF(BX90&lt;Master_sheet_Kriterien!$K$30,2,IF(BX90&lt;Master_sheet_Kriterien!$L$30,3,IF(BX90&lt;Master_sheet_Kriterien!$M$30,4,5))))</f>
        <v>1</v>
      </c>
      <c r="BZ90" s="65"/>
      <c r="CA90" s="62">
        <f>IF(BZ90&lt;Master_sheet_Kriterien!$J$32,1,IF(BZ90&lt;Master_sheet_Kriterien!$K$32,2,IF(BZ90&lt;Master_sheet_Kriterien!$L$32,3,IF(BZ90&lt;Master_sheet_Kriterien!$M$32,4,5))))</f>
        <v>1</v>
      </c>
      <c r="CB90" s="65"/>
      <c r="CC90" s="62">
        <f>IF(CB90&lt;Master_sheet_Kriterien!$J$34,1,IF(CB90&lt;Master_sheet_Kriterien!$K$34,2,IF(CB90&lt;Master_sheet_Kriterien!$L$34,3,IF(CB90&lt;Master_sheet_Kriterien!$M$34,4,5))))</f>
        <v>1</v>
      </c>
      <c r="CD90" s="65">
        <f>100-VLOOKUP($D90,Struktur_daten_BW_2017!$B$7:$AH$452,Calc_Targetkreise!CD$5,FALSE)</f>
        <v>43.8</v>
      </c>
      <c r="CE90" s="62">
        <f>IF(CD90&lt;Master_sheet_Kriterien!$J$40,1,IF(CD90&lt;Master_sheet_Kriterien!$K$40,2,IF(CD90&lt;Master_sheet_Kriterien!$L$40,3,IF(CD90&lt;Master_sheet_Kriterien!$M$40,4,5))))</f>
        <v>2</v>
      </c>
      <c r="CF90" s="61"/>
      <c r="CG90" s="59">
        <f>VLOOKUP($D90,EW_19_Kreise!$A$6:$CQ$406,Calc_Targetkreise!CG$5,FALSE)/1000</f>
        <v>199.697</v>
      </c>
      <c r="CH90" s="59">
        <f>VLOOKUP($D90,BW_17_Kreise!$B$7:$CC$410,Calc_Targetkreise!CH$5,FALSE)/1000</f>
        <v>199.675</v>
      </c>
      <c r="CI90" s="59">
        <f>VLOOKUP($D90,EW_Erg_09_14_Kreise!$A$10:$BK$412,Calc_Targetkreise!CI$5,FALSE)/1000</f>
        <v>200.004</v>
      </c>
      <c r="CJ90" s="59">
        <f>VLOOKUP($D90,EW_Erg_09_14_Kreise!$A$10:$BK$412,Calc_Targetkreise!CJ$5,FALSE)/1000</f>
        <v>200.266</v>
      </c>
      <c r="CK90" s="59">
        <f>VLOOKUP($D90,EW_Erg_09_14_Kreise!$A$10:$BK$412,Calc_Targetkreise!CK$5,FALSE)/1000</f>
        <v>83.675</v>
      </c>
      <c r="CL90" s="45"/>
      <c r="CM90" s="59">
        <f>VLOOKUP($D90,Struktur_daten_BW_2017!$B$7:$AH$452,Calc_Targetkreise!CM$5,FALSE)</f>
        <v>262.8</v>
      </c>
      <c r="CN90" s="66">
        <v>10.0</v>
      </c>
      <c r="CO90" s="67">
        <f t="shared" si="16"/>
        <v>0.03805175038</v>
      </c>
      <c r="CP90" s="62">
        <f>IF(CO90&lt;Master_sheet_Kriterien!$J$58,1,IF(CO90&lt;Master_sheet_Kriterien!$K$58,2,IF(CO90&lt;Master_sheet_Kriterien!$L$58,3,IF(CO90&lt;Master_sheet_Kriterien!$M$58,4,5))))</f>
        <v>1</v>
      </c>
      <c r="CQ90" s="66">
        <v>10.0</v>
      </c>
      <c r="CR90" s="67">
        <f t="shared" si="17"/>
        <v>0.03805175038</v>
      </c>
      <c r="CS90" s="62">
        <f>IF(CR90&lt;Master_sheet_Kriterien!$J$59,1,IF(CR90&lt;Master_sheet_Kriterien!$K$59,2,IF(CR90&lt;Master_sheet_Kriterien!$L$59,3,IF(CR90&lt;Master_sheet_Kriterien!$M$59,4,5))))</f>
        <v>1</v>
      </c>
      <c r="CT90" s="66">
        <v>0.0</v>
      </c>
      <c r="CU90" s="44"/>
      <c r="CV90" s="66">
        <v>0.0</v>
      </c>
      <c r="CW90" s="68"/>
      <c r="CY90" s="31">
        <f t="shared" si="18"/>
        <v>5358</v>
      </c>
      <c r="DB90" s="76" t="str">
        <f t="shared" si="19"/>
        <v>Düren</v>
      </c>
      <c r="DC90" s="58">
        <f t="shared" si="20"/>
        <v>167</v>
      </c>
      <c r="DD90" s="77">
        <f t="shared" si="21"/>
        <v>160</v>
      </c>
      <c r="DE90" s="72">
        <f t="shared" si="22"/>
        <v>0.005617412301</v>
      </c>
      <c r="DG90" s="76" t="str">
        <f t="shared" si="23"/>
        <v>Düren</v>
      </c>
      <c r="DH90" s="58" t="str">
        <f t="shared" si="24"/>
        <v>#REF!</v>
      </c>
      <c r="DI90" s="75">
        <f t="shared" si="25"/>
        <v>154.3805175</v>
      </c>
      <c r="DJ90" s="78">
        <f t="shared" si="26"/>
        <v>0.005617412301</v>
      </c>
      <c r="DK90" s="75"/>
      <c r="DL90" s="75"/>
      <c r="DM90" s="75"/>
      <c r="DN90" s="75"/>
      <c r="DO90" s="75"/>
      <c r="DP90" s="44"/>
    </row>
    <row r="91" ht="16.5" customHeight="1">
      <c r="A91" s="58">
        <f t="shared" si="5"/>
        <v>95</v>
      </c>
      <c r="B91" s="58">
        <f t="shared" si="6"/>
        <v>180</v>
      </c>
      <c r="C91" s="58" t="s">
        <v>227</v>
      </c>
      <c r="D91" s="58">
        <v>5362.0</v>
      </c>
      <c r="E91" s="58" t="s">
        <v>248</v>
      </c>
      <c r="F91" s="59">
        <f>VLOOKUP($D91,EW_19_Kreise!$A$6:$CQ$406,Calc_Targetkreise!F$5,FALSE)/1000</f>
        <v>219.189</v>
      </c>
      <c r="G91" s="59">
        <f>VLOOKUP($D91,BW_17_Kreise!$B$7:$CC$410,Calc_Targetkreise!G$5,FALSE)/1000</f>
        <v>264.2</v>
      </c>
      <c r="H91" s="59">
        <f>VLOOKUP($D91,EW_Erg_09_14_Kreise!$A$10:$BK$412,Calc_Targetkreise!H$5,FALSE)/1000</f>
        <v>178.06</v>
      </c>
      <c r="I91" s="60">
        <f t="shared" ref="I91:K91" si="368">F91/CG91</f>
        <v>0.6328979054</v>
      </c>
      <c r="J91" s="60">
        <f t="shared" si="368"/>
        <v>0.7650697308</v>
      </c>
      <c r="K91" s="60">
        <f t="shared" si="368"/>
        <v>0.5154630222</v>
      </c>
      <c r="L91" s="61">
        <f t="shared" ref="L91:M91" si="369">1-(T91+X91)</f>
        <v>0.5131507512</v>
      </c>
      <c r="M91" s="61">
        <f t="shared" si="369"/>
        <v>0.4073088569</v>
      </c>
      <c r="N91" s="62">
        <f>IF(L91&lt;Master_sheet_Kriterien!$J$46,1,IF(L91&lt;Master_sheet_Kriterien!$K$46,2,IF(L91&lt;Master_sheet_Kriterien!$L$46,3,IF(L91&lt;Master_sheet_Kriterien!$M$46,4,5))))</f>
        <v>4</v>
      </c>
      <c r="O91" s="62">
        <f>IF(M91&lt;Master_sheet_Kriterien!$J$46,1,IF(M91&lt;Master_sheet_Kriterien!$K$46,2,IF(M91&lt;Master_sheet_Kriterien!$L$46,3,IF(M91&lt;Master_sheet_Kriterien!$M$46,4,5))))</f>
        <v>2</v>
      </c>
      <c r="P91" s="61">
        <f t="shared" ref="P91:Q91" si="370">1-(T91+AM91)</f>
        <v>0.6197938765</v>
      </c>
      <c r="Q91" s="61">
        <f t="shared" si="370"/>
        <v>0.5702914459</v>
      </c>
      <c r="R91" s="62">
        <f>IF(P91&lt;Master_sheet_Kriterien!$J$46,1,IF(P91&lt;Master_sheet_Kriterien!$K$46,2,IF(P91&lt;Master_sheet_Kriterien!$L$46,3,IF(P91&lt;Master_sheet_Kriterien!$M$46,4,5))))</f>
        <v>5</v>
      </c>
      <c r="S91" s="62">
        <f>IF(Q91&lt;Master_sheet_Kriterien!$J$46,1,IF(Q91&lt;Master_sheet_Kriterien!$K$46,2,IF(Q91&lt;Master_sheet_Kriterien!$L$46,3,IF(Q91&lt;Master_sheet_Kriterien!$M$46,4,5))))</f>
        <v>5</v>
      </c>
      <c r="T91" s="61">
        <f>VLOOKUP($D91,EW_19_Kreise!$A$6:$CQ$406,Calc_Targetkreise!T$5,FALSE)/1000/F91</f>
        <v>0.2874094959</v>
      </c>
      <c r="U91" s="63">
        <f>VLOOKUP($D91,BW_17_Kreise!$B$7:$CC$410,Calc_Targetkreise!U$5,FALSE)/1000/$G91</f>
        <v>0.3337585163</v>
      </c>
      <c r="V91" s="61">
        <f>VLOOKUP(Calc_Targetkreise!$D91,EW_Erg_09_14_Kreise!$A$7:$BK$412,Calc_Targetkreise!V$5,FALSE)/1000/$H91</f>
        <v>0.3704088509</v>
      </c>
      <c r="W91" s="61">
        <f>VLOOKUP(Calc_Targetkreise!$D91,EW_Erg_09_14_Kreise!$A$7:$BK$412,Calc_Targetkreise!W$5,FALSE)/1000/CK91</f>
        <v>0.3817832073</v>
      </c>
      <c r="X91" s="61">
        <f>VLOOKUP($D91,EW_19_Kreise!$A$6:$CQ$406,Calc_Targetkreise!X$5,FALSE)/1000/F91</f>
        <v>0.1994397529</v>
      </c>
      <c r="Y91" s="63">
        <f>VLOOKUP($D91,BW_17_Kreise!$B$7:$CC$410,Calc_Targetkreise!Y$5,FALSE)/1000/$G91</f>
        <v>0.2589326268</v>
      </c>
      <c r="Z91" s="61">
        <f>VLOOKUP(Calc_Targetkreise!$D91,EW_Erg_09_14_Kreise!$A$7:$BK$412,Calc_Targetkreise!Z$5,FALSE)/1000/$H91</f>
        <v>0.343951477</v>
      </c>
      <c r="AA91" s="61">
        <f>VLOOKUP(Calc_Targetkreise!$D91,EW_Erg_09_14_Kreise!$A$7:$BK$412,Calc_Targetkreise!AA$5,FALSE)/1000/$H91</f>
        <v>0.2111479277</v>
      </c>
      <c r="AB91" s="61">
        <f>VLOOKUP($D91,EW_19_Kreise!$A$6:$CQ$406,Calc_Targetkreise!AB$5,FALSE)/1000/F91</f>
        <v>0.2098782329</v>
      </c>
      <c r="AC91" s="63">
        <f>VLOOKUP($D91,BW_17_Kreise!$B$7:$CC$410,Calc_Targetkreise!AC$5,FALSE)/1000/$G91</f>
        <v>0.06938304315</v>
      </c>
      <c r="AD91" s="61">
        <f>VLOOKUP(Calc_Targetkreise!$D91,EW_Erg_09_14_Kreise!$A$7:$BK$412,Calc_Targetkreise!AD$5,FALSE)/1000/$H91</f>
        <v>0.09138492643</v>
      </c>
      <c r="AE91" s="62">
        <f>IF(AC91&lt;Master_sheet_Kriterien!$J$54,1,IF(AC91&lt;Master_sheet_Kriterien!$K$54,2,IF(AC91&lt;Master_sheet_Kriterien!$L$54,3,IF(AC91&lt;Master_sheet_Kriterien!$M$54,4,5))))</f>
        <v>2</v>
      </c>
      <c r="AF91" s="61">
        <f>VLOOKUP(Calc_Targetkreise!$D91,EW_Erg_09_14_Kreise!$A$7:$BK$412,Calc_Targetkreise!AF$5,FALSE)/1000/$H91</f>
        <v>0.09573177581</v>
      </c>
      <c r="AG91" s="63">
        <f>VLOOKUP($D91,BW_17_Kreise!$B$7:$CC$410,Calc_Targetkreise!AG$5,FALSE)/1000/$G91</f>
        <v>0.1440461771</v>
      </c>
      <c r="AH91" s="61">
        <f>VLOOKUP(Calc_Targetkreise!$D91,EW_Erg_09_14_Kreise!$A$7:$BK$412,Calc_Targetkreise!AH$5,FALSE)/1000/$H91</f>
        <v>0.04328877906</v>
      </c>
      <c r="AI91" s="61">
        <f>VLOOKUP(Calc_Targetkreise!$D91,EW_Erg_09_14_Kreise!$A$7:$BK$412,Calc_Targetkreise!AI$5,FALSE)/1000/$H91</f>
        <v>0.118752106</v>
      </c>
      <c r="AJ91" s="63">
        <f>VLOOKUP($D91,BW_17_Kreise!$B$7:$CC$410,Calc_Targetkreise!AJ$5,FALSE)/1000/$G91</f>
        <v>0.06168054504</v>
      </c>
      <c r="AK91" s="61">
        <f>VLOOKUP(Calc_Targetkreise!$D91,EW_Erg_09_14_Kreise!$A$7:$BK$412,Calc_Targetkreise!AK$5,FALSE)/1000/$H91</f>
        <v>0.03468493766</v>
      </c>
      <c r="AL91" s="61">
        <f>VLOOKUP(Calc_Targetkreise!$D91,EW_Erg_09_14_Kreise!$A$7:$BK$412,Calc_Targetkreise!AL$5,FALSE)/1000/$H91</f>
        <v>0.0329720319</v>
      </c>
      <c r="AM91" s="61">
        <f>VLOOKUP($D91,EW_19_Kreise!$A$6:$CQ$406,Calc_Targetkreise!AM$5,FALSE)/1000/F91</f>
        <v>0.09279662757</v>
      </c>
      <c r="AN91" s="63">
        <f>VLOOKUP($D91,BW_17_Kreise!$B$7:$CC$410,Calc_Targetkreise!AN$5,FALSE)/1000/$G91</f>
        <v>0.09595003785</v>
      </c>
      <c r="AO91" s="61">
        <f>VLOOKUP(Calc_Targetkreise!$D91,EW_Erg_09_14_Kreise!$A$7:$BK$412,Calc_Targetkreise!AO$5,FALSE)/1000/$H91</f>
        <v>0.05081433225</v>
      </c>
      <c r="AP91" s="61">
        <f>VLOOKUP(Calc_Targetkreise!$D91,EW_Erg_09_14_Kreise!$A$7:$BK$412,Calc_Targetkreise!AP$5,FALSE)/1000/$H91</f>
        <v>0.0002134112097</v>
      </c>
      <c r="AQ91" s="61">
        <f t="shared" ref="AQ91:AR91" si="371">1-U91-Y91-AC91-AG91-AJ91-AN91</f>
        <v>0.03624905375</v>
      </c>
      <c r="AR91" s="61">
        <f t="shared" si="371"/>
        <v>0.06546669662</v>
      </c>
      <c r="AS91" s="61">
        <f t="shared" si="11"/>
        <v>0.15939954</v>
      </c>
      <c r="AT91" s="63">
        <f>VLOOKUP($D91,BW_17_Kreise!$B$7:$CC$410,Calc_Targetkreise!AT$5,FALSE)/1000/$G91</f>
        <v>0.005018925057</v>
      </c>
      <c r="AU91" s="61">
        <f>VLOOKUP(Calc_Targetkreise!$D91,EW_Erg_09_14_Kreise!$A$7:$BK$412,Calc_Targetkreise!AU$5,FALSE)/1000/$H91</f>
        <v>0.01280467258</v>
      </c>
      <c r="AV91" s="62">
        <f>IF(AU91&lt;Master_sheet_Kriterien!$J$44,1,IF(AU91&lt;Master_sheet_Kriterien!$K$44,2,IF(AU91&lt;Master_sheet_Kriterien!$L$44,3,IF(AU91&lt;Master_sheet_Kriterien!$M$44,4,5))))</f>
        <v>4</v>
      </c>
      <c r="AW91" s="61">
        <f>VLOOKUP(Calc_Targetkreise!$D91,EW_Erg_09_14_Kreise!$A$7:$BK$412,Calc_Targetkreise!AW$5,FALSE)/1000/$H91</f>
        <v>0.005486914523</v>
      </c>
      <c r="AX91" s="61">
        <f>VLOOKUP($D91,EW_19_Kreise!$A$6:$CQ$406,Calc_Targetkreise!AX$5,FALSE)/1000/F91</f>
        <v>0.00665635593</v>
      </c>
      <c r="AY91" s="62">
        <f>IF(AX91&lt;Master_sheet_Kriterien!$J$56,1,IF(AX91&lt;Master_sheet_Kriterien!$K$56,2,IF(AX91&lt;Master_sheet_Kriterien!$L$56,3,IF(AX91&lt;Master_sheet_Kriterien!$M$56,4,5))))</f>
        <v>4</v>
      </c>
      <c r="AZ91" s="64">
        <f>VLOOKUP($D91,EW_19_Kreise!$A$6:$CQ$406,Calc_Targetkreise!AZ$5,FALSE)</f>
        <v>1459</v>
      </c>
      <c r="BA91" s="62">
        <f>IF(AZ91&lt;Master_sheet_Kriterien!$J$57,1,IF(AZ91&lt;Master_sheet_Kriterien!$K$57,2,IF(AZ91&lt;Master_sheet_Kriterien!$L$57,3,IF(AZ91&lt;Master_sheet_Kriterien!$M$56,4,5))))</f>
        <v>5</v>
      </c>
      <c r="BB91" s="59">
        <f>VLOOKUP($D91,Struktur_daten_BW_2017!$B$7:$AH$452,Calc_Targetkreise!BB$5,FALSE)</f>
        <v>639.9</v>
      </c>
      <c r="BC91" s="62">
        <f>IF(BB91&lt;Master_sheet_Kriterien!$J$8,1,IF(BB91&lt;Master_sheet_Kriterien!$K$8,2,IF(BB91&lt;Master_sheet_Kriterien!$L$8,3,IF(BB91&lt;Master_sheet_Kriterien!$M$8,4,5))))</f>
        <v>4</v>
      </c>
      <c r="BD91" s="65">
        <f t="shared" si="12"/>
        <v>25.8797</v>
      </c>
      <c r="BE91" s="62">
        <f>IF(BD91&lt;Master_sheet_Kriterien!$J$10,1,IF(BD91&lt;Master_sheet_Kriterien!$K$10,2,IF(BD91&lt;Master_sheet_Kriterien!$L$10,3,IF(BD91&lt;Master_sheet_Kriterien!$M$10,4,5))))</f>
        <v>4</v>
      </c>
      <c r="BF91" s="65">
        <f>VLOOKUP($D91,Struktur_daten_BW_2017!$B$7:$AH$452,Calc_Targetkreise!BF$5,FALSE)</f>
        <v>7.7</v>
      </c>
      <c r="BG91" s="62">
        <f>IF(BF91&lt;Master_sheet_Kriterien!$J$12,1,IF(BF91&lt;Master_sheet_Kriterien!$K$12,2,IF(BF91&lt;Master_sheet_Kriterien!$L$12,3,IF(BF91&lt;Master_sheet_Kriterien!$M$12,4,5))))</f>
        <v>2</v>
      </c>
      <c r="BH91" s="65">
        <f>VLOOKUP($D91,Struktur_daten_BW_2017!$B$7:$AH$452,Calc_Targetkreise!BH$5,FALSE)</f>
        <v>11.4</v>
      </c>
      <c r="BI91" s="62">
        <f>IF(BH91&lt;Master_sheet_Kriterien!$J$14,1,IF(BH91&lt;Master_sheet_Kriterien!$K$14,2,IF(BH91&lt;Master_sheet_Kriterien!$L$14,3,IF(BH91&lt;Master_sheet_Kriterien!$M$14,4,5))))</f>
        <v>3</v>
      </c>
      <c r="BJ91" s="65">
        <f>VLOOKUP($D91,Struktur_daten_BW_2017!$B$7:$AH$452,Calc_Targetkreise!BJ$5,FALSE)</f>
        <v>37</v>
      </c>
      <c r="BK91" s="62">
        <f>IF(BJ91&lt;Master_sheet_Kriterien!$J$16,1,IF(BJ91&lt;Master_sheet_Kriterien!$K$16,2,IF(BJ91&lt;Master_sheet_Kriterien!$L$16,3,IF(BJ91&lt;Master_sheet_Kriterien!$M$16,4,5))))</f>
        <v>5</v>
      </c>
      <c r="BL91" s="65">
        <f>VLOOKUP($D91,Struktur_daten_BW_2017!$B$7:$AH$452,Calc_Targetkreise!BL$5,FALSE)</f>
        <v>16.7</v>
      </c>
      <c r="BM91" s="62">
        <f>IF(BL91&lt;Master_sheet_Kriterien!$J$18,1,IF(BL91&lt;Master_sheet_Kriterien!$K$18,2,IF(BL91&lt;Master_sheet_Kriterien!$L$18,3,IF(BL91&lt;Master_sheet_Kriterien!$M$18,4,5))))</f>
        <v>4</v>
      </c>
      <c r="BN91" s="65">
        <f>VLOOKUP($D91,Struktur_daten_BW_2017!$B$7:$AH$452,Calc_Targetkreise!BN$5,FALSE)</f>
        <v>10</v>
      </c>
      <c r="BO91" s="62">
        <f>IF(BN91&lt;Master_sheet_Kriterien!$J$20,1,IF(BN91&lt;Master_sheet_Kriterien!$K$20,2,IF(BN91&lt;Master_sheet_Kriterien!$L$20,3,IF(BN91&lt;Master_sheet_Kriterien!$M$20,4,5))))</f>
        <v>2</v>
      </c>
      <c r="BP91" s="59">
        <f>VLOOKUP($D91,Struktur_daten_BW_2017!$B$7:$AH$452,Calc_Targetkreise!BP$5,FALSE)</f>
        <v>21542</v>
      </c>
      <c r="BQ91" s="62">
        <f>IF(BP91&lt;Master_sheet_Kriterien!$J$38,1,IF(BP91&lt;Master_sheet_Kriterien!$K$38,2,IF(BP91&lt;Master_sheet_Kriterien!$L$38,3,IF(BP91&lt;Master_sheet_Kriterien!$M$38,4,5))))</f>
        <v>3</v>
      </c>
      <c r="BR91" s="65">
        <f>VLOOKUP($D91,Struktur_daten_BW_2017!$B$7:$AH$452,Calc_Targetkreise!BR$5,FALSE)</f>
        <v>39.5</v>
      </c>
      <c r="BS91" s="62">
        <f>IF(BR91&lt;Master_sheet_Kriterien!$J$24,1,IF(BR91&lt;Master_sheet_Kriterien!$K$24,2,IF(BR91&lt;Master_sheet_Kriterien!$L$24,3,IF(BR91&lt;Master_sheet_Kriterien!$M$24,4,5))))</f>
        <v>4</v>
      </c>
      <c r="BT91" s="65">
        <f>VLOOKUP($D91,Struktur_daten_BW_2017!$B$7:$AH$452,Calc_Targetkreise!BT$5,FALSE)</f>
        <v>12.9</v>
      </c>
      <c r="BU91" s="62">
        <f>IF(BT91&lt;Master_sheet_Kriterien!$J$26,1,IF(BT91&lt;Master_sheet_Kriterien!$K$26,2,IF(BT91&lt;Master_sheet_Kriterien!$L$26,3,IF(BT91&lt;Master_sheet_Kriterien!$M$26,4,5))))</f>
        <v>3</v>
      </c>
      <c r="BV91" s="65">
        <f t="shared" si="13"/>
        <v>4.33569</v>
      </c>
      <c r="BW91" s="62">
        <f>IF(BV91&lt;Master_sheet_Kriterien!$J$28,1,IF(BV91&lt;Master_sheet_Kriterien!$K$28,2,IF(BV91&lt;Master_sheet_Kriterien!$L$28,3,IF(BV91&lt;Master_sheet_Kriterien!$M$28,4,5))))</f>
        <v>3</v>
      </c>
      <c r="BX91" s="65">
        <f>VLOOKUP($D91,Struktur_daten_BW_2017!$B$7:$AH$452,Calc_Targetkreise!BX$5,FALSE)</f>
        <v>15.50387597</v>
      </c>
      <c r="BY91" s="62">
        <f>IF(BX91&lt;Master_sheet_Kriterien!$J$30,1,IF(BX91&lt;Master_sheet_Kriterien!$K$30,2,IF(BX91&lt;Master_sheet_Kriterien!$L$30,3,IF(BX91&lt;Master_sheet_Kriterien!$M$30,4,5))))</f>
        <v>1</v>
      </c>
      <c r="BZ91" s="65">
        <f>CL91/1000</f>
        <v>2.684</v>
      </c>
      <c r="CA91" s="62">
        <f>IF(BZ91&lt;Master_sheet_Kriterien!$J$32,1,IF(BZ91&lt;Master_sheet_Kriterien!$K$32,2,IF(BZ91&lt;Master_sheet_Kriterien!$L$32,3,IF(BZ91&lt;Master_sheet_Kriterien!$M$32,4,5))))</f>
        <v>1</v>
      </c>
      <c r="CB91" s="65">
        <f>BZ91/CM91*100</f>
        <v>0.7985718536</v>
      </c>
      <c r="CC91" s="62">
        <f>IF(CB91&lt;Master_sheet_Kriterien!$J$34,1,IF(CB91&lt;Master_sheet_Kriterien!$K$34,2,IF(CB91&lt;Master_sheet_Kriterien!$L$34,3,IF(CB91&lt;Master_sheet_Kriterien!$M$34,4,5))))</f>
        <v>1</v>
      </c>
      <c r="CD91" s="65">
        <f>100-VLOOKUP($D91,Struktur_daten_BW_2017!$B$7:$AH$452,Calc_Targetkreise!CD$5,FALSE)</f>
        <v>45.1</v>
      </c>
      <c r="CE91" s="62">
        <f>IF(CD91&lt;Master_sheet_Kriterien!$J$40,1,IF(CD91&lt;Master_sheet_Kriterien!$K$40,2,IF(CD91&lt;Master_sheet_Kriterien!$L$40,3,IF(CD91&lt;Master_sheet_Kriterien!$M$40,4,5))))</f>
        <v>2</v>
      </c>
      <c r="CF91" s="61"/>
      <c r="CG91" s="59">
        <f>VLOOKUP($D91,EW_19_Kreise!$A$6:$CQ$406,Calc_Targetkreise!CG$5,FALSE)/1000</f>
        <v>346.326</v>
      </c>
      <c r="CH91" s="59">
        <f>VLOOKUP($D91,BW_17_Kreise!$B$7:$CC$410,Calc_Targetkreise!CH$5,FALSE)/1000</f>
        <v>345.328</v>
      </c>
      <c r="CI91" s="59">
        <f>VLOOKUP($D91,EW_Erg_09_14_Kreise!$A$10:$BK$412,Calc_Targetkreise!CI$5,FALSE)/1000</f>
        <v>345.437</v>
      </c>
      <c r="CJ91" s="59">
        <f>VLOOKUP($D91,EW_Erg_09_14_Kreise!$A$10:$BK$412,Calc_Targetkreise!CJ$5,FALSE)/1000</f>
        <v>342.628</v>
      </c>
      <c r="CK91" s="59">
        <f>VLOOKUP($D91,EW_Erg_09_14_Kreise!$A$10:$BK$412,Calc_Targetkreise!CK$5,FALSE)/1000</f>
        <v>148.16</v>
      </c>
      <c r="CL91" s="45">
        <f>1599+1085</f>
        <v>2684</v>
      </c>
      <c r="CM91" s="59">
        <f>VLOOKUP($D91,Struktur_daten_BW_2017!$B$7:$AH$452,Calc_Targetkreise!CM$5,FALSE)</f>
        <v>336.1</v>
      </c>
      <c r="CN91" s="66">
        <v>18.0</v>
      </c>
      <c r="CO91" s="67">
        <f t="shared" si="16"/>
        <v>0.05355548944</v>
      </c>
      <c r="CP91" s="62">
        <f>IF(CO91&lt;Master_sheet_Kriterien!$J$58,1,IF(CO91&lt;Master_sheet_Kriterien!$K$58,2,IF(CO91&lt;Master_sheet_Kriterien!$L$58,3,IF(CO91&lt;Master_sheet_Kriterien!$M$58,4,5))))</f>
        <v>2</v>
      </c>
      <c r="CQ91" s="66">
        <v>13.0</v>
      </c>
      <c r="CR91" s="67">
        <f t="shared" si="17"/>
        <v>0.03867896459</v>
      </c>
      <c r="CS91" s="62">
        <f>IF(CR91&lt;Master_sheet_Kriterien!$J$59,1,IF(CR91&lt;Master_sheet_Kriterien!$K$59,2,IF(CR91&lt;Master_sheet_Kriterien!$L$59,3,IF(CR91&lt;Master_sheet_Kriterien!$M$59,4,5))))</f>
        <v>1</v>
      </c>
      <c r="CT91" s="66">
        <v>5.0</v>
      </c>
      <c r="CU91" s="44"/>
      <c r="CV91" s="66">
        <v>0.0</v>
      </c>
      <c r="CW91" s="68"/>
      <c r="CY91" s="31">
        <f t="shared" si="18"/>
        <v>5362</v>
      </c>
      <c r="DB91" s="76" t="str">
        <f t="shared" si="19"/>
        <v>Rhein-Erft-Kreis</v>
      </c>
      <c r="DC91" s="58">
        <f t="shared" si="20"/>
        <v>95</v>
      </c>
      <c r="DD91" s="77">
        <f t="shared" si="21"/>
        <v>180</v>
      </c>
      <c r="DE91" s="72">
        <f t="shared" si="22"/>
        <v>0.00665635593</v>
      </c>
      <c r="DG91" s="76" t="str">
        <f t="shared" si="23"/>
        <v>Rhein-Erft-Kreis</v>
      </c>
      <c r="DH91" s="58" t="str">
        <f t="shared" si="24"/>
        <v>#REF!</v>
      </c>
      <c r="DI91" s="75">
        <f t="shared" si="25"/>
        <v>171.5355549</v>
      </c>
      <c r="DJ91" s="78">
        <f t="shared" si="26"/>
        <v>0.00665635593</v>
      </c>
      <c r="DK91" s="75"/>
      <c r="DL91" s="75"/>
      <c r="DM91" s="75"/>
      <c r="DN91" s="75"/>
      <c r="DO91" s="75"/>
      <c r="DP91" s="44"/>
    </row>
    <row r="92" ht="16.5" customHeight="1">
      <c r="A92" s="58">
        <f t="shared" si="5"/>
        <v>175</v>
      </c>
      <c r="B92" s="58">
        <f t="shared" si="6"/>
        <v>158</v>
      </c>
      <c r="C92" s="58" t="s">
        <v>227</v>
      </c>
      <c r="D92" s="58">
        <v>5366.0</v>
      </c>
      <c r="E92" s="58" t="s">
        <v>249</v>
      </c>
      <c r="F92" s="59">
        <f>VLOOKUP($D92,EW_19_Kreise!$A$6:$CQ$406,Calc_Targetkreise!F$5,FALSE)/1000</f>
        <v>91.944</v>
      </c>
      <c r="G92" s="59">
        <f>VLOOKUP($D92,BW_17_Kreise!$B$7:$CC$410,Calc_Targetkreise!G$5,FALSE)/1000</f>
        <v>111.864</v>
      </c>
      <c r="H92" s="59">
        <f>VLOOKUP($D92,EW_Erg_09_14_Kreise!$A$10:$BK$412,Calc_Targetkreise!H$5,FALSE)/1000</f>
        <v>77.539</v>
      </c>
      <c r="I92" s="60">
        <f t="shared" ref="I92:K92" si="372">F92/CG92</f>
        <v>0.6069792313</v>
      </c>
      <c r="J92" s="60">
        <f t="shared" si="372"/>
        <v>0.7437419801</v>
      </c>
      <c r="K92" s="60">
        <f t="shared" si="372"/>
        <v>0.5208574039</v>
      </c>
      <c r="L92" s="61">
        <f t="shared" ref="L92:M92" si="373">1-(T92+X92)</f>
        <v>0.4979335248</v>
      </c>
      <c r="M92" s="61">
        <f t="shared" si="373"/>
        <v>0.4002538797</v>
      </c>
      <c r="N92" s="62">
        <f>IF(L92&lt;Master_sheet_Kriterien!$J$46,1,IF(L92&lt;Master_sheet_Kriterien!$K$46,2,IF(L92&lt;Master_sheet_Kriterien!$L$46,3,IF(L92&lt;Master_sheet_Kriterien!$M$46,4,5))))</f>
        <v>4</v>
      </c>
      <c r="O92" s="62">
        <f>IF(M92&lt;Master_sheet_Kriterien!$J$46,1,IF(M92&lt;Master_sheet_Kriterien!$K$46,2,IF(M92&lt;Master_sheet_Kriterien!$L$46,3,IF(M92&lt;Master_sheet_Kriterien!$M$46,4,5))))</f>
        <v>2</v>
      </c>
      <c r="P92" s="61">
        <f t="shared" ref="P92:Q92" si="374">1-(T92+AM92)</f>
        <v>0.565605151</v>
      </c>
      <c r="Q92" s="61">
        <f t="shared" si="374"/>
        <v>0.5257276693</v>
      </c>
      <c r="R92" s="62">
        <f>IF(P92&lt;Master_sheet_Kriterien!$J$46,1,IF(P92&lt;Master_sheet_Kriterien!$K$46,2,IF(P92&lt;Master_sheet_Kriterien!$L$46,3,IF(P92&lt;Master_sheet_Kriterien!$M$46,4,5))))</f>
        <v>5</v>
      </c>
      <c r="S92" s="62">
        <f>IF(Q92&lt;Master_sheet_Kriterien!$J$46,1,IF(Q92&lt;Master_sheet_Kriterien!$K$46,2,IF(Q92&lt;Master_sheet_Kriterien!$L$46,3,IF(Q92&lt;Master_sheet_Kriterien!$M$46,4,5))))</f>
        <v>5</v>
      </c>
      <c r="T92" s="61">
        <f>VLOOKUP($D92,EW_19_Kreise!$A$6:$CQ$406,Calc_Targetkreise!T$5,FALSE)/1000/F92</f>
        <v>0.3378469503</v>
      </c>
      <c r="U92" s="63">
        <f>VLOOKUP($D92,BW_17_Kreise!$B$7:$CC$410,Calc_Targetkreise!U$5,FALSE)/1000/$G92</f>
        <v>0.3753486376</v>
      </c>
      <c r="V92" s="61">
        <f>VLOOKUP(Calc_Targetkreise!$D92,EW_Erg_09_14_Kreise!$A$7:$BK$412,Calc_Targetkreise!V$5,FALSE)/1000/$H92</f>
        <v>0.421130012</v>
      </c>
      <c r="W92" s="61">
        <f>VLOOKUP(Calc_Targetkreise!$D92,EW_Erg_09_14_Kreise!$A$7:$BK$412,Calc_Targetkreise!W$5,FALSE)/1000/CK92</f>
        <v>0.4315526146</v>
      </c>
      <c r="X92" s="61">
        <f>VLOOKUP($D92,EW_19_Kreise!$A$6:$CQ$406,Calc_Targetkreise!X$5,FALSE)/1000/F92</f>
        <v>0.1642195249</v>
      </c>
      <c r="Y92" s="63">
        <f>VLOOKUP($D92,BW_17_Kreise!$B$7:$CC$410,Calc_Targetkreise!Y$5,FALSE)/1000/$G92</f>
        <v>0.2243974827</v>
      </c>
      <c r="Z92" s="61">
        <f>VLOOKUP(Calc_Targetkreise!$D92,EW_Erg_09_14_Kreise!$A$7:$BK$412,Calc_Targetkreise!Z$5,FALSE)/1000/$H92</f>
        <v>0.281845265</v>
      </c>
      <c r="AA92" s="61">
        <f>VLOOKUP(Calc_Targetkreise!$D92,EW_Erg_09_14_Kreise!$A$7:$BK$412,Calc_Targetkreise!AA$5,FALSE)/1000/$H92</f>
        <v>0.1501695921</v>
      </c>
      <c r="AB92" s="61">
        <f>VLOOKUP($D92,EW_19_Kreise!$A$6:$CQ$406,Calc_Targetkreise!AB$5,FALSE)/1000/F92</f>
        <v>0.1839162969</v>
      </c>
      <c r="AC92" s="63">
        <f>VLOOKUP($D92,BW_17_Kreise!$B$7:$CC$410,Calc_Targetkreise!AC$5,FALSE)/1000/$G92</f>
        <v>0.05937567046</v>
      </c>
      <c r="AD92" s="61">
        <f>VLOOKUP(Calc_Targetkreise!$D92,EW_Erg_09_14_Kreise!$A$7:$BK$412,Calc_Targetkreise!AD$5,FALSE)/1000/$H92</f>
        <v>0.0778060073</v>
      </c>
      <c r="AE92" s="62">
        <f>IF(AC92&lt;Master_sheet_Kriterien!$J$54,1,IF(AC92&lt;Master_sheet_Kriterien!$K$54,2,IF(AC92&lt;Master_sheet_Kriterien!$L$54,3,IF(AC92&lt;Master_sheet_Kriterien!$M$54,4,5))))</f>
        <v>2</v>
      </c>
      <c r="AF92" s="61">
        <f>VLOOKUP(Calc_Targetkreise!$D92,EW_Erg_09_14_Kreise!$A$7:$BK$412,Calc_Targetkreise!AF$5,FALSE)/1000/$H92</f>
        <v>0.07605205123</v>
      </c>
      <c r="AG92" s="63">
        <f>VLOOKUP($D92,BW_17_Kreise!$B$7:$CC$410,Calc_Targetkreise!AG$5,FALSE)/1000/$G92</f>
        <v>0.1497443324</v>
      </c>
      <c r="AH92" s="61">
        <f>VLOOKUP(Calc_Targetkreise!$D92,EW_Erg_09_14_Kreise!$A$7:$BK$412,Calc_Targetkreise!AH$5,FALSE)/1000/$H92</f>
        <v>0.05699067566</v>
      </c>
      <c r="AI92" s="61">
        <f>VLOOKUP(Calc_Targetkreise!$D92,EW_Erg_09_14_Kreise!$A$7:$BK$412,Calc_Targetkreise!AI$5,FALSE)/1000/$H92</f>
        <v>0.1332232812</v>
      </c>
      <c r="AJ92" s="63">
        <f>VLOOKUP($D92,BW_17_Kreise!$B$7:$CC$410,Calc_Targetkreise!AJ$5,FALSE)/1000/$G92</f>
        <v>0.05809733248</v>
      </c>
      <c r="AK92" s="61">
        <f>VLOOKUP(Calc_Targetkreise!$D92,EW_Erg_09_14_Kreise!$A$7:$BK$412,Calc_Targetkreise!AK$5,FALSE)/1000/$H92</f>
        <v>0.03987670721</v>
      </c>
      <c r="AL92" s="61">
        <f>VLOOKUP(Calc_Targetkreise!$D92,EW_Erg_09_14_Kreise!$A$7:$BK$412,Calc_Targetkreise!AL$5,FALSE)/1000/$H92</f>
        <v>0.03072002476</v>
      </c>
      <c r="AM92" s="61">
        <f>VLOOKUP($D92,EW_19_Kreise!$A$6:$CQ$406,Calc_Targetkreise!AM$5,FALSE)/1000/F92</f>
        <v>0.09654789872</v>
      </c>
      <c r="AN92" s="63">
        <f>VLOOKUP($D92,BW_17_Kreise!$B$7:$CC$410,Calc_Targetkreise!AN$5,FALSE)/1000/$G92</f>
        <v>0.09892369306</v>
      </c>
      <c r="AO92" s="61">
        <f>VLOOKUP(Calc_Targetkreise!$D92,EW_Erg_09_14_Kreise!$A$7:$BK$412,Calc_Targetkreise!AO$5,FALSE)/1000/$H92</f>
        <v>0.0568617083</v>
      </c>
      <c r="AP92" s="61">
        <f>VLOOKUP(Calc_Targetkreise!$D92,EW_Erg_09_14_Kreise!$A$7:$BK$412,Calc_Targetkreise!AP$5,FALSE)/1000/$H92</f>
        <v>0.0001418640942</v>
      </c>
      <c r="AQ92" s="61">
        <f t="shared" ref="AQ92:AR92" si="375">1-U92-Y92-AC92-AG92-AJ92-AN92</f>
        <v>0.03411285132</v>
      </c>
      <c r="AR92" s="61">
        <f t="shared" si="375"/>
        <v>0.06548962458</v>
      </c>
      <c r="AS92" s="61">
        <f t="shared" si="11"/>
        <v>0.1781405721</v>
      </c>
      <c r="AT92" s="63">
        <f>VLOOKUP($D92,BW_17_Kreise!$B$7:$CC$410,Calc_Targetkreise!AT$5,FALSE)/1000/$G92</f>
        <v>0.003325466638</v>
      </c>
      <c r="AU92" s="61">
        <f>VLOOKUP(Calc_Targetkreise!$D92,EW_Erg_09_14_Kreise!$A$7:$BK$412,Calc_Targetkreise!AU$5,FALSE)/1000/$H92</f>
        <v>0.01245824682</v>
      </c>
      <c r="AV92" s="62">
        <f>IF(AU92&lt;Master_sheet_Kriterien!$J$44,1,IF(AU92&lt;Master_sheet_Kriterien!$K$44,2,IF(AU92&lt;Master_sheet_Kriterien!$L$44,3,IF(AU92&lt;Master_sheet_Kriterien!$M$44,4,5))))</f>
        <v>3</v>
      </c>
      <c r="AW92" s="61">
        <f>VLOOKUP(Calc_Targetkreise!$D92,EW_Erg_09_14_Kreise!$A$7:$BK$412,Calc_Targetkreise!AW$5,FALSE)/1000/$H92</f>
        <v>0.005081313919</v>
      </c>
      <c r="AX92" s="61">
        <f>VLOOKUP($D92,EW_19_Kreise!$A$6:$CQ$406,Calc_Targetkreise!AX$5,FALSE)/1000/F92</f>
        <v>0.004611502654</v>
      </c>
      <c r="AY92" s="62">
        <f>IF(AX92&lt;Master_sheet_Kriterien!$J$56,1,IF(AX92&lt;Master_sheet_Kriterien!$K$56,2,IF(AX92&lt;Master_sheet_Kriterien!$L$56,3,IF(AX92&lt;Master_sheet_Kriterien!$M$56,4,5))))</f>
        <v>3</v>
      </c>
      <c r="AZ92" s="64">
        <f>VLOOKUP($D92,EW_19_Kreise!$A$6:$CQ$406,Calc_Targetkreise!AZ$5,FALSE)</f>
        <v>424</v>
      </c>
      <c r="BA92" s="62">
        <f>IF(AZ92&lt;Master_sheet_Kriterien!$J$57,1,IF(AZ92&lt;Master_sheet_Kriterien!$K$57,2,IF(AZ92&lt;Master_sheet_Kriterien!$L$57,3,IF(AZ92&lt;Master_sheet_Kriterien!$M$56,4,5))))</f>
        <v>3</v>
      </c>
      <c r="BB92" s="59">
        <f>VLOOKUP($D92,Struktur_daten_BW_2017!$B$7:$AH$452,Calc_Targetkreise!BB$5,FALSE)</f>
        <v>225.3</v>
      </c>
      <c r="BC92" s="62">
        <f>IF(BB92&lt;Master_sheet_Kriterien!$J$8,1,IF(BB92&lt;Master_sheet_Kriterien!$K$8,2,IF(BB92&lt;Master_sheet_Kriterien!$L$8,3,IF(BB92&lt;Master_sheet_Kriterien!$M$8,4,5))))</f>
        <v>3</v>
      </c>
      <c r="BD92" s="65">
        <f t="shared" si="12"/>
        <v>24.7709</v>
      </c>
      <c r="BE92" s="62">
        <f>IF(BD92&lt;Master_sheet_Kriterien!$J$10,1,IF(BD92&lt;Master_sheet_Kriterien!$K$10,2,IF(BD92&lt;Master_sheet_Kriterien!$L$10,3,IF(BD92&lt;Master_sheet_Kriterien!$M$10,4,5))))</f>
        <v>3</v>
      </c>
      <c r="BF92" s="65">
        <f>VLOOKUP($D92,Struktur_daten_BW_2017!$B$7:$AH$452,Calc_Targetkreise!BF$5,FALSE)</f>
        <v>7.7</v>
      </c>
      <c r="BG92" s="62">
        <f>IF(BF92&lt;Master_sheet_Kriterien!$J$12,1,IF(BF92&lt;Master_sheet_Kriterien!$K$12,2,IF(BF92&lt;Master_sheet_Kriterien!$L$12,3,IF(BF92&lt;Master_sheet_Kriterien!$M$12,4,5))))</f>
        <v>2</v>
      </c>
      <c r="BH92" s="65">
        <f>VLOOKUP($D92,Struktur_daten_BW_2017!$B$7:$AH$452,Calc_Targetkreise!BH$5,FALSE)</f>
        <v>10.8</v>
      </c>
      <c r="BI92" s="62">
        <f>IF(BH92&lt;Master_sheet_Kriterien!$J$14,1,IF(BH92&lt;Master_sheet_Kriterien!$K$14,2,IF(BH92&lt;Master_sheet_Kriterien!$L$14,3,IF(BH92&lt;Master_sheet_Kriterien!$M$14,4,5))))</f>
        <v>1</v>
      </c>
      <c r="BJ92" s="65">
        <f>VLOOKUP($D92,Struktur_daten_BW_2017!$B$7:$AH$452,Calc_Targetkreise!BJ$5,FALSE)</f>
        <v>36.9</v>
      </c>
      <c r="BK92" s="62">
        <f>IF(BJ92&lt;Master_sheet_Kriterien!$J$16,1,IF(BJ92&lt;Master_sheet_Kriterien!$K$16,2,IF(BJ92&lt;Master_sheet_Kriterien!$L$16,3,IF(BJ92&lt;Master_sheet_Kriterien!$M$16,4,5))))</f>
        <v>4</v>
      </c>
      <c r="BL92" s="65">
        <f>VLOOKUP($D92,Struktur_daten_BW_2017!$B$7:$AH$452,Calc_Targetkreise!BL$5,FALSE)</f>
        <v>16.7</v>
      </c>
      <c r="BM92" s="62">
        <f>IF(BL92&lt;Master_sheet_Kriterien!$J$18,1,IF(BL92&lt;Master_sheet_Kriterien!$K$18,2,IF(BL92&lt;Master_sheet_Kriterien!$L$18,3,IF(BL92&lt;Master_sheet_Kriterien!$M$18,4,5))))</f>
        <v>4</v>
      </c>
      <c r="BN92" s="65">
        <f>VLOOKUP($D92,Struktur_daten_BW_2017!$B$7:$AH$452,Calc_Targetkreise!BN$5,FALSE)</f>
        <v>11</v>
      </c>
      <c r="BO92" s="62">
        <f>IF(BN92&lt;Master_sheet_Kriterien!$J$20,1,IF(BN92&lt;Master_sheet_Kriterien!$K$20,2,IF(BN92&lt;Master_sheet_Kriterien!$L$20,3,IF(BN92&lt;Master_sheet_Kriterien!$M$20,4,5))))</f>
        <v>4</v>
      </c>
      <c r="BP92" s="59">
        <f>VLOOKUP($D92,Struktur_daten_BW_2017!$B$7:$AH$452,Calc_Targetkreise!BP$5,FALSE)</f>
        <v>21000</v>
      </c>
      <c r="BQ92" s="62">
        <f>IF(BP92&lt;Master_sheet_Kriterien!$J$38,1,IF(BP92&lt;Master_sheet_Kriterien!$K$38,2,IF(BP92&lt;Master_sheet_Kriterien!$L$38,3,IF(BP92&lt;Master_sheet_Kriterien!$M$38,4,5))))</f>
        <v>3</v>
      </c>
      <c r="BR92" s="65">
        <f>VLOOKUP($D92,Struktur_daten_BW_2017!$B$7:$AH$452,Calc_Targetkreise!BR$5,FALSE)</f>
        <v>39.3</v>
      </c>
      <c r="BS92" s="62">
        <f>IF(BR92&lt;Master_sheet_Kriterien!$J$24,1,IF(BR92&lt;Master_sheet_Kriterien!$K$24,2,IF(BR92&lt;Master_sheet_Kriterien!$L$24,3,IF(BR92&lt;Master_sheet_Kriterien!$M$24,4,5))))</f>
        <v>4</v>
      </c>
      <c r="BT92" s="65">
        <f>VLOOKUP($D92,Struktur_daten_BW_2017!$B$7:$AH$452,Calc_Targetkreise!BT$5,FALSE)</f>
        <v>14</v>
      </c>
      <c r="BU92" s="62">
        <f>IF(BT92&lt;Master_sheet_Kriterien!$J$26,1,IF(BT92&lt;Master_sheet_Kriterien!$K$26,2,IF(BT92&lt;Master_sheet_Kriterien!$L$26,3,IF(BT92&lt;Master_sheet_Kriterien!$M$26,4,5))))</f>
        <v>3</v>
      </c>
      <c r="BV92" s="65">
        <f t="shared" si="13"/>
        <v>4.5038</v>
      </c>
      <c r="BW92" s="62">
        <f>IF(BV92&lt;Master_sheet_Kriterien!$J$28,1,IF(BV92&lt;Master_sheet_Kriterien!$K$28,2,IF(BV92&lt;Master_sheet_Kriterien!$L$28,3,IF(BV92&lt;Master_sheet_Kriterien!$M$28,4,5))))</f>
        <v>4</v>
      </c>
      <c r="BX92" s="65">
        <f>VLOOKUP($D92,Struktur_daten_BW_2017!$B$7:$AH$452,Calc_Targetkreise!BX$5,FALSE)</f>
        <v>15.71428571</v>
      </c>
      <c r="BY92" s="62">
        <f>IF(BX92&lt;Master_sheet_Kriterien!$J$30,1,IF(BX92&lt;Master_sheet_Kriterien!$K$30,2,IF(BX92&lt;Master_sheet_Kriterien!$L$30,3,IF(BX92&lt;Master_sheet_Kriterien!$M$30,4,5))))</f>
        <v>1</v>
      </c>
      <c r="BZ92" s="65"/>
      <c r="CA92" s="62">
        <f>IF(BZ92&lt;Master_sheet_Kriterien!$J$32,1,IF(BZ92&lt;Master_sheet_Kriterien!$K$32,2,IF(BZ92&lt;Master_sheet_Kriterien!$L$32,3,IF(BZ92&lt;Master_sheet_Kriterien!$M$32,4,5))))</f>
        <v>1</v>
      </c>
      <c r="CB92" s="65"/>
      <c r="CC92" s="62">
        <f>IF(CB92&lt;Master_sheet_Kriterien!$J$34,1,IF(CB92&lt;Master_sheet_Kriterien!$K$34,2,IF(CB92&lt;Master_sheet_Kriterien!$L$34,3,IF(CB92&lt;Master_sheet_Kriterien!$M$34,4,5))))</f>
        <v>1</v>
      </c>
      <c r="CD92" s="65">
        <f>100-VLOOKUP($D92,Struktur_daten_BW_2017!$B$7:$AH$452,Calc_Targetkreise!CD$5,FALSE)</f>
        <v>41.9</v>
      </c>
      <c r="CE92" s="62">
        <f>IF(CD92&lt;Master_sheet_Kriterien!$J$40,1,IF(CD92&lt;Master_sheet_Kriterien!$K$40,2,IF(CD92&lt;Master_sheet_Kriterien!$L$40,3,IF(CD92&lt;Master_sheet_Kriterien!$M$40,4,5))))</f>
        <v>2</v>
      </c>
      <c r="CF92" s="61"/>
      <c r="CG92" s="59">
        <f>VLOOKUP($D92,EW_19_Kreise!$A$6:$CQ$406,Calc_Targetkreise!CG$5,FALSE)/1000</f>
        <v>151.478</v>
      </c>
      <c r="CH92" s="59">
        <f>VLOOKUP($D92,BW_17_Kreise!$B$7:$CC$410,Calc_Targetkreise!CH$5,FALSE)/1000</f>
        <v>150.407</v>
      </c>
      <c r="CI92" s="59">
        <f>VLOOKUP($D92,EW_Erg_09_14_Kreise!$A$10:$BK$412,Calc_Targetkreise!CI$5,FALSE)/1000</f>
        <v>148.868</v>
      </c>
      <c r="CJ92" s="59">
        <f>VLOOKUP($D92,EW_Erg_09_14_Kreise!$A$10:$BK$412,Calc_Targetkreise!CJ$5,FALSE)/1000</f>
        <v>149.025</v>
      </c>
      <c r="CK92" s="59">
        <f>VLOOKUP($D92,EW_Erg_09_14_Kreise!$A$10:$BK$412,Calc_Targetkreise!CK$5,FALSE)/1000</f>
        <v>61.96</v>
      </c>
      <c r="CL92" s="45"/>
      <c r="CM92" s="59">
        <f>VLOOKUP($D92,Struktur_daten_BW_2017!$B$7:$AH$452,Calc_Targetkreise!CM$5,FALSE)</f>
        <v>321.7</v>
      </c>
      <c r="CN92" s="66">
        <v>6.0</v>
      </c>
      <c r="CO92" s="67">
        <f t="shared" si="16"/>
        <v>0.018650917</v>
      </c>
      <c r="CP92" s="62">
        <f>IF(CO92&lt;Master_sheet_Kriterien!$J$58,1,IF(CO92&lt;Master_sheet_Kriterien!$K$58,2,IF(CO92&lt;Master_sheet_Kriterien!$L$58,3,IF(CO92&lt;Master_sheet_Kriterien!$M$58,4,5))))</f>
        <v>1</v>
      </c>
      <c r="CQ92" s="66">
        <v>3.0</v>
      </c>
      <c r="CR92" s="67">
        <f t="shared" si="17"/>
        <v>0.009325458502</v>
      </c>
      <c r="CS92" s="62">
        <f>IF(CR92&lt;Master_sheet_Kriterien!$J$59,1,IF(CR92&lt;Master_sheet_Kriterien!$K$59,2,IF(CR92&lt;Master_sheet_Kriterien!$L$59,3,IF(CR92&lt;Master_sheet_Kriterien!$M$59,4,5))))</f>
        <v>1</v>
      </c>
      <c r="CT92" s="66">
        <v>3.0</v>
      </c>
      <c r="CU92" s="44"/>
      <c r="CV92" s="66">
        <v>0.0</v>
      </c>
      <c r="CW92" s="68"/>
      <c r="CY92" s="31">
        <f t="shared" si="18"/>
        <v>5366</v>
      </c>
      <c r="DB92" s="76" t="str">
        <f t="shared" si="19"/>
        <v>Euskirchen</v>
      </c>
      <c r="DC92" s="58">
        <f t="shared" si="20"/>
        <v>175</v>
      </c>
      <c r="DD92" s="77">
        <f t="shared" si="21"/>
        <v>158</v>
      </c>
      <c r="DE92" s="72">
        <f t="shared" si="22"/>
        <v>0.004611502654</v>
      </c>
      <c r="DG92" s="76" t="str">
        <f t="shared" si="23"/>
        <v>Euskirchen</v>
      </c>
      <c r="DH92" s="58" t="str">
        <f t="shared" si="24"/>
        <v>#REF!</v>
      </c>
      <c r="DI92" s="75">
        <f t="shared" si="25"/>
        <v>152.1865092</v>
      </c>
      <c r="DJ92" s="78">
        <f t="shared" si="26"/>
        <v>0.004611502654</v>
      </c>
      <c r="DK92" s="75"/>
      <c r="DL92" s="75"/>
      <c r="DM92" s="75"/>
      <c r="DN92" s="75"/>
      <c r="DO92" s="75"/>
      <c r="DP92" s="44"/>
    </row>
    <row r="93" ht="16.5" customHeight="1">
      <c r="A93" s="58">
        <f t="shared" si="5"/>
        <v>236</v>
      </c>
      <c r="B93" s="58">
        <f t="shared" si="6"/>
        <v>147</v>
      </c>
      <c r="C93" s="58" t="s">
        <v>227</v>
      </c>
      <c r="D93" s="58">
        <v>5370.0</v>
      </c>
      <c r="E93" s="58" t="s">
        <v>250</v>
      </c>
      <c r="F93" s="59">
        <f>VLOOKUP($D93,EW_19_Kreise!$A$6:$CQ$406,Calc_Targetkreise!F$5,FALSE)/1000</f>
        <v>111.374</v>
      </c>
      <c r="G93" s="59">
        <f>VLOOKUP($D93,BW_17_Kreise!$B$7:$CC$410,Calc_Targetkreise!G$5,FALSE)/1000</f>
        <v>140.89</v>
      </c>
      <c r="H93" s="59">
        <f>VLOOKUP($D93,EW_Erg_09_14_Kreise!$A$10:$BK$412,Calc_Targetkreise!H$5,FALSE)/1000</f>
        <v>100.548</v>
      </c>
      <c r="I93" s="60">
        <f t="shared" ref="I93:K93" si="376">F93/CG93</f>
        <v>0.5828749666</v>
      </c>
      <c r="J93" s="60">
        <f t="shared" si="376"/>
        <v>0.7413273279</v>
      </c>
      <c r="K93" s="60">
        <f t="shared" si="376"/>
        <v>0.5314011194</v>
      </c>
      <c r="L93" s="61">
        <f t="shared" ref="L93:M93" si="377">1-(T93+X93)</f>
        <v>0.4754520804</v>
      </c>
      <c r="M93" s="61">
        <f t="shared" si="377"/>
        <v>0.3468237632</v>
      </c>
      <c r="N93" s="62">
        <f>IF(L93&lt;Master_sheet_Kriterien!$J$46,1,IF(L93&lt;Master_sheet_Kriterien!$K$46,2,IF(L93&lt;Master_sheet_Kriterien!$L$46,3,IF(L93&lt;Master_sheet_Kriterien!$M$46,4,5))))</f>
        <v>4</v>
      </c>
      <c r="O93" s="62">
        <f>IF(M93&lt;Master_sheet_Kriterien!$J$46,1,IF(M93&lt;Master_sheet_Kriterien!$K$46,2,IF(M93&lt;Master_sheet_Kriterien!$L$46,3,IF(M93&lt;Master_sheet_Kriterien!$M$46,4,5))))</f>
        <v>1</v>
      </c>
      <c r="P93" s="61">
        <f t="shared" ref="P93:Q93" si="378">1-(T93+AM93)</f>
        <v>0.5580027655</v>
      </c>
      <c r="Q93" s="61">
        <f t="shared" si="378"/>
        <v>0.5179359784</v>
      </c>
      <c r="R93" s="62">
        <f>IF(P93&lt;Master_sheet_Kriterien!$J$46,1,IF(P93&lt;Master_sheet_Kriterien!$K$46,2,IF(P93&lt;Master_sheet_Kriterien!$L$46,3,IF(P93&lt;Master_sheet_Kriterien!$M$46,4,5))))</f>
        <v>5</v>
      </c>
      <c r="S93" s="62">
        <f>IF(Q93&lt;Master_sheet_Kriterien!$J$46,1,IF(Q93&lt;Master_sheet_Kriterien!$K$46,2,IF(Q93&lt;Master_sheet_Kriterien!$L$46,3,IF(Q93&lt;Master_sheet_Kriterien!$M$46,4,5))))</f>
        <v>5</v>
      </c>
      <c r="T93" s="61">
        <f>VLOOKUP($D93,EW_19_Kreise!$A$6:$CQ$406,Calc_Targetkreise!T$5,FALSE)/1000/F93</f>
        <v>0.3579740334</v>
      </c>
      <c r="U93" s="63">
        <f>VLOOKUP($D93,BW_17_Kreise!$B$7:$CC$410,Calc_Targetkreise!U$5,FALSE)/1000/$G93</f>
        <v>0.3946696004</v>
      </c>
      <c r="V93" s="61">
        <f>VLOOKUP(Calc_Targetkreise!$D93,EW_Erg_09_14_Kreise!$A$7:$BK$412,Calc_Targetkreise!V$5,FALSE)/1000/$H93</f>
        <v>0.4569459363</v>
      </c>
      <c r="W93" s="61">
        <f>VLOOKUP(Calc_Targetkreise!$D93,EW_Erg_09_14_Kreise!$A$7:$BK$412,Calc_Targetkreise!W$5,FALSE)/1000/CK93</f>
        <v>0.4773884675</v>
      </c>
      <c r="X93" s="61">
        <f>VLOOKUP($D93,EW_19_Kreise!$A$6:$CQ$406,Calc_Targetkreise!X$5,FALSE)/1000/F93</f>
        <v>0.1665738862</v>
      </c>
      <c r="Y93" s="63">
        <f>VLOOKUP($D93,BW_17_Kreise!$B$7:$CC$410,Calc_Targetkreise!Y$5,FALSE)/1000/$G93</f>
        <v>0.2585066364</v>
      </c>
      <c r="Z93" s="61">
        <f>VLOOKUP(Calc_Targetkreise!$D93,EW_Erg_09_14_Kreise!$A$7:$BK$412,Calc_Targetkreise!Z$5,FALSE)/1000/$H93</f>
        <v>0.3002645503</v>
      </c>
      <c r="AA93" s="61">
        <f>VLOOKUP(Calc_Targetkreise!$D93,EW_Erg_09_14_Kreise!$A$7:$BK$412,Calc_Targetkreise!AA$5,FALSE)/1000/$H93</f>
        <v>0.1596153081</v>
      </c>
      <c r="AB93" s="61">
        <f>VLOOKUP($D93,EW_19_Kreise!$A$6:$CQ$406,Calc_Targetkreise!AB$5,FALSE)/1000/F93</f>
        <v>0.1907536768</v>
      </c>
      <c r="AC93" s="63">
        <f>VLOOKUP($D93,BW_17_Kreise!$B$7:$CC$410,Calc_Targetkreise!AC$5,FALSE)/1000/$G93</f>
        <v>0.05167861452</v>
      </c>
      <c r="AD93" s="61">
        <f>VLOOKUP(Calc_Targetkreise!$D93,EW_Erg_09_14_Kreise!$A$7:$BK$412,Calc_Targetkreise!AD$5,FALSE)/1000/$H93</f>
        <v>0.06757966344</v>
      </c>
      <c r="AE93" s="62">
        <f>IF(AC93&lt;Master_sheet_Kriterien!$J$54,1,IF(AC93&lt;Master_sheet_Kriterien!$K$54,2,IF(AC93&lt;Master_sheet_Kriterien!$L$54,3,IF(AC93&lt;Master_sheet_Kriterien!$M$54,4,5))))</f>
        <v>1</v>
      </c>
      <c r="AF93" s="61">
        <f>VLOOKUP(Calc_Targetkreise!$D93,EW_Erg_09_14_Kreise!$A$7:$BK$412,Calc_Targetkreise!AF$5,FALSE)/1000/$H93</f>
        <v>0.0574750368</v>
      </c>
      <c r="AG93" s="63">
        <f>VLOOKUP($D93,BW_17_Kreise!$B$7:$CC$410,Calc_Targetkreise!AG$5,FALSE)/1000/$G93</f>
        <v>0.1143516218</v>
      </c>
      <c r="AH93" s="61">
        <f>VLOOKUP(Calc_Targetkreise!$D93,EW_Erg_09_14_Kreise!$A$7:$BK$412,Calc_Targetkreise!AH$5,FALSE)/1000/$H93</f>
        <v>0.03292954609</v>
      </c>
      <c r="AI93" s="61">
        <f>VLOOKUP(Calc_Targetkreise!$D93,EW_Erg_09_14_Kreise!$A$7:$BK$412,Calc_Targetkreise!AI$5,FALSE)/1000/$H93</f>
        <v>0.09574531567</v>
      </c>
      <c r="AJ93" s="63">
        <f>VLOOKUP($D93,BW_17_Kreise!$B$7:$CC$410,Calc_Targetkreise!AJ$5,FALSE)/1000/$G93</f>
        <v>0.05613599262</v>
      </c>
      <c r="AK93" s="61">
        <f>VLOOKUP(Calc_Targetkreise!$D93,EW_Erg_09_14_Kreise!$A$7:$BK$412,Calc_Targetkreise!AK$5,FALSE)/1000/$H93</f>
        <v>0.03333731153</v>
      </c>
      <c r="AL93" s="61">
        <f>VLOOKUP(Calc_Targetkreise!$D93,EW_Erg_09_14_Kreise!$A$7:$BK$412,Calc_Targetkreise!AL$5,FALSE)/1000/$H93</f>
        <v>0.02845407169</v>
      </c>
      <c r="AM93" s="61">
        <f>VLOOKUP($D93,EW_19_Kreise!$A$6:$CQ$406,Calc_Targetkreise!AM$5,FALSE)/1000/F93</f>
        <v>0.08402320111</v>
      </c>
      <c r="AN93" s="63">
        <f>VLOOKUP($D93,BW_17_Kreise!$B$7:$CC$410,Calc_Targetkreise!AN$5,FALSE)/1000/$G93</f>
        <v>0.08739442118</v>
      </c>
      <c r="AO93" s="61">
        <f>VLOOKUP(Calc_Targetkreise!$D93,EW_Erg_09_14_Kreise!$A$7:$BK$412,Calc_Targetkreise!AO$5,FALSE)/1000/$H93</f>
        <v>0.04379997613</v>
      </c>
      <c r="AP93" s="61">
        <f>VLOOKUP(Calc_Targetkreise!$D93,EW_Erg_09_14_Kreise!$A$7:$BK$412,Calc_Targetkreise!AP$5,FALSE)/1000/$H93</f>
        <v>0.0001889644747</v>
      </c>
      <c r="AQ93" s="61">
        <f t="shared" ref="AQ93:AR93" si="379">1-U93-Y93-AC93-AG93-AJ93-AN93</f>
        <v>0.03726311307</v>
      </c>
      <c r="AR93" s="61">
        <f t="shared" si="379"/>
        <v>0.06514301627</v>
      </c>
      <c r="AS93" s="61">
        <f t="shared" si="11"/>
        <v>0.1811328358</v>
      </c>
      <c r="AT93" s="63">
        <f>VLOOKUP($D93,BW_17_Kreise!$B$7:$CC$410,Calc_Targetkreise!AT$5,FALSE)/1000/$G93</f>
        <v>0.004748385265</v>
      </c>
      <c r="AU93" s="61">
        <f>VLOOKUP(Calc_Targetkreise!$D93,EW_Erg_09_14_Kreise!$A$7:$BK$412,Calc_Targetkreise!AU$5,FALSE)/1000/$H93</f>
        <v>0.01181525242</v>
      </c>
      <c r="AV93" s="62">
        <f>IF(AU93&lt;Master_sheet_Kriterien!$J$44,1,IF(AU93&lt;Master_sheet_Kriterien!$K$44,2,IF(AU93&lt;Master_sheet_Kriterien!$L$44,3,IF(AU93&lt;Master_sheet_Kriterien!$M$44,4,5))))</f>
        <v>3</v>
      </c>
      <c r="AW93" s="61">
        <f>VLOOKUP(Calc_Targetkreise!$D93,EW_Erg_09_14_Kreise!$A$7:$BK$412,Calc_Targetkreise!AW$5,FALSE)/1000/$H93</f>
        <v>0.004763893862</v>
      </c>
      <c r="AX93" s="61">
        <f>VLOOKUP($D93,EW_19_Kreise!$A$6:$CQ$406,Calc_Targetkreise!AX$5,FALSE)/1000/F93</f>
        <v>0.005764361521</v>
      </c>
      <c r="AY93" s="62">
        <f>IF(AX93&lt;Master_sheet_Kriterien!$J$56,1,IF(AX93&lt;Master_sheet_Kriterien!$K$56,2,IF(AX93&lt;Master_sheet_Kriterien!$L$56,3,IF(AX93&lt;Master_sheet_Kriterien!$M$56,4,5))))</f>
        <v>3</v>
      </c>
      <c r="AZ93" s="64">
        <f>VLOOKUP($D93,EW_19_Kreise!$A$6:$CQ$406,Calc_Targetkreise!AZ$5,FALSE)</f>
        <v>642</v>
      </c>
      <c r="BA93" s="62">
        <f>IF(AZ93&lt;Master_sheet_Kriterien!$J$57,1,IF(AZ93&lt;Master_sheet_Kriterien!$K$57,2,IF(AZ93&lt;Master_sheet_Kriterien!$L$57,3,IF(AZ93&lt;Master_sheet_Kriterien!$M$56,4,5))))</f>
        <v>5</v>
      </c>
      <c r="BB93" s="59">
        <f>VLOOKUP($D93,Struktur_daten_BW_2017!$B$7:$AH$452,Calc_Targetkreise!BB$5,FALSE)</f>
        <v>402.1</v>
      </c>
      <c r="BC93" s="62">
        <f>IF(BB93&lt;Master_sheet_Kriterien!$J$8,1,IF(BB93&lt;Master_sheet_Kriterien!$K$8,2,IF(BB93&lt;Master_sheet_Kriterien!$L$8,3,IF(BB93&lt;Master_sheet_Kriterien!$M$8,4,5))))</f>
        <v>3</v>
      </c>
      <c r="BD93" s="65">
        <f t="shared" si="12"/>
        <v>20.4525</v>
      </c>
      <c r="BE93" s="62">
        <f>IF(BD93&lt;Master_sheet_Kriterien!$J$10,1,IF(BD93&lt;Master_sheet_Kriterien!$K$10,2,IF(BD93&lt;Master_sheet_Kriterien!$L$10,3,IF(BD93&lt;Master_sheet_Kriterien!$M$10,4,5))))</f>
        <v>2</v>
      </c>
      <c r="BF93" s="65">
        <f>VLOOKUP($D93,Struktur_daten_BW_2017!$B$7:$AH$452,Calc_Targetkreise!BF$5,FALSE)</f>
        <v>8.1</v>
      </c>
      <c r="BG93" s="62">
        <f>IF(BF93&lt;Master_sheet_Kriterien!$J$12,1,IF(BF93&lt;Master_sheet_Kriterien!$K$12,2,IF(BF93&lt;Master_sheet_Kriterien!$L$12,3,IF(BF93&lt;Master_sheet_Kriterien!$M$12,4,5))))</f>
        <v>3</v>
      </c>
      <c r="BH93" s="65">
        <f>VLOOKUP($D93,Struktur_daten_BW_2017!$B$7:$AH$452,Calc_Targetkreise!BH$5,FALSE)</f>
        <v>11.2</v>
      </c>
      <c r="BI93" s="62">
        <f>IF(BH93&lt;Master_sheet_Kriterien!$J$14,1,IF(BH93&lt;Master_sheet_Kriterien!$K$14,2,IF(BH93&lt;Master_sheet_Kriterien!$L$14,3,IF(BH93&lt;Master_sheet_Kriterien!$M$14,4,5))))</f>
        <v>2</v>
      </c>
      <c r="BJ93" s="65">
        <f>VLOOKUP($D93,Struktur_daten_BW_2017!$B$7:$AH$452,Calc_Targetkreise!BJ$5,FALSE)</f>
        <v>37.2</v>
      </c>
      <c r="BK93" s="62">
        <f>IF(BJ93&lt;Master_sheet_Kriterien!$J$16,1,IF(BJ93&lt;Master_sheet_Kriterien!$K$16,2,IF(BJ93&lt;Master_sheet_Kriterien!$L$16,3,IF(BJ93&lt;Master_sheet_Kriterien!$M$16,4,5))))</f>
        <v>5</v>
      </c>
      <c r="BL93" s="65">
        <f>VLOOKUP($D93,Struktur_daten_BW_2017!$B$7:$AH$452,Calc_Targetkreise!BL$5,FALSE)</f>
        <v>16.2</v>
      </c>
      <c r="BM93" s="62">
        <f>IF(BL93&lt;Master_sheet_Kriterien!$J$18,1,IF(BL93&lt;Master_sheet_Kriterien!$K$18,2,IF(BL93&lt;Master_sheet_Kriterien!$L$18,3,IF(BL93&lt;Master_sheet_Kriterien!$M$18,4,5))))</f>
        <v>3</v>
      </c>
      <c r="BN93" s="65">
        <f>VLOOKUP($D93,Struktur_daten_BW_2017!$B$7:$AH$452,Calc_Targetkreise!BN$5,FALSE)</f>
        <v>10.4</v>
      </c>
      <c r="BO93" s="62">
        <f>IF(BN93&lt;Master_sheet_Kriterien!$J$20,1,IF(BN93&lt;Master_sheet_Kriterien!$K$20,2,IF(BN93&lt;Master_sheet_Kriterien!$L$20,3,IF(BN93&lt;Master_sheet_Kriterien!$M$20,4,5))))</f>
        <v>2</v>
      </c>
      <c r="BP93" s="59">
        <f>VLOOKUP($D93,Struktur_daten_BW_2017!$B$7:$AH$452,Calc_Targetkreise!BP$5,FALSE)</f>
        <v>18979</v>
      </c>
      <c r="BQ93" s="62">
        <f>IF(BP93&lt;Master_sheet_Kriterien!$J$38,1,IF(BP93&lt;Master_sheet_Kriterien!$K$38,2,IF(BP93&lt;Master_sheet_Kriterien!$L$38,3,IF(BP93&lt;Master_sheet_Kriterien!$M$38,4,5))))</f>
        <v>2</v>
      </c>
      <c r="BR93" s="65">
        <f>VLOOKUP($D93,Struktur_daten_BW_2017!$B$7:$AH$452,Calc_Targetkreise!BR$5,FALSE)</f>
        <v>36.2</v>
      </c>
      <c r="BS93" s="62">
        <f>IF(BR93&lt;Master_sheet_Kriterien!$J$24,1,IF(BR93&lt;Master_sheet_Kriterien!$K$24,2,IF(BR93&lt;Master_sheet_Kriterien!$L$24,3,IF(BR93&lt;Master_sheet_Kriterien!$M$24,4,5))))</f>
        <v>3</v>
      </c>
      <c r="BT93" s="65">
        <f>VLOOKUP($D93,Struktur_daten_BW_2017!$B$7:$AH$452,Calc_Targetkreise!BT$5,FALSE)</f>
        <v>14.8</v>
      </c>
      <c r="BU93" s="62">
        <f>IF(BT93&lt;Master_sheet_Kriterien!$J$26,1,IF(BT93&lt;Master_sheet_Kriterien!$K$26,2,IF(BT93&lt;Master_sheet_Kriterien!$L$26,3,IF(BT93&lt;Master_sheet_Kriterien!$M$26,4,5))))</f>
        <v>4</v>
      </c>
      <c r="BV93" s="65">
        <f t="shared" si="13"/>
        <v>3.737</v>
      </c>
      <c r="BW93" s="62">
        <f>IF(BV93&lt;Master_sheet_Kriterien!$J$28,1,IF(BV93&lt;Master_sheet_Kriterien!$K$28,2,IF(BV93&lt;Master_sheet_Kriterien!$L$28,3,IF(BV93&lt;Master_sheet_Kriterien!$M$28,4,5))))</f>
        <v>2</v>
      </c>
      <c r="BX93" s="65">
        <f>VLOOKUP($D93,Struktur_daten_BW_2017!$B$7:$AH$452,Calc_Targetkreise!BX$5,FALSE)</f>
        <v>14.86486486</v>
      </c>
      <c r="BY93" s="62">
        <f>IF(BX93&lt;Master_sheet_Kriterien!$J$30,1,IF(BX93&lt;Master_sheet_Kriterien!$K$30,2,IF(BX93&lt;Master_sheet_Kriterien!$L$30,3,IF(BX93&lt;Master_sheet_Kriterien!$M$30,4,5))))</f>
        <v>1</v>
      </c>
      <c r="BZ93" s="65"/>
      <c r="CA93" s="62">
        <f>IF(BZ93&lt;Master_sheet_Kriterien!$J$32,1,IF(BZ93&lt;Master_sheet_Kriterien!$K$32,2,IF(BZ93&lt;Master_sheet_Kriterien!$L$32,3,IF(BZ93&lt;Master_sheet_Kriterien!$M$32,4,5))))</f>
        <v>1</v>
      </c>
      <c r="CB93" s="65"/>
      <c r="CC93" s="62">
        <f>IF(CB93&lt;Master_sheet_Kriterien!$J$34,1,IF(CB93&lt;Master_sheet_Kriterien!$K$34,2,IF(CB93&lt;Master_sheet_Kriterien!$L$34,3,IF(CB93&lt;Master_sheet_Kriterien!$M$34,4,5))))</f>
        <v>1</v>
      </c>
      <c r="CD93" s="65">
        <f>100-VLOOKUP($D93,Struktur_daten_BW_2017!$B$7:$AH$452,Calc_Targetkreise!CD$5,FALSE)</f>
        <v>40.9</v>
      </c>
      <c r="CE93" s="62">
        <f>IF(CD93&lt;Master_sheet_Kriterien!$J$40,1,IF(CD93&lt;Master_sheet_Kriterien!$K$40,2,IF(CD93&lt;Master_sheet_Kriterien!$L$40,3,IF(CD93&lt;Master_sheet_Kriterien!$M$40,4,5))))</f>
        <v>1</v>
      </c>
      <c r="CF93" s="61"/>
      <c r="CG93" s="59">
        <f>VLOOKUP($D93,EW_19_Kreise!$A$6:$CQ$406,Calc_Targetkreise!CG$5,FALSE)/1000</f>
        <v>191.077</v>
      </c>
      <c r="CH93" s="59">
        <f>VLOOKUP($D93,BW_17_Kreise!$B$7:$CC$410,Calc_Targetkreise!CH$5,FALSE)/1000</f>
        <v>190.051</v>
      </c>
      <c r="CI93" s="59">
        <f>VLOOKUP($D93,EW_Erg_09_14_Kreise!$A$10:$BK$412,Calc_Targetkreise!CI$5,FALSE)/1000</f>
        <v>189.213</v>
      </c>
      <c r="CJ93" s="59">
        <f>VLOOKUP($D93,EW_Erg_09_14_Kreise!$A$10:$BK$412,Calc_Targetkreise!CJ$5,FALSE)/1000</f>
        <v>187.763</v>
      </c>
      <c r="CK93" s="59">
        <f>VLOOKUP($D93,EW_Erg_09_14_Kreise!$A$10:$BK$412,Calc_Targetkreise!CK$5,FALSE)/1000</f>
        <v>75.404</v>
      </c>
      <c r="CL93" s="45"/>
      <c r="CM93" s="59">
        <f>VLOOKUP($D93,Struktur_daten_BW_2017!$B$7:$AH$452,Calc_Targetkreise!CM$5,FALSE)</f>
        <v>252.5</v>
      </c>
      <c r="CN93" s="66">
        <v>7.0</v>
      </c>
      <c r="CO93" s="67">
        <f t="shared" si="16"/>
        <v>0.02772277228</v>
      </c>
      <c r="CP93" s="62">
        <f>IF(CO93&lt;Master_sheet_Kriterien!$J$58,1,IF(CO93&lt;Master_sheet_Kriterien!$K$58,2,IF(CO93&lt;Master_sheet_Kriterien!$L$58,3,IF(CO93&lt;Master_sheet_Kriterien!$M$58,4,5))))</f>
        <v>1</v>
      </c>
      <c r="CQ93" s="66">
        <v>7.0</v>
      </c>
      <c r="CR93" s="67">
        <f t="shared" si="17"/>
        <v>0.02772277228</v>
      </c>
      <c r="CS93" s="62">
        <f>IF(CR93&lt;Master_sheet_Kriterien!$J$59,1,IF(CR93&lt;Master_sheet_Kriterien!$K$59,2,IF(CR93&lt;Master_sheet_Kriterien!$L$59,3,IF(CR93&lt;Master_sheet_Kriterien!$M$59,4,5))))</f>
        <v>1</v>
      </c>
      <c r="CT93" s="66">
        <v>0.0</v>
      </c>
      <c r="CU93" s="44"/>
      <c r="CV93" s="66">
        <v>0.0</v>
      </c>
      <c r="CW93" s="68"/>
      <c r="CY93" s="31">
        <f t="shared" si="18"/>
        <v>5370</v>
      </c>
      <c r="DB93" s="76" t="str">
        <f t="shared" si="19"/>
        <v>Heinsberg</v>
      </c>
      <c r="DC93" s="58">
        <f t="shared" si="20"/>
        <v>236</v>
      </c>
      <c r="DD93" s="77">
        <f t="shared" si="21"/>
        <v>147</v>
      </c>
      <c r="DE93" s="72">
        <f t="shared" si="22"/>
        <v>0.005764361521</v>
      </c>
      <c r="DG93" s="76" t="str">
        <f t="shared" si="23"/>
        <v>Heinsberg</v>
      </c>
      <c r="DH93" s="58" t="str">
        <f t="shared" si="24"/>
        <v>#REF!</v>
      </c>
      <c r="DI93" s="75">
        <f t="shared" si="25"/>
        <v>141.2772277</v>
      </c>
      <c r="DJ93" s="78">
        <f t="shared" si="26"/>
        <v>0.005764361521</v>
      </c>
      <c r="DK93" s="75"/>
      <c r="DL93" s="75"/>
      <c r="DM93" s="75"/>
      <c r="DN93" s="75"/>
      <c r="DO93" s="75"/>
      <c r="DP93" s="44"/>
    </row>
    <row r="94" ht="16.5" customHeight="1">
      <c r="A94" s="58">
        <f t="shared" si="5"/>
        <v>134</v>
      </c>
      <c r="B94" s="58">
        <f t="shared" si="6"/>
        <v>169</v>
      </c>
      <c r="C94" s="58" t="s">
        <v>227</v>
      </c>
      <c r="D94" s="58">
        <v>5374.0</v>
      </c>
      <c r="E94" s="58" t="s">
        <v>251</v>
      </c>
      <c r="F94" s="59">
        <f>VLOOKUP($D94,EW_19_Kreise!$A$6:$CQ$406,Calc_Targetkreise!F$5,FALSE)/1000</f>
        <v>125.657</v>
      </c>
      <c r="G94" s="59">
        <f>VLOOKUP($D94,BW_17_Kreise!$B$7:$CC$410,Calc_Targetkreise!G$5,FALSE)/1000</f>
        <v>155.034</v>
      </c>
      <c r="H94" s="59">
        <f>VLOOKUP($D94,EW_Erg_09_14_Kreise!$A$10:$BK$412,Calc_Targetkreise!H$5,FALSE)/1000</f>
        <v>112.197</v>
      </c>
      <c r="I94" s="60">
        <f t="shared" ref="I94:K94" si="380">F94/CG94</f>
        <v>0.6044194962</v>
      </c>
      <c r="J94" s="60">
        <f t="shared" si="380"/>
        <v>0.7438608949</v>
      </c>
      <c r="K94" s="60">
        <f t="shared" si="380"/>
        <v>0.5352910305</v>
      </c>
      <c r="L94" s="61">
        <f t="shared" ref="L94:M94" si="381">1-(T94+X94)</f>
        <v>0.5073971207</v>
      </c>
      <c r="M94" s="61">
        <f t="shared" si="381"/>
        <v>0.4088716024</v>
      </c>
      <c r="N94" s="62">
        <f>IF(L94&lt;Master_sheet_Kriterien!$J$46,1,IF(L94&lt;Master_sheet_Kriterien!$K$46,2,IF(L94&lt;Master_sheet_Kriterien!$L$46,3,IF(L94&lt;Master_sheet_Kriterien!$M$46,4,5))))</f>
        <v>4</v>
      </c>
      <c r="O94" s="62">
        <f>IF(M94&lt;Master_sheet_Kriterien!$J$46,1,IF(M94&lt;Master_sheet_Kriterien!$K$46,2,IF(M94&lt;Master_sheet_Kriterien!$L$46,3,IF(M94&lt;Master_sheet_Kriterien!$M$46,4,5))))</f>
        <v>2</v>
      </c>
      <c r="P94" s="61">
        <f t="shared" ref="P94:Q94" si="382">1-(T94+AM94)</f>
        <v>0.5905043094</v>
      </c>
      <c r="Q94" s="61">
        <f t="shared" si="382"/>
        <v>0.5292645484</v>
      </c>
      <c r="R94" s="62">
        <f>IF(P94&lt;Master_sheet_Kriterien!$J$46,1,IF(P94&lt;Master_sheet_Kriterien!$K$46,2,IF(P94&lt;Master_sheet_Kriterien!$L$46,3,IF(P94&lt;Master_sheet_Kriterien!$M$46,4,5))))</f>
        <v>5</v>
      </c>
      <c r="S94" s="62">
        <f>IF(Q94&lt;Master_sheet_Kriterien!$J$46,1,IF(Q94&lt;Master_sheet_Kriterien!$K$46,2,IF(Q94&lt;Master_sheet_Kriterien!$L$46,3,IF(Q94&lt;Master_sheet_Kriterien!$M$46,4,5))))</f>
        <v>5</v>
      </c>
      <c r="T94" s="61">
        <f>VLOOKUP($D94,EW_19_Kreise!$A$6:$CQ$406,Calc_Targetkreise!T$5,FALSE)/1000/F94</f>
        <v>0.317172939</v>
      </c>
      <c r="U94" s="63">
        <f>VLOOKUP($D94,BW_17_Kreise!$B$7:$CC$410,Calc_Targetkreise!U$5,FALSE)/1000/$G94</f>
        <v>0.3648683515</v>
      </c>
      <c r="V94" s="61">
        <f>VLOOKUP(Calc_Targetkreise!$D94,EW_Erg_09_14_Kreise!$A$7:$BK$412,Calc_Targetkreise!V$5,FALSE)/1000/$H94</f>
        <v>0.4057505994</v>
      </c>
      <c r="W94" s="61">
        <f>VLOOKUP(Calc_Targetkreise!$D94,EW_Erg_09_14_Kreise!$A$7:$BK$412,Calc_Targetkreise!W$5,FALSE)/1000/CK94</f>
        <v>0.4169863328</v>
      </c>
      <c r="X94" s="61">
        <f>VLOOKUP($D94,EW_19_Kreise!$A$6:$CQ$406,Calc_Targetkreise!X$5,FALSE)/1000/F94</f>
        <v>0.1754299402</v>
      </c>
      <c r="Y94" s="63">
        <f>VLOOKUP($D94,BW_17_Kreise!$B$7:$CC$410,Calc_Targetkreise!Y$5,FALSE)/1000/$G94</f>
        <v>0.2262600462</v>
      </c>
      <c r="Z94" s="61">
        <f>VLOOKUP(Calc_Targetkreise!$D94,EW_Erg_09_14_Kreise!$A$7:$BK$412,Calc_Targetkreise!Z$5,FALSE)/1000/$H94</f>
        <v>0.3056320579</v>
      </c>
      <c r="AA94" s="61">
        <f>VLOOKUP(Calc_Targetkreise!$D94,EW_Erg_09_14_Kreise!$A$7:$BK$412,Calc_Targetkreise!AA$5,FALSE)/1000/$H94</f>
        <v>0.1728477589</v>
      </c>
      <c r="AB94" s="61">
        <f>VLOOKUP($D94,EW_19_Kreise!$A$6:$CQ$406,Calc_Targetkreise!AB$5,FALSE)/1000/F94</f>
        <v>0.2074854564</v>
      </c>
      <c r="AC94" s="63">
        <f>VLOOKUP($D94,BW_17_Kreise!$B$7:$CC$410,Calc_Targetkreise!AC$5,FALSE)/1000/$G94</f>
        <v>0.06446972922</v>
      </c>
      <c r="AD94" s="61">
        <f>VLOOKUP(Calc_Targetkreise!$D94,EW_Erg_09_14_Kreise!$A$7:$BK$412,Calc_Targetkreise!AD$5,FALSE)/1000/$H94</f>
        <v>0.0799932262</v>
      </c>
      <c r="AE94" s="62">
        <f>IF(AC94&lt;Master_sheet_Kriterien!$J$54,1,IF(AC94&lt;Master_sheet_Kriterien!$K$54,2,IF(AC94&lt;Master_sheet_Kriterien!$L$54,3,IF(AC94&lt;Master_sheet_Kriterien!$M$54,4,5))))</f>
        <v>2</v>
      </c>
      <c r="AF94" s="61">
        <f>VLOOKUP(Calc_Targetkreise!$D94,EW_Erg_09_14_Kreise!$A$7:$BK$412,Calc_Targetkreise!AF$5,FALSE)/1000/$H94</f>
        <v>0.08150841823</v>
      </c>
      <c r="AG94" s="63">
        <f>VLOOKUP($D94,BW_17_Kreise!$B$7:$CC$410,Calc_Targetkreise!AG$5,FALSE)/1000/$G94</f>
        <v>0.1377310783</v>
      </c>
      <c r="AH94" s="61">
        <f>VLOOKUP(Calc_Targetkreise!$D94,EW_Erg_09_14_Kreise!$A$7:$BK$412,Calc_Targetkreise!AH$5,FALSE)/1000/$H94</f>
        <v>0.04378904962</v>
      </c>
      <c r="AI94" s="61">
        <f>VLOOKUP(Calc_Targetkreise!$D94,EW_Erg_09_14_Kreise!$A$7:$BK$412,Calc_Targetkreise!AI$5,FALSE)/1000/$H94</f>
        <v>0.1127570256</v>
      </c>
      <c r="AJ94" s="63">
        <f>VLOOKUP($D94,BW_17_Kreise!$B$7:$CC$410,Calc_Targetkreise!AJ$5,FALSE)/1000/$G94</f>
        <v>0.06377310783</v>
      </c>
      <c r="AK94" s="61">
        <f>VLOOKUP(Calc_Targetkreise!$D94,EW_Erg_09_14_Kreise!$A$7:$BK$412,Calc_Targetkreise!AK$5,FALSE)/1000/$H94</f>
        <v>0.04255907021</v>
      </c>
      <c r="AL94" s="61">
        <f>VLOOKUP(Calc_Targetkreise!$D94,EW_Erg_09_14_Kreise!$A$7:$BK$412,Calc_Targetkreise!AL$5,FALSE)/1000/$H94</f>
        <v>0.03018797294</v>
      </c>
      <c r="AM94" s="61">
        <f>VLOOKUP($D94,EW_19_Kreise!$A$6:$CQ$406,Calc_Targetkreise!AM$5,FALSE)/1000/F94</f>
        <v>0.09232275162</v>
      </c>
      <c r="AN94" s="63">
        <f>VLOOKUP($D94,BW_17_Kreise!$B$7:$CC$410,Calc_Targetkreise!AN$5,FALSE)/1000/$G94</f>
        <v>0.1058671001</v>
      </c>
      <c r="AO94" s="61">
        <f>VLOOKUP(Calc_Targetkreise!$D94,EW_Erg_09_14_Kreise!$A$7:$BK$412,Calc_Targetkreise!AO$5,FALSE)/1000/$H94</f>
        <v>0.05692665579</v>
      </c>
      <c r="AP94" s="61">
        <f>VLOOKUP(Calc_Targetkreise!$D94,EW_Erg_09_14_Kreise!$A$7:$BK$412,Calc_Targetkreise!AP$5,FALSE)/1000/$H94</f>
        <v>0.0001782578857</v>
      </c>
      <c r="AQ94" s="61">
        <f t="shared" ref="AQ94:AR94" si="383">1-U94-Y94-AC94-AG94-AJ94-AN94</f>
        <v>0.03703058684</v>
      </c>
      <c r="AR94" s="61">
        <f t="shared" si="383"/>
        <v>0.06534934089</v>
      </c>
      <c r="AS94" s="61">
        <f t="shared" si="11"/>
        <v>0.1855342337</v>
      </c>
      <c r="AT94" s="63">
        <f>VLOOKUP($D94,BW_17_Kreise!$B$7:$CC$410,Calc_Targetkreise!AT$5,FALSE)/1000/$G94</f>
        <v>0.004128126733</v>
      </c>
      <c r="AU94" s="61">
        <f>VLOOKUP(Calc_Targetkreise!$D94,EW_Erg_09_14_Kreise!$A$7:$BK$412,Calc_Targetkreise!AU$5,FALSE)/1000/$H94</f>
        <v>0.01100742444</v>
      </c>
      <c r="AV94" s="62">
        <f>IF(AU94&lt;Master_sheet_Kriterien!$J$44,1,IF(AU94&lt;Master_sheet_Kriterien!$K$44,2,IF(AU94&lt;Master_sheet_Kriterien!$L$44,3,IF(AU94&lt;Master_sheet_Kriterien!$M$44,4,5))))</f>
        <v>3</v>
      </c>
      <c r="AW94" s="61">
        <f>VLOOKUP(Calc_Targetkreise!$D94,EW_Erg_09_14_Kreise!$A$7:$BK$412,Calc_Targetkreise!AW$5,FALSE)/1000/$H94</f>
        <v>0.004982307905</v>
      </c>
      <c r="AX94" s="61">
        <f>VLOOKUP($D94,EW_19_Kreise!$A$6:$CQ$406,Calc_Targetkreise!AX$5,FALSE)/1000/F94</f>
        <v>0.005244435248</v>
      </c>
      <c r="AY94" s="62">
        <f>IF(AX94&lt;Master_sheet_Kriterien!$J$56,1,IF(AX94&lt;Master_sheet_Kriterien!$K$56,2,IF(AX94&lt;Master_sheet_Kriterien!$L$56,3,IF(AX94&lt;Master_sheet_Kriterien!$M$56,4,5))))</f>
        <v>3</v>
      </c>
      <c r="AZ94" s="64">
        <f>VLOOKUP($D94,EW_19_Kreise!$A$6:$CQ$406,Calc_Targetkreise!AZ$5,FALSE)</f>
        <v>659</v>
      </c>
      <c r="BA94" s="62">
        <f>IF(AZ94&lt;Master_sheet_Kriterien!$J$57,1,IF(AZ94&lt;Master_sheet_Kriterien!$K$57,2,IF(AZ94&lt;Master_sheet_Kriterien!$L$57,3,IF(AZ94&lt;Master_sheet_Kriterien!$M$56,4,5))))</f>
        <v>5</v>
      </c>
      <c r="BB94" s="59">
        <f>VLOOKUP($D94,Struktur_daten_BW_2017!$B$7:$AH$452,Calc_Targetkreise!BB$5,FALSE)</f>
        <v>297.6</v>
      </c>
      <c r="BC94" s="62">
        <f>IF(BB94&lt;Master_sheet_Kriterien!$J$8,1,IF(BB94&lt;Master_sheet_Kriterien!$K$8,2,IF(BB94&lt;Master_sheet_Kriterien!$L$8,3,IF(BB94&lt;Master_sheet_Kriterien!$M$8,4,5))))</f>
        <v>3</v>
      </c>
      <c r="BD94" s="65">
        <f t="shared" si="12"/>
        <v>22.427</v>
      </c>
      <c r="BE94" s="62">
        <f>IF(BD94&lt;Master_sheet_Kriterien!$J$10,1,IF(BD94&lt;Master_sheet_Kriterien!$K$10,2,IF(BD94&lt;Master_sheet_Kriterien!$L$10,3,IF(BD94&lt;Master_sheet_Kriterien!$M$10,4,5))))</f>
        <v>3</v>
      </c>
      <c r="BF94" s="65">
        <f>VLOOKUP($D94,Struktur_daten_BW_2017!$B$7:$AH$452,Calc_Targetkreise!BF$5,FALSE)</f>
        <v>8.2</v>
      </c>
      <c r="BG94" s="62">
        <f>IF(BF94&lt;Master_sheet_Kriterien!$J$12,1,IF(BF94&lt;Master_sheet_Kriterien!$K$12,2,IF(BF94&lt;Master_sheet_Kriterien!$L$12,3,IF(BF94&lt;Master_sheet_Kriterien!$M$12,4,5))))</f>
        <v>4</v>
      </c>
      <c r="BH94" s="65">
        <f>VLOOKUP($D94,Struktur_daten_BW_2017!$B$7:$AH$452,Calc_Targetkreise!BH$5,FALSE)</f>
        <v>11.1</v>
      </c>
      <c r="BI94" s="62">
        <f>IF(BH94&lt;Master_sheet_Kriterien!$J$14,1,IF(BH94&lt;Master_sheet_Kriterien!$K$14,2,IF(BH94&lt;Master_sheet_Kriterien!$L$14,3,IF(BH94&lt;Master_sheet_Kriterien!$M$14,4,5))))</f>
        <v>2</v>
      </c>
      <c r="BJ94" s="65">
        <f>VLOOKUP($D94,Struktur_daten_BW_2017!$B$7:$AH$452,Calc_Targetkreise!BJ$5,FALSE)</f>
        <v>36.1</v>
      </c>
      <c r="BK94" s="62">
        <f>IF(BJ94&lt;Master_sheet_Kriterien!$J$16,1,IF(BJ94&lt;Master_sheet_Kriterien!$K$16,2,IF(BJ94&lt;Master_sheet_Kriterien!$L$16,3,IF(BJ94&lt;Master_sheet_Kriterien!$M$16,4,5))))</f>
        <v>3</v>
      </c>
      <c r="BL94" s="65">
        <f>VLOOKUP($D94,Struktur_daten_BW_2017!$B$7:$AH$452,Calc_Targetkreise!BL$5,FALSE)</f>
        <v>15.9</v>
      </c>
      <c r="BM94" s="62">
        <f>IF(BL94&lt;Master_sheet_Kriterien!$J$18,1,IF(BL94&lt;Master_sheet_Kriterien!$K$18,2,IF(BL94&lt;Master_sheet_Kriterien!$L$18,3,IF(BL94&lt;Master_sheet_Kriterien!$M$18,4,5))))</f>
        <v>3</v>
      </c>
      <c r="BN94" s="65">
        <f>VLOOKUP($D94,Struktur_daten_BW_2017!$B$7:$AH$452,Calc_Targetkreise!BN$5,FALSE)</f>
        <v>11.1</v>
      </c>
      <c r="BO94" s="62">
        <f>IF(BN94&lt;Master_sheet_Kriterien!$J$20,1,IF(BN94&lt;Master_sheet_Kriterien!$K$20,2,IF(BN94&lt;Master_sheet_Kriterien!$L$20,3,IF(BN94&lt;Master_sheet_Kriterien!$M$20,4,5))))</f>
        <v>4</v>
      </c>
      <c r="BP94" s="59">
        <f>VLOOKUP($D94,Struktur_daten_BW_2017!$B$7:$AH$452,Calc_Targetkreise!BP$5,FALSE)</f>
        <v>22192</v>
      </c>
      <c r="BQ94" s="62">
        <f>IF(BP94&lt;Master_sheet_Kriterien!$J$38,1,IF(BP94&lt;Master_sheet_Kriterien!$K$38,2,IF(BP94&lt;Master_sheet_Kriterien!$L$38,3,IF(BP94&lt;Master_sheet_Kriterien!$M$38,4,5))))</f>
        <v>4</v>
      </c>
      <c r="BR94" s="65">
        <f>VLOOKUP($D94,Struktur_daten_BW_2017!$B$7:$AH$452,Calc_Targetkreise!BR$5,FALSE)</f>
        <v>37.3</v>
      </c>
      <c r="BS94" s="62">
        <f>IF(BR94&lt;Master_sheet_Kriterien!$J$24,1,IF(BR94&lt;Master_sheet_Kriterien!$K$24,2,IF(BR94&lt;Master_sheet_Kriterien!$L$24,3,IF(BR94&lt;Master_sheet_Kriterien!$M$24,4,5))))</f>
        <v>4</v>
      </c>
      <c r="BT94" s="65">
        <f>VLOOKUP($D94,Struktur_daten_BW_2017!$B$7:$AH$452,Calc_Targetkreise!BT$5,FALSE)</f>
        <v>15.3</v>
      </c>
      <c r="BU94" s="62">
        <f>IF(BT94&lt;Master_sheet_Kriterien!$J$26,1,IF(BT94&lt;Master_sheet_Kriterien!$K$26,2,IF(BT94&lt;Master_sheet_Kriterien!$L$26,3,IF(BT94&lt;Master_sheet_Kriterien!$M$26,4,5))))</f>
        <v>4</v>
      </c>
      <c r="BV94" s="65">
        <f t="shared" si="13"/>
        <v>4.18455</v>
      </c>
      <c r="BW94" s="62">
        <f>IF(BV94&lt;Master_sheet_Kriterien!$J$28,1,IF(BV94&lt;Master_sheet_Kriterien!$K$28,2,IF(BV94&lt;Master_sheet_Kriterien!$L$28,3,IF(BV94&lt;Master_sheet_Kriterien!$M$28,4,5))))</f>
        <v>3</v>
      </c>
      <c r="BX94" s="65">
        <f>VLOOKUP($D94,Struktur_daten_BW_2017!$B$7:$AH$452,Calc_Targetkreise!BX$5,FALSE)</f>
        <v>11.11111111</v>
      </c>
      <c r="BY94" s="62">
        <f>IF(BX94&lt;Master_sheet_Kriterien!$J$30,1,IF(BX94&lt;Master_sheet_Kriterien!$K$30,2,IF(BX94&lt;Master_sheet_Kriterien!$L$30,3,IF(BX94&lt;Master_sheet_Kriterien!$M$30,4,5))))</f>
        <v>1</v>
      </c>
      <c r="BZ94" s="65"/>
      <c r="CA94" s="62">
        <f>IF(BZ94&lt;Master_sheet_Kriterien!$J$32,1,IF(BZ94&lt;Master_sheet_Kriterien!$K$32,2,IF(BZ94&lt;Master_sheet_Kriterien!$L$32,3,IF(BZ94&lt;Master_sheet_Kriterien!$M$32,4,5))))</f>
        <v>1</v>
      </c>
      <c r="CB94" s="65"/>
      <c r="CC94" s="62">
        <f>IF(CB94&lt;Master_sheet_Kriterien!$J$34,1,IF(CB94&lt;Master_sheet_Kriterien!$K$34,2,IF(CB94&lt;Master_sheet_Kriterien!$L$34,3,IF(CB94&lt;Master_sheet_Kriterien!$M$34,4,5))))</f>
        <v>1</v>
      </c>
      <c r="CD94" s="65">
        <f>100-VLOOKUP($D94,Struktur_daten_BW_2017!$B$7:$AH$452,Calc_Targetkreise!CD$5,FALSE)</f>
        <v>42.6</v>
      </c>
      <c r="CE94" s="62">
        <f>IF(CD94&lt;Master_sheet_Kriterien!$J$40,1,IF(CD94&lt;Master_sheet_Kriterien!$K$40,2,IF(CD94&lt;Master_sheet_Kriterien!$L$40,3,IF(CD94&lt;Master_sheet_Kriterien!$M$40,4,5))))</f>
        <v>2</v>
      </c>
      <c r="CF94" s="61"/>
      <c r="CG94" s="59">
        <f>VLOOKUP($D94,EW_19_Kreise!$A$6:$CQ$406,Calc_Targetkreise!CG$5,FALSE)/1000</f>
        <v>207.897</v>
      </c>
      <c r="CH94" s="59">
        <f>VLOOKUP($D94,BW_17_Kreise!$B$7:$CC$410,Calc_Targetkreise!CH$5,FALSE)/1000</f>
        <v>208.418</v>
      </c>
      <c r="CI94" s="59">
        <f>VLOOKUP($D94,EW_Erg_09_14_Kreise!$A$10:$BK$412,Calc_Targetkreise!CI$5,FALSE)/1000</f>
        <v>209.6</v>
      </c>
      <c r="CJ94" s="59">
        <f>VLOOKUP($D94,EW_Erg_09_14_Kreise!$A$10:$BK$412,Calc_Targetkreise!CJ$5,FALSE)/1000</f>
        <v>212.49</v>
      </c>
      <c r="CK94" s="59">
        <f>VLOOKUP($D94,EW_Erg_09_14_Kreise!$A$10:$BK$412,Calc_Targetkreise!CK$5,FALSE)/1000</f>
        <v>87.07</v>
      </c>
      <c r="CL94" s="45"/>
      <c r="CM94" s="59">
        <f>VLOOKUP($D94,Struktur_daten_BW_2017!$B$7:$AH$452,Calc_Targetkreise!CM$5,FALSE)</f>
        <v>273.5</v>
      </c>
      <c r="CN94" s="66">
        <v>2.0</v>
      </c>
      <c r="CO94" s="67">
        <f t="shared" si="16"/>
        <v>0.00731261426</v>
      </c>
      <c r="CP94" s="62">
        <f>IF(CO94&lt;Master_sheet_Kriterien!$J$58,1,IF(CO94&lt;Master_sheet_Kriterien!$K$58,2,IF(CO94&lt;Master_sheet_Kriterien!$L$58,3,IF(CO94&lt;Master_sheet_Kriterien!$M$58,4,5))))</f>
        <v>1</v>
      </c>
      <c r="CQ94" s="66">
        <v>2.0</v>
      </c>
      <c r="CR94" s="67">
        <f t="shared" si="17"/>
        <v>0.00731261426</v>
      </c>
      <c r="CS94" s="62">
        <f>IF(CR94&lt;Master_sheet_Kriterien!$J$59,1,IF(CR94&lt;Master_sheet_Kriterien!$K$59,2,IF(CR94&lt;Master_sheet_Kriterien!$L$59,3,IF(CR94&lt;Master_sheet_Kriterien!$M$59,4,5))))</f>
        <v>1</v>
      </c>
      <c r="CT94" s="66">
        <v>0.0</v>
      </c>
      <c r="CU94" s="44"/>
      <c r="CV94" s="66">
        <v>0.0</v>
      </c>
      <c r="CW94" s="68"/>
      <c r="CY94" s="31">
        <f t="shared" si="18"/>
        <v>5374</v>
      </c>
      <c r="DB94" s="76" t="str">
        <f t="shared" si="19"/>
        <v>Oberbergischer Kreis</v>
      </c>
      <c r="DC94" s="58">
        <f t="shared" si="20"/>
        <v>134</v>
      </c>
      <c r="DD94" s="77">
        <f t="shared" si="21"/>
        <v>169</v>
      </c>
      <c r="DE94" s="72">
        <f t="shared" si="22"/>
        <v>0.005244435248</v>
      </c>
      <c r="DG94" s="76" t="str">
        <f t="shared" si="23"/>
        <v>Oberbergischer Kreis</v>
      </c>
      <c r="DH94" s="58" t="str">
        <f t="shared" si="24"/>
        <v>#REF!</v>
      </c>
      <c r="DI94" s="75">
        <f t="shared" si="25"/>
        <v>163.0731261</v>
      </c>
      <c r="DJ94" s="78">
        <f t="shared" si="26"/>
        <v>0.005244435248</v>
      </c>
      <c r="DK94" s="75"/>
      <c r="DL94" s="75"/>
      <c r="DM94" s="75"/>
      <c r="DN94" s="75"/>
      <c r="DO94" s="75"/>
      <c r="DP94" s="44"/>
    </row>
    <row r="95" ht="16.5" customHeight="1">
      <c r="A95" s="58">
        <f t="shared" si="5"/>
        <v>55</v>
      </c>
      <c r="B95" s="58">
        <f t="shared" si="6"/>
        <v>194</v>
      </c>
      <c r="C95" s="58" t="s">
        <v>227</v>
      </c>
      <c r="D95" s="58">
        <v>5378.0</v>
      </c>
      <c r="E95" s="58" t="s">
        <v>252</v>
      </c>
      <c r="F95" s="59">
        <f>VLOOKUP($D95,EW_19_Kreise!$A$6:$CQ$406,Calc_Targetkreise!F$5,FALSE)/1000</f>
        <v>147.464</v>
      </c>
      <c r="G95" s="59">
        <f>VLOOKUP($D95,BW_17_Kreise!$B$7:$CC$410,Calc_Targetkreise!G$5,FALSE)/1000</f>
        <v>172.529</v>
      </c>
      <c r="H95" s="59">
        <f>VLOOKUP($D95,EW_Erg_09_14_Kreise!$A$10:$BK$412,Calc_Targetkreise!H$5,FALSE)/1000</f>
        <v>124.222</v>
      </c>
      <c r="I95" s="60">
        <f t="shared" ref="I95:K95" si="384">F95/CG95</f>
        <v>0.6761209153</v>
      </c>
      <c r="J95" s="60">
        <f t="shared" si="384"/>
        <v>0.7935104059</v>
      </c>
      <c r="K95" s="60">
        <f t="shared" si="384"/>
        <v>0.5718481418</v>
      </c>
      <c r="L95" s="61">
        <f t="shared" ref="L95:M95" si="385">1-(T95+X95)</f>
        <v>0.5372158629</v>
      </c>
      <c r="M95" s="61">
        <f t="shared" si="385"/>
        <v>0.4340429725</v>
      </c>
      <c r="N95" s="62">
        <f>IF(L95&lt;Master_sheet_Kriterien!$J$46,1,IF(L95&lt;Master_sheet_Kriterien!$K$46,2,IF(L95&lt;Master_sheet_Kriterien!$L$46,3,IF(L95&lt;Master_sheet_Kriterien!$M$46,4,5))))</f>
        <v>5</v>
      </c>
      <c r="O95" s="62">
        <f>IF(M95&lt;Master_sheet_Kriterien!$J$46,1,IF(M95&lt;Master_sheet_Kriterien!$K$46,2,IF(M95&lt;Master_sheet_Kriterien!$L$46,3,IF(M95&lt;Master_sheet_Kriterien!$M$46,4,5))))</f>
        <v>3</v>
      </c>
      <c r="P95" s="61">
        <f t="shared" ref="P95:Q95" si="386">1-(T95+AM95)</f>
        <v>0.6278549341</v>
      </c>
      <c r="Q95" s="61">
        <f t="shared" si="386"/>
        <v>0.5641312475</v>
      </c>
      <c r="R95" s="62">
        <f>IF(P95&lt;Master_sheet_Kriterien!$J$46,1,IF(P95&lt;Master_sheet_Kriterien!$K$46,2,IF(P95&lt;Master_sheet_Kriterien!$L$46,3,IF(P95&lt;Master_sheet_Kriterien!$M$46,4,5))))</f>
        <v>5</v>
      </c>
      <c r="S95" s="62">
        <f>IF(Q95&lt;Master_sheet_Kriterien!$J$46,1,IF(Q95&lt;Master_sheet_Kriterien!$K$46,2,IF(Q95&lt;Master_sheet_Kriterien!$L$46,3,IF(Q95&lt;Master_sheet_Kriterien!$M$46,4,5))))</f>
        <v>5</v>
      </c>
      <c r="T95" s="61">
        <f>VLOOKUP($D95,EW_19_Kreise!$A$6:$CQ$406,Calc_Targetkreise!T$5,FALSE)/1000/F95</f>
        <v>0.2999511745</v>
      </c>
      <c r="U95" s="63">
        <f>VLOOKUP($D95,BW_17_Kreise!$B$7:$CC$410,Calc_Targetkreise!U$5,FALSE)/1000/$G95</f>
        <v>0.3560155104</v>
      </c>
      <c r="V95" s="61">
        <f>VLOOKUP(Calc_Targetkreise!$D95,EW_Erg_09_14_Kreise!$A$7:$BK$412,Calc_Targetkreise!V$5,FALSE)/1000/$H95</f>
        <v>0.3842153564</v>
      </c>
      <c r="W95" s="61">
        <f>VLOOKUP(Calc_Targetkreise!$D95,EW_Erg_09_14_Kreise!$A$7:$BK$412,Calc_Targetkreise!W$5,FALSE)/1000/CK95</f>
        <v>0.3976488579</v>
      </c>
      <c r="X95" s="61">
        <f>VLOOKUP($D95,EW_19_Kreise!$A$6:$CQ$406,Calc_Targetkreise!X$5,FALSE)/1000/F95</f>
        <v>0.1628329626</v>
      </c>
      <c r="Y95" s="63">
        <f>VLOOKUP($D95,BW_17_Kreise!$B$7:$CC$410,Calc_Targetkreise!Y$5,FALSE)/1000/$G95</f>
        <v>0.2099415171</v>
      </c>
      <c r="Z95" s="61">
        <f>VLOOKUP(Calc_Targetkreise!$D95,EW_Erg_09_14_Kreise!$A$7:$BK$412,Calc_Targetkreise!Z$5,FALSE)/1000/$H95</f>
        <v>0.2890228784</v>
      </c>
      <c r="AA95" s="61">
        <f>VLOOKUP(Calc_Targetkreise!$D95,EW_Erg_09_14_Kreise!$A$7:$BK$412,Calc_Targetkreise!AA$5,FALSE)/1000/$H95</f>
        <v>0.1669833041</v>
      </c>
      <c r="AB95" s="61">
        <f>VLOOKUP($D95,EW_19_Kreise!$A$6:$CQ$406,Calc_Targetkreise!AB$5,FALSE)/1000/F95</f>
        <v>0.2615553627</v>
      </c>
      <c r="AC95" s="63">
        <f>VLOOKUP($D95,BW_17_Kreise!$B$7:$CC$410,Calc_Targetkreise!AC$5,FALSE)/1000/$G95</f>
        <v>0.09030945522</v>
      </c>
      <c r="AD95" s="61">
        <f>VLOOKUP(Calc_Targetkreise!$D95,EW_Erg_09_14_Kreise!$A$7:$BK$412,Calc_Targetkreise!AD$5,FALSE)/1000/$H95</f>
        <v>0.1121942973</v>
      </c>
      <c r="AE95" s="62">
        <f>IF(AC95&lt;Master_sheet_Kriterien!$J$54,1,IF(AC95&lt;Master_sheet_Kriterien!$K$54,2,IF(AC95&lt;Master_sheet_Kriterien!$L$54,3,IF(AC95&lt;Master_sheet_Kriterien!$M$54,4,5))))</f>
        <v>3</v>
      </c>
      <c r="AF95" s="61">
        <f>VLOOKUP(Calc_Targetkreise!$D95,EW_Erg_09_14_Kreise!$A$7:$BK$412,Calc_Targetkreise!AF$5,FALSE)/1000/$H95</f>
        <v>0.1184170276</v>
      </c>
      <c r="AG95" s="63">
        <f>VLOOKUP($D95,BW_17_Kreise!$B$7:$CC$410,Calc_Targetkreise!AG$5,FALSE)/1000/$G95</f>
        <v>0.1668531088</v>
      </c>
      <c r="AH95" s="61">
        <f>VLOOKUP(Calc_Targetkreise!$D95,EW_Erg_09_14_Kreise!$A$7:$BK$412,Calc_Targetkreise!AH$5,FALSE)/1000/$H95</f>
        <v>0.0567129816</v>
      </c>
      <c r="AI95" s="61">
        <f>VLOOKUP(Calc_Targetkreise!$D95,EW_Erg_09_14_Kreise!$A$7:$BK$412,Calc_Targetkreise!AI$5,FALSE)/1000/$H95</f>
        <v>0.1378821787</v>
      </c>
      <c r="AJ95" s="63">
        <f>VLOOKUP($D95,BW_17_Kreise!$B$7:$CC$410,Calc_Targetkreise!AJ$5,FALSE)/1000/$G95</f>
        <v>0.06400083464</v>
      </c>
      <c r="AK95" s="61">
        <f>VLOOKUP(Calc_Targetkreise!$D95,EW_Erg_09_14_Kreise!$A$7:$BK$412,Calc_Targetkreise!AK$5,FALSE)/1000/$H95</f>
        <v>0.03826214358</v>
      </c>
      <c r="AL95" s="61">
        <f>VLOOKUP(Calc_Targetkreise!$D95,EW_Erg_09_14_Kreise!$A$7:$BK$412,Calc_Targetkreise!AL$5,FALSE)/1000/$H95</f>
        <v>0.02869862021</v>
      </c>
      <c r="AM95" s="61">
        <f>VLOOKUP($D95,EW_19_Kreise!$A$6:$CQ$406,Calc_Targetkreise!AM$5,FALSE)/1000/F95</f>
        <v>0.07219389139</v>
      </c>
      <c r="AN95" s="63">
        <f>VLOOKUP($D95,BW_17_Kreise!$B$7:$CC$410,Calc_Targetkreise!AN$5,FALSE)/1000/$G95</f>
        <v>0.07985324206</v>
      </c>
      <c r="AO95" s="61">
        <f>VLOOKUP(Calc_Targetkreise!$D95,EW_Erg_09_14_Kreise!$A$7:$BK$412,Calc_Targetkreise!AO$5,FALSE)/1000/$H95</f>
        <v>0.06144644266</v>
      </c>
      <c r="AP95" s="61">
        <f>VLOOKUP(Calc_Targetkreise!$D95,EW_Erg_09_14_Kreise!$A$7:$BK$412,Calc_Targetkreise!AP$5,FALSE)/1000/$H95</f>
        <v>0.0001851523885</v>
      </c>
      <c r="AQ95" s="61">
        <f t="shared" ref="AQ95:AR95" si="387">1-U95-Y95-AC95-AG95-AJ95-AN95</f>
        <v>0.03302633181</v>
      </c>
      <c r="AR95" s="61">
        <f t="shared" si="387"/>
        <v>0.05814590008</v>
      </c>
      <c r="AS95" s="61">
        <f t="shared" si="11"/>
        <v>0.1501848592</v>
      </c>
      <c r="AT95" s="63">
        <f>VLOOKUP($D95,BW_17_Kreise!$B$7:$CC$410,Calc_Targetkreise!AT$5,FALSE)/1000/$G95</f>
        <v>0.002927044149</v>
      </c>
      <c r="AU95" s="61">
        <f>VLOOKUP(Calc_Targetkreise!$D95,EW_Erg_09_14_Kreise!$A$7:$BK$412,Calc_Targetkreise!AU$5,FALSE)/1000/$H95</f>
        <v>0.01202685515</v>
      </c>
      <c r="AV95" s="62">
        <f>IF(AU95&lt;Master_sheet_Kriterien!$J$44,1,IF(AU95&lt;Master_sheet_Kriterien!$K$44,2,IF(AU95&lt;Master_sheet_Kriterien!$L$44,3,IF(AU95&lt;Master_sheet_Kriterien!$M$44,4,5))))</f>
        <v>3</v>
      </c>
      <c r="AW95" s="61">
        <f>VLOOKUP(Calc_Targetkreise!$D95,EW_Erg_09_14_Kreise!$A$7:$BK$412,Calc_Targetkreise!AW$5,FALSE)/1000/$H95</f>
        <v>0.005820225081</v>
      </c>
      <c r="AX95" s="61">
        <f>VLOOKUP($D95,EW_19_Kreise!$A$6:$CQ$406,Calc_Targetkreise!AX$5,FALSE)/1000/F95</f>
        <v>0.00700509955</v>
      </c>
      <c r="AY95" s="62">
        <f>IF(AX95&lt;Master_sheet_Kriterien!$J$56,1,IF(AX95&lt;Master_sheet_Kriterien!$K$56,2,IF(AX95&lt;Master_sheet_Kriterien!$L$56,3,IF(AX95&lt;Master_sheet_Kriterien!$M$56,4,5))))</f>
        <v>4</v>
      </c>
      <c r="AZ95" s="64">
        <f>VLOOKUP($D95,EW_19_Kreise!$A$6:$CQ$406,Calc_Targetkreise!AZ$5,FALSE)</f>
        <v>1033</v>
      </c>
      <c r="BA95" s="62">
        <f>IF(AZ95&lt;Master_sheet_Kriterien!$J$57,1,IF(AZ95&lt;Master_sheet_Kriterien!$K$57,2,IF(AZ95&lt;Master_sheet_Kriterien!$L$57,3,IF(AZ95&lt;Master_sheet_Kriterien!$M$56,4,5))))</f>
        <v>5</v>
      </c>
      <c r="BB95" s="59">
        <f>VLOOKUP($D95,Struktur_daten_BW_2017!$B$7:$AH$452,Calc_Targetkreise!BB$5,FALSE)</f>
        <v>646.5</v>
      </c>
      <c r="BC95" s="62">
        <f>IF(BB95&lt;Master_sheet_Kriterien!$J$8,1,IF(BB95&lt;Master_sheet_Kriterien!$K$8,2,IF(BB95&lt;Master_sheet_Kriterien!$L$8,3,IF(BB95&lt;Master_sheet_Kriterien!$M$8,4,5))))</f>
        <v>4</v>
      </c>
      <c r="BD95" s="65">
        <f t="shared" si="12"/>
        <v>20.3544</v>
      </c>
      <c r="BE95" s="62">
        <f>IF(BD95&lt;Master_sheet_Kriterien!$J$10,1,IF(BD95&lt;Master_sheet_Kriterien!$K$10,2,IF(BD95&lt;Master_sheet_Kriterien!$L$10,3,IF(BD95&lt;Master_sheet_Kriterien!$M$10,4,5))))</f>
        <v>2</v>
      </c>
      <c r="BF95" s="65">
        <f>VLOOKUP($D95,Struktur_daten_BW_2017!$B$7:$AH$452,Calc_Targetkreise!BF$5,FALSE)</f>
        <v>7.2</v>
      </c>
      <c r="BG95" s="62">
        <f>IF(BF95&lt;Master_sheet_Kriterien!$J$12,1,IF(BF95&lt;Master_sheet_Kriterien!$K$12,2,IF(BF95&lt;Master_sheet_Kriterien!$L$12,3,IF(BF95&lt;Master_sheet_Kriterien!$M$12,4,5))))</f>
        <v>2</v>
      </c>
      <c r="BH95" s="65">
        <f>VLOOKUP($D95,Struktur_daten_BW_2017!$B$7:$AH$452,Calc_Targetkreise!BH$5,FALSE)</f>
        <v>9.7</v>
      </c>
      <c r="BI95" s="62">
        <f>IF(BH95&lt;Master_sheet_Kriterien!$J$14,1,IF(BH95&lt;Master_sheet_Kriterien!$K$14,2,IF(BH95&lt;Master_sheet_Kriterien!$L$14,3,IF(BH95&lt;Master_sheet_Kriterien!$M$14,4,5))))</f>
        <v>1</v>
      </c>
      <c r="BJ95" s="65">
        <f>VLOOKUP($D95,Struktur_daten_BW_2017!$B$7:$AH$452,Calc_Targetkreise!BJ$5,FALSE)</f>
        <v>37.2</v>
      </c>
      <c r="BK95" s="62">
        <f>IF(BJ95&lt;Master_sheet_Kriterien!$J$16,1,IF(BJ95&lt;Master_sheet_Kriterien!$K$16,2,IF(BJ95&lt;Master_sheet_Kriterien!$L$16,3,IF(BJ95&lt;Master_sheet_Kriterien!$M$16,4,5))))</f>
        <v>5</v>
      </c>
      <c r="BL95" s="65">
        <f>VLOOKUP($D95,Struktur_daten_BW_2017!$B$7:$AH$452,Calc_Targetkreise!BL$5,FALSE)</f>
        <v>17</v>
      </c>
      <c r="BM95" s="62">
        <f>IF(BL95&lt;Master_sheet_Kriterien!$J$18,1,IF(BL95&lt;Master_sheet_Kriterien!$K$18,2,IF(BL95&lt;Master_sheet_Kriterien!$L$18,3,IF(BL95&lt;Master_sheet_Kriterien!$M$18,4,5))))</f>
        <v>4</v>
      </c>
      <c r="BN95" s="65">
        <f>VLOOKUP($D95,Struktur_daten_BW_2017!$B$7:$AH$452,Calc_Targetkreise!BN$5,FALSE)</f>
        <v>12</v>
      </c>
      <c r="BO95" s="62">
        <f>IF(BN95&lt;Master_sheet_Kriterien!$J$20,1,IF(BN95&lt;Master_sheet_Kriterien!$K$20,2,IF(BN95&lt;Master_sheet_Kriterien!$L$20,3,IF(BN95&lt;Master_sheet_Kriterien!$M$20,4,5))))</f>
        <v>5</v>
      </c>
      <c r="BP95" s="59">
        <f>VLOOKUP($D95,Struktur_daten_BW_2017!$B$7:$AH$452,Calc_Targetkreise!BP$5,FALSE)</f>
        <v>24567</v>
      </c>
      <c r="BQ95" s="62">
        <f>IF(BP95&lt;Master_sheet_Kriterien!$J$38,1,IF(BP95&lt;Master_sheet_Kriterien!$K$38,2,IF(BP95&lt;Master_sheet_Kriterien!$L$38,3,IF(BP95&lt;Master_sheet_Kriterien!$M$38,4,5))))</f>
        <v>5</v>
      </c>
      <c r="BR95" s="65">
        <f>VLOOKUP($D95,Struktur_daten_BW_2017!$B$7:$AH$452,Calc_Targetkreise!BR$5,FALSE)</f>
        <v>45.6</v>
      </c>
      <c r="BS95" s="62">
        <f>IF(BR95&lt;Master_sheet_Kriterien!$J$24,1,IF(BR95&lt;Master_sheet_Kriterien!$K$24,2,IF(BR95&lt;Master_sheet_Kriterien!$L$24,3,IF(BR95&lt;Master_sheet_Kriterien!$M$24,4,5))))</f>
        <v>5</v>
      </c>
      <c r="BT95" s="65">
        <f>VLOOKUP($D95,Struktur_daten_BW_2017!$B$7:$AH$452,Calc_Targetkreise!BT$5,FALSE)</f>
        <v>13.1</v>
      </c>
      <c r="BU95" s="62">
        <f>IF(BT95&lt;Master_sheet_Kriterien!$J$26,1,IF(BT95&lt;Master_sheet_Kriterien!$K$26,2,IF(BT95&lt;Master_sheet_Kriterien!$L$26,3,IF(BT95&lt;Master_sheet_Kriterien!$M$26,4,5))))</f>
        <v>3</v>
      </c>
      <c r="BV95" s="65">
        <f t="shared" si="13"/>
        <v>3.70337</v>
      </c>
      <c r="BW95" s="62">
        <f>IF(BV95&lt;Master_sheet_Kriterien!$J$28,1,IF(BV95&lt;Master_sheet_Kriterien!$K$28,2,IF(BV95&lt;Master_sheet_Kriterien!$L$28,3,IF(BV95&lt;Master_sheet_Kriterien!$M$28,4,5))))</f>
        <v>2</v>
      </c>
      <c r="BX95" s="65">
        <f>VLOOKUP($D95,Struktur_daten_BW_2017!$B$7:$AH$452,Calc_Targetkreise!BX$5,FALSE)</f>
        <v>19.08396947</v>
      </c>
      <c r="BY95" s="62">
        <f>IF(BX95&lt;Master_sheet_Kriterien!$J$30,1,IF(BX95&lt;Master_sheet_Kriterien!$K$30,2,IF(BX95&lt;Master_sheet_Kriterien!$L$30,3,IF(BX95&lt;Master_sheet_Kriterien!$M$30,4,5))))</f>
        <v>2</v>
      </c>
      <c r="BZ95" s="65"/>
      <c r="CA95" s="62">
        <f>IF(BZ95&lt;Master_sheet_Kriterien!$J$32,1,IF(BZ95&lt;Master_sheet_Kriterien!$K$32,2,IF(BZ95&lt;Master_sheet_Kriterien!$L$32,3,IF(BZ95&lt;Master_sheet_Kriterien!$M$32,4,5))))</f>
        <v>1</v>
      </c>
      <c r="CB95" s="65"/>
      <c r="CC95" s="62">
        <f>IF(CB95&lt;Master_sheet_Kriterien!$J$34,1,IF(CB95&lt;Master_sheet_Kriterien!$K$34,2,IF(CB95&lt;Master_sheet_Kriterien!$L$34,3,IF(CB95&lt;Master_sheet_Kriterien!$M$34,4,5))))</f>
        <v>1</v>
      </c>
      <c r="CD95" s="65">
        <f>100-VLOOKUP($D95,Struktur_daten_BW_2017!$B$7:$AH$452,Calc_Targetkreise!CD$5,FALSE)</f>
        <v>45.9</v>
      </c>
      <c r="CE95" s="62">
        <f>IF(CD95&lt;Master_sheet_Kriterien!$J$40,1,IF(CD95&lt;Master_sheet_Kriterien!$K$40,2,IF(CD95&lt;Master_sheet_Kriterien!$L$40,3,IF(CD95&lt;Master_sheet_Kriterien!$M$40,4,5))))</f>
        <v>3</v>
      </c>
      <c r="CF95" s="61"/>
      <c r="CG95" s="59">
        <f>VLOOKUP($D95,EW_19_Kreise!$A$6:$CQ$406,Calc_Targetkreise!CG$5,FALSE)/1000</f>
        <v>218.103</v>
      </c>
      <c r="CH95" s="59">
        <f>VLOOKUP($D95,BW_17_Kreise!$B$7:$CC$410,Calc_Targetkreise!CH$5,FALSE)/1000</f>
        <v>217.425</v>
      </c>
      <c r="CI95" s="59">
        <f>VLOOKUP($D95,EW_Erg_09_14_Kreise!$A$10:$BK$412,Calc_Targetkreise!CI$5,FALSE)/1000</f>
        <v>217.229</v>
      </c>
      <c r="CJ95" s="59">
        <f>VLOOKUP($D95,EW_Erg_09_14_Kreise!$A$10:$BK$412,Calc_Targetkreise!CJ$5,FALSE)/1000</f>
        <v>215.53</v>
      </c>
      <c r="CK95" s="59">
        <f>VLOOKUP($D95,EW_Erg_09_14_Kreise!$A$10:$BK$412,Calc_Targetkreise!CK$5,FALSE)/1000</f>
        <v>104.63</v>
      </c>
      <c r="CL95" s="45"/>
      <c r="CM95" s="59">
        <f>VLOOKUP($D95,Struktur_daten_BW_2017!$B$7:$AH$452,Calc_Targetkreise!CM$5,FALSE)</f>
        <v>282.7</v>
      </c>
      <c r="CN95" s="66">
        <v>28.0</v>
      </c>
      <c r="CO95" s="67">
        <f t="shared" si="16"/>
        <v>0.09904492395</v>
      </c>
      <c r="CP95" s="62">
        <f>IF(CO95&lt;Master_sheet_Kriterien!$J$58,1,IF(CO95&lt;Master_sheet_Kriterien!$K$58,2,IF(CO95&lt;Master_sheet_Kriterien!$L$58,3,IF(CO95&lt;Master_sheet_Kriterien!$M$58,4,5))))</f>
        <v>2</v>
      </c>
      <c r="CQ95" s="66">
        <v>26.0</v>
      </c>
      <c r="CR95" s="67">
        <f t="shared" si="17"/>
        <v>0.09197028652</v>
      </c>
      <c r="CS95" s="62">
        <f>IF(CR95&lt;Master_sheet_Kriterien!$J$59,1,IF(CR95&lt;Master_sheet_Kriterien!$K$59,2,IF(CR95&lt;Master_sheet_Kriterien!$L$59,3,IF(CR95&lt;Master_sheet_Kriterien!$M$59,4,5))))</f>
        <v>2</v>
      </c>
      <c r="CT95" s="66">
        <v>2.0</v>
      </c>
      <c r="CU95" s="44"/>
      <c r="CV95" s="66">
        <v>0.0</v>
      </c>
      <c r="CW95" s="68"/>
      <c r="CY95" s="31">
        <f t="shared" si="18"/>
        <v>5378</v>
      </c>
      <c r="DB95" s="76" t="str">
        <f t="shared" si="19"/>
        <v>Rheinisch-Bergischer Kreis</v>
      </c>
      <c r="DC95" s="58">
        <f t="shared" si="20"/>
        <v>55</v>
      </c>
      <c r="DD95" s="77">
        <f t="shared" si="21"/>
        <v>194</v>
      </c>
      <c r="DE95" s="72">
        <f t="shared" si="22"/>
        <v>0.00700509955</v>
      </c>
      <c r="DG95" s="76" t="str">
        <f t="shared" si="23"/>
        <v>Rheinisch-Bergischer Kreis</v>
      </c>
      <c r="DH95" s="58" t="str">
        <f t="shared" si="24"/>
        <v>#REF!</v>
      </c>
      <c r="DI95" s="75">
        <f t="shared" si="25"/>
        <v>182.9904492</v>
      </c>
      <c r="DJ95" s="78">
        <f t="shared" si="26"/>
        <v>0.00700509955</v>
      </c>
      <c r="DK95" s="75"/>
      <c r="DL95" s="75"/>
      <c r="DM95" s="75"/>
      <c r="DN95" s="75"/>
      <c r="DO95" s="75"/>
      <c r="DP95" s="44"/>
    </row>
    <row r="96" ht="16.5" customHeight="1">
      <c r="A96" s="58">
        <f t="shared" si="5"/>
        <v>57</v>
      </c>
      <c r="B96" s="58">
        <f t="shared" si="6"/>
        <v>193</v>
      </c>
      <c r="C96" s="58" t="s">
        <v>227</v>
      </c>
      <c r="D96" s="58">
        <v>5382.0</v>
      </c>
      <c r="E96" s="58" t="s">
        <v>253</v>
      </c>
      <c r="F96" s="59">
        <f>VLOOKUP($D96,EW_19_Kreise!$A$6:$CQ$406,Calc_Targetkreise!F$5,FALSE)/1000</f>
        <v>298.016</v>
      </c>
      <c r="G96" s="59">
        <f>VLOOKUP($D96,BW_17_Kreise!$B$7:$CC$410,Calc_Targetkreise!G$5,FALSE)/1000</f>
        <v>355.92</v>
      </c>
      <c r="H96" s="59">
        <f>VLOOKUP($D96,EW_Erg_09_14_Kreise!$A$10:$BK$412,Calc_Targetkreise!H$5,FALSE)/1000</f>
        <v>258.756</v>
      </c>
      <c r="I96" s="60">
        <f t="shared" ref="I96:K96" si="388">F96/CG96</f>
        <v>0.6542856704</v>
      </c>
      <c r="J96" s="60">
        <f t="shared" si="388"/>
        <v>0.7849416124</v>
      </c>
      <c r="K96" s="60">
        <f t="shared" si="388"/>
        <v>0.5751194109</v>
      </c>
      <c r="L96" s="61">
        <f t="shared" ref="L96:M96" si="389">1-(T96+X96)</f>
        <v>0.5367228605</v>
      </c>
      <c r="M96" s="61">
        <f t="shared" si="389"/>
        <v>0.4401438526</v>
      </c>
      <c r="N96" s="62">
        <f>IF(L96&lt;Master_sheet_Kriterien!$J$46,1,IF(L96&lt;Master_sheet_Kriterien!$K$46,2,IF(L96&lt;Master_sheet_Kriterien!$L$46,3,IF(L96&lt;Master_sheet_Kriterien!$M$46,4,5))))</f>
        <v>5</v>
      </c>
      <c r="O96" s="62">
        <f>IF(M96&lt;Master_sheet_Kriterien!$J$46,1,IF(M96&lt;Master_sheet_Kriterien!$K$46,2,IF(M96&lt;Master_sheet_Kriterien!$L$46,3,IF(M96&lt;Master_sheet_Kriterien!$M$46,4,5))))</f>
        <v>3</v>
      </c>
      <c r="P96" s="61">
        <f t="shared" ref="P96:Q96" si="390">1-(T96+AM96)</f>
        <v>0.6178527327</v>
      </c>
      <c r="Q96" s="61">
        <f t="shared" si="390"/>
        <v>0.5582659024</v>
      </c>
      <c r="R96" s="62">
        <f>IF(P96&lt;Master_sheet_Kriterien!$J$46,1,IF(P96&lt;Master_sheet_Kriterien!$K$46,2,IF(P96&lt;Master_sheet_Kriterien!$L$46,3,IF(P96&lt;Master_sheet_Kriterien!$M$46,4,5))))</f>
        <v>5</v>
      </c>
      <c r="S96" s="62">
        <f>IF(Q96&lt;Master_sheet_Kriterien!$J$46,1,IF(Q96&lt;Master_sheet_Kriterien!$K$46,2,IF(Q96&lt;Master_sheet_Kriterien!$L$46,3,IF(Q96&lt;Master_sheet_Kriterien!$M$46,4,5))))</f>
        <v>5</v>
      </c>
      <c r="T96" s="61">
        <f>VLOOKUP($D96,EW_19_Kreise!$A$6:$CQ$406,Calc_Targetkreise!T$5,FALSE)/1000/F96</f>
        <v>0.3009066627</v>
      </c>
      <c r="U96" s="63">
        <f>VLOOKUP($D96,BW_17_Kreise!$B$7:$CC$410,Calc_Targetkreise!U$5,FALSE)/1000/$G96</f>
        <v>0.3477157788</v>
      </c>
      <c r="V96" s="61">
        <f>VLOOKUP(Calc_Targetkreise!$D96,EW_Erg_09_14_Kreise!$A$7:$BK$412,Calc_Targetkreise!V$5,FALSE)/1000/$H96</f>
        <v>0.3867388582</v>
      </c>
      <c r="W96" s="61">
        <f>VLOOKUP(Calc_Targetkreise!$D96,EW_Erg_09_14_Kreise!$A$7:$BK$412,Calc_Targetkreise!W$5,FALSE)/1000/CK96</f>
        <v>0.411673094</v>
      </c>
      <c r="X96" s="61">
        <f>VLOOKUP($D96,EW_19_Kreise!$A$6:$CQ$406,Calc_Targetkreise!X$5,FALSE)/1000/F96</f>
        <v>0.1623704768</v>
      </c>
      <c r="Y96" s="63">
        <f>VLOOKUP($D96,BW_17_Kreise!$B$7:$CC$410,Calc_Targetkreise!Y$5,FALSE)/1000/$G96</f>
        <v>0.2121403686</v>
      </c>
      <c r="Z96" s="61">
        <f>VLOOKUP(Calc_Targetkreise!$D96,EW_Erg_09_14_Kreise!$A$7:$BK$412,Calc_Targetkreise!Z$5,FALSE)/1000/$H96</f>
        <v>0.2993128662</v>
      </c>
      <c r="AA96" s="61">
        <f>VLOOKUP(Calc_Targetkreise!$D96,EW_Erg_09_14_Kreise!$A$7:$BK$412,Calc_Targetkreise!AA$5,FALSE)/1000/$H96</f>
        <v>0.1541490825</v>
      </c>
      <c r="AB96" s="61">
        <f>VLOOKUP($D96,EW_19_Kreise!$A$6:$CQ$406,Calc_Targetkreise!AB$5,FALSE)/1000/F96</f>
        <v>0.242003785</v>
      </c>
      <c r="AC96" s="63">
        <f>VLOOKUP($D96,BW_17_Kreise!$B$7:$CC$410,Calc_Targetkreise!AC$5,FALSE)/1000/$G96</f>
        <v>0.08133569341</v>
      </c>
      <c r="AD96" s="61">
        <f>VLOOKUP(Calc_Targetkreise!$D96,EW_Erg_09_14_Kreise!$A$7:$BK$412,Calc_Targetkreise!AD$5,FALSE)/1000/$H96</f>
        <v>0.1021232358</v>
      </c>
      <c r="AE96" s="62">
        <f>IF(AC96&lt;Master_sheet_Kriterien!$J$54,1,IF(AC96&lt;Master_sheet_Kriterien!$K$54,2,IF(AC96&lt;Master_sheet_Kriterien!$L$54,3,IF(AC96&lt;Master_sheet_Kriterien!$M$54,4,5))))</f>
        <v>3</v>
      </c>
      <c r="AF96" s="61">
        <f>VLOOKUP(Calc_Targetkreise!$D96,EW_Erg_09_14_Kreise!$A$7:$BK$412,Calc_Targetkreise!AF$5,FALSE)/1000/$H96</f>
        <v>0.1027724961</v>
      </c>
      <c r="AG96" s="63">
        <f>VLOOKUP($D96,BW_17_Kreise!$B$7:$CC$410,Calc_Targetkreise!AG$5,FALSE)/1000/$G96</f>
        <v>0.1612974826</v>
      </c>
      <c r="AH96" s="61">
        <f>VLOOKUP(Calc_Targetkreise!$D96,EW_Erg_09_14_Kreise!$A$7:$BK$412,Calc_Targetkreise!AH$5,FALSE)/1000/$H96</f>
        <v>0.05099398661</v>
      </c>
      <c r="AI96" s="61">
        <f>VLOOKUP(Calc_Targetkreise!$D96,EW_Erg_09_14_Kreise!$A$7:$BK$412,Calc_Targetkreise!AI$5,FALSE)/1000/$H96</f>
        <v>0.1261961075</v>
      </c>
      <c r="AJ96" s="63">
        <f>VLOOKUP($D96,BW_17_Kreise!$B$7:$CC$410,Calc_Targetkreise!AJ$5,FALSE)/1000/$G96</f>
        <v>0.06786356485</v>
      </c>
      <c r="AK96" s="61">
        <f>VLOOKUP(Calc_Targetkreise!$D96,EW_Erg_09_14_Kreise!$A$7:$BK$412,Calc_Targetkreise!AK$5,FALSE)/1000/$H96</f>
        <v>0.04020003401</v>
      </c>
      <c r="AL96" s="61">
        <f>VLOOKUP(Calc_Targetkreise!$D96,EW_Erg_09_14_Kreise!$A$7:$BK$412,Calc_Targetkreise!AL$5,FALSE)/1000/$H96</f>
        <v>0.02623320812</v>
      </c>
      <c r="AM96" s="61">
        <f>VLOOKUP($D96,EW_19_Kreise!$A$6:$CQ$406,Calc_Targetkreise!AM$5,FALSE)/1000/F96</f>
        <v>0.08124060453</v>
      </c>
      <c r="AN96" s="63">
        <f>VLOOKUP($D96,BW_17_Kreise!$B$7:$CC$410,Calc_Targetkreise!AN$5,FALSE)/1000/$G96</f>
        <v>0.09401831872</v>
      </c>
      <c r="AO96" s="61">
        <f>VLOOKUP(Calc_Targetkreise!$D96,EW_Erg_09_14_Kreise!$A$7:$BK$412,Calc_Targetkreise!AO$5,FALSE)/1000/$H96</f>
        <v>0.05853004375</v>
      </c>
      <c r="AP96" s="61">
        <f>VLOOKUP(Calc_Targetkreise!$D96,EW_Erg_09_14_Kreise!$A$7:$BK$412,Calc_Targetkreise!AP$5,FALSE)/1000/$H96</f>
        <v>0.0001545857874</v>
      </c>
      <c r="AQ96" s="61">
        <f t="shared" ref="AQ96:AR96" si="391">1-U96-Y96-AC96-AG96-AJ96-AN96</f>
        <v>0.03562879299</v>
      </c>
      <c r="AR96" s="61">
        <f t="shared" si="391"/>
        <v>0.06210097544</v>
      </c>
      <c r="AS96" s="61">
        <f t="shared" si="11"/>
        <v>0.1788214259</v>
      </c>
      <c r="AT96" s="63">
        <f>VLOOKUP($D96,BW_17_Kreise!$B$7:$CC$410,Calc_Targetkreise!AT$5,FALSE)/1000/$G96</f>
        <v>0.003840750731</v>
      </c>
      <c r="AU96" s="61">
        <f>VLOOKUP(Calc_Targetkreise!$D96,EW_Erg_09_14_Kreise!$A$7:$BK$412,Calc_Targetkreise!AU$5,FALSE)/1000/$H96</f>
        <v>0.01356490284</v>
      </c>
      <c r="AV96" s="62">
        <f>IF(AU96&lt;Master_sheet_Kriterien!$J$44,1,IF(AU96&lt;Master_sheet_Kriterien!$K$44,2,IF(AU96&lt;Master_sheet_Kriterien!$L$44,3,IF(AU96&lt;Master_sheet_Kriterien!$M$44,4,5))))</f>
        <v>4</v>
      </c>
      <c r="AW96" s="61">
        <f>VLOOKUP(Calc_Targetkreise!$D96,EW_Erg_09_14_Kreise!$A$7:$BK$412,Calc_Targetkreise!AW$5,FALSE)/1000/$H96</f>
        <v>0.005742862001</v>
      </c>
      <c r="AX96" s="61">
        <f>VLOOKUP($D96,EW_19_Kreise!$A$6:$CQ$406,Calc_Targetkreise!AX$5,FALSE)/1000/F96</f>
        <v>0.007187533555</v>
      </c>
      <c r="AY96" s="62">
        <f>IF(AX96&lt;Master_sheet_Kriterien!$J$56,1,IF(AX96&lt;Master_sheet_Kriterien!$K$56,2,IF(AX96&lt;Master_sheet_Kriterien!$L$56,3,IF(AX96&lt;Master_sheet_Kriterien!$M$56,4,5))))</f>
        <v>4</v>
      </c>
      <c r="AZ96" s="64">
        <f>VLOOKUP($D96,EW_19_Kreise!$A$6:$CQ$406,Calc_Targetkreise!AZ$5,FALSE)</f>
        <v>2142</v>
      </c>
      <c r="BA96" s="62">
        <f>IF(AZ96&lt;Master_sheet_Kriterien!$J$57,1,IF(AZ96&lt;Master_sheet_Kriterien!$K$57,2,IF(AZ96&lt;Master_sheet_Kriterien!$L$57,3,IF(AZ96&lt;Master_sheet_Kriterien!$M$56,4,5))))</f>
        <v>5</v>
      </c>
      <c r="BB96" s="59">
        <f>VLOOKUP($D96,Struktur_daten_BW_2017!$B$7:$AH$452,Calc_Targetkreise!BB$5,FALSE)</f>
        <v>522.1495189</v>
      </c>
      <c r="BC96" s="62">
        <f>IF(BB96&lt;Master_sheet_Kriterien!$J$8,1,IF(BB96&lt;Master_sheet_Kriterien!$K$8,2,IF(BB96&lt;Master_sheet_Kriterien!$L$8,3,IF(BB96&lt;Master_sheet_Kriterien!$M$8,4,5))))</f>
        <v>4</v>
      </c>
      <c r="BD96" s="65">
        <f t="shared" si="12"/>
        <v>46.53051947</v>
      </c>
      <c r="BE96" s="62">
        <f>IF(BD96&lt;Master_sheet_Kriterien!$J$10,1,IF(BD96&lt;Master_sheet_Kriterien!$K$10,2,IF(BD96&lt;Master_sheet_Kriterien!$L$10,3,IF(BD96&lt;Master_sheet_Kriterien!$M$10,4,5))))</f>
        <v>5</v>
      </c>
      <c r="BF96" s="65">
        <f>VLOOKUP($D96,Struktur_daten_BW_2017!$B$7:$AH$452,Calc_Targetkreise!BF$5,FALSE)</f>
        <v>7.804515174</v>
      </c>
      <c r="BG96" s="62">
        <f>IF(BF96&lt;Master_sheet_Kriterien!$J$12,1,IF(BF96&lt;Master_sheet_Kriterien!$K$12,2,IF(BF96&lt;Master_sheet_Kriterien!$L$12,3,IF(BF96&lt;Master_sheet_Kriterien!$M$12,4,5))))</f>
        <v>3</v>
      </c>
      <c r="BH96" s="65">
        <f>VLOOKUP($D96,Struktur_daten_BW_2017!$B$7:$AH$452,Calc_Targetkreise!BH$5,FALSE)</f>
        <v>10.96580311</v>
      </c>
      <c r="BI96" s="62">
        <f>IF(BH96&lt;Master_sheet_Kriterien!$J$14,1,IF(BH96&lt;Master_sheet_Kriterien!$K$14,2,IF(BH96&lt;Master_sheet_Kriterien!$L$14,3,IF(BH96&lt;Master_sheet_Kriterien!$M$14,4,5))))</f>
        <v>2</v>
      </c>
      <c r="BJ96" s="65">
        <f>VLOOKUP($D96,Struktur_daten_BW_2017!$B$7:$AH$452,Calc_Targetkreise!BJ$5,FALSE)</f>
        <v>36.66580311</v>
      </c>
      <c r="BK96" s="62">
        <f>IF(BJ96&lt;Master_sheet_Kriterien!$J$16,1,IF(BJ96&lt;Master_sheet_Kriterien!$K$16,2,IF(BJ96&lt;Master_sheet_Kriterien!$L$16,3,IF(BJ96&lt;Master_sheet_Kriterien!$M$16,4,5))))</f>
        <v>4</v>
      </c>
      <c r="BL96" s="65">
        <f>VLOOKUP($D96,Struktur_daten_BW_2017!$B$7:$AH$452,Calc_Targetkreise!BL$5,FALSE)</f>
        <v>16.3819393</v>
      </c>
      <c r="BM96" s="62">
        <f>IF(BL96&lt;Master_sheet_Kriterien!$J$18,1,IF(BL96&lt;Master_sheet_Kriterien!$K$18,2,IF(BL96&lt;Master_sheet_Kriterien!$L$18,3,IF(BL96&lt;Master_sheet_Kriterien!$M$18,4,5))))</f>
        <v>3</v>
      </c>
      <c r="BN96" s="65">
        <f>VLOOKUP($D96,Struktur_daten_BW_2017!$B$7:$AH$452,Calc_Targetkreise!BN$5,FALSE)</f>
        <v>10.42516654</v>
      </c>
      <c r="BO96" s="62">
        <f>IF(BN96&lt;Master_sheet_Kriterien!$J$20,1,IF(BN96&lt;Master_sheet_Kriterien!$K$20,2,IF(BN96&lt;Master_sheet_Kriterien!$L$20,3,IF(BN96&lt;Master_sheet_Kriterien!$M$20,4,5))))</f>
        <v>2</v>
      </c>
      <c r="BP96" s="59">
        <f>VLOOKUP($D96,Struktur_daten_BW_2017!$B$7:$AH$452,Calc_Targetkreise!BP$5,FALSE)</f>
        <v>22669</v>
      </c>
      <c r="BQ96" s="62">
        <f>IF(BP96&lt;Master_sheet_Kriterien!$J$38,1,IF(BP96&lt;Master_sheet_Kriterien!$K$38,2,IF(BP96&lt;Master_sheet_Kriterien!$L$38,3,IF(BP96&lt;Master_sheet_Kriterien!$M$38,4,5))))</f>
        <v>4</v>
      </c>
      <c r="BR96" s="65">
        <f>VLOOKUP($D96,Struktur_daten_BW_2017!$B$7:$AH$452,Calc_Targetkreise!BR$5,FALSE)</f>
        <v>44</v>
      </c>
      <c r="BS96" s="62">
        <f>IF(BR96&lt;Master_sheet_Kriterien!$J$24,1,IF(BR96&lt;Master_sheet_Kriterien!$K$24,2,IF(BR96&lt;Master_sheet_Kriterien!$L$24,3,IF(BR96&lt;Master_sheet_Kriterien!$M$24,4,5))))</f>
        <v>5</v>
      </c>
      <c r="BT96" s="65">
        <f>VLOOKUP($D96,Struktur_daten_BW_2017!$B$7:$AH$452,Calc_Targetkreise!BT$5,FALSE)</f>
        <v>12.7</v>
      </c>
      <c r="BU96" s="62">
        <f>IF(BT96&lt;Master_sheet_Kriterien!$J$26,1,IF(BT96&lt;Master_sheet_Kriterien!$K$26,2,IF(BT96&lt;Master_sheet_Kriterien!$L$26,3,IF(BT96&lt;Master_sheet_Kriterien!$M$26,4,5))))</f>
        <v>2</v>
      </c>
      <c r="BV96" s="65">
        <f t="shared" si="13"/>
        <v>7.57174</v>
      </c>
      <c r="BW96" s="62">
        <f>IF(BV96&lt;Master_sheet_Kriterien!$J$28,1,IF(BV96&lt;Master_sheet_Kriterien!$K$28,2,IF(BV96&lt;Master_sheet_Kriterien!$L$28,3,IF(BV96&lt;Master_sheet_Kriterien!$M$28,4,5))))</f>
        <v>5</v>
      </c>
      <c r="BX96" s="65">
        <f>VLOOKUP($D96,Struktur_daten_BW_2017!$B$7:$AH$452,Calc_Targetkreise!BX$5,FALSE)</f>
        <v>13.38582677</v>
      </c>
      <c r="BY96" s="62">
        <f>IF(BX96&lt;Master_sheet_Kriterien!$J$30,1,IF(BX96&lt;Master_sheet_Kriterien!$K$30,2,IF(BX96&lt;Master_sheet_Kriterien!$L$30,3,IF(BX96&lt;Master_sheet_Kriterien!$M$30,4,5))))</f>
        <v>1</v>
      </c>
      <c r="BZ96" s="65">
        <f>CL96/1000</f>
        <v>8</v>
      </c>
      <c r="CA96" s="62">
        <f>IF(BZ96&lt;Master_sheet_Kriterien!$J$32,1,IF(BZ96&lt;Master_sheet_Kriterien!$K$32,2,IF(BZ96&lt;Master_sheet_Kriterien!$L$32,3,IF(BZ96&lt;Master_sheet_Kriterien!$M$32,4,5))))</f>
        <v>1</v>
      </c>
      <c r="CB96" s="65">
        <f>BZ96/CM96*100</f>
        <v>1.3418316</v>
      </c>
      <c r="CC96" s="62">
        <f>IF(CB96&lt;Master_sheet_Kriterien!$J$34,1,IF(CB96&lt;Master_sheet_Kriterien!$K$34,2,IF(CB96&lt;Master_sheet_Kriterien!$L$34,3,IF(CB96&lt;Master_sheet_Kriterien!$M$34,4,5))))</f>
        <v>1</v>
      </c>
      <c r="CD96" s="65">
        <f>100-VLOOKUP($D96,Struktur_daten_BW_2017!$B$7:$AH$452,Calc_Targetkreise!CD$5,FALSE)</f>
        <v>43.39289415</v>
      </c>
      <c r="CE96" s="62">
        <f>IF(CD96&lt;Master_sheet_Kriterien!$J$40,1,IF(CD96&lt;Master_sheet_Kriterien!$K$40,2,IF(CD96&lt;Master_sheet_Kriterien!$L$40,3,IF(CD96&lt;Master_sheet_Kriterien!$M$40,4,5))))</f>
        <v>2</v>
      </c>
      <c r="CF96" s="61"/>
      <c r="CG96" s="59">
        <f>VLOOKUP($D96,EW_19_Kreise!$A$6:$CQ$406,Calc_Targetkreise!CG$5,FALSE)/1000</f>
        <v>455.483</v>
      </c>
      <c r="CH96" s="59">
        <f>VLOOKUP($D96,BW_17_Kreise!$B$7:$CC$410,Calc_Targetkreise!CH$5,FALSE)/1000</f>
        <v>453.435</v>
      </c>
      <c r="CI96" s="59">
        <f>VLOOKUP($D96,EW_Erg_09_14_Kreise!$A$10:$BK$412,Calc_Targetkreise!CI$5,FALSE)/1000</f>
        <v>449.917</v>
      </c>
      <c r="CJ96" s="59">
        <f>VLOOKUP($D96,EW_Erg_09_14_Kreise!$A$10:$BK$412,Calc_Targetkreise!CJ$5,FALSE)/1000</f>
        <v>443.669</v>
      </c>
      <c r="CK96" s="59">
        <f>VLOOKUP($D96,EW_Erg_09_14_Kreise!$A$10:$BK$412,Calc_Targetkreise!CK$5,FALSE)/1000</f>
        <v>202.26</v>
      </c>
      <c r="CL96" s="45">
        <v>8000.0</v>
      </c>
      <c r="CM96" s="59">
        <f>VLOOKUP($D96,Struktur_daten_BW_2017!$B$7:$AH$452,Calc_Targetkreise!CM$5,FALSE)</f>
        <v>596.2</v>
      </c>
      <c r="CN96" s="66">
        <v>41.0</v>
      </c>
      <c r="CO96" s="67">
        <f t="shared" si="16"/>
        <v>0.06876886951</v>
      </c>
      <c r="CP96" s="62">
        <f>IF(CO96&lt;Master_sheet_Kriterien!$J$58,1,IF(CO96&lt;Master_sheet_Kriterien!$K$58,2,IF(CO96&lt;Master_sheet_Kriterien!$L$58,3,IF(CO96&lt;Master_sheet_Kriterien!$M$58,4,5))))</f>
        <v>2</v>
      </c>
      <c r="CQ96" s="66">
        <v>27.0</v>
      </c>
      <c r="CR96" s="67">
        <f t="shared" si="17"/>
        <v>0.0452868165</v>
      </c>
      <c r="CS96" s="62">
        <f>IF(CR96&lt;Master_sheet_Kriterien!$J$59,1,IF(CR96&lt;Master_sheet_Kriterien!$K$59,2,IF(CR96&lt;Master_sheet_Kriterien!$L$59,3,IF(CR96&lt;Master_sheet_Kriterien!$M$59,4,5))))</f>
        <v>1</v>
      </c>
      <c r="CT96" s="66">
        <v>14.0</v>
      </c>
      <c r="CU96" s="44"/>
      <c r="CV96" s="66">
        <v>0.0</v>
      </c>
      <c r="CW96" s="68"/>
      <c r="CY96" s="31">
        <f t="shared" si="18"/>
        <v>5382</v>
      </c>
      <c r="DB96" s="76" t="str">
        <f t="shared" si="19"/>
        <v>Rhein-Sieg-Kreis</v>
      </c>
      <c r="DC96" s="58">
        <f t="shared" si="20"/>
        <v>57</v>
      </c>
      <c r="DD96" s="77">
        <f t="shared" si="21"/>
        <v>193</v>
      </c>
      <c r="DE96" s="72">
        <f t="shared" si="22"/>
        <v>0.007187533555</v>
      </c>
      <c r="DG96" s="76" t="str">
        <f t="shared" si="23"/>
        <v>Rhein-Sieg-Kreis</v>
      </c>
      <c r="DH96" s="58" t="str">
        <f t="shared" si="24"/>
        <v>#REF!</v>
      </c>
      <c r="DI96" s="75">
        <f t="shared" si="25"/>
        <v>184.6876887</v>
      </c>
      <c r="DJ96" s="78">
        <f t="shared" si="26"/>
        <v>0.007187533555</v>
      </c>
      <c r="DK96" s="75"/>
      <c r="DL96" s="75"/>
      <c r="DM96" s="75"/>
      <c r="DN96" s="75"/>
      <c r="DO96" s="75"/>
      <c r="DP96" s="44"/>
    </row>
    <row r="97" ht="16.5" customHeight="1">
      <c r="A97" s="58">
        <f t="shared" si="5"/>
        <v>201</v>
      </c>
      <c r="B97" s="58">
        <f t="shared" si="6"/>
        <v>153</v>
      </c>
      <c r="C97" s="58" t="s">
        <v>227</v>
      </c>
      <c r="D97" s="58">
        <v>5512.0</v>
      </c>
      <c r="E97" s="58" t="s">
        <v>254</v>
      </c>
      <c r="F97" s="59">
        <f>VLOOKUP($D97,EW_19_Kreise!$A$6:$CQ$406,Calc_Targetkreise!F$5,FALSE)/1000</f>
        <v>51.803</v>
      </c>
      <c r="G97" s="59">
        <f>VLOOKUP($D97,BW_17_Kreise!$B$7:$CC$410,Calc_Targetkreise!G$5,FALSE)/1000</f>
        <v>65.788</v>
      </c>
      <c r="H97" s="59">
        <f>VLOOKUP($D97,EW_Erg_09_14_Kreise!$A$10:$BK$412,Calc_Targetkreise!H$5,FALSE)/1000</f>
        <v>43.939</v>
      </c>
      <c r="I97" s="60">
        <f t="shared" ref="I97:K97" si="392">F97/CG97</f>
        <v>0.5886771441</v>
      </c>
      <c r="J97" s="60">
        <f t="shared" si="392"/>
        <v>0.7446124593</v>
      </c>
      <c r="K97" s="60">
        <f t="shared" si="392"/>
        <v>0.4910866965</v>
      </c>
      <c r="L97" s="61">
        <f t="shared" ref="L97:M97" si="393">1-(T97+X97)</f>
        <v>0.5087350153</v>
      </c>
      <c r="M97" s="61">
        <f t="shared" si="393"/>
        <v>0.3940536268</v>
      </c>
      <c r="N97" s="62">
        <f>IF(L97&lt;Master_sheet_Kriterien!$J$46,1,IF(L97&lt;Master_sheet_Kriterien!$K$46,2,IF(L97&lt;Master_sheet_Kriterien!$L$46,3,IF(L97&lt;Master_sheet_Kriterien!$M$46,4,5))))</f>
        <v>4</v>
      </c>
      <c r="O97" s="62">
        <f>IF(M97&lt;Master_sheet_Kriterien!$J$46,1,IF(M97&lt;Master_sheet_Kriterien!$K$46,2,IF(M97&lt;Master_sheet_Kriterien!$L$46,3,IF(M97&lt;Master_sheet_Kriterien!$M$46,4,5))))</f>
        <v>2</v>
      </c>
      <c r="P97" s="61">
        <f t="shared" ref="P97:Q97" si="394">1-(T97+AM97)</f>
        <v>0.6338242959</v>
      </c>
      <c r="Q97" s="61">
        <f t="shared" si="394"/>
        <v>0.5938469022</v>
      </c>
      <c r="R97" s="62">
        <f>IF(P97&lt;Master_sheet_Kriterien!$J$46,1,IF(P97&lt;Master_sheet_Kriterien!$K$46,2,IF(P97&lt;Master_sheet_Kriterien!$L$46,3,IF(P97&lt;Master_sheet_Kriterien!$M$46,4,5))))</f>
        <v>5</v>
      </c>
      <c r="S97" s="62">
        <f>IF(Q97&lt;Master_sheet_Kriterien!$J$46,1,IF(Q97&lt;Master_sheet_Kriterien!$K$46,2,IF(Q97&lt;Master_sheet_Kriterien!$L$46,3,IF(Q97&lt;Master_sheet_Kriterien!$M$46,4,5))))</f>
        <v>5</v>
      </c>
      <c r="T97" s="61">
        <f>VLOOKUP($D97,EW_19_Kreise!$A$6:$CQ$406,Calc_Targetkreise!T$5,FALSE)/1000/F97</f>
        <v>0.2428816864</v>
      </c>
      <c r="U97" s="63">
        <f>VLOOKUP($D97,BW_17_Kreise!$B$7:$CC$410,Calc_Targetkreise!U$5,FALSE)/1000/$G97</f>
        <v>0.2808414908</v>
      </c>
      <c r="V97" s="61">
        <f>VLOOKUP(Calc_Targetkreise!$D97,EW_Erg_09_14_Kreise!$A$7:$BK$412,Calc_Targetkreise!V$5,FALSE)/1000/$H97</f>
        <v>0.2911536448</v>
      </c>
      <c r="W97" s="61">
        <f>VLOOKUP(Calc_Targetkreise!$D97,EW_Erg_09_14_Kreise!$A$7:$BK$412,Calc_Targetkreise!W$5,FALSE)/1000/CK97</f>
        <v>0.3220757148</v>
      </c>
      <c r="X97" s="61">
        <f>VLOOKUP($D97,EW_19_Kreise!$A$6:$CQ$406,Calc_Targetkreise!X$5,FALSE)/1000/F97</f>
        <v>0.2483832983</v>
      </c>
      <c r="Y97" s="63">
        <f>VLOOKUP($D97,BW_17_Kreise!$B$7:$CC$410,Calc_Targetkreise!Y$5,FALSE)/1000/$G97</f>
        <v>0.3251048823</v>
      </c>
      <c r="Z97" s="61">
        <f>VLOOKUP(Calc_Targetkreise!$D97,EW_Erg_09_14_Kreise!$A$7:$BK$412,Calc_Targetkreise!Z$5,FALSE)/1000/$H97</f>
        <v>0.4381073761</v>
      </c>
      <c r="AA97" s="61">
        <f>VLOOKUP(Calc_Targetkreise!$D97,EW_Erg_09_14_Kreise!$A$7:$BK$412,Calc_Targetkreise!AA$5,FALSE)/1000/$H97</f>
        <v>0.3006668336</v>
      </c>
      <c r="AB97" s="61">
        <f>VLOOKUP($D97,EW_19_Kreise!$A$6:$CQ$406,Calc_Targetkreise!AB$5,FALSE)/1000/F97</f>
        <v>0.173117387</v>
      </c>
      <c r="AC97" s="63">
        <f>VLOOKUP($D97,BW_17_Kreise!$B$7:$CC$410,Calc_Targetkreise!AC$5,FALSE)/1000/$G97</f>
        <v>0.04804827628</v>
      </c>
      <c r="AD97" s="61">
        <f>VLOOKUP(Calc_Targetkreise!$D97,EW_Erg_09_14_Kreise!$A$7:$BK$412,Calc_Targetkreise!AD$5,FALSE)/1000/$H97</f>
        <v>0.06370195043</v>
      </c>
      <c r="AE97" s="62">
        <f>IF(AC97&lt;Master_sheet_Kriterien!$J$54,1,IF(AC97&lt;Master_sheet_Kriterien!$K$54,2,IF(AC97&lt;Master_sheet_Kriterien!$L$54,3,IF(AC97&lt;Master_sheet_Kriterien!$M$54,4,5))))</f>
        <v>1</v>
      </c>
      <c r="AF97" s="61">
        <f>VLOOKUP(Calc_Targetkreise!$D97,EW_Erg_09_14_Kreise!$A$7:$BK$412,Calc_Targetkreise!AF$5,FALSE)/1000/$H97</f>
        <v>0.07009718018</v>
      </c>
      <c r="AG97" s="63">
        <f>VLOOKUP($D97,BW_17_Kreise!$B$7:$CC$410,Calc_Targetkreise!AG$5,FALSE)/1000/$G97</f>
        <v>0.1037575242</v>
      </c>
      <c r="AH97" s="61">
        <f>VLOOKUP(Calc_Targetkreise!$D97,EW_Erg_09_14_Kreise!$A$7:$BK$412,Calc_Targetkreise!AH$5,FALSE)/1000/$H97</f>
        <v>0.02448849541</v>
      </c>
      <c r="AI97" s="61">
        <f>VLOOKUP(Calc_Targetkreise!$D97,EW_Erg_09_14_Kreise!$A$7:$BK$412,Calc_Targetkreise!AI$5,FALSE)/1000/$H97</f>
        <v>0.07255513325</v>
      </c>
      <c r="AJ97" s="63">
        <f>VLOOKUP($D97,BW_17_Kreise!$B$7:$CC$410,Calc_Targetkreise!AJ$5,FALSE)/1000/$G97</f>
        <v>0.07173040676</v>
      </c>
      <c r="AK97" s="61">
        <f>VLOOKUP(Calc_Targetkreise!$D97,EW_Erg_09_14_Kreise!$A$7:$BK$412,Calc_Targetkreise!AK$5,FALSE)/1000/$H97</f>
        <v>0.04802112019</v>
      </c>
      <c r="AL97" s="61">
        <f>VLOOKUP(Calc_Targetkreise!$D97,EW_Erg_09_14_Kreise!$A$7:$BK$412,Calc_Targetkreise!AL$5,FALSE)/1000/$H97</f>
        <v>0.04424315528</v>
      </c>
      <c r="AM97" s="61">
        <f>VLOOKUP($D97,EW_19_Kreise!$A$6:$CQ$406,Calc_Targetkreise!AM$5,FALSE)/1000/F97</f>
        <v>0.1232940177</v>
      </c>
      <c r="AN97" s="63">
        <f>VLOOKUP($D97,BW_17_Kreise!$B$7:$CC$410,Calc_Targetkreise!AN$5,FALSE)/1000/$G97</f>
        <v>0.125311607</v>
      </c>
      <c r="AO97" s="61">
        <f>VLOOKUP(Calc_Targetkreise!$D97,EW_Erg_09_14_Kreise!$A$7:$BK$412,Calc_Targetkreise!AO$5,FALSE)/1000/$H97</f>
        <v>0.05625981474</v>
      </c>
      <c r="AP97" s="61">
        <f>VLOOKUP(Calc_Targetkreise!$D97,EW_Erg_09_14_Kreise!$A$7:$BK$412,Calc_Targetkreise!AP$5,FALSE)/1000/$H97</f>
        <v>0.000341382371</v>
      </c>
      <c r="AQ97" s="61">
        <f t="shared" ref="AQ97:AR97" si="395">1-U97-Y97-AC97-AG97-AJ97-AN97</f>
        <v>0.04520581261</v>
      </c>
      <c r="AR97" s="61">
        <f t="shared" si="395"/>
        <v>0.07826759826</v>
      </c>
      <c r="AS97" s="61">
        <f t="shared" si="11"/>
        <v>0.1900206006</v>
      </c>
      <c r="AT97" s="63">
        <f>VLOOKUP($D97,BW_17_Kreise!$B$7:$CC$410,Calc_Targetkreise!AT$5,FALSE)/1000/$G97</f>
        <v>0.004225694656</v>
      </c>
      <c r="AU97" s="61">
        <f>VLOOKUP(Calc_Targetkreise!$D97,EW_Erg_09_14_Kreise!$A$7:$BK$412,Calc_Targetkreise!AU$5,FALSE)/1000/$H97</f>
        <v>0.01206217711</v>
      </c>
      <c r="AV97" s="62">
        <f>IF(AU97&lt;Master_sheet_Kriterien!$J$44,1,IF(AU97&lt;Master_sheet_Kriterien!$K$44,2,IF(AU97&lt;Master_sheet_Kriterien!$L$44,3,IF(AU97&lt;Master_sheet_Kriterien!$M$44,4,5))))</f>
        <v>3</v>
      </c>
      <c r="AW97" s="61">
        <f>VLOOKUP(Calc_Targetkreise!$D97,EW_Erg_09_14_Kreise!$A$7:$BK$412,Calc_Targetkreise!AW$5,FALSE)/1000/$H97</f>
        <v>0.007077994492</v>
      </c>
      <c r="AX97" s="61">
        <f>VLOOKUP($D97,EW_19_Kreise!$A$6:$CQ$406,Calc_Targetkreise!AX$5,FALSE)/1000/F97</f>
        <v>0.004401289501</v>
      </c>
      <c r="AY97" s="62">
        <f>IF(AX97&lt;Master_sheet_Kriterien!$J$56,1,IF(AX97&lt;Master_sheet_Kriterien!$K$56,2,IF(AX97&lt;Master_sheet_Kriterien!$L$56,3,IF(AX97&lt;Master_sheet_Kriterien!$M$56,4,5))))</f>
        <v>3</v>
      </c>
      <c r="AZ97" s="64">
        <f>VLOOKUP($D97,EW_19_Kreise!$A$6:$CQ$406,Calc_Targetkreise!AZ$5,FALSE)</f>
        <v>228</v>
      </c>
      <c r="BA97" s="62">
        <f>IF(AZ97&lt;Master_sheet_Kriterien!$J$57,1,IF(AZ97&lt;Master_sheet_Kriterien!$K$57,2,IF(AZ97&lt;Master_sheet_Kriterien!$L$57,3,IF(AZ97&lt;Master_sheet_Kriterien!$M$56,4,5))))</f>
        <v>2</v>
      </c>
      <c r="BB97" s="59">
        <f>VLOOKUP($D97,Struktur_daten_BW_2017!$B$7:$AH$452,Calc_Targetkreise!BB$5,FALSE)</f>
        <v>1150.6</v>
      </c>
      <c r="BC97" s="62">
        <f>IF(BB97&lt;Master_sheet_Kriterien!$J$8,1,IF(BB97&lt;Master_sheet_Kriterien!$K$8,2,IF(BB97&lt;Master_sheet_Kriterien!$L$8,3,IF(BB97&lt;Master_sheet_Kriterien!$M$8,4,5))))</f>
        <v>4</v>
      </c>
      <c r="BD97" s="65">
        <f t="shared" si="12"/>
        <v>21.44</v>
      </c>
      <c r="BE97" s="62">
        <f>IF(BD97&lt;Master_sheet_Kriterien!$J$10,1,IF(BD97&lt;Master_sheet_Kriterien!$K$10,2,IF(BD97&lt;Master_sheet_Kriterien!$L$10,3,IF(BD97&lt;Master_sheet_Kriterien!$M$10,4,5))))</f>
        <v>2</v>
      </c>
      <c r="BF97" s="65">
        <f>VLOOKUP($D97,Struktur_daten_BW_2017!$B$7:$AH$452,Calc_Targetkreise!BF$5,FALSE)</f>
        <v>8</v>
      </c>
      <c r="BG97" s="62">
        <f>IF(BF97&lt;Master_sheet_Kriterien!$J$12,1,IF(BF97&lt;Master_sheet_Kriterien!$K$12,2,IF(BF97&lt;Master_sheet_Kriterien!$L$12,3,IF(BF97&lt;Master_sheet_Kriterien!$M$12,4,5))))</f>
        <v>3</v>
      </c>
      <c r="BH97" s="65">
        <f>VLOOKUP($D97,Struktur_daten_BW_2017!$B$7:$AH$452,Calc_Targetkreise!BH$5,FALSE)</f>
        <v>11</v>
      </c>
      <c r="BI97" s="62">
        <f>IF(BH97&lt;Master_sheet_Kriterien!$J$14,1,IF(BH97&lt;Master_sheet_Kriterien!$K$14,2,IF(BH97&lt;Master_sheet_Kriterien!$L$14,3,IF(BH97&lt;Master_sheet_Kriterien!$M$14,4,5))))</f>
        <v>2</v>
      </c>
      <c r="BJ97" s="65">
        <f>VLOOKUP($D97,Struktur_daten_BW_2017!$B$7:$AH$452,Calc_Targetkreise!BJ$5,FALSE)</f>
        <v>37.5</v>
      </c>
      <c r="BK97" s="62">
        <f>IF(BJ97&lt;Master_sheet_Kriterien!$J$16,1,IF(BJ97&lt;Master_sheet_Kriterien!$K$16,2,IF(BJ97&lt;Master_sheet_Kriterien!$L$16,3,IF(BJ97&lt;Master_sheet_Kriterien!$M$16,4,5))))</f>
        <v>5</v>
      </c>
      <c r="BL97" s="65">
        <f>VLOOKUP($D97,Struktur_daten_BW_2017!$B$7:$AH$452,Calc_Targetkreise!BL$5,FALSE)</f>
        <v>17.4</v>
      </c>
      <c r="BM97" s="62">
        <f>IF(BL97&lt;Master_sheet_Kriterien!$J$18,1,IF(BL97&lt;Master_sheet_Kriterien!$K$18,2,IF(BL97&lt;Master_sheet_Kriterien!$L$18,3,IF(BL97&lt;Master_sheet_Kriterien!$M$18,4,5))))</f>
        <v>4</v>
      </c>
      <c r="BN97" s="65">
        <f>VLOOKUP($D97,Struktur_daten_BW_2017!$B$7:$AH$452,Calc_Targetkreise!BN$5,FALSE)</f>
        <v>10.5</v>
      </c>
      <c r="BO97" s="62">
        <f>IF(BN97&lt;Master_sheet_Kriterien!$J$20,1,IF(BN97&lt;Master_sheet_Kriterien!$K$20,2,IF(BN97&lt;Master_sheet_Kriterien!$L$20,3,IF(BN97&lt;Master_sheet_Kriterien!$M$20,4,5))))</f>
        <v>3</v>
      </c>
      <c r="BP97" s="59">
        <f>VLOOKUP($D97,Struktur_daten_BW_2017!$B$7:$AH$452,Calc_Targetkreise!BP$5,FALSE)</f>
        <v>19296</v>
      </c>
      <c r="BQ97" s="62">
        <f>IF(BP97&lt;Master_sheet_Kriterien!$J$38,1,IF(BP97&lt;Master_sheet_Kriterien!$K$38,2,IF(BP97&lt;Master_sheet_Kriterien!$L$38,3,IF(BP97&lt;Master_sheet_Kriterien!$M$38,4,5))))</f>
        <v>2</v>
      </c>
      <c r="BR97" s="65">
        <f>VLOOKUP($D97,Struktur_daten_BW_2017!$B$7:$AH$452,Calc_Targetkreise!BR$5,FALSE)</f>
        <v>35.4</v>
      </c>
      <c r="BS97" s="62">
        <f>IF(BR97&lt;Master_sheet_Kriterien!$J$24,1,IF(BR97&lt;Master_sheet_Kriterien!$K$24,2,IF(BR97&lt;Master_sheet_Kriterien!$L$24,3,IF(BR97&lt;Master_sheet_Kriterien!$M$24,4,5))))</f>
        <v>3</v>
      </c>
      <c r="BT97" s="65">
        <f>VLOOKUP($D97,Struktur_daten_BW_2017!$B$7:$AH$452,Calc_Targetkreise!BT$5,FALSE)</f>
        <v>13.3</v>
      </c>
      <c r="BU97" s="62">
        <f>IF(BT97&lt;Master_sheet_Kriterien!$J$26,1,IF(BT97&lt;Master_sheet_Kriterien!$K$26,2,IF(BT97&lt;Master_sheet_Kriterien!$L$26,3,IF(BT97&lt;Master_sheet_Kriterien!$M$26,4,5))))</f>
        <v>3</v>
      </c>
      <c r="BV97" s="65">
        <f t="shared" si="13"/>
        <v>3.5644</v>
      </c>
      <c r="BW97" s="62">
        <f>IF(BV97&lt;Master_sheet_Kriterien!$J$28,1,IF(BV97&lt;Master_sheet_Kriterien!$K$28,2,IF(BV97&lt;Master_sheet_Kriterien!$L$28,3,IF(BV97&lt;Master_sheet_Kriterien!$M$28,4,5))))</f>
        <v>2</v>
      </c>
      <c r="BX97" s="65">
        <f>VLOOKUP($D97,Struktur_daten_BW_2017!$B$7:$AH$452,Calc_Targetkreise!BX$5,FALSE)</f>
        <v>19.54887218</v>
      </c>
      <c r="BY97" s="62">
        <f>IF(BX97&lt;Master_sheet_Kriterien!$J$30,1,IF(BX97&lt;Master_sheet_Kriterien!$K$30,2,IF(BX97&lt;Master_sheet_Kriterien!$L$30,3,IF(BX97&lt;Master_sheet_Kriterien!$M$30,4,5))))</f>
        <v>2</v>
      </c>
      <c r="BZ97" s="65"/>
      <c r="CA97" s="62">
        <f>IF(BZ97&lt;Master_sheet_Kriterien!$J$32,1,IF(BZ97&lt;Master_sheet_Kriterien!$K$32,2,IF(BZ97&lt;Master_sheet_Kriterien!$L$32,3,IF(BZ97&lt;Master_sheet_Kriterien!$M$32,4,5))))</f>
        <v>1</v>
      </c>
      <c r="CB97" s="65"/>
      <c r="CC97" s="62">
        <f>IF(CB97&lt;Master_sheet_Kriterien!$J$34,1,IF(CB97&lt;Master_sheet_Kriterien!$K$34,2,IF(CB97&lt;Master_sheet_Kriterien!$L$34,3,IF(CB97&lt;Master_sheet_Kriterien!$M$34,4,5))))</f>
        <v>1</v>
      </c>
      <c r="CD97" s="65">
        <f>100-VLOOKUP($D97,Struktur_daten_BW_2017!$B$7:$AH$452,Calc_Targetkreise!CD$5,FALSE)</f>
        <v>59.4</v>
      </c>
      <c r="CE97" s="62">
        <f>IF(CD97&lt;Master_sheet_Kriterien!$J$40,1,IF(CD97&lt;Master_sheet_Kriterien!$K$40,2,IF(CD97&lt;Master_sheet_Kriterien!$L$40,3,IF(CD97&lt;Master_sheet_Kriterien!$M$40,4,5))))</f>
        <v>4</v>
      </c>
      <c r="CF97" s="61"/>
      <c r="CG97" s="59">
        <f>VLOOKUP($D97,EW_19_Kreise!$A$6:$CQ$406,Calc_Targetkreise!CG$5,FALSE)/1000</f>
        <v>87.999</v>
      </c>
      <c r="CH97" s="59">
        <f>VLOOKUP($D97,BW_17_Kreise!$B$7:$CC$410,Calc_Targetkreise!CH$5,FALSE)/1000</f>
        <v>88.352</v>
      </c>
      <c r="CI97" s="59">
        <f>VLOOKUP($D97,EW_Erg_09_14_Kreise!$A$10:$BK$412,Calc_Targetkreise!CI$5,FALSE)/1000</f>
        <v>89.473</v>
      </c>
      <c r="CJ97" s="59">
        <f>VLOOKUP($D97,EW_Erg_09_14_Kreise!$A$10:$BK$412,Calc_Targetkreise!CJ$5,FALSE)/1000</f>
        <v>90.966</v>
      </c>
      <c r="CK97" s="59">
        <f>VLOOKUP($D97,EW_Erg_09_14_Kreise!$A$10:$BK$412,Calc_Targetkreise!CK$5,FALSE)/1000</f>
        <v>36.479</v>
      </c>
      <c r="CL97" s="45"/>
      <c r="CM97" s="59">
        <f>VLOOKUP($D97,Struktur_daten_BW_2017!$B$7:$AH$452,Calc_Targetkreise!CM$5,FALSE)</f>
        <v>268</v>
      </c>
      <c r="CN97" s="66">
        <v>4.0</v>
      </c>
      <c r="CO97" s="67">
        <f t="shared" si="16"/>
        <v>0.01492537313</v>
      </c>
      <c r="CP97" s="62">
        <f>IF(CO97&lt;Master_sheet_Kriterien!$J$58,1,IF(CO97&lt;Master_sheet_Kriterien!$K$58,2,IF(CO97&lt;Master_sheet_Kriterien!$L$58,3,IF(CO97&lt;Master_sheet_Kriterien!$M$58,4,5))))</f>
        <v>1</v>
      </c>
      <c r="CQ97" s="66">
        <v>1.0</v>
      </c>
      <c r="CR97" s="67">
        <f t="shared" si="17"/>
        <v>0.003731343284</v>
      </c>
      <c r="CS97" s="62">
        <f>IF(CR97&lt;Master_sheet_Kriterien!$J$59,1,IF(CR97&lt;Master_sheet_Kriterien!$K$59,2,IF(CR97&lt;Master_sheet_Kriterien!$L$59,3,IF(CR97&lt;Master_sheet_Kriterien!$M$59,4,5))))</f>
        <v>1</v>
      </c>
      <c r="CT97" s="66">
        <v>3.0</v>
      </c>
      <c r="CU97" s="44"/>
      <c r="CV97" s="66">
        <v>0.0</v>
      </c>
      <c r="CW97" s="68"/>
      <c r="CY97" s="31">
        <f t="shared" si="18"/>
        <v>5512</v>
      </c>
      <c r="DB97" s="76" t="str">
        <f t="shared" si="19"/>
        <v>Bottrop, Stadt</v>
      </c>
      <c r="DC97" s="58">
        <f t="shared" si="20"/>
        <v>201</v>
      </c>
      <c r="DD97" s="77">
        <f t="shared" si="21"/>
        <v>153</v>
      </c>
      <c r="DE97" s="72">
        <f t="shared" si="22"/>
        <v>0.004401289501</v>
      </c>
      <c r="DG97" s="76" t="str">
        <f t="shared" si="23"/>
        <v>Bottrop, Stadt</v>
      </c>
      <c r="DH97" s="58" t="str">
        <f t="shared" si="24"/>
        <v>#REF!</v>
      </c>
      <c r="DI97" s="75">
        <f t="shared" si="25"/>
        <v>147.1492537</v>
      </c>
      <c r="DJ97" s="78">
        <f t="shared" si="26"/>
        <v>0.004401289501</v>
      </c>
      <c r="DK97" s="75"/>
      <c r="DL97" s="75"/>
      <c r="DM97" s="75"/>
      <c r="DN97" s="75"/>
      <c r="DO97" s="75"/>
      <c r="DP97" s="44"/>
    </row>
    <row r="98" ht="16.5" customHeight="1">
      <c r="A98" s="58">
        <f t="shared" si="5"/>
        <v>161</v>
      </c>
      <c r="B98" s="58">
        <f t="shared" si="6"/>
        <v>162</v>
      </c>
      <c r="C98" s="58" t="s">
        <v>227</v>
      </c>
      <c r="D98" s="58">
        <v>5513.0</v>
      </c>
      <c r="E98" s="58" t="s">
        <v>255</v>
      </c>
      <c r="F98" s="59">
        <f>VLOOKUP($D98,EW_19_Kreise!$A$6:$CQ$406,Calc_Targetkreise!F$5,FALSE)/1000</f>
        <v>87.643</v>
      </c>
      <c r="G98" s="59">
        <f>VLOOKUP($D98,BW_17_Kreise!$B$7:$CC$410,Calc_Targetkreise!G$5,FALSE)/1000</f>
        <v>118.066</v>
      </c>
      <c r="H98" s="59">
        <f>VLOOKUP($D98,EW_Erg_09_14_Kreise!$A$10:$BK$412,Calc_Targetkreise!H$5,FALSE)/1000</f>
        <v>80.327</v>
      </c>
      <c r="I98" s="60">
        <f t="shared" ref="I98:K98" si="396">F98/CG98</f>
        <v>0.5075839622</v>
      </c>
      <c r="J98" s="60">
        <f t="shared" si="396"/>
        <v>0.6738542321</v>
      </c>
      <c r="K98" s="60">
        <f t="shared" si="396"/>
        <v>0.4442594754</v>
      </c>
      <c r="L98" s="61">
        <f t="shared" ref="L98:M98" si="397">1-(T98+X98)</f>
        <v>0.547060233</v>
      </c>
      <c r="M98" s="61">
        <f t="shared" si="397"/>
        <v>0.4411939085</v>
      </c>
      <c r="N98" s="62">
        <f>IF(L98&lt;Master_sheet_Kriterien!$J$46,1,IF(L98&lt;Master_sheet_Kriterien!$K$46,2,IF(L98&lt;Master_sheet_Kriterien!$L$46,3,IF(L98&lt;Master_sheet_Kriterien!$M$46,4,5))))</f>
        <v>5</v>
      </c>
      <c r="O98" s="62">
        <f>IF(M98&lt;Master_sheet_Kriterien!$J$46,1,IF(M98&lt;Master_sheet_Kriterien!$K$46,2,IF(M98&lt;Master_sheet_Kriterien!$L$46,3,IF(M98&lt;Master_sheet_Kriterien!$M$46,4,5))))</f>
        <v>3</v>
      </c>
      <c r="P98" s="61">
        <f t="shared" ref="P98:Q98" si="398">1-(T98+AM98)</f>
        <v>0.6394692103</v>
      </c>
      <c r="Q98" s="61">
        <f t="shared" si="398"/>
        <v>0.6056019515</v>
      </c>
      <c r="R98" s="62">
        <f>IF(P98&lt;Master_sheet_Kriterien!$J$46,1,IF(P98&lt;Master_sheet_Kriterien!$K$46,2,IF(P98&lt;Master_sheet_Kriterien!$L$46,3,IF(P98&lt;Master_sheet_Kriterien!$M$46,4,5))))</f>
        <v>5</v>
      </c>
      <c r="S98" s="62">
        <f>IF(Q98&lt;Master_sheet_Kriterien!$J$46,1,IF(Q98&lt;Master_sheet_Kriterien!$K$46,2,IF(Q98&lt;Master_sheet_Kriterien!$L$46,3,IF(Q98&lt;Master_sheet_Kriterien!$M$46,4,5))))</f>
        <v>5</v>
      </c>
      <c r="T98" s="61">
        <f>VLOOKUP($D98,EW_19_Kreise!$A$6:$CQ$406,Calc_Targetkreise!T$5,FALSE)/1000/F98</f>
        <v>0.1962506989</v>
      </c>
      <c r="U98" s="63">
        <f>VLOOKUP($D98,BW_17_Kreise!$B$7:$CC$410,Calc_Targetkreise!U$5,FALSE)/1000/$G98</f>
        <v>0.2240441787</v>
      </c>
      <c r="V98" s="61">
        <f>VLOOKUP(Calc_Targetkreise!$D98,EW_Erg_09_14_Kreise!$A$7:$BK$412,Calc_Targetkreise!V$5,FALSE)/1000/$H98</f>
        <v>0.2362343919</v>
      </c>
      <c r="W98" s="61">
        <f>VLOOKUP(Calc_Targetkreise!$D98,EW_Erg_09_14_Kreise!$A$7:$BK$412,Calc_Targetkreise!W$5,FALSE)/1000/CK98</f>
        <v>0.2836788589</v>
      </c>
      <c r="X98" s="61">
        <f>VLOOKUP($D98,EW_19_Kreise!$A$6:$CQ$406,Calc_Targetkreise!X$5,FALSE)/1000/F98</f>
        <v>0.2566890682</v>
      </c>
      <c r="Y98" s="63">
        <f>VLOOKUP($D98,BW_17_Kreise!$B$7:$CC$410,Calc_Targetkreise!Y$5,FALSE)/1000/$G98</f>
        <v>0.3347619128</v>
      </c>
      <c r="Z98" s="61">
        <f>VLOOKUP(Calc_Targetkreise!$D98,EW_Erg_09_14_Kreise!$A$7:$BK$412,Calc_Targetkreise!Z$5,FALSE)/1000/$H98</f>
        <v>0.4614264195</v>
      </c>
      <c r="AA98" s="61">
        <f>VLOOKUP(Calc_Targetkreise!$D98,EW_Erg_09_14_Kreise!$A$7:$BK$412,Calc_Targetkreise!AA$5,FALSE)/1000/$H98</f>
        <v>0.3000361024</v>
      </c>
      <c r="AB98" s="61">
        <f>VLOOKUP($D98,EW_19_Kreise!$A$6:$CQ$406,Calc_Targetkreise!AB$5,FALSE)/1000/F98</f>
        <v>0.1562817339</v>
      </c>
      <c r="AC98" s="63">
        <f>VLOOKUP($D98,BW_17_Kreise!$B$7:$CC$410,Calc_Targetkreise!AC$5,FALSE)/1000/$G98</f>
        <v>0.04649094574</v>
      </c>
      <c r="AD98" s="61">
        <f>VLOOKUP(Calc_Targetkreise!$D98,EW_Erg_09_14_Kreise!$A$7:$BK$412,Calc_Targetkreise!AD$5,FALSE)/1000/$H98</f>
        <v>0.06057738992</v>
      </c>
      <c r="AE98" s="62">
        <f>IF(AC98&lt;Master_sheet_Kriterien!$J$54,1,IF(AC98&lt;Master_sheet_Kriterien!$K$54,2,IF(AC98&lt;Master_sheet_Kriterien!$L$54,3,IF(AC98&lt;Master_sheet_Kriterien!$M$54,4,5))))</f>
        <v>1</v>
      </c>
      <c r="AF98" s="61">
        <f>VLOOKUP(Calc_Targetkreise!$D98,EW_Erg_09_14_Kreise!$A$7:$BK$412,Calc_Targetkreise!AF$5,FALSE)/1000/$H98</f>
        <v>0.07158240691</v>
      </c>
      <c r="AG98" s="63">
        <f>VLOOKUP($D98,BW_17_Kreise!$B$7:$CC$410,Calc_Targetkreise!AG$5,FALSE)/1000/$G98</f>
        <v>0.09176223468</v>
      </c>
      <c r="AH98" s="61">
        <f>VLOOKUP(Calc_Targetkreise!$D98,EW_Erg_09_14_Kreise!$A$7:$BK$412,Calc_Targetkreise!AH$5,FALSE)/1000/$H98</f>
        <v>0.02204738133</v>
      </c>
      <c r="AI98" s="61">
        <f>VLOOKUP(Calc_Targetkreise!$D98,EW_Erg_09_14_Kreise!$A$7:$BK$412,Calc_Targetkreise!AI$5,FALSE)/1000/$H98</f>
        <v>0.06092596512</v>
      </c>
      <c r="AJ98" s="63">
        <f>VLOOKUP($D98,BW_17_Kreise!$B$7:$CC$410,Calc_Targetkreise!AJ$5,FALSE)/1000/$G98</f>
        <v>0.07371300798</v>
      </c>
      <c r="AK98" s="61">
        <f>VLOOKUP(Calc_Targetkreise!$D98,EW_Erg_09_14_Kreise!$A$7:$BK$412,Calc_Targetkreise!AK$5,FALSE)/1000/$H98</f>
        <v>0.05231117806</v>
      </c>
      <c r="AL98" s="61">
        <f>VLOOKUP(Calc_Targetkreise!$D98,EW_Erg_09_14_Kreise!$A$7:$BK$412,Calc_Targetkreise!AL$5,FALSE)/1000/$H98</f>
        <v>0.05544835485</v>
      </c>
      <c r="AM98" s="61">
        <f>VLOOKUP($D98,EW_19_Kreise!$A$6:$CQ$406,Calc_Targetkreise!AM$5,FALSE)/1000/F98</f>
        <v>0.1642800908</v>
      </c>
      <c r="AN98" s="63">
        <f>VLOOKUP($D98,BW_17_Kreise!$B$7:$CC$410,Calc_Targetkreise!AN$5,FALSE)/1000/$G98</f>
        <v>0.1703538699</v>
      </c>
      <c r="AO98" s="61">
        <f>VLOOKUP(Calc_Targetkreise!$D98,EW_Erg_09_14_Kreise!$A$7:$BK$412,Calc_Targetkreise!AO$5,FALSE)/1000/$H98</f>
        <v>0.07632551944</v>
      </c>
      <c r="AP98" s="61">
        <f>VLOOKUP(Calc_Targetkreise!$D98,EW_Erg_09_14_Kreise!$A$7:$BK$412,Calc_Targetkreise!AP$5,FALSE)/1000/$H98</f>
        <v>0.0001991858279</v>
      </c>
      <c r="AQ98" s="61">
        <f t="shared" ref="AQ98:AR98" si="399">1-U98-Y98-AC98-AG98-AJ98-AN98</f>
        <v>0.05887385022</v>
      </c>
      <c r="AR98" s="61">
        <f t="shared" si="399"/>
        <v>0.09107771982</v>
      </c>
      <c r="AS98" s="61">
        <f t="shared" si="11"/>
        <v>0.228129126</v>
      </c>
      <c r="AT98" s="63">
        <f>VLOOKUP($D98,BW_17_Kreise!$B$7:$CC$410,Calc_Targetkreise!AT$5,FALSE)/1000/$G98</f>
        <v>0.004658411397</v>
      </c>
      <c r="AU98" s="61">
        <f>VLOOKUP(Calc_Targetkreise!$D98,EW_Erg_09_14_Kreise!$A$7:$BK$412,Calc_Targetkreise!AU$5,FALSE)/1000/$H98</f>
        <v>0.0136317801</v>
      </c>
      <c r="AV98" s="62">
        <f>IF(AU98&lt;Master_sheet_Kriterien!$J$44,1,IF(AU98&lt;Master_sheet_Kriterien!$K$44,2,IF(AU98&lt;Master_sheet_Kriterien!$L$44,3,IF(AU98&lt;Master_sheet_Kriterien!$M$44,4,5))))</f>
        <v>4</v>
      </c>
      <c r="AW98" s="61">
        <f>VLOOKUP(Calc_Targetkreise!$D98,EW_Erg_09_14_Kreise!$A$7:$BK$412,Calc_Targetkreise!AW$5,FALSE)/1000/$H98</f>
        <v>0.007718450832</v>
      </c>
      <c r="AX98" s="61">
        <f>VLOOKUP($D98,EW_19_Kreise!$A$6:$CQ$406,Calc_Targetkreise!AX$5,FALSE)/1000/F98</f>
        <v>0.003982063599</v>
      </c>
      <c r="AY98" s="62">
        <f>IF(AX98&lt;Master_sheet_Kriterien!$J$56,1,IF(AX98&lt;Master_sheet_Kriterien!$K$56,2,IF(AX98&lt;Master_sheet_Kriterien!$L$56,3,IF(AX98&lt;Master_sheet_Kriterien!$M$56,4,5))))</f>
        <v>2</v>
      </c>
      <c r="AZ98" s="64">
        <f>VLOOKUP($D98,EW_19_Kreise!$A$6:$CQ$406,Calc_Targetkreise!AZ$5,FALSE)</f>
        <v>349</v>
      </c>
      <c r="BA98" s="62">
        <f>IF(AZ98&lt;Master_sheet_Kriterien!$J$57,1,IF(AZ98&lt;Master_sheet_Kriterien!$K$57,2,IF(AZ98&lt;Master_sheet_Kriterien!$L$57,3,IF(AZ98&lt;Master_sheet_Kriterien!$M$56,4,5))))</f>
        <v>3</v>
      </c>
      <c r="BB98" s="59">
        <f>VLOOKUP($D98,Struktur_daten_BW_2017!$B$7:$AH$452,Calc_Targetkreise!BB$5,FALSE)</f>
        <v>2481.1</v>
      </c>
      <c r="BC98" s="62">
        <f>IF(BB98&lt;Master_sheet_Kriterien!$J$8,1,IF(BB98&lt;Master_sheet_Kriterien!$K$8,2,IF(BB98&lt;Master_sheet_Kriterien!$L$8,3,IF(BB98&lt;Master_sheet_Kriterien!$M$8,4,5))))</f>
        <v>5</v>
      </c>
      <c r="BD98" s="65">
        <f t="shared" si="12"/>
        <v>21.6132</v>
      </c>
      <c r="BE98" s="62">
        <f>IF(BD98&lt;Master_sheet_Kriterien!$J$10,1,IF(BD98&lt;Master_sheet_Kriterien!$K$10,2,IF(BD98&lt;Master_sheet_Kriterien!$L$10,3,IF(BD98&lt;Master_sheet_Kriterien!$M$10,4,5))))</f>
        <v>2</v>
      </c>
      <c r="BF98" s="65">
        <f>VLOOKUP($D98,Struktur_daten_BW_2017!$B$7:$AH$452,Calc_Targetkreise!BF$5,FALSE)</f>
        <v>8.3</v>
      </c>
      <c r="BG98" s="62">
        <f>IF(BF98&lt;Master_sheet_Kriterien!$J$12,1,IF(BF98&lt;Master_sheet_Kriterien!$K$12,2,IF(BF98&lt;Master_sheet_Kriterien!$L$12,3,IF(BF98&lt;Master_sheet_Kriterien!$M$12,4,5))))</f>
        <v>4</v>
      </c>
      <c r="BH98" s="65">
        <f>VLOOKUP($D98,Struktur_daten_BW_2017!$B$7:$AH$452,Calc_Targetkreise!BH$5,FALSE)</f>
        <v>12.6</v>
      </c>
      <c r="BI98" s="62">
        <f>IF(BH98&lt;Master_sheet_Kriterien!$J$14,1,IF(BH98&lt;Master_sheet_Kriterien!$K$14,2,IF(BH98&lt;Master_sheet_Kriterien!$L$14,3,IF(BH98&lt;Master_sheet_Kriterien!$M$14,4,5))))</f>
        <v>4</v>
      </c>
      <c r="BJ98" s="65">
        <f>VLOOKUP($D98,Struktur_daten_BW_2017!$B$7:$AH$452,Calc_Targetkreise!BJ$5,FALSE)</f>
        <v>35.4</v>
      </c>
      <c r="BK98" s="62">
        <f>IF(BJ98&lt;Master_sheet_Kriterien!$J$16,1,IF(BJ98&lt;Master_sheet_Kriterien!$K$16,2,IF(BJ98&lt;Master_sheet_Kriterien!$L$16,3,IF(BJ98&lt;Master_sheet_Kriterien!$M$16,4,5))))</f>
        <v>2</v>
      </c>
      <c r="BL98" s="65">
        <f>VLOOKUP($D98,Struktur_daten_BW_2017!$B$7:$AH$452,Calc_Targetkreise!BL$5,FALSE)</f>
        <v>16.1</v>
      </c>
      <c r="BM98" s="62">
        <f>IF(BL98&lt;Master_sheet_Kriterien!$J$18,1,IF(BL98&lt;Master_sheet_Kriterien!$K$18,2,IF(BL98&lt;Master_sheet_Kriterien!$L$18,3,IF(BL98&lt;Master_sheet_Kriterien!$M$18,4,5))))</f>
        <v>3</v>
      </c>
      <c r="BN98" s="65">
        <f>VLOOKUP($D98,Struktur_daten_BW_2017!$B$7:$AH$452,Calc_Targetkreise!BN$5,FALSE)</f>
        <v>10.8</v>
      </c>
      <c r="BO98" s="62">
        <f>IF(BN98&lt;Master_sheet_Kriterien!$J$20,1,IF(BN98&lt;Master_sheet_Kriterien!$K$20,2,IF(BN98&lt;Master_sheet_Kriterien!$L$20,3,IF(BN98&lt;Master_sheet_Kriterien!$M$20,4,5))))</f>
        <v>3</v>
      </c>
      <c r="BP98" s="59">
        <f>VLOOKUP($D98,Struktur_daten_BW_2017!$B$7:$AH$452,Calc_Targetkreise!BP$5,FALSE)</f>
        <v>16135</v>
      </c>
      <c r="BQ98" s="62">
        <f>IF(BP98&lt;Master_sheet_Kriterien!$J$38,1,IF(BP98&lt;Master_sheet_Kriterien!$K$38,2,IF(BP98&lt;Master_sheet_Kriterien!$L$38,3,IF(BP98&lt;Master_sheet_Kriterien!$M$38,4,5))))</f>
        <v>1</v>
      </c>
      <c r="BR98" s="65">
        <f>VLOOKUP($D98,Struktur_daten_BW_2017!$B$7:$AH$452,Calc_Targetkreise!BR$5,FALSE)</f>
        <v>31.7</v>
      </c>
      <c r="BS98" s="62">
        <f>IF(BR98&lt;Master_sheet_Kriterien!$J$24,1,IF(BR98&lt;Master_sheet_Kriterien!$K$24,2,IF(BR98&lt;Master_sheet_Kriterien!$L$24,3,IF(BR98&lt;Master_sheet_Kriterien!$M$24,4,5))))</f>
        <v>2</v>
      </c>
      <c r="BT98" s="65">
        <f>VLOOKUP($D98,Struktur_daten_BW_2017!$B$7:$AH$452,Calc_Targetkreise!BT$5,FALSE)</f>
        <v>15</v>
      </c>
      <c r="BU98" s="62">
        <f>IF(BT98&lt;Master_sheet_Kriterien!$J$26,1,IF(BT98&lt;Master_sheet_Kriterien!$K$26,2,IF(BT98&lt;Master_sheet_Kriterien!$L$26,3,IF(BT98&lt;Master_sheet_Kriterien!$M$26,4,5))))</f>
        <v>4</v>
      </c>
      <c r="BV98" s="65">
        <f t="shared" si="13"/>
        <v>3.906</v>
      </c>
      <c r="BW98" s="62">
        <f>IF(BV98&lt;Master_sheet_Kriterien!$J$28,1,IF(BV98&lt;Master_sheet_Kriterien!$K$28,2,IF(BV98&lt;Master_sheet_Kriterien!$L$28,3,IF(BV98&lt;Master_sheet_Kriterien!$M$28,4,5))))</f>
        <v>3</v>
      </c>
      <c r="BX98" s="65">
        <f>VLOOKUP($D98,Struktur_daten_BW_2017!$B$7:$AH$452,Calc_Targetkreise!BX$5,FALSE)</f>
        <v>20</v>
      </c>
      <c r="BY98" s="62">
        <f>IF(BX98&lt;Master_sheet_Kriterien!$J$30,1,IF(BX98&lt;Master_sheet_Kriterien!$K$30,2,IF(BX98&lt;Master_sheet_Kriterien!$L$30,3,IF(BX98&lt;Master_sheet_Kriterien!$M$30,4,5))))</f>
        <v>2</v>
      </c>
      <c r="BZ98" s="65">
        <f t="shared" ref="BZ98:BZ99" si="404">CL98/1000</f>
        <v>15.238</v>
      </c>
      <c r="CA98" s="62">
        <f>IF(BZ98&lt;Master_sheet_Kriterien!$J$32,1,IF(BZ98&lt;Master_sheet_Kriterien!$K$32,2,IF(BZ98&lt;Master_sheet_Kriterien!$L$32,3,IF(BZ98&lt;Master_sheet_Kriterien!$M$32,4,5))))</f>
        <v>1</v>
      </c>
      <c r="CB98" s="65">
        <f t="shared" ref="CB98:CB99" si="405">BZ98/CM98*100</f>
        <v>5.851766513</v>
      </c>
      <c r="CC98" s="62">
        <f>IF(CB98&lt;Master_sheet_Kriterien!$J$34,1,IF(CB98&lt;Master_sheet_Kriterien!$K$34,2,IF(CB98&lt;Master_sheet_Kriterien!$L$34,3,IF(CB98&lt;Master_sheet_Kriterien!$M$34,4,5))))</f>
        <v>2</v>
      </c>
      <c r="CD98" s="65">
        <f>100-VLOOKUP($D98,Struktur_daten_BW_2017!$B$7:$AH$452,Calc_Targetkreise!CD$5,FALSE)</f>
        <v>75.9</v>
      </c>
      <c r="CE98" s="62">
        <f>IF(CD98&lt;Master_sheet_Kriterien!$J$40,1,IF(CD98&lt;Master_sheet_Kriterien!$K$40,2,IF(CD98&lt;Master_sheet_Kriterien!$L$40,3,IF(CD98&lt;Master_sheet_Kriterien!$M$40,4,5))))</f>
        <v>5</v>
      </c>
      <c r="CF98" s="61"/>
      <c r="CG98" s="59">
        <f>VLOOKUP($D98,EW_19_Kreise!$A$6:$CQ$406,Calc_Targetkreise!CG$5,FALSE)/1000</f>
        <v>172.667</v>
      </c>
      <c r="CH98" s="59">
        <f>VLOOKUP($D98,BW_17_Kreise!$B$7:$CC$410,Calc_Targetkreise!CH$5,FALSE)/1000</f>
        <v>175.21</v>
      </c>
      <c r="CI98" s="59">
        <f>VLOOKUP($D98,EW_Erg_09_14_Kreise!$A$10:$BK$412,Calc_Targetkreise!CI$5,FALSE)/1000</f>
        <v>180.811</v>
      </c>
      <c r="CJ98" s="59">
        <f>VLOOKUP($D98,EW_Erg_09_14_Kreise!$A$10:$BK$412,Calc_Targetkreise!CJ$5,FALSE)/1000</f>
        <v>187.853</v>
      </c>
      <c r="CK98" s="59">
        <f>VLOOKUP($D98,EW_Erg_09_14_Kreise!$A$10:$BK$412,Calc_Targetkreise!CK$5,FALSE)/1000</f>
        <v>63.237</v>
      </c>
      <c r="CL98" s="45">
        <f>6881+8357</f>
        <v>15238</v>
      </c>
      <c r="CM98" s="59">
        <f>VLOOKUP($D98,Struktur_daten_BW_2017!$B$7:$AH$452,Calc_Targetkreise!CM$5,FALSE)</f>
        <v>260.4</v>
      </c>
      <c r="CN98" s="66">
        <v>6.0</v>
      </c>
      <c r="CO98" s="67">
        <f t="shared" si="16"/>
        <v>0.02304147465</v>
      </c>
      <c r="CP98" s="62">
        <f>IF(CO98&lt;Master_sheet_Kriterien!$J$58,1,IF(CO98&lt;Master_sheet_Kriterien!$K$58,2,IF(CO98&lt;Master_sheet_Kriterien!$L$58,3,IF(CO98&lt;Master_sheet_Kriterien!$M$58,4,5))))</f>
        <v>1</v>
      </c>
      <c r="CQ98" s="66">
        <v>5.0</v>
      </c>
      <c r="CR98" s="67">
        <f t="shared" si="17"/>
        <v>0.01920122888</v>
      </c>
      <c r="CS98" s="62">
        <f>IF(CR98&lt;Master_sheet_Kriterien!$J$59,1,IF(CR98&lt;Master_sheet_Kriterien!$K$59,2,IF(CR98&lt;Master_sheet_Kriterien!$L$59,3,IF(CR98&lt;Master_sheet_Kriterien!$M$59,4,5))))</f>
        <v>1</v>
      </c>
      <c r="CT98" s="66">
        <v>1.0</v>
      </c>
      <c r="CU98" s="44"/>
      <c r="CV98" s="66">
        <v>0.0</v>
      </c>
      <c r="CW98" s="68"/>
      <c r="CY98" s="31">
        <f t="shared" si="18"/>
        <v>5513</v>
      </c>
      <c r="DB98" s="76" t="str">
        <f t="shared" si="19"/>
        <v>Gelsenkirchen, Stadt</v>
      </c>
      <c r="DC98" s="58">
        <f t="shared" si="20"/>
        <v>161</v>
      </c>
      <c r="DD98" s="77">
        <f t="shared" si="21"/>
        <v>162</v>
      </c>
      <c r="DE98" s="72">
        <f t="shared" si="22"/>
        <v>0.003982063599</v>
      </c>
      <c r="DG98" s="76" t="str">
        <f t="shared" si="23"/>
        <v>Gelsenkirchen, Stadt</v>
      </c>
      <c r="DH98" s="58" t="str">
        <f t="shared" si="24"/>
        <v>#REF!</v>
      </c>
      <c r="DI98" s="75">
        <f t="shared" si="25"/>
        <v>156.2304147</v>
      </c>
      <c r="DJ98" s="78">
        <f t="shared" si="26"/>
        <v>0.003982063599</v>
      </c>
      <c r="DK98" s="75"/>
      <c r="DL98" s="75"/>
      <c r="DM98" s="75"/>
      <c r="DN98" s="75"/>
      <c r="DO98" s="75"/>
      <c r="DP98" s="44"/>
    </row>
    <row r="99" ht="16.5" customHeight="1">
      <c r="A99" s="58">
        <f t="shared" si="5"/>
        <v>4</v>
      </c>
      <c r="B99" s="58">
        <f t="shared" si="6"/>
        <v>253</v>
      </c>
      <c r="C99" s="58" t="s">
        <v>227</v>
      </c>
      <c r="D99" s="58">
        <v>5515.0</v>
      </c>
      <c r="E99" s="58" t="s">
        <v>256</v>
      </c>
      <c r="F99" s="59">
        <f>VLOOKUP($D99,EW_19_Kreise!$A$6:$CQ$406,Calc_Targetkreise!F$5,FALSE)/1000</f>
        <v>172.065</v>
      </c>
      <c r="G99" s="59">
        <f>VLOOKUP($D99,BW_17_Kreise!$B$7:$CC$410,Calc_Targetkreise!G$5,FALSE)/1000</f>
        <v>190.126</v>
      </c>
      <c r="H99" s="59">
        <f>VLOOKUP($D99,EW_Erg_09_14_Kreise!$A$10:$BK$412,Calc_Targetkreise!H$5,FALSE)/1000</f>
        <v>141.286</v>
      </c>
      <c r="I99" s="60">
        <f t="shared" ref="I99:K99" si="400">F99/CG99</f>
        <v>0.7337464073</v>
      </c>
      <c r="J99" s="60">
        <f t="shared" si="400"/>
        <v>0.8184714198</v>
      </c>
      <c r="K99" s="60">
        <f t="shared" si="400"/>
        <v>0.61350274</v>
      </c>
      <c r="L99" s="61">
        <f t="shared" ref="L99:M99" si="401">1-(T99+X99)</f>
        <v>0.6122976782</v>
      </c>
      <c r="M99" s="61">
        <f t="shared" si="401"/>
        <v>0.4635662666</v>
      </c>
      <c r="N99" s="62">
        <f>IF(L99&lt;Master_sheet_Kriterien!$J$46,1,IF(L99&lt;Master_sheet_Kriterien!$K$46,2,IF(L99&lt;Master_sheet_Kriterien!$L$46,3,IF(L99&lt;Master_sheet_Kriterien!$M$46,4,5))))</f>
        <v>5</v>
      </c>
      <c r="O99" s="62">
        <f>IF(M99&lt;Master_sheet_Kriterien!$J$46,1,IF(M99&lt;Master_sheet_Kriterien!$K$46,2,IF(M99&lt;Master_sheet_Kriterien!$L$46,3,IF(M99&lt;Master_sheet_Kriterien!$M$46,4,5))))</f>
        <v>3</v>
      </c>
      <c r="P99" s="61">
        <f t="shared" ref="P99:Q99" si="402">1-(T99+AM99)</f>
        <v>0.7159561794</v>
      </c>
      <c r="Q99" s="61">
        <f t="shared" si="402"/>
        <v>0.6230447177</v>
      </c>
      <c r="R99" s="62">
        <f>IF(P99&lt;Master_sheet_Kriterien!$J$46,1,IF(P99&lt;Master_sheet_Kriterien!$K$46,2,IF(P99&lt;Master_sheet_Kriterien!$L$46,3,IF(P99&lt;Master_sheet_Kriterien!$M$46,4,5))))</f>
        <v>5</v>
      </c>
      <c r="S99" s="62">
        <f>IF(Q99&lt;Master_sheet_Kriterien!$J$46,1,IF(Q99&lt;Master_sheet_Kriterien!$K$46,2,IF(Q99&lt;Master_sheet_Kriterien!$L$46,3,IF(Q99&lt;Master_sheet_Kriterien!$M$46,4,5))))</f>
        <v>5</v>
      </c>
      <c r="T99" s="61">
        <f>VLOOKUP($D99,EW_19_Kreise!$A$6:$CQ$406,Calc_Targetkreise!T$5,FALSE)/1000/F99</f>
        <v>0.2440414959</v>
      </c>
      <c r="U99" s="63">
        <f>VLOOKUP($D99,BW_17_Kreise!$B$7:$CC$410,Calc_Targetkreise!U$5,FALSE)/1000/$G99</f>
        <v>0.3275512029</v>
      </c>
      <c r="V99" s="61">
        <f>VLOOKUP(Calc_Targetkreise!$D99,EW_Erg_09_14_Kreise!$A$7:$BK$412,Calc_Targetkreise!V$5,FALSE)/1000/$H99</f>
        <v>0.3294877058</v>
      </c>
      <c r="W99" s="61">
        <f>VLOOKUP(Calc_Targetkreise!$D99,EW_Erg_09_14_Kreise!$A$7:$BK$412,Calc_Targetkreise!W$5,FALSE)/1000/CK99</f>
        <v>0.3622349225</v>
      </c>
      <c r="X99" s="61">
        <f>VLOOKUP($D99,EW_19_Kreise!$A$6:$CQ$406,Calc_Targetkreise!X$5,FALSE)/1000/F99</f>
        <v>0.1436608259</v>
      </c>
      <c r="Y99" s="63">
        <f>VLOOKUP($D99,BW_17_Kreise!$B$7:$CC$410,Calc_Targetkreise!Y$5,FALSE)/1000/$G99</f>
        <v>0.2088825305</v>
      </c>
      <c r="Z99" s="61">
        <f>VLOOKUP(Calc_Targetkreise!$D99,EW_Erg_09_14_Kreise!$A$7:$BK$412,Calc_Targetkreise!Z$5,FALSE)/1000/$H99</f>
        <v>0.2864473479</v>
      </c>
      <c r="AA99" s="61">
        <f>VLOOKUP(Calc_Targetkreise!$D99,EW_Erg_09_14_Kreise!$A$7:$BK$412,Calc_Targetkreise!AA$5,FALSE)/1000/$H99</f>
        <v>0.1597610521</v>
      </c>
      <c r="AB99" s="61">
        <f>VLOOKUP($D99,EW_19_Kreise!$A$6:$CQ$406,Calc_Targetkreise!AB$5,FALSE)/1000/F99</f>
        <v>0.3658791736</v>
      </c>
      <c r="AC99" s="63">
        <f>VLOOKUP($D99,BW_17_Kreise!$B$7:$CC$410,Calc_Targetkreise!AC$5,FALSE)/1000/$G99</f>
        <v>0.1458979834</v>
      </c>
      <c r="AD99" s="61">
        <f>VLOOKUP(Calc_Targetkreise!$D99,EW_Erg_09_14_Kreise!$A$7:$BK$412,Calc_Targetkreise!AD$5,FALSE)/1000/$H99</f>
        <v>0.1854465411</v>
      </c>
      <c r="AE99" s="62">
        <f>IF(AC99&lt;Master_sheet_Kriterien!$J$54,1,IF(AC99&lt;Master_sheet_Kriterien!$K$54,2,IF(AC99&lt;Master_sheet_Kriterien!$L$54,3,IF(AC99&lt;Master_sheet_Kriterien!$M$54,4,5))))</f>
        <v>5</v>
      </c>
      <c r="AF99" s="61">
        <f>VLOOKUP(Calc_Targetkreise!$D99,EW_Erg_09_14_Kreise!$A$7:$BK$412,Calc_Targetkreise!AF$5,FALSE)/1000/$H99</f>
        <v>0.1591311241</v>
      </c>
      <c r="AG99" s="63">
        <f>VLOOKUP($D99,BW_17_Kreise!$B$7:$CC$410,Calc_Targetkreise!AG$5,FALSE)/1000/$G99</f>
        <v>0.1350893618</v>
      </c>
      <c r="AH99" s="61">
        <f>VLOOKUP(Calc_Targetkreise!$D99,EW_Erg_09_14_Kreise!$A$7:$BK$412,Calc_Targetkreise!AH$5,FALSE)/1000/$H99</f>
        <v>0.04812224849</v>
      </c>
      <c r="AI99" s="61">
        <f>VLOOKUP(Calc_Targetkreise!$D99,EW_Erg_09_14_Kreise!$A$7:$BK$412,Calc_Targetkreise!AI$5,FALSE)/1000/$H99</f>
        <v>0.09179253429</v>
      </c>
      <c r="AJ99" s="63">
        <f>VLOOKUP($D99,BW_17_Kreise!$B$7:$CC$410,Calc_Targetkreise!AJ$5,FALSE)/1000/$G99</f>
        <v>0.1014432534</v>
      </c>
      <c r="AK99" s="61">
        <f>VLOOKUP(Calc_Targetkreise!$D99,EW_Erg_09_14_Kreise!$A$7:$BK$412,Calc_Targetkreise!AK$5,FALSE)/1000/$H99</f>
        <v>0.05476834223</v>
      </c>
      <c r="AL99" s="61">
        <f>VLOOKUP(Calc_Targetkreise!$D99,EW_Erg_09_14_Kreise!$A$7:$BK$412,Calc_Targetkreise!AL$5,FALSE)/1000/$H99</f>
        <v>0.03013745169</v>
      </c>
      <c r="AM99" s="61">
        <f>VLOOKUP($D99,EW_19_Kreise!$A$6:$CQ$406,Calc_Targetkreise!AM$5,FALSE)/1000/F99</f>
        <v>0.0400023247</v>
      </c>
      <c r="AN99" s="63">
        <f>VLOOKUP($D99,BW_17_Kreise!$B$7:$CC$410,Calc_Targetkreise!AN$5,FALSE)/1000/$G99</f>
        <v>0.0494040794</v>
      </c>
      <c r="AO99" s="61">
        <f>VLOOKUP(Calc_Targetkreise!$D99,EW_Erg_09_14_Kreise!$A$7:$BK$412,Calc_Targetkreise!AO$5,FALSE)/1000/$H99</f>
        <v>0.04118596322</v>
      </c>
      <c r="AP99" s="61">
        <f>VLOOKUP(Calc_Targetkreise!$D99,EW_Erg_09_14_Kreise!$A$7:$BK$412,Calc_Targetkreise!AP$5,FALSE)/1000/$H99</f>
        <v>0.0001698682106</v>
      </c>
      <c r="AQ99" s="61">
        <f t="shared" ref="AQ99:AR99" si="403">1-U99-Y99-AC99-AG99-AJ99-AN99</f>
        <v>0.03173158853</v>
      </c>
      <c r="AR99" s="61">
        <f t="shared" si="403"/>
        <v>0.05454185128</v>
      </c>
      <c r="AS99" s="61">
        <f t="shared" si="11"/>
        <v>0.1967730471</v>
      </c>
      <c r="AT99" s="63">
        <f>VLOOKUP($D99,BW_17_Kreise!$B$7:$CC$410,Calc_Targetkreise!AT$5,FALSE)/1000/$G99</f>
        <v>0.003744884971</v>
      </c>
      <c r="AU99" s="61">
        <f>VLOOKUP(Calc_Targetkreise!$D99,EW_Erg_09_14_Kreise!$A$7:$BK$412,Calc_Targetkreise!AU$5,FALSE)/1000/$H99</f>
        <v>0.01789986269</v>
      </c>
      <c r="AV99" s="62">
        <f>IF(AU99&lt;Master_sheet_Kriterien!$J$44,1,IF(AU99&lt;Master_sheet_Kriterien!$K$44,2,IF(AU99&lt;Master_sheet_Kriterien!$L$44,3,IF(AU99&lt;Master_sheet_Kriterien!$M$44,4,5))))</f>
        <v>5</v>
      </c>
      <c r="AW99" s="61">
        <f>VLOOKUP(Calc_Targetkreise!$D99,EW_Erg_09_14_Kreise!$A$7:$BK$412,Calc_Targetkreise!AW$5,FALSE)/1000/$H99</f>
        <v>0.008316464476</v>
      </c>
      <c r="AX99" s="61">
        <f>VLOOKUP($D99,EW_19_Kreise!$A$6:$CQ$406,Calc_Targetkreise!AX$5,FALSE)/1000/F99</f>
        <v>0.01371574696</v>
      </c>
      <c r="AY99" s="62">
        <f>IF(AX99&lt;Master_sheet_Kriterien!$J$56,1,IF(AX99&lt;Master_sheet_Kriterien!$K$56,2,IF(AX99&lt;Master_sheet_Kriterien!$L$56,3,IF(AX99&lt;Master_sheet_Kriterien!$M$56,4,5))))</f>
        <v>4</v>
      </c>
      <c r="AZ99" s="64">
        <f>VLOOKUP($D99,EW_19_Kreise!$A$6:$CQ$406,Calc_Targetkreise!AZ$5,FALSE)</f>
        <v>2360</v>
      </c>
      <c r="BA99" s="62">
        <f>IF(AZ99&lt;Master_sheet_Kriterien!$J$57,1,IF(AZ99&lt;Master_sheet_Kriterien!$K$57,2,IF(AZ99&lt;Master_sheet_Kriterien!$L$57,3,IF(AZ99&lt;Master_sheet_Kriterien!$M$56,4,5))))</f>
        <v>5</v>
      </c>
      <c r="BB99" s="59">
        <f>VLOOKUP($D99,Struktur_daten_BW_2017!$B$7:$AH$452,Calc_Targetkreise!BB$5,FALSE)</f>
        <v>1022.3</v>
      </c>
      <c r="BC99" s="62">
        <f>IF(BB99&lt;Master_sheet_Kriterien!$J$8,1,IF(BB99&lt;Master_sheet_Kriterien!$K$8,2,IF(BB99&lt;Master_sheet_Kriterien!$L$8,3,IF(BB99&lt;Master_sheet_Kriterien!$M$8,4,5))))</f>
        <v>4</v>
      </c>
      <c r="BD99" s="65">
        <f t="shared" si="12"/>
        <v>39.06</v>
      </c>
      <c r="BE99" s="62">
        <f>IF(BD99&lt;Master_sheet_Kriterien!$J$10,1,IF(BD99&lt;Master_sheet_Kriterien!$K$10,2,IF(BD99&lt;Master_sheet_Kriterien!$L$10,3,IF(BD99&lt;Master_sheet_Kriterien!$M$10,4,5))))</f>
        <v>5</v>
      </c>
      <c r="BF99" s="65">
        <f>VLOOKUP($D99,Struktur_daten_BW_2017!$B$7:$AH$452,Calc_Targetkreise!BF$5,FALSE)</f>
        <v>12.6</v>
      </c>
      <c r="BG99" s="62">
        <f>IF(BF99&lt;Master_sheet_Kriterien!$J$12,1,IF(BF99&lt;Master_sheet_Kriterien!$K$12,2,IF(BF99&lt;Master_sheet_Kriterien!$L$12,3,IF(BF99&lt;Master_sheet_Kriterien!$M$12,4,5))))</f>
        <v>5</v>
      </c>
      <c r="BH99" s="65">
        <f>VLOOKUP($D99,Struktur_daten_BW_2017!$B$7:$AH$452,Calc_Targetkreise!BH$5,FALSE)</f>
        <v>18.1</v>
      </c>
      <c r="BI99" s="62">
        <f>IF(BH99&lt;Master_sheet_Kriterien!$J$14,1,IF(BH99&lt;Master_sheet_Kriterien!$K$14,2,IF(BH99&lt;Master_sheet_Kriterien!$L$14,3,IF(BH99&lt;Master_sheet_Kriterien!$M$14,4,5))))</f>
        <v>5</v>
      </c>
      <c r="BJ99" s="65">
        <f>VLOOKUP($D99,Struktur_daten_BW_2017!$B$7:$AH$452,Calc_Targetkreise!BJ$5,FALSE)</f>
        <v>32.5</v>
      </c>
      <c r="BK99" s="62">
        <f>IF(BJ99&lt;Master_sheet_Kriterien!$J$16,1,IF(BJ99&lt;Master_sheet_Kriterien!$K$16,2,IF(BJ99&lt;Master_sheet_Kriterien!$L$16,3,IF(BJ99&lt;Master_sheet_Kriterien!$M$16,4,5))))</f>
        <v>1</v>
      </c>
      <c r="BL99" s="65">
        <f>VLOOKUP($D99,Struktur_daten_BW_2017!$B$7:$AH$452,Calc_Targetkreise!BL$5,FALSE)</f>
        <v>12.7</v>
      </c>
      <c r="BM99" s="62">
        <f>IF(BL99&lt;Master_sheet_Kriterien!$J$18,1,IF(BL99&lt;Master_sheet_Kriterien!$K$18,2,IF(BL99&lt;Master_sheet_Kriterien!$L$18,3,IF(BL99&lt;Master_sheet_Kriterien!$M$18,4,5))))</f>
        <v>1</v>
      </c>
      <c r="BN99" s="65">
        <f>VLOOKUP($D99,Struktur_daten_BW_2017!$B$7:$AH$452,Calc_Targetkreise!BN$5,FALSE)</f>
        <v>9.1</v>
      </c>
      <c r="BO99" s="62">
        <f>IF(BN99&lt;Master_sheet_Kriterien!$J$20,1,IF(BN99&lt;Master_sheet_Kriterien!$K$20,2,IF(BN99&lt;Master_sheet_Kriterien!$L$20,3,IF(BN99&lt;Master_sheet_Kriterien!$M$20,4,5))))</f>
        <v>1</v>
      </c>
      <c r="BP99" s="59">
        <f>VLOOKUP($D99,Struktur_daten_BW_2017!$B$7:$AH$452,Calc_Targetkreise!BP$5,FALSE)</f>
        <v>22127</v>
      </c>
      <c r="BQ99" s="62">
        <f>IF(BP99&lt;Master_sheet_Kriterien!$J$38,1,IF(BP99&lt;Master_sheet_Kriterien!$K$38,2,IF(BP99&lt;Master_sheet_Kriterien!$L$38,3,IF(BP99&lt;Master_sheet_Kriterien!$M$38,4,5))))</f>
        <v>4</v>
      </c>
      <c r="BR99" s="65">
        <f>VLOOKUP($D99,Struktur_daten_BW_2017!$B$7:$AH$452,Calc_Targetkreise!BR$5,FALSE)</f>
        <v>50.4</v>
      </c>
      <c r="BS99" s="62">
        <f>IF(BR99&lt;Master_sheet_Kriterien!$J$24,1,IF(BR99&lt;Master_sheet_Kriterien!$K$24,2,IF(BR99&lt;Master_sheet_Kriterien!$L$24,3,IF(BR99&lt;Master_sheet_Kriterien!$M$24,4,5))))</f>
        <v>5</v>
      </c>
      <c r="BT99" s="65">
        <f>VLOOKUP($D99,Struktur_daten_BW_2017!$B$7:$AH$452,Calc_Targetkreise!BT$5,FALSE)</f>
        <v>15.5</v>
      </c>
      <c r="BU99" s="62">
        <f>IF(BT99&lt;Master_sheet_Kriterien!$J$26,1,IF(BT99&lt;Master_sheet_Kriterien!$K$26,2,IF(BT99&lt;Master_sheet_Kriterien!$L$26,3,IF(BT99&lt;Master_sheet_Kriterien!$M$26,4,5))))</f>
        <v>4</v>
      </c>
      <c r="BV99" s="65">
        <f t="shared" si="13"/>
        <v>4.805</v>
      </c>
      <c r="BW99" s="62">
        <f>IF(BV99&lt;Master_sheet_Kriterien!$J$28,1,IF(BV99&lt;Master_sheet_Kriterien!$K$28,2,IF(BV99&lt;Master_sheet_Kriterien!$L$28,3,IF(BV99&lt;Master_sheet_Kriterien!$M$28,4,5))))</f>
        <v>4</v>
      </c>
      <c r="BX99" s="65">
        <f>VLOOKUP($D99,Struktur_daten_BW_2017!$B$7:$AH$452,Calc_Targetkreise!BX$5,FALSE)</f>
        <v>29.67741935</v>
      </c>
      <c r="BY99" s="62">
        <f>IF(BX99&lt;Master_sheet_Kriterien!$J$30,1,IF(BX99&lt;Master_sheet_Kriterien!$K$30,2,IF(BX99&lt;Master_sheet_Kriterien!$L$30,3,IF(BX99&lt;Master_sheet_Kriterien!$M$30,4,5))))</f>
        <v>5</v>
      </c>
      <c r="BZ99" s="65">
        <f t="shared" si="404"/>
        <v>57.808</v>
      </c>
      <c r="CA99" s="62">
        <f>IF(BZ99&lt;Master_sheet_Kriterien!$J$32,1,IF(BZ99&lt;Master_sheet_Kriterien!$K$32,2,IF(BZ99&lt;Master_sheet_Kriterien!$L$32,3,IF(BZ99&lt;Master_sheet_Kriterien!$M$32,4,5))))</f>
        <v>4</v>
      </c>
      <c r="CB99" s="65">
        <f t="shared" si="405"/>
        <v>18.64774194</v>
      </c>
      <c r="CC99" s="62">
        <f>IF(CB99&lt;Master_sheet_Kriterien!$J$34,1,IF(CB99&lt;Master_sheet_Kriterien!$K$34,2,IF(CB99&lt;Master_sheet_Kriterien!$L$34,3,IF(CB99&lt;Master_sheet_Kriterien!$M$34,4,5))))</f>
        <v>5</v>
      </c>
      <c r="CD99" s="65">
        <f>100-VLOOKUP($D99,Struktur_daten_BW_2017!$B$7:$AH$452,Calc_Targetkreise!CD$5,FALSE)</f>
        <v>67.6</v>
      </c>
      <c r="CE99" s="62">
        <f>IF(CD99&lt;Master_sheet_Kriterien!$J$40,1,IF(CD99&lt;Master_sheet_Kriterien!$K$40,2,IF(CD99&lt;Master_sheet_Kriterien!$L$40,3,IF(CD99&lt;Master_sheet_Kriterien!$M$40,4,5))))</f>
        <v>5</v>
      </c>
      <c r="CF99" s="61"/>
      <c r="CG99" s="59">
        <f>VLOOKUP($D99,EW_19_Kreise!$A$6:$CQ$406,Calc_Targetkreise!CG$5,FALSE)/1000</f>
        <v>234.502</v>
      </c>
      <c r="CH99" s="59">
        <f>VLOOKUP($D99,BW_17_Kreise!$B$7:$CC$410,Calc_Targetkreise!CH$5,FALSE)/1000</f>
        <v>232.294</v>
      </c>
      <c r="CI99" s="59">
        <f>VLOOKUP($D99,EW_Erg_09_14_Kreise!$A$10:$BK$412,Calc_Targetkreise!CI$5,FALSE)/1000</f>
        <v>230.294</v>
      </c>
      <c r="CJ99" s="59">
        <f>VLOOKUP($D99,EW_Erg_09_14_Kreise!$A$10:$BK$412,Calc_Targetkreise!CJ$5,FALSE)/1000</f>
        <v>210.868</v>
      </c>
      <c r="CK99" s="59">
        <f>VLOOKUP($D99,EW_Erg_09_14_Kreise!$A$10:$BK$412,Calc_Targetkreise!CK$5,FALSE)/1000</f>
        <v>106.384</v>
      </c>
      <c r="CL99" s="45">
        <f>357+11686+332+62+45371</f>
        <v>57808</v>
      </c>
      <c r="CM99" s="59">
        <f>VLOOKUP($D99,Struktur_daten_BW_2017!$B$7:$AH$452,Calc_Targetkreise!CM$5,FALSE)</f>
        <v>310</v>
      </c>
      <c r="CN99" s="66">
        <v>75.0</v>
      </c>
      <c r="CO99" s="67">
        <f t="shared" si="16"/>
        <v>0.2419354839</v>
      </c>
      <c r="CP99" s="62">
        <f>IF(CO99&lt;Master_sheet_Kriterien!$J$58,1,IF(CO99&lt;Master_sheet_Kriterien!$K$58,2,IF(CO99&lt;Master_sheet_Kriterien!$L$58,3,IF(CO99&lt;Master_sheet_Kriterien!$M$58,4,5))))</f>
        <v>5</v>
      </c>
      <c r="CQ99" s="66">
        <v>67.0</v>
      </c>
      <c r="CR99" s="67">
        <f t="shared" si="17"/>
        <v>0.2161290323</v>
      </c>
      <c r="CS99" s="62">
        <f>IF(CR99&lt;Master_sheet_Kriterien!$J$59,1,IF(CR99&lt;Master_sheet_Kriterien!$K$59,2,IF(CR99&lt;Master_sheet_Kriterien!$L$59,3,IF(CR99&lt;Master_sheet_Kriterien!$M$59,4,5))))</f>
        <v>5</v>
      </c>
      <c r="CT99" s="66">
        <v>8.0</v>
      </c>
      <c r="CU99" s="44"/>
      <c r="CV99" s="66">
        <v>0.0</v>
      </c>
      <c r="CW99" s="68"/>
      <c r="CY99" s="31">
        <f t="shared" si="18"/>
        <v>5515</v>
      </c>
      <c r="DB99" s="76" t="str">
        <f t="shared" si="19"/>
        <v>Münster, Stadt</v>
      </c>
      <c r="DC99" s="58">
        <f t="shared" si="20"/>
        <v>4</v>
      </c>
      <c r="DD99" s="77">
        <f t="shared" si="21"/>
        <v>253</v>
      </c>
      <c r="DE99" s="72">
        <f t="shared" si="22"/>
        <v>0.01371574696</v>
      </c>
      <c r="DG99" s="76" t="str">
        <f t="shared" si="23"/>
        <v>Münster, Stadt</v>
      </c>
      <c r="DH99" s="58" t="str">
        <f t="shared" si="24"/>
        <v>#REF!</v>
      </c>
      <c r="DI99" s="75">
        <f t="shared" si="25"/>
        <v>225.4193548</v>
      </c>
      <c r="DJ99" s="78">
        <f t="shared" si="26"/>
        <v>0.01371574696</v>
      </c>
      <c r="DK99" s="75"/>
      <c r="DL99" s="75"/>
      <c r="DM99" s="75"/>
      <c r="DN99" s="75"/>
      <c r="DO99" s="75"/>
      <c r="DP99" s="44"/>
    </row>
    <row r="100" ht="16.5" customHeight="1">
      <c r="A100" s="58">
        <f t="shared" si="5"/>
        <v>262</v>
      </c>
      <c r="B100" s="58">
        <f t="shared" si="6"/>
        <v>142</v>
      </c>
      <c r="C100" s="58" t="s">
        <v>227</v>
      </c>
      <c r="D100" s="58">
        <v>5554.0</v>
      </c>
      <c r="E100" s="58" t="s">
        <v>257</v>
      </c>
      <c r="F100" s="59">
        <f>VLOOKUP($D100,EW_19_Kreise!$A$6:$CQ$406,Calc_Targetkreise!F$5,FALSE)/1000</f>
        <v>180.449</v>
      </c>
      <c r="G100" s="59">
        <f>VLOOKUP($D100,BW_17_Kreise!$B$7:$CC$410,Calc_Targetkreise!G$5,FALSE)/1000</f>
        <v>215.672</v>
      </c>
      <c r="H100" s="59">
        <f>VLOOKUP($D100,EW_Erg_09_14_Kreise!$A$10:$BK$412,Calc_Targetkreise!H$5,FALSE)/1000</f>
        <v>153.168</v>
      </c>
      <c r="I100" s="60">
        <f t="shared" ref="I100:K100" si="406">F100/CG100</f>
        <v>0.6468123391</v>
      </c>
      <c r="J100" s="60">
        <f t="shared" si="406"/>
        <v>0.7756367377</v>
      </c>
      <c r="K100" s="60">
        <f t="shared" si="406"/>
        <v>0.5532027088</v>
      </c>
      <c r="L100" s="61">
        <f t="shared" ref="L100:M100" si="407">1-(T100+X100)</f>
        <v>0.4233329085</v>
      </c>
      <c r="M100" s="61">
        <f t="shared" si="407"/>
        <v>0.3167402352</v>
      </c>
      <c r="N100" s="62">
        <f>IF(L100&lt;Master_sheet_Kriterien!$J$46,1,IF(L100&lt;Master_sheet_Kriterien!$K$46,2,IF(L100&lt;Master_sheet_Kriterien!$L$46,3,IF(L100&lt;Master_sheet_Kriterien!$M$46,4,5))))</f>
        <v>2</v>
      </c>
      <c r="O100" s="62">
        <f>IF(M100&lt;Master_sheet_Kriterien!$J$46,1,IF(M100&lt;Master_sheet_Kriterien!$K$46,2,IF(M100&lt;Master_sheet_Kriterien!$L$46,3,IF(M100&lt;Master_sheet_Kriterien!$M$46,4,5))))</f>
        <v>1</v>
      </c>
      <c r="P100" s="61">
        <f t="shared" ref="P100:Q100" si="408">1-(T100+AM100)</f>
        <v>0.5304213379</v>
      </c>
      <c r="Q100" s="61">
        <f t="shared" si="408"/>
        <v>0.4691754145</v>
      </c>
      <c r="R100" s="62">
        <f>IF(P100&lt;Master_sheet_Kriterien!$J$46,1,IF(P100&lt;Master_sheet_Kriterien!$K$46,2,IF(P100&lt;Master_sheet_Kriterien!$L$46,3,IF(P100&lt;Master_sheet_Kriterien!$M$46,4,5))))</f>
        <v>5</v>
      </c>
      <c r="S100" s="62">
        <f>IF(Q100&lt;Master_sheet_Kriterien!$J$46,1,IF(Q100&lt;Master_sheet_Kriterien!$K$46,2,IF(Q100&lt;Master_sheet_Kriterien!$L$46,3,IF(Q100&lt;Master_sheet_Kriterien!$M$46,4,5))))</f>
        <v>4</v>
      </c>
      <c r="T100" s="61">
        <f>VLOOKUP($D100,EW_19_Kreise!$A$6:$CQ$406,Calc_Targetkreise!T$5,FALSE)/1000/F100</f>
        <v>0.4153916065</v>
      </c>
      <c r="U100" s="63">
        <f>VLOOKUP($D100,BW_17_Kreise!$B$7:$CC$410,Calc_Targetkreise!U$5,FALSE)/1000/$G100</f>
        <v>0.4694536147</v>
      </c>
      <c r="V100" s="61">
        <f>VLOOKUP(Calc_Targetkreise!$D100,EW_Erg_09_14_Kreise!$A$7:$BK$412,Calc_Targetkreise!V$5,FALSE)/1000/$H100</f>
        <v>0.5236341795</v>
      </c>
      <c r="W100" s="61">
        <f>VLOOKUP(Calc_Targetkreise!$D100,EW_Erg_09_14_Kreise!$A$7:$BK$412,Calc_Targetkreise!W$5,FALSE)/1000/CK100</f>
        <v>0.5356288627</v>
      </c>
      <c r="X100" s="61">
        <f>VLOOKUP($D100,EW_19_Kreise!$A$6:$CQ$406,Calc_Targetkreise!X$5,FALSE)/1000/F100</f>
        <v>0.161275485</v>
      </c>
      <c r="Y100" s="63">
        <f>VLOOKUP($D100,BW_17_Kreise!$B$7:$CC$410,Calc_Targetkreise!Y$5,FALSE)/1000/$G100</f>
        <v>0.2138061501</v>
      </c>
      <c r="Z100" s="61">
        <f>VLOOKUP(Calc_Targetkreise!$D100,EW_Erg_09_14_Kreise!$A$7:$BK$412,Calc_Targetkreise!Z$5,FALSE)/1000/$H100</f>
        <v>0.2643502559</v>
      </c>
      <c r="AA100" s="61">
        <f>VLOOKUP(Calc_Targetkreise!$D100,EW_Erg_09_14_Kreise!$A$7:$BK$412,Calc_Targetkreise!AA$5,FALSE)/1000/$H100</f>
        <v>0.153400188</v>
      </c>
      <c r="AB100" s="61">
        <f>VLOOKUP($D100,EW_19_Kreise!$A$6:$CQ$406,Calc_Targetkreise!AB$5,FALSE)/1000/F100</f>
        <v>0.206335308</v>
      </c>
      <c r="AC100" s="63">
        <f>VLOOKUP($D100,BW_17_Kreise!$B$7:$CC$410,Calc_Targetkreise!AC$5,FALSE)/1000/$G100</f>
        <v>0.05679457695</v>
      </c>
      <c r="AD100" s="61">
        <f>VLOOKUP(Calc_Targetkreise!$D100,EW_Erg_09_14_Kreise!$A$7:$BK$412,Calc_Targetkreise!AD$5,FALSE)/1000/$H100</f>
        <v>0.07715057976</v>
      </c>
      <c r="AE100" s="62">
        <f>IF(AC100&lt;Master_sheet_Kriterien!$J$54,1,IF(AC100&lt;Master_sheet_Kriterien!$K$54,2,IF(AC100&lt;Master_sheet_Kriterien!$L$54,3,IF(AC100&lt;Master_sheet_Kriterien!$M$54,4,5))))</f>
        <v>1</v>
      </c>
      <c r="AF100" s="61">
        <f>VLOOKUP(Calc_Targetkreise!$D100,EW_Erg_09_14_Kreise!$A$7:$BK$412,Calc_Targetkreise!AF$5,FALSE)/1000/$H100</f>
        <v>0.06784706988</v>
      </c>
      <c r="AG100" s="63">
        <f>VLOOKUP($D100,BW_17_Kreise!$B$7:$CC$410,Calc_Targetkreise!AG$5,FALSE)/1000/$G100</f>
        <v>0.1305083646</v>
      </c>
      <c r="AH100" s="61">
        <f>VLOOKUP(Calc_Targetkreise!$D100,EW_Erg_09_14_Kreise!$A$7:$BK$412,Calc_Targetkreise!AH$5,FALSE)/1000/$H100</f>
        <v>0.03589522616</v>
      </c>
      <c r="AI100" s="61">
        <f>VLOOKUP(Calc_Targetkreise!$D100,EW_Erg_09_14_Kreise!$A$7:$BK$412,Calc_Targetkreise!AI$5,FALSE)/1000/$H100</f>
        <v>0.09727227619</v>
      </c>
      <c r="AJ100" s="63">
        <f>VLOOKUP($D100,BW_17_Kreise!$B$7:$CC$410,Calc_Targetkreise!AJ$5,FALSE)/1000/$G100</f>
        <v>0.04371916614</v>
      </c>
      <c r="AK100" s="61">
        <f>VLOOKUP(Calc_Targetkreise!$D100,EW_Erg_09_14_Kreise!$A$7:$BK$412,Calc_Targetkreise!AK$5,FALSE)/1000/$H100</f>
        <v>0.02385615794</v>
      </c>
      <c r="AL100" s="61">
        <f>VLOOKUP(Calc_Targetkreise!$D100,EW_Erg_09_14_Kreise!$A$7:$BK$412,Calc_Targetkreise!AL$5,FALSE)/1000/$H100</f>
        <v>0.02043507782</v>
      </c>
      <c r="AM100" s="61">
        <f>VLOOKUP($D100,EW_19_Kreise!$A$6:$CQ$406,Calc_Targetkreise!AM$5,FALSE)/1000/F100</f>
        <v>0.05418705562</v>
      </c>
      <c r="AN100" s="63">
        <f>VLOOKUP($D100,BW_17_Kreise!$B$7:$CC$410,Calc_Targetkreise!AN$5,FALSE)/1000/$G100</f>
        <v>0.06137097073</v>
      </c>
      <c r="AO100" s="61">
        <f>VLOOKUP(Calc_Targetkreise!$D100,EW_Erg_09_14_Kreise!$A$7:$BK$412,Calc_Targetkreise!AO$5,FALSE)/1000/$H100</f>
        <v>0.03397576517</v>
      </c>
      <c r="AP100" s="61">
        <f>VLOOKUP(Calc_Targetkreise!$D100,EW_Erg_09_14_Kreise!$A$7:$BK$412,Calc_Targetkreise!AP$5,FALSE)/1000/$H100</f>
        <v>0.000137104356</v>
      </c>
      <c r="AQ100" s="61">
        <f t="shared" ref="AQ100:AR100" si="409">1-U100-Y100-AC100-AG100-AJ100-AN100</f>
        <v>0.02434715679</v>
      </c>
      <c r="AR100" s="61">
        <f t="shared" si="409"/>
        <v>0.04113783558</v>
      </c>
      <c r="AS100" s="61">
        <f t="shared" si="11"/>
        <v>0.125279421</v>
      </c>
      <c r="AT100" s="63">
        <f>VLOOKUP($D100,BW_17_Kreise!$B$7:$CC$410,Calc_Targetkreise!AT$5,FALSE)/1000/$G100</f>
        <v>0.002995289143</v>
      </c>
      <c r="AU100" s="61">
        <f>VLOOKUP(Calc_Targetkreise!$D100,EW_Erg_09_14_Kreise!$A$7:$BK$412,Calc_Targetkreise!AU$5,FALSE)/1000/$H100</f>
        <v>0.01069413977</v>
      </c>
      <c r="AV100" s="62">
        <f>IF(AU100&lt;Master_sheet_Kriterien!$J$44,1,IF(AU100&lt;Master_sheet_Kriterien!$K$44,2,IF(AU100&lt;Master_sheet_Kriterien!$L$44,3,IF(AU100&lt;Master_sheet_Kriterien!$M$44,4,5))))</f>
        <v>2</v>
      </c>
      <c r="AW100" s="61">
        <f>VLOOKUP(Calc_Targetkreise!$D100,EW_Erg_09_14_Kreise!$A$7:$BK$412,Calc_Targetkreise!AW$5,FALSE)/1000/$H100</f>
        <v>0.004961871931</v>
      </c>
      <c r="AX100" s="61">
        <f>VLOOKUP($D100,EW_19_Kreise!$A$6:$CQ$406,Calc_Targetkreise!AX$5,FALSE)/1000/F100</f>
        <v>0.003895837605</v>
      </c>
      <c r="AY100" s="62">
        <f>IF(AX100&lt;Master_sheet_Kriterien!$J$56,1,IF(AX100&lt;Master_sheet_Kriterien!$K$56,2,IF(AX100&lt;Master_sheet_Kriterien!$L$56,3,IF(AX100&lt;Master_sheet_Kriterien!$M$56,4,5))))</f>
        <v>2</v>
      </c>
      <c r="AZ100" s="64">
        <f>VLOOKUP($D100,EW_19_Kreise!$A$6:$CQ$406,Calc_Targetkreise!AZ$5,FALSE)</f>
        <v>703</v>
      </c>
      <c r="BA100" s="62">
        <f>IF(AZ100&lt;Master_sheet_Kriterien!$J$57,1,IF(AZ100&lt;Master_sheet_Kriterien!$K$57,2,IF(AZ100&lt;Master_sheet_Kriterien!$L$57,3,IF(AZ100&lt;Master_sheet_Kriterien!$M$56,4,5))))</f>
        <v>5</v>
      </c>
      <c r="BB100" s="59">
        <f>VLOOKUP($D100,Struktur_daten_BW_2017!$B$7:$AH$452,Calc_Targetkreise!BB$5,FALSE)</f>
        <v>261.3</v>
      </c>
      <c r="BC100" s="62">
        <f>IF(BB100&lt;Master_sheet_Kriterien!$J$8,1,IF(BB100&lt;Master_sheet_Kriterien!$K$8,2,IF(BB100&lt;Master_sheet_Kriterien!$L$8,3,IF(BB100&lt;Master_sheet_Kriterien!$M$8,4,5))))</f>
        <v>3</v>
      </c>
      <c r="BD100" s="65">
        <f t="shared" si="12"/>
        <v>22.6461</v>
      </c>
      <c r="BE100" s="62">
        <f>IF(BD100&lt;Master_sheet_Kriterien!$J$10,1,IF(BD100&lt;Master_sheet_Kriterien!$K$10,2,IF(BD100&lt;Master_sheet_Kriterien!$L$10,3,IF(BD100&lt;Master_sheet_Kriterien!$M$10,4,5))))</f>
        <v>3</v>
      </c>
      <c r="BF100" s="65">
        <f>VLOOKUP($D100,Struktur_daten_BW_2017!$B$7:$AH$452,Calc_Targetkreise!BF$5,FALSE)</f>
        <v>8.7</v>
      </c>
      <c r="BG100" s="62">
        <f>IF(BF100&lt;Master_sheet_Kriterien!$J$12,1,IF(BF100&lt;Master_sheet_Kriterien!$K$12,2,IF(BF100&lt;Master_sheet_Kriterien!$L$12,3,IF(BF100&lt;Master_sheet_Kriterien!$M$12,4,5))))</f>
        <v>5</v>
      </c>
      <c r="BH100" s="65">
        <f>VLOOKUP($D100,Struktur_daten_BW_2017!$B$7:$AH$452,Calc_Targetkreise!BH$5,FALSE)</f>
        <v>11.6</v>
      </c>
      <c r="BI100" s="62">
        <f>IF(BH100&lt;Master_sheet_Kriterien!$J$14,1,IF(BH100&lt;Master_sheet_Kriterien!$K$14,2,IF(BH100&lt;Master_sheet_Kriterien!$L$14,3,IF(BH100&lt;Master_sheet_Kriterien!$M$14,4,5))))</f>
        <v>3</v>
      </c>
      <c r="BJ100" s="65">
        <f>VLOOKUP($D100,Struktur_daten_BW_2017!$B$7:$AH$452,Calc_Targetkreise!BJ$5,FALSE)</f>
        <v>36.7</v>
      </c>
      <c r="BK100" s="62">
        <f>IF(BJ100&lt;Master_sheet_Kriterien!$J$16,1,IF(BJ100&lt;Master_sheet_Kriterien!$K$16,2,IF(BJ100&lt;Master_sheet_Kriterien!$L$16,3,IF(BJ100&lt;Master_sheet_Kriterien!$M$16,4,5))))</f>
        <v>4</v>
      </c>
      <c r="BL100" s="65">
        <f>VLOOKUP($D100,Struktur_daten_BW_2017!$B$7:$AH$452,Calc_Targetkreise!BL$5,FALSE)</f>
        <v>14.8</v>
      </c>
      <c r="BM100" s="62">
        <f>IF(BL100&lt;Master_sheet_Kriterien!$J$18,1,IF(BL100&lt;Master_sheet_Kriterien!$K$18,2,IF(BL100&lt;Master_sheet_Kriterien!$L$18,3,IF(BL100&lt;Master_sheet_Kriterien!$M$18,4,5))))</f>
        <v>1</v>
      </c>
      <c r="BN100" s="65">
        <f>VLOOKUP($D100,Struktur_daten_BW_2017!$B$7:$AH$452,Calc_Targetkreise!BN$5,FALSE)</f>
        <v>9.8</v>
      </c>
      <c r="BO100" s="62">
        <f>IF(BN100&lt;Master_sheet_Kriterien!$J$20,1,IF(BN100&lt;Master_sheet_Kriterien!$K$20,2,IF(BN100&lt;Master_sheet_Kriterien!$L$20,3,IF(BN100&lt;Master_sheet_Kriterien!$M$20,4,5))))</f>
        <v>2</v>
      </c>
      <c r="BP100" s="59">
        <f>VLOOKUP($D100,Struktur_daten_BW_2017!$B$7:$AH$452,Calc_Targetkreise!BP$5,FALSE)</f>
        <v>20527</v>
      </c>
      <c r="BQ100" s="62">
        <f>IF(BP100&lt;Master_sheet_Kriterien!$J$38,1,IF(BP100&lt;Master_sheet_Kriterien!$K$38,2,IF(BP100&lt;Master_sheet_Kriterien!$L$38,3,IF(BP100&lt;Master_sheet_Kriterien!$M$38,4,5))))</f>
        <v>3</v>
      </c>
      <c r="BR100" s="65">
        <f>VLOOKUP($D100,Struktur_daten_BW_2017!$B$7:$AH$452,Calc_Targetkreise!BR$5,FALSE)</f>
        <v>28.7</v>
      </c>
      <c r="BS100" s="62">
        <f>IF(BR100&lt;Master_sheet_Kriterien!$J$24,1,IF(BR100&lt;Master_sheet_Kriterien!$K$24,2,IF(BR100&lt;Master_sheet_Kriterien!$L$24,3,IF(BR100&lt;Master_sheet_Kriterien!$M$24,4,5))))</f>
        <v>2</v>
      </c>
      <c r="BT100" s="65">
        <f>VLOOKUP($D100,Struktur_daten_BW_2017!$B$7:$AH$452,Calc_Targetkreise!BT$5,FALSE)</f>
        <v>17.5</v>
      </c>
      <c r="BU100" s="62">
        <f>IF(BT100&lt;Master_sheet_Kriterien!$J$26,1,IF(BT100&lt;Master_sheet_Kriterien!$K$26,2,IF(BT100&lt;Master_sheet_Kriterien!$L$26,3,IF(BT100&lt;Master_sheet_Kriterien!$M$26,4,5))))</f>
        <v>5</v>
      </c>
      <c r="BV100" s="65">
        <f t="shared" si="13"/>
        <v>4.55525</v>
      </c>
      <c r="BW100" s="62">
        <f>IF(BV100&lt;Master_sheet_Kriterien!$J$28,1,IF(BV100&lt;Master_sheet_Kriterien!$K$28,2,IF(BV100&lt;Master_sheet_Kriterien!$L$28,3,IF(BV100&lt;Master_sheet_Kriterien!$M$28,4,5))))</f>
        <v>4</v>
      </c>
      <c r="BX100" s="65">
        <f>VLOOKUP($D100,Struktur_daten_BW_2017!$B$7:$AH$452,Calc_Targetkreise!BX$5,FALSE)</f>
        <v>20</v>
      </c>
      <c r="BY100" s="62">
        <f>IF(BX100&lt;Master_sheet_Kriterien!$J$30,1,IF(BX100&lt;Master_sheet_Kriterien!$K$30,2,IF(BX100&lt;Master_sheet_Kriterien!$L$30,3,IF(BX100&lt;Master_sheet_Kriterien!$M$30,4,5))))</f>
        <v>2</v>
      </c>
      <c r="BZ100" s="65"/>
      <c r="CA100" s="62">
        <f>IF(BZ100&lt;Master_sheet_Kriterien!$J$32,1,IF(BZ100&lt;Master_sheet_Kriterien!$K$32,2,IF(BZ100&lt;Master_sheet_Kriterien!$L$32,3,IF(BZ100&lt;Master_sheet_Kriterien!$M$32,4,5))))</f>
        <v>1</v>
      </c>
      <c r="CB100" s="65"/>
      <c r="CC100" s="62">
        <f>IF(CB100&lt;Master_sheet_Kriterien!$J$34,1,IF(CB100&lt;Master_sheet_Kriterien!$K$34,2,IF(CB100&lt;Master_sheet_Kriterien!$L$34,3,IF(CB100&lt;Master_sheet_Kriterien!$M$34,4,5))))</f>
        <v>1</v>
      </c>
      <c r="CD100" s="65">
        <f>100-VLOOKUP($D100,Struktur_daten_BW_2017!$B$7:$AH$452,Calc_Targetkreise!CD$5,FALSE)</f>
        <v>38.9</v>
      </c>
      <c r="CE100" s="62">
        <f>IF(CD100&lt;Master_sheet_Kriterien!$J$40,1,IF(CD100&lt;Master_sheet_Kriterien!$K$40,2,IF(CD100&lt;Master_sheet_Kriterien!$L$40,3,IF(CD100&lt;Master_sheet_Kriterien!$M$40,4,5))))</f>
        <v>1</v>
      </c>
      <c r="CF100" s="61"/>
      <c r="CG100" s="59">
        <f>VLOOKUP($D100,EW_19_Kreise!$A$6:$CQ$406,Calc_Targetkreise!CG$5,FALSE)/1000</f>
        <v>278.982</v>
      </c>
      <c r="CH100" s="59">
        <f>VLOOKUP($D100,BW_17_Kreise!$B$7:$CC$410,Calc_Targetkreise!CH$5,FALSE)/1000</f>
        <v>278.058</v>
      </c>
      <c r="CI100" s="59">
        <f>VLOOKUP($D100,EW_Erg_09_14_Kreise!$A$10:$BK$412,Calc_Targetkreise!CI$5,FALSE)/1000</f>
        <v>276.875</v>
      </c>
      <c r="CJ100" s="59">
        <f>VLOOKUP($D100,EW_Erg_09_14_Kreise!$A$10:$BK$412,Calc_Targetkreise!CJ$5,FALSE)/1000</f>
        <v>273.787</v>
      </c>
      <c r="CK100" s="59">
        <f>VLOOKUP($D100,EW_Erg_09_14_Kreise!$A$10:$BK$412,Calc_Targetkreise!CK$5,FALSE)/1000</f>
        <v>124.59</v>
      </c>
      <c r="CL100" s="45"/>
      <c r="CM100" s="59">
        <f>VLOOKUP($D100,Struktur_daten_BW_2017!$B$7:$AH$452,Calc_Targetkreise!CM$5,FALSE)</f>
        <v>260.3</v>
      </c>
      <c r="CN100" s="66">
        <v>11.0</v>
      </c>
      <c r="CO100" s="67">
        <f t="shared" si="16"/>
        <v>0.042258932</v>
      </c>
      <c r="CP100" s="62">
        <f>IF(CO100&lt;Master_sheet_Kriterien!$J$58,1,IF(CO100&lt;Master_sheet_Kriterien!$K$58,2,IF(CO100&lt;Master_sheet_Kriterien!$L$58,3,IF(CO100&lt;Master_sheet_Kriterien!$M$58,4,5))))</f>
        <v>1</v>
      </c>
      <c r="CQ100" s="66">
        <v>8.0</v>
      </c>
      <c r="CR100" s="67">
        <f t="shared" si="17"/>
        <v>0.03073376873</v>
      </c>
      <c r="CS100" s="62">
        <f>IF(CR100&lt;Master_sheet_Kriterien!$J$59,1,IF(CR100&lt;Master_sheet_Kriterien!$K$59,2,IF(CR100&lt;Master_sheet_Kriterien!$L$59,3,IF(CR100&lt;Master_sheet_Kriterien!$M$59,4,5))))</f>
        <v>1</v>
      </c>
      <c r="CT100" s="66">
        <v>3.0</v>
      </c>
      <c r="CU100" s="44"/>
      <c r="CV100" s="66">
        <v>0.0</v>
      </c>
      <c r="CW100" s="68"/>
      <c r="CY100" s="31">
        <f t="shared" si="18"/>
        <v>5554</v>
      </c>
      <c r="DB100" s="76" t="str">
        <f t="shared" si="19"/>
        <v>Borken</v>
      </c>
      <c r="DC100" s="58">
        <f t="shared" si="20"/>
        <v>262</v>
      </c>
      <c r="DD100" s="77">
        <f t="shared" si="21"/>
        <v>142</v>
      </c>
      <c r="DE100" s="72">
        <f t="shared" si="22"/>
        <v>0.003895837605</v>
      </c>
      <c r="DG100" s="76" t="str">
        <f t="shared" si="23"/>
        <v>Borken</v>
      </c>
      <c r="DH100" s="58" t="str">
        <f t="shared" si="24"/>
        <v>#REF!</v>
      </c>
      <c r="DI100" s="75">
        <f t="shared" si="25"/>
        <v>136.4225893</v>
      </c>
      <c r="DJ100" s="78">
        <f t="shared" si="26"/>
        <v>0.003895837605</v>
      </c>
      <c r="DK100" s="75"/>
      <c r="DL100" s="75"/>
      <c r="DM100" s="75"/>
      <c r="DN100" s="75"/>
      <c r="DO100" s="75"/>
      <c r="DP100" s="44"/>
    </row>
    <row r="101" ht="16.5" customHeight="1">
      <c r="A101" s="58">
        <f t="shared" si="5"/>
        <v>206</v>
      </c>
      <c r="B101" s="58">
        <f t="shared" si="6"/>
        <v>152</v>
      </c>
      <c r="C101" s="58" t="s">
        <v>227</v>
      </c>
      <c r="D101" s="58">
        <v>5558.0</v>
      </c>
      <c r="E101" s="58" t="s">
        <v>258</v>
      </c>
      <c r="F101" s="59">
        <f>VLOOKUP($D101,EW_19_Kreise!$A$6:$CQ$406,Calc_Targetkreise!F$5,FALSE)/1000</f>
        <v>119.406</v>
      </c>
      <c r="G101" s="59">
        <f>VLOOKUP($D101,BW_17_Kreise!$B$7:$CC$410,Calc_Targetkreise!G$5,FALSE)/1000</f>
        <v>139.233</v>
      </c>
      <c r="H101" s="59">
        <f>VLOOKUP($D101,EW_Erg_09_14_Kreise!$A$10:$BK$412,Calc_Targetkreise!H$5,FALSE)/1000</f>
        <v>101.919</v>
      </c>
      <c r="I101" s="60">
        <f t="shared" ref="I101:K101" si="410">F101/CG101</f>
        <v>0.6896977959</v>
      </c>
      <c r="J101" s="60">
        <f t="shared" si="410"/>
        <v>0.8060917291</v>
      </c>
      <c r="K101" s="60">
        <f t="shared" si="410"/>
        <v>0.5954464724</v>
      </c>
      <c r="L101" s="61">
        <f t="shared" ref="L101:M101" si="411">1-(T101+X101)</f>
        <v>0.4635445455</v>
      </c>
      <c r="M101" s="61">
        <f t="shared" si="411"/>
        <v>0.34944302</v>
      </c>
      <c r="N101" s="62">
        <f>IF(L101&lt;Master_sheet_Kriterien!$J$46,1,IF(L101&lt;Master_sheet_Kriterien!$K$46,2,IF(L101&lt;Master_sheet_Kriterien!$L$46,3,IF(L101&lt;Master_sheet_Kriterien!$M$46,4,5))))</f>
        <v>3</v>
      </c>
      <c r="O101" s="62">
        <f>IF(M101&lt;Master_sheet_Kriterien!$J$46,1,IF(M101&lt;Master_sheet_Kriterien!$K$46,2,IF(M101&lt;Master_sheet_Kriterien!$L$46,3,IF(M101&lt;Master_sheet_Kriterien!$M$46,4,5))))</f>
        <v>1</v>
      </c>
      <c r="P101" s="61">
        <f t="shared" ref="P101:Q101" si="412">1-(T101+AM101)</f>
        <v>0.5630035342</v>
      </c>
      <c r="Q101" s="61">
        <f t="shared" si="412"/>
        <v>0.4986317899</v>
      </c>
      <c r="R101" s="62">
        <f>IF(P101&lt;Master_sheet_Kriterien!$J$46,1,IF(P101&lt;Master_sheet_Kriterien!$K$46,2,IF(P101&lt;Master_sheet_Kriterien!$L$46,3,IF(P101&lt;Master_sheet_Kriterien!$M$46,4,5))))</f>
        <v>5</v>
      </c>
      <c r="S101" s="62">
        <f>IF(Q101&lt;Master_sheet_Kriterien!$J$46,1,IF(Q101&lt;Master_sheet_Kriterien!$K$46,2,IF(Q101&lt;Master_sheet_Kriterien!$L$46,3,IF(Q101&lt;Master_sheet_Kriterien!$M$46,4,5))))</f>
        <v>4</v>
      </c>
      <c r="T101" s="61">
        <f>VLOOKUP($D101,EW_19_Kreise!$A$6:$CQ$406,Calc_Targetkreise!T$5,FALSE)/1000/F101</f>
        <v>0.3824514681</v>
      </c>
      <c r="U101" s="63">
        <f>VLOOKUP($D101,BW_17_Kreise!$B$7:$CC$410,Calc_Targetkreise!U$5,FALSE)/1000/$G101</f>
        <v>0.439184676</v>
      </c>
      <c r="V101" s="61">
        <f>VLOOKUP(Calc_Targetkreise!$D101,EW_Erg_09_14_Kreise!$A$7:$BK$412,Calc_Targetkreise!V$5,FALSE)/1000/$H101</f>
        <v>0.4727479665</v>
      </c>
      <c r="W101" s="61">
        <f>VLOOKUP(Calc_Targetkreise!$D101,EW_Erg_09_14_Kreise!$A$7:$BK$412,Calc_Targetkreise!W$5,FALSE)/1000/CK101</f>
        <v>0.4903833122</v>
      </c>
      <c r="X101" s="61">
        <f>VLOOKUP($D101,EW_19_Kreise!$A$6:$CQ$406,Calc_Targetkreise!X$5,FALSE)/1000/F101</f>
        <v>0.1540039864</v>
      </c>
      <c r="Y101" s="63">
        <f>VLOOKUP($D101,BW_17_Kreise!$B$7:$CC$410,Calc_Targetkreise!Y$5,FALSE)/1000/$G101</f>
        <v>0.211372304</v>
      </c>
      <c r="Z101" s="61">
        <f>VLOOKUP(Calc_Targetkreise!$D101,EW_Erg_09_14_Kreise!$A$7:$BK$412,Calc_Targetkreise!Z$5,FALSE)/1000/$H101</f>
        <v>0.2721474897</v>
      </c>
      <c r="AA101" s="61">
        <f>VLOOKUP(Calc_Targetkreise!$D101,EW_Erg_09_14_Kreise!$A$7:$BK$412,Calc_Targetkreise!AA$5,FALSE)/1000/$H101</f>
        <v>0.1537102994</v>
      </c>
      <c r="AB101" s="61">
        <f>VLOOKUP($D101,EW_19_Kreise!$A$6:$CQ$406,Calc_Targetkreise!AB$5,FALSE)/1000/F101</f>
        <v>0.2412776577</v>
      </c>
      <c r="AC101" s="63">
        <f>VLOOKUP($D101,BW_17_Kreise!$B$7:$CC$410,Calc_Targetkreise!AC$5,FALSE)/1000/$G101</f>
        <v>0.07350268974</v>
      </c>
      <c r="AD101" s="61">
        <f>VLOOKUP(Calc_Targetkreise!$D101,EW_Erg_09_14_Kreise!$A$7:$BK$412,Calc_Targetkreise!AD$5,FALSE)/1000/$H101</f>
        <v>0.1005308137</v>
      </c>
      <c r="AE101" s="62">
        <f>IF(AC101&lt;Master_sheet_Kriterien!$J$54,1,IF(AC101&lt;Master_sheet_Kriterien!$K$54,2,IF(AC101&lt;Master_sheet_Kriterien!$L$54,3,IF(AC101&lt;Master_sheet_Kriterien!$M$54,4,5))))</f>
        <v>2</v>
      </c>
      <c r="AF101" s="61">
        <f>VLOOKUP(Calc_Targetkreise!$D101,EW_Erg_09_14_Kreise!$A$7:$BK$412,Calc_Targetkreise!AF$5,FALSE)/1000/$H101</f>
        <v>0.08922772005</v>
      </c>
      <c r="AG101" s="63">
        <f>VLOOKUP($D101,BW_17_Kreise!$B$7:$CC$410,Calc_Targetkreise!AG$5,FALSE)/1000/$G101</f>
        <v>0.1359304188</v>
      </c>
      <c r="AH101" s="61">
        <f>VLOOKUP(Calc_Targetkreise!$D101,EW_Erg_09_14_Kreise!$A$7:$BK$412,Calc_Targetkreise!AH$5,FALSE)/1000/$H101</f>
        <v>0.04070879816</v>
      </c>
      <c r="AI101" s="61">
        <f>VLOOKUP(Calc_Targetkreise!$D101,EW_Erg_09_14_Kreise!$A$7:$BK$412,Calc_Targetkreise!AI$5,FALSE)/1000/$H101</f>
        <v>0.1014040562</v>
      </c>
      <c r="AJ101" s="63">
        <f>VLOOKUP($D101,BW_17_Kreise!$B$7:$CC$410,Calc_Targetkreise!AJ$5,FALSE)/1000/$G101</f>
        <v>0.05374444277</v>
      </c>
      <c r="AK101" s="61">
        <f>VLOOKUP(Calc_Targetkreise!$D101,EW_Erg_09_14_Kreise!$A$7:$BK$412,Calc_Targetkreise!AK$5,FALSE)/1000/$H101</f>
        <v>0.03051442812</v>
      </c>
      <c r="AL101" s="61">
        <f>VLOOKUP(Calc_Targetkreise!$D101,EW_Erg_09_14_Kreise!$A$7:$BK$412,Calc_Targetkreise!AL$5,FALSE)/1000/$H101</f>
        <v>0.02200767276</v>
      </c>
      <c r="AM101" s="61">
        <f>VLOOKUP($D101,EW_19_Kreise!$A$6:$CQ$406,Calc_Targetkreise!AM$5,FALSE)/1000/F101</f>
        <v>0.05454499774</v>
      </c>
      <c r="AN101" s="63">
        <f>VLOOKUP($D101,BW_17_Kreise!$B$7:$CC$410,Calc_Targetkreise!AN$5,FALSE)/1000/$G101</f>
        <v>0.06218353408</v>
      </c>
      <c r="AO101" s="61">
        <f>VLOOKUP(Calc_Targetkreise!$D101,EW_Erg_09_14_Kreise!$A$7:$BK$412,Calc_Targetkreise!AO$5,FALSE)/1000/$H101</f>
        <v>0.03710789941</v>
      </c>
      <c r="AP101" s="61">
        <f>VLOOKUP(Calc_Targetkreise!$D101,EW_Erg_09_14_Kreise!$A$7:$BK$412,Calc_Targetkreise!AP$5,FALSE)/1000/$H101</f>
        <v>0.000176610838</v>
      </c>
      <c r="AQ101" s="61">
        <f t="shared" ref="AQ101:AR101" si="413">1-U101-Y101-AC101-AG101-AJ101-AN101</f>
        <v>0.0240819346</v>
      </c>
      <c r="AR101" s="61">
        <f t="shared" si="413"/>
        <v>0.04624260442</v>
      </c>
      <c r="AS101" s="61">
        <f t="shared" si="11"/>
        <v>0.1430903287</v>
      </c>
      <c r="AT101" s="63">
        <f>VLOOKUP($D101,BW_17_Kreise!$B$7:$CC$410,Calc_Targetkreise!AT$5,FALSE)/1000/$G101</f>
        <v>0.003203263594</v>
      </c>
      <c r="AU101" s="61">
        <f>VLOOKUP(Calc_Targetkreise!$D101,EW_Erg_09_14_Kreise!$A$7:$BK$412,Calc_Targetkreise!AU$5,FALSE)/1000/$H101</f>
        <v>0.01062608542</v>
      </c>
      <c r="AV101" s="62">
        <f>IF(AU101&lt;Master_sheet_Kriterien!$J$44,1,IF(AU101&lt;Master_sheet_Kriterien!$K$44,2,IF(AU101&lt;Master_sheet_Kriterien!$L$44,3,IF(AU101&lt;Master_sheet_Kriterien!$M$44,4,5))))</f>
        <v>2</v>
      </c>
      <c r="AW101" s="61">
        <f>VLOOKUP(Calc_Targetkreise!$D101,EW_Erg_09_14_Kreise!$A$7:$BK$412,Calc_Targetkreise!AW$5,FALSE)/1000/$H101</f>
        <v>0.004846986332</v>
      </c>
      <c r="AX101" s="61">
        <f>VLOOKUP($D101,EW_19_Kreise!$A$6:$CQ$406,Calc_Targetkreise!AX$5,FALSE)/1000/F101</f>
        <v>0.004413513559</v>
      </c>
      <c r="AY101" s="62">
        <f>IF(AX101&lt;Master_sheet_Kriterien!$J$56,1,IF(AX101&lt;Master_sheet_Kriterien!$K$56,2,IF(AX101&lt;Master_sheet_Kriterien!$L$56,3,IF(AX101&lt;Master_sheet_Kriterien!$M$56,4,5))))</f>
        <v>3</v>
      </c>
      <c r="AZ101" s="64">
        <f>VLOOKUP($D101,EW_19_Kreise!$A$6:$CQ$406,Calc_Targetkreise!AZ$5,FALSE)</f>
        <v>527</v>
      </c>
      <c r="BA101" s="62">
        <f>IF(AZ101&lt;Master_sheet_Kriterien!$J$57,1,IF(AZ101&lt;Master_sheet_Kriterien!$K$57,2,IF(AZ101&lt;Master_sheet_Kriterien!$L$57,3,IF(AZ101&lt;Master_sheet_Kriterien!$M$56,4,5))))</f>
        <v>5</v>
      </c>
      <c r="BB101" s="59">
        <f>VLOOKUP($D101,Struktur_daten_BW_2017!$B$7:$AH$452,Calc_Targetkreise!BB$5,FALSE)</f>
        <v>194</v>
      </c>
      <c r="BC101" s="62">
        <f>IF(BB101&lt;Master_sheet_Kriterien!$J$8,1,IF(BB101&lt;Master_sheet_Kriterien!$K$8,2,IF(BB101&lt;Master_sheet_Kriterien!$L$8,3,IF(BB101&lt;Master_sheet_Kriterien!$M$8,4,5))))</f>
        <v>2</v>
      </c>
      <c r="BD101" s="65">
        <f t="shared" si="12"/>
        <v>20.0736</v>
      </c>
      <c r="BE101" s="62">
        <f>IF(BD101&lt;Master_sheet_Kriterien!$J$10,1,IF(BD101&lt;Master_sheet_Kriterien!$K$10,2,IF(BD101&lt;Master_sheet_Kriterien!$L$10,3,IF(BD101&lt;Master_sheet_Kriterien!$M$10,4,5))))</f>
        <v>2</v>
      </c>
      <c r="BF101" s="65">
        <f>VLOOKUP($D101,Struktur_daten_BW_2017!$B$7:$AH$452,Calc_Targetkreise!BF$5,FALSE)</f>
        <v>8.2</v>
      </c>
      <c r="BG101" s="62">
        <f>IF(BF101&lt;Master_sheet_Kriterien!$J$12,1,IF(BF101&lt;Master_sheet_Kriterien!$K$12,2,IF(BF101&lt;Master_sheet_Kriterien!$L$12,3,IF(BF101&lt;Master_sheet_Kriterien!$M$12,4,5))))</f>
        <v>4</v>
      </c>
      <c r="BH101" s="65">
        <f>VLOOKUP($D101,Struktur_daten_BW_2017!$B$7:$AH$452,Calc_Targetkreise!BH$5,FALSE)</f>
        <v>10.4</v>
      </c>
      <c r="BI101" s="62">
        <f>IF(BH101&lt;Master_sheet_Kriterien!$J$14,1,IF(BH101&lt;Master_sheet_Kriterien!$K$14,2,IF(BH101&lt;Master_sheet_Kriterien!$L$14,3,IF(BH101&lt;Master_sheet_Kriterien!$M$14,4,5))))</f>
        <v>1</v>
      </c>
      <c r="BJ101" s="65">
        <f>VLOOKUP($D101,Struktur_daten_BW_2017!$B$7:$AH$452,Calc_Targetkreise!BJ$5,FALSE)</f>
        <v>37.4</v>
      </c>
      <c r="BK101" s="62">
        <f>IF(BJ101&lt;Master_sheet_Kriterien!$J$16,1,IF(BJ101&lt;Master_sheet_Kriterien!$K$16,2,IF(BJ101&lt;Master_sheet_Kriterien!$L$16,3,IF(BJ101&lt;Master_sheet_Kriterien!$M$16,4,5))))</f>
        <v>5</v>
      </c>
      <c r="BL101" s="65">
        <f>VLOOKUP($D101,Struktur_daten_BW_2017!$B$7:$AH$452,Calc_Targetkreise!BL$5,FALSE)</f>
        <v>15.9</v>
      </c>
      <c r="BM101" s="62">
        <f>IF(BL101&lt;Master_sheet_Kriterien!$J$18,1,IF(BL101&lt;Master_sheet_Kriterien!$K$18,2,IF(BL101&lt;Master_sheet_Kriterien!$L$18,3,IF(BL101&lt;Master_sheet_Kriterien!$M$18,4,5))))</f>
        <v>3</v>
      </c>
      <c r="BN101" s="65">
        <f>VLOOKUP($D101,Struktur_daten_BW_2017!$B$7:$AH$452,Calc_Targetkreise!BN$5,FALSE)</f>
        <v>10.1</v>
      </c>
      <c r="BO101" s="62">
        <f>IF(BN101&lt;Master_sheet_Kriterien!$J$20,1,IF(BN101&lt;Master_sheet_Kriterien!$K$20,2,IF(BN101&lt;Master_sheet_Kriterien!$L$20,3,IF(BN101&lt;Master_sheet_Kriterien!$M$20,4,5))))</f>
        <v>2</v>
      </c>
      <c r="BP101" s="59">
        <f>VLOOKUP($D101,Struktur_daten_BW_2017!$B$7:$AH$452,Calc_Targetkreise!BP$5,FALSE)</f>
        <v>21996</v>
      </c>
      <c r="BQ101" s="62">
        <f>IF(BP101&lt;Master_sheet_Kriterien!$J$38,1,IF(BP101&lt;Master_sheet_Kriterien!$K$38,2,IF(BP101&lt;Master_sheet_Kriterien!$L$38,3,IF(BP101&lt;Master_sheet_Kriterien!$M$38,4,5))))</f>
        <v>4</v>
      </c>
      <c r="BR101" s="65">
        <f>VLOOKUP($D101,Struktur_daten_BW_2017!$B$7:$AH$452,Calc_Targetkreise!BR$5,FALSE)</f>
        <v>36.7</v>
      </c>
      <c r="BS101" s="62">
        <f>IF(BR101&lt;Master_sheet_Kriterien!$J$24,1,IF(BR101&lt;Master_sheet_Kriterien!$K$24,2,IF(BR101&lt;Master_sheet_Kriterien!$L$24,3,IF(BR101&lt;Master_sheet_Kriterien!$M$24,4,5))))</f>
        <v>4</v>
      </c>
      <c r="BT101" s="65">
        <f>VLOOKUP($D101,Struktur_daten_BW_2017!$B$7:$AH$452,Calc_Targetkreise!BT$5,FALSE)</f>
        <v>16.4</v>
      </c>
      <c r="BU101" s="62">
        <f>IF(BT101&lt;Master_sheet_Kriterien!$J$26,1,IF(BT101&lt;Master_sheet_Kriterien!$K$26,2,IF(BT101&lt;Master_sheet_Kriterien!$L$26,3,IF(BT101&lt;Master_sheet_Kriterien!$M$26,4,5))))</f>
        <v>5</v>
      </c>
      <c r="BV101" s="65">
        <f t="shared" si="13"/>
        <v>4.01472</v>
      </c>
      <c r="BW101" s="62">
        <f>IF(BV101&lt;Master_sheet_Kriterien!$J$28,1,IF(BV101&lt;Master_sheet_Kriterien!$K$28,2,IF(BV101&lt;Master_sheet_Kriterien!$L$28,3,IF(BV101&lt;Master_sheet_Kriterien!$M$28,4,5))))</f>
        <v>3</v>
      </c>
      <c r="BX101" s="65">
        <f>VLOOKUP($D101,Struktur_daten_BW_2017!$B$7:$AH$452,Calc_Targetkreise!BX$5,FALSE)</f>
        <v>20.12195122</v>
      </c>
      <c r="BY101" s="62">
        <f>IF(BX101&lt;Master_sheet_Kriterien!$J$30,1,IF(BX101&lt;Master_sheet_Kriterien!$K$30,2,IF(BX101&lt;Master_sheet_Kriterien!$L$30,3,IF(BX101&lt;Master_sheet_Kriterien!$M$30,4,5))))</f>
        <v>2</v>
      </c>
      <c r="BZ101" s="65"/>
      <c r="CA101" s="62">
        <f>IF(BZ101&lt;Master_sheet_Kriterien!$J$32,1,IF(BZ101&lt;Master_sheet_Kriterien!$K$32,2,IF(BZ101&lt;Master_sheet_Kriterien!$L$32,3,IF(BZ101&lt;Master_sheet_Kriterien!$M$32,4,5))))</f>
        <v>1</v>
      </c>
      <c r="CB101" s="65"/>
      <c r="CC101" s="62">
        <f>IF(CB101&lt;Master_sheet_Kriterien!$J$34,1,IF(CB101&lt;Master_sheet_Kriterien!$K$34,2,IF(CB101&lt;Master_sheet_Kriterien!$L$34,3,IF(CB101&lt;Master_sheet_Kriterien!$M$34,4,5))))</f>
        <v>1</v>
      </c>
      <c r="CD101" s="65">
        <f>100-VLOOKUP($D101,Struktur_daten_BW_2017!$B$7:$AH$452,Calc_Targetkreise!CD$5,FALSE)</f>
        <v>41</v>
      </c>
      <c r="CE101" s="62">
        <f>IF(CD101&lt;Master_sheet_Kriterien!$J$40,1,IF(CD101&lt;Master_sheet_Kriterien!$K$40,2,IF(CD101&lt;Master_sheet_Kriterien!$L$40,3,IF(CD101&lt;Master_sheet_Kriterien!$M$40,4,5))))</f>
        <v>1</v>
      </c>
      <c r="CF101" s="61"/>
      <c r="CG101" s="59">
        <f>VLOOKUP($D101,EW_19_Kreise!$A$6:$CQ$406,Calc_Targetkreise!CG$5,FALSE)/1000</f>
        <v>173.128</v>
      </c>
      <c r="CH101" s="59">
        <f>VLOOKUP($D101,BW_17_Kreise!$B$7:$CC$410,Calc_Targetkreise!CH$5,FALSE)/1000</f>
        <v>172.726</v>
      </c>
      <c r="CI101" s="59">
        <f>VLOOKUP($D101,EW_Erg_09_14_Kreise!$A$10:$BK$412,Calc_Targetkreise!CI$5,FALSE)/1000</f>
        <v>171.164</v>
      </c>
      <c r="CJ101" s="59">
        <f>VLOOKUP($D101,EW_Erg_09_14_Kreise!$A$10:$BK$412,Calc_Targetkreise!CJ$5,FALSE)/1000</f>
        <v>169.504</v>
      </c>
      <c r="CK101" s="59">
        <f>VLOOKUP($D101,EW_Erg_09_14_Kreise!$A$10:$BK$412,Calc_Targetkreise!CK$5,FALSE)/1000</f>
        <v>81.161</v>
      </c>
      <c r="CL101" s="45"/>
      <c r="CM101" s="59">
        <f>VLOOKUP($D101,Struktur_daten_BW_2017!$B$7:$AH$452,Calc_Targetkreise!CM$5,FALSE)</f>
        <v>244.8</v>
      </c>
      <c r="CN101" s="66">
        <v>6.0</v>
      </c>
      <c r="CO101" s="67">
        <f t="shared" si="16"/>
        <v>0.02450980392</v>
      </c>
      <c r="CP101" s="62">
        <f>IF(CO101&lt;Master_sheet_Kriterien!$J$58,1,IF(CO101&lt;Master_sheet_Kriterien!$K$58,2,IF(CO101&lt;Master_sheet_Kriterien!$L$58,3,IF(CO101&lt;Master_sheet_Kriterien!$M$58,4,5))))</f>
        <v>1</v>
      </c>
      <c r="CQ101" s="66">
        <v>6.0</v>
      </c>
      <c r="CR101" s="67">
        <f t="shared" si="17"/>
        <v>0.02450980392</v>
      </c>
      <c r="CS101" s="62">
        <f>IF(CR101&lt;Master_sheet_Kriterien!$J$59,1,IF(CR101&lt;Master_sheet_Kriterien!$K$59,2,IF(CR101&lt;Master_sheet_Kriterien!$L$59,3,IF(CR101&lt;Master_sheet_Kriterien!$M$59,4,5))))</f>
        <v>1</v>
      </c>
      <c r="CT101" s="66">
        <v>0.0</v>
      </c>
      <c r="CU101" s="44"/>
      <c r="CV101" s="66">
        <v>0.0</v>
      </c>
      <c r="CW101" s="68"/>
      <c r="CY101" s="31">
        <f t="shared" si="18"/>
        <v>5558</v>
      </c>
      <c r="DB101" s="76" t="str">
        <f t="shared" si="19"/>
        <v>Coesfeld</v>
      </c>
      <c r="DC101" s="58">
        <f t="shared" si="20"/>
        <v>206</v>
      </c>
      <c r="DD101" s="77">
        <f t="shared" si="21"/>
        <v>152</v>
      </c>
      <c r="DE101" s="72">
        <f t="shared" si="22"/>
        <v>0.004413513559</v>
      </c>
      <c r="DG101" s="76" t="str">
        <f t="shared" si="23"/>
        <v>Coesfeld</v>
      </c>
      <c r="DH101" s="58" t="str">
        <f t="shared" si="24"/>
        <v>#REF!</v>
      </c>
      <c r="DI101" s="75">
        <f t="shared" si="25"/>
        <v>146.245098</v>
      </c>
      <c r="DJ101" s="78">
        <f t="shared" si="26"/>
        <v>0.004413513559</v>
      </c>
      <c r="DK101" s="75"/>
      <c r="DL101" s="75"/>
      <c r="DM101" s="75"/>
      <c r="DN101" s="75"/>
      <c r="DO101" s="75"/>
      <c r="DP101" s="44"/>
    </row>
    <row r="102" ht="16.5" customHeight="1">
      <c r="A102" s="58">
        <f t="shared" si="5"/>
        <v>104</v>
      </c>
      <c r="B102" s="58">
        <f t="shared" si="6"/>
        <v>177</v>
      </c>
      <c r="C102" s="58" t="s">
        <v>227</v>
      </c>
      <c r="D102" s="58">
        <v>5562.0</v>
      </c>
      <c r="E102" s="58" t="s">
        <v>259</v>
      </c>
      <c r="F102" s="59">
        <f>VLOOKUP($D102,EW_19_Kreise!$A$6:$CQ$406,Calc_Targetkreise!F$5,FALSE)/1000</f>
        <v>271.756</v>
      </c>
      <c r="G102" s="59">
        <f>VLOOKUP($D102,BW_17_Kreise!$B$7:$CC$410,Calc_Targetkreise!G$5,FALSE)/1000</f>
        <v>347.12</v>
      </c>
      <c r="H102" s="59">
        <f>VLOOKUP($D102,EW_Erg_09_14_Kreise!$A$10:$BK$412,Calc_Targetkreise!H$5,FALSE)/1000</f>
        <v>232.435</v>
      </c>
      <c r="I102" s="60">
        <f t="shared" ref="I102:K102" si="414">F102/CG102</f>
        <v>0.5784430169</v>
      </c>
      <c r="J102" s="60">
        <f t="shared" si="414"/>
        <v>0.7337386172</v>
      </c>
      <c r="K102" s="60">
        <f t="shared" si="414"/>
        <v>0.485192785</v>
      </c>
      <c r="L102" s="61">
        <f t="shared" ref="L102:M102" si="415">1-(T102+X102)</f>
        <v>0.5076060878</v>
      </c>
      <c r="M102" s="61">
        <f t="shared" si="415"/>
        <v>0.3911356303</v>
      </c>
      <c r="N102" s="62">
        <f>IF(L102&lt;Master_sheet_Kriterien!$J$46,1,IF(L102&lt;Master_sheet_Kriterien!$K$46,2,IF(L102&lt;Master_sheet_Kriterien!$L$46,3,IF(L102&lt;Master_sheet_Kriterien!$M$46,4,5))))</f>
        <v>4</v>
      </c>
      <c r="O102" s="62">
        <f>IF(M102&lt;Master_sheet_Kriterien!$J$46,1,IF(M102&lt;Master_sheet_Kriterien!$K$46,2,IF(M102&lt;Master_sheet_Kriterien!$L$46,3,IF(M102&lt;Master_sheet_Kriterien!$M$46,4,5))))</f>
        <v>2</v>
      </c>
      <c r="P102" s="61">
        <f t="shared" ref="P102:Q102" si="416">1-(T102+AM102)</f>
        <v>0.628898718</v>
      </c>
      <c r="Q102" s="61">
        <f t="shared" si="416"/>
        <v>0.5813897211</v>
      </c>
      <c r="R102" s="62">
        <f>IF(P102&lt;Master_sheet_Kriterien!$J$46,1,IF(P102&lt;Master_sheet_Kriterien!$K$46,2,IF(P102&lt;Master_sheet_Kriterien!$L$46,3,IF(P102&lt;Master_sheet_Kriterien!$M$46,4,5))))</f>
        <v>5</v>
      </c>
      <c r="S102" s="62">
        <f>IF(Q102&lt;Master_sheet_Kriterien!$J$46,1,IF(Q102&lt;Master_sheet_Kriterien!$K$46,2,IF(Q102&lt;Master_sheet_Kriterien!$L$46,3,IF(Q102&lt;Master_sheet_Kriterien!$M$46,4,5))))</f>
        <v>5</v>
      </c>
      <c r="T102" s="61">
        <f>VLOOKUP($D102,EW_19_Kreise!$A$6:$CQ$406,Calc_Targetkreise!T$5,FALSE)/1000/F102</f>
        <v>0.2564984766</v>
      </c>
      <c r="U102" s="63">
        <f>VLOOKUP($D102,BW_17_Kreise!$B$7:$CC$410,Calc_Targetkreise!U$5,FALSE)/1000/$G102</f>
        <v>0.2957997234</v>
      </c>
      <c r="V102" s="61">
        <f>VLOOKUP(Calc_Targetkreise!$D102,EW_Erg_09_14_Kreise!$A$7:$BK$412,Calc_Targetkreise!V$5,FALSE)/1000/$H102</f>
        <v>0.3194140297</v>
      </c>
      <c r="W102" s="61">
        <f>VLOOKUP(Calc_Targetkreise!$D102,EW_Erg_09_14_Kreise!$A$7:$BK$412,Calc_Targetkreise!W$5,FALSE)/1000/CK102</f>
        <v>0.3364599108</v>
      </c>
      <c r="X102" s="61">
        <f>VLOOKUP($D102,EW_19_Kreise!$A$6:$CQ$406,Calc_Targetkreise!X$5,FALSE)/1000/F102</f>
        <v>0.2358954356</v>
      </c>
      <c r="Y102" s="63">
        <f>VLOOKUP($D102,BW_17_Kreise!$B$7:$CC$410,Calc_Targetkreise!Y$5,FALSE)/1000/$G102</f>
        <v>0.3130646462</v>
      </c>
      <c r="Z102" s="61">
        <f>VLOOKUP(Calc_Targetkreise!$D102,EW_Erg_09_14_Kreise!$A$7:$BK$412,Calc_Targetkreise!Z$5,FALSE)/1000/$H102</f>
        <v>0.4036225181</v>
      </c>
      <c r="AA102" s="61">
        <f>VLOOKUP(Calc_Targetkreise!$D102,EW_Erg_09_14_Kreise!$A$7:$BK$412,Calc_Targetkreise!AA$5,FALSE)/1000/$H102</f>
        <v>0.275754512</v>
      </c>
      <c r="AB102" s="61">
        <f>VLOOKUP($D102,EW_19_Kreise!$A$6:$CQ$406,Calc_Targetkreise!AB$5,FALSE)/1000/F102</f>
        <v>0.1860271714</v>
      </c>
      <c r="AC102" s="63">
        <f>VLOOKUP($D102,BW_17_Kreise!$B$7:$CC$410,Calc_Targetkreise!AC$5,FALSE)/1000/$G102</f>
        <v>0.05303065222</v>
      </c>
      <c r="AD102" s="61">
        <f>VLOOKUP(Calc_Targetkreise!$D102,EW_Erg_09_14_Kreise!$A$7:$BK$412,Calc_Targetkreise!AD$5,FALSE)/1000/$H102</f>
        <v>0.07437778304</v>
      </c>
      <c r="AE102" s="62">
        <f>IF(AC102&lt;Master_sheet_Kriterien!$J$54,1,IF(AC102&lt;Master_sheet_Kriterien!$K$54,2,IF(AC102&lt;Master_sheet_Kriterien!$L$54,3,IF(AC102&lt;Master_sheet_Kriterien!$M$54,4,5))))</f>
        <v>1</v>
      </c>
      <c r="AF102" s="61">
        <f>VLOOKUP(Calc_Targetkreise!$D102,EW_Erg_09_14_Kreise!$A$7:$BK$412,Calc_Targetkreise!AF$5,FALSE)/1000/$H102</f>
        <v>0.08007830146</v>
      </c>
      <c r="AG102" s="63">
        <f>VLOOKUP($D102,BW_17_Kreise!$B$7:$CC$410,Calc_Targetkreise!AG$5,FALSE)/1000/$G102</f>
        <v>0.1047130675</v>
      </c>
      <c r="AH102" s="61">
        <f>VLOOKUP(Calc_Targetkreise!$D102,EW_Erg_09_14_Kreise!$A$7:$BK$412,Calc_Targetkreise!AH$5,FALSE)/1000/$H102</f>
        <v>0.02856282402</v>
      </c>
      <c r="AI102" s="61">
        <f>VLOOKUP(Calc_Targetkreise!$D102,EW_Erg_09_14_Kreise!$A$7:$BK$412,Calc_Targetkreise!AI$5,FALSE)/1000/$H102</f>
        <v>0.08350721707</v>
      </c>
      <c r="AJ102" s="63">
        <f>VLOOKUP($D102,BW_17_Kreise!$B$7:$CC$410,Calc_Targetkreise!AJ$5,FALSE)/1000/$G102</f>
        <v>0.0684028578</v>
      </c>
      <c r="AK102" s="61">
        <f>VLOOKUP(Calc_Targetkreise!$D102,EW_Erg_09_14_Kreise!$A$7:$BK$412,Calc_Targetkreise!AK$5,FALSE)/1000/$H102</f>
        <v>0.04776819326</v>
      </c>
      <c r="AL102" s="61">
        <f>VLOOKUP(Calc_Targetkreise!$D102,EW_Erg_09_14_Kreise!$A$7:$BK$412,Calc_Targetkreise!AL$5,FALSE)/1000/$H102</f>
        <v>0.05108094736</v>
      </c>
      <c r="AM102" s="61">
        <f>VLOOKUP($D102,EW_19_Kreise!$A$6:$CQ$406,Calc_Targetkreise!AM$5,FALSE)/1000/F102</f>
        <v>0.1146028055</v>
      </c>
      <c r="AN102" s="63">
        <f>VLOOKUP($D102,BW_17_Kreise!$B$7:$CC$410,Calc_Targetkreise!AN$5,FALSE)/1000/$G102</f>
        <v>0.1228105554</v>
      </c>
      <c r="AO102" s="61">
        <f>VLOOKUP(Calc_Targetkreise!$D102,EW_Erg_09_14_Kreise!$A$7:$BK$412,Calc_Targetkreise!AO$5,FALSE)/1000/$H102</f>
        <v>0.05557682793</v>
      </c>
      <c r="AP102" s="61">
        <f>VLOOKUP(Calc_Targetkreise!$D102,EW_Erg_09_14_Kreise!$A$7:$BK$412,Calc_Targetkreise!AP$5,FALSE)/1000/$H102</f>
        <v>0.0002753457956</v>
      </c>
      <c r="AQ102" s="61">
        <f t="shared" ref="AQ102:AR102" si="417">1-U102-Y102-AC102-AG102-AJ102-AN102</f>
        <v>0.04217849735</v>
      </c>
      <c r="AR102" s="61">
        <f t="shared" si="417"/>
        <v>0.07067782391</v>
      </c>
      <c r="AS102" s="61">
        <f t="shared" si="11"/>
        <v>0.1728437655</v>
      </c>
      <c r="AT102" s="63">
        <f>VLOOKUP($D102,BW_17_Kreise!$B$7:$CC$410,Calc_Targetkreise!AT$5,FALSE)/1000/$G102</f>
        <v>0.004597833602</v>
      </c>
      <c r="AU102" s="61">
        <f>VLOOKUP(Calc_Targetkreise!$D102,EW_Erg_09_14_Kreise!$A$7:$BK$412,Calc_Targetkreise!AU$5,FALSE)/1000/$H102</f>
        <v>0.01460193172</v>
      </c>
      <c r="AV102" s="62">
        <f>IF(AU102&lt;Master_sheet_Kriterien!$J$44,1,IF(AU102&lt;Master_sheet_Kriterien!$K$44,2,IF(AU102&lt;Master_sheet_Kriterien!$L$44,3,IF(AU102&lt;Master_sheet_Kriterien!$M$44,4,5))))</f>
        <v>4</v>
      </c>
      <c r="AW102" s="61">
        <f>VLOOKUP(Calc_Targetkreise!$D102,EW_Erg_09_14_Kreise!$A$7:$BK$412,Calc_Targetkreise!AW$5,FALSE)/1000/$H102</f>
        <v>0.007115967905</v>
      </c>
      <c r="AX102" s="61">
        <f>VLOOKUP($D102,EW_19_Kreise!$A$6:$CQ$406,Calc_Targetkreise!AX$5,FALSE)/1000/F102</f>
        <v>0.004239096837</v>
      </c>
      <c r="AY102" s="62">
        <f>IF(AX102&lt;Master_sheet_Kriterien!$J$56,1,IF(AX102&lt;Master_sheet_Kriterien!$K$56,2,IF(AX102&lt;Master_sheet_Kriterien!$L$56,3,IF(AX102&lt;Master_sheet_Kriterien!$M$56,4,5))))</f>
        <v>3</v>
      </c>
      <c r="AZ102" s="64">
        <f>VLOOKUP($D102,EW_19_Kreise!$A$6:$CQ$406,Calc_Targetkreise!AZ$5,FALSE)</f>
        <v>1152</v>
      </c>
      <c r="BA102" s="62">
        <f>IF(AZ102&lt;Master_sheet_Kriterien!$J$57,1,IF(AZ102&lt;Master_sheet_Kriterien!$K$57,2,IF(AZ102&lt;Master_sheet_Kriterien!$L$57,3,IF(AZ102&lt;Master_sheet_Kriterien!$M$56,4,5))))</f>
        <v>5</v>
      </c>
      <c r="BB102" s="59">
        <f>VLOOKUP($D102,Struktur_daten_BW_2017!$B$7:$AH$452,Calc_Targetkreise!BB$5,FALSE)</f>
        <v>957.6731372</v>
      </c>
      <c r="BC102" s="62">
        <f>IF(BB102&lt;Master_sheet_Kriterien!$J$8,1,IF(BB102&lt;Master_sheet_Kriterien!$K$8,2,IF(BB102&lt;Master_sheet_Kriterien!$L$8,3,IF(BB102&lt;Master_sheet_Kriterien!$M$8,4,5))))</f>
        <v>4</v>
      </c>
      <c r="BD102" s="65">
        <f t="shared" si="12"/>
        <v>35.26590764</v>
      </c>
      <c r="BE102" s="62">
        <f>IF(BD102&lt;Master_sheet_Kriterien!$J$10,1,IF(BD102&lt;Master_sheet_Kriterien!$K$10,2,IF(BD102&lt;Master_sheet_Kriterien!$L$10,3,IF(BD102&lt;Master_sheet_Kriterien!$M$10,4,5))))</f>
        <v>5</v>
      </c>
      <c r="BF102" s="65">
        <f>VLOOKUP($D102,Struktur_daten_BW_2017!$B$7:$AH$452,Calc_Targetkreise!BF$5,FALSE)</f>
        <v>7.553203607</v>
      </c>
      <c r="BG102" s="62">
        <f>IF(BF102&lt;Master_sheet_Kriterien!$J$12,1,IF(BF102&lt;Master_sheet_Kriterien!$K$12,2,IF(BF102&lt;Master_sheet_Kriterien!$L$12,3,IF(BF102&lt;Master_sheet_Kriterien!$M$12,4,5))))</f>
        <v>2</v>
      </c>
      <c r="BH102" s="65">
        <f>VLOOKUP($D102,Struktur_daten_BW_2017!$B$7:$AH$452,Calc_Targetkreise!BH$5,FALSE)</f>
        <v>10.98718557</v>
      </c>
      <c r="BI102" s="62">
        <f>IF(BH102&lt;Master_sheet_Kriterien!$J$14,1,IF(BH102&lt;Master_sheet_Kriterien!$K$14,2,IF(BH102&lt;Master_sheet_Kriterien!$L$14,3,IF(BH102&lt;Master_sheet_Kriterien!$M$14,4,5))))</f>
        <v>2</v>
      </c>
      <c r="BJ102" s="65">
        <f>VLOOKUP($D102,Struktur_daten_BW_2017!$B$7:$AH$452,Calc_Targetkreise!BJ$5,FALSE)</f>
        <v>36.81281443</v>
      </c>
      <c r="BK102" s="62">
        <f>IF(BJ102&lt;Master_sheet_Kriterien!$J$16,1,IF(BJ102&lt;Master_sheet_Kriterien!$K$16,2,IF(BJ102&lt;Master_sheet_Kriterien!$L$16,3,IF(BJ102&lt;Master_sheet_Kriterien!$M$16,4,5))))</f>
        <v>4</v>
      </c>
      <c r="BL102" s="65">
        <f>VLOOKUP($D102,Struktur_daten_BW_2017!$B$7:$AH$452,Calc_Targetkreise!BL$5,FALSE)</f>
        <v>17.53398196</v>
      </c>
      <c r="BM102" s="62">
        <f>IF(BL102&lt;Master_sheet_Kriterien!$J$18,1,IF(BL102&lt;Master_sheet_Kriterien!$K$18,2,IF(BL102&lt;Master_sheet_Kriterien!$L$18,3,IF(BL102&lt;Master_sheet_Kriterien!$M$18,4,5))))</f>
        <v>4</v>
      </c>
      <c r="BN102" s="65">
        <f>VLOOKUP($D102,Struktur_daten_BW_2017!$B$7:$AH$452,Calc_Targetkreise!BN$5,FALSE)</f>
        <v>11.65961082</v>
      </c>
      <c r="BO102" s="62">
        <f>IF(BN102&lt;Master_sheet_Kriterien!$J$20,1,IF(BN102&lt;Master_sheet_Kriterien!$K$20,2,IF(BN102&lt;Master_sheet_Kriterien!$L$20,3,IF(BN102&lt;Master_sheet_Kriterien!$M$20,4,5))))</f>
        <v>4</v>
      </c>
      <c r="BP102" s="59">
        <f>VLOOKUP($D102,Struktur_daten_BW_2017!$B$7:$AH$452,Calc_Targetkreise!BP$5,FALSE)</f>
        <v>19382</v>
      </c>
      <c r="BQ102" s="62">
        <f>IF(BP102&lt;Master_sheet_Kriterien!$J$38,1,IF(BP102&lt;Master_sheet_Kriterien!$K$38,2,IF(BP102&lt;Master_sheet_Kriterien!$L$38,3,IF(BP102&lt;Master_sheet_Kriterien!$M$38,4,5))))</f>
        <v>2</v>
      </c>
      <c r="BR102" s="65">
        <f>VLOOKUP($D102,Struktur_daten_BW_2017!$B$7:$AH$452,Calc_Targetkreise!BR$5,FALSE)</f>
        <v>34.1</v>
      </c>
      <c r="BS102" s="62">
        <f>IF(BR102&lt;Master_sheet_Kriterien!$J$24,1,IF(BR102&lt;Master_sheet_Kriterien!$K$24,2,IF(BR102&lt;Master_sheet_Kriterien!$L$24,3,IF(BR102&lt;Master_sheet_Kriterien!$M$24,4,5))))</f>
        <v>3</v>
      </c>
      <c r="BT102" s="65">
        <f>VLOOKUP($D102,Struktur_daten_BW_2017!$B$7:$AH$452,Calc_Targetkreise!BT$5,FALSE)</f>
        <v>14.8</v>
      </c>
      <c r="BU102" s="62">
        <f>IF(BT102&lt;Master_sheet_Kriterien!$J$26,1,IF(BT102&lt;Master_sheet_Kriterien!$K$26,2,IF(BT102&lt;Master_sheet_Kriterien!$L$26,3,IF(BT102&lt;Master_sheet_Kriterien!$M$26,4,5))))</f>
        <v>4</v>
      </c>
      <c r="BV102" s="65">
        <f t="shared" si="13"/>
        <v>6.91012</v>
      </c>
      <c r="BW102" s="62">
        <f>IF(BV102&lt;Master_sheet_Kriterien!$J$28,1,IF(BV102&lt;Master_sheet_Kriterien!$K$28,2,IF(BV102&lt;Master_sheet_Kriterien!$L$28,3,IF(BV102&lt;Master_sheet_Kriterien!$M$28,4,5))))</f>
        <v>5</v>
      </c>
      <c r="BX102" s="65">
        <f>VLOOKUP($D102,Struktur_daten_BW_2017!$B$7:$AH$452,Calc_Targetkreise!BX$5,FALSE)</f>
        <v>24.32432432</v>
      </c>
      <c r="BY102" s="62">
        <f>IF(BX102&lt;Master_sheet_Kriterien!$J$30,1,IF(BX102&lt;Master_sheet_Kriterien!$K$30,2,IF(BX102&lt;Master_sheet_Kriterien!$L$30,3,IF(BX102&lt;Master_sheet_Kriterien!$M$30,4,5))))</f>
        <v>3</v>
      </c>
      <c r="BZ102" s="65"/>
      <c r="CA102" s="62">
        <f>IF(BZ102&lt;Master_sheet_Kriterien!$J$32,1,IF(BZ102&lt;Master_sheet_Kriterien!$K$32,2,IF(BZ102&lt;Master_sheet_Kriterien!$L$32,3,IF(BZ102&lt;Master_sheet_Kriterien!$M$32,4,5))))</f>
        <v>1</v>
      </c>
      <c r="CB102" s="65"/>
      <c r="CC102" s="62">
        <f>IF(CB102&lt;Master_sheet_Kriterien!$J$34,1,IF(CB102&lt;Master_sheet_Kriterien!$K$34,2,IF(CB102&lt;Master_sheet_Kriterien!$L$34,3,IF(CB102&lt;Master_sheet_Kriterien!$M$34,4,5))))</f>
        <v>1</v>
      </c>
      <c r="CD102" s="65">
        <f>100-VLOOKUP($D102,Struktur_daten_BW_2017!$B$7:$AH$452,Calc_Targetkreise!CD$5,FALSE)</f>
        <v>58.77185572</v>
      </c>
      <c r="CE102" s="62">
        <f>IF(CD102&lt;Master_sheet_Kriterien!$J$40,1,IF(CD102&lt;Master_sheet_Kriterien!$K$40,2,IF(CD102&lt;Master_sheet_Kriterien!$L$40,3,IF(CD102&lt;Master_sheet_Kriterien!$M$40,4,5))))</f>
        <v>4</v>
      </c>
      <c r="CF102" s="61"/>
      <c r="CG102" s="59">
        <f>VLOOKUP($D102,EW_19_Kreise!$A$6:$CQ$406,Calc_Targetkreise!CG$5,FALSE)/1000</f>
        <v>469.806</v>
      </c>
      <c r="CH102" s="59">
        <f>VLOOKUP($D102,BW_17_Kreise!$B$7:$CC$410,Calc_Targetkreise!CH$5,FALSE)/1000</f>
        <v>473.084</v>
      </c>
      <c r="CI102" s="59">
        <f>VLOOKUP($D102,EW_Erg_09_14_Kreise!$A$10:$BK$412,Calc_Targetkreise!CI$5,FALSE)/1000</f>
        <v>479.057</v>
      </c>
      <c r="CJ102" s="59">
        <f>VLOOKUP($D102,EW_Erg_09_14_Kreise!$A$10:$BK$412,Calc_Targetkreise!CJ$5,FALSE)/1000</f>
        <v>487.998</v>
      </c>
      <c r="CK102" s="59">
        <f>VLOOKUP($D102,EW_Erg_09_14_Kreise!$A$10:$BK$412,Calc_Targetkreise!CK$5,FALSE)/1000</f>
        <v>194.142</v>
      </c>
      <c r="CL102" s="45"/>
      <c r="CM102" s="59">
        <f>VLOOKUP($D102,Struktur_daten_BW_2017!$B$7:$AH$452,Calc_Targetkreise!CM$5,FALSE)</f>
        <v>466.9</v>
      </c>
      <c r="CN102" s="66">
        <v>12.0</v>
      </c>
      <c r="CO102" s="67">
        <f t="shared" si="16"/>
        <v>0.025701435</v>
      </c>
      <c r="CP102" s="62">
        <f>IF(CO102&lt;Master_sheet_Kriterien!$J$58,1,IF(CO102&lt;Master_sheet_Kriterien!$K$58,2,IF(CO102&lt;Master_sheet_Kriterien!$L$58,3,IF(CO102&lt;Master_sheet_Kriterien!$M$58,4,5))))</f>
        <v>1</v>
      </c>
      <c r="CQ102" s="66">
        <v>7.0</v>
      </c>
      <c r="CR102" s="67">
        <f t="shared" si="17"/>
        <v>0.01499250375</v>
      </c>
      <c r="CS102" s="62">
        <f>IF(CR102&lt;Master_sheet_Kriterien!$J$59,1,IF(CR102&lt;Master_sheet_Kriterien!$K$59,2,IF(CR102&lt;Master_sheet_Kriterien!$L$59,3,IF(CR102&lt;Master_sheet_Kriterien!$M$59,4,5))))</f>
        <v>1</v>
      </c>
      <c r="CT102" s="66">
        <v>5.0</v>
      </c>
      <c r="CU102" s="44"/>
      <c r="CV102" s="66">
        <v>0.0</v>
      </c>
      <c r="CW102" s="68"/>
      <c r="CY102" s="31">
        <f t="shared" si="18"/>
        <v>5562</v>
      </c>
      <c r="DB102" s="76" t="str">
        <f t="shared" si="19"/>
        <v>Recklinghausen</v>
      </c>
      <c r="DC102" s="58">
        <f t="shared" si="20"/>
        <v>104</v>
      </c>
      <c r="DD102" s="77">
        <f t="shared" si="21"/>
        <v>177</v>
      </c>
      <c r="DE102" s="72">
        <f t="shared" si="22"/>
        <v>0.004239096837</v>
      </c>
      <c r="DG102" s="76" t="str">
        <f t="shared" si="23"/>
        <v>Recklinghausen</v>
      </c>
      <c r="DH102" s="58" t="str">
        <f t="shared" si="24"/>
        <v>#REF!</v>
      </c>
      <c r="DI102" s="75">
        <f t="shared" si="25"/>
        <v>171.2570143</v>
      </c>
      <c r="DJ102" s="78">
        <f t="shared" si="26"/>
        <v>0.004239096837</v>
      </c>
      <c r="DK102" s="75"/>
      <c r="DL102" s="75"/>
      <c r="DM102" s="75"/>
      <c r="DN102" s="75"/>
      <c r="DO102" s="75"/>
      <c r="DP102" s="44"/>
    </row>
    <row r="103" ht="16.5" customHeight="1">
      <c r="A103" s="58">
        <f t="shared" si="5"/>
        <v>158</v>
      </c>
      <c r="B103" s="58">
        <f t="shared" si="6"/>
        <v>163</v>
      </c>
      <c r="C103" s="58" t="s">
        <v>227</v>
      </c>
      <c r="D103" s="58">
        <v>5566.0</v>
      </c>
      <c r="E103" s="58" t="s">
        <v>260</v>
      </c>
      <c r="F103" s="59">
        <f>VLOOKUP($D103,EW_19_Kreise!$A$6:$CQ$406,Calc_Targetkreise!F$5,FALSE)/1000</f>
        <v>219.84</v>
      </c>
      <c r="G103" s="59">
        <f>VLOOKUP($D103,BW_17_Kreise!$B$7:$CC$410,Calc_Targetkreise!G$5,FALSE)/1000</f>
        <v>262.938</v>
      </c>
      <c r="H103" s="59">
        <f>VLOOKUP($D103,EW_Erg_09_14_Kreise!$A$10:$BK$412,Calc_Targetkreise!H$5,FALSE)/1000</f>
        <v>192.26</v>
      </c>
      <c r="I103" s="60">
        <f t="shared" ref="I103:K103" si="418">F103/CG103</f>
        <v>0.6454075192</v>
      </c>
      <c r="J103" s="60">
        <f t="shared" si="418"/>
        <v>0.7735677532</v>
      </c>
      <c r="K103" s="60">
        <f t="shared" si="418"/>
        <v>0.5683659111</v>
      </c>
      <c r="L103" s="61">
        <f t="shared" ref="L103:M103" si="419">1-(T103+X103)</f>
        <v>0.4586062591</v>
      </c>
      <c r="M103" s="61">
        <f t="shared" si="419"/>
        <v>0.3421148712</v>
      </c>
      <c r="N103" s="62">
        <f>IF(L103&lt;Master_sheet_Kriterien!$J$46,1,IF(L103&lt;Master_sheet_Kriterien!$K$46,2,IF(L103&lt;Master_sheet_Kriterien!$L$46,3,IF(L103&lt;Master_sheet_Kriterien!$M$46,4,5))))</f>
        <v>3</v>
      </c>
      <c r="O103" s="62">
        <f>IF(M103&lt;Master_sheet_Kriterien!$J$46,1,IF(M103&lt;Master_sheet_Kriterien!$K$46,2,IF(M103&lt;Master_sheet_Kriterien!$L$46,3,IF(M103&lt;Master_sheet_Kriterien!$M$46,4,5))))</f>
        <v>1</v>
      </c>
      <c r="P103" s="61">
        <f t="shared" ref="P103:Q103" si="420">1-(T103+AM103)</f>
        <v>0.599636099</v>
      </c>
      <c r="Q103" s="61">
        <f t="shared" si="420"/>
        <v>0.5366664385</v>
      </c>
      <c r="R103" s="62">
        <f>IF(P103&lt;Master_sheet_Kriterien!$J$46,1,IF(P103&lt;Master_sheet_Kriterien!$K$46,2,IF(P103&lt;Master_sheet_Kriterien!$L$46,3,IF(P103&lt;Master_sheet_Kriterien!$M$46,4,5))))</f>
        <v>5</v>
      </c>
      <c r="S103" s="62">
        <f>IF(Q103&lt;Master_sheet_Kriterien!$J$46,1,IF(Q103&lt;Master_sheet_Kriterien!$K$46,2,IF(Q103&lt;Master_sheet_Kriterien!$L$46,3,IF(Q103&lt;Master_sheet_Kriterien!$M$46,4,5))))</f>
        <v>5</v>
      </c>
      <c r="T103" s="61">
        <f>VLOOKUP($D103,EW_19_Kreise!$A$6:$CQ$406,Calc_Targetkreise!T$5,FALSE)/1000/F103</f>
        <v>0.3442731077</v>
      </c>
      <c r="U103" s="63">
        <f>VLOOKUP($D103,BW_17_Kreise!$B$7:$CC$410,Calc_Targetkreise!U$5,FALSE)/1000/$G103</f>
        <v>0.3984209205</v>
      </c>
      <c r="V103" s="61">
        <f>VLOOKUP(Calc_Targetkreise!$D103,EW_Erg_09_14_Kreise!$A$7:$BK$412,Calc_Targetkreise!V$5,FALSE)/1000/$H103</f>
        <v>0.4260428586</v>
      </c>
      <c r="W103" s="61">
        <f>VLOOKUP(Calc_Targetkreise!$D103,EW_Erg_09_14_Kreise!$A$7:$BK$412,Calc_Targetkreise!W$5,FALSE)/1000/CK103</f>
        <v>0.449048116</v>
      </c>
      <c r="X103" s="61">
        <f>VLOOKUP($D103,EW_19_Kreise!$A$6:$CQ$406,Calc_Targetkreise!X$5,FALSE)/1000/F103</f>
        <v>0.1971206332</v>
      </c>
      <c r="Y103" s="63">
        <f>VLOOKUP($D103,BW_17_Kreise!$B$7:$CC$410,Calc_Targetkreise!Y$5,FALSE)/1000/$G103</f>
        <v>0.2594642083</v>
      </c>
      <c r="Z103" s="61">
        <f>VLOOKUP(Calc_Targetkreise!$D103,EW_Erg_09_14_Kreise!$A$7:$BK$412,Calc_Targetkreise!Z$5,FALSE)/1000/$H103</f>
        <v>0.3361281598</v>
      </c>
      <c r="AA103" s="61">
        <f>VLOOKUP(Calc_Targetkreise!$D103,EW_Erg_09_14_Kreise!$A$7:$BK$412,Calc_Targetkreise!AA$5,FALSE)/1000/$H103</f>
        <v>0.2100957037</v>
      </c>
      <c r="AB103" s="61">
        <f>VLOOKUP($D103,EW_19_Kreise!$A$6:$CQ$406,Calc_Targetkreise!AB$5,FALSE)/1000/F103</f>
        <v>0.2331650291</v>
      </c>
      <c r="AC103" s="63">
        <f>VLOOKUP($D103,BW_17_Kreise!$B$7:$CC$410,Calc_Targetkreise!AC$5,FALSE)/1000/$G103</f>
        <v>0.07063262062</v>
      </c>
      <c r="AD103" s="61">
        <f>VLOOKUP(Calc_Targetkreise!$D103,EW_Erg_09_14_Kreise!$A$7:$BK$412,Calc_Targetkreise!AD$5,FALSE)/1000/$H103</f>
        <v>0.0909705607</v>
      </c>
      <c r="AE103" s="62">
        <f>IF(AC103&lt;Master_sheet_Kriterien!$J$54,1,IF(AC103&lt;Master_sheet_Kriterien!$K$54,2,IF(AC103&lt;Master_sheet_Kriterien!$L$54,3,IF(AC103&lt;Master_sheet_Kriterien!$M$54,4,5))))</f>
        <v>2</v>
      </c>
      <c r="AF103" s="61">
        <f>VLOOKUP(Calc_Targetkreise!$D103,EW_Erg_09_14_Kreise!$A$7:$BK$412,Calc_Targetkreise!AF$5,FALSE)/1000/$H103</f>
        <v>0.07694268179</v>
      </c>
      <c r="AG103" s="63">
        <f>VLOOKUP($D103,BW_17_Kreise!$B$7:$CC$410,Calc_Targetkreise!AG$5,FALSE)/1000/$G103</f>
        <v>0.1186439389</v>
      </c>
      <c r="AH103" s="61">
        <f>VLOOKUP(Calc_Targetkreise!$D103,EW_Erg_09_14_Kreise!$A$7:$BK$412,Calc_Targetkreise!AH$5,FALSE)/1000/$H103</f>
        <v>0.03329865807</v>
      </c>
      <c r="AI103" s="61">
        <f>VLOOKUP(Calc_Targetkreise!$D103,EW_Erg_09_14_Kreise!$A$7:$BK$412,Calc_Targetkreise!AI$5,FALSE)/1000/$H103</f>
        <v>0.08978986789</v>
      </c>
      <c r="AJ103" s="63">
        <f>VLOOKUP($D103,BW_17_Kreise!$B$7:$CC$410,Calc_Targetkreise!AJ$5,FALSE)/1000/$G103</f>
        <v>0.06140991412</v>
      </c>
      <c r="AK103" s="61">
        <f>VLOOKUP(Calc_Targetkreise!$D103,EW_Erg_09_14_Kreise!$A$7:$BK$412,Calc_Targetkreise!AK$5,FALSE)/1000/$H103</f>
        <v>0.03541558306</v>
      </c>
      <c r="AL103" s="61">
        <f>VLOOKUP(Calc_Targetkreise!$D103,EW_Erg_09_14_Kreise!$A$7:$BK$412,Calc_Targetkreise!AL$5,FALSE)/1000/$H103</f>
        <v>0.02723395402</v>
      </c>
      <c r="AM103" s="61">
        <f>VLOOKUP($D103,EW_19_Kreise!$A$6:$CQ$406,Calc_Targetkreise!AM$5,FALSE)/1000/F103</f>
        <v>0.0560907933</v>
      </c>
      <c r="AN103" s="63">
        <f>VLOOKUP($D103,BW_17_Kreise!$B$7:$CC$410,Calc_Targetkreise!AN$5,FALSE)/1000/$G103</f>
        <v>0.064912641</v>
      </c>
      <c r="AO103" s="61">
        <f>VLOOKUP(Calc_Targetkreise!$D103,EW_Erg_09_14_Kreise!$A$7:$BK$412,Calc_Targetkreise!AO$5,FALSE)/1000/$H103</f>
        <v>0.03251326329</v>
      </c>
      <c r="AP103" s="61">
        <f>VLOOKUP(Calc_Targetkreise!$D103,EW_Erg_09_14_Kreise!$A$7:$BK$412,Calc_Targetkreise!AP$5,FALSE)/1000/$H103</f>
        <v>0.0001768438573</v>
      </c>
      <c r="AQ103" s="61">
        <f t="shared" ref="AQ103:AR103" si="421">1-U103-Y103-AC103-AG103-AJ103-AN103</f>
        <v>0.02651575657</v>
      </c>
      <c r="AR103" s="61">
        <f t="shared" si="421"/>
        <v>0.04563091647</v>
      </c>
      <c r="AS103" s="61">
        <f t="shared" si="11"/>
        <v>0.1467128327</v>
      </c>
      <c r="AT103" s="63">
        <f>VLOOKUP($D103,BW_17_Kreise!$B$7:$CC$410,Calc_Targetkreise!AT$5,FALSE)/1000/$G103</f>
        <v>0.003594003149</v>
      </c>
      <c r="AU103" s="61">
        <f>VLOOKUP(Calc_Targetkreise!$D103,EW_Erg_09_14_Kreise!$A$7:$BK$412,Calc_Targetkreise!AU$5,FALSE)/1000/$H103</f>
        <v>0.01154166233</v>
      </c>
      <c r="AV103" s="62">
        <f>IF(AU103&lt;Master_sheet_Kriterien!$J$44,1,IF(AU103&lt;Master_sheet_Kriterien!$K$44,2,IF(AU103&lt;Master_sheet_Kriterien!$L$44,3,IF(AU103&lt;Master_sheet_Kriterien!$M$44,4,5))))</f>
        <v>3</v>
      </c>
      <c r="AW103" s="61">
        <f>VLOOKUP(Calc_Targetkreise!$D103,EW_Erg_09_14_Kreise!$A$7:$BK$412,Calc_Targetkreise!AW$5,FALSE)/1000/$H103</f>
        <v>0.005107666701</v>
      </c>
      <c r="AX103" s="61">
        <f>VLOOKUP($D103,EW_19_Kreise!$A$6:$CQ$406,Calc_Targetkreise!AX$5,FALSE)/1000/F103</f>
        <v>0.00422125182</v>
      </c>
      <c r="AY103" s="62">
        <f>IF(AX103&lt;Master_sheet_Kriterien!$J$56,1,IF(AX103&lt;Master_sheet_Kriterien!$K$56,2,IF(AX103&lt;Master_sheet_Kriterien!$L$56,3,IF(AX103&lt;Master_sheet_Kriterien!$M$56,4,5))))</f>
        <v>3</v>
      </c>
      <c r="AZ103" s="64">
        <f>VLOOKUP($D103,EW_19_Kreise!$A$6:$CQ$406,Calc_Targetkreise!AZ$5,FALSE)</f>
        <v>928</v>
      </c>
      <c r="BA103" s="62">
        <f>IF(AZ103&lt;Master_sheet_Kriterien!$J$57,1,IF(AZ103&lt;Master_sheet_Kriterien!$K$57,2,IF(AZ103&lt;Master_sheet_Kriterien!$L$57,3,IF(AZ103&lt;Master_sheet_Kriterien!$M$56,4,5))))</f>
        <v>5</v>
      </c>
      <c r="BB103" s="59">
        <f>VLOOKUP($D103,Struktur_daten_BW_2017!$B$7:$AH$452,Calc_Targetkreise!BB$5,FALSE)</f>
        <v>255.9450833</v>
      </c>
      <c r="BC103" s="62">
        <f>IF(BB103&lt;Master_sheet_Kriterien!$J$8,1,IF(BB103&lt;Master_sheet_Kriterien!$K$8,2,IF(BB103&lt;Master_sheet_Kriterien!$L$8,3,IF(BB103&lt;Master_sheet_Kriterien!$M$8,4,5))))</f>
        <v>3</v>
      </c>
      <c r="BD103" s="65">
        <f t="shared" si="12"/>
        <v>45.55345792</v>
      </c>
      <c r="BE103" s="62">
        <f>IF(BD103&lt;Master_sheet_Kriterien!$J$10,1,IF(BD103&lt;Master_sheet_Kriterien!$K$10,2,IF(BD103&lt;Master_sheet_Kriterien!$L$10,3,IF(BD103&lt;Master_sheet_Kriterien!$M$10,4,5))))</f>
        <v>5</v>
      </c>
      <c r="BF103" s="65">
        <f>VLOOKUP($D103,Struktur_daten_BW_2017!$B$7:$AH$452,Calc_Targetkreise!BF$5,FALSE)</f>
        <v>8.655416667</v>
      </c>
      <c r="BG103" s="62">
        <f>IF(BF103&lt;Master_sheet_Kriterien!$J$12,1,IF(BF103&lt;Master_sheet_Kriterien!$K$12,2,IF(BF103&lt;Master_sheet_Kriterien!$L$12,3,IF(BF103&lt;Master_sheet_Kriterien!$M$12,4,5))))</f>
        <v>5</v>
      </c>
      <c r="BH103" s="65">
        <f>VLOOKUP($D103,Struktur_daten_BW_2017!$B$7:$AH$452,Calc_Targetkreise!BH$5,FALSE)</f>
        <v>11.45541667</v>
      </c>
      <c r="BI103" s="62">
        <f>IF(BH103&lt;Master_sheet_Kriterien!$J$14,1,IF(BH103&lt;Master_sheet_Kriterien!$K$14,2,IF(BH103&lt;Master_sheet_Kriterien!$L$14,3,IF(BH103&lt;Master_sheet_Kriterien!$M$14,4,5))))</f>
        <v>3</v>
      </c>
      <c r="BJ103" s="65">
        <f>VLOOKUP($D103,Struktur_daten_BW_2017!$B$7:$AH$452,Calc_Targetkreise!BJ$5,FALSE)</f>
        <v>36.54025</v>
      </c>
      <c r="BK103" s="62">
        <f>IF(BJ103&lt;Master_sheet_Kriterien!$J$16,1,IF(BJ103&lt;Master_sheet_Kriterien!$K$16,2,IF(BJ103&lt;Master_sheet_Kriterien!$L$16,3,IF(BJ103&lt;Master_sheet_Kriterien!$M$16,4,5))))</f>
        <v>4</v>
      </c>
      <c r="BL103" s="65">
        <f>VLOOKUP($D103,Struktur_daten_BW_2017!$B$7:$AH$452,Calc_Targetkreise!BL$5,FALSE)</f>
        <v>14.69566667</v>
      </c>
      <c r="BM103" s="62">
        <f>IF(BL103&lt;Master_sheet_Kriterien!$J$18,1,IF(BL103&lt;Master_sheet_Kriterien!$K$18,2,IF(BL103&lt;Master_sheet_Kriterien!$L$18,3,IF(BL103&lt;Master_sheet_Kriterien!$M$18,4,5))))</f>
        <v>1</v>
      </c>
      <c r="BN103" s="65">
        <f>VLOOKUP($D103,Struktur_daten_BW_2017!$B$7:$AH$452,Calc_Targetkreise!BN$5,FALSE)</f>
        <v>9.942416667</v>
      </c>
      <c r="BO103" s="62">
        <f>IF(BN103&lt;Master_sheet_Kriterien!$J$20,1,IF(BN103&lt;Master_sheet_Kriterien!$K$20,2,IF(BN103&lt;Master_sheet_Kriterien!$L$20,3,IF(BN103&lt;Master_sheet_Kriterien!$M$20,4,5))))</f>
        <v>2</v>
      </c>
      <c r="BP103" s="59">
        <f>VLOOKUP($D103,Struktur_daten_BW_2017!$B$7:$AH$452,Calc_Targetkreise!BP$5,FALSE)</f>
        <v>20487.21667</v>
      </c>
      <c r="BQ103" s="62">
        <f>IF(BP103&lt;Master_sheet_Kriterien!$J$38,1,IF(BP103&lt;Master_sheet_Kriterien!$K$38,2,IF(BP103&lt;Master_sheet_Kriterien!$L$38,3,IF(BP103&lt;Master_sheet_Kriterien!$M$38,4,5))))</f>
        <v>3</v>
      </c>
      <c r="BR103" s="65">
        <f>VLOOKUP($D103,Struktur_daten_BW_2017!$B$7:$AH$452,Calc_Targetkreise!BR$5,FALSE)</f>
        <v>30.987</v>
      </c>
      <c r="BS103" s="62">
        <f>IF(BR103&lt;Master_sheet_Kriterien!$J$24,1,IF(BR103&lt;Master_sheet_Kriterien!$K$24,2,IF(BR103&lt;Master_sheet_Kriterien!$L$24,3,IF(BR103&lt;Master_sheet_Kriterien!$M$24,4,5))))</f>
        <v>2</v>
      </c>
      <c r="BT103" s="65">
        <f>VLOOKUP($D103,Struktur_daten_BW_2017!$B$7:$AH$452,Calc_Targetkreise!BT$5,FALSE)</f>
        <v>17.79783333</v>
      </c>
      <c r="BU103" s="62">
        <f>IF(BT103&lt;Master_sheet_Kriterien!$J$26,1,IF(BT103&lt;Master_sheet_Kriterien!$K$26,2,IF(BT103&lt;Master_sheet_Kriterien!$L$26,3,IF(BT103&lt;Master_sheet_Kriterien!$M$26,4,5))))</f>
        <v>5</v>
      </c>
      <c r="BV103" s="65">
        <f t="shared" si="13"/>
        <v>9.366999683</v>
      </c>
      <c r="BW103" s="62">
        <f>IF(BV103&lt;Master_sheet_Kriterien!$J$28,1,IF(BV103&lt;Master_sheet_Kriterien!$K$28,2,IF(BV103&lt;Master_sheet_Kriterien!$L$28,3,IF(BV103&lt;Master_sheet_Kriterien!$M$28,4,5))))</f>
        <v>5</v>
      </c>
      <c r="BX103" s="65">
        <f>VLOOKUP($D103,Struktur_daten_BW_2017!$B$7:$AH$452,Calc_Targetkreise!BX$5,FALSE)</f>
        <v>22.73731821</v>
      </c>
      <c r="BY103" s="62">
        <f>IF(BX103&lt;Master_sheet_Kriterien!$J$30,1,IF(BX103&lt;Master_sheet_Kriterien!$K$30,2,IF(BX103&lt;Master_sheet_Kriterien!$L$30,3,IF(BX103&lt;Master_sheet_Kriterien!$M$30,4,5))))</f>
        <v>3</v>
      </c>
      <c r="BZ103" s="65"/>
      <c r="CA103" s="62">
        <f>IF(BZ103&lt;Master_sheet_Kriterien!$J$32,1,IF(BZ103&lt;Master_sheet_Kriterien!$K$32,2,IF(BZ103&lt;Master_sheet_Kriterien!$L$32,3,IF(BZ103&lt;Master_sheet_Kriterien!$M$32,4,5))))</f>
        <v>1</v>
      </c>
      <c r="CB103" s="65"/>
      <c r="CC103" s="62">
        <f>IF(CB103&lt;Master_sheet_Kriterien!$J$34,1,IF(CB103&lt;Master_sheet_Kriterien!$K$34,2,IF(CB103&lt;Master_sheet_Kriterien!$L$34,3,IF(CB103&lt;Master_sheet_Kriterien!$M$34,4,5))))</f>
        <v>1</v>
      </c>
      <c r="CD103" s="65">
        <f>100-VLOOKUP($D103,Struktur_daten_BW_2017!$B$7:$AH$452,Calc_Targetkreise!CD$5,FALSE)</f>
        <v>39.24675</v>
      </c>
      <c r="CE103" s="62">
        <f>IF(CD103&lt;Master_sheet_Kriterien!$J$40,1,IF(CD103&lt;Master_sheet_Kriterien!$K$40,2,IF(CD103&lt;Master_sheet_Kriterien!$L$40,3,IF(CD103&lt;Master_sheet_Kriterien!$M$40,4,5))))</f>
        <v>1</v>
      </c>
      <c r="CF103" s="61"/>
      <c r="CG103" s="59">
        <f>VLOOKUP($D103,EW_19_Kreise!$A$6:$CQ$406,Calc_Targetkreise!CG$5,FALSE)/1000</f>
        <v>340.622</v>
      </c>
      <c r="CH103" s="59">
        <f>VLOOKUP($D103,BW_17_Kreise!$B$7:$CC$410,Calc_Targetkreise!CH$5,FALSE)/1000</f>
        <v>339.903</v>
      </c>
      <c r="CI103" s="59">
        <f>VLOOKUP($D103,EW_Erg_09_14_Kreise!$A$10:$BK$412,Calc_Targetkreise!CI$5,FALSE)/1000</f>
        <v>338.268</v>
      </c>
      <c r="CJ103" s="59">
        <f>VLOOKUP($D103,EW_Erg_09_14_Kreise!$A$10:$BK$412,Calc_Targetkreise!CJ$5,FALSE)/1000</f>
        <v>335.812</v>
      </c>
      <c r="CK103" s="59">
        <f>VLOOKUP($D103,EW_Erg_09_14_Kreise!$A$10:$BK$412,Calc_Targetkreise!CK$5,FALSE)/1000</f>
        <v>154.273</v>
      </c>
      <c r="CL103" s="45"/>
      <c r="CM103" s="59">
        <f>VLOOKUP($D103,Struktur_daten_BW_2017!$B$7:$AH$452,Calc_Targetkreise!CM$5,FALSE)</f>
        <v>526.3</v>
      </c>
      <c r="CN103" s="66">
        <v>8.0</v>
      </c>
      <c r="CO103" s="67">
        <f t="shared" si="16"/>
        <v>0.01520045601</v>
      </c>
      <c r="CP103" s="62">
        <f>IF(CO103&lt;Master_sheet_Kriterien!$J$58,1,IF(CO103&lt;Master_sheet_Kriterien!$K$58,2,IF(CO103&lt;Master_sheet_Kriterien!$L$58,3,IF(CO103&lt;Master_sheet_Kriterien!$M$58,4,5))))</f>
        <v>1</v>
      </c>
      <c r="CQ103" s="66">
        <v>8.0</v>
      </c>
      <c r="CR103" s="67">
        <f t="shared" si="17"/>
        <v>0.01520045601</v>
      </c>
      <c r="CS103" s="62">
        <f>IF(CR103&lt;Master_sheet_Kriterien!$J$59,1,IF(CR103&lt;Master_sheet_Kriterien!$K$59,2,IF(CR103&lt;Master_sheet_Kriterien!$L$59,3,IF(CR103&lt;Master_sheet_Kriterien!$M$59,4,5))))</f>
        <v>1</v>
      </c>
      <c r="CT103" s="66">
        <v>0.0</v>
      </c>
      <c r="CU103" s="44"/>
      <c r="CV103" s="66">
        <v>0.0</v>
      </c>
      <c r="CW103" s="68"/>
      <c r="CY103" s="31">
        <f t="shared" si="18"/>
        <v>5566</v>
      </c>
      <c r="DB103" s="76" t="str">
        <f t="shared" si="19"/>
        <v>Steinfurt</v>
      </c>
      <c r="DC103" s="58">
        <f t="shared" si="20"/>
        <v>158</v>
      </c>
      <c r="DD103" s="77">
        <f t="shared" si="21"/>
        <v>163</v>
      </c>
      <c r="DE103" s="72">
        <f t="shared" si="22"/>
        <v>0.00422125182</v>
      </c>
      <c r="DG103" s="76" t="str">
        <f t="shared" si="23"/>
        <v>Steinfurt</v>
      </c>
      <c r="DH103" s="58" t="str">
        <f t="shared" si="24"/>
        <v>#REF!</v>
      </c>
      <c r="DI103" s="75">
        <f t="shared" si="25"/>
        <v>157.1520046</v>
      </c>
      <c r="DJ103" s="78">
        <f t="shared" si="26"/>
        <v>0.00422125182</v>
      </c>
      <c r="DK103" s="75"/>
      <c r="DL103" s="75"/>
      <c r="DM103" s="75"/>
      <c r="DN103" s="75"/>
      <c r="DO103" s="75"/>
      <c r="DP103" s="44"/>
    </row>
    <row r="104" ht="16.5" customHeight="1">
      <c r="A104" s="58">
        <f t="shared" si="5"/>
        <v>225</v>
      </c>
      <c r="B104" s="58">
        <f t="shared" si="6"/>
        <v>149</v>
      </c>
      <c r="C104" s="58" t="s">
        <v>227</v>
      </c>
      <c r="D104" s="58">
        <v>5570.0</v>
      </c>
      <c r="E104" s="58" t="s">
        <v>261</v>
      </c>
      <c r="F104" s="59">
        <f>VLOOKUP($D104,EW_19_Kreise!$A$6:$CQ$406,Calc_Targetkreise!F$5,FALSE)/1000</f>
        <v>135.029</v>
      </c>
      <c r="G104" s="59">
        <f>VLOOKUP($D104,BW_17_Kreise!$B$7:$CC$410,Calc_Targetkreise!G$5,FALSE)/1000</f>
        <v>162.144</v>
      </c>
      <c r="H104" s="59">
        <f>VLOOKUP($D104,EW_Erg_09_14_Kreise!$A$10:$BK$412,Calc_Targetkreise!H$5,FALSE)/1000</f>
        <v>119.009</v>
      </c>
      <c r="I104" s="60">
        <f t="shared" ref="I104:K104" si="422">F104/CG104</f>
        <v>0.6454170889</v>
      </c>
      <c r="J104" s="60">
        <f t="shared" si="422"/>
        <v>0.7735730234</v>
      </c>
      <c r="K104" s="60">
        <f t="shared" si="422"/>
        <v>0.5657423738</v>
      </c>
      <c r="L104" s="61">
        <f t="shared" ref="L104:M104" si="423">1-(T104+X104)</f>
        <v>0.4666849343</v>
      </c>
      <c r="M104" s="61">
        <f t="shared" si="423"/>
        <v>0.3564424216</v>
      </c>
      <c r="N104" s="62">
        <f>IF(L104&lt;Master_sheet_Kriterien!$J$46,1,IF(L104&lt;Master_sheet_Kriterien!$K$46,2,IF(L104&lt;Master_sheet_Kriterien!$L$46,3,IF(L104&lt;Master_sheet_Kriterien!$M$46,4,5))))</f>
        <v>3</v>
      </c>
      <c r="O104" s="62">
        <f>IF(M104&lt;Master_sheet_Kriterien!$J$46,1,IF(M104&lt;Master_sheet_Kriterien!$K$46,2,IF(M104&lt;Master_sheet_Kriterien!$L$46,3,IF(M104&lt;Master_sheet_Kriterien!$M$46,4,5))))</f>
        <v>1</v>
      </c>
      <c r="P104" s="61">
        <f t="shared" ref="P104:Q104" si="424">1-(T104+AM104)</f>
        <v>0.5775055729</v>
      </c>
      <c r="Q104" s="61">
        <f t="shared" si="424"/>
        <v>0.5227575488</v>
      </c>
      <c r="R104" s="62">
        <f>IF(P104&lt;Master_sheet_Kriterien!$J$46,1,IF(P104&lt;Master_sheet_Kriterien!$K$46,2,IF(P104&lt;Master_sheet_Kriterien!$L$46,3,IF(P104&lt;Master_sheet_Kriterien!$M$46,4,5))))</f>
        <v>5</v>
      </c>
      <c r="S104" s="62">
        <f>IF(Q104&lt;Master_sheet_Kriterien!$J$46,1,IF(Q104&lt;Master_sheet_Kriterien!$K$46,2,IF(Q104&lt;Master_sheet_Kriterien!$L$46,3,IF(Q104&lt;Master_sheet_Kriterien!$M$46,4,5))))</f>
        <v>5</v>
      </c>
      <c r="T104" s="61">
        <f>VLOOKUP($D104,EW_19_Kreise!$A$6:$CQ$406,Calc_Targetkreise!T$5,FALSE)/1000/F104</f>
        <v>0.3555828748</v>
      </c>
      <c r="U104" s="63">
        <f>VLOOKUP($D104,BW_17_Kreise!$B$7:$CC$410,Calc_Targetkreise!U$5,FALSE)/1000/$G104</f>
        <v>0.4030799783</v>
      </c>
      <c r="V104" s="61">
        <f>VLOOKUP(Calc_Targetkreise!$D104,EW_Erg_09_14_Kreise!$A$7:$BK$412,Calc_Targetkreise!V$5,FALSE)/1000/$H104</f>
        <v>0.4425715702</v>
      </c>
      <c r="W104" s="61">
        <f>VLOOKUP(Calc_Targetkreise!$D104,EW_Erg_09_14_Kreise!$A$7:$BK$412,Calc_Targetkreise!W$5,FALSE)/1000/CK104</f>
        <v>0.4742232513</v>
      </c>
      <c r="X104" s="61">
        <f>VLOOKUP($D104,EW_19_Kreise!$A$6:$CQ$406,Calc_Targetkreise!X$5,FALSE)/1000/F104</f>
        <v>0.1777321909</v>
      </c>
      <c r="Y104" s="63">
        <f>VLOOKUP($D104,BW_17_Kreise!$B$7:$CC$410,Calc_Targetkreise!Y$5,FALSE)/1000/$G104</f>
        <v>0.2404776002</v>
      </c>
      <c r="Z104" s="61">
        <f>VLOOKUP(Calc_Targetkreise!$D104,EW_Erg_09_14_Kreise!$A$7:$BK$412,Calc_Targetkreise!Z$5,FALSE)/1000/$H104</f>
        <v>0.3049517263</v>
      </c>
      <c r="AA104" s="61">
        <f>VLOOKUP(Calc_Targetkreise!$D104,EW_Erg_09_14_Kreise!$A$7:$BK$412,Calc_Targetkreise!AA$5,FALSE)/1000/$H104</f>
        <v>0.1678864624</v>
      </c>
      <c r="AB104" s="61">
        <f>VLOOKUP($D104,EW_19_Kreise!$A$6:$CQ$406,Calc_Targetkreise!AB$5,FALSE)/1000/F104</f>
        <v>0.2208562605</v>
      </c>
      <c r="AC104" s="63">
        <f>VLOOKUP($D104,BW_17_Kreise!$B$7:$CC$410,Calc_Targetkreise!AC$5,FALSE)/1000/$G104</f>
        <v>0.0666999704</v>
      </c>
      <c r="AD104" s="61">
        <f>VLOOKUP(Calc_Targetkreise!$D104,EW_Erg_09_14_Kreise!$A$7:$BK$412,Calc_Targetkreise!AD$5,FALSE)/1000/$H104</f>
        <v>0.09125360267</v>
      </c>
      <c r="AE104" s="62">
        <f>IF(AC104&lt;Master_sheet_Kriterien!$J$54,1,IF(AC104&lt;Master_sheet_Kriterien!$K$54,2,IF(AC104&lt;Master_sheet_Kriterien!$L$54,3,IF(AC104&lt;Master_sheet_Kriterien!$M$54,4,5))))</f>
        <v>2</v>
      </c>
      <c r="AF104" s="61">
        <f>VLOOKUP(Calc_Targetkreise!$D104,EW_Erg_09_14_Kreise!$A$7:$BK$412,Calc_Targetkreise!AF$5,FALSE)/1000/$H104</f>
        <v>0.08102748532</v>
      </c>
      <c r="AG104" s="63">
        <f>VLOOKUP($D104,BW_17_Kreise!$B$7:$CC$410,Calc_Targetkreise!AG$5,FALSE)/1000/$G104</f>
        <v>0.1305937932</v>
      </c>
      <c r="AH104" s="61">
        <f>VLOOKUP(Calc_Targetkreise!$D104,EW_Erg_09_14_Kreise!$A$7:$BK$412,Calc_Targetkreise!AH$5,FALSE)/1000/$H104</f>
        <v>0.0380727508</v>
      </c>
      <c r="AI104" s="61">
        <f>VLOOKUP(Calc_Targetkreise!$D104,EW_Erg_09_14_Kreise!$A$7:$BK$412,Calc_Targetkreise!AI$5,FALSE)/1000/$H104</f>
        <v>0.09475753935</v>
      </c>
      <c r="AJ104" s="63">
        <f>VLOOKUP($D104,BW_17_Kreise!$B$7:$CC$410,Calc_Targetkreise!AJ$5,FALSE)/1000/$G104</f>
        <v>0.05548771462</v>
      </c>
      <c r="AK104" s="61">
        <f>VLOOKUP(Calc_Targetkreise!$D104,EW_Erg_09_14_Kreise!$A$7:$BK$412,Calc_Targetkreise!AK$5,FALSE)/1000/$H104</f>
        <v>0.03378736062</v>
      </c>
      <c r="AL104" s="61">
        <f>VLOOKUP(Calc_Targetkreise!$D104,EW_Erg_09_14_Kreise!$A$7:$BK$412,Calc_Targetkreise!AL$5,FALSE)/1000/$H104</f>
        <v>0.02409901772</v>
      </c>
      <c r="AM104" s="61">
        <f>VLOOKUP($D104,EW_19_Kreise!$A$6:$CQ$406,Calc_Targetkreise!AM$5,FALSE)/1000/F104</f>
        <v>0.06691155233</v>
      </c>
      <c r="AN104" s="63">
        <f>VLOOKUP($D104,BW_17_Kreise!$B$7:$CC$410,Calc_Targetkreise!AN$5,FALSE)/1000/$G104</f>
        <v>0.07416247286</v>
      </c>
      <c r="AO104" s="61">
        <f>VLOOKUP(Calc_Targetkreise!$D104,EW_Erg_09_14_Kreise!$A$7:$BK$412,Calc_Targetkreise!AO$5,FALSE)/1000/$H104</f>
        <v>0.03981211505</v>
      </c>
      <c r="AP104" s="61">
        <f>VLOOKUP(Calc_Targetkreise!$D104,EW_Erg_09_14_Kreise!$A$7:$BK$412,Calc_Targetkreise!AP$5,FALSE)/1000/$H104</f>
        <v>0.0001512490652</v>
      </c>
      <c r="AQ104" s="61">
        <f t="shared" ref="AQ104:AR104" si="425">1-U104-Y104-AC104-AG104-AJ104-AN104</f>
        <v>0.0294984705</v>
      </c>
      <c r="AR104" s="61">
        <f t="shared" si="425"/>
        <v>0.0495508743</v>
      </c>
      <c r="AS104" s="61">
        <f t="shared" si="11"/>
        <v>0.1578549949</v>
      </c>
      <c r="AT104" s="63">
        <f>VLOOKUP($D104,BW_17_Kreise!$B$7:$CC$410,Calc_Targetkreise!AT$5,FALSE)/1000/$G104</f>
        <v>0.003318038287</v>
      </c>
      <c r="AU104" s="61">
        <f>VLOOKUP(Calc_Targetkreise!$D104,EW_Erg_09_14_Kreise!$A$7:$BK$412,Calc_Targetkreise!AU$5,FALSE)/1000/$H104</f>
        <v>0.01093194632</v>
      </c>
      <c r="AV104" s="62">
        <f>IF(AU104&lt;Master_sheet_Kriterien!$J$44,1,IF(AU104&lt;Master_sheet_Kriterien!$K$44,2,IF(AU104&lt;Master_sheet_Kriterien!$L$44,3,IF(AU104&lt;Master_sheet_Kriterien!$M$44,4,5))))</f>
        <v>2</v>
      </c>
      <c r="AW104" s="61">
        <f>VLOOKUP(Calc_Targetkreise!$D104,EW_Erg_09_14_Kreise!$A$7:$BK$412,Calc_Targetkreise!AW$5,FALSE)/1000/$H104</f>
        <v>0.004881983716</v>
      </c>
      <c r="AX104" s="61">
        <f>VLOOKUP($D104,EW_19_Kreise!$A$6:$CQ$406,Calc_Targetkreise!AX$5,FALSE)/1000/F104</f>
        <v>0.003799183879</v>
      </c>
      <c r="AY104" s="62">
        <f>IF(AX104&lt;Master_sheet_Kriterien!$J$56,1,IF(AX104&lt;Master_sheet_Kriterien!$K$56,2,IF(AX104&lt;Master_sheet_Kriterien!$L$56,3,IF(AX104&lt;Master_sheet_Kriterien!$M$56,4,5))))</f>
        <v>2</v>
      </c>
      <c r="AZ104" s="64">
        <f>VLOOKUP($D104,EW_19_Kreise!$A$6:$CQ$406,Calc_Targetkreise!AZ$5,FALSE)</f>
        <v>513</v>
      </c>
      <c r="BA104" s="62">
        <f>IF(AZ104&lt;Master_sheet_Kriterien!$J$57,1,IF(AZ104&lt;Master_sheet_Kriterien!$K$57,2,IF(AZ104&lt;Master_sheet_Kriterien!$L$57,3,IF(AZ104&lt;Master_sheet_Kriterien!$M$56,4,5))))</f>
        <v>5</v>
      </c>
      <c r="BB104" s="59">
        <f>VLOOKUP($D104,Struktur_daten_BW_2017!$B$7:$AH$452,Calc_Targetkreise!BB$5,FALSE)</f>
        <v>210.3</v>
      </c>
      <c r="BC104" s="62">
        <f>IF(BB104&lt;Master_sheet_Kriterien!$J$8,1,IF(BB104&lt;Master_sheet_Kriterien!$K$8,2,IF(BB104&lt;Master_sheet_Kriterien!$L$8,3,IF(BB104&lt;Master_sheet_Kriterien!$M$8,4,5))))</f>
        <v>2</v>
      </c>
      <c r="BD104" s="65">
        <f t="shared" si="12"/>
        <v>22.192</v>
      </c>
      <c r="BE104" s="62">
        <f>IF(BD104&lt;Master_sheet_Kriterien!$J$10,1,IF(BD104&lt;Master_sheet_Kriterien!$K$10,2,IF(BD104&lt;Master_sheet_Kriterien!$L$10,3,IF(BD104&lt;Master_sheet_Kriterien!$M$10,4,5))))</f>
        <v>3</v>
      </c>
      <c r="BF104" s="65">
        <f>VLOOKUP($D104,Struktur_daten_BW_2017!$B$7:$AH$452,Calc_Targetkreise!BF$5,FALSE)</f>
        <v>8</v>
      </c>
      <c r="BG104" s="62">
        <f>IF(BF104&lt;Master_sheet_Kriterien!$J$12,1,IF(BF104&lt;Master_sheet_Kriterien!$K$12,2,IF(BF104&lt;Master_sheet_Kriterien!$L$12,3,IF(BF104&lt;Master_sheet_Kriterien!$M$12,4,5))))</f>
        <v>3</v>
      </c>
      <c r="BH104" s="65">
        <f>VLOOKUP($D104,Struktur_daten_BW_2017!$B$7:$AH$452,Calc_Targetkreise!BH$5,FALSE)</f>
        <v>10.9</v>
      </c>
      <c r="BI104" s="62">
        <f>IF(BH104&lt;Master_sheet_Kriterien!$J$14,1,IF(BH104&lt;Master_sheet_Kriterien!$K$14,2,IF(BH104&lt;Master_sheet_Kriterien!$L$14,3,IF(BH104&lt;Master_sheet_Kriterien!$M$14,4,5))))</f>
        <v>2</v>
      </c>
      <c r="BJ104" s="65">
        <f>VLOOKUP($D104,Struktur_daten_BW_2017!$B$7:$AH$452,Calc_Targetkreise!BJ$5,FALSE)</f>
        <v>36.4</v>
      </c>
      <c r="BK104" s="62">
        <f>IF(BJ104&lt;Master_sheet_Kriterien!$J$16,1,IF(BJ104&lt;Master_sheet_Kriterien!$K$16,2,IF(BJ104&lt;Master_sheet_Kriterien!$L$16,3,IF(BJ104&lt;Master_sheet_Kriterien!$M$16,4,5))))</f>
        <v>4</v>
      </c>
      <c r="BL104" s="65">
        <f>VLOOKUP($D104,Struktur_daten_BW_2017!$B$7:$AH$452,Calc_Targetkreise!BL$5,FALSE)</f>
        <v>15.8</v>
      </c>
      <c r="BM104" s="62">
        <f>IF(BL104&lt;Master_sheet_Kriterien!$J$18,1,IF(BL104&lt;Master_sheet_Kriterien!$K$18,2,IF(BL104&lt;Master_sheet_Kriterien!$L$18,3,IF(BL104&lt;Master_sheet_Kriterien!$M$18,4,5))))</f>
        <v>2</v>
      </c>
      <c r="BN104" s="65">
        <f>VLOOKUP($D104,Struktur_daten_BW_2017!$B$7:$AH$452,Calc_Targetkreise!BN$5,FALSE)</f>
        <v>10.8</v>
      </c>
      <c r="BO104" s="62">
        <f>IF(BN104&lt;Master_sheet_Kriterien!$J$20,1,IF(BN104&lt;Master_sheet_Kriterien!$K$20,2,IF(BN104&lt;Master_sheet_Kriterien!$L$20,3,IF(BN104&lt;Master_sheet_Kriterien!$M$20,4,5))))</f>
        <v>3</v>
      </c>
      <c r="BP104" s="59">
        <f>VLOOKUP($D104,Struktur_daten_BW_2017!$B$7:$AH$452,Calc_Targetkreise!BP$5,FALSE)</f>
        <v>22079</v>
      </c>
      <c r="BQ104" s="62">
        <f>IF(BP104&lt;Master_sheet_Kriterien!$J$38,1,IF(BP104&lt;Master_sheet_Kriterien!$K$38,2,IF(BP104&lt;Master_sheet_Kriterien!$L$38,3,IF(BP104&lt;Master_sheet_Kriterien!$M$38,4,5))))</f>
        <v>4</v>
      </c>
      <c r="BR104" s="65">
        <f>VLOOKUP($D104,Struktur_daten_BW_2017!$B$7:$AH$452,Calc_Targetkreise!BR$5,FALSE)</f>
        <v>33.5</v>
      </c>
      <c r="BS104" s="62">
        <f>IF(BR104&lt;Master_sheet_Kriterien!$J$24,1,IF(BR104&lt;Master_sheet_Kriterien!$K$24,2,IF(BR104&lt;Master_sheet_Kriterien!$L$24,3,IF(BR104&lt;Master_sheet_Kriterien!$M$24,4,5))))</f>
        <v>3</v>
      </c>
      <c r="BT104" s="65">
        <f>VLOOKUP($D104,Struktur_daten_BW_2017!$B$7:$AH$452,Calc_Targetkreise!BT$5,FALSE)</f>
        <v>15.5</v>
      </c>
      <c r="BU104" s="62">
        <f>IF(BT104&lt;Master_sheet_Kriterien!$J$26,1,IF(BT104&lt;Master_sheet_Kriterien!$K$26,2,IF(BT104&lt;Master_sheet_Kriterien!$L$26,3,IF(BT104&lt;Master_sheet_Kriterien!$M$26,4,5))))</f>
        <v>4</v>
      </c>
      <c r="BV104" s="65">
        <f t="shared" si="13"/>
        <v>4.2997</v>
      </c>
      <c r="BW104" s="62">
        <f>IF(BV104&lt;Master_sheet_Kriterien!$J$28,1,IF(BV104&lt;Master_sheet_Kriterien!$K$28,2,IF(BV104&lt;Master_sheet_Kriterien!$L$28,3,IF(BV104&lt;Master_sheet_Kriterien!$M$28,4,5))))</f>
        <v>3</v>
      </c>
      <c r="BX104" s="65">
        <f>VLOOKUP($D104,Struktur_daten_BW_2017!$B$7:$AH$452,Calc_Targetkreise!BX$5,FALSE)</f>
        <v>13.5483871</v>
      </c>
      <c r="BY104" s="62">
        <f>IF(BX104&lt;Master_sheet_Kriterien!$J$30,1,IF(BX104&lt;Master_sheet_Kriterien!$K$30,2,IF(BX104&lt;Master_sheet_Kriterien!$L$30,3,IF(BX104&lt;Master_sheet_Kriterien!$M$30,4,5))))</f>
        <v>1</v>
      </c>
      <c r="BZ104" s="65"/>
      <c r="CA104" s="62">
        <f>IF(BZ104&lt;Master_sheet_Kriterien!$J$32,1,IF(BZ104&lt;Master_sheet_Kriterien!$K$32,2,IF(BZ104&lt;Master_sheet_Kriterien!$L$32,3,IF(BZ104&lt;Master_sheet_Kriterien!$M$32,4,5))))</f>
        <v>1</v>
      </c>
      <c r="CB104" s="65"/>
      <c r="CC104" s="62">
        <f>IF(CB104&lt;Master_sheet_Kriterien!$J$34,1,IF(CB104&lt;Master_sheet_Kriterien!$K$34,2,IF(CB104&lt;Master_sheet_Kriterien!$L$34,3,IF(CB104&lt;Master_sheet_Kriterien!$M$34,4,5))))</f>
        <v>1</v>
      </c>
      <c r="CD104" s="65">
        <f>100-VLOOKUP($D104,Struktur_daten_BW_2017!$B$7:$AH$452,Calc_Targetkreise!CD$5,FALSE)</f>
        <v>43.2</v>
      </c>
      <c r="CE104" s="62">
        <f>IF(CD104&lt;Master_sheet_Kriterien!$J$40,1,IF(CD104&lt;Master_sheet_Kriterien!$K$40,2,IF(CD104&lt;Master_sheet_Kriterien!$L$40,3,IF(CD104&lt;Master_sheet_Kriterien!$M$40,4,5))))</f>
        <v>2</v>
      </c>
      <c r="CF104" s="61"/>
      <c r="CG104" s="59">
        <f>VLOOKUP($D104,EW_19_Kreise!$A$6:$CQ$406,Calc_Targetkreise!CG$5,FALSE)/1000</f>
        <v>209.212</v>
      </c>
      <c r="CH104" s="59">
        <f>VLOOKUP($D104,BW_17_Kreise!$B$7:$CC$410,Calc_Targetkreise!CH$5,FALSE)/1000</f>
        <v>209.604</v>
      </c>
      <c r="CI104" s="59">
        <f>VLOOKUP($D104,EW_Erg_09_14_Kreise!$A$10:$BK$412,Calc_Targetkreise!CI$5,FALSE)/1000</f>
        <v>210.359</v>
      </c>
      <c r="CJ104" s="59">
        <f>VLOOKUP($D104,EW_Erg_09_14_Kreise!$A$10:$BK$412,Calc_Targetkreise!CJ$5,FALSE)/1000</f>
        <v>211.179</v>
      </c>
      <c r="CK104" s="59">
        <f>VLOOKUP($D104,EW_Erg_09_14_Kreise!$A$10:$BK$412,Calc_Targetkreise!CK$5,FALSE)/1000</f>
        <v>92.855</v>
      </c>
      <c r="CL104" s="45"/>
      <c r="CM104" s="59">
        <f>VLOOKUP($D104,Struktur_daten_BW_2017!$B$7:$AH$452,Calc_Targetkreise!CM$5,FALSE)</f>
        <v>277.4</v>
      </c>
      <c r="CN104" s="66">
        <v>3.0</v>
      </c>
      <c r="CO104" s="67">
        <f t="shared" si="16"/>
        <v>0.010814708</v>
      </c>
      <c r="CP104" s="62">
        <f>IF(CO104&lt;Master_sheet_Kriterien!$J$58,1,IF(CO104&lt;Master_sheet_Kriterien!$K$58,2,IF(CO104&lt;Master_sheet_Kriterien!$L$58,3,IF(CO104&lt;Master_sheet_Kriterien!$M$58,4,5))))</f>
        <v>1</v>
      </c>
      <c r="CQ104" s="66">
        <v>3.0</v>
      </c>
      <c r="CR104" s="67">
        <f t="shared" si="17"/>
        <v>0.010814708</v>
      </c>
      <c r="CS104" s="62">
        <f>IF(CR104&lt;Master_sheet_Kriterien!$J$59,1,IF(CR104&lt;Master_sheet_Kriterien!$K$59,2,IF(CR104&lt;Master_sheet_Kriterien!$L$59,3,IF(CR104&lt;Master_sheet_Kriterien!$M$59,4,5))))</f>
        <v>1</v>
      </c>
      <c r="CT104" s="66">
        <v>0.0</v>
      </c>
      <c r="CU104" s="44"/>
      <c r="CV104" s="66">
        <v>0.0</v>
      </c>
      <c r="CW104" s="68"/>
      <c r="CY104" s="31">
        <f t="shared" si="18"/>
        <v>5570</v>
      </c>
      <c r="DB104" s="76" t="str">
        <f t="shared" si="19"/>
        <v>Warendorf</v>
      </c>
      <c r="DC104" s="58">
        <f t="shared" si="20"/>
        <v>225</v>
      </c>
      <c r="DD104" s="77">
        <f t="shared" si="21"/>
        <v>149</v>
      </c>
      <c r="DE104" s="72">
        <f t="shared" si="22"/>
        <v>0.003799183879</v>
      </c>
      <c r="DG104" s="76" t="str">
        <f t="shared" si="23"/>
        <v>Warendorf</v>
      </c>
      <c r="DH104" s="58" t="str">
        <f t="shared" si="24"/>
        <v>#REF!</v>
      </c>
      <c r="DI104" s="75">
        <f t="shared" si="25"/>
        <v>143.1081471</v>
      </c>
      <c r="DJ104" s="78">
        <f t="shared" si="26"/>
        <v>0.003799183879</v>
      </c>
      <c r="DK104" s="75"/>
      <c r="DL104" s="75"/>
      <c r="DM104" s="75"/>
      <c r="DN104" s="75"/>
      <c r="DO104" s="75"/>
      <c r="DP104" s="44"/>
    </row>
    <row r="105" ht="16.5" customHeight="1">
      <c r="A105" s="58">
        <f t="shared" si="5"/>
        <v>20</v>
      </c>
      <c r="B105" s="58">
        <f t="shared" si="6"/>
        <v>224</v>
      </c>
      <c r="C105" s="58" t="s">
        <v>227</v>
      </c>
      <c r="D105" s="58">
        <v>5711.0</v>
      </c>
      <c r="E105" s="58" t="s">
        <v>262</v>
      </c>
      <c r="F105" s="59">
        <f>VLOOKUP($D105,EW_19_Kreise!$A$6:$CQ$406,Calc_Targetkreise!F$5,FALSE)/1000</f>
        <v>150.23</v>
      </c>
      <c r="G105" s="59">
        <f>VLOOKUP($D105,BW_17_Kreise!$B$7:$CC$410,Calc_Targetkreise!G$5,FALSE)/1000</f>
        <v>177.777</v>
      </c>
      <c r="H105" s="59">
        <f>VLOOKUP($D105,EW_Erg_09_14_Kreise!$A$10:$BK$412,Calc_Targetkreise!H$5,FALSE)/1000</f>
        <v>125.766</v>
      </c>
      <c r="I105" s="60">
        <f t="shared" ref="I105:K105" si="426">F105/CG105</f>
        <v>0.6332325927</v>
      </c>
      <c r="J105" s="60">
        <f t="shared" si="426"/>
        <v>0.7482952824</v>
      </c>
      <c r="K105" s="60">
        <f t="shared" si="426"/>
        <v>0.5263673346</v>
      </c>
      <c r="L105" s="61">
        <f t="shared" ref="L105:M105" si="427">1-(T105+X105)</f>
        <v>0.5948279305</v>
      </c>
      <c r="M105" s="61">
        <f t="shared" si="427"/>
        <v>0.4711408112</v>
      </c>
      <c r="N105" s="62">
        <f>IF(L105&lt;Master_sheet_Kriterien!$J$46,1,IF(L105&lt;Master_sheet_Kriterien!$K$46,2,IF(L105&lt;Master_sheet_Kriterien!$L$46,3,IF(L105&lt;Master_sheet_Kriterien!$M$46,4,5))))</f>
        <v>5</v>
      </c>
      <c r="O105" s="62">
        <f>IF(M105&lt;Master_sheet_Kriterien!$J$46,1,IF(M105&lt;Master_sheet_Kriterien!$K$46,2,IF(M105&lt;Master_sheet_Kriterien!$L$46,3,IF(M105&lt;Master_sheet_Kriterien!$M$46,4,5))))</f>
        <v>4</v>
      </c>
      <c r="P105" s="61">
        <f t="shared" ref="P105:Q105" si="428">1-(T105+AM105)</f>
        <v>0.7064367969</v>
      </c>
      <c r="Q105" s="61">
        <f t="shared" si="428"/>
        <v>0.6349190278</v>
      </c>
      <c r="R105" s="62">
        <f>IF(P105&lt;Master_sheet_Kriterien!$J$46,1,IF(P105&lt;Master_sheet_Kriterien!$K$46,2,IF(P105&lt;Master_sheet_Kriterien!$L$46,3,IF(P105&lt;Master_sheet_Kriterien!$M$46,4,5))))</f>
        <v>5</v>
      </c>
      <c r="S105" s="62">
        <f>IF(Q105&lt;Master_sheet_Kriterien!$J$46,1,IF(Q105&lt;Master_sheet_Kriterien!$K$46,2,IF(Q105&lt;Master_sheet_Kriterien!$L$46,3,IF(Q105&lt;Master_sheet_Kriterien!$M$46,4,5))))</f>
        <v>5</v>
      </c>
      <c r="T105" s="61">
        <f>VLOOKUP($D105,EW_19_Kreise!$A$6:$CQ$406,Calc_Targetkreise!T$5,FALSE)/1000/F105</f>
        <v>0.2170272249</v>
      </c>
      <c r="U105" s="63">
        <f>VLOOKUP($D105,BW_17_Kreise!$B$7:$CC$410,Calc_Targetkreise!U$5,FALSE)/1000/$G105</f>
        <v>0.2751537038</v>
      </c>
      <c r="V105" s="61">
        <f>VLOOKUP(Calc_Targetkreise!$D105,EW_Erg_09_14_Kreise!$A$7:$BK$412,Calc_Targetkreise!V$5,FALSE)/1000/$H105</f>
        <v>0.3063387561</v>
      </c>
      <c r="W105" s="61">
        <f>VLOOKUP(Calc_Targetkreise!$D105,EW_Erg_09_14_Kreise!$A$7:$BK$412,Calc_Targetkreise!W$5,FALSE)/1000/CK105</f>
        <v>0.3330216226</v>
      </c>
      <c r="X105" s="61">
        <f>VLOOKUP($D105,EW_19_Kreise!$A$6:$CQ$406,Calc_Targetkreise!X$5,FALSE)/1000/F105</f>
        <v>0.1881448446</v>
      </c>
      <c r="Y105" s="63">
        <f>VLOOKUP($D105,BW_17_Kreise!$B$7:$CC$410,Calc_Targetkreise!Y$5,FALSE)/1000/$G105</f>
        <v>0.253705485</v>
      </c>
      <c r="Z105" s="61">
        <f>VLOOKUP(Calc_Targetkreise!$D105,EW_Erg_09_14_Kreise!$A$7:$BK$412,Calc_Targetkreise!Z$5,FALSE)/1000/$H105</f>
        <v>0.3360367667</v>
      </c>
      <c r="AA105" s="61">
        <f>VLOOKUP(Calc_Targetkreise!$D105,EW_Erg_09_14_Kreise!$A$7:$BK$412,Calc_Targetkreise!AA$5,FALSE)/1000/$H105</f>
        <v>0.2161474484</v>
      </c>
      <c r="AB105" s="61">
        <f>VLOOKUP($D105,EW_19_Kreise!$A$6:$CQ$406,Calc_Targetkreise!AB$5,FALSE)/1000/F105</f>
        <v>0.2814950409</v>
      </c>
      <c r="AC105" s="63">
        <f>VLOOKUP($D105,BW_17_Kreise!$B$7:$CC$410,Calc_Targetkreise!AC$5,FALSE)/1000/$G105</f>
        <v>0.111082986</v>
      </c>
      <c r="AD105" s="61">
        <f>VLOOKUP(Calc_Targetkreise!$D105,EW_Erg_09_14_Kreise!$A$7:$BK$412,Calc_Targetkreise!AD$5,FALSE)/1000/$H105</f>
        <v>0.1464147703</v>
      </c>
      <c r="AE105" s="62">
        <f>IF(AC105&lt;Master_sheet_Kriterien!$J$54,1,IF(AC105&lt;Master_sheet_Kriterien!$K$54,2,IF(AC105&lt;Master_sheet_Kriterien!$L$54,3,IF(AC105&lt;Master_sheet_Kriterien!$M$54,4,5))))</f>
        <v>4</v>
      </c>
      <c r="AF105" s="61">
        <f>VLOOKUP(Calc_Targetkreise!$D105,EW_Erg_09_14_Kreise!$A$7:$BK$412,Calc_Targetkreise!AF$5,FALSE)/1000/$H105</f>
        <v>0.1571569423</v>
      </c>
      <c r="AG105" s="63">
        <f>VLOOKUP($D105,BW_17_Kreise!$B$7:$CC$410,Calc_Targetkreise!AG$5,FALSE)/1000/$G105</f>
        <v>0.1154480051</v>
      </c>
      <c r="AH105" s="61">
        <f>VLOOKUP(Calc_Targetkreise!$D105,EW_Erg_09_14_Kreise!$A$7:$BK$412,Calc_Targetkreise!AH$5,FALSE)/1000/$H105</f>
        <v>0.0291334701</v>
      </c>
      <c r="AI105" s="61">
        <f>VLOOKUP(Calc_Targetkreise!$D105,EW_Erg_09_14_Kreise!$A$7:$BK$412,Calc_Targetkreise!AI$5,FALSE)/1000/$H105</f>
        <v>0.07834390853</v>
      </c>
      <c r="AJ105" s="63">
        <f>VLOOKUP($D105,BW_17_Kreise!$B$7:$CC$410,Calc_Targetkreise!AJ$5,FALSE)/1000/$G105</f>
        <v>0.1121798658</v>
      </c>
      <c r="AK105" s="61">
        <f>VLOOKUP(Calc_Targetkreise!$D105,EW_Erg_09_14_Kreise!$A$7:$BK$412,Calc_Targetkreise!AK$5,FALSE)/1000/$H105</f>
        <v>0.0712195665</v>
      </c>
      <c r="AL105" s="61">
        <f>VLOOKUP(Calc_Targetkreise!$D105,EW_Erg_09_14_Kreise!$A$7:$BK$412,Calc_Targetkreise!AL$5,FALSE)/1000/$H105</f>
        <v>0.04880492343</v>
      </c>
      <c r="AM105" s="61">
        <f>VLOOKUP($D105,EW_19_Kreise!$A$6:$CQ$406,Calc_Targetkreise!AM$5,FALSE)/1000/F105</f>
        <v>0.07653597817</v>
      </c>
      <c r="AN105" s="63">
        <f>VLOOKUP($D105,BW_17_Kreise!$B$7:$CC$410,Calc_Targetkreise!AN$5,FALSE)/1000/$G105</f>
        <v>0.08992726843</v>
      </c>
      <c r="AO105" s="61">
        <f>VLOOKUP(Calc_Targetkreise!$D105,EW_Erg_09_14_Kreise!$A$7:$BK$412,Calc_Targetkreise!AO$5,FALSE)/1000/$H105</f>
        <v>0.04987039422</v>
      </c>
      <c r="AP105" s="61">
        <f>VLOOKUP(Calc_Targetkreise!$D105,EW_Erg_09_14_Kreise!$A$7:$BK$412,Calc_Targetkreise!AP$5,FALSE)/1000/$H105</f>
        <v>0.0004532226516</v>
      </c>
      <c r="AQ105" s="61">
        <f t="shared" ref="AQ105:AR105" si="429">1-U105-Y105-AC105-AG105-AJ105-AN105</f>
        <v>0.04250268595</v>
      </c>
      <c r="AR105" s="61">
        <f t="shared" si="429"/>
        <v>0.0609862761</v>
      </c>
      <c r="AS105" s="61">
        <f t="shared" si="11"/>
        <v>0.1660719321</v>
      </c>
      <c r="AT105" s="63">
        <f>VLOOKUP($D105,BW_17_Kreise!$B$7:$CC$410,Calc_Targetkreise!AT$5,FALSE)/1000/$G105</f>
        <v>0.00511314737</v>
      </c>
      <c r="AU105" s="61">
        <f>VLOOKUP(Calc_Targetkreise!$D105,EW_Erg_09_14_Kreise!$A$7:$BK$412,Calc_Targetkreise!AU$5,FALSE)/1000/$H105</f>
        <v>0.01815275989</v>
      </c>
      <c r="AV105" s="62">
        <f>IF(AU105&lt;Master_sheet_Kriterien!$J$44,1,IF(AU105&lt;Master_sheet_Kriterien!$K$44,2,IF(AU105&lt;Master_sheet_Kriterien!$L$44,3,IF(AU105&lt;Master_sheet_Kriterien!$M$44,4,5))))</f>
        <v>5</v>
      </c>
      <c r="AW105" s="61">
        <f>VLOOKUP(Calc_Targetkreise!$D105,EW_Erg_09_14_Kreise!$A$7:$BK$412,Calc_Targetkreise!AW$5,FALSE)/1000/$H105</f>
        <v>0.008245471749</v>
      </c>
      <c r="AX105" s="61">
        <f>VLOOKUP($D105,EW_19_Kreise!$A$6:$CQ$406,Calc_Targetkreise!AX$5,FALSE)/1000/F105</f>
        <v>0.007821340611</v>
      </c>
      <c r="AY105" s="62">
        <f>IF(AX105&lt;Master_sheet_Kriterien!$J$56,1,IF(AX105&lt;Master_sheet_Kriterien!$K$56,2,IF(AX105&lt;Master_sheet_Kriterien!$L$56,3,IF(AX105&lt;Master_sheet_Kriterien!$M$56,4,5))))</f>
        <v>4</v>
      </c>
      <c r="AZ105" s="64">
        <f>VLOOKUP($D105,EW_19_Kreise!$A$6:$CQ$406,Calc_Targetkreise!AZ$5,FALSE)</f>
        <v>1175</v>
      </c>
      <c r="BA105" s="62">
        <f>IF(AZ105&lt;Master_sheet_Kriterien!$J$57,1,IF(AZ105&lt;Master_sheet_Kriterien!$K$57,2,IF(AZ105&lt;Master_sheet_Kriterien!$L$57,3,IF(AZ105&lt;Master_sheet_Kriterien!$M$56,4,5))))</f>
        <v>5</v>
      </c>
      <c r="BB105" s="59">
        <f>VLOOKUP($D105,Struktur_daten_BW_2017!$B$7:$AH$452,Calc_Targetkreise!BB$5,FALSE)</f>
        <v>1253.6</v>
      </c>
      <c r="BC105" s="62">
        <f>IF(BB105&lt;Master_sheet_Kriterien!$J$8,1,IF(BB105&lt;Master_sheet_Kriterien!$K$8,2,IF(BB105&lt;Master_sheet_Kriterien!$L$8,3,IF(BB105&lt;Master_sheet_Kriterien!$M$8,4,5))))</f>
        <v>4</v>
      </c>
      <c r="BD105" s="65">
        <f t="shared" si="12"/>
        <v>31.3495</v>
      </c>
      <c r="BE105" s="62">
        <f>IF(BD105&lt;Master_sheet_Kriterien!$J$10,1,IF(BD105&lt;Master_sheet_Kriterien!$K$10,2,IF(BD105&lt;Master_sheet_Kriterien!$L$10,3,IF(BD105&lt;Master_sheet_Kriterien!$M$10,4,5))))</f>
        <v>5</v>
      </c>
      <c r="BF105" s="65">
        <f>VLOOKUP($D105,Struktur_daten_BW_2017!$B$7:$AH$452,Calc_Targetkreise!BF$5,FALSE)</f>
        <v>9.1</v>
      </c>
      <c r="BG105" s="62">
        <f>IF(BF105&lt;Master_sheet_Kriterien!$J$12,1,IF(BF105&lt;Master_sheet_Kriterien!$K$12,2,IF(BF105&lt;Master_sheet_Kriterien!$L$12,3,IF(BF105&lt;Master_sheet_Kriterien!$M$12,4,5))))</f>
        <v>5</v>
      </c>
      <c r="BH105" s="65">
        <f>VLOOKUP($D105,Struktur_daten_BW_2017!$B$7:$AH$452,Calc_Targetkreise!BH$5,FALSE)</f>
        <v>13.8</v>
      </c>
      <c r="BI105" s="62">
        <f>IF(BH105&lt;Master_sheet_Kriterien!$J$14,1,IF(BH105&lt;Master_sheet_Kriterien!$K$14,2,IF(BH105&lt;Master_sheet_Kriterien!$L$14,3,IF(BH105&lt;Master_sheet_Kriterien!$M$14,4,5))))</f>
        <v>5</v>
      </c>
      <c r="BJ105" s="65">
        <f>VLOOKUP($D105,Struktur_daten_BW_2017!$B$7:$AH$452,Calc_Targetkreise!BJ$5,FALSE)</f>
        <v>34.4</v>
      </c>
      <c r="BK105" s="62">
        <f>IF(BJ105&lt;Master_sheet_Kriterien!$J$16,1,IF(BJ105&lt;Master_sheet_Kriterien!$K$16,2,IF(BJ105&lt;Master_sheet_Kriterien!$L$16,3,IF(BJ105&lt;Master_sheet_Kriterien!$M$16,4,5))))</f>
        <v>1</v>
      </c>
      <c r="BL105" s="65">
        <f>VLOOKUP($D105,Struktur_daten_BW_2017!$B$7:$AH$452,Calc_Targetkreise!BL$5,FALSE)</f>
        <v>15.3</v>
      </c>
      <c r="BM105" s="62">
        <f>IF(BL105&lt;Master_sheet_Kriterien!$J$18,1,IF(BL105&lt;Master_sheet_Kriterien!$K$18,2,IF(BL105&lt;Master_sheet_Kriterien!$L$18,3,IF(BL105&lt;Master_sheet_Kriterien!$M$18,4,5))))</f>
        <v>2</v>
      </c>
      <c r="BN105" s="65">
        <f>VLOOKUP($D105,Struktur_daten_BW_2017!$B$7:$AH$452,Calc_Targetkreise!BN$5,FALSE)</f>
        <v>10.4</v>
      </c>
      <c r="BO105" s="62">
        <f>IF(BN105&lt;Master_sheet_Kriterien!$J$20,1,IF(BN105&lt;Master_sheet_Kriterien!$K$20,2,IF(BN105&lt;Master_sheet_Kriterien!$L$20,3,IF(BN105&lt;Master_sheet_Kriterien!$M$20,4,5))))</f>
        <v>2</v>
      </c>
      <c r="BP105" s="59">
        <f>VLOOKUP($D105,Struktur_daten_BW_2017!$B$7:$AH$452,Calc_Targetkreise!BP$5,FALSE)</f>
        <v>21228</v>
      </c>
      <c r="BQ105" s="62">
        <f>IF(BP105&lt;Master_sheet_Kriterien!$J$38,1,IF(BP105&lt;Master_sheet_Kriterien!$K$38,2,IF(BP105&lt;Master_sheet_Kriterien!$L$38,3,IF(BP105&lt;Master_sheet_Kriterien!$M$38,4,5))))</f>
        <v>3</v>
      </c>
      <c r="BR105" s="65">
        <f>VLOOKUP($D105,Struktur_daten_BW_2017!$B$7:$AH$452,Calc_Targetkreise!BR$5,FALSE)</f>
        <v>38.7</v>
      </c>
      <c r="BS105" s="62">
        <f>IF(BR105&lt;Master_sheet_Kriterien!$J$24,1,IF(BR105&lt;Master_sheet_Kriterien!$K$24,2,IF(BR105&lt;Master_sheet_Kriterien!$L$24,3,IF(BR105&lt;Master_sheet_Kriterien!$M$24,4,5))))</f>
        <v>4</v>
      </c>
      <c r="BT105" s="65">
        <f>VLOOKUP($D105,Struktur_daten_BW_2017!$B$7:$AH$452,Calc_Targetkreise!BT$5,FALSE)</f>
        <v>16.7</v>
      </c>
      <c r="BU105" s="62">
        <f>IF(BT105&lt;Master_sheet_Kriterien!$J$26,1,IF(BT105&lt;Master_sheet_Kriterien!$K$26,2,IF(BT105&lt;Master_sheet_Kriterien!$L$26,3,IF(BT105&lt;Master_sheet_Kriterien!$M$26,4,5))))</f>
        <v>5</v>
      </c>
      <c r="BV105" s="65">
        <f t="shared" si="13"/>
        <v>5.75315</v>
      </c>
      <c r="BW105" s="62">
        <f>IF(BV105&lt;Master_sheet_Kriterien!$J$28,1,IF(BV105&lt;Master_sheet_Kriterien!$K$28,2,IF(BV105&lt;Master_sheet_Kriterien!$L$28,3,IF(BV105&lt;Master_sheet_Kriterien!$M$28,4,5))))</f>
        <v>5</v>
      </c>
      <c r="BX105" s="65">
        <f>VLOOKUP($D105,Struktur_daten_BW_2017!$B$7:$AH$452,Calc_Targetkreise!BX$5,FALSE)</f>
        <v>22.75449102</v>
      </c>
      <c r="BY105" s="62">
        <f>IF(BX105&lt;Master_sheet_Kriterien!$J$30,1,IF(BX105&lt;Master_sheet_Kriterien!$K$30,2,IF(BX105&lt;Master_sheet_Kriterien!$L$30,3,IF(BX105&lt;Master_sheet_Kriterien!$M$30,4,5))))</f>
        <v>3</v>
      </c>
      <c r="BZ105" s="65">
        <f>CL105/1000</f>
        <v>37.103</v>
      </c>
      <c r="CA105" s="62">
        <f>IF(BZ105&lt;Master_sheet_Kriterien!$J$32,1,IF(BZ105&lt;Master_sheet_Kriterien!$K$32,2,IF(BZ105&lt;Master_sheet_Kriterien!$L$32,3,IF(BZ105&lt;Master_sheet_Kriterien!$M$32,4,5))))</f>
        <v>3</v>
      </c>
      <c r="CB105" s="65">
        <f>BZ105/CM105*100</f>
        <v>10.7701016</v>
      </c>
      <c r="CC105" s="62">
        <f>IF(CB105&lt;Master_sheet_Kriterien!$J$34,1,IF(CB105&lt;Master_sheet_Kriterien!$K$34,2,IF(CB105&lt;Master_sheet_Kriterien!$L$34,3,IF(CB105&lt;Master_sheet_Kriterien!$M$34,4,5))))</f>
        <v>4</v>
      </c>
      <c r="CD105" s="65">
        <f>100-VLOOKUP($D105,Struktur_daten_BW_2017!$B$7:$AH$452,Calc_Targetkreise!CD$5,FALSE)</f>
        <v>63.2</v>
      </c>
      <c r="CE105" s="62">
        <f>IF(CD105&lt;Master_sheet_Kriterien!$J$40,1,IF(CD105&lt;Master_sheet_Kriterien!$K$40,2,IF(CD105&lt;Master_sheet_Kriterien!$L$40,3,IF(CD105&lt;Master_sheet_Kriterien!$M$40,4,5))))</f>
        <v>4</v>
      </c>
      <c r="CF105" s="61"/>
      <c r="CG105" s="59">
        <f>VLOOKUP($D105,EW_19_Kreise!$A$6:$CQ$406,Calc_Targetkreise!CG$5,FALSE)/1000</f>
        <v>237.243</v>
      </c>
      <c r="CH105" s="59">
        <f>VLOOKUP($D105,BW_17_Kreise!$B$7:$CC$410,Calc_Targetkreise!CH$5,FALSE)/1000</f>
        <v>237.576</v>
      </c>
      <c r="CI105" s="59">
        <f>VLOOKUP($D105,EW_Erg_09_14_Kreise!$A$10:$BK$412,Calc_Targetkreise!CI$5,FALSE)/1000</f>
        <v>238.932</v>
      </c>
      <c r="CJ105" s="59">
        <f>VLOOKUP($D105,EW_Erg_09_14_Kreise!$A$10:$BK$412,Calc_Targetkreise!CJ$5,FALSE)/1000</f>
        <v>238.773</v>
      </c>
      <c r="CK105" s="59">
        <f>VLOOKUP($D105,EW_Erg_09_14_Kreise!$A$10:$BK$412,Calc_Targetkreise!CK$5,FALSE)/1000</f>
        <v>104.798</v>
      </c>
      <c r="CL105" s="45">
        <f>10085+559+1584+24875</f>
        <v>37103</v>
      </c>
      <c r="CM105" s="59">
        <f>VLOOKUP($D105,Struktur_daten_BW_2017!$B$7:$AH$452,Calc_Targetkreise!CM$5,FALSE)</f>
        <v>344.5</v>
      </c>
      <c r="CN105" s="66">
        <v>28.0</v>
      </c>
      <c r="CO105" s="67">
        <f t="shared" si="16"/>
        <v>0.08127721335</v>
      </c>
      <c r="CP105" s="62">
        <f>IF(CO105&lt;Master_sheet_Kriterien!$J$58,1,IF(CO105&lt;Master_sheet_Kriterien!$K$58,2,IF(CO105&lt;Master_sheet_Kriterien!$L$58,3,IF(CO105&lt;Master_sheet_Kriterien!$M$58,4,5))))</f>
        <v>2</v>
      </c>
      <c r="CQ105" s="66">
        <v>27.0</v>
      </c>
      <c r="CR105" s="67">
        <f t="shared" si="17"/>
        <v>0.07837445573</v>
      </c>
      <c r="CS105" s="62">
        <f>IF(CR105&lt;Master_sheet_Kriterien!$J$59,1,IF(CR105&lt;Master_sheet_Kriterien!$K$59,2,IF(CR105&lt;Master_sheet_Kriterien!$L$59,3,IF(CR105&lt;Master_sheet_Kriterien!$M$59,4,5))))</f>
        <v>2</v>
      </c>
      <c r="CT105" s="66">
        <v>1.0</v>
      </c>
      <c r="CU105" s="44"/>
      <c r="CV105" s="66">
        <v>0.0</v>
      </c>
      <c r="CW105" s="68"/>
      <c r="CY105" s="31">
        <f t="shared" si="18"/>
        <v>5711</v>
      </c>
      <c r="DB105" s="76" t="str">
        <f t="shared" si="19"/>
        <v>Bielefeld, Stadt</v>
      </c>
      <c r="DC105" s="58">
        <f t="shared" si="20"/>
        <v>20</v>
      </c>
      <c r="DD105" s="77">
        <f t="shared" si="21"/>
        <v>224</v>
      </c>
      <c r="DE105" s="72">
        <f t="shared" si="22"/>
        <v>0.007821340611</v>
      </c>
      <c r="DG105" s="76" t="str">
        <f t="shared" si="23"/>
        <v>Bielefeld, Stadt</v>
      </c>
      <c r="DH105" s="58" t="str">
        <f t="shared" si="24"/>
        <v>#REF!</v>
      </c>
      <c r="DI105" s="75">
        <f t="shared" si="25"/>
        <v>212.8127721</v>
      </c>
      <c r="DJ105" s="78">
        <f t="shared" si="26"/>
        <v>0.007821340611</v>
      </c>
      <c r="DK105" s="75"/>
      <c r="DL105" s="75"/>
      <c r="DM105" s="75"/>
      <c r="DN105" s="75"/>
      <c r="DO105" s="75"/>
      <c r="DP105" s="44"/>
    </row>
    <row r="106" ht="16.5" customHeight="1">
      <c r="A106" s="58">
        <f t="shared" si="5"/>
        <v>146</v>
      </c>
      <c r="B106" s="58">
        <f t="shared" si="6"/>
        <v>166</v>
      </c>
      <c r="C106" s="58" t="s">
        <v>227</v>
      </c>
      <c r="D106" s="58">
        <v>5754.0</v>
      </c>
      <c r="E106" s="58" t="s">
        <v>263</v>
      </c>
      <c r="F106" s="59">
        <f>VLOOKUP($D106,EW_19_Kreise!$A$6:$CQ$406,Calc_Targetkreise!F$5,FALSE)/1000</f>
        <v>162.996</v>
      </c>
      <c r="G106" s="59">
        <f>VLOOKUP($D106,BW_17_Kreise!$B$7:$CC$410,Calc_Targetkreise!G$5,FALSE)/1000</f>
        <v>197.355</v>
      </c>
      <c r="H106" s="59">
        <f>VLOOKUP($D106,EW_Erg_09_14_Kreise!$A$10:$BK$412,Calc_Targetkreise!H$5,FALSE)/1000</f>
        <v>139.607</v>
      </c>
      <c r="I106" s="60">
        <f t="shared" ref="I106:K106" si="430">F106/CG106</f>
        <v>0.6190716735</v>
      </c>
      <c r="J106" s="60">
        <f t="shared" si="430"/>
        <v>0.7497862964</v>
      </c>
      <c r="K106" s="60">
        <f t="shared" si="430"/>
        <v>0.5308735398</v>
      </c>
      <c r="L106" s="61">
        <f t="shared" ref="L106:M106" si="431">1-(T106+X106)</f>
        <v>0.5094787602</v>
      </c>
      <c r="M106" s="61">
        <f t="shared" si="431"/>
        <v>0.3895923589</v>
      </c>
      <c r="N106" s="62">
        <f>IF(L106&lt;Master_sheet_Kriterien!$J$46,1,IF(L106&lt;Master_sheet_Kriterien!$K$46,2,IF(L106&lt;Master_sheet_Kriterien!$L$46,3,IF(L106&lt;Master_sheet_Kriterien!$M$46,4,5))))</f>
        <v>4</v>
      </c>
      <c r="O106" s="62">
        <f>IF(M106&lt;Master_sheet_Kriterien!$J$46,1,IF(M106&lt;Master_sheet_Kriterien!$K$46,2,IF(M106&lt;Master_sheet_Kriterien!$L$46,3,IF(M106&lt;Master_sheet_Kriterien!$M$46,4,5))))</f>
        <v>2</v>
      </c>
      <c r="P106" s="61">
        <f t="shared" ref="P106:Q106" si="432">1-(T106+AM106)</f>
        <v>0.6016834769</v>
      </c>
      <c r="Q106" s="61">
        <f t="shared" si="432"/>
        <v>0.5306376834</v>
      </c>
      <c r="R106" s="62">
        <f>IF(P106&lt;Master_sheet_Kriterien!$J$46,1,IF(P106&lt;Master_sheet_Kriterien!$K$46,2,IF(P106&lt;Master_sheet_Kriterien!$L$46,3,IF(P106&lt;Master_sheet_Kriterien!$M$46,4,5))))</f>
        <v>5</v>
      </c>
      <c r="S106" s="62">
        <f>IF(Q106&lt;Master_sheet_Kriterien!$J$46,1,IF(Q106&lt;Master_sheet_Kriterien!$K$46,2,IF(Q106&lt;Master_sheet_Kriterien!$L$46,3,IF(Q106&lt;Master_sheet_Kriterien!$M$46,4,5))))</f>
        <v>5</v>
      </c>
      <c r="T106" s="61">
        <f>VLOOKUP($D106,EW_19_Kreise!$A$6:$CQ$406,Calc_Targetkreise!T$5,FALSE)/1000/F106</f>
        <v>0.321596849</v>
      </c>
      <c r="U106" s="63">
        <f>VLOOKUP($D106,BW_17_Kreise!$B$7:$CC$410,Calc_Targetkreise!U$5,FALSE)/1000/$G106</f>
        <v>0.3822147906</v>
      </c>
      <c r="V106" s="61">
        <f>VLOOKUP(Calc_Targetkreise!$D106,EW_Erg_09_14_Kreise!$A$7:$BK$412,Calc_Targetkreise!V$5,FALSE)/1000/$H106</f>
        <v>0.4392688046</v>
      </c>
      <c r="W106" s="61">
        <f>VLOOKUP(Calc_Targetkreise!$D106,EW_Erg_09_14_Kreise!$A$7:$BK$412,Calc_Targetkreise!W$5,FALSE)/1000/CK106</f>
        <v>0.4508372729</v>
      </c>
      <c r="X106" s="61">
        <f>VLOOKUP($D106,EW_19_Kreise!$A$6:$CQ$406,Calc_Targetkreise!X$5,FALSE)/1000/F106</f>
        <v>0.1689243908</v>
      </c>
      <c r="Y106" s="63">
        <f>VLOOKUP($D106,BW_17_Kreise!$B$7:$CC$410,Calc_Targetkreise!Y$5,FALSE)/1000/$G106</f>
        <v>0.2281928504</v>
      </c>
      <c r="Z106" s="61">
        <f>VLOOKUP(Calc_Targetkreise!$D106,EW_Erg_09_14_Kreise!$A$7:$BK$412,Calc_Targetkreise!Z$5,FALSE)/1000/$H106</f>
        <v>0.2886674737</v>
      </c>
      <c r="AA106" s="61">
        <f>VLOOKUP(Calc_Targetkreise!$D106,EW_Erg_09_14_Kreise!$A$7:$BK$412,Calc_Targetkreise!AA$5,FALSE)/1000/$H106</f>
        <v>0.1775842186</v>
      </c>
      <c r="AB106" s="61">
        <f>VLOOKUP($D106,EW_19_Kreise!$A$6:$CQ$406,Calc_Targetkreise!AB$5,FALSE)/1000/F106</f>
        <v>0.2425580996</v>
      </c>
      <c r="AC106" s="63">
        <f>VLOOKUP($D106,BW_17_Kreise!$B$7:$CC$410,Calc_Targetkreise!AC$5,FALSE)/1000/$G106</f>
        <v>0.07914671531</v>
      </c>
      <c r="AD106" s="61">
        <f>VLOOKUP(Calc_Targetkreise!$D106,EW_Erg_09_14_Kreise!$A$7:$BK$412,Calc_Targetkreise!AD$5,FALSE)/1000/$H106</f>
        <v>0.1023372754</v>
      </c>
      <c r="AE106" s="62">
        <f>IF(AC106&lt;Master_sheet_Kriterien!$J$54,1,IF(AC106&lt;Master_sheet_Kriterien!$K$54,2,IF(AC106&lt;Master_sheet_Kriterien!$L$54,3,IF(AC106&lt;Master_sheet_Kriterien!$M$54,4,5))))</f>
        <v>2</v>
      </c>
      <c r="AF106" s="61">
        <f>VLOOKUP(Calc_Targetkreise!$D106,EW_Erg_09_14_Kreise!$A$7:$BK$412,Calc_Targetkreise!AF$5,FALSE)/1000/$H106</f>
        <v>0.09990903035</v>
      </c>
      <c r="AG106" s="63">
        <f>VLOOKUP($D106,BW_17_Kreise!$B$7:$CC$410,Calc_Targetkreise!AG$5,FALSE)/1000/$G106</f>
        <v>0.1310531783</v>
      </c>
      <c r="AH106" s="61">
        <f>VLOOKUP(Calc_Targetkreise!$D106,EW_Erg_09_14_Kreise!$A$7:$BK$412,Calc_Targetkreise!AH$5,FALSE)/1000/$H106</f>
        <v>0.0306001848</v>
      </c>
      <c r="AI106" s="61">
        <f>VLOOKUP(Calc_Targetkreise!$D106,EW_Erg_09_14_Kreise!$A$7:$BK$412,Calc_Targetkreise!AI$5,FALSE)/1000/$H106</f>
        <v>0.09966548955</v>
      </c>
      <c r="AJ106" s="63">
        <f>VLOOKUP($D106,BW_17_Kreise!$B$7:$CC$410,Calc_Targetkreise!AJ$5,FALSE)/1000/$G106</f>
        <v>0.06097134605</v>
      </c>
      <c r="AK106" s="61">
        <f>VLOOKUP(Calc_Targetkreise!$D106,EW_Erg_09_14_Kreise!$A$7:$BK$412,Calc_Targetkreise!AK$5,FALSE)/1000/$H106</f>
        <v>0.03822157915</v>
      </c>
      <c r="AL106" s="61">
        <f>VLOOKUP(Calc_Targetkreise!$D106,EW_Erg_09_14_Kreise!$A$7:$BK$412,Calc_Targetkreise!AL$5,FALSE)/1000/$H106</f>
        <v>0.0267966506</v>
      </c>
      <c r="AM106" s="61">
        <f>VLOOKUP($D106,EW_19_Kreise!$A$6:$CQ$406,Calc_Targetkreise!AM$5,FALSE)/1000/F106</f>
        <v>0.0767196741</v>
      </c>
      <c r="AN106" s="63">
        <f>VLOOKUP($D106,BW_17_Kreise!$B$7:$CC$410,Calc_Targetkreise!AN$5,FALSE)/1000/$G106</f>
        <v>0.08714752603</v>
      </c>
      <c r="AO106" s="61">
        <f>VLOOKUP(Calc_Targetkreise!$D106,EW_Erg_09_14_Kreise!$A$7:$BK$412,Calc_Targetkreise!AO$5,FALSE)/1000/$H106</f>
        <v>0.04810647031</v>
      </c>
      <c r="AP106" s="61">
        <f>VLOOKUP(Calc_Targetkreise!$D106,EW_Erg_09_14_Kreise!$A$7:$BK$412,Calc_Targetkreise!AP$5,FALSE)/1000/$H106</f>
        <v>0.0002363778321</v>
      </c>
      <c r="AQ106" s="61">
        <f t="shared" ref="AQ106:AR106" si="433">1-U106-Y106-AC106-AG106-AJ106-AN106</f>
        <v>0.03127359327</v>
      </c>
      <c r="AR106" s="61">
        <f t="shared" si="433"/>
        <v>0.05279821212</v>
      </c>
      <c r="AS106" s="61">
        <f t="shared" si="11"/>
        <v>0.1449709602</v>
      </c>
      <c r="AT106" s="63">
        <f>VLOOKUP($D106,BW_17_Kreise!$B$7:$CC$410,Calc_Targetkreise!AT$5,FALSE)/1000/$G106</f>
        <v>0.003531706823</v>
      </c>
      <c r="AU106" s="61">
        <f>VLOOKUP(Calc_Targetkreise!$D106,EW_Erg_09_14_Kreise!$A$7:$BK$412,Calc_Targetkreise!AU$5,FALSE)/1000/$H106</f>
        <v>0.01093068399</v>
      </c>
      <c r="AV106" s="62">
        <f>IF(AU106&lt;Master_sheet_Kriterien!$J$44,1,IF(AU106&lt;Master_sheet_Kriterien!$K$44,2,IF(AU106&lt;Master_sheet_Kriterien!$L$44,3,IF(AU106&lt;Master_sheet_Kriterien!$M$44,4,5))))</f>
        <v>2</v>
      </c>
      <c r="AW106" s="61">
        <f>VLOOKUP(Calc_Targetkreise!$D106,EW_Erg_09_14_Kreise!$A$7:$BK$412,Calc_Targetkreise!AW$5,FALSE)/1000/$H106</f>
        <v>0.005651579076</v>
      </c>
      <c r="AX106" s="61">
        <f>VLOOKUP($D106,EW_19_Kreise!$A$6:$CQ$406,Calc_Targetkreise!AX$5,FALSE)/1000/F106</f>
        <v>0.004662691109</v>
      </c>
      <c r="AY106" s="62">
        <f>IF(AX106&lt;Master_sheet_Kriterien!$J$56,1,IF(AX106&lt;Master_sheet_Kriterien!$K$56,2,IF(AX106&lt;Master_sheet_Kriterien!$L$56,3,IF(AX106&lt;Master_sheet_Kriterien!$M$56,4,5))))</f>
        <v>3</v>
      </c>
      <c r="AZ106" s="64">
        <f>VLOOKUP($D106,EW_19_Kreise!$A$6:$CQ$406,Calc_Targetkreise!AZ$5,FALSE)</f>
        <v>760</v>
      </c>
      <c r="BA106" s="62">
        <f>IF(AZ106&lt;Master_sheet_Kriterien!$J$57,1,IF(AZ106&lt;Master_sheet_Kriterien!$K$57,2,IF(AZ106&lt;Master_sheet_Kriterien!$L$57,3,IF(AZ106&lt;Master_sheet_Kriterien!$M$56,4,5))))</f>
        <v>5</v>
      </c>
      <c r="BB106" s="59">
        <f>VLOOKUP($D106,Struktur_daten_BW_2017!$B$7:$AH$452,Calc_Targetkreise!BB$5,FALSE)</f>
        <v>366.7</v>
      </c>
      <c r="BC106" s="62">
        <f>IF(BB106&lt;Master_sheet_Kriterien!$J$8,1,IF(BB106&lt;Master_sheet_Kriterien!$K$8,2,IF(BB106&lt;Master_sheet_Kriterien!$L$8,3,IF(BB106&lt;Master_sheet_Kriterien!$M$8,4,5))))</f>
        <v>3</v>
      </c>
      <c r="BD106" s="65">
        <f t="shared" si="12"/>
        <v>27.3785</v>
      </c>
      <c r="BE106" s="62">
        <f>IF(BD106&lt;Master_sheet_Kriterien!$J$10,1,IF(BD106&lt;Master_sheet_Kriterien!$K$10,2,IF(BD106&lt;Master_sheet_Kriterien!$L$10,3,IF(BD106&lt;Master_sheet_Kriterien!$M$10,4,5))))</f>
        <v>4</v>
      </c>
      <c r="BF106" s="65">
        <f>VLOOKUP($D106,Struktur_daten_BW_2017!$B$7:$AH$452,Calc_Targetkreise!BF$5,FALSE)</f>
        <v>8.5</v>
      </c>
      <c r="BG106" s="62">
        <f>IF(BF106&lt;Master_sheet_Kriterien!$J$12,1,IF(BF106&lt;Master_sheet_Kriterien!$K$12,2,IF(BF106&lt;Master_sheet_Kriterien!$L$12,3,IF(BF106&lt;Master_sheet_Kriterien!$M$12,4,5))))</f>
        <v>4</v>
      </c>
      <c r="BH106" s="65">
        <f>VLOOKUP($D106,Struktur_daten_BW_2017!$B$7:$AH$452,Calc_Targetkreise!BH$5,FALSE)</f>
        <v>11.5</v>
      </c>
      <c r="BI106" s="62">
        <f>IF(BH106&lt;Master_sheet_Kriterien!$J$14,1,IF(BH106&lt;Master_sheet_Kriterien!$K$14,2,IF(BH106&lt;Master_sheet_Kriterien!$L$14,3,IF(BH106&lt;Master_sheet_Kriterien!$M$14,4,5))))</f>
        <v>3</v>
      </c>
      <c r="BJ106" s="65">
        <f>VLOOKUP($D106,Struktur_daten_BW_2017!$B$7:$AH$452,Calc_Targetkreise!BJ$5,FALSE)</f>
        <v>36.9</v>
      </c>
      <c r="BK106" s="62">
        <f>IF(BJ106&lt;Master_sheet_Kriterien!$J$16,1,IF(BJ106&lt;Master_sheet_Kriterien!$K$16,2,IF(BJ106&lt;Master_sheet_Kriterien!$L$16,3,IF(BJ106&lt;Master_sheet_Kriterien!$M$16,4,5))))</f>
        <v>4</v>
      </c>
      <c r="BL106" s="65">
        <f>VLOOKUP($D106,Struktur_daten_BW_2017!$B$7:$AH$452,Calc_Targetkreise!BL$5,FALSE)</f>
        <v>15.1</v>
      </c>
      <c r="BM106" s="62">
        <f>IF(BL106&lt;Master_sheet_Kriterien!$J$18,1,IF(BL106&lt;Master_sheet_Kriterien!$K$18,2,IF(BL106&lt;Master_sheet_Kriterien!$L$18,3,IF(BL106&lt;Master_sheet_Kriterien!$M$18,4,5))))</f>
        <v>1</v>
      </c>
      <c r="BN106" s="65">
        <f>VLOOKUP($D106,Struktur_daten_BW_2017!$B$7:$AH$452,Calc_Targetkreise!BN$5,FALSE)</f>
        <v>9.2</v>
      </c>
      <c r="BO106" s="62">
        <f>IF(BN106&lt;Master_sheet_Kriterien!$J$20,1,IF(BN106&lt;Master_sheet_Kriterien!$K$20,2,IF(BN106&lt;Master_sheet_Kriterien!$L$20,3,IF(BN106&lt;Master_sheet_Kriterien!$M$20,4,5))))</f>
        <v>1</v>
      </c>
      <c r="BP106" s="59">
        <f>VLOOKUP($D106,Struktur_daten_BW_2017!$B$7:$AH$452,Calc_Targetkreise!BP$5,FALSE)</f>
        <v>23294</v>
      </c>
      <c r="BQ106" s="62">
        <f>IF(BP106&lt;Master_sheet_Kriterien!$J$38,1,IF(BP106&lt;Master_sheet_Kriterien!$K$38,2,IF(BP106&lt;Master_sheet_Kriterien!$L$38,3,IF(BP106&lt;Master_sheet_Kriterien!$M$38,4,5))))</f>
        <v>5</v>
      </c>
      <c r="BR106" s="65">
        <f>VLOOKUP($D106,Struktur_daten_BW_2017!$B$7:$AH$452,Calc_Targetkreise!BR$5,FALSE)</f>
        <v>35.4</v>
      </c>
      <c r="BS106" s="62">
        <f>IF(BR106&lt;Master_sheet_Kriterien!$J$24,1,IF(BR106&lt;Master_sheet_Kriterien!$K$24,2,IF(BR106&lt;Master_sheet_Kriterien!$L$24,3,IF(BR106&lt;Master_sheet_Kriterien!$M$24,4,5))))</f>
        <v>3</v>
      </c>
      <c r="BT106" s="65">
        <f>VLOOKUP($D106,Struktur_daten_BW_2017!$B$7:$AH$452,Calc_Targetkreise!BT$5,FALSE)</f>
        <v>14.9</v>
      </c>
      <c r="BU106" s="62">
        <f>IF(BT106&lt;Master_sheet_Kriterien!$J$26,1,IF(BT106&lt;Master_sheet_Kriterien!$K$26,2,IF(BT106&lt;Master_sheet_Kriterien!$L$26,3,IF(BT106&lt;Master_sheet_Kriterien!$M$26,4,5))))</f>
        <v>4</v>
      </c>
      <c r="BV106" s="65">
        <f t="shared" si="13"/>
        <v>4.79929</v>
      </c>
      <c r="BW106" s="62">
        <f>IF(BV106&lt;Master_sheet_Kriterien!$J$28,1,IF(BV106&lt;Master_sheet_Kriterien!$K$28,2,IF(BV106&lt;Master_sheet_Kriterien!$L$28,3,IF(BV106&lt;Master_sheet_Kriterien!$M$28,4,5))))</f>
        <v>4</v>
      </c>
      <c r="BX106" s="65">
        <f>VLOOKUP($D106,Struktur_daten_BW_2017!$B$7:$AH$452,Calc_Targetkreise!BX$5,FALSE)</f>
        <v>14.09395973</v>
      </c>
      <c r="BY106" s="62">
        <f>IF(BX106&lt;Master_sheet_Kriterien!$J$30,1,IF(BX106&lt;Master_sheet_Kriterien!$K$30,2,IF(BX106&lt;Master_sheet_Kriterien!$L$30,3,IF(BX106&lt;Master_sheet_Kriterien!$M$30,4,5))))</f>
        <v>1</v>
      </c>
      <c r="BZ106" s="65"/>
      <c r="CA106" s="62">
        <f>IF(BZ106&lt;Master_sheet_Kriterien!$J$32,1,IF(BZ106&lt;Master_sheet_Kriterien!$K$32,2,IF(BZ106&lt;Master_sheet_Kriterien!$L$32,3,IF(BZ106&lt;Master_sheet_Kriterien!$M$32,4,5))))</f>
        <v>1</v>
      </c>
      <c r="CB106" s="65"/>
      <c r="CC106" s="62">
        <f>IF(CB106&lt;Master_sheet_Kriterien!$J$34,1,IF(CB106&lt;Master_sheet_Kriterien!$K$34,2,IF(CB106&lt;Master_sheet_Kriterien!$L$34,3,IF(CB106&lt;Master_sheet_Kriterien!$M$34,4,5))))</f>
        <v>1</v>
      </c>
      <c r="CD106" s="65">
        <f>100-VLOOKUP($D106,Struktur_daten_BW_2017!$B$7:$AH$452,Calc_Targetkreise!CD$5,FALSE)</f>
        <v>47</v>
      </c>
      <c r="CE106" s="62">
        <f>IF(CD106&lt;Master_sheet_Kriterien!$J$40,1,IF(CD106&lt;Master_sheet_Kriterien!$K$40,2,IF(CD106&lt;Master_sheet_Kriterien!$L$40,3,IF(CD106&lt;Master_sheet_Kriterien!$M$40,4,5))))</f>
        <v>3</v>
      </c>
      <c r="CF106" s="61"/>
      <c r="CG106" s="59">
        <f>VLOOKUP($D106,EW_19_Kreise!$A$6:$CQ$406,Calc_Targetkreise!CG$5,FALSE)/1000</f>
        <v>263.291</v>
      </c>
      <c r="CH106" s="59">
        <f>VLOOKUP($D106,BW_17_Kreise!$B$7:$CC$410,Calc_Targetkreise!CH$5,FALSE)/1000</f>
        <v>263.215</v>
      </c>
      <c r="CI106" s="59">
        <f>VLOOKUP($D106,EW_Erg_09_14_Kreise!$A$10:$BK$412,Calc_Targetkreise!CI$5,FALSE)/1000</f>
        <v>262.976</v>
      </c>
      <c r="CJ106" s="59">
        <f>VLOOKUP($D106,EW_Erg_09_14_Kreise!$A$10:$BK$412,Calc_Targetkreise!CJ$5,FALSE)/1000</f>
        <v>261.769</v>
      </c>
      <c r="CK106" s="59">
        <f>VLOOKUP($D106,EW_Erg_09_14_Kreise!$A$10:$BK$412,Calc_Targetkreise!CK$5,FALSE)/1000</f>
        <v>115.494</v>
      </c>
      <c r="CL106" s="45"/>
      <c r="CM106" s="59">
        <f>VLOOKUP($D106,Struktur_daten_BW_2017!$B$7:$AH$452,Calc_Targetkreise!CM$5,FALSE)</f>
        <v>322.1</v>
      </c>
      <c r="CN106" s="66">
        <v>6.0</v>
      </c>
      <c r="CO106" s="67">
        <f t="shared" si="16"/>
        <v>0.01862775536</v>
      </c>
      <c r="CP106" s="62">
        <f>IF(CO106&lt;Master_sheet_Kriterien!$J$58,1,IF(CO106&lt;Master_sheet_Kriterien!$K$58,2,IF(CO106&lt;Master_sheet_Kriterien!$L$58,3,IF(CO106&lt;Master_sheet_Kriterien!$M$58,4,5))))</f>
        <v>1</v>
      </c>
      <c r="CQ106" s="66">
        <v>6.0</v>
      </c>
      <c r="CR106" s="67">
        <f t="shared" si="17"/>
        <v>0.01862775536</v>
      </c>
      <c r="CS106" s="62">
        <f>IF(CR106&lt;Master_sheet_Kriterien!$J$59,1,IF(CR106&lt;Master_sheet_Kriterien!$K$59,2,IF(CR106&lt;Master_sheet_Kriterien!$L$59,3,IF(CR106&lt;Master_sheet_Kriterien!$M$59,4,5))))</f>
        <v>1</v>
      </c>
      <c r="CT106" s="66">
        <v>0.0</v>
      </c>
      <c r="CU106" s="44"/>
      <c r="CV106" s="66">
        <v>0.0</v>
      </c>
      <c r="CW106" s="68"/>
      <c r="CY106" s="31">
        <f t="shared" si="18"/>
        <v>5754</v>
      </c>
      <c r="DB106" s="76" t="str">
        <f t="shared" si="19"/>
        <v>Gütersloh</v>
      </c>
      <c r="DC106" s="58">
        <f t="shared" si="20"/>
        <v>146</v>
      </c>
      <c r="DD106" s="77">
        <f t="shared" si="21"/>
        <v>166</v>
      </c>
      <c r="DE106" s="72">
        <f t="shared" si="22"/>
        <v>0.004662691109</v>
      </c>
      <c r="DG106" s="76" t="str">
        <f t="shared" si="23"/>
        <v>Gütersloh</v>
      </c>
      <c r="DH106" s="58" t="str">
        <f t="shared" si="24"/>
        <v>#REF!</v>
      </c>
      <c r="DI106" s="75">
        <f t="shared" si="25"/>
        <v>160.1862776</v>
      </c>
      <c r="DJ106" s="78">
        <f t="shared" si="26"/>
        <v>0.004662691109</v>
      </c>
      <c r="DK106" s="75"/>
      <c r="DL106" s="75"/>
      <c r="DM106" s="75"/>
      <c r="DN106" s="75"/>
      <c r="DO106" s="75"/>
      <c r="DP106" s="44"/>
    </row>
    <row r="107" ht="16.5" customHeight="1">
      <c r="A107" s="58">
        <f t="shared" si="5"/>
        <v>125</v>
      </c>
      <c r="B107" s="58">
        <f t="shared" si="6"/>
        <v>172</v>
      </c>
      <c r="C107" s="58" t="s">
        <v>227</v>
      </c>
      <c r="D107" s="58">
        <v>5758.0</v>
      </c>
      <c r="E107" s="58" t="s">
        <v>264</v>
      </c>
      <c r="F107" s="59">
        <f>VLOOKUP($D107,EW_19_Kreise!$A$6:$CQ$406,Calc_Targetkreise!F$5,FALSE)/1000</f>
        <v>112.387</v>
      </c>
      <c r="G107" s="59">
        <f>VLOOKUP($D107,BW_17_Kreise!$B$7:$CC$410,Calc_Targetkreise!G$5,FALSE)/1000</f>
        <v>140.255</v>
      </c>
      <c r="H107" s="59">
        <f>VLOOKUP($D107,EW_Erg_09_14_Kreise!$A$10:$BK$412,Calc_Targetkreise!H$5,FALSE)/1000</f>
        <v>100.451</v>
      </c>
      <c r="I107" s="60">
        <f t="shared" ref="I107:K107" si="434">F107/CG107</f>
        <v>0.5882657761</v>
      </c>
      <c r="J107" s="60">
        <f t="shared" si="434"/>
        <v>0.7309630649</v>
      </c>
      <c r="K107" s="60">
        <f t="shared" si="434"/>
        <v>0.5195266639</v>
      </c>
      <c r="L107" s="61">
        <f t="shared" ref="L107:M107" si="435">1-(T107+X107)</f>
        <v>0.511883047</v>
      </c>
      <c r="M107" s="61">
        <f t="shared" si="435"/>
        <v>0.3951017789</v>
      </c>
      <c r="N107" s="62">
        <f>IF(L107&lt;Master_sheet_Kriterien!$J$46,1,IF(L107&lt;Master_sheet_Kriterien!$K$46,2,IF(L107&lt;Master_sheet_Kriterien!$L$46,3,IF(L107&lt;Master_sheet_Kriterien!$M$46,4,5))))</f>
        <v>4</v>
      </c>
      <c r="O107" s="62">
        <f>IF(M107&lt;Master_sheet_Kriterien!$J$46,1,IF(M107&lt;Master_sheet_Kriterien!$K$46,2,IF(M107&lt;Master_sheet_Kriterien!$L$46,3,IF(M107&lt;Master_sheet_Kriterien!$M$46,4,5))))</f>
        <v>2</v>
      </c>
      <c r="P107" s="61">
        <f t="shared" ref="P107:Q107" si="436">1-(T107+AM107)</f>
        <v>0.6414620908</v>
      </c>
      <c r="Q107" s="61">
        <f t="shared" si="436"/>
        <v>0.5765926348</v>
      </c>
      <c r="R107" s="62">
        <f>IF(P107&lt;Master_sheet_Kriterien!$J$46,1,IF(P107&lt;Master_sheet_Kriterien!$K$46,2,IF(P107&lt;Master_sheet_Kriterien!$L$46,3,IF(P107&lt;Master_sheet_Kriterien!$M$46,4,5))))</f>
        <v>5</v>
      </c>
      <c r="S107" s="62">
        <f>IF(Q107&lt;Master_sheet_Kriterien!$J$46,1,IF(Q107&lt;Master_sheet_Kriterien!$K$46,2,IF(Q107&lt;Master_sheet_Kriterien!$L$46,3,IF(Q107&lt;Master_sheet_Kriterien!$M$46,4,5))))</f>
        <v>5</v>
      </c>
      <c r="T107" s="61">
        <f>VLOOKUP($D107,EW_19_Kreise!$A$6:$CQ$406,Calc_Targetkreise!T$5,FALSE)/1000/F107</f>
        <v>0.2592559638</v>
      </c>
      <c r="U107" s="63">
        <f>VLOOKUP($D107,BW_17_Kreise!$B$7:$CC$410,Calc_Targetkreise!U$5,FALSE)/1000/$G107</f>
        <v>0.3144415529</v>
      </c>
      <c r="V107" s="61">
        <f>VLOOKUP(Calc_Targetkreise!$D107,EW_Erg_09_14_Kreise!$A$7:$BK$412,Calc_Targetkreise!V$5,FALSE)/1000/$H107</f>
        <v>0.3454520114</v>
      </c>
      <c r="W107" s="61">
        <f>VLOOKUP(Calc_Targetkreise!$D107,EW_Erg_09_14_Kreise!$A$7:$BK$412,Calc_Targetkreise!W$5,FALSE)/1000/CK107</f>
        <v>0.3531913292</v>
      </c>
      <c r="X107" s="61">
        <f>VLOOKUP($D107,EW_19_Kreise!$A$6:$CQ$406,Calc_Targetkreise!X$5,FALSE)/1000/F107</f>
        <v>0.2288609893</v>
      </c>
      <c r="Y107" s="63">
        <f>VLOOKUP($D107,BW_17_Kreise!$B$7:$CC$410,Calc_Targetkreise!Y$5,FALSE)/1000/$G107</f>
        <v>0.2904566682</v>
      </c>
      <c r="Z107" s="61">
        <f>VLOOKUP(Calc_Targetkreise!$D107,EW_Erg_09_14_Kreise!$A$7:$BK$412,Calc_Targetkreise!Z$5,FALSE)/1000/$H107</f>
        <v>0.3782142537</v>
      </c>
      <c r="AA107" s="61">
        <f>VLOOKUP(Calc_Targetkreise!$D107,EW_Erg_09_14_Kreise!$A$7:$BK$412,Calc_Targetkreise!AA$5,FALSE)/1000/$H107</f>
        <v>0.2423370599</v>
      </c>
      <c r="AB107" s="61">
        <f>VLOOKUP($D107,EW_19_Kreise!$A$6:$CQ$406,Calc_Targetkreise!AB$5,FALSE)/1000/F107</f>
        <v>0.2155231477</v>
      </c>
      <c r="AC107" s="63">
        <f>VLOOKUP($D107,BW_17_Kreise!$B$7:$CC$410,Calc_Targetkreise!AC$5,FALSE)/1000/$G107</f>
        <v>0.0686392642</v>
      </c>
      <c r="AD107" s="61">
        <f>VLOOKUP(Calc_Targetkreise!$D107,EW_Erg_09_14_Kreise!$A$7:$BK$412,Calc_Targetkreise!AD$5,FALSE)/1000/$H107</f>
        <v>0.09111905307</v>
      </c>
      <c r="AE107" s="62">
        <f>IF(AC107&lt;Master_sheet_Kriterien!$J$54,1,IF(AC107&lt;Master_sheet_Kriterien!$K$54,2,IF(AC107&lt;Master_sheet_Kriterien!$L$54,3,IF(AC107&lt;Master_sheet_Kriterien!$M$54,4,5))))</f>
        <v>2</v>
      </c>
      <c r="AF107" s="61">
        <f>VLOOKUP(Calc_Targetkreise!$D107,EW_Erg_09_14_Kreise!$A$7:$BK$412,Calc_Targetkreise!AF$5,FALSE)/1000/$H107</f>
        <v>0.08839135499</v>
      </c>
      <c r="AG107" s="63">
        <f>VLOOKUP($D107,BW_17_Kreise!$B$7:$CC$410,Calc_Targetkreise!AG$5,FALSE)/1000/$G107</f>
        <v>0.1129727995</v>
      </c>
      <c r="AH107" s="61">
        <f>VLOOKUP(Calc_Targetkreise!$D107,EW_Erg_09_14_Kreise!$A$7:$BK$412,Calc_Targetkreise!AH$5,FALSE)/1000/$H107</f>
        <v>0.02688873182</v>
      </c>
      <c r="AI107" s="61">
        <f>VLOOKUP(Calc_Targetkreise!$D107,EW_Erg_09_14_Kreise!$A$7:$BK$412,Calc_Targetkreise!AI$5,FALSE)/1000/$H107</f>
        <v>0.08810265702</v>
      </c>
      <c r="AJ107" s="63">
        <f>VLOOKUP($D107,BW_17_Kreise!$B$7:$CC$410,Calc_Targetkreise!AJ$5,FALSE)/1000/$G107</f>
        <v>0.06953762789</v>
      </c>
      <c r="AK107" s="61">
        <f>VLOOKUP(Calc_Targetkreise!$D107,EW_Erg_09_14_Kreise!$A$7:$BK$412,Calc_Targetkreise!AK$5,FALSE)/1000/$H107</f>
        <v>0.04429025097</v>
      </c>
      <c r="AL107" s="61">
        <f>VLOOKUP(Calc_Targetkreise!$D107,EW_Erg_09_14_Kreise!$A$7:$BK$412,Calc_Targetkreise!AL$5,FALSE)/1000/$H107</f>
        <v>0.03443469951</v>
      </c>
      <c r="AM107" s="61">
        <f>VLOOKUP($D107,EW_19_Kreise!$A$6:$CQ$406,Calc_Targetkreise!AM$5,FALSE)/1000/F107</f>
        <v>0.09928194542</v>
      </c>
      <c r="AN107" s="63">
        <f>VLOOKUP($D107,BW_17_Kreise!$B$7:$CC$410,Calc_Targetkreise!AN$5,FALSE)/1000/$G107</f>
        <v>0.1089658123</v>
      </c>
      <c r="AO107" s="61">
        <f>VLOOKUP(Calc_Targetkreise!$D107,EW_Erg_09_14_Kreise!$A$7:$BK$412,Calc_Targetkreise!AO$5,FALSE)/1000/$H107</f>
        <v>0.05740112094</v>
      </c>
      <c r="AP107" s="61">
        <f>VLOOKUP(Calc_Targetkreise!$D107,EW_Erg_09_14_Kreise!$A$7:$BK$412,Calc_Targetkreise!AP$5,FALSE)/1000/$H107</f>
        <v>0.0002190122547</v>
      </c>
      <c r="AQ107" s="61">
        <f t="shared" ref="AQ107:AR107" si="437">1-U107-Y107-AC107-AG107-AJ107-AN107</f>
        <v>0.034986275</v>
      </c>
      <c r="AR107" s="61">
        <f t="shared" si="437"/>
        <v>0.05663457805</v>
      </c>
      <c r="AS107" s="61">
        <f t="shared" si="11"/>
        <v>0.1933238872</v>
      </c>
      <c r="AT107" s="63">
        <f>VLOOKUP($D107,BW_17_Kreise!$B$7:$CC$410,Calc_Targetkreise!AT$5,FALSE)/1000/$G107</f>
        <v>0.003828740508</v>
      </c>
      <c r="AU107" s="61">
        <f>VLOOKUP(Calc_Targetkreise!$D107,EW_Erg_09_14_Kreise!$A$7:$BK$412,Calc_Targetkreise!AU$5,FALSE)/1000/$H107</f>
        <v>0.01174702094</v>
      </c>
      <c r="AV107" s="62">
        <f>IF(AU107&lt;Master_sheet_Kriterien!$J$44,1,IF(AU107&lt;Master_sheet_Kriterien!$K$44,2,IF(AU107&lt;Master_sheet_Kriterien!$L$44,3,IF(AU107&lt;Master_sheet_Kriterien!$M$44,4,5))))</f>
        <v>3</v>
      </c>
      <c r="AW107" s="61">
        <f>VLOOKUP(Calc_Targetkreise!$D107,EW_Erg_09_14_Kreise!$A$7:$BK$412,Calc_Targetkreise!AW$5,FALSE)/1000/$H107</f>
        <v>0.0060029268</v>
      </c>
      <c r="AX107" s="61">
        <f>VLOOKUP($D107,EW_19_Kreise!$A$6:$CQ$406,Calc_Targetkreise!AX$5,FALSE)/1000/F107</f>
        <v>0.004279854432</v>
      </c>
      <c r="AY107" s="62">
        <f>IF(AX107&lt;Master_sheet_Kriterien!$J$56,1,IF(AX107&lt;Master_sheet_Kriterien!$K$56,2,IF(AX107&lt;Master_sheet_Kriterien!$L$56,3,IF(AX107&lt;Master_sheet_Kriterien!$M$56,4,5))))</f>
        <v>3</v>
      </c>
      <c r="AZ107" s="64">
        <f>VLOOKUP($D107,EW_19_Kreise!$A$6:$CQ$406,Calc_Targetkreise!AZ$5,FALSE)</f>
        <v>481</v>
      </c>
      <c r="BA107" s="62">
        <f>IF(AZ107&lt;Master_sheet_Kriterien!$J$57,1,IF(AZ107&lt;Master_sheet_Kriterien!$K$57,2,IF(AZ107&lt;Master_sheet_Kriterien!$L$57,3,IF(AZ107&lt;Master_sheet_Kriterien!$M$56,4,5))))</f>
        <v>3</v>
      </c>
      <c r="BB107" s="59">
        <f>VLOOKUP($D107,Struktur_daten_BW_2017!$B$7:$AH$452,Calc_Targetkreise!BB$5,FALSE)</f>
        <v>584.4</v>
      </c>
      <c r="BC107" s="62">
        <f>IF(BB107&lt;Master_sheet_Kriterien!$J$8,1,IF(BB107&lt;Master_sheet_Kriterien!$K$8,2,IF(BB107&lt;Master_sheet_Kriterien!$L$8,3,IF(BB107&lt;Master_sheet_Kriterien!$M$8,4,5))))</f>
        <v>4</v>
      </c>
      <c r="BD107" s="65">
        <f t="shared" si="12"/>
        <v>23.4858</v>
      </c>
      <c r="BE107" s="62">
        <f>IF(BD107&lt;Master_sheet_Kriterien!$J$10,1,IF(BD107&lt;Master_sheet_Kriterien!$K$10,2,IF(BD107&lt;Master_sheet_Kriterien!$L$10,3,IF(BD107&lt;Master_sheet_Kriterien!$M$10,4,5))))</f>
        <v>3</v>
      </c>
      <c r="BF107" s="65">
        <f>VLOOKUP($D107,Struktur_daten_BW_2017!$B$7:$AH$452,Calc_Targetkreise!BF$5,FALSE)</f>
        <v>7.8</v>
      </c>
      <c r="BG107" s="62">
        <f>IF(BF107&lt;Master_sheet_Kriterien!$J$12,1,IF(BF107&lt;Master_sheet_Kriterien!$K$12,2,IF(BF107&lt;Master_sheet_Kriterien!$L$12,3,IF(BF107&lt;Master_sheet_Kriterien!$M$12,4,5))))</f>
        <v>3</v>
      </c>
      <c r="BH107" s="65">
        <f>VLOOKUP($D107,Struktur_daten_BW_2017!$B$7:$AH$452,Calc_Targetkreise!BH$5,FALSE)</f>
        <v>11.2</v>
      </c>
      <c r="BI107" s="62">
        <f>IF(BH107&lt;Master_sheet_Kriterien!$J$14,1,IF(BH107&lt;Master_sheet_Kriterien!$K$14,2,IF(BH107&lt;Master_sheet_Kriterien!$L$14,3,IF(BH107&lt;Master_sheet_Kriterien!$M$14,4,5))))</f>
        <v>2</v>
      </c>
      <c r="BJ107" s="65">
        <f>VLOOKUP($D107,Struktur_daten_BW_2017!$B$7:$AH$452,Calc_Targetkreise!BJ$5,FALSE)</f>
        <v>36</v>
      </c>
      <c r="BK107" s="62">
        <f>IF(BJ107&lt;Master_sheet_Kriterien!$J$16,1,IF(BJ107&lt;Master_sheet_Kriterien!$K$16,2,IF(BJ107&lt;Master_sheet_Kriterien!$L$16,3,IF(BJ107&lt;Master_sheet_Kriterien!$M$16,4,5))))</f>
        <v>3</v>
      </c>
      <c r="BL107" s="65">
        <f>VLOOKUP($D107,Struktur_daten_BW_2017!$B$7:$AH$452,Calc_Targetkreise!BL$5,FALSE)</f>
        <v>15.9</v>
      </c>
      <c r="BM107" s="62">
        <f>IF(BL107&lt;Master_sheet_Kriterien!$J$18,1,IF(BL107&lt;Master_sheet_Kriterien!$K$18,2,IF(BL107&lt;Master_sheet_Kriterien!$L$18,3,IF(BL107&lt;Master_sheet_Kriterien!$M$18,4,5))))</f>
        <v>3</v>
      </c>
      <c r="BN107" s="65">
        <f>VLOOKUP($D107,Struktur_daten_BW_2017!$B$7:$AH$452,Calc_Targetkreise!BN$5,FALSE)</f>
        <v>12.1</v>
      </c>
      <c r="BO107" s="62">
        <f>IF(BN107&lt;Master_sheet_Kriterien!$J$20,1,IF(BN107&lt;Master_sheet_Kriterien!$K$20,2,IF(BN107&lt;Master_sheet_Kriterien!$L$20,3,IF(BN107&lt;Master_sheet_Kriterien!$M$20,4,5))))</f>
        <v>5</v>
      </c>
      <c r="BP107" s="59">
        <f>VLOOKUP($D107,Struktur_daten_BW_2017!$B$7:$AH$452,Calc_Targetkreise!BP$5,FALSE)</f>
        <v>22131</v>
      </c>
      <c r="BQ107" s="62">
        <f>IF(BP107&lt;Master_sheet_Kriterien!$J$38,1,IF(BP107&lt;Master_sheet_Kriterien!$K$38,2,IF(BP107&lt;Master_sheet_Kriterien!$L$38,3,IF(BP107&lt;Master_sheet_Kriterien!$M$38,4,5))))</f>
        <v>4</v>
      </c>
      <c r="BR107" s="65">
        <f>VLOOKUP($D107,Struktur_daten_BW_2017!$B$7:$AH$452,Calc_Targetkreise!BR$5,FALSE)</f>
        <v>40.7</v>
      </c>
      <c r="BS107" s="62">
        <f>IF(BR107&lt;Master_sheet_Kriterien!$J$24,1,IF(BR107&lt;Master_sheet_Kriterien!$K$24,2,IF(BR107&lt;Master_sheet_Kriterien!$L$24,3,IF(BR107&lt;Master_sheet_Kriterien!$M$24,4,5))))</f>
        <v>4</v>
      </c>
      <c r="BT107" s="65">
        <f>VLOOKUP($D107,Struktur_daten_BW_2017!$B$7:$AH$452,Calc_Targetkreise!BT$5,FALSE)</f>
        <v>16.4</v>
      </c>
      <c r="BU107" s="62">
        <f>IF(BT107&lt;Master_sheet_Kriterien!$J$26,1,IF(BT107&lt;Master_sheet_Kriterien!$K$26,2,IF(BT107&lt;Master_sheet_Kriterien!$L$26,3,IF(BT107&lt;Master_sheet_Kriterien!$M$26,4,5))))</f>
        <v>5</v>
      </c>
      <c r="BV107" s="65">
        <f t="shared" si="13"/>
        <v>4.93804</v>
      </c>
      <c r="BW107" s="62">
        <f>IF(BV107&lt;Master_sheet_Kriterien!$J$28,1,IF(BV107&lt;Master_sheet_Kriterien!$K$28,2,IF(BV107&lt;Master_sheet_Kriterien!$L$28,3,IF(BV107&lt;Master_sheet_Kriterien!$M$28,4,5))))</f>
        <v>4</v>
      </c>
      <c r="BX107" s="65">
        <f>VLOOKUP($D107,Struktur_daten_BW_2017!$B$7:$AH$452,Calc_Targetkreise!BX$5,FALSE)</f>
        <v>20.73170732</v>
      </c>
      <c r="BY107" s="62">
        <f>IF(BX107&lt;Master_sheet_Kriterien!$J$30,1,IF(BX107&lt;Master_sheet_Kriterien!$K$30,2,IF(BX107&lt;Master_sheet_Kriterien!$L$30,3,IF(BX107&lt;Master_sheet_Kriterien!$M$30,4,5))))</f>
        <v>3</v>
      </c>
      <c r="BZ107" s="65"/>
      <c r="CA107" s="62">
        <f>IF(BZ107&lt;Master_sheet_Kriterien!$J$32,1,IF(BZ107&lt;Master_sheet_Kriterien!$K$32,2,IF(BZ107&lt;Master_sheet_Kriterien!$L$32,3,IF(BZ107&lt;Master_sheet_Kriterien!$M$32,4,5))))</f>
        <v>1</v>
      </c>
      <c r="CB107" s="65"/>
      <c r="CC107" s="62">
        <f>IF(CB107&lt;Master_sheet_Kriterien!$J$34,1,IF(CB107&lt;Master_sheet_Kriterien!$K$34,2,IF(CB107&lt;Master_sheet_Kriterien!$L$34,3,IF(CB107&lt;Master_sheet_Kriterien!$M$34,4,5))))</f>
        <v>1</v>
      </c>
      <c r="CD107" s="65">
        <f>100-VLOOKUP($D107,Struktur_daten_BW_2017!$B$7:$AH$452,Calc_Targetkreise!CD$5,FALSE)</f>
        <v>46</v>
      </c>
      <c r="CE107" s="62">
        <f>IF(CD107&lt;Master_sheet_Kriterien!$J$40,1,IF(CD107&lt;Master_sheet_Kriterien!$K$40,2,IF(CD107&lt;Master_sheet_Kriterien!$L$40,3,IF(CD107&lt;Master_sheet_Kriterien!$M$40,4,5))))</f>
        <v>3</v>
      </c>
      <c r="CF107" s="61"/>
      <c r="CG107" s="59">
        <f>VLOOKUP($D107,EW_19_Kreise!$A$6:$CQ$406,Calc_Targetkreise!CG$5,FALSE)/1000</f>
        <v>191.048</v>
      </c>
      <c r="CH107" s="59">
        <f>VLOOKUP($D107,BW_17_Kreise!$B$7:$CC$410,Calc_Targetkreise!CH$5,FALSE)/1000</f>
        <v>191.877</v>
      </c>
      <c r="CI107" s="59">
        <f>VLOOKUP($D107,EW_Erg_09_14_Kreise!$A$10:$BK$412,Calc_Targetkreise!CI$5,FALSE)/1000</f>
        <v>193.351</v>
      </c>
      <c r="CJ107" s="59">
        <f>VLOOKUP($D107,EW_Erg_09_14_Kreise!$A$10:$BK$412,Calc_Targetkreise!CJ$5,FALSE)/1000</f>
        <v>195.933</v>
      </c>
      <c r="CK107" s="59">
        <f>VLOOKUP($D107,EW_Erg_09_14_Kreise!$A$10:$BK$412,Calc_Targetkreise!CK$5,FALSE)/1000</f>
        <v>79.716</v>
      </c>
      <c r="CL107" s="45"/>
      <c r="CM107" s="59">
        <f>VLOOKUP($D107,Struktur_daten_BW_2017!$B$7:$AH$452,Calc_Targetkreise!CM$5,FALSE)</f>
        <v>301.1</v>
      </c>
      <c r="CN107" s="66">
        <v>13.0</v>
      </c>
      <c r="CO107" s="67">
        <f t="shared" si="16"/>
        <v>0.04317502491</v>
      </c>
      <c r="CP107" s="62">
        <f>IF(CO107&lt;Master_sheet_Kriterien!$J$58,1,IF(CO107&lt;Master_sheet_Kriterien!$K$58,2,IF(CO107&lt;Master_sheet_Kriterien!$L$58,3,IF(CO107&lt;Master_sheet_Kriterien!$M$58,4,5))))</f>
        <v>1</v>
      </c>
      <c r="CQ107" s="66">
        <v>13.0</v>
      </c>
      <c r="CR107" s="67">
        <f t="shared" si="17"/>
        <v>0.04317502491</v>
      </c>
      <c r="CS107" s="62">
        <f>IF(CR107&lt;Master_sheet_Kriterien!$J$59,1,IF(CR107&lt;Master_sheet_Kriterien!$K$59,2,IF(CR107&lt;Master_sheet_Kriterien!$L$59,3,IF(CR107&lt;Master_sheet_Kriterien!$M$59,4,5))))</f>
        <v>1</v>
      </c>
      <c r="CT107" s="66">
        <v>0.0</v>
      </c>
      <c r="CU107" s="44"/>
      <c r="CV107" s="66">
        <v>0.0</v>
      </c>
      <c r="CW107" s="68"/>
      <c r="CY107" s="31">
        <f t="shared" si="18"/>
        <v>5758</v>
      </c>
      <c r="DB107" s="76" t="str">
        <f t="shared" si="19"/>
        <v>Herford</v>
      </c>
      <c r="DC107" s="58">
        <f t="shared" si="20"/>
        <v>125</v>
      </c>
      <c r="DD107" s="77">
        <f t="shared" si="21"/>
        <v>172</v>
      </c>
      <c r="DE107" s="72">
        <f t="shared" si="22"/>
        <v>0.004279854432</v>
      </c>
      <c r="DG107" s="76" t="str">
        <f t="shared" si="23"/>
        <v>Herford</v>
      </c>
      <c r="DH107" s="58" t="str">
        <f t="shared" si="24"/>
        <v>#REF!</v>
      </c>
      <c r="DI107" s="75">
        <f t="shared" si="25"/>
        <v>166.4317502</v>
      </c>
      <c r="DJ107" s="78">
        <f t="shared" si="26"/>
        <v>0.004279854432</v>
      </c>
      <c r="DK107" s="75"/>
      <c r="DL107" s="75"/>
      <c r="DM107" s="75"/>
      <c r="DN107" s="75"/>
      <c r="DO107" s="75"/>
      <c r="DP107" s="44"/>
    </row>
    <row r="108" ht="16.5" customHeight="1">
      <c r="A108" s="58">
        <f t="shared" si="5"/>
        <v>298</v>
      </c>
      <c r="B108" s="58">
        <f t="shared" si="6"/>
        <v>135</v>
      </c>
      <c r="C108" s="58" t="s">
        <v>227</v>
      </c>
      <c r="D108" s="58">
        <v>5762.0</v>
      </c>
      <c r="E108" s="58" t="s">
        <v>265</v>
      </c>
      <c r="F108" s="59">
        <f>VLOOKUP($D108,EW_19_Kreise!$A$6:$CQ$406,Calc_Targetkreise!F$5,FALSE)/1000</f>
        <v>68.773</v>
      </c>
      <c r="G108" s="59">
        <f>VLOOKUP($D108,BW_17_Kreise!$B$7:$CC$410,Calc_Targetkreise!G$5,FALSE)/1000</f>
        <v>85.418</v>
      </c>
      <c r="H108" s="59">
        <f>VLOOKUP($D108,EW_Erg_09_14_Kreise!$A$10:$BK$412,Calc_Targetkreise!H$5,FALSE)/1000</f>
        <v>64.672</v>
      </c>
      <c r="I108" s="60">
        <f t="shared" ref="I108:K108" si="438">F108/CG108</f>
        <v>0.6169697405</v>
      </c>
      <c r="J108" s="60">
        <f t="shared" si="438"/>
        <v>0.7589810117</v>
      </c>
      <c r="K108" s="60">
        <f t="shared" si="438"/>
        <v>0.5691554898</v>
      </c>
      <c r="L108" s="61">
        <f t="shared" ref="L108:M108" si="439">1-(T108+X108)</f>
        <v>0.4361304582</v>
      </c>
      <c r="M108" s="61">
        <f t="shared" si="439"/>
        <v>0.3541759348</v>
      </c>
      <c r="N108" s="62">
        <f>IF(L108&lt;Master_sheet_Kriterien!$J$46,1,IF(L108&lt;Master_sheet_Kriterien!$K$46,2,IF(L108&lt;Master_sheet_Kriterien!$L$46,3,IF(L108&lt;Master_sheet_Kriterien!$M$46,4,5))))</f>
        <v>3</v>
      </c>
      <c r="O108" s="62">
        <f>IF(M108&lt;Master_sheet_Kriterien!$J$46,1,IF(M108&lt;Master_sheet_Kriterien!$K$46,2,IF(M108&lt;Master_sheet_Kriterien!$L$46,3,IF(M108&lt;Master_sheet_Kriterien!$M$46,4,5))))</f>
        <v>1</v>
      </c>
      <c r="P108" s="61">
        <f t="shared" ref="P108:Q108" si="440">1-(T108+AM108)</f>
        <v>0.5187646315</v>
      </c>
      <c r="Q108" s="61">
        <f t="shared" si="440"/>
        <v>0.4863026528</v>
      </c>
      <c r="R108" s="62">
        <f>IF(P108&lt;Master_sheet_Kriterien!$J$46,1,IF(P108&lt;Master_sheet_Kriterien!$K$46,2,IF(P108&lt;Master_sheet_Kriterien!$L$46,3,IF(P108&lt;Master_sheet_Kriterien!$M$46,4,5))))</f>
        <v>5</v>
      </c>
      <c r="S108" s="62">
        <f>IF(Q108&lt;Master_sheet_Kriterien!$J$46,1,IF(Q108&lt;Master_sheet_Kriterien!$K$46,2,IF(Q108&lt;Master_sheet_Kriterien!$L$46,3,IF(Q108&lt;Master_sheet_Kriterien!$M$46,4,5))))</f>
        <v>4</v>
      </c>
      <c r="T108" s="61">
        <f>VLOOKUP($D108,EW_19_Kreise!$A$6:$CQ$406,Calc_Targetkreise!T$5,FALSE)/1000/F108</f>
        <v>0.3990810347</v>
      </c>
      <c r="U108" s="63">
        <f>VLOOKUP($D108,BW_17_Kreise!$B$7:$CC$410,Calc_Targetkreise!U$5,FALSE)/1000/$G108</f>
        <v>0.424442155</v>
      </c>
      <c r="V108" s="61">
        <f>VLOOKUP(Calc_Targetkreise!$D108,EW_Erg_09_14_Kreise!$A$7:$BK$412,Calc_Targetkreise!V$5,FALSE)/1000/$H108</f>
        <v>0.5033553934</v>
      </c>
      <c r="W108" s="61">
        <f>VLOOKUP(Calc_Targetkreise!$D108,EW_Erg_09_14_Kreise!$A$7:$BK$412,Calc_Targetkreise!W$5,FALSE)/1000/CK108</f>
        <v>0.5296155178</v>
      </c>
      <c r="X108" s="61">
        <f>VLOOKUP($D108,EW_19_Kreise!$A$6:$CQ$406,Calc_Targetkreise!X$5,FALSE)/1000/F108</f>
        <v>0.1647885071</v>
      </c>
      <c r="Y108" s="63">
        <f>VLOOKUP($D108,BW_17_Kreise!$B$7:$CC$410,Calc_Targetkreise!Y$5,FALSE)/1000/$G108</f>
        <v>0.2213819101</v>
      </c>
      <c r="Z108" s="61">
        <f>VLOOKUP(Calc_Targetkreise!$D108,EW_Erg_09_14_Kreise!$A$7:$BK$412,Calc_Targetkreise!Z$5,FALSE)/1000/$H108</f>
        <v>0.2744309748</v>
      </c>
      <c r="AA108" s="61">
        <f>VLOOKUP(Calc_Targetkreise!$D108,EW_Erg_09_14_Kreise!$A$7:$BK$412,Calc_Targetkreise!AA$5,FALSE)/1000/$H108</f>
        <v>0.1548119743</v>
      </c>
      <c r="AB108" s="61">
        <f>VLOOKUP($D108,EW_19_Kreise!$A$6:$CQ$406,Calc_Targetkreise!AB$5,FALSE)/1000/F108</f>
        <v>0.1695287395</v>
      </c>
      <c r="AC108" s="63">
        <f>VLOOKUP($D108,BW_17_Kreise!$B$7:$CC$410,Calc_Targetkreise!AC$5,FALSE)/1000/$G108</f>
        <v>0.05402842492</v>
      </c>
      <c r="AD108" s="61">
        <f>VLOOKUP(Calc_Targetkreise!$D108,EW_Erg_09_14_Kreise!$A$7:$BK$412,Calc_Targetkreise!AD$5,FALSE)/1000/$H108</f>
        <v>0.0634896091</v>
      </c>
      <c r="AE108" s="62">
        <f>IF(AC108&lt;Master_sheet_Kriterien!$J$54,1,IF(AC108&lt;Master_sheet_Kriterien!$K$54,2,IF(AC108&lt;Master_sheet_Kriterien!$L$54,3,IF(AC108&lt;Master_sheet_Kriterien!$M$54,4,5))))</f>
        <v>1</v>
      </c>
      <c r="AF108" s="61">
        <f>VLOOKUP(Calc_Targetkreise!$D108,EW_Erg_09_14_Kreise!$A$7:$BK$412,Calc_Targetkreise!AF$5,FALSE)/1000/$H108</f>
        <v>0.05776843147</v>
      </c>
      <c r="AG108" s="63">
        <f>VLOOKUP($D108,BW_17_Kreise!$B$7:$CC$410,Calc_Targetkreise!AG$5,FALSE)/1000/$G108</f>
        <v>0.1265307078</v>
      </c>
      <c r="AH108" s="61">
        <f>VLOOKUP(Calc_Targetkreise!$D108,EW_Erg_09_14_Kreise!$A$7:$BK$412,Calc_Targetkreise!AH$5,FALSE)/1000/$H108</f>
        <v>0.03052325581</v>
      </c>
      <c r="AI108" s="61">
        <f>VLOOKUP(Calc_Targetkreise!$D108,EW_Erg_09_14_Kreise!$A$7:$BK$412,Calc_Targetkreise!AI$5,FALSE)/1000/$H108</f>
        <v>0.09019359228</v>
      </c>
      <c r="AJ108" s="63">
        <f>VLOOKUP($D108,BW_17_Kreise!$B$7:$CC$410,Calc_Targetkreise!AJ$5,FALSE)/1000/$G108</f>
        <v>0.05574937367</v>
      </c>
      <c r="AK108" s="61">
        <f>VLOOKUP(Calc_Targetkreise!$D108,EW_Erg_09_14_Kreise!$A$7:$BK$412,Calc_Targetkreise!AK$5,FALSE)/1000/$H108</f>
        <v>0.0309562098</v>
      </c>
      <c r="AL108" s="61">
        <f>VLOOKUP(Calc_Targetkreise!$D108,EW_Erg_09_14_Kreise!$A$7:$BK$412,Calc_Targetkreise!AL$5,FALSE)/1000/$H108</f>
        <v>0.02364238001</v>
      </c>
      <c r="AM108" s="61">
        <f>VLOOKUP($D108,EW_19_Kreise!$A$6:$CQ$406,Calc_Targetkreise!AM$5,FALSE)/1000/F108</f>
        <v>0.08215433382</v>
      </c>
      <c r="AN108" s="63">
        <f>VLOOKUP($D108,BW_17_Kreise!$B$7:$CC$410,Calc_Targetkreise!AN$5,FALSE)/1000/$G108</f>
        <v>0.08925519211</v>
      </c>
      <c r="AO108" s="61">
        <f>VLOOKUP(Calc_Targetkreise!$D108,EW_Erg_09_14_Kreise!$A$7:$BK$412,Calc_Targetkreise!AO$5,FALSE)/1000/$H108</f>
        <v>0.04521276596</v>
      </c>
      <c r="AP108" s="61">
        <f>VLOOKUP(Calc_Targetkreise!$D108,EW_Erg_09_14_Kreise!$A$7:$BK$412,Calc_Targetkreise!AP$5,FALSE)/1000/$H108</f>
        <v>0.00009277585354</v>
      </c>
      <c r="AQ108" s="61">
        <f t="shared" ref="AQ108:AR108" si="441">1-U108-Y108-AC108-AG108-AJ108-AN108</f>
        <v>0.0286122363</v>
      </c>
      <c r="AR108" s="61">
        <f t="shared" si="441"/>
        <v>0.05203179119</v>
      </c>
      <c r="AS108" s="61">
        <f t="shared" si="11"/>
        <v>0.1438753283</v>
      </c>
      <c r="AT108" s="63">
        <f>VLOOKUP($D108,BW_17_Kreise!$B$7:$CC$410,Calc_Targetkreise!AT$5,FALSE)/1000/$G108</f>
        <v>0.003418483224</v>
      </c>
      <c r="AU108" s="61">
        <f>VLOOKUP(Calc_Targetkreise!$D108,EW_Erg_09_14_Kreise!$A$7:$BK$412,Calc_Targetkreise!AU$5,FALSE)/1000/$H108</f>
        <v>0.009834240475</v>
      </c>
      <c r="AV108" s="62">
        <f>IF(AU108&lt;Master_sheet_Kriterien!$J$44,1,IF(AU108&lt;Master_sheet_Kriterien!$K$44,2,IF(AU108&lt;Master_sheet_Kriterien!$L$44,3,IF(AU108&lt;Master_sheet_Kriterien!$M$44,4,5))))</f>
        <v>2</v>
      </c>
      <c r="AW108" s="61">
        <f>VLOOKUP(Calc_Targetkreise!$D108,EW_Erg_09_14_Kreise!$A$7:$BK$412,Calc_Targetkreise!AW$5,FALSE)/1000/$H108</f>
        <v>0.005319148936</v>
      </c>
      <c r="AX108" s="61">
        <f>VLOOKUP($D108,EW_19_Kreise!$A$6:$CQ$406,Calc_Targetkreise!AX$5,FALSE)/1000/F108</f>
        <v>0.003562444564</v>
      </c>
      <c r="AY108" s="62">
        <f>IF(AX108&lt;Master_sheet_Kriterien!$J$56,1,IF(AX108&lt;Master_sheet_Kriterien!$K$56,2,IF(AX108&lt;Master_sheet_Kriterien!$L$56,3,IF(AX108&lt;Master_sheet_Kriterien!$M$56,4,5))))</f>
        <v>2</v>
      </c>
      <c r="AZ108" s="64">
        <f>VLOOKUP($D108,EW_19_Kreise!$A$6:$CQ$406,Calc_Targetkreise!AZ$5,FALSE)</f>
        <v>245</v>
      </c>
      <c r="BA108" s="62">
        <f>IF(AZ108&lt;Master_sheet_Kriterien!$J$57,1,IF(AZ108&lt;Master_sheet_Kriterien!$K$57,2,IF(AZ108&lt;Master_sheet_Kriterien!$L$57,3,IF(AZ108&lt;Master_sheet_Kriterien!$M$56,4,5))))</f>
        <v>2</v>
      </c>
      <c r="BB108" s="59">
        <f>VLOOKUP($D108,Struktur_daten_BW_2017!$B$7:$AH$452,Calc_Targetkreise!BB$5,FALSE)</f>
        <v>120.4</v>
      </c>
      <c r="BC108" s="62">
        <f>IF(BB108&lt;Master_sheet_Kriterien!$J$8,1,IF(BB108&lt;Master_sheet_Kriterien!$K$8,2,IF(BB108&lt;Master_sheet_Kriterien!$L$8,3,IF(BB108&lt;Master_sheet_Kriterien!$M$8,4,5))))</f>
        <v>1</v>
      </c>
      <c r="BD108" s="65">
        <f t="shared" si="12"/>
        <v>22.6922</v>
      </c>
      <c r="BE108" s="62">
        <f>IF(BD108&lt;Master_sheet_Kriterien!$J$10,1,IF(BD108&lt;Master_sheet_Kriterien!$K$10,2,IF(BD108&lt;Master_sheet_Kriterien!$L$10,3,IF(BD108&lt;Master_sheet_Kriterien!$M$10,4,5))))</f>
        <v>3</v>
      </c>
      <c r="BF108" s="65">
        <f>VLOOKUP($D108,Struktur_daten_BW_2017!$B$7:$AH$452,Calc_Targetkreise!BF$5,FALSE)</f>
        <v>8.3</v>
      </c>
      <c r="BG108" s="62">
        <f>IF(BF108&lt;Master_sheet_Kriterien!$J$12,1,IF(BF108&lt;Master_sheet_Kriterien!$K$12,2,IF(BF108&lt;Master_sheet_Kriterien!$L$12,3,IF(BF108&lt;Master_sheet_Kriterien!$M$12,4,5))))</f>
        <v>4</v>
      </c>
      <c r="BH108" s="65">
        <f>VLOOKUP($D108,Struktur_daten_BW_2017!$B$7:$AH$452,Calc_Targetkreise!BH$5,FALSE)</f>
        <v>10.2</v>
      </c>
      <c r="BI108" s="62">
        <f>IF(BH108&lt;Master_sheet_Kriterien!$J$14,1,IF(BH108&lt;Master_sheet_Kriterien!$K$14,2,IF(BH108&lt;Master_sheet_Kriterien!$L$14,3,IF(BH108&lt;Master_sheet_Kriterien!$M$14,4,5))))</f>
        <v>1</v>
      </c>
      <c r="BJ108" s="65">
        <f>VLOOKUP($D108,Struktur_daten_BW_2017!$B$7:$AH$452,Calc_Targetkreise!BJ$5,FALSE)</f>
        <v>36.5</v>
      </c>
      <c r="BK108" s="62">
        <f>IF(BJ108&lt;Master_sheet_Kriterien!$J$16,1,IF(BJ108&lt;Master_sheet_Kriterien!$K$16,2,IF(BJ108&lt;Master_sheet_Kriterien!$L$16,3,IF(BJ108&lt;Master_sheet_Kriterien!$M$16,4,5))))</f>
        <v>4</v>
      </c>
      <c r="BL108" s="65">
        <f>VLOOKUP($D108,Struktur_daten_BW_2017!$B$7:$AH$452,Calc_Targetkreise!BL$5,FALSE)</f>
        <v>16.5</v>
      </c>
      <c r="BM108" s="62">
        <f>IF(BL108&lt;Master_sheet_Kriterien!$J$18,1,IF(BL108&lt;Master_sheet_Kriterien!$K$18,2,IF(BL108&lt;Master_sheet_Kriterien!$L$18,3,IF(BL108&lt;Master_sheet_Kriterien!$M$18,4,5))))</f>
        <v>3</v>
      </c>
      <c r="BN108" s="65">
        <f>VLOOKUP($D108,Struktur_daten_BW_2017!$B$7:$AH$452,Calc_Targetkreise!BN$5,FALSE)</f>
        <v>10.7</v>
      </c>
      <c r="BO108" s="62">
        <f>IF(BN108&lt;Master_sheet_Kriterien!$J$20,1,IF(BN108&lt;Master_sheet_Kriterien!$K$20,2,IF(BN108&lt;Master_sheet_Kriterien!$L$20,3,IF(BN108&lt;Master_sheet_Kriterien!$M$20,4,5))))</f>
        <v>3</v>
      </c>
      <c r="BP108" s="59">
        <f>VLOOKUP($D108,Struktur_daten_BW_2017!$B$7:$AH$452,Calc_Targetkreise!BP$5,FALSE)</f>
        <v>21226</v>
      </c>
      <c r="BQ108" s="62">
        <f>IF(BP108&lt;Master_sheet_Kriterien!$J$38,1,IF(BP108&lt;Master_sheet_Kriterien!$K$38,2,IF(BP108&lt;Master_sheet_Kriterien!$L$38,3,IF(BP108&lt;Master_sheet_Kriterien!$M$38,4,5))))</f>
        <v>3</v>
      </c>
      <c r="BR108" s="65">
        <f>VLOOKUP($D108,Struktur_daten_BW_2017!$B$7:$AH$452,Calc_Targetkreise!BR$5,FALSE)</f>
        <v>34.9</v>
      </c>
      <c r="BS108" s="62">
        <f>IF(BR108&lt;Master_sheet_Kriterien!$J$24,1,IF(BR108&lt;Master_sheet_Kriterien!$K$24,2,IF(BR108&lt;Master_sheet_Kriterien!$L$24,3,IF(BR108&lt;Master_sheet_Kriterien!$M$24,4,5))))</f>
        <v>3</v>
      </c>
      <c r="BT108" s="65">
        <f>VLOOKUP($D108,Struktur_daten_BW_2017!$B$7:$AH$452,Calc_Targetkreise!BT$5,FALSE)</f>
        <v>16.9</v>
      </c>
      <c r="BU108" s="62">
        <f>IF(BT108&lt;Master_sheet_Kriterien!$J$26,1,IF(BT108&lt;Master_sheet_Kriterien!$K$26,2,IF(BT108&lt;Master_sheet_Kriterien!$L$26,3,IF(BT108&lt;Master_sheet_Kriterien!$M$26,4,5))))</f>
        <v>5</v>
      </c>
      <c r="BV108" s="65">
        <f t="shared" si="13"/>
        <v>4.62046</v>
      </c>
      <c r="BW108" s="62">
        <f>IF(BV108&lt;Master_sheet_Kriterien!$J$28,1,IF(BV108&lt;Master_sheet_Kriterien!$K$28,2,IF(BV108&lt;Master_sheet_Kriterien!$L$28,3,IF(BV108&lt;Master_sheet_Kriterien!$M$28,4,5))))</f>
        <v>4</v>
      </c>
      <c r="BX108" s="65">
        <f>VLOOKUP($D108,Struktur_daten_BW_2017!$B$7:$AH$452,Calc_Targetkreise!BX$5,FALSE)</f>
        <v>21.30177515</v>
      </c>
      <c r="BY108" s="62">
        <f>IF(BX108&lt;Master_sheet_Kriterien!$J$30,1,IF(BX108&lt;Master_sheet_Kriterien!$K$30,2,IF(BX108&lt;Master_sheet_Kriterien!$L$30,3,IF(BX108&lt;Master_sheet_Kriterien!$M$30,4,5))))</f>
        <v>3</v>
      </c>
      <c r="BZ108" s="65"/>
      <c r="CA108" s="62">
        <f>IF(BZ108&lt;Master_sheet_Kriterien!$J$32,1,IF(BZ108&lt;Master_sheet_Kriterien!$K$32,2,IF(BZ108&lt;Master_sheet_Kriterien!$L$32,3,IF(BZ108&lt;Master_sheet_Kriterien!$M$32,4,5))))</f>
        <v>1</v>
      </c>
      <c r="CB108" s="65"/>
      <c r="CC108" s="62">
        <f>IF(CB108&lt;Master_sheet_Kriterien!$J$34,1,IF(CB108&lt;Master_sheet_Kriterien!$K$34,2,IF(CB108&lt;Master_sheet_Kriterien!$L$34,3,IF(CB108&lt;Master_sheet_Kriterien!$M$34,4,5))))</f>
        <v>1</v>
      </c>
      <c r="CD108" s="65">
        <f>100-VLOOKUP($D108,Struktur_daten_BW_2017!$B$7:$AH$452,Calc_Targetkreise!CD$5,FALSE)</f>
        <v>42.6</v>
      </c>
      <c r="CE108" s="62">
        <f>IF(CD108&lt;Master_sheet_Kriterien!$J$40,1,IF(CD108&lt;Master_sheet_Kriterien!$K$40,2,IF(CD108&lt;Master_sheet_Kriterien!$L$40,3,IF(CD108&lt;Master_sheet_Kriterien!$M$40,4,5))))</f>
        <v>2</v>
      </c>
      <c r="CF108" s="61"/>
      <c r="CG108" s="59">
        <f>VLOOKUP($D108,EW_19_Kreise!$A$6:$CQ$406,Calc_Targetkreise!CG$5,FALSE)/1000</f>
        <v>111.469</v>
      </c>
      <c r="CH108" s="59">
        <f>VLOOKUP($D108,BW_17_Kreise!$B$7:$CC$410,Calc_Targetkreise!CH$5,FALSE)/1000</f>
        <v>112.543</v>
      </c>
      <c r="CI108" s="59">
        <f>VLOOKUP($D108,EW_Erg_09_14_Kreise!$A$10:$BK$412,Calc_Targetkreise!CI$5,FALSE)/1000</f>
        <v>113.628</v>
      </c>
      <c r="CJ108" s="59">
        <f>VLOOKUP($D108,EW_Erg_09_14_Kreise!$A$10:$BK$412,Calc_Targetkreise!CJ$5,FALSE)/1000</f>
        <v>116.849</v>
      </c>
      <c r="CK108" s="59">
        <f>VLOOKUP($D108,EW_Erg_09_14_Kreise!$A$10:$BK$412,Calc_Targetkreise!CK$5,FALSE)/1000</f>
        <v>51.966</v>
      </c>
      <c r="CL108" s="45"/>
      <c r="CM108" s="59">
        <f>VLOOKUP($D108,Struktur_daten_BW_2017!$B$7:$AH$452,Calc_Targetkreise!CM$5,FALSE)</f>
        <v>273.4</v>
      </c>
      <c r="CN108" s="66">
        <v>2.0</v>
      </c>
      <c r="CO108" s="67">
        <f t="shared" si="16"/>
        <v>0.007315288954</v>
      </c>
      <c r="CP108" s="62">
        <f>IF(CO108&lt;Master_sheet_Kriterien!$J$58,1,IF(CO108&lt;Master_sheet_Kriterien!$K$58,2,IF(CO108&lt;Master_sheet_Kriterien!$L$58,3,IF(CO108&lt;Master_sheet_Kriterien!$M$58,4,5))))</f>
        <v>1</v>
      </c>
      <c r="CQ108" s="66">
        <v>2.0</v>
      </c>
      <c r="CR108" s="67">
        <f t="shared" si="17"/>
        <v>0.007315288954</v>
      </c>
      <c r="CS108" s="62">
        <f>IF(CR108&lt;Master_sheet_Kriterien!$J$59,1,IF(CR108&lt;Master_sheet_Kriterien!$K$59,2,IF(CR108&lt;Master_sheet_Kriterien!$L$59,3,IF(CR108&lt;Master_sheet_Kriterien!$M$59,4,5))))</f>
        <v>1</v>
      </c>
      <c r="CT108" s="66">
        <v>0.0</v>
      </c>
      <c r="CU108" s="44"/>
      <c r="CV108" s="66">
        <v>0.0</v>
      </c>
      <c r="CW108" s="68"/>
      <c r="CY108" s="31">
        <f t="shared" si="18"/>
        <v>5762</v>
      </c>
      <c r="DB108" s="76" t="str">
        <f t="shared" si="19"/>
        <v>Höxter</v>
      </c>
      <c r="DC108" s="58">
        <f t="shared" si="20"/>
        <v>298</v>
      </c>
      <c r="DD108" s="77">
        <f t="shared" si="21"/>
        <v>135</v>
      </c>
      <c r="DE108" s="72">
        <f t="shared" si="22"/>
        <v>0.003562444564</v>
      </c>
      <c r="DG108" s="76" t="str">
        <f t="shared" si="23"/>
        <v>Höxter</v>
      </c>
      <c r="DH108" s="58" t="str">
        <f t="shared" si="24"/>
        <v>#REF!</v>
      </c>
      <c r="DI108" s="75">
        <f t="shared" si="25"/>
        <v>129.0731529</v>
      </c>
      <c r="DJ108" s="78">
        <f t="shared" si="26"/>
        <v>0.003562444564</v>
      </c>
      <c r="DK108" s="75"/>
      <c r="DL108" s="75"/>
      <c r="DM108" s="75"/>
      <c r="DN108" s="75"/>
      <c r="DO108" s="75"/>
      <c r="DP108" s="44"/>
    </row>
    <row r="109" ht="16.5" customHeight="1">
      <c r="A109" s="58">
        <f t="shared" si="5"/>
        <v>168</v>
      </c>
      <c r="B109" s="58">
        <f t="shared" si="6"/>
        <v>160</v>
      </c>
      <c r="C109" s="58" t="s">
        <v>227</v>
      </c>
      <c r="D109" s="58">
        <v>5766.0</v>
      </c>
      <c r="E109" s="58" t="s">
        <v>266</v>
      </c>
      <c r="F109" s="59">
        <f>VLOOKUP($D109,EW_19_Kreise!$A$6:$CQ$406,Calc_Targetkreise!F$5,FALSE)/1000</f>
        <v>162.627</v>
      </c>
      <c r="G109" s="59">
        <f>VLOOKUP($D109,BW_17_Kreise!$B$7:$CC$410,Calc_Targetkreise!G$5,FALSE)/1000</f>
        <v>200.31</v>
      </c>
      <c r="H109" s="59">
        <f>VLOOKUP($D109,EW_Erg_09_14_Kreise!$A$10:$BK$412,Calc_Targetkreise!H$5,FALSE)/1000</f>
        <v>143.799</v>
      </c>
      <c r="I109" s="60">
        <f t="shared" ref="I109:K109" si="442">F109/CG109</f>
        <v>0.6073837535</v>
      </c>
      <c r="J109" s="60">
        <f t="shared" si="442"/>
        <v>0.744691134</v>
      </c>
      <c r="K109" s="60">
        <f t="shared" si="442"/>
        <v>0.5302987838</v>
      </c>
      <c r="L109" s="61">
        <f t="shared" ref="L109:M109" si="443">1-(T109+X109)</f>
        <v>0.5208667687</v>
      </c>
      <c r="M109" s="61">
        <f t="shared" si="443"/>
        <v>0.4082422246</v>
      </c>
      <c r="N109" s="62">
        <f>IF(L109&lt;Master_sheet_Kriterien!$J$46,1,IF(L109&lt;Master_sheet_Kriterien!$K$46,2,IF(L109&lt;Master_sheet_Kriterien!$L$46,3,IF(L109&lt;Master_sheet_Kriterien!$M$46,4,5))))</f>
        <v>5</v>
      </c>
      <c r="O109" s="62">
        <f>IF(M109&lt;Master_sheet_Kriterien!$J$46,1,IF(M109&lt;Master_sheet_Kriterien!$K$46,2,IF(M109&lt;Master_sheet_Kriterien!$L$46,3,IF(M109&lt;Master_sheet_Kriterien!$M$46,4,5))))</f>
        <v>2</v>
      </c>
      <c r="P109" s="61">
        <f t="shared" ref="P109:Q109" si="444">1-(T109+AM109)</f>
        <v>0.6455324147</v>
      </c>
      <c r="Q109" s="61">
        <f t="shared" si="444"/>
        <v>0.5775647746</v>
      </c>
      <c r="R109" s="62">
        <f>IF(P109&lt;Master_sheet_Kriterien!$J$46,1,IF(P109&lt;Master_sheet_Kriterien!$K$46,2,IF(P109&lt;Master_sheet_Kriterien!$L$46,3,IF(P109&lt;Master_sheet_Kriterien!$M$46,4,5))))</f>
        <v>5</v>
      </c>
      <c r="S109" s="62">
        <f>IF(Q109&lt;Master_sheet_Kriterien!$J$46,1,IF(Q109&lt;Master_sheet_Kriterien!$K$46,2,IF(Q109&lt;Master_sheet_Kriterien!$L$46,3,IF(Q109&lt;Master_sheet_Kriterien!$M$46,4,5))))</f>
        <v>5</v>
      </c>
      <c r="T109" s="61">
        <f>VLOOKUP($D109,EW_19_Kreise!$A$6:$CQ$406,Calc_Targetkreise!T$5,FALSE)/1000/F109</f>
        <v>0.2580506312</v>
      </c>
      <c r="U109" s="63">
        <f>VLOOKUP($D109,BW_17_Kreise!$B$7:$CC$410,Calc_Targetkreise!U$5,FALSE)/1000/$G109</f>
        <v>0.3140032949</v>
      </c>
      <c r="V109" s="61">
        <f>VLOOKUP(Calc_Targetkreise!$D109,EW_Erg_09_14_Kreise!$A$7:$BK$412,Calc_Targetkreise!V$5,FALSE)/1000/$H109</f>
        <v>0.3345085849</v>
      </c>
      <c r="W109" s="61">
        <f>VLOOKUP(Calc_Targetkreise!$D109,EW_Erg_09_14_Kreise!$A$7:$BK$412,Calc_Targetkreise!W$5,FALSE)/1000/CK109</f>
        <v>0.3493816179</v>
      </c>
      <c r="X109" s="61">
        <f>VLOOKUP($D109,EW_19_Kreise!$A$6:$CQ$406,Calc_Targetkreise!X$5,FALSE)/1000/F109</f>
        <v>0.2210826001</v>
      </c>
      <c r="Y109" s="63">
        <f>VLOOKUP($D109,BW_17_Kreise!$B$7:$CC$410,Calc_Targetkreise!Y$5,FALSE)/1000/$G109</f>
        <v>0.2777544806</v>
      </c>
      <c r="Z109" s="61">
        <f>VLOOKUP(Calc_Targetkreise!$D109,EW_Erg_09_14_Kreise!$A$7:$BK$412,Calc_Targetkreise!Z$5,FALSE)/1000/$H109</f>
        <v>0.363980278</v>
      </c>
      <c r="AA109" s="61">
        <f>VLOOKUP(Calc_Targetkreise!$D109,EW_Erg_09_14_Kreise!$A$7:$BK$412,Calc_Targetkreise!AA$5,FALSE)/1000/$H109</f>
        <v>0.2457527521</v>
      </c>
      <c r="AB109" s="61">
        <f>VLOOKUP($D109,EW_19_Kreise!$A$6:$CQ$406,Calc_Targetkreise!AB$5,FALSE)/1000/F109</f>
        <v>0.214238718</v>
      </c>
      <c r="AC109" s="63">
        <f>VLOOKUP($D109,BW_17_Kreise!$B$7:$CC$410,Calc_Targetkreise!AC$5,FALSE)/1000/$G109</f>
        <v>0.07212820129</v>
      </c>
      <c r="AD109" s="61">
        <f>VLOOKUP(Calc_Targetkreise!$D109,EW_Erg_09_14_Kreise!$A$7:$BK$412,Calc_Targetkreise!AD$5,FALSE)/1000/$H109</f>
        <v>0.09598119597</v>
      </c>
      <c r="AE109" s="62">
        <f>IF(AC109&lt;Master_sheet_Kriterien!$J$54,1,IF(AC109&lt;Master_sheet_Kriterien!$K$54,2,IF(AC109&lt;Master_sheet_Kriterien!$L$54,3,IF(AC109&lt;Master_sheet_Kriterien!$M$54,4,5))))</f>
        <v>2</v>
      </c>
      <c r="AF109" s="61">
        <f>VLOOKUP(Calc_Targetkreise!$D109,EW_Erg_09_14_Kreise!$A$7:$BK$412,Calc_Targetkreise!AF$5,FALSE)/1000/$H109</f>
        <v>0.09315781056</v>
      </c>
      <c r="AG109" s="63">
        <f>VLOOKUP($D109,BW_17_Kreise!$B$7:$CC$410,Calc_Targetkreise!AG$5,FALSE)/1000/$G109</f>
        <v>0.1230642504</v>
      </c>
      <c r="AH109" s="61">
        <f>VLOOKUP(Calc_Targetkreise!$D109,EW_Erg_09_14_Kreise!$A$7:$BK$412,Calc_Targetkreise!AH$5,FALSE)/1000/$H109</f>
        <v>0.035855604</v>
      </c>
      <c r="AI109" s="61">
        <f>VLOOKUP(Calc_Targetkreise!$D109,EW_Erg_09_14_Kreise!$A$7:$BK$412,Calc_Targetkreise!AI$5,FALSE)/1000/$H109</f>
        <v>0.0928657362</v>
      </c>
      <c r="AJ109" s="63">
        <f>VLOOKUP($D109,BW_17_Kreise!$B$7:$CC$410,Calc_Targetkreise!AJ$5,FALSE)/1000/$G109</f>
        <v>0.06901802207</v>
      </c>
      <c r="AK109" s="61">
        <f>VLOOKUP(Calc_Targetkreise!$D109,EW_Erg_09_14_Kreise!$A$7:$BK$412,Calc_Targetkreise!AK$5,FALSE)/1000/$H109</f>
        <v>0.04570268222</v>
      </c>
      <c r="AL109" s="61">
        <f>VLOOKUP(Calc_Targetkreise!$D109,EW_Erg_09_14_Kreise!$A$7:$BK$412,Calc_Targetkreise!AL$5,FALSE)/1000/$H109</f>
        <v>0.0325732446</v>
      </c>
      <c r="AM109" s="61">
        <f>VLOOKUP($D109,EW_19_Kreise!$A$6:$CQ$406,Calc_Targetkreise!AM$5,FALSE)/1000/F109</f>
        <v>0.09641695413</v>
      </c>
      <c r="AN109" s="63">
        <f>VLOOKUP($D109,BW_17_Kreise!$B$7:$CC$410,Calc_Targetkreise!AN$5,FALSE)/1000/$G109</f>
        <v>0.1084319305</v>
      </c>
      <c r="AO109" s="61">
        <f>VLOOKUP(Calc_Targetkreise!$D109,EW_Erg_09_14_Kreise!$A$7:$BK$412,Calc_Targetkreise!AO$5,FALSE)/1000/$H109</f>
        <v>0.05489607021</v>
      </c>
      <c r="AP109" s="61">
        <f>VLOOKUP(Calc_Targetkreise!$D109,EW_Erg_09_14_Kreise!$A$7:$BK$412,Calc_Targetkreise!AP$5,FALSE)/1000/$H109</f>
        <v>0.0001947162359</v>
      </c>
      <c r="AQ109" s="61">
        <f t="shared" ref="AQ109:AR109" si="445">1-U109-Y109-AC109-AG109-AJ109-AN109</f>
        <v>0.03559982028</v>
      </c>
      <c r="AR109" s="61">
        <f t="shared" si="445"/>
        <v>0.06907558467</v>
      </c>
      <c r="AS109" s="61">
        <f t="shared" si="11"/>
        <v>0.1860741224</v>
      </c>
      <c r="AT109" s="63">
        <f>VLOOKUP($D109,BW_17_Kreise!$B$7:$CC$410,Calc_Targetkreise!AT$5,FALSE)/1000/$G109</f>
        <v>0.004313314363</v>
      </c>
      <c r="AU109" s="61">
        <f>VLOOKUP(Calc_Targetkreise!$D109,EW_Erg_09_14_Kreise!$A$7:$BK$412,Calc_Targetkreise!AU$5,FALSE)/1000/$H109</f>
        <v>0.01309466686</v>
      </c>
      <c r="AV109" s="62">
        <f>IF(AU109&lt;Master_sheet_Kriterien!$J$44,1,IF(AU109&lt;Master_sheet_Kriterien!$K$44,2,IF(AU109&lt;Master_sheet_Kriterien!$L$44,3,IF(AU109&lt;Master_sheet_Kriterien!$M$44,4,5))))</f>
        <v>4</v>
      </c>
      <c r="AW109" s="61">
        <f>VLOOKUP(Calc_Targetkreise!$D109,EW_Erg_09_14_Kreise!$A$7:$BK$412,Calc_Targetkreise!AW$5,FALSE)/1000/$H109</f>
        <v>0.005744128958</v>
      </c>
      <c r="AX109" s="61">
        <f>VLOOKUP($D109,EW_19_Kreise!$A$6:$CQ$406,Calc_Targetkreise!AX$5,FALSE)/1000/F109</f>
        <v>0.004255135986</v>
      </c>
      <c r="AY109" s="62">
        <f>IF(AX109&lt;Master_sheet_Kriterien!$J$56,1,IF(AX109&lt;Master_sheet_Kriterien!$K$56,2,IF(AX109&lt;Master_sheet_Kriterien!$L$56,3,IF(AX109&lt;Master_sheet_Kriterien!$M$56,4,5))))</f>
        <v>3</v>
      </c>
      <c r="AZ109" s="64">
        <f>VLOOKUP($D109,EW_19_Kreise!$A$6:$CQ$406,Calc_Targetkreise!AZ$5,FALSE)</f>
        <v>692</v>
      </c>
      <c r="BA109" s="62">
        <f>IF(AZ109&lt;Master_sheet_Kriterien!$J$57,1,IF(AZ109&lt;Master_sheet_Kriterien!$K$57,2,IF(AZ109&lt;Master_sheet_Kriterien!$L$57,3,IF(AZ109&lt;Master_sheet_Kriterien!$M$56,4,5))))</f>
        <v>5</v>
      </c>
      <c r="BB109" s="59">
        <f>VLOOKUP($D109,Struktur_daten_BW_2017!$B$7:$AH$452,Calc_Targetkreise!BB$5,FALSE)</f>
        <v>291.4</v>
      </c>
      <c r="BC109" s="62">
        <f>IF(BB109&lt;Master_sheet_Kriterien!$J$8,1,IF(BB109&lt;Master_sheet_Kriterien!$K$8,2,IF(BB109&lt;Master_sheet_Kriterien!$L$8,3,IF(BB109&lt;Master_sheet_Kriterien!$M$8,4,5))))</f>
        <v>3</v>
      </c>
      <c r="BD109" s="65">
        <f t="shared" si="12"/>
        <v>17.9334</v>
      </c>
      <c r="BE109" s="62">
        <f>IF(BD109&lt;Master_sheet_Kriterien!$J$10,1,IF(BD109&lt;Master_sheet_Kriterien!$K$10,2,IF(BD109&lt;Master_sheet_Kriterien!$L$10,3,IF(BD109&lt;Master_sheet_Kriterien!$M$10,4,5))))</f>
        <v>1</v>
      </c>
      <c r="BF109" s="65">
        <f>VLOOKUP($D109,Struktur_daten_BW_2017!$B$7:$AH$452,Calc_Targetkreise!BF$5,FALSE)</f>
        <v>8.1</v>
      </c>
      <c r="BG109" s="62">
        <f>IF(BF109&lt;Master_sheet_Kriterien!$J$12,1,IF(BF109&lt;Master_sheet_Kriterien!$K$12,2,IF(BF109&lt;Master_sheet_Kriterien!$L$12,3,IF(BF109&lt;Master_sheet_Kriterien!$M$12,4,5))))</f>
        <v>3</v>
      </c>
      <c r="BH109" s="65">
        <f>VLOOKUP($D109,Struktur_daten_BW_2017!$B$7:$AH$452,Calc_Targetkreise!BH$5,FALSE)</f>
        <v>11</v>
      </c>
      <c r="BI109" s="62">
        <f>IF(BH109&lt;Master_sheet_Kriterien!$J$14,1,IF(BH109&lt;Master_sheet_Kriterien!$K$14,2,IF(BH109&lt;Master_sheet_Kriterien!$L$14,3,IF(BH109&lt;Master_sheet_Kriterien!$M$14,4,5))))</f>
        <v>2</v>
      </c>
      <c r="BJ109" s="65">
        <f>VLOOKUP($D109,Struktur_daten_BW_2017!$B$7:$AH$452,Calc_Targetkreise!BJ$5,FALSE)</f>
        <v>34.7</v>
      </c>
      <c r="BK109" s="62">
        <f>IF(BJ109&lt;Master_sheet_Kriterien!$J$16,1,IF(BJ109&lt;Master_sheet_Kriterien!$K$16,2,IF(BJ109&lt;Master_sheet_Kriterien!$L$16,3,IF(BJ109&lt;Master_sheet_Kriterien!$M$16,4,5))))</f>
        <v>1</v>
      </c>
      <c r="BL109" s="65">
        <f>VLOOKUP($D109,Struktur_daten_BW_2017!$B$7:$AH$452,Calc_Targetkreise!BL$5,FALSE)</f>
        <v>16.3</v>
      </c>
      <c r="BM109" s="62">
        <f>IF(BL109&lt;Master_sheet_Kriterien!$J$18,1,IF(BL109&lt;Master_sheet_Kriterien!$K$18,2,IF(BL109&lt;Master_sheet_Kriterien!$L$18,3,IF(BL109&lt;Master_sheet_Kriterien!$M$18,4,5))))</f>
        <v>3</v>
      </c>
      <c r="BN109" s="65">
        <f>VLOOKUP($D109,Struktur_daten_BW_2017!$B$7:$AH$452,Calc_Targetkreise!BN$5,FALSE)</f>
        <v>12.3</v>
      </c>
      <c r="BO109" s="62">
        <f>IF(BN109&lt;Master_sheet_Kriterien!$J$20,1,IF(BN109&lt;Master_sheet_Kriterien!$K$20,2,IF(BN109&lt;Master_sheet_Kriterien!$L$20,3,IF(BN109&lt;Master_sheet_Kriterien!$M$20,4,5))))</f>
        <v>5</v>
      </c>
      <c r="BP109" s="59">
        <f>VLOOKUP($D109,Struktur_daten_BW_2017!$B$7:$AH$452,Calc_Targetkreise!BP$5,FALSE)</f>
        <v>22582</v>
      </c>
      <c r="BQ109" s="62">
        <f>IF(BP109&lt;Master_sheet_Kriterien!$J$38,1,IF(BP109&lt;Master_sheet_Kriterien!$K$38,2,IF(BP109&lt;Master_sheet_Kriterien!$L$38,3,IF(BP109&lt;Master_sheet_Kriterien!$M$38,4,5))))</f>
        <v>4</v>
      </c>
      <c r="BR109" s="65">
        <f>VLOOKUP($D109,Struktur_daten_BW_2017!$B$7:$AH$452,Calc_Targetkreise!BR$5,FALSE)</f>
        <v>33</v>
      </c>
      <c r="BS109" s="62">
        <f>IF(BR109&lt;Master_sheet_Kriterien!$J$24,1,IF(BR109&lt;Master_sheet_Kriterien!$K$24,2,IF(BR109&lt;Master_sheet_Kriterien!$L$24,3,IF(BR109&lt;Master_sheet_Kriterien!$M$24,4,5))))</f>
        <v>3</v>
      </c>
      <c r="BT109" s="65">
        <f>VLOOKUP($D109,Struktur_daten_BW_2017!$B$7:$AH$452,Calc_Targetkreise!BT$5,FALSE)</f>
        <v>14.3</v>
      </c>
      <c r="BU109" s="62">
        <f>IF(BT109&lt;Master_sheet_Kriterien!$J$26,1,IF(BT109&lt;Master_sheet_Kriterien!$K$26,2,IF(BT109&lt;Master_sheet_Kriterien!$L$26,3,IF(BT109&lt;Master_sheet_Kriterien!$M$26,4,5))))</f>
        <v>4</v>
      </c>
      <c r="BV109" s="65">
        <f t="shared" si="13"/>
        <v>3.16602</v>
      </c>
      <c r="BW109" s="62">
        <f>IF(BV109&lt;Master_sheet_Kriterien!$J$28,1,IF(BV109&lt;Master_sheet_Kriterien!$K$28,2,IF(BV109&lt;Master_sheet_Kriterien!$L$28,3,IF(BV109&lt;Master_sheet_Kriterien!$M$28,4,5))))</f>
        <v>1</v>
      </c>
      <c r="BX109" s="65">
        <f>VLOOKUP($D109,Struktur_daten_BW_2017!$B$7:$AH$452,Calc_Targetkreise!BX$5,FALSE)</f>
        <v>18.88111888</v>
      </c>
      <c r="BY109" s="62">
        <f>IF(BX109&lt;Master_sheet_Kriterien!$J$30,1,IF(BX109&lt;Master_sheet_Kriterien!$K$30,2,IF(BX109&lt;Master_sheet_Kriterien!$L$30,3,IF(BX109&lt;Master_sheet_Kriterien!$M$30,4,5))))</f>
        <v>2</v>
      </c>
      <c r="BZ109" s="65">
        <f>CL109/1000</f>
        <v>6.616</v>
      </c>
      <c r="CA109" s="62">
        <f>IF(BZ109&lt;Master_sheet_Kriterien!$J$32,1,IF(BZ109&lt;Master_sheet_Kriterien!$K$32,2,IF(BZ109&lt;Master_sheet_Kriterien!$L$32,3,IF(BZ109&lt;Master_sheet_Kriterien!$M$32,4,5))))</f>
        <v>1</v>
      </c>
      <c r="CB109" s="65">
        <f>BZ109/CM109*100</f>
        <v>2.988256549</v>
      </c>
      <c r="CC109" s="62">
        <f>IF(CB109&lt;Master_sheet_Kriterien!$J$34,1,IF(CB109&lt;Master_sheet_Kriterien!$K$34,2,IF(CB109&lt;Master_sheet_Kriterien!$L$34,3,IF(CB109&lt;Master_sheet_Kriterien!$M$34,4,5))))</f>
        <v>1</v>
      </c>
      <c r="CD109" s="65">
        <f>100-VLOOKUP($D109,Struktur_daten_BW_2017!$B$7:$AH$452,Calc_Targetkreise!CD$5,FALSE)</f>
        <v>44.8</v>
      </c>
      <c r="CE109" s="62">
        <f>IF(CD109&lt;Master_sheet_Kriterien!$J$40,1,IF(CD109&lt;Master_sheet_Kriterien!$K$40,2,IF(CD109&lt;Master_sheet_Kriterien!$L$40,3,IF(CD109&lt;Master_sheet_Kriterien!$M$40,4,5))))</f>
        <v>2</v>
      </c>
      <c r="CF109" s="61"/>
      <c r="CG109" s="59">
        <f>VLOOKUP($D109,EW_19_Kreise!$A$6:$CQ$406,Calc_Targetkreise!CG$5,FALSE)/1000</f>
        <v>267.75</v>
      </c>
      <c r="CH109" s="59">
        <f>VLOOKUP($D109,BW_17_Kreise!$B$7:$CC$410,Calc_Targetkreise!CH$5,FALSE)/1000</f>
        <v>268.984</v>
      </c>
      <c r="CI109" s="59">
        <f>VLOOKUP($D109,EW_Erg_09_14_Kreise!$A$10:$BK$412,Calc_Targetkreise!CI$5,FALSE)/1000</f>
        <v>271.166</v>
      </c>
      <c r="CJ109" s="59">
        <f>VLOOKUP($D109,EW_Erg_09_14_Kreise!$A$10:$BK$412,Calc_Targetkreise!CJ$5,FALSE)/1000</f>
        <v>275.179</v>
      </c>
      <c r="CK109" s="59">
        <f>VLOOKUP($D109,EW_Erg_09_14_Kreise!$A$10:$BK$412,Calc_Targetkreise!CK$5,FALSE)/1000</f>
        <v>116.918</v>
      </c>
      <c r="CL109" s="45">
        <v>6616.0</v>
      </c>
      <c r="CM109" s="59">
        <f>VLOOKUP($D109,Struktur_daten_BW_2017!$B$7:$AH$452,Calc_Targetkreise!CM$5,FALSE)</f>
        <v>221.4</v>
      </c>
      <c r="CN109" s="66">
        <v>8.0</v>
      </c>
      <c r="CO109" s="67">
        <f t="shared" si="16"/>
        <v>0.03613369467</v>
      </c>
      <c r="CP109" s="62">
        <f>IF(CO109&lt;Master_sheet_Kriterien!$J$58,1,IF(CO109&lt;Master_sheet_Kriterien!$K$58,2,IF(CO109&lt;Master_sheet_Kriterien!$L$58,3,IF(CO109&lt;Master_sheet_Kriterien!$M$58,4,5))))</f>
        <v>1</v>
      </c>
      <c r="CQ109" s="66">
        <v>7.0</v>
      </c>
      <c r="CR109" s="67">
        <f t="shared" si="17"/>
        <v>0.03161698284</v>
      </c>
      <c r="CS109" s="62">
        <f>IF(CR109&lt;Master_sheet_Kriterien!$J$59,1,IF(CR109&lt;Master_sheet_Kriterien!$K$59,2,IF(CR109&lt;Master_sheet_Kriterien!$L$59,3,IF(CR109&lt;Master_sheet_Kriterien!$M$59,4,5))))</f>
        <v>1</v>
      </c>
      <c r="CT109" s="66">
        <v>1.0</v>
      </c>
      <c r="CU109" s="44"/>
      <c r="CV109" s="66">
        <v>0.0</v>
      </c>
      <c r="CW109" s="68"/>
      <c r="CY109" s="31">
        <f t="shared" si="18"/>
        <v>5766</v>
      </c>
      <c r="DB109" s="76" t="str">
        <f t="shared" si="19"/>
        <v>Lippe</v>
      </c>
      <c r="DC109" s="58">
        <f t="shared" si="20"/>
        <v>168</v>
      </c>
      <c r="DD109" s="77">
        <f t="shared" si="21"/>
        <v>160</v>
      </c>
      <c r="DE109" s="72">
        <f t="shared" si="22"/>
        <v>0.004255135986</v>
      </c>
      <c r="DG109" s="76" t="str">
        <f t="shared" si="23"/>
        <v>Lippe</v>
      </c>
      <c r="DH109" s="58" t="str">
        <f t="shared" si="24"/>
        <v>#REF!</v>
      </c>
      <c r="DI109" s="75">
        <f t="shared" si="25"/>
        <v>154.3613369</v>
      </c>
      <c r="DJ109" s="78">
        <f t="shared" si="26"/>
        <v>0.004255135986</v>
      </c>
      <c r="DK109" s="75"/>
      <c r="DL109" s="75"/>
      <c r="DM109" s="75"/>
      <c r="DN109" s="75"/>
      <c r="DO109" s="75"/>
      <c r="DP109" s="44"/>
    </row>
    <row r="110" ht="16.5" customHeight="1">
      <c r="A110" s="58">
        <f t="shared" si="5"/>
        <v>176</v>
      </c>
      <c r="B110" s="58">
        <f t="shared" si="6"/>
        <v>158</v>
      </c>
      <c r="C110" s="58" t="s">
        <v>227</v>
      </c>
      <c r="D110" s="58">
        <v>5770.0</v>
      </c>
      <c r="E110" s="58" t="s">
        <v>267</v>
      </c>
      <c r="F110" s="59">
        <f>VLOOKUP($D110,EW_19_Kreise!$A$6:$CQ$406,Calc_Targetkreise!F$5,FALSE)/1000</f>
        <v>140.802</v>
      </c>
      <c r="G110" s="59">
        <f>VLOOKUP($D110,BW_17_Kreise!$B$7:$CC$410,Calc_Targetkreise!G$5,FALSE)/1000</f>
        <v>176.465</v>
      </c>
      <c r="H110" s="59">
        <f>VLOOKUP($D110,EW_Erg_09_14_Kreise!$A$10:$BK$412,Calc_Targetkreise!H$5,FALSE)/1000</f>
        <v>121.774</v>
      </c>
      <c r="I110" s="60">
        <f t="shared" ref="I110:K110" si="446">F110/CG110</f>
        <v>0.5862328827</v>
      </c>
      <c r="J110" s="60">
        <f t="shared" si="446"/>
        <v>0.7313035118</v>
      </c>
      <c r="K110" s="60">
        <f t="shared" si="446"/>
        <v>0.4999178941</v>
      </c>
      <c r="L110" s="61">
        <f t="shared" ref="L110:M110" si="447">1-(T110+X110)</f>
        <v>0.4907671766</v>
      </c>
      <c r="M110" s="61">
        <f t="shared" si="447"/>
        <v>0.3810670671</v>
      </c>
      <c r="N110" s="62">
        <f>IF(L110&lt;Master_sheet_Kriterien!$J$46,1,IF(L110&lt;Master_sheet_Kriterien!$K$46,2,IF(L110&lt;Master_sheet_Kriterien!$L$46,3,IF(L110&lt;Master_sheet_Kriterien!$M$46,4,5))))</f>
        <v>4</v>
      </c>
      <c r="O110" s="62">
        <f>IF(M110&lt;Master_sheet_Kriterien!$J$46,1,IF(M110&lt;Master_sheet_Kriterien!$K$46,2,IF(M110&lt;Master_sheet_Kriterien!$L$46,3,IF(M110&lt;Master_sheet_Kriterien!$M$46,4,5))))</f>
        <v>1</v>
      </c>
      <c r="P110" s="61">
        <f t="shared" ref="P110:Q110" si="448">1-(T110+AM110)</f>
        <v>0.6345719521</v>
      </c>
      <c r="Q110" s="61">
        <f t="shared" si="448"/>
        <v>0.5653755702</v>
      </c>
      <c r="R110" s="62">
        <f>IF(P110&lt;Master_sheet_Kriterien!$J$46,1,IF(P110&lt;Master_sheet_Kriterien!$K$46,2,IF(P110&lt;Master_sheet_Kriterien!$L$46,3,IF(P110&lt;Master_sheet_Kriterien!$M$46,4,5))))</f>
        <v>5</v>
      </c>
      <c r="S110" s="62">
        <f>IF(Q110&lt;Master_sheet_Kriterien!$J$46,1,IF(Q110&lt;Master_sheet_Kriterien!$K$46,2,IF(Q110&lt;Master_sheet_Kriterien!$L$46,3,IF(Q110&lt;Master_sheet_Kriterien!$M$46,4,5))))</f>
        <v>5</v>
      </c>
      <c r="T110" s="61">
        <f>VLOOKUP($D110,EW_19_Kreise!$A$6:$CQ$406,Calc_Targetkreise!T$5,FALSE)/1000/F110</f>
        <v>0.2744066135</v>
      </c>
      <c r="U110" s="63">
        <f>VLOOKUP($D110,BW_17_Kreise!$B$7:$CC$410,Calc_Targetkreise!U$5,FALSE)/1000/$G110</f>
        <v>0.3289717508</v>
      </c>
      <c r="V110" s="61">
        <f>VLOOKUP(Calc_Targetkreise!$D110,EW_Erg_09_14_Kreise!$A$7:$BK$412,Calc_Targetkreise!V$5,FALSE)/1000/$H110</f>
        <v>0.353244535</v>
      </c>
      <c r="W110" s="61">
        <f>VLOOKUP(Calc_Targetkreise!$D110,EW_Erg_09_14_Kreise!$A$7:$BK$412,Calc_Targetkreise!W$5,FALSE)/1000/CK110</f>
        <v>0.3693262032</v>
      </c>
      <c r="X110" s="61">
        <f>VLOOKUP($D110,EW_19_Kreise!$A$6:$CQ$406,Calc_Targetkreise!X$5,FALSE)/1000/F110</f>
        <v>0.2348262099</v>
      </c>
      <c r="Y110" s="63">
        <f>VLOOKUP($D110,BW_17_Kreise!$B$7:$CC$410,Calc_Targetkreise!Y$5,FALSE)/1000/$G110</f>
        <v>0.2899611821</v>
      </c>
      <c r="Z110" s="61">
        <f>VLOOKUP(Calc_Targetkreise!$D110,EW_Erg_09_14_Kreise!$A$7:$BK$412,Calc_Targetkreise!Z$5,FALSE)/1000/$H110</f>
        <v>0.3791860331</v>
      </c>
      <c r="AA110" s="61">
        <f>VLOOKUP(Calc_Targetkreise!$D110,EW_Erg_09_14_Kreise!$A$7:$BK$412,Calc_Targetkreise!AA$5,FALSE)/1000/$H110</f>
        <v>0.237021039</v>
      </c>
      <c r="AB110" s="61">
        <f>VLOOKUP($D110,EW_19_Kreise!$A$6:$CQ$406,Calc_Targetkreise!AB$5,FALSE)/1000/F110</f>
        <v>0.2058848596</v>
      </c>
      <c r="AC110" s="63">
        <f>VLOOKUP($D110,BW_17_Kreise!$B$7:$CC$410,Calc_Targetkreise!AC$5,FALSE)/1000/$G110</f>
        <v>0.06507239396</v>
      </c>
      <c r="AD110" s="61">
        <f>VLOOKUP(Calc_Targetkreise!$D110,EW_Erg_09_14_Kreise!$A$7:$BK$412,Calc_Targetkreise!AD$5,FALSE)/1000/$H110</f>
        <v>0.08282556211</v>
      </c>
      <c r="AE110" s="62">
        <f>IF(AC110&lt;Master_sheet_Kriterien!$J$54,1,IF(AC110&lt;Master_sheet_Kriterien!$K$54,2,IF(AC110&lt;Master_sheet_Kriterien!$L$54,3,IF(AC110&lt;Master_sheet_Kriterien!$M$54,4,5))))</f>
        <v>2</v>
      </c>
      <c r="AF110" s="61">
        <f>VLOOKUP(Calc_Targetkreise!$D110,EW_Erg_09_14_Kreise!$A$7:$BK$412,Calc_Targetkreise!AF$5,FALSE)/1000/$H110</f>
        <v>0.07685548639</v>
      </c>
      <c r="AG110" s="63">
        <f>VLOOKUP($D110,BW_17_Kreise!$B$7:$CC$410,Calc_Targetkreise!AG$5,FALSE)/1000/$G110</f>
        <v>0.1145042926</v>
      </c>
      <c r="AH110" s="61">
        <f>VLOOKUP(Calc_Targetkreise!$D110,EW_Erg_09_14_Kreise!$A$7:$BK$412,Calc_Targetkreise!AH$5,FALSE)/1000/$H110</f>
        <v>0.03421912724</v>
      </c>
      <c r="AI110" s="61">
        <f>VLOOKUP(Calc_Targetkreise!$D110,EW_Erg_09_14_Kreise!$A$7:$BK$412,Calc_Targetkreise!AI$5,FALSE)/1000/$H110</f>
        <v>0.0881058354</v>
      </c>
      <c r="AJ110" s="63">
        <f>VLOOKUP($D110,BW_17_Kreise!$B$7:$CC$410,Calc_Targetkreise!AJ$5,FALSE)/1000/$G110</f>
        <v>0.06385402204</v>
      </c>
      <c r="AK110" s="61">
        <f>VLOOKUP(Calc_Targetkreise!$D110,EW_Erg_09_14_Kreise!$A$7:$BK$412,Calc_Targetkreise!AK$5,FALSE)/1000/$H110</f>
        <v>0.04030417002</v>
      </c>
      <c r="AL110" s="61">
        <f>VLOOKUP(Calc_Targetkreise!$D110,EW_Erg_09_14_Kreise!$A$7:$BK$412,Calc_Targetkreise!AL$5,FALSE)/1000/$H110</f>
        <v>0.03063051226</v>
      </c>
      <c r="AM110" s="61">
        <f>VLOOKUP($D110,EW_19_Kreise!$A$6:$CQ$406,Calc_Targetkreise!AM$5,FALSE)/1000/F110</f>
        <v>0.09102143435</v>
      </c>
      <c r="AN110" s="63">
        <f>VLOOKUP($D110,BW_17_Kreise!$B$7:$CC$410,Calc_Targetkreise!AN$5,FALSE)/1000/$G110</f>
        <v>0.105652679</v>
      </c>
      <c r="AO110" s="61">
        <f>VLOOKUP(Calc_Targetkreise!$D110,EW_Erg_09_14_Kreise!$A$7:$BK$412,Calc_Targetkreise!AO$5,FALSE)/1000/$H110</f>
        <v>0.05286021647</v>
      </c>
      <c r="AP110" s="61">
        <f>VLOOKUP(Calc_Targetkreise!$D110,EW_Erg_09_14_Kreise!$A$7:$BK$412,Calc_Targetkreise!AP$5,FALSE)/1000/$H110</f>
        <v>0.0001396028709</v>
      </c>
      <c r="AQ110" s="61">
        <f t="shared" ref="AQ110:AR110" si="449">1-U110-Y110-AC110-AG110-AJ110-AN110</f>
        <v>0.03198367948</v>
      </c>
      <c r="AR110" s="61">
        <f t="shared" si="449"/>
        <v>0.05736035607</v>
      </c>
      <c r="AS110" s="61">
        <f t="shared" si="11"/>
        <v>0.1979213209</v>
      </c>
      <c r="AT110" s="63">
        <f>VLOOKUP($D110,BW_17_Kreise!$B$7:$CC$410,Calc_Targetkreise!AT$5,FALSE)/1000/$G110</f>
        <v>0.004131130819</v>
      </c>
      <c r="AU110" s="61">
        <f>VLOOKUP(Calc_Targetkreise!$D110,EW_Erg_09_14_Kreise!$A$7:$BK$412,Calc_Targetkreise!AU$5,FALSE)/1000/$H110</f>
        <v>0.01129140868</v>
      </c>
      <c r="AV110" s="62">
        <f>IF(AU110&lt;Master_sheet_Kriterien!$J$44,1,IF(AU110&lt;Master_sheet_Kriterien!$K$44,2,IF(AU110&lt;Master_sheet_Kriterien!$L$44,3,IF(AU110&lt;Master_sheet_Kriterien!$M$44,4,5))))</f>
        <v>3</v>
      </c>
      <c r="AW110" s="61">
        <f>VLOOKUP(Calc_Targetkreise!$D110,EW_Erg_09_14_Kreise!$A$7:$BK$412,Calc_Targetkreise!AW$5,FALSE)/1000/$H110</f>
        <v>0.005189942024</v>
      </c>
      <c r="AX110" s="61">
        <f>VLOOKUP($D110,EW_19_Kreise!$A$6:$CQ$406,Calc_Targetkreise!AX$5,FALSE)/1000/F110</f>
        <v>0.004382040028</v>
      </c>
      <c r="AY110" s="62">
        <f>IF(AX110&lt;Master_sheet_Kriterien!$J$56,1,IF(AX110&lt;Master_sheet_Kriterien!$K$56,2,IF(AX110&lt;Master_sheet_Kriterien!$L$56,3,IF(AX110&lt;Master_sheet_Kriterien!$M$56,4,5))))</f>
        <v>3</v>
      </c>
      <c r="AZ110" s="64">
        <f>VLOOKUP($D110,EW_19_Kreise!$A$6:$CQ$406,Calc_Targetkreise!AZ$5,FALSE)</f>
        <v>617</v>
      </c>
      <c r="BA110" s="62">
        <f>IF(AZ110&lt;Master_sheet_Kriterien!$J$57,1,IF(AZ110&lt;Master_sheet_Kriterien!$K$57,2,IF(AZ110&lt;Master_sheet_Kriterien!$L$57,3,IF(AZ110&lt;Master_sheet_Kriterien!$M$56,4,5))))</f>
        <v>5</v>
      </c>
      <c r="BB110" s="59">
        <f>VLOOKUP($D110,Struktur_daten_BW_2017!$B$7:$AH$452,Calc_Targetkreise!BB$5,FALSE)</f>
        <v>242.8</v>
      </c>
      <c r="BC110" s="62">
        <f>IF(BB110&lt;Master_sheet_Kriterien!$J$8,1,IF(BB110&lt;Master_sheet_Kriterien!$K$8,2,IF(BB110&lt;Master_sheet_Kriterien!$L$8,3,IF(BB110&lt;Master_sheet_Kriterien!$M$8,4,5))))</f>
        <v>3</v>
      </c>
      <c r="BD110" s="65">
        <f t="shared" si="12"/>
        <v>21.3921</v>
      </c>
      <c r="BE110" s="62">
        <f>IF(BD110&lt;Master_sheet_Kriterien!$J$10,1,IF(BD110&lt;Master_sheet_Kriterien!$K$10,2,IF(BD110&lt;Master_sheet_Kriterien!$L$10,3,IF(BD110&lt;Master_sheet_Kriterien!$M$10,4,5))))</f>
        <v>2</v>
      </c>
      <c r="BF110" s="65">
        <f>VLOOKUP($D110,Struktur_daten_BW_2017!$B$7:$AH$452,Calc_Targetkreise!BF$5,FALSE)</f>
        <v>8.1</v>
      </c>
      <c r="BG110" s="62">
        <f>IF(BF110&lt;Master_sheet_Kriterien!$J$12,1,IF(BF110&lt;Master_sheet_Kriterien!$K$12,2,IF(BF110&lt;Master_sheet_Kriterien!$L$12,3,IF(BF110&lt;Master_sheet_Kriterien!$M$12,4,5))))</f>
        <v>3</v>
      </c>
      <c r="BH110" s="65">
        <f>VLOOKUP($D110,Struktur_daten_BW_2017!$B$7:$AH$452,Calc_Targetkreise!BH$5,FALSE)</f>
        <v>11.2</v>
      </c>
      <c r="BI110" s="62">
        <f>IF(BH110&lt;Master_sheet_Kriterien!$J$14,1,IF(BH110&lt;Master_sheet_Kriterien!$K$14,2,IF(BH110&lt;Master_sheet_Kriterien!$L$14,3,IF(BH110&lt;Master_sheet_Kriterien!$M$14,4,5))))</f>
        <v>2</v>
      </c>
      <c r="BJ110" s="65">
        <f>VLOOKUP($D110,Struktur_daten_BW_2017!$B$7:$AH$452,Calc_Targetkreise!BJ$5,FALSE)</f>
        <v>35.5</v>
      </c>
      <c r="BK110" s="62">
        <f>IF(BJ110&lt;Master_sheet_Kriterien!$J$16,1,IF(BJ110&lt;Master_sheet_Kriterien!$K$16,2,IF(BJ110&lt;Master_sheet_Kriterien!$L$16,3,IF(BJ110&lt;Master_sheet_Kriterien!$M$16,4,5))))</f>
        <v>2</v>
      </c>
      <c r="BL110" s="65">
        <f>VLOOKUP($D110,Struktur_daten_BW_2017!$B$7:$AH$452,Calc_Targetkreise!BL$5,FALSE)</f>
        <v>15.8</v>
      </c>
      <c r="BM110" s="62">
        <f>IF(BL110&lt;Master_sheet_Kriterien!$J$18,1,IF(BL110&lt;Master_sheet_Kriterien!$K$18,2,IF(BL110&lt;Master_sheet_Kriterien!$L$18,3,IF(BL110&lt;Master_sheet_Kriterien!$M$18,4,5))))</f>
        <v>2</v>
      </c>
      <c r="BN110" s="65">
        <f>VLOOKUP($D110,Struktur_daten_BW_2017!$B$7:$AH$452,Calc_Targetkreise!BN$5,FALSE)</f>
        <v>11.7</v>
      </c>
      <c r="BO110" s="62">
        <f>IF(BN110&lt;Master_sheet_Kriterien!$J$20,1,IF(BN110&lt;Master_sheet_Kriterien!$K$20,2,IF(BN110&lt;Master_sheet_Kriterien!$L$20,3,IF(BN110&lt;Master_sheet_Kriterien!$M$20,4,5))))</f>
        <v>4</v>
      </c>
      <c r="BP110" s="59">
        <f>VLOOKUP($D110,Struktur_daten_BW_2017!$B$7:$AH$452,Calc_Targetkreise!BP$5,FALSE)</f>
        <v>21652</v>
      </c>
      <c r="BQ110" s="62">
        <f>IF(BP110&lt;Master_sheet_Kriterien!$J$38,1,IF(BP110&lt;Master_sheet_Kriterien!$K$38,2,IF(BP110&lt;Master_sheet_Kriterien!$L$38,3,IF(BP110&lt;Master_sheet_Kriterien!$M$38,4,5))))</f>
        <v>3</v>
      </c>
      <c r="BR110" s="65">
        <f>VLOOKUP($D110,Struktur_daten_BW_2017!$B$7:$AH$452,Calc_Targetkreise!BR$5,FALSE)</f>
        <v>38.7</v>
      </c>
      <c r="BS110" s="62">
        <f>IF(BR110&lt;Master_sheet_Kriterien!$J$24,1,IF(BR110&lt;Master_sheet_Kriterien!$K$24,2,IF(BR110&lt;Master_sheet_Kriterien!$L$24,3,IF(BR110&lt;Master_sheet_Kriterien!$M$24,4,5))))</f>
        <v>4</v>
      </c>
      <c r="BT110" s="65">
        <f>VLOOKUP($D110,Struktur_daten_BW_2017!$B$7:$AH$452,Calc_Targetkreise!BT$5,FALSE)</f>
        <v>16.6</v>
      </c>
      <c r="BU110" s="62">
        <f>IF(BT110&lt;Master_sheet_Kriterien!$J$26,1,IF(BT110&lt;Master_sheet_Kriterien!$K$26,2,IF(BT110&lt;Master_sheet_Kriterien!$L$26,3,IF(BT110&lt;Master_sheet_Kriterien!$M$26,4,5))))</f>
        <v>5</v>
      </c>
      <c r="BV110" s="65">
        <f t="shared" si="13"/>
        <v>4.38406</v>
      </c>
      <c r="BW110" s="62">
        <f>IF(BV110&lt;Master_sheet_Kriterien!$J$28,1,IF(BV110&lt;Master_sheet_Kriterien!$K$28,2,IF(BV110&lt;Master_sheet_Kriterien!$L$28,3,IF(BV110&lt;Master_sheet_Kriterien!$M$28,4,5))))</f>
        <v>4</v>
      </c>
      <c r="BX110" s="65">
        <f>VLOOKUP($D110,Struktur_daten_BW_2017!$B$7:$AH$452,Calc_Targetkreise!BX$5,FALSE)</f>
        <v>18.07228916</v>
      </c>
      <c r="BY110" s="62">
        <f>IF(BX110&lt;Master_sheet_Kriterien!$J$30,1,IF(BX110&lt;Master_sheet_Kriterien!$K$30,2,IF(BX110&lt;Master_sheet_Kriterien!$L$30,3,IF(BX110&lt;Master_sheet_Kriterien!$M$30,4,5))))</f>
        <v>2</v>
      </c>
      <c r="BZ110" s="65"/>
      <c r="CA110" s="62">
        <f>IF(BZ110&lt;Master_sheet_Kriterien!$J$32,1,IF(BZ110&lt;Master_sheet_Kriterien!$K$32,2,IF(BZ110&lt;Master_sheet_Kriterien!$L$32,3,IF(BZ110&lt;Master_sheet_Kriterien!$M$32,4,5))))</f>
        <v>1</v>
      </c>
      <c r="CB110" s="65"/>
      <c r="CC110" s="62">
        <f>IF(CB110&lt;Master_sheet_Kriterien!$J$34,1,IF(CB110&lt;Master_sheet_Kriterien!$K$34,2,IF(CB110&lt;Master_sheet_Kriterien!$L$34,3,IF(CB110&lt;Master_sheet_Kriterien!$M$34,4,5))))</f>
        <v>1</v>
      </c>
      <c r="CD110" s="65">
        <f>100-VLOOKUP($D110,Struktur_daten_BW_2017!$B$7:$AH$452,Calc_Targetkreise!CD$5,FALSE)</f>
        <v>41.9</v>
      </c>
      <c r="CE110" s="62">
        <f>IF(CD110&lt;Master_sheet_Kriterien!$J$40,1,IF(CD110&lt;Master_sheet_Kriterien!$K$40,2,IF(CD110&lt;Master_sheet_Kriterien!$L$40,3,IF(CD110&lt;Master_sheet_Kriterien!$M$40,4,5))))</f>
        <v>2</v>
      </c>
      <c r="CF110" s="61"/>
      <c r="CG110" s="59">
        <f>VLOOKUP($D110,EW_19_Kreise!$A$6:$CQ$406,Calc_Targetkreise!CG$5,FALSE)/1000</f>
        <v>240.181</v>
      </c>
      <c r="CH110" s="59">
        <f>VLOOKUP($D110,BW_17_Kreise!$B$7:$CC$410,Calc_Targetkreise!CH$5,FALSE)/1000</f>
        <v>241.302</v>
      </c>
      <c r="CI110" s="59">
        <f>VLOOKUP($D110,EW_Erg_09_14_Kreise!$A$10:$BK$412,Calc_Targetkreise!CI$5,FALSE)/1000</f>
        <v>243.588</v>
      </c>
      <c r="CJ110" s="59">
        <f>VLOOKUP($D110,EW_Erg_09_14_Kreise!$A$10:$BK$412,Calc_Targetkreise!CJ$5,FALSE)/1000</f>
        <v>247.44</v>
      </c>
      <c r="CK110" s="59">
        <f>VLOOKUP($D110,EW_Erg_09_14_Kreise!$A$10:$BK$412,Calc_Targetkreise!CK$5,FALSE)/1000</f>
        <v>93.5</v>
      </c>
      <c r="CL110" s="45"/>
      <c r="CM110" s="59">
        <f>VLOOKUP($D110,Struktur_daten_BW_2017!$B$7:$AH$452,Calc_Targetkreise!CM$5,FALSE)</f>
        <v>264.1</v>
      </c>
      <c r="CN110" s="66">
        <v>3.0</v>
      </c>
      <c r="CO110" s="67">
        <f t="shared" si="16"/>
        <v>0.01135933359</v>
      </c>
      <c r="CP110" s="62">
        <f>IF(CO110&lt;Master_sheet_Kriterien!$J$58,1,IF(CO110&lt;Master_sheet_Kriterien!$K$58,2,IF(CO110&lt;Master_sheet_Kriterien!$L$58,3,IF(CO110&lt;Master_sheet_Kriterien!$M$58,4,5))))</f>
        <v>1</v>
      </c>
      <c r="CQ110" s="66">
        <v>2.0</v>
      </c>
      <c r="CR110" s="67">
        <f t="shared" si="17"/>
        <v>0.007572889057</v>
      </c>
      <c r="CS110" s="62">
        <f>IF(CR110&lt;Master_sheet_Kriterien!$J$59,1,IF(CR110&lt;Master_sheet_Kriterien!$K$59,2,IF(CR110&lt;Master_sheet_Kriterien!$L$59,3,IF(CR110&lt;Master_sheet_Kriterien!$M$59,4,5))))</f>
        <v>1</v>
      </c>
      <c r="CT110" s="66">
        <v>1.0</v>
      </c>
      <c r="CU110" s="44"/>
      <c r="CV110" s="66">
        <v>0.0</v>
      </c>
      <c r="CW110" s="68"/>
      <c r="CY110" s="31">
        <f t="shared" si="18"/>
        <v>5770</v>
      </c>
      <c r="DB110" s="76" t="str">
        <f t="shared" si="19"/>
        <v>Minden-Lübbecke</v>
      </c>
      <c r="DC110" s="58">
        <f t="shared" si="20"/>
        <v>176</v>
      </c>
      <c r="DD110" s="77">
        <f t="shared" si="21"/>
        <v>158</v>
      </c>
      <c r="DE110" s="72">
        <f t="shared" si="22"/>
        <v>0.004382040028</v>
      </c>
      <c r="DG110" s="76" t="str">
        <f t="shared" si="23"/>
        <v>Minden-Lübbecke</v>
      </c>
      <c r="DH110" s="58" t="str">
        <f t="shared" si="24"/>
        <v>#REF!</v>
      </c>
      <c r="DI110" s="75">
        <f t="shared" si="25"/>
        <v>152.1135933</v>
      </c>
      <c r="DJ110" s="78">
        <f t="shared" si="26"/>
        <v>0.004382040028</v>
      </c>
      <c r="DK110" s="75"/>
      <c r="DL110" s="75"/>
      <c r="DM110" s="75"/>
      <c r="DN110" s="75"/>
      <c r="DO110" s="75"/>
      <c r="DP110" s="44"/>
    </row>
    <row r="111" ht="16.5" customHeight="1">
      <c r="A111" s="58">
        <f t="shared" si="5"/>
        <v>96</v>
      </c>
      <c r="B111" s="58">
        <f t="shared" si="6"/>
        <v>180</v>
      </c>
      <c r="C111" s="58" t="s">
        <v>227</v>
      </c>
      <c r="D111" s="58">
        <v>5774.0</v>
      </c>
      <c r="E111" s="58" t="s">
        <v>268</v>
      </c>
      <c r="F111" s="59">
        <f>VLOOKUP($D111,EW_19_Kreise!$A$6:$CQ$406,Calc_Targetkreise!F$5,FALSE)/1000</f>
        <v>138.292</v>
      </c>
      <c r="G111" s="59">
        <f>VLOOKUP($D111,BW_17_Kreise!$B$7:$CC$410,Calc_Targetkreise!G$5,FALSE)/1000</f>
        <v>170.408</v>
      </c>
      <c r="H111" s="59">
        <f>VLOOKUP($D111,EW_Erg_09_14_Kreise!$A$10:$BK$412,Calc_Targetkreise!H$5,FALSE)/1000</f>
        <v>118.245</v>
      </c>
      <c r="I111" s="60">
        <f t="shared" ref="I111:K111" si="450">F111/CG111</f>
        <v>0.5988066474</v>
      </c>
      <c r="J111" s="60">
        <f t="shared" si="450"/>
        <v>0.7439578094</v>
      </c>
      <c r="K111" s="60">
        <f t="shared" si="450"/>
        <v>0.5194043619</v>
      </c>
      <c r="L111" s="61">
        <f t="shared" ref="L111:M111" si="451">1-(T111+X111)</f>
        <v>0.5035793828</v>
      </c>
      <c r="M111" s="61">
        <f t="shared" si="451"/>
        <v>0.4052274541</v>
      </c>
      <c r="N111" s="62">
        <f>IF(L111&lt;Master_sheet_Kriterien!$J$46,1,IF(L111&lt;Master_sheet_Kriterien!$K$46,2,IF(L111&lt;Master_sheet_Kriterien!$L$46,3,IF(L111&lt;Master_sheet_Kriterien!$M$46,4,5))))</f>
        <v>4</v>
      </c>
      <c r="O111" s="62">
        <f>IF(M111&lt;Master_sheet_Kriterien!$J$46,1,IF(M111&lt;Master_sheet_Kriterien!$K$46,2,IF(M111&lt;Master_sheet_Kriterien!$L$46,3,IF(M111&lt;Master_sheet_Kriterien!$M$46,4,5))))</f>
        <v>2</v>
      </c>
      <c r="P111" s="61">
        <f t="shared" ref="P111:Q111" si="452">1-(T111+AM111)</f>
        <v>0.5607988893</v>
      </c>
      <c r="Q111" s="61">
        <f t="shared" si="452"/>
        <v>0.4933160415</v>
      </c>
      <c r="R111" s="62">
        <f>IF(P111&lt;Master_sheet_Kriterien!$J$46,1,IF(P111&lt;Master_sheet_Kriterien!$K$46,2,IF(P111&lt;Master_sheet_Kriterien!$L$46,3,IF(P111&lt;Master_sheet_Kriterien!$M$46,4,5))))</f>
        <v>5</v>
      </c>
      <c r="S111" s="62">
        <f>IF(Q111&lt;Master_sheet_Kriterien!$J$46,1,IF(Q111&lt;Master_sheet_Kriterien!$K$46,2,IF(Q111&lt;Master_sheet_Kriterien!$L$46,3,IF(Q111&lt;Master_sheet_Kriterien!$M$46,4,5))))</f>
        <v>4</v>
      </c>
      <c r="T111" s="61">
        <f>VLOOKUP($D111,EW_19_Kreise!$A$6:$CQ$406,Calc_Targetkreise!T$5,FALSE)/1000/F111</f>
        <v>0.3587120007</v>
      </c>
      <c r="U111" s="63">
        <f>VLOOKUP($D111,BW_17_Kreise!$B$7:$CC$410,Calc_Targetkreise!U$5,FALSE)/1000/$G111</f>
        <v>0.4075512887</v>
      </c>
      <c r="V111" s="61">
        <f>VLOOKUP(Calc_Targetkreise!$D111,EW_Erg_09_14_Kreise!$A$7:$BK$412,Calc_Targetkreise!V$5,FALSE)/1000/$H111</f>
        <v>0.4936360945</v>
      </c>
      <c r="W111" s="61">
        <f>VLOOKUP(Calc_Targetkreise!$D111,EW_Erg_09_14_Kreise!$A$7:$BK$412,Calc_Targetkreise!W$5,FALSE)/1000/CK111</f>
        <v>0.5165660033</v>
      </c>
      <c r="X111" s="61">
        <f>VLOOKUP($D111,EW_19_Kreise!$A$6:$CQ$406,Calc_Targetkreise!X$5,FALSE)/1000/F111</f>
        <v>0.1377086166</v>
      </c>
      <c r="Y111" s="63">
        <f>VLOOKUP($D111,BW_17_Kreise!$B$7:$CC$410,Calc_Targetkreise!Y$5,FALSE)/1000/$G111</f>
        <v>0.1872212572</v>
      </c>
      <c r="Z111" s="61">
        <f>VLOOKUP(Calc_Targetkreise!$D111,EW_Erg_09_14_Kreise!$A$7:$BK$412,Calc_Targetkreise!Z$5,FALSE)/1000/$H111</f>
        <v>0.2318829549</v>
      </c>
      <c r="AA111" s="61">
        <f>VLOOKUP(Calc_Targetkreise!$D111,EW_Erg_09_14_Kreise!$A$7:$BK$412,Calc_Targetkreise!AA$5,FALSE)/1000/$H111</f>
        <v>0.1264239503</v>
      </c>
      <c r="AB111" s="61">
        <f>VLOOKUP($D111,EW_19_Kreise!$A$6:$CQ$406,Calc_Targetkreise!AB$5,FALSE)/1000/F111</f>
        <v>0.2267810141</v>
      </c>
      <c r="AC111" s="63">
        <f>VLOOKUP($D111,BW_17_Kreise!$B$7:$CC$410,Calc_Targetkreise!AC$5,FALSE)/1000/$G111</f>
        <v>0.07410450214</v>
      </c>
      <c r="AD111" s="61">
        <f>VLOOKUP(Calc_Targetkreise!$D111,EW_Erg_09_14_Kreise!$A$7:$BK$412,Calc_Targetkreise!AD$5,FALSE)/1000/$H111</f>
        <v>0.09443951118</v>
      </c>
      <c r="AE111" s="62">
        <f>IF(AC111&lt;Master_sheet_Kriterien!$J$54,1,IF(AC111&lt;Master_sheet_Kriterien!$K$54,2,IF(AC111&lt;Master_sheet_Kriterien!$L$54,3,IF(AC111&lt;Master_sheet_Kriterien!$M$54,4,5))))</f>
        <v>2</v>
      </c>
      <c r="AF111" s="61">
        <f>VLOOKUP(Calc_Targetkreise!$D111,EW_Erg_09_14_Kreise!$A$7:$BK$412,Calc_Targetkreise!AF$5,FALSE)/1000/$H111</f>
        <v>0.08664214132</v>
      </c>
      <c r="AG111" s="63">
        <f>VLOOKUP($D111,BW_17_Kreise!$B$7:$CC$410,Calc_Targetkreise!AG$5,FALSE)/1000/$G111</f>
        <v>0.1337965354</v>
      </c>
      <c r="AH111" s="61">
        <f>VLOOKUP(Calc_Targetkreise!$D111,EW_Erg_09_14_Kreise!$A$7:$BK$412,Calc_Targetkreise!AH$5,FALSE)/1000/$H111</f>
        <v>0.0332699057</v>
      </c>
      <c r="AI111" s="61">
        <f>VLOOKUP(Calc_Targetkreise!$D111,EW_Erg_09_14_Kreise!$A$7:$BK$412,Calc_Targetkreise!AI$5,FALSE)/1000/$H111</f>
        <v>0.08555964311</v>
      </c>
      <c r="AJ111" s="63">
        <f>VLOOKUP($D111,BW_17_Kreise!$B$7:$CC$410,Calc_Targetkreise!AJ$5,FALSE)/1000/$G111</f>
        <v>0.06709192057</v>
      </c>
      <c r="AK111" s="61">
        <f>VLOOKUP(Calc_Targetkreise!$D111,EW_Erg_09_14_Kreise!$A$7:$BK$412,Calc_Targetkreise!AK$5,FALSE)/1000/$H111</f>
        <v>0.04390883335</v>
      </c>
      <c r="AL111" s="61">
        <f>VLOOKUP(Calc_Targetkreise!$D111,EW_Erg_09_14_Kreise!$A$7:$BK$412,Calc_Targetkreise!AL$5,FALSE)/1000/$H111</f>
        <v>0.0235358789</v>
      </c>
      <c r="AM111" s="61">
        <f>VLOOKUP($D111,EW_19_Kreise!$A$6:$CQ$406,Calc_Targetkreise!AM$5,FALSE)/1000/F111</f>
        <v>0.08048911</v>
      </c>
      <c r="AN111" s="63">
        <f>VLOOKUP($D111,BW_17_Kreise!$B$7:$CC$410,Calc_Targetkreise!AN$5,FALSE)/1000/$G111</f>
        <v>0.09913266983</v>
      </c>
      <c r="AO111" s="61">
        <f>VLOOKUP(Calc_Targetkreise!$D111,EW_Erg_09_14_Kreise!$A$7:$BK$412,Calc_Targetkreise!AO$5,FALSE)/1000/$H111</f>
        <v>0.05016702609</v>
      </c>
      <c r="AP111" s="61">
        <f>VLOOKUP(Calc_Targetkreise!$D111,EW_Erg_09_14_Kreise!$A$7:$BK$412,Calc_Targetkreise!AP$5,FALSE)/1000/$H111</f>
        <v>0.0001775973614</v>
      </c>
      <c r="AQ111" s="61">
        <f t="shared" ref="AQ111:AR111" si="453">1-U111-Y111-AC111-AG111-AJ111-AN111</f>
        <v>0.03110182621</v>
      </c>
      <c r="AR111" s="61">
        <f t="shared" si="453"/>
        <v>0.05269567424</v>
      </c>
      <c r="AS111" s="61">
        <f t="shared" si="11"/>
        <v>0.1610947857</v>
      </c>
      <c r="AT111" s="63">
        <f>VLOOKUP($D111,BW_17_Kreise!$B$7:$CC$410,Calc_Targetkreise!AT$5,FALSE)/1000/$G111</f>
        <v>0.0043483874</v>
      </c>
      <c r="AU111" s="61">
        <f>VLOOKUP(Calc_Targetkreise!$D111,EW_Erg_09_14_Kreise!$A$7:$BK$412,Calc_Targetkreise!AU$5,FALSE)/1000/$H111</f>
        <v>0.01331980211</v>
      </c>
      <c r="AV111" s="62">
        <f>IF(AU111&lt;Master_sheet_Kriterien!$J$44,1,IF(AU111&lt;Master_sheet_Kriterien!$K$44,2,IF(AU111&lt;Master_sheet_Kriterien!$L$44,3,IF(AU111&lt;Master_sheet_Kriterien!$M$44,4,5))))</f>
        <v>4</v>
      </c>
      <c r="AW111" s="61">
        <f>VLOOKUP(Calc_Targetkreise!$D111,EW_Erg_09_14_Kreise!$A$7:$BK$412,Calc_Targetkreise!AW$5,FALSE)/1000/$H111</f>
        <v>0.00715463656</v>
      </c>
      <c r="AX111" s="61">
        <f>VLOOKUP($D111,EW_19_Kreise!$A$6:$CQ$406,Calc_Targetkreise!AX$5,FALSE)/1000/F111</f>
        <v>0.005285916756</v>
      </c>
      <c r="AY111" s="62">
        <f>IF(AX111&lt;Master_sheet_Kriterien!$J$56,1,IF(AX111&lt;Master_sheet_Kriterien!$K$56,2,IF(AX111&lt;Master_sheet_Kriterien!$L$56,3,IF(AX111&lt;Master_sheet_Kriterien!$M$56,4,5))))</f>
        <v>3</v>
      </c>
      <c r="AZ111" s="64">
        <f>VLOOKUP($D111,EW_19_Kreise!$A$6:$CQ$406,Calc_Targetkreise!AZ$5,FALSE)</f>
        <v>731</v>
      </c>
      <c r="BA111" s="62">
        <f>IF(AZ111&lt;Master_sheet_Kriterien!$J$57,1,IF(AZ111&lt;Master_sheet_Kriterien!$K$57,2,IF(AZ111&lt;Master_sheet_Kriterien!$L$57,3,IF(AZ111&lt;Master_sheet_Kriterien!$M$56,4,5))))</f>
        <v>5</v>
      </c>
      <c r="BB111" s="59">
        <f>VLOOKUP($D111,Struktur_daten_BW_2017!$B$7:$AH$452,Calc_Targetkreise!BB$5,FALSE)</f>
        <v>252.2</v>
      </c>
      <c r="BC111" s="62">
        <f>IF(BB111&lt;Master_sheet_Kriterien!$J$8,1,IF(BB111&lt;Master_sheet_Kriterien!$K$8,2,IF(BB111&lt;Master_sheet_Kriterien!$L$8,3,IF(BB111&lt;Master_sheet_Kriterien!$M$8,4,5))))</f>
        <v>3</v>
      </c>
      <c r="BD111" s="65">
        <f t="shared" si="12"/>
        <v>31.1516</v>
      </c>
      <c r="BE111" s="62">
        <f>IF(BD111&lt;Master_sheet_Kriterien!$J$10,1,IF(BD111&lt;Master_sheet_Kriterien!$K$10,2,IF(BD111&lt;Master_sheet_Kriterien!$L$10,3,IF(BD111&lt;Master_sheet_Kriterien!$M$10,4,5))))</f>
        <v>5</v>
      </c>
      <c r="BF111" s="65">
        <f>VLOOKUP($D111,Struktur_daten_BW_2017!$B$7:$AH$452,Calc_Targetkreise!BF$5,FALSE)</f>
        <v>9.4</v>
      </c>
      <c r="BG111" s="62">
        <f>IF(BF111&lt;Master_sheet_Kriterien!$J$12,1,IF(BF111&lt;Master_sheet_Kriterien!$K$12,2,IF(BF111&lt;Master_sheet_Kriterien!$L$12,3,IF(BF111&lt;Master_sheet_Kriterien!$M$12,4,5))))</f>
        <v>5</v>
      </c>
      <c r="BH111" s="65">
        <f>VLOOKUP($D111,Struktur_daten_BW_2017!$B$7:$AH$452,Calc_Targetkreise!BH$5,FALSE)</f>
        <v>13.9</v>
      </c>
      <c r="BI111" s="62">
        <f>IF(BH111&lt;Master_sheet_Kriterien!$J$14,1,IF(BH111&lt;Master_sheet_Kriterien!$K$14,2,IF(BH111&lt;Master_sheet_Kriterien!$L$14,3,IF(BH111&lt;Master_sheet_Kriterien!$M$14,4,5))))</f>
        <v>5</v>
      </c>
      <c r="BJ111" s="65">
        <f>VLOOKUP($D111,Struktur_daten_BW_2017!$B$7:$AH$452,Calc_Targetkreise!BJ$5,FALSE)</f>
        <v>35.3</v>
      </c>
      <c r="BK111" s="62">
        <f>IF(BJ111&lt;Master_sheet_Kriterien!$J$16,1,IF(BJ111&lt;Master_sheet_Kriterien!$K$16,2,IF(BJ111&lt;Master_sheet_Kriterien!$L$16,3,IF(BJ111&lt;Master_sheet_Kriterien!$M$16,4,5))))</f>
        <v>2</v>
      </c>
      <c r="BL111" s="65">
        <f>VLOOKUP($D111,Struktur_daten_BW_2017!$B$7:$AH$452,Calc_Targetkreise!BL$5,FALSE)</f>
        <v>14.1</v>
      </c>
      <c r="BM111" s="62">
        <f>IF(BL111&lt;Master_sheet_Kriterien!$J$18,1,IF(BL111&lt;Master_sheet_Kriterien!$K$18,2,IF(BL111&lt;Master_sheet_Kriterien!$L$18,3,IF(BL111&lt;Master_sheet_Kriterien!$M$18,4,5))))</f>
        <v>1</v>
      </c>
      <c r="BN111" s="65">
        <f>VLOOKUP($D111,Struktur_daten_BW_2017!$B$7:$AH$452,Calc_Targetkreise!BN$5,FALSE)</f>
        <v>9.1</v>
      </c>
      <c r="BO111" s="62">
        <f>IF(BN111&lt;Master_sheet_Kriterien!$J$20,1,IF(BN111&lt;Master_sheet_Kriterien!$K$20,2,IF(BN111&lt;Master_sheet_Kriterien!$L$20,3,IF(BN111&lt;Master_sheet_Kriterien!$M$20,4,5))))</f>
        <v>1</v>
      </c>
      <c r="BP111" s="59">
        <f>VLOOKUP($D111,Struktur_daten_BW_2017!$B$7:$AH$452,Calc_Targetkreise!BP$5,FALSE)</f>
        <v>20240</v>
      </c>
      <c r="BQ111" s="62">
        <f>IF(BP111&lt;Master_sheet_Kriterien!$J$38,1,IF(BP111&lt;Master_sheet_Kriterien!$K$38,2,IF(BP111&lt;Master_sheet_Kriterien!$L$38,3,IF(BP111&lt;Master_sheet_Kriterien!$M$38,4,5))))</f>
        <v>2</v>
      </c>
      <c r="BR111" s="65">
        <f>VLOOKUP($D111,Struktur_daten_BW_2017!$B$7:$AH$452,Calc_Targetkreise!BR$5,FALSE)</f>
        <v>35</v>
      </c>
      <c r="BS111" s="62">
        <f>IF(BR111&lt;Master_sheet_Kriterien!$J$24,1,IF(BR111&lt;Master_sheet_Kriterien!$K$24,2,IF(BR111&lt;Master_sheet_Kriterien!$L$24,3,IF(BR111&lt;Master_sheet_Kriterien!$M$24,4,5))))</f>
        <v>3</v>
      </c>
      <c r="BT111" s="65">
        <f>VLOOKUP($D111,Struktur_daten_BW_2017!$B$7:$AH$452,Calc_Targetkreise!BT$5,FALSE)</f>
        <v>15.7</v>
      </c>
      <c r="BU111" s="62">
        <f>IF(BT111&lt;Master_sheet_Kriterien!$J$26,1,IF(BT111&lt;Master_sheet_Kriterien!$K$26,2,IF(BT111&lt;Master_sheet_Kriterien!$L$26,3,IF(BT111&lt;Master_sheet_Kriterien!$M$26,4,5))))</f>
        <v>5</v>
      </c>
      <c r="BV111" s="65">
        <f t="shared" si="13"/>
        <v>5.20298</v>
      </c>
      <c r="BW111" s="62">
        <f>IF(BV111&lt;Master_sheet_Kriterien!$J$28,1,IF(BV111&lt;Master_sheet_Kriterien!$K$28,2,IF(BV111&lt;Master_sheet_Kriterien!$L$28,3,IF(BV111&lt;Master_sheet_Kriterien!$M$28,4,5))))</f>
        <v>4</v>
      </c>
      <c r="BX111" s="65">
        <f>VLOOKUP($D111,Struktur_daten_BW_2017!$B$7:$AH$452,Calc_Targetkreise!BX$5,FALSE)</f>
        <v>19.10828025</v>
      </c>
      <c r="BY111" s="62">
        <f>IF(BX111&lt;Master_sheet_Kriterien!$J$30,1,IF(BX111&lt;Master_sheet_Kriterien!$K$30,2,IF(BX111&lt;Master_sheet_Kriterien!$L$30,3,IF(BX111&lt;Master_sheet_Kriterien!$M$30,4,5))))</f>
        <v>2</v>
      </c>
      <c r="BZ111" s="65">
        <f t="shared" ref="BZ111:BZ113" si="458">CL111/1000</f>
        <v>22.171</v>
      </c>
      <c r="CA111" s="62">
        <f>IF(BZ111&lt;Master_sheet_Kriterien!$J$32,1,IF(BZ111&lt;Master_sheet_Kriterien!$K$32,2,IF(BZ111&lt;Master_sheet_Kriterien!$L$32,3,IF(BZ111&lt;Master_sheet_Kriterien!$M$32,4,5))))</f>
        <v>2</v>
      </c>
      <c r="CB111" s="65">
        <f t="shared" ref="CB111:CB113" si="459">BZ111/CM111*100</f>
        <v>6.690102595</v>
      </c>
      <c r="CC111" s="62">
        <f>IF(CB111&lt;Master_sheet_Kriterien!$J$34,1,IF(CB111&lt;Master_sheet_Kriterien!$K$34,2,IF(CB111&lt;Master_sheet_Kriterien!$L$34,3,IF(CB111&lt;Master_sheet_Kriterien!$M$34,4,5))))</f>
        <v>2</v>
      </c>
      <c r="CD111" s="65">
        <f>100-VLOOKUP($D111,Struktur_daten_BW_2017!$B$7:$AH$452,Calc_Targetkreise!CD$5,FALSE)</f>
        <v>49.5</v>
      </c>
      <c r="CE111" s="62">
        <f>IF(CD111&lt;Master_sheet_Kriterien!$J$40,1,IF(CD111&lt;Master_sheet_Kriterien!$K$40,2,IF(CD111&lt;Master_sheet_Kriterien!$L$40,3,IF(CD111&lt;Master_sheet_Kriterien!$M$40,4,5))))</f>
        <v>3</v>
      </c>
      <c r="CF111" s="61"/>
      <c r="CG111" s="59">
        <f>VLOOKUP($D111,EW_19_Kreise!$A$6:$CQ$406,Calc_Targetkreise!CG$5,FALSE)/1000</f>
        <v>230.946</v>
      </c>
      <c r="CH111" s="59">
        <f>VLOOKUP($D111,BW_17_Kreise!$B$7:$CC$410,Calc_Targetkreise!CH$5,FALSE)/1000</f>
        <v>229.056</v>
      </c>
      <c r="CI111" s="59">
        <f>VLOOKUP($D111,EW_Erg_09_14_Kreise!$A$10:$BK$412,Calc_Targetkreise!CI$5,FALSE)/1000</f>
        <v>227.655</v>
      </c>
      <c r="CJ111" s="59">
        <f>VLOOKUP($D111,EW_Erg_09_14_Kreise!$A$10:$BK$412,Calc_Targetkreise!CJ$5,FALSE)/1000</f>
        <v>223.632</v>
      </c>
      <c r="CK111" s="59">
        <f>VLOOKUP($D111,EW_Erg_09_14_Kreise!$A$10:$BK$412,Calc_Targetkreise!CK$5,FALSE)/1000</f>
        <v>92.056</v>
      </c>
      <c r="CL111" s="45">
        <f>1874+92+20205</f>
        <v>22171</v>
      </c>
      <c r="CM111" s="59">
        <f>VLOOKUP($D111,Struktur_daten_BW_2017!$B$7:$AH$452,Calc_Targetkreise!CM$5,FALSE)</f>
        <v>331.4</v>
      </c>
      <c r="CN111" s="66">
        <v>32.0</v>
      </c>
      <c r="CO111" s="67">
        <f t="shared" si="16"/>
        <v>0.09656004828</v>
      </c>
      <c r="CP111" s="62">
        <f>IF(CO111&lt;Master_sheet_Kriterien!$J$58,1,IF(CO111&lt;Master_sheet_Kriterien!$K$58,2,IF(CO111&lt;Master_sheet_Kriterien!$L$58,3,IF(CO111&lt;Master_sheet_Kriterien!$M$58,4,5))))</f>
        <v>2</v>
      </c>
      <c r="CQ111" s="66">
        <v>28.0</v>
      </c>
      <c r="CR111" s="67">
        <f t="shared" si="17"/>
        <v>0.08449004225</v>
      </c>
      <c r="CS111" s="62">
        <f>IF(CR111&lt;Master_sheet_Kriterien!$J$59,1,IF(CR111&lt;Master_sheet_Kriterien!$K$59,2,IF(CR111&lt;Master_sheet_Kriterien!$L$59,3,IF(CR111&lt;Master_sheet_Kriterien!$M$59,4,5))))</f>
        <v>2</v>
      </c>
      <c r="CT111" s="66">
        <v>4.0</v>
      </c>
      <c r="CU111" s="44"/>
      <c r="CV111" s="66">
        <v>0.0</v>
      </c>
      <c r="CW111" s="68"/>
      <c r="CY111" s="31">
        <f t="shared" si="18"/>
        <v>5774</v>
      </c>
      <c r="DB111" s="76" t="str">
        <f t="shared" si="19"/>
        <v>Paderborn</v>
      </c>
      <c r="DC111" s="58">
        <f t="shared" si="20"/>
        <v>96</v>
      </c>
      <c r="DD111" s="77">
        <f t="shared" si="21"/>
        <v>180</v>
      </c>
      <c r="DE111" s="72">
        <f t="shared" si="22"/>
        <v>0.005285916756</v>
      </c>
      <c r="DG111" s="76" t="str">
        <f t="shared" si="23"/>
        <v>Paderborn</v>
      </c>
      <c r="DH111" s="58" t="str">
        <f t="shared" si="24"/>
        <v>#REF!</v>
      </c>
      <c r="DI111" s="75">
        <f t="shared" si="25"/>
        <v>168.9656005</v>
      </c>
      <c r="DJ111" s="78">
        <f t="shared" si="26"/>
        <v>0.005285916756</v>
      </c>
      <c r="DK111" s="75"/>
      <c r="DL111" s="75"/>
      <c r="DM111" s="75"/>
      <c r="DN111" s="75"/>
      <c r="DO111" s="75"/>
      <c r="DP111" s="44"/>
    </row>
    <row r="112" ht="16.5" customHeight="1">
      <c r="A112" s="58">
        <f t="shared" si="5"/>
        <v>18</v>
      </c>
      <c r="B112" s="58">
        <f t="shared" si="6"/>
        <v>225</v>
      </c>
      <c r="C112" s="58" t="s">
        <v>227</v>
      </c>
      <c r="D112" s="58">
        <v>5911.0</v>
      </c>
      <c r="E112" s="58" t="s">
        <v>269</v>
      </c>
      <c r="F112" s="59">
        <f>VLOOKUP($D112,EW_19_Kreise!$A$6:$CQ$406,Calc_Targetkreise!F$5,FALSE)/1000</f>
        <v>164.491</v>
      </c>
      <c r="G112" s="59">
        <f>VLOOKUP($D112,BW_17_Kreise!$B$7:$CC$410,Calc_Targetkreise!G$5,FALSE)/1000</f>
        <v>204.348</v>
      </c>
      <c r="H112" s="59">
        <f>VLOOKUP($D112,EW_Erg_09_14_Kreise!$A$10:$BK$412,Calc_Targetkreise!H$5,FALSE)/1000</f>
        <v>138.309</v>
      </c>
      <c r="I112" s="60">
        <f t="shared" ref="I112:K112" si="454">F112/CG112</f>
        <v>0.6060475433</v>
      </c>
      <c r="J112" s="60">
        <f t="shared" si="454"/>
        <v>0.7465912578</v>
      </c>
      <c r="K112" s="60">
        <f t="shared" si="454"/>
        <v>0.4947770965</v>
      </c>
      <c r="L112" s="61">
        <f t="shared" ref="L112:M112" si="455">1-(T112+X112)</f>
        <v>0.5717455666</v>
      </c>
      <c r="M112" s="61">
        <f t="shared" si="455"/>
        <v>0.4447266428</v>
      </c>
      <c r="N112" s="62">
        <f>IF(L112&lt;Master_sheet_Kriterien!$J$46,1,IF(L112&lt;Master_sheet_Kriterien!$K$46,2,IF(L112&lt;Master_sheet_Kriterien!$L$46,3,IF(L112&lt;Master_sheet_Kriterien!$M$46,4,5))))</f>
        <v>5</v>
      </c>
      <c r="O112" s="62">
        <f>IF(M112&lt;Master_sheet_Kriterien!$J$46,1,IF(M112&lt;Master_sheet_Kriterien!$K$46,2,IF(M112&lt;Master_sheet_Kriterien!$L$46,3,IF(M112&lt;Master_sheet_Kriterien!$M$46,4,5))))</f>
        <v>3</v>
      </c>
      <c r="P112" s="61">
        <f t="shared" ref="P112:Q112" si="456">1-(T112+AM112)</f>
        <v>0.7069870084</v>
      </c>
      <c r="Q112" s="61">
        <f t="shared" si="456"/>
        <v>0.6468181729</v>
      </c>
      <c r="R112" s="62">
        <f>IF(P112&lt;Master_sheet_Kriterien!$J$46,1,IF(P112&lt;Master_sheet_Kriterien!$K$46,2,IF(P112&lt;Master_sheet_Kriterien!$L$46,3,IF(P112&lt;Master_sheet_Kriterien!$M$46,4,5))))</f>
        <v>5</v>
      </c>
      <c r="S112" s="62">
        <f>IF(Q112&lt;Master_sheet_Kriterien!$J$46,1,IF(Q112&lt;Master_sheet_Kriterien!$K$46,2,IF(Q112&lt;Master_sheet_Kriterien!$L$46,3,IF(Q112&lt;Master_sheet_Kriterien!$M$46,4,5))))</f>
        <v>5</v>
      </c>
      <c r="T112" s="61">
        <f>VLOOKUP($D112,EW_19_Kreise!$A$6:$CQ$406,Calc_Targetkreise!T$5,FALSE)/1000/F112</f>
        <v>0.1981871349</v>
      </c>
      <c r="U112" s="63">
        <f>VLOOKUP($D112,BW_17_Kreise!$B$7:$CC$410,Calc_Targetkreise!U$5,FALSE)/1000/$G112</f>
        <v>0.248634682</v>
      </c>
      <c r="V112" s="61">
        <f>VLOOKUP(Calc_Targetkreise!$D112,EW_Erg_09_14_Kreise!$A$7:$BK$412,Calc_Targetkreise!V$5,FALSE)/1000/$H112</f>
        <v>0.2505621471</v>
      </c>
      <c r="W112" s="61">
        <f>VLOOKUP(Calc_Targetkreise!$D112,EW_Erg_09_14_Kreise!$A$7:$BK$412,Calc_Targetkreise!W$5,FALSE)/1000/CK112</f>
        <v>0.2891445216</v>
      </c>
      <c r="X112" s="61">
        <f>VLOOKUP($D112,EW_19_Kreise!$A$6:$CQ$406,Calc_Targetkreise!X$5,FALSE)/1000/F112</f>
        <v>0.2300672985</v>
      </c>
      <c r="Y112" s="63">
        <f>VLOOKUP($D112,BW_17_Kreise!$B$7:$CC$410,Calc_Targetkreise!Y$5,FALSE)/1000/$G112</f>
        <v>0.3066386752</v>
      </c>
      <c r="Z112" s="61">
        <f>VLOOKUP(Calc_Targetkreise!$D112,EW_Erg_09_14_Kreise!$A$7:$BK$412,Calc_Targetkreise!Z$5,FALSE)/1000/$H112</f>
        <v>0.3966191643</v>
      </c>
      <c r="AA112" s="61">
        <f>VLOOKUP(Calc_Targetkreise!$D112,EW_Erg_09_14_Kreise!$A$7:$BK$412,Calc_Targetkreise!AA$5,FALSE)/1000/$H112</f>
        <v>0.2602433681</v>
      </c>
      <c r="AB112" s="61">
        <f>VLOOKUP($D112,EW_19_Kreise!$A$6:$CQ$406,Calc_Targetkreise!AB$5,FALSE)/1000/F112</f>
        <v>0.2438431282</v>
      </c>
      <c r="AC112" s="63">
        <f>VLOOKUP($D112,BW_17_Kreise!$B$7:$CC$410,Calc_Targetkreise!AC$5,FALSE)/1000/$G112</f>
        <v>0.08382758823</v>
      </c>
      <c r="AD112" s="61">
        <f>VLOOKUP(Calc_Targetkreise!$D112,EW_Erg_09_14_Kreise!$A$7:$BK$412,Calc_Targetkreise!AD$5,FALSE)/1000/$H112</f>
        <v>0.1184304709</v>
      </c>
      <c r="AE112" s="62">
        <f>IF(AC112&lt;Master_sheet_Kriterien!$J$54,1,IF(AC112&lt;Master_sheet_Kriterien!$K$54,2,IF(AC112&lt;Master_sheet_Kriterien!$L$54,3,IF(AC112&lt;Master_sheet_Kriterien!$M$54,4,5))))</f>
        <v>3</v>
      </c>
      <c r="AF112" s="61">
        <f>VLOOKUP(Calc_Targetkreise!$D112,EW_Erg_09_14_Kreise!$A$7:$BK$412,Calc_Targetkreise!AF$5,FALSE)/1000/$H112</f>
        <v>0.1140851282</v>
      </c>
      <c r="AG112" s="63">
        <f>VLOOKUP($D112,BW_17_Kreise!$B$7:$CC$410,Calc_Targetkreise!AG$5,FALSE)/1000/$G112</f>
        <v>0.1067835261</v>
      </c>
      <c r="AH112" s="61">
        <f>VLOOKUP(Calc_Targetkreise!$D112,EW_Erg_09_14_Kreise!$A$7:$BK$412,Calc_Targetkreise!AH$5,FALSE)/1000/$H112</f>
        <v>0.03197188903</v>
      </c>
      <c r="AI112" s="61">
        <f>VLOOKUP(Calc_Targetkreise!$D112,EW_Erg_09_14_Kreise!$A$7:$BK$412,Calc_Targetkreise!AI$5,FALSE)/1000/$H112</f>
        <v>0.0681372868</v>
      </c>
      <c r="AJ112" s="63">
        <f>VLOOKUP($D112,BW_17_Kreise!$B$7:$CC$410,Calc_Targetkreise!AJ$5,FALSE)/1000/$G112</f>
        <v>0.101312467</v>
      </c>
      <c r="AK112" s="61">
        <f>VLOOKUP(Calc_Targetkreise!$D112,EW_Erg_09_14_Kreise!$A$7:$BK$412,Calc_Targetkreise!AK$5,FALSE)/1000/$H112</f>
        <v>0.0668069323</v>
      </c>
      <c r="AL112" s="61">
        <f>VLOOKUP(Calc_Targetkreise!$D112,EW_Erg_09_14_Kreise!$A$7:$BK$412,Calc_Targetkreise!AL$5,FALSE)/1000/$H112</f>
        <v>0.05476867015</v>
      </c>
      <c r="AM112" s="61">
        <f>VLOOKUP($D112,EW_19_Kreise!$A$6:$CQ$406,Calc_Targetkreise!AM$5,FALSE)/1000/F112</f>
        <v>0.09482585673</v>
      </c>
      <c r="AN112" s="63">
        <f>VLOOKUP($D112,BW_17_Kreise!$B$7:$CC$410,Calc_Targetkreise!AN$5,FALSE)/1000/$G112</f>
        <v>0.1045471451</v>
      </c>
      <c r="AO112" s="61">
        <f>VLOOKUP(Calc_Targetkreise!$D112,EW_Erg_09_14_Kreise!$A$7:$BK$412,Calc_Targetkreise!AO$5,FALSE)/1000/$H112</f>
        <v>0.05695941696</v>
      </c>
      <c r="AP112" s="61">
        <f>VLOOKUP(Calc_Targetkreise!$D112,EW_Erg_09_14_Kreise!$A$7:$BK$412,Calc_Targetkreise!AP$5,FALSE)/1000/$H112</f>
        <v>0.0003108980616</v>
      </c>
      <c r="AQ112" s="61">
        <f t="shared" ref="AQ112:AR112" si="457">1-U112-Y112-AC112-AG112-AJ112-AN112</f>
        <v>0.04825591638</v>
      </c>
      <c r="AR112" s="61">
        <f t="shared" si="457"/>
        <v>0.07864997939</v>
      </c>
      <c r="AS112" s="61">
        <f t="shared" si="11"/>
        <v>0.2133101271</v>
      </c>
      <c r="AT112" s="63">
        <f>VLOOKUP($D112,BW_17_Kreise!$B$7:$CC$410,Calc_Targetkreise!AT$5,FALSE)/1000/$G112</f>
        <v>0.005035527629</v>
      </c>
      <c r="AU112" s="61">
        <f>VLOOKUP(Calc_Targetkreise!$D112,EW_Erg_09_14_Kreise!$A$7:$BK$412,Calc_Targetkreise!AU$5,FALSE)/1000/$H112</f>
        <v>0.01760550651</v>
      </c>
      <c r="AV112" s="62">
        <f>IF(AU112&lt;Master_sheet_Kriterien!$J$44,1,IF(AU112&lt;Master_sheet_Kriterien!$K$44,2,IF(AU112&lt;Master_sheet_Kriterien!$L$44,3,IF(AU112&lt;Master_sheet_Kriterien!$M$44,4,5))))</f>
        <v>5</v>
      </c>
      <c r="AW112" s="61">
        <f>VLOOKUP(Calc_Targetkreise!$D112,EW_Erg_09_14_Kreise!$A$7:$BK$412,Calc_Targetkreise!AW$5,FALSE)/1000/$H112</f>
        <v>0.008958202286</v>
      </c>
      <c r="AX112" s="61">
        <f>VLOOKUP($D112,EW_19_Kreise!$A$6:$CQ$406,Calc_Targetkreise!AX$5,FALSE)/1000/F112</f>
        <v>0.007173644759</v>
      </c>
      <c r="AY112" s="62">
        <f>IF(AX112&lt;Master_sheet_Kriterien!$J$56,1,IF(AX112&lt;Master_sheet_Kriterien!$K$56,2,IF(AX112&lt;Master_sheet_Kriterien!$L$56,3,IF(AX112&lt;Master_sheet_Kriterien!$M$56,4,5))))</f>
        <v>4</v>
      </c>
      <c r="AZ112" s="64">
        <f>VLOOKUP($D112,EW_19_Kreise!$A$6:$CQ$406,Calc_Targetkreise!AZ$5,FALSE)</f>
        <v>1180</v>
      </c>
      <c r="BA112" s="62">
        <f>IF(AZ112&lt;Master_sheet_Kriterien!$J$57,1,IF(AZ112&lt;Master_sheet_Kriterien!$K$57,2,IF(AZ112&lt;Master_sheet_Kriterien!$L$57,3,IF(AZ112&lt;Master_sheet_Kriterien!$M$56,4,5))))</f>
        <v>5</v>
      </c>
      <c r="BB112" s="59">
        <f>VLOOKUP($D112,Struktur_daten_BW_2017!$B$7:$AH$452,Calc_Targetkreise!BB$5,FALSE)</f>
        <v>2673.9</v>
      </c>
      <c r="BC112" s="62">
        <f>IF(BB112&lt;Master_sheet_Kriterien!$J$8,1,IF(BB112&lt;Master_sheet_Kriterien!$K$8,2,IF(BB112&lt;Master_sheet_Kriterien!$L$8,3,IF(BB112&lt;Master_sheet_Kriterien!$M$8,4,5))))</f>
        <v>5</v>
      </c>
      <c r="BD112" s="65">
        <f t="shared" si="12"/>
        <v>24.5818</v>
      </c>
      <c r="BE112" s="62">
        <f>IF(BD112&lt;Master_sheet_Kriterien!$J$10,1,IF(BD112&lt;Master_sheet_Kriterien!$K$10,2,IF(BD112&lt;Master_sheet_Kriterien!$L$10,3,IF(BD112&lt;Master_sheet_Kriterien!$M$10,4,5))))</f>
        <v>3</v>
      </c>
      <c r="BF112" s="65">
        <f>VLOOKUP($D112,Struktur_daten_BW_2017!$B$7:$AH$452,Calc_Targetkreise!BF$5,FALSE)</f>
        <v>8.9</v>
      </c>
      <c r="BG112" s="62">
        <f>IF(BF112&lt;Master_sheet_Kriterien!$J$12,1,IF(BF112&lt;Master_sheet_Kriterien!$K$12,2,IF(BF112&lt;Master_sheet_Kriterien!$L$12,3,IF(BF112&lt;Master_sheet_Kriterien!$M$12,4,5))))</f>
        <v>5</v>
      </c>
      <c r="BH112" s="65">
        <f>VLOOKUP($D112,Struktur_daten_BW_2017!$B$7:$AH$452,Calc_Targetkreise!BH$5,FALSE)</f>
        <v>14.4</v>
      </c>
      <c r="BI112" s="62">
        <f>IF(BH112&lt;Master_sheet_Kriterien!$J$14,1,IF(BH112&lt;Master_sheet_Kriterien!$K$14,2,IF(BH112&lt;Master_sheet_Kriterien!$L$14,3,IF(BH112&lt;Master_sheet_Kriterien!$M$14,4,5))))</f>
        <v>5</v>
      </c>
      <c r="BJ112" s="65">
        <f>VLOOKUP($D112,Struktur_daten_BW_2017!$B$7:$AH$452,Calc_Targetkreise!BJ$5,FALSE)</f>
        <v>34.2</v>
      </c>
      <c r="BK112" s="62">
        <f>IF(BJ112&lt;Master_sheet_Kriterien!$J$16,1,IF(BJ112&lt;Master_sheet_Kriterien!$K$16,2,IF(BJ112&lt;Master_sheet_Kriterien!$L$16,3,IF(BJ112&lt;Master_sheet_Kriterien!$M$16,4,5))))</f>
        <v>1</v>
      </c>
      <c r="BL112" s="65">
        <f>VLOOKUP($D112,Struktur_daten_BW_2017!$B$7:$AH$452,Calc_Targetkreise!BL$5,FALSE)</f>
        <v>16.6</v>
      </c>
      <c r="BM112" s="62">
        <f>IF(BL112&lt;Master_sheet_Kriterien!$J$18,1,IF(BL112&lt;Master_sheet_Kriterien!$K$18,2,IF(BL112&lt;Master_sheet_Kriterien!$L$18,3,IF(BL112&lt;Master_sheet_Kriterien!$M$18,4,5))))</f>
        <v>3</v>
      </c>
      <c r="BN112" s="65">
        <f>VLOOKUP($D112,Struktur_daten_BW_2017!$B$7:$AH$452,Calc_Targetkreise!BN$5,FALSE)</f>
        <v>11.7</v>
      </c>
      <c r="BO112" s="62">
        <f>IF(BN112&lt;Master_sheet_Kriterien!$J$20,1,IF(BN112&lt;Master_sheet_Kriterien!$K$20,2,IF(BN112&lt;Master_sheet_Kriterien!$L$20,3,IF(BN112&lt;Master_sheet_Kriterien!$M$20,4,5))))</f>
        <v>4</v>
      </c>
      <c r="BP112" s="59">
        <f>VLOOKUP($D112,Struktur_daten_BW_2017!$B$7:$AH$452,Calc_Targetkreise!BP$5,FALSE)</f>
        <v>19422</v>
      </c>
      <c r="BQ112" s="62">
        <f>IF(BP112&lt;Master_sheet_Kriterien!$J$38,1,IF(BP112&lt;Master_sheet_Kriterien!$K$38,2,IF(BP112&lt;Master_sheet_Kriterien!$L$38,3,IF(BP112&lt;Master_sheet_Kriterien!$M$38,4,5))))</f>
        <v>2</v>
      </c>
      <c r="BR112" s="65">
        <f>VLOOKUP($D112,Struktur_daten_BW_2017!$B$7:$AH$452,Calc_Targetkreise!BR$5,FALSE)</f>
        <v>41.3</v>
      </c>
      <c r="BS112" s="62">
        <f>IF(BR112&lt;Master_sheet_Kriterien!$J$24,1,IF(BR112&lt;Master_sheet_Kriterien!$K$24,2,IF(BR112&lt;Master_sheet_Kriterien!$L$24,3,IF(BR112&lt;Master_sheet_Kriterien!$M$24,4,5))))</f>
        <v>5</v>
      </c>
      <c r="BT112" s="65">
        <f>VLOOKUP($D112,Struktur_daten_BW_2017!$B$7:$AH$452,Calc_Targetkreise!BT$5,FALSE)</f>
        <v>13.6</v>
      </c>
      <c r="BU112" s="62">
        <f>IF(BT112&lt;Master_sheet_Kriterien!$J$26,1,IF(BT112&lt;Master_sheet_Kriterien!$K$26,2,IF(BT112&lt;Master_sheet_Kriterien!$L$26,3,IF(BT112&lt;Master_sheet_Kriterien!$M$26,4,5))))</f>
        <v>3</v>
      </c>
      <c r="BV112" s="65">
        <f t="shared" si="13"/>
        <v>3.75632</v>
      </c>
      <c r="BW112" s="62">
        <f>IF(BV112&lt;Master_sheet_Kriterien!$J$28,1,IF(BV112&lt;Master_sheet_Kriterien!$K$28,2,IF(BV112&lt;Master_sheet_Kriterien!$L$28,3,IF(BV112&lt;Master_sheet_Kriterien!$M$28,4,5))))</f>
        <v>2</v>
      </c>
      <c r="BX112" s="65">
        <f>VLOOKUP($D112,Struktur_daten_BW_2017!$B$7:$AH$452,Calc_Targetkreise!BX$5,FALSE)</f>
        <v>20.58823529</v>
      </c>
      <c r="BY112" s="62">
        <f>IF(BX112&lt;Master_sheet_Kriterien!$J$30,1,IF(BX112&lt;Master_sheet_Kriterien!$K$30,2,IF(BX112&lt;Master_sheet_Kriterien!$L$30,3,IF(BX112&lt;Master_sheet_Kriterien!$M$30,4,5))))</f>
        <v>3</v>
      </c>
      <c r="BZ112" s="65">
        <f t="shared" si="458"/>
        <v>54.3</v>
      </c>
      <c r="CA112" s="62">
        <f>IF(BZ112&lt;Master_sheet_Kriterien!$J$32,1,IF(BZ112&lt;Master_sheet_Kriterien!$K$32,2,IF(BZ112&lt;Master_sheet_Kriterien!$L$32,3,IF(BZ112&lt;Master_sheet_Kriterien!$M$32,4,5))))</f>
        <v>4</v>
      </c>
      <c r="CB112" s="65">
        <f t="shared" si="459"/>
        <v>19.65966691</v>
      </c>
      <c r="CC112" s="62">
        <f>IF(CB112&lt;Master_sheet_Kriterien!$J$34,1,IF(CB112&lt;Master_sheet_Kriterien!$K$34,2,IF(CB112&lt;Master_sheet_Kriterien!$L$34,3,IF(CB112&lt;Master_sheet_Kriterien!$M$34,4,5))))</f>
        <v>5</v>
      </c>
      <c r="CD112" s="65">
        <f>100-VLOOKUP($D112,Struktur_daten_BW_2017!$B$7:$AH$452,Calc_Targetkreise!CD$5,FALSE)</f>
        <v>69.6</v>
      </c>
      <c r="CE112" s="62">
        <f>IF(CD112&lt;Master_sheet_Kriterien!$J$40,1,IF(CD112&lt;Master_sheet_Kriterien!$K$40,2,IF(CD112&lt;Master_sheet_Kriterien!$L$40,3,IF(CD112&lt;Master_sheet_Kriterien!$M$40,4,5))))</f>
        <v>5</v>
      </c>
      <c r="CF112" s="61"/>
      <c r="CG112" s="59">
        <f>VLOOKUP($D112,EW_19_Kreise!$A$6:$CQ$406,Calc_Targetkreise!CG$5,FALSE)/1000</f>
        <v>271.416</v>
      </c>
      <c r="CH112" s="59">
        <f>VLOOKUP($D112,BW_17_Kreise!$B$7:$CC$410,Calc_Targetkreise!CH$5,FALSE)/1000</f>
        <v>273.708</v>
      </c>
      <c r="CI112" s="59">
        <f>VLOOKUP($D112,EW_Erg_09_14_Kreise!$A$10:$BK$412,Calc_Targetkreise!CI$5,FALSE)/1000</f>
        <v>279.538</v>
      </c>
      <c r="CJ112" s="59">
        <f>VLOOKUP($D112,EW_Erg_09_14_Kreise!$A$10:$BK$412,Calc_Targetkreise!CJ$5,FALSE)/1000</f>
        <v>285.881</v>
      </c>
      <c r="CK112" s="59">
        <f>VLOOKUP($D112,EW_Erg_09_14_Kreise!$A$10:$BK$412,Calc_Targetkreise!CK$5,FALSE)/1000</f>
        <v>108.489</v>
      </c>
      <c r="CL112" s="45">
        <f>569+2000+6047+491+43015+2178</f>
        <v>54300</v>
      </c>
      <c r="CM112" s="59">
        <f>VLOOKUP($D112,Struktur_daten_BW_2017!$B$7:$AH$452,Calc_Targetkreise!CM$5,FALSE)</f>
        <v>276.2</v>
      </c>
      <c r="CN112" s="66">
        <v>23.0</v>
      </c>
      <c r="CO112" s="67">
        <f t="shared" si="16"/>
        <v>0.08327299059</v>
      </c>
      <c r="CP112" s="62">
        <f>IF(CO112&lt;Master_sheet_Kriterien!$J$58,1,IF(CO112&lt;Master_sheet_Kriterien!$K$58,2,IF(CO112&lt;Master_sheet_Kriterien!$L$58,3,IF(CO112&lt;Master_sheet_Kriterien!$M$58,4,5))))</f>
        <v>2</v>
      </c>
      <c r="CQ112" s="66">
        <v>15.0</v>
      </c>
      <c r="CR112" s="67">
        <f t="shared" si="17"/>
        <v>0.05430847212</v>
      </c>
      <c r="CS112" s="62">
        <f>IF(CR112&lt;Master_sheet_Kriterien!$J$59,1,IF(CR112&lt;Master_sheet_Kriterien!$K$59,2,IF(CR112&lt;Master_sheet_Kriterien!$L$59,3,IF(CR112&lt;Master_sheet_Kriterien!$M$59,4,5))))</f>
        <v>2</v>
      </c>
      <c r="CT112" s="66">
        <v>8.0</v>
      </c>
      <c r="CU112" s="44"/>
      <c r="CV112" s="66">
        <v>0.0</v>
      </c>
      <c r="CW112" s="68"/>
      <c r="CY112" s="31">
        <f t="shared" si="18"/>
        <v>5911</v>
      </c>
      <c r="DB112" s="76" t="str">
        <f t="shared" si="19"/>
        <v>Bochum, Stadt</v>
      </c>
      <c r="DC112" s="58">
        <f t="shared" si="20"/>
        <v>18</v>
      </c>
      <c r="DD112" s="77">
        <f t="shared" si="21"/>
        <v>225</v>
      </c>
      <c r="DE112" s="72">
        <f t="shared" si="22"/>
        <v>0.007173644759</v>
      </c>
      <c r="DG112" s="76" t="str">
        <f t="shared" si="23"/>
        <v>Bochum, Stadt</v>
      </c>
      <c r="DH112" s="58" t="str">
        <f t="shared" si="24"/>
        <v>#REF!</v>
      </c>
      <c r="DI112" s="75">
        <f t="shared" si="25"/>
        <v>213.8327299</v>
      </c>
      <c r="DJ112" s="78">
        <f t="shared" si="26"/>
        <v>0.007173644759</v>
      </c>
      <c r="DK112" s="75"/>
      <c r="DL112" s="75"/>
      <c r="DM112" s="75"/>
      <c r="DN112" s="75"/>
      <c r="DO112" s="75"/>
      <c r="DP112" s="44"/>
    </row>
    <row r="113" ht="16.5" customHeight="1">
      <c r="A113" s="58">
        <f t="shared" si="5"/>
        <v>34</v>
      </c>
      <c r="B113" s="58">
        <f t="shared" si="6"/>
        <v>212</v>
      </c>
      <c r="C113" s="58" t="s">
        <v>227</v>
      </c>
      <c r="D113" s="58">
        <v>5913.0</v>
      </c>
      <c r="E113" s="58" t="s">
        <v>270</v>
      </c>
      <c r="F113" s="59">
        <f>VLOOKUP($D113,EW_19_Kreise!$A$6:$CQ$406,Calc_Targetkreise!F$5,FALSE)/1000</f>
        <v>239.528</v>
      </c>
      <c r="G113" s="59">
        <f>VLOOKUP($D113,BW_17_Kreise!$B$7:$CC$410,Calc_Targetkreise!G$5,FALSE)/1000</f>
        <v>297.339</v>
      </c>
      <c r="H113" s="59">
        <f>VLOOKUP($D113,EW_Erg_09_14_Kreise!$A$10:$BK$412,Calc_Targetkreise!H$5,FALSE)/1000</f>
        <v>196.715</v>
      </c>
      <c r="I113" s="60">
        <f t="shared" ref="I113:K113" si="460">F113/CG113</f>
        <v>0.5805402392</v>
      </c>
      <c r="J113" s="60">
        <f t="shared" si="460"/>
        <v>0.7171430914</v>
      </c>
      <c r="K113" s="60">
        <f t="shared" si="460"/>
        <v>0.4672576419</v>
      </c>
      <c r="L113" s="61">
        <f t="shared" ref="L113:M113" si="461">1-(T113+X113)</f>
        <v>0.5785085668</v>
      </c>
      <c r="M113" s="61">
        <f t="shared" si="461"/>
        <v>0.4426361829</v>
      </c>
      <c r="N113" s="62">
        <f>IF(L113&lt;Master_sheet_Kriterien!$J$46,1,IF(L113&lt;Master_sheet_Kriterien!$K$46,2,IF(L113&lt;Master_sheet_Kriterien!$L$46,3,IF(L113&lt;Master_sheet_Kriterien!$M$46,4,5))))</f>
        <v>5</v>
      </c>
      <c r="O113" s="62">
        <f>IF(M113&lt;Master_sheet_Kriterien!$J$46,1,IF(M113&lt;Master_sheet_Kriterien!$K$46,2,IF(M113&lt;Master_sheet_Kriterien!$L$46,3,IF(M113&lt;Master_sheet_Kriterien!$M$46,4,5))))</f>
        <v>3</v>
      </c>
      <c r="P113" s="61">
        <f t="shared" ref="P113:Q113" si="462">1-(T113+AM113)</f>
        <v>0.7154027922</v>
      </c>
      <c r="Q113" s="61">
        <f t="shared" si="462"/>
        <v>0.6519259162</v>
      </c>
      <c r="R113" s="62">
        <f>IF(P113&lt;Master_sheet_Kriterien!$J$46,1,IF(P113&lt;Master_sheet_Kriterien!$K$46,2,IF(P113&lt;Master_sheet_Kriterien!$L$46,3,IF(P113&lt;Master_sheet_Kriterien!$M$46,4,5))))</f>
        <v>5</v>
      </c>
      <c r="S113" s="62">
        <f>IF(Q113&lt;Master_sheet_Kriterien!$J$46,1,IF(Q113&lt;Master_sheet_Kriterien!$K$46,2,IF(Q113&lt;Master_sheet_Kriterien!$L$46,3,IF(Q113&lt;Master_sheet_Kriterien!$M$46,4,5))))</f>
        <v>5</v>
      </c>
      <c r="T113" s="61">
        <f>VLOOKUP($D113,EW_19_Kreise!$A$6:$CQ$406,Calc_Targetkreise!T$5,FALSE)/1000/F113</f>
        <v>0.1926956347</v>
      </c>
      <c r="U113" s="63">
        <f>VLOOKUP($D113,BW_17_Kreise!$B$7:$CC$410,Calc_Targetkreise!U$5,FALSE)/1000/$G113</f>
        <v>0.2448013883</v>
      </c>
      <c r="V113" s="61">
        <f>VLOOKUP(Calc_Targetkreise!$D113,EW_Erg_09_14_Kreise!$A$7:$BK$412,Calc_Targetkreise!V$5,FALSE)/1000/$H113</f>
        <v>0.2497521795</v>
      </c>
      <c r="W113" s="61">
        <f>VLOOKUP(Calc_Targetkreise!$D113,EW_Erg_09_14_Kreise!$A$7:$BK$412,Calc_Targetkreise!W$5,FALSE)/1000/CK113</f>
        <v>0.2725999559</v>
      </c>
      <c r="X113" s="61">
        <f>VLOOKUP($D113,EW_19_Kreise!$A$6:$CQ$406,Calc_Targetkreise!X$5,FALSE)/1000/F113</f>
        <v>0.2287957984</v>
      </c>
      <c r="Y113" s="63">
        <f>VLOOKUP($D113,BW_17_Kreise!$B$7:$CC$410,Calc_Targetkreise!Y$5,FALSE)/1000/$G113</f>
        <v>0.3125624287</v>
      </c>
      <c r="Z113" s="61">
        <f>VLOOKUP(Calc_Targetkreise!$D113,EW_Erg_09_14_Kreise!$A$7:$BK$412,Calc_Targetkreise!Z$5,FALSE)/1000/$H113</f>
        <v>0.3927000991</v>
      </c>
      <c r="AA113" s="61">
        <f>VLOOKUP(Calc_Targetkreise!$D113,EW_Erg_09_14_Kreise!$A$7:$BK$412,Calc_Targetkreise!AA$5,FALSE)/1000/$H113</f>
        <v>0.2852705691</v>
      </c>
      <c r="AB113" s="61">
        <f>VLOOKUP($D113,EW_19_Kreise!$A$6:$CQ$406,Calc_Targetkreise!AB$5,FALSE)/1000/F113</f>
        <v>0.2495073645</v>
      </c>
      <c r="AC113" s="63">
        <f>VLOOKUP($D113,BW_17_Kreise!$B$7:$CC$410,Calc_Targetkreise!AC$5,FALSE)/1000/$G113</f>
        <v>0.08371589331</v>
      </c>
      <c r="AD113" s="61">
        <f>VLOOKUP(Calc_Targetkreise!$D113,EW_Erg_09_14_Kreise!$A$7:$BK$412,Calc_Targetkreise!AD$5,FALSE)/1000/$H113</f>
        <v>0.1251709326</v>
      </c>
      <c r="AE113" s="62">
        <f>IF(AC113&lt;Master_sheet_Kriterien!$J$54,1,IF(AC113&lt;Master_sheet_Kriterien!$K$54,2,IF(AC113&lt;Master_sheet_Kriterien!$L$54,3,IF(AC113&lt;Master_sheet_Kriterien!$M$54,4,5))))</f>
        <v>3</v>
      </c>
      <c r="AF113" s="61">
        <f>VLOOKUP(Calc_Targetkreise!$D113,EW_Erg_09_14_Kreise!$A$7:$BK$412,Calc_Targetkreise!AF$5,FALSE)/1000/$H113</f>
        <v>0.1261367969</v>
      </c>
      <c r="AG113" s="63">
        <f>VLOOKUP($D113,BW_17_Kreise!$B$7:$CC$410,Calc_Targetkreise!AG$5,FALSE)/1000/$G113</f>
        <v>0.1096257134</v>
      </c>
      <c r="AH113" s="61">
        <f>VLOOKUP(Calc_Targetkreise!$D113,EW_Erg_09_14_Kreise!$A$7:$BK$412,Calc_Targetkreise!AH$5,FALSE)/1000/$H113</f>
        <v>0.03028238823</v>
      </c>
      <c r="AI113" s="61">
        <f>VLOOKUP(Calc_Targetkreise!$D113,EW_Erg_09_14_Kreise!$A$7:$BK$412,Calc_Targetkreise!AI$5,FALSE)/1000/$H113</f>
        <v>0.08391327555</v>
      </c>
      <c r="AJ113" s="63">
        <f>VLOOKUP($D113,BW_17_Kreise!$B$7:$CC$410,Calc_Targetkreise!AJ$5,FALSE)/1000/$G113</f>
        <v>0.09561476967</v>
      </c>
      <c r="AK113" s="61">
        <f>VLOOKUP(Calc_Targetkreise!$D113,EW_Erg_09_14_Kreise!$A$7:$BK$412,Calc_Targetkreise!AK$5,FALSE)/1000/$H113</f>
        <v>0.0649162494</v>
      </c>
      <c r="AL113" s="61">
        <f>VLOOKUP(Calc_Targetkreise!$D113,EW_Erg_09_14_Kreise!$A$7:$BK$412,Calc_Targetkreise!AL$5,FALSE)/1000/$H113</f>
        <v>0.05672165315</v>
      </c>
      <c r="AM113" s="61">
        <f>VLOOKUP($D113,EW_19_Kreise!$A$6:$CQ$406,Calc_Targetkreise!AM$5,FALSE)/1000/F113</f>
        <v>0.09190157309</v>
      </c>
      <c r="AN113" s="63">
        <f>VLOOKUP($D113,BW_17_Kreise!$B$7:$CC$410,Calc_Targetkreise!AN$5,FALSE)/1000/$G113</f>
        <v>0.1032726955</v>
      </c>
      <c r="AO113" s="61">
        <f>VLOOKUP(Calc_Targetkreise!$D113,EW_Erg_09_14_Kreise!$A$7:$BK$412,Calc_Targetkreise!AO$5,FALSE)/1000/$H113</f>
        <v>0.05944132374</v>
      </c>
      <c r="AP113" s="61">
        <f>VLOOKUP(Calc_Targetkreise!$D113,EW_Erg_09_14_Kreise!$A$7:$BK$412,Calc_Targetkreise!AP$5,FALSE)/1000/$H113</f>
        <v>0.0002033398572</v>
      </c>
      <c r="AQ113" s="61">
        <f t="shared" ref="AQ113:AR113" si="463">1-U113-Y113-AC113-AG113-AJ113-AN113</f>
        <v>0.05040711108</v>
      </c>
      <c r="AR113" s="61">
        <f t="shared" si="463"/>
        <v>0.07773682739</v>
      </c>
      <c r="AS113" s="61">
        <f t="shared" si="11"/>
        <v>0.1751544096</v>
      </c>
      <c r="AT113" s="63">
        <f>VLOOKUP($D113,BW_17_Kreise!$B$7:$CC$410,Calc_Targetkreise!AT$5,FALSE)/1000/$G113</f>
        <v>0.006309296796</v>
      </c>
      <c r="AU113" s="61">
        <f>VLOOKUP(Calc_Targetkreise!$D113,EW_Erg_09_14_Kreise!$A$7:$BK$412,Calc_Targetkreise!AU$5,FALSE)/1000/$H113</f>
        <v>0.02017131383</v>
      </c>
      <c r="AV113" s="62">
        <f>IF(AU113&lt;Master_sheet_Kriterien!$J$44,1,IF(AU113&lt;Master_sheet_Kriterien!$K$44,2,IF(AU113&lt;Master_sheet_Kriterien!$L$44,3,IF(AU113&lt;Master_sheet_Kriterien!$M$44,4,5))))</f>
        <v>5</v>
      </c>
      <c r="AW113" s="61">
        <f>VLOOKUP(Calc_Targetkreise!$D113,EW_Erg_09_14_Kreise!$A$7:$BK$412,Calc_Targetkreise!AW$5,FALSE)/1000/$H113</f>
        <v>0.009384134408</v>
      </c>
      <c r="AX113" s="61">
        <f>VLOOKUP($D113,EW_19_Kreise!$A$6:$CQ$406,Calc_Targetkreise!AX$5,FALSE)/1000/F113</f>
        <v>0.006767476036</v>
      </c>
      <c r="AY113" s="62">
        <f>IF(AX113&lt;Master_sheet_Kriterien!$J$56,1,IF(AX113&lt;Master_sheet_Kriterien!$K$56,2,IF(AX113&lt;Master_sheet_Kriterien!$L$56,3,IF(AX113&lt;Master_sheet_Kriterien!$M$56,4,5))))</f>
        <v>4</v>
      </c>
      <c r="AZ113" s="64">
        <f>VLOOKUP($D113,EW_19_Kreise!$A$6:$CQ$406,Calc_Targetkreise!AZ$5,FALSE)</f>
        <v>1621</v>
      </c>
      <c r="BA113" s="62">
        <f>IF(AZ113&lt;Master_sheet_Kriterien!$J$57,1,IF(AZ113&lt;Master_sheet_Kriterien!$K$57,2,IF(AZ113&lt;Master_sheet_Kriterien!$L$57,3,IF(AZ113&lt;Master_sheet_Kriterien!$M$56,4,5))))</f>
        <v>5</v>
      </c>
      <c r="BB113" s="59">
        <f>VLOOKUP($D113,Struktur_daten_BW_2017!$B$7:$AH$452,Calc_Targetkreise!BB$5,FALSE)</f>
        <v>2103.18276</v>
      </c>
      <c r="BC113" s="62">
        <f>IF(BB113&lt;Master_sheet_Kriterien!$J$8,1,IF(BB113&lt;Master_sheet_Kriterien!$K$8,2,IF(BB113&lt;Master_sheet_Kriterien!$L$8,3,IF(BB113&lt;Master_sheet_Kriterien!$M$8,4,5))))</f>
        <v>5</v>
      </c>
      <c r="BD113" s="65">
        <f t="shared" si="12"/>
        <v>52.1718</v>
      </c>
      <c r="BE113" s="62">
        <f>IF(BD113&lt;Master_sheet_Kriterien!$J$10,1,IF(BD113&lt;Master_sheet_Kriterien!$K$10,2,IF(BD113&lt;Master_sheet_Kriterien!$L$10,3,IF(BD113&lt;Master_sheet_Kriterien!$M$10,4,5))))</f>
        <v>5</v>
      </c>
      <c r="BF113" s="65">
        <f>VLOOKUP($D113,Struktur_daten_BW_2017!$B$7:$AH$452,Calc_Targetkreise!BF$5,FALSE)</f>
        <v>8.9</v>
      </c>
      <c r="BG113" s="62">
        <f>IF(BF113&lt;Master_sheet_Kriterien!$J$12,1,IF(BF113&lt;Master_sheet_Kriterien!$K$12,2,IF(BF113&lt;Master_sheet_Kriterien!$L$12,3,IF(BF113&lt;Master_sheet_Kriterien!$M$12,4,5))))</f>
        <v>5</v>
      </c>
      <c r="BH113" s="65">
        <f>VLOOKUP($D113,Struktur_daten_BW_2017!$B$7:$AH$452,Calc_Targetkreise!BH$5,FALSE)</f>
        <v>14.2</v>
      </c>
      <c r="BI113" s="62">
        <f>IF(BH113&lt;Master_sheet_Kriterien!$J$14,1,IF(BH113&lt;Master_sheet_Kriterien!$K$14,2,IF(BH113&lt;Master_sheet_Kriterien!$L$14,3,IF(BH113&lt;Master_sheet_Kriterien!$M$14,4,5))))</f>
        <v>5</v>
      </c>
      <c r="BJ113" s="65">
        <f>VLOOKUP($D113,Struktur_daten_BW_2017!$B$7:$AH$452,Calc_Targetkreise!BJ$5,FALSE)</f>
        <v>34.7</v>
      </c>
      <c r="BK113" s="62">
        <f>IF(BJ113&lt;Master_sheet_Kriterien!$J$16,1,IF(BJ113&lt;Master_sheet_Kriterien!$K$16,2,IF(BJ113&lt;Master_sheet_Kriterien!$L$16,3,IF(BJ113&lt;Master_sheet_Kriterien!$M$16,4,5))))</f>
        <v>1</v>
      </c>
      <c r="BL113" s="65">
        <f>VLOOKUP($D113,Struktur_daten_BW_2017!$B$7:$AH$452,Calc_Targetkreise!BL$5,FALSE)</f>
        <v>15.6</v>
      </c>
      <c r="BM113" s="62">
        <f>IF(BL113&lt;Master_sheet_Kriterien!$J$18,1,IF(BL113&lt;Master_sheet_Kriterien!$K$18,2,IF(BL113&lt;Master_sheet_Kriterien!$L$18,3,IF(BL113&lt;Master_sheet_Kriterien!$M$18,4,5))))</f>
        <v>2</v>
      </c>
      <c r="BN113" s="65">
        <f>VLOOKUP($D113,Struktur_daten_BW_2017!$B$7:$AH$452,Calc_Targetkreise!BN$5,FALSE)</f>
        <v>10.7</v>
      </c>
      <c r="BO113" s="62">
        <f>IF(BN113&lt;Master_sheet_Kriterien!$J$20,1,IF(BN113&lt;Master_sheet_Kriterien!$K$20,2,IF(BN113&lt;Master_sheet_Kriterien!$L$20,3,IF(BN113&lt;Master_sheet_Kriterien!$M$20,4,5))))</f>
        <v>3</v>
      </c>
      <c r="BP113" s="59">
        <f>VLOOKUP($D113,Struktur_daten_BW_2017!$B$7:$AH$452,Calc_Targetkreise!BP$5,FALSE)</f>
        <v>18206</v>
      </c>
      <c r="BQ113" s="62">
        <f>IF(BP113&lt;Master_sheet_Kriterien!$J$38,1,IF(BP113&lt;Master_sheet_Kriterien!$K$38,2,IF(BP113&lt;Master_sheet_Kriterien!$L$38,3,IF(BP113&lt;Master_sheet_Kriterien!$M$38,4,5))))</f>
        <v>1</v>
      </c>
      <c r="BR113" s="65">
        <f>VLOOKUP($D113,Struktur_daten_BW_2017!$B$7:$AH$452,Calc_Targetkreise!BR$5,FALSE)</f>
        <v>38.1</v>
      </c>
      <c r="BS113" s="62">
        <f>IF(BR113&lt;Master_sheet_Kriterien!$J$24,1,IF(BR113&lt;Master_sheet_Kriterien!$K$24,2,IF(BR113&lt;Master_sheet_Kriterien!$L$24,3,IF(BR113&lt;Master_sheet_Kriterien!$M$24,4,5))))</f>
        <v>4</v>
      </c>
      <c r="BT113" s="65">
        <f>VLOOKUP($D113,Struktur_daten_BW_2017!$B$7:$AH$452,Calc_Targetkreise!BT$5,FALSE)</f>
        <v>13.4</v>
      </c>
      <c r="BU113" s="62">
        <f>IF(BT113&lt;Master_sheet_Kriterien!$J$26,1,IF(BT113&lt;Master_sheet_Kriterien!$K$26,2,IF(BT113&lt;Master_sheet_Kriterien!$L$26,3,IF(BT113&lt;Master_sheet_Kriterien!$M$26,4,5))))</f>
        <v>3</v>
      </c>
      <c r="BV113" s="65">
        <f t="shared" si="13"/>
        <v>7.85508</v>
      </c>
      <c r="BW113" s="62">
        <f>IF(BV113&lt;Master_sheet_Kriterien!$J$28,1,IF(BV113&lt;Master_sheet_Kriterien!$K$28,2,IF(BV113&lt;Master_sheet_Kriterien!$L$28,3,IF(BV113&lt;Master_sheet_Kriterien!$M$28,4,5))))</f>
        <v>5</v>
      </c>
      <c r="BX113" s="65">
        <f>VLOOKUP($D113,Struktur_daten_BW_2017!$B$7:$AH$452,Calc_Targetkreise!BX$5,FALSE)</f>
        <v>21.64179104</v>
      </c>
      <c r="BY113" s="62">
        <f>IF(BX113&lt;Master_sheet_Kriterien!$J$30,1,IF(BX113&lt;Master_sheet_Kriterien!$K$30,2,IF(BX113&lt;Master_sheet_Kriterien!$L$30,3,IF(BX113&lt;Master_sheet_Kriterien!$M$30,4,5))))</f>
        <v>3</v>
      </c>
      <c r="BZ113" s="65">
        <f t="shared" si="458"/>
        <v>51.124</v>
      </c>
      <c r="CA113" s="62">
        <f>IF(BZ113&lt;Master_sheet_Kriterien!$J$32,1,IF(BZ113&lt;Master_sheet_Kriterien!$K$32,2,IF(BZ113&lt;Master_sheet_Kriterien!$L$32,3,IF(BZ113&lt;Master_sheet_Kriterien!$M$32,4,5))))</f>
        <v>4</v>
      </c>
      <c r="CB113" s="65">
        <f t="shared" si="459"/>
        <v>8.721255544</v>
      </c>
      <c r="CC113" s="62">
        <f>IF(CB113&lt;Master_sheet_Kriterien!$J$34,1,IF(CB113&lt;Master_sheet_Kriterien!$K$34,2,IF(CB113&lt;Master_sheet_Kriterien!$L$34,3,IF(CB113&lt;Master_sheet_Kriterien!$M$34,4,5))))</f>
        <v>3</v>
      </c>
      <c r="CD113" s="65">
        <f>100-VLOOKUP($D113,Struktur_daten_BW_2017!$B$7:$AH$452,Calc_Targetkreise!CD$5,FALSE)</f>
        <v>71.95870093</v>
      </c>
      <c r="CE113" s="62">
        <f>IF(CD113&lt;Master_sheet_Kriterien!$J$40,1,IF(CD113&lt;Master_sheet_Kriterien!$K$40,2,IF(CD113&lt;Master_sheet_Kriterien!$L$40,3,IF(CD113&lt;Master_sheet_Kriterien!$M$40,4,5))))</f>
        <v>5</v>
      </c>
      <c r="CF113" s="61"/>
      <c r="CG113" s="59">
        <f>VLOOKUP($D113,EW_19_Kreise!$A$6:$CQ$406,Calc_Targetkreise!CG$5,FALSE)/1000</f>
        <v>412.595</v>
      </c>
      <c r="CH113" s="59">
        <f>VLOOKUP($D113,BW_17_Kreise!$B$7:$CC$410,Calc_Targetkreise!CH$5,FALSE)/1000</f>
        <v>414.616</v>
      </c>
      <c r="CI113" s="59">
        <f>VLOOKUP($D113,EW_Erg_09_14_Kreise!$A$10:$BK$412,Calc_Targetkreise!CI$5,FALSE)/1000</f>
        <v>420.999</v>
      </c>
      <c r="CJ113" s="59">
        <f>VLOOKUP($D113,EW_Erg_09_14_Kreise!$A$10:$BK$412,Calc_Targetkreise!CJ$5,FALSE)/1000</f>
        <v>424.35</v>
      </c>
      <c r="CK113" s="59">
        <f>VLOOKUP($D113,EW_Erg_09_14_Kreise!$A$10:$BK$412,Calc_Targetkreise!CK$5,FALSE)/1000</f>
        <v>167.799</v>
      </c>
      <c r="CL113" s="45">
        <f>14318+2190+34616</f>
        <v>51124</v>
      </c>
      <c r="CM113" s="59">
        <f>VLOOKUP($D113,Struktur_daten_BW_2017!$B$7:$AH$452,Calc_Targetkreise!CM$5,FALSE)</f>
        <v>586.2</v>
      </c>
      <c r="CN113" s="66">
        <v>25.0</v>
      </c>
      <c r="CO113" s="67">
        <f t="shared" si="16"/>
        <v>0.04264756056</v>
      </c>
      <c r="CP113" s="62">
        <f>IF(CO113&lt;Master_sheet_Kriterien!$J$58,1,IF(CO113&lt;Master_sheet_Kriterien!$K$58,2,IF(CO113&lt;Master_sheet_Kriterien!$L$58,3,IF(CO113&lt;Master_sheet_Kriterien!$M$58,4,5))))</f>
        <v>1</v>
      </c>
      <c r="CQ113" s="66">
        <v>25.0</v>
      </c>
      <c r="CR113" s="67">
        <f t="shared" si="17"/>
        <v>0.04264756056</v>
      </c>
      <c r="CS113" s="62">
        <f>IF(CR113&lt;Master_sheet_Kriterien!$J$59,1,IF(CR113&lt;Master_sheet_Kriterien!$K$59,2,IF(CR113&lt;Master_sheet_Kriterien!$L$59,3,IF(CR113&lt;Master_sheet_Kriterien!$M$59,4,5))))</f>
        <v>1</v>
      </c>
      <c r="CT113" s="66">
        <v>0.0</v>
      </c>
      <c r="CU113" s="44"/>
      <c r="CV113" s="66">
        <v>0.0</v>
      </c>
      <c r="CW113" s="68"/>
      <c r="CY113" s="31">
        <f t="shared" si="18"/>
        <v>5913</v>
      </c>
      <c r="DB113" s="76" t="str">
        <f t="shared" si="19"/>
        <v>Dortmund, Stadt</v>
      </c>
      <c r="DC113" s="58">
        <f t="shared" si="20"/>
        <v>34</v>
      </c>
      <c r="DD113" s="77">
        <f t="shared" si="21"/>
        <v>212</v>
      </c>
      <c r="DE113" s="72">
        <f t="shared" si="22"/>
        <v>0.006767476036</v>
      </c>
      <c r="DG113" s="76" t="str">
        <f t="shared" si="23"/>
        <v>Dortmund, Stadt</v>
      </c>
      <c r="DH113" s="58" t="str">
        <f t="shared" si="24"/>
        <v>#REF!</v>
      </c>
      <c r="DI113" s="75">
        <f t="shared" si="25"/>
        <v>206.4264756</v>
      </c>
      <c r="DJ113" s="78">
        <f t="shared" si="26"/>
        <v>0.006767476036</v>
      </c>
      <c r="DK113" s="75"/>
      <c r="DL113" s="75"/>
      <c r="DM113" s="75"/>
      <c r="DN113" s="75"/>
      <c r="DO113" s="75"/>
      <c r="DP113" s="44"/>
    </row>
    <row r="114" ht="16.5" customHeight="1">
      <c r="A114" s="58">
        <f t="shared" si="5"/>
        <v>117</v>
      </c>
      <c r="B114" s="58">
        <f t="shared" si="6"/>
        <v>173</v>
      </c>
      <c r="C114" s="58" t="s">
        <v>227</v>
      </c>
      <c r="D114" s="58">
        <v>5914.0</v>
      </c>
      <c r="E114" s="58" t="s">
        <v>271</v>
      </c>
      <c r="F114" s="59">
        <f>VLOOKUP($D114,EW_19_Kreise!$A$6:$CQ$406,Calc_Targetkreise!F$5,FALSE)/1000</f>
        <v>72.05</v>
      </c>
      <c r="G114" s="59">
        <f>VLOOKUP($D114,BW_17_Kreise!$B$7:$CC$410,Calc_Targetkreise!G$5,FALSE)/1000</f>
        <v>93.17</v>
      </c>
      <c r="H114" s="59">
        <f>VLOOKUP($D114,EW_Erg_09_14_Kreise!$A$10:$BK$412,Calc_Targetkreise!H$5,FALSE)/1000</f>
        <v>64.264</v>
      </c>
      <c r="I114" s="60">
        <f t="shared" ref="I114:K114" si="464">F114/CG114</f>
        <v>0.5518535539</v>
      </c>
      <c r="J114" s="60">
        <f t="shared" si="464"/>
        <v>0.7013172751</v>
      </c>
      <c r="K114" s="60">
        <f t="shared" si="464"/>
        <v>0.4729327956</v>
      </c>
      <c r="L114" s="61">
        <f t="shared" ref="L114:M114" si="465">1-(T114+X114)</f>
        <v>0.5353643303</v>
      </c>
      <c r="M114" s="61">
        <f t="shared" si="465"/>
        <v>0.4218954599</v>
      </c>
      <c r="N114" s="62">
        <f>IF(L114&lt;Master_sheet_Kriterien!$J$46,1,IF(L114&lt;Master_sheet_Kriterien!$K$46,2,IF(L114&lt;Master_sheet_Kriterien!$L$46,3,IF(L114&lt;Master_sheet_Kriterien!$M$46,4,5))))</f>
        <v>5</v>
      </c>
      <c r="O114" s="62">
        <f>IF(M114&lt;Master_sheet_Kriterien!$J$46,1,IF(M114&lt;Master_sheet_Kriterien!$K$46,2,IF(M114&lt;Master_sheet_Kriterien!$L$46,3,IF(M114&lt;Master_sheet_Kriterien!$M$46,4,5))))</f>
        <v>2</v>
      </c>
      <c r="P114" s="61">
        <f t="shared" ref="P114:Q114" si="466">1-(T114+AM114)</f>
        <v>0.6325052047</v>
      </c>
      <c r="Q114" s="61">
        <f t="shared" si="466"/>
        <v>0.5893313298</v>
      </c>
      <c r="R114" s="62">
        <f>IF(P114&lt;Master_sheet_Kriterien!$J$46,1,IF(P114&lt;Master_sheet_Kriterien!$K$46,2,IF(P114&lt;Master_sheet_Kriterien!$L$46,3,IF(P114&lt;Master_sheet_Kriterien!$M$46,4,5))))</f>
        <v>5</v>
      </c>
      <c r="S114" s="62">
        <f>IF(Q114&lt;Master_sheet_Kriterien!$J$46,1,IF(Q114&lt;Master_sheet_Kriterien!$K$46,2,IF(Q114&lt;Master_sheet_Kriterien!$L$46,3,IF(Q114&lt;Master_sheet_Kriterien!$M$46,4,5))))</f>
        <v>5</v>
      </c>
      <c r="T114" s="61">
        <f>VLOOKUP($D114,EW_19_Kreise!$A$6:$CQ$406,Calc_Targetkreise!T$5,FALSE)/1000/F114</f>
        <v>0.2415128383</v>
      </c>
      <c r="U114" s="63">
        <f>VLOOKUP($D114,BW_17_Kreise!$B$7:$CC$410,Calc_Targetkreise!U$5,FALSE)/1000/$G114</f>
        <v>0.2822475046</v>
      </c>
      <c r="V114" s="61">
        <f>VLOOKUP(Calc_Targetkreise!$D114,EW_Erg_09_14_Kreise!$A$7:$BK$412,Calc_Targetkreise!V$5,FALSE)/1000/$H114</f>
        <v>0.3042294286</v>
      </c>
      <c r="W114" s="61">
        <f>VLOOKUP(Calc_Targetkreise!$D114,EW_Erg_09_14_Kreise!$A$7:$BK$412,Calc_Targetkreise!W$5,FALSE)/1000/CK114</f>
        <v>0.341920722</v>
      </c>
      <c r="X114" s="61">
        <f>VLOOKUP($D114,EW_19_Kreise!$A$6:$CQ$406,Calc_Targetkreise!X$5,FALSE)/1000/F114</f>
        <v>0.2231228314</v>
      </c>
      <c r="Y114" s="63">
        <f>VLOOKUP($D114,BW_17_Kreise!$B$7:$CC$410,Calc_Targetkreise!Y$5,FALSE)/1000/$G114</f>
        <v>0.2958570355</v>
      </c>
      <c r="Z114" s="61">
        <f>VLOOKUP(Calc_Targetkreise!$D114,EW_Erg_09_14_Kreise!$A$7:$BK$412,Calc_Targetkreise!Z$5,FALSE)/1000/$H114</f>
        <v>0.3936418524</v>
      </c>
      <c r="AA114" s="61">
        <f>VLOOKUP(Calc_Targetkreise!$D114,EW_Erg_09_14_Kreise!$A$7:$BK$412,Calc_Targetkreise!AA$5,FALSE)/1000/$H114</f>
        <v>0.2159062617</v>
      </c>
      <c r="AB114" s="61">
        <f>VLOOKUP($D114,EW_19_Kreise!$A$6:$CQ$406,Calc_Targetkreise!AB$5,FALSE)/1000/F114</f>
        <v>0.1832061069</v>
      </c>
      <c r="AC114" s="63">
        <f>VLOOKUP($D114,BW_17_Kreise!$B$7:$CC$410,Calc_Targetkreise!AC$5,FALSE)/1000/$G114</f>
        <v>0.05330041859</v>
      </c>
      <c r="AD114" s="61">
        <f>VLOOKUP(Calc_Targetkreise!$D114,EW_Erg_09_14_Kreise!$A$7:$BK$412,Calc_Targetkreise!AD$5,FALSE)/1000/$H114</f>
        <v>0.07856653803</v>
      </c>
      <c r="AE114" s="62">
        <f>IF(AC114&lt;Master_sheet_Kriterien!$J$54,1,IF(AC114&lt;Master_sheet_Kriterien!$K$54,2,IF(AC114&lt;Master_sheet_Kriterien!$L$54,3,IF(AC114&lt;Master_sheet_Kriterien!$M$54,4,5))))</f>
        <v>1</v>
      </c>
      <c r="AF114" s="61">
        <f>VLOOKUP(Calc_Targetkreise!$D114,EW_Erg_09_14_Kreise!$A$7:$BK$412,Calc_Targetkreise!AF$5,FALSE)/1000/$H114</f>
        <v>0.07883107183</v>
      </c>
      <c r="AG114" s="63">
        <f>VLOOKUP($D114,BW_17_Kreise!$B$7:$CC$410,Calc_Targetkreise!AG$5,FALSE)/1000/$G114</f>
        <v>0.1186004079</v>
      </c>
      <c r="AH114" s="61">
        <f>VLOOKUP(Calc_Targetkreise!$D114,EW_Erg_09_14_Kreise!$A$7:$BK$412,Calc_Targetkreise!AH$5,FALSE)/1000/$H114</f>
        <v>0.03404705589</v>
      </c>
      <c r="AI114" s="61">
        <f>VLOOKUP(Calc_Targetkreise!$D114,EW_Erg_09_14_Kreise!$A$7:$BK$412,Calc_Targetkreise!AI$5,FALSE)/1000/$H114</f>
        <v>0.08004481514</v>
      </c>
      <c r="AJ114" s="63">
        <f>VLOOKUP($D114,BW_17_Kreise!$B$7:$CC$410,Calc_Targetkreise!AJ$5,FALSE)/1000/$G114</f>
        <v>0.07457336052</v>
      </c>
      <c r="AK114" s="61">
        <f>VLOOKUP(Calc_Targetkreise!$D114,EW_Erg_09_14_Kreise!$A$7:$BK$412,Calc_Targetkreise!AK$5,FALSE)/1000/$H114</f>
        <v>0.05217540147</v>
      </c>
      <c r="AL114" s="61">
        <f>VLOOKUP(Calc_Targetkreise!$D114,EW_Erg_09_14_Kreise!$A$7:$BK$412,Calc_Targetkreise!AL$5,FALSE)/1000/$H114</f>
        <v>0.04002240757</v>
      </c>
      <c r="AM114" s="61">
        <f>VLOOKUP($D114,EW_19_Kreise!$A$6:$CQ$406,Calc_Targetkreise!AM$5,FALSE)/1000/F114</f>
        <v>0.125981957</v>
      </c>
      <c r="AN114" s="63">
        <f>VLOOKUP($D114,BW_17_Kreise!$B$7:$CC$410,Calc_Targetkreise!AN$5,FALSE)/1000/$G114</f>
        <v>0.1284211656</v>
      </c>
      <c r="AO114" s="61">
        <f>VLOOKUP(Calc_Targetkreise!$D114,EW_Erg_09_14_Kreise!$A$7:$BK$412,Calc_Targetkreise!AO$5,FALSE)/1000/$H114</f>
        <v>0.06314577368</v>
      </c>
      <c r="AP114" s="61">
        <f>VLOOKUP(Calc_Targetkreise!$D114,EW_Erg_09_14_Kreise!$A$7:$BK$412,Calc_Targetkreise!AP$5,FALSE)/1000/$H114</f>
        <v>0.0001556081165</v>
      </c>
      <c r="AQ114" s="61">
        <f t="shared" ref="AQ114:AR114" si="467">1-U114-Y114-AC114-AG114-AJ114-AN114</f>
        <v>0.04700010733</v>
      </c>
      <c r="AR114" s="61">
        <f t="shared" si="467"/>
        <v>0.07419394996</v>
      </c>
      <c r="AS114" s="61">
        <f t="shared" si="11"/>
        <v>0.2431191137</v>
      </c>
      <c r="AT114" s="63">
        <f>VLOOKUP($D114,BW_17_Kreise!$B$7:$CC$410,Calc_Targetkreise!AT$5,FALSE)/1000/$G114</f>
        <v>0.004840613932</v>
      </c>
      <c r="AU114" s="61">
        <f>VLOOKUP(Calc_Targetkreise!$D114,EW_Erg_09_14_Kreise!$A$7:$BK$412,Calc_Targetkreise!AU$5,FALSE)/1000/$H114</f>
        <v>0.01305552098</v>
      </c>
      <c r="AV114" s="62">
        <f>IF(AU114&lt;Master_sheet_Kriterien!$J$44,1,IF(AU114&lt;Master_sheet_Kriterien!$K$44,2,IF(AU114&lt;Master_sheet_Kriterien!$L$44,3,IF(AU114&lt;Master_sheet_Kriterien!$M$44,4,5))))</f>
        <v>4</v>
      </c>
      <c r="AW114" s="61">
        <f>VLOOKUP(Calc_Targetkreise!$D114,EW_Erg_09_14_Kreise!$A$7:$BK$412,Calc_Targetkreise!AW$5,FALSE)/1000/$H114</f>
        <v>0.005944230051</v>
      </c>
      <c r="AX114" s="61">
        <f>VLOOKUP($D114,EW_19_Kreise!$A$6:$CQ$406,Calc_Targetkreise!AX$5,FALSE)/1000/F114</f>
        <v>0.004385843164</v>
      </c>
      <c r="AY114" s="62">
        <f>IF(AX114&lt;Master_sheet_Kriterien!$J$56,1,IF(AX114&lt;Master_sheet_Kriterien!$K$56,2,IF(AX114&lt;Master_sheet_Kriterien!$L$56,3,IF(AX114&lt;Master_sheet_Kriterien!$M$56,4,5))))</f>
        <v>3</v>
      </c>
      <c r="AZ114" s="64">
        <f>VLOOKUP($D114,EW_19_Kreise!$A$6:$CQ$406,Calc_Targetkreise!AZ$5,FALSE)</f>
        <v>316</v>
      </c>
      <c r="BA114" s="62">
        <f>IF(AZ114&lt;Master_sheet_Kriterien!$J$57,1,IF(AZ114&lt;Master_sheet_Kriterien!$K$57,2,IF(AZ114&lt;Master_sheet_Kriterien!$L$57,3,IF(AZ114&lt;Master_sheet_Kriterien!$M$56,4,5))))</f>
        <v>3</v>
      </c>
      <c r="BB114" s="59">
        <f>VLOOKUP($D114,Struktur_daten_BW_2017!$B$7:$AH$452,Calc_Targetkreise!BB$5,FALSE)</f>
        <v>887.3</v>
      </c>
      <c r="BC114" s="62">
        <f>IF(BB114&lt;Master_sheet_Kriterien!$J$8,1,IF(BB114&lt;Master_sheet_Kriterien!$K$8,2,IF(BB114&lt;Master_sheet_Kriterien!$L$8,3,IF(BB114&lt;Master_sheet_Kriterien!$M$8,4,5))))</f>
        <v>4</v>
      </c>
      <c r="BD114" s="65">
        <f t="shared" si="12"/>
        <v>22.4328</v>
      </c>
      <c r="BE114" s="62">
        <f>IF(BD114&lt;Master_sheet_Kriterien!$J$10,1,IF(BD114&lt;Master_sheet_Kriterien!$K$10,2,IF(BD114&lt;Master_sheet_Kriterien!$L$10,3,IF(BD114&lt;Master_sheet_Kriterien!$M$10,4,5))))</f>
        <v>3</v>
      </c>
      <c r="BF114" s="65">
        <f>VLOOKUP($D114,Struktur_daten_BW_2017!$B$7:$AH$452,Calc_Targetkreise!BF$5,FALSE)</f>
        <v>7.8</v>
      </c>
      <c r="BG114" s="62">
        <f>IF(BF114&lt;Master_sheet_Kriterien!$J$12,1,IF(BF114&lt;Master_sheet_Kriterien!$K$12,2,IF(BF114&lt;Master_sheet_Kriterien!$L$12,3,IF(BF114&lt;Master_sheet_Kriterien!$M$12,4,5))))</f>
        <v>3</v>
      </c>
      <c r="BH114" s="65">
        <f>VLOOKUP($D114,Struktur_daten_BW_2017!$B$7:$AH$452,Calc_Targetkreise!BH$5,FALSE)</f>
        <v>11.5</v>
      </c>
      <c r="BI114" s="62">
        <f>IF(BH114&lt;Master_sheet_Kriterien!$J$14,1,IF(BH114&lt;Master_sheet_Kriterien!$K$14,2,IF(BH114&lt;Master_sheet_Kriterien!$L$14,3,IF(BH114&lt;Master_sheet_Kriterien!$M$14,4,5))))</f>
        <v>3</v>
      </c>
      <c r="BJ114" s="65">
        <f>VLOOKUP($D114,Struktur_daten_BW_2017!$B$7:$AH$452,Calc_Targetkreise!BJ$5,FALSE)</f>
        <v>35.4</v>
      </c>
      <c r="BK114" s="62">
        <f>IF(BJ114&lt;Master_sheet_Kriterien!$J$16,1,IF(BJ114&lt;Master_sheet_Kriterien!$K$16,2,IF(BJ114&lt;Master_sheet_Kriterien!$L$16,3,IF(BJ114&lt;Master_sheet_Kriterien!$M$16,4,5))))</f>
        <v>2</v>
      </c>
      <c r="BL114" s="65">
        <f>VLOOKUP($D114,Struktur_daten_BW_2017!$B$7:$AH$452,Calc_Targetkreise!BL$5,FALSE)</f>
        <v>16.9</v>
      </c>
      <c r="BM114" s="62">
        <f>IF(BL114&lt;Master_sheet_Kriterien!$J$18,1,IF(BL114&lt;Master_sheet_Kriterien!$K$18,2,IF(BL114&lt;Master_sheet_Kriterien!$L$18,3,IF(BL114&lt;Master_sheet_Kriterien!$M$18,4,5))))</f>
        <v>4</v>
      </c>
      <c r="BN114" s="65">
        <f>VLOOKUP($D114,Struktur_daten_BW_2017!$B$7:$AH$452,Calc_Targetkreise!BN$5,FALSE)</f>
        <v>12</v>
      </c>
      <c r="BO114" s="62">
        <f>IF(BN114&lt;Master_sheet_Kriterien!$J$20,1,IF(BN114&lt;Master_sheet_Kriterien!$K$20,2,IF(BN114&lt;Master_sheet_Kriterien!$L$20,3,IF(BN114&lt;Master_sheet_Kriterien!$M$20,4,5))))</f>
        <v>5</v>
      </c>
      <c r="BP114" s="59">
        <f>VLOOKUP($D114,Struktur_daten_BW_2017!$B$7:$AH$452,Calc_Targetkreise!BP$5,FALSE)</f>
        <v>21467</v>
      </c>
      <c r="BQ114" s="62">
        <f>IF(BP114&lt;Master_sheet_Kriterien!$J$38,1,IF(BP114&lt;Master_sheet_Kriterien!$K$38,2,IF(BP114&lt;Master_sheet_Kriterien!$L$38,3,IF(BP114&lt;Master_sheet_Kriterien!$M$38,4,5))))</f>
        <v>3</v>
      </c>
      <c r="BR114" s="65">
        <f>VLOOKUP($D114,Struktur_daten_BW_2017!$B$7:$AH$452,Calc_Targetkreise!BR$5,FALSE)</f>
        <v>38.7</v>
      </c>
      <c r="BS114" s="62">
        <f>IF(BR114&lt;Master_sheet_Kriterien!$J$24,1,IF(BR114&lt;Master_sheet_Kriterien!$K$24,2,IF(BR114&lt;Master_sheet_Kriterien!$L$24,3,IF(BR114&lt;Master_sheet_Kriterien!$M$24,4,5))))</f>
        <v>4</v>
      </c>
      <c r="BT114" s="65">
        <f>VLOOKUP($D114,Struktur_daten_BW_2017!$B$7:$AH$452,Calc_Targetkreise!BT$5,FALSE)</f>
        <v>14.2</v>
      </c>
      <c r="BU114" s="62">
        <f>IF(BT114&lt;Master_sheet_Kriterien!$J$26,1,IF(BT114&lt;Master_sheet_Kriterien!$K$26,2,IF(BT114&lt;Master_sheet_Kriterien!$L$26,3,IF(BT114&lt;Master_sheet_Kriterien!$M$26,4,5))))</f>
        <v>4</v>
      </c>
      <c r="BV114" s="65">
        <f t="shared" si="13"/>
        <v>4.08392</v>
      </c>
      <c r="BW114" s="62">
        <f>IF(BV114&lt;Master_sheet_Kriterien!$J$28,1,IF(BV114&lt;Master_sheet_Kriterien!$K$28,2,IF(BV114&lt;Master_sheet_Kriterien!$L$28,3,IF(BV114&lt;Master_sheet_Kriterien!$M$28,4,5))))</f>
        <v>3</v>
      </c>
      <c r="BX114" s="65">
        <f>VLOOKUP($D114,Struktur_daten_BW_2017!$B$7:$AH$452,Calc_Targetkreise!BX$5,FALSE)</f>
        <v>16.1971831</v>
      </c>
      <c r="BY114" s="62">
        <f>IF(BX114&lt;Master_sheet_Kriterien!$J$30,1,IF(BX114&lt;Master_sheet_Kriterien!$K$30,2,IF(BX114&lt;Master_sheet_Kriterien!$L$30,3,IF(BX114&lt;Master_sheet_Kriterien!$M$30,4,5))))</f>
        <v>1</v>
      </c>
      <c r="BZ114" s="65"/>
      <c r="CA114" s="62">
        <f>IF(BZ114&lt;Master_sheet_Kriterien!$J$32,1,IF(BZ114&lt;Master_sheet_Kriterien!$K$32,2,IF(BZ114&lt;Master_sheet_Kriterien!$L$32,3,IF(BZ114&lt;Master_sheet_Kriterien!$M$32,4,5))))</f>
        <v>1</v>
      </c>
      <c r="CB114" s="65"/>
      <c r="CC114" s="62">
        <f>IF(CB114&lt;Master_sheet_Kriterien!$J$34,1,IF(CB114&lt;Master_sheet_Kriterien!$K$34,2,IF(CB114&lt;Master_sheet_Kriterien!$L$34,3,IF(CB114&lt;Master_sheet_Kriterien!$M$34,4,5))))</f>
        <v>1</v>
      </c>
      <c r="CD114" s="65">
        <f>100-VLOOKUP($D114,Struktur_daten_BW_2017!$B$7:$AH$452,Calc_Targetkreise!CD$5,FALSE)</f>
        <v>67.1</v>
      </c>
      <c r="CE114" s="62">
        <f>IF(CD114&lt;Master_sheet_Kriterien!$J$40,1,IF(CD114&lt;Master_sheet_Kriterien!$K$40,2,IF(CD114&lt;Master_sheet_Kriterien!$L$40,3,IF(CD114&lt;Master_sheet_Kriterien!$M$40,4,5))))</f>
        <v>5</v>
      </c>
      <c r="CF114" s="61"/>
      <c r="CG114" s="59">
        <f>VLOOKUP($D114,EW_19_Kreise!$A$6:$CQ$406,Calc_Targetkreise!CG$5,FALSE)/1000</f>
        <v>130.56</v>
      </c>
      <c r="CH114" s="59">
        <f>VLOOKUP($D114,BW_17_Kreise!$B$7:$CC$410,Calc_Targetkreise!CH$5,FALSE)/1000</f>
        <v>132.85</v>
      </c>
      <c r="CI114" s="59">
        <f>VLOOKUP($D114,EW_Erg_09_14_Kreise!$A$10:$BK$412,Calc_Targetkreise!CI$5,FALSE)/1000</f>
        <v>135.884</v>
      </c>
      <c r="CJ114" s="59">
        <f>VLOOKUP($D114,EW_Erg_09_14_Kreise!$A$10:$BK$412,Calc_Targetkreise!CJ$5,FALSE)/1000</f>
        <v>140.585</v>
      </c>
      <c r="CK114" s="59">
        <f>VLOOKUP($D114,EW_Erg_09_14_Kreise!$A$10:$BK$412,Calc_Targetkreise!CK$5,FALSE)/1000</f>
        <v>47.201</v>
      </c>
      <c r="CL114" s="45"/>
      <c r="CM114" s="59">
        <f>VLOOKUP($D114,Struktur_daten_BW_2017!$B$7:$AH$452,Calc_Targetkreise!CM$5,FALSE)</f>
        <v>287.6</v>
      </c>
      <c r="CN114" s="66">
        <v>1.0</v>
      </c>
      <c r="CO114" s="67">
        <f t="shared" si="16"/>
        <v>0.00347705146</v>
      </c>
      <c r="CP114" s="62">
        <f>IF(CO114&lt;Master_sheet_Kriterien!$J$58,1,IF(CO114&lt;Master_sheet_Kriterien!$K$58,2,IF(CO114&lt;Master_sheet_Kriterien!$L$58,3,IF(CO114&lt;Master_sheet_Kriterien!$M$58,4,5))))</f>
        <v>1</v>
      </c>
      <c r="CQ114" s="66">
        <v>1.0</v>
      </c>
      <c r="CR114" s="67">
        <f t="shared" si="17"/>
        <v>0.00347705146</v>
      </c>
      <c r="CS114" s="62">
        <f>IF(CR114&lt;Master_sheet_Kriterien!$J$59,1,IF(CR114&lt;Master_sheet_Kriterien!$K$59,2,IF(CR114&lt;Master_sheet_Kriterien!$L$59,3,IF(CR114&lt;Master_sheet_Kriterien!$M$59,4,5))))</f>
        <v>1</v>
      </c>
      <c r="CT114" s="66">
        <v>0.0</v>
      </c>
      <c r="CU114" s="44"/>
      <c r="CV114" s="66">
        <v>0.0</v>
      </c>
      <c r="CW114" s="68"/>
      <c r="CY114" s="31">
        <f t="shared" si="18"/>
        <v>5914</v>
      </c>
      <c r="DB114" s="76" t="str">
        <f t="shared" si="19"/>
        <v>Hagen, Stadt der FernUniversität</v>
      </c>
      <c r="DC114" s="58">
        <f t="shared" si="20"/>
        <v>117</v>
      </c>
      <c r="DD114" s="77">
        <f t="shared" si="21"/>
        <v>173</v>
      </c>
      <c r="DE114" s="72">
        <f t="shared" si="22"/>
        <v>0.004385843164</v>
      </c>
      <c r="DG114" s="76" t="str">
        <f t="shared" si="23"/>
        <v>Hagen, Stadt der FernUniversität</v>
      </c>
      <c r="DH114" s="58" t="str">
        <f t="shared" si="24"/>
        <v>#REF!</v>
      </c>
      <c r="DI114" s="75">
        <f t="shared" si="25"/>
        <v>167.0347705</v>
      </c>
      <c r="DJ114" s="78">
        <f t="shared" si="26"/>
        <v>0.004385843164</v>
      </c>
      <c r="DK114" s="75"/>
      <c r="DL114" s="75"/>
      <c r="DM114" s="75"/>
      <c r="DN114" s="75"/>
      <c r="DO114" s="75"/>
      <c r="DP114" s="44"/>
    </row>
    <row r="115" ht="16.5" customHeight="1">
      <c r="A115" s="58">
        <f t="shared" si="5"/>
        <v>152</v>
      </c>
      <c r="B115" s="58">
        <f t="shared" si="6"/>
        <v>164</v>
      </c>
      <c r="C115" s="58" t="s">
        <v>227</v>
      </c>
      <c r="D115" s="58">
        <v>5915.0</v>
      </c>
      <c r="E115" s="58" t="s">
        <v>272</v>
      </c>
      <c r="F115" s="59">
        <f>VLOOKUP($D115,EW_19_Kreise!$A$6:$CQ$406,Calc_Targetkreise!F$5,FALSE)/1000</f>
        <v>71.974</v>
      </c>
      <c r="G115" s="59">
        <f>VLOOKUP($D115,BW_17_Kreise!$B$7:$CC$410,Calc_Targetkreise!G$5,FALSE)/1000</f>
        <v>90.727</v>
      </c>
      <c r="H115" s="59">
        <f>VLOOKUP($D115,EW_Erg_09_14_Kreise!$A$10:$BK$412,Calc_Targetkreise!H$5,FALSE)/1000</f>
        <v>66.673</v>
      </c>
      <c r="I115" s="60">
        <f t="shared" ref="I115:K115" si="468">F115/CG115</f>
        <v>0.5726037424</v>
      </c>
      <c r="J115" s="60">
        <f t="shared" si="468"/>
        <v>0.7174249972</v>
      </c>
      <c r="K115" s="60">
        <f t="shared" si="468"/>
        <v>0.5209031603</v>
      </c>
      <c r="L115" s="61">
        <f t="shared" ref="L115:M115" si="469">1-(T115+X115)</f>
        <v>0.4982771556</v>
      </c>
      <c r="M115" s="61">
        <f t="shared" si="469"/>
        <v>0.3798979356</v>
      </c>
      <c r="N115" s="62">
        <f>IF(L115&lt;Master_sheet_Kriterien!$J$46,1,IF(L115&lt;Master_sheet_Kriterien!$K$46,2,IF(L115&lt;Master_sheet_Kriterien!$L$46,3,IF(L115&lt;Master_sheet_Kriterien!$M$46,4,5))))</f>
        <v>4</v>
      </c>
      <c r="O115" s="62">
        <f>IF(M115&lt;Master_sheet_Kriterien!$J$46,1,IF(M115&lt;Master_sheet_Kriterien!$K$46,2,IF(M115&lt;Master_sheet_Kriterien!$L$46,3,IF(M115&lt;Master_sheet_Kriterien!$M$46,4,5))))</f>
        <v>1</v>
      </c>
      <c r="P115" s="61">
        <f t="shared" ref="P115:Q115" si="470">1-(T115+AM115)</f>
        <v>0.6198627282</v>
      </c>
      <c r="Q115" s="61">
        <f t="shared" si="470"/>
        <v>0.582649046</v>
      </c>
      <c r="R115" s="62">
        <f>IF(P115&lt;Master_sheet_Kriterien!$J$46,1,IF(P115&lt;Master_sheet_Kriterien!$K$46,2,IF(P115&lt;Master_sheet_Kriterien!$L$46,3,IF(P115&lt;Master_sheet_Kriterien!$M$46,4,5))))</f>
        <v>5</v>
      </c>
      <c r="S115" s="62">
        <f>IF(Q115&lt;Master_sheet_Kriterien!$J$46,1,IF(Q115&lt;Master_sheet_Kriterien!$K$46,2,IF(Q115&lt;Master_sheet_Kriterien!$L$46,3,IF(Q115&lt;Master_sheet_Kriterien!$M$46,4,5))))</f>
        <v>5</v>
      </c>
      <c r="T115" s="61">
        <f>VLOOKUP($D115,EW_19_Kreise!$A$6:$CQ$406,Calc_Targetkreise!T$5,FALSE)/1000/F115</f>
        <v>0.2711117904</v>
      </c>
      <c r="U115" s="63">
        <f>VLOOKUP($D115,BW_17_Kreise!$B$7:$CC$410,Calc_Targetkreise!U$5,FALSE)/1000/$G115</f>
        <v>0.3059728636</v>
      </c>
      <c r="V115" s="61">
        <f>VLOOKUP(Calc_Targetkreise!$D115,EW_Erg_09_14_Kreise!$A$7:$BK$412,Calc_Targetkreise!V$5,FALSE)/1000/$H115</f>
        <v>0.3722646349</v>
      </c>
      <c r="W115" s="61">
        <f>VLOOKUP(Calc_Targetkreise!$D115,EW_Erg_09_14_Kreise!$A$7:$BK$412,Calc_Targetkreise!W$5,FALSE)/1000/CK115</f>
        <v>0.382217067</v>
      </c>
      <c r="X115" s="61">
        <f>VLOOKUP($D115,EW_19_Kreise!$A$6:$CQ$406,Calc_Targetkreise!X$5,FALSE)/1000/F115</f>
        <v>0.230611054</v>
      </c>
      <c r="Y115" s="63">
        <f>VLOOKUP($D115,BW_17_Kreise!$B$7:$CC$410,Calc_Targetkreise!Y$5,FALSE)/1000/$G115</f>
        <v>0.3141292008</v>
      </c>
      <c r="Z115" s="61">
        <f>VLOOKUP(Calc_Targetkreise!$D115,EW_Erg_09_14_Kreise!$A$7:$BK$412,Calc_Targetkreise!Z$5,FALSE)/1000/$H115</f>
        <v>0.3854483824</v>
      </c>
      <c r="AA115" s="61">
        <f>VLOOKUP(Calc_Targetkreise!$D115,EW_Erg_09_14_Kreise!$A$7:$BK$412,Calc_Targetkreise!AA$5,FALSE)/1000/$H115</f>
        <v>0.2331378519</v>
      </c>
      <c r="AB115" s="61">
        <f>VLOOKUP($D115,EW_19_Kreise!$A$6:$CQ$406,Calc_Targetkreise!AB$5,FALSE)/1000/F115</f>
        <v>0.1924305999</v>
      </c>
      <c r="AC115" s="63">
        <f>VLOOKUP($D115,BW_17_Kreise!$B$7:$CC$410,Calc_Targetkreise!AC$5,FALSE)/1000/$G115</f>
        <v>0.05247610965</v>
      </c>
      <c r="AD115" s="61">
        <f>VLOOKUP(Calc_Targetkreise!$D115,EW_Erg_09_14_Kreise!$A$7:$BK$412,Calc_Targetkreise!AD$5,FALSE)/1000/$H115</f>
        <v>0.06408891155</v>
      </c>
      <c r="AE115" s="62">
        <f>IF(AC115&lt;Master_sheet_Kriterien!$J$54,1,IF(AC115&lt;Master_sheet_Kriterien!$K$54,2,IF(AC115&lt;Master_sheet_Kriterien!$L$54,3,IF(AC115&lt;Master_sheet_Kriterien!$M$54,4,5))))</f>
        <v>1</v>
      </c>
      <c r="AF115" s="61">
        <f>VLOOKUP(Calc_Targetkreise!$D115,EW_Erg_09_14_Kreise!$A$7:$BK$412,Calc_Targetkreise!AF$5,FALSE)/1000/$H115</f>
        <v>0.06651868073</v>
      </c>
      <c r="AG115" s="63">
        <f>VLOOKUP($D115,BW_17_Kreise!$B$7:$CC$410,Calc_Targetkreise!AG$5,FALSE)/1000/$G115</f>
        <v>0.1029572233</v>
      </c>
      <c r="AH115" s="61">
        <f>VLOOKUP(Calc_Targetkreise!$D115,EW_Erg_09_14_Kreise!$A$7:$BK$412,Calc_Targetkreise!AH$5,FALSE)/1000/$H115</f>
        <v>0.02650248226</v>
      </c>
      <c r="AI115" s="61">
        <f>VLOOKUP(Calc_Targetkreise!$D115,EW_Erg_09_14_Kreise!$A$7:$BK$412,Calc_Targetkreise!AI$5,FALSE)/1000/$H115</f>
        <v>0.07475289847</v>
      </c>
      <c r="AJ115" s="63">
        <f>VLOOKUP($D115,BW_17_Kreise!$B$7:$CC$410,Calc_Targetkreise!AJ$5,FALSE)/1000/$G115</f>
        <v>0.07134590585</v>
      </c>
      <c r="AK115" s="61">
        <f>VLOOKUP(Calc_Targetkreise!$D115,EW_Erg_09_14_Kreise!$A$7:$BK$412,Calc_Targetkreise!AK$5,FALSE)/1000/$H115</f>
        <v>0.04643558862</v>
      </c>
      <c r="AL115" s="61">
        <f>VLOOKUP(Calc_Targetkreise!$D115,EW_Erg_09_14_Kreise!$A$7:$BK$412,Calc_Targetkreise!AL$5,FALSE)/1000/$H115</f>
        <v>0.03982121698</v>
      </c>
      <c r="AM115" s="61">
        <f>VLOOKUP($D115,EW_19_Kreise!$A$6:$CQ$406,Calc_Targetkreise!AM$5,FALSE)/1000/F115</f>
        <v>0.1090254814</v>
      </c>
      <c r="AN115" s="63">
        <f>VLOOKUP($D115,BW_17_Kreise!$B$7:$CC$410,Calc_Targetkreise!AN$5,FALSE)/1000/$G115</f>
        <v>0.1113780903</v>
      </c>
      <c r="AO115" s="61">
        <f>VLOOKUP(Calc_Targetkreise!$D115,EW_Erg_09_14_Kreise!$A$7:$BK$412,Calc_Targetkreise!AO$5,FALSE)/1000/$H115</f>
        <v>0.0446957539</v>
      </c>
      <c r="AP115" s="61">
        <f>VLOOKUP(Calc_Targetkreise!$D115,EW_Erg_09_14_Kreise!$A$7:$BK$412,Calc_Targetkreise!AP$5,FALSE)/1000/$H115</f>
        <v>0.0001799829016</v>
      </c>
      <c r="AQ115" s="61">
        <f t="shared" ref="AQ115:AR115" si="471">1-U115-Y115-AC115-AG115-AJ115-AN115</f>
        <v>0.04174060643</v>
      </c>
      <c r="AR115" s="61">
        <f t="shared" si="471"/>
        <v>0.0605642464</v>
      </c>
      <c r="AS115" s="61">
        <f t="shared" si="11"/>
        <v>0.203372302</v>
      </c>
      <c r="AT115" s="63">
        <f>VLOOKUP($D115,BW_17_Kreise!$B$7:$CC$410,Calc_Targetkreise!AT$5,FALSE)/1000/$G115</f>
        <v>0.005466950301</v>
      </c>
      <c r="AU115" s="61">
        <f>VLOOKUP(Calc_Targetkreise!$D115,EW_Erg_09_14_Kreise!$A$7:$BK$412,Calc_Targetkreise!AU$5,FALSE)/1000/$H115</f>
        <v>0.01309375609</v>
      </c>
      <c r="AV115" s="62">
        <f>IF(AU115&lt;Master_sheet_Kriterien!$J$44,1,IF(AU115&lt;Master_sheet_Kriterien!$K$44,2,IF(AU115&lt;Master_sheet_Kriterien!$L$44,3,IF(AU115&lt;Master_sheet_Kriterien!$M$44,4,5))))</f>
        <v>4</v>
      </c>
      <c r="AW115" s="61">
        <f>VLOOKUP(Calc_Targetkreise!$D115,EW_Erg_09_14_Kreise!$A$7:$BK$412,Calc_Targetkreise!AW$5,FALSE)/1000/$H115</f>
        <v>0.005684459976</v>
      </c>
      <c r="AX115" s="61">
        <f>VLOOKUP($D115,EW_19_Kreise!$A$6:$CQ$406,Calc_Targetkreise!AX$5,FALSE)/1000/F115</f>
        <v>0.004459943869</v>
      </c>
      <c r="AY115" s="62">
        <f>IF(AX115&lt;Master_sheet_Kriterien!$J$56,1,IF(AX115&lt;Master_sheet_Kriterien!$K$56,2,IF(AX115&lt;Master_sheet_Kriterien!$L$56,3,IF(AX115&lt;Master_sheet_Kriterien!$M$56,4,5))))</f>
        <v>3</v>
      </c>
      <c r="AZ115" s="64">
        <f>VLOOKUP($D115,EW_19_Kreise!$A$6:$CQ$406,Calc_Targetkreise!AZ$5,FALSE)</f>
        <v>321</v>
      </c>
      <c r="BA115" s="62">
        <f>IF(AZ115&lt;Master_sheet_Kriterien!$J$57,1,IF(AZ115&lt;Master_sheet_Kriterien!$K$57,2,IF(AZ115&lt;Master_sheet_Kriterien!$L$57,3,IF(AZ115&lt;Master_sheet_Kriterien!$M$56,4,5))))</f>
        <v>3</v>
      </c>
      <c r="BB115" s="59">
        <f>VLOOKUP($D115,Struktur_daten_BW_2017!$B$7:$AH$452,Calc_Targetkreise!BB$5,FALSE)</f>
        <v>761.9</v>
      </c>
      <c r="BC115" s="62">
        <f>IF(BB115&lt;Master_sheet_Kriterien!$J$8,1,IF(BB115&lt;Master_sheet_Kriterien!$K$8,2,IF(BB115&lt;Master_sheet_Kriterien!$L$8,3,IF(BB115&lt;Master_sheet_Kriterien!$M$8,4,5))))</f>
        <v>4</v>
      </c>
      <c r="BD115" s="65">
        <f t="shared" si="12"/>
        <v>27.0312</v>
      </c>
      <c r="BE115" s="62">
        <f>IF(BD115&lt;Master_sheet_Kriterien!$J$10,1,IF(BD115&lt;Master_sheet_Kriterien!$K$10,2,IF(BD115&lt;Master_sheet_Kriterien!$L$10,3,IF(BD115&lt;Master_sheet_Kriterien!$M$10,4,5))))</f>
        <v>4</v>
      </c>
      <c r="BF115" s="65">
        <f>VLOOKUP($D115,Struktur_daten_BW_2017!$B$7:$AH$452,Calc_Targetkreise!BF$5,FALSE)</f>
        <v>8.4</v>
      </c>
      <c r="BG115" s="62">
        <f>IF(BF115&lt;Master_sheet_Kriterien!$J$12,1,IF(BF115&lt;Master_sheet_Kriterien!$K$12,2,IF(BF115&lt;Master_sheet_Kriterien!$L$12,3,IF(BF115&lt;Master_sheet_Kriterien!$M$12,4,5))))</f>
        <v>4</v>
      </c>
      <c r="BH115" s="65">
        <f>VLOOKUP($D115,Struktur_daten_BW_2017!$B$7:$AH$452,Calc_Targetkreise!BH$5,FALSE)</f>
        <v>11.7</v>
      </c>
      <c r="BI115" s="62">
        <f>IF(BH115&lt;Master_sheet_Kriterien!$J$14,1,IF(BH115&lt;Master_sheet_Kriterien!$K$14,2,IF(BH115&lt;Master_sheet_Kriterien!$L$14,3,IF(BH115&lt;Master_sheet_Kriterien!$M$14,4,5))))</f>
        <v>3</v>
      </c>
      <c r="BJ115" s="65">
        <f>VLOOKUP($D115,Struktur_daten_BW_2017!$B$7:$AH$452,Calc_Targetkreise!BJ$5,FALSE)</f>
        <v>35.6</v>
      </c>
      <c r="BK115" s="62">
        <f>IF(BJ115&lt;Master_sheet_Kriterien!$J$16,1,IF(BJ115&lt;Master_sheet_Kriterien!$K$16,2,IF(BJ115&lt;Master_sheet_Kriterien!$L$16,3,IF(BJ115&lt;Master_sheet_Kriterien!$M$16,4,5))))</f>
        <v>2</v>
      </c>
      <c r="BL115" s="65">
        <f>VLOOKUP($D115,Struktur_daten_BW_2017!$B$7:$AH$452,Calc_Targetkreise!BL$5,FALSE)</f>
        <v>16.3</v>
      </c>
      <c r="BM115" s="62">
        <f>IF(BL115&lt;Master_sheet_Kriterien!$J$18,1,IF(BL115&lt;Master_sheet_Kriterien!$K$18,2,IF(BL115&lt;Master_sheet_Kriterien!$L$18,3,IF(BL115&lt;Master_sheet_Kriterien!$M$18,4,5))))</f>
        <v>3</v>
      </c>
      <c r="BN115" s="65">
        <f>VLOOKUP($D115,Struktur_daten_BW_2017!$B$7:$AH$452,Calc_Targetkreise!BN$5,FALSE)</f>
        <v>10.9</v>
      </c>
      <c r="BO115" s="62">
        <f>IF(BN115&lt;Master_sheet_Kriterien!$J$20,1,IF(BN115&lt;Master_sheet_Kriterien!$K$20,2,IF(BN115&lt;Master_sheet_Kriterien!$L$20,3,IF(BN115&lt;Master_sheet_Kriterien!$M$20,4,5))))</f>
        <v>3</v>
      </c>
      <c r="BP115" s="59">
        <f>VLOOKUP($D115,Struktur_daten_BW_2017!$B$7:$AH$452,Calc_Targetkreise!BP$5,FALSE)</f>
        <v>18884</v>
      </c>
      <c r="BQ115" s="62">
        <f>IF(BP115&lt;Master_sheet_Kriterien!$J$38,1,IF(BP115&lt;Master_sheet_Kriterien!$K$38,2,IF(BP115&lt;Master_sheet_Kriterien!$L$38,3,IF(BP115&lt;Master_sheet_Kriterien!$M$38,4,5))))</f>
        <v>2</v>
      </c>
      <c r="BR115" s="65">
        <f>VLOOKUP($D115,Struktur_daten_BW_2017!$B$7:$AH$452,Calc_Targetkreise!BR$5,FALSE)</f>
        <v>34.7</v>
      </c>
      <c r="BS115" s="62">
        <f>IF(BR115&lt;Master_sheet_Kriterien!$J$24,1,IF(BR115&lt;Master_sheet_Kriterien!$K$24,2,IF(BR115&lt;Master_sheet_Kriterien!$L$24,3,IF(BR115&lt;Master_sheet_Kriterien!$M$24,4,5))))</f>
        <v>3</v>
      </c>
      <c r="BT115" s="65">
        <f>VLOOKUP($D115,Struktur_daten_BW_2017!$B$7:$AH$452,Calc_Targetkreise!BT$5,FALSE)</f>
        <v>15.8</v>
      </c>
      <c r="BU115" s="62">
        <f>IF(BT115&lt;Master_sheet_Kriterien!$J$26,1,IF(BT115&lt;Master_sheet_Kriterien!$K$26,2,IF(BT115&lt;Master_sheet_Kriterien!$L$26,3,IF(BT115&lt;Master_sheet_Kriterien!$M$26,4,5))))</f>
        <v>5</v>
      </c>
      <c r="BV115" s="65">
        <f t="shared" si="13"/>
        <v>5.08444</v>
      </c>
      <c r="BW115" s="62">
        <f>IF(BV115&lt;Master_sheet_Kriterien!$J$28,1,IF(BV115&lt;Master_sheet_Kriterien!$K$28,2,IF(BV115&lt;Master_sheet_Kriterien!$L$28,3,IF(BV115&lt;Master_sheet_Kriterien!$M$28,4,5))))</f>
        <v>4</v>
      </c>
      <c r="BX115" s="65">
        <f>VLOOKUP($D115,Struktur_daten_BW_2017!$B$7:$AH$452,Calc_Targetkreise!BX$5,FALSE)</f>
        <v>21.51898734</v>
      </c>
      <c r="BY115" s="62">
        <f>IF(BX115&lt;Master_sheet_Kriterien!$J$30,1,IF(BX115&lt;Master_sheet_Kriterien!$K$30,2,IF(BX115&lt;Master_sheet_Kriterien!$L$30,3,IF(BX115&lt;Master_sheet_Kriterien!$M$30,4,5))))</f>
        <v>3</v>
      </c>
      <c r="BZ115" s="65">
        <f>CL115/1000</f>
        <v>4.995</v>
      </c>
      <c r="CA115" s="62">
        <f>IF(BZ115&lt;Master_sheet_Kriterien!$J$32,1,IF(BZ115&lt;Master_sheet_Kriterien!$K$32,2,IF(BZ115&lt;Master_sheet_Kriterien!$L$32,3,IF(BZ115&lt;Master_sheet_Kriterien!$M$32,4,5))))</f>
        <v>1</v>
      </c>
      <c r="CB115" s="65">
        <f>BZ115/CM115*100</f>
        <v>1.552206339</v>
      </c>
      <c r="CC115" s="62">
        <f>IF(CB115&lt;Master_sheet_Kriterien!$J$34,1,IF(CB115&lt;Master_sheet_Kriterien!$K$34,2,IF(CB115&lt;Master_sheet_Kriterien!$L$34,3,IF(CB115&lt;Master_sheet_Kriterien!$M$34,4,5))))</f>
        <v>1</v>
      </c>
      <c r="CD115" s="65">
        <f>100-VLOOKUP($D115,Struktur_daten_BW_2017!$B$7:$AH$452,Calc_Targetkreise!CD$5,FALSE)</f>
        <v>59.5</v>
      </c>
      <c r="CE115" s="62">
        <f>IF(CD115&lt;Master_sheet_Kriterien!$J$40,1,IF(CD115&lt;Master_sheet_Kriterien!$K$40,2,IF(CD115&lt;Master_sheet_Kriterien!$L$40,3,IF(CD115&lt;Master_sheet_Kriterien!$M$40,4,5))))</f>
        <v>4</v>
      </c>
      <c r="CF115" s="61"/>
      <c r="CG115" s="59">
        <f>VLOOKUP($D115,EW_19_Kreise!$A$6:$CQ$406,Calc_Targetkreise!CG$5,FALSE)/1000</f>
        <v>125.696</v>
      </c>
      <c r="CH115" s="59">
        <f>VLOOKUP($D115,BW_17_Kreise!$B$7:$CC$410,Calc_Targetkreise!CH$5,FALSE)/1000</f>
        <v>126.462</v>
      </c>
      <c r="CI115" s="59">
        <f>VLOOKUP($D115,EW_Erg_09_14_Kreise!$A$10:$BK$412,Calc_Targetkreise!CI$5,FALSE)/1000</f>
        <v>127.995</v>
      </c>
      <c r="CJ115" s="59">
        <f>VLOOKUP($D115,EW_Erg_09_14_Kreise!$A$10:$BK$412,Calc_Targetkreise!CJ$5,FALSE)/1000</f>
        <v>129.484</v>
      </c>
      <c r="CK115" s="59">
        <f>VLOOKUP($D115,EW_Erg_09_14_Kreise!$A$10:$BK$412,Calc_Targetkreise!CK$5,FALSE)/1000</f>
        <v>50.003</v>
      </c>
      <c r="CL115" s="45">
        <f>4500+495</f>
        <v>4995</v>
      </c>
      <c r="CM115" s="59">
        <f>VLOOKUP($D115,Struktur_daten_BW_2017!$B$7:$AH$452,Calc_Targetkreise!CM$5,FALSE)</f>
        <v>321.8</v>
      </c>
      <c r="CN115" s="66">
        <v>5.0</v>
      </c>
      <c r="CO115" s="67">
        <f t="shared" si="16"/>
        <v>0.01553760099</v>
      </c>
      <c r="CP115" s="62">
        <f>IF(CO115&lt;Master_sheet_Kriterien!$J$58,1,IF(CO115&lt;Master_sheet_Kriterien!$K$58,2,IF(CO115&lt;Master_sheet_Kriterien!$L$58,3,IF(CO115&lt;Master_sheet_Kriterien!$M$58,4,5))))</f>
        <v>1</v>
      </c>
      <c r="CQ115" s="66">
        <v>5.0</v>
      </c>
      <c r="CR115" s="67">
        <f t="shared" si="17"/>
        <v>0.01553760099</v>
      </c>
      <c r="CS115" s="62">
        <f>IF(CR115&lt;Master_sheet_Kriterien!$J$59,1,IF(CR115&lt;Master_sheet_Kriterien!$K$59,2,IF(CR115&lt;Master_sheet_Kriterien!$L$59,3,IF(CR115&lt;Master_sheet_Kriterien!$M$59,4,5))))</f>
        <v>1</v>
      </c>
      <c r="CT115" s="66">
        <v>0.0</v>
      </c>
      <c r="CU115" s="44"/>
      <c r="CV115" s="66">
        <v>0.0</v>
      </c>
      <c r="CW115" s="68"/>
      <c r="CY115" s="31">
        <f t="shared" si="18"/>
        <v>5915</v>
      </c>
      <c r="DB115" s="76" t="str">
        <f t="shared" si="19"/>
        <v>Hamm, Stadt</v>
      </c>
      <c r="DC115" s="58">
        <f t="shared" si="20"/>
        <v>152</v>
      </c>
      <c r="DD115" s="77">
        <f t="shared" si="21"/>
        <v>164</v>
      </c>
      <c r="DE115" s="72">
        <f t="shared" si="22"/>
        <v>0.004459943869</v>
      </c>
      <c r="DG115" s="76" t="str">
        <f t="shared" si="23"/>
        <v>Hamm, Stadt</v>
      </c>
      <c r="DH115" s="58" t="str">
        <f t="shared" si="24"/>
        <v>#REF!</v>
      </c>
      <c r="DI115" s="75">
        <f t="shared" si="25"/>
        <v>158.155376</v>
      </c>
      <c r="DJ115" s="78">
        <f t="shared" si="26"/>
        <v>0.004459943869</v>
      </c>
      <c r="DK115" s="75"/>
      <c r="DL115" s="75"/>
      <c r="DM115" s="75"/>
      <c r="DN115" s="75"/>
      <c r="DO115" s="75"/>
      <c r="DP115" s="44"/>
    </row>
    <row r="116" ht="16.5" customHeight="1">
      <c r="A116" s="58">
        <f t="shared" si="5"/>
        <v>135</v>
      </c>
      <c r="B116" s="58">
        <f t="shared" si="6"/>
        <v>169</v>
      </c>
      <c r="C116" s="58" t="s">
        <v>227</v>
      </c>
      <c r="D116" s="58">
        <v>5916.0</v>
      </c>
      <c r="E116" s="58" t="s">
        <v>273</v>
      </c>
      <c r="F116" s="59">
        <f>VLOOKUP($D116,EW_19_Kreise!$A$6:$CQ$406,Calc_Targetkreise!F$5,FALSE)/1000</f>
        <v>58.729</v>
      </c>
      <c r="G116" s="59">
        <f>VLOOKUP($D116,BW_17_Kreise!$B$7:$CC$410,Calc_Targetkreise!G$5,FALSE)/1000</f>
        <v>77.846</v>
      </c>
      <c r="H116" s="59">
        <f>VLOOKUP($D116,EW_Erg_09_14_Kreise!$A$10:$BK$412,Calc_Targetkreise!H$5,FALSE)/1000</f>
        <v>49.764</v>
      </c>
      <c r="I116" s="60">
        <f t="shared" ref="I116:K116" si="472">F116/CG116</f>
        <v>0.5307300939</v>
      </c>
      <c r="J116" s="60">
        <f t="shared" si="472"/>
        <v>0.6950597773</v>
      </c>
      <c r="K116" s="60">
        <f t="shared" si="472"/>
        <v>0.4335522991</v>
      </c>
      <c r="L116" s="61">
        <f t="shared" ref="L116:M116" si="473">1-(T116+X116)</f>
        <v>0.531968874</v>
      </c>
      <c r="M116" s="61">
        <f t="shared" si="473"/>
        <v>0.4181460833</v>
      </c>
      <c r="N116" s="62">
        <f>IF(L116&lt;Master_sheet_Kriterien!$J$46,1,IF(L116&lt;Master_sheet_Kriterien!$K$46,2,IF(L116&lt;Master_sheet_Kriterien!$L$46,3,IF(L116&lt;Master_sheet_Kriterien!$M$46,4,5))))</f>
        <v>5</v>
      </c>
      <c r="O116" s="62">
        <f>IF(M116&lt;Master_sheet_Kriterien!$J$46,1,IF(M116&lt;Master_sheet_Kriterien!$K$46,2,IF(M116&lt;Master_sheet_Kriterien!$L$46,3,IF(M116&lt;Master_sheet_Kriterien!$M$46,4,5))))</f>
        <v>2</v>
      </c>
      <c r="P116" s="61">
        <f t="shared" ref="P116:Q116" si="474">1-(T116+AM116)</f>
        <v>0.6671831633</v>
      </c>
      <c r="Q116" s="61">
        <f t="shared" si="474"/>
        <v>0.62454076</v>
      </c>
      <c r="R116" s="62">
        <f>IF(P116&lt;Master_sheet_Kriterien!$J$46,1,IF(P116&lt;Master_sheet_Kriterien!$K$46,2,IF(P116&lt;Master_sheet_Kriterien!$L$46,3,IF(P116&lt;Master_sheet_Kriterien!$M$46,4,5))))</f>
        <v>5</v>
      </c>
      <c r="S116" s="62">
        <f>IF(Q116&lt;Master_sheet_Kriterien!$J$46,1,IF(Q116&lt;Master_sheet_Kriterien!$K$46,2,IF(Q116&lt;Master_sheet_Kriterien!$L$46,3,IF(Q116&lt;Master_sheet_Kriterien!$M$46,4,5))))</f>
        <v>5</v>
      </c>
      <c r="T116" s="61">
        <f>VLOOKUP($D116,EW_19_Kreise!$A$6:$CQ$406,Calc_Targetkreise!T$5,FALSE)/1000/F116</f>
        <v>0.2004120622</v>
      </c>
      <c r="U116" s="63">
        <f>VLOOKUP($D116,BW_17_Kreise!$B$7:$CC$410,Calc_Targetkreise!U$5,FALSE)/1000/$G116</f>
        <v>0.2363769494</v>
      </c>
      <c r="V116" s="61">
        <f>VLOOKUP(Calc_Targetkreise!$D116,EW_Erg_09_14_Kreise!$A$7:$BK$412,Calc_Targetkreise!V$5,FALSE)/1000/$H116</f>
        <v>0.2617956756</v>
      </c>
      <c r="W116" s="61">
        <f>VLOOKUP(Calc_Targetkreise!$D116,EW_Erg_09_14_Kreise!$A$7:$BK$412,Calc_Targetkreise!W$5,FALSE)/1000/CK116</f>
        <v>0.2859008431</v>
      </c>
      <c r="X116" s="61">
        <f>VLOOKUP($D116,EW_19_Kreise!$A$6:$CQ$406,Calc_Targetkreise!X$5,FALSE)/1000/F116</f>
        <v>0.2676190638</v>
      </c>
      <c r="Y116" s="63">
        <f>VLOOKUP($D116,BW_17_Kreise!$B$7:$CC$410,Calc_Targetkreise!Y$5,FALSE)/1000/$G116</f>
        <v>0.3454769673</v>
      </c>
      <c r="Z116" s="61">
        <f>VLOOKUP(Calc_Targetkreise!$D116,EW_Erg_09_14_Kreise!$A$7:$BK$412,Calc_Targetkreise!Z$5,FALSE)/1000/$H116</f>
        <v>0.4305522064</v>
      </c>
      <c r="AA116" s="61">
        <f>VLOOKUP(Calc_Targetkreise!$D116,EW_Erg_09_14_Kreise!$A$7:$BK$412,Calc_Targetkreise!AA$5,FALSE)/1000/$H116</f>
        <v>0.3302789165</v>
      </c>
      <c r="AB116" s="61">
        <f>VLOOKUP($D116,EW_19_Kreise!$A$6:$CQ$406,Calc_Targetkreise!AB$5,FALSE)/1000/F116</f>
        <v>0.1747688535</v>
      </c>
      <c r="AC116" s="63">
        <f>VLOOKUP($D116,BW_17_Kreise!$B$7:$CC$410,Calc_Targetkreise!AC$5,FALSE)/1000/$G116</f>
        <v>0.05325899854</v>
      </c>
      <c r="AD116" s="61">
        <f>VLOOKUP(Calc_Targetkreise!$D116,EW_Erg_09_14_Kreise!$A$7:$BK$412,Calc_Targetkreise!AD$5,FALSE)/1000/$H116</f>
        <v>0.07457197974</v>
      </c>
      <c r="AE116" s="62">
        <f>IF(AC116&lt;Master_sheet_Kriterien!$J$54,1,IF(AC116&lt;Master_sheet_Kriterien!$K$54,2,IF(AC116&lt;Master_sheet_Kriterien!$L$54,3,IF(AC116&lt;Master_sheet_Kriterien!$M$54,4,5))))</f>
        <v>1</v>
      </c>
      <c r="AF116" s="61">
        <f>VLOOKUP(Calc_Targetkreise!$D116,EW_Erg_09_14_Kreise!$A$7:$BK$412,Calc_Targetkreise!AF$5,FALSE)/1000/$H116</f>
        <v>0.08078128768</v>
      </c>
      <c r="AG116" s="63">
        <f>VLOOKUP($D116,BW_17_Kreise!$B$7:$CC$410,Calc_Targetkreise!AG$5,FALSE)/1000/$G116</f>
        <v>0.09233615086</v>
      </c>
      <c r="AH116" s="61">
        <f>VLOOKUP(Calc_Targetkreise!$D116,EW_Erg_09_14_Kreise!$A$7:$BK$412,Calc_Targetkreise!AH$5,FALSE)/1000/$H116</f>
        <v>0.02341049755</v>
      </c>
      <c r="AI116" s="61">
        <f>VLOOKUP(Calc_Targetkreise!$D116,EW_Erg_09_14_Kreise!$A$7:$BK$412,Calc_Targetkreise!AI$5,FALSE)/1000/$H116</f>
        <v>0.06689574793</v>
      </c>
      <c r="AJ116" s="63">
        <f>VLOOKUP($D116,BW_17_Kreise!$B$7:$CC$410,Calc_Targetkreise!AJ$5,FALSE)/1000/$G116</f>
        <v>0.07848829741</v>
      </c>
      <c r="AK116" s="61">
        <f>VLOOKUP(Calc_Targetkreise!$D116,EW_Erg_09_14_Kreise!$A$7:$BK$412,Calc_Targetkreise!AK$5,FALSE)/1000/$H116</f>
        <v>0.0619524154</v>
      </c>
      <c r="AL116" s="61">
        <f>VLOOKUP(Calc_Targetkreise!$D116,EW_Erg_09_14_Kreise!$A$7:$BK$412,Calc_Targetkreise!AL$5,FALSE)/1000/$H116</f>
        <v>0.06508721164</v>
      </c>
      <c r="AM116" s="61">
        <f>VLOOKUP($D116,EW_19_Kreise!$A$6:$CQ$406,Calc_Targetkreise!AM$5,FALSE)/1000/F116</f>
        <v>0.1324047745</v>
      </c>
      <c r="AN116" s="63">
        <f>VLOOKUP($D116,BW_17_Kreise!$B$7:$CC$410,Calc_Targetkreise!AN$5,FALSE)/1000/$G116</f>
        <v>0.1390822907</v>
      </c>
      <c r="AO116" s="61">
        <f>VLOOKUP(Calc_Targetkreise!$D116,EW_Erg_09_14_Kreise!$A$7:$BK$412,Calc_Targetkreise!AO$5,FALSE)/1000/$H116</f>
        <v>0.06478578892</v>
      </c>
      <c r="AP116" s="61">
        <f>VLOOKUP(Calc_Targetkreise!$D116,EW_Erg_09_14_Kreise!$A$7:$BK$412,Calc_Targetkreise!AP$5,FALSE)/1000/$H116</f>
        <v>0.0002411381722</v>
      </c>
      <c r="AQ116" s="61">
        <f t="shared" ref="AQ116:AR116" si="475">1-U116-Y116-AC116-AG116-AJ116-AN116</f>
        <v>0.05498034581</v>
      </c>
      <c r="AR116" s="61">
        <f t="shared" si="475"/>
        <v>0.08293143638</v>
      </c>
      <c r="AS116" s="61">
        <f t="shared" si="11"/>
        <v>0.170814855</v>
      </c>
      <c r="AT116" s="63">
        <f>VLOOKUP($D116,BW_17_Kreise!$B$7:$CC$410,Calc_Targetkreise!AT$5,FALSE)/1000/$G116</f>
        <v>0.006731238599</v>
      </c>
      <c r="AU116" s="61">
        <f>VLOOKUP(Calc_Targetkreise!$D116,EW_Erg_09_14_Kreise!$A$7:$BK$412,Calc_Targetkreise!AU$5,FALSE)/1000/$H116</f>
        <v>0.01744232779</v>
      </c>
      <c r="AV116" s="62">
        <f>IF(AU116&lt;Master_sheet_Kriterien!$J$44,1,IF(AU116&lt;Master_sheet_Kriterien!$K$44,2,IF(AU116&lt;Master_sheet_Kriterien!$L$44,3,IF(AU116&lt;Master_sheet_Kriterien!$M$44,4,5))))</f>
        <v>5</v>
      </c>
      <c r="AW116" s="61">
        <f>VLOOKUP(Calc_Targetkreise!$D116,EW_Erg_09_14_Kreise!$A$7:$BK$412,Calc_Targetkreise!AW$5,FALSE)/1000/$H116</f>
        <v>0.008379551483</v>
      </c>
      <c r="AX116" s="61">
        <f>VLOOKUP($D116,EW_19_Kreise!$A$6:$CQ$406,Calc_Targetkreise!AX$5,FALSE)/1000/F116</f>
        <v>0.004529278551</v>
      </c>
      <c r="AY116" s="62">
        <f>IF(AX116&lt;Master_sheet_Kriterien!$J$56,1,IF(AX116&lt;Master_sheet_Kriterien!$K$56,2,IF(AX116&lt;Master_sheet_Kriterien!$L$56,3,IF(AX116&lt;Master_sheet_Kriterien!$M$56,4,5))))</f>
        <v>3</v>
      </c>
      <c r="AZ116" s="64">
        <f>VLOOKUP($D116,EW_19_Kreise!$A$6:$CQ$406,Calc_Targetkreise!AZ$5,FALSE)</f>
        <v>266</v>
      </c>
      <c r="BA116" s="62">
        <f>IF(AZ116&lt;Master_sheet_Kriterien!$J$57,1,IF(AZ116&lt;Master_sheet_Kriterien!$K$57,2,IF(AZ116&lt;Master_sheet_Kriterien!$L$57,3,IF(AZ116&lt;Master_sheet_Kriterien!$M$56,4,5))))</f>
        <v>2</v>
      </c>
      <c r="BB116" s="59">
        <f>VLOOKUP($D116,Struktur_daten_BW_2017!$B$7:$AH$452,Calc_Targetkreise!BB$5,FALSE)</f>
        <v>3188</v>
      </c>
      <c r="BC116" s="62">
        <f>IF(BB116&lt;Master_sheet_Kriterien!$J$8,1,IF(BB116&lt;Master_sheet_Kriterien!$K$8,2,IF(BB116&lt;Master_sheet_Kriterien!$L$8,3,IF(BB116&lt;Master_sheet_Kriterien!$M$8,4,5))))</f>
        <v>5</v>
      </c>
      <c r="BD116" s="65">
        <f t="shared" si="12"/>
        <v>19.552</v>
      </c>
      <c r="BE116" s="62">
        <f>IF(BD116&lt;Master_sheet_Kriterien!$J$10,1,IF(BD116&lt;Master_sheet_Kriterien!$K$10,2,IF(BD116&lt;Master_sheet_Kriterien!$L$10,3,IF(BD116&lt;Master_sheet_Kriterien!$M$10,4,5))))</f>
        <v>2</v>
      </c>
      <c r="BF116" s="65">
        <f>VLOOKUP($D116,Struktur_daten_BW_2017!$B$7:$AH$452,Calc_Targetkreise!BF$5,FALSE)</f>
        <v>8</v>
      </c>
      <c r="BG116" s="62">
        <f>IF(BF116&lt;Master_sheet_Kriterien!$J$12,1,IF(BF116&lt;Master_sheet_Kriterien!$K$12,2,IF(BF116&lt;Master_sheet_Kriterien!$L$12,3,IF(BF116&lt;Master_sheet_Kriterien!$M$12,4,5))))</f>
        <v>3</v>
      </c>
      <c r="BH116" s="65">
        <f>VLOOKUP($D116,Struktur_daten_BW_2017!$B$7:$AH$452,Calc_Targetkreise!BH$5,FALSE)</f>
        <v>11.4</v>
      </c>
      <c r="BI116" s="62">
        <f>IF(BH116&lt;Master_sheet_Kriterien!$J$14,1,IF(BH116&lt;Master_sheet_Kriterien!$K$14,2,IF(BH116&lt;Master_sheet_Kriterien!$L$14,3,IF(BH116&lt;Master_sheet_Kriterien!$M$14,4,5))))</f>
        <v>3</v>
      </c>
      <c r="BJ116" s="65">
        <f>VLOOKUP($D116,Struktur_daten_BW_2017!$B$7:$AH$452,Calc_Targetkreise!BJ$5,FALSE)</f>
        <v>37.4</v>
      </c>
      <c r="BK116" s="62">
        <f>IF(BJ116&lt;Master_sheet_Kriterien!$J$16,1,IF(BJ116&lt;Master_sheet_Kriterien!$K$16,2,IF(BJ116&lt;Master_sheet_Kriterien!$L$16,3,IF(BJ116&lt;Master_sheet_Kriterien!$M$16,4,5))))</f>
        <v>5</v>
      </c>
      <c r="BL116" s="65">
        <f>VLOOKUP($D116,Struktur_daten_BW_2017!$B$7:$AH$452,Calc_Targetkreise!BL$5,FALSE)</f>
        <v>17.1</v>
      </c>
      <c r="BM116" s="62">
        <f>IF(BL116&lt;Master_sheet_Kriterien!$J$18,1,IF(BL116&lt;Master_sheet_Kriterien!$K$18,2,IF(BL116&lt;Master_sheet_Kriterien!$L$18,3,IF(BL116&lt;Master_sheet_Kriterien!$M$18,4,5))))</f>
        <v>4</v>
      </c>
      <c r="BN116" s="65">
        <f>VLOOKUP($D116,Struktur_daten_BW_2017!$B$7:$AH$452,Calc_Targetkreise!BN$5,FALSE)</f>
        <v>10.9</v>
      </c>
      <c r="BO116" s="62">
        <f>IF(BN116&lt;Master_sheet_Kriterien!$J$20,1,IF(BN116&lt;Master_sheet_Kriterien!$K$20,2,IF(BN116&lt;Master_sheet_Kriterien!$L$20,3,IF(BN116&lt;Master_sheet_Kriterien!$M$20,4,5))))</f>
        <v>3</v>
      </c>
      <c r="BP116" s="59">
        <f>VLOOKUP($D116,Struktur_daten_BW_2017!$B$7:$AH$452,Calc_Targetkreise!BP$5,FALSE)</f>
        <v>18311</v>
      </c>
      <c r="BQ116" s="62">
        <f>IF(BP116&lt;Master_sheet_Kriterien!$J$38,1,IF(BP116&lt;Master_sheet_Kriterien!$K$38,2,IF(BP116&lt;Master_sheet_Kriterien!$L$38,3,IF(BP116&lt;Master_sheet_Kriterien!$M$38,4,5))))</f>
        <v>1</v>
      </c>
      <c r="BR116" s="65">
        <f>VLOOKUP($D116,Struktur_daten_BW_2017!$B$7:$AH$452,Calc_Targetkreise!BR$5,FALSE)</f>
        <v>37.6</v>
      </c>
      <c r="BS116" s="62">
        <f>IF(BR116&lt;Master_sheet_Kriterien!$J$24,1,IF(BR116&lt;Master_sheet_Kriterien!$K$24,2,IF(BR116&lt;Master_sheet_Kriterien!$L$24,3,IF(BR116&lt;Master_sheet_Kriterien!$M$24,4,5))))</f>
        <v>4</v>
      </c>
      <c r="BT116" s="65">
        <f>VLOOKUP($D116,Struktur_daten_BW_2017!$B$7:$AH$452,Calc_Targetkreise!BT$5,FALSE)</f>
        <v>14</v>
      </c>
      <c r="BU116" s="62">
        <f>IF(BT116&lt;Master_sheet_Kriterien!$J$26,1,IF(BT116&lt;Master_sheet_Kriterien!$K$26,2,IF(BT116&lt;Master_sheet_Kriterien!$L$26,3,IF(BT116&lt;Master_sheet_Kriterien!$M$26,4,5))))</f>
        <v>3</v>
      </c>
      <c r="BV116" s="65">
        <f t="shared" si="13"/>
        <v>3.4216</v>
      </c>
      <c r="BW116" s="62">
        <f>IF(BV116&lt;Master_sheet_Kriterien!$J$28,1,IF(BV116&lt;Master_sheet_Kriterien!$K$28,2,IF(BV116&lt;Master_sheet_Kriterien!$L$28,3,IF(BV116&lt;Master_sheet_Kriterien!$M$28,4,5))))</f>
        <v>2</v>
      </c>
      <c r="BX116" s="65">
        <f>VLOOKUP($D116,Struktur_daten_BW_2017!$B$7:$AH$452,Calc_Targetkreise!BX$5,FALSE)</f>
        <v>23.57142857</v>
      </c>
      <c r="BY116" s="62">
        <f>IF(BX116&lt;Master_sheet_Kriterien!$J$30,1,IF(BX116&lt;Master_sheet_Kriterien!$K$30,2,IF(BX116&lt;Master_sheet_Kriterien!$L$30,3,IF(BX116&lt;Master_sheet_Kriterien!$M$30,4,5))))</f>
        <v>3</v>
      </c>
      <c r="BZ116" s="65"/>
      <c r="CA116" s="62">
        <f>IF(BZ116&lt;Master_sheet_Kriterien!$J$32,1,IF(BZ116&lt;Master_sheet_Kriterien!$K$32,2,IF(BZ116&lt;Master_sheet_Kriterien!$L$32,3,IF(BZ116&lt;Master_sheet_Kriterien!$M$32,4,5))))</f>
        <v>1</v>
      </c>
      <c r="CB116" s="65"/>
      <c r="CC116" s="62">
        <f>IF(CB116&lt;Master_sheet_Kriterien!$J$34,1,IF(CB116&lt;Master_sheet_Kriterien!$K$34,2,IF(CB116&lt;Master_sheet_Kriterien!$L$34,3,IF(CB116&lt;Master_sheet_Kriterien!$M$34,4,5))))</f>
        <v>1</v>
      </c>
      <c r="CD116" s="65">
        <f>100-VLOOKUP($D116,Struktur_daten_BW_2017!$B$7:$AH$452,Calc_Targetkreise!CD$5,FALSE)</f>
        <v>69.7</v>
      </c>
      <c r="CE116" s="62">
        <f>IF(CD116&lt;Master_sheet_Kriterien!$J$40,1,IF(CD116&lt;Master_sheet_Kriterien!$K$40,2,IF(CD116&lt;Master_sheet_Kriterien!$L$40,3,IF(CD116&lt;Master_sheet_Kriterien!$M$40,4,5))))</f>
        <v>5</v>
      </c>
      <c r="CF116" s="61"/>
      <c r="CG116" s="59">
        <f>VLOOKUP($D116,EW_19_Kreise!$A$6:$CQ$406,Calc_Targetkreise!CG$5,FALSE)/1000</f>
        <v>110.657</v>
      </c>
      <c r="CH116" s="59">
        <f>VLOOKUP($D116,BW_17_Kreise!$B$7:$CC$410,Calc_Targetkreise!CH$5,FALSE)/1000</f>
        <v>111.999</v>
      </c>
      <c r="CI116" s="59">
        <f>VLOOKUP($D116,EW_Erg_09_14_Kreise!$A$10:$BK$412,Calc_Targetkreise!CI$5,FALSE)/1000</f>
        <v>114.782</v>
      </c>
      <c r="CJ116" s="59">
        <f>VLOOKUP($D116,EW_Erg_09_14_Kreise!$A$10:$BK$412,Calc_Targetkreise!CJ$5,FALSE)/1000</f>
        <v>118.497</v>
      </c>
      <c r="CK116" s="59">
        <f>VLOOKUP($D116,EW_Erg_09_14_Kreise!$A$10:$BK$412,Calc_Targetkreise!CK$5,FALSE)/1000</f>
        <v>43.648</v>
      </c>
      <c r="CL116" s="45"/>
      <c r="CM116" s="59">
        <f>VLOOKUP($D116,Struktur_daten_BW_2017!$B$7:$AH$452,Calc_Targetkreise!CM$5,FALSE)</f>
        <v>244.4</v>
      </c>
      <c r="CN116" s="66">
        <v>5.0</v>
      </c>
      <c r="CO116" s="67">
        <f t="shared" si="16"/>
        <v>0.02045826514</v>
      </c>
      <c r="CP116" s="62">
        <f>IF(CO116&lt;Master_sheet_Kriterien!$J$58,1,IF(CO116&lt;Master_sheet_Kriterien!$K$58,2,IF(CO116&lt;Master_sheet_Kriterien!$L$58,3,IF(CO116&lt;Master_sheet_Kriterien!$M$58,4,5))))</f>
        <v>1</v>
      </c>
      <c r="CQ116" s="66">
        <v>3.0</v>
      </c>
      <c r="CR116" s="67">
        <f t="shared" si="17"/>
        <v>0.01227495908</v>
      </c>
      <c r="CS116" s="62">
        <f>IF(CR116&lt;Master_sheet_Kriterien!$J$59,1,IF(CR116&lt;Master_sheet_Kriterien!$K$59,2,IF(CR116&lt;Master_sheet_Kriterien!$L$59,3,IF(CR116&lt;Master_sheet_Kriterien!$M$59,4,5))))</f>
        <v>1</v>
      </c>
      <c r="CT116" s="66">
        <v>2.0</v>
      </c>
      <c r="CU116" s="44"/>
      <c r="CV116" s="66">
        <v>0.0</v>
      </c>
      <c r="CW116" s="68"/>
      <c r="CY116" s="31">
        <f t="shared" si="18"/>
        <v>5916</v>
      </c>
      <c r="DB116" s="76" t="str">
        <f t="shared" si="19"/>
        <v>Herne, Stadt</v>
      </c>
      <c r="DC116" s="58">
        <f t="shared" si="20"/>
        <v>135</v>
      </c>
      <c r="DD116" s="77">
        <f t="shared" si="21"/>
        <v>169</v>
      </c>
      <c r="DE116" s="72">
        <f t="shared" si="22"/>
        <v>0.004529278551</v>
      </c>
      <c r="DG116" s="76" t="str">
        <f t="shared" si="23"/>
        <v>Herne, Stadt</v>
      </c>
      <c r="DH116" s="58" t="str">
        <f t="shared" si="24"/>
        <v>#REF!</v>
      </c>
      <c r="DI116" s="75">
        <f t="shared" si="25"/>
        <v>163.2045827</v>
      </c>
      <c r="DJ116" s="78">
        <f t="shared" si="26"/>
        <v>0.004529278551</v>
      </c>
      <c r="DK116" s="75"/>
      <c r="DL116" s="75"/>
      <c r="DM116" s="75"/>
      <c r="DN116" s="75"/>
      <c r="DO116" s="75"/>
      <c r="DP116" s="44"/>
    </row>
    <row r="117" ht="16.5" customHeight="1">
      <c r="A117" s="58">
        <f t="shared" si="5"/>
        <v>101</v>
      </c>
      <c r="B117" s="58">
        <f t="shared" si="6"/>
        <v>178</v>
      </c>
      <c r="C117" s="58" t="s">
        <v>227</v>
      </c>
      <c r="D117" s="58">
        <v>5954.0</v>
      </c>
      <c r="E117" s="58" t="s">
        <v>274</v>
      </c>
      <c r="F117" s="59">
        <f>VLOOKUP($D117,EW_19_Kreise!$A$6:$CQ$406,Calc_Targetkreise!F$5,FALSE)/1000</f>
        <v>155.114</v>
      </c>
      <c r="G117" s="59">
        <f>VLOOKUP($D117,BW_17_Kreise!$B$7:$CC$410,Calc_Targetkreise!G$5,FALSE)/1000</f>
        <v>192.048</v>
      </c>
      <c r="H117" s="59">
        <f>VLOOKUP($D117,EW_Erg_09_14_Kreise!$A$10:$BK$412,Calc_Targetkreise!H$5,FALSE)/1000</f>
        <v>132.249</v>
      </c>
      <c r="I117" s="60">
        <f t="shared" ref="I117:K117" si="476">F117/CG117</f>
        <v>0.6156710049</v>
      </c>
      <c r="J117" s="60">
        <f t="shared" si="476"/>
        <v>0.7589630098</v>
      </c>
      <c r="K117" s="60">
        <f t="shared" si="476"/>
        <v>0.5155966736</v>
      </c>
      <c r="L117" s="61">
        <f t="shared" ref="L117:M117" si="477">1-(T117+X117)</f>
        <v>0.5392678933</v>
      </c>
      <c r="M117" s="61">
        <f t="shared" si="477"/>
        <v>0.4235347413</v>
      </c>
      <c r="N117" s="62">
        <f>IF(L117&lt;Master_sheet_Kriterien!$J$46,1,IF(L117&lt;Master_sheet_Kriterien!$K$46,2,IF(L117&lt;Master_sheet_Kriterien!$L$46,3,IF(L117&lt;Master_sheet_Kriterien!$M$46,4,5))))</f>
        <v>5</v>
      </c>
      <c r="O117" s="62">
        <f>IF(M117&lt;Master_sheet_Kriterien!$J$46,1,IF(M117&lt;Master_sheet_Kriterien!$K$46,2,IF(M117&lt;Master_sheet_Kriterien!$L$46,3,IF(M117&lt;Master_sheet_Kriterien!$M$46,4,5))))</f>
        <v>2</v>
      </c>
      <c r="P117" s="61">
        <f t="shared" ref="P117:Q117" si="478">1-(T117+AM117)</f>
        <v>0.6774565803</v>
      </c>
      <c r="Q117" s="61">
        <f t="shared" si="478"/>
        <v>0.6208968591</v>
      </c>
      <c r="R117" s="62">
        <f>IF(P117&lt;Master_sheet_Kriterien!$J$46,1,IF(P117&lt;Master_sheet_Kriterien!$K$46,2,IF(P117&lt;Master_sheet_Kriterien!$L$46,3,IF(P117&lt;Master_sheet_Kriterien!$M$46,4,5))))</f>
        <v>5</v>
      </c>
      <c r="S117" s="62">
        <f>IF(Q117&lt;Master_sheet_Kriterien!$J$46,1,IF(Q117&lt;Master_sheet_Kriterien!$K$46,2,IF(Q117&lt;Master_sheet_Kriterien!$L$46,3,IF(Q117&lt;Master_sheet_Kriterien!$M$46,4,5))))</f>
        <v>5</v>
      </c>
      <c r="T117" s="61">
        <f>VLOOKUP($D117,EW_19_Kreise!$A$6:$CQ$406,Calc_Targetkreise!T$5,FALSE)/1000/F117</f>
        <v>0.2307979937</v>
      </c>
      <c r="U117" s="63">
        <f>VLOOKUP($D117,BW_17_Kreise!$B$7:$CC$410,Calc_Targetkreise!U$5,FALSE)/1000/$G117</f>
        <v>0.2809662168</v>
      </c>
      <c r="V117" s="61">
        <f>VLOOKUP(Calc_Targetkreise!$D117,EW_Erg_09_14_Kreise!$A$7:$BK$412,Calc_Targetkreise!V$5,FALSE)/1000/$H117</f>
        <v>0.283321613</v>
      </c>
      <c r="W117" s="61">
        <f>VLOOKUP(Calc_Targetkreise!$D117,EW_Erg_09_14_Kreise!$A$7:$BK$412,Calc_Targetkreise!W$5,FALSE)/1000/CK117</f>
        <v>0.3072913321</v>
      </c>
      <c r="X117" s="61">
        <f>VLOOKUP($D117,EW_19_Kreise!$A$6:$CQ$406,Calc_Targetkreise!X$5,FALSE)/1000/F117</f>
        <v>0.229934113</v>
      </c>
      <c r="Y117" s="63">
        <f>VLOOKUP($D117,BW_17_Kreise!$B$7:$CC$410,Calc_Targetkreise!Y$5,FALSE)/1000/$G117</f>
        <v>0.2954990419</v>
      </c>
      <c r="Z117" s="61">
        <f>VLOOKUP(Calc_Targetkreise!$D117,EW_Erg_09_14_Kreise!$A$7:$BK$412,Calc_Targetkreise!Z$5,FALSE)/1000/$H117</f>
        <v>0.3899235533</v>
      </c>
      <c r="AA117" s="61">
        <f>VLOOKUP(Calc_Targetkreise!$D117,EW_Erg_09_14_Kreise!$A$7:$BK$412,Calc_Targetkreise!AA$5,FALSE)/1000/$H117</f>
        <v>0.2597902442</v>
      </c>
      <c r="AB117" s="61">
        <f>VLOOKUP($D117,EW_19_Kreise!$A$6:$CQ$406,Calc_Targetkreise!AB$5,FALSE)/1000/F117</f>
        <v>0.2357040628</v>
      </c>
      <c r="AC117" s="63">
        <f>VLOOKUP($D117,BW_17_Kreise!$B$7:$CC$410,Calc_Targetkreise!AC$5,FALSE)/1000/$G117</f>
        <v>0.07731921186</v>
      </c>
      <c r="AD117" s="61">
        <f>VLOOKUP(Calc_Targetkreise!$D117,EW_Erg_09_14_Kreise!$A$7:$BK$412,Calc_Targetkreise!AD$5,FALSE)/1000/$H117</f>
        <v>0.1073883356</v>
      </c>
      <c r="AE117" s="62">
        <f>IF(AC117&lt;Master_sheet_Kriterien!$J$54,1,IF(AC117&lt;Master_sheet_Kriterien!$K$54,2,IF(AC117&lt;Master_sheet_Kriterien!$L$54,3,IF(AC117&lt;Master_sheet_Kriterien!$M$54,4,5))))</f>
        <v>2</v>
      </c>
      <c r="AF117" s="61">
        <f>VLOOKUP(Calc_Targetkreise!$D117,EW_Erg_09_14_Kreise!$A$7:$BK$412,Calc_Targetkreise!AF$5,FALSE)/1000/$H117</f>
        <v>0.1120235314</v>
      </c>
      <c r="AG117" s="63">
        <f>VLOOKUP($D117,BW_17_Kreise!$B$7:$CC$410,Calc_Targetkreise!AG$5,FALSE)/1000/$G117</f>
        <v>0.1298737816</v>
      </c>
      <c r="AH117" s="61">
        <f>VLOOKUP(Calc_Targetkreise!$D117,EW_Erg_09_14_Kreise!$A$7:$BK$412,Calc_Targetkreise!AH$5,FALSE)/1000/$H117</f>
        <v>0.03832165083</v>
      </c>
      <c r="AI117" s="61">
        <f>VLOOKUP(Calc_Targetkreise!$D117,EW_Erg_09_14_Kreise!$A$7:$BK$412,Calc_Targetkreise!AI$5,FALSE)/1000/$H117</f>
        <v>0.0931802887</v>
      </c>
      <c r="AJ117" s="63">
        <f>VLOOKUP($D117,BW_17_Kreise!$B$7:$CC$410,Calc_Targetkreise!AJ$5,FALSE)/1000/$G117</f>
        <v>0.07751707906</v>
      </c>
      <c r="AK117" s="61">
        <f>VLOOKUP(Calc_Targetkreise!$D117,EW_Erg_09_14_Kreise!$A$7:$BK$412,Calc_Targetkreise!AK$5,FALSE)/1000/$H117</f>
        <v>0.05267336615</v>
      </c>
      <c r="AL117" s="61">
        <f>VLOOKUP(Calc_Targetkreise!$D117,EW_Erg_09_14_Kreise!$A$7:$BK$412,Calc_Targetkreise!AL$5,FALSE)/1000/$H117</f>
        <v>0.0438869103</v>
      </c>
      <c r="AM117" s="61">
        <f>VLOOKUP($D117,EW_19_Kreise!$A$6:$CQ$406,Calc_Targetkreise!AM$5,FALSE)/1000/F117</f>
        <v>0.09174542594</v>
      </c>
      <c r="AN117" s="63">
        <f>VLOOKUP($D117,BW_17_Kreise!$B$7:$CC$410,Calc_Targetkreise!AN$5,FALSE)/1000/$G117</f>
        <v>0.0981369241</v>
      </c>
      <c r="AO117" s="61">
        <f>VLOOKUP(Calc_Targetkreise!$D117,EW_Erg_09_14_Kreise!$A$7:$BK$412,Calc_Targetkreise!AO$5,FALSE)/1000/$H117</f>
        <v>0.05922161982</v>
      </c>
      <c r="AP117" s="61">
        <f>VLOOKUP(Calc_Targetkreise!$D117,EW_Erg_09_14_Kreise!$A$7:$BK$412,Calc_Targetkreise!AP$5,FALSE)/1000/$H117</f>
        <v>0.0004461281371</v>
      </c>
      <c r="AQ117" s="61">
        <f t="shared" ref="AQ117:AR117" si="479">1-U117-Y117-AC117-AG117-AJ117-AN117</f>
        <v>0.04068774473</v>
      </c>
      <c r="AR117" s="61">
        <f t="shared" si="479"/>
        <v>0.06914986125</v>
      </c>
      <c r="AS117" s="61">
        <f t="shared" si="11"/>
        <v>0.1833815653</v>
      </c>
      <c r="AT117" s="63">
        <f>VLOOKUP($D117,BW_17_Kreise!$B$7:$CC$410,Calc_Targetkreise!AT$5,FALSE)/1000/$G117</f>
        <v>0.005795426143</v>
      </c>
      <c r="AU117" s="61">
        <f>VLOOKUP(Calc_Targetkreise!$D117,EW_Erg_09_14_Kreise!$A$7:$BK$412,Calc_Targetkreise!AU$5,FALSE)/1000/$H117</f>
        <v>0.01404169408</v>
      </c>
      <c r="AV117" s="62">
        <f>IF(AU117&lt;Master_sheet_Kriterien!$J$44,1,IF(AU117&lt;Master_sheet_Kriterien!$K$44,2,IF(AU117&lt;Master_sheet_Kriterien!$L$44,3,IF(AU117&lt;Master_sheet_Kriterien!$M$44,4,5))))</f>
        <v>4</v>
      </c>
      <c r="AW117" s="61">
        <f>VLOOKUP(Calc_Targetkreise!$D117,EW_Erg_09_14_Kreise!$A$7:$BK$412,Calc_Targetkreise!AW$5,FALSE)/1000/$H117</f>
        <v>0.006759975501</v>
      </c>
      <c r="AX117" s="61">
        <f>VLOOKUP($D117,EW_19_Kreise!$A$6:$CQ$406,Calc_Targetkreise!AX$5,FALSE)/1000/F117</f>
        <v>0.004512809933</v>
      </c>
      <c r="AY117" s="62">
        <f>IF(AX117&lt;Master_sheet_Kriterien!$J$56,1,IF(AX117&lt;Master_sheet_Kriterien!$K$56,2,IF(AX117&lt;Master_sheet_Kriterien!$L$56,3,IF(AX117&lt;Master_sheet_Kriterien!$M$56,4,5))))</f>
        <v>3</v>
      </c>
      <c r="AZ117" s="64">
        <f>VLOOKUP($D117,EW_19_Kreise!$A$6:$CQ$406,Calc_Targetkreise!AZ$5,FALSE)</f>
        <v>700</v>
      </c>
      <c r="BA117" s="62">
        <f>IF(AZ117&lt;Master_sheet_Kriterien!$J$57,1,IF(AZ117&lt;Master_sheet_Kriterien!$K$57,2,IF(AZ117&lt;Master_sheet_Kriterien!$L$57,3,IF(AZ117&lt;Master_sheet_Kriterien!$M$56,4,5))))</f>
        <v>5</v>
      </c>
      <c r="BB117" s="59">
        <f>VLOOKUP($D117,Struktur_daten_BW_2017!$B$7:$AH$452,Calc_Targetkreise!BB$5,FALSE)</f>
        <v>924.5</v>
      </c>
      <c r="BC117" s="62">
        <f>IF(BB117&lt;Master_sheet_Kriterien!$J$8,1,IF(BB117&lt;Master_sheet_Kriterien!$K$8,2,IF(BB117&lt;Master_sheet_Kriterien!$L$8,3,IF(BB117&lt;Master_sheet_Kriterien!$M$8,4,5))))</f>
        <v>4</v>
      </c>
      <c r="BD117" s="65">
        <f t="shared" si="12"/>
        <v>17.055</v>
      </c>
      <c r="BE117" s="62">
        <f>IF(BD117&lt;Master_sheet_Kriterien!$J$10,1,IF(BD117&lt;Master_sheet_Kriterien!$K$10,2,IF(BD117&lt;Master_sheet_Kriterien!$L$10,3,IF(BD117&lt;Master_sheet_Kriterien!$M$10,4,5))))</f>
        <v>1</v>
      </c>
      <c r="BF117" s="65">
        <f>VLOOKUP($D117,Struktur_daten_BW_2017!$B$7:$AH$452,Calc_Targetkreise!BF$5,FALSE)</f>
        <v>7.5</v>
      </c>
      <c r="BG117" s="62">
        <f>IF(BF117&lt;Master_sheet_Kriterien!$J$12,1,IF(BF117&lt;Master_sheet_Kriterien!$K$12,2,IF(BF117&lt;Master_sheet_Kriterien!$L$12,3,IF(BF117&lt;Master_sheet_Kriterien!$M$12,4,5))))</f>
        <v>2</v>
      </c>
      <c r="BH117" s="65">
        <f>VLOOKUP($D117,Struktur_daten_BW_2017!$B$7:$AH$452,Calc_Targetkreise!BH$5,FALSE)</f>
        <v>11.1</v>
      </c>
      <c r="BI117" s="62">
        <f>IF(BH117&lt;Master_sheet_Kriterien!$J$14,1,IF(BH117&lt;Master_sheet_Kriterien!$K$14,2,IF(BH117&lt;Master_sheet_Kriterien!$L$14,3,IF(BH117&lt;Master_sheet_Kriterien!$M$14,4,5))))</f>
        <v>2</v>
      </c>
      <c r="BJ117" s="65">
        <f>VLOOKUP($D117,Struktur_daten_BW_2017!$B$7:$AH$452,Calc_Targetkreise!BJ$5,FALSE)</f>
        <v>36.4</v>
      </c>
      <c r="BK117" s="62">
        <f>IF(BJ117&lt;Master_sheet_Kriterien!$J$16,1,IF(BJ117&lt;Master_sheet_Kriterien!$K$16,2,IF(BJ117&lt;Master_sheet_Kriterien!$L$16,3,IF(BJ117&lt;Master_sheet_Kriterien!$M$16,4,5))))</f>
        <v>4</v>
      </c>
      <c r="BL117" s="65">
        <f>VLOOKUP($D117,Struktur_daten_BW_2017!$B$7:$AH$452,Calc_Targetkreise!BL$5,FALSE)</f>
        <v>17.9</v>
      </c>
      <c r="BM117" s="62">
        <f>IF(BL117&lt;Master_sheet_Kriterien!$J$18,1,IF(BL117&lt;Master_sheet_Kriterien!$K$18,2,IF(BL117&lt;Master_sheet_Kriterien!$L$18,3,IF(BL117&lt;Master_sheet_Kriterien!$M$18,4,5))))</f>
        <v>5</v>
      </c>
      <c r="BN117" s="65">
        <f>VLOOKUP($D117,Struktur_daten_BW_2017!$B$7:$AH$452,Calc_Targetkreise!BN$5,FALSE)</f>
        <v>12.2</v>
      </c>
      <c r="BO117" s="62">
        <f>IF(BN117&lt;Master_sheet_Kriterien!$J$20,1,IF(BN117&lt;Master_sheet_Kriterien!$K$20,2,IF(BN117&lt;Master_sheet_Kriterien!$L$20,3,IF(BN117&lt;Master_sheet_Kriterien!$M$20,4,5))))</f>
        <v>5</v>
      </c>
      <c r="BP117" s="59">
        <f>VLOOKUP($D117,Struktur_daten_BW_2017!$B$7:$AH$452,Calc_Targetkreise!BP$5,FALSE)</f>
        <v>24236</v>
      </c>
      <c r="BQ117" s="62">
        <f>IF(BP117&lt;Master_sheet_Kriterien!$J$38,1,IF(BP117&lt;Master_sheet_Kriterien!$K$38,2,IF(BP117&lt;Master_sheet_Kriterien!$L$38,3,IF(BP117&lt;Master_sheet_Kriterien!$M$38,4,5))))</f>
        <v>5</v>
      </c>
      <c r="BR117" s="65">
        <f>VLOOKUP($D117,Struktur_daten_BW_2017!$B$7:$AH$452,Calc_Targetkreise!BR$5,FALSE)</f>
        <v>40.3</v>
      </c>
      <c r="BS117" s="62">
        <f>IF(BR117&lt;Master_sheet_Kriterien!$J$24,1,IF(BR117&lt;Master_sheet_Kriterien!$K$24,2,IF(BR117&lt;Master_sheet_Kriterien!$L$24,3,IF(BR117&lt;Master_sheet_Kriterien!$M$24,4,5))))</f>
        <v>4</v>
      </c>
      <c r="BT117" s="65">
        <f>VLOOKUP($D117,Struktur_daten_BW_2017!$B$7:$AH$452,Calc_Targetkreise!BT$5,FALSE)</f>
        <v>12.2</v>
      </c>
      <c r="BU117" s="62">
        <f>IF(BT117&lt;Master_sheet_Kriterien!$J$26,1,IF(BT117&lt;Master_sheet_Kriterien!$K$26,2,IF(BT117&lt;Master_sheet_Kriterien!$L$26,3,IF(BT117&lt;Master_sheet_Kriterien!$M$26,4,5))))</f>
        <v>2</v>
      </c>
      <c r="BV117" s="65">
        <f t="shared" si="13"/>
        <v>2.77428</v>
      </c>
      <c r="BW117" s="62">
        <f>IF(BV117&lt;Master_sheet_Kriterien!$J$28,1,IF(BV117&lt;Master_sheet_Kriterien!$K$28,2,IF(BV117&lt;Master_sheet_Kriterien!$L$28,3,IF(BV117&lt;Master_sheet_Kriterien!$M$28,4,5))))</f>
        <v>1</v>
      </c>
      <c r="BX117" s="65">
        <f>VLOOKUP($D117,Struktur_daten_BW_2017!$B$7:$AH$452,Calc_Targetkreise!BX$5,FALSE)</f>
        <v>15.57377049</v>
      </c>
      <c r="BY117" s="62">
        <f>IF(BX117&lt;Master_sheet_Kriterien!$J$30,1,IF(BX117&lt;Master_sheet_Kriterien!$K$30,2,IF(BX117&lt;Master_sheet_Kriterien!$L$30,3,IF(BX117&lt;Master_sheet_Kriterien!$M$30,4,5))))</f>
        <v>1</v>
      </c>
      <c r="BZ117" s="65">
        <f>CL117/1000</f>
        <v>2.532</v>
      </c>
      <c r="CA117" s="62">
        <f>IF(BZ117&lt;Master_sheet_Kriterien!$J$32,1,IF(BZ117&lt;Master_sheet_Kriterien!$K$32,2,IF(BZ117&lt;Master_sheet_Kriterien!$L$32,3,IF(BZ117&lt;Master_sheet_Kriterien!$M$32,4,5))))</f>
        <v>1</v>
      </c>
      <c r="CB117" s="65">
        <f>BZ117/CM117*100</f>
        <v>1.113456464</v>
      </c>
      <c r="CC117" s="62">
        <f>IF(CB117&lt;Master_sheet_Kriterien!$J$34,1,IF(CB117&lt;Master_sheet_Kriterien!$K$34,2,IF(CB117&lt;Master_sheet_Kriterien!$L$34,3,IF(CB117&lt;Master_sheet_Kriterien!$M$34,4,5))))</f>
        <v>1</v>
      </c>
      <c r="CD117" s="65">
        <f>100-VLOOKUP($D117,Struktur_daten_BW_2017!$B$7:$AH$452,Calc_Targetkreise!CD$5,FALSE)</f>
        <v>61.3</v>
      </c>
      <c r="CE117" s="62">
        <f>IF(CD117&lt;Master_sheet_Kriterien!$J$40,1,IF(CD117&lt;Master_sheet_Kriterien!$K$40,2,IF(CD117&lt;Master_sheet_Kriterien!$L$40,3,IF(CD117&lt;Master_sheet_Kriterien!$M$40,4,5))))</f>
        <v>4</v>
      </c>
      <c r="CF117" s="61"/>
      <c r="CG117" s="59">
        <f>VLOOKUP($D117,EW_19_Kreise!$A$6:$CQ$406,Calc_Targetkreise!CG$5,FALSE)/1000</f>
        <v>251.943</v>
      </c>
      <c r="CH117" s="59">
        <f>VLOOKUP($D117,BW_17_Kreise!$B$7:$CC$410,Calc_Targetkreise!CH$5,FALSE)/1000</f>
        <v>253.04</v>
      </c>
      <c r="CI117" s="59">
        <f>VLOOKUP($D117,EW_Erg_09_14_Kreise!$A$10:$BK$412,Calc_Targetkreise!CI$5,FALSE)/1000</f>
        <v>256.497</v>
      </c>
      <c r="CJ117" s="59">
        <f>VLOOKUP($D117,EW_Erg_09_14_Kreise!$A$10:$BK$412,Calc_Targetkreise!CJ$5,FALSE)/1000</f>
        <v>261.546</v>
      </c>
      <c r="CK117" s="59">
        <f>VLOOKUP($D117,EW_Erg_09_14_Kreise!$A$10:$BK$412,Calc_Targetkreise!CK$5,FALSE)/1000</f>
        <v>108.965</v>
      </c>
      <c r="CL117" s="45">
        <v>2532.0</v>
      </c>
      <c r="CM117" s="59">
        <f>VLOOKUP($D117,Struktur_daten_BW_2017!$B$7:$AH$452,Calc_Targetkreise!CM$5,FALSE)</f>
        <v>227.4</v>
      </c>
      <c r="CN117" s="66">
        <v>7.0</v>
      </c>
      <c r="CO117" s="67">
        <f t="shared" si="16"/>
        <v>0.03078276165</v>
      </c>
      <c r="CP117" s="62">
        <f>IF(CO117&lt;Master_sheet_Kriterien!$J$58,1,IF(CO117&lt;Master_sheet_Kriterien!$K$58,2,IF(CO117&lt;Master_sheet_Kriterien!$L$58,3,IF(CO117&lt;Master_sheet_Kriterien!$M$58,4,5))))</f>
        <v>1</v>
      </c>
      <c r="CQ117" s="66">
        <v>4.0</v>
      </c>
      <c r="CR117" s="67">
        <f t="shared" si="17"/>
        <v>0.01759014952</v>
      </c>
      <c r="CS117" s="62">
        <f>IF(CR117&lt;Master_sheet_Kriterien!$J$59,1,IF(CR117&lt;Master_sheet_Kriterien!$K$59,2,IF(CR117&lt;Master_sheet_Kriterien!$L$59,3,IF(CR117&lt;Master_sheet_Kriterien!$M$59,4,5))))</f>
        <v>1</v>
      </c>
      <c r="CT117" s="66">
        <v>3.0</v>
      </c>
      <c r="CU117" s="44"/>
      <c r="CV117" s="66">
        <v>0.0</v>
      </c>
      <c r="CW117" s="68"/>
      <c r="CY117" s="31">
        <f t="shared" si="18"/>
        <v>5954</v>
      </c>
      <c r="DB117" s="76" t="str">
        <f t="shared" si="19"/>
        <v>Ennepe-Ruhr-Kreis</v>
      </c>
      <c r="DC117" s="58">
        <f t="shared" si="20"/>
        <v>101</v>
      </c>
      <c r="DD117" s="77">
        <f t="shared" si="21"/>
        <v>178</v>
      </c>
      <c r="DE117" s="72">
        <f t="shared" si="22"/>
        <v>0.004512809933</v>
      </c>
      <c r="DG117" s="76" t="str">
        <f t="shared" si="23"/>
        <v>Ennepe-Ruhr-Kreis</v>
      </c>
      <c r="DH117" s="58" t="str">
        <f t="shared" si="24"/>
        <v>#REF!</v>
      </c>
      <c r="DI117" s="75">
        <f t="shared" si="25"/>
        <v>172.3078276</v>
      </c>
      <c r="DJ117" s="78">
        <f t="shared" si="26"/>
        <v>0.004512809933</v>
      </c>
      <c r="DK117" s="75"/>
      <c r="DL117" s="75"/>
      <c r="DM117" s="75"/>
      <c r="DN117" s="75"/>
      <c r="DO117" s="75"/>
      <c r="DP117" s="44"/>
    </row>
    <row r="118" ht="16.5" customHeight="1">
      <c r="A118" s="58">
        <f t="shared" si="5"/>
        <v>252</v>
      </c>
      <c r="B118" s="58">
        <f t="shared" si="6"/>
        <v>144</v>
      </c>
      <c r="C118" s="58" t="s">
        <v>227</v>
      </c>
      <c r="D118" s="58">
        <v>5958.0</v>
      </c>
      <c r="E118" s="58" t="s">
        <v>275</v>
      </c>
      <c r="F118" s="59">
        <f>VLOOKUP($D118,EW_19_Kreise!$A$6:$CQ$406,Calc_Targetkreise!F$5,FALSE)/1000</f>
        <v>124.262</v>
      </c>
      <c r="G118" s="59">
        <f>VLOOKUP($D118,BW_17_Kreise!$B$7:$CC$410,Calc_Targetkreise!G$5,FALSE)/1000</f>
        <v>152.814</v>
      </c>
      <c r="H118" s="59">
        <f>VLOOKUP($D118,EW_Erg_09_14_Kreise!$A$10:$BK$412,Calc_Targetkreise!H$5,FALSE)/1000</f>
        <v>112.05</v>
      </c>
      <c r="I118" s="60">
        <f t="shared" ref="I118:K118" si="480">F118/CG118</f>
        <v>0.6166726219</v>
      </c>
      <c r="J118" s="60">
        <f t="shared" si="480"/>
        <v>0.7536396276</v>
      </c>
      <c r="K118" s="60">
        <f t="shared" si="480"/>
        <v>0.5451811919</v>
      </c>
      <c r="L118" s="61">
        <f t="shared" ref="L118:M118" si="481">1-(T118+X118)</f>
        <v>0.4123706362</v>
      </c>
      <c r="M118" s="61">
        <f t="shared" si="481"/>
        <v>0.3553208476</v>
      </c>
      <c r="N118" s="62">
        <f>IF(L118&lt;Master_sheet_Kriterien!$J$46,1,IF(L118&lt;Master_sheet_Kriterien!$K$46,2,IF(L118&lt;Master_sheet_Kriterien!$L$46,3,IF(L118&lt;Master_sheet_Kriterien!$M$46,4,5))))</f>
        <v>2</v>
      </c>
      <c r="O118" s="62">
        <f>IF(M118&lt;Master_sheet_Kriterien!$J$46,1,IF(M118&lt;Master_sheet_Kriterien!$K$46,2,IF(M118&lt;Master_sheet_Kriterien!$L$46,3,IF(M118&lt;Master_sheet_Kriterien!$M$46,4,5))))</f>
        <v>1</v>
      </c>
      <c r="P118" s="61">
        <f t="shared" ref="P118:Q118" si="482">1-(T118+AM118)</f>
        <v>0.5099950105</v>
      </c>
      <c r="Q118" s="61">
        <f t="shared" si="482"/>
        <v>0.5035337076</v>
      </c>
      <c r="R118" s="62">
        <f>IF(P118&lt;Master_sheet_Kriterien!$J$46,1,IF(P118&lt;Master_sheet_Kriterien!$K$46,2,IF(P118&lt;Master_sheet_Kriterien!$L$46,3,IF(P118&lt;Master_sheet_Kriterien!$M$46,4,5))))</f>
        <v>4</v>
      </c>
      <c r="S118" s="62">
        <f>IF(Q118&lt;Master_sheet_Kriterien!$J$46,1,IF(Q118&lt;Master_sheet_Kriterien!$K$46,2,IF(Q118&lt;Master_sheet_Kriterien!$L$46,3,IF(Q118&lt;Master_sheet_Kriterien!$M$46,4,5))))</f>
        <v>4</v>
      </c>
      <c r="T118" s="61">
        <f>VLOOKUP($D118,EW_19_Kreise!$A$6:$CQ$406,Calc_Targetkreise!T$5,FALSE)/1000/F118</f>
        <v>0.4159195893</v>
      </c>
      <c r="U118" s="63">
        <f>VLOOKUP($D118,BW_17_Kreise!$B$7:$CC$410,Calc_Targetkreise!U$5,FALSE)/1000/$G118</f>
        <v>0.4165259728</v>
      </c>
      <c r="V118" s="61">
        <f>VLOOKUP(Calc_Targetkreise!$D118,EW_Erg_09_14_Kreise!$A$7:$BK$412,Calc_Targetkreise!V$5,FALSE)/1000/$H118</f>
        <v>0.5029094154</v>
      </c>
      <c r="W118" s="61">
        <f>VLOOKUP(Calc_Targetkreise!$D118,EW_Erg_09_14_Kreise!$A$7:$BK$412,Calc_Targetkreise!W$5,FALSE)/1000/CK118</f>
        <v>0.5366857094</v>
      </c>
      <c r="X118" s="61">
        <f>VLOOKUP($D118,EW_19_Kreise!$A$6:$CQ$406,Calc_Targetkreise!X$5,FALSE)/1000/F118</f>
        <v>0.1717097745</v>
      </c>
      <c r="Y118" s="63">
        <f>VLOOKUP($D118,BW_17_Kreise!$B$7:$CC$410,Calc_Targetkreise!Y$5,FALSE)/1000/$G118</f>
        <v>0.2281531797</v>
      </c>
      <c r="Z118" s="61">
        <f>VLOOKUP(Calc_Targetkreise!$D118,EW_Erg_09_14_Kreise!$A$7:$BK$412,Calc_Targetkreise!Z$5,FALSE)/1000/$H118</f>
        <v>0.2754216867</v>
      </c>
      <c r="AA118" s="61">
        <f>VLOOKUP(Calc_Targetkreise!$D118,EW_Erg_09_14_Kreise!$A$7:$BK$412,Calc_Targetkreise!AA$5,FALSE)/1000/$H118</f>
        <v>0.1652298081</v>
      </c>
      <c r="AB118" s="61">
        <f>VLOOKUP($D118,EW_19_Kreise!$A$6:$CQ$406,Calc_Targetkreise!AB$5,FALSE)/1000/F118</f>
        <v>0.1599845488</v>
      </c>
      <c r="AC118" s="63">
        <f>VLOOKUP($D118,BW_17_Kreise!$B$7:$CC$410,Calc_Targetkreise!AC$5,FALSE)/1000/$G118</f>
        <v>0.04710301412</v>
      </c>
      <c r="AD118" s="61">
        <f>VLOOKUP(Calc_Targetkreise!$D118,EW_Erg_09_14_Kreise!$A$7:$BK$412,Calc_Targetkreise!AD$5,FALSE)/1000/$H118</f>
        <v>0.05801874163</v>
      </c>
      <c r="AE118" s="62">
        <f>IF(AC118&lt;Master_sheet_Kriterien!$J$54,1,IF(AC118&lt;Master_sheet_Kriterien!$K$54,2,IF(AC118&lt;Master_sheet_Kriterien!$L$54,3,IF(AC118&lt;Master_sheet_Kriterien!$M$54,4,5))))</f>
        <v>1</v>
      </c>
      <c r="AF118" s="61">
        <f>VLOOKUP(Calc_Targetkreise!$D118,EW_Erg_09_14_Kreise!$A$7:$BK$412,Calc_Targetkreise!AF$5,FALSE)/1000/$H118</f>
        <v>0.05437751004</v>
      </c>
      <c r="AG118" s="63">
        <f>VLOOKUP($D118,BW_17_Kreise!$B$7:$CC$410,Calc_Targetkreise!AG$5,FALSE)/1000/$G118</f>
        <v>0.1434358109</v>
      </c>
      <c r="AH118" s="61">
        <f>VLOOKUP(Calc_Targetkreise!$D118,EW_Erg_09_14_Kreise!$A$7:$BK$412,Calc_Targetkreise!AH$5,FALSE)/1000/$H118</f>
        <v>0.03609995538</v>
      </c>
      <c r="AI118" s="61">
        <f>VLOOKUP(Calc_Targetkreise!$D118,EW_Erg_09_14_Kreise!$A$7:$BK$412,Calc_Targetkreise!AI$5,FALSE)/1000/$H118</f>
        <v>0.09652833556</v>
      </c>
      <c r="AJ118" s="63">
        <f>VLOOKUP($D118,BW_17_Kreise!$B$7:$CC$410,Calc_Targetkreise!AJ$5,FALSE)/1000/$G118</f>
        <v>0.05354875862</v>
      </c>
      <c r="AK118" s="61">
        <f>VLOOKUP(Calc_Targetkreise!$D118,EW_Erg_09_14_Kreise!$A$7:$BK$412,Calc_Targetkreise!AK$5,FALSE)/1000/$H118</f>
        <v>0.03117358322</v>
      </c>
      <c r="AL118" s="61">
        <f>VLOOKUP(Calc_Targetkreise!$D118,EW_Erg_09_14_Kreise!$A$7:$BK$412,Calc_Targetkreise!AL$5,FALSE)/1000/$H118</f>
        <v>0.02431950022</v>
      </c>
      <c r="AM118" s="61">
        <f>VLOOKUP($D118,EW_19_Kreise!$A$6:$CQ$406,Calc_Targetkreise!AM$5,FALSE)/1000/F118</f>
        <v>0.0740854002</v>
      </c>
      <c r="AN118" s="63">
        <f>VLOOKUP($D118,BW_17_Kreise!$B$7:$CC$410,Calc_Targetkreise!AN$5,FALSE)/1000/$G118</f>
        <v>0.0799403196</v>
      </c>
      <c r="AO118" s="61">
        <f>VLOOKUP(Calc_Targetkreise!$D118,EW_Erg_09_14_Kreise!$A$7:$BK$412,Calc_Targetkreise!AO$5,FALSE)/1000/$H118</f>
        <v>0.04561356537</v>
      </c>
      <c r="AP118" s="61">
        <f>VLOOKUP(Calc_Targetkreise!$D118,EW_Erg_09_14_Kreise!$A$7:$BK$412,Calc_Targetkreise!AP$5,FALSE)/1000/$H118</f>
        <v>0.00009817045962</v>
      </c>
      <c r="AQ118" s="61">
        <f t="shared" ref="AQ118:AR118" si="483">1-U118-Y118-AC118-AG118-AJ118-AN118</f>
        <v>0.03129294436</v>
      </c>
      <c r="AR118" s="61">
        <f t="shared" si="483"/>
        <v>0.05076305221</v>
      </c>
      <c r="AS118" s="61">
        <f t="shared" si="11"/>
        <v>0.1227609662</v>
      </c>
      <c r="AT118" s="63">
        <f>VLOOKUP($D118,BW_17_Kreise!$B$7:$CC$410,Calc_Targetkreise!AT$5,FALSE)/1000/$G118</f>
        <v>0.003468268614</v>
      </c>
      <c r="AU118" s="61">
        <f>VLOOKUP(Calc_Targetkreise!$D118,EW_Erg_09_14_Kreise!$A$7:$BK$412,Calc_Targetkreise!AU$5,FALSE)/1000/$H118</f>
        <v>0.01045069166</v>
      </c>
      <c r="AV118" s="62">
        <f>IF(AU118&lt;Master_sheet_Kriterien!$J$44,1,IF(AU118&lt;Master_sheet_Kriterien!$K$44,2,IF(AU118&lt;Master_sheet_Kriterien!$L$44,3,IF(AU118&lt;Master_sheet_Kriterien!$M$44,4,5))))</f>
        <v>2</v>
      </c>
      <c r="AW118" s="61">
        <f>VLOOKUP(Calc_Targetkreise!$D118,EW_Erg_09_14_Kreise!$A$7:$BK$412,Calc_Targetkreise!AW$5,FALSE)/1000/$H118</f>
        <v>0.005078090138</v>
      </c>
      <c r="AX118" s="61">
        <f>VLOOKUP($D118,EW_19_Kreise!$A$6:$CQ$406,Calc_Targetkreise!AX$5,FALSE)/1000/F118</f>
        <v>0.004088136357</v>
      </c>
      <c r="AY118" s="62">
        <f>IF(AX118&lt;Master_sheet_Kriterien!$J$56,1,IF(AX118&lt;Master_sheet_Kriterien!$K$56,2,IF(AX118&lt;Master_sheet_Kriterien!$L$56,3,IF(AX118&lt;Master_sheet_Kriterien!$M$56,4,5))))</f>
        <v>3</v>
      </c>
      <c r="AZ118" s="64">
        <f>VLOOKUP($D118,EW_19_Kreise!$A$6:$CQ$406,Calc_Targetkreise!AZ$5,FALSE)</f>
        <v>508</v>
      </c>
      <c r="BA118" s="62">
        <f>IF(AZ118&lt;Master_sheet_Kriterien!$J$57,1,IF(AZ118&lt;Master_sheet_Kriterien!$K$57,2,IF(AZ118&lt;Master_sheet_Kriterien!$L$57,3,IF(AZ118&lt;Master_sheet_Kriterien!$M$56,4,5))))</f>
        <v>5</v>
      </c>
      <c r="BB118" s="59">
        <f>VLOOKUP($D118,Struktur_daten_BW_2017!$B$7:$AH$452,Calc_Targetkreise!BB$5,FALSE)</f>
        <v>134.6</v>
      </c>
      <c r="BC118" s="62">
        <f>IF(BB118&lt;Master_sheet_Kriterien!$J$8,1,IF(BB118&lt;Master_sheet_Kriterien!$K$8,2,IF(BB118&lt;Master_sheet_Kriterien!$L$8,3,IF(BB118&lt;Master_sheet_Kriterien!$M$8,4,5))))</f>
        <v>2</v>
      </c>
      <c r="BD118" s="65">
        <f t="shared" si="12"/>
        <v>21.104</v>
      </c>
      <c r="BE118" s="62">
        <f>IF(BD118&lt;Master_sheet_Kriterien!$J$10,1,IF(BD118&lt;Master_sheet_Kriterien!$K$10,2,IF(BD118&lt;Master_sheet_Kriterien!$L$10,3,IF(BD118&lt;Master_sheet_Kriterien!$M$10,4,5))))</f>
        <v>2</v>
      </c>
      <c r="BF118" s="65">
        <f>VLOOKUP($D118,Struktur_daten_BW_2017!$B$7:$AH$452,Calc_Targetkreise!BF$5,FALSE)</f>
        <v>8</v>
      </c>
      <c r="BG118" s="62">
        <f>IF(BF118&lt;Master_sheet_Kriterien!$J$12,1,IF(BF118&lt;Master_sheet_Kriterien!$K$12,2,IF(BF118&lt;Master_sheet_Kriterien!$L$12,3,IF(BF118&lt;Master_sheet_Kriterien!$M$12,4,5))))</f>
        <v>3</v>
      </c>
      <c r="BH118" s="65">
        <f>VLOOKUP($D118,Struktur_daten_BW_2017!$B$7:$AH$452,Calc_Targetkreise!BH$5,FALSE)</f>
        <v>11</v>
      </c>
      <c r="BI118" s="62">
        <f>IF(BH118&lt;Master_sheet_Kriterien!$J$14,1,IF(BH118&lt;Master_sheet_Kriterien!$K$14,2,IF(BH118&lt;Master_sheet_Kriterien!$L$14,3,IF(BH118&lt;Master_sheet_Kriterien!$M$14,4,5))))</f>
        <v>2</v>
      </c>
      <c r="BJ118" s="65">
        <f>VLOOKUP($D118,Struktur_daten_BW_2017!$B$7:$AH$452,Calc_Targetkreise!BJ$5,FALSE)</f>
        <v>36.2</v>
      </c>
      <c r="BK118" s="62">
        <f>IF(BJ118&lt;Master_sheet_Kriterien!$J$16,1,IF(BJ118&lt;Master_sheet_Kriterien!$K$16,2,IF(BJ118&lt;Master_sheet_Kriterien!$L$16,3,IF(BJ118&lt;Master_sheet_Kriterien!$M$16,4,5))))</f>
        <v>3</v>
      </c>
      <c r="BL118" s="65">
        <f>VLOOKUP($D118,Struktur_daten_BW_2017!$B$7:$AH$452,Calc_Targetkreise!BL$5,FALSE)</f>
        <v>16.2</v>
      </c>
      <c r="BM118" s="62">
        <f>IF(BL118&lt;Master_sheet_Kriterien!$J$18,1,IF(BL118&lt;Master_sheet_Kriterien!$K$18,2,IF(BL118&lt;Master_sheet_Kriterien!$L$18,3,IF(BL118&lt;Master_sheet_Kriterien!$M$18,4,5))))</f>
        <v>3</v>
      </c>
      <c r="BN118" s="65">
        <f>VLOOKUP($D118,Struktur_daten_BW_2017!$B$7:$AH$452,Calc_Targetkreise!BN$5,FALSE)</f>
        <v>11.7</v>
      </c>
      <c r="BO118" s="62">
        <f>IF(BN118&lt;Master_sheet_Kriterien!$J$20,1,IF(BN118&lt;Master_sheet_Kriterien!$K$20,2,IF(BN118&lt;Master_sheet_Kriterien!$L$20,3,IF(BN118&lt;Master_sheet_Kriterien!$M$20,4,5))))</f>
        <v>4</v>
      </c>
      <c r="BP118" s="59">
        <f>VLOOKUP($D118,Struktur_daten_BW_2017!$B$7:$AH$452,Calc_Targetkreise!BP$5,FALSE)</f>
        <v>22750</v>
      </c>
      <c r="BQ118" s="62">
        <f>IF(BP118&lt;Master_sheet_Kriterien!$J$38,1,IF(BP118&lt;Master_sheet_Kriterien!$K$38,2,IF(BP118&lt;Master_sheet_Kriterien!$L$38,3,IF(BP118&lt;Master_sheet_Kriterien!$M$38,4,5))))</f>
        <v>4</v>
      </c>
      <c r="BR118" s="65">
        <f>VLOOKUP($D118,Struktur_daten_BW_2017!$B$7:$AH$452,Calc_Targetkreise!BR$5,FALSE)</f>
        <v>30.7</v>
      </c>
      <c r="BS118" s="62">
        <f>IF(BR118&lt;Master_sheet_Kriterien!$J$24,1,IF(BR118&lt;Master_sheet_Kriterien!$K$24,2,IF(BR118&lt;Master_sheet_Kriterien!$L$24,3,IF(BR118&lt;Master_sheet_Kriterien!$M$24,4,5))))</f>
        <v>2</v>
      </c>
      <c r="BT118" s="65">
        <f>VLOOKUP($D118,Struktur_daten_BW_2017!$B$7:$AH$452,Calc_Targetkreise!BT$5,FALSE)</f>
        <v>16.5</v>
      </c>
      <c r="BU118" s="62">
        <f>IF(BT118&lt;Master_sheet_Kriterien!$J$26,1,IF(BT118&lt;Master_sheet_Kriterien!$K$26,2,IF(BT118&lt;Master_sheet_Kriterien!$L$26,3,IF(BT118&lt;Master_sheet_Kriterien!$M$26,4,5))))</f>
        <v>5</v>
      </c>
      <c r="BV118" s="65">
        <f t="shared" si="13"/>
        <v>4.3527</v>
      </c>
      <c r="BW118" s="62">
        <f>IF(BV118&lt;Master_sheet_Kriterien!$J$28,1,IF(BV118&lt;Master_sheet_Kriterien!$K$28,2,IF(BV118&lt;Master_sheet_Kriterien!$L$28,3,IF(BV118&lt;Master_sheet_Kriterien!$M$28,4,5))))</f>
        <v>4</v>
      </c>
      <c r="BX118" s="65">
        <f>VLOOKUP($D118,Struktur_daten_BW_2017!$B$7:$AH$452,Calc_Targetkreise!BX$5,FALSE)</f>
        <v>25.45454545</v>
      </c>
      <c r="BY118" s="62">
        <f>IF(BX118&lt;Master_sheet_Kriterien!$J$30,1,IF(BX118&lt;Master_sheet_Kriterien!$K$30,2,IF(BX118&lt;Master_sheet_Kriterien!$L$30,3,IF(BX118&lt;Master_sheet_Kriterien!$M$30,4,5))))</f>
        <v>4</v>
      </c>
      <c r="BZ118" s="65"/>
      <c r="CA118" s="62">
        <f>IF(BZ118&lt;Master_sheet_Kriterien!$J$32,1,IF(BZ118&lt;Master_sheet_Kriterien!$K$32,2,IF(BZ118&lt;Master_sheet_Kriterien!$L$32,3,IF(BZ118&lt;Master_sheet_Kriterien!$M$32,4,5))))</f>
        <v>1</v>
      </c>
      <c r="CB118" s="65"/>
      <c r="CC118" s="62">
        <f>IF(CB118&lt;Master_sheet_Kriterien!$J$34,1,IF(CB118&lt;Master_sheet_Kriterien!$K$34,2,IF(CB118&lt;Master_sheet_Kriterien!$L$34,3,IF(CB118&lt;Master_sheet_Kriterien!$M$34,4,5))))</f>
        <v>1</v>
      </c>
      <c r="CD118" s="65">
        <f>100-VLOOKUP($D118,Struktur_daten_BW_2017!$B$7:$AH$452,Calc_Targetkreise!CD$5,FALSE)</f>
        <v>42.8</v>
      </c>
      <c r="CE118" s="62">
        <f>IF(CD118&lt;Master_sheet_Kriterien!$J$40,1,IF(CD118&lt;Master_sheet_Kriterien!$K$40,2,IF(CD118&lt;Master_sheet_Kriterien!$L$40,3,IF(CD118&lt;Master_sheet_Kriterien!$M$40,4,5))))</f>
        <v>2</v>
      </c>
      <c r="CF118" s="61"/>
      <c r="CG118" s="59">
        <f>VLOOKUP($D118,EW_19_Kreise!$A$6:$CQ$406,Calc_Targetkreise!CG$5,FALSE)/1000</f>
        <v>201.504</v>
      </c>
      <c r="CH118" s="59">
        <f>VLOOKUP($D118,BW_17_Kreise!$B$7:$CC$410,Calc_Targetkreise!CH$5,FALSE)/1000</f>
        <v>202.768</v>
      </c>
      <c r="CI118" s="59">
        <f>VLOOKUP($D118,EW_Erg_09_14_Kreise!$A$10:$BK$412,Calc_Targetkreise!CI$5,FALSE)/1000</f>
        <v>205.528</v>
      </c>
      <c r="CJ118" s="59">
        <f>VLOOKUP($D118,EW_Erg_09_14_Kreise!$A$10:$BK$412,Calc_Targetkreise!CJ$5,FALSE)/1000</f>
        <v>209.968</v>
      </c>
      <c r="CK118" s="59">
        <f>VLOOKUP($D118,EW_Erg_09_14_Kreise!$A$10:$BK$412,Calc_Targetkreise!CK$5,FALSE)/1000</f>
        <v>93.824</v>
      </c>
      <c r="CL118" s="45"/>
      <c r="CM118" s="59">
        <f>VLOOKUP($D118,Struktur_daten_BW_2017!$B$7:$AH$452,Calc_Targetkreise!CM$5,FALSE)</f>
        <v>263.8</v>
      </c>
      <c r="CN118" s="66">
        <v>8.0</v>
      </c>
      <c r="CO118" s="67">
        <f t="shared" si="16"/>
        <v>0.03032600455</v>
      </c>
      <c r="CP118" s="62">
        <f>IF(CO118&lt;Master_sheet_Kriterien!$J$58,1,IF(CO118&lt;Master_sheet_Kriterien!$K$58,2,IF(CO118&lt;Master_sheet_Kriterien!$L$58,3,IF(CO118&lt;Master_sheet_Kriterien!$M$58,4,5))))</f>
        <v>1</v>
      </c>
      <c r="CQ118" s="66">
        <v>6.0</v>
      </c>
      <c r="CR118" s="67">
        <f t="shared" si="17"/>
        <v>0.02274450341</v>
      </c>
      <c r="CS118" s="62">
        <f>IF(CR118&lt;Master_sheet_Kriterien!$J$59,1,IF(CR118&lt;Master_sheet_Kriterien!$K$59,2,IF(CR118&lt;Master_sheet_Kriterien!$L$59,3,IF(CR118&lt;Master_sheet_Kriterien!$M$59,4,5))))</f>
        <v>1</v>
      </c>
      <c r="CT118" s="66">
        <v>2.0</v>
      </c>
      <c r="CU118" s="44"/>
      <c r="CV118" s="66">
        <v>0.0</v>
      </c>
      <c r="CW118" s="68"/>
      <c r="CY118" s="31">
        <f t="shared" si="18"/>
        <v>5958</v>
      </c>
      <c r="DB118" s="76" t="str">
        <f t="shared" si="19"/>
        <v>Hochsauerlandkreis</v>
      </c>
      <c r="DC118" s="58">
        <f t="shared" si="20"/>
        <v>252</v>
      </c>
      <c r="DD118" s="77">
        <f t="shared" si="21"/>
        <v>144</v>
      </c>
      <c r="DE118" s="72">
        <f t="shared" si="22"/>
        <v>0.004088136357</v>
      </c>
      <c r="DG118" s="76" t="str">
        <f t="shared" si="23"/>
        <v>Hochsauerlandkreis</v>
      </c>
      <c r="DH118" s="58" t="str">
        <f t="shared" si="24"/>
        <v>#REF!</v>
      </c>
      <c r="DI118" s="75">
        <f t="shared" si="25"/>
        <v>138.30326</v>
      </c>
      <c r="DJ118" s="78">
        <f t="shared" si="26"/>
        <v>0.004088136357</v>
      </c>
      <c r="DK118" s="75"/>
      <c r="DL118" s="75"/>
      <c r="DM118" s="75"/>
      <c r="DN118" s="75"/>
      <c r="DO118" s="75"/>
      <c r="DP118" s="44"/>
    </row>
    <row r="119" ht="16.5" customHeight="1">
      <c r="A119" s="58">
        <f t="shared" si="5"/>
        <v>111</v>
      </c>
      <c r="B119" s="58">
        <f t="shared" si="6"/>
        <v>175</v>
      </c>
      <c r="C119" s="58" t="s">
        <v>227</v>
      </c>
      <c r="D119" s="58">
        <v>5962.0</v>
      </c>
      <c r="E119" s="58" t="s">
        <v>276</v>
      </c>
      <c r="F119" s="59">
        <f>VLOOKUP($D119,EW_19_Kreise!$A$6:$CQ$406,Calc_Targetkreise!F$5,FALSE)/1000</f>
        <v>168.654</v>
      </c>
      <c r="G119" s="59">
        <f>VLOOKUP($D119,BW_17_Kreise!$B$7:$CC$410,Calc_Targetkreise!G$5,FALSE)/1000</f>
        <v>217.529</v>
      </c>
      <c r="H119" s="59">
        <f>VLOOKUP($D119,EW_Erg_09_14_Kreise!$A$10:$BK$412,Calc_Targetkreise!H$5,FALSE)/1000</f>
        <v>144.167</v>
      </c>
      <c r="I119" s="60">
        <f t="shared" ref="I119:K119" si="484">F119/CG119</f>
        <v>0.5582055763</v>
      </c>
      <c r="J119" s="60">
        <f t="shared" si="484"/>
        <v>0.7142542866</v>
      </c>
      <c r="K119" s="60">
        <f t="shared" si="484"/>
        <v>0.46213741</v>
      </c>
      <c r="L119" s="61">
        <f t="shared" ref="L119:M119" si="485">1-(T119+X119)</f>
        <v>0.4922444769</v>
      </c>
      <c r="M119" s="61">
        <f t="shared" si="485"/>
        <v>0.3997352077</v>
      </c>
      <c r="N119" s="62">
        <f>IF(L119&lt;Master_sheet_Kriterien!$J$46,1,IF(L119&lt;Master_sheet_Kriterien!$K$46,2,IF(L119&lt;Master_sheet_Kriterien!$L$46,3,IF(L119&lt;Master_sheet_Kriterien!$M$46,4,5))))</f>
        <v>4</v>
      </c>
      <c r="O119" s="62">
        <f>IF(M119&lt;Master_sheet_Kriterien!$J$46,1,IF(M119&lt;Master_sheet_Kriterien!$K$46,2,IF(M119&lt;Master_sheet_Kriterien!$L$46,3,IF(M119&lt;Master_sheet_Kriterien!$M$46,4,5))))</f>
        <v>2</v>
      </c>
      <c r="P119" s="61">
        <f t="shared" ref="P119:Q119" si="486">1-(T119+AM119)</f>
        <v>0.5861586443</v>
      </c>
      <c r="Q119" s="61">
        <f t="shared" si="486"/>
        <v>0.5476787003</v>
      </c>
      <c r="R119" s="62">
        <f>IF(P119&lt;Master_sheet_Kriterien!$J$46,1,IF(P119&lt;Master_sheet_Kriterien!$K$46,2,IF(P119&lt;Master_sheet_Kriterien!$L$46,3,IF(P119&lt;Master_sheet_Kriterien!$M$46,4,5))))</f>
        <v>5</v>
      </c>
      <c r="S119" s="62">
        <f>IF(Q119&lt;Master_sheet_Kriterien!$J$46,1,IF(Q119&lt;Master_sheet_Kriterien!$K$46,2,IF(Q119&lt;Master_sheet_Kriterien!$L$46,3,IF(Q119&lt;Master_sheet_Kriterien!$M$46,4,5))))</f>
        <v>5</v>
      </c>
      <c r="T119" s="61">
        <f>VLOOKUP($D119,EW_19_Kreise!$A$6:$CQ$406,Calc_Targetkreise!T$5,FALSE)/1000/F119</f>
        <v>0.3131144236</v>
      </c>
      <c r="U119" s="63">
        <f>VLOOKUP($D119,BW_17_Kreise!$B$7:$CC$410,Calc_Targetkreise!U$5,FALSE)/1000/$G119</f>
        <v>0.3396374736</v>
      </c>
      <c r="V119" s="61">
        <f>VLOOKUP(Calc_Targetkreise!$D119,EW_Erg_09_14_Kreise!$A$7:$BK$412,Calc_Targetkreise!V$5,FALSE)/1000/$H119</f>
        <v>0.3847690526</v>
      </c>
      <c r="W119" s="61">
        <f>VLOOKUP(Calc_Targetkreise!$D119,EW_Erg_09_14_Kreise!$A$7:$BK$412,Calc_Targetkreise!W$5,FALSE)/1000/CK119</f>
        <v>0.4045705758</v>
      </c>
      <c r="X119" s="61">
        <f>VLOOKUP($D119,EW_19_Kreise!$A$6:$CQ$406,Calc_Targetkreise!X$5,FALSE)/1000/F119</f>
        <v>0.1946410995</v>
      </c>
      <c r="Y119" s="63">
        <f>VLOOKUP($D119,BW_17_Kreise!$B$7:$CC$410,Calc_Targetkreise!Y$5,FALSE)/1000/$G119</f>
        <v>0.2606273187</v>
      </c>
      <c r="Z119" s="61">
        <f>VLOOKUP(Calc_Targetkreise!$D119,EW_Erg_09_14_Kreise!$A$7:$BK$412,Calc_Targetkreise!Z$5,FALSE)/1000/$H119</f>
        <v>0.3349102083</v>
      </c>
      <c r="AA119" s="61">
        <f>VLOOKUP(Calc_Targetkreise!$D119,EW_Erg_09_14_Kreise!$A$7:$BK$412,Calc_Targetkreise!AA$5,FALSE)/1000/$H119</f>
        <v>0.2116226321</v>
      </c>
      <c r="AB119" s="61">
        <f>VLOOKUP($D119,EW_19_Kreise!$A$6:$CQ$406,Calc_Targetkreise!AB$5,FALSE)/1000/F119</f>
        <v>0.1802625494</v>
      </c>
      <c r="AC119" s="63">
        <f>VLOOKUP($D119,BW_17_Kreise!$B$7:$CC$410,Calc_Targetkreise!AC$5,FALSE)/1000/$G119</f>
        <v>0.0496117759</v>
      </c>
      <c r="AD119" s="61">
        <f>VLOOKUP(Calc_Targetkreise!$D119,EW_Erg_09_14_Kreise!$A$7:$BK$412,Calc_Targetkreise!AD$5,FALSE)/1000/$H119</f>
        <v>0.07039058869</v>
      </c>
      <c r="AE119" s="62">
        <f>IF(AC119&lt;Master_sheet_Kriterien!$J$54,1,IF(AC119&lt;Master_sheet_Kriterien!$K$54,2,IF(AC119&lt;Master_sheet_Kriterien!$L$54,3,IF(AC119&lt;Master_sheet_Kriterien!$M$54,4,5))))</f>
        <v>1</v>
      </c>
      <c r="AF119" s="61">
        <f>VLOOKUP(Calc_Targetkreise!$D119,EW_Erg_09_14_Kreise!$A$7:$BK$412,Calc_Targetkreise!AF$5,FALSE)/1000/$H119</f>
        <v>0.07825646646</v>
      </c>
      <c r="AG119" s="63">
        <f>VLOOKUP($D119,BW_17_Kreise!$B$7:$CC$410,Calc_Targetkreise!AG$5,FALSE)/1000/$G119</f>
        <v>0.1339039852</v>
      </c>
      <c r="AH119" s="61">
        <f>VLOOKUP(Calc_Targetkreise!$D119,EW_Erg_09_14_Kreise!$A$7:$BK$412,Calc_Targetkreise!AH$5,FALSE)/1000/$H119</f>
        <v>0.0375952888</v>
      </c>
      <c r="AI119" s="61">
        <f>VLOOKUP(Calc_Targetkreise!$D119,EW_Erg_09_14_Kreise!$A$7:$BK$412,Calc_Targetkreise!AI$5,FALSE)/1000/$H119</f>
        <v>0.1040529386</v>
      </c>
      <c r="AJ119" s="63">
        <f>VLOOKUP($D119,BW_17_Kreise!$B$7:$CC$410,Calc_Targetkreise!AJ$5,FALSE)/1000/$G119</f>
        <v>0.06525566706</v>
      </c>
      <c r="AK119" s="61">
        <f>VLOOKUP(Calc_Targetkreise!$D119,EW_Erg_09_14_Kreise!$A$7:$BK$412,Calc_Targetkreise!AK$5,FALSE)/1000/$H119</f>
        <v>0.04167389208</v>
      </c>
      <c r="AL119" s="61">
        <f>VLOOKUP(Calc_Targetkreise!$D119,EW_Erg_09_14_Kreise!$A$7:$BK$412,Calc_Targetkreise!AL$5,FALSE)/1000/$H119</f>
        <v>0.03728315079</v>
      </c>
      <c r="AM119" s="61">
        <f>VLOOKUP($D119,EW_19_Kreise!$A$6:$CQ$406,Calc_Targetkreise!AM$5,FALSE)/1000/F119</f>
        <v>0.1007269321</v>
      </c>
      <c r="AN119" s="63">
        <f>VLOOKUP($D119,BW_17_Kreise!$B$7:$CC$410,Calc_Targetkreise!AN$5,FALSE)/1000/$G119</f>
        <v>0.1126838261</v>
      </c>
      <c r="AO119" s="61">
        <f>VLOOKUP(Calc_Targetkreise!$D119,EW_Erg_09_14_Kreise!$A$7:$BK$412,Calc_Targetkreise!AO$5,FALSE)/1000/$H119</f>
        <v>0.06516054298</v>
      </c>
      <c r="AP119" s="61">
        <f>VLOOKUP(Calc_Targetkreise!$D119,EW_Erg_09_14_Kreise!$A$7:$BK$412,Calc_Targetkreise!AP$5,FALSE)/1000/$H119</f>
        <v>0.0002150284046</v>
      </c>
      <c r="AQ119" s="61">
        <f t="shared" ref="AQ119:AR119" si="487">1-U119-Y119-AC119-AG119-AJ119-AN119</f>
        <v>0.03827995348</v>
      </c>
      <c r="AR119" s="61">
        <f t="shared" si="487"/>
        <v>0.06550042659</v>
      </c>
      <c r="AS119" s="61">
        <f t="shared" si="11"/>
        <v>0.1639992079</v>
      </c>
      <c r="AT119" s="63">
        <f>VLOOKUP($D119,BW_17_Kreise!$B$7:$CC$410,Calc_Targetkreise!AT$5,FALSE)/1000/$G119</f>
        <v>0.004321262912</v>
      </c>
      <c r="AU119" s="61">
        <f>VLOOKUP(Calc_Targetkreise!$D119,EW_Erg_09_14_Kreise!$A$7:$BK$412,Calc_Targetkreise!AU$5,FALSE)/1000/$H119</f>
        <v>0.01369245389</v>
      </c>
      <c r="AV119" s="62">
        <f>IF(AU119&lt;Master_sheet_Kriterien!$J$44,1,IF(AU119&lt;Master_sheet_Kriterien!$K$44,2,IF(AU119&lt;Master_sheet_Kriterien!$L$44,3,IF(AU119&lt;Master_sheet_Kriterien!$M$44,4,5))))</f>
        <v>4</v>
      </c>
      <c r="AW119" s="61">
        <f>VLOOKUP(Calc_Targetkreise!$D119,EW_Erg_09_14_Kreise!$A$7:$BK$412,Calc_Targetkreise!AW$5,FALSE)/1000/$H119</f>
        <v>0.006367615335</v>
      </c>
      <c r="AX119" s="61">
        <f>VLOOKUP($D119,EW_19_Kreise!$A$6:$CQ$406,Calc_Targetkreise!AX$5,FALSE)/1000/F119</f>
        <v>0.004103074934</v>
      </c>
      <c r="AY119" s="62">
        <f>IF(AX119&lt;Master_sheet_Kriterien!$J$56,1,IF(AX119&lt;Master_sheet_Kriterien!$K$56,2,IF(AX119&lt;Master_sheet_Kriterien!$L$56,3,IF(AX119&lt;Master_sheet_Kriterien!$M$56,4,5))))</f>
        <v>3</v>
      </c>
      <c r="AZ119" s="64">
        <f>VLOOKUP($D119,EW_19_Kreise!$A$6:$CQ$406,Calc_Targetkreise!AZ$5,FALSE)</f>
        <v>692</v>
      </c>
      <c r="BA119" s="62">
        <f>IF(AZ119&lt;Master_sheet_Kriterien!$J$57,1,IF(AZ119&lt;Master_sheet_Kriterien!$K$57,2,IF(AZ119&lt;Master_sheet_Kriterien!$L$57,3,IF(AZ119&lt;Master_sheet_Kriterien!$M$56,4,5))))</f>
        <v>5</v>
      </c>
      <c r="BB119" s="59">
        <f>VLOOKUP($D119,Struktur_daten_BW_2017!$B$7:$AH$452,Calc_Targetkreise!BB$5,FALSE)</f>
        <v>444.6</v>
      </c>
      <c r="BC119" s="62">
        <f>IF(BB119&lt;Master_sheet_Kriterien!$J$8,1,IF(BB119&lt;Master_sheet_Kriterien!$K$8,2,IF(BB119&lt;Master_sheet_Kriterien!$L$8,3,IF(BB119&lt;Master_sheet_Kriterien!$M$8,4,5))))</f>
        <v>3</v>
      </c>
      <c r="BD119" s="65">
        <f t="shared" si="12"/>
        <v>21.76</v>
      </c>
      <c r="BE119" s="62">
        <f>IF(BD119&lt;Master_sheet_Kriterien!$J$10,1,IF(BD119&lt;Master_sheet_Kriterien!$K$10,2,IF(BD119&lt;Master_sheet_Kriterien!$L$10,3,IF(BD119&lt;Master_sheet_Kriterien!$M$10,4,5))))</f>
        <v>2</v>
      </c>
      <c r="BF119" s="65">
        <f>VLOOKUP($D119,Struktur_daten_BW_2017!$B$7:$AH$452,Calc_Targetkreise!BF$5,FALSE)</f>
        <v>8</v>
      </c>
      <c r="BG119" s="62">
        <f>IF(BF119&lt;Master_sheet_Kriterien!$J$12,1,IF(BF119&lt;Master_sheet_Kriterien!$K$12,2,IF(BF119&lt;Master_sheet_Kriterien!$L$12,3,IF(BF119&lt;Master_sheet_Kriterien!$M$12,4,5))))</f>
        <v>3</v>
      </c>
      <c r="BH119" s="65">
        <f>VLOOKUP($D119,Struktur_daten_BW_2017!$B$7:$AH$452,Calc_Targetkreise!BH$5,FALSE)</f>
        <v>11</v>
      </c>
      <c r="BI119" s="62">
        <f>IF(BH119&lt;Master_sheet_Kriterien!$J$14,1,IF(BH119&lt;Master_sheet_Kriterien!$K$14,2,IF(BH119&lt;Master_sheet_Kriterien!$L$14,3,IF(BH119&lt;Master_sheet_Kriterien!$M$14,4,5))))</f>
        <v>2</v>
      </c>
      <c r="BJ119" s="65">
        <f>VLOOKUP($D119,Struktur_daten_BW_2017!$B$7:$AH$452,Calc_Targetkreise!BJ$5,FALSE)</f>
        <v>36.3</v>
      </c>
      <c r="BK119" s="62">
        <f>IF(BJ119&lt;Master_sheet_Kriterien!$J$16,1,IF(BJ119&lt;Master_sheet_Kriterien!$K$16,2,IF(BJ119&lt;Master_sheet_Kriterien!$L$16,3,IF(BJ119&lt;Master_sheet_Kriterien!$M$16,4,5))))</f>
        <v>3</v>
      </c>
      <c r="BL119" s="65">
        <f>VLOOKUP($D119,Struktur_daten_BW_2017!$B$7:$AH$452,Calc_Targetkreise!BL$5,FALSE)</f>
        <v>16.7</v>
      </c>
      <c r="BM119" s="62">
        <f>IF(BL119&lt;Master_sheet_Kriterien!$J$18,1,IF(BL119&lt;Master_sheet_Kriterien!$K$18,2,IF(BL119&lt;Master_sheet_Kriterien!$L$18,3,IF(BL119&lt;Master_sheet_Kriterien!$M$18,4,5))))</f>
        <v>4</v>
      </c>
      <c r="BN119" s="65">
        <f>VLOOKUP($D119,Struktur_daten_BW_2017!$B$7:$AH$452,Calc_Targetkreise!BN$5,FALSE)</f>
        <v>11.4</v>
      </c>
      <c r="BO119" s="62">
        <f>IF(BN119&lt;Master_sheet_Kriterien!$J$20,1,IF(BN119&lt;Master_sheet_Kriterien!$K$20,2,IF(BN119&lt;Master_sheet_Kriterien!$L$20,3,IF(BN119&lt;Master_sheet_Kriterien!$M$20,4,5))))</f>
        <v>4</v>
      </c>
      <c r="BP119" s="59">
        <f>VLOOKUP($D119,Struktur_daten_BW_2017!$B$7:$AH$452,Calc_Targetkreise!BP$5,FALSE)</f>
        <v>24680</v>
      </c>
      <c r="BQ119" s="62">
        <f>IF(BP119&lt;Master_sheet_Kriterien!$J$38,1,IF(BP119&lt;Master_sheet_Kriterien!$K$38,2,IF(BP119&lt;Master_sheet_Kriterien!$L$38,3,IF(BP119&lt;Master_sheet_Kriterien!$M$38,4,5))))</f>
        <v>5</v>
      </c>
      <c r="BR119" s="65">
        <f>VLOOKUP($D119,Struktur_daten_BW_2017!$B$7:$AH$452,Calc_Targetkreise!BR$5,FALSE)</f>
        <v>31.4</v>
      </c>
      <c r="BS119" s="62">
        <f>IF(BR119&lt;Master_sheet_Kriterien!$J$24,1,IF(BR119&lt;Master_sheet_Kriterien!$K$24,2,IF(BR119&lt;Master_sheet_Kriterien!$L$24,3,IF(BR119&lt;Master_sheet_Kriterien!$M$24,4,5))))</f>
        <v>2</v>
      </c>
      <c r="BT119" s="65">
        <f>VLOOKUP($D119,Struktur_daten_BW_2017!$B$7:$AH$452,Calc_Targetkreise!BT$5,FALSE)</f>
        <v>16</v>
      </c>
      <c r="BU119" s="62">
        <f>IF(BT119&lt;Master_sheet_Kriterien!$J$26,1,IF(BT119&lt;Master_sheet_Kriterien!$K$26,2,IF(BT119&lt;Master_sheet_Kriterien!$L$26,3,IF(BT119&lt;Master_sheet_Kriterien!$M$26,4,5))))</f>
        <v>5</v>
      </c>
      <c r="BV119" s="65">
        <f t="shared" si="13"/>
        <v>4.352</v>
      </c>
      <c r="BW119" s="62">
        <f>IF(BV119&lt;Master_sheet_Kriterien!$J$28,1,IF(BV119&lt;Master_sheet_Kriterien!$K$28,2,IF(BV119&lt;Master_sheet_Kriterien!$L$28,3,IF(BV119&lt;Master_sheet_Kriterien!$M$28,4,5))))</f>
        <v>4</v>
      </c>
      <c r="BX119" s="65">
        <f>VLOOKUP($D119,Struktur_daten_BW_2017!$B$7:$AH$452,Calc_Targetkreise!BX$5,FALSE)</f>
        <v>21.875</v>
      </c>
      <c r="BY119" s="62">
        <f>IF(BX119&lt;Master_sheet_Kriterien!$J$30,1,IF(BX119&lt;Master_sheet_Kriterien!$K$30,2,IF(BX119&lt;Master_sheet_Kriterien!$L$30,3,IF(BX119&lt;Master_sheet_Kriterien!$M$30,4,5))))</f>
        <v>3</v>
      </c>
      <c r="BZ119" s="65">
        <f>CL119/1000</f>
        <v>15.899</v>
      </c>
      <c r="CA119" s="62">
        <f>IF(BZ119&lt;Master_sheet_Kriterien!$J$32,1,IF(BZ119&lt;Master_sheet_Kriterien!$K$32,2,IF(BZ119&lt;Master_sheet_Kriterien!$L$32,3,IF(BZ119&lt;Master_sheet_Kriterien!$M$32,4,5))))</f>
        <v>2</v>
      </c>
      <c r="CB119" s="65">
        <f>BZ119/CM119*100</f>
        <v>5.845220588</v>
      </c>
      <c r="CC119" s="62">
        <f>IF(CB119&lt;Master_sheet_Kriterien!$J$34,1,IF(CB119&lt;Master_sheet_Kriterien!$K$34,2,IF(CB119&lt;Master_sheet_Kriterien!$L$34,3,IF(CB119&lt;Master_sheet_Kriterien!$M$34,4,5))))</f>
        <v>2</v>
      </c>
      <c r="CD119" s="65">
        <f>100-VLOOKUP($D119,Struktur_daten_BW_2017!$B$7:$AH$452,Calc_Targetkreise!CD$5,FALSE)</f>
        <v>53.2</v>
      </c>
      <c r="CE119" s="62">
        <f>IF(CD119&lt;Master_sheet_Kriterien!$J$40,1,IF(CD119&lt;Master_sheet_Kriterien!$K$40,2,IF(CD119&lt;Master_sheet_Kriterien!$L$40,3,IF(CD119&lt;Master_sheet_Kriterien!$M$40,4,5))))</f>
        <v>3</v>
      </c>
      <c r="CF119" s="61"/>
      <c r="CG119" s="59">
        <f>VLOOKUP($D119,EW_19_Kreise!$A$6:$CQ$406,Calc_Targetkreise!CG$5,FALSE)/1000</f>
        <v>302.136</v>
      </c>
      <c r="CH119" s="59">
        <f>VLOOKUP($D119,BW_17_Kreise!$B$7:$CC$410,Calc_Targetkreise!CH$5,FALSE)/1000</f>
        <v>304.554</v>
      </c>
      <c r="CI119" s="59">
        <f>VLOOKUP($D119,EW_Erg_09_14_Kreise!$A$10:$BK$412,Calc_Targetkreise!CI$5,FALSE)/1000</f>
        <v>311.957</v>
      </c>
      <c r="CJ119" s="59">
        <f>VLOOKUP($D119,EW_Erg_09_14_Kreise!$A$10:$BK$412,Calc_Targetkreise!CJ$5,FALSE)/1000</f>
        <v>321.366</v>
      </c>
      <c r="CK119" s="59">
        <f>VLOOKUP($D119,EW_Erg_09_14_Kreise!$A$10:$BK$412,Calc_Targetkreise!CK$5,FALSE)/1000</f>
        <v>121.954</v>
      </c>
      <c r="CL119" s="45">
        <f>1882+14017</f>
        <v>15899</v>
      </c>
      <c r="CM119" s="59">
        <f>VLOOKUP($D119,Struktur_daten_BW_2017!$B$7:$AH$452,Calc_Targetkreise!CM$5,FALSE)</f>
        <v>272</v>
      </c>
      <c r="CN119" s="66">
        <v>4.0</v>
      </c>
      <c r="CO119" s="67">
        <f t="shared" si="16"/>
        <v>0.01470588235</v>
      </c>
      <c r="CP119" s="62">
        <f>IF(CO119&lt;Master_sheet_Kriterien!$J$58,1,IF(CO119&lt;Master_sheet_Kriterien!$K$58,2,IF(CO119&lt;Master_sheet_Kriterien!$L$58,3,IF(CO119&lt;Master_sheet_Kriterien!$M$58,4,5))))</f>
        <v>1</v>
      </c>
      <c r="CQ119" s="66">
        <v>4.0</v>
      </c>
      <c r="CR119" s="67">
        <f t="shared" si="17"/>
        <v>0.01470588235</v>
      </c>
      <c r="CS119" s="62">
        <f>IF(CR119&lt;Master_sheet_Kriterien!$J$59,1,IF(CR119&lt;Master_sheet_Kriterien!$K$59,2,IF(CR119&lt;Master_sheet_Kriterien!$L$59,3,IF(CR119&lt;Master_sheet_Kriterien!$M$59,4,5))))</f>
        <v>1</v>
      </c>
      <c r="CT119" s="66">
        <v>0.0</v>
      </c>
      <c r="CU119" s="44"/>
      <c r="CV119" s="66">
        <v>0.0</v>
      </c>
      <c r="CW119" s="68"/>
      <c r="CY119" s="31">
        <f t="shared" si="18"/>
        <v>5962</v>
      </c>
      <c r="DB119" s="76" t="str">
        <f t="shared" si="19"/>
        <v>Märkischer Kreis</v>
      </c>
      <c r="DC119" s="58">
        <f t="shared" si="20"/>
        <v>111</v>
      </c>
      <c r="DD119" s="77">
        <f t="shared" si="21"/>
        <v>175</v>
      </c>
      <c r="DE119" s="72">
        <f t="shared" si="22"/>
        <v>0.004103074934</v>
      </c>
      <c r="DG119" s="76" t="str">
        <f t="shared" si="23"/>
        <v>Märkischer Kreis</v>
      </c>
      <c r="DH119" s="58" t="str">
        <f t="shared" si="24"/>
        <v>#REF!</v>
      </c>
      <c r="DI119" s="75">
        <f t="shared" si="25"/>
        <v>169.1470588</v>
      </c>
      <c r="DJ119" s="78">
        <f t="shared" si="26"/>
        <v>0.004103074934</v>
      </c>
      <c r="DK119" s="75"/>
      <c r="DL119" s="75"/>
      <c r="DM119" s="75"/>
      <c r="DN119" s="75"/>
      <c r="DO119" s="75"/>
      <c r="DP119" s="44"/>
    </row>
    <row r="120" ht="16.5" customHeight="1">
      <c r="A120" s="58">
        <f t="shared" si="5"/>
        <v>299</v>
      </c>
      <c r="B120" s="58">
        <f t="shared" si="6"/>
        <v>135</v>
      </c>
      <c r="C120" s="58" t="s">
        <v>227</v>
      </c>
      <c r="D120" s="58">
        <v>5966.0</v>
      </c>
      <c r="E120" s="58" t="s">
        <v>277</v>
      </c>
      <c r="F120" s="59">
        <f>VLOOKUP($D120,EW_19_Kreise!$A$6:$CQ$406,Calc_Targetkreise!F$5,FALSE)/1000</f>
        <v>64.468</v>
      </c>
      <c r="G120" s="59">
        <f>VLOOKUP($D120,BW_17_Kreise!$B$7:$CC$410,Calc_Targetkreise!G$5,FALSE)/1000</f>
        <v>77.982</v>
      </c>
      <c r="H120" s="59">
        <f>VLOOKUP($D120,EW_Erg_09_14_Kreise!$A$10:$BK$412,Calc_Targetkreise!H$5,FALSE)/1000</f>
        <v>55.543</v>
      </c>
      <c r="I120" s="60">
        <f t="shared" ref="I120:K120" si="488">F120/CG120</f>
        <v>0.6302165306</v>
      </c>
      <c r="J120" s="60">
        <f t="shared" si="488"/>
        <v>0.7592592593</v>
      </c>
      <c r="K120" s="60">
        <f t="shared" si="488"/>
        <v>0.5353851789</v>
      </c>
      <c r="L120" s="61">
        <f t="shared" ref="L120:M120" si="489">1-(T120+X120)</f>
        <v>0.3854160204</v>
      </c>
      <c r="M120" s="61">
        <f t="shared" si="489"/>
        <v>0.3287938242</v>
      </c>
      <c r="N120" s="62">
        <f>IF(L120&lt;Master_sheet_Kriterien!$J$46,1,IF(L120&lt;Master_sheet_Kriterien!$K$46,2,IF(L120&lt;Master_sheet_Kriterien!$L$46,3,IF(L120&lt;Master_sheet_Kriterien!$M$46,4,5))))</f>
        <v>1</v>
      </c>
      <c r="O120" s="62">
        <f>IF(M120&lt;Master_sheet_Kriterien!$J$46,1,IF(M120&lt;Master_sheet_Kriterien!$K$46,2,IF(M120&lt;Master_sheet_Kriterien!$L$46,3,IF(M120&lt;Master_sheet_Kriterien!$M$46,4,5))))</f>
        <v>1</v>
      </c>
      <c r="P120" s="61">
        <f t="shared" ref="P120:Q120" si="490">1-(T120+AM120)</f>
        <v>0.46654154</v>
      </c>
      <c r="Q120" s="61">
        <f t="shared" si="490"/>
        <v>0.4537585597</v>
      </c>
      <c r="R120" s="62">
        <f>IF(P120&lt;Master_sheet_Kriterien!$J$46,1,IF(P120&lt;Master_sheet_Kriterien!$K$46,2,IF(P120&lt;Master_sheet_Kriterien!$L$46,3,IF(P120&lt;Master_sheet_Kriterien!$M$46,4,5))))</f>
        <v>3</v>
      </c>
      <c r="S120" s="62">
        <f>IF(Q120&lt;Master_sheet_Kriterien!$J$46,1,IF(Q120&lt;Master_sheet_Kriterien!$K$46,2,IF(Q120&lt;Master_sheet_Kriterien!$L$46,3,IF(Q120&lt;Master_sheet_Kriterien!$M$46,4,5))))</f>
        <v>3</v>
      </c>
      <c r="T120" s="61">
        <f>VLOOKUP($D120,EW_19_Kreise!$A$6:$CQ$406,Calc_Targetkreise!T$5,FALSE)/1000/F120</f>
        <v>0.4601197493</v>
      </c>
      <c r="U120" s="63">
        <f>VLOOKUP($D120,BW_17_Kreise!$B$7:$CC$410,Calc_Targetkreise!U$5,FALSE)/1000/$G120</f>
        <v>0.469005668</v>
      </c>
      <c r="V120" s="61">
        <f>VLOOKUP(Calc_Targetkreise!$D120,EW_Erg_09_14_Kreise!$A$7:$BK$412,Calc_Targetkreise!V$5,FALSE)/1000/$H120</f>
        <v>0.5338026394</v>
      </c>
      <c r="W120" s="61">
        <f>VLOOKUP(Calc_Targetkreise!$D120,EW_Erg_09_14_Kreise!$A$7:$BK$412,Calc_Targetkreise!W$5,FALSE)/1000/CK120</f>
        <v>0.5881124569</v>
      </c>
      <c r="X120" s="61">
        <f>VLOOKUP($D120,EW_19_Kreise!$A$6:$CQ$406,Calc_Targetkreise!X$5,FALSE)/1000/F120</f>
        <v>0.1544642303</v>
      </c>
      <c r="Y120" s="63">
        <f>VLOOKUP($D120,BW_17_Kreise!$B$7:$CC$410,Calc_Targetkreise!Y$5,FALSE)/1000/$G120</f>
        <v>0.2022005078</v>
      </c>
      <c r="Z120" s="61">
        <f>VLOOKUP(Calc_Targetkreise!$D120,EW_Erg_09_14_Kreise!$A$7:$BK$412,Calc_Targetkreise!Z$5,FALSE)/1000/$H120</f>
        <v>0.249212322</v>
      </c>
      <c r="AA120" s="61">
        <f>VLOOKUP(Calc_Targetkreise!$D120,EW_Erg_09_14_Kreise!$A$7:$BK$412,Calc_Targetkreise!AA$5,FALSE)/1000/$H120</f>
        <v>0.1377671354</v>
      </c>
      <c r="AB120" s="61">
        <f>VLOOKUP($D120,EW_19_Kreise!$A$6:$CQ$406,Calc_Targetkreise!AB$5,FALSE)/1000/F120</f>
        <v>0.1466929329</v>
      </c>
      <c r="AC120" s="63">
        <f>VLOOKUP($D120,BW_17_Kreise!$B$7:$CC$410,Calc_Targetkreise!AC$5,FALSE)/1000/$G120</f>
        <v>0.04018876151</v>
      </c>
      <c r="AD120" s="61">
        <f>VLOOKUP(Calc_Targetkreise!$D120,EW_Erg_09_14_Kreise!$A$7:$BK$412,Calc_Targetkreise!AD$5,FALSE)/1000/$H120</f>
        <v>0.05505644276</v>
      </c>
      <c r="AE120" s="62">
        <f>IF(AC120&lt;Master_sheet_Kriterien!$J$54,1,IF(AC120&lt;Master_sheet_Kriterien!$K$54,2,IF(AC120&lt;Master_sheet_Kriterien!$L$54,3,IF(AC120&lt;Master_sheet_Kriterien!$M$54,4,5))))</f>
        <v>1</v>
      </c>
      <c r="AF120" s="61">
        <f>VLOOKUP(Calc_Targetkreise!$D120,EW_Erg_09_14_Kreise!$A$7:$BK$412,Calc_Targetkreise!AF$5,FALSE)/1000/$H120</f>
        <v>0.05239184056</v>
      </c>
      <c r="AG120" s="63">
        <f>VLOOKUP($D120,BW_17_Kreise!$B$7:$CC$410,Calc_Targetkreise!AG$5,FALSE)/1000/$G120</f>
        <v>0.1405196071</v>
      </c>
      <c r="AH120" s="61">
        <f>VLOOKUP(Calc_Targetkreise!$D120,EW_Erg_09_14_Kreise!$A$7:$BK$412,Calc_Targetkreise!AH$5,FALSE)/1000/$H120</f>
        <v>0.03231730371</v>
      </c>
      <c r="AI120" s="61">
        <f>VLOOKUP(Calc_Targetkreise!$D120,EW_Erg_09_14_Kreise!$A$7:$BK$412,Calc_Targetkreise!AI$5,FALSE)/1000/$H120</f>
        <v>0.08350287165</v>
      </c>
      <c r="AJ120" s="63">
        <f>VLOOKUP($D120,BW_17_Kreise!$B$7:$CC$410,Calc_Targetkreise!AJ$5,FALSE)/1000/$G120</f>
        <v>0.04407427355</v>
      </c>
      <c r="AK120" s="61">
        <f>VLOOKUP(Calc_Targetkreise!$D120,EW_Erg_09_14_Kreise!$A$7:$BK$412,Calc_Targetkreise!AK$5,FALSE)/1000/$H120</f>
        <v>0.02673604235</v>
      </c>
      <c r="AL120" s="61">
        <f>VLOOKUP(Calc_Targetkreise!$D120,EW_Erg_09_14_Kreise!$A$7:$BK$412,Calc_Targetkreise!AL$5,FALSE)/1000/$H120</f>
        <v>0.02086671588</v>
      </c>
      <c r="AM120" s="61">
        <f>VLOOKUP($D120,EW_19_Kreise!$A$6:$CQ$406,Calc_Targetkreise!AM$5,FALSE)/1000/F120</f>
        <v>0.07333871068</v>
      </c>
      <c r="AN120" s="63">
        <f>VLOOKUP($D120,BW_17_Kreise!$B$7:$CC$410,Calc_Targetkreise!AN$5,FALSE)/1000/$G120</f>
        <v>0.07723577236</v>
      </c>
      <c r="AO120" s="61">
        <f>VLOOKUP(Calc_Targetkreise!$D120,EW_Erg_09_14_Kreise!$A$7:$BK$412,Calc_Targetkreise!AO$5,FALSE)/1000/$H120</f>
        <v>0.05901733792</v>
      </c>
      <c r="AP120" s="61">
        <f>VLOOKUP(Calc_Targetkreise!$D120,EW_Erg_09_14_Kreise!$A$7:$BK$412,Calc_Targetkreise!AP$5,FALSE)/1000/$H120</f>
        <v>0.000234052896</v>
      </c>
      <c r="AQ120" s="61">
        <f t="shared" ref="AQ120:AR120" si="491">1-U120-Y120-AC120-AG120-AJ120-AN120</f>
        <v>0.02677540971</v>
      </c>
      <c r="AR120" s="61">
        <f t="shared" si="491"/>
        <v>0.04385791189</v>
      </c>
      <c r="AS120" s="61">
        <f t="shared" si="11"/>
        <v>0.1171249268</v>
      </c>
      <c r="AT120" s="63">
        <f>VLOOKUP($D120,BW_17_Kreise!$B$7:$CC$410,Calc_Targetkreise!AT$5,FALSE)/1000/$G120</f>
        <v>0.003782924265</v>
      </c>
      <c r="AU120" s="61">
        <f>VLOOKUP(Calc_Targetkreise!$D120,EW_Erg_09_14_Kreise!$A$7:$BK$412,Calc_Targetkreise!AU$5,FALSE)/1000/$H120</f>
        <v>0.007633725222</v>
      </c>
      <c r="AV120" s="62">
        <f>IF(AU120&lt;Master_sheet_Kriterien!$J$44,1,IF(AU120&lt;Master_sheet_Kriterien!$K$44,2,IF(AU120&lt;Master_sheet_Kriterien!$L$44,3,IF(AU120&lt;Master_sheet_Kriterien!$M$44,4,5))))</f>
        <v>1</v>
      </c>
      <c r="AW120" s="61">
        <f>VLOOKUP(Calc_Targetkreise!$D120,EW_Erg_09_14_Kreise!$A$7:$BK$412,Calc_Targetkreise!AW$5,FALSE)/1000/$H120</f>
        <v>0.003960895162</v>
      </c>
      <c r="AX120" s="61">
        <f>VLOOKUP($D120,EW_19_Kreise!$A$6:$CQ$406,Calc_Targetkreise!AX$5,FALSE)/1000/F120</f>
        <v>0.00304026804</v>
      </c>
      <c r="AY120" s="62">
        <f>IF(AX120&lt;Master_sheet_Kriterien!$J$56,1,IF(AX120&lt;Master_sheet_Kriterien!$K$56,2,IF(AX120&lt;Master_sheet_Kriterien!$L$56,3,IF(AX120&lt;Master_sheet_Kriterien!$M$56,4,5))))</f>
        <v>2</v>
      </c>
      <c r="AZ120" s="64">
        <f>VLOOKUP($D120,EW_19_Kreise!$A$6:$CQ$406,Calc_Targetkreise!AZ$5,FALSE)</f>
        <v>196</v>
      </c>
      <c r="BA120" s="62">
        <f>IF(AZ120&lt;Master_sheet_Kriterien!$J$57,1,IF(AZ120&lt;Master_sheet_Kriterien!$K$57,2,IF(AZ120&lt;Master_sheet_Kriterien!$L$57,3,IF(AZ120&lt;Master_sheet_Kriterien!$M$56,4,5))))</f>
        <v>2</v>
      </c>
      <c r="BB120" s="59">
        <f>VLOOKUP($D120,Struktur_daten_BW_2017!$B$7:$AH$452,Calc_Targetkreise!BB$5,FALSE)</f>
        <v>241.5</v>
      </c>
      <c r="BC120" s="62">
        <f>IF(BB120&lt;Master_sheet_Kriterien!$J$8,1,IF(BB120&lt;Master_sheet_Kriterien!$K$8,2,IF(BB120&lt;Master_sheet_Kriterien!$L$8,3,IF(BB120&lt;Master_sheet_Kriterien!$M$8,4,5))))</f>
        <v>3</v>
      </c>
      <c r="BD120" s="65">
        <f t="shared" si="12"/>
        <v>22.448</v>
      </c>
      <c r="BE120" s="62">
        <f>IF(BD120&lt;Master_sheet_Kriterien!$J$10,1,IF(BD120&lt;Master_sheet_Kriterien!$K$10,2,IF(BD120&lt;Master_sheet_Kriterien!$L$10,3,IF(BD120&lt;Master_sheet_Kriterien!$M$10,4,5))))</f>
        <v>3</v>
      </c>
      <c r="BF120" s="65">
        <f>VLOOKUP($D120,Struktur_daten_BW_2017!$B$7:$AH$452,Calc_Targetkreise!BF$5,FALSE)</f>
        <v>8</v>
      </c>
      <c r="BG120" s="62">
        <f>IF(BF120&lt;Master_sheet_Kriterien!$J$12,1,IF(BF120&lt;Master_sheet_Kriterien!$K$12,2,IF(BF120&lt;Master_sheet_Kriterien!$L$12,3,IF(BF120&lt;Master_sheet_Kriterien!$M$12,4,5))))</f>
        <v>3</v>
      </c>
      <c r="BH120" s="65">
        <f>VLOOKUP($D120,Struktur_daten_BW_2017!$B$7:$AH$452,Calc_Targetkreise!BH$5,FALSE)</f>
        <v>11.7</v>
      </c>
      <c r="BI120" s="62">
        <f>IF(BH120&lt;Master_sheet_Kriterien!$J$14,1,IF(BH120&lt;Master_sheet_Kriterien!$K$14,2,IF(BH120&lt;Master_sheet_Kriterien!$L$14,3,IF(BH120&lt;Master_sheet_Kriterien!$M$14,4,5))))</f>
        <v>3</v>
      </c>
      <c r="BJ120" s="65">
        <f>VLOOKUP($D120,Struktur_daten_BW_2017!$B$7:$AH$452,Calc_Targetkreise!BJ$5,FALSE)</f>
        <v>36.4</v>
      </c>
      <c r="BK120" s="62">
        <f>IF(BJ120&lt;Master_sheet_Kriterien!$J$16,1,IF(BJ120&lt;Master_sheet_Kriterien!$K$16,2,IF(BJ120&lt;Master_sheet_Kriterien!$L$16,3,IF(BJ120&lt;Master_sheet_Kriterien!$M$16,4,5))))</f>
        <v>4</v>
      </c>
      <c r="BL120" s="65">
        <f>VLOOKUP($D120,Struktur_daten_BW_2017!$B$7:$AH$452,Calc_Targetkreise!BL$5,FALSE)</f>
        <v>15.8</v>
      </c>
      <c r="BM120" s="62">
        <f>IF(BL120&lt;Master_sheet_Kriterien!$J$18,1,IF(BL120&lt;Master_sheet_Kriterien!$K$18,2,IF(BL120&lt;Master_sheet_Kriterien!$L$18,3,IF(BL120&lt;Master_sheet_Kriterien!$M$18,4,5))))</f>
        <v>2</v>
      </c>
      <c r="BN120" s="65">
        <f>VLOOKUP($D120,Struktur_daten_BW_2017!$B$7:$AH$452,Calc_Targetkreise!BN$5,FALSE)</f>
        <v>10.8</v>
      </c>
      <c r="BO120" s="62">
        <f>IF(BN120&lt;Master_sheet_Kriterien!$J$20,1,IF(BN120&lt;Master_sheet_Kriterien!$K$20,2,IF(BN120&lt;Master_sheet_Kriterien!$L$20,3,IF(BN120&lt;Master_sheet_Kriterien!$M$20,4,5))))</f>
        <v>3</v>
      </c>
      <c r="BP120" s="59">
        <f>VLOOKUP($D120,Struktur_daten_BW_2017!$B$7:$AH$452,Calc_Targetkreise!BP$5,FALSE)</f>
        <v>25863</v>
      </c>
      <c r="BQ120" s="62">
        <f>IF(BP120&lt;Master_sheet_Kriterien!$J$38,1,IF(BP120&lt;Master_sheet_Kriterien!$K$38,2,IF(BP120&lt;Master_sheet_Kriterien!$L$38,3,IF(BP120&lt;Master_sheet_Kriterien!$M$38,4,5))))</f>
        <v>5</v>
      </c>
      <c r="BR120" s="65">
        <f>VLOOKUP($D120,Struktur_daten_BW_2017!$B$7:$AH$452,Calc_Targetkreise!BR$5,FALSE)</f>
        <v>32.6</v>
      </c>
      <c r="BS120" s="62">
        <f>IF(BR120&lt;Master_sheet_Kriterien!$J$24,1,IF(BR120&lt;Master_sheet_Kriterien!$K$24,2,IF(BR120&lt;Master_sheet_Kriterien!$L$24,3,IF(BR120&lt;Master_sheet_Kriterien!$M$24,4,5))))</f>
        <v>3</v>
      </c>
      <c r="BT120" s="65">
        <f>VLOOKUP($D120,Struktur_daten_BW_2017!$B$7:$AH$452,Calc_Targetkreise!BT$5,FALSE)</f>
        <v>15.9</v>
      </c>
      <c r="BU120" s="62">
        <f>IF(BT120&lt;Master_sheet_Kriterien!$J$26,1,IF(BT120&lt;Master_sheet_Kriterien!$K$26,2,IF(BT120&lt;Master_sheet_Kriterien!$L$26,3,IF(BT120&lt;Master_sheet_Kriterien!$M$26,4,5))))</f>
        <v>5</v>
      </c>
      <c r="BV120" s="65">
        <f t="shared" si="13"/>
        <v>4.46154</v>
      </c>
      <c r="BW120" s="62">
        <f>IF(BV120&lt;Master_sheet_Kriterien!$J$28,1,IF(BV120&lt;Master_sheet_Kriterien!$K$28,2,IF(BV120&lt;Master_sheet_Kriterien!$L$28,3,IF(BV120&lt;Master_sheet_Kriterien!$M$28,4,5))))</f>
        <v>4</v>
      </c>
      <c r="BX120" s="65">
        <f>VLOOKUP($D120,Struktur_daten_BW_2017!$B$7:$AH$452,Calc_Targetkreise!BX$5,FALSE)</f>
        <v>18.23899371</v>
      </c>
      <c r="BY120" s="62">
        <f>IF(BX120&lt;Master_sheet_Kriterien!$J$30,1,IF(BX120&lt;Master_sheet_Kriterien!$K$30,2,IF(BX120&lt;Master_sheet_Kriterien!$L$30,3,IF(BX120&lt;Master_sheet_Kriterien!$M$30,4,5))))</f>
        <v>2</v>
      </c>
      <c r="BZ120" s="65"/>
      <c r="CA120" s="62">
        <f>IF(BZ120&lt;Master_sheet_Kriterien!$J$32,1,IF(BZ120&lt;Master_sheet_Kriterien!$K$32,2,IF(BZ120&lt;Master_sheet_Kriterien!$L$32,3,IF(BZ120&lt;Master_sheet_Kriterien!$M$32,4,5))))</f>
        <v>1</v>
      </c>
      <c r="CB120" s="65"/>
      <c r="CC120" s="62">
        <f>IF(CB120&lt;Master_sheet_Kriterien!$J$34,1,IF(CB120&lt;Master_sheet_Kriterien!$K$34,2,IF(CB120&lt;Master_sheet_Kriterien!$L$34,3,IF(CB120&lt;Master_sheet_Kriterien!$M$34,4,5))))</f>
        <v>1</v>
      </c>
      <c r="CD120" s="65">
        <f>100-VLOOKUP($D120,Struktur_daten_BW_2017!$B$7:$AH$452,Calc_Targetkreise!CD$5,FALSE)</f>
        <v>47.5</v>
      </c>
      <c r="CE120" s="62">
        <f>IF(CD120&lt;Master_sheet_Kriterien!$J$40,1,IF(CD120&lt;Master_sheet_Kriterien!$K$40,2,IF(CD120&lt;Master_sheet_Kriterien!$L$40,3,IF(CD120&lt;Master_sheet_Kriterien!$M$40,4,5))))</f>
        <v>3</v>
      </c>
      <c r="CF120" s="61"/>
      <c r="CG120" s="59">
        <f>VLOOKUP($D120,EW_19_Kreise!$A$6:$CQ$406,Calc_Targetkreise!CG$5,FALSE)/1000</f>
        <v>102.295</v>
      </c>
      <c r="CH120" s="59">
        <f>VLOOKUP($D120,BW_17_Kreise!$B$7:$CC$410,Calc_Targetkreise!CH$5,FALSE)/1000</f>
        <v>102.708</v>
      </c>
      <c r="CI120" s="59">
        <f>VLOOKUP($D120,EW_Erg_09_14_Kreise!$A$10:$BK$412,Calc_Targetkreise!CI$5,FALSE)/1000</f>
        <v>103.744</v>
      </c>
      <c r="CJ120" s="59">
        <f>VLOOKUP($D120,EW_Erg_09_14_Kreise!$A$10:$BK$412,Calc_Targetkreise!CJ$5,FALSE)/1000</f>
        <v>104.744</v>
      </c>
      <c r="CK120" s="59">
        <f>VLOOKUP($D120,EW_Erg_09_14_Kreise!$A$10:$BK$412,Calc_Targetkreise!CK$5,FALSE)/1000</f>
        <v>45.493</v>
      </c>
      <c r="CL120" s="45"/>
      <c r="CM120" s="59">
        <f>VLOOKUP($D120,Struktur_daten_BW_2017!$B$7:$AH$452,Calc_Targetkreise!CM$5,FALSE)</f>
        <v>280.6</v>
      </c>
      <c r="CN120" s="66">
        <v>0.0</v>
      </c>
      <c r="CO120" s="67">
        <f t="shared" si="16"/>
        <v>0</v>
      </c>
      <c r="CP120" s="62">
        <f>IF(CO120&lt;Master_sheet_Kriterien!$J$58,1,IF(CO120&lt;Master_sheet_Kriterien!$K$58,2,IF(CO120&lt;Master_sheet_Kriterien!$L$58,3,IF(CO120&lt;Master_sheet_Kriterien!$M$58,4,5))))</f>
        <v>1</v>
      </c>
      <c r="CQ120" s="66">
        <v>0.0</v>
      </c>
      <c r="CR120" s="67">
        <f t="shared" si="17"/>
        <v>0</v>
      </c>
      <c r="CS120" s="62">
        <f>IF(CR120&lt;Master_sheet_Kriterien!$J$59,1,IF(CR120&lt;Master_sheet_Kriterien!$K$59,2,IF(CR120&lt;Master_sheet_Kriterien!$L$59,3,IF(CR120&lt;Master_sheet_Kriterien!$M$59,4,5))))</f>
        <v>1</v>
      </c>
      <c r="CT120" s="66">
        <v>0.0</v>
      </c>
      <c r="CU120" s="44"/>
      <c r="CV120" s="66">
        <v>0.0</v>
      </c>
      <c r="CW120" s="68"/>
      <c r="CY120" s="31">
        <f t="shared" si="18"/>
        <v>5966</v>
      </c>
      <c r="DB120" s="76" t="str">
        <f t="shared" si="19"/>
        <v>Olpe</v>
      </c>
      <c r="DC120" s="58">
        <f t="shared" si="20"/>
        <v>299</v>
      </c>
      <c r="DD120" s="77">
        <f t="shared" si="21"/>
        <v>135</v>
      </c>
      <c r="DE120" s="72">
        <f t="shared" si="22"/>
        <v>0.00304026804</v>
      </c>
      <c r="DG120" s="76" t="str">
        <f t="shared" si="23"/>
        <v>Olpe</v>
      </c>
      <c r="DH120" s="58" t="str">
        <f t="shared" si="24"/>
        <v>#REF!</v>
      </c>
      <c r="DI120" s="75">
        <f t="shared" si="25"/>
        <v>129</v>
      </c>
      <c r="DJ120" s="78">
        <f t="shared" si="26"/>
        <v>0.00304026804</v>
      </c>
      <c r="DK120" s="75"/>
      <c r="DL120" s="75"/>
      <c r="DM120" s="75"/>
      <c r="DN120" s="75"/>
      <c r="DO120" s="75"/>
      <c r="DP120" s="44"/>
    </row>
    <row r="121" ht="16.5" customHeight="1">
      <c r="A121" s="58">
        <f t="shared" si="5"/>
        <v>71</v>
      </c>
      <c r="B121" s="58">
        <f t="shared" si="6"/>
        <v>186</v>
      </c>
      <c r="C121" s="58" t="s">
        <v>227</v>
      </c>
      <c r="D121" s="58">
        <v>5970.0</v>
      </c>
      <c r="E121" s="58" t="s">
        <v>278</v>
      </c>
      <c r="F121" s="59">
        <f>VLOOKUP($D121,EW_19_Kreise!$A$6:$CQ$406,Calc_Targetkreise!F$5,FALSE)/1000</f>
        <v>129.029</v>
      </c>
      <c r="G121" s="59">
        <f>VLOOKUP($D121,BW_17_Kreise!$B$7:$CC$410,Calc_Targetkreise!G$5,FALSE)/1000</f>
        <v>160.959</v>
      </c>
      <c r="H121" s="59">
        <f>VLOOKUP($D121,EW_Erg_09_14_Kreise!$A$10:$BK$412,Calc_Targetkreise!H$5,FALSE)/1000</f>
        <v>113.516</v>
      </c>
      <c r="I121" s="60">
        <f t="shared" ref="I121:K121" si="492">F121/CG121</f>
        <v>0.6106407447</v>
      </c>
      <c r="J121" s="60">
        <f t="shared" si="492"/>
        <v>0.7559883896</v>
      </c>
      <c r="K121" s="60">
        <f t="shared" si="492"/>
        <v>0.5269520007</v>
      </c>
      <c r="L121" s="61">
        <f t="shared" ref="L121:M121" si="493">1-(T121+X121)</f>
        <v>0.5028869479</v>
      </c>
      <c r="M121" s="61">
        <f t="shared" si="493"/>
        <v>0.3961257215</v>
      </c>
      <c r="N121" s="62">
        <f>IF(L121&lt;Master_sheet_Kriterien!$J$46,1,IF(L121&lt;Master_sheet_Kriterien!$K$46,2,IF(L121&lt;Master_sheet_Kriterien!$L$46,3,IF(L121&lt;Master_sheet_Kriterien!$M$46,4,5))))</f>
        <v>4</v>
      </c>
      <c r="O121" s="62">
        <f>IF(M121&lt;Master_sheet_Kriterien!$J$46,1,IF(M121&lt;Master_sheet_Kriterien!$K$46,2,IF(M121&lt;Master_sheet_Kriterien!$L$46,3,IF(M121&lt;Master_sheet_Kriterien!$M$46,4,5))))</f>
        <v>2</v>
      </c>
      <c r="P121" s="61">
        <f t="shared" ref="P121:Q121" si="494">1-(T121+AM121)</f>
        <v>0.6041742554</v>
      </c>
      <c r="Q121" s="61">
        <f t="shared" si="494"/>
        <v>0.5539112445</v>
      </c>
      <c r="R121" s="62">
        <f>IF(P121&lt;Master_sheet_Kriterien!$J$46,1,IF(P121&lt;Master_sheet_Kriterien!$K$46,2,IF(P121&lt;Master_sheet_Kriterien!$L$46,3,IF(P121&lt;Master_sheet_Kriterien!$M$46,4,5))))</f>
        <v>5</v>
      </c>
      <c r="S121" s="62">
        <f>IF(Q121&lt;Master_sheet_Kriterien!$J$46,1,IF(Q121&lt;Master_sheet_Kriterien!$K$46,2,IF(Q121&lt;Master_sheet_Kriterien!$L$46,3,IF(Q121&lt;Master_sheet_Kriterien!$M$46,4,5))))</f>
        <v>5</v>
      </c>
      <c r="T121" s="61">
        <f>VLOOKUP($D121,EW_19_Kreise!$A$6:$CQ$406,Calc_Targetkreise!T$5,FALSE)/1000/F121</f>
        <v>0.291763867</v>
      </c>
      <c r="U121" s="63">
        <f>VLOOKUP($D121,BW_17_Kreise!$B$7:$CC$410,Calc_Targetkreise!U$5,FALSE)/1000/$G121</f>
        <v>0.3395150318</v>
      </c>
      <c r="V121" s="61">
        <f>VLOOKUP(Calc_Targetkreise!$D121,EW_Erg_09_14_Kreise!$A$7:$BK$412,Calc_Targetkreise!V$5,FALSE)/1000/$H121</f>
        <v>0.3612354206</v>
      </c>
      <c r="W121" s="61">
        <f>VLOOKUP(Calc_Targetkreise!$D121,EW_Erg_09_14_Kreise!$A$7:$BK$412,Calc_Targetkreise!W$5,FALSE)/1000/CK121</f>
        <v>0.4013543752</v>
      </c>
      <c r="X121" s="61">
        <f>VLOOKUP($D121,EW_19_Kreise!$A$6:$CQ$406,Calc_Targetkreise!X$5,FALSE)/1000/F121</f>
        <v>0.2053491851</v>
      </c>
      <c r="Y121" s="63">
        <f>VLOOKUP($D121,BW_17_Kreise!$B$7:$CC$410,Calc_Targetkreise!Y$5,FALSE)/1000/$G121</f>
        <v>0.2643592468</v>
      </c>
      <c r="Z121" s="61">
        <f>VLOOKUP(Calc_Targetkreise!$D121,EW_Erg_09_14_Kreise!$A$7:$BK$412,Calc_Targetkreise!Z$5,FALSE)/1000/$H121</f>
        <v>0.3555093555</v>
      </c>
      <c r="AA121" s="61">
        <f>VLOOKUP(Calc_Targetkreise!$D121,EW_Erg_09_14_Kreise!$A$7:$BK$412,Calc_Targetkreise!AA$5,FALSE)/1000/$H121</f>
        <v>0.1940783678</v>
      </c>
      <c r="AB121" s="61">
        <f>VLOOKUP($D121,EW_19_Kreise!$A$6:$CQ$406,Calc_Targetkreise!AB$5,FALSE)/1000/F121</f>
        <v>0.1766037092</v>
      </c>
      <c r="AC121" s="63">
        <f>VLOOKUP($D121,BW_17_Kreise!$B$7:$CC$410,Calc_Targetkreise!AC$5,FALSE)/1000/$G121</f>
        <v>0.0550264353</v>
      </c>
      <c r="AD121" s="61">
        <f>VLOOKUP(Calc_Targetkreise!$D121,EW_Erg_09_14_Kreise!$A$7:$BK$412,Calc_Targetkreise!AD$5,FALSE)/1000/$H121</f>
        <v>0.07312625533</v>
      </c>
      <c r="AE121" s="62">
        <f>IF(AC121&lt;Master_sheet_Kriterien!$J$54,1,IF(AC121&lt;Master_sheet_Kriterien!$K$54,2,IF(AC121&lt;Master_sheet_Kriterien!$L$54,3,IF(AC121&lt;Master_sheet_Kriterien!$M$54,4,5))))</f>
        <v>1</v>
      </c>
      <c r="AF121" s="61">
        <f>VLOOKUP(Calc_Targetkreise!$D121,EW_Erg_09_14_Kreise!$A$7:$BK$412,Calc_Targetkreise!AF$5,FALSE)/1000/$H121</f>
        <v>0.07598047852</v>
      </c>
      <c r="AG121" s="63">
        <f>VLOOKUP($D121,BW_17_Kreise!$B$7:$CC$410,Calc_Targetkreise!AG$5,FALSE)/1000/$G121</f>
        <v>0.1188190782</v>
      </c>
      <c r="AH121" s="61">
        <f>VLOOKUP(Calc_Targetkreise!$D121,EW_Erg_09_14_Kreise!$A$7:$BK$412,Calc_Targetkreise!AH$5,FALSE)/1000/$H121</f>
        <v>0.03558088728</v>
      </c>
      <c r="AI121" s="61">
        <f>VLOOKUP(Calc_Targetkreise!$D121,EW_Erg_09_14_Kreise!$A$7:$BK$412,Calc_Targetkreise!AI$5,FALSE)/1000/$H121</f>
        <v>0.08634906093</v>
      </c>
      <c r="AJ121" s="63">
        <f>VLOOKUP($D121,BW_17_Kreise!$B$7:$CC$410,Calc_Targetkreise!AJ$5,FALSE)/1000/$G121</f>
        <v>0.07842991072</v>
      </c>
      <c r="AK121" s="61">
        <f>VLOOKUP(Calc_Targetkreise!$D121,EW_Erg_09_14_Kreise!$A$7:$BK$412,Calc_Targetkreise!AK$5,FALSE)/1000/$H121</f>
        <v>0.04544733782</v>
      </c>
      <c r="AL121" s="61">
        <f>VLOOKUP(Calc_Targetkreise!$D121,EW_Erg_09_14_Kreise!$A$7:$BK$412,Calc_Targetkreise!AL$5,FALSE)/1000/$H121</f>
        <v>0.03037457275</v>
      </c>
      <c r="AM121" s="61">
        <f>VLOOKUP($D121,EW_19_Kreise!$A$6:$CQ$406,Calc_Targetkreise!AM$5,FALSE)/1000/F121</f>
        <v>0.1040618776</v>
      </c>
      <c r="AN121" s="63">
        <f>VLOOKUP($D121,BW_17_Kreise!$B$7:$CC$410,Calc_Targetkreise!AN$5,FALSE)/1000/$G121</f>
        <v>0.1065737237</v>
      </c>
      <c r="AO121" s="61">
        <f>VLOOKUP(Calc_Targetkreise!$D121,EW_Erg_09_14_Kreise!$A$7:$BK$412,Calc_Targetkreise!AO$5,FALSE)/1000/$H121</f>
        <v>0.06324218612</v>
      </c>
      <c r="AP121" s="61">
        <f>VLOOKUP(Calc_Targetkreise!$D121,EW_Erg_09_14_Kreise!$A$7:$BK$412,Calc_Targetkreise!AP$5,FALSE)/1000/$H121</f>
        <v>0.0001761866169</v>
      </c>
      <c r="AQ121" s="61">
        <f t="shared" ref="AQ121:AR121" si="495">1-U121-Y121-AC121-AG121-AJ121-AN121</f>
        <v>0.03727657354</v>
      </c>
      <c r="AR121" s="61">
        <f t="shared" si="495"/>
        <v>0.06585855738</v>
      </c>
      <c r="AS121" s="61">
        <f t="shared" si="11"/>
        <v>0.2116869582</v>
      </c>
      <c r="AT121" s="63">
        <f>VLOOKUP($D121,BW_17_Kreise!$B$7:$CC$410,Calc_Targetkreise!AT$5,FALSE)/1000/$G121</f>
        <v>0.003516423437</v>
      </c>
      <c r="AU121" s="61">
        <f>VLOOKUP(Calc_Targetkreise!$D121,EW_Erg_09_14_Kreise!$A$7:$BK$412,Calc_Targetkreise!AU$5,FALSE)/1000/$H121</f>
        <v>0.01070333697</v>
      </c>
      <c r="AV121" s="62">
        <f>IF(AU121&lt;Master_sheet_Kriterien!$J$44,1,IF(AU121&lt;Master_sheet_Kriterien!$K$44,2,IF(AU121&lt;Master_sheet_Kriterien!$L$44,3,IF(AU121&lt;Master_sheet_Kriterien!$M$44,4,5))))</f>
        <v>2</v>
      </c>
      <c r="AW121" s="61">
        <f>VLOOKUP(Calc_Targetkreise!$D121,EW_Erg_09_14_Kreise!$A$7:$BK$412,Calc_Targetkreise!AW$5,FALSE)/1000/$H121</f>
        <v>0.005206314528</v>
      </c>
      <c r="AX121" s="61">
        <f>VLOOKUP($D121,EW_19_Kreise!$A$6:$CQ$406,Calc_Targetkreise!AX$5,FALSE)/1000/F121</f>
        <v>0.004006851173</v>
      </c>
      <c r="AY121" s="62">
        <f>IF(AX121&lt;Master_sheet_Kriterien!$J$56,1,IF(AX121&lt;Master_sheet_Kriterien!$K$56,2,IF(AX121&lt;Master_sheet_Kriterien!$L$56,3,IF(AX121&lt;Master_sheet_Kriterien!$M$56,4,5))))</f>
        <v>3</v>
      </c>
      <c r="AZ121" s="64">
        <f>VLOOKUP($D121,EW_19_Kreise!$A$6:$CQ$406,Calc_Targetkreise!AZ$5,FALSE)</f>
        <v>517</v>
      </c>
      <c r="BA121" s="62">
        <f>IF(AZ121&lt;Master_sheet_Kriterien!$J$57,1,IF(AZ121&lt;Master_sheet_Kriterien!$K$57,2,IF(AZ121&lt;Master_sheet_Kriterien!$L$57,3,IF(AZ121&lt;Master_sheet_Kriterien!$M$56,4,5))))</f>
        <v>5</v>
      </c>
      <c r="BB121" s="59">
        <f>VLOOKUP($D121,Struktur_daten_BW_2017!$B$7:$AH$452,Calc_Targetkreise!BB$5,FALSE)</f>
        <v>247.9</v>
      </c>
      <c r="BC121" s="62">
        <f>IF(BB121&lt;Master_sheet_Kriterien!$J$8,1,IF(BB121&lt;Master_sheet_Kriterien!$K$8,2,IF(BB121&lt;Master_sheet_Kriterien!$L$8,3,IF(BB121&lt;Master_sheet_Kriterien!$M$8,4,5))))</f>
        <v>3</v>
      </c>
      <c r="BD121" s="65">
        <f t="shared" si="12"/>
        <v>25.8336</v>
      </c>
      <c r="BE121" s="62">
        <f>IF(BD121&lt;Master_sheet_Kriterien!$J$10,1,IF(BD121&lt;Master_sheet_Kriterien!$K$10,2,IF(BD121&lt;Master_sheet_Kriterien!$L$10,3,IF(BD121&lt;Master_sheet_Kriterien!$M$10,4,5))))</f>
        <v>4</v>
      </c>
      <c r="BF121" s="65">
        <f>VLOOKUP($D121,Struktur_daten_BW_2017!$B$7:$AH$452,Calc_Targetkreise!BF$5,FALSE)</f>
        <v>9.2</v>
      </c>
      <c r="BG121" s="62">
        <f>IF(BF121&lt;Master_sheet_Kriterien!$J$12,1,IF(BF121&lt;Master_sheet_Kriterien!$K$12,2,IF(BF121&lt;Master_sheet_Kriterien!$L$12,3,IF(BF121&lt;Master_sheet_Kriterien!$M$12,4,5))))</f>
        <v>5</v>
      </c>
      <c r="BH121" s="65">
        <f>VLOOKUP($D121,Struktur_daten_BW_2017!$B$7:$AH$452,Calc_Targetkreise!BH$5,FALSE)</f>
        <v>12.6</v>
      </c>
      <c r="BI121" s="62">
        <f>IF(BH121&lt;Master_sheet_Kriterien!$J$14,1,IF(BH121&lt;Master_sheet_Kriterien!$K$14,2,IF(BH121&lt;Master_sheet_Kriterien!$L$14,3,IF(BH121&lt;Master_sheet_Kriterien!$M$14,4,5))))</f>
        <v>4</v>
      </c>
      <c r="BJ121" s="65">
        <f>VLOOKUP($D121,Struktur_daten_BW_2017!$B$7:$AH$452,Calc_Targetkreise!BJ$5,FALSE)</f>
        <v>34.7</v>
      </c>
      <c r="BK121" s="62">
        <f>IF(BJ121&lt;Master_sheet_Kriterien!$J$16,1,IF(BJ121&lt;Master_sheet_Kriterien!$K$16,2,IF(BJ121&lt;Master_sheet_Kriterien!$L$16,3,IF(BJ121&lt;Master_sheet_Kriterien!$M$16,4,5))))</f>
        <v>1</v>
      </c>
      <c r="BL121" s="65">
        <f>VLOOKUP($D121,Struktur_daten_BW_2017!$B$7:$AH$452,Calc_Targetkreise!BL$5,FALSE)</f>
        <v>16.3</v>
      </c>
      <c r="BM121" s="62">
        <f>IF(BL121&lt;Master_sheet_Kriterien!$J$18,1,IF(BL121&lt;Master_sheet_Kriterien!$K$18,2,IF(BL121&lt;Master_sheet_Kriterien!$L$18,3,IF(BL121&lt;Master_sheet_Kriterien!$M$18,4,5))))</f>
        <v>3</v>
      </c>
      <c r="BN121" s="65">
        <f>VLOOKUP($D121,Struktur_daten_BW_2017!$B$7:$AH$452,Calc_Targetkreise!BN$5,FALSE)</f>
        <v>11.1</v>
      </c>
      <c r="BO121" s="62">
        <f>IF(BN121&lt;Master_sheet_Kriterien!$J$20,1,IF(BN121&lt;Master_sheet_Kriterien!$K$20,2,IF(BN121&lt;Master_sheet_Kriterien!$L$20,3,IF(BN121&lt;Master_sheet_Kriterien!$M$20,4,5))))</f>
        <v>4</v>
      </c>
      <c r="BP121" s="59">
        <f>VLOOKUP($D121,Struktur_daten_BW_2017!$B$7:$AH$452,Calc_Targetkreise!BP$5,FALSE)</f>
        <v>23366</v>
      </c>
      <c r="BQ121" s="62">
        <f>IF(BP121&lt;Master_sheet_Kriterien!$J$38,1,IF(BP121&lt;Master_sheet_Kriterien!$K$38,2,IF(BP121&lt;Master_sheet_Kriterien!$L$38,3,IF(BP121&lt;Master_sheet_Kriterien!$M$38,4,5))))</f>
        <v>5</v>
      </c>
      <c r="BR121" s="65">
        <f>VLOOKUP($D121,Struktur_daten_BW_2017!$B$7:$AH$452,Calc_Targetkreise!BR$5,FALSE)</f>
        <v>36.9</v>
      </c>
      <c r="BS121" s="62">
        <f>IF(BR121&lt;Master_sheet_Kriterien!$J$24,1,IF(BR121&lt;Master_sheet_Kriterien!$K$24,2,IF(BR121&lt;Master_sheet_Kriterien!$L$24,3,IF(BR121&lt;Master_sheet_Kriterien!$M$24,4,5))))</f>
        <v>4</v>
      </c>
      <c r="BT121" s="65">
        <f>VLOOKUP($D121,Struktur_daten_BW_2017!$B$7:$AH$452,Calc_Targetkreise!BT$5,FALSE)</f>
        <v>15.9</v>
      </c>
      <c r="BU121" s="62">
        <f>IF(BT121&lt;Master_sheet_Kriterien!$J$26,1,IF(BT121&lt;Master_sheet_Kriterien!$K$26,2,IF(BT121&lt;Master_sheet_Kriterien!$L$26,3,IF(BT121&lt;Master_sheet_Kriterien!$M$26,4,5))))</f>
        <v>5</v>
      </c>
      <c r="BV121" s="65">
        <f t="shared" si="13"/>
        <v>4.46472</v>
      </c>
      <c r="BW121" s="62">
        <f>IF(BV121&lt;Master_sheet_Kriterien!$J$28,1,IF(BV121&lt;Master_sheet_Kriterien!$K$28,2,IF(BV121&lt;Master_sheet_Kriterien!$L$28,3,IF(BV121&lt;Master_sheet_Kriterien!$M$28,4,5))))</f>
        <v>4</v>
      </c>
      <c r="BX121" s="65">
        <f>VLOOKUP($D121,Struktur_daten_BW_2017!$B$7:$AH$452,Calc_Targetkreise!BX$5,FALSE)</f>
        <v>20.12578616</v>
      </c>
      <c r="BY121" s="62">
        <f>IF(BX121&lt;Master_sheet_Kriterien!$J$30,1,IF(BX121&lt;Master_sheet_Kriterien!$K$30,2,IF(BX121&lt;Master_sheet_Kriterien!$L$30,3,IF(BX121&lt;Master_sheet_Kriterien!$M$30,4,5))))</f>
        <v>2</v>
      </c>
      <c r="BZ121" s="65">
        <f>CL121/1000</f>
        <v>19.35</v>
      </c>
      <c r="CA121" s="62">
        <f>IF(BZ121&lt;Master_sheet_Kriterien!$J$32,1,IF(BZ121&lt;Master_sheet_Kriterien!$K$32,2,IF(BZ121&lt;Master_sheet_Kriterien!$L$32,3,IF(BZ121&lt;Master_sheet_Kriterien!$M$32,4,5))))</f>
        <v>2</v>
      </c>
      <c r="CB121" s="65">
        <f>BZ121/CM121*100</f>
        <v>6.891025641</v>
      </c>
      <c r="CC121" s="62">
        <f>IF(CB121&lt;Master_sheet_Kriterien!$J$34,1,IF(CB121&lt;Master_sheet_Kriterien!$K$34,2,IF(CB121&lt;Master_sheet_Kriterien!$L$34,3,IF(CB121&lt;Master_sheet_Kriterien!$M$34,4,5))))</f>
        <v>2</v>
      </c>
      <c r="CD121" s="65">
        <f>100-VLOOKUP($D121,Struktur_daten_BW_2017!$B$7:$AH$452,Calc_Targetkreise!CD$5,FALSE)</f>
        <v>42.3</v>
      </c>
      <c r="CE121" s="62">
        <f>IF(CD121&lt;Master_sheet_Kriterien!$J$40,1,IF(CD121&lt;Master_sheet_Kriterien!$K$40,2,IF(CD121&lt;Master_sheet_Kriterien!$L$40,3,IF(CD121&lt;Master_sheet_Kriterien!$M$40,4,5))))</f>
        <v>2</v>
      </c>
      <c r="CF121" s="61"/>
      <c r="CG121" s="59">
        <f>VLOOKUP($D121,EW_19_Kreise!$A$6:$CQ$406,Calc_Targetkreise!CG$5,FALSE)/1000</f>
        <v>211.301</v>
      </c>
      <c r="CH121" s="59">
        <f>VLOOKUP($D121,BW_17_Kreise!$B$7:$CC$410,Calc_Targetkreise!CH$5,FALSE)/1000</f>
        <v>212.912</v>
      </c>
      <c r="CI121" s="59">
        <f>VLOOKUP($D121,EW_Erg_09_14_Kreise!$A$10:$BK$412,Calc_Targetkreise!CI$5,FALSE)/1000</f>
        <v>215.42</v>
      </c>
      <c r="CJ121" s="59">
        <f>VLOOKUP($D121,EW_Erg_09_14_Kreise!$A$10:$BK$412,Calc_Targetkreise!CJ$5,FALSE)/1000</f>
        <v>218.702</v>
      </c>
      <c r="CK121" s="59">
        <f>VLOOKUP($D121,EW_Erg_09_14_Kreise!$A$10:$BK$412,Calc_Targetkreise!CK$5,FALSE)/1000</f>
        <v>84.91</v>
      </c>
      <c r="CL121" s="45">
        <v>19350.0</v>
      </c>
      <c r="CM121" s="59">
        <f>VLOOKUP($D121,Struktur_daten_BW_2017!$B$7:$AH$452,Calc_Targetkreise!CM$5,FALSE)</f>
        <v>280.8</v>
      </c>
      <c r="CN121" s="66">
        <v>20.0</v>
      </c>
      <c r="CO121" s="67">
        <f t="shared" si="16"/>
        <v>0.07122507123</v>
      </c>
      <c r="CP121" s="62">
        <f>IF(CO121&lt;Master_sheet_Kriterien!$J$58,1,IF(CO121&lt;Master_sheet_Kriterien!$K$58,2,IF(CO121&lt;Master_sheet_Kriterien!$L$58,3,IF(CO121&lt;Master_sheet_Kriterien!$M$58,4,5))))</f>
        <v>2</v>
      </c>
      <c r="CQ121" s="66">
        <v>18.0</v>
      </c>
      <c r="CR121" s="67">
        <f t="shared" si="17"/>
        <v>0.0641025641</v>
      </c>
      <c r="CS121" s="62">
        <f>IF(CR121&lt;Master_sheet_Kriterien!$J$59,1,IF(CR121&lt;Master_sheet_Kriterien!$K$59,2,IF(CR121&lt;Master_sheet_Kriterien!$L$59,3,IF(CR121&lt;Master_sheet_Kriterien!$M$59,4,5))))</f>
        <v>2</v>
      </c>
      <c r="CT121" s="66">
        <v>2.0</v>
      </c>
      <c r="CU121" s="44"/>
      <c r="CV121" s="66">
        <v>0.0</v>
      </c>
      <c r="CW121" s="68"/>
      <c r="CY121" s="31">
        <f t="shared" si="18"/>
        <v>5970</v>
      </c>
      <c r="DB121" s="76" t="str">
        <f t="shared" si="19"/>
        <v>Siegen-Wittgenstein</v>
      </c>
      <c r="DC121" s="58">
        <f t="shared" si="20"/>
        <v>71</v>
      </c>
      <c r="DD121" s="77">
        <f t="shared" si="21"/>
        <v>186</v>
      </c>
      <c r="DE121" s="72">
        <f t="shared" si="22"/>
        <v>0.004006851173</v>
      </c>
      <c r="DG121" s="76" t="str">
        <f t="shared" si="23"/>
        <v>Siegen-Wittgenstein</v>
      </c>
      <c r="DH121" s="58" t="str">
        <f t="shared" si="24"/>
        <v>#REF!</v>
      </c>
      <c r="DI121" s="75">
        <f t="shared" si="25"/>
        <v>174.7122507</v>
      </c>
      <c r="DJ121" s="78">
        <f t="shared" si="26"/>
        <v>0.004006851173</v>
      </c>
      <c r="DK121" s="75"/>
      <c r="DL121" s="75"/>
      <c r="DM121" s="75"/>
      <c r="DN121" s="75"/>
      <c r="DO121" s="75"/>
      <c r="DP121" s="44"/>
    </row>
    <row r="122" ht="16.5" customHeight="1">
      <c r="A122" s="58">
        <f t="shared" si="5"/>
        <v>143</v>
      </c>
      <c r="B122" s="58">
        <f t="shared" si="6"/>
        <v>167</v>
      </c>
      <c r="C122" s="58" t="s">
        <v>227</v>
      </c>
      <c r="D122" s="58">
        <v>5974.0</v>
      </c>
      <c r="E122" s="58" t="s">
        <v>279</v>
      </c>
      <c r="F122" s="59">
        <f>VLOOKUP($D122,EW_19_Kreise!$A$6:$CQ$406,Calc_Targetkreise!F$5,FALSE)/1000</f>
        <v>139.671</v>
      </c>
      <c r="G122" s="59">
        <f>VLOOKUP($D122,BW_17_Kreise!$B$7:$CC$410,Calc_Targetkreise!G$5,FALSE)/1000</f>
        <v>173.074</v>
      </c>
      <c r="H122" s="59">
        <f>VLOOKUP($D122,EW_Erg_09_14_Kreise!$A$10:$BK$412,Calc_Targetkreise!H$5,FALSE)/1000</f>
        <v>121.538</v>
      </c>
      <c r="I122" s="60">
        <f t="shared" ref="I122:K122" si="496">F122/CG122</f>
        <v>0.6008336846</v>
      </c>
      <c r="J122" s="60">
        <f t="shared" si="496"/>
        <v>0.7450419929</v>
      </c>
      <c r="K122" s="60">
        <f t="shared" si="496"/>
        <v>0.5232099116</v>
      </c>
      <c r="L122" s="61">
        <f t="shared" ref="L122:M122" si="497">1-(T122+X122)</f>
        <v>0.4862283509</v>
      </c>
      <c r="M122" s="61">
        <f t="shared" si="497"/>
        <v>0.3878456614</v>
      </c>
      <c r="N122" s="62">
        <f>IF(L122&lt;Master_sheet_Kriterien!$J$46,1,IF(L122&lt;Master_sheet_Kriterien!$K$46,2,IF(L122&lt;Master_sheet_Kriterien!$L$46,3,IF(L122&lt;Master_sheet_Kriterien!$M$46,4,5))))</f>
        <v>4</v>
      </c>
      <c r="O122" s="62">
        <f>IF(M122&lt;Master_sheet_Kriterien!$J$46,1,IF(M122&lt;Master_sheet_Kriterien!$K$46,2,IF(M122&lt;Master_sheet_Kriterien!$L$46,3,IF(M122&lt;Master_sheet_Kriterien!$M$46,4,5))))</f>
        <v>2</v>
      </c>
      <c r="P122" s="61">
        <f t="shared" ref="P122:Q122" si="498">1-(T122+AM122)</f>
        <v>0.5844019159</v>
      </c>
      <c r="Q122" s="61">
        <f t="shared" si="498"/>
        <v>0.5439580757</v>
      </c>
      <c r="R122" s="62">
        <f>IF(P122&lt;Master_sheet_Kriterien!$J$46,1,IF(P122&lt;Master_sheet_Kriterien!$K$46,2,IF(P122&lt;Master_sheet_Kriterien!$L$46,3,IF(P122&lt;Master_sheet_Kriterien!$M$46,4,5))))</f>
        <v>5</v>
      </c>
      <c r="S122" s="62">
        <f>IF(Q122&lt;Master_sheet_Kriterien!$J$46,1,IF(Q122&lt;Master_sheet_Kriterien!$K$46,2,IF(Q122&lt;Master_sheet_Kriterien!$L$46,3,IF(Q122&lt;Master_sheet_Kriterien!$M$46,4,5))))</f>
        <v>5</v>
      </c>
      <c r="T122" s="61">
        <f>VLOOKUP($D122,EW_19_Kreise!$A$6:$CQ$406,Calc_Targetkreise!T$5,FALSE)/1000/F122</f>
        <v>0.3344717228</v>
      </c>
      <c r="U122" s="63">
        <f>VLOOKUP($D122,BW_17_Kreise!$B$7:$CC$410,Calc_Targetkreise!U$5,FALSE)/1000/$G122</f>
        <v>0.3626425691</v>
      </c>
      <c r="V122" s="61">
        <f>VLOOKUP(Calc_Targetkreise!$D122,EW_Erg_09_14_Kreise!$A$7:$BK$412,Calc_Targetkreise!V$5,FALSE)/1000/$H122</f>
        <v>0.42403199</v>
      </c>
      <c r="W122" s="61">
        <f>VLOOKUP(Calc_Targetkreise!$D122,EW_Erg_09_14_Kreise!$A$7:$BK$412,Calc_Targetkreise!W$5,FALSE)/1000/CK122</f>
        <v>0.4574566512</v>
      </c>
      <c r="X122" s="61">
        <f>VLOOKUP($D122,EW_19_Kreise!$A$6:$CQ$406,Calc_Targetkreise!X$5,FALSE)/1000/F122</f>
        <v>0.1792999263</v>
      </c>
      <c r="Y122" s="63">
        <f>VLOOKUP($D122,BW_17_Kreise!$B$7:$CC$410,Calc_Targetkreise!Y$5,FALSE)/1000/$G122</f>
        <v>0.2495117695</v>
      </c>
      <c r="Z122" s="61">
        <f>VLOOKUP(Calc_Targetkreise!$D122,EW_Erg_09_14_Kreise!$A$7:$BK$412,Calc_Targetkreise!Z$5,FALSE)/1000/$H122</f>
        <v>0.3154568941</v>
      </c>
      <c r="AA122" s="61">
        <f>VLOOKUP(Calc_Targetkreise!$D122,EW_Erg_09_14_Kreise!$A$7:$BK$412,Calc_Targetkreise!AA$5,FALSE)/1000/$H122</f>
        <v>0.1738715463</v>
      </c>
      <c r="AB122" s="61">
        <f>VLOOKUP($D122,EW_19_Kreise!$A$6:$CQ$406,Calc_Targetkreise!AB$5,FALSE)/1000/F122</f>
        <v>0.2107022932</v>
      </c>
      <c r="AC122" s="63">
        <f>VLOOKUP($D122,BW_17_Kreise!$B$7:$CC$410,Calc_Targetkreise!AC$5,FALSE)/1000/$G122</f>
        <v>0.06195615748</v>
      </c>
      <c r="AD122" s="61">
        <f>VLOOKUP(Calc_Targetkreise!$D122,EW_Erg_09_14_Kreise!$A$7:$BK$412,Calc_Targetkreise!AD$5,FALSE)/1000/$H122</f>
        <v>0.08097056065</v>
      </c>
      <c r="AE122" s="62">
        <f>IF(AC122&lt;Master_sheet_Kriterien!$J$54,1,IF(AC122&lt;Master_sheet_Kriterien!$K$54,2,IF(AC122&lt;Master_sheet_Kriterien!$L$54,3,IF(AC122&lt;Master_sheet_Kriterien!$M$54,4,5))))</f>
        <v>2</v>
      </c>
      <c r="AF122" s="61">
        <f>VLOOKUP(Calc_Targetkreise!$D122,EW_Erg_09_14_Kreise!$A$7:$BK$412,Calc_Targetkreise!AF$5,FALSE)/1000/$H122</f>
        <v>0.07272622554</v>
      </c>
      <c r="AG122" s="63">
        <f>VLOOKUP($D122,BW_17_Kreise!$B$7:$CC$410,Calc_Targetkreise!AG$5,FALSE)/1000/$G122</f>
        <v>0.1346013844</v>
      </c>
      <c r="AH122" s="61">
        <f>VLOOKUP(Calc_Targetkreise!$D122,EW_Erg_09_14_Kreise!$A$7:$BK$412,Calc_Targetkreise!AH$5,FALSE)/1000/$H122</f>
        <v>0.03844065231</v>
      </c>
      <c r="AI122" s="61">
        <f>VLOOKUP(Calc_Targetkreise!$D122,EW_Erg_09_14_Kreise!$A$7:$BK$412,Calc_Targetkreise!AI$5,FALSE)/1000/$H122</f>
        <v>0.08698514045</v>
      </c>
      <c r="AJ122" s="63">
        <f>VLOOKUP($D122,BW_17_Kreise!$B$7:$CC$410,Calc_Targetkreise!AJ$5,FALSE)/1000/$G122</f>
        <v>0.06761269746</v>
      </c>
      <c r="AK122" s="61">
        <f>VLOOKUP(Calc_Targetkreise!$D122,EW_Erg_09_14_Kreise!$A$7:$BK$412,Calc_Targetkreise!AK$5,FALSE)/1000/$H122</f>
        <v>0.03728052132</v>
      </c>
      <c r="AL122" s="61">
        <f>VLOOKUP(Calc_Targetkreise!$D122,EW_Erg_09_14_Kreise!$A$7:$BK$412,Calc_Targetkreise!AL$5,FALSE)/1000/$H122</f>
        <v>0.02884694499</v>
      </c>
      <c r="AM122" s="61">
        <f>VLOOKUP($D122,EW_19_Kreise!$A$6:$CQ$406,Calc_Targetkreise!AM$5,FALSE)/1000/F122</f>
        <v>0.08112636123</v>
      </c>
      <c r="AN122" s="63">
        <f>VLOOKUP($D122,BW_17_Kreise!$B$7:$CC$410,Calc_Targetkreise!AN$5,FALSE)/1000/$G122</f>
        <v>0.09339935519</v>
      </c>
      <c r="AO122" s="61">
        <f>VLOOKUP(Calc_Targetkreise!$D122,EW_Erg_09_14_Kreise!$A$7:$BK$412,Calc_Targetkreise!AO$5,FALSE)/1000/$H122</f>
        <v>0.04938373184</v>
      </c>
      <c r="AP122" s="61">
        <f>VLOOKUP(Calc_Targetkreise!$D122,EW_Erg_09_14_Kreise!$A$7:$BK$412,Calc_Targetkreise!AP$5,FALSE)/1000/$H122</f>
        <v>0.0002632921391</v>
      </c>
      <c r="AQ122" s="61">
        <f t="shared" ref="AQ122:AR122" si="499">1-U122-Y122-AC122-AG122-AJ122-AN122</f>
        <v>0.03027606688</v>
      </c>
      <c r="AR122" s="61">
        <f t="shared" si="499"/>
        <v>0.05443564976</v>
      </c>
      <c r="AS122" s="61">
        <f t="shared" si="11"/>
        <v>0.1798501994</v>
      </c>
      <c r="AT122" s="63">
        <f>VLOOKUP($D122,BW_17_Kreise!$B$7:$CC$410,Calc_Targetkreise!AT$5,FALSE)/1000/$G122</f>
        <v>0.003663172978</v>
      </c>
      <c r="AU122" s="61">
        <f>VLOOKUP(Calc_Targetkreise!$D122,EW_Erg_09_14_Kreise!$A$7:$BK$412,Calc_Targetkreise!AU$5,FALSE)/1000/$H122</f>
        <v>0.01233359114</v>
      </c>
      <c r="AV122" s="62">
        <f>IF(AU122&lt;Master_sheet_Kriterien!$J$44,1,IF(AU122&lt;Master_sheet_Kriterien!$K$44,2,IF(AU122&lt;Master_sheet_Kriterien!$L$44,3,IF(AU122&lt;Master_sheet_Kriterien!$M$44,4,5))))</f>
        <v>3</v>
      </c>
      <c r="AW122" s="61">
        <f>VLOOKUP(Calc_Targetkreise!$D122,EW_Erg_09_14_Kreise!$A$7:$BK$412,Calc_Targetkreise!AW$5,FALSE)/1000/$H122</f>
        <v>0.00566900887</v>
      </c>
      <c r="AX122" s="61">
        <f>VLOOKUP($D122,EW_19_Kreise!$A$6:$CQ$406,Calc_Targetkreise!AX$5,FALSE)/1000/F122</f>
        <v>0.00412397706</v>
      </c>
      <c r="AY122" s="62">
        <f>IF(AX122&lt;Master_sheet_Kriterien!$J$56,1,IF(AX122&lt;Master_sheet_Kriterien!$K$56,2,IF(AX122&lt;Master_sheet_Kriterien!$L$56,3,IF(AX122&lt;Master_sheet_Kriterien!$M$56,4,5))))</f>
        <v>3</v>
      </c>
      <c r="AZ122" s="64">
        <f>VLOOKUP($D122,EW_19_Kreise!$A$6:$CQ$406,Calc_Targetkreise!AZ$5,FALSE)</f>
        <v>576</v>
      </c>
      <c r="BA122" s="62">
        <f>IF(AZ122&lt;Master_sheet_Kriterien!$J$57,1,IF(AZ122&lt;Master_sheet_Kriterien!$K$57,2,IF(AZ122&lt;Master_sheet_Kriterien!$L$57,3,IF(AZ122&lt;Master_sheet_Kriterien!$M$56,4,5))))</f>
        <v>5</v>
      </c>
      <c r="BB122" s="59">
        <f>VLOOKUP($D122,Struktur_daten_BW_2017!$B$7:$AH$452,Calc_Targetkreise!BB$5,FALSE)</f>
        <v>228.1</v>
      </c>
      <c r="BC122" s="62">
        <f>IF(BB122&lt;Master_sheet_Kriterien!$J$8,1,IF(BB122&lt;Master_sheet_Kriterien!$K$8,2,IF(BB122&lt;Master_sheet_Kriterien!$L$8,3,IF(BB122&lt;Master_sheet_Kriterien!$M$8,4,5))))</f>
        <v>3</v>
      </c>
      <c r="BD122" s="65">
        <f t="shared" si="12"/>
        <v>24.846</v>
      </c>
      <c r="BE122" s="62">
        <f>IF(BD122&lt;Master_sheet_Kriterien!$J$10,1,IF(BD122&lt;Master_sheet_Kriterien!$K$10,2,IF(BD122&lt;Master_sheet_Kriterien!$L$10,3,IF(BD122&lt;Master_sheet_Kriterien!$M$10,4,5))))</f>
        <v>3</v>
      </c>
      <c r="BF122" s="65">
        <f>VLOOKUP($D122,Struktur_daten_BW_2017!$B$7:$AH$452,Calc_Targetkreise!BF$5,FALSE)</f>
        <v>8.2</v>
      </c>
      <c r="BG122" s="62">
        <f>IF(BF122&lt;Master_sheet_Kriterien!$J$12,1,IF(BF122&lt;Master_sheet_Kriterien!$K$12,2,IF(BF122&lt;Master_sheet_Kriterien!$L$12,3,IF(BF122&lt;Master_sheet_Kriterien!$M$12,4,5))))</f>
        <v>4</v>
      </c>
      <c r="BH122" s="65">
        <f>VLOOKUP($D122,Struktur_daten_BW_2017!$B$7:$AH$452,Calc_Targetkreise!BH$5,FALSE)</f>
        <v>11.3</v>
      </c>
      <c r="BI122" s="62">
        <f>IF(BH122&lt;Master_sheet_Kriterien!$J$14,1,IF(BH122&lt;Master_sheet_Kriterien!$K$14,2,IF(BH122&lt;Master_sheet_Kriterien!$L$14,3,IF(BH122&lt;Master_sheet_Kriterien!$M$14,4,5))))</f>
        <v>2</v>
      </c>
      <c r="BJ122" s="65">
        <f>VLOOKUP($D122,Struktur_daten_BW_2017!$B$7:$AH$452,Calc_Targetkreise!BJ$5,FALSE)</f>
        <v>36.4</v>
      </c>
      <c r="BK122" s="62">
        <f>IF(BJ122&lt;Master_sheet_Kriterien!$J$16,1,IF(BJ122&lt;Master_sheet_Kriterien!$K$16,2,IF(BJ122&lt;Master_sheet_Kriterien!$L$16,3,IF(BJ122&lt;Master_sheet_Kriterien!$M$16,4,5))))</f>
        <v>4</v>
      </c>
      <c r="BL122" s="65">
        <f>VLOOKUP($D122,Struktur_daten_BW_2017!$B$7:$AH$452,Calc_Targetkreise!BL$5,FALSE)</f>
        <v>15.9</v>
      </c>
      <c r="BM122" s="62">
        <f>IF(BL122&lt;Master_sheet_Kriterien!$J$18,1,IF(BL122&lt;Master_sheet_Kriterien!$K$18,2,IF(BL122&lt;Master_sheet_Kriterien!$L$18,3,IF(BL122&lt;Master_sheet_Kriterien!$M$18,4,5))))</f>
        <v>3</v>
      </c>
      <c r="BN122" s="65">
        <f>VLOOKUP($D122,Struktur_daten_BW_2017!$B$7:$AH$452,Calc_Targetkreise!BN$5,FALSE)</f>
        <v>10.9</v>
      </c>
      <c r="BO122" s="62">
        <f>IF(BN122&lt;Master_sheet_Kriterien!$J$20,1,IF(BN122&lt;Master_sheet_Kriterien!$K$20,2,IF(BN122&lt;Master_sheet_Kriterien!$L$20,3,IF(BN122&lt;Master_sheet_Kriterien!$M$20,4,5))))</f>
        <v>3</v>
      </c>
      <c r="BP122" s="59">
        <f>VLOOKUP($D122,Struktur_daten_BW_2017!$B$7:$AH$452,Calc_Targetkreise!BP$5,FALSE)</f>
        <v>21376</v>
      </c>
      <c r="BQ122" s="62">
        <f>IF(BP122&lt;Master_sheet_Kriterien!$J$38,1,IF(BP122&lt;Master_sheet_Kriterien!$K$38,2,IF(BP122&lt;Master_sheet_Kriterien!$L$38,3,IF(BP122&lt;Master_sheet_Kriterien!$M$38,4,5))))</f>
        <v>3</v>
      </c>
      <c r="BR122" s="65">
        <f>VLOOKUP($D122,Struktur_daten_BW_2017!$B$7:$AH$452,Calc_Targetkreise!BR$5,FALSE)</f>
        <v>35</v>
      </c>
      <c r="BS122" s="62">
        <f>IF(BR122&lt;Master_sheet_Kriterien!$J$24,1,IF(BR122&lt;Master_sheet_Kriterien!$K$24,2,IF(BR122&lt;Master_sheet_Kriterien!$L$24,3,IF(BR122&lt;Master_sheet_Kriterien!$M$24,4,5))))</f>
        <v>3</v>
      </c>
      <c r="BT122" s="65">
        <f>VLOOKUP($D122,Struktur_daten_BW_2017!$B$7:$AH$452,Calc_Targetkreise!BT$5,FALSE)</f>
        <v>16.9</v>
      </c>
      <c r="BU122" s="62">
        <f>IF(BT122&lt;Master_sheet_Kriterien!$J$26,1,IF(BT122&lt;Master_sheet_Kriterien!$K$26,2,IF(BT122&lt;Master_sheet_Kriterien!$L$26,3,IF(BT122&lt;Master_sheet_Kriterien!$M$26,4,5))))</f>
        <v>5</v>
      </c>
      <c r="BV122" s="65">
        <f t="shared" si="13"/>
        <v>5.1207</v>
      </c>
      <c r="BW122" s="62">
        <f>IF(BV122&lt;Master_sheet_Kriterien!$J$28,1,IF(BV122&lt;Master_sheet_Kriterien!$K$28,2,IF(BV122&lt;Master_sheet_Kriterien!$L$28,3,IF(BV122&lt;Master_sheet_Kriterien!$M$28,4,5))))</f>
        <v>4</v>
      </c>
      <c r="BX122" s="65">
        <f>VLOOKUP($D122,Struktur_daten_BW_2017!$B$7:$AH$452,Calc_Targetkreise!BX$5,FALSE)</f>
        <v>22.4852071</v>
      </c>
      <c r="BY122" s="62">
        <f>IF(BX122&lt;Master_sheet_Kriterien!$J$30,1,IF(BX122&lt;Master_sheet_Kriterien!$K$30,2,IF(BX122&lt;Master_sheet_Kriterien!$L$30,3,IF(BX122&lt;Master_sheet_Kriterien!$M$30,4,5))))</f>
        <v>3</v>
      </c>
      <c r="BZ122" s="65"/>
      <c r="CA122" s="62">
        <f>IF(BZ122&lt;Master_sheet_Kriterien!$J$32,1,IF(BZ122&lt;Master_sheet_Kriterien!$K$32,2,IF(BZ122&lt;Master_sheet_Kriterien!$L$32,3,IF(BZ122&lt;Master_sheet_Kriterien!$M$32,4,5))))</f>
        <v>1</v>
      </c>
      <c r="CB122" s="65"/>
      <c r="CC122" s="62">
        <f>IF(CB122&lt;Master_sheet_Kriterien!$J$34,1,IF(CB122&lt;Master_sheet_Kriterien!$K$34,2,IF(CB122&lt;Master_sheet_Kriterien!$L$34,3,IF(CB122&lt;Master_sheet_Kriterien!$M$34,4,5))))</f>
        <v>1</v>
      </c>
      <c r="CD122" s="65">
        <f>100-VLOOKUP($D122,Struktur_daten_BW_2017!$B$7:$AH$452,Calc_Targetkreise!CD$5,FALSE)</f>
        <v>45.1</v>
      </c>
      <c r="CE122" s="62">
        <f>IF(CD122&lt;Master_sheet_Kriterien!$J$40,1,IF(CD122&lt;Master_sheet_Kriterien!$K$40,2,IF(CD122&lt;Master_sheet_Kriterien!$L$40,3,IF(CD122&lt;Master_sheet_Kriterien!$M$40,4,5))))</f>
        <v>2</v>
      </c>
      <c r="CF122" s="61"/>
      <c r="CG122" s="59">
        <f>VLOOKUP($D122,EW_19_Kreise!$A$6:$CQ$406,Calc_Targetkreise!CG$5,FALSE)/1000</f>
        <v>232.462</v>
      </c>
      <c r="CH122" s="59">
        <f>VLOOKUP($D122,BW_17_Kreise!$B$7:$CC$410,Calc_Targetkreise!CH$5,FALSE)/1000</f>
        <v>232.301</v>
      </c>
      <c r="CI122" s="59">
        <f>VLOOKUP($D122,EW_Erg_09_14_Kreise!$A$10:$BK$412,Calc_Targetkreise!CI$5,FALSE)/1000</f>
        <v>232.293</v>
      </c>
      <c r="CJ122" s="59">
        <f>VLOOKUP($D122,EW_Erg_09_14_Kreise!$A$10:$BK$412,Calc_Targetkreise!CJ$5,FALSE)/1000</f>
        <v>232.801</v>
      </c>
      <c r="CK122" s="59">
        <f>VLOOKUP($D122,EW_Erg_09_14_Kreise!$A$10:$BK$412,Calc_Targetkreise!CK$5,FALSE)/1000</f>
        <v>91.871</v>
      </c>
      <c r="CL122" s="45"/>
      <c r="CM122" s="59">
        <f>VLOOKUP($D122,Struktur_daten_BW_2017!$B$7:$AH$452,Calc_Targetkreise!CM$5,FALSE)</f>
        <v>303</v>
      </c>
      <c r="CN122" s="66">
        <v>6.0</v>
      </c>
      <c r="CO122" s="67">
        <f t="shared" si="16"/>
        <v>0.0198019802</v>
      </c>
      <c r="CP122" s="62">
        <f>IF(CO122&lt;Master_sheet_Kriterien!$J$58,1,IF(CO122&lt;Master_sheet_Kriterien!$K$58,2,IF(CO122&lt;Master_sheet_Kriterien!$L$58,3,IF(CO122&lt;Master_sheet_Kriterien!$M$58,4,5))))</f>
        <v>1</v>
      </c>
      <c r="CQ122" s="66">
        <v>4.0</v>
      </c>
      <c r="CR122" s="67">
        <f t="shared" si="17"/>
        <v>0.01320132013</v>
      </c>
      <c r="CS122" s="62">
        <f>IF(CR122&lt;Master_sheet_Kriterien!$J$59,1,IF(CR122&lt;Master_sheet_Kriterien!$K$59,2,IF(CR122&lt;Master_sheet_Kriterien!$L$59,3,IF(CR122&lt;Master_sheet_Kriterien!$M$59,4,5))))</f>
        <v>1</v>
      </c>
      <c r="CT122" s="66">
        <v>2.0</v>
      </c>
      <c r="CU122" s="44"/>
      <c r="CV122" s="66">
        <v>0.0</v>
      </c>
      <c r="CW122" s="68"/>
      <c r="CY122" s="31">
        <f t="shared" si="18"/>
        <v>5974</v>
      </c>
      <c r="DB122" s="76" t="str">
        <f t="shared" si="19"/>
        <v>Soest</v>
      </c>
      <c r="DC122" s="58">
        <f t="shared" si="20"/>
        <v>143</v>
      </c>
      <c r="DD122" s="77">
        <f t="shared" si="21"/>
        <v>167</v>
      </c>
      <c r="DE122" s="72">
        <f t="shared" si="22"/>
        <v>0.00412397706</v>
      </c>
      <c r="DG122" s="76" t="str">
        <f t="shared" si="23"/>
        <v>Soest</v>
      </c>
      <c r="DH122" s="58" t="str">
        <f t="shared" si="24"/>
        <v>#REF!</v>
      </c>
      <c r="DI122" s="75">
        <f t="shared" si="25"/>
        <v>161.1980198</v>
      </c>
      <c r="DJ122" s="78">
        <f t="shared" si="26"/>
        <v>0.00412397706</v>
      </c>
      <c r="DK122" s="75"/>
      <c r="DL122" s="75"/>
      <c r="DM122" s="75"/>
      <c r="DN122" s="75"/>
      <c r="DO122" s="75"/>
      <c r="DP122" s="44"/>
    </row>
    <row r="123" ht="16.5" customHeight="1">
      <c r="A123" s="58">
        <f t="shared" si="5"/>
        <v>132</v>
      </c>
      <c r="B123" s="58">
        <f t="shared" si="6"/>
        <v>170</v>
      </c>
      <c r="C123" s="58" t="s">
        <v>227</v>
      </c>
      <c r="D123" s="58">
        <v>5978.0</v>
      </c>
      <c r="E123" s="58" t="s">
        <v>280</v>
      </c>
      <c r="F123" s="59">
        <f>VLOOKUP($D123,EW_19_Kreise!$A$6:$CQ$406,Calc_Targetkreise!F$5,FALSE)/1000</f>
        <v>180.221</v>
      </c>
      <c r="G123" s="59">
        <f>VLOOKUP($D123,BW_17_Kreise!$B$7:$CC$410,Calc_Targetkreise!G$5,FALSE)/1000</f>
        <v>228.588</v>
      </c>
      <c r="H123" s="59">
        <f>VLOOKUP($D123,EW_Erg_09_14_Kreise!$A$10:$BK$412,Calc_Targetkreise!H$5,FALSE)/1000</f>
        <v>156.472</v>
      </c>
      <c r="I123" s="60">
        <f t="shared" ref="I123:K123" si="500">F123/CG123</f>
        <v>0.5911928435</v>
      </c>
      <c r="J123" s="60">
        <f t="shared" si="500"/>
        <v>0.7454993738</v>
      </c>
      <c r="K123" s="60">
        <f t="shared" si="500"/>
        <v>0.5053988844</v>
      </c>
      <c r="L123" s="61">
        <f t="shared" ref="L123:M123" si="501">1-(T123+X123)</f>
        <v>0.507715527</v>
      </c>
      <c r="M123" s="61">
        <f t="shared" si="501"/>
        <v>0.3893642711</v>
      </c>
      <c r="N123" s="62">
        <f>IF(L123&lt;Master_sheet_Kriterien!$J$46,1,IF(L123&lt;Master_sheet_Kriterien!$K$46,2,IF(L123&lt;Master_sheet_Kriterien!$L$46,3,IF(L123&lt;Master_sheet_Kriterien!$M$46,4,5))))</f>
        <v>4</v>
      </c>
      <c r="O123" s="62">
        <f>IF(M123&lt;Master_sheet_Kriterien!$J$46,1,IF(M123&lt;Master_sheet_Kriterien!$K$46,2,IF(M123&lt;Master_sheet_Kriterien!$L$46,3,IF(M123&lt;Master_sheet_Kriterien!$M$46,4,5))))</f>
        <v>2</v>
      </c>
      <c r="P123" s="61">
        <f t="shared" ref="P123:Q123" si="502">1-(T123+AM123)</f>
        <v>0.6625531986</v>
      </c>
      <c r="Q123" s="61">
        <f t="shared" si="502"/>
        <v>0.6147479308</v>
      </c>
      <c r="R123" s="62">
        <f>IF(P123&lt;Master_sheet_Kriterien!$J$46,1,IF(P123&lt;Master_sheet_Kriterien!$K$46,2,IF(P123&lt;Master_sheet_Kriterien!$L$46,3,IF(P123&lt;Master_sheet_Kriterien!$M$46,4,5))))</f>
        <v>5</v>
      </c>
      <c r="S123" s="62">
        <f>IF(Q123&lt;Master_sheet_Kriterien!$J$46,1,IF(Q123&lt;Master_sheet_Kriterien!$K$46,2,IF(Q123&lt;Master_sheet_Kriterien!$L$46,3,IF(Q123&lt;Master_sheet_Kriterien!$M$46,4,5))))</f>
        <v>5</v>
      </c>
      <c r="T123" s="61">
        <f>VLOOKUP($D123,EW_19_Kreise!$A$6:$CQ$406,Calc_Targetkreise!T$5,FALSE)/1000/F123</f>
        <v>0.239289539</v>
      </c>
      <c r="U123" s="63">
        <f>VLOOKUP($D123,BW_17_Kreise!$B$7:$CC$410,Calc_Targetkreise!U$5,FALSE)/1000/$G123</f>
        <v>0.2817820708</v>
      </c>
      <c r="V123" s="61">
        <f>VLOOKUP(Calc_Targetkreise!$D123,EW_Erg_09_14_Kreise!$A$7:$BK$412,Calc_Targetkreise!V$5,FALSE)/1000/$H123</f>
        <v>0.2898473848</v>
      </c>
      <c r="W123" s="61">
        <f>VLOOKUP(Calc_Targetkreise!$D123,EW_Erg_09_14_Kreise!$A$7:$BK$412,Calc_Targetkreise!W$5,FALSE)/1000/CK123</f>
        <v>0.3108762761</v>
      </c>
      <c r="X123" s="61">
        <f>VLOOKUP($D123,EW_19_Kreise!$A$6:$CQ$406,Calc_Targetkreise!X$5,FALSE)/1000/F123</f>
        <v>0.252994934</v>
      </c>
      <c r="Y123" s="63">
        <f>VLOOKUP($D123,BW_17_Kreise!$B$7:$CC$410,Calc_Targetkreise!Y$5,FALSE)/1000/$G123</f>
        <v>0.3288536581</v>
      </c>
      <c r="Z123" s="61">
        <f>VLOOKUP(Calc_Targetkreise!$D123,EW_Erg_09_14_Kreise!$A$7:$BK$412,Calc_Targetkreise!Z$5,FALSE)/1000/$H123</f>
        <v>0.4222161153</v>
      </c>
      <c r="AA123" s="61">
        <f>VLOOKUP(Calc_Targetkreise!$D123,EW_Erg_09_14_Kreise!$A$7:$BK$412,Calc_Targetkreise!AA$5,FALSE)/1000/$H123</f>
        <v>0.2878598088</v>
      </c>
      <c r="AB123" s="61">
        <f>VLOOKUP($D123,EW_19_Kreise!$A$6:$CQ$406,Calc_Targetkreise!AB$5,FALSE)/1000/F123</f>
        <v>0.2087326116</v>
      </c>
      <c r="AC123" s="63">
        <f>VLOOKUP($D123,BW_17_Kreise!$B$7:$CC$410,Calc_Targetkreise!AC$5,FALSE)/1000/$G123</f>
        <v>0.063131048</v>
      </c>
      <c r="AD123" s="61">
        <f>VLOOKUP(Calc_Targetkreise!$D123,EW_Erg_09_14_Kreise!$A$7:$BK$412,Calc_Targetkreise!AD$5,FALSE)/1000/$H123</f>
        <v>0.08944092234</v>
      </c>
      <c r="AE123" s="62">
        <f>IF(AC123&lt;Master_sheet_Kriterien!$J$54,1,IF(AC123&lt;Master_sheet_Kriterien!$K$54,2,IF(AC123&lt;Master_sheet_Kriterien!$L$54,3,IF(AC123&lt;Master_sheet_Kriterien!$M$54,4,5))))</f>
        <v>2</v>
      </c>
      <c r="AF123" s="61">
        <f>VLOOKUP(Calc_Targetkreise!$D123,EW_Erg_09_14_Kreise!$A$7:$BK$412,Calc_Targetkreise!AF$5,FALSE)/1000/$H123</f>
        <v>0.09416381206</v>
      </c>
      <c r="AG123" s="63">
        <f>VLOOKUP($D123,BW_17_Kreise!$B$7:$CC$410,Calc_Targetkreise!AG$5,FALSE)/1000/$G123</f>
        <v>0.1116987768</v>
      </c>
      <c r="AH123" s="61">
        <f>VLOOKUP(Calc_Targetkreise!$D123,EW_Erg_09_14_Kreise!$A$7:$BK$412,Calc_Targetkreise!AH$5,FALSE)/1000/$H123</f>
        <v>0.02960913135</v>
      </c>
      <c r="AI123" s="61">
        <f>VLOOKUP(Calc_Targetkreise!$D123,EW_Erg_09_14_Kreise!$A$7:$BK$412,Calc_Targetkreise!AI$5,FALSE)/1000/$H123</f>
        <v>0.08659696303</v>
      </c>
      <c r="AJ123" s="63">
        <f>VLOOKUP($D123,BW_17_Kreise!$B$7:$CC$410,Calc_Targetkreise!AJ$5,FALSE)/1000/$G123</f>
        <v>0.06858190281</v>
      </c>
      <c r="AK123" s="61">
        <f>VLOOKUP(Calc_Targetkreise!$D123,EW_Erg_09_14_Kreise!$A$7:$BK$412,Calc_Targetkreise!AK$5,FALSE)/1000/$H123</f>
        <v>0.0471713789</v>
      </c>
      <c r="AL123" s="61">
        <f>VLOOKUP(Calc_Targetkreise!$D123,EW_Erg_09_14_Kreise!$A$7:$BK$412,Calc_Targetkreise!AL$5,FALSE)/1000/$H123</f>
        <v>0.0442635104</v>
      </c>
      <c r="AM123" s="61">
        <f>VLOOKUP($D123,EW_19_Kreise!$A$6:$CQ$406,Calc_Targetkreise!AM$5,FALSE)/1000/F123</f>
        <v>0.09815726247</v>
      </c>
      <c r="AN123" s="63">
        <f>VLOOKUP($D123,BW_17_Kreise!$B$7:$CC$410,Calc_Targetkreise!AN$5,FALSE)/1000/$G123</f>
        <v>0.1034699984</v>
      </c>
      <c r="AO123" s="61">
        <f>VLOOKUP(Calc_Targetkreise!$D123,EW_Erg_09_14_Kreise!$A$7:$BK$412,Calc_Targetkreise!AO$5,FALSE)/1000/$H123</f>
        <v>0.05426529986</v>
      </c>
      <c r="AP123" s="61">
        <f>VLOOKUP(Calc_Targetkreise!$D123,EW_Erg_09_14_Kreise!$A$7:$BK$412,Calc_Targetkreise!AP$5,FALSE)/1000/$H123</f>
        <v>0.0001406002352</v>
      </c>
      <c r="AQ123" s="61">
        <f t="shared" ref="AQ123:AR123" si="503">1-U123-Y123-AC123-AG123-AJ123-AN123</f>
        <v>0.04248254502</v>
      </c>
      <c r="AR123" s="61">
        <f t="shared" si="503"/>
        <v>0.06744976737</v>
      </c>
      <c r="AS123" s="61">
        <f t="shared" si="11"/>
        <v>0.1760990294</v>
      </c>
      <c r="AT123" s="63">
        <f>VLOOKUP($D123,BW_17_Kreise!$B$7:$CC$410,Calc_Targetkreise!AT$5,FALSE)/1000/$G123</f>
        <v>0.00547710291</v>
      </c>
      <c r="AU123" s="61">
        <f>VLOOKUP(Calc_Targetkreise!$D123,EW_Erg_09_14_Kreise!$A$7:$BK$412,Calc_Targetkreise!AU$5,FALSE)/1000/$H123</f>
        <v>0.01621376348</v>
      </c>
      <c r="AV123" s="62">
        <f>IF(AU123&lt;Master_sheet_Kriterien!$J$44,1,IF(AU123&lt;Master_sheet_Kriterien!$K$44,2,IF(AU123&lt;Master_sheet_Kriterien!$L$44,3,IF(AU123&lt;Master_sheet_Kriterien!$M$44,4,5))))</f>
        <v>5</v>
      </c>
      <c r="AW123" s="61">
        <f>VLOOKUP(Calc_Targetkreise!$D123,EW_Erg_09_14_Kreise!$A$7:$BK$412,Calc_Targetkreise!AW$5,FALSE)/1000/$H123</f>
        <v>0.006831893246</v>
      </c>
      <c r="AX123" s="61">
        <f>VLOOKUP($D123,EW_19_Kreise!$A$6:$CQ$406,Calc_Targetkreise!AX$5,FALSE)/1000/F123</f>
        <v>0.004416799374</v>
      </c>
      <c r="AY123" s="62">
        <f>IF(AX123&lt;Master_sheet_Kriterien!$J$56,1,IF(AX123&lt;Master_sheet_Kriterien!$K$56,2,IF(AX123&lt;Master_sheet_Kriterien!$L$56,3,IF(AX123&lt;Master_sheet_Kriterien!$M$56,4,5))))</f>
        <v>3</v>
      </c>
      <c r="AZ123" s="64">
        <f>VLOOKUP($D123,EW_19_Kreise!$A$6:$CQ$406,Calc_Targetkreise!AZ$5,FALSE)</f>
        <v>796</v>
      </c>
      <c r="BA123" s="62">
        <f>IF(AZ123&lt;Master_sheet_Kriterien!$J$57,1,IF(AZ123&lt;Master_sheet_Kriterien!$K$57,2,IF(AZ123&lt;Master_sheet_Kriterien!$L$57,3,IF(AZ123&lt;Master_sheet_Kriterien!$M$56,4,5))))</f>
        <v>5</v>
      </c>
      <c r="BB123" s="59">
        <f>VLOOKUP($D123,Struktur_daten_BW_2017!$B$7:$AH$452,Calc_Targetkreise!BB$5,FALSE)</f>
        <v>730.3</v>
      </c>
      <c r="BC123" s="62">
        <f>IF(BB123&lt;Master_sheet_Kriterien!$J$8,1,IF(BB123&lt;Master_sheet_Kriterien!$K$8,2,IF(BB123&lt;Master_sheet_Kriterien!$L$8,3,IF(BB123&lt;Master_sheet_Kriterien!$M$8,4,5))))</f>
        <v>4</v>
      </c>
      <c r="BD123" s="65">
        <f t="shared" si="12"/>
        <v>19.5272</v>
      </c>
      <c r="BE123" s="62">
        <f>IF(BD123&lt;Master_sheet_Kriterien!$J$10,1,IF(BD123&lt;Master_sheet_Kriterien!$K$10,2,IF(BD123&lt;Master_sheet_Kriterien!$L$10,3,IF(BD123&lt;Master_sheet_Kriterien!$M$10,4,5))))</f>
        <v>2</v>
      </c>
      <c r="BF123" s="65">
        <f>VLOOKUP($D123,Struktur_daten_BW_2017!$B$7:$AH$452,Calc_Targetkreise!BF$5,FALSE)</f>
        <v>7.7</v>
      </c>
      <c r="BG123" s="62">
        <f>IF(BF123&lt;Master_sheet_Kriterien!$J$12,1,IF(BF123&lt;Master_sheet_Kriterien!$K$12,2,IF(BF123&lt;Master_sheet_Kriterien!$L$12,3,IF(BF123&lt;Master_sheet_Kriterien!$M$12,4,5))))</f>
        <v>2</v>
      </c>
      <c r="BH123" s="65">
        <f>VLOOKUP($D123,Struktur_daten_BW_2017!$B$7:$AH$452,Calc_Targetkreise!BH$5,FALSE)</f>
        <v>10.7</v>
      </c>
      <c r="BI123" s="62">
        <f>IF(BH123&lt;Master_sheet_Kriterien!$J$14,1,IF(BH123&lt;Master_sheet_Kriterien!$K$14,2,IF(BH123&lt;Master_sheet_Kriterien!$L$14,3,IF(BH123&lt;Master_sheet_Kriterien!$M$14,4,5))))</f>
        <v>1</v>
      </c>
      <c r="BJ123" s="65">
        <f>VLOOKUP($D123,Struktur_daten_BW_2017!$B$7:$AH$452,Calc_Targetkreise!BJ$5,FALSE)</f>
        <v>36.6</v>
      </c>
      <c r="BK123" s="62">
        <f>IF(BJ123&lt;Master_sheet_Kriterien!$J$16,1,IF(BJ123&lt;Master_sheet_Kriterien!$K$16,2,IF(BJ123&lt;Master_sheet_Kriterien!$L$16,3,IF(BJ123&lt;Master_sheet_Kriterien!$M$16,4,5))))</f>
        <v>4</v>
      </c>
      <c r="BL123" s="65">
        <f>VLOOKUP($D123,Struktur_daten_BW_2017!$B$7:$AH$452,Calc_Targetkreise!BL$5,FALSE)</f>
        <v>17.6</v>
      </c>
      <c r="BM123" s="62">
        <f>IF(BL123&lt;Master_sheet_Kriterien!$J$18,1,IF(BL123&lt;Master_sheet_Kriterien!$K$18,2,IF(BL123&lt;Master_sheet_Kriterien!$L$18,3,IF(BL123&lt;Master_sheet_Kriterien!$M$18,4,5))))</f>
        <v>4</v>
      </c>
      <c r="BN123" s="65">
        <f>VLOOKUP($D123,Struktur_daten_BW_2017!$B$7:$AH$452,Calc_Targetkreise!BN$5,FALSE)</f>
        <v>11.5</v>
      </c>
      <c r="BO123" s="62">
        <f>IF(BN123&lt;Master_sheet_Kriterien!$J$20,1,IF(BN123&lt;Master_sheet_Kriterien!$K$20,2,IF(BN123&lt;Master_sheet_Kriterien!$L$20,3,IF(BN123&lt;Master_sheet_Kriterien!$M$20,4,5))))</f>
        <v>4</v>
      </c>
      <c r="BP123" s="59">
        <f>VLOOKUP($D123,Struktur_daten_BW_2017!$B$7:$AH$452,Calc_Targetkreise!BP$5,FALSE)</f>
        <v>20283</v>
      </c>
      <c r="BQ123" s="62">
        <f>IF(BP123&lt;Master_sheet_Kriterien!$J$38,1,IF(BP123&lt;Master_sheet_Kriterien!$K$38,2,IF(BP123&lt;Master_sheet_Kriterien!$L$38,3,IF(BP123&lt;Master_sheet_Kriterien!$M$38,4,5))))</f>
        <v>2</v>
      </c>
      <c r="BR123" s="65">
        <f>VLOOKUP($D123,Struktur_daten_BW_2017!$B$7:$AH$452,Calc_Targetkreise!BR$5,FALSE)</f>
        <v>39.8</v>
      </c>
      <c r="BS123" s="62">
        <f>IF(BR123&lt;Master_sheet_Kriterien!$J$24,1,IF(BR123&lt;Master_sheet_Kriterien!$K$24,2,IF(BR123&lt;Master_sheet_Kriterien!$L$24,3,IF(BR123&lt;Master_sheet_Kriterien!$M$24,4,5))))</f>
        <v>4</v>
      </c>
      <c r="BT123" s="65">
        <f>VLOOKUP($D123,Struktur_daten_BW_2017!$B$7:$AH$452,Calc_Targetkreise!BT$5,FALSE)</f>
        <v>15.5</v>
      </c>
      <c r="BU123" s="62">
        <f>IF(BT123&lt;Master_sheet_Kriterien!$J$26,1,IF(BT123&lt;Master_sheet_Kriterien!$K$26,2,IF(BT123&lt;Master_sheet_Kriterien!$L$26,3,IF(BT123&lt;Master_sheet_Kriterien!$M$26,4,5))))</f>
        <v>4</v>
      </c>
      <c r="BV123" s="65">
        <f t="shared" si="13"/>
        <v>3.9308</v>
      </c>
      <c r="BW123" s="62">
        <f>IF(BV123&lt;Master_sheet_Kriterien!$J$28,1,IF(BV123&lt;Master_sheet_Kriterien!$K$28,2,IF(BV123&lt;Master_sheet_Kriterien!$L$28,3,IF(BV123&lt;Master_sheet_Kriterien!$M$28,4,5))))</f>
        <v>3</v>
      </c>
      <c r="BX123" s="65">
        <f>VLOOKUP($D123,Struktur_daten_BW_2017!$B$7:$AH$452,Calc_Targetkreise!BX$5,FALSE)</f>
        <v>18.70967742</v>
      </c>
      <c r="BY123" s="62">
        <f>IF(BX123&lt;Master_sheet_Kriterien!$J$30,1,IF(BX123&lt;Master_sheet_Kriterien!$K$30,2,IF(BX123&lt;Master_sheet_Kriterien!$L$30,3,IF(BX123&lt;Master_sheet_Kriterien!$M$30,4,5))))</f>
        <v>2</v>
      </c>
      <c r="BZ123" s="65"/>
      <c r="CA123" s="62">
        <f>IF(BZ123&lt;Master_sheet_Kriterien!$J$32,1,IF(BZ123&lt;Master_sheet_Kriterien!$K$32,2,IF(BZ123&lt;Master_sheet_Kriterien!$L$32,3,IF(BZ123&lt;Master_sheet_Kriterien!$M$32,4,5))))</f>
        <v>1</v>
      </c>
      <c r="CB123" s="65"/>
      <c r="CC123" s="62">
        <f>IF(CB123&lt;Master_sheet_Kriterien!$J$34,1,IF(CB123&lt;Master_sheet_Kriterien!$K$34,2,IF(CB123&lt;Master_sheet_Kriterien!$L$34,3,IF(CB123&lt;Master_sheet_Kriterien!$M$34,4,5))))</f>
        <v>1</v>
      </c>
      <c r="CD123" s="65">
        <f>100-VLOOKUP($D123,Struktur_daten_BW_2017!$B$7:$AH$452,Calc_Targetkreise!CD$5,FALSE)</f>
        <v>52.8</v>
      </c>
      <c r="CE123" s="62">
        <f>IF(CD123&lt;Master_sheet_Kriterien!$J$40,1,IF(CD123&lt;Master_sheet_Kriterien!$K$40,2,IF(CD123&lt;Master_sheet_Kriterien!$L$40,3,IF(CD123&lt;Master_sheet_Kriterien!$M$40,4,5))))</f>
        <v>3</v>
      </c>
      <c r="CF123" s="61"/>
      <c r="CG123" s="59">
        <f>VLOOKUP($D123,EW_19_Kreise!$A$6:$CQ$406,Calc_Targetkreise!CG$5,FALSE)/1000</f>
        <v>304.843</v>
      </c>
      <c r="CH123" s="59">
        <f>VLOOKUP($D123,BW_17_Kreise!$B$7:$CC$410,Calc_Targetkreise!CH$5,FALSE)/1000</f>
        <v>306.624</v>
      </c>
      <c r="CI123" s="59">
        <f>VLOOKUP($D123,EW_Erg_09_14_Kreise!$A$10:$BK$412,Calc_Targetkreise!CI$5,FALSE)/1000</f>
        <v>309.601</v>
      </c>
      <c r="CJ123" s="59">
        <f>VLOOKUP($D123,EW_Erg_09_14_Kreise!$A$10:$BK$412,Calc_Targetkreise!CJ$5,FALSE)/1000</f>
        <v>314.031</v>
      </c>
      <c r="CK123" s="59">
        <f>VLOOKUP($D123,EW_Erg_09_14_Kreise!$A$10:$BK$412,Calc_Targetkreise!CK$5,FALSE)/1000</f>
        <v>130.872</v>
      </c>
      <c r="CL123" s="45"/>
      <c r="CM123" s="59">
        <f>VLOOKUP($D123,Struktur_daten_BW_2017!$B$7:$AH$452,Calc_Targetkreise!CM$5,FALSE)</f>
        <v>253.6</v>
      </c>
      <c r="CN123" s="66">
        <v>7.0</v>
      </c>
      <c r="CO123" s="67">
        <f t="shared" si="16"/>
        <v>0.02760252366</v>
      </c>
      <c r="CP123" s="62">
        <f>IF(CO123&lt;Master_sheet_Kriterien!$J$58,1,IF(CO123&lt;Master_sheet_Kriterien!$K$58,2,IF(CO123&lt;Master_sheet_Kriterien!$L$58,3,IF(CO123&lt;Master_sheet_Kriterien!$M$58,4,5))))</f>
        <v>1</v>
      </c>
      <c r="CQ123" s="66">
        <v>6.0</v>
      </c>
      <c r="CR123" s="67">
        <f t="shared" si="17"/>
        <v>0.02365930599</v>
      </c>
      <c r="CS123" s="62">
        <f>IF(CR123&lt;Master_sheet_Kriterien!$J$59,1,IF(CR123&lt;Master_sheet_Kriterien!$K$59,2,IF(CR123&lt;Master_sheet_Kriterien!$L$59,3,IF(CR123&lt;Master_sheet_Kriterien!$M$59,4,5))))</f>
        <v>1</v>
      </c>
      <c r="CT123" s="66">
        <v>1.0</v>
      </c>
      <c r="CU123" s="44"/>
      <c r="CV123" s="66">
        <v>0.0</v>
      </c>
      <c r="CW123" s="68"/>
      <c r="CY123" s="31">
        <f t="shared" si="18"/>
        <v>5978</v>
      </c>
      <c r="DB123" s="76" t="str">
        <f t="shared" si="19"/>
        <v>Unna</v>
      </c>
      <c r="DC123" s="58">
        <f t="shared" si="20"/>
        <v>132</v>
      </c>
      <c r="DD123" s="77">
        <f t="shared" si="21"/>
        <v>170</v>
      </c>
      <c r="DE123" s="72">
        <f t="shared" si="22"/>
        <v>0.004416799374</v>
      </c>
      <c r="DG123" s="76" t="str">
        <f t="shared" si="23"/>
        <v>Unna</v>
      </c>
      <c r="DH123" s="58" t="str">
        <f t="shared" si="24"/>
        <v>#REF!</v>
      </c>
      <c r="DI123" s="75">
        <f t="shared" si="25"/>
        <v>164.2760252</v>
      </c>
      <c r="DJ123" s="78">
        <f t="shared" si="26"/>
        <v>0.004416799374</v>
      </c>
      <c r="DK123" s="75"/>
      <c r="DL123" s="75"/>
      <c r="DM123" s="75"/>
      <c r="DN123" s="75"/>
      <c r="DO123" s="75"/>
      <c r="DP123" s="44"/>
    </row>
    <row r="124" ht="16.5" customHeight="1">
      <c r="A124" s="58">
        <f t="shared" si="5"/>
        <v>11</v>
      </c>
      <c r="B124" s="58">
        <f t="shared" si="6"/>
        <v>242</v>
      </c>
      <c r="C124" s="58" t="s">
        <v>281</v>
      </c>
      <c r="D124" s="58">
        <v>6411.0</v>
      </c>
      <c r="E124" s="58" t="s">
        <v>282</v>
      </c>
      <c r="F124" s="59">
        <f>VLOOKUP($D124,EW_19_Kreise!$A$6:$CQ$406,Calc_Targetkreise!F$5,FALSE)/1000</f>
        <v>70.635</v>
      </c>
      <c r="G124" s="59">
        <f>VLOOKUP($D124,BW_17_Kreise!$B$7:$CC$410,Calc_Targetkreise!G$5,FALSE)/1000</f>
        <v>82.941</v>
      </c>
      <c r="H124" s="59">
        <f>VLOOKUP($D124,EW_Erg_09_14_Kreise!$A$10:$BK$412,Calc_Targetkreise!H$5,FALSE)/1000</f>
        <v>50.69</v>
      </c>
      <c r="I124" s="60">
        <f t="shared" ref="I124:K124" si="504">F124/CG124</f>
        <v>0.6574550667</v>
      </c>
      <c r="J124" s="60">
        <f t="shared" si="504"/>
        <v>0.7787009914</v>
      </c>
      <c r="K124" s="60">
        <f t="shared" si="504"/>
        <v>0.4805058156</v>
      </c>
      <c r="L124" s="61">
        <f t="shared" ref="L124:M124" si="505">1-(T124+X124)</f>
        <v>0.6853259715</v>
      </c>
      <c r="M124" s="61">
        <f t="shared" si="505"/>
        <v>0.5553465717</v>
      </c>
      <c r="N124" s="62">
        <f>IF(L124&lt;Master_sheet_Kriterien!$J$46,1,IF(L124&lt;Master_sheet_Kriterien!$K$46,2,IF(L124&lt;Master_sheet_Kriterien!$L$46,3,IF(L124&lt;Master_sheet_Kriterien!$M$46,4,5))))</f>
        <v>5</v>
      </c>
      <c r="O124" s="62">
        <f>IF(M124&lt;Master_sheet_Kriterien!$J$46,1,IF(M124&lt;Master_sheet_Kriterien!$K$46,2,IF(M124&lt;Master_sheet_Kriterien!$L$46,3,IF(M124&lt;Master_sheet_Kriterien!$M$46,4,5))))</f>
        <v>5</v>
      </c>
      <c r="P124" s="61">
        <f t="shared" ref="P124:Q124" si="506">1-(T124+AM124)</f>
        <v>0.772421604</v>
      </c>
      <c r="Q124" s="61">
        <f t="shared" si="506"/>
        <v>0.6782893864</v>
      </c>
      <c r="R124" s="62">
        <f>IF(P124&lt;Master_sheet_Kriterien!$J$46,1,IF(P124&lt;Master_sheet_Kriterien!$K$46,2,IF(P124&lt;Master_sheet_Kriterien!$L$46,3,IF(P124&lt;Master_sheet_Kriterien!$M$46,4,5))))</f>
        <v>5</v>
      </c>
      <c r="S124" s="62">
        <f>IF(Q124&lt;Master_sheet_Kriterien!$J$46,1,IF(Q124&lt;Master_sheet_Kriterien!$K$46,2,IF(Q124&lt;Master_sheet_Kriterien!$L$46,3,IF(Q124&lt;Master_sheet_Kriterien!$M$46,4,5))))</f>
        <v>5</v>
      </c>
      <c r="T124" s="61">
        <f>VLOOKUP($D124,EW_19_Kreise!$A$6:$CQ$406,Calc_Targetkreise!T$5,FALSE)/1000/F124</f>
        <v>0.1628937496</v>
      </c>
      <c r="U124" s="63">
        <f>VLOOKUP($D124,BW_17_Kreise!$B$7:$CC$410,Calc_Targetkreise!U$5,FALSE)/1000/$G124</f>
        <v>0.2381572443</v>
      </c>
      <c r="V124" s="61">
        <f>VLOOKUP(Calc_Targetkreise!$D124,EW_Erg_09_14_Kreise!$A$7:$BK$412,Calc_Targetkreise!V$5,FALSE)/1000/$H124</f>
        <v>0.2253304399</v>
      </c>
      <c r="W124" s="61">
        <f>VLOOKUP(Calc_Targetkreise!$D124,EW_Erg_09_14_Kreise!$A$7:$BK$412,Calc_Targetkreise!W$5,FALSE)/1000/CK124</f>
        <v>0.27228941</v>
      </c>
      <c r="X124" s="61">
        <f>VLOOKUP($D124,EW_19_Kreise!$A$6:$CQ$406,Calc_Targetkreise!X$5,FALSE)/1000/F124</f>
        <v>0.1517802789</v>
      </c>
      <c r="Y124" s="63">
        <f>VLOOKUP($D124,BW_17_Kreise!$B$7:$CC$410,Calc_Targetkreise!Y$5,FALSE)/1000/$G124</f>
        <v>0.206496184</v>
      </c>
      <c r="Z124" s="61">
        <f>VLOOKUP(Calc_Targetkreise!$D124,EW_Erg_09_14_Kreise!$A$7:$BK$412,Calc_Targetkreise!Z$5,FALSE)/1000/$H124</f>
        <v>0.2650226869</v>
      </c>
      <c r="AA124" s="61">
        <f>VLOOKUP(Calc_Targetkreise!$D124,EW_Erg_09_14_Kreise!$A$7:$BK$412,Calc_Targetkreise!AA$5,FALSE)/1000/$H124</f>
        <v>0.2018544092</v>
      </c>
      <c r="AB124" s="61">
        <f>VLOOKUP($D124,EW_19_Kreise!$A$6:$CQ$406,Calc_Targetkreise!AB$5,FALSE)/1000/F124</f>
        <v>0.3363913074</v>
      </c>
      <c r="AC124" s="63">
        <f>VLOOKUP($D124,BW_17_Kreise!$B$7:$CC$410,Calc_Targetkreise!AC$5,FALSE)/1000/$G124</f>
        <v>0.1839259232</v>
      </c>
      <c r="AD124" s="61">
        <f>VLOOKUP(Calc_Targetkreise!$D124,EW_Erg_09_14_Kreise!$A$7:$BK$412,Calc_Targetkreise!AD$5,FALSE)/1000/$H124</f>
        <v>0.2266324719</v>
      </c>
      <c r="AE124" s="62">
        <f>IF(AC124&lt;Master_sheet_Kriterien!$J$54,1,IF(AC124&lt;Master_sheet_Kriterien!$K$54,2,IF(AC124&lt;Master_sheet_Kriterien!$L$54,3,IF(AC124&lt;Master_sheet_Kriterien!$M$54,4,5))))</f>
        <v>5</v>
      </c>
      <c r="AF124" s="61">
        <f>VLOOKUP(Calc_Targetkreise!$D124,EW_Erg_09_14_Kreise!$A$7:$BK$412,Calc_Targetkreise!AF$5,FALSE)/1000/$H124</f>
        <v>0.2581574275</v>
      </c>
      <c r="AG124" s="63">
        <f>VLOOKUP($D124,BW_17_Kreise!$B$7:$CC$410,Calc_Targetkreise!AG$5,FALSE)/1000/$G124</f>
        <v>0.1069193764</v>
      </c>
      <c r="AH124" s="61">
        <f>VLOOKUP(Calc_Targetkreise!$D124,EW_Erg_09_14_Kreise!$A$7:$BK$412,Calc_Targetkreise!AH$5,FALSE)/1000/$H124</f>
        <v>0.03888340896</v>
      </c>
      <c r="AI124" s="61">
        <f>VLOOKUP(Calc_Targetkreise!$D124,EW_Erg_09_14_Kreise!$A$7:$BK$412,Calc_Targetkreise!AI$5,FALSE)/1000/$H124</f>
        <v>0.1007496548</v>
      </c>
      <c r="AJ124" s="63">
        <f>VLOOKUP($D124,BW_17_Kreise!$B$7:$CC$410,Calc_Targetkreise!AJ$5,FALSE)/1000/$G124</f>
        <v>0.1305506324</v>
      </c>
      <c r="AK124" s="61">
        <f>VLOOKUP(Calc_Targetkreise!$D124,EW_Erg_09_14_Kreise!$A$7:$BK$412,Calc_Targetkreise!AK$5,FALSE)/1000/$H124</f>
        <v>0.08532254883</v>
      </c>
      <c r="AL124" s="61">
        <f>VLOOKUP(Calc_Targetkreise!$D124,EW_Erg_09_14_Kreise!$A$7:$BK$412,Calc_Targetkreise!AL$5,FALSE)/1000/$H124</f>
        <v>0.04890510949</v>
      </c>
      <c r="AM124" s="61">
        <f>VLOOKUP($D124,EW_19_Kreise!$A$6:$CQ$406,Calc_Targetkreise!AM$5,FALSE)/1000/F124</f>
        <v>0.06468464642</v>
      </c>
      <c r="AN124" s="63">
        <f>VLOOKUP($D124,BW_17_Kreise!$B$7:$CC$410,Calc_Targetkreise!AN$5,FALSE)/1000/$G124</f>
        <v>0.08355336926</v>
      </c>
      <c r="AO124" s="61">
        <f>VLOOKUP(Calc_Targetkreise!$D124,EW_Erg_09_14_Kreise!$A$7:$BK$412,Calc_Targetkreise!AO$5,FALSE)/1000/$H124</f>
        <v>0.06808048925</v>
      </c>
      <c r="AP124" s="61">
        <f>VLOOKUP(Calc_Targetkreise!$D124,EW_Erg_09_14_Kreise!$A$7:$BK$412,Calc_Targetkreise!AP$5,FALSE)/1000/$H124</f>
        <v>0.000414282896</v>
      </c>
      <c r="AQ124" s="61">
        <f t="shared" ref="AQ124:AR124" si="507">1-U124-Y124-AC124-AG124-AJ124-AN124</f>
        <v>0.05039727035</v>
      </c>
      <c r="AR124" s="61">
        <f t="shared" si="507"/>
        <v>0.09072795423</v>
      </c>
      <c r="AS124" s="61">
        <f t="shared" si="11"/>
        <v>0.1176297062</v>
      </c>
      <c r="AT124" s="63">
        <f>VLOOKUP($D124,BW_17_Kreise!$B$7:$CC$410,Calc_Targetkreise!AT$5,FALSE)/1000/$G124</f>
        <v>0.008584415428</v>
      </c>
      <c r="AU124" s="61">
        <f>VLOOKUP(Calc_Targetkreise!$D124,EW_Erg_09_14_Kreise!$A$7:$BK$412,Calc_Targetkreise!AU$5,FALSE)/1000/$H124</f>
        <v>0.03606233971</v>
      </c>
      <c r="AV124" s="62">
        <f>IF(AU124&lt;Master_sheet_Kriterien!$J$44,1,IF(AU124&lt;Master_sheet_Kriterien!$K$44,2,IF(AU124&lt;Master_sheet_Kriterien!$L$44,3,IF(AU124&lt;Master_sheet_Kriterien!$M$44,4,5))))</f>
        <v>5</v>
      </c>
      <c r="AW124" s="61">
        <f>VLOOKUP(Calc_Targetkreise!$D124,EW_Erg_09_14_Kreise!$A$7:$BK$412,Calc_Targetkreise!AW$5,FALSE)/1000/$H124</f>
        <v>0.01524955613</v>
      </c>
      <c r="AX124" s="61">
        <f>VLOOKUP($D124,EW_19_Kreise!$A$6:$CQ$406,Calc_Targetkreise!AX$5,FALSE)/1000/F124</f>
        <v>0.01621009415</v>
      </c>
      <c r="AY124" s="62">
        <f>IF(AX124&lt;Master_sheet_Kriterien!$J$56,1,IF(AX124&lt;Master_sheet_Kriterien!$K$56,2,IF(AX124&lt;Master_sheet_Kriterien!$L$56,3,IF(AX124&lt;Master_sheet_Kriterien!$M$56,4,5))))</f>
        <v>5</v>
      </c>
      <c r="AZ124" s="64">
        <f>VLOOKUP($D124,EW_19_Kreise!$A$6:$CQ$406,Calc_Targetkreise!AZ$5,FALSE)</f>
        <v>1145</v>
      </c>
      <c r="BA124" s="62">
        <f>IF(AZ124&lt;Master_sheet_Kriterien!$J$57,1,IF(AZ124&lt;Master_sheet_Kriterien!$K$57,2,IF(AZ124&lt;Master_sheet_Kriterien!$L$57,3,IF(AZ124&lt;Master_sheet_Kriterien!$M$56,4,5))))</f>
        <v>5</v>
      </c>
      <c r="BB124" s="59">
        <f>VLOOKUP($D124,Struktur_daten_BW_2017!$B$7:$AH$452,Calc_Targetkreise!BB$5,FALSE)</f>
        <v>1237.9</v>
      </c>
      <c r="BC124" s="62">
        <f>IF(BB124&lt;Master_sheet_Kriterien!$J$8,1,IF(BB124&lt;Master_sheet_Kriterien!$K$8,2,IF(BB124&lt;Master_sheet_Kriterien!$L$8,3,IF(BB124&lt;Master_sheet_Kriterien!$M$8,4,5))))</f>
        <v>4</v>
      </c>
      <c r="BD124" s="65">
        <f t="shared" si="12"/>
        <v>35.889</v>
      </c>
      <c r="BE124" s="62">
        <f>IF(BD124&lt;Master_sheet_Kriterien!$J$10,1,IF(BD124&lt;Master_sheet_Kriterien!$K$10,2,IF(BD124&lt;Master_sheet_Kriterien!$L$10,3,IF(BD124&lt;Master_sheet_Kriterien!$M$10,4,5))))</f>
        <v>5</v>
      </c>
      <c r="BF124" s="65">
        <f>VLOOKUP($D124,Struktur_daten_BW_2017!$B$7:$AH$452,Calc_Targetkreise!BF$5,FALSE)</f>
        <v>10.5</v>
      </c>
      <c r="BG124" s="62">
        <f>IF(BF124&lt;Master_sheet_Kriterien!$J$12,1,IF(BF124&lt;Master_sheet_Kriterien!$K$12,2,IF(BF124&lt;Master_sheet_Kriterien!$L$12,3,IF(BF124&lt;Master_sheet_Kriterien!$M$12,4,5))))</f>
        <v>5</v>
      </c>
      <c r="BH124" s="65">
        <f>VLOOKUP($D124,Struktur_daten_BW_2017!$B$7:$AH$452,Calc_Targetkreise!BH$5,FALSE)</f>
        <v>16.7</v>
      </c>
      <c r="BI124" s="62">
        <f>IF(BH124&lt;Master_sheet_Kriterien!$J$14,1,IF(BH124&lt;Master_sheet_Kriterien!$K$14,2,IF(BH124&lt;Master_sheet_Kriterien!$L$14,3,IF(BH124&lt;Master_sheet_Kriterien!$M$14,4,5))))</f>
        <v>5</v>
      </c>
      <c r="BJ124" s="65">
        <f>VLOOKUP($D124,Struktur_daten_BW_2017!$B$7:$AH$452,Calc_Targetkreise!BJ$5,FALSE)</f>
        <v>34.5</v>
      </c>
      <c r="BK124" s="62">
        <f>IF(BJ124&lt;Master_sheet_Kriterien!$J$16,1,IF(BJ124&lt;Master_sheet_Kriterien!$K$16,2,IF(BJ124&lt;Master_sheet_Kriterien!$L$16,3,IF(BJ124&lt;Master_sheet_Kriterien!$M$16,4,5))))</f>
        <v>1</v>
      </c>
      <c r="BL124" s="65">
        <f>VLOOKUP($D124,Struktur_daten_BW_2017!$B$7:$AH$452,Calc_Targetkreise!BL$5,FALSE)</f>
        <v>14.3</v>
      </c>
      <c r="BM124" s="62">
        <f>IF(BL124&lt;Master_sheet_Kriterien!$J$18,1,IF(BL124&lt;Master_sheet_Kriterien!$K$18,2,IF(BL124&lt;Master_sheet_Kriterien!$L$18,3,IF(BL124&lt;Master_sheet_Kriterien!$M$18,4,5))))</f>
        <v>1</v>
      </c>
      <c r="BN124" s="65">
        <f>VLOOKUP($D124,Struktur_daten_BW_2017!$B$7:$AH$452,Calc_Targetkreise!BN$5,FALSE)</f>
        <v>8.6</v>
      </c>
      <c r="BO124" s="62">
        <f>IF(BN124&lt;Master_sheet_Kriterien!$J$20,1,IF(BN124&lt;Master_sheet_Kriterien!$K$20,2,IF(BN124&lt;Master_sheet_Kriterien!$L$20,3,IF(BN124&lt;Master_sheet_Kriterien!$M$20,4,5))))</f>
        <v>1</v>
      </c>
      <c r="BP124" s="59">
        <f>VLOOKUP($D124,Struktur_daten_BW_2017!$B$7:$AH$452,Calc_Targetkreise!BP$5,FALSE)</f>
        <v>22135</v>
      </c>
      <c r="BQ124" s="62">
        <f>IF(BP124&lt;Master_sheet_Kriterien!$J$38,1,IF(BP124&lt;Master_sheet_Kriterien!$K$38,2,IF(BP124&lt;Master_sheet_Kriterien!$L$38,3,IF(BP124&lt;Master_sheet_Kriterien!$M$38,4,5))))</f>
        <v>4</v>
      </c>
      <c r="BR124" s="65">
        <f>VLOOKUP($D124,Struktur_daten_BW_2017!$B$7:$AH$452,Calc_Targetkreise!BR$5,FALSE)</f>
        <v>57.4</v>
      </c>
      <c r="BS124" s="62">
        <f>IF(BR124&lt;Master_sheet_Kriterien!$J$24,1,IF(BR124&lt;Master_sheet_Kriterien!$K$24,2,IF(BR124&lt;Master_sheet_Kriterien!$L$24,3,IF(BR124&lt;Master_sheet_Kriterien!$M$24,4,5))))</f>
        <v>5</v>
      </c>
      <c r="BT124" s="65">
        <f>VLOOKUP($D124,Struktur_daten_BW_2017!$B$7:$AH$452,Calc_Targetkreise!BT$5,FALSE)</f>
        <v>13.9</v>
      </c>
      <c r="BU124" s="62">
        <f>IF(BT124&lt;Master_sheet_Kriterien!$J$26,1,IF(BT124&lt;Master_sheet_Kriterien!$K$26,2,IF(BT124&lt;Master_sheet_Kriterien!$L$26,3,IF(BT124&lt;Master_sheet_Kriterien!$M$26,4,5))))</f>
        <v>3</v>
      </c>
      <c r="BV124" s="65">
        <f t="shared" si="13"/>
        <v>4.75102</v>
      </c>
      <c r="BW124" s="62">
        <f>IF(BV124&lt;Master_sheet_Kriterien!$J$28,1,IF(BV124&lt;Master_sheet_Kriterien!$K$28,2,IF(BV124&lt;Master_sheet_Kriterien!$L$28,3,IF(BV124&lt;Master_sheet_Kriterien!$M$28,4,5))))</f>
        <v>4</v>
      </c>
      <c r="BX124" s="65">
        <f>VLOOKUP($D124,Struktur_daten_BW_2017!$B$7:$AH$452,Calc_Targetkreise!BX$5,FALSE)</f>
        <v>26.61870504</v>
      </c>
      <c r="BY124" s="62">
        <f>IF(BX124&lt;Master_sheet_Kriterien!$J$30,1,IF(BX124&lt;Master_sheet_Kriterien!$K$30,2,IF(BX124&lt;Master_sheet_Kriterien!$L$30,3,IF(BX124&lt;Master_sheet_Kriterien!$M$30,4,5))))</f>
        <v>4</v>
      </c>
      <c r="BZ124" s="65">
        <f t="shared" ref="BZ124:BZ125" si="512">CL124/1000</f>
        <v>44.505</v>
      </c>
      <c r="CA124" s="62">
        <f>IF(BZ124&lt;Master_sheet_Kriterien!$J$32,1,IF(BZ124&lt;Master_sheet_Kriterien!$K$32,2,IF(BZ124&lt;Master_sheet_Kriterien!$L$32,3,IF(BZ124&lt;Master_sheet_Kriterien!$M$32,4,5))))</f>
        <v>4</v>
      </c>
      <c r="CB124" s="65">
        <f t="shared" ref="CB124:CB125" si="513">BZ124/CM124*100</f>
        <v>13.02077238</v>
      </c>
      <c r="CC124" s="62">
        <f>IF(CB124&lt;Master_sheet_Kriterien!$J$34,1,IF(CB124&lt;Master_sheet_Kriterien!$K$34,2,IF(CB124&lt;Master_sheet_Kriterien!$L$34,3,IF(CB124&lt;Master_sheet_Kriterien!$M$34,4,5))))</f>
        <v>5</v>
      </c>
      <c r="CD124" s="65">
        <f>100-VLOOKUP($D124,Struktur_daten_BW_2017!$B$7:$AH$452,Calc_Targetkreise!CD$5,FALSE)</f>
        <v>54.1</v>
      </c>
      <c r="CE124" s="62">
        <f>IF(CD124&lt;Master_sheet_Kriterien!$J$40,1,IF(CD124&lt;Master_sheet_Kriterien!$K$40,2,IF(CD124&lt;Master_sheet_Kriterien!$L$40,3,IF(CD124&lt;Master_sheet_Kriterien!$M$40,4,5))))</f>
        <v>4</v>
      </c>
      <c r="CF124" s="61"/>
      <c r="CG124" s="59">
        <f>VLOOKUP($D124,EW_19_Kreise!$A$6:$CQ$406,Calc_Targetkreise!CG$5,FALSE)/1000</f>
        <v>107.437</v>
      </c>
      <c r="CH124" s="59">
        <f>VLOOKUP($D124,BW_17_Kreise!$B$7:$CC$410,Calc_Targetkreise!CH$5,FALSE)/1000</f>
        <v>106.512</v>
      </c>
      <c r="CI124" s="59">
        <f>VLOOKUP($D124,EW_Erg_09_14_Kreise!$A$10:$BK$412,Calc_Targetkreise!CI$5,FALSE)/1000</f>
        <v>105.493</v>
      </c>
      <c r="CJ124" s="59">
        <f>VLOOKUP($D124,EW_Erg_09_14_Kreise!$A$10:$BK$412,Calc_Targetkreise!CJ$5,FALSE)/1000</f>
        <v>99.183</v>
      </c>
      <c r="CK124" s="59">
        <f>VLOOKUP($D124,EW_Erg_09_14_Kreise!$A$10:$BK$412,Calc_Targetkreise!CK$5,FALSE)/1000</f>
        <v>47.545</v>
      </c>
      <c r="CL124" s="45">
        <f>25840+17062+1603</f>
        <v>44505</v>
      </c>
      <c r="CM124" s="59">
        <f>VLOOKUP($D124,Struktur_daten_BW_2017!$B$7:$AH$452,Calc_Targetkreise!CM$5,FALSE)</f>
        <v>341.8</v>
      </c>
      <c r="CN124" s="66">
        <v>41.0</v>
      </c>
      <c r="CO124" s="67">
        <f t="shared" si="16"/>
        <v>0.119953189</v>
      </c>
      <c r="CP124" s="62">
        <f>IF(CO124&lt;Master_sheet_Kriterien!$J$58,1,IF(CO124&lt;Master_sheet_Kriterien!$K$58,2,IF(CO124&lt;Master_sheet_Kriterien!$L$58,3,IF(CO124&lt;Master_sheet_Kriterien!$M$58,4,5))))</f>
        <v>3</v>
      </c>
      <c r="CQ124" s="66">
        <v>32.0</v>
      </c>
      <c r="CR124" s="67">
        <f t="shared" si="17"/>
        <v>0.09362200117</v>
      </c>
      <c r="CS124" s="62">
        <f>IF(CR124&lt;Master_sheet_Kriterien!$J$59,1,IF(CR124&lt;Master_sheet_Kriterien!$K$59,2,IF(CR124&lt;Master_sheet_Kriterien!$L$59,3,IF(CR124&lt;Master_sheet_Kriterien!$M$59,4,5))))</f>
        <v>2</v>
      </c>
      <c r="CT124" s="66">
        <v>9.0</v>
      </c>
      <c r="CU124" s="44"/>
      <c r="CV124" s="66">
        <v>1.0</v>
      </c>
      <c r="CW124" s="68"/>
      <c r="CY124" s="31">
        <f t="shared" si="18"/>
        <v>6411</v>
      </c>
      <c r="DB124" s="76" t="str">
        <f t="shared" si="19"/>
        <v>Darmstadt, Wissenschaftsstadt</v>
      </c>
      <c r="DC124" s="58">
        <f t="shared" si="20"/>
        <v>11</v>
      </c>
      <c r="DD124" s="77">
        <f t="shared" si="21"/>
        <v>242</v>
      </c>
      <c r="DE124" s="72">
        <f t="shared" si="22"/>
        <v>0.01621009415</v>
      </c>
      <c r="DG124" s="76" t="str">
        <f t="shared" si="23"/>
        <v>Darmstadt, Wissenschaftsstadt</v>
      </c>
      <c r="DH124" s="58" t="str">
        <f t="shared" si="24"/>
        <v>#REF!</v>
      </c>
      <c r="DI124" s="75">
        <f t="shared" si="25"/>
        <v>228.1995319</v>
      </c>
      <c r="DJ124" s="78">
        <f t="shared" si="26"/>
        <v>0.01621009415</v>
      </c>
      <c r="DK124" s="75"/>
      <c r="DL124" s="75"/>
      <c r="DM124" s="75"/>
      <c r="DN124" s="75"/>
      <c r="DO124" s="75"/>
      <c r="DP124" s="44"/>
    </row>
    <row r="125" ht="16.5" customHeight="1">
      <c r="A125" s="58">
        <f t="shared" si="5"/>
        <v>8</v>
      </c>
      <c r="B125" s="58">
        <f t="shared" si="6"/>
        <v>245</v>
      </c>
      <c r="C125" s="58" t="s">
        <v>281</v>
      </c>
      <c r="D125" s="58">
        <v>6412.0</v>
      </c>
      <c r="E125" s="58" t="s">
        <v>283</v>
      </c>
      <c r="F125" s="59">
        <f>VLOOKUP($D125,EW_19_Kreise!$A$6:$CQ$406,Calc_Targetkreise!F$5,FALSE)/1000</f>
        <v>256.933</v>
      </c>
      <c r="G125" s="59">
        <f>VLOOKUP($D125,BW_17_Kreise!$B$7:$CC$410,Calc_Targetkreise!G$5,FALSE)/1000</f>
        <v>314</v>
      </c>
      <c r="H125" s="59">
        <f>VLOOKUP($D125,EW_Erg_09_14_Kreise!$A$10:$BK$412,Calc_Targetkreise!H$5,FALSE)/1000</f>
        <v>184.755</v>
      </c>
      <c r="I125" s="60">
        <f t="shared" ref="I125:K125" si="508">F125/CG125</f>
        <v>0.5977187709</v>
      </c>
      <c r="J125" s="60">
        <f t="shared" si="508"/>
        <v>0.7410606608</v>
      </c>
      <c r="K125" s="60">
        <f t="shared" si="508"/>
        <v>0.4417038429</v>
      </c>
      <c r="L125" s="61">
        <f t="shared" ref="L125:M125" si="509">1-(T125+X125)</f>
        <v>0.652648745</v>
      </c>
      <c r="M125" s="61">
        <f t="shared" si="509"/>
        <v>0.5343757962</v>
      </c>
      <c r="N125" s="62">
        <f>IF(L125&lt;Master_sheet_Kriterien!$J$46,1,IF(L125&lt;Master_sheet_Kriterien!$K$46,2,IF(L125&lt;Master_sheet_Kriterien!$L$46,3,IF(L125&lt;Master_sheet_Kriterien!$M$46,4,5))))</f>
        <v>5</v>
      </c>
      <c r="O125" s="62">
        <f>IF(M125&lt;Master_sheet_Kriterien!$J$46,1,IF(M125&lt;Master_sheet_Kriterien!$K$46,2,IF(M125&lt;Master_sheet_Kriterien!$L$46,3,IF(M125&lt;Master_sheet_Kriterien!$M$46,4,5))))</f>
        <v>5</v>
      </c>
      <c r="P125" s="61">
        <f t="shared" ref="P125:Q125" si="510">1-(T125+AM125)</f>
        <v>0.7359895381</v>
      </c>
      <c r="Q125" s="61">
        <f t="shared" si="510"/>
        <v>0.6495828025</v>
      </c>
      <c r="R125" s="62">
        <f>IF(P125&lt;Master_sheet_Kriterien!$J$46,1,IF(P125&lt;Master_sheet_Kriterien!$K$46,2,IF(P125&lt;Master_sheet_Kriterien!$L$46,3,IF(P125&lt;Master_sheet_Kriterien!$M$46,4,5))))</f>
        <v>5</v>
      </c>
      <c r="S125" s="62">
        <f>IF(Q125&lt;Master_sheet_Kriterien!$J$46,1,IF(Q125&lt;Master_sheet_Kriterien!$K$46,2,IF(Q125&lt;Master_sheet_Kriterien!$L$46,3,IF(Q125&lt;Master_sheet_Kriterien!$M$46,4,5))))</f>
        <v>5</v>
      </c>
      <c r="T125" s="61">
        <f>VLOOKUP($D125,EW_19_Kreise!$A$6:$CQ$406,Calc_Targetkreise!T$5,FALSE)/1000/F125</f>
        <v>0.1966154601</v>
      </c>
      <c r="U125" s="63">
        <f>VLOOKUP($D125,BW_17_Kreise!$B$7:$CC$410,Calc_Targetkreise!U$5,FALSE)/1000/$G125</f>
        <v>0.2641783439</v>
      </c>
      <c r="V125" s="61">
        <f>VLOOKUP(Calc_Targetkreise!$D125,EW_Erg_09_14_Kreise!$A$7:$BK$412,Calc_Targetkreise!V$5,FALSE)/1000/$H125</f>
        <v>0.255776569</v>
      </c>
      <c r="W125" s="61">
        <f>VLOOKUP(Calc_Targetkreise!$D125,EW_Erg_09_14_Kreise!$A$7:$BK$412,Calc_Targetkreise!W$5,FALSE)/1000/CK125</f>
        <v>0.3088495575</v>
      </c>
      <c r="X125" s="61">
        <f>VLOOKUP($D125,EW_19_Kreise!$A$6:$CQ$406,Calc_Targetkreise!X$5,FALSE)/1000/F125</f>
        <v>0.1507357949</v>
      </c>
      <c r="Y125" s="63">
        <f>VLOOKUP($D125,BW_17_Kreise!$B$7:$CC$410,Calc_Targetkreise!Y$5,FALSE)/1000/$G125</f>
        <v>0.2014458599</v>
      </c>
      <c r="Z125" s="61">
        <f>VLOOKUP(Calc_Targetkreise!$D125,EW_Erg_09_14_Kreise!$A$7:$BK$412,Calc_Targetkreise!Z$5,FALSE)/1000/$H125</f>
        <v>0.2647019025</v>
      </c>
      <c r="AA125" s="61">
        <f>VLOOKUP(Calc_Targetkreise!$D125,EW_Erg_09_14_Kreise!$A$7:$BK$412,Calc_Targetkreise!AA$5,FALSE)/1000/$H125</f>
        <v>0.1569050905</v>
      </c>
      <c r="AB125" s="61">
        <f>VLOOKUP($D125,EW_19_Kreise!$A$6:$CQ$406,Calc_Targetkreise!AB$5,FALSE)/1000/F125</f>
        <v>0.3128519887</v>
      </c>
      <c r="AC125" s="63">
        <f>VLOOKUP($D125,BW_17_Kreise!$B$7:$CC$410,Calc_Targetkreise!AC$5,FALSE)/1000/$G125</f>
        <v>0.1461464968</v>
      </c>
      <c r="AD125" s="61">
        <f>VLOOKUP(Calc_Targetkreise!$D125,EW_Erg_09_14_Kreise!$A$7:$BK$412,Calc_Targetkreise!AD$5,FALSE)/1000/$H125</f>
        <v>0.1885632324</v>
      </c>
      <c r="AE125" s="62">
        <f>IF(AC125&lt;Master_sheet_Kriterien!$J$54,1,IF(AC125&lt;Master_sheet_Kriterien!$K$54,2,IF(AC125&lt;Master_sheet_Kriterien!$L$54,3,IF(AC125&lt;Master_sheet_Kriterien!$M$54,4,5))))</f>
        <v>5</v>
      </c>
      <c r="AF125" s="61">
        <f>VLOOKUP(Calc_Targetkreise!$D125,EW_Erg_09_14_Kreise!$A$7:$BK$412,Calc_Targetkreise!AF$5,FALSE)/1000/$H125</f>
        <v>0.1932667587</v>
      </c>
      <c r="AG125" s="63">
        <f>VLOOKUP($D125,BW_17_Kreise!$B$7:$CC$410,Calc_Targetkreise!AG$5,FALSE)/1000/$G125</f>
        <v>0.1411624204</v>
      </c>
      <c r="AH125" s="61">
        <f>VLOOKUP(Calc_Targetkreise!$D125,EW_Erg_09_14_Kreise!$A$7:$BK$412,Calc_Targetkreise!AH$5,FALSE)/1000/$H125</f>
        <v>0.05593894617</v>
      </c>
      <c r="AI125" s="61">
        <f>VLOOKUP(Calc_Targetkreise!$D125,EW_Erg_09_14_Kreise!$A$7:$BK$412,Calc_Targetkreise!AI$5,FALSE)/1000/$H125</f>
        <v>0.1169873616</v>
      </c>
      <c r="AJ125" s="63">
        <f>VLOOKUP($D125,BW_17_Kreise!$B$7:$CC$410,Calc_Targetkreise!AJ$5,FALSE)/1000/$G125</f>
        <v>0.1185923567</v>
      </c>
      <c r="AK125" s="61">
        <f>VLOOKUP(Calc_Targetkreise!$D125,EW_Erg_09_14_Kreise!$A$7:$BK$412,Calc_Targetkreise!AK$5,FALSE)/1000/$H125</f>
        <v>0.08407350275</v>
      </c>
      <c r="AL125" s="61">
        <f>VLOOKUP(Calc_Targetkreise!$D125,EW_Erg_09_14_Kreise!$A$7:$BK$412,Calc_Targetkreise!AL$5,FALSE)/1000/$H125</f>
        <v>0.05096479121</v>
      </c>
      <c r="AM125" s="61">
        <f>VLOOKUP($D125,EW_19_Kreise!$A$6:$CQ$406,Calc_Targetkreise!AM$5,FALSE)/1000/F125</f>
        <v>0.06739500181</v>
      </c>
      <c r="AN125" s="63">
        <f>VLOOKUP($D125,BW_17_Kreise!$B$7:$CC$410,Calc_Targetkreise!AN$5,FALSE)/1000/$G125</f>
        <v>0.0862388535</v>
      </c>
      <c r="AO125" s="61">
        <f>VLOOKUP(Calc_Targetkreise!$D125,EW_Erg_09_14_Kreise!$A$7:$BK$412,Calc_Targetkreise!AO$5,FALSE)/1000/$H125</f>
        <v>0.07965143027</v>
      </c>
      <c r="AP125" s="61">
        <f>VLOOKUP(Calc_Targetkreise!$D125,EW_Erg_09_14_Kreise!$A$7:$BK$412,Calc_Targetkreise!AP$5,FALSE)/1000/$H125</f>
        <v>0.0003518172715</v>
      </c>
      <c r="AQ125" s="61">
        <f t="shared" ref="AQ125:AR125" si="511">1-U125-Y125-AC125-AG125-AJ125-AN125</f>
        <v>0.04223566879</v>
      </c>
      <c r="AR125" s="61">
        <f t="shared" si="511"/>
        <v>0.07129441693</v>
      </c>
      <c r="AS125" s="61">
        <f t="shared" si="11"/>
        <v>0.1726746231</v>
      </c>
      <c r="AT125" s="63">
        <f>VLOOKUP($D125,BW_17_Kreise!$B$7:$CC$410,Calc_Targetkreise!AT$5,FALSE)/1000/$G125</f>
        <v>0.004630573248</v>
      </c>
      <c r="AU125" s="61">
        <f>VLOOKUP(Calc_Targetkreise!$D125,EW_Erg_09_14_Kreise!$A$7:$BK$412,Calc_Targetkreise!AU$5,FALSE)/1000/$H125</f>
        <v>0.01952856486</v>
      </c>
      <c r="AV125" s="62">
        <f>IF(AU125&lt;Master_sheet_Kriterien!$J$44,1,IF(AU125&lt;Master_sheet_Kriterien!$K$44,2,IF(AU125&lt;Master_sheet_Kriterien!$L$44,3,IF(AU125&lt;Master_sheet_Kriterien!$M$44,4,5))))</f>
        <v>5</v>
      </c>
      <c r="AW125" s="61">
        <f>VLOOKUP(Calc_Targetkreise!$D125,EW_Erg_09_14_Kreise!$A$7:$BK$412,Calc_Targetkreise!AW$5,FALSE)/1000/$H125</f>
        <v>0.009780520148</v>
      </c>
      <c r="AX125" s="61">
        <f>VLOOKUP($D125,EW_19_Kreise!$A$6:$CQ$406,Calc_Targetkreise!AX$5,FALSE)/1000/F125</f>
        <v>0.01511288935</v>
      </c>
      <c r="AY125" s="62">
        <f>IF(AX125&lt;Master_sheet_Kriterien!$J$56,1,IF(AX125&lt;Master_sheet_Kriterien!$K$56,2,IF(AX125&lt;Master_sheet_Kriterien!$L$56,3,IF(AX125&lt;Master_sheet_Kriterien!$M$56,4,5))))</f>
        <v>5</v>
      </c>
      <c r="AZ125" s="64">
        <f>VLOOKUP($D125,EW_19_Kreise!$A$6:$CQ$406,Calc_Targetkreise!AZ$5,FALSE)</f>
        <v>3883</v>
      </c>
      <c r="BA125" s="62">
        <f>IF(AZ125&lt;Master_sheet_Kriterien!$J$57,1,IF(AZ125&lt;Master_sheet_Kriterien!$K$57,2,IF(AZ125&lt;Master_sheet_Kriterien!$L$57,3,IF(AZ125&lt;Master_sheet_Kriterien!$M$56,4,5))))</f>
        <v>5</v>
      </c>
      <c r="BB125" s="59">
        <f>VLOOKUP($D125,Struktur_daten_BW_2017!$B$7:$AH$452,Calc_Targetkreise!BB$5,FALSE)</f>
        <v>3217.848881</v>
      </c>
      <c r="BC125" s="62">
        <f>IF(BB125&lt;Master_sheet_Kriterien!$J$8,1,IF(BB125&lt;Master_sheet_Kriterien!$K$8,2,IF(BB125&lt;Master_sheet_Kriterien!$L$8,3,IF(BB125&lt;Master_sheet_Kriterien!$M$8,4,5))))</f>
        <v>5</v>
      </c>
      <c r="BD125" s="65">
        <f t="shared" si="12"/>
        <v>55.6852</v>
      </c>
      <c r="BE125" s="62">
        <f>IF(BD125&lt;Master_sheet_Kriterien!$J$10,1,IF(BD125&lt;Master_sheet_Kriterien!$K$10,2,IF(BD125&lt;Master_sheet_Kriterien!$L$10,3,IF(BD125&lt;Master_sheet_Kriterien!$M$10,4,5))))</f>
        <v>5</v>
      </c>
      <c r="BF125" s="65">
        <f>VLOOKUP($D125,Struktur_daten_BW_2017!$B$7:$AH$452,Calc_Targetkreise!BF$5,FALSE)</f>
        <v>7.6</v>
      </c>
      <c r="BG125" s="62">
        <f>IF(BF125&lt;Master_sheet_Kriterien!$J$12,1,IF(BF125&lt;Master_sheet_Kriterien!$K$12,2,IF(BF125&lt;Master_sheet_Kriterien!$L$12,3,IF(BF125&lt;Master_sheet_Kriterien!$M$12,4,5))))</f>
        <v>2</v>
      </c>
      <c r="BH125" s="65">
        <f>VLOOKUP($D125,Struktur_daten_BW_2017!$B$7:$AH$452,Calc_Targetkreise!BH$5,FALSE)</f>
        <v>18.4</v>
      </c>
      <c r="BI125" s="62">
        <f>IF(BH125&lt;Master_sheet_Kriterien!$J$14,1,IF(BH125&lt;Master_sheet_Kriterien!$K$14,2,IF(BH125&lt;Master_sheet_Kriterien!$L$14,3,IF(BH125&lt;Master_sheet_Kriterien!$M$14,4,5))))</f>
        <v>5</v>
      </c>
      <c r="BJ125" s="65">
        <f>VLOOKUP($D125,Struktur_daten_BW_2017!$B$7:$AH$452,Calc_Targetkreise!BJ$5,FALSE)</f>
        <v>37</v>
      </c>
      <c r="BK125" s="62">
        <f>IF(BJ125&lt;Master_sheet_Kriterien!$J$16,1,IF(BJ125&lt;Master_sheet_Kriterien!$K$16,2,IF(BJ125&lt;Master_sheet_Kriterien!$L$16,3,IF(BJ125&lt;Master_sheet_Kriterien!$M$16,4,5))))</f>
        <v>5</v>
      </c>
      <c r="BL125" s="65">
        <f>VLOOKUP($D125,Struktur_daten_BW_2017!$B$7:$AH$452,Calc_Targetkreise!BL$5,FALSE)</f>
        <v>12.9</v>
      </c>
      <c r="BM125" s="62">
        <f>IF(BL125&lt;Master_sheet_Kriterien!$J$18,1,IF(BL125&lt;Master_sheet_Kriterien!$K$18,2,IF(BL125&lt;Master_sheet_Kriterien!$L$18,3,IF(BL125&lt;Master_sheet_Kriterien!$M$18,4,5))))</f>
        <v>1</v>
      </c>
      <c r="BN125" s="65">
        <f>VLOOKUP($D125,Struktur_daten_BW_2017!$B$7:$AH$452,Calc_Targetkreise!BN$5,FALSE)</f>
        <v>7.7</v>
      </c>
      <c r="BO125" s="62">
        <f>IF(BN125&lt;Master_sheet_Kriterien!$J$20,1,IF(BN125&lt;Master_sheet_Kriterien!$K$20,2,IF(BN125&lt;Master_sheet_Kriterien!$L$20,3,IF(BN125&lt;Master_sheet_Kriterien!$M$20,4,5))))</f>
        <v>1</v>
      </c>
      <c r="BP125" s="59">
        <f>VLOOKUP($D125,Struktur_daten_BW_2017!$B$7:$AH$452,Calc_Targetkreise!BP$5,FALSE)</f>
        <v>20555</v>
      </c>
      <c r="BQ125" s="62">
        <f>IF(BP125&lt;Master_sheet_Kriterien!$J$38,1,IF(BP125&lt;Master_sheet_Kriterien!$K$38,2,IF(BP125&lt;Master_sheet_Kriterien!$L$38,3,IF(BP125&lt;Master_sheet_Kriterien!$M$38,4,5))))</f>
        <v>3</v>
      </c>
      <c r="BR125" s="65">
        <f>VLOOKUP($D125,Struktur_daten_BW_2017!$B$7:$AH$452,Calc_Targetkreise!BR$5,FALSE)</f>
        <v>46.1</v>
      </c>
      <c r="BS125" s="62">
        <f>IF(BR125&lt;Master_sheet_Kriterien!$J$24,1,IF(BR125&lt;Master_sheet_Kriterien!$K$24,2,IF(BR125&lt;Master_sheet_Kriterien!$L$24,3,IF(BR125&lt;Master_sheet_Kriterien!$M$24,4,5))))</f>
        <v>5</v>
      </c>
      <c r="BT125" s="65">
        <f>VLOOKUP($D125,Struktur_daten_BW_2017!$B$7:$AH$452,Calc_Targetkreise!BT$5,FALSE)</f>
        <v>9.4</v>
      </c>
      <c r="BU125" s="62">
        <f>IF(BT125&lt;Master_sheet_Kriterien!$J$26,1,IF(BT125&lt;Master_sheet_Kriterien!$K$26,2,IF(BT125&lt;Master_sheet_Kriterien!$L$26,3,IF(BT125&lt;Master_sheet_Kriterien!$M$26,4,5))))</f>
        <v>1</v>
      </c>
      <c r="BV125" s="65">
        <f t="shared" si="13"/>
        <v>6.88738</v>
      </c>
      <c r="BW125" s="62">
        <f>IF(BV125&lt;Master_sheet_Kriterien!$J$28,1,IF(BV125&lt;Master_sheet_Kriterien!$K$28,2,IF(BV125&lt;Master_sheet_Kriterien!$L$28,3,IF(BV125&lt;Master_sheet_Kriterien!$M$28,4,5))))</f>
        <v>5</v>
      </c>
      <c r="BX125" s="65">
        <f>VLOOKUP($D125,Struktur_daten_BW_2017!$B$7:$AH$452,Calc_Targetkreise!BX$5,FALSE)</f>
        <v>27.65957447</v>
      </c>
      <c r="BY125" s="62">
        <f>IF(BX125&lt;Master_sheet_Kriterien!$J$30,1,IF(BX125&lt;Master_sheet_Kriterien!$K$30,2,IF(BX125&lt;Master_sheet_Kriterien!$L$30,3,IF(BX125&lt;Master_sheet_Kriterien!$M$30,4,5))))</f>
        <v>4</v>
      </c>
      <c r="BZ125" s="65">
        <f t="shared" si="512"/>
        <v>61.212</v>
      </c>
      <c r="CA125" s="62">
        <f>IF(BZ125&lt;Master_sheet_Kriterien!$J$32,1,IF(BZ125&lt;Master_sheet_Kriterien!$K$32,2,IF(BZ125&lt;Master_sheet_Kriterien!$L$32,3,IF(BZ125&lt;Master_sheet_Kriterien!$M$32,4,5))))</f>
        <v>4</v>
      </c>
      <c r="CB125" s="65">
        <f t="shared" si="513"/>
        <v>8.354305992</v>
      </c>
      <c r="CC125" s="62">
        <f>IF(CB125&lt;Master_sheet_Kriterien!$J$34,1,IF(CB125&lt;Master_sheet_Kriterien!$K$34,2,IF(CB125&lt;Master_sheet_Kriterien!$L$34,3,IF(CB125&lt;Master_sheet_Kriterien!$M$34,4,5))))</f>
        <v>3</v>
      </c>
      <c r="CD125" s="65">
        <f>100-VLOOKUP($D125,Struktur_daten_BW_2017!$B$7:$AH$452,Calc_Targetkreise!CD$5,FALSE)</f>
        <v>79.20128934</v>
      </c>
      <c r="CE125" s="62">
        <f>IF(CD125&lt;Master_sheet_Kriterien!$J$40,1,IF(CD125&lt;Master_sheet_Kriterien!$K$40,2,IF(CD125&lt;Master_sheet_Kriterien!$L$40,3,IF(CD125&lt;Master_sheet_Kriterien!$M$40,4,5))))</f>
        <v>5</v>
      </c>
      <c r="CF125" s="61"/>
      <c r="CG125" s="59">
        <f>VLOOKUP($D125,EW_19_Kreise!$A$6:$CQ$406,Calc_Targetkreise!CG$5,FALSE)/1000</f>
        <v>429.856</v>
      </c>
      <c r="CH125" s="59">
        <f>VLOOKUP($D125,BW_17_Kreise!$B$7:$CC$410,Calc_Targetkreise!CH$5,FALSE)/1000</f>
        <v>423.717</v>
      </c>
      <c r="CI125" s="59">
        <f>VLOOKUP($D125,EW_Erg_09_14_Kreise!$A$10:$BK$412,Calc_Targetkreise!CI$5,FALSE)/1000</f>
        <v>418.278</v>
      </c>
      <c r="CJ125" s="59">
        <f>VLOOKUP($D125,EW_Erg_09_14_Kreise!$A$10:$BK$412,Calc_Targetkreise!CJ$5,FALSE)/1000</f>
        <v>402.271</v>
      </c>
      <c r="CK125" s="59">
        <f>VLOOKUP($D125,EW_Erg_09_14_Kreise!$A$10:$BK$412,Calc_Targetkreise!CK$5,FALSE)/1000</f>
        <v>154.81</v>
      </c>
      <c r="CL125" s="45">
        <f>46961+10683+1278+897+862+335+196</f>
        <v>61212</v>
      </c>
      <c r="CM125" s="59">
        <f>VLOOKUP($D125,Struktur_daten_BW_2017!$B$7:$AH$452,Calc_Targetkreise!CM$5,FALSE)</f>
        <v>732.7</v>
      </c>
      <c r="CN125" s="66">
        <v>126.0</v>
      </c>
      <c r="CO125" s="67">
        <f t="shared" si="16"/>
        <v>0.1719666985</v>
      </c>
      <c r="CP125" s="62">
        <f>IF(CO125&lt;Master_sheet_Kriterien!$J$58,1,IF(CO125&lt;Master_sheet_Kriterien!$K$58,2,IF(CO125&lt;Master_sheet_Kriterien!$L$58,3,IF(CO125&lt;Master_sheet_Kriterien!$M$58,4,5))))</f>
        <v>4</v>
      </c>
      <c r="CQ125" s="66">
        <v>93.0</v>
      </c>
      <c r="CR125" s="67">
        <f t="shared" si="17"/>
        <v>0.1269278013</v>
      </c>
      <c r="CS125" s="62">
        <f>IF(CR125&lt;Master_sheet_Kriterien!$J$59,1,IF(CR125&lt;Master_sheet_Kriterien!$K$59,2,IF(CR125&lt;Master_sheet_Kriterien!$L$59,3,IF(CR125&lt;Master_sheet_Kriterien!$M$59,4,5))))</f>
        <v>3</v>
      </c>
      <c r="CT125" s="66">
        <v>33.0</v>
      </c>
      <c r="CU125" s="44"/>
      <c r="CV125" s="66">
        <v>1.0</v>
      </c>
      <c r="CW125" s="68"/>
      <c r="CY125" s="31">
        <f t="shared" si="18"/>
        <v>6412</v>
      </c>
      <c r="DB125" s="76" t="str">
        <f t="shared" si="19"/>
        <v>Frankfurt am Main, Stadt</v>
      </c>
      <c r="DC125" s="58">
        <f t="shared" si="20"/>
        <v>8</v>
      </c>
      <c r="DD125" s="77">
        <f t="shared" si="21"/>
        <v>245</v>
      </c>
      <c r="DE125" s="72">
        <f t="shared" si="22"/>
        <v>0.01511288935</v>
      </c>
      <c r="DG125" s="76" t="str">
        <f t="shared" si="23"/>
        <v>Frankfurt am Main, Stadt</v>
      </c>
      <c r="DH125" s="58" t="str">
        <f t="shared" si="24"/>
        <v>#REF!</v>
      </c>
      <c r="DI125" s="75">
        <f t="shared" si="25"/>
        <v>225.719667</v>
      </c>
      <c r="DJ125" s="78">
        <f t="shared" si="26"/>
        <v>0.01511288935</v>
      </c>
      <c r="DK125" s="75"/>
      <c r="DL125" s="75"/>
      <c r="DM125" s="75"/>
      <c r="DN125" s="75"/>
      <c r="DO125" s="75"/>
      <c r="DP125" s="44"/>
    </row>
    <row r="126" ht="16.5" customHeight="1">
      <c r="A126" s="58">
        <f t="shared" si="5"/>
        <v>49</v>
      </c>
      <c r="B126" s="58">
        <f t="shared" si="6"/>
        <v>199</v>
      </c>
      <c r="C126" s="58" t="s">
        <v>281</v>
      </c>
      <c r="D126" s="58">
        <v>6413.0</v>
      </c>
      <c r="E126" s="58" t="s">
        <v>284</v>
      </c>
      <c r="F126" s="59">
        <f>VLOOKUP($D126,EW_19_Kreise!$A$6:$CQ$406,Calc_Targetkreise!F$5,FALSE)/1000</f>
        <v>34.607</v>
      </c>
      <c r="G126" s="59">
        <f>VLOOKUP($D126,BW_17_Kreise!$B$7:$CC$410,Calc_Targetkreise!G$5,FALSE)/1000</f>
        <v>44.375</v>
      </c>
      <c r="H126" s="59">
        <f>VLOOKUP($D126,EW_Erg_09_14_Kreise!$A$10:$BK$412,Calc_Targetkreise!H$5,FALSE)/1000</f>
        <v>24.52</v>
      </c>
      <c r="I126" s="60">
        <f t="shared" ref="I126:K126" si="514">F126/CG126</f>
        <v>0.5105180858</v>
      </c>
      <c r="J126" s="60">
        <f t="shared" si="514"/>
        <v>0.6641770939</v>
      </c>
      <c r="K126" s="60">
        <f t="shared" si="514"/>
        <v>0.3666267943</v>
      </c>
      <c r="L126" s="61">
        <f t="shared" ref="L126:M126" si="515">1-(T126+X126)</f>
        <v>0.6336290346</v>
      </c>
      <c r="M126" s="61">
        <f t="shared" si="515"/>
        <v>0.4900957746</v>
      </c>
      <c r="N126" s="62">
        <f>IF(L126&lt;Master_sheet_Kriterien!$J$46,1,IF(L126&lt;Master_sheet_Kriterien!$K$46,2,IF(L126&lt;Master_sheet_Kriterien!$L$46,3,IF(L126&lt;Master_sheet_Kriterien!$M$46,4,5))))</f>
        <v>5</v>
      </c>
      <c r="O126" s="62">
        <f>IF(M126&lt;Master_sheet_Kriterien!$J$46,1,IF(M126&lt;Master_sheet_Kriterien!$K$46,2,IF(M126&lt;Master_sheet_Kriterien!$L$46,3,IF(M126&lt;Master_sheet_Kriterien!$M$46,4,5))))</f>
        <v>4</v>
      </c>
      <c r="P126" s="61">
        <f t="shared" ref="P126:Q126" si="516">1-(T126+AM126)</f>
        <v>0.6951483804</v>
      </c>
      <c r="Q126" s="61">
        <f t="shared" si="516"/>
        <v>0.6075267606</v>
      </c>
      <c r="R126" s="62">
        <f>IF(P126&lt;Master_sheet_Kriterien!$J$46,1,IF(P126&lt;Master_sheet_Kriterien!$K$46,2,IF(P126&lt;Master_sheet_Kriterien!$L$46,3,IF(P126&lt;Master_sheet_Kriterien!$M$46,4,5))))</f>
        <v>5</v>
      </c>
      <c r="S126" s="62">
        <f>IF(Q126&lt;Master_sheet_Kriterien!$J$46,1,IF(Q126&lt;Master_sheet_Kriterien!$K$46,2,IF(Q126&lt;Master_sheet_Kriterien!$L$46,3,IF(Q126&lt;Master_sheet_Kriterien!$M$46,4,5))))</f>
        <v>5</v>
      </c>
      <c r="T126" s="61">
        <f>VLOOKUP($D126,EW_19_Kreise!$A$6:$CQ$406,Calc_Targetkreise!T$5,FALSE)/1000/F126</f>
        <v>0.2037160112</v>
      </c>
      <c r="U126" s="63">
        <f>VLOOKUP($D126,BW_17_Kreise!$B$7:$CC$410,Calc_Targetkreise!U$5,FALSE)/1000/$G126</f>
        <v>0.2721577465</v>
      </c>
      <c r="V126" s="61">
        <f>VLOOKUP(Calc_Targetkreise!$D126,EW_Erg_09_14_Kreise!$A$7:$BK$412,Calc_Targetkreise!V$5,FALSE)/1000/$H126</f>
        <v>0.2706362153</v>
      </c>
      <c r="W126" s="61">
        <f>VLOOKUP(Calc_Targetkreise!$D126,EW_Erg_09_14_Kreise!$A$7:$BK$412,Calc_Targetkreise!W$5,FALSE)/1000/CK126</f>
        <v>0.3502572743</v>
      </c>
      <c r="X126" s="61">
        <f>VLOOKUP($D126,EW_19_Kreise!$A$6:$CQ$406,Calc_Targetkreise!X$5,FALSE)/1000/F126</f>
        <v>0.1626549542</v>
      </c>
      <c r="Y126" s="63">
        <f>VLOOKUP($D126,BW_17_Kreise!$B$7:$CC$410,Calc_Targetkreise!Y$5,FALSE)/1000/$G126</f>
        <v>0.2377464789</v>
      </c>
      <c r="Z126" s="61">
        <f>VLOOKUP(Calc_Targetkreise!$D126,EW_Erg_09_14_Kreise!$A$7:$BK$412,Calc_Targetkreise!Z$5,FALSE)/1000/$H126</f>
        <v>0.2746737357</v>
      </c>
      <c r="AA126" s="61">
        <f>VLOOKUP(Calc_Targetkreise!$D126,EW_Erg_09_14_Kreise!$A$7:$BK$412,Calc_Targetkreise!AA$5,FALSE)/1000/$H126</f>
        <v>0.1845840131</v>
      </c>
      <c r="AB126" s="61">
        <f>VLOOKUP($D126,EW_19_Kreise!$A$6:$CQ$406,Calc_Targetkreise!AB$5,FALSE)/1000/F126</f>
        <v>0.2582425521</v>
      </c>
      <c r="AC126" s="63">
        <f>VLOOKUP($D126,BW_17_Kreise!$B$7:$CC$410,Calc_Targetkreise!AC$5,FALSE)/1000/$G126</f>
        <v>0.1056676056</v>
      </c>
      <c r="AD126" s="61">
        <f>VLOOKUP(Calc_Targetkreise!$D126,EW_Erg_09_14_Kreise!$A$7:$BK$412,Calc_Targetkreise!AD$5,FALSE)/1000/$H126</f>
        <v>0.1482871126</v>
      </c>
      <c r="AE126" s="62">
        <f>IF(AC126&lt;Master_sheet_Kriterien!$J$54,1,IF(AC126&lt;Master_sheet_Kriterien!$K$54,2,IF(AC126&lt;Master_sheet_Kriterien!$L$54,3,IF(AC126&lt;Master_sheet_Kriterien!$M$54,4,5))))</f>
        <v>4</v>
      </c>
      <c r="AF126" s="61">
        <f>VLOOKUP(Calc_Targetkreise!$D126,EW_Erg_09_14_Kreise!$A$7:$BK$412,Calc_Targetkreise!AF$5,FALSE)/1000/$H126</f>
        <v>0.1575040783</v>
      </c>
      <c r="AG126" s="63">
        <f>VLOOKUP($D126,BW_17_Kreise!$B$7:$CC$410,Calc_Targetkreise!AG$5,FALSE)/1000/$G126</f>
        <v>0.09787042254</v>
      </c>
      <c r="AH126" s="61">
        <f>VLOOKUP(Calc_Targetkreise!$D126,EW_Erg_09_14_Kreise!$A$7:$BK$412,Calc_Targetkreise!AH$5,FALSE)/1000/$H126</f>
        <v>0.03336052202</v>
      </c>
      <c r="AI126" s="61">
        <f>VLOOKUP(Calc_Targetkreise!$D126,EW_Erg_09_14_Kreise!$A$7:$BK$412,Calc_Targetkreise!AI$5,FALSE)/1000/$H126</f>
        <v>0.1045676998</v>
      </c>
      <c r="AJ126" s="63">
        <f>VLOOKUP($D126,BW_17_Kreise!$B$7:$CC$410,Calc_Targetkreise!AJ$5,FALSE)/1000/$G126</f>
        <v>0.117115493</v>
      </c>
      <c r="AK126" s="61">
        <f>VLOOKUP(Calc_Targetkreise!$D126,EW_Erg_09_14_Kreise!$A$7:$BK$412,Calc_Targetkreise!AK$5,FALSE)/1000/$H126</f>
        <v>0.08650081566</v>
      </c>
      <c r="AL126" s="61">
        <f>VLOOKUP(Calc_Targetkreise!$D126,EW_Erg_09_14_Kreise!$A$7:$BK$412,Calc_Targetkreise!AL$5,FALSE)/1000/$H126</f>
        <v>0.05069331158</v>
      </c>
      <c r="AM126" s="61">
        <f>VLOOKUP($D126,EW_19_Kreise!$A$6:$CQ$406,Calc_Targetkreise!AM$5,FALSE)/1000/F126</f>
        <v>0.1011356084</v>
      </c>
      <c r="AN126" s="63">
        <f>VLOOKUP($D126,BW_17_Kreise!$B$7:$CC$410,Calc_Targetkreise!AN$5,FALSE)/1000/$G126</f>
        <v>0.120315493</v>
      </c>
      <c r="AO126" s="61">
        <f>VLOOKUP(Calc_Targetkreise!$D126,EW_Erg_09_14_Kreise!$A$7:$BK$412,Calc_Targetkreise!AO$5,FALSE)/1000/$H126</f>
        <v>0.0955954323</v>
      </c>
      <c r="AP126" s="61">
        <f>VLOOKUP(Calc_Targetkreise!$D126,EW_Erg_09_14_Kreise!$A$7:$BK$412,Calc_Targetkreise!AP$5,FALSE)/1000/$H126</f>
        <v>0.0003670473083</v>
      </c>
      <c r="AQ126" s="61">
        <f t="shared" ref="AQ126:AR126" si="517">1-U126-Y126-AC126-AG126-AJ126-AN126</f>
        <v>0.04912676056</v>
      </c>
      <c r="AR126" s="61">
        <f t="shared" si="517"/>
        <v>0.09094616639</v>
      </c>
      <c r="AS126" s="61">
        <f t="shared" si="11"/>
        <v>0.1520265757</v>
      </c>
      <c r="AT126" s="63">
        <f>VLOOKUP($D126,BW_17_Kreise!$B$7:$CC$410,Calc_Targetkreise!AT$5,FALSE)/1000/$G126</f>
        <v>0.006985915493</v>
      </c>
      <c r="AU126" s="61">
        <f>VLOOKUP(Calc_Targetkreise!$D126,EW_Erg_09_14_Kreise!$A$7:$BK$412,Calc_Targetkreise!AU$5,FALSE)/1000/$H126</f>
        <v>0.02247145188</v>
      </c>
      <c r="AV126" s="62">
        <f>IF(AU126&lt;Master_sheet_Kriterien!$J$44,1,IF(AU126&lt;Master_sheet_Kriterien!$K$44,2,IF(AU126&lt;Master_sheet_Kriterien!$L$44,3,IF(AU126&lt;Master_sheet_Kriterien!$M$44,4,5))))</f>
        <v>5</v>
      </c>
      <c r="AW126" s="61">
        <f>VLOOKUP(Calc_Targetkreise!$D126,EW_Erg_09_14_Kreise!$A$7:$BK$412,Calc_Targetkreise!AW$5,FALSE)/1000/$H126</f>
        <v>0.01268352365</v>
      </c>
      <c r="AX126" s="61">
        <f>VLOOKUP($D126,EW_19_Kreise!$A$6:$CQ$406,Calc_Targetkreise!AX$5,FALSE)/1000/F126</f>
        <v>0.01124050048</v>
      </c>
      <c r="AY126" s="62">
        <f>IF(AX126&lt;Master_sheet_Kriterien!$J$56,1,IF(AX126&lt;Master_sheet_Kriterien!$K$56,2,IF(AX126&lt;Master_sheet_Kriterien!$L$56,3,IF(AX126&lt;Master_sheet_Kriterien!$M$56,4,5))))</f>
        <v>4</v>
      </c>
      <c r="AZ126" s="64">
        <f>VLOOKUP($D126,EW_19_Kreise!$A$6:$CQ$406,Calc_Targetkreise!AZ$5,FALSE)</f>
        <v>389</v>
      </c>
      <c r="BA126" s="62">
        <f>IF(AZ126&lt;Master_sheet_Kriterien!$J$57,1,IF(AZ126&lt;Master_sheet_Kriterien!$K$57,2,IF(AZ126&lt;Master_sheet_Kriterien!$L$57,3,IF(AZ126&lt;Master_sheet_Kriterien!$M$56,4,5))))</f>
        <v>3</v>
      </c>
      <c r="BB126" s="59">
        <f>VLOOKUP($D126,Struktur_daten_BW_2017!$B$7:$AH$452,Calc_Targetkreise!BB$5,FALSE)</f>
        <v>2781.2</v>
      </c>
      <c r="BC126" s="62">
        <f>IF(BB126&lt;Master_sheet_Kriterien!$J$8,1,IF(BB126&lt;Master_sheet_Kriterien!$K$8,2,IF(BB126&lt;Master_sheet_Kriterien!$L$8,3,IF(BB126&lt;Master_sheet_Kriterien!$M$8,4,5))))</f>
        <v>5</v>
      </c>
      <c r="BD126" s="65">
        <f t="shared" si="12"/>
        <v>30.9024</v>
      </c>
      <c r="BE126" s="62">
        <f>IF(BD126&lt;Master_sheet_Kriterien!$J$10,1,IF(BD126&lt;Master_sheet_Kriterien!$K$10,2,IF(BD126&lt;Master_sheet_Kriterien!$L$10,3,IF(BD126&lt;Master_sheet_Kriterien!$M$10,4,5))))</f>
        <v>5</v>
      </c>
      <c r="BF126" s="65">
        <f>VLOOKUP($D126,Struktur_daten_BW_2017!$B$7:$AH$452,Calc_Targetkreise!BF$5,FALSE)</f>
        <v>8.7</v>
      </c>
      <c r="BG126" s="62">
        <f>IF(BF126&lt;Master_sheet_Kriterien!$J$12,1,IF(BF126&lt;Master_sheet_Kriterien!$K$12,2,IF(BF126&lt;Master_sheet_Kriterien!$L$12,3,IF(BF126&lt;Master_sheet_Kriterien!$M$12,4,5))))</f>
        <v>5</v>
      </c>
      <c r="BH126" s="65">
        <f>VLOOKUP($D126,Struktur_daten_BW_2017!$B$7:$AH$452,Calc_Targetkreise!BH$5,FALSE)</f>
        <v>15.1</v>
      </c>
      <c r="BI126" s="62">
        <f>IF(BH126&lt;Master_sheet_Kriterien!$J$14,1,IF(BH126&lt;Master_sheet_Kriterien!$K$14,2,IF(BH126&lt;Master_sheet_Kriterien!$L$14,3,IF(BH126&lt;Master_sheet_Kriterien!$M$14,4,5))))</f>
        <v>5</v>
      </c>
      <c r="BJ126" s="65">
        <f>VLOOKUP($D126,Struktur_daten_BW_2017!$B$7:$AH$452,Calc_Targetkreise!BJ$5,FALSE)</f>
        <v>36.2</v>
      </c>
      <c r="BK126" s="62">
        <f>IF(BJ126&lt;Master_sheet_Kriterien!$J$16,1,IF(BJ126&lt;Master_sheet_Kriterien!$K$16,2,IF(BJ126&lt;Master_sheet_Kriterien!$L$16,3,IF(BJ126&lt;Master_sheet_Kriterien!$M$16,4,5))))</f>
        <v>3</v>
      </c>
      <c r="BL126" s="65">
        <f>VLOOKUP($D126,Struktur_daten_BW_2017!$B$7:$AH$452,Calc_Targetkreise!BL$5,FALSE)</f>
        <v>14.5</v>
      </c>
      <c r="BM126" s="62">
        <f>IF(BL126&lt;Master_sheet_Kriterien!$J$18,1,IF(BL126&lt;Master_sheet_Kriterien!$K$18,2,IF(BL126&lt;Master_sheet_Kriterien!$L$18,3,IF(BL126&lt;Master_sheet_Kriterien!$M$18,4,5))))</f>
        <v>1</v>
      </c>
      <c r="BN126" s="65">
        <f>VLOOKUP($D126,Struktur_daten_BW_2017!$B$7:$AH$452,Calc_Targetkreise!BN$5,FALSE)</f>
        <v>7.9</v>
      </c>
      <c r="BO126" s="62">
        <f>IF(BN126&lt;Master_sheet_Kriterien!$J$20,1,IF(BN126&lt;Master_sheet_Kriterien!$K$20,2,IF(BN126&lt;Master_sheet_Kriterien!$L$20,3,IF(BN126&lt;Master_sheet_Kriterien!$M$20,4,5))))</f>
        <v>1</v>
      </c>
      <c r="BP126" s="59">
        <f>VLOOKUP($D126,Struktur_daten_BW_2017!$B$7:$AH$452,Calc_Targetkreise!BP$5,FALSE)</f>
        <v>20901</v>
      </c>
      <c r="BQ126" s="62">
        <f>IF(BP126&lt;Master_sheet_Kriterien!$J$38,1,IF(BP126&lt;Master_sheet_Kriterien!$K$38,2,IF(BP126&lt;Master_sheet_Kriterien!$L$38,3,IF(BP126&lt;Master_sheet_Kriterien!$M$38,4,5))))</f>
        <v>3</v>
      </c>
      <c r="BR126" s="65">
        <f>VLOOKUP($D126,Struktur_daten_BW_2017!$B$7:$AH$452,Calc_Targetkreise!BR$5,FALSE)</f>
        <v>41.1</v>
      </c>
      <c r="BS126" s="62">
        <f>IF(BR126&lt;Master_sheet_Kriterien!$J$24,1,IF(BR126&lt;Master_sheet_Kriterien!$K$24,2,IF(BR126&lt;Master_sheet_Kriterien!$L$24,3,IF(BR126&lt;Master_sheet_Kriterien!$M$24,4,5))))</f>
        <v>5</v>
      </c>
      <c r="BT126" s="65">
        <f>VLOOKUP($D126,Struktur_daten_BW_2017!$B$7:$AH$452,Calc_Targetkreise!BT$5,FALSE)</f>
        <v>11.6</v>
      </c>
      <c r="BU126" s="62">
        <f>IF(BT126&lt;Master_sheet_Kriterien!$J$26,1,IF(BT126&lt;Master_sheet_Kriterien!$K$26,2,IF(BT126&lt;Master_sheet_Kriterien!$L$26,3,IF(BT126&lt;Master_sheet_Kriterien!$M$26,4,5))))</f>
        <v>2</v>
      </c>
      <c r="BV126" s="65">
        <f t="shared" si="13"/>
        <v>4.12032</v>
      </c>
      <c r="BW126" s="62">
        <f>IF(BV126&lt;Master_sheet_Kriterien!$J$28,1,IF(BV126&lt;Master_sheet_Kriterien!$K$28,2,IF(BV126&lt;Master_sheet_Kriterien!$L$28,3,IF(BV126&lt;Master_sheet_Kriterien!$M$28,4,5))))</f>
        <v>3</v>
      </c>
      <c r="BX126" s="65">
        <f>VLOOKUP($D126,Struktur_daten_BW_2017!$B$7:$AH$452,Calc_Targetkreise!BX$5,FALSE)</f>
        <v>26.72413793</v>
      </c>
      <c r="BY126" s="62">
        <f>IF(BX126&lt;Master_sheet_Kriterien!$J$30,1,IF(BX126&lt;Master_sheet_Kriterien!$K$30,2,IF(BX126&lt;Master_sheet_Kriterien!$L$30,3,IF(BX126&lt;Master_sheet_Kriterien!$M$30,4,5))))</f>
        <v>4</v>
      </c>
      <c r="BZ126" s="65"/>
      <c r="CA126" s="62">
        <f>IF(BZ126&lt;Master_sheet_Kriterien!$J$32,1,IF(BZ126&lt;Master_sheet_Kriterien!$K$32,2,IF(BZ126&lt;Master_sheet_Kriterien!$L$32,3,IF(BZ126&lt;Master_sheet_Kriterien!$M$32,4,5))))</f>
        <v>1</v>
      </c>
      <c r="CB126" s="65"/>
      <c r="CC126" s="62">
        <f>IF(CB126&lt;Master_sheet_Kriterien!$J$34,1,IF(CB126&lt;Master_sheet_Kriterien!$K$34,2,IF(CB126&lt;Master_sheet_Kriterien!$L$34,3,IF(CB126&lt;Master_sheet_Kriterien!$M$34,4,5))))</f>
        <v>1</v>
      </c>
      <c r="CD126" s="65">
        <f>100-VLOOKUP($D126,Struktur_daten_BW_2017!$B$7:$AH$452,Calc_Targetkreise!CD$5,FALSE)</f>
        <v>62.9</v>
      </c>
      <c r="CE126" s="62">
        <f>IF(CD126&lt;Master_sheet_Kriterien!$J$40,1,IF(CD126&lt;Master_sheet_Kriterien!$K$40,2,IF(CD126&lt;Master_sheet_Kriterien!$L$40,3,IF(CD126&lt;Master_sheet_Kriterien!$M$40,4,5))))</f>
        <v>4</v>
      </c>
      <c r="CF126" s="61"/>
      <c r="CG126" s="59">
        <f>VLOOKUP($D126,EW_19_Kreise!$A$6:$CQ$406,Calc_Targetkreise!CG$5,FALSE)/1000</f>
        <v>67.788</v>
      </c>
      <c r="CH126" s="59">
        <f>VLOOKUP($D126,BW_17_Kreise!$B$7:$CC$410,Calc_Targetkreise!CH$5,FALSE)/1000</f>
        <v>66.812</v>
      </c>
      <c r="CI126" s="59">
        <f>VLOOKUP($D126,EW_Erg_09_14_Kreise!$A$10:$BK$412,Calc_Targetkreise!CI$5,FALSE)/1000</f>
        <v>66.88</v>
      </c>
      <c r="CJ126" s="59">
        <f>VLOOKUP($D126,EW_Erg_09_14_Kreise!$A$10:$BK$412,Calc_Targetkreise!CJ$5,FALSE)/1000</f>
        <v>67.294</v>
      </c>
      <c r="CK126" s="59">
        <f>VLOOKUP($D126,EW_Erg_09_14_Kreise!$A$10:$BK$412,Calc_Targetkreise!CK$5,FALSE)/1000</f>
        <v>21.961</v>
      </c>
      <c r="CL126" s="45"/>
      <c r="CM126" s="59">
        <f>VLOOKUP($D126,Struktur_daten_BW_2017!$B$7:$AH$452,Calc_Targetkreise!CM$5,FALSE)</f>
        <v>355.2</v>
      </c>
      <c r="CN126" s="66">
        <v>4.0</v>
      </c>
      <c r="CO126" s="67">
        <f t="shared" si="16"/>
        <v>0.01126126126</v>
      </c>
      <c r="CP126" s="62">
        <f>IF(CO126&lt;Master_sheet_Kriterien!$J$58,1,IF(CO126&lt;Master_sheet_Kriterien!$K$58,2,IF(CO126&lt;Master_sheet_Kriterien!$L$58,3,IF(CO126&lt;Master_sheet_Kriterien!$M$58,4,5))))</f>
        <v>1</v>
      </c>
      <c r="CQ126" s="66">
        <v>4.0</v>
      </c>
      <c r="CR126" s="67">
        <f t="shared" si="17"/>
        <v>0.01126126126</v>
      </c>
      <c r="CS126" s="62">
        <f>IF(CR126&lt;Master_sheet_Kriterien!$J$59,1,IF(CR126&lt;Master_sheet_Kriterien!$K$59,2,IF(CR126&lt;Master_sheet_Kriterien!$L$59,3,IF(CR126&lt;Master_sheet_Kriterien!$M$59,4,5))))</f>
        <v>1</v>
      </c>
      <c r="CT126" s="66">
        <v>0.0</v>
      </c>
      <c r="CU126" s="44"/>
      <c r="CV126" s="66">
        <v>0.0</v>
      </c>
      <c r="CW126" s="68"/>
      <c r="CY126" s="31">
        <f t="shared" si="18"/>
        <v>6413</v>
      </c>
      <c r="DB126" s="76" t="str">
        <f t="shared" si="19"/>
        <v>Offenbach am Main, Stadt</v>
      </c>
      <c r="DC126" s="58">
        <f t="shared" si="20"/>
        <v>49</v>
      </c>
      <c r="DD126" s="77">
        <f t="shared" si="21"/>
        <v>199</v>
      </c>
      <c r="DE126" s="72">
        <f t="shared" si="22"/>
        <v>0.01124050048</v>
      </c>
      <c r="DG126" s="76" t="str">
        <f t="shared" si="23"/>
        <v>Offenbach am Main, Stadt</v>
      </c>
      <c r="DH126" s="58" t="str">
        <f t="shared" si="24"/>
        <v>#REF!</v>
      </c>
      <c r="DI126" s="75">
        <f t="shared" si="25"/>
        <v>193.1126126</v>
      </c>
      <c r="DJ126" s="78">
        <f t="shared" si="26"/>
        <v>0.01124050048</v>
      </c>
      <c r="DK126" s="75"/>
      <c r="DL126" s="75"/>
      <c r="DM126" s="75"/>
      <c r="DN126" s="75"/>
      <c r="DO126" s="75"/>
      <c r="DP126" s="44"/>
    </row>
    <row r="127" ht="16.5" customHeight="1">
      <c r="A127" s="58">
        <f t="shared" si="5"/>
        <v>37</v>
      </c>
      <c r="B127" s="58">
        <f t="shared" si="6"/>
        <v>211</v>
      </c>
      <c r="C127" s="58" t="s">
        <v>281</v>
      </c>
      <c r="D127" s="58">
        <v>6414.0</v>
      </c>
      <c r="E127" s="58" t="s">
        <v>285</v>
      </c>
      <c r="F127" s="59">
        <f>VLOOKUP($D127,EW_19_Kreise!$A$6:$CQ$406,Calc_Targetkreise!F$5,FALSE)/1000</f>
        <v>110.052</v>
      </c>
      <c r="G127" s="59">
        <f>VLOOKUP($D127,BW_17_Kreise!$B$7:$CC$410,Calc_Targetkreise!G$5,FALSE)/1000</f>
        <v>138.229</v>
      </c>
      <c r="H127" s="59">
        <f>VLOOKUP($D127,EW_Erg_09_14_Kreise!$A$10:$BK$412,Calc_Targetkreise!H$5,FALSE)/1000</f>
        <v>78.085</v>
      </c>
      <c r="I127" s="60">
        <f t="shared" ref="I127:K127" si="518">F127/CG127</f>
        <v>0.5852771307</v>
      </c>
      <c r="J127" s="60">
        <f t="shared" si="518"/>
        <v>0.7299336755</v>
      </c>
      <c r="K127" s="60">
        <f t="shared" si="518"/>
        <v>0.4113633969</v>
      </c>
      <c r="L127" s="61">
        <f t="shared" ref="L127:M127" si="519">1-(T127+X127)</f>
        <v>0.5722749246</v>
      </c>
      <c r="M127" s="61">
        <f t="shared" si="519"/>
        <v>0.4988822895</v>
      </c>
      <c r="N127" s="62">
        <f>IF(L127&lt;Master_sheet_Kriterien!$J$46,1,IF(L127&lt;Master_sheet_Kriterien!$K$46,2,IF(L127&lt;Master_sheet_Kriterien!$L$46,3,IF(L127&lt;Master_sheet_Kriterien!$M$46,4,5))))</f>
        <v>5</v>
      </c>
      <c r="O127" s="62">
        <f>IF(M127&lt;Master_sheet_Kriterien!$J$46,1,IF(M127&lt;Master_sheet_Kriterien!$K$46,2,IF(M127&lt;Master_sheet_Kriterien!$L$46,3,IF(M127&lt;Master_sheet_Kriterien!$M$46,4,5))))</f>
        <v>4</v>
      </c>
      <c r="P127" s="61">
        <f t="shared" ref="P127:Q127" si="520">1-(T127+AM127)</f>
        <v>0.6661214699</v>
      </c>
      <c r="Q127" s="61">
        <f t="shared" si="520"/>
        <v>0.5983621382</v>
      </c>
      <c r="R127" s="62">
        <f>IF(P127&lt;Master_sheet_Kriterien!$J$46,1,IF(P127&lt;Master_sheet_Kriterien!$K$46,2,IF(P127&lt;Master_sheet_Kriterien!$L$46,3,IF(P127&lt;Master_sheet_Kriterien!$M$46,4,5))))</f>
        <v>5</v>
      </c>
      <c r="S127" s="62">
        <f>IF(Q127&lt;Master_sheet_Kriterien!$J$46,1,IF(Q127&lt;Master_sheet_Kriterien!$K$46,2,IF(Q127&lt;Master_sheet_Kriterien!$L$46,3,IF(Q127&lt;Master_sheet_Kriterien!$M$46,4,5))))</f>
        <v>5</v>
      </c>
      <c r="T127" s="61">
        <f>VLOOKUP($D127,EW_19_Kreise!$A$6:$CQ$406,Calc_Targetkreise!T$5,FALSE)/1000/F127</f>
        <v>0.2460382365</v>
      </c>
      <c r="U127" s="63">
        <f>VLOOKUP($D127,BW_17_Kreise!$B$7:$CC$410,Calc_Targetkreise!U$5,FALSE)/1000/$G127</f>
        <v>0.2895340341</v>
      </c>
      <c r="V127" s="61">
        <f>VLOOKUP(Calc_Targetkreise!$D127,EW_Erg_09_14_Kreise!$A$7:$BK$412,Calc_Targetkreise!V$5,FALSE)/1000/$H127</f>
        <v>0.2985464558</v>
      </c>
      <c r="W127" s="61">
        <f>VLOOKUP(Calc_Targetkreise!$D127,EW_Erg_09_14_Kreise!$A$7:$BK$412,Calc_Targetkreise!W$5,FALSE)/1000/CK127</f>
        <v>0.3662976447</v>
      </c>
      <c r="X127" s="61">
        <f>VLOOKUP($D127,EW_19_Kreise!$A$6:$CQ$406,Calc_Targetkreise!X$5,FALSE)/1000/F127</f>
        <v>0.1816868389</v>
      </c>
      <c r="Y127" s="63">
        <f>VLOOKUP($D127,BW_17_Kreise!$B$7:$CC$410,Calc_Targetkreise!Y$5,FALSE)/1000/$G127</f>
        <v>0.2115836764</v>
      </c>
      <c r="Z127" s="61">
        <f>VLOOKUP(Calc_Targetkreise!$D127,EW_Erg_09_14_Kreise!$A$7:$BK$412,Calc_Targetkreise!Z$5,FALSE)/1000/$H127</f>
        <v>0.2851251841</v>
      </c>
      <c r="AA127" s="61">
        <f>VLOOKUP(Calc_Targetkreise!$D127,EW_Erg_09_14_Kreise!$A$7:$BK$412,Calc_Targetkreise!AA$5,FALSE)/1000/$H127</f>
        <v>0.1824037907</v>
      </c>
      <c r="AB127" s="61">
        <f>VLOOKUP($D127,EW_19_Kreise!$A$6:$CQ$406,Calc_Targetkreise!AB$5,FALSE)/1000/F127</f>
        <v>0.2535710391</v>
      </c>
      <c r="AC127" s="63">
        <f>VLOOKUP($D127,BW_17_Kreise!$B$7:$CC$410,Calc_Targetkreise!AC$5,FALSE)/1000/$G127</f>
        <v>0.1178189815</v>
      </c>
      <c r="AD127" s="61">
        <f>VLOOKUP(Calc_Targetkreise!$D127,EW_Erg_09_14_Kreise!$A$7:$BK$412,Calc_Targetkreise!AD$5,FALSE)/1000/$H127</f>
        <v>0.1501568803</v>
      </c>
      <c r="AE127" s="62">
        <f>IF(AC127&lt;Master_sheet_Kriterien!$J$54,1,IF(AC127&lt;Master_sheet_Kriterien!$K$54,2,IF(AC127&lt;Master_sheet_Kriterien!$L$54,3,IF(AC127&lt;Master_sheet_Kriterien!$M$54,4,5))))</f>
        <v>4</v>
      </c>
      <c r="AF127" s="61">
        <f>VLOOKUP(Calc_Targetkreise!$D127,EW_Erg_09_14_Kreise!$A$7:$BK$412,Calc_Targetkreise!AF$5,FALSE)/1000/$H127</f>
        <v>0.1543830441</v>
      </c>
      <c r="AG127" s="63">
        <f>VLOOKUP($D127,BW_17_Kreise!$B$7:$CC$410,Calc_Targetkreise!AG$5,FALSE)/1000/$G127</f>
        <v>0.1331124438</v>
      </c>
      <c r="AH127" s="61">
        <f>VLOOKUP(Calc_Targetkreise!$D127,EW_Erg_09_14_Kreise!$A$7:$BK$412,Calc_Targetkreise!AH$5,FALSE)/1000/$H127</f>
        <v>0.05221233271</v>
      </c>
      <c r="AI127" s="61">
        <f>VLOOKUP(Calc_Targetkreise!$D127,EW_Erg_09_14_Kreise!$A$7:$BK$412,Calc_Targetkreise!AI$5,FALSE)/1000/$H127</f>
        <v>0.1130178651</v>
      </c>
      <c r="AJ127" s="63">
        <f>VLOOKUP($D127,BW_17_Kreise!$B$7:$CC$410,Calc_Targetkreise!AJ$5,FALSE)/1000/$G127</f>
        <v>0.09520433484</v>
      </c>
      <c r="AK127" s="61">
        <f>VLOOKUP(Calc_Targetkreise!$D127,EW_Erg_09_14_Kreise!$A$7:$BK$412,Calc_Targetkreise!AK$5,FALSE)/1000/$H127</f>
        <v>0.05811615547</v>
      </c>
      <c r="AL127" s="61">
        <f>VLOOKUP(Calc_Targetkreise!$D127,EW_Erg_09_14_Kreise!$A$7:$BK$412,Calc_Targetkreise!AL$5,FALSE)/1000/$H127</f>
        <v>0.03443683166</v>
      </c>
      <c r="AM127" s="61">
        <f>VLOOKUP($D127,EW_19_Kreise!$A$6:$CQ$406,Calc_Targetkreise!AM$5,FALSE)/1000/F127</f>
        <v>0.08784029368</v>
      </c>
      <c r="AN127" s="63">
        <f>VLOOKUP($D127,BW_17_Kreise!$B$7:$CC$410,Calc_Targetkreise!AN$5,FALSE)/1000/$G127</f>
        <v>0.1121038277</v>
      </c>
      <c r="AO127" s="61">
        <f>VLOOKUP(Calc_Targetkreise!$D127,EW_Erg_09_14_Kreise!$A$7:$BK$412,Calc_Targetkreise!AO$5,FALSE)/1000/$H127</f>
        <v>0.09170775437</v>
      </c>
      <c r="AP127" s="61">
        <f>VLOOKUP(Calc_Targetkreise!$D127,EW_Erg_09_14_Kreise!$A$7:$BK$412,Calc_Targetkreise!AP$5,FALSE)/1000/$H127</f>
        <v>0.0002305180252</v>
      </c>
      <c r="AQ127" s="61">
        <f t="shared" ref="AQ127:AR127" si="521">1-U127-Y127-AC127-AG127-AJ127-AN127</f>
        <v>0.0406427016</v>
      </c>
      <c r="AR127" s="61">
        <f t="shared" si="521"/>
        <v>0.06413523724</v>
      </c>
      <c r="AS127" s="61">
        <f t="shared" si="11"/>
        <v>0.1492303056</v>
      </c>
      <c r="AT127" s="63">
        <f>VLOOKUP($D127,BW_17_Kreise!$B$7:$CC$410,Calc_Targetkreise!AT$5,FALSE)/1000/$G127</f>
        <v>0.004181466986</v>
      </c>
      <c r="AU127" s="61">
        <f>VLOOKUP(Calc_Targetkreise!$D127,EW_Erg_09_14_Kreise!$A$7:$BK$412,Calc_Targetkreise!AU$5,FALSE)/1000/$H127</f>
        <v>0.01664852404</v>
      </c>
      <c r="AV127" s="62">
        <f>IF(AU127&lt;Master_sheet_Kriterien!$J$44,1,IF(AU127&lt;Master_sheet_Kriterien!$K$44,2,IF(AU127&lt;Master_sheet_Kriterien!$L$44,3,IF(AU127&lt;Master_sheet_Kriterien!$M$44,4,5))))</f>
        <v>5</v>
      </c>
      <c r="AW127" s="61">
        <f>VLOOKUP(Calc_Targetkreise!$D127,EW_Erg_09_14_Kreise!$A$7:$BK$412,Calc_Targetkreise!AW$5,FALSE)/1000/$H127</f>
        <v>0.008337068579</v>
      </c>
      <c r="AX127" s="61">
        <f>VLOOKUP($D127,EW_19_Kreise!$A$6:$CQ$406,Calc_Targetkreise!AX$5,FALSE)/1000/F127</f>
        <v>0.0110220623</v>
      </c>
      <c r="AY127" s="62">
        <f>IF(AX127&lt;Master_sheet_Kriterien!$J$56,1,IF(AX127&lt;Master_sheet_Kriterien!$K$56,2,IF(AX127&lt;Master_sheet_Kriterien!$L$56,3,IF(AX127&lt;Master_sheet_Kriterien!$M$56,4,5))))</f>
        <v>4</v>
      </c>
      <c r="AZ127" s="64">
        <f>VLOOKUP($D127,EW_19_Kreise!$A$6:$CQ$406,Calc_Targetkreise!AZ$5,FALSE)</f>
        <v>1213</v>
      </c>
      <c r="BA127" s="62">
        <f>IF(AZ127&lt;Master_sheet_Kriterien!$J$57,1,IF(AZ127&lt;Master_sheet_Kriterien!$K$57,2,IF(AZ127&lt;Master_sheet_Kriterien!$L$57,3,IF(AZ127&lt;Master_sheet_Kriterien!$M$56,4,5))))</f>
        <v>5</v>
      </c>
      <c r="BB127" s="59">
        <f>VLOOKUP($D127,Struktur_daten_BW_2017!$B$7:$AH$452,Calc_Targetkreise!BB$5,FALSE)</f>
        <v>1354.5</v>
      </c>
      <c r="BC127" s="62">
        <f>IF(BB127&lt;Master_sheet_Kriterien!$J$8,1,IF(BB127&lt;Master_sheet_Kriterien!$K$8,2,IF(BB127&lt;Master_sheet_Kriterien!$L$8,3,IF(BB127&lt;Master_sheet_Kriterien!$M$8,4,5))))</f>
        <v>5</v>
      </c>
      <c r="BD127" s="65">
        <f t="shared" si="12"/>
        <v>20.715</v>
      </c>
      <c r="BE127" s="62">
        <f>IF(BD127&lt;Master_sheet_Kriterien!$J$10,1,IF(BD127&lt;Master_sheet_Kriterien!$K$10,2,IF(BD127&lt;Master_sheet_Kriterien!$L$10,3,IF(BD127&lt;Master_sheet_Kriterien!$M$10,4,5))))</f>
        <v>2</v>
      </c>
      <c r="BF127" s="65">
        <f>VLOOKUP($D127,Struktur_daten_BW_2017!$B$7:$AH$452,Calc_Targetkreise!BF$5,FALSE)</f>
        <v>7.5</v>
      </c>
      <c r="BG127" s="62">
        <f>IF(BF127&lt;Master_sheet_Kriterien!$J$12,1,IF(BF127&lt;Master_sheet_Kriterien!$K$12,2,IF(BF127&lt;Master_sheet_Kriterien!$L$12,3,IF(BF127&lt;Master_sheet_Kriterien!$M$12,4,5))))</f>
        <v>2</v>
      </c>
      <c r="BH127" s="65">
        <f>VLOOKUP($D127,Struktur_daten_BW_2017!$B$7:$AH$452,Calc_Targetkreise!BH$5,FALSE)</f>
        <v>13.7</v>
      </c>
      <c r="BI127" s="62">
        <f>IF(BH127&lt;Master_sheet_Kriterien!$J$14,1,IF(BH127&lt;Master_sheet_Kriterien!$K$14,2,IF(BH127&lt;Master_sheet_Kriterien!$L$14,3,IF(BH127&lt;Master_sheet_Kriterien!$M$14,4,5))))</f>
        <v>5</v>
      </c>
      <c r="BJ127" s="65">
        <f>VLOOKUP($D127,Struktur_daten_BW_2017!$B$7:$AH$452,Calc_Targetkreise!BJ$5,FALSE)</f>
        <v>35.7</v>
      </c>
      <c r="BK127" s="62">
        <f>IF(BJ127&lt;Master_sheet_Kriterien!$J$16,1,IF(BJ127&lt;Master_sheet_Kriterien!$K$16,2,IF(BJ127&lt;Master_sheet_Kriterien!$L$16,3,IF(BJ127&lt;Master_sheet_Kriterien!$M$16,4,5))))</f>
        <v>3</v>
      </c>
      <c r="BL127" s="65">
        <f>VLOOKUP($D127,Struktur_daten_BW_2017!$B$7:$AH$452,Calc_Targetkreise!BL$5,FALSE)</f>
        <v>15.2</v>
      </c>
      <c r="BM127" s="62">
        <f>IF(BL127&lt;Master_sheet_Kriterien!$J$18,1,IF(BL127&lt;Master_sheet_Kriterien!$K$18,2,IF(BL127&lt;Master_sheet_Kriterien!$L$18,3,IF(BL127&lt;Master_sheet_Kriterien!$M$18,4,5))))</f>
        <v>2</v>
      </c>
      <c r="BN127" s="65">
        <f>VLOOKUP($D127,Struktur_daten_BW_2017!$B$7:$AH$452,Calc_Targetkreise!BN$5,FALSE)</f>
        <v>10.2</v>
      </c>
      <c r="BO127" s="62">
        <f>IF(BN127&lt;Master_sheet_Kriterien!$J$20,1,IF(BN127&lt;Master_sheet_Kriterien!$K$20,2,IF(BN127&lt;Master_sheet_Kriterien!$L$20,3,IF(BN127&lt;Master_sheet_Kriterien!$M$20,4,5))))</f>
        <v>2</v>
      </c>
      <c r="BP127" s="59">
        <f>VLOOKUP($D127,Struktur_daten_BW_2017!$B$7:$AH$452,Calc_Targetkreise!BP$5,FALSE)</f>
        <v>22243</v>
      </c>
      <c r="BQ127" s="62">
        <f>IF(BP127&lt;Master_sheet_Kriterien!$J$38,1,IF(BP127&lt;Master_sheet_Kriterien!$K$38,2,IF(BP127&lt;Master_sheet_Kriterien!$L$38,3,IF(BP127&lt;Master_sheet_Kriterien!$M$38,4,5))))</f>
        <v>4</v>
      </c>
      <c r="BR127" s="65">
        <f>VLOOKUP($D127,Struktur_daten_BW_2017!$B$7:$AH$452,Calc_Targetkreise!BR$5,FALSE)</f>
        <v>45.1</v>
      </c>
      <c r="BS127" s="62">
        <f>IF(BR127&lt;Master_sheet_Kriterien!$J$24,1,IF(BR127&lt;Master_sheet_Kriterien!$K$24,2,IF(BR127&lt;Master_sheet_Kriterien!$L$24,3,IF(BR127&lt;Master_sheet_Kriterien!$M$24,4,5))))</f>
        <v>5</v>
      </c>
      <c r="BT127" s="65">
        <f>VLOOKUP($D127,Struktur_daten_BW_2017!$B$7:$AH$452,Calc_Targetkreise!BT$5,FALSE)</f>
        <v>12.8</v>
      </c>
      <c r="BU127" s="62">
        <f>IF(BT127&lt;Master_sheet_Kriterien!$J$26,1,IF(BT127&lt;Master_sheet_Kriterien!$K$26,2,IF(BT127&lt;Master_sheet_Kriterien!$L$26,3,IF(BT127&lt;Master_sheet_Kriterien!$M$26,4,5))))</f>
        <v>3</v>
      </c>
      <c r="BV127" s="65">
        <f t="shared" si="13"/>
        <v>3.53536</v>
      </c>
      <c r="BW127" s="62">
        <f>IF(BV127&lt;Master_sheet_Kriterien!$J$28,1,IF(BV127&lt;Master_sheet_Kriterien!$K$28,2,IF(BV127&lt;Master_sheet_Kriterien!$L$28,3,IF(BV127&lt;Master_sheet_Kriterien!$M$28,4,5))))</f>
        <v>2</v>
      </c>
      <c r="BX127" s="65">
        <f>VLOOKUP($D127,Struktur_daten_BW_2017!$B$7:$AH$452,Calc_Targetkreise!BX$5,FALSE)</f>
        <v>25.78125</v>
      </c>
      <c r="BY127" s="62">
        <f>IF(BX127&lt;Master_sheet_Kriterien!$J$30,1,IF(BX127&lt;Master_sheet_Kriterien!$K$30,2,IF(BX127&lt;Master_sheet_Kriterien!$L$30,3,IF(BX127&lt;Master_sheet_Kriterien!$M$30,4,5))))</f>
        <v>4</v>
      </c>
      <c r="BZ127" s="65">
        <f>CL127/1000</f>
        <v>15.938</v>
      </c>
      <c r="CA127" s="62">
        <f>IF(BZ127&lt;Master_sheet_Kriterien!$J$32,1,IF(BZ127&lt;Master_sheet_Kriterien!$K$32,2,IF(BZ127&lt;Master_sheet_Kriterien!$L$32,3,IF(BZ127&lt;Master_sheet_Kriterien!$M$32,4,5))))</f>
        <v>2</v>
      </c>
      <c r="CB127" s="65">
        <f>BZ127/CM127*100</f>
        <v>5.770456191</v>
      </c>
      <c r="CC127" s="62">
        <f>IF(CB127&lt;Master_sheet_Kriterien!$J$34,1,IF(CB127&lt;Master_sheet_Kriterien!$K$34,2,IF(CB127&lt;Master_sheet_Kriterien!$L$34,3,IF(CB127&lt;Master_sheet_Kriterien!$M$34,4,5))))</f>
        <v>2</v>
      </c>
      <c r="CD127" s="65">
        <f>100-VLOOKUP($D127,Struktur_daten_BW_2017!$B$7:$AH$452,Calc_Targetkreise!CD$5,FALSE)</f>
        <v>70.5</v>
      </c>
      <c r="CE127" s="62">
        <f>IF(CD127&lt;Master_sheet_Kriterien!$J$40,1,IF(CD127&lt;Master_sheet_Kriterien!$K$40,2,IF(CD127&lt;Master_sheet_Kriterien!$L$40,3,IF(CD127&lt;Master_sheet_Kriterien!$M$40,4,5))))</f>
        <v>5</v>
      </c>
      <c r="CF127" s="61"/>
      <c r="CG127" s="59">
        <f>VLOOKUP($D127,EW_19_Kreise!$A$6:$CQ$406,Calc_Targetkreise!CG$5,FALSE)/1000</f>
        <v>188.034</v>
      </c>
      <c r="CH127" s="59">
        <f>VLOOKUP($D127,BW_17_Kreise!$B$7:$CC$410,Calc_Targetkreise!CH$5,FALSE)/1000</f>
        <v>189.372</v>
      </c>
      <c r="CI127" s="59">
        <f>VLOOKUP($D127,EW_Erg_09_14_Kreise!$A$10:$BK$412,Calc_Targetkreise!CI$5,FALSE)/1000</f>
        <v>189.82</v>
      </c>
      <c r="CJ127" s="59">
        <f>VLOOKUP($D127,EW_Erg_09_14_Kreise!$A$10:$BK$412,Calc_Targetkreise!CJ$5,FALSE)/1000</f>
        <v>188.228</v>
      </c>
      <c r="CK127" s="59">
        <f>VLOOKUP($D127,EW_Erg_09_14_Kreise!$A$10:$BK$412,Calc_Targetkreise!CK$5,FALSE)/1000</f>
        <v>67.295</v>
      </c>
      <c r="CL127" s="45">
        <f>13246+2692</f>
        <v>15938</v>
      </c>
      <c r="CM127" s="59">
        <f>VLOOKUP($D127,Struktur_daten_BW_2017!$B$7:$AH$452,Calc_Targetkreise!CM$5,FALSE)</f>
        <v>276.2</v>
      </c>
      <c r="CN127" s="66">
        <v>27.0</v>
      </c>
      <c r="CO127" s="67">
        <f t="shared" si="16"/>
        <v>0.09775524982</v>
      </c>
      <c r="CP127" s="62">
        <f>IF(CO127&lt;Master_sheet_Kriterien!$J$58,1,IF(CO127&lt;Master_sheet_Kriterien!$K$58,2,IF(CO127&lt;Master_sheet_Kriterien!$L$58,3,IF(CO127&lt;Master_sheet_Kriterien!$M$58,4,5))))</f>
        <v>2</v>
      </c>
      <c r="CQ127" s="66">
        <v>16.0</v>
      </c>
      <c r="CR127" s="67">
        <f t="shared" si="17"/>
        <v>0.05792903693</v>
      </c>
      <c r="CS127" s="62">
        <f>IF(CR127&lt;Master_sheet_Kriterien!$J$59,1,IF(CR127&lt;Master_sheet_Kriterien!$K$59,2,IF(CR127&lt;Master_sheet_Kriterien!$L$59,3,IF(CR127&lt;Master_sheet_Kriterien!$M$59,4,5))))</f>
        <v>2</v>
      </c>
      <c r="CT127" s="66">
        <v>11.0</v>
      </c>
      <c r="CU127" s="44"/>
      <c r="CV127" s="66">
        <v>0.0</v>
      </c>
      <c r="CW127" s="68"/>
      <c r="CY127" s="31">
        <f t="shared" si="18"/>
        <v>6414</v>
      </c>
      <c r="DB127" s="76" t="str">
        <f t="shared" si="19"/>
        <v>Wiesbaden, Landeshauptstadt</v>
      </c>
      <c r="DC127" s="58">
        <f t="shared" si="20"/>
        <v>37</v>
      </c>
      <c r="DD127" s="77">
        <f t="shared" si="21"/>
        <v>211</v>
      </c>
      <c r="DE127" s="72">
        <f t="shared" si="22"/>
        <v>0.0110220623</v>
      </c>
      <c r="DG127" s="76" t="str">
        <f t="shared" si="23"/>
        <v>Wiesbaden, Landeshauptstadt</v>
      </c>
      <c r="DH127" s="58" t="str">
        <f t="shared" si="24"/>
        <v>#REF!</v>
      </c>
      <c r="DI127" s="75">
        <f t="shared" si="25"/>
        <v>199.9775525</v>
      </c>
      <c r="DJ127" s="78">
        <f t="shared" si="26"/>
        <v>0.0110220623</v>
      </c>
      <c r="DK127" s="75"/>
      <c r="DL127" s="75"/>
      <c r="DM127" s="75"/>
      <c r="DN127" s="75"/>
      <c r="DO127" s="75"/>
      <c r="DP127" s="44"/>
    </row>
    <row r="128" ht="16.5" customHeight="1">
      <c r="A128" s="58">
        <f t="shared" si="5"/>
        <v>105</v>
      </c>
      <c r="B128" s="58">
        <f t="shared" si="6"/>
        <v>177</v>
      </c>
      <c r="C128" s="58" t="s">
        <v>281</v>
      </c>
      <c r="D128" s="58">
        <v>6431.0</v>
      </c>
      <c r="E128" s="58" t="s">
        <v>286</v>
      </c>
      <c r="F128" s="59">
        <f>VLOOKUP($D128,EW_19_Kreise!$A$6:$CQ$406,Calc_Targetkreise!F$5,FALSE)/1000</f>
        <v>118.865</v>
      </c>
      <c r="G128" s="59">
        <f>VLOOKUP($D128,BW_17_Kreise!$B$7:$CC$410,Calc_Targetkreise!G$5,FALSE)/1000</f>
        <v>154.094</v>
      </c>
      <c r="H128" s="59">
        <f>VLOOKUP($D128,EW_Erg_09_14_Kreise!$A$10:$BK$412,Calc_Targetkreise!H$5,FALSE)/1000</f>
        <v>89.185</v>
      </c>
      <c r="I128" s="60">
        <f t="shared" ref="I128:K128" si="522">F128/CG128</f>
        <v>0.5982284406</v>
      </c>
      <c r="J128" s="60">
        <f t="shared" si="522"/>
        <v>0.7766130089</v>
      </c>
      <c r="K128" s="60">
        <f t="shared" si="522"/>
        <v>0.4457979476</v>
      </c>
      <c r="L128" s="61">
        <f t="shared" ref="L128:M128" si="523">1-(T128+X128)</f>
        <v>0.5417153914</v>
      </c>
      <c r="M128" s="61">
        <f t="shared" si="523"/>
        <v>0.4449946137</v>
      </c>
      <c r="N128" s="62">
        <f>IF(L128&lt;Master_sheet_Kriterien!$J$46,1,IF(L128&lt;Master_sheet_Kriterien!$K$46,2,IF(L128&lt;Master_sheet_Kriterien!$L$46,3,IF(L128&lt;Master_sheet_Kriterien!$M$46,4,5))))</f>
        <v>5</v>
      </c>
      <c r="O128" s="62">
        <f>IF(M128&lt;Master_sheet_Kriterien!$J$46,1,IF(M128&lt;Master_sheet_Kriterien!$K$46,2,IF(M128&lt;Master_sheet_Kriterien!$L$46,3,IF(M128&lt;Master_sheet_Kriterien!$M$46,4,5))))</f>
        <v>3</v>
      </c>
      <c r="P128" s="61">
        <f t="shared" ref="P128:Q128" si="524">1-(T128+AM128)</f>
        <v>0.6022378328</v>
      </c>
      <c r="Q128" s="61">
        <f t="shared" si="524"/>
        <v>0.5391708957</v>
      </c>
      <c r="R128" s="62">
        <f>IF(P128&lt;Master_sheet_Kriterien!$J$46,1,IF(P128&lt;Master_sheet_Kriterien!$K$46,2,IF(P128&lt;Master_sheet_Kriterien!$L$46,3,IF(P128&lt;Master_sheet_Kriterien!$M$46,4,5))))</f>
        <v>5</v>
      </c>
      <c r="S128" s="62">
        <f>IF(Q128&lt;Master_sheet_Kriterien!$J$46,1,IF(Q128&lt;Master_sheet_Kriterien!$K$46,2,IF(Q128&lt;Master_sheet_Kriterien!$L$46,3,IF(Q128&lt;Master_sheet_Kriterien!$M$46,4,5))))</f>
        <v>5</v>
      </c>
      <c r="T128" s="61">
        <f>VLOOKUP($D128,EW_19_Kreise!$A$6:$CQ$406,Calc_Targetkreise!T$5,FALSE)/1000/F128</f>
        <v>0.2853994027</v>
      </c>
      <c r="U128" s="63">
        <f>VLOOKUP($D128,BW_17_Kreise!$B$7:$CC$410,Calc_Targetkreise!U$5,FALSE)/1000/$G128</f>
        <v>0.3315378925</v>
      </c>
      <c r="V128" s="61">
        <f>VLOOKUP(Calc_Targetkreise!$D128,EW_Erg_09_14_Kreise!$A$7:$BK$412,Calc_Targetkreise!V$5,FALSE)/1000/$H128</f>
        <v>0.3543981611</v>
      </c>
      <c r="W128" s="61">
        <f>VLOOKUP(Calc_Targetkreise!$D128,EW_Erg_09_14_Kreise!$A$7:$BK$412,Calc_Targetkreise!W$5,FALSE)/1000/CK128</f>
        <v>0.4035641381</v>
      </c>
      <c r="X128" s="61">
        <f>VLOOKUP($D128,EW_19_Kreise!$A$6:$CQ$406,Calc_Targetkreise!X$5,FALSE)/1000/F128</f>
        <v>0.1728852059</v>
      </c>
      <c r="Y128" s="63">
        <f>VLOOKUP($D128,BW_17_Kreise!$B$7:$CC$410,Calc_Targetkreise!Y$5,FALSE)/1000/$G128</f>
        <v>0.2234674939</v>
      </c>
      <c r="Z128" s="61">
        <f>VLOOKUP(Calc_Targetkreise!$D128,EW_Erg_09_14_Kreise!$A$7:$BK$412,Calc_Targetkreise!Z$5,FALSE)/1000/$H128</f>
        <v>0.2974827606</v>
      </c>
      <c r="AA128" s="61">
        <f>VLOOKUP(Calc_Targetkreise!$D128,EW_Erg_09_14_Kreise!$A$7:$BK$412,Calc_Targetkreise!AA$5,FALSE)/1000/$H128</f>
        <v>0.2322363626</v>
      </c>
      <c r="AB128" s="61">
        <f>VLOOKUP($D128,EW_19_Kreise!$A$6:$CQ$406,Calc_Targetkreise!AB$5,FALSE)/1000/F128</f>
        <v>0.2180120305</v>
      </c>
      <c r="AC128" s="63">
        <f>VLOOKUP($D128,BW_17_Kreise!$B$7:$CC$410,Calc_Targetkreise!AC$5,FALSE)/1000/$G128</f>
        <v>0.08822536893</v>
      </c>
      <c r="AD128" s="61">
        <f>VLOOKUP(Calc_Targetkreise!$D128,EW_Erg_09_14_Kreise!$A$7:$BK$412,Calc_Targetkreise!AD$5,FALSE)/1000/$H128</f>
        <v>0.10654258</v>
      </c>
      <c r="AE128" s="62">
        <f>IF(AC128&lt;Master_sheet_Kriterien!$J$54,1,IF(AC128&lt;Master_sheet_Kriterien!$K$54,2,IF(AC128&lt;Master_sheet_Kriterien!$L$54,3,IF(AC128&lt;Master_sheet_Kriterien!$M$54,4,5))))</f>
        <v>3</v>
      </c>
      <c r="AF128" s="61">
        <f>VLOOKUP(Calc_Targetkreise!$D128,EW_Erg_09_14_Kreise!$A$7:$BK$412,Calc_Targetkreise!AF$5,FALSE)/1000/$H128</f>
        <v>0.1165554746</v>
      </c>
      <c r="AG128" s="63">
        <f>VLOOKUP($D128,BW_17_Kreise!$B$7:$CC$410,Calc_Targetkreise!AG$5,FALSE)/1000/$G128</f>
        <v>0.1180837671</v>
      </c>
      <c r="AH128" s="61">
        <f>VLOOKUP(Calc_Targetkreise!$D128,EW_Erg_09_14_Kreise!$A$7:$BK$412,Calc_Targetkreise!AH$5,FALSE)/1000/$H128</f>
        <v>0.03734933004</v>
      </c>
      <c r="AI128" s="61">
        <f>VLOOKUP(Calc_Targetkreise!$D128,EW_Erg_09_14_Kreise!$A$7:$BK$412,Calc_Targetkreise!AI$5,FALSE)/1000/$H128</f>
        <v>0.1163536469</v>
      </c>
      <c r="AJ128" s="63">
        <f>VLOOKUP($D128,BW_17_Kreise!$B$7:$CC$410,Calc_Targetkreise!AJ$5,FALSE)/1000/$G128</f>
        <v>0.06617389386</v>
      </c>
      <c r="AK128" s="61">
        <f>VLOOKUP(Calc_Targetkreise!$D128,EW_Erg_09_14_Kreise!$A$7:$BK$412,Calc_Targetkreise!AK$5,FALSE)/1000/$H128</f>
        <v>0.04044402086</v>
      </c>
      <c r="AL128" s="61">
        <f>VLOOKUP(Calc_Targetkreise!$D128,EW_Erg_09_14_Kreise!$A$7:$BK$412,Calc_Targetkreise!AL$5,FALSE)/1000/$H128</f>
        <v>0.0268206537</v>
      </c>
      <c r="AM128" s="61">
        <f>VLOOKUP($D128,EW_19_Kreise!$A$6:$CQ$406,Calc_Targetkreise!AM$5,FALSE)/1000/F128</f>
        <v>0.1123627645</v>
      </c>
      <c r="AN128" s="63">
        <f>VLOOKUP($D128,BW_17_Kreise!$B$7:$CC$410,Calc_Targetkreise!AN$5,FALSE)/1000/$G128</f>
        <v>0.1292912119</v>
      </c>
      <c r="AO128" s="61">
        <f>VLOOKUP(Calc_Targetkreise!$D128,EW_Erg_09_14_Kreise!$A$7:$BK$412,Calc_Targetkreise!AO$5,FALSE)/1000/$H128</f>
        <v>0.08862476874</v>
      </c>
      <c r="AP128" s="61">
        <f>VLOOKUP(Calc_Targetkreise!$D128,EW_Erg_09_14_Kreise!$A$7:$BK$412,Calc_Targetkreise!AP$5,FALSE)/1000/$H128</f>
        <v>0.0004260806189</v>
      </c>
      <c r="AQ128" s="61">
        <f t="shared" ref="AQ128:AR128" si="525">1-U128-Y128-AC128-AG128-AJ128-AN128</f>
        <v>0.04322037198</v>
      </c>
      <c r="AR128" s="61">
        <f t="shared" si="525"/>
        <v>0.07515837865</v>
      </c>
      <c r="AS128" s="61">
        <f t="shared" si="11"/>
        <v>0.1040436435</v>
      </c>
      <c r="AT128" s="63">
        <f>VLOOKUP($D128,BW_17_Kreise!$B$7:$CC$410,Calc_Targetkreise!AT$5,FALSE)/1000/$G128</f>
        <v>0.004464807196</v>
      </c>
      <c r="AU128" s="61">
        <f>VLOOKUP(Calc_Targetkreise!$D128,EW_Erg_09_14_Kreise!$A$7:$BK$412,Calc_Targetkreise!AU$5,FALSE)/1000/$H128</f>
        <v>0.01289454505</v>
      </c>
      <c r="AV128" s="62">
        <f>IF(AU128&lt;Master_sheet_Kriterien!$J$44,1,IF(AU128&lt;Master_sheet_Kriterien!$K$44,2,IF(AU128&lt;Master_sheet_Kriterien!$L$44,3,IF(AU128&lt;Master_sheet_Kriterien!$M$44,4,5))))</f>
        <v>4</v>
      </c>
      <c r="AW128" s="61">
        <f>VLOOKUP(Calc_Targetkreise!$D128,EW_Erg_09_14_Kreise!$A$7:$BK$412,Calc_Targetkreise!AW$5,FALSE)/1000/$H128</f>
        <v>0.007501261423</v>
      </c>
      <c r="AX128" s="61">
        <f>VLOOKUP($D128,EW_19_Kreise!$A$6:$CQ$406,Calc_Targetkreise!AX$5,FALSE)/1000/F128</f>
        <v>0.005123459387</v>
      </c>
      <c r="AY128" s="62">
        <f>IF(AX128&lt;Master_sheet_Kriterien!$J$56,1,IF(AX128&lt;Master_sheet_Kriterien!$K$56,2,IF(AX128&lt;Master_sheet_Kriterien!$L$56,3,IF(AX128&lt;Master_sheet_Kriterien!$M$56,4,5))))</f>
        <v>3</v>
      </c>
      <c r="AZ128" s="64">
        <f>VLOOKUP($D128,EW_19_Kreise!$A$6:$CQ$406,Calc_Targetkreise!AZ$5,FALSE)</f>
        <v>609</v>
      </c>
      <c r="BA128" s="62">
        <f>IF(AZ128&lt;Master_sheet_Kriterien!$J$57,1,IF(AZ128&lt;Master_sheet_Kriterien!$K$57,2,IF(AZ128&lt;Master_sheet_Kriterien!$L$57,3,IF(AZ128&lt;Master_sheet_Kriterien!$M$56,4,5))))</f>
        <v>5</v>
      </c>
      <c r="BB128" s="59">
        <f>VLOOKUP($D128,Struktur_daten_BW_2017!$B$7:$AH$452,Calc_Targetkreise!BB$5,FALSE)</f>
        <v>371</v>
      </c>
      <c r="BC128" s="62">
        <f>IF(BB128&lt;Master_sheet_Kriterien!$J$8,1,IF(BB128&lt;Master_sheet_Kriterien!$K$8,2,IF(BB128&lt;Master_sheet_Kriterien!$L$8,3,IF(BB128&lt;Master_sheet_Kriterien!$M$8,4,5))))</f>
        <v>3</v>
      </c>
      <c r="BD128" s="65">
        <f t="shared" si="12"/>
        <v>20.0175</v>
      </c>
      <c r="BE128" s="62">
        <f>IF(BD128&lt;Master_sheet_Kriterien!$J$10,1,IF(BD128&lt;Master_sheet_Kriterien!$K$10,2,IF(BD128&lt;Master_sheet_Kriterien!$L$10,3,IF(BD128&lt;Master_sheet_Kriterien!$M$10,4,5))))</f>
        <v>2</v>
      </c>
      <c r="BF128" s="65">
        <f>VLOOKUP($D128,Struktur_daten_BW_2017!$B$7:$AH$452,Calc_Targetkreise!BF$5,FALSE)</f>
        <v>7.5</v>
      </c>
      <c r="BG128" s="62">
        <f>IF(BF128&lt;Master_sheet_Kriterien!$J$12,1,IF(BF128&lt;Master_sheet_Kriterien!$K$12,2,IF(BF128&lt;Master_sheet_Kriterien!$L$12,3,IF(BF128&lt;Master_sheet_Kriterien!$M$12,4,5))))</f>
        <v>2</v>
      </c>
      <c r="BH128" s="65">
        <f>VLOOKUP($D128,Struktur_daten_BW_2017!$B$7:$AH$452,Calc_Targetkreise!BH$5,FALSE)</f>
        <v>11</v>
      </c>
      <c r="BI128" s="62">
        <f>IF(BH128&lt;Master_sheet_Kriterien!$J$14,1,IF(BH128&lt;Master_sheet_Kriterien!$K$14,2,IF(BH128&lt;Master_sheet_Kriterien!$L$14,3,IF(BH128&lt;Master_sheet_Kriterien!$M$14,4,5))))</f>
        <v>2</v>
      </c>
      <c r="BJ128" s="65">
        <f>VLOOKUP($D128,Struktur_daten_BW_2017!$B$7:$AH$452,Calc_Targetkreise!BJ$5,FALSE)</f>
        <v>37.3</v>
      </c>
      <c r="BK128" s="62">
        <f>IF(BJ128&lt;Master_sheet_Kriterien!$J$16,1,IF(BJ128&lt;Master_sheet_Kriterien!$K$16,2,IF(BJ128&lt;Master_sheet_Kriterien!$L$16,3,IF(BJ128&lt;Master_sheet_Kriterien!$M$16,4,5))))</f>
        <v>5</v>
      </c>
      <c r="BL128" s="65">
        <f>VLOOKUP($D128,Struktur_daten_BW_2017!$B$7:$AH$452,Calc_Targetkreise!BL$5,FALSE)</f>
        <v>17.3</v>
      </c>
      <c r="BM128" s="62">
        <f>IF(BL128&lt;Master_sheet_Kriterien!$J$18,1,IF(BL128&lt;Master_sheet_Kriterien!$K$18,2,IF(BL128&lt;Master_sheet_Kriterien!$L$18,3,IF(BL128&lt;Master_sheet_Kriterien!$M$18,4,5))))</f>
        <v>4</v>
      </c>
      <c r="BN128" s="65">
        <f>VLOOKUP($D128,Struktur_daten_BW_2017!$B$7:$AH$452,Calc_Targetkreise!BN$5,FALSE)</f>
        <v>10.9</v>
      </c>
      <c r="BO128" s="62">
        <f>IF(BN128&lt;Master_sheet_Kriterien!$J$20,1,IF(BN128&lt;Master_sheet_Kriterien!$K$20,2,IF(BN128&lt;Master_sheet_Kriterien!$L$20,3,IF(BN128&lt;Master_sheet_Kriterien!$M$20,4,5))))</f>
        <v>3</v>
      </c>
      <c r="BP128" s="59">
        <f>VLOOKUP($D128,Struktur_daten_BW_2017!$B$7:$AH$452,Calc_Targetkreise!BP$5,FALSE)</f>
        <v>22341</v>
      </c>
      <c r="BQ128" s="62">
        <f>IF(BP128&lt;Master_sheet_Kriterien!$J$38,1,IF(BP128&lt;Master_sheet_Kriterien!$K$38,2,IF(BP128&lt;Master_sheet_Kriterien!$L$38,3,IF(BP128&lt;Master_sheet_Kriterien!$M$38,4,5))))</f>
        <v>4</v>
      </c>
      <c r="BR128" s="65">
        <f>VLOOKUP($D128,Struktur_daten_BW_2017!$B$7:$AH$452,Calc_Targetkreise!BR$5,FALSE)</f>
        <v>41.2</v>
      </c>
      <c r="BS128" s="62">
        <f>IF(BR128&lt;Master_sheet_Kriterien!$J$24,1,IF(BR128&lt;Master_sheet_Kriterien!$K$24,2,IF(BR128&lt;Master_sheet_Kriterien!$L$24,3,IF(BR128&lt;Master_sheet_Kriterien!$M$24,4,5))))</f>
        <v>5</v>
      </c>
      <c r="BT128" s="65">
        <f>VLOOKUP($D128,Struktur_daten_BW_2017!$B$7:$AH$452,Calc_Targetkreise!BT$5,FALSE)</f>
        <v>12.3</v>
      </c>
      <c r="BU128" s="62">
        <f>IF(BT128&lt;Master_sheet_Kriterien!$J$26,1,IF(BT128&lt;Master_sheet_Kriterien!$K$26,2,IF(BT128&lt;Master_sheet_Kriterien!$L$26,3,IF(BT128&lt;Master_sheet_Kriterien!$M$26,4,5))))</f>
        <v>2</v>
      </c>
      <c r="BV128" s="65">
        <f t="shared" si="13"/>
        <v>3.28287</v>
      </c>
      <c r="BW128" s="62">
        <f>IF(BV128&lt;Master_sheet_Kriterien!$J$28,1,IF(BV128&lt;Master_sheet_Kriterien!$K$28,2,IF(BV128&lt;Master_sheet_Kriterien!$L$28,3,IF(BV128&lt;Master_sheet_Kriterien!$M$28,4,5))))</f>
        <v>2</v>
      </c>
      <c r="BX128" s="65">
        <f>VLOOKUP($D128,Struktur_daten_BW_2017!$B$7:$AH$452,Calc_Targetkreise!BX$5,FALSE)</f>
        <v>18.69918699</v>
      </c>
      <c r="BY128" s="62">
        <f>IF(BX128&lt;Master_sheet_Kriterien!$J$30,1,IF(BX128&lt;Master_sheet_Kriterien!$K$30,2,IF(BX128&lt;Master_sheet_Kriterien!$L$30,3,IF(BX128&lt;Master_sheet_Kriterien!$M$30,4,5))))</f>
        <v>2</v>
      </c>
      <c r="BZ128" s="65"/>
      <c r="CA128" s="62">
        <f>IF(BZ128&lt;Master_sheet_Kriterien!$J$32,1,IF(BZ128&lt;Master_sheet_Kriterien!$K$32,2,IF(BZ128&lt;Master_sheet_Kriterien!$L$32,3,IF(BZ128&lt;Master_sheet_Kriterien!$M$32,4,5))))</f>
        <v>1</v>
      </c>
      <c r="CB128" s="65"/>
      <c r="CC128" s="62">
        <f>IF(CB128&lt;Master_sheet_Kriterien!$J$34,1,IF(CB128&lt;Master_sheet_Kriterien!$K$34,2,IF(CB128&lt;Master_sheet_Kriterien!$L$34,3,IF(CB128&lt;Master_sheet_Kriterien!$M$34,4,5))))</f>
        <v>1</v>
      </c>
      <c r="CD128" s="65">
        <f>100-VLOOKUP($D128,Struktur_daten_BW_2017!$B$7:$AH$452,Calc_Targetkreise!CD$5,FALSE)</f>
        <v>42.3</v>
      </c>
      <c r="CE128" s="62">
        <f>IF(CD128&lt;Master_sheet_Kriterien!$J$40,1,IF(CD128&lt;Master_sheet_Kriterien!$K$40,2,IF(CD128&lt;Master_sheet_Kriterien!$L$40,3,IF(CD128&lt;Master_sheet_Kriterien!$M$40,4,5))))</f>
        <v>2</v>
      </c>
      <c r="CF128" s="61"/>
      <c r="CG128" s="59">
        <f>VLOOKUP($D128,EW_19_Kreise!$A$6:$CQ$406,Calc_Targetkreise!CG$5,FALSE)/1000</f>
        <v>198.695</v>
      </c>
      <c r="CH128" s="59">
        <f>VLOOKUP($D128,BW_17_Kreise!$B$7:$CC$410,Calc_Targetkreise!CH$5,FALSE)/1000</f>
        <v>198.418</v>
      </c>
      <c r="CI128" s="59">
        <f>VLOOKUP($D128,EW_Erg_09_14_Kreise!$A$10:$BK$412,Calc_Targetkreise!CI$5,FALSE)/1000</f>
        <v>200.057</v>
      </c>
      <c r="CJ128" s="59">
        <f>VLOOKUP($D128,EW_Erg_09_14_Kreise!$A$10:$BK$412,Calc_Targetkreise!CJ$5,FALSE)/1000</f>
        <v>199.811</v>
      </c>
      <c r="CK128" s="59">
        <f>VLOOKUP($D128,EW_Erg_09_14_Kreise!$A$10:$BK$412,Calc_Targetkreise!CK$5,FALSE)/1000</f>
        <v>85.238</v>
      </c>
      <c r="CL128" s="45"/>
      <c r="CM128" s="59">
        <f>VLOOKUP($D128,Struktur_daten_BW_2017!$B$7:$AH$452,Calc_Targetkreise!CM$5,FALSE)</f>
        <v>266.9</v>
      </c>
      <c r="CN128" s="66">
        <v>10.0</v>
      </c>
      <c r="CO128" s="67">
        <f t="shared" si="16"/>
        <v>0.03746721619</v>
      </c>
      <c r="CP128" s="62">
        <f>IF(CO128&lt;Master_sheet_Kriterien!$J$58,1,IF(CO128&lt;Master_sheet_Kriterien!$K$58,2,IF(CO128&lt;Master_sheet_Kriterien!$L$58,3,IF(CO128&lt;Master_sheet_Kriterien!$M$58,4,5))))</f>
        <v>1</v>
      </c>
      <c r="CQ128" s="66">
        <v>3.0</v>
      </c>
      <c r="CR128" s="67">
        <f t="shared" si="17"/>
        <v>0.01124016486</v>
      </c>
      <c r="CS128" s="62">
        <f>IF(CR128&lt;Master_sheet_Kriterien!$J$59,1,IF(CR128&lt;Master_sheet_Kriterien!$K$59,2,IF(CR128&lt;Master_sheet_Kriterien!$L$59,3,IF(CR128&lt;Master_sheet_Kriterien!$M$59,4,5))))</f>
        <v>1</v>
      </c>
      <c r="CT128" s="66">
        <v>7.0</v>
      </c>
      <c r="CU128" s="44"/>
      <c r="CV128" s="66">
        <v>0.0</v>
      </c>
      <c r="CW128" s="68"/>
      <c r="CY128" s="31">
        <f t="shared" si="18"/>
        <v>6431</v>
      </c>
      <c r="DB128" s="76" t="str">
        <f t="shared" si="19"/>
        <v>Bergstraße</v>
      </c>
      <c r="DC128" s="58">
        <f t="shared" si="20"/>
        <v>105</v>
      </c>
      <c r="DD128" s="77">
        <f t="shared" si="21"/>
        <v>177</v>
      </c>
      <c r="DE128" s="72">
        <f t="shared" si="22"/>
        <v>0.005123459387</v>
      </c>
      <c r="DG128" s="76" t="str">
        <f t="shared" si="23"/>
        <v>Bergstraße</v>
      </c>
      <c r="DH128" s="58" t="str">
        <f t="shared" si="24"/>
        <v>#REF!</v>
      </c>
      <c r="DI128" s="75">
        <f t="shared" si="25"/>
        <v>171.3746722</v>
      </c>
      <c r="DJ128" s="78">
        <f t="shared" si="26"/>
        <v>0.005123459387</v>
      </c>
      <c r="DK128" s="75"/>
      <c r="DL128" s="75"/>
      <c r="DM128" s="75"/>
      <c r="DN128" s="75"/>
      <c r="DO128" s="75"/>
      <c r="DP128" s="44"/>
    </row>
    <row r="129" ht="16.5" customHeight="1">
      <c r="A129" s="58">
        <f t="shared" si="5"/>
        <v>63</v>
      </c>
      <c r="B129" s="58">
        <f t="shared" si="6"/>
        <v>190</v>
      </c>
      <c r="C129" s="58" t="s">
        <v>281</v>
      </c>
      <c r="D129" s="58">
        <v>6432.0</v>
      </c>
      <c r="E129" s="58" t="s">
        <v>287</v>
      </c>
      <c r="F129" s="59">
        <f>VLOOKUP($D129,EW_19_Kreise!$A$6:$CQ$406,Calc_Targetkreise!F$5,FALSE)/1000</f>
        <v>134.75</v>
      </c>
      <c r="G129" s="59">
        <f>VLOOKUP($D129,BW_17_Kreise!$B$7:$CC$410,Calc_Targetkreise!G$5,FALSE)/1000</f>
        <v>169.028</v>
      </c>
      <c r="H129" s="59">
        <f>VLOOKUP($D129,EW_Erg_09_14_Kreise!$A$10:$BK$412,Calc_Targetkreise!H$5,FALSE)/1000</f>
        <v>95.944</v>
      </c>
      <c r="I129" s="60">
        <f t="shared" ref="I129:K129" si="526">F129/CG129</f>
        <v>0.6254961031</v>
      </c>
      <c r="J129" s="60">
        <f t="shared" si="526"/>
        <v>0.7861145863</v>
      </c>
      <c r="K129" s="60">
        <f t="shared" si="526"/>
        <v>0.44917603</v>
      </c>
      <c r="L129" s="61">
        <f t="shared" ref="L129:M129" si="527">1-(T129+X129)</f>
        <v>0.5594508349</v>
      </c>
      <c r="M129" s="61">
        <f t="shared" si="527"/>
        <v>0.4542087701</v>
      </c>
      <c r="N129" s="62">
        <f>IF(L129&lt;Master_sheet_Kriterien!$J$46,1,IF(L129&lt;Master_sheet_Kriterien!$K$46,2,IF(L129&lt;Master_sheet_Kriterien!$L$46,3,IF(L129&lt;Master_sheet_Kriterien!$M$46,4,5))))</f>
        <v>5</v>
      </c>
      <c r="O129" s="62">
        <f>IF(M129&lt;Master_sheet_Kriterien!$J$46,1,IF(M129&lt;Master_sheet_Kriterien!$K$46,2,IF(M129&lt;Master_sheet_Kriterien!$L$46,3,IF(M129&lt;Master_sheet_Kriterien!$M$46,4,5))))</f>
        <v>3</v>
      </c>
      <c r="P129" s="61">
        <f t="shared" ref="P129:Q129" si="528">1-(T129+AM129)</f>
        <v>0.6623821892</v>
      </c>
      <c r="Q129" s="61">
        <f t="shared" si="528"/>
        <v>0.581708356</v>
      </c>
      <c r="R129" s="62">
        <f>IF(P129&lt;Master_sheet_Kriterien!$J$46,1,IF(P129&lt;Master_sheet_Kriterien!$K$46,2,IF(P129&lt;Master_sheet_Kriterien!$L$46,3,IF(P129&lt;Master_sheet_Kriterien!$M$46,4,5))))</f>
        <v>5</v>
      </c>
      <c r="S129" s="62">
        <f>IF(Q129&lt;Master_sheet_Kriterien!$J$46,1,IF(Q129&lt;Master_sheet_Kriterien!$K$46,2,IF(Q129&lt;Master_sheet_Kriterien!$L$46,3,IF(Q129&lt;Master_sheet_Kriterien!$M$46,4,5))))</f>
        <v>5</v>
      </c>
      <c r="T129" s="61">
        <f>VLOOKUP($D129,EW_19_Kreise!$A$6:$CQ$406,Calc_Targetkreise!T$5,FALSE)/1000/F129</f>
        <v>0.2447940631</v>
      </c>
      <c r="U129" s="63">
        <f>VLOOKUP($D129,BW_17_Kreise!$B$7:$CC$410,Calc_Targetkreise!U$5,FALSE)/1000/$G129</f>
        <v>0.3072981991</v>
      </c>
      <c r="V129" s="61">
        <f>VLOOKUP(Calc_Targetkreise!$D129,EW_Erg_09_14_Kreise!$A$7:$BK$412,Calc_Targetkreise!V$5,FALSE)/1000/$H129</f>
        <v>0.2946718919</v>
      </c>
      <c r="W129" s="61">
        <f>VLOOKUP(Calc_Targetkreise!$D129,EW_Erg_09_14_Kreise!$A$7:$BK$412,Calc_Targetkreise!W$5,FALSE)/1000/CK129</f>
        <v>0.3437956493</v>
      </c>
      <c r="X129" s="61">
        <f>VLOOKUP($D129,EW_19_Kreise!$A$6:$CQ$406,Calc_Targetkreise!X$5,FALSE)/1000/F129</f>
        <v>0.195755102</v>
      </c>
      <c r="Y129" s="63">
        <f>VLOOKUP($D129,BW_17_Kreise!$B$7:$CC$410,Calc_Targetkreise!Y$5,FALSE)/1000/$G129</f>
        <v>0.2384930307</v>
      </c>
      <c r="Z129" s="61">
        <f>VLOOKUP(Calc_Targetkreise!$D129,EW_Erg_09_14_Kreise!$A$7:$BK$412,Calc_Targetkreise!Z$5,FALSE)/1000/$H129</f>
        <v>0.3147148337</v>
      </c>
      <c r="AA129" s="61">
        <f>VLOOKUP(Calc_Targetkreise!$D129,EW_Erg_09_14_Kreise!$A$7:$BK$412,Calc_Targetkreise!AA$5,FALSE)/1000/$H129</f>
        <v>0.211706829</v>
      </c>
      <c r="AB129" s="61">
        <f>VLOOKUP($D129,EW_19_Kreise!$A$6:$CQ$406,Calc_Targetkreise!AB$5,FALSE)/1000/F129</f>
        <v>0.2428348794</v>
      </c>
      <c r="AC129" s="63">
        <f>VLOOKUP($D129,BW_17_Kreise!$B$7:$CC$410,Calc_Targetkreise!AC$5,FALSE)/1000/$G129</f>
        <v>0.106254585</v>
      </c>
      <c r="AD129" s="61">
        <f>VLOOKUP(Calc_Targetkreise!$D129,EW_Erg_09_14_Kreise!$A$7:$BK$412,Calc_Targetkreise!AD$5,FALSE)/1000/$H129</f>
        <v>0.1422704911</v>
      </c>
      <c r="AE129" s="62">
        <f>IF(AC129&lt;Master_sheet_Kriterien!$J$54,1,IF(AC129&lt;Master_sheet_Kriterien!$K$54,2,IF(AC129&lt;Master_sheet_Kriterien!$L$54,3,IF(AC129&lt;Master_sheet_Kriterien!$M$54,4,5))))</f>
        <v>4</v>
      </c>
      <c r="AF129" s="61">
        <f>VLOOKUP(Calc_Targetkreise!$D129,EW_Erg_09_14_Kreise!$A$7:$BK$412,Calc_Targetkreise!AF$5,FALSE)/1000/$H129</f>
        <v>0.1298153089</v>
      </c>
      <c r="AG129" s="63">
        <f>VLOOKUP($D129,BW_17_Kreise!$B$7:$CC$410,Calc_Targetkreise!AG$5,FALSE)/1000/$G129</f>
        <v>0.1103604137</v>
      </c>
      <c r="AH129" s="61">
        <f>VLOOKUP(Calc_Targetkreise!$D129,EW_Erg_09_14_Kreise!$A$7:$BK$412,Calc_Targetkreise!AH$5,FALSE)/1000/$H129</f>
        <v>0.03564579338</v>
      </c>
      <c r="AI129" s="61">
        <f>VLOOKUP(Calc_Targetkreise!$D129,EW_Erg_09_14_Kreise!$A$7:$BK$412,Calc_Targetkreise!AI$5,FALSE)/1000/$H129</f>
        <v>0.09045901776</v>
      </c>
      <c r="AJ129" s="63">
        <f>VLOOKUP($D129,BW_17_Kreise!$B$7:$CC$410,Calc_Targetkreise!AJ$5,FALSE)/1000/$G129</f>
        <v>0.07973235204</v>
      </c>
      <c r="AK129" s="61">
        <f>VLOOKUP(Calc_Targetkreise!$D129,EW_Erg_09_14_Kreise!$A$7:$BK$412,Calc_Targetkreise!AK$5,FALSE)/1000/$H129</f>
        <v>0.04936212791</v>
      </c>
      <c r="AL129" s="61">
        <f>VLOOKUP(Calc_Targetkreise!$D129,EW_Erg_09_14_Kreise!$A$7:$BK$412,Calc_Targetkreise!AL$5,FALSE)/1000/$H129</f>
        <v>0.02561911115</v>
      </c>
      <c r="AM129" s="61">
        <f>VLOOKUP($D129,EW_19_Kreise!$A$6:$CQ$406,Calc_Targetkreise!AM$5,FALSE)/1000/F129</f>
        <v>0.09282374768</v>
      </c>
      <c r="AN129" s="63">
        <f>VLOOKUP($D129,BW_17_Kreise!$B$7:$CC$410,Calc_Targetkreise!AN$5,FALSE)/1000/$G129</f>
        <v>0.1109934449</v>
      </c>
      <c r="AO129" s="61">
        <f>VLOOKUP(Calc_Targetkreise!$D129,EW_Erg_09_14_Kreise!$A$7:$BK$412,Calc_Targetkreise!AO$5,FALSE)/1000/$H129</f>
        <v>0.08275660802</v>
      </c>
      <c r="AP129" s="61">
        <f>VLOOKUP(Calc_Targetkreise!$D129,EW_Erg_09_14_Kreise!$A$7:$BK$412,Calc_Targetkreise!AP$5,FALSE)/1000/$H129</f>
        <v>0.0001250729592</v>
      </c>
      <c r="AQ129" s="61">
        <f t="shared" ref="AQ129:AR129" si="529">1-U129-Y129-AC129-AG129-AJ129-AN129</f>
        <v>0.04686797454</v>
      </c>
      <c r="AR129" s="61">
        <f t="shared" si="529"/>
        <v>0.08057825398</v>
      </c>
      <c r="AS129" s="61">
        <f t="shared" si="11"/>
        <v>0.198479011</v>
      </c>
      <c r="AT129" s="63">
        <f>VLOOKUP($D129,BW_17_Kreise!$B$7:$CC$410,Calc_Targetkreise!AT$5,FALSE)/1000/$G129</f>
        <v>0.005697280924</v>
      </c>
      <c r="AU129" s="61">
        <f>VLOOKUP(Calc_Targetkreise!$D129,EW_Erg_09_14_Kreise!$A$7:$BK$412,Calc_Targetkreise!AU$5,FALSE)/1000/$H129</f>
        <v>0.02072042025</v>
      </c>
      <c r="AV129" s="62">
        <f>IF(AU129&lt;Master_sheet_Kriterien!$J$44,1,IF(AU129&lt;Master_sheet_Kriterien!$K$44,2,IF(AU129&lt;Master_sheet_Kriterien!$L$44,3,IF(AU129&lt;Master_sheet_Kriterien!$M$44,4,5))))</f>
        <v>5</v>
      </c>
      <c r="AW129" s="61">
        <f>VLOOKUP(Calc_Targetkreise!$D129,EW_Erg_09_14_Kreise!$A$7:$BK$412,Calc_Targetkreise!AW$5,FALSE)/1000/$H129</f>
        <v>0.007691986992</v>
      </c>
      <c r="AX129" s="61">
        <f>VLOOKUP($D129,EW_19_Kreise!$A$6:$CQ$406,Calc_Targetkreise!AX$5,FALSE)/1000/F129</f>
        <v>0.006337662338</v>
      </c>
      <c r="AY129" s="62">
        <f>IF(AX129&lt;Master_sheet_Kriterien!$J$56,1,IF(AX129&lt;Master_sheet_Kriterien!$K$56,2,IF(AX129&lt;Master_sheet_Kriterien!$L$56,3,IF(AX129&lt;Master_sheet_Kriterien!$M$56,4,5))))</f>
        <v>4</v>
      </c>
      <c r="AZ129" s="64">
        <f>VLOOKUP($D129,EW_19_Kreise!$A$6:$CQ$406,Calc_Targetkreise!AZ$5,FALSE)</f>
        <v>854</v>
      </c>
      <c r="BA129" s="62">
        <f>IF(AZ129&lt;Master_sheet_Kriterien!$J$57,1,IF(AZ129&lt;Master_sheet_Kriterien!$K$57,2,IF(AZ129&lt;Master_sheet_Kriterien!$L$57,3,IF(AZ129&lt;Master_sheet_Kriterien!$M$56,4,5))))</f>
        <v>5</v>
      </c>
      <c r="BB129" s="59">
        <f>VLOOKUP($D129,Struktur_daten_BW_2017!$B$7:$AH$452,Calc_Targetkreise!BB$5,FALSE)</f>
        <v>441.8</v>
      </c>
      <c r="BC129" s="62">
        <f>IF(BB129&lt;Master_sheet_Kriterien!$J$8,1,IF(BB129&lt;Master_sheet_Kriterien!$K$8,2,IF(BB129&lt;Master_sheet_Kriterien!$L$8,3,IF(BB129&lt;Master_sheet_Kriterien!$M$8,4,5))))</f>
        <v>3</v>
      </c>
      <c r="BD129" s="65">
        <f t="shared" si="12"/>
        <v>26.6604</v>
      </c>
      <c r="BE129" s="62">
        <f>IF(BD129&lt;Master_sheet_Kriterien!$J$10,1,IF(BD129&lt;Master_sheet_Kriterien!$K$10,2,IF(BD129&lt;Master_sheet_Kriterien!$L$10,3,IF(BD129&lt;Master_sheet_Kriterien!$M$10,4,5))))</f>
        <v>4</v>
      </c>
      <c r="BF129" s="65">
        <f>VLOOKUP($D129,Struktur_daten_BW_2017!$B$7:$AH$452,Calc_Targetkreise!BF$5,FALSE)</f>
        <v>7.8</v>
      </c>
      <c r="BG129" s="62">
        <f>IF(BF129&lt;Master_sheet_Kriterien!$J$12,1,IF(BF129&lt;Master_sheet_Kriterien!$K$12,2,IF(BF129&lt;Master_sheet_Kriterien!$L$12,3,IF(BF129&lt;Master_sheet_Kriterien!$M$12,4,5))))</f>
        <v>3</v>
      </c>
      <c r="BH129" s="65">
        <f>VLOOKUP($D129,Struktur_daten_BW_2017!$B$7:$AH$452,Calc_Targetkreise!BH$5,FALSE)</f>
        <v>11.1</v>
      </c>
      <c r="BI129" s="62">
        <f>IF(BH129&lt;Master_sheet_Kriterien!$J$14,1,IF(BH129&lt;Master_sheet_Kriterien!$K$14,2,IF(BH129&lt;Master_sheet_Kriterien!$L$14,3,IF(BH129&lt;Master_sheet_Kriterien!$M$14,4,5))))</f>
        <v>2</v>
      </c>
      <c r="BJ129" s="65">
        <f>VLOOKUP($D129,Struktur_daten_BW_2017!$B$7:$AH$452,Calc_Targetkreise!BJ$5,FALSE)</f>
        <v>38.4</v>
      </c>
      <c r="BK129" s="62">
        <f>IF(BJ129&lt;Master_sheet_Kriterien!$J$16,1,IF(BJ129&lt;Master_sheet_Kriterien!$K$16,2,IF(BJ129&lt;Master_sheet_Kriterien!$L$16,3,IF(BJ129&lt;Master_sheet_Kriterien!$M$16,4,5))))</f>
        <v>5</v>
      </c>
      <c r="BL129" s="65">
        <f>VLOOKUP($D129,Struktur_daten_BW_2017!$B$7:$AH$452,Calc_Targetkreise!BL$5,FALSE)</f>
        <v>17.1</v>
      </c>
      <c r="BM129" s="62">
        <f>IF(BL129&lt;Master_sheet_Kriterien!$J$18,1,IF(BL129&lt;Master_sheet_Kriterien!$K$18,2,IF(BL129&lt;Master_sheet_Kriterien!$L$18,3,IF(BL129&lt;Master_sheet_Kriterien!$M$18,4,5))))</f>
        <v>4</v>
      </c>
      <c r="BN129" s="65">
        <f>VLOOKUP($D129,Struktur_daten_BW_2017!$B$7:$AH$452,Calc_Targetkreise!BN$5,FALSE)</f>
        <v>8.8</v>
      </c>
      <c r="BO129" s="62">
        <f>IF(BN129&lt;Master_sheet_Kriterien!$J$20,1,IF(BN129&lt;Master_sheet_Kriterien!$K$20,2,IF(BN129&lt;Master_sheet_Kriterien!$L$20,3,IF(BN129&lt;Master_sheet_Kriterien!$M$20,4,5))))</f>
        <v>1</v>
      </c>
      <c r="BP129" s="59">
        <f>VLOOKUP($D129,Struktur_daten_BW_2017!$B$7:$AH$452,Calc_Targetkreise!BP$5,FALSE)</f>
        <v>22135</v>
      </c>
      <c r="BQ129" s="62">
        <f>IF(BP129&lt;Master_sheet_Kriterien!$J$38,1,IF(BP129&lt;Master_sheet_Kriterien!$K$38,2,IF(BP129&lt;Master_sheet_Kriterien!$L$38,3,IF(BP129&lt;Master_sheet_Kriterien!$M$38,4,5))))</f>
        <v>4</v>
      </c>
      <c r="BR129" s="65">
        <f>VLOOKUP($D129,Struktur_daten_BW_2017!$B$7:$AH$452,Calc_Targetkreise!BR$5,FALSE)</f>
        <v>31.8</v>
      </c>
      <c r="BS129" s="62">
        <f>IF(BR129&lt;Master_sheet_Kriterien!$J$24,1,IF(BR129&lt;Master_sheet_Kriterien!$K$24,2,IF(BR129&lt;Master_sheet_Kriterien!$L$24,3,IF(BR129&lt;Master_sheet_Kriterien!$M$24,4,5))))</f>
        <v>2</v>
      </c>
      <c r="BT129" s="65">
        <f>VLOOKUP($D129,Struktur_daten_BW_2017!$B$7:$AH$452,Calc_Targetkreise!BT$5,FALSE)</f>
        <v>13.9</v>
      </c>
      <c r="BU129" s="62">
        <f>IF(BT129&lt;Master_sheet_Kriterien!$J$26,1,IF(BT129&lt;Master_sheet_Kriterien!$K$26,2,IF(BT129&lt;Master_sheet_Kriterien!$L$26,3,IF(BT129&lt;Master_sheet_Kriterien!$M$26,4,5))))</f>
        <v>3</v>
      </c>
      <c r="BV129" s="65">
        <f t="shared" si="13"/>
        <v>4.75102</v>
      </c>
      <c r="BW129" s="62">
        <f>IF(BV129&lt;Master_sheet_Kriterien!$J$28,1,IF(BV129&lt;Master_sheet_Kriterien!$K$28,2,IF(BV129&lt;Master_sheet_Kriterien!$L$28,3,IF(BV129&lt;Master_sheet_Kriterien!$M$28,4,5))))</f>
        <v>4</v>
      </c>
      <c r="BX129" s="65">
        <f>VLOOKUP($D129,Struktur_daten_BW_2017!$B$7:$AH$452,Calc_Targetkreise!BX$5,FALSE)</f>
        <v>26.61870504</v>
      </c>
      <c r="BY129" s="62">
        <f>IF(BX129&lt;Master_sheet_Kriterien!$J$30,1,IF(BX129&lt;Master_sheet_Kriterien!$K$30,2,IF(BX129&lt;Master_sheet_Kriterien!$L$30,3,IF(BX129&lt;Master_sheet_Kriterien!$M$30,4,5))))</f>
        <v>4</v>
      </c>
      <c r="BZ129" s="65">
        <f>CL129/1000</f>
        <v>5.804</v>
      </c>
      <c r="CA129" s="62">
        <f>IF(BZ129&lt;Master_sheet_Kriterien!$J$32,1,IF(BZ129&lt;Master_sheet_Kriterien!$K$32,2,IF(BZ129&lt;Master_sheet_Kriterien!$L$32,3,IF(BZ129&lt;Master_sheet_Kriterien!$M$32,4,5))))</f>
        <v>1</v>
      </c>
      <c r="CB129" s="65">
        <f>BZ129/CM129*100</f>
        <v>1.698069046</v>
      </c>
      <c r="CC129" s="62">
        <f>IF(CB129&lt;Master_sheet_Kriterien!$J$34,1,IF(CB129&lt;Master_sheet_Kriterien!$K$34,2,IF(CB129&lt;Master_sheet_Kriterien!$L$34,3,IF(CB129&lt;Master_sheet_Kriterien!$M$34,4,5))))</f>
        <v>1</v>
      </c>
      <c r="CD129" s="65">
        <f>100-VLOOKUP($D129,Struktur_daten_BW_2017!$B$7:$AH$452,Calc_Targetkreise!CD$5,FALSE)</f>
        <v>54.1</v>
      </c>
      <c r="CE129" s="62">
        <f>IF(CD129&lt;Master_sheet_Kriterien!$J$40,1,IF(CD129&lt;Master_sheet_Kriterien!$K$40,2,IF(CD129&lt;Master_sheet_Kriterien!$L$40,3,IF(CD129&lt;Master_sheet_Kriterien!$M$40,4,5))))</f>
        <v>4</v>
      </c>
      <c r="CF129" s="61"/>
      <c r="CG129" s="59">
        <f>VLOOKUP($D129,EW_19_Kreise!$A$6:$CQ$406,Calc_Targetkreise!CG$5,FALSE)/1000</f>
        <v>215.429</v>
      </c>
      <c r="CH129" s="59">
        <f>VLOOKUP($D129,BW_17_Kreise!$B$7:$CC$410,Calc_Targetkreise!CH$5,FALSE)/1000</f>
        <v>215.017</v>
      </c>
      <c r="CI129" s="59">
        <f>VLOOKUP($D129,EW_Erg_09_14_Kreise!$A$10:$BK$412,Calc_Targetkreise!CI$5,FALSE)/1000</f>
        <v>213.6</v>
      </c>
      <c r="CJ129" s="59">
        <f>VLOOKUP($D129,EW_Erg_09_14_Kreise!$A$10:$BK$412,Calc_Targetkreise!CJ$5,FALSE)/1000</f>
        <v>211.889</v>
      </c>
      <c r="CK129" s="59">
        <f>VLOOKUP($D129,EW_Erg_09_14_Kreise!$A$10:$BK$412,Calc_Targetkreise!CK$5,FALSE)/1000</f>
        <v>75.987</v>
      </c>
      <c r="CL129" s="45">
        <v>5804.0</v>
      </c>
      <c r="CM129" s="59">
        <f>VLOOKUP($D129,Struktur_daten_BW_2017!$B$7:$AH$452,Calc_Targetkreise!CM$5,FALSE)</f>
        <v>341.8</v>
      </c>
      <c r="CN129" s="66">
        <v>10.0</v>
      </c>
      <c r="CO129" s="67">
        <f t="shared" si="16"/>
        <v>0.02925687537</v>
      </c>
      <c r="CP129" s="62">
        <f>IF(CO129&lt;Master_sheet_Kriterien!$J$58,1,IF(CO129&lt;Master_sheet_Kriterien!$K$58,2,IF(CO129&lt;Master_sheet_Kriterien!$L$58,3,IF(CO129&lt;Master_sheet_Kriterien!$M$58,4,5))))</f>
        <v>1</v>
      </c>
      <c r="CQ129" s="66">
        <v>8.0</v>
      </c>
      <c r="CR129" s="67">
        <f t="shared" si="17"/>
        <v>0.02340550029</v>
      </c>
      <c r="CS129" s="62">
        <f>IF(CR129&lt;Master_sheet_Kriterien!$J$59,1,IF(CR129&lt;Master_sheet_Kriterien!$K$59,2,IF(CR129&lt;Master_sheet_Kriterien!$L$59,3,IF(CR129&lt;Master_sheet_Kriterien!$M$59,4,5))))</f>
        <v>1</v>
      </c>
      <c r="CT129" s="66">
        <v>2.0</v>
      </c>
      <c r="CU129" s="44"/>
      <c r="CV129" s="66">
        <v>0.0</v>
      </c>
      <c r="CW129" s="68"/>
      <c r="CY129" s="31">
        <f t="shared" si="18"/>
        <v>6432</v>
      </c>
      <c r="DB129" s="76" t="str">
        <f t="shared" si="19"/>
        <v>Darmstadt-Dieburg</v>
      </c>
      <c r="DC129" s="58">
        <f t="shared" si="20"/>
        <v>63</v>
      </c>
      <c r="DD129" s="77">
        <f t="shared" si="21"/>
        <v>190</v>
      </c>
      <c r="DE129" s="72">
        <f t="shared" si="22"/>
        <v>0.006337662338</v>
      </c>
      <c r="DG129" s="76" t="str">
        <f t="shared" si="23"/>
        <v>Darmstadt-Dieburg</v>
      </c>
      <c r="DH129" s="58" t="str">
        <f t="shared" si="24"/>
        <v>#REF!</v>
      </c>
      <c r="DI129" s="75">
        <f t="shared" si="25"/>
        <v>184.2925688</v>
      </c>
      <c r="DJ129" s="78">
        <f t="shared" si="26"/>
        <v>0.006337662338</v>
      </c>
      <c r="DK129" s="75"/>
      <c r="DL129" s="75"/>
      <c r="DM129" s="75"/>
      <c r="DN129" s="75"/>
      <c r="DO129" s="75"/>
      <c r="DP129" s="44"/>
    </row>
    <row r="130" ht="16.5" customHeight="1">
      <c r="A130" s="58">
        <f t="shared" si="5"/>
        <v>139</v>
      </c>
      <c r="B130" s="58">
        <f t="shared" si="6"/>
        <v>168</v>
      </c>
      <c r="C130" s="58" t="s">
        <v>281</v>
      </c>
      <c r="D130" s="58">
        <v>6433.0</v>
      </c>
      <c r="E130" s="58" t="s">
        <v>288</v>
      </c>
      <c r="F130" s="59">
        <f>VLOOKUP($D130,EW_19_Kreise!$A$6:$CQ$406,Calc_Targetkreise!F$5,FALSE)/1000</f>
        <v>99.674</v>
      </c>
      <c r="G130" s="59">
        <f>VLOOKUP($D130,BW_17_Kreise!$B$7:$CC$410,Calc_Targetkreise!G$5,FALSE)/1000</f>
        <v>131.18</v>
      </c>
      <c r="H130" s="59">
        <f>VLOOKUP($D130,EW_Erg_09_14_Kreise!$A$10:$BK$412,Calc_Targetkreise!H$5,FALSE)/1000</f>
        <v>72.565</v>
      </c>
      <c r="I130" s="60">
        <f t="shared" ref="I130:K130" si="530">F130/CG130</f>
        <v>0.5662845001</v>
      </c>
      <c r="J130" s="60">
        <f t="shared" si="530"/>
        <v>0.7507712031</v>
      </c>
      <c r="K130" s="60">
        <f t="shared" si="530"/>
        <v>0.4142523591</v>
      </c>
      <c r="L130" s="61">
        <f t="shared" ref="L130:M130" si="531">1-(T130+X130)</f>
        <v>0.5612998375</v>
      </c>
      <c r="M130" s="61">
        <f t="shared" si="531"/>
        <v>0.4414697362</v>
      </c>
      <c r="N130" s="62">
        <f>IF(L130&lt;Master_sheet_Kriterien!$J$46,1,IF(L130&lt;Master_sheet_Kriterien!$K$46,2,IF(L130&lt;Master_sheet_Kriterien!$L$46,3,IF(L130&lt;Master_sheet_Kriterien!$M$46,4,5))))</f>
        <v>5</v>
      </c>
      <c r="O130" s="62">
        <f>IF(M130&lt;Master_sheet_Kriterien!$J$46,1,IF(M130&lt;Master_sheet_Kriterien!$K$46,2,IF(M130&lt;Master_sheet_Kriterien!$L$46,3,IF(M130&lt;Master_sheet_Kriterien!$M$46,4,5))))</f>
        <v>3</v>
      </c>
      <c r="P130" s="61">
        <f t="shared" ref="P130:Q130" si="532">1-(T130+AM130)</f>
        <v>0.6569115316</v>
      </c>
      <c r="Q130" s="61">
        <f t="shared" si="532"/>
        <v>0.5739213295</v>
      </c>
      <c r="R130" s="62">
        <f>IF(P130&lt;Master_sheet_Kriterien!$J$46,1,IF(P130&lt;Master_sheet_Kriterien!$K$46,2,IF(P130&lt;Master_sheet_Kriterien!$L$46,3,IF(P130&lt;Master_sheet_Kriterien!$M$46,4,5))))</f>
        <v>5</v>
      </c>
      <c r="S130" s="62">
        <f>IF(Q130&lt;Master_sheet_Kriterien!$J$46,1,IF(Q130&lt;Master_sheet_Kriterien!$K$46,2,IF(Q130&lt;Master_sheet_Kriterien!$L$46,3,IF(Q130&lt;Master_sheet_Kriterien!$M$46,4,5))))</f>
        <v>5</v>
      </c>
      <c r="T130" s="61">
        <f>VLOOKUP($D130,EW_19_Kreise!$A$6:$CQ$406,Calc_Targetkreise!T$5,FALSE)/1000/F130</f>
        <v>0.2383971748</v>
      </c>
      <c r="U130" s="63">
        <f>VLOOKUP($D130,BW_17_Kreise!$B$7:$CC$410,Calc_Targetkreise!U$5,FALSE)/1000/$G130</f>
        <v>0.3045433755</v>
      </c>
      <c r="V130" s="61">
        <f>VLOOKUP(Calc_Targetkreise!$D130,EW_Erg_09_14_Kreise!$A$7:$BK$412,Calc_Targetkreise!V$5,FALSE)/1000/$H130</f>
        <v>0.2867498105</v>
      </c>
      <c r="W130" s="61">
        <f>VLOOKUP(Calc_Targetkreise!$D130,EW_Erg_09_14_Kreise!$A$7:$BK$412,Calc_Targetkreise!W$5,FALSE)/1000/CK130</f>
        <v>0.3383467113</v>
      </c>
      <c r="X130" s="61">
        <f>VLOOKUP($D130,EW_19_Kreise!$A$6:$CQ$406,Calc_Targetkreise!X$5,FALSE)/1000/F130</f>
        <v>0.2003029877</v>
      </c>
      <c r="Y130" s="63">
        <f>VLOOKUP($D130,BW_17_Kreise!$B$7:$CC$410,Calc_Targetkreise!Y$5,FALSE)/1000/$G130</f>
        <v>0.2539868882</v>
      </c>
      <c r="Z130" s="61">
        <f>VLOOKUP(Calc_Targetkreise!$D130,EW_Erg_09_14_Kreise!$A$7:$BK$412,Calc_Targetkreise!Z$5,FALSE)/1000/$H130</f>
        <v>0.3347619376</v>
      </c>
      <c r="AA130" s="61">
        <f>VLOOKUP(Calc_Targetkreise!$D130,EW_Erg_09_14_Kreise!$A$7:$BK$412,Calc_Targetkreise!AA$5,FALSE)/1000/$H130</f>
        <v>0.2354992076</v>
      </c>
      <c r="AB130" s="61">
        <f>VLOOKUP($D130,EW_19_Kreise!$A$6:$CQ$406,Calc_Targetkreise!AB$5,FALSE)/1000/F130</f>
        <v>0.2282240103</v>
      </c>
      <c r="AC130" s="63">
        <f>VLOOKUP($D130,BW_17_Kreise!$B$7:$CC$410,Calc_Targetkreise!AC$5,FALSE)/1000/$G130</f>
        <v>0.09042536972</v>
      </c>
      <c r="AD130" s="61">
        <f>VLOOKUP(Calc_Targetkreise!$D130,EW_Erg_09_14_Kreise!$A$7:$BK$412,Calc_Targetkreise!AD$5,FALSE)/1000/$H130</f>
        <v>0.1189829808</v>
      </c>
      <c r="AE130" s="62">
        <f>IF(AC130&lt;Master_sheet_Kriterien!$J$54,1,IF(AC130&lt;Master_sheet_Kriterien!$K$54,2,IF(AC130&lt;Master_sheet_Kriterien!$L$54,3,IF(AC130&lt;Master_sheet_Kriterien!$M$54,4,5))))</f>
        <v>3</v>
      </c>
      <c r="AF130" s="61">
        <f>VLOOKUP(Calc_Targetkreise!$D130,EW_Erg_09_14_Kreise!$A$7:$BK$412,Calc_Targetkreise!AF$5,FALSE)/1000/$H130</f>
        <v>0.1297319644</v>
      </c>
      <c r="AG130" s="63">
        <f>VLOOKUP($D130,BW_17_Kreise!$B$7:$CC$410,Calc_Targetkreise!AG$5,FALSE)/1000/$G130</f>
        <v>0.09639426742</v>
      </c>
      <c r="AH130" s="61">
        <f>VLOOKUP(Calc_Targetkreise!$D130,EW_Erg_09_14_Kreise!$A$7:$BK$412,Calc_Targetkreise!AH$5,FALSE)/1000/$H130</f>
        <v>0.03106180666</v>
      </c>
      <c r="AI130" s="61">
        <f>VLOOKUP(Calc_Targetkreise!$D130,EW_Erg_09_14_Kreise!$A$7:$BK$412,Calc_Targetkreise!AI$5,FALSE)/1000/$H130</f>
        <v>0.09102184249</v>
      </c>
      <c r="AJ130" s="63">
        <f>VLOOKUP($D130,BW_17_Kreise!$B$7:$CC$410,Calc_Targetkreise!AJ$5,FALSE)/1000/$G130</f>
        <v>0.08198658332</v>
      </c>
      <c r="AK130" s="61">
        <f>VLOOKUP(Calc_Targetkreise!$D130,EW_Erg_09_14_Kreise!$A$7:$BK$412,Calc_Targetkreise!AK$5,FALSE)/1000/$H130</f>
        <v>0.05557775787</v>
      </c>
      <c r="AL130" s="61">
        <f>VLOOKUP(Calc_Targetkreise!$D130,EW_Erg_09_14_Kreise!$A$7:$BK$412,Calc_Targetkreise!AL$5,FALSE)/1000/$H130</f>
        <v>0.03467236271</v>
      </c>
      <c r="AM130" s="61">
        <f>VLOOKUP($D130,EW_19_Kreise!$A$6:$CQ$406,Calc_Targetkreise!AM$5,FALSE)/1000/F130</f>
        <v>0.1046912936</v>
      </c>
      <c r="AN130" s="63">
        <f>VLOOKUP($D130,BW_17_Kreise!$B$7:$CC$410,Calc_Targetkreise!AN$5,FALSE)/1000/$G130</f>
        <v>0.121535295</v>
      </c>
      <c r="AO130" s="61">
        <f>VLOOKUP(Calc_Targetkreise!$D130,EW_Erg_09_14_Kreise!$A$7:$BK$412,Calc_Targetkreise!AO$5,FALSE)/1000/$H130</f>
        <v>0.09095293874</v>
      </c>
      <c r="AP130" s="61">
        <f>VLOOKUP(Calc_Targetkreise!$D130,EW_Erg_09_14_Kreise!$A$7:$BK$412,Calc_Targetkreise!AP$5,FALSE)/1000/$H130</f>
        <v>0.0001378074829</v>
      </c>
      <c r="AQ130" s="61">
        <f t="shared" ref="AQ130:AR130" si="533">1-U130-Y130-AC130-AG130-AJ130-AN130</f>
        <v>0.05112822077</v>
      </c>
      <c r="AR130" s="61">
        <f t="shared" si="533"/>
        <v>0.08191276786</v>
      </c>
      <c r="AS130" s="61">
        <f t="shared" si="11"/>
        <v>0.170590104</v>
      </c>
      <c r="AT130" s="63">
        <f>VLOOKUP($D130,BW_17_Kreise!$B$7:$CC$410,Calc_Targetkreise!AT$5,FALSE)/1000/$G130</f>
        <v>0.007333434975</v>
      </c>
      <c r="AU130" s="61">
        <f>VLOOKUP(Calc_Targetkreise!$D130,EW_Erg_09_14_Kreise!$A$7:$BK$412,Calc_Targetkreise!AU$5,FALSE)/1000/$H130</f>
        <v>0.01970647006</v>
      </c>
      <c r="AV130" s="62">
        <f>IF(AU130&lt;Master_sheet_Kriterien!$J$44,1,IF(AU130&lt;Master_sheet_Kriterien!$K$44,2,IF(AU130&lt;Master_sheet_Kriterien!$L$44,3,IF(AU130&lt;Master_sheet_Kriterien!$M$44,4,5))))</f>
        <v>5</v>
      </c>
      <c r="AW130" s="61">
        <f>VLOOKUP(Calc_Targetkreise!$D130,EW_Erg_09_14_Kreise!$A$7:$BK$412,Calc_Targetkreise!AW$5,FALSE)/1000/$H130</f>
        <v>0.008089299249</v>
      </c>
      <c r="AX130" s="61">
        <f>VLOOKUP($D130,EW_19_Kreise!$A$6:$CQ$406,Calc_Targetkreise!AX$5,FALSE)/1000/F130</f>
        <v>0.005788871722</v>
      </c>
      <c r="AY130" s="62">
        <f>IF(AX130&lt;Master_sheet_Kriterien!$J$56,1,IF(AX130&lt;Master_sheet_Kriterien!$K$56,2,IF(AX130&lt;Master_sheet_Kriterien!$L$56,3,IF(AX130&lt;Master_sheet_Kriterien!$M$56,4,5))))</f>
        <v>3</v>
      </c>
      <c r="AZ130" s="64">
        <f>VLOOKUP($D130,EW_19_Kreise!$A$6:$CQ$406,Calc_Targetkreise!AZ$5,FALSE)</f>
        <v>577</v>
      </c>
      <c r="BA130" s="62">
        <f>IF(AZ130&lt;Master_sheet_Kriterien!$J$57,1,IF(AZ130&lt;Master_sheet_Kriterien!$K$57,2,IF(AZ130&lt;Master_sheet_Kriterien!$L$57,3,IF(AZ130&lt;Master_sheet_Kriterien!$M$56,4,5))))</f>
        <v>5</v>
      </c>
      <c r="BB130" s="59">
        <f>VLOOKUP($D130,Struktur_daten_BW_2017!$B$7:$AH$452,Calc_Targetkreise!BB$5,FALSE)</f>
        <v>587.2</v>
      </c>
      <c r="BC130" s="62">
        <f>IF(BB130&lt;Master_sheet_Kriterien!$J$8,1,IF(BB130&lt;Master_sheet_Kriterien!$K$8,2,IF(BB130&lt;Master_sheet_Kriterien!$L$8,3,IF(BB130&lt;Master_sheet_Kriterien!$M$8,4,5))))</f>
        <v>4</v>
      </c>
      <c r="BD130" s="65">
        <f t="shared" si="12"/>
        <v>21.014</v>
      </c>
      <c r="BE130" s="62">
        <f>IF(BD130&lt;Master_sheet_Kriterien!$J$10,1,IF(BD130&lt;Master_sheet_Kriterien!$K$10,2,IF(BD130&lt;Master_sheet_Kriterien!$L$10,3,IF(BD130&lt;Master_sheet_Kriterien!$M$10,4,5))))</f>
        <v>2</v>
      </c>
      <c r="BF130" s="65">
        <f>VLOOKUP($D130,Struktur_daten_BW_2017!$B$7:$AH$452,Calc_Targetkreise!BF$5,FALSE)</f>
        <v>7.9</v>
      </c>
      <c r="BG130" s="62">
        <f>IF(BF130&lt;Master_sheet_Kriterien!$J$12,1,IF(BF130&lt;Master_sheet_Kriterien!$K$12,2,IF(BF130&lt;Master_sheet_Kriterien!$L$12,3,IF(BF130&lt;Master_sheet_Kriterien!$M$12,4,5))))</f>
        <v>3</v>
      </c>
      <c r="BH130" s="65">
        <f>VLOOKUP($D130,Struktur_daten_BW_2017!$B$7:$AH$452,Calc_Targetkreise!BH$5,FALSE)</f>
        <v>13</v>
      </c>
      <c r="BI130" s="62">
        <f>IF(BH130&lt;Master_sheet_Kriterien!$J$14,1,IF(BH130&lt;Master_sheet_Kriterien!$K$14,2,IF(BH130&lt;Master_sheet_Kriterien!$L$14,3,IF(BH130&lt;Master_sheet_Kriterien!$M$14,4,5))))</f>
        <v>4</v>
      </c>
      <c r="BJ130" s="65">
        <f>VLOOKUP($D130,Struktur_daten_BW_2017!$B$7:$AH$452,Calc_Targetkreise!BJ$5,FALSE)</f>
        <v>36.6</v>
      </c>
      <c r="BK130" s="62">
        <f>IF(BJ130&lt;Master_sheet_Kriterien!$J$16,1,IF(BJ130&lt;Master_sheet_Kriterien!$K$16,2,IF(BJ130&lt;Master_sheet_Kriterien!$L$16,3,IF(BJ130&lt;Master_sheet_Kriterien!$M$16,4,5))))</f>
        <v>4</v>
      </c>
      <c r="BL130" s="65">
        <f>VLOOKUP($D130,Struktur_daten_BW_2017!$B$7:$AH$452,Calc_Targetkreise!BL$5,FALSE)</f>
        <v>15.4</v>
      </c>
      <c r="BM130" s="62">
        <f>IF(BL130&lt;Master_sheet_Kriterien!$J$18,1,IF(BL130&lt;Master_sheet_Kriterien!$K$18,2,IF(BL130&lt;Master_sheet_Kriterien!$L$18,3,IF(BL130&lt;Master_sheet_Kriterien!$M$18,4,5))))</f>
        <v>2</v>
      </c>
      <c r="BN130" s="65">
        <f>VLOOKUP($D130,Struktur_daten_BW_2017!$B$7:$AH$452,Calc_Targetkreise!BN$5,FALSE)</f>
        <v>9.5</v>
      </c>
      <c r="BO130" s="62">
        <f>IF(BN130&lt;Master_sheet_Kriterien!$J$20,1,IF(BN130&lt;Master_sheet_Kriterien!$K$20,2,IF(BN130&lt;Master_sheet_Kriterien!$L$20,3,IF(BN130&lt;Master_sheet_Kriterien!$M$20,4,5))))</f>
        <v>1</v>
      </c>
      <c r="BP130" s="59">
        <f>VLOOKUP($D130,Struktur_daten_BW_2017!$B$7:$AH$452,Calc_Targetkreise!BP$5,FALSE)</f>
        <v>20066</v>
      </c>
      <c r="BQ130" s="62">
        <f>IF(BP130&lt;Master_sheet_Kriterien!$J$38,1,IF(BP130&lt;Master_sheet_Kriterien!$K$38,2,IF(BP130&lt;Master_sheet_Kriterien!$L$38,3,IF(BP130&lt;Master_sheet_Kriterien!$M$38,4,5))))</f>
        <v>2</v>
      </c>
      <c r="BR130" s="65">
        <f>VLOOKUP($D130,Struktur_daten_BW_2017!$B$7:$AH$452,Calc_Targetkreise!BR$5,FALSE)</f>
        <v>33.1</v>
      </c>
      <c r="BS130" s="62">
        <f>IF(BR130&lt;Master_sheet_Kriterien!$J$24,1,IF(BR130&lt;Master_sheet_Kriterien!$K$24,2,IF(BR130&lt;Master_sheet_Kriterien!$L$24,3,IF(BR130&lt;Master_sheet_Kriterien!$M$24,4,5))))</f>
        <v>3</v>
      </c>
      <c r="BT130" s="65">
        <f>VLOOKUP($D130,Struktur_daten_BW_2017!$B$7:$AH$452,Calc_Targetkreise!BT$5,FALSE)</f>
        <v>11</v>
      </c>
      <c r="BU130" s="62">
        <f>IF(BT130&lt;Master_sheet_Kriterien!$J$26,1,IF(BT130&lt;Master_sheet_Kriterien!$K$26,2,IF(BT130&lt;Master_sheet_Kriterien!$L$26,3,IF(BT130&lt;Master_sheet_Kriterien!$M$26,4,5))))</f>
        <v>2</v>
      </c>
      <c r="BV130" s="65">
        <f t="shared" si="13"/>
        <v>2.926</v>
      </c>
      <c r="BW130" s="62">
        <f>IF(BV130&lt;Master_sheet_Kriterien!$J$28,1,IF(BV130&lt;Master_sheet_Kriterien!$K$28,2,IF(BV130&lt;Master_sheet_Kriterien!$L$28,3,IF(BV130&lt;Master_sheet_Kriterien!$M$28,4,5))))</f>
        <v>1</v>
      </c>
      <c r="BX130" s="65">
        <f>VLOOKUP($D130,Struktur_daten_BW_2017!$B$7:$AH$452,Calc_Targetkreise!BX$5,FALSE)</f>
        <v>17.27272727</v>
      </c>
      <c r="BY130" s="62">
        <f>IF(BX130&lt;Master_sheet_Kriterien!$J$30,1,IF(BX130&lt;Master_sheet_Kriterien!$K$30,2,IF(BX130&lt;Master_sheet_Kriterien!$L$30,3,IF(BX130&lt;Master_sheet_Kriterien!$M$30,4,5))))</f>
        <v>2</v>
      </c>
      <c r="BZ130" s="65"/>
      <c r="CA130" s="62">
        <f>IF(BZ130&lt;Master_sheet_Kriterien!$J$32,1,IF(BZ130&lt;Master_sheet_Kriterien!$K$32,2,IF(BZ130&lt;Master_sheet_Kriterien!$L$32,3,IF(BZ130&lt;Master_sheet_Kriterien!$M$32,4,5))))</f>
        <v>1</v>
      </c>
      <c r="CB130" s="65"/>
      <c r="CC130" s="62">
        <f>IF(CB130&lt;Master_sheet_Kriterien!$J$34,1,IF(CB130&lt;Master_sheet_Kriterien!$K$34,2,IF(CB130&lt;Master_sheet_Kriterien!$L$34,3,IF(CB130&lt;Master_sheet_Kriterien!$M$34,4,5))))</f>
        <v>1</v>
      </c>
      <c r="CD130" s="65">
        <f>100-VLOOKUP($D130,Struktur_daten_BW_2017!$B$7:$AH$452,Calc_Targetkreise!CD$5,FALSE)</f>
        <v>50.3</v>
      </c>
      <c r="CE130" s="62">
        <f>IF(CD130&lt;Master_sheet_Kriterien!$J$40,1,IF(CD130&lt;Master_sheet_Kriterien!$K$40,2,IF(CD130&lt;Master_sheet_Kriterien!$L$40,3,IF(CD130&lt;Master_sheet_Kriterien!$M$40,4,5))))</f>
        <v>3</v>
      </c>
      <c r="CF130" s="61"/>
      <c r="CG130" s="59">
        <f>VLOOKUP($D130,EW_19_Kreise!$A$6:$CQ$406,Calc_Targetkreise!CG$5,FALSE)/1000</f>
        <v>176.014</v>
      </c>
      <c r="CH130" s="59">
        <f>VLOOKUP($D130,BW_17_Kreise!$B$7:$CC$410,Calc_Targetkreise!CH$5,FALSE)/1000</f>
        <v>174.727</v>
      </c>
      <c r="CI130" s="59">
        <f>VLOOKUP($D130,EW_Erg_09_14_Kreise!$A$10:$BK$412,Calc_Targetkreise!CI$5,FALSE)/1000</f>
        <v>175.171</v>
      </c>
      <c r="CJ130" s="59">
        <f>VLOOKUP($D130,EW_Erg_09_14_Kreise!$A$10:$BK$412,Calc_Targetkreise!CJ$5,FALSE)/1000</f>
        <v>172.776</v>
      </c>
      <c r="CK130" s="59">
        <f>VLOOKUP($D130,EW_Erg_09_14_Kreise!$A$10:$BK$412,Calc_Targetkreise!CK$5,FALSE)/1000</f>
        <v>62.167</v>
      </c>
      <c r="CL130" s="45"/>
      <c r="CM130" s="59">
        <f>VLOOKUP($D130,Struktur_daten_BW_2017!$B$7:$AH$452,Calc_Targetkreise!CM$5,FALSE)</f>
        <v>266</v>
      </c>
      <c r="CN130" s="66">
        <v>6.0</v>
      </c>
      <c r="CO130" s="67">
        <f t="shared" si="16"/>
        <v>0.02255639098</v>
      </c>
      <c r="CP130" s="62">
        <f>IF(CO130&lt;Master_sheet_Kriterien!$J$58,1,IF(CO130&lt;Master_sheet_Kriterien!$K$58,2,IF(CO130&lt;Master_sheet_Kriterien!$L$58,3,IF(CO130&lt;Master_sheet_Kriterien!$M$58,4,5))))</f>
        <v>1</v>
      </c>
      <c r="CQ130" s="66">
        <v>3.0</v>
      </c>
      <c r="CR130" s="67">
        <f t="shared" si="17"/>
        <v>0.01127819549</v>
      </c>
      <c r="CS130" s="62">
        <f>IF(CR130&lt;Master_sheet_Kriterien!$J$59,1,IF(CR130&lt;Master_sheet_Kriterien!$K$59,2,IF(CR130&lt;Master_sheet_Kriterien!$L$59,3,IF(CR130&lt;Master_sheet_Kriterien!$M$59,4,5))))</f>
        <v>1</v>
      </c>
      <c r="CT130" s="66">
        <v>3.0</v>
      </c>
      <c r="CU130" s="44"/>
      <c r="CV130" s="66">
        <v>0.0</v>
      </c>
      <c r="CW130" s="68"/>
      <c r="CY130" s="31">
        <f t="shared" si="18"/>
        <v>6433</v>
      </c>
      <c r="DB130" s="76" t="str">
        <f t="shared" si="19"/>
        <v>Groß-Gerau</v>
      </c>
      <c r="DC130" s="58">
        <f t="shared" si="20"/>
        <v>139</v>
      </c>
      <c r="DD130" s="77">
        <f t="shared" si="21"/>
        <v>168</v>
      </c>
      <c r="DE130" s="72">
        <f t="shared" si="22"/>
        <v>0.005788871722</v>
      </c>
      <c r="DG130" s="76" t="str">
        <f t="shared" si="23"/>
        <v>Groß-Gerau</v>
      </c>
      <c r="DH130" s="58" t="str">
        <f t="shared" si="24"/>
        <v>#REF!</v>
      </c>
      <c r="DI130" s="75">
        <f t="shared" si="25"/>
        <v>162.2255639</v>
      </c>
      <c r="DJ130" s="78">
        <f t="shared" si="26"/>
        <v>0.005788871722</v>
      </c>
      <c r="DK130" s="75"/>
      <c r="DL130" s="75"/>
      <c r="DM130" s="75"/>
      <c r="DN130" s="75"/>
      <c r="DO130" s="75"/>
      <c r="DP130" s="44"/>
    </row>
    <row r="131" ht="16.5" customHeight="1">
      <c r="A131" s="58">
        <f t="shared" si="5"/>
        <v>72</v>
      </c>
      <c r="B131" s="58">
        <f t="shared" si="6"/>
        <v>186</v>
      </c>
      <c r="C131" s="58" t="s">
        <v>281</v>
      </c>
      <c r="D131" s="58">
        <v>6434.0</v>
      </c>
      <c r="E131" s="58" t="s">
        <v>289</v>
      </c>
      <c r="F131" s="59">
        <f>VLOOKUP($D131,EW_19_Kreise!$A$6:$CQ$406,Calc_Targetkreise!F$5,FALSE)/1000</f>
        <v>106.41</v>
      </c>
      <c r="G131" s="59">
        <f>VLOOKUP($D131,BW_17_Kreise!$B$7:$CC$410,Calc_Targetkreise!G$5,FALSE)/1000</f>
        <v>134.1</v>
      </c>
      <c r="H131" s="59">
        <f>VLOOKUP($D131,EW_Erg_09_14_Kreise!$A$10:$BK$412,Calc_Targetkreise!H$5,FALSE)/1000</f>
        <v>82.571</v>
      </c>
      <c r="I131" s="60">
        <f t="shared" ref="I131:K131" si="534">F131/CG131</f>
        <v>0.6474675688</v>
      </c>
      <c r="J131" s="60">
        <f t="shared" si="534"/>
        <v>0.8128750682</v>
      </c>
      <c r="K131" s="60">
        <f t="shared" si="534"/>
        <v>0.499924319</v>
      </c>
      <c r="L131" s="61">
        <f t="shared" ref="L131:M131" si="535">1-(T131+X131)</f>
        <v>0.5629358143</v>
      </c>
      <c r="M131" s="61">
        <f t="shared" si="535"/>
        <v>0.4851677852</v>
      </c>
      <c r="N131" s="62">
        <f>IF(L131&lt;Master_sheet_Kriterien!$J$46,1,IF(L131&lt;Master_sheet_Kriterien!$K$46,2,IF(L131&lt;Master_sheet_Kriterien!$L$46,3,IF(L131&lt;Master_sheet_Kriterien!$M$46,4,5))))</f>
        <v>5</v>
      </c>
      <c r="O131" s="62">
        <f>IF(M131&lt;Master_sheet_Kriterien!$J$46,1,IF(M131&lt;Master_sheet_Kriterien!$K$46,2,IF(M131&lt;Master_sheet_Kriterien!$L$46,3,IF(M131&lt;Master_sheet_Kriterien!$M$46,4,5))))</f>
        <v>4</v>
      </c>
      <c r="P131" s="61">
        <f t="shared" ref="P131:Q131" si="536">1-(T131+AM131)</f>
        <v>0.6112959308</v>
      </c>
      <c r="Q131" s="61">
        <f t="shared" si="536"/>
        <v>0.5581506339</v>
      </c>
      <c r="R131" s="62">
        <f>IF(P131&lt;Master_sheet_Kriterien!$J$46,1,IF(P131&lt;Master_sheet_Kriterien!$K$46,2,IF(P131&lt;Master_sheet_Kriterien!$L$46,3,IF(P131&lt;Master_sheet_Kriterien!$M$46,4,5))))</f>
        <v>5</v>
      </c>
      <c r="S131" s="62">
        <f>IF(Q131&lt;Master_sheet_Kriterien!$J$46,1,IF(Q131&lt;Master_sheet_Kriterien!$K$46,2,IF(Q131&lt;Master_sheet_Kriterien!$L$46,3,IF(Q131&lt;Master_sheet_Kriterien!$M$46,4,5))))</f>
        <v>5</v>
      </c>
      <c r="T131" s="61">
        <f>VLOOKUP($D131,EW_19_Kreise!$A$6:$CQ$406,Calc_Targetkreise!T$5,FALSE)/1000/F131</f>
        <v>0.302574946</v>
      </c>
      <c r="U131" s="63">
        <f>VLOOKUP($D131,BW_17_Kreise!$B$7:$CC$410,Calc_Targetkreise!U$5,FALSE)/1000/$G131</f>
        <v>0.3398284862</v>
      </c>
      <c r="V131" s="61">
        <f>VLOOKUP(Calc_Targetkreise!$D131,EW_Erg_09_14_Kreise!$A$7:$BK$412,Calc_Targetkreise!V$5,FALSE)/1000/$H131</f>
        <v>0.3465017985</v>
      </c>
      <c r="W131" s="61">
        <f>VLOOKUP(Calc_Targetkreise!$D131,EW_Erg_09_14_Kreise!$A$7:$BK$412,Calc_Targetkreise!W$5,FALSE)/1000/CK131</f>
        <v>0.4035808361</v>
      </c>
      <c r="X131" s="61">
        <f>VLOOKUP($D131,EW_19_Kreise!$A$6:$CQ$406,Calc_Targetkreise!X$5,FALSE)/1000/F131</f>
        <v>0.1344892397</v>
      </c>
      <c r="Y131" s="63">
        <f>VLOOKUP($D131,BW_17_Kreise!$B$7:$CC$410,Calc_Targetkreise!Y$5,FALSE)/1000/$G131</f>
        <v>0.1750037286</v>
      </c>
      <c r="Z131" s="61">
        <f>VLOOKUP(Calc_Targetkreise!$D131,EW_Erg_09_14_Kreise!$A$7:$BK$412,Calc_Targetkreise!Z$5,FALSE)/1000/$H131</f>
        <v>0.2435116445</v>
      </c>
      <c r="AA131" s="61">
        <f>VLOOKUP(Calc_Targetkreise!$D131,EW_Erg_09_14_Kreise!$A$7:$BK$412,Calc_Targetkreise!AA$5,FALSE)/1000/$H131</f>
        <v>0.1570890506</v>
      </c>
      <c r="AB131" s="61">
        <f>VLOOKUP($D131,EW_19_Kreise!$A$6:$CQ$406,Calc_Targetkreise!AB$5,FALSE)/1000/F131</f>
        <v>0.2561601353</v>
      </c>
      <c r="AC131" s="63">
        <f>VLOOKUP($D131,BW_17_Kreise!$B$7:$CC$410,Calc_Targetkreise!AC$5,FALSE)/1000/$G131</f>
        <v>0.1071812081</v>
      </c>
      <c r="AD131" s="61">
        <f>VLOOKUP(Calc_Targetkreise!$D131,EW_Erg_09_14_Kreise!$A$7:$BK$412,Calc_Targetkreise!AD$5,FALSE)/1000/$H131</f>
        <v>0.127090625</v>
      </c>
      <c r="AE131" s="62">
        <f>IF(AC131&lt;Master_sheet_Kriterien!$J$54,1,IF(AC131&lt;Master_sheet_Kriterien!$K$54,2,IF(AC131&lt;Master_sheet_Kriterien!$L$54,3,IF(AC131&lt;Master_sheet_Kriterien!$M$54,4,5))))</f>
        <v>4</v>
      </c>
      <c r="AF131" s="61">
        <f>VLOOKUP(Calc_Targetkreise!$D131,EW_Erg_09_14_Kreise!$A$7:$BK$412,Calc_Targetkreise!AF$5,FALSE)/1000/$H131</f>
        <v>0.1412723595</v>
      </c>
      <c r="AG131" s="63">
        <f>VLOOKUP($D131,BW_17_Kreise!$B$7:$CC$410,Calc_Targetkreise!AG$5,FALSE)/1000/$G131</f>
        <v>0.1765398956</v>
      </c>
      <c r="AH131" s="61">
        <f>VLOOKUP(Calc_Targetkreise!$D131,EW_Erg_09_14_Kreise!$A$7:$BK$412,Calc_Targetkreise!AH$5,FALSE)/1000/$H131</f>
        <v>0.07490523307</v>
      </c>
      <c r="AI131" s="61">
        <f>VLOOKUP(Calc_Targetkreise!$D131,EW_Erg_09_14_Kreise!$A$7:$BK$412,Calc_Targetkreise!AI$5,FALSE)/1000/$H131</f>
        <v>0.1639437575</v>
      </c>
      <c r="AJ131" s="63">
        <f>VLOOKUP($D131,BW_17_Kreise!$B$7:$CC$410,Calc_Targetkreise!AJ$5,FALSE)/1000/$G131</f>
        <v>0.06278896346</v>
      </c>
      <c r="AK131" s="61">
        <f>VLOOKUP(Calc_Targetkreise!$D131,EW_Erg_09_14_Kreise!$A$7:$BK$412,Calc_Targetkreise!AK$5,FALSE)/1000/$H131</f>
        <v>0.04059536641</v>
      </c>
      <c r="AL131" s="61">
        <f>VLOOKUP(Calc_Targetkreise!$D131,EW_Erg_09_14_Kreise!$A$7:$BK$412,Calc_Targetkreise!AL$5,FALSE)/1000/$H131</f>
        <v>0.02606241901</v>
      </c>
      <c r="AM131" s="61">
        <f>VLOOKUP($D131,EW_19_Kreise!$A$6:$CQ$406,Calc_Targetkreise!AM$5,FALSE)/1000/F131</f>
        <v>0.0861291232</v>
      </c>
      <c r="AN131" s="63">
        <f>VLOOKUP($D131,BW_17_Kreise!$B$7:$CC$410,Calc_Targetkreise!AN$5,FALSE)/1000/$G131</f>
        <v>0.1020208799</v>
      </c>
      <c r="AO131" s="61">
        <f>VLOOKUP(Calc_Targetkreise!$D131,EW_Erg_09_14_Kreise!$A$7:$BK$412,Calc_Targetkreise!AO$5,FALSE)/1000/$H131</f>
        <v>0.1077375834</v>
      </c>
      <c r="AP131" s="61">
        <f>VLOOKUP(Calc_Targetkreise!$D131,EW_Erg_09_14_Kreise!$A$7:$BK$412,Calc_Targetkreise!AP$5,FALSE)/1000/$H131</f>
        <v>0.0001816618425</v>
      </c>
      <c r="AQ131" s="61">
        <f t="shared" ref="AQ131:AR131" si="537">1-U131-Y131-AC131-AG131-AJ131-AN131</f>
        <v>0.03663683818</v>
      </c>
      <c r="AR131" s="61">
        <f t="shared" si="537"/>
        <v>0.05965774909</v>
      </c>
      <c r="AS131" s="61">
        <f t="shared" si="11"/>
        <v>0.1078699153</v>
      </c>
      <c r="AT131" s="63">
        <f>VLOOKUP($D131,BW_17_Kreise!$B$7:$CC$410,Calc_Targetkreise!AT$5,FALSE)/1000/$G131</f>
        <v>0.003057419836</v>
      </c>
      <c r="AU131" s="61">
        <f>VLOOKUP(Calc_Targetkreise!$D131,EW_Erg_09_14_Kreise!$A$7:$BK$412,Calc_Targetkreise!AU$5,FALSE)/1000/$H131</f>
        <v>0.01123881266</v>
      </c>
      <c r="AV131" s="62">
        <f>IF(AU131&lt;Master_sheet_Kriterien!$J$44,1,IF(AU131&lt;Master_sheet_Kriterien!$K$44,2,IF(AU131&lt;Master_sheet_Kriterien!$L$44,3,IF(AU131&lt;Master_sheet_Kriterien!$M$44,4,5))))</f>
        <v>3</v>
      </c>
      <c r="AW131" s="61">
        <f>VLOOKUP(Calc_Targetkreise!$D131,EW_Erg_09_14_Kreise!$A$7:$BK$412,Calc_Targetkreise!AW$5,FALSE)/1000/$H131</f>
        <v>0.007278584491</v>
      </c>
      <c r="AX131" s="61">
        <f>VLOOKUP($D131,EW_19_Kreise!$A$6:$CQ$406,Calc_Targetkreise!AX$5,FALSE)/1000/F131</f>
        <v>0.008542430223</v>
      </c>
      <c r="AY131" s="62">
        <f>IF(AX131&lt;Master_sheet_Kriterien!$J$56,1,IF(AX131&lt;Master_sheet_Kriterien!$K$56,2,IF(AX131&lt;Master_sheet_Kriterien!$L$56,3,IF(AX131&lt;Master_sheet_Kriterien!$M$56,4,5))))</f>
        <v>4</v>
      </c>
      <c r="AZ131" s="64">
        <f>VLOOKUP($D131,EW_19_Kreise!$A$6:$CQ$406,Calc_Targetkreise!AZ$5,FALSE)</f>
        <v>909</v>
      </c>
      <c r="BA131" s="62">
        <f>IF(AZ131&lt;Master_sheet_Kriterien!$J$57,1,IF(AZ131&lt;Master_sheet_Kriterien!$K$57,2,IF(AZ131&lt;Master_sheet_Kriterien!$L$57,3,IF(AZ131&lt;Master_sheet_Kriterien!$M$56,4,5))))</f>
        <v>5</v>
      </c>
      <c r="BB131" s="59">
        <f>VLOOKUP($D131,Struktur_daten_BW_2017!$B$7:$AH$452,Calc_Targetkreise!BB$5,FALSE)</f>
        <v>308</v>
      </c>
      <c r="BC131" s="62">
        <f>IF(BB131&lt;Master_sheet_Kriterien!$J$8,1,IF(BB131&lt;Master_sheet_Kriterien!$K$8,2,IF(BB131&lt;Master_sheet_Kriterien!$L$8,3,IF(BB131&lt;Master_sheet_Kriterien!$M$8,4,5))))</f>
        <v>3</v>
      </c>
      <c r="BD131" s="65">
        <f t="shared" si="12"/>
        <v>17.7713</v>
      </c>
      <c r="BE131" s="62">
        <f>IF(BD131&lt;Master_sheet_Kriterien!$J$10,1,IF(BD131&lt;Master_sheet_Kriterien!$K$10,2,IF(BD131&lt;Master_sheet_Kriterien!$L$10,3,IF(BD131&lt;Master_sheet_Kriterien!$M$10,4,5))))</f>
        <v>1</v>
      </c>
      <c r="BF131" s="65">
        <f>VLOOKUP($D131,Struktur_daten_BW_2017!$B$7:$AH$452,Calc_Targetkreise!BF$5,FALSE)</f>
        <v>7.1</v>
      </c>
      <c r="BG131" s="62">
        <f>IF(BF131&lt;Master_sheet_Kriterien!$J$12,1,IF(BF131&lt;Master_sheet_Kriterien!$K$12,2,IF(BF131&lt;Master_sheet_Kriterien!$L$12,3,IF(BF131&lt;Master_sheet_Kriterien!$M$12,4,5))))</f>
        <v>1</v>
      </c>
      <c r="BH131" s="65">
        <f>VLOOKUP($D131,Struktur_daten_BW_2017!$B$7:$AH$452,Calc_Targetkreise!BH$5,FALSE)</f>
        <v>10.2</v>
      </c>
      <c r="BI131" s="62">
        <f>IF(BH131&lt;Master_sheet_Kriterien!$J$14,1,IF(BH131&lt;Master_sheet_Kriterien!$K$14,2,IF(BH131&lt;Master_sheet_Kriterien!$L$14,3,IF(BH131&lt;Master_sheet_Kriterien!$M$14,4,5))))</f>
        <v>1</v>
      </c>
      <c r="BJ131" s="65">
        <f>VLOOKUP($D131,Struktur_daten_BW_2017!$B$7:$AH$452,Calc_Targetkreise!BJ$5,FALSE)</f>
        <v>37.5</v>
      </c>
      <c r="BK131" s="62">
        <f>IF(BJ131&lt;Master_sheet_Kriterien!$J$16,1,IF(BJ131&lt;Master_sheet_Kriterien!$K$16,2,IF(BJ131&lt;Master_sheet_Kriterien!$L$16,3,IF(BJ131&lt;Master_sheet_Kriterien!$M$16,4,5))))</f>
        <v>5</v>
      </c>
      <c r="BL131" s="65">
        <f>VLOOKUP($D131,Struktur_daten_BW_2017!$B$7:$AH$452,Calc_Targetkreise!BL$5,FALSE)</f>
        <v>16.9</v>
      </c>
      <c r="BM131" s="62">
        <f>IF(BL131&lt;Master_sheet_Kriterien!$J$18,1,IF(BL131&lt;Master_sheet_Kriterien!$K$18,2,IF(BL131&lt;Master_sheet_Kriterien!$L$18,3,IF(BL131&lt;Master_sheet_Kriterien!$M$18,4,5))))</f>
        <v>4</v>
      </c>
      <c r="BN131" s="65">
        <f>VLOOKUP($D131,Struktur_daten_BW_2017!$B$7:$AH$452,Calc_Targetkreise!BN$5,FALSE)</f>
        <v>11</v>
      </c>
      <c r="BO131" s="62">
        <f>IF(BN131&lt;Master_sheet_Kriterien!$J$20,1,IF(BN131&lt;Master_sheet_Kriterien!$K$20,2,IF(BN131&lt;Master_sheet_Kriterien!$L$20,3,IF(BN131&lt;Master_sheet_Kriterien!$M$20,4,5))))</f>
        <v>4</v>
      </c>
      <c r="BP131" s="59">
        <f>VLOOKUP($D131,Struktur_daten_BW_2017!$B$7:$AH$452,Calc_Targetkreise!BP$5,FALSE)</f>
        <v>27206</v>
      </c>
      <c r="BQ131" s="62">
        <f>IF(BP131&lt;Master_sheet_Kriterien!$J$38,1,IF(BP131&lt;Master_sheet_Kriterien!$K$38,2,IF(BP131&lt;Master_sheet_Kriterien!$L$38,3,IF(BP131&lt;Master_sheet_Kriterien!$M$38,4,5))))</f>
        <v>5</v>
      </c>
      <c r="BR131" s="65">
        <f>VLOOKUP($D131,Struktur_daten_BW_2017!$B$7:$AH$452,Calc_Targetkreise!BR$5,FALSE)</f>
        <v>47.5</v>
      </c>
      <c r="BS131" s="62">
        <f>IF(BR131&lt;Master_sheet_Kriterien!$J$24,1,IF(BR131&lt;Master_sheet_Kriterien!$K$24,2,IF(BR131&lt;Master_sheet_Kriterien!$L$24,3,IF(BR131&lt;Master_sheet_Kriterien!$M$24,4,5))))</f>
        <v>5</v>
      </c>
      <c r="BT131" s="65">
        <f>VLOOKUP($D131,Struktur_daten_BW_2017!$B$7:$AH$452,Calc_Targetkreise!BT$5,FALSE)</f>
        <v>13.2</v>
      </c>
      <c r="BU131" s="62">
        <f>IF(BT131&lt;Master_sheet_Kriterien!$J$26,1,IF(BT131&lt;Master_sheet_Kriterien!$K$26,2,IF(BT131&lt;Master_sheet_Kriterien!$L$26,3,IF(BT131&lt;Master_sheet_Kriterien!$M$26,4,5))))</f>
        <v>3</v>
      </c>
      <c r="BV131" s="65">
        <f t="shared" si="13"/>
        <v>3.30396</v>
      </c>
      <c r="BW131" s="62">
        <f>IF(BV131&lt;Master_sheet_Kriterien!$J$28,1,IF(BV131&lt;Master_sheet_Kriterien!$K$28,2,IF(BV131&lt;Master_sheet_Kriterien!$L$28,3,IF(BV131&lt;Master_sheet_Kriterien!$M$28,4,5))))</f>
        <v>2</v>
      </c>
      <c r="BX131" s="65">
        <f>VLOOKUP($D131,Struktur_daten_BW_2017!$B$7:$AH$452,Calc_Targetkreise!BX$5,FALSE)</f>
        <v>25.75757576</v>
      </c>
      <c r="BY131" s="62">
        <f>IF(BX131&lt;Master_sheet_Kriterien!$J$30,1,IF(BX131&lt;Master_sheet_Kriterien!$K$30,2,IF(BX131&lt;Master_sheet_Kriterien!$L$30,3,IF(BX131&lt;Master_sheet_Kriterien!$M$30,4,5))))</f>
        <v>4</v>
      </c>
      <c r="BZ131" s="65"/>
      <c r="CA131" s="62">
        <f>IF(BZ131&lt;Master_sheet_Kriterien!$J$32,1,IF(BZ131&lt;Master_sheet_Kriterien!$K$32,2,IF(BZ131&lt;Master_sheet_Kriterien!$L$32,3,IF(BZ131&lt;Master_sheet_Kriterien!$M$32,4,5))))</f>
        <v>1</v>
      </c>
      <c r="CB131" s="65"/>
      <c r="CC131" s="62">
        <f>IF(CB131&lt;Master_sheet_Kriterien!$J$34,1,IF(CB131&lt;Master_sheet_Kriterien!$K$34,2,IF(CB131&lt;Master_sheet_Kriterien!$L$34,3,IF(CB131&lt;Master_sheet_Kriterien!$M$34,4,5))))</f>
        <v>1</v>
      </c>
      <c r="CD131" s="65">
        <f>100-VLOOKUP($D131,Struktur_daten_BW_2017!$B$7:$AH$452,Calc_Targetkreise!CD$5,FALSE)</f>
        <v>43.3</v>
      </c>
      <c r="CE131" s="62">
        <f>IF(CD131&lt;Master_sheet_Kriterien!$J$40,1,IF(CD131&lt;Master_sheet_Kriterien!$K$40,2,IF(CD131&lt;Master_sheet_Kriterien!$L$40,3,IF(CD131&lt;Master_sheet_Kriterien!$M$40,4,5))))</f>
        <v>2</v>
      </c>
      <c r="CF131" s="61"/>
      <c r="CG131" s="59">
        <f>VLOOKUP($D131,EW_19_Kreise!$A$6:$CQ$406,Calc_Targetkreise!CG$5,FALSE)/1000</f>
        <v>164.348</v>
      </c>
      <c r="CH131" s="59">
        <f>VLOOKUP($D131,BW_17_Kreise!$B$7:$CC$410,Calc_Targetkreise!CH$5,FALSE)/1000</f>
        <v>164.97</v>
      </c>
      <c r="CI131" s="59">
        <f>VLOOKUP($D131,EW_Erg_09_14_Kreise!$A$10:$BK$412,Calc_Targetkreise!CI$5,FALSE)/1000</f>
        <v>165.167</v>
      </c>
      <c r="CJ131" s="59">
        <f>VLOOKUP($D131,EW_Erg_09_14_Kreise!$A$10:$BK$412,Calc_Targetkreise!CJ$5,FALSE)/1000</f>
        <v>164.675</v>
      </c>
      <c r="CK131" s="59">
        <f>VLOOKUP($D131,EW_Erg_09_14_Kreise!$A$10:$BK$412,Calc_Targetkreise!CK$5,FALSE)/1000</f>
        <v>76.686</v>
      </c>
      <c r="CL131" s="45"/>
      <c r="CM131" s="59">
        <f>VLOOKUP($D131,Struktur_daten_BW_2017!$B$7:$AH$452,Calc_Targetkreise!CM$5,FALSE)</f>
        <v>250.3</v>
      </c>
      <c r="CN131" s="66">
        <v>14.0</v>
      </c>
      <c r="CO131" s="67">
        <f t="shared" si="16"/>
        <v>0.05593288054</v>
      </c>
      <c r="CP131" s="62">
        <f>IF(CO131&lt;Master_sheet_Kriterien!$J$58,1,IF(CO131&lt;Master_sheet_Kriterien!$K$58,2,IF(CO131&lt;Master_sheet_Kriterien!$L$58,3,IF(CO131&lt;Master_sheet_Kriterien!$M$58,4,5))))</f>
        <v>2</v>
      </c>
      <c r="CQ131" s="66">
        <v>11.0</v>
      </c>
      <c r="CR131" s="67">
        <f t="shared" si="17"/>
        <v>0.04394726328</v>
      </c>
      <c r="CS131" s="62">
        <f>IF(CR131&lt;Master_sheet_Kriterien!$J$59,1,IF(CR131&lt;Master_sheet_Kriterien!$K$59,2,IF(CR131&lt;Master_sheet_Kriterien!$L$59,3,IF(CR131&lt;Master_sheet_Kriterien!$M$59,4,5))))</f>
        <v>1</v>
      </c>
      <c r="CT131" s="66">
        <v>3.0</v>
      </c>
      <c r="CU131" s="44"/>
      <c r="CV131" s="66">
        <v>0.0</v>
      </c>
      <c r="CW131" s="68"/>
      <c r="CY131" s="31">
        <f t="shared" si="18"/>
        <v>6434</v>
      </c>
      <c r="DB131" s="76" t="str">
        <f t="shared" si="19"/>
        <v>Hochtaunuskreis</v>
      </c>
      <c r="DC131" s="58">
        <f t="shared" si="20"/>
        <v>72</v>
      </c>
      <c r="DD131" s="77">
        <f t="shared" si="21"/>
        <v>186</v>
      </c>
      <c r="DE131" s="72">
        <f t="shared" si="22"/>
        <v>0.008542430223</v>
      </c>
      <c r="DG131" s="76" t="str">
        <f t="shared" si="23"/>
        <v>Hochtaunuskreis</v>
      </c>
      <c r="DH131" s="58" t="str">
        <f t="shared" si="24"/>
        <v>#REF!</v>
      </c>
      <c r="DI131" s="75">
        <f t="shared" si="25"/>
        <v>177.5593288</v>
      </c>
      <c r="DJ131" s="78">
        <f t="shared" si="26"/>
        <v>0.008542430223</v>
      </c>
      <c r="DK131" s="75"/>
      <c r="DL131" s="75"/>
      <c r="DM131" s="75"/>
      <c r="DN131" s="75"/>
      <c r="DO131" s="75"/>
      <c r="DP131" s="44"/>
    </row>
    <row r="132" ht="16.5" customHeight="1">
      <c r="A132" s="58">
        <f t="shared" si="5"/>
        <v>92</v>
      </c>
      <c r="B132" s="58">
        <f t="shared" si="6"/>
        <v>181</v>
      </c>
      <c r="C132" s="58" t="s">
        <v>281</v>
      </c>
      <c r="D132" s="58">
        <v>6435.0</v>
      </c>
      <c r="E132" s="58" t="s">
        <v>290</v>
      </c>
      <c r="F132" s="59">
        <f>VLOOKUP($D132,EW_19_Kreise!$A$6:$CQ$406,Calc_Targetkreise!F$5,FALSE)/1000</f>
        <v>166.279</v>
      </c>
      <c r="G132" s="59">
        <f>VLOOKUP($D132,BW_17_Kreise!$B$7:$CC$410,Calc_Targetkreise!G$5,FALSE)/1000</f>
        <v>226.181</v>
      </c>
      <c r="H132" s="59">
        <f>VLOOKUP($D132,EW_Erg_09_14_Kreise!$A$10:$BK$412,Calc_Targetkreise!H$5,FALSE)/1000</f>
        <v>118.262</v>
      </c>
      <c r="I132" s="60">
        <f t="shared" ref="I132:K132" si="538">F132/CG132</f>
        <v>0.5558883804</v>
      </c>
      <c r="J132" s="60">
        <f t="shared" si="538"/>
        <v>0.7550919574</v>
      </c>
      <c r="K132" s="60">
        <f t="shared" si="538"/>
        <v>0.3932066112</v>
      </c>
      <c r="L132" s="61">
        <f t="shared" ref="L132:M132" si="539">1-(T132+X132)</f>
        <v>0.5580620523</v>
      </c>
      <c r="M132" s="61">
        <f t="shared" si="539"/>
        <v>0.4580977182</v>
      </c>
      <c r="N132" s="62">
        <f>IF(L132&lt;Master_sheet_Kriterien!$J$46,1,IF(L132&lt;Master_sheet_Kriterien!$K$46,2,IF(L132&lt;Master_sheet_Kriterien!$L$46,3,IF(L132&lt;Master_sheet_Kriterien!$M$46,4,5))))</f>
        <v>5</v>
      </c>
      <c r="O132" s="62">
        <f>IF(M132&lt;Master_sheet_Kriterien!$J$46,1,IF(M132&lt;Master_sheet_Kriterien!$K$46,2,IF(M132&lt;Master_sheet_Kriterien!$L$46,3,IF(M132&lt;Master_sheet_Kriterien!$M$46,4,5))))</f>
        <v>3</v>
      </c>
      <c r="P132" s="61">
        <f t="shared" ref="P132:Q132" si="540">1-(T132+AM132)</f>
        <v>0.6121759212</v>
      </c>
      <c r="Q132" s="61">
        <f t="shared" si="540"/>
        <v>0.5443118564</v>
      </c>
      <c r="R132" s="62">
        <f>IF(P132&lt;Master_sheet_Kriterien!$J$46,1,IF(P132&lt;Master_sheet_Kriterien!$K$46,2,IF(P132&lt;Master_sheet_Kriterien!$L$46,3,IF(P132&lt;Master_sheet_Kriterien!$M$46,4,5))))</f>
        <v>5</v>
      </c>
      <c r="S132" s="62">
        <f>IF(Q132&lt;Master_sheet_Kriterien!$J$46,1,IF(Q132&lt;Master_sheet_Kriterien!$K$46,2,IF(Q132&lt;Master_sheet_Kriterien!$L$46,3,IF(Q132&lt;Master_sheet_Kriterien!$M$46,4,5))))</f>
        <v>5</v>
      </c>
      <c r="T132" s="61">
        <f>VLOOKUP($D132,EW_19_Kreise!$A$6:$CQ$406,Calc_Targetkreise!T$5,FALSE)/1000/F132</f>
        <v>0.2631601104</v>
      </c>
      <c r="U132" s="63">
        <f>VLOOKUP($D132,BW_17_Kreise!$B$7:$CC$410,Calc_Targetkreise!U$5,FALSE)/1000/$G132</f>
        <v>0.30859356</v>
      </c>
      <c r="V132" s="61">
        <f>VLOOKUP(Calc_Targetkreise!$D132,EW_Erg_09_14_Kreise!$A$7:$BK$412,Calc_Targetkreise!V$5,FALSE)/1000/$H132</f>
        <v>0.3162131538</v>
      </c>
      <c r="W132" s="61">
        <f>VLOOKUP(Calc_Targetkreise!$D132,EW_Erg_09_14_Kreise!$A$7:$BK$412,Calc_Targetkreise!W$5,FALSE)/1000/CK132</f>
        <v>0.3817981357</v>
      </c>
      <c r="X132" s="61">
        <f>VLOOKUP($D132,EW_19_Kreise!$A$6:$CQ$406,Calc_Targetkreise!X$5,FALSE)/1000/F132</f>
        <v>0.1787778372</v>
      </c>
      <c r="Y132" s="63">
        <f>VLOOKUP($D132,BW_17_Kreise!$B$7:$CC$410,Calc_Targetkreise!Y$5,FALSE)/1000/$G132</f>
        <v>0.2333087218</v>
      </c>
      <c r="Z132" s="61">
        <f>VLOOKUP(Calc_Targetkreise!$D132,EW_Erg_09_14_Kreise!$A$7:$BK$412,Calc_Targetkreise!Z$5,FALSE)/1000/$H132</f>
        <v>0.2994452994</v>
      </c>
      <c r="AA132" s="61">
        <f>VLOOKUP(Calc_Targetkreise!$D132,EW_Erg_09_14_Kreise!$A$7:$BK$412,Calc_Targetkreise!AA$5,FALSE)/1000/$H132</f>
        <v>0.200537789</v>
      </c>
      <c r="AB132" s="61">
        <f>VLOOKUP($D132,EW_19_Kreise!$A$6:$CQ$406,Calc_Targetkreise!AB$5,FALSE)/1000/F132</f>
        <v>0.2088598079</v>
      </c>
      <c r="AC132" s="63">
        <f>VLOOKUP($D132,BW_17_Kreise!$B$7:$CC$410,Calc_Targetkreise!AC$5,FALSE)/1000/$G132</f>
        <v>0.07940985317</v>
      </c>
      <c r="AD132" s="61">
        <f>VLOOKUP(Calc_Targetkreise!$D132,EW_Erg_09_14_Kreise!$A$7:$BK$412,Calc_Targetkreise!AD$5,FALSE)/1000/$H132</f>
        <v>0.1062217788</v>
      </c>
      <c r="AE132" s="62">
        <f>IF(AC132&lt;Master_sheet_Kriterien!$J$54,1,IF(AC132&lt;Master_sheet_Kriterien!$K$54,2,IF(AC132&lt;Master_sheet_Kriterien!$L$54,3,IF(AC132&lt;Master_sheet_Kriterien!$M$54,4,5))))</f>
        <v>2</v>
      </c>
      <c r="AF132" s="61">
        <f>VLOOKUP(Calc_Targetkreise!$D132,EW_Erg_09_14_Kreise!$A$7:$BK$412,Calc_Targetkreise!AF$5,FALSE)/1000/$H132</f>
        <v>0.1073125772</v>
      </c>
      <c r="AG132" s="63">
        <f>VLOOKUP($D132,BW_17_Kreise!$B$7:$CC$410,Calc_Targetkreise!AG$5,FALSE)/1000/$G132</f>
        <v>0.1099119732</v>
      </c>
      <c r="AH132" s="61">
        <f>VLOOKUP(Calc_Targetkreise!$D132,EW_Erg_09_14_Kreise!$A$7:$BK$412,Calc_Targetkreise!AH$5,FALSE)/1000/$H132</f>
        <v>0.03477025587</v>
      </c>
      <c r="AI132" s="61">
        <f>VLOOKUP(Calc_Targetkreise!$D132,EW_Erg_09_14_Kreise!$A$7:$BK$412,Calc_Targetkreise!AI$5,FALSE)/1000/$H132</f>
        <v>0.1075662512</v>
      </c>
      <c r="AJ132" s="63">
        <f>VLOOKUP($D132,BW_17_Kreise!$B$7:$CC$410,Calc_Targetkreise!AJ$5,FALSE)/1000/$G132</f>
        <v>0.07132340913</v>
      </c>
      <c r="AK132" s="61">
        <f>VLOOKUP(Calc_Targetkreise!$D132,EW_Erg_09_14_Kreise!$A$7:$BK$412,Calc_Targetkreise!AK$5,FALSE)/1000/$H132</f>
        <v>0.05169877053</v>
      </c>
      <c r="AL132" s="61">
        <f>VLOOKUP(Calc_Targetkreise!$D132,EW_Erg_09_14_Kreise!$A$7:$BK$412,Calc_Targetkreise!AL$5,FALSE)/1000/$H132</f>
        <v>0.03253792427</v>
      </c>
      <c r="AM132" s="61">
        <f>VLOOKUP($D132,EW_19_Kreise!$A$6:$CQ$406,Calc_Targetkreise!AM$5,FALSE)/1000/F132</f>
        <v>0.1246639684</v>
      </c>
      <c r="AN132" s="63">
        <f>VLOOKUP($D132,BW_17_Kreise!$B$7:$CC$410,Calc_Targetkreise!AN$5,FALSE)/1000/$G132</f>
        <v>0.1470945835</v>
      </c>
      <c r="AO132" s="61">
        <f>VLOOKUP(Calc_Targetkreise!$D132,EW_Erg_09_14_Kreise!$A$7:$BK$412,Calc_Targetkreise!AO$5,FALSE)/1000/$H132</f>
        <v>0.1061456765</v>
      </c>
      <c r="AP132" s="61">
        <f>VLOOKUP(Calc_Targetkreise!$D132,EW_Erg_09_14_Kreise!$A$7:$BK$412,Calc_Targetkreise!AP$5,FALSE)/1000/$H132</f>
        <v>0.0001099254198</v>
      </c>
      <c r="AQ132" s="61">
        <f t="shared" ref="AQ132:AR132" si="541">1-U132-Y132-AC132-AG132-AJ132-AN132</f>
        <v>0.0503578992</v>
      </c>
      <c r="AR132" s="61">
        <f t="shared" si="541"/>
        <v>0.08550506503</v>
      </c>
      <c r="AS132" s="61">
        <f t="shared" si="11"/>
        <v>0.1701373973</v>
      </c>
      <c r="AT132" s="63">
        <f>VLOOKUP($D132,BW_17_Kreise!$B$7:$CC$410,Calc_Targetkreise!AT$5,FALSE)/1000/$G132</f>
        <v>0.00412943616</v>
      </c>
      <c r="AU132" s="61">
        <f>VLOOKUP(Calc_Targetkreise!$D132,EW_Erg_09_14_Kreise!$A$7:$BK$412,Calc_Targetkreise!AU$5,FALSE)/1000/$H132</f>
        <v>0.01350391504</v>
      </c>
      <c r="AV132" s="62">
        <f>IF(AU132&lt;Master_sheet_Kriterien!$J$44,1,IF(AU132&lt;Master_sheet_Kriterien!$K$44,2,IF(AU132&lt;Master_sheet_Kriterien!$L$44,3,IF(AU132&lt;Master_sheet_Kriterien!$M$44,4,5))))</f>
        <v>4</v>
      </c>
      <c r="AW132" s="61">
        <f>VLOOKUP(Calc_Targetkreise!$D132,EW_Erg_09_14_Kreise!$A$7:$BK$412,Calc_Targetkreise!AW$5,FALSE)/1000/$H132</f>
        <v>0.006451776564</v>
      </c>
      <c r="AX132" s="61">
        <f>VLOOKUP($D132,EW_19_Kreise!$A$6:$CQ$406,Calc_Targetkreise!AX$5,FALSE)/1000/F132</f>
        <v>0.005316365867</v>
      </c>
      <c r="AY132" s="62">
        <f>IF(AX132&lt;Master_sheet_Kriterien!$J$56,1,IF(AX132&lt;Master_sheet_Kriterien!$K$56,2,IF(AX132&lt;Master_sheet_Kriterien!$L$56,3,IF(AX132&lt;Master_sheet_Kriterien!$M$56,4,5))))</f>
        <v>3</v>
      </c>
      <c r="AZ132" s="64">
        <f>VLOOKUP($D132,EW_19_Kreise!$A$6:$CQ$406,Calc_Targetkreise!AZ$5,FALSE)</f>
        <v>884</v>
      </c>
      <c r="BA132" s="62">
        <f>IF(AZ132&lt;Master_sheet_Kriterien!$J$57,1,IF(AZ132&lt;Master_sheet_Kriterien!$K$57,2,IF(AZ132&lt;Master_sheet_Kriterien!$L$57,3,IF(AZ132&lt;Master_sheet_Kriterien!$M$56,4,5))))</f>
        <v>5</v>
      </c>
      <c r="BB132" s="59">
        <f>VLOOKUP($D132,Struktur_daten_BW_2017!$B$7:$AH$452,Calc_Targetkreise!BB$5,FALSE)</f>
        <v>443.066886</v>
      </c>
      <c r="BC132" s="62">
        <f>IF(BB132&lt;Master_sheet_Kriterien!$J$8,1,IF(BB132&lt;Master_sheet_Kriterien!$K$8,2,IF(BB132&lt;Master_sheet_Kriterien!$L$8,3,IF(BB132&lt;Master_sheet_Kriterien!$M$8,4,5))))</f>
        <v>3</v>
      </c>
      <c r="BD132" s="65">
        <f t="shared" si="12"/>
        <v>37.20805678</v>
      </c>
      <c r="BE132" s="62">
        <f>IF(BD132&lt;Master_sheet_Kriterien!$J$10,1,IF(BD132&lt;Master_sheet_Kriterien!$K$10,2,IF(BD132&lt;Master_sheet_Kriterien!$L$10,3,IF(BD132&lt;Master_sheet_Kriterien!$M$10,4,5))))</f>
        <v>5</v>
      </c>
      <c r="BF132" s="65">
        <f>VLOOKUP($D132,Struktur_daten_BW_2017!$B$7:$AH$452,Calc_Targetkreise!BF$5,FALSE)</f>
        <v>7.649682726</v>
      </c>
      <c r="BG132" s="62">
        <f>IF(BF132&lt;Master_sheet_Kriterien!$J$12,1,IF(BF132&lt;Master_sheet_Kriterien!$K$12,2,IF(BF132&lt;Master_sheet_Kriterien!$L$12,3,IF(BF132&lt;Master_sheet_Kriterien!$M$12,4,5))))</f>
        <v>2</v>
      </c>
      <c r="BH132" s="65">
        <f>VLOOKUP($D132,Struktur_daten_BW_2017!$B$7:$AH$452,Calc_Targetkreise!BH$5,FALSE)</f>
        <v>11.45116334</v>
      </c>
      <c r="BI132" s="62">
        <f>IF(BH132&lt;Master_sheet_Kriterien!$J$14,1,IF(BH132&lt;Master_sheet_Kriterien!$K$14,2,IF(BH132&lt;Master_sheet_Kriterien!$L$14,3,IF(BH132&lt;Master_sheet_Kriterien!$M$14,4,5))))</f>
        <v>3</v>
      </c>
      <c r="BJ132" s="65">
        <f>VLOOKUP($D132,Struktur_daten_BW_2017!$B$7:$AH$452,Calc_Targetkreise!BJ$5,FALSE)</f>
        <v>36.89978848</v>
      </c>
      <c r="BK132" s="62">
        <f>IF(BJ132&lt;Master_sheet_Kriterien!$J$16,1,IF(BJ132&lt;Master_sheet_Kriterien!$K$16,2,IF(BJ132&lt;Master_sheet_Kriterien!$L$16,3,IF(BJ132&lt;Master_sheet_Kriterien!$M$16,4,5))))</f>
        <v>4</v>
      </c>
      <c r="BL132" s="65">
        <f>VLOOKUP($D132,Struktur_daten_BW_2017!$B$7:$AH$452,Calc_Targetkreise!BL$5,FALSE)</f>
        <v>16.94925969</v>
      </c>
      <c r="BM132" s="62">
        <f>IF(BL132&lt;Master_sheet_Kriterien!$J$18,1,IF(BL132&lt;Master_sheet_Kriterien!$K$18,2,IF(BL132&lt;Master_sheet_Kriterien!$L$18,3,IF(BL132&lt;Master_sheet_Kriterien!$M$18,4,5))))</f>
        <v>4</v>
      </c>
      <c r="BN132" s="65">
        <f>VLOOKUP($D132,Struktur_daten_BW_2017!$B$7:$AH$452,Calc_Targetkreise!BN$5,FALSE)</f>
        <v>10.4987309</v>
      </c>
      <c r="BO132" s="62">
        <f>IF(BN132&lt;Master_sheet_Kriterien!$J$20,1,IF(BN132&lt;Master_sheet_Kriterien!$K$20,2,IF(BN132&lt;Master_sheet_Kriterien!$L$20,3,IF(BN132&lt;Master_sheet_Kriterien!$M$20,4,5))))</f>
        <v>2</v>
      </c>
      <c r="BP132" s="59">
        <f>VLOOKUP($D132,Struktur_daten_BW_2017!$B$7:$AH$452,Calc_Targetkreise!BP$5,FALSE)</f>
        <v>21752.48202</v>
      </c>
      <c r="BQ132" s="62">
        <f>IF(BP132&lt;Master_sheet_Kriterien!$J$38,1,IF(BP132&lt;Master_sheet_Kriterien!$K$38,2,IF(BP132&lt;Master_sheet_Kriterien!$L$38,3,IF(BP132&lt;Master_sheet_Kriterien!$M$38,4,5))))</f>
        <v>4</v>
      </c>
      <c r="BR132" s="65">
        <f>VLOOKUP($D132,Struktur_daten_BW_2017!$B$7:$AH$452,Calc_Targetkreise!BR$5,FALSE)</f>
        <v>34.89576968</v>
      </c>
      <c r="BS132" s="62">
        <f>IF(BR132&lt;Master_sheet_Kriterien!$J$24,1,IF(BR132&lt;Master_sheet_Kriterien!$K$24,2,IF(BR132&lt;Master_sheet_Kriterien!$L$24,3,IF(BR132&lt;Master_sheet_Kriterien!$M$24,4,5))))</f>
        <v>3</v>
      </c>
      <c r="BT132" s="65">
        <f>VLOOKUP($D132,Struktur_daten_BW_2017!$B$7:$AH$452,Calc_Targetkreise!BT$5,FALSE)</f>
        <v>13.05010576</v>
      </c>
      <c r="BU132" s="62">
        <f>IF(BT132&lt;Master_sheet_Kriterien!$J$26,1,IF(BT132&lt;Master_sheet_Kriterien!$K$26,2,IF(BT132&lt;Master_sheet_Kriterien!$L$26,3,IF(BT132&lt;Master_sheet_Kriterien!$M$26,4,5))))</f>
        <v>3</v>
      </c>
      <c r="BV132" s="65">
        <f t="shared" si="13"/>
        <v>6.347571441</v>
      </c>
      <c r="BW132" s="62">
        <f>IF(BV132&lt;Master_sheet_Kriterien!$J$28,1,IF(BV132&lt;Master_sheet_Kriterien!$K$28,2,IF(BV132&lt;Master_sheet_Kriterien!$L$28,3,IF(BV132&lt;Master_sheet_Kriterien!$M$28,4,5))))</f>
        <v>5</v>
      </c>
      <c r="BX132" s="65">
        <f>VLOOKUP($D132,Struktur_daten_BW_2017!$B$7:$AH$452,Calc_Targetkreise!BX$5,FALSE)</f>
        <v>28.73783051</v>
      </c>
      <c r="BY132" s="62">
        <f>IF(BX132&lt;Master_sheet_Kriterien!$J$30,1,IF(BX132&lt;Master_sheet_Kriterien!$K$30,2,IF(BX132&lt;Master_sheet_Kriterien!$L$30,3,IF(BX132&lt;Master_sheet_Kriterien!$M$30,4,5))))</f>
        <v>4</v>
      </c>
      <c r="BZ132" s="65"/>
      <c r="CA132" s="62">
        <f>IF(BZ132&lt;Master_sheet_Kriterien!$J$32,1,IF(BZ132&lt;Master_sheet_Kriterien!$K$32,2,IF(BZ132&lt;Master_sheet_Kriterien!$L$32,3,IF(BZ132&lt;Master_sheet_Kriterien!$M$32,4,5))))</f>
        <v>1</v>
      </c>
      <c r="CB132" s="65"/>
      <c r="CC132" s="62">
        <f>IF(CB132&lt;Master_sheet_Kriterien!$J$34,1,IF(CB132&lt;Master_sheet_Kriterien!$K$34,2,IF(CB132&lt;Master_sheet_Kriterien!$L$34,3,IF(CB132&lt;Master_sheet_Kriterien!$M$34,4,5))))</f>
        <v>1</v>
      </c>
      <c r="CD132" s="65">
        <f>100-VLOOKUP($D132,Struktur_daten_BW_2017!$B$7:$AH$452,Calc_Targetkreise!CD$5,FALSE)</f>
        <v>42.41459459</v>
      </c>
      <c r="CE132" s="62">
        <f>IF(CD132&lt;Master_sheet_Kriterien!$J$40,1,IF(CD132&lt;Master_sheet_Kriterien!$K$40,2,IF(CD132&lt;Master_sheet_Kriterien!$L$40,3,IF(CD132&lt;Master_sheet_Kriterien!$M$40,4,5))))</f>
        <v>2</v>
      </c>
      <c r="CF132" s="61"/>
      <c r="CG132" s="59">
        <f>VLOOKUP($D132,EW_19_Kreise!$A$6:$CQ$406,Calc_Targetkreise!CG$5,FALSE)/1000</f>
        <v>299.123</v>
      </c>
      <c r="CH132" s="59">
        <f>VLOOKUP($D132,BW_17_Kreise!$B$7:$CC$410,Calc_Targetkreise!CH$5,FALSE)/1000</f>
        <v>299.541</v>
      </c>
      <c r="CI132" s="59">
        <f>VLOOKUP($D132,EW_Erg_09_14_Kreise!$A$10:$BK$412,Calc_Targetkreise!CI$5,FALSE)/1000</f>
        <v>300.763</v>
      </c>
      <c r="CJ132" s="59">
        <f>VLOOKUP($D132,EW_Erg_09_14_Kreise!$A$10:$BK$412,Calc_Targetkreise!CJ$5,FALSE)/1000</f>
        <v>299.597</v>
      </c>
      <c r="CK132" s="59">
        <f>VLOOKUP($D132,EW_Erg_09_14_Kreise!$A$10:$BK$412,Calc_Targetkreise!CK$5,FALSE)/1000</f>
        <v>99.77</v>
      </c>
      <c r="CL132" s="45"/>
      <c r="CM132" s="59">
        <f>VLOOKUP($D132,Struktur_daten_BW_2017!$B$7:$AH$452,Calc_Targetkreise!CM$5,FALSE)</f>
        <v>486.4</v>
      </c>
      <c r="CN132" s="66">
        <v>10.0</v>
      </c>
      <c r="CO132" s="67">
        <f t="shared" si="16"/>
        <v>0.02055921053</v>
      </c>
      <c r="CP132" s="62">
        <f>IF(CO132&lt;Master_sheet_Kriterien!$J$58,1,IF(CO132&lt;Master_sheet_Kriterien!$K$58,2,IF(CO132&lt;Master_sheet_Kriterien!$L$58,3,IF(CO132&lt;Master_sheet_Kriterien!$M$58,4,5))))</f>
        <v>1</v>
      </c>
      <c r="CQ132" s="66">
        <v>8.0</v>
      </c>
      <c r="CR132" s="67">
        <f t="shared" si="17"/>
        <v>0.01644736842</v>
      </c>
      <c r="CS132" s="62">
        <f>IF(CR132&lt;Master_sheet_Kriterien!$J$59,1,IF(CR132&lt;Master_sheet_Kriterien!$K$59,2,IF(CR132&lt;Master_sheet_Kriterien!$L$59,3,IF(CR132&lt;Master_sheet_Kriterien!$M$59,4,5))))</f>
        <v>1</v>
      </c>
      <c r="CT132" s="66">
        <v>2.0</v>
      </c>
      <c r="CU132" s="44"/>
      <c r="CV132" s="66">
        <v>0.0</v>
      </c>
      <c r="CW132" s="68"/>
      <c r="CY132" s="31">
        <f t="shared" si="18"/>
        <v>6435</v>
      </c>
      <c r="DB132" s="76" t="str">
        <f t="shared" si="19"/>
        <v>Main-Kinzig-Kreis</v>
      </c>
      <c r="DC132" s="58">
        <f t="shared" si="20"/>
        <v>92</v>
      </c>
      <c r="DD132" s="77">
        <f t="shared" si="21"/>
        <v>181</v>
      </c>
      <c r="DE132" s="72">
        <f t="shared" si="22"/>
        <v>0.005316365867</v>
      </c>
      <c r="DG132" s="76" t="str">
        <f t="shared" si="23"/>
        <v>Main-Kinzig-Kreis</v>
      </c>
      <c r="DH132" s="58" t="str">
        <f t="shared" si="24"/>
        <v>#REF!</v>
      </c>
      <c r="DI132" s="75">
        <f t="shared" si="25"/>
        <v>175.2055921</v>
      </c>
      <c r="DJ132" s="78">
        <f t="shared" si="26"/>
        <v>0.005316365867</v>
      </c>
      <c r="DK132" s="75"/>
      <c r="DL132" s="75"/>
      <c r="DM132" s="75"/>
      <c r="DN132" s="75"/>
      <c r="DO132" s="75"/>
      <c r="DP132" s="44"/>
    </row>
    <row r="133" ht="16.5" customHeight="1">
      <c r="A133" s="58">
        <f t="shared" si="5"/>
        <v>73</v>
      </c>
      <c r="B133" s="58">
        <f t="shared" si="6"/>
        <v>186</v>
      </c>
      <c r="C133" s="58" t="s">
        <v>281</v>
      </c>
      <c r="D133" s="58">
        <v>6436.0</v>
      </c>
      <c r="E133" s="58" t="s">
        <v>291</v>
      </c>
      <c r="F133" s="59">
        <f>VLOOKUP($D133,EW_19_Kreise!$A$6:$CQ$406,Calc_Targetkreise!F$5,FALSE)/1000</f>
        <v>105.481</v>
      </c>
      <c r="G133" s="59">
        <f>VLOOKUP($D133,BW_17_Kreise!$B$7:$CC$410,Calc_Targetkreise!G$5,FALSE)/1000</f>
        <v>133.588</v>
      </c>
      <c r="H133" s="59">
        <f>VLOOKUP($D133,EW_Erg_09_14_Kreise!$A$10:$BK$412,Calc_Targetkreise!H$5,FALSE)/1000</f>
        <v>81.534</v>
      </c>
      <c r="I133" s="60">
        <f t="shared" ref="I133:K133" si="542">F133/CG133</f>
        <v>0.6361328219</v>
      </c>
      <c r="J133" s="60">
        <f t="shared" si="542"/>
        <v>0.8035416754</v>
      </c>
      <c r="K133" s="60">
        <f t="shared" si="542"/>
        <v>0.4910976726</v>
      </c>
      <c r="L133" s="61">
        <f t="shared" ref="L133:M133" si="543">1-(T133+X133)</f>
        <v>0.5555692494</v>
      </c>
      <c r="M133" s="61">
        <f t="shared" si="543"/>
        <v>0.4695032488</v>
      </c>
      <c r="N133" s="62">
        <f>IF(L133&lt;Master_sheet_Kriterien!$J$46,1,IF(L133&lt;Master_sheet_Kriterien!$K$46,2,IF(L133&lt;Master_sheet_Kriterien!$L$46,3,IF(L133&lt;Master_sheet_Kriterien!$M$46,4,5))))</f>
        <v>5</v>
      </c>
      <c r="O133" s="62">
        <f>IF(M133&lt;Master_sheet_Kriterien!$J$46,1,IF(M133&lt;Master_sheet_Kriterien!$K$46,2,IF(M133&lt;Master_sheet_Kriterien!$L$46,3,IF(M133&lt;Master_sheet_Kriterien!$M$46,4,5))))</f>
        <v>4</v>
      </c>
      <c r="P133" s="61">
        <f t="shared" ref="P133:Q133" si="544">1-(T133+AM133)</f>
        <v>0.6100624757</v>
      </c>
      <c r="Q133" s="61">
        <f t="shared" si="544"/>
        <v>0.5498772345</v>
      </c>
      <c r="R133" s="62">
        <f>IF(P133&lt;Master_sheet_Kriterien!$J$46,1,IF(P133&lt;Master_sheet_Kriterien!$K$46,2,IF(P133&lt;Master_sheet_Kriterien!$L$46,3,IF(P133&lt;Master_sheet_Kriterien!$M$46,4,5))))</f>
        <v>5</v>
      </c>
      <c r="S133" s="62">
        <f>IF(Q133&lt;Master_sheet_Kriterien!$J$46,1,IF(Q133&lt;Master_sheet_Kriterien!$K$46,2,IF(Q133&lt;Master_sheet_Kriterien!$L$46,3,IF(Q133&lt;Master_sheet_Kriterien!$M$46,4,5))))</f>
        <v>5</v>
      </c>
      <c r="T133" s="61">
        <f>VLOOKUP($D133,EW_19_Kreise!$A$6:$CQ$406,Calc_Targetkreise!T$5,FALSE)/1000/F133</f>
        <v>0.3000729989</v>
      </c>
      <c r="U133" s="63">
        <f>VLOOKUP($D133,BW_17_Kreise!$B$7:$CC$410,Calc_Targetkreise!U$5,FALSE)/1000/$G133</f>
        <v>0.3445818487</v>
      </c>
      <c r="V133" s="61">
        <f>VLOOKUP(Calc_Targetkreise!$D133,EW_Erg_09_14_Kreise!$A$7:$BK$412,Calc_Targetkreise!V$5,FALSE)/1000/$H133</f>
        <v>0.3385826772</v>
      </c>
      <c r="W133" s="61">
        <f>VLOOKUP(Calc_Targetkreise!$D133,EW_Erg_09_14_Kreise!$A$7:$BK$412,Calc_Targetkreise!W$5,FALSE)/1000/CK133</f>
        <v>0.4233420167</v>
      </c>
      <c r="X133" s="61">
        <f>VLOOKUP($D133,EW_19_Kreise!$A$6:$CQ$406,Calc_Targetkreise!X$5,FALSE)/1000/F133</f>
        <v>0.1443577516</v>
      </c>
      <c r="Y133" s="63">
        <f>VLOOKUP($D133,BW_17_Kreise!$B$7:$CC$410,Calc_Targetkreise!Y$5,FALSE)/1000/$G133</f>
        <v>0.1859149025</v>
      </c>
      <c r="Z133" s="61">
        <f>VLOOKUP(Calc_Targetkreise!$D133,EW_Erg_09_14_Kreise!$A$7:$BK$412,Calc_Targetkreise!Z$5,FALSE)/1000/$H133</f>
        <v>0.2554149189</v>
      </c>
      <c r="AA133" s="61">
        <f>VLOOKUP(Calc_Targetkreise!$D133,EW_Erg_09_14_Kreise!$A$7:$BK$412,Calc_Targetkreise!AA$5,FALSE)/1000/$H133</f>
        <v>0.1492260897</v>
      </c>
      <c r="AB133" s="61">
        <f>VLOOKUP($D133,EW_19_Kreise!$A$6:$CQ$406,Calc_Targetkreise!AB$5,FALSE)/1000/F133</f>
        <v>0.2493245229</v>
      </c>
      <c r="AC133" s="63">
        <f>VLOOKUP($D133,BW_17_Kreise!$B$7:$CC$410,Calc_Targetkreise!AC$5,FALSE)/1000/$G133</f>
        <v>0.1060724017</v>
      </c>
      <c r="AD133" s="61">
        <f>VLOOKUP(Calc_Targetkreise!$D133,EW_Erg_09_14_Kreise!$A$7:$BK$412,Calc_Targetkreise!AD$5,FALSE)/1000/$H133</f>
        <v>0.1272843231</v>
      </c>
      <c r="AE133" s="62">
        <f>IF(AC133&lt;Master_sheet_Kriterien!$J$54,1,IF(AC133&lt;Master_sheet_Kriterien!$K$54,2,IF(AC133&lt;Master_sheet_Kriterien!$L$54,3,IF(AC133&lt;Master_sheet_Kriterien!$M$54,4,5))))</f>
        <v>4</v>
      </c>
      <c r="AF133" s="61">
        <f>VLOOKUP(Calc_Targetkreise!$D133,EW_Erg_09_14_Kreise!$A$7:$BK$412,Calc_Targetkreise!AF$5,FALSE)/1000/$H133</f>
        <v>0.1352319278</v>
      </c>
      <c r="AG133" s="63">
        <f>VLOOKUP($D133,BW_17_Kreise!$B$7:$CC$410,Calc_Targetkreise!AG$5,FALSE)/1000/$G133</f>
        <v>0.1567655777</v>
      </c>
      <c r="AH133" s="61">
        <f>VLOOKUP(Calc_Targetkreise!$D133,EW_Erg_09_14_Kreise!$A$7:$BK$412,Calc_Targetkreise!AH$5,FALSE)/1000/$H133</f>
        <v>0.05959477028</v>
      </c>
      <c r="AI133" s="61">
        <f>VLOOKUP(Calc_Targetkreise!$D133,EW_Erg_09_14_Kreise!$A$7:$BK$412,Calc_Targetkreise!AI$5,FALSE)/1000/$H133</f>
        <v>0.1440503348</v>
      </c>
      <c r="AJ133" s="63">
        <f>VLOOKUP($D133,BW_17_Kreise!$B$7:$CC$410,Calc_Targetkreise!AJ$5,FALSE)/1000/$G133</f>
        <v>0.06216127197</v>
      </c>
      <c r="AK133" s="61">
        <f>VLOOKUP(Calc_Targetkreise!$D133,EW_Erg_09_14_Kreise!$A$7:$BK$412,Calc_Targetkreise!AK$5,FALSE)/1000/$H133</f>
        <v>0.03988520127</v>
      </c>
      <c r="AL133" s="61">
        <f>VLOOKUP(Calc_Targetkreise!$D133,EW_Erg_09_14_Kreise!$A$7:$BK$412,Calc_Targetkreise!AL$5,FALSE)/1000/$H133</f>
        <v>0.02489758874</v>
      </c>
      <c r="AM133" s="61">
        <f>VLOOKUP($D133,EW_19_Kreise!$A$6:$CQ$406,Calc_Targetkreise!AM$5,FALSE)/1000/F133</f>
        <v>0.08986452536</v>
      </c>
      <c r="AN133" s="63">
        <f>VLOOKUP($D133,BW_17_Kreise!$B$7:$CC$410,Calc_Targetkreise!AN$5,FALSE)/1000/$G133</f>
        <v>0.1055409168</v>
      </c>
      <c r="AO133" s="61">
        <f>VLOOKUP(Calc_Targetkreise!$D133,EW_Erg_09_14_Kreise!$A$7:$BK$412,Calc_Targetkreise!AO$5,FALSE)/1000/$H133</f>
        <v>0.1171413153</v>
      </c>
      <c r="AP133" s="61">
        <f>VLOOKUP(Calc_Targetkreise!$D133,EW_Erg_09_14_Kreise!$A$7:$BK$412,Calc_Targetkreise!AP$5,FALSE)/1000/$H133</f>
        <v>0.0000981185763</v>
      </c>
      <c r="AQ133" s="61">
        <f t="shared" ref="AQ133:AR133" si="545">1-U133-Y133-AC133-AG133-AJ133-AN133</f>
        <v>0.03896308052</v>
      </c>
      <c r="AR133" s="61">
        <f t="shared" si="545"/>
        <v>0.06209679398</v>
      </c>
      <c r="AS133" s="61">
        <f t="shared" si="11"/>
        <v>0.1231539236</v>
      </c>
      <c r="AT133" s="63">
        <f>VLOOKUP($D133,BW_17_Kreise!$B$7:$CC$410,Calc_Targetkreise!AT$5,FALSE)/1000/$G133</f>
        <v>0.003720394047</v>
      </c>
      <c r="AU133" s="61">
        <f>VLOOKUP(Calc_Targetkreise!$D133,EW_Erg_09_14_Kreise!$A$7:$BK$412,Calc_Targetkreise!AU$5,FALSE)/1000/$H133</f>
        <v>0.0139696323</v>
      </c>
      <c r="AV133" s="62">
        <f>IF(AU133&lt;Master_sheet_Kriterien!$J$44,1,IF(AU133&lt;Master_sheet_Kriterien!$K$44,2,IF(AU133&lt;Master_sheet_Kriterien!$L$44,3,IF(AU133&lt;Master_sheet_Kriterien!$M$44,4,5))))</f>
        <v>4</v>
      </c>
      <c r="AW133" s="61">
        <f>VLOOKUP(Calc_Targetkreise!$D133,EW_Erg_09_14_Kreise!$A$7:$BK$412,Calc_Targetkreise!AW$5,FALSE)/1000/$H133</f>
        <v>0.007751367528</v>
      </c>
      <c r="AX133" s="61">
        <f>VLOOKUP($D133,EW_19_Kreise!$A$6:$CQ$406,Calc_Targetkreise!AX$5,FALSE)/1000/F133</f>
        <v>0.008191048625</v>
      </c>
      <c r="AY133" s="62">
        <f>IF(AX133&lt;Master_sheet_Kriterien!$J$56,1,IF(AX133&lt;Master_sheet_Kriterien!$K$56,2,IF(AX133&lt;Master_sheet_Kriterien!$L$56,3,IF(AX133&lt;Master_sheet_Kriterien!$M$56,4,5))))</f>
        <v>4</v>
      </c>
      <c r="AZ133" s="64">
        <f>VLOOKUP($D133,EW_19_Kreise!$A$6:$CQ$406,Calc_Targetkreise!AZ$5,FALSE)</f>
        <v>864</v>
      </c>
      <c r="BA133" s="62">
        <f>IF(AZ133&lt;Master_sheet_Kriterien!$J$57,1,IF(AZ133&lt;Master_sheet_Kriterien!$K$57,2,IF(AZ133&lt;Master_sheet_Kriterien!$L$57,3,IF(AZ133&lt;Master_sheet_Kriterien!$M$56,4,5))))</f>
        <v>5</v>
      </c>
      <c r="BB133" s="59">
        <f>VLOOKUP($D133,Struktur_daten_BW_2017!$B$7:$AH$452,Calc_Targetkreise!BB$5,FALSE)</f>
        <v>1027.9</v>
      </c>
      <c r="BC133" s="62">
        <f>IF(BB133&lt;Master_sheet_Kriterien!$J$8,1,IF(BB133&lt;Master_sheet_Kriterien!$K$8,2,IF(BB133&lt;Master_sheet_Kriterien!$L$8,3,IF(BB133&lt;Master_sheet_Kriterien!$M$8,4,5))))</f>
        <v>4</v>
      </c>
      <c r="BD133" s="65">
        <f t="shared" si="12"/>
        <v>18.348</v>
      </c>
      <c r="BE133" s="62">
        <f>IF(BD133&lt;Master_sheet_Kriterien!$J$10,1,IF(BD133&lt;Master_sheet_Kriterien!$K$10,2,IF(BD133&lt;Master_sheet_Kriterien!$L$10,3,IF(BD133&lt;Master_sheet_Kriterien!$M$10,4,5))))</f>
        <v>1</v>
      </c>
      <c r="BF133" s="65">
        <f>VLOOKUP($D133,Struktur_daten_BW_2017!$B$7:$AH$452,Calc_Targetkreise!BF$5,FALSE)</f>
        <v>6.6</v>
      </c>
      <c r="BG133" s="62">
        <f>IF(BF133&lt;Master_sheet_Kriterien!$J$12,1,IF(BF133&lt;Master_sheet_Kriterien!$K$12,2,IF(BF133&lt;Master_sheet_Kriterien!$L$12,3,IF(BF133&lt;Master_sheet_Kriterien!$M$12,4,5))))</f>
        <v>1</v>
      </c>
      <c r="BH133" s="65">
        <f>VLOOKUP($D133,Struktur_daten_BW_2017!$B$7:$AH$452,Calc_Targetkreise!BH$5,FALSE)</f>
        <v>10.7</v>
      </c>
      <c r="BI133" s="62">
        <f>IF(BH133&lt;Master_sheet_Kriterien!$J$14,1,IF(BH133&lt;Master_sheet_Kriterien!$K$14,2,IF(BH133&lt;Master_sheet_Kriterien!$L$14,3,IF(BH133&lt;Master_sheet_Kriterien!$M$14,4,5))))</f>
        <v>1</v>
      </c>
      <c r="BJ133" s="65">
        <f>VLOOKUP($D133,Struktur_daten_BW_2017!$B$7:$AH$452,Calc_Targetkreise!BJ$5,FALSE)</f>
        <v>37.5</v>
      </c>
      <c r="BK133" s="62">
        <f>IF(BJ133&lt;Master_sheet_Kriterien!$J$16,1,IF(BJ133&lt;Master_sheet_Kriterien!$K$16,2,IF(BJ133&lt;Master_sheet_Kriterien!$L$16,3,IF(BJ133&lt;Master_sheet_Kriterien!$M$16,4,5))))</f>
        <v>5</v>
      </c>
      <c r="BL133" s="65">
        <f>VLOOKUP($D133,Struktur_daten_BW_2017!$B$7:$AH$452,Calc_Targetkreise!BL$5,FALSE)</f>
        <v>16</v>
      </c>
      <c r="BM133" s="62">
        <f>IF(BL133&lt;Master_sheet_Kriterien!$J$18,1,IF(BL133&lt;Master_sheet_Kriterien!$K$18,2,IF(BL133&lt;Master_sheet_Kriterien!$L$18,3,IF(BL133&lt;Master_sheet_Kriterien!$M$18,4,5))))</f>
        <v>3</v>
      </c>
      <c r="BN133" s="65">
        <f>VLOOKUP($D133,Struktur_daten_BW_2017!$B$7:$AH$452,Calc_Targetkreise!BN$5,FALSE)</f>
        <v>11.1</v>
      </c>
      <c r="BO133" s="62">
        <f>IF(BN133&lt;Master_sheet_Kriterien!$J$20,1,IF(BN133&lt;Master_sheet_Kriterien!$K$20,2,IF(BN133&lt;Master_sheet_Kriterien!$L$20,3,IF(BN133&lt;Master_sheet_Kriterien!$M$20,4,5))))</f>
        <v>4</v>
      </c>
      <c r="BP133" s="59">
        <f>VLOOKUP($D133,Struktur_daten_BW_2017!$B$7:$AH$452,Calc_Targetkreise!BP$5,FALSE)</f>
        <v>26355</v>
      </c>
      <c r="BQ133" s="62">
        <f>IF(BP133&lt;Master_sheet_Kriterien!$J$38,1,IF(BP133&lt;Master_sheet_Kriterien!$K$38,2,IF(BP133&lt;Master_sheet_Kriterien!$L$38,3,IF(BP133&lt;Master_sheet_Kriterien!$M$38,4,5))))</f>
        <v>5</v>
      </c>
      <c r="BR133" s="65">
        <f>VLOOKUP($D133,Struktur_daten_BW_2017!$B$7:$AH$452,Calc_Targetkreise!BR$5,FALSE)</f>
        <v>45.6</v>
      </c>
      <c r="BS133" s="62">
        <f>IF(BR133&lt;Master_sheet_Kriterien!$J$24,1,IF(BR133&lt;Master_sheet_Kriterien!$K$24,2,IF(BR133&lt;Master_sheet_Kriterien!$L$24,3,IF(BR133&lt;Master_sheet_Kriterien!$M$24,4,5))))</f>
        <v>5</v>
      </c>
      <c r="BT133" s="65">
        <f>VLOOKUP($D133,Struktur_daten_BW_2017!$B$7:$AH$452,Calc_Targetkreise!BT$5,FALSE)</f>
        <v>11</v>
      </c>
      <c r="BU133" s="62">
        <f>IF(BT133&lt;Master_sheet_Kriterien!$J$26,1,IF(BT133&lt;Master_sheet_Kriterien!$K$26,2,IF(BT133&lt;Master_sheet_Kriterien!$L$26,3,IF(BT133&lt;Master_sheet_Kriterien!$M$26,4,5))))</f>
        <v>2</v>
      </c>
      <c r="BV133" s="65">
        <f t="shared" si="13"/>
        <v>3.058</v>
      </c>
      <c r="BW133" s="62">
        <f>IF(BV133&lt;Master_sheet_Kriterien!$J$28,1,IF(BV133&lt;Master_sheet_Kriterien!$K$28,2,IF(BV133&lt;Master_sheet_Kriterien!$L$28,3,IF(BV133&lt;Master_sheet_Kriterien!$M$28,4,5))))</f>
        <v>1</v>
      </c>
      <c r="BX133" s="65">
        <f>VLOOKUP($D133,Struktur_daten_BW_2017!$B$7:$AH$452,Calc_Targetkreise!BX$5,FALSE)</f>
        <v>20.90909091</v>
      </c>
      <c r="BY133" s="62">
        <f>IF(BX133&lt;Master_sheet_Kriterien!$J$30,1,IF(BX133&lt;Master_sheet_Kriterien!$K$30,2,IF(BX133&lt;Master_sheet_Kriterien!$L$30,3,IF(BX133&lt;Master_sheet_Kriterien!$M$30,4,5))))</f>
        <v>3</v>
      </c>
      <c r="BZ133" s="65"/>
      <c r="CA133" s="62">
        <f>IF(BZ133&lt;Master_sheet_Kriterien!$J$32,1,IF(BZ133&lt;Master_sheet_Kriterien!$K$32,2,IF(BZ133&lt;Master_sheet_Kriterien!$L$32,3,IF(BZ133&lt;Master_sheet_Kriterien!$M$32,4,5))))</f>
        <v>1</v>
      </c>
      <c r="CB133" s="65"/>
      <c r="CC133" s="62">
        <f>IF(CB133&lt;Master_sheet_Kriterien!$J$34,1,IF(CB133&lt;Master_sheet_Kriterien!$K$34,2,IF(CB133&lt;Master_sheet_Kriterien!$L$34,3,IF(CB133&lt;Master_sheet_Kriterien!$M$34,4,5))))</f>
        <v>1</v>
      </c>
      <c r="CD133" s="65">
        <f>100-VLOOKUP($D133,Struktur_daten_BW_2017!$B$7:$AH$452,Calc_Targetkreise!CD$5,FALSE)</f>
        <v>48.5</v>
      </c>
      <c r="CE133" s="62">
        <f>IF(CD133&lt;Master_sheet_Kriterien!$J$40,1,IF(CD133&lt;Master_sheet_Kriterien!$K$40,2,IF(CD133&lt;Master_sheet_Kriterien!$L$40,3,IF(CD133&lt;Master_sheet_Kriterien!$M$40,4,5))))</f>
        <v>3</v>
      </c>
      <c r="CF133" s="61"/>
      <c r="CG133" s="59">
        <f>VLOOKUP($D133,EW_19_Kreise!$A$6:$CQ$406,Calc_Targetkreise!CG$5,FALSE)/1000</f>
        <v>165.816</v>
      </c>
      <c r="CH133" s="59">
        <f>VLOOKUP($D133,BW_17_Kreise!$B$7:$CC$410,Calc_Targetkreise!CH$5,FALSE)/1000</f>
        <v>166.249</v>
      </c>
      <c r="CI133" s="59">
        <f>VLOOKUP($D133,EW_Erg_09_14_Kreise!$A$10:$BK$412,Calc_Targetkreise!CI$5,FALSE)/1000</f>
        <v>166.024</v>
      </c>
      <c r="CJ133" s="59">
        <f>VLOOKUP($D133,EW_Erg_09_14_Kreise!$A$10:$BK$412,Calc_Targetkreise!CJ$5,FALSE)/1000</f>
        <v>164.826</v>
      </c>
      <c r="CK133" s="59">
        <f>VLOOKUP($D133,EW_Erg_09_14_Kreise!$A$10:$BK$412,Calc_Targetkreise!CK$5,FALSE)/1000</f>
        <v>73.704</v>
      </c>
      <c r="CL133" s="45"/>
      <c r="CM133" s="59">
        <f>VLOOKUP($D133,Struktur_daten_BW_2017!$B$7:$AH$452,Calc_Targetkreise!CM$5,FALSE)</f>
        <v>278</v>
      </c>
      <c r="CN133" s="66">
        <v>7.0</v>
      </c>
      <c r="CO133" s="67">
        <f t="shared" si="16"/>
        <v>0.02517985612</v>
      </c>
      <c r="CP133" s="62">
        <f>IF(CO133&lt;Master_sheet_Kriterien!$J$58,1,IF(CO133&lt;Master_sheet_Kriterien!$K$58,2,IF(CO133&lt;Master_sheet_Kriterien!$L$58,3,IF(CO133&lt;Master_sheet_Kriterien!$M$58,4,5))))</f>
        <v>1</v>
      </c>
      <c r="CQ133" s="66">
        <v>6.0</v>
      </c>
      <c r="CR133" s="67">
        <f t="shared" si="17"/>
        <v>0.02158273381</v>
      </c>
      <c r="CS133" s="62">
        <f>IF(CR133&lt;Master_sheet_Kriterien!$J$59,1,IF(CR133&lt;Master_sheet_Kriterien!$K$59,2,IF(CR133&lt;Master_sheet_Kriterien!$L$59,3,IF(CR133&lt;Master_sheet_Kriterien!$M$59,4,5))))</f>
        <v>1</v>
      </c>
      <c r="CT133" s="66">
        <v>1.0</v>
      </c>
      <c r="CU133" s="44"/>
      <c r="CV133" s="66">
        <v>0.0</v>
      </c>
      <c r="CW133" s="68"/>
      <c r="CY133" s="31">
        <f t="shared" si="18"/>
        <v>6436</v>
      </c>
      <c r="DB133" s="76" t="str">
        <f t="shared" si="19"/>
        <v>Main-Taunus-Kreis</v>
      </c>
      <c r="DC133" s="58">
        <f t="shared" si="20"/>
        <v>73</v>
      </c>
      <c r="DD133" s="77">
        <f t="shared" si="21"/>
        <v>186</v>
      </c>
      <c r="DE133" s="72">
        <f t="shared" si="22"/>
        <v>0.008191048625</v>
      </c>
      <c r="DG133" s="76" t="str">
        <f t="shared" si="23"/>
        <v>Main-Taunus-Kreis</v>
      </c>
      <c r="DH133" s="58" t="str">
        <f t="shared" si="24"/>
        <v>#REF!</v>
      </c>
      <c r="DI133" s="75">
        <f t="shared" si="25"/>
        <v>180.2517986</v>
      </c>
      <c r="DJ133" s="78">
        <f t="shared" si="26"/>
        <v>0.008191048625</v>
      </c>
      <c r="DK133" s="75"/>
      <c r="DL133" s="75"/>
      <c r="DM133" s="75"/>
      <c r="DN133" s="75"/>
      <c r="DO133" s="75"/>
      <c r="DP133" s="44"/>
    </row>
    <row r="134" ht="16.5" customHeight="1">
      <c r="A134" s="58">
        <f t="shared" si="5"/>
        <v>177</v>
      </c>
      <c r="B134" s="58">
        <f t="shared" si="6"/>
        <v>158</v>
      </c>
      <c r="C134" s="58" t="s">
        <v>281</v>
      </c>
      <c r="D134" s="58">
        <v>6437.0</v>
      </c>
      <c r="E134" s="58" t="s">
        <v>292</v>
      </c>
      <c r="F134" s="59">
        <f>VLOOKUP($D134,EW_19_Kreise!$A$6:$CQ$406,Calc_Targetkreise!F$5,FALSE)/1000</f>
        <v>39.327</v>
      </c>
      <c r="G134" s="59">
        <f>VLOOKUP($D134,BW_17_Kreise!$B$7:$CC$410,Calc_Targetkreise!G$5,FALSE)/1000</f>
        <v>53.442</v>
      </c>
      <c r="H134" s="59">
        <f>VLOOKUP($D134,EW_Erg_09_14_Kreise!$A$10:$BK$412,Calc_Targetkreise!H$5,FALSE)/1000</f>
        <v>30.614</v>
      </c>
      <c r="I134" s="60">
        <f t="shared" ref="I134:K134" si="546">F134/CG134</f>
        <v>0.5549252847</v>
      </c>
      <c r="J134" s="60">
        <f t="shared" si="546"/>
        <v>0.7527572364</v>
      </c>
      <c r="K134" s="60">
        <f t="shared" si="546"/>
        <v>0.4249347621</v>
      </c>
      <c r="L134" s="61">
        <f t="shared" ref="L134:M134" si="547">1-(T134+X134)</f>
        <v>0.513794594</v>
      </c>
      <c r="M134" s="61">
        <f t="shared" si="547"/>
        <v>0.4189027357</v>
      </c>
      <c r="N134" s="62">
        <f>IF(L134&lt;Master_sheet_Kriterien!$J$46,1,IF(L134&lt;Master_sheet_Kriterien!$K$46,2,IF(L134&lt;Master_sheet_Kriterien!$L$46,3,IF(L134&lt;Master_sheet_Kriterien!$M$46,4,5))))</f>
        <v>4</v>
      </c>
      <c r="O134" s="62">
        <f>IF(M134&lt;Master_sheet_Kriterien!$J$46,1,IF(M134&lt;Master_sheet_Kriterien!$K$46,2,IF(M134&lt;Master_sheet_Kriterien!$L$46,3,IF(M134&lt;Master_sheet_Kriterien!$M$46,4,5))))</f>
        <v>2</v>
      </c>
      <c r="P134" s="61">
        <f t="shared" ref="P134:Q134" si="548">1-(T134+AM134)</f>
        <v>0.6174384011</v>
      </c>
      <c r="Q134" s="61">
        <f t="shared" si="548"/>
        <v>0.5573144718</v>
      </c>
      <c r="R134" s="62">
        <f>IF(P134&lt;Master_sheet_Kriterien!$J$46,1,IF(P134&lt;Master_sheet_Kriterien!$K$46,2,IF(P134&lt;Master_sheet_Kriterien!$L$46,3,IF(P134&lt;Master_sheet_Kriterien!$M$46,4,5))))</f>
        <v>5</v>
      </c>
      <c r="S134" s="62">
        <f>IF(Q134&lt;Master_sheet_Kriterien!$J$46,1,IF(Q134&lt;Master_sheet_Kriterien!$K$46,2,IF(Q134&lt;Master_sheet_Kriterien!$L$46,3,IF(Q134&lt;Master_sheet_Kriterien!$M$46,4,5))))</f>
        <v>5</v>
      </c>
      <c r="T134" s="61">
        <f>VLOOKUP($D134,EW_19_Kreise!$A$6:$CQ$406,Calc_Targetkreise!T$5,FALSE)/1000/F134</f>
        <v>0.2666107255</v>
      </c>
      <c r="U134" s="63">
        <f>VLOOKUP($D134,BW_17_Kreise!$B$7:$CC$410,Calc_Targetkreise!U$5,FALSE)/1000/$G134</f>
        <v>0.3119830845</v>
      </c>
      <c r="V134" s="61">
        <f>VLOOKUP(Calc_Targetkreise!$D134,EW_Erg_09_14_Kreise!$A$7:$BK$412,Calc_Targetkreise!V$5,FALSE)/1000/$H134</f>
        <v>0.3046318678</v>
      </c>
      <c r="W134" s="61">
        <f>VLOOKUP(Calc_Targetkreise!$D134,EW_Erg_09_14_Kreise!$A$7:$BK$412,Calc_Targetkreise!W$5,FALSE)/1000/CK134</f>
        <v>0.3394832372</v>
      </c>
      <c r="X134" s="61">
        <f>VLOOKUP($D134,EW_19_Kreise!$A$6:$CQ$406,Calc_Targetkreise!X$5,FALSE)/1000/F134</f>
        <v>0.2195946805</v>
      </c>
      <c r="Y134" s="63">
        <f>VLOOKUP($D134,BW_17_Kreise!$B$7:$CC$410,Calc_Targetkreise!Y$5,FALSE)/1000/$G134</f>
        <v>0.2691141799</v>
      </c>
      <c r="Z134" s="61">
        <f>VLOOKUP(Calc_Targetkreise!$D134,EW_Erg_09_14_Kreise!$A$7:$BK$412,Calc_Targetkreise!Z$5,FALSE)/1000/$H134</f>
        <v>0.3363820474</v>
      </c>
      <c r="AA134" s="61">
        <f>VLOOKUP(Calc_Targetkreise!$D134,EW_Erg_09_14_Kreise!$A$7:$BK$412,Calc_Targetkreise!AA$5,FALSE)/1000/$H134</f>
        <v>0.2173515385</v>
      </c>
      <c r="AB134" s="61">
        <f>VLOOKUP($D134,EW_19_Kreise!$A$6:$CQ$406,Calc_Targetkreise!AB$5,FALSE)/1000/F134</f>
        <v>0.1772319272</v>
      </c>
      <c r="AC134" s="63">
        <f>VLOOKUP($D134,BW_17_Kreise!$B$7:$CC$410,Calc_Targetkreise!AC$5,FALSE)/1000/$G134</f>
        <v>0.07303244639</v>
      </c>
      <c r="AD134" s="61">
        <f>VLOOKUP(Calc_Targetkreise!$D134,EW_Erg_09_14_Kreise!$A$7:$BK$412,Calc_Targetkreise!AD$5,FALSE)/1000/$H134</f>
        <v>0.09626314758</v>
      </c>
      <c r="AE134" s="62">
        <f>IF(AC134&lt;Master_sheet_Kriterien!$J$54,1,IF(AC134&lt;Master_sheet_Kriterien!$K$54,2,IF(AC134&lt;Master_sheet_Kriterien!$L$54,3,IF(AC134&lt;Master_sheet_Kriterien!$M$54,4,5))))</f>
        <v>2</v>
      </c>
      <c r="AF134" s="61">
        <f>VLOOKUP(Calc_Targetkreise!$D134,EW_Erg_09_14_Kreise!$A$7:$BK$412,Calc_Targetkreise!AF$5,FALSE)/1000/$H134</f>
        <v>0.09675311949</v>
      </c>
      <c r="AG134" s="63">
        <f>VLOOKUP($D134,BW_17_Kreise!$B$7:$CC$410,Calc_Targetkreise!AG$5,FALSE)/1000/$G134</f>
        <v>0.09395232214</v>
      </c>
      <c r="AH134" s="61">
        <f>VLOOKUP(Calc_Targetkreise!$D134,EW_Erg_09_14_Kreise!$A$7:$BK$412,Calc_Targetkreise!AH$5,FALSE)/1000/$H134</f>
        <v>0.0309662246</v>
      </c>
      <c r="AI134" s="61">
        <f>VLOOKUP(Calc_Targetkreise!$D134,EW_Erg_09_14_Kreise!$A$7:$BK$412,Calc_Targetkreise!AI$5,FALSE)/1000/$H134</f>
        <v>0.08731299406</v>
      </c>
      <c r="AJ134" s="63">
        <f>VLOOKUP($D134,BW_17_Kreise!$B$7:$CC$410,Calc_Targetkreise!AJ$5,FALSE)/1000/$G134</f>
        <v>0.07726133004</v>
      </c>
      <c r="AK134" s="61">
        <f>VLOOKUP(Calc_Targetkreise!$D134,EW_Erg_09_14_Kreise!$A$7:$BK$412,Calc_Targetkreise!AK$5,FALSE)/1000/$H134</f>
        <v>0.05477885935</v>
      </c>
      <c r="AL134" s="61">
        <f>VLOOKUP(Calc_Targetkreise!$D134,EW_Erg_09_14_Kreise!$A$7:$BK$412,Calc_Targetkreise!AL$5,FALSE)/1000/$H134</f>
        <v>0.03037825831</v>
      </c>
      <c r="AM134" s="61">
        <f>VLOOKUP($D134,EW_19_Kreise!$A$6:$CQ$406,Calc_Targetkreise!AM$5,FALSE)/1000/F134</f>
        <v>0.1159508734</v>
      </c>
      <c r="AN134" s="63">
        <f>VLOOKUP($D134,BW_17_Kreise!$B$7:$CC$410,Calc_Targetkreise!AN$5,FALSE)/1000/$G134</f>
        <v>0.1307024438</v>
      </c>
      <c r="AO134" s="61">
        <f>VLOOKUP(Calc_Targetkreise!$D134,EW_Erg_09_14_Kreise!$A$7:$BK$412,Calc_Targetkreise!AO$5,FALSE)/1000/$H134</f>
        <v>0.09315999216</v>
      </c>
      <c r="AP134" s="61">
        <f>VLOOKUP(Calc_Targetkreise!$D134,EW_Erg_09_14_Kreise!$A$7:$BK$412,Calc_Targetkreise!AP$5,FALSE)/1000/$H134</f>
        <v>0.0002286535572</v>
      </c>
      <c r="AQ134" s="61">
        <f t="shared" ref="AQ134:AR134" si="549">1-U134-Y134-AC134-AG134-AJ134-AN134</f>
        <v>0.04395419333</v>
      </c>
      <c r="AR134" s="61">
        <f t="shared" si="549"/>
        <v>0.08381786111</v>
      </c>
      <c r="AS134" s="61">
        <f t="shared" si="11"/>
        <v>0.2284921988</v>
      </c>
      <c r="AT134" s="63">
        <f>VLOOKUP($D134,BW_17_Kreise!$B$7:$CC$410,Calc_Targetkreise!AT$5,FALSE)/1000/$G134</f>
        <v>0.003592679915</v>
      </c>
      <c r="AU134" s="61">
        <f>VLOOKUP(Calc_Targetkreise!$D134,EW_Erg_09_14_Kreise!$A$7:$BK$412,Calc_Targetkreise!AU$5,FALSE)/1000/$H134</f>
        <v>0.0128045992</v>
      </c>
      <c r="AV134" s="62">
        <f>IF(AU134&lt;Master_sheet_Kriterien!$J$44,1,IF(AU134&lt;Master_sheet_Kriterien!$K$44,2,IF(AU134&lt;Master_sheet_Kriterien!$L$44,3,IF(AU134&lt;Master_sheet_Kriterien!$M$44,4,5))))</f>
        <v>4</v>
      </c>
      <c r="AW134" s="61">
        <f>VLOOKUP(Calc_Targetkreise!$D134,EW_Erg_09_14_Kreise!$A$7:$BK$412,Calc_Targetkreise!AW$5,FALSE)/1000/$H134</f>
        <v>0.006173646044</v>
      </c>
      <c r="AX134" s="61">
        <f>VLOOKUP($D134,EW_19_Kreise!$A$6:$CQ$406,Calc_Targetkreise!AX$5,FALSE)/1000/F134</f>
        <v>0.005365270679</v>
      </c>
      <c r="AY134" s="62">
        <f>IF(AX134&lt;Master_sheet_Kriterien!$J$56,1,IF(AX134&lt;Master_sheet_Kriterien!$K$56,2,IF(AX134&lt;Master_sheet_Kriterien!$L$56,3,IF(AX134&lt;Master_sheet_Kriterien!$M$56,4,5))))</f>
        <v>3</v>
      </c>
      <c r="AZ134" s="64">
        <f>VLOOKUP($D134,EW_19_Kreise!$A$6:$CQ$406,Calc_Targetkreise!AZ$5,FALSE)</f>
        <v>211</v>
      </c>
      <c r="BA134" s="62">
        <f>IF(AZ134&lt;Master_sheet_Kriterien!$J$57,1,IF(AZ134&lt;Master_sheet_Kriterien!$K$57,2,IF(AZ134&lt;Master_sheet_Kriterien!$L$57,3,IF(AZ134&lt;Master_sheet_Kriterien!$M$56,4,5))))</f>
        <v>2</v>
      </c>
      <c r="BB134" s="59">
        <f>VLOOKUP($D134,Struktur_daten_BW_2017!$B$7:$AH$452,Calc_Targetkreise!BB$5,FALSE)</f>
        <v>286.3</v>
      </c>
      <c r="BC134" s="62">
        <f>IF(BB134&lt;Master_sheet_Kriterien!$J$8,1,IF(BB134&lt;Master_sheet_Kriterien!$K$8,2,IF(BB134&lt;Master_sheet_Kriterien!$L$8,3,IF(BB134&lt;Master_sheet_Kriterien!$M$8,4,5))))</f>
        <v>3</v>
      </c>
      <c r="BD134" s="65">
        <f t="shared" si="12"/>
        <v>24.5784</v>
      </c>
      <c r="BE134" s="62">
        <f>IF(BD134&lt;Master_sheet_Kriterien!$J$10,1,IF(BD134&lt;Master_sheet_Kriterien!$K$10,2,IF(BD134&lt;Master_sheet_Kriterien!$L$10,3,IF(BD134&lt;Master_sheet_Kriterien!$M$10,4,5))))</f>
        <v>3</v>
      </c>
      <c r="BF134" s="65">
        <f>VLOOKUP($D134,Struktur_daten_BW_2017!$B$7:$AH$452,Calc_Targetkreise!BF$5,FALSE)</f>
        <v>7.7</v>
      </c>
      <c r="BG134" s="62">
        <f>IF(BF134&lt;Master_sheet_Kriterien!$J$12,1,IF(BF134&lt;Master_sheet_Kriterien!$K$12,2,IF(BF134&lt;Master_sheet_Kriterien!$L$12,3,IF(BF134&lt;Master_sheet_Kriterien!$M$12,4,5))))</f>
        <v>2</v>
      </c>
      <c r="BH134" s="65">
        <f>VLOOKUP($D134,Struktur_daten_BW_2017!$B$7:$AH$452,Calc_Targetkreise!BH$5,FALSE)</f>
        <v>11.1</v>
      </c>
      <c r="BI134" s="62">
        <f>IF(BH134&lt;Master_sheet_Kriterien!$J$14,1,IF(BH134&lt;Master_sheet_Kriterien!$K$14,2,IF(BH134&lt;Master_sheet_Kriterien!$L$14,3,IF(BH134&lt;Master_sheet_Kriterien!$M$14,4,5))))</f>
        <v>2</v>
      </c>
      <c r="BJ134" s="65">
        <f>VLOOKUP($D134,Struktur_daten_BW_2017!$B$7:$AH$452,Calc_Targetkreise!BJ$5,FALSE)</f>
        <v>37.1</v>
      </c>
      <c r="BK134" s="62">
        <f>IF(BJ134&lt;Master_sheet_Kriterien!$J$16,1,IF(BJ134&lt;Master_sheet_Kriterien!$K$16,2,IF(BJ134&lt;Master_sheet_Kriterien!$L$16,3,IF(BJ134&lt;Master_sheet_Kriterien!$M$16,4,5))))</f>
        <v>5</v>
      </c>
      <c r="BL134" s="65">
        <f>VLOOKUP($D134,Struktur_daten_BW_2017!$B$7:$AH$452,Calc_Targetkreise!BL$5,FALSE)</f>
        <v>17.2</v>
      </c>
      <c r="BM134" s="62">
        <f>IF(BL134&lt;Master_sheet_Kriterien!$J$18,1,IF(BL134&lt;Master_sheet_Kriterien!$K$18,2,IF(BL134&lt;Master_sheet_Kriterien!$L$18,3,IF(BL134&lt;Master_sheet_Kriterien!$M$18,4,5))))</f>
        <v>4</v>
      </c>
      <c r="BN134" s="65">
        <f>VLOOKUP($D134,Struktur_daten_BW_2017!$B$7:$AH$452,Calc_Targetkreise!BN$5,FALSE)</f>
        <v>10.5</v>
      </c>
      <c r="BO134" s="62">
        <f>IF(BN134&lt;Master_sheet_Kriterien!$J$20,1,IF(BN134&lt;Master_sheet_Kriterien!$K$20,2,IF(BN134&lt;Master_sheet_Kriterien!$L$20,3,IF(BN134&lt;Master_sheet_Kriterien!$M$20,4,5))))</f>
        <v>3</v>
      </c>
      <c r="BP134" s="59">
        <f>VLOOKUP($D134,Struktur_daten_BW_2017!$B$7:$AH$452,Calc_Targetkreise!BP$5,FALSE)</f>
        <v>22034</v>
      </c>
      <c r="BQ134" s="62">
        <f>IF(BP134&lt;Master_sheet_Kriterien!$J$38,1,IF(BP134&lt;Master_sheet_Kriterien!$K$38,2,IF(BP134&lt;Master_sheet_Kriterien!$L$38,3,IF(BP134&lt;Master_sheet_Kriterien!$M$38,4,5))))</f>
        <v>4</v>
      </c>
      <c r="BR134" s="65">
        <f>VLOOKUP($D134,Struktur_daten_BW_2017!$B$7:$AH$452,Calc_Targetkreise!BR$5,FALSE)</f>
        <v>37.3</v>
      </c>
      <c r="BS134" s="62">
        <f>IF(BR134&lt;Master_sheet_Kriterien!$J$24,1,IF(BR134&lt;Master_sheet_Kriterien!$K$24,2,IF(BR134&lt;Master_sheet_Kriterien!$L$24,3,IF(BR134&lt;Master_sheet_Kriterien!$M$24,4,5))))</f>
        <v>4</v>
      </c>
      <c r="BT134" s="65">
        <f>VLOOKUP($D134,Struktur_daten_BW_2017!$B$7:$AH$452,Calc_Targetkreise!BT$5,FALSE)</f>
        <v>11</v>
      </c>
      <c r="BU134" s="62">
        <f>IF(BT134&lt;Master_sheet_Kriterien!$J$26,1,IF(BT134&lt;Master_sheet_Kriterien!$K$26,2,IF(BT134&lt;Master_sheet_Kriterien!$L$26,3,IF(BT134&lt;Master_sheet_Kriterien!$M$26,4,5))))</f>
        <v>2</v>
      </c>
      <c r="BV134" s="65">
        <f t="shared" si="13"/>
        <v>3.5112</v>
      </c>
      <c r="BW134" s="62">
        <f>IF(BV134&lt;Master_sheet_Kriterien!$J$28,1,IF(BV134&lt;Master_sheet_Kriterien!$K$28,2,IF(BV134&lt;Master_sheet_Kriterien!$L$28,3,IF(BV134&lt;Master_sheet_Kriterien!$M$28,4,5))))</f>
        <v>2</v>
      </c>
      <c r="BX134" s="65">
        <f>VLOOKUP($D134,Struktur_daten_BW_2017!$B$7:$AH$452,Calc_Targetkreise!BX$5,FALSE)</f>
        <v>15.45454545</v>
      </c>
      <c r="BY134" s="62">
        <f>IF(BX134&lt;Master_sheet_Kriterien!$J$30,1,IF(BX134&lt;Master_sheet_Kriterien!$K$30,2,IF(BX134&lt;Master_sheet_Kriterien!$L$30,3,IF(BX134&lt;Master_sheet_Kriterien!$M$30,4,5))))</f>
        <v>1</v>
      </c>
      <c r="BZ134" s="65"/>
      <c r="CA134" s="62">
        <f>IF(BZ134&lt;Master_sheet_Kriterien!$J$32,1,IF(BZ134&lt;Master_sheet_Kriterien!$K$32,2,IF(BZ134&lt;Master_sheet_Kriterien!$L$32,3,IF(BZ134&lt;Master_sheet_Kriterien!$M$32,4,5))))</f>
        <v>1</v>
      </c>
      <c r="CB134" s="65"/>
      <c r="CC134" s="62">
        <f>IF(CB134&lt;Master_sheet_Kriterien!$J$34,1,IF(CB134&lt;Master_sheet_Kriterien!$K$34,2,IF(CB134&lt;Master_sheet_Kriterien!$L$34,3,IF(CB134&lt;Master_sheet_Kriterien!$M$34,4,5))))</f>
        <v>1</v>
      </c>
      <c r="CD134" s="65">
        <f>100-VLOOKUP($D134,Struktur_daten_BW_2017!$B$7:$AH$452,Calc_Targetkreise!CD$5,FALSE)</f>
        <v>39.8</v>
      </c>
      <c r="CE134" s="62">
        <f>IF(CD134&lt;Master_sheet_Kriterien!$J$40,1,IF(CD134&lt;Master_sheet_Kriterien!$K$40,2,IF(CD134&lt;Master_sheet_Kriterien!$L$40,3,IF(CD134&lt;Master_sheet_Kriterien!$M$40,4,5))))</f>
        <v>1</v>
      </c>
      <c r="CF134" s="61"/>
      <c r="CG134" s="59">
        <f>VLOOKUP($D134,EW_19_Kreise!$A$6:$CQ$406,Calc_Targetkreise!CG$5,FALSE)/1000</f>
        <v>70.869</v>
      </c>
      <c r="CH134" s="59">
        <f>VLOOKUP($D134,BW_17_Kreise!$B$7:$CC$410,Calc_Targetkreise!CH$5,FALSE)/1000</f>
        <v>70.995</v>
      </c>
      <c r="CI134" s="59">
        <f>VLOOKUP($D134,EW_Erg_09_14_Kreise!$A$10:$BK$412,Calc_Targetkreise!CI$5,FALSE)/1000</f>
        <v>72.044</v>
      </c>
      <c r="CJ134" s="59">
        <f>VLOOKUP($D134,EW_Erg_09_14_Kreise!$A$10:$BK$412,Calc_Targetkreise!CJ$5,FALSE)/1000</f>
        <v>73.458</v>
      </c>
      <c r="CK134" s="59">
        <f>VLOOKUP($D134,EW_Erg_09_14_Kreise!$A$10:$BK$412,Calc_Targetkreise!CK$5,FALSE)/1000</f>
        <v>23.415</v>
      </c>
      <c r="CL134" s="45"/>
      <c r="CM134" s="59">
        <f>VLOOKUP($D134,Struktur_daten_BW_2017!$B$7:$AH$452,Calc_Targetkreise!CM$5,FALSE)</f>
        <v>319.2</v>
      </c>
      <c r="CN134" s="66">
        <v>1.0</v>
      </c>
      <c r="CO134" s="67">
        <f t="shared" si="16"/>
        <v>0.00313283208</v>
      </c>
      <c r="CP134" s="62">
        <f>IF(CO134&lt;Master_sheet_Kriterien!$J$58,1,IF(CO134&lt;Master_sheet_Kriterien!$K$58,2,IF(CO134&lt;Master_sheet_Kriterien!$L$58,3,IF(CO134&lt;Master_sheet_Kriterien!$M$58,4,5))))</f>
        <v>1</v>
      </c>
      <c r="CQ134" s="66">
        <v>1.0</v>
      </c>
      <c r="CR134" s="67">
        <f t="shared" si="17"/>
        <v>0.00313283208</v>
      </c>
      <c r="CS134" s="62">
        <f>IF(CR134&lt;Master_sheet_Kriterien!$J$59,1,IF(CR134&lt;Master_sheet_Kriterien!$K$59,2,IF(CR134&lt;Master_sheet_Kriterien!$L$59,3,IF(CR134&lt;Master_sheet_Kriterien!$M$59,4,5))))</f>
        <v>1</v>
      </c>
      <c r="CT134" s="66">
        <v>0.0</v>
      </c>
      <c r="CU134" s="44"/>
      <c r="CV134" s="66">
        <v>0.0</v>
      </c>
      <c r="CW134" s="68"/>
      <c r="CY134" s="31">
        <f t="shared" si="18"/>
        <v>6437</v>
      </c>
      <c r="DB134" s="76" t="str">
        <f t="shared" si="19"/>
        <v>Odenwaldkreis</v>
      </c>
      <c r="DC134" s="58">
        <f t="shared" si="20"/>
        <v>177</v>
      </c>
      <c r="DD134" s="77">
        <f t="shared" si="21"/>
        <v>158</v>
      </c>
      <c r="DE134" s="72">
        <f t="shared" si="22"/>
        <v>0.005365270679</v>
      </c>
      <c r="DG134" s="76" t="str">
        <f t="shared" si="23"/>
        <v>Odenwaldkreis</v>
      </c>
      <c r="DH134" s="58" t="str">
        <f t="shared" si="24"/>
        <v>#REF!</v>
      </c>
      <c r="DI134" s="75">
        <f t="shared" si="25"/>
        <v>152.0313283</v>
      </c>
      <c r="DJ134" s="78">
        <f t="shared" si="26"/>
        <v>0.005365270679</v>
      </c>
      <c r="DK134" s="75"/>
      <c r="DL134" s="75"/>
      <c r="DM134" s="75"/>
      <c r="DN134" s="75"/>
      <c r="DO134" s="75"/>
      <c r="DP134" s="44"/>
    </row>
    <row r="135" ht="16.5" customHeight="1">
      <c r="A135" s="58">
        <f t="shared" si="5"/>
        <v>51</v>
      </c>
      <c r="B135" s="58">
        <f t="shared" si="6"/>
        <v>197</v>
      </c>
      <c r="C135" s="58" t="s">
        <v>281</v>
      </c>
      <c r="D135" s="58">
        <v>6438.0</v>
      </c>
      <c r="E135" s="58" t="s">
        <v>293</v>
      </c>
      <c r="F135" s="59">
        <f>VLOOKUP($D135,EW_19_Kreise!$A$6:$CQ$406,Calc_Targetkreise!F$5,FALSE)/1000</f>
        <v>141.325</v>
      </c>
      <c r="G135" s="59">
        <f>VLOOKUP($D135,BW_17_Kreise!$B$7:$CC$410,Calc_Targetkreise!G$5,FALSE)/1000</f>
        <v>184.112</v>
      </c>
      <c r="H135" s="59">
        <f>VLOOKUP($D135,EW_Erg_09_14_Kreise!$A$10:$BK$412,Calc_Targetkreise!H$5,FALSE)/1000</f>
        <v>102.078</v>
      </c>
      <c r="I135" s="60">
        <f t="shared" ref="I135:K135" si="550">F135/CG135</f>
        <v>0.5920239616</v>
      </c>
      <c r="J135" s="60">
        <f t="shared" si="550"/>
        <v>0.773898496</v>
      </c>
      <c r="K135" s="60">
        <f t="shared" si="550"/>
        <v>0.4260670668</v>
      </c>
      <c r="L135" s="61">
        <f t="shared" ref="L135:M135" si="551">1-(T135+X135)</f>
        <v>0.572672917</v>
      </c>
      <c r="M135" s="61">
        <f t="shared" si="551"/>
        <v>0.467650126</v>
      </c>
      <c r="N135" s="62">
        <f>IF(L135&lt;Master_sheet_Kriterien!$J$46,1,IF(L135&lt;Master_sheet_Kriterien!$K$46,2,IF(L135&lt;Master_sheet_Kriterien!$L$46,3,IF(L135&lt;Master_sheet_Kriterien!$M$46,4,5))))</f>
        <v>5</v>
      </c>
      <c r="O135" s="62">
        <f>IF(M135&lt;Master_sheet_Kriterien!$J$46,1,IF(M135&lt;Master_sheet_Kriterien!$K$46,2,IF(M135&lt;Master_sheet_Kriterien!$L$46,3,IF(M135&lt;Master_sheet_Kriterien!$M$46,4,5))))</f>
        <v>3</v>
      </c>
      <c r="P135" s="61">
        <f t="shared" ref="P135:Q135" si="552">1-(T135+AM135)</f>
        <v>0.6215177782</v>
      </c>
      <c r="Q135" s="61">
        <f t="shared" si="552"/>
        <v>0.5510504476</v>
      </c>
      <c r="R135" s="62">
        <f>IF(P135&lt;Master_sheet_Kriterien!$J$46,1,IF(P135&lt;Master_sheet_Kriterien!$K$46,2,IF(P135&lt;Master_sheet_Kriterien!$L$46,3,IF(P135&lt;Master_sheet_Kriterien!$M$46,4,5))))</f>
        <v>5</v>
      </c>
      <c r="S135" s="62">
        <f>IF(Q135&lt;Master_sheet_Kriterien!$J$46,1,IF(Q135&lt;Master_sheet_Kriterien!$K$46,2,IF(Q135&lt;Master_sheet_Kriterien!$L$46,3,IF(Q135&lt;Master_sheet_Kriterien!$M$46,4,5))))</f>
        <v>5</v>
      </c>
      <c r="T135" s="61">
        <f>VLOOKUP($D135,EW_19_Kreise!$A$6:$CQ$406,Calc_Targetkreise!T$5,FALSE)/1000/F135</f>
        <v>0.2778277021</v>
      </c>
      <c r="U135" s="63">
        <f>VLOOKUP($D135,BW_17_Kreise!$B$7:$CC$410,Calc_Targetkreise!U$5,FALSE)/1000/$G135</f>
        <v>0.3297449379</v>
      </c>
      <c r="V135" s="61">
        <f>VLOOKUP(Calc_Targetkreise!$D135,EW_Erg_09_14_Kreise!$A$7:$BK$412,Calc_Targetkreise!V$5,FALSE)/1000/$H135</f>
        <v>0.3383686984</v>
      </c>
      <c r="W135" s="61">
        <f>VLOOKUP(Calc_Targetkreise!$D135,EW_Erg_09_14_Kreise!$A$7:$BK$412,Calc_Targetkreise!W$5,FALSE)/1000/CK135</f>
        <v>0.4016388941</v>
      </c>
      <c r="X135" s="61">
        <f>VLOOKUP($D135,EW_19_Kreise!$A$6:$CQ$406,Calc_Targetkreise!X$5,FALSE)/1000/F135</f>
        <v>0.1494993809</v>
      </c>
      <c r="Y135" s="63">
        <f>VLOOKUP($D135,BW_17_Kreise!$B$7:$CC$410,Calc_Targetkreise!Y$5,FALSE)/1000/$G135</f>
        <v>0.2026049361</v>
      </c>
      <c r="Z135" s="61">
        <f>VLOOKUP(Calc_Targetkreise!$D135,EW_Erg_09_14_Kreise!$A$7:$BK$412,Calc_Targetkreise!Z$5,FALSE)/1000/$H135</f>
        <v>0.2714688767</v>
      </c>
      <c r="AA135" s="61">
        <f>VLOOKUP(Calc_Targetkreise!$D135,EW_Erg_09_14_Kreise!$A$7:$BK$412,Calc_Targetkreise!AA$5,FALSE)/1000/$H135</f>
        <v>0.1690178099</v>
      </c>
      <c r="AB135" s="61">
        <f>VLOOKUP($D135,EW_19_Kreise!$A$6:$CQ$406,Calc_Targetkreise!AB$5,FALSE)/1000/F135</f>
        <v>0.2454201309</v>
      </c>
      <c r="AC135" s="63">
        <f>VLOOKUP($D135,BW_17_Kreise!$B$7:$CC$410,Calc_Targetkreise!AC$5,FALSE)/1000/$G135</f>
        <v>0.09784804901</v>
      </c>
      <c r="AD135" s="61">
        <f>VLOOKUP(Calc_Targetkreise!$D135,EW_Erg_09_14_Kreise!$A$7:$BK$412,Calc_Targetkreise!AD$5,FALSE)/1000/$H135</f>
        <v>0.1236015596</v>
      </c>
      <c r="AE135" s="62">
        <f>IF(AC135&lt;Master_sheet_Kriterien!$J$54,1,IF(AC135&lt;Master_sheet_Kriterien!$K$54,2,IF(AC135&lt;Master_sheet_Kriterien!$L$54,3,IF(AC135&lt;Master_sheet_Kriterien!$M$54,4,5))))</f>
        <v>3</v>
      </c>
      <c r="AF135" s="61">
        <f>VLOOKUP(Calc_Targetkreise!$D135,EW_Erg_09_14_Kreise!$A$7:$BK$412,Calc_Targetkreise!AF$5,FALSE)/1000/$H135</f>
        <v>0.1306060072</v>
      </c>
      <c r="AG135" s="63">
        <f>VLOOKUP($D135,BW_17_Kreise!$B$7:$CC$410,Calc_Targetkreise!AG$5,FALSE)/1000/$G135</f>
        <v>0.1321315286</v>
      </c>
      <c r="AH135" s="61">
        <f>VLOOKUP(Calc_Targetkreise!$D135,EW_Erg_09_14_Kreise!$A$7:$BK$412,Calc_Targetkreise!AH$5,FALSE)/1000/$H135</f>
        <v>0.0450537824</v>
      </c>
      <c r="AI135" s="61">
        <f>VLOOKUP(Calc_Targetkreise!$D135,EW_Erg_09_14_Kreise!$A$7:$BK$412,Calc_Targetkreise!AI$5,FALSE)/1000/$H135</f>
        <v>0.1322909932</v>
      </c>
      <c r="AJ135" s="63">
        <f>VLOOKUP($D135,BW_17_Kreise!$B$7:$CC$410,Calc_Targetkreise!AJ$5,FALSE)/1000/$G135</f>
        <v>0.07371056748</v>
      </c>
      <c r="AK135" s="61">
        <f>VLOOKUP(Calc_Targetkreise!$D135,EW_Erg_09_14_Kreise!$A$7:$BK$412,Calc_Targetkreise!AK$5,FALSE)/1000/$H135</f>
        <v>0.04951115813</v>
      </c>
      <c r="AL135" s="61">
        <f>VLOOKUP(Calc_Targetkreise!$D135,EW_Erg_09_14_Kreise!$A$7:$BK$412,Calc_Targetkreise!AL$5,FALSE)/1000/$H135</f>
        <v>0.02938929054</v>
      </c>
      <c r="AM135" s="61">
        <f>VLOOKUP($D135,EW_19_Kreise!$A$6:$CQ$406,Calc_Targetkreise!AM$5,FALSE)/1000/F135</f>
        <v>0.1006545197</v>
      </c>
      <c r="AN135" s="63">
        <f>VLOOKUP($D135,BW_17_Kreise!$B$7:$CC$410,Calc_Targetkreise!AN$5,FALSE)/1000/$G135</f>
        <v>0.1192046146</v>
      </c>
      <c r="AO135" s="61">
        <f>VLOOKUP(Calc_Targetkreise!$D135,EW_Erg_09_14_Kreise!$A$7:$BK$412,Calc_Targetkreise!AO$5,FALSE)/1000/$H135</f>
        <v>0.09564254786</v>
      </c>
      <c r="AP135" s="61">
        <f>VLOOKUP(Calc_Targetkreise!$D135,EW_Erg_09_14_Kreise!$A$7:$BK$412,Calc_Targetkreise!AP$5,FALSE)/1000/$H135</f>
        <v>0.0002057250338</v>
      </c>
      <c r="AQ135" s="61">
        <f t="shared" ref="AQ135:AR135" si="553">1-U135-Y135-AC135-AG135-AJ135-AN135</f>
        <v>0.0447553663</v>
      </c>
      <c r="AR135" s="61">
        <f t="shared" si="553"/>
        <v>0.07635337683</v>
      </c>
      <c r="AS135" s="61">
        <f t="shared" si="11"/>
        <v>0.1368512801</v>
      </c>
      <c r="AT135" s="63">
        <f>VLOOKUP($D135,BW_17_Kreise!$B$7:$CC$410,Calc_Targetkreise!AT$5,FALSE)/1000/$G135</f>
        <v>0.005176197097</v>
      </c>
      <c r="AU135" s="61">
        <f>VLOOKUP(Calc_Targetkreise!$D135,EW_Erg_09_14_Kreise!$A$7:$BK$412,Calc_Targetkreise!AU$5,FALSE)/1000/$H135</f>
        <v>0.01677148847</v>
      </c>
      <c r="AV135" s="62">
        <f>IF(AU135&lt;Master_sheet_Kriterien!$J$44,1,IF(AU135&lt;Master_sheet_Kriterien!$K$44,2,IF(AU135&lt;Master_sheet_Kriterien!$L$44,3,IF(AU135&lt;Master_sheet_Kriterien!$M$44,4,5))))</f>
        <v>5</v>
      </c>
      <c r="AW135" s="61">
        <f>VLOOKUP(Calc_Targetkreise!$D135,EW_Erg_09_14_Kreise!$A$7:$BK$412,Calc_Targetkreise!AW$5,FALSE)/1000/$H135</f>
        <v>0.009306608672</v>
      </c>
      <c r="AX135" s="61">
        <f>VLOOKUP($D135,EW_19_Kreise!$A$6:$CQ$406,Calc_Targetkreise!AX$5,FALSE)/1000/F135</f>
        <v>0.006304617018</v>
      </c>
      <c r="AY135" s="62">
        <f>IF(AX135&lt;Master_sheet_Kriterien!$J$56,1,IF(AX135&lt;Master_sheet_Kriterien!$K$56,2,IF(AX135&lt;Master_sheet_Kriterien!$L$56,3,IF(AX135&lt;Master_sheet_Kriterien!$M$56,4,5))))</f>
        <v>4</v>
      </c>
      <c r="AZ135" s="64">
        <f>VLOOKUP($D135,EW_19_Kreise!$A$6:$CQ$406,Calc_Targetkreise!AZ$5,FALSE)</f>
        <v>891</v>
      </c>
      <c r="BA135" s="62">
        <f>IF(AZ135&lt;Master_sheet_Kriterien!$J$57,1,IF(AZ135&lt;Master_sheet_Kriterien!$K$57,2,IF(AZ135&lt;Master_sheet_Kriterien!$L$57,3,IF(AZ135&lt;Master_sheet_Kriterien!$M$56,4,5))))</f>
        <v>5</v>
      </c>
      <c r="BB135" s="59">
        <f>VLOOKUP($D135,Struktur_daten_BW_2017!$B$7:$AH$452,Calc_Targetkreise!BB$5,FALSE)</f>
        <v>960.9</v>
      </c>
      <c r="BC135" s="62">
        <f>IF(BB135&lt;Master_sheet_Kriterien!$J$8,1,IF(BB135&lt;Master_sheet_Kriterien!$K$8,2,IF(BB135&lt;Master_sheet_Kriterien!$L$8,3,IF(BB135&lt;Master_sheet_Kriterien!$M$8,4,5))))</f>
        <v>4</v>
      </c>
      <c r="BD135" s="65">
        <f t="shared" si="12"/>
        <v>26.2848</v>
      </c>
      <c r="BE135" s="62">
        <f>IF(BD135&lt;Master_sheet_Kriterien!$J$10,1,IF(BD135&lt;Master_sheet_Kriterien!$K$10,2,IF(BD135&lt;Master_sheet_Kriterien!$L$10,3,IF(BD135&lt;Master_sheet_Kriterien!$M$10,4,5))))</f>
        <v>4</v>
      </c>
      <c r="BF135" s="65">
        <f>VLOOKUP($D135,Struktur_daten_BW_2017!$B$7:$AH$452,Calc_Targetkreise!BF$5,FALSE)</f>
        <v>7.4</v>
      </c>
      <c r="BG135" s="62">
        <f>IF(BF135&lt;Master_sheet_Kriterien!$J$12,1,IF(BF135&lt;Master_sheet_Kriterien!$K$12,2,IF(BF135&lt;Master_sheet_Kriterien!$L$12,3,IF(BF135&lt;Master_sheet_Kriterien!$M$12,4,5))))</f>
        <v>2</v>
      </c>
      <c r="BH135" s="65">
        <f>VLOOKUP($D135,Struktur_daten_BW_2017!$B$7:$AH$452,Calc_Targetkreise!BH$5,FALSE)</f>
        <v>11.8</v>
      </c>
      <c r="BI135" s="62">
        <f>IF(BH135&lt;Master_sheet_Kriterien!$J$14,1,IF(BH135&lt;Master_sheet_Kriterien!$K$14,2,IF(BH135&lt;Master_sheet_Kriterien!$L$14,3,IF(BH135&lt;Master_sheet_Kriterien!$M$14,4,5))))</f>
        <v>3</v>
      </c>
      <c r="BJ135" s="65">
        <f>VLOOKUP($D135,Struktur_daten_BW_2017!$B$7:$AH$452,Calc_Targetkreise!BJ$5,FALSE)</f>
        <v>37</v>
      </c>
      <c r="BK135" s="62">
        <f>IF(BJ135&lt;Master_sheet_Kriterien!$J$16,1,IF(BJ135&lt;Master_sheet_Kriterien!$K$16,2,IF(BJ135&lt;Master_sheet_Kriterien!$L$16,3,IF(BJ135&lt;Master_sheet_Kriterien!$M$16,4,5))))</f>
        <v>5</v>
      </c>
      <c r="BL135" s="65">
        <f>VLOOKUP($D135,Struktur_daten_BW_2017!$B$7:$AH$452,Calc_Targetkreise!BL$5,FALSE)</f>
        <v>17.6</v>
      </c>
      <c r="BM135" s="62">
        <f>IF(BL135&lt;Master_sheet_Kriterien!$J$18,1,IF(BL135&lt;Master_sheet_Kriterien!$K$18,2,IF(BL135&lt;Master_sheet_Kriterien!$L$18,3,IF(BL135&lt;Master_sheet_Kriterien!$M$18,4,5))))</f>
        <v>4</v>
      </c>
      <c r="BN135" s="65">
        <f>VLOOKUP($D135,Struktur_daten_BW_2017!$B$7:$AH$452,Calc_Targetkreise!BN$5,FALSE)</f>
        <v>9.4</v>
      </c>
      <c r="BO135" s="62">
        <f>IF(BN135&lt;Master_sheet_Kriterien!$J$20,1,IF(BN135&lt;Master_sheet_Kriterien!$K$20,2,IF(BN135&lt;Master_sheet_Kriterien!$L$20,3,IF(BN135&lt;Master_sheet_Kriterien!$M$20,4,5))))</f>
        <v>1</v>
      </c>
      <c r="BP135" s="59">
        <f>VLOOKUP($D135,Struktur_daten_BW_2017!$B$7:$AH$452,Calc_Targetkreise!BP$5,FALSE)</f>
        <v>20901</v>
      </c>
      <c r="BQ135" s="62">
        <f>IF(BP135&lt;Master_sheet_Kriterien!$J$38,1,IF(BP135&lt;Master_sheet_Kriterien!$K$38,2,IF(BP135&lt;Master_sheet_Kriterien!$L$38,3,IF(BP135&lt;Master_sheet_Kriterien!$M$38,4,5))))</f>
        <v>3</v>
      </c>
      <c r="BR135" s="65">
        <f>VLOOKUP($D135,Struktur_daten_BW_2017!$B$7:$AH$452,Calc_Targetkreise!BR$5,FALSE)</f>
        <v>41.1</v>
      </c>
      <c r="BS135" s="62">
        <f>IF(BR135&lt;Master_sheet_Kriterien!$J$24,1,IF(BR135&lt;Master_sheet_Kriterien!$K$24,2,IF(BR135&lt;Master_sheet_Kriterien!$L$24,3,IF(BR135&lt;Master_sheet_Kriterien!$M$24,4,5))))</f>
        <v>5</v>
      </c>
      <c r="BT135" s="65">
        <f>VLOOKUP($D135,Struktur_daten_BW_2017!$B$7:$AH$452,Calc_Targetkreise!BT$5,FALSE)</f>
        <v>11.6</v>
      </c>
      <c r="BU135" s="62">
        <f>IF(BT135&lt;Master_sheet_Kriterien!$J$26,1,IF(BT135&lt;Master_sheet_Kriterien!$K$26,2,IF(BT135&lt;Master_sheet_Kriterien!$L$26,3,IF(BT135&lt;Master_sheet_Kriterien!$M$26,4,5))))</f>
        <v>2</v>
      </c>
      <c r="BV135" s="65">
        <f t="shared" si="13"/>
        <v>4.12032</v>
      </c>
      <c r="BW135" s="62">
        <f>IF(BV135&lt;Master_sheet_Kriterien!$J$28,1,IF(BV135&lt;Master_sheet_Kriterien!$K$28,2,IF(BV135&lt;Master_sheet_Kriterien!$L$28,3,IF(BV135&lt;Master_sheet_Kriterien!$M$28,4,5))))</f>
        <v>3</v>
      </c>
      <c r="BX135" s="65">
        <f>VLOOKUP($D135,Struktur_daten_BW_2017!$B$7:$AH$452,Calc_Targetkreise!BX$5,FALSE)</f>
        <v>26.72413793</v>
      </c>
      <c r="BY135" s="62">
        <f>IF(BX135&lt;Master_sheet_Kriterien!$J$30,1,IF(BX135&lt;Master_sheet_Kriterien!$K$30,2,IF(BX135&lt;Master_sheet_Kriterien!$L$30,3,IF(BX135&lt;Master_sheet_Kriterien!$M$30,4,5))))</f>
        <v>4</v>
      </c>
      <c r="BZ135" s="65"/>
      <c r="CA135" s="62">
        <f>IF(BZ135&lt;Master_sheet_Kriterien!$J$32,1,IF(BZ135&lt;Master_sheet_Kriterien!$K$32,2,IF(BZ135&lt;Master_sheet_Kriterien!$L$32,3,IF(BZ135&lt;Master_sheet_Kriterien!$M$32,4,5))))</f>
        <v>1</v>
      </c>
      <c r="CB135" s="65"/>
      <c r="CC135" s="62">
        <f>IF(CB135&lt;Master_sheet_Kriterien!$J$34,1,IF(CB135&lt;Master_sheet_Kriterien!$K$34,2,IF(CB135&lt;Master_sheet_Kriterien!$L$34,3,IF(CB135&lt;Master_sheet_Kriterien!$M$34,4,5))))</f>
        <v>1</v>
      </c>
      <c r="CD135" s="65">
        <f>100-VLOOKUP($D135,Struktur_daten_BW_2017!$B$7:$AH$452,Calc_Targetkreise!CD$5,FALSE)</f>
        <v>62.9</v>
      </c>
      <c r="CE135" s="62">
        <f>IF(CD135&lt;Master_sheet_Kriterien!$J$40,1,IF(CD135&lt;Master_sheet_Kriterien!$K$40,2,IF(CD135&lt;Master_sheet_Kriterien!$L$40,3,IF(CD135&lt;Master_sheet_Kriterien!$M$40,4,5))))</f>
        <v>4</v>
      </c>
      <c r="CF135" s="61"/>
      <c r="CG135" s="59">
        <f>VLOOKUP($D135,EW_19_Kreise!$A$6:$CQ$406,Calc_Targetkreise!CG$5,FALSE)/1000</f>
        <v>238.715</v>
      </c>
      <c r="CH135" s="59">
        <f>VLOOKUP($D135,BW_17_Kreise!$B$7:$CC$410,Calc_Targetkreise!CH$5,FALSE)/1000</f>
        <v>237.902</v>
      </c>
      <c r="CI135" s="59">
        <f>VLOOKUP($D135,EW_Erg_09_14_Kreise!$A$10:$BK$412,Calc_Targetkreise!CI$5,FALSE)/1000</f>
        <v>239.582</v>
      </c>
      <c r="CJ135" s="59">
        <f>VLOOKUP($D135,EW_Erg_09_14_Kreise!$A$10:$BK$412,Calc_Targetkreise!CJ$5,FALSE)/1000</f>
        <v>238.126</v>
      </c>
      <c r="CK135" s="59">
        <f>VLOOKUP($D135,EW_Erg_09_14_Kreise!$A$10:$BK$412,Calc_Targetkreise!CK$5,FALSE)/1000</f>
        <v>91.037</v>
      </c>
      <c r="CL135" s="45"/>
      <c r="CM135" s="59">
        <f>VLOOKUP($D135,Struktur_daten_BW_2017!$B$7:$AH$452,Calc_Targetkreise!CM$5,FALSE)</f>
        <v>355.2</v>
      </c>
      <c r="CN135" s="66">
        <v>24.0</v>
      </c>
      <c r="CO135" s="67">
        <f t="shared" si="16"/>
        <v>0.06756756757</v>
      </c>
      <c r="CP135" s="62">
        <f>IF(CO135&lt;Master_sheet_Kriterien!$J$58,1,IF(CO135&lt;Master_sheet_Kriterien!$K$58,2,IF(CO135&lt;Master_sheet_Kriterien!$L$58,3,IF(CO135&lt;Master_sheet_Kriterien!$M$58,4,5))))</f>
        <v>2</v>
      </c>
      <c r="CQ135" s="66">
        <v>17.0</v>
      </c>
      <c r="CR135" s="67">
        <f t="shared" si="17"/>
        <v>0.04786036036</v>
      </c>
      <c r="CS135" s="62">
        <f>IF(CR135&lt;Master_sheet_Kriterien!$J$59,1,IF(CR135&lt;Master_sheet_Kriterien!$K$59,2,IF(CR135&lt;Master_sheet_Kriterien!$L$59,3,IF(CR135&lt;Master_sheet_Kriterien!$M$59,4,5))))</f>
        <v>1</v>
      </c>
      <c r="CT135" s="66">
        <v>7.0</v>
      </c>
      <c r="CU135" s="44"/>
      <c r="CV135" s="66">
        <v>0.0</v>
      </c>
      <c r="CW135" s="68"/>
      <c r="CY135" s="31">
        <f t="shared" si="18"/>
        <v>6438</v>
      </c>
      <c r="DB135" s="76" t="str">
        <f t="shared" si="19"/>
        <v>Offenbach</v>
      </c>
      <c r="DC135" s="58">
        <f t="shared" si="20"/>
        <v>51</v>
      </c>
      <c r="DD135" s="77">
        <f t="shared" si="21"/>
        <v>197</v>
      </c>
      <c r="DE135" s="72">
        <f t="shared" si="22"/>
        <v>0.006304617018</v>
      </c>
      <c r="DG135" s="76" t="str">
        <f t="shared" si="23"/>
        <v>Offenbach</v>
      </c>
      <c r="DH135" s="58" t="str">
        <f t="shared" si="24"/>
        <v>#REF!</v>
      </c>
      <c r="DI135" s="75">
        <f t="shared" si="25"/>
        <v>188.6756757</v>
      </c>
      <c r="DJ135" s="78">
        <f t="shared" si="26"/>
        <v>0.006304617018</v>
      </c>
      <c r="DK135" s="75"/>
      <c r="DL135" s="75"/>
      <c r="DM135" s="75"/>
      <c r="DN135" s="75"/>
      <c r="DO135" s="75"/>
      <c r="DP135" s="44"/>
    </row>
    <row r="136" ht="16.5" customHeight="1">
      <c r="A136" s="58">
        <f t="shared" si="5"/>
        <v>99</v>
      </c>
      <c r="B136" s="58">
        <f t="shared" si="6"/>
        <v>179</v>
      </c>
      <c r="C136" s="58" t="s">
        <v>281</v>
      </c>
      <c r="D136" s="58">
        <v>6439.0</v>
      </c>
      <c r="E136" s="58" t="s">
        <v>294</v>
      </c>
      <c r="F136" s="59">
        <f>VLOOKUP($D136,EW_19_Kreise!$A$6:$CQ$406,Calc_Targetkreise!F$5,FALSE)/1000</f>
        <v>88.747</v>
      </c>
      <c r="G136" s="59">
        <f>VLOOKUP($D136,BW_17_Kreise!$B$7:$CC$410,Calc_Targetkreise!G$5,FALSE)/1000</f>
        <v>110.224</v>
      </c>
      <c r="H136" s="59">
        <f>VLOOKUP($D136,EW_Erg_09_14_Kreise!$A$10:$BK$412,Calc_Targetkreise!H$5,FALSE)/1000</f>
        <v>63.505</v>
      </c>
      <c r="I136" s="60">
        <f t="shared" ref="I136:K136" si="554">F136/CG136</f>
        <v>0.6401162707</v>
      </c>
      <c r="J136" s="60">
        <f t="shared" si="554"/>
        <v>0.7954793127</v>
      </c>
      <c r="K136" s="60">
        <f t="shared" si="554"/>
        <v>0.4580898795</v>
      </c>
      <c r="L136" s="61">
        <f t="shared" ref="L136:M136" si="555">1-(T136+X136)</f>
        <v>0.5335729658</v>
      </c>
      <c r="M136" s="61">
        <f t="shared" si="555"/>
        <v>0.4592012629</v>
      </c>
      <c r="N136" s="62">
        <f>IF(L136&lt;Master_sheet_Kriterien!$J$46,1,IF(L136&lt;Master_sheet_Kriterien!$K$46,2,IF(L136&lt;Master_sheet_Kriterien!$L$46,3,IF(L136&lt;Master_sheet_Kriterien!$M$46,4,5))))</f>
        <v>5</v>
      </c>
      <c r="O136" s="62">
        <f>IF(M136&lt;Master_sheet_Kriterien!$J$46,1,IF(M136&lt;Master_sheet_Kriterien!$K$46,2,IF(M136&lt;Master_sheet_Kriterien!$L$46,3,IF(M136&lt;Master_sheet_Kriterien!$M$46,4,5))))</f>
        <v>3</v>
      </c>
      <c r="P136" s="61">
        <f t="shared" ref="P136:Q136" si="556">1-(T136+AM136)</f>
        <v>0.607051506</v>
      </c>
      <c r="Q136" s="61">
        <f t="shared" si="556"/>
        <v>0.5503247931</v>
      </c>
      <c r="R136" s="62">
        <f>IF(P136&lt;Master_sheet_Kriterien!$J$46,1,IF(P136&lt;Master_sheet_Kriterien!$K$46,2,IF(P136&lt;Master_sheet_Kriterien!$L$46,3,IF(P136&lt;Master_sheet_Kriterien!$M$46,4,5))))</f>
        <v>5</v>
      </c>
      <c r="S136" s="62">
        <f>IF(Q136&lt;Master_sheet_Kriterien!$J$46,1,IF(Q136&lt;Master_sheet_Kriterien!$K$46,2,IF(Q136&lt;Master_sheet_Kriterien!$L$46,3,IF(Q136&lt;Master_sheet_Kriterien!$M$46,4,5))))</f>
        <v>5</v>
      </c>
      <c r="T136" s="61">
        <f>VLOOKUP($D136,EW_19_Kreise!$A$6:$CQ$406,Calc_Targetkreise!T$5,FALSE)/1000/F136</f>
        <v>0.2953339268</v>
      </c>
      <c r="U136" s="63">
        <f>VLOOKUP($D136,BW_17_Kreise!$B$7:$CC$410,Calc_Targetkreise!U$5,FALSE)/1000/$G136</f>
        <v>0.3335299027</v>
      </c>
      <c r="V136" s="61">
        <f>VLOOKUP(Calc_Targetkreise!$D136,EW_Erg_09_14_Kreise!$A$7:$BK$412,Calc_Targetkreise!V$5,FALSE)/1000/$H136</f>
        <v>0.3389181954</v>
      </c>
      <c r="W136" s="61">
        <f>VLOOKUP(Calc_Targetkreise!$D136,EW_Erg_09_14_Kreise!$A$7:$BK$412,Calc_Targetkreise!W$5,FALSE)/1000/CK136</f>
        <v>0.40281685</v>
      </c>
      <c r="X136" s="61">
        <f>VLOOKUP($D136,EW_19_Kreise!$A$6:$CQ$406,Calc_Targetkreise!X$5,FALSE)/1000/F136</f>
        <v>0.1710931074</v>
      </c>
      <c r="Y136" s="63">
        <f>VLOOKUP($D136,BW_17_Kreise!$B$7:$CC$410,Calc_Targetkreise!Y$5,FALSE)/1000/$G136</f>
        <v>0.2072688344</v>
      </c>
      <c r="Z136" s="61">
        <f>VLOOKUP(Calc_Targetkreise!$D136,EW_Erg_09_14_Kreise!$A$7:$BK$412,Calc_Targetkreise!Z$5,FALSE)/1000/$H136</f>
        <v>0.2893000551</v>
      </c>
      <c r="AA136" s="61">
        <f>VLOOKUP(Calc_Targetkreise!$D136,EW_Erg_09_14_Kreise!$A$7:$BK$412,Calc_Targetkreise!AA$5,FALSE)/1000/$H136</f>
        <v>0.1817022282</v>
      </c>
      <c r="AB136" s="61">
        <f>VLOOKUP($D136,EW_19_Kreise!$A$6:$CQ$406,Calc_Targetkreise!AB$5,FALSE)/1000/F136</f>
        <v>0.2308472399</v>
      </c>
      <c r="AC136" s="63">
        <f>VLOOKUP($D136,BW_17_Kreise!$B$7:$CC$410,Calc_Targetkreise!AC$5,FALSE)/1000/$G136</f>
        <v>0.09756495863</v>
      </c>
      <c r="AD136" s="61">
        <f>VLOOKUP(Calc_Targetkreise!$D136,EW_Erg_09_14_Kreise!$A$7:$BK$412,Calc_Targetkreise!AD$5,FALSE)/1000/$H136</f>
        <v>0.1241319581</v>
      </c>
      <c r="AE136" s="62">
        <f>IF(AC136&lt;Master_sheet_Kriterien!$J$54,1,IF(AC136&lt;Master_sheet_Kriterien!$K$54,2,IF(AC136&lt;Master_sheet_Kriterien!$L$54,3,IF(AC136&lt;Master_sheet_Kriterien!$M$54,4,5))))</f>
        <v>3</v>
      </c>
      <c r="AF136" s="61">
        <f>VLOOKUP(Calc_Targetkreise!$D136,EW_Erg_09_14_Kreise!$A$7:$BK$412,Calc_Targetkreise!AF$5,FALSE)/1000/$H136</f>
        <v>0.1304306748</v>
      </c>
      <c r="AG136" s="63">
        <f>VLOOKUP($D136,BW_17_Kreise!$B$7:$CC$410,Calc_Targetkreise!AG$5,FALSE)/1000/$G136</f>
        <v>0.1375108869</v>
      </c>
      <c r="AH136" s="61">
        <f>VLOOKUP(Calc_Targetkreise!$D136,EW_Erg_09_14_Kreise!$A$7:$BK$412,Calc_Targetkreise!AH$5,FALSE)/1000/$H136</f>
        <v>0.04664199669</v>
      </c>
      <c r="AI136" s="61">
        <f>VLOOKUP(Calc_Targetkreise!$D136,EW_Erg_09_14_Kreise!$A$7:$BK$412,Calc_Targetkreise!AI$5,FALSE)/1000/$H136</f>
        <v>0.1175025589</v>
      </c>
      <c r="AJ136" s="63">
        <f>VLOOKUP($D136,BW_17_Kreise!$B$7:$CC$410,Calc_Targetkreise!AJ$5,FALSE)/1000/$G136</f>
        <v>0.06633763972</v>
      </c>
      <c r="AK136" s="61">
        <f>VLOOKUP(Calc_Targetkreise!$D136,EW_Erg_09_14_Kreise!$A$7:$BK$412,Calc_Targetkreise!AK$5,FALSE)/1000/$H136</f>
        <v>0.04094165814</v>
      </c>
      <c r="AL136" s="61">
        <f>VLOOKUP(Calc_Targetkreise!$D136,EW_Erg_09_14_Kreise!$A$7:$BK$412,Calc_Targetkreise!AL$5,FALSE)/1000/$H136</f>
        <v>0.02382489568</v>
      </c>
      <c r="AM136" s="61">
        <f>VLOOKUP($D136,EW_19_Kreise!$A$6:$CQ$406,Calc_Targetkreise!AM$5,FALSE)/1000/F136</f>
        <v>0.09761456725</v>
      </c>
      <c r="AN136" s="63">
        <f>VLOOKUP($D136,BW_17_Kreise!$B$7:$CC$410,Calc_Targetkreise!AN$5,FALSE)/1000/$G136</f>
        <v>0.1161453041</v>
      </c>
      <c r="AO136" s="61">
        <f>VLOOKUP(Calc_Targetkreise!$D136,EW_Erg_09_14_Kreise!$A$7:$BK$412,Calc_Targetkreise!AO$5,FALSE)/1000/$H136</f>
        <v>0.09600818833</v>
      </c>
      <c r="AP136" s="61">
        <f>VLOOKUP(Calc_Targetkreise!$D136,EW_Erg_09_14_Kreise!$A$7:$BK$412,Calc_Targetkreise!AP$5,FALSE)/1000/$H136</f>
        <v>0.0001574679159</v>
      </c>
      <c r="AQ136" s="61">
        <f t="shared" ref="AQ136:AR136" si="557">1-U136-Y136-AC136-AG136-AJ136-AN136</f>
        <v>0.04164247351</v>
      </c>
      <c r="AR136" s="61">
        <f t="shared" si="557"/>
        <v>0.06405794819</v>
      </c>
      <c r="AS136" s="61">
        <f t="shared" si="11"/>
        <v>0.1435653247</v>
      </c>
      <c r="AT136" s="63">
        <f>VLOOKUP($D136,BW_17_Kreise!$B$7:$CC$410,Calc_Targetkreise!AT$5,FALSE)/1000/$G136</f>
        <v>0.003338655828</v>
      </c>
      <c r="AU136" s="61">
        <f>VLOOKUP(Calc_Targetkreise!$D136,EW_Erg_09_14_Kreise!$A$7:$BK$412,Calc_Targetkreise!AU$5,FALSE)/1000/$H136</f>
        <v>0.01319581135</v>
      </c>
      <c r="AV136" s="62">
        <f>IF(AU136&lt;Master_sheet_Kriterien!$J$44,1,IF(AU136&lt;Master_sheet_Kriterien!$K$44,2,IF(AU136&lt;Master_sheet_Kriterien!$L$44,3,IF(AU136&lt;Master_sheet_Kriterien!$M$44,4,5))))</f>
        <v>4</v>
      </c>
      <c r="AW136" s="61">
        <f>VLOOKUP(Calc_Targetkreise!$D136,EW_Erg_09_14_Kreise!$A$7:$BK$412,Calc_Targetkreise!AW$5,FALSE)/1000/$H136</f>
        <v>0.007369498465</v>
      </c>
      <c r="AX136" s="61">
        <f>VLOOKUP($D136,EW_19_Kreise!$A$6:$CQ$406,Calc_Targetkreise!AX$5,FALSE)/1000/F136</f>
        <v>0.006524164197</v>
      </c>
      <c r="AY136" s="62">
        <f>IF(AX136&lt;Master_sheet_Kriterien!$J$56,1,IF(AX136&lt;Master_sheet_Kriterien!$K$56,2,IF(AX136&lt;Master_sheet_Kriterien!$L$56,3,IF(AX136&lt;Master_sheet_Kriterien!$M$56,4,5))))</f>
        <v>4</v>
      </c>
      <c r="AZ136" s="64">
        <f>VLOOKUP($D136,EW_19_Kreise!$A$6:$CQ$406,Calc_Targetkreise!AZ$5,FALSE)</f>
        <v>579</v>
      </c>
      <c r="BA136" s="62">
        <f>IF(AZ136&lt;Master_sheet_Kriterien!$J$57,1,IF(AZ136&lt;Master_sheet_Kriterien!$K$57,2,IF(AZ136&lt;Master_sheet_Kriterien!$L$57,3,IF(AZ136&lt;Master_sheet_Kriterien!$M$56,4,5))))</f>
        <v>5</v>
      </c>
      <c r="BB136" s="59">
        <f>VLOOKUP($D136,Struktur_daten_BW_2017!$B$7:$AH$452,Calc_Targetkreise!BB$5,FALSE)</f>
        <v>251</v>
      </c>
      <c r="BC136" s="62">
        <f>IF(BB136&lt;Master_sheet_Kriterien!$J$8,1,IF(BB136&lt;Master_sheet_Kriterien!$K$8,2,IF(BB136&lt;Master_sheet_Kriterien!$L$8,3,IF(BB136&lt;Master_sheet_Kriterien!$M$8,4,5))))</f>
        <v>3</v>
      </c>
      <c r="BD136" s="65">
        <f t="shared" si="12"/>
        <v>22.05</v>
      </c>
      <c r="BE136" s="62">
        <f>IF(BD136&lt;Master_sheet_Kriterien!$J$10,1,IF(BD136&lt;Master_sheet_Kriterien!$K$10,2,IF(BD136&lt;Master_sheet_Kriterien!$L$10,3,IF(BD136&lt;Master_sheet_Kriterien!$M$10,4,5))))</f>
        <v>2</v>
      </c>
      <c r="BF136" s="65">
        <f>VLOOKUP($D136,Struktur_daten_BW_2017!$B$7:$AH$452,Calc_Targetkreise!BF$5,FALSE)</f>
        <v>7.5</v>
      </c>
      <c r="BG136" s="62">
        <f>IF(BF136&lt;Master_sheet_Kriterien!$J$12,1,IF(BF136&lt;Master_sheet_Kriterien!$K$12,2,IF(BF136&lt;Master_sheet_Kriterien!$L$12,3,IF(BF136&lt;Master_sheet_Kriterien!$M$12,4,5))))</f>
        <v>2</v>
      </c>
      <c r="BH136" s="65">
        <f>VLOOKUP($D136,Struktur_daten_BW_2017!$B$7:$AH$452,Calc_Targetkreise!BH$5,FALSE)</f>
        <v>10.6</v>
      </c>
      <c r="BI136" s="62">
        <f>IF(BH136&lt;Master_sheet_Kriterien!$J$14,1,IF(BH136&lt;Master_sheet_Kriterien!$K$14,2,IF(BH136&lt;Master_sheet_Kriterien!$L$14,3,IF(BH136&lt;Master_sheet_Kriterien!$M$14,4,5))))</f>
        <v>1</v>
      </c>
      <c r="BJ136" s="65">
        <f>VLOOKUP($D136,Struktur_daten_BW_2017!$B$7:$AH$452,Calc_Targetkreise!BJ$5,FALSE)</f>
        <v>37.2</v>
      </c>
      <c r="BK136" s="62">
        <f>IF(BJ136&lt;Master_sheet_Kriterien!$J$16,1,IF(BJ136&lt;Master_sheet_Kriterien!$K$16,2,IF(BJ136&lt;Master_sheet_Kriterien!$L$16,3,IF(BJ136&lt;Master_sheet_Kriterien!$M$16,4,5))))</f>
        <v>5</v>
      </c>
      <c r="BL136" s="65">
        <f>VLOOKUP($D136,Struktur_daten_BW_2017!$B$7:$AH$452,Calc_Targetkreise!BL$5,FALSE)</f>
        <v>17.3</v>
      </c>
      <c r="BM136" s="62">
        <f>IF(BL136&lt;Master_sheet_Kriterien!$J$18,1,IF(BL136&lt;Master_sheet_Kriterien!$K$18,2,IF(BL136&lt;Master_sheet_Kriterien!$L$18,3,IF(BL136&lt;Master_sheet_Kriterien!$M$18,4,5))))</f>
        <v>4</v>
      </c>
      <c r="BN136" s="65">
        <f>VLOOKUP($D136,Struktur_daten_BW_2017!$B$7:$AH$452,Calc_Targetkreise!BN$5,FALSE)</f>
        <v>10.8</v>
      </c>
      <c r="BO136" s="62">
        <f>IF(BN136&lt;Master_sheet_Kriterien!$J$20,1,IF(BN136&lt;Master_sheet_Kriterien!$K$20,2,IF(BN136&lt;Master_sheet_Kriterien!$L$20,3,IF(BN136&lt;Master_sheet_Kriterien!$M$20,4,5))))</f>
        <v>3</v>
      </c>
      <c r="BP136" s="59">
        <f>VLOOKUP($D136,Struktur_daten_BW_2017!$B$7:$AH$452,Calc_Targetkreise!BP$5,FALSE)</f>
        <v>22673</v>
      </c>
      <c r="BQ136" s="62">
        <f>IF(BP136&lt;Master_sheet_Kriterien!$J$38,1,IF(BP136&lt;Master_sheet_Kriterien!$K$38,2,IF(BP136&lt;Master_sheet_Kriterien!$L$38,3,IF(BP136&lt;Master_sheet_Kriterien!$M$38,4,5))))</f>
        <v>4</v>
      </c>
      <c r="BR136" s="65">
        <f>VLOOKUP($D136,Struktur_daten_BW_2017!$B$7:$AH$452,Calc_Targetkreise!BR$5,FALSE)</f>
        <v>37.4</v>
      </c>
      <c r="BS136" s="62">
        <f>IF(BR136&lt;Master_sheet_Kriterien!$J$24,1,IF(BR136&lt;Master_sheet_Kriterien!$K$24,2,IF(BR136&lt;Master_sheet_Kriterien!$L$24,3,IF(BR136&lt;Master_sheet_Kriterien!$M$24,4,5))))</f>
        <v>4</v>
      </c>
      <c r="BT136" s="65">
        <f>VLOOKUP($D136,Struktur_daten_BW_2017!$B$7:$AH$452,Calc_Targetkreise!BT$5,FALSE)</f>
        <v>13.4</v>
      </c>
      <c r="BU136" s="62">
        <f>IF(BT136&lt;Master_sheet_Kriterien!$J$26,1,IF(BT136&lt;Master_sheet_Kriterien!$K$26,2,IF(BT136&lt;Master_sheet_Kriterien!$L$26,3,IF(BT136&lt;Master_sheet_Kriterien!$M$26,4,5))))</f>
        <v>3</v>
      </c>
      <c r="BV136" s="65">
        <f t="shared" si="13"/>
        <v>3.9396</v>
      </c>
      <c r="BW136" s="62">
        <f>IF(BV136&lt;Master_sheet_Kriterien!$J$28,1,IF(BV136&lt;Master_sheet_Kriterien!$K$28,2,IF(BV136&lt;Master_sheet_Kriterien!$L$28,3,IF(BV136&lt;Master_sheet_Kriterien!$M$28,4,5))))</f>
        <v>3</v>
      </c>
      <c r="BX136" s="65">
        <f>VLOOKUP($D136,Struktur_daten_BW_2017!$B$7:$AH$452,Calc_Targetkreise!BX$5,FALSE)</f>
        <v>25.37313433</v>
      </c>
      <c r="BY136" s="62">
        <f>IF(BX136&lt;Master_sheet_Kriterien!$J$30,1,IF(BX136&lt;Master_sheet_Kriterien!$K$30,2,IF(BX136&lt;Master_sheet_Kriterien!$L$30,3,IF(BX136&lt;Master_sheet_Kriterien!$M$30,4,5))))</f>
        <v>4</v>
      </c>
      <c r="BZ136" s="65">
        <f>CL136/1000</f>
        <v>5.227</v>
      </c>
      <c r="CA136" s="62">
        <f>IF(BZ136&lt;Master_sheet_Kriterien!$J$32,1,IF(BZ136&lt;Master_sheet_Kriterien!$K$32,2,IF(BZ136&lt;Master_sheet_Kriterien!$L$32,3,IF(BZ136&lt;Master_sheet_Kriterien!$M$32,4,5))))</f>
        <v>1</v>
      </c>
      <c r="CB136" s="65">
        <f>BZ136/CM136*100</f>
        <v>1.777891156</v>
      </c>
      <c r="CC136" s="62">
        <f>IF(CB136&lt;Master_sheet_Kriterien!$J$34,1,IF(CB136&lt;Master_sheet_Kriterien!$K$34,2,IF(CB136&lt;Master_sheet_Kriterien!$L$34,3,IF(CB136&lt;Master_sheet_Kriterien!$M$34,4,5))))</f>
        <v>1</v>
      </c>
      <c r="CD136" s="65">
        <f>100-VLOOKUP($D136,Struktur_daten_BW_2017!$B$7:$AH$452,Calc_Targetkreise!CD$5,FALSE)</f>
        <v>42.6</v>
      </c>
      <c r="CE136" s="62">
        <f>IF(CD136&lt;Master_sheet_Kriterien!$J$40,1,IF(CD136&lt;Master_sheet_Kriterien!$K$40,2,IF(CD136&lt;Master_sheet_Kriterien!$L$40,3,IF(CD136&lt;Master_sheet_Kriterien!$M$40,4,5))))</f>
        <v>2</v>
      </c>
      <c r="CF136" s="61"/>
      <c r="CG136" s="59">
        <f>VLOOKUP($D136,EW_19_Kreise!$A$6:$CQ$406,Calc_Targetkreise!CG$5,FALSE)/1000</f>
        <v>138.642</v>
      </c>
      <c r="CH136" s="59">
        <f>VLOOKUP($D136,BW_17_Kreise!$B$7:$CC$410,Calc_Targetkreise!CH$5,FALSE)/1000</f>
        <v>138.563</v>
      </c>
      <c r="CI136" s="59">
        <f>VLOOKUP($D136,EW_Erg_09_14_Kreise!$A$10:$BK$412,Calc_Targetkreise!CI$5,FALSE)/1000</f>
        <v>138.63</v>
      </c>
      <c r="CJ136" s="59">
        <f>VLOOKUP($D136,EW_Erg_09_14_Kreise!$A$10:$BK$412,Calc_Targetkreise!CJ$5,FALSE)/1000</f>
        <v>138.347</v>
      </c>
      <c r="CK136" s="59">
        <f>VLOOKUP($D136,EW_Erg_09_14_Kreise!$A$10:$BK$412,Calc_Targetkreise!CK$5,FALSE)/1000</f>
        <v>54.742</v>
      </c>
      <c r="CL136" s="45">
        <f>2000+1000+2227</f>
        <v>5227</v>
      </c>
      <c r="CM136" s="59">
        <f>VLOOKUP($D136,Struktur_daten_BW_2017!$B$7:$AH$452,Calc_Targetkreise!CM$5,FALSE)</f>
        <v>294</v>
      </c>
      <c r="CN136" s="66">
        <v>4.0</v>
      </c>
      <c r="CO136" s="67">
        <f t="shared" si="16"/>
        <v>0.01360544218</v>
      </c>
      <c r="CP136" s="62">
        <f>IF(CO136&lt;Master_sheet_Kriterien!$J$58,1,IF(CO136&lt;Master_sheet_Kriterien!$K$58,2,IF(CO136&lt;Master_sheet_Kriterien!$L$58,3,IF(CO136&lt;Master_sheet_Kriterien!$M$58,4,5))))</f>
        <v>1</v>
      </c>
      <c r="CQ136" s="66">
        <v>3.0</v>
      </c>
      <c r="CR136" s="67">
        <f t="shared" si="17"/>
        <v>0.01020408163</v>
      </c>
      <c r="CS136" s="62">
        <f>IF(CR136&lt;Master_sheet_Kriterien!$J$59,1,IF(CR136&lt;Master_sheet_Kriterien!$K$59,2,IF(CR136&lt;Master_sheet_Kriterien!$L$59,3,IF(CR136&lt;Master_sheet_Kriterien!$M$59,4,5))))</f>
        <v>1</v>
      </c>
      <c r="CT136" s="66">
        <v>1.0</v>
      </c>
      <c r="CU136" s="44"/>
      <c r="CV136" s="66">
        <v>0.0</v>
      </c>
      <c r="CW136" s="68"/>
      <c r="CY136" s="31">
        <f t="shared" si="18"/>
        <v>6439</v>
      </c>
      <c r="DB136" s="76" t="str">
        <f t="shared" si="19"/>
        <v>Rheingau-Taunus-Kreis</v>
      </c>
      <c r="DC136" s="58">
        <f t="shared" si="20"/>
        <v>99</v>
      </c>
      <c r="DD136" s="77">
        <f t="shared" si="21"/>
        <v>179</v>
      </c>
      <c r="DE136" s="72">
        <f t="shared" si="22"/>
        <v>0.006524164197</v>
      </c>
      <c r="DG136" s="76" t="str">
        <f t="shared" si="23"/>
        <v>Rheingau-Taunus-Kreis</v>
      </c>
      <c r="DH136" s="58" t="str">
        <f t="shared" si="24"/>
        <v>#REF!</v>
      </c>
      <c r="DI136" s="75">
        <f t="shared" si="25"/>
        <v>173.1360544</v>
      </c>
      <c r="DJ136" s="78">
        <f t="shared" si="26"/>
        <v>0.006524164197</v>
      </c>
      <c r="DK136" s="75"/>
      <c r="DL136" s="75"/>
      <c r="DM136" s="75"/>
      <c r="DN136" s="75"/>
      <c r="DO136" s="75"/>
      <c r="DP136" s="44"/>
    </row>
    <row r="137" ht="16.5" customHeight="1">
      <c r="A137" s="58">
        <f t="shared" si="5"/>
        <v>118</v>
      </c>
      <c r="B137" s="58">
        <f t="shared" si="6"/>
        <v>173</v>
      </c>
      <c r="C137" s="58" t="s">
        <v>281</v>
      </c>
      <c r="D137" s="58">
        <v>6440.0</v>
      </c>
      <c r="E137" s="58" t="s">
        <v>295</v>
      </c>
      <c r="F137" s="59">
        <f>VLOOKUP($D137,EW_19_Kreise!$A$6:$CQ$406,Calc_Targetkreise!F$5,FALSE)/1000</f>
        <v>130.547</v>
      </c>
      <c r="G137" s="59">
        <f>VLOOKUP($D137,BW_17_Kreise!$B$7:$CC$410,Calc_Targetkreise!G$5,FALSE)/1000</f>
        <v>173.5</v>
      </c>
      <c r="H137" s="59">
        <f>VLOOKUP($D137,EW_Erg_09_14_Kreise!$A$10:$BK$412,Calc_Targetkreise!H$5,FALSE)/1000</f>
        <v>89.405</v>
      </c>
      <c r="I137" s="60">
        <f t="shared" ref="I137:K137" si="558">F137/CG137</f>
        <v>0.5783581428</v>
      </c>
      <c r="J137" s="60">
        <f t="shared" si="558"/>
        <v>0.770515246</v>
      </c>
      <c r="K137" s="60">
        <f t="shared" si="558"/>
        <v>0.3979657697</v>
      </c>
      <c r="L137" s="61">
        <f t="shared" ref="L137:M137" si="559">1-(T137+X137)</f>
        <v>0.556818617</v>
      </c>
      <c r="M137" s="61">
        <f t="shared" si="559"/>
        <v>0.4541095101</v>
      </c>
      <c r="N137" s="62">
        <f>IF(L137&lt;Master_sheet_Kriterien!$J$46,1,IF(L137&lt;Master_sheet_Kriterien!$K$46,2,IF(L137&lt;Master_sheet_Kriterien!$L$46,3,IF(L137&lt;Master_sheet_Kriterien!$M$46,4,5))))</f>
        <v>5</v>
      </c>
      <c r="O137" s="62">
        <f>IF(M137&lt;Master_sheet_Kriterien!$J$46,1,IF(M137&lt;Master_sheet_Kriterien!$K$46,2,IF(M137&lt;Master_sheet_Kriterien!$L$46,3,IF(M137&lt;Master_sheet_Kriterien!$M$46,4,5))))</f>
        <v>3</v>
      </c>
      <c r="P137" s="61">
        <f t="shared" ref="P137:Q137" si="560">1-(T137+AM137)</f>
        <v>0.6250698982</v>
      </c>
      <c r="Q137" s="61">
        <f t="shared" si="560"/>
        <v>0.562092219</v>
      </c>
      <c r="R137" s="62">
        <f>IF(P137&lt;Master_sheet_Kriterien!$J$46,1,IF(P137&lt;Master_sheet_Kriterien!$K$46,2,IF(P137&lt;Master_sheet_Kriterien!$L$46,3,IF(P137&lt;Master_sheet_Kriterien!$M$46,4,5))))</f>
        <v>5</v>
      </c>
      <c r="S137" s="62">
        <f>IF(Q137&lt;Master_sheet_Kriterien!$J$46,1,IF(Q137&lt;Master_sheet_Kriterien!$K$46,2,IF(Q137&lt;Master_sheet_Kriterien!$L$46,3,IF(Q137&lt;Master_sheet_Kriterien!$M$46,4,5))))</f>
        <v>5</v>
      </c>
      <c r="T137" s="61">
        <f>VLOOKUP($D137,EW_19_Kreise!$A$6:$CQ$406,Calc_Targetkreise!T$5,FALSE)/1000/F137</f>
        <v>0.269642351</v>
      </c>
      <c r="U137" s="63">
        <f>VLOOKUP($D137,BW_17_Kreise!$B$7:$CC$410,Calc_Targetkreise!U$5,FALSE)/1000/$G137</f>
        <v>0.3149394813</v>
      </c>
      <c r="V137" s="61">
        <f>VLOOKUP(Calc_Targetkreise!$D137,EW_Erg_09_14_Kreise!$A$7:$BK$412,Calc_Targetkreise!V$5,FALSE)/1000/$H137</f>
        <v>0.3044796152</v>
      </c>
      <c r="W137" s="61">
        <f>VLOOKUP(Calc_Targetkreise!$D137,EW_Erg_09_14_Kreise!$A$7:$BK$412,Calc_Targetkreise!W$5,FALSE)/1000/CK137</f>
        <v>0.3694499923</v>
      </c>
      <c r="X137" s="61">
        <f>VLOOKUP($D137,EW_19_Kreise!$A$6:$CQ$406,Calc_Targetkreise!X$5,FALSE)/1000/F137</f>
        <v>0.1735390319</v>
      </c>
      <c r="Y137" s="63">
        <f>VLOOKUP($D137,BW_17_Kreise!$B$7:$CC$410,Calc_Targetkreise!Y$5,FALSE)/1000/$G137</f>
        <v>0.2309510086</v>
      </c>
      <c r="Z137" s="61">
        <f>VLOOKUP(Calc_Targetkreise!$D137,EW_Erg_09_14_Kreise!$A$7:$BK$412,Calc_Targetkreise!Z$5,FALSE)/1000/$H137</f>
        <v>0.3033499245</v>
      </c>
      <c r="AA137" s="61">
        <f>VLOOKUP(Calc_Targetkreise!$D137,EW_Erg_09_14_Kreise!$A$7:$BK$412,Calc_Targetkreise!AA$5,FALSE)/1000/$H137</f>
        <v>0.2109278005</v>
      </c>
      <c r="AB137" s="61">
        <f>VLOOKUP($D137,EW_19_Kreise!$A$6:$CQ$406,Calc_Targetkreise!AB$5,FALSE)/1000/F137</f>
        <v>0.2298176136</v>
      </c>
      <c r="AC137" s="63">
        <f>VLOOKUP($D137,BW_17_Kreise!$B$7:$CC$410,Calc_Targetkreise!AC$5,FALSE)/1000/$G137</f>
        <v>0.0898443804</v>
      </c>
      <c r="AD137" s="61">
        <f>VLOOKUP(Calc_Targetkreise!$D137,EW_Erg_09_14_Kreise!$A$7:$BK$412,Calc_Targetkreise!AD$5,FALSE)/1000/$H137</f>
        <v>0.1222414854</v>
      </c>
      <c r="AE137" s="62">
        <f>IF(AC137&lt;Master_sheet_Kriterien!$J$54,1,IF(AC137&lt;Master_sheet_Kriterien!$K$54,2,IF(AC137&lt;Master_sheet_Kriterien!$L$54,3,IF(AC137&lt;Master_sheet_Kriterien!$M$54,4,5))))</f>
        <v>3</v>
      </c>
      <c r="AF137" s="61">
        <f>VLOOKUP(Calc_Targetkreise!$D137,EW_Erg_09_14_Kreise!$A$7:$BK$412,Calc_Targetkreise!AF$5,FALSE)/1000/$H137</f>
        <v>0.1201722499</v>
      </c>
      <c r="AG137" s="63">
        <f>VLOOKUP($D137,BW_17_Kreise!$B$7:$CC$410,Calc_Targetkreise!AG$5,FALSE)/1000/$G137</f>
        <v>0.1227896254</v>
      </c>
      <c r="AH137" s="61">
        <f>VLOOKUP(Calc_Targetkreise!$D137,EW_Erg_09_14_Kreise!$A$7:$BK$412,Calc_Targetkreise!AH$5,FALSE)/1000/$H137</f>
        <v>0.04066886639</v>
      </c>
      <c r="AI137" s="61">
        <f>VLOOKUP(Calc_Targetkreise!$D137,EW_Erg_09_14_Kreise!$A$7:$BK$412,Calc_Targetkreise!AI$5,FALSE)/1000/$H137</f>
        <v>0.1226888876</v>
      </c>
      <c r="AJ137" s="63">
        <f>VLOOKUP($D137,BW_17_Kreise!$B$7:$CC$410,Calc_Targetkreise!AJ$5,FALSE)/1000/$G137</f>
        <v>0.06727377522</v>
      </c>
      <c r="AK137" s="61">
        <f>VLOOKUP(Calc_Targetkreise!$D137,EW_Erg_09_14_Kreise!$A$7:$BK$412,Calc_Targetkreise!AK$5,FALSE)/1000/$H137</f>
        <v>0.04793915329</v>
      </c>
      <c r="AL137" s="61">
        <f>VLOOKUP(Calc_Targetkreise!$D137,EW_Erg_09_14_Kreise!$A$7:$BK$412,Calc_Targetkreise!AL$5,FALSE)/1000/$H137</f>
        <v>0.02871204071</v>
      </c>
      <c r="AM137" s="61">
        <f>VLOOKUP($D137,EW_19_Kreise!$A$6:$CQ$406,Calc_Targetkreise!AM$5,FALSE)/1000/F137</f>
        <v>0.1052877508</v>
      </c>
      <c r="AN137" s="63">
        <f>VLOOKUP($D137,BW_17_Kreise!$B$7:$CC$410,Calc_Targetkreise!AN$5,FALSE)/1000/$G137</f>
        <v>0.1229682997</v>
      </c>
      <c r="AO137" s="61">
        <f>VLOOKUP(Calc_Targetkreise!$D137,EW_Erg_09_14_Kreise!$A$7:$BK$412,Calc_Targetkreise!AO$5,FALSE)/1000/$H137</f>
        <v>0.09952463509</v>
      </c>
      <c r="AP137" s="61">
        <f>VLOOKUP(Calc_Targetkreise!$D137,EW_Erg_09_14_Kreise!$A$7:$BK$412,Calc_Targetkreise!AP$5,FALSE)/1000/$H137</f>
        <v>0.000190145965</v>
      </c>
      <c r="AQ137" s="61">
        <f t="shared" ref="AQ137:AR137" si="561">1-U137-Y137-AC137-AG137-AJ137-AN137</f>
        <v>0.05123342939</v>
      </c>
      <c r="AR137" s="61">
        <f t="shared" si="561"/>
        <v>0.08179632012</v>
      </c>
      <c r="AS137" s="61">
        <f t="shared" si="11"/>
        <v>0.147858883</v>
      </c>
      <c r="AT137" s="63">
        <f>VLOOKUP($D137,BW_17_Kreise!$B$7:$CC$410,Calc_Targetkreise!AT$5,FALSE)/1000/$G137</f>
        <v>0.004011527378</v>
      </c>
      <c r="AU137" s="61">
        <f>VLOOKUP(Calc_Targetkreise!$D137,EW_Erg_09_14_Kreise!$A$7:$BK$412,Calc_Targetkreise!AU$5,FALSE)/1000/$H137</f>
        <v>0.01317599687</v>
      </c>
      <c r="AV137" s="62">
        <f>IF(AU137&lt;Master_sheet_Kriterien!$J$44,1,IF(AU137&lt;Master_sheet_Kriterien!$K$44,2,IF(AU137&lt;Master_sheet_Kriterien!$L$44,3,IF(AU137&lt;Master_sheet_Kriterien!$M$44,4,5))))</f>
        <v>4</v>
      </c>
      <c r="AW137" s="61">
        <f>VLOOKUP(Calc_Targetkreise!$D137,EW_Erg_09_14_Kreise!$A$7:$BK$412,Calc_Targetkreise!AW$5,FALSE)/1000/$H137</f>
        <v>0.006934735194</v>
      </c>
      <c r="AX137" s="61">
        <f>VLOOKUP($D137,EW_19_Kreise!$A$6:$CQ$406,Calc_Targetkreise!AX$5,FALSE)/1000/F137</f>
        <v>0.005691436801</v>
      </c>
      <c r="AY137" s="62">
        <f>IF(AX137&lt;Master_sheet_Kriterien!$J$56,1,IF(AX137&lt;Master_sheet_Kriterien!$K$56,2,IF(AX137&lt;Master_sheet_Kriterien!$L$56,3,IF(AX137&lt;Master_sheet_Kriterien!$M$56,4,5))))</f>
        <v>3</v>
      </c>
      <c r="AZ137" s="64">
        <f>VLOOKUP($D137,EW_19_Kreise!$A$6:$CQ$406,Calc_Targetkreise!AZ$5,FALSE)</f>
        <v>743</v>
      </c>
      <c r="BA137" s="62">
        <f>IF(AZ137&lt;Master_sheet_Kriterien!$J$57,1,IF(AZ137&lt;Master_sheet_Kriterien!$K$57,2,IF(AZ137&lt;Master_sheet_Kriterien!$L$57,3,IF(AZ137&lt;Master_sheet_Kriterien!$M$56,4,5))))</f>
        <v>5</v>
      </c>
      <c r="BB137" s="59">
        <f>VLOOKUP($D137,Struktur_daten_BW_2017!$B$7:$AH$452,Calc_Targetkreise!BB$5,FALSE)</f>
        <v>318.7</v>
      </c>
      <c r="BC137" s="62">
        <f>IF(BB137&lt;Master_sheet_Kriterien!$J$8,1,IF(BB137&lt;Master_sheet_Kriterien!$K$8,2,IF(BB137&lt;Master_sheet_Kriterien!$L$8,3,IF(BB137&lt;Master_sheet_Kriterien!$M$8,4,5))))</f>
        <v>3</v>
      </c>
      <c r="BD137" s="65">
        <f t="shared" si="12"/>
        <v>18.3029</v>
      </c>
      <c r="BE137" s="62">
        <f>IF(BD137&lt;Master_sheet_Kriterien!$J$10,1,IF(BD137&lt;Master_sheet_Kriterien!$K$10,2,IF(BD137&lt;Master_sheet_Kriterien!$L$10,3,IF(BD137&lt;Master_sheet_Kriterien!$M$10,4,5))))</f>
        <v>1</v>
      </c>
      <c r="BF137" s="65">
        <f>VLOOKUP($D137,Struktur_daten_BW_2017!$B$7:$AH$452,Calc_Targetkreise!BF$5,FALSE)</f>
        <v>7.7</v>
      </c>
      <c r="BG137" s="62">
        <f>IF(BF137&lt;Master_sheet_Kriterien!$J$12,1,IF(BF137&lt;Master_sheet_Kriterien!$K$12,2,IF(BF137&lt;Master_sheet_Kriterien!$L$12,3,IF(BF137&lt;Master_sheet_Kriterien!$M$12,4,5))))</f>
        <v>2</v>
      </c>
      <c r="BH137" s="65">
        <f>VLOOKUP($D137,Struktur_daten_BW_2017!$B$7:$AH$452,Calc_Targetkreise!BH$5,FALSE)</f>
        <v>11.3</v>
      </c>
      <c r="BI137" s="62">
        <f>IF(BH137&lt;Master_sheet_Kriterien!$J$14,1,IF(BH137&lt;Master_sheet_Kriterien!$K$14,2,IF(BH137&lt;Master_sheet_Kriterien!$L$14,3,IF(BH137&lt;Master_sheet_Kriterien!$M$14,4,5))))</f>
        <v>2</v>
      </c>
      <c r="BJ137" s="65">
        <f>VLOOKUP($D137,Struktur_daten_BW_2017!$B$7:$AH$452,Calc_Targetkreise!BJ$5,FALSE)</f>
        <v>37.5</v>
      </c>
      <c r="BK137" s="62">
        <f>IF(BJ137&lt;Master_sheet_Kriterien!$J$16,1,IF(BJ137&lt;Master_sheet_Kriterien!$K$16,2,IF(BJ137&lt;Master_sheet_Kriterien!$L$16,3,IF(BJ137&lt;Master_sheet_Kriterien!$M$16,4,5))))</f>
        <v>5</v>
      </c>
      <c r="BL137" s="65">
        <f>VLOOKUP($D137,Struktur_daten_BW_2017!$B$7:$AH$452,Calc_Targetkreise!BL$5,FALSE)</f>
        <v>16.2</v>
      </c>
      <c r="BM137" s="62">
        <f>IF(BL137&lt;Master_sheet_Kriterien!$J$18,1,IF(BL137&lt;Master_sheet_Kriterien!$K$18,2,IF(BL137&lt;Master_sheet_Kriterien!$L$18,3,IF(BL137&lt;Master_sheet_Kriterien!$M$18,4,5))))</f>
        <v>3</v>
      </c>
      <c r="BN137" s="65">
        <f>VLOOKUP($D137,Struktur_daten_BW_2017!$B$7:$AH$452,Calc_Targetkreise!BN$5,FALSE)</f>
        <v>10.5</v>
      </c>
      <c r="BO137" s="62">
        <f>IF(BN137&lt;Master_sheet_Kriterien!$J$20,1,IF(BN137&lt;Master_sheet_Kriterien!$K$20,2,IF(BN137&lt;Master_sheet_Kriterien!$L$20,3,IF(BN137&lt;Master_sheet_Kriterien!$M$20,4,5))))</f>
        <v>3</v>
      </c>
      <c r="BP137" s="59">
        <f>VLOOKUP($D137,Struktur_daten_BW_2017!$B$7:$AH$452,Calc_Targetkreise!BP$5,FALSE)</f>
        <v>22008</v>
      </c>
      <c r="BQ137" s="62">
        <f>IF(BP137&lt;Master_sheet_Kriterien!$J$38,1,IF(BP137&lt;Master_sheet_Kriterien!$K$38,2,IF(BP137&lt;Master_sheet_Kriterien!$L$38,3,IF(BP137&lt;Master_sheet_Kriterien!$M$38,4,5))))</f>
        <v>4</v>
      </c>
      <c r="BR137" s="65">
        <f>VLOOKUP($D137,Struktur_daten_BW_2017!$B$7:$AH$452,Calc_Targetkreise!BR$5,FALSE)</f>
        <v>47.5</v>
      </c>
      <c r="BS137" s="62">
        <f>IF(BR137&lt;Master_sheet_Kriterien!$J$24,1,IF(BR137&lt;Master_sheet_Kriterien!$K$24,2,IF(BR137&lt;Master_sheet_Kriterien!$L$24,3,IF(BR137&lt;Master_sheet_Kriterien!$M$24,4,5))))</f>
        <v>5</v>
      </c>
      <c r="BT137" s="65">
        <f>VLOOKUP($D137,Struktur_daten_BW_2017!$B$7:$AH$452,Calc_Targetkreise!BT$5,FALSE)</f>
        <v>12.8</v>
      </c>
      <c r="BU137" s="62">
        <f>IF(BT137&lt;Master_sheet_Kriterien!$J$26,1,IF(BT137&lt;Master_sheet_Kriterien!$K$26,2,IF(BT137&lt;Master_sheet_Kriterien!$L$26,3,IF(BT137&lt;Master_sheet_Kriterien!$M$26,4,5))))</f>
        <v>3</v>
      </c>
      <c r="BV137" s="65">
        <f t="shared" si="13"/>
        <v>3.04256</v>
      </c>
      <c r="BW137" s="62">
        <f>IF(BV137&lt;Master_sheet_Kriterien!$J$28,1,IF(BV137&lt;Master_sheet_Kriterien!$K$28,2,IF(BV137&lt;Master_sheet_Kriterien!$L$28,3,IF(BV137&lt;Master_sheet_Kriterien!$M$28,4,5))))</f>
        <v>1</v>
      </c>
      <c r="BX137" s="65">
        <f>VLOOKUP($D137,Struktur_daten_BW_2017!$B$7:$AH$452,Calc_Targetkreise!BX$5,FALSE)</f>
        <v>21.875</v>
      </c>
      <c r="BY137" s="62">
        <f>IF(BX137&lt;Master_sheet_Kriterien!$J$30,1,IF(BX137&lt;Master_sheet_Kriterien!$K$30,2,IF(BX137&lt;Master_sheet_Kriterien!$L$30,3,IF(BX137&lt;Master_sheet_Kriterien!$M$30,4,5))))</f>
        <v>3</v>
      </c>
      <c r="BZ137" s="65"/>
      <c r="CA137" s="62">
        <f>IF(BZ137&lt;Master_sheet_Kriterien!$J$32,1,IF(BZ137&lt;Master_sheet_Kriterien!$K$32,2,IF(BZ137&lt;Master_sheet_Kriterien!$L$32,3,IF(BZ137&lt;Master_sheet_Kriterien!$M$32,4,5))))</f>
        <v>1</v>
      </c>
      <c r="CB137" s="65"/>
      <c r="CC137" s="62">
        <f>IF(CB137&lt;Master_sheet_Kriterien!$J$34,1,IF(CB137&lt;Master_sheet_Kriterien!$K$34,2,IF(CB137&lt;Master_sheet_Kriterien!$L$34,3,IF(CB137&lt;Master_sheet_Kriterien!$M$34,4,5))))</f>
        <v>1</v>
      </c>
      <c r="CD137" s="65">
        <f>100-VLOOKUP($D137,Struktur_daten_BW_2017!$B$7:$AH$452,Calc_Targetkreise!CD$5,FALSE)</f>
        <v>43.3</v>
      </c>
      <c r="CE137" s="62">
        <f>IF(CD137&lt;Master_sheet_Kriterien!$J$40,1,IF(CD137&lt;Master_sheet_Kriterien!$K$40,2,IF(CD137&lt;Master_sheet_Kriterien!$L$40,3,IF(CD137&lt;Master_sheet_Kriterien!$M$40,4,5))))</f>
        <v>2</v>
      </c>
      <c r="CF137" s="61"/>
      <c r="CG137" s="59">
        <f>VLOOKUP($D137,EW_19_Kreise!$A$6:$CQ$406,Calc_Targetkreise!CG$5,FALSE)/1000</f>
        <v>225.72</v>
      </c>
      <c r="CH137" s="59">
        <f>VLOOKUP($D137,BW_17_Kreise!$B$7:$CC$410,Calc_Targetkreise!CH$5,FALSE)/1000</f>
        <v>225.174</v>
      </c>
      <c r="CI137" s="59">
        <f>VLOOKUP($D137,EW_Erg_09_14_Kreise!$A$10:$BK$412,Calc_Targetkreise!CI$5,FALSE)/1000</f>
        <v>224.655</v>
      </c>
      <c r="CJ137" s="59">
        <f>VLOOKUP($D137,EW_Erg_09_14_Kreise!$A$10:$BK$412,Calc_Targetkreise!CJ$5,FALSE)/1000</f>
        <v>222.777</v>
      </c>
      <c r="CK137" s="59">
        <f>VLOOKUP($D137,EW_Erg_09_14_Kreise!$A$10:$BK$412,Calc_Targetkreise!CK$5,FALSE)/1000</f>
        <v>78.108</v>
      </c>
      <c r="CL137" s="45"/>
      <c r="CM137" s="59">
        <f>VLOOKUP($D137,Struktur_daten_BW_2017!$B$7:$AH$452,Calc_Targetkreise!CM$5,FALSE)</f>
        <v>237.7</v>
      </c>
      <c r="CN137" s="66">
        <v>7.0</v>
      </c>
      <c r="CO137" s="67">
        <f t="shared" si="16"/>
        <v>0.02944888515</v>
      </c>
      <c r="CP137" s="62">
        <f>IF(CO137&lt;Master_sheet_Kriterien!$J$58,1,IF(CO137&lt;Master_sheet_Kriterien!$K$58,2,IF(CO137&lt;Master_sheet_Kriterien!$L$58,3,IF(CO137&lt;Master_sheet_Kriterien!$M$58,4,5))))</f>
        <v>1</v>
      </c>
      <c r="CQ137" s="66">
        <v>5.0</v>
      </c>
      <c r="CR137" s="67">
        <f t="shared" si="17"/>
        <v>0.02103491796</v>
      </c>
      <c r="CS137" s="62">
        <f>IF(CR137&lt;Master_sheet_Kriterien!$J$59,1,IF(CR137&lt;Master_sheet_Kriterien!$K$59,2,IF(CR137&lt;Master_sheet_Kriterien!$L$59,3,IF(CR137&lt;Master_sheet_Kriterien!$M$59,4,5))))</f>
        <v>1</v>
      </c>
      <c r="CT137" s="66">
        <v>2.0</v>
      </c>
      <c r="CU137" s="44"/>
      <c r="CV137" s="66">
        <v>0.0</v>
      </c>
      <c r="CW137" s="68"/>
      <c r="CY137" s="31">
        <f t="shared" si="18"/>
        <v>6440</v>
      </c>
      <c r="DB137" s="76" t="str">
        <f t="shared" si="19"/>
        <v>Wetteraukreis</v>
      </c>
      <c r="DC137" s="58">
        <f t="shared" si="20"/>
        <v>118</v>
      </c>
      <c r="DD137" s="77">
        <f t="shared" si="21"/>
        <v>173</v>
      </c>
      <c r="DE137" s="72">
        <f t="shared" si="22"/>
        <v>0.005691436801</v>
      </c>
      <c r="DG137" s="76" t="str">
        <f t="shared" si="23"/>
        <v>Wetteraukreis</v>
      </c>
      <c r="DH137" s="58" t="str">
        <f t="shared" si="24"/>
        <v>#REF!</v>
      </c>
      <c r="DI137" s="75">
        <f t="shared" si="25"/>
        <v>167.2944889</v>
      </c>
      <c r="DJ137" s="78">
        <f t="shared" si="26"/>
        <v>0.005691436801</v>
      </c>
      <c r="DK137" s="75"/>
      <c r="DL137" s="75"/>
      <c r="DM137" s="75"/>
      <c r="DN137" s="75"/>
      <c r="DO137" s="75"/>
      <c r="DP137" s="44"/>
    </row>
    <row r="138" ht="16.5" customHeight="1">
      <c r="A138" s="58">
        <f t="shared" si="5"/>
        <v>32</v>
      </c>
      <c r="B138" s="58">
        <f t="shared" si="6"/>
        <v>214</v>
      </c>
      <c r="C138" s="58" t="s">
        <v>281</v>
      </c>
      <c r="D138" s="58">
        <v>6531.0</v>
      </c>
      <c r="E138" s="58" t="s">
        <v>296</v>
      </c>
      <c r="F138" s="59">
        <f>VLOOKUP($D138,EW_19_Kreise!$A$6:$CQ$406,Calc_Targetkreise!F$5,FALSE)/1000</f>
        <v>114.388</v>
      </c>
      <c r="G138" s="59">
        <f>VLOOKUP($D138,BW_17_Kreise!$B$7:$CC$410,Calc_Targetkreise!G$5,FALSE)/1000</f>
        <v>151.332</v>
      </c>
      <c r="H138" s="59">
        <f>VLOOKUP($D138,EW_Erg_09_14_Kreise!$A$10:$BK$412,Calc_Targetkreise!H$5,FALSE)/1000</f>
        <v>80.292</v>
      </c>
      <c r="I138" s="60">
        <f t="shared" ref="I138:K138" si="562">F138/CG138</f>
        <v>0.569650007</v>
      </c>
      <c r="J138" s="60">
        <f t="shared" si="562"/>
        <v>0.7598551911</v>
      </c>
      <c r="K138" s="60">
        <f t="shared" si="562"/>
        <v>0.4052490789</v>
      </c>
      <c r="L138" s="61">
        <f t="shared" ref="L138:M138" si="563">1-(T138+X138)</f>
        <v>0.5829807322</v>
      </c>
      <c r="M138" s="61">
        <f t="shared" si="563"/>
        <v>0.4693984088</v>
      </c>
      <c r="N138" s="62">
        <f>IF(L138&lt;Master_sheet_Kriterien!$J$46,1,IF(L138&lt;Master_sheet_Kriterien!$K$46,2,IF(L138&lt;Master_sheet_Kriterien!$L$46,3,IF(L138&lt;Master_sheet_Kriterien!$M$46,4,5))))</f>
        <v>5</v>
      </c>
      <c r="O138" s="62">
        <f>IF(M138&lt;Master_sheet_Kriterien!$J$46,1,IF(M138&lt;Master_sheet_Kriterien!$K$46,2,IF(M138&lt;Master_sheet_Kriterien!$L$46,3,IF(M138&lt;Master_sheet_Kriterien!$M$46,4,5))))</f>
        <v>4</v>
      </c>
      <c r="P138" s="61">
        <f t="shared" ref="P138:Q138" si="564">1-(T138+AM138)</f>
        <v>0.6704899115</v>
      </c>
      <c r="Q138" s="61">
        <f t="shared" si="564"/>
        <v>0.5856263051</v>
      </c>
      <c r="R138" s="62">
        <f>IF(P138&lt;Master_sheet_Kriterien!$J$46,1,IF(P138&lt;Master_sheet_Kriterien!$K$46,2,IF(P138&lt;Master_sheet_Kriterien!$L$46,3,IF(P138&lt;Master_sheet_Kriterien!$M$46,4,5))))</f>
        <v>5</v>
      </c>
      <c r="S138" s="62">
        <f>IF(Q138&lt;Master_sheet_Kriterien!$J$46,1,IF(Q138&lt;Master_sheet_Kriterien!$K$46,2,IF(Q138&lt;Master_sheet_Kriterien!$L$46,3,IF(Q138&lt;Master_sheet_Kriterien!$M$46,4,5))))</f>
        <v>5</v>
      </c>
      <c r="T138" s="61">
        <f>VLOOKUP($D138,EW_19_Kreise!$A$6:$CQ$406,Calc_Targetkreise!T$5,FALSE)/1000/F138</f>
        <v>0.2327866559</v>
      </c>
      <c r="U138" s="63">
        <f>VLOOKUP($D138,BW_17_Kreise!$B$7:$CC$410,Calc_Targetkreise!U$5,FALSE)/1000/$G138</f>
        <v>0.2935003833</v>
      </c>
      <c r="V138" s="61">
        <f>VLOOKUP(Calc_Targetkreise!$D138,EW_Erg_09_14_Kreise!$A$7:$BK$412,Calc_Targetkreise!V$5,FALSE)/1000/$H138</f>
        <v>0.2857943506</v>
      </c>
      <c r="W138" s="61">
        <f>VLOOKUP(Calc_Targetkreise!$D138,EW_Erg_09_14_Kreise!$A$7:$BK$412,Calc_Targetkreise!W$5,FALSE)/1000/CK138</f>
        <v>0.3219250538</v>
      </c>
      <c r="X138" s="61">
        <f>VLOOKUP($D138,EW_19_Kreise!$A$6:$CQ$406,Calc_Targetkreise!X$5,FALSE)/1000/F138</f>
        <v>0.1842326118</v>
      </c>
      <c r="Y138" s="63">
        <f>VLOOKUP($D138,BW_17_Kreise!$B$7:$CC$410,Calc_Targetkreise!Y$5,FALSE)/1000/$G138</f>
        <v>0.2371012079</v>
      </c>
      <c r="Z138" s="61">
        <f>VLOOKUP(Calc_Targetkreise!$D138,EW_Erg_09_14_Kreise!$A$7:$BK$412,Calc_Targetkreise!Z$5,FALSE)/1000/$H138</f>
        <v>0.3106162507</v>
      </c>
      <c r="AA138" s="61">
        <f>VLOOKUP(Calc_Targetkreise!$D138,EW_Erg_09_14_Kreise!$A$7:$BK$412,Calc_Targetkreise!AA$5,FALSE)/1000/$H138</f>
        <v>0.2986598914</v>
      </c>
      <c r="AB138" s="61">
        <f>VLOOKUP($D138,EW_19_Kreise!$A$6:$CQ$406,Calc_Targetkreise!AB$5,FALSE)/1000/F138</f>
        <v>0.2493443368</v>
      </c>
      <c r="AC138" s="63">
        <f>VLOOKUP($D138,BW_17_Kreise!$B$7:$CC$410,Calc_Targetkreise!AC$5,FALSE)/1000/$G138</f>
        <v>0.1024832818</v>
      </c>
      <c r="AD138" s="61">
        <f>VLOOKUP(Calc_Targetkreise!$D138,EW_Erg_09_14_Kreise!$A$7:$BK$412,Calc_Targetkreise!AD$5,FALSE)/1000/$H138</f>
        <v>0.1396527674</v>
      </c>
      <c r="AE138" s="62">
        <f>IF(AC138&lt;Master_sheet_Kriterien!$J$54,1,IF(AC138&lt;Master_sheet_Kriterien!$K$54,2,IF(AC138&lt;Master_sheet_Kriterien!$L$54,3,IF(AC138&lt;Master_sheet_Kriterien!$M$54,4,5))))</f>
        <v>4</v>
      </c>
      <c r="AF138" s="61">
        <f>VLOOKUP(Calc_Targetkreise!$D138,EW_Erg_09_14_Kreise!$A$7:$BK$412,Calc_Targetkreise!AF$5,FALSE)/1000/$H138</f>
        <v>0.1423803119</v>
      </c>
      <c r="AG138" s="63">
        <f>VLOOKUP($D138,BW_17_Kreise!$B$7:$CC$410,Calc_Targetkreise!AG$5,FALSE)/1000/$G138</f>
        <v>0.1062894827</v>
      </c>
      <c r="AH138" s="61">
        <f>VLOOKUP(Calc_Targetkreise!$D138,EW_Erg_09_14_Kreise!$A$7:$BK$412,Calc_Targetkreise!AH$5,FALSE)/1000/$H138</f>
        <v>0.03378916953</v>
      </c>
      <c r="AI138" s="61">
        <f>VLOOKUP(Calc_Targetkreise!$D138,EW_Erg_09_14_Kreise!$A$7:$BK$412,Calc_Targetkreise!AI$5,FALSE)/1000/$H138</f>
        <v>0.1230757734</v>
      </c>
      <c r="AJ138" s="63">
        <f>VLOOKUP($D138,BW_17_Kreise!$B$7:$CC$410,Calc_Targetkreise!AJ$5,FALSE)/1000/$G138</f>
        <v>0.08680913488</v>
      </c>
      <c r="AK138" s="61">
        <f>VLOOKUP(Calc_Targetkreise!$D138,EW_Erg_09_14_Kreise!$A$7:$BK$412,Calc_Targetkreise!AK$5,FALSE)/1000/$H138</f>
        <v>0.06421561301</v>
      </c>
      <c r="AL138" s="61">
        <f>VLOOKUP(Calc_Targetkreise!$D138,EW_Erg_09_14_Kreise!$A$7:$BK$412,Calc_Targetkreise!AL$5,FALSE)/1000/$H138</f>
        <v>0.03860907687</v>
      </c>
      <c r="AM138" s="61">
        <f>VLOOKUP($D138,EW_19_Kreise!$A$6:$CQ$406,Calc_Targetkreise!AM$5,FALSE)/1000/F138</f>
        <v>0.09672343253</v>
      </c>
      <c r="AN138" s="63">
        <f>VLOOKUP($D138,BW_17_Kreise!$B$7:$CC$410,Calc_Targetkreise!AN$5,FALSE)/1000/$G138</f>
        <v>0.1208733117</v>
      </c>
      <c r="AO138" s="61">
        <f>VLOOKUP(Calc_Targetkreise!$D138,EW_Erg_09_14_Kreise!$A$7:$BK$412,Calc_Targetkreise!AO$5,FALSE)/1000/$H138</f>
        <v>0.08611069596</v>
      </c>
      <c r="AP138" s="61">
        <f>VLOOKUP(Calc_Targetkreise!$D138,EW_Erg_09_14_Kreise!$A$7:$BK$412,Calc_Targetkreise!AP$5,FALSE)/1000/$H138</f>
        <v>0.0002241817367</v>
      </c>
      <c r="AQ138" s="61">
        <f t="shared" ref="AQ138:AR138" si="565">1-U138-Y138-AC138-AG138-AJ138-AN138</f>
        <v>0.05294319774</v>
      </c>
      <c r="AR138" s="61">
        <f t="shared" si="565"/>
        <v>0.07982115279</v>
      </c>
      <c r="AS138" s="61">
        <f t="shared" si="11"/>
        <v>0.07512571088</v>
      </c>
      <c r="AT138" s="63">
        <f>VLOOKUP($D138,BW_17_Kreise!$B$7:$CC$410,Calc_Targetkreise!AT$5,FALSE)/1000/$G138</f>
        <v>0.004116776359</v>
      </c>
      <c r="AU138" s="61">
        <f>VLOOKUP(Calc_Targetkreise!$D138,EW_Erg_09_14_Kreise!$A$7:$BK$412,Calc_Targetkreise!AU$5,FALSE)/1000/$H138</f>
        <v>0.01495790365</v>
      </c>
      <c r="AV138" s="62">
        <f>IF(AU138&lt;Master_sheet_Kriterien!$J$44,1,IF(AU138&lt;Master_sheet_Kriterien!$K$44,2,IF(AU138&lt;Master_sheet_Kriterien!$L$44,3,IF(AU138&lt;Master_sheet_Kriterien!$M$44,4,5))))</f>
        <v>4</v>
      </c>
      <c r="AW138" s="61">
        <f>VLOOKUP(Calc_Targetkreise!$D138,EW_Erg_09_14_Kreise!$A$7:$BK$412,Calc_Targetkreise!AW$5,FALSE)/1000/$H138</f>
        <v>0.01270363174</v>
      </c>
      <c r="AX138" s="61">
        <f>VLOOKUP($D138,EW_19_Kreise!$A$6:$CQ$406,Calc_Targetkreise!AX$5,FALSE)/1000/F138</f>
        <v>0.006801412736</v>
      </c>
      <c r="AY138" s="62">
        <f>IF(AX138&lt;Master_sheet_Kriterien!$J$56,1,IF(AX138&lt;Master_sheet_Kriterien!$K$56,2,IF(AX138&lt;Master_sheet_Kriterien!$L$56,3,IF(AX138&lt;Master_sheet_Kriterien!$M$56,4,5))))</f>
        <v>4</v>
      </c>
      <c r="AZ138" s="64">
        <f>VLOOKUP($D138,EW_19_Kreise!$A$6:$CQ$406,Calc_Targetkreise!AZ$5,FALSE)</f>
        <v>778</v>
      </c>
      <c r="BA138" s="62">
        <f>IF(AZ138&lt;Master_sheet_Kriterien!$J$57,1,IF(AZ138&lt;Master_sheet_Kriterien!$K$57,2,IF(AZ138&lt;Master_sheet_Kriterien!$L$57,3,IF(AZ138&lt;Master_sheet_Kriterien!$M$56,4,5))))</f>
        <v>5</v>
      </c>
      <c r="BB138" s="59">
        <f>VLOOKUP($D138,Struktur_daten_BW_2017!$B$7:$AH$452,Calc_Targetkreise!BB$5,FALSE)</f>
        <v>213.3</v>
      </c>
      <c r="BC138" s="62">
        <f>IF(BB138&lt;Master_sheet_Kriterien!$J$8,1,IF(BB138&lt;Master_sheet_Kriterien!$K$8,2,IF(BB138&lt;Master_sheet_Kriterien!$L$8,3,IF(BB138&lt;Master_sheet_Kriterien!$M$8,4,5))))</f>
        <v>2</v>
      </c>
      <c r="BD138" s="65">
        <f t="shared" si="12"/>
        <v>30.6555</v>
      </c>
      <c r="BE138" s="62">
        <f>IF(BD138&lt;Master_sheet_Kriterien!$J$10,1,IF(BD138&lt;Master_sheet_Kriterien!$K$10,2,IF(BD138&lt;Master_sheet_Kriterien!$L$10,3,IF(BD138&lt;Master_sheet_Kriterien!$M$10,4,5))))</f>
        <v>5</v>
      </c>
      <c r="BF138" s="65">
        <f>VLOOKUP($D138,Struktur_daten_BW_2017!$B$7:$AH$452,Calc_Targetkreise!BF$5,FALSE)</f>
        <v>10.7</v>
      </c>
      <c r="BG138" s="62">
        <f>IF(BF138&lt;Master_sheet_Kriterien!$J$12,1,IF(BF138&lt;Master_sheet_Kriterien!$K$12,2,IF(BF138&lt;Master_sheet_Kriterien!$L$12,3,IF(BF138&lt;Master_sheet_Kriterien!$M$12,4,5))))</f>
        <v>5</v>
      </c>
      <c r="BH138" s="65">
        <f>VLOOKUP($D138,Struktur_daten_BW_2017!$B$7:$AH$452,Calc_Targetkreise!BH$5,FALSE)</f>
        <v>14.4</v>
      </c>
      <c r="BI138" s="62">
        <f>IF(BH138&lt;Master_sheet_Kriterien!$J$14,1,IF(BH138&lt;Master_sheet_Kriterien!$K$14,2,IF(BH138&lt;Master_sheet_Kriterien!$L$14,3,IF(BH138&lt;Master_sheet_Kriterien!$M$14,4,5))))</f>
        <v>5</v>
      </c>
      <c r="BJ138" s="65">
        <f>VLOOKUP($D138,Struktur_daten_BW_2017!$B$7:$AH$452,Calc_Targetkreise!BJ$5,FALSE)</f>
        <v>34</v>
      </c>
      <c r="BK138" s="62">
        <f>IF(BJ138&lt;Master_sheet_Kriterien!$J$16,1,IF(BJ138&lt;Master_sheet_Kriterien!$K$16,2,IF(BJ138&lt;Master_sheet_Kriterien!$L$16,3,IF(BJ138&lt;Master_sheet_Kriterien!$M$16,4,5))))</f>
        <v>1</v>
      </c>
      <c r="BL138" s="65">
        <f>VLOOKUP($D138,Struktur_daten_BW_2017!$B$7:$AH$452,Calc_Targetkreise!BL$5,FALSE)</f>
        <v>15.3</v>
      </c>
      <c r="BM138" s="62">
        <f>IF(BL138&lt;Master_sheet_Kriterien!$J$18,1,IF(BL138&lt;Master_sheet_Kriterien!$K$18,2,IF(BL138&lt;Master_sheet_Kriterien!$L$18,3,IF(BL138&lt;Master_sheet_Kriterien!$M$18,4,5))))</f>
        <v>2</v>
      </c>
      <c r="BN138" s="65">
        <f>VLOOKUP($D138,Struktur_daten_BW_2017!$B$7:$AH$452,Calc_Targetkreise!BN$5,FALSE)</f>
        <v>10.1</v>
      </c>
      <c r="BO138" s="62">
        <f>IF(BN138&lt;Master_sheet_Kriterien!$J$20,1,IF(BN138&lt;Master_sheet_Kriterien!$K$20,2,IF(BN138&lt;Master_sheet_Kriterien!$L$20,3,IF(BN138&lt;Master_sheet_Kriterien!$M$20,4,5))))</f>
        <v>2</v>
      </c>
      <c r="BP138" s="59">
        <f>VLOOKUP($D138,Struktur_daten_BW_2017!$B$7:$AH$452,Calc_Targetkreise!BP$5,FALSE)</f>
        <v>19880</v>
      </c>
      <c r="BQ138" s="62">
        <f>IF(BP138&lt;Master_sheet_Kriterien!$J$38,1,IF(BP138&lt;Master_sheet_Kriterien!$K$38,2,IF(BP138&lt;Master_sheet_Kriterien!$L$38,3,IF(BP138&lt;Master_sheet_Kriterien!$M$38,4,5))))</f>
        <v>2</v>
      </c>
      <c r="BR138" s="65">
        <f>VLOOKUP($D138,Struktur_daten_BW_2017!$B$7:$AH$452,Calc_Targetkreise!BR$5,FALSE)</f>
        <v>43.8</v>
      </c>
      <c r="BS138" s="62">
        <f>IF(BR138&lt;Master_sheet_Kriterien!$J$24,1,IF(BR138&lt;Master_sheet_Kriterien!$K$24,2,IF(BR138&lt;Master_sheet_Kriterien!$L$24,3,IF(BR138&lt;Master_sheet_Kriterien!$M$24,4,5))))</f>
        <v>5</v>
      </c>
      <c r="BT138" s="65">
        <f>VLOOKUP($D138,Struktur_daten_BW_2017!$B$7:$AH$452,Calc_Targetkreise!BT$5,FALSE)</f>
        <v>12.6</v>
      </c>
      <c r="BU138" s="62">
        <f>IF(BT138&lt;Master_sheet_Kriterien!$J$26,1,IF(BT138&lt;Master_sheet_Kriterien!$K$26,2,IF(BT138&lt;Master_sheet_Kriterien!$L$26,3,IF(BT138&lt;Master_sheet_Kriterien!$M$26,4,5))))</f>
        <v>2</v>
      </c>
      <c r="BV138" s="65">
        <f t="shared" si="13"/>
        <v>3.6099</v>
      </c>
      <c r="BW138" s="62">
        <f>IF(BV138&lt;Master_sheet_Kriterien!$J$28,1,IF(BV138&lt;Master_sheet_Kriterien!$K$28,2,IF(BV138&lt;Master_sheet_Kriterien!$L$28,3,IF(BV138&lt;Master_sheet_Kriterien!$M$28,4,5))))</f>
        <v>2</v>
      </c>
      <c r="BX138" s="65">
        <f>VLOOKUP($D138,Struktur_daten_BW_2017!$B$7:$AH$452,Calc_Targetkreise!BX$5,FALSE)</f>
        <v>25.3968254</v>
      </c>
      <c r="BY138" s="62">
        <f>IF(BX138&lt;Master_sheet_Kriterien!$J$30,1,IF(BX138&lt;Master_sheet_Kriterien!$K$30,2,IF(BX138&lt;Master_sheet_Kriterien!$L$30,3,IF(BX138&lt;Master_sheet_Kriterien!$M$30,4,5))))</f>
        <v>4</v>
      </c>
      <c r="BZ138" s="65">
        <f>CL138/1000</f>
        <v>47.145</v>
      </c>
      <c r="CA138" s="62">
        <f>IF(BZ138&lt;Master_sheet_Kriterien!$J$32,1,IF(BZ138&lt;Master_sheet_Kriterien!$K$32,2,IF(BZ138&lt;Master_sheet_Kriterien!$L$32,3,IF(BZ138&lt;Master_sheet_Kriterien!$M$32,4,5))))</f>
        <v>4</v>
      </c>
      <c r="CB138" s="65">
        <f>BZ138/CM138*100</f>
        <v>16.45549738</v>
      </c>
      <c r="CC138" s="62">
        <f>IF(CB138&lt;Master_sheet_Kriterien!$J$34,1,IF(CB138&lt;Master_sheet_Kriterien!$K$34,2,IF(CB138&lt;Master_sheet_Kriterien!$L$34,3,IF(CB138&lt;Master_sheet_Kriterien!$M$34,4,5))))</f>
        <v>5</v>
      </c>
      <c r="CD138" s="65">
        <f>100-VLOOKUP($D138,Struktur_daten_BW_2017!$B$7:$AH$452,Calc_Targetkreise!CD$5,FALSE)</f>
        <v>48.9</v>
      </c>
      <c r="CE138" s="62">
        <f>IF(CD138&lt;Master_sheet_Kriterien!$J$40,1,IF(CD138&lt;Master_sheet_Kriterien!$K$40,2,IF(CD138&lt;Master_sheet_Kriterien!$L$40,3,IF(CD138&lt;Master_sheet_Kriterien!$M$40,4,5))))</f>
        <v>3</v>
      </c>
      <c r="CF138" s="61"/>
      <c r="CG138" s="59">
        <f>VLOOKUP($D138,EW_19_Kreise!$A$6:$CQ$406,Calc_Targetkreise!CG$5,FALSE)/1000</f>
        <v>200.804</v>
      </c>
      <c r="CH138" s="59">
        <f>VLOOKUP($D138,BW_17_Kreise!$B$7:$CC$410,Calc_Targetkreise!CH$5,FALSE)/1000</f>
        <v>199.159</v>
      </c>
      <c r="CI138" s="59">
        <f>VLOOKUP($D138,EW_Erg_09_14_Kreise!$A$10:$BK$412,Calc_Targetkreise!CI$5,FALSE)/1000</f>
        <v>198.13</v>
      </c>
      <c r="CJ138" s="59">
        <f>VLOOKUP($D138,EW_Erg_09_14_Kreise!$A$10:$BK$412,Calc_Targetkreise!CJ$5,FALSE)/1000</f>
        <v>194.052</v>
      </c>
      <c r="CK138" s="59">
        <f>VLOOKUP($D138,EW_Erg_09_14_Kreise!$A$10:$BK$412,Calc_Targetkreise!CK$5,FALSE)/1000</f>
        <v>80.351</v>
      </c>
      <c r="CL138" s="45">
        <f>28800+18136+209</f>
        <v>47145</v>
      </c>
      <c r="CM138" s="59">
        <f>VLOOKUP($D138,Struktur_daten_BW_2017!$B$7:$AH$452,Calc_Targetkreise!CM$5,FALSE)</f>
        <v>286.5</v>
      </c>
      <c r="CN138" s="66">
        <v>18.0</v>
      </c>
      <c r="CO138" s="67">
        <f t="shared" si="16"/>
        <v>0.06282722513</v>
      </c>
      <c r="CP138" s="62">
        <f>IF(CO138&lt;Master_sheet_Kriterien!$J$58,1,IF(CO138&lt;Master_sheet_Kriterien!$K$58,2,IF(CO138&lt;Master_sheet_Kriterien!$L$58,3,IF(CO138&lt;Master_sheet_Kriterien!$M$58,4,5))))</f>
        <v>2</v>
      </c>
      <c r="CQ138" s="66">
        <v>15.0</v>
      </c>
      <c r="CR138" s="67">
        <f t="shared" si="17"/>
        <v>0.05235602094</v>
      </c>
      <c r="CS138" s="62">
        <f>IF(CR138&lt;Master_sheet_Kriterien!$J$59,1,IF(CR138&lt;Master_sheet_Kriterien!$K$59,2,IF(CR138&lt;Master_sheet_Kriterien!$L$59,3,IF(CR138&lt;Master_sheet_Kriterien!$M$59,4,5))))</f>
        <v>2</v>
      </c>
      <c r="CT138" s="66">
        <v>3.0</v>
      </c>
      <c r="CU138" s="44"/>
      <c r="CV138" s="66">
        <v>0.0</v>
      </c>
      <c r="CW138" s="68"/>
      <c r="CY138" s="31">
        <f t="shared" si="18"/>
        <v>6531</v>
      </c>
      <c r="DB138" s="76" t="str">
        <f t="shared" si="19"/>
        <v>Gießen</v>
      </c>
      <c r="DC138" s="58">
        <f t="shared" si="20"/>
        <v>32</v>
      </c>
      <c r="DD138" s="77">
        <f t="shared" si="21"/>
        <v>214</v>
      </c>
      <c r="DE138" s="72">
        <f t="shared" si="22"/>
        <v>0.006801412736</v>
      </c>
      <c r="DG138" s="76" t="str">
        <f t="shared" si="23"/>
        <v>Gießen</v>
      </c>
      <c r="DH138" s="58" t="str">
        <f t="shared" si="24"/>
        <v>#REF!</v>
      </c>
      <c r="DI138" s="75">
        <f t="shared" si="25"/>
        <v>202.6282723</v>
      </c>
      <c r="DJ138" s="78">
        <f t="shared" si="26"/>
        <v>0.006801412736</v>
      </c>
      <c r="DK138" s="75"/>
      <c r="DL138" s="75"/>
      <c r="DM138" s="75"/>
      <c r="DN138" s="75"/>
      <c r="DO138" s="75"/>
      <c r="DP138" s="44"/>
    </row>
    <row r="139" ht="16.5" customHeight="1">
      <c r="A139" s="58">
        <f t="shared" si="5"/>
        <v>195</v>
      </c>
      <c r="B139" s="58">
        <f t="shared" si="6"/>
        <v>154</v>
      </c>
      <c r="C139" s="58" t="s">
        <v>281</v>
      </c>
      <c r="D139" s="58">
        <v>6532.0</v>
      </c>
      <c r="E139" s="58" t="s">
        <v>297</v>
      </c>
      <c r="F139" s="59">
        <f>VLOOKUP($D139,EW_19_Kreise!$A$6:$CQ$406,Calc_Targetkreise!F$5,FALSE)/1000</f>
        <v>98.637</v>
      </c>
      <c r="G139" s="59">
        <f>VLOOKUP($D139,BW_17_Kreise!$B$7:$CC$410,Calc_Targetkreise!G$5,FALSE)/1000</f>
        <v>138.343</v>
      </c>
      <c r="H139" s="59">
        <f>VLOOKUP($D139,EW_Erg_09_14_Kreise!$A$10:$BK$412,Calc_Targetkreise!H$5,FALSE)/1000</f>
        <v>64.169</v>
      </c>
      <c r="I139" s="60">
        <f t="shared" ref="I139:K139" si="566">F139/CG139</f>
        <v>0.5195413318</v>
      </c>
      <c r="J139" s="60">
        <f t="shared" si="566"/>
        <v>0.7252429831</v>
      </c>
      <c r="K139" s="60">
        <f t="shared" si="566"/>
        <v>0.3330617033</v>
      </c>
      <c r="L139" s="61">
        <f t="shared" ref="L139:M139" si="567">1-(T139+X139)</f>
        <v>0.5085312814</v>
      </c>
      <c r="M139" s="61">
        <f t="shared" si="567"/>
        <v>0.4155902359</v>
      </c>
      <c r="N139" s="62">
        <f>IF(L139&lt;Master_sheet_Kriterien!$J$46,1,IF(L139&lt;Master_sheet_Kriterien!$K$46,2,IF(L139&lt;Master_sheet_Kriterien!$L$46,3,IF(L139&lt;Master_sheet_Kriterien!$M$46,4,5))))</f>
        <v>4</v>
      </c>
      <c r="O139" s="62">
        <f>IF(M139&lt;Master_sheet_Kriterien!$J$46,1,IF(M139&lt;Master_sheet_Kriterien!$K$46,2,IF(M139&lt;Master_sheet_Kriterien!$L$46,3,IF(M139&lt;Master_sheet_Kriterien!$M$46,4,5))))</f>
        <v>2</v>
      </c>
      <c r="P139" s="61">
        <f t="shared" ref="P139:Q139" si="568">1-(T139+AM139)</f>
        <v>0.5908330545</v>
      </c>
      <c r="Q139" s="61">
        <f t="shared" si="568"/>
        <v>0.5218912413</v>
      </c>
      <c r="R139" s="62">
        <f>IF(P139&lt;Master_sheet_Kriterien!$J$46,1,IF(P139&lt;Master_sheet_Kriterien!$K$46,2,IF(P139&lt;Master_sheet_Kriterien!$L$46,3,IF(P139&lt;Master_sheet_Kriterien!$M$46,4,5))))</f>
        <v>5</v>
      </c>
      <c r="S139" s="62">
        <f>IF(Q139&lt;Master_sheet_Kriterien!$J$46,1,IF(Q139&lt;Master_sheet_Kriterien!$K$46,2,IF(Q139&lt;Master_sheet_Kriterien!$L$46,3,IF(Q139&lt;Master_sheet_Kriterien!$M$46,4,5))))</f>
        <v>5</v>
      </c>
      <c r="T139" s="61">
        <f>VLOOKUP($D139,EW_19_Kreise!$A$6:$CQ$406,Calc_Targetkreise!T$5,FALSE)/1000/F139</f>
        <v>0.2890598862</v>
      </c>
      <c r="U139" s="63">
        <f>VLOOKUP($D139,BW_17_Kreise!$B$7:$CC$410,Calc_Targetkreise!U$5,FALSE)/1000/$G139</f>
        <v>0.3389040284</v>
      </c>
      <c r="V139" s="61">
        <f>VLOOKUP(Calc_Targetkreise!$D139,EW_Erg_09_14_Kreise!$A$7:$BK$412,Calc_Targetkreise!V$5,FALSE)/1000/$H139</f>
        <v>0.3270738207</v>
      </c>
      <c r="W139" s="61">
        <f>VLOOKUP(Calc_Targetkreise!$D139,EW_Erg_09_14_Kreise!$A$7:$BK$412,Calc_Targetkreise!W$5,FALSE)/1000/CK139</f>
        <v>0.3921703184</v>
      </c>
      <c r="X139" s="61">
        <f>VLOOKUP($D139,EW_19_Kreise!$A$6:$CQ$406,Calc_Targetkreise!X$5,FALSE)/1000/F139</f>
        <v>0.2024088324</v>
      </c>
      <c r="Y139" s="63">
        <f>VLOOKUP($D139,BW_17_Kreise!$B$7:$CC$410,Calc_Targetkreise!Y$5,FALSE)/1000/$G139</f>
        <v>0.2455057357</v>
      </c>
      <c r="Z139" s="61">
        <f>VLOOKUP(Calc_Targetkreise!$D139,EW_Erg_09_14_Kreise!$A$7:$BK$412,Calc_Targetkreise!Z$5,FALSE)/1000/$H139</f>
        <v>0.3249076657</v>
      </c>
      <c r="AA139" s="61">
        <f>VLOOKUP(Calc_Targetkreise!$D139,EW_Erg_09_14_Kreise!$A$7:$BK$412,Calc_Targetkreise!AA$5,FALSE)/1000/$H139</f>
        <v>0.2591594072</v>
      </c>
      <c r="AB139" s="61">
        <f>VLOOKUP($D139,EW_19_Kreise!$A$6:$CQ$406,Calc_Targetkreise!AB$5,FALSE)/1000/F139</f>
        <v>0.1783711994</v>
      </c>
      <c r="AC139" s="63">
        <f>VLOOKUP($D139,BW_17_Kreise!$B$7:$CC$410,Calc_Targetkreise!AC$5,FALSE)/1000/$G139</f>
        <v>0.06752781131</v>
      </c>
      <c r="AD139" s="61">
        <f>VLOOKUP(Calc_Targetkreise!$D139,EW_Erg_09_14_Kreise!$A$7:$BK$412,Calc_Targetkreise!AD$5,FALSE)/1000/$H139</f>
        <v>0.09482772055</v>
      </c>
      <c r="AE139" s="62">
        <f>IF(AC139&lt;Master_sheet_Kriterien!$J$54,1,IF(AC139&lt;Master_sheet_Kriterien!$K$54,2,IF(AC139&lt;Master_sheet_Kriterien!$L$54,3,IF(AC139&lt;Master_sheet_Kriterien!$M$54,4,5))))</f>
        <v>2</v>
      </c>
      <c r="AF139" s="61">
        <f>VLOOKUP(Calc_Targetkreise!$D139,EW_Erg_09_14_Kreise!$A$7:$BK$412,Calc_Targetkreise!AF$5,FALSE)/1000/$H139</f>
        <v>0.1026975642</v>
      </c>
      <c r="AG139" s="63">
        <f>VLOOKUP($D139,BW_17_Kreise!$B$7:$CC$410,Calc_Targetkreise!AG$5,FALSE)/1000/$G139</f>
        <v>0.09563187151</v>
      </c>
      <c r="AH139" s="61">
        <f>VLOOKUP(Calc_Targetkreise!$D139,EW_Erg_09_14_Kreise!$A$7:$BK$412,Calc_Targetkreise!AH$5,FALSE)/1000/$H139</f>
        <v>0.0311676978</v>
      </c>
      <c r="AI139" s="61">
        <f>VLOOKUP(Calc_Targetkreise!$D139,EW_Erg_09_14_Kreise!$A$7:$BK$412,Calc_Targetkreise!AI$5,FALSE)/1000/$H139</f>
        <v>0.1115336066</v>
      </c>
      <c r="AJ139" s="63">
        <f>VLOOKUP($D139,BW_17_Kreise!$B$7:$CC$410,Calc_Targetkreise!AJ$5,FALSE)/1000/$G139</f>
        <v>0.06591587576</v>
      </c>
      <c r="AK139" s="61">
        <f>VLOOKUP(Calc_Targetkreise!$D139,EW_Erg_09_14_Kreise!$A$7:$BK$412,Calc_Targetkreise!AK$5,FALSE)/1000/$H139</f>
        <v>0.04919821097</v>
      </c>
      <c r="AL139" s="61">
        <f>VLOOKUP(Calc_Targetkreise!$D139,EW_Erg_09_14_Kreise!$A$7:$BK$412,Calc_Targetkreise!AL$5,FALSE)/1000/$H139</f>
        <v>0.03232090262</v>
      </c>
      <c r="AM139" s="61">
        <f>VLOOKUP($D139,EW_19_Kreise!$A$6:$CQ$406,Calc_Targetkreise!AM$5,FALSE)/1000/F139</f>
        <v>0.1201070592</v>
      </c>
      <c r="AN139" s="63">
        <f>VLOOKUP($D139,BW_17_Kreise!$B$7:$CC$410,Calc_Targetkreise!AN$5,FALSE)/1000/$G139</f>
        <v>0.1392047303</v>
      </c>
      <c r="AO139" s="61">
        <f>VLOOKUP(Calc_Targetkreise!$D139,EW_Erg_09_14_Kreise!$A$7:$BK$412,Calc_Targetkreise!AO$5,FALSE)/1000/$H139</f>
        <v>0.08686437376</v>
      </c>
      <c r="AP139" s="61">
        <f>VLOOKUP(Calc_Targetkreise!$D139,EW_Erg_09_14_Kreise!$A$7:$BK$412,Calc_Targetkreise!AP$5,FALSE)/1000/$H139</f>
        <v>0.0002337577335</v>
      </c>
      <c r="AQ139" s="61">
        <f t="shared" ref="AQ139:AR139" si="569">1-U139-Y139-AC139-AG139-AJ139-AN139</f>
        <v>0.04730994702</v>
      </c>
      <c r="AR139" s="61">
        <f t="shared" si="569"/>
        <v>0.08596051053</v>
      </c>
      <c r="AS139" s="61">
        <f t="shared" si="11"/>
        <v>0.1018844432</v>
      </c>
      <c r="AT139" s="63">
        <f>VLOOKUP($D139,BW_17_Kreise!$B$7:$CC$410,Calc_Targetkreise!AT$5,FALSE)/1000/$G139</f>
        <v>0.003549149577</v>
      </c>
      <c r="AU139" s="61">
        <f>VLOOKUP(Calc_Targetkreise!$D139,EW_Erg_09_14_Kreise!$A$7:$BK$412,Calc_Targetkreise!AU$5,FALSE)/1000/$H139</f>
        <v>0.01263850146</v>
      </c>
      <c r="AV139" s="62">
        <f>IF(AU139&lt;Master_sheet_Kriterien!$J$44,1,IF(AU139&lt;Master_sheet_Kriterien!$K$44,2,IF(AU139&lt;Master_sheet_Kriterien!$L$44,3,IF(AU139&lt;Master_sheet_Kriterien!$M$44,4,5))))</f>
        <v>4</v>
      </c>
      <c r="AW139" s="61">
        <f>VLOOKUP(Calc_Targetkreise!$D139,EW_Erg_09_14_Kreise!$A$7:$BK$412,Calc_Targetkreise!AW$5,FALSE)/1000/$H139</f>
        <v>0.007152986645</v>
      </c>
      <c r="AX139" s="61">
        <f>VLOOKUP($D139,EW_19_Kreise!$A$6:$CQ$406,Calc_Targetkreise!AX$5,FALSE)/1000/F139</f>
        <v>0.004298589779</v>
      </c>
      <c r="AY139" s="62">
        <f>IF(AX139&lt;Master_sheet_Kriterien!$J$56,1,IF(AX139&lt;Master_sheet_Kriterien!$K$56,2,IF(AX139&lt;Master_sheet_Kriterien!$L$56,3,IF(AX139&lt;Master_sheet_Kriterien!$M$56,4,5))))</f>
        <v>3</v>
      </c>
      <c r="AZ139" s="64">
        <f>VLOOKUP($D139,EW_19_Kreise!$A$6:$CQ$406,Calc_Targetkreise!AZ$5,FALSE)</f>
        <v>424</v>
      </c>
      <c r="BA139" s="62">
        <f>IF(AZ139&lt;Master_sheet_Kriterien!$J$57,1,IF(AZ139&lt;Master_sheet_Kriterien!$K$57,2,IF(AZ139&lt;Master_sheet_Kriterien!$L$57,3,IF(AZ139&lt;Master_sheet_Kriterien!$M$56,4,5))))</f>
        <v>3</v>
      </c>
      <c r="BB139" s="59">
        <f>VLOOKUP($D139,Struktur_daten_BW_2017!$B$7:$AH$452,Calc_Targetkreise!BB$5,FALSE)</f>
        <v>238.8</v>
      </c>
      <c r="BC139" s="62">
        <f>IF(BB139&lt;Master_sheet_Kriterien!$J$8,1,IF(BB139&lt;Master_sheet_Kriterien!$K$8,2,IF(BB139&lt;Master_sheet_Kriterien!$L$8,3,IF(BB139&lt;Master_sheet_Kriterien!$M$8,4,5))))</f>
        <v>3</v>
      </c>
      <c r="BD139" s="65">
        <f t="shared" si="12"/>
        <v>22.032</v>
      </c>
      <c r="BE139" s="62">
        <f>IF(BD139&lt;Master_sheet_Kriterien!$J$10,1,IF(BD139&lt;Master_sheet_Kriterien!$K$10,2,IF(BD139&lt;Master_sheet_Kriterien!$L$10,3,IF(BD139&lt;Master_sheet_Kriterien!$M$10,4,5))))</f>
        <v>2</v>
      </c>
      <c r="BF139" s="65">
        <f>VLOOKUP($D139,Struktur_daten_BW_2017!$B$7:$AH$452,Calc_Targetkreise!BF$5,FALSE)</f>
        <v>8</v>
      </c>
      <c r="BG139" s="62">
        <f>IF(BF139&lt;Master_sheet_Kriterien!$J$12,1,IF(BF139&lt;Master_sheet_Kriterien!$K$12,2,IF(BF139&lt;Master_sheet_Kriterien!$L$12,3,IF(BF139&lt;Master_sheet_Kriterien!$M$12,4,5))))</f>
        <v>3</v>
      </c>
      <c r="BH139" s="65">
        <f>VLOOKUP($D139,Struktur_daten_BW_2017!$B$7:$AH$452,Calc_Targetkreise!BH$5,FALSE)</f>
        <v>11.3</v>
      </c>
      <c r="BI139" s="62">
        <f>IF(BH139&lt;Master_sheet_Kriterien!$J$14,1,IF(BH139&lt;Master_sheet_Kriterien!$K$14,2,IF(BH139&lt;Master_sheet_Kriterien!$L$14,3,IF(BH139&lt;Master_sheet_Kriterien!$M$14,4,5))))</f>
        <v>2</v>
      </c>
      <c r="BJ139" s="65">
        <f>VLOOKUP($D139,Struktur_daten_BW_2017!$B$7:$AH$452,Calc_Targetkreise!BJ$5,FALSE)</f>
        <v>36.2</v>
      </c>
      <c r="BK139" s="62">
        <f>IF(BJ139&lt;Master_sheet_Kriterien!$J$16,1,IF(BJ139&lt;Master_sheet_Kriterien!$K$16,2,IF(BJ139&lt;Master_sheet_Kriterien!$L$16,3,IF(BJ139&lt;Master_sheet_Kriterien!$M$16,4,5))))</f>
        <v>3</v>
      </c>
      <c r="BL139" s="65">
        <f>VLOOKUP($D139,Struktur_daten_BW_2017!$B$7:$AH$452,Calc_Targetkreise!BL$5,FALSE)</f>
        <v>16.8</v>
      </c>
      <c r="BM139" s="62">
        <f>IF(BL139&lt;Master_sheet_Kriterien!$J$18,1,IF(BL139&lt;Master_sheet_Kriterien!$K$18,2,IF(BL139&lt;Master_sheet_Kriterien!$L$18,3,IF(BL139&lt;Master_sheet_Kriterien!$M$18,4,5))))</f>
        <v>4</v>
      </c>
      <c r="BN139" s="65">
        <f>VLOOKUP($D139,Struktur_daten_BW_2017!$B$7:$AH$452,Calc_Targetkreise!BN$5,FALSE)</f>
        <v>11.3</v>
      </c>
      <c r="BO139" s="62">
        <f>IF(BN139&lt;Master_sheet_Kriterien!$J$20,1,IF(BN139&lt;Master_sheet_Kriterien!$K$20,2,IF(BN139&lt;Master_sheet_Kriterien!$L$20,3,IF(BN139&lt;Master_sheet_Kriterien!$M$20,4,5))))</f>
        <v>4</v>
      </c>
      <c r="BP139" s="59">
        <f>VLOOKUP($D139,Struktur_daten_BW_2017!$B$7:$AH$452,Calc_Targetkreise!BP$5,FALSE)</f>
        <v>21649</v>
      </c>
      <c r="BQ139" s="62">
        <f>IF(BP139&lt;Master_sheet_Kriterien!$J$38,1,IF(BP139&lt;Master_sheet_Kriterien!$K$38,2,IF(BP139&lt;Master_sheet_Kriterien!$L$38,3,IF(BP139&lt;Master_sheet_Kriterien!$M$38,4,5))))</f>
        <v>3</v>
      </c>
      <c r="BR139" s="65">
        <f>VLOOKUP($D139,Struktur_daten_BW_2017!$B$7:$AH$452,Calc_Targetkreise!BR$5,FALSE)</f>
        <v>28.5</v>
      </c>
      <c r="BS139" s="62">
        <f>IF(BR139&lt;Master_sheet_Kriterien!$J$24,1,IF(BR139&lt;Master_sheet_Kriterien!$K$24,2,IF(BR139&lt;Master_sheet_Kriterien!$L$24,3,IF(BR139&lt;Master_sheet_Kriterien!$M$24,4,5))))</f>
        <v>2</v>
      </c>
      <c r="BT139" s="65">
        <f>VLOOKUP($D139,Struktur_daten_BW_2017!$B$7:$AH$452,Calc_Targetkreise!BT$5,FALSE)</f>
        <v>13.8</v>
      </c>
      <c r="BU139" s="62">
        <f>IF(BT139&lt;Master_sheet_Kriterien!$J$26,1,IF(BT139&lt;Master_sheet_Kriterien!$K$26,2,IF(BT139&lt;Master_sheet_Kriterien!$L$26,3,IF(BT139&lt;Master_sheet_Kriterien!$M$26,4,5))))</f>
        <v>3</v>
      </c>
      <c r="BV139" s="65">
        <f t="shared" si="13"/>
        <v>3.80052</v>
      </c>
      <c r="BW139" s="62">
        <f>IF(BV139&lt;Master_sheet_Kriterien!$J$28,1,IF(BV139&lt;Master_sheet_Kriterien!$K$28,2,IF(BV139&lt;Master_sheet_Kriterien!$L$28,3,IF(BV139&lt;Master_sheet_Kriterien!$M$28,4,5))))</f>
        <v>2</v>
      </c>
      <c r="BX139" s="65">
        <f>VLOOKUP($D139,Struktur_daten_BW_2017!$B$7:$AH$452,Calc_Targetkreise!BX$5,FALSE)</f>
        <v>29.71014493</v>
      </c>
      <c r="BY139" s="62">
        <f>IF(BX139&lt;Master_sheet_Kriterien!$J$30,1,IF(BX139&lt;Master_sheet_Kriterien!$K$30,2,IF(BX139&lt;Master_sheet_Kriterien!$L$30,3,IF(BX139&lt;Master_sheet_Kriterien!$M$30,4,5))))</f>
        <v>5</v>
      </c>
      <c r="BZ139" s="65"/>
      <c r="CA139" s="62">
        <f>IF(BZ139&lt;Master_sheet_Kriterien!$J$32,1,IF(BZ139&lt;Master_sheet_Kriterien!$K$32,2,IF(BZ139&lt;Master_sheet_Kriterien!$L$32,3,IF(BZ139&lt;Master_sheet_Kriterien!$M$32,4,5))))</f>
        <v>1</v>
      </c>
      <c r="CB139" s="65"/>
      <c r="CC139" s="62">
        <f>IF(CB139&lt;Master_sheet_Kriterien!$J$34,1,IF(CB139&lt;Master_sheet_Kriterien!$K$34,2,IF(CB139&lt;Master_sheet_Kriterien!$L$34,3,IF(CB139&lt;Master_sheet_Kriterien!$M$34,4,5))))</f>
        <v>1</v>
      </c>
      <c r="CD139" s="65">
        <f>100-VLOOKUP($D139,Struktur_daten_BW_2017!$B$7:$AH$452,Calc_Targetkreise!CD$5,FALSE)</f>
        <v>37.3</v>
      </c>
      <c r="CE139" s="62">
        <f>IF(CD139&lt;Master_sheet_Kriterien!$J$40,1,IF(CD139&lt;Master_sheet_Kriterien!$K$40,2,IF(CD139&lt;Master_sheet_Kriterien!$L$40,3,IF(CD139&lt;Master_sheet_Kriterien!$M$40,4,5))))</f>
        <v>1</v>
      </c>
      <c r="CF139" s="61"/>
      <c r="CG139" s="59">
        <f>VLOOKUP($D139,EW_19_Kreise!$A$6:$CQ$406,Calc_Targetkreise!CG$5,FALSE)/1000</f>
        <v>189.854</v>
      </c>
      <c r="CH139" s="59">
        <f>VLOOKUP($D139,BW_17_Kreise!$B$7:$CC$410,Calc_Targetkreise!CH$5,FALSE)/1000</f>
        <v>190.754</v>
      </c>
      <c r="CI139" s="59">
        <f>VLOOKUP($D139,EW_Erg_09_14_Kreise!$A$10:$BK$412,Calc_Targetkreise!CI$5,FALSE)/1000</f>
        <v>192.664</v>
      </c>
      <c r="CJ139" s="59">
        <f>VLOOKUP($D139,EW_Erg_09_14_Kreise!$A$10:$BK$412,Calc_Targetkreise!CJ$5,FALSE)/1000</f>
        <v>194.588</v>
      </c>
      <c r="CK139" s="59">
        <f>VLOOKUP($D139,EW_Erg_09_14_Kreise!$A$10:$BK$412,Calc_Targetkreise!CK$5,FALSE)/1000</f>
        <v>61.203</v>
      </c>
      <c r="CL139" s="45"/>
      <c r="CM139" s="59">
        <f>VLOOKUP($D139,Struktur_daten_BW_2017!$B$7:$AH$452,Calc_Targetkreise!CM$5,FALSE)</f>
        <v>275.4</v>
      </c>
      <c r="CN139" s="66">
        <v>4.0</v>
      </c>
      <c r="CO139" s="67">
        <f t="shared" si="16"/>
        <v>0.01452432825</v>
      </c>
      <c r="CP139" s="62">
        <f>IF(CO139&lt;Master_sheet_Kriterien!$J$58,1,IF(CO139&lt;Master_sheet_Kriterien!$K$58,2,IF(CO139&lt;Master_sheet_Kriterien!$L$58,3,IF(CO139&lt;Master_sheet_Kriterien!$M$58,4,5))))</f>
        <v>1</v>
      </c>
      <c r="CQ139" s="66">
        <v>0.0</v>
      </c>
      <c r="CR139" s="67">
        <f t="shared" si="17"/>
        <v>0</v>
      </c>
      <c r="CS139" s="62">
        <f>IF(CR139&lt;Master_sheet_Kriterien!$J$59,1,IF(CR139&lt;Master_sheet_Kriterien!$K$59,2,IF(CR139&lt;Master_sheet_Kriterien!$L$59,3,IF(CR139&lt;Master_sheet_Kriterien!$M$59,4,5))))</f>
        <v>1</v>
      </c>
      <c r="CT139" s="66">
        <v>4.0</v>
      </c>
      <c r="CU139" s="44"/>
      <c r="CV139" s="66">
        <v>0.0</v>
      </c>
      <c r="CW139" s="68"/>
      <c r="CY139" s="31">
        <f t="shared" si="18"/>
        <v>6532</v>
      </c>
      <c r="DB139" s="76" t="str">
        <f t="shared" si="19"/>
        <v>Lahn-Dill-Kreis</v>
      </c>
      <c r="DC139" s="58">
        <f t="shared" si="20"/>
        <v>195</v>
      </c>
      <c r="DD139" s="77">
        <f t="shared" si="21"/>
        <v>154</v>
      </c>
      <c r="DE139" s="72">
        <f t="shared" si="22"/>
        <v>0.004298589779</v>
      </c>
      <c r="DG139" s="76" t="str">
        <f t="shared" si="23"/>
        <v>Lahn-Dill-Kreis</v>
      </c>
      <c r="DH139" s="58" t="str">
        <f t="shared" si="24"/>
        <v>#REF!</v>
      </c>
      <c r="DI139" s="75">
        <f t="shared" si="25"/>
        <v>148.1452433</v>
      </c>
      <c r="DJ139" s="78">
        <f t="shared" si="26"/>
        <v>0.004298589779</v>
      </c>
      <c r="DK139" s="75"/>
      <c r="DL139" s="75"/>
      <c r="DM139" s="75"/>
      <c r="DN139" s="75"/>
      <c r="DO139" s="75"/>
      <c r="DP139" s="44"/>
    </row>
    <row r="140" ht="16.5" customHeight="1">
      <c r="A140" s="58">
        <f t="shared" si="5"/>
        <v>169</v>
      </c>
      <c r="B140" s="58">
        <f t="shared" si="6"/>
        <v>160</v>
      </c>
      <c r="C140" s="58" t="s">
        <v>281</v>
      </c>
      <c r="D140" s="58">
        <v>6533.0</v>
      </c>
      <c r="E140" s="58" t="s">
        <v>298</v>
      </c>
      <c r="F140" s="59">
        <f>VLOOKUP($D140,EW_19_Kreise!$A$6:$CQ$406,Calc_Targetkreise!F$5,FALSE)/1000</f>
        <v>70.53</v>
      </c>
      <c r="G140" s="59">
        <f>VLOOKUP($D140,BW_17_Kreise!$B$7:$CC$410,Calc_Targetkreise!G$5,FALSE)/1000</f>
        <v>97.181</v>
      </c>
      <c r="H140" s="59">
        <f>VLOOKUP($D140,EW_Erg_09_14_Kreise!$A$10:$BK$412,Calc_Targetkreise!H$5,FALSE)/1000</f>
        <v>49.67</v>
      </c>
      <c r="I140" s="60">
        <f t="shared" ref="I140:K140" si="570">F140/CG140</f>
        <v>0.5469010491</v>
      </c>
      <c r="J140" s="60">
        <f t="shared" si="570"/>
        <v>0.7512039392</v>
      </c>
      <c r="K140" s="60">
        <f t="shared" si="570"/>
        <v>0.3806130268</v>
      </c>
      <c r="L140" s="61">
        <f t="shared" ref="L140:M140" si="571">1-(T140+X140)</f>
        <v>0.4945555083</v>
      </c>
      <c r="M140" s="61">
        <f t="shared" si="571"/>
        <v>0.4185591834</v>
      </c>
      <c r="N140" s="62">
        <f>IF(L140&lt;Master_sheet_Kriterien!$J$46,1,IF(L140&lt;Master_sheet_Kriterien!$K$46,2,IF(L140&lt;Master_sheet_Kriterien!$L$46,3,IF(L140&lt;Master_sheet_Kriterien!$M$46,4,5))))</f>
        <v>4</v>
      </c>
      <c r="O140" s="62">
        <f>IF(M140&lt;Master_sheet_Kriterien!$J$46,1,IF(M140&lt;Master_sheet_Kriterien!$K$46,2,IF(M140&lt;Master_sheet_Kriterien!$L$46,3,IF(M140&lt;Master_sheet_Kriterien!$M$46,4,5))))</f>
        <v>2</v>
      </c>
      <c r="P140" s="61">
        <f t="shared" ref="P140:Q140" si="572">1-(T140+AM140)</f>
        <v>0.5680277896</v>
      </c>
      <c r="Q140" s="61">
        <f t="shared" si="572"/>
        <v>0.519844414</v>
      </c>
      <c r="R140" s="62">
        <f>IF(P140&lt;Master_sheet_Kriterien!$J$46,1,IF(P140&lt;Master_sheet_Kriterien!$K$46,2,IF(P140&lt;Master_sheet_Kriterien!$L$46,3,IF(P140&lt;Master_sheet_Kriterien!$M$46,4,5))))</f>
        <v>5</v>
      </c>
      <c r="S140" s="62">
        <f>IF(Q140&lt;Master_sheet_Kriterien!$J$46,1,IF(Q140&lt;Master_sheet_Kriterien!$K$46,2,IF(Q140&lt;Master_sheet_Kriterien!$L$46,3,IF(Q140&lt;Master_sheet_Kriterien!$M$46,4,5))))</f>
        <v>5</v>
      </c>
      <c r="T140" s="61">
        <f>VLOOKUP($D140,EW_19_Kreise!$A$6:$CQ$406,Calc_Targetkreise!T$5,FALSE)/1000/F140</f>
        <v>0.321083227</v>
      </c>
      <c r="U140" s="63">
        <f>VLOOKUP($D140,BW_17_Kreise!$B$7:$CC$410,Calc_Targetkreise!U$5,FALSE)/1000/$G140</f>
        <v>0.353134872</v>
      </c>
      <c r="V140" s="61">
        <f>VLOOKUP(Calc_Targetkreise!$D140,EW_Erg_09_14_Kreise!$A$7:$BK$412,Calc_Targetkreise!V$5,FALSE)/1000/$H140</f>
        <v>0.3806523052</v>
      </c>
      <c r="W140" s="61">
        <f>VLOOKUP(Calc_Targetkreise!$D140,EW_Erg_09_14_Kreise!$A$7:$BK$412,Calc_Targetkreise!W$5,FALSE)/1000/CK140</f>
        <v>0.4670320681</v>
      </c>
      <c r="X140" s="61">
        <f>VLOOKUP($D140,EW_19_Kreise!$A$6:$CQ$406,Calc_Targetkreise!X$5,FALSE)/1000/F140</f>
        <v>0.1843612647</v>
      </c>
      <c r="Y140" s="63">
        <f>VLOOKUP($D140,BW_17_Kreise!$B$7:$CC$410,Calc_Targetkreise!Y$5,FALSE)/1000/$G140</f>
        <v>0.2283059446</v>
      </c>
      <c r="Z140" s="61">
        <f>VLOOKUP(Calc_Targetkreise!$D140,EW_Erg_09_14_Kreise!$A$7:$BK$412,Calc_Targetkreise!Z$5,FALSE)/1000/$H140</f>
        <v>0.2901952889</v>
      </c>
      <c r="AA140" s="61">
        <f>VLOOKUP(Calc_Targetkreise!$D140,EW_Erg_09_14_Kreise!$A$7:$BK$412,Calc_Targetkreise!AA$5,FALSE)/1000/$H140</f>
        <v>0.2184819811</v>
      </c>
      <c r="AB140" s="61">
        <f>VLOOKUP($D140,EW_19_Kreise!$A$6:$CQ$406,Calc_Targetkreise!AB$5,FALSE)/1000/F140</f>
        <v>0.1834254927</v>
      </c>
      <c r="AC140" s="63">
        <f>VLOOKUP($D140,BW_17_Kreise!$B$7:$CC$410,Calc_Targetkreise!AC$5,FALSE)/1000/$G140</f>
        <v>0.06999310565</v>
      </c>
      <c r="AD140" s="61">
        <f>VLOOKUP(Calc_Targetkreise!$D140,EW_Erg_09_14_Kreise!$A$7:$BK$412,Calc_Targetkreise!AD$5,FALSE)/1000/$H140</f>
        <v>0.08729615462</v>
      </c>
      <c r="AE140" s="62">
        <f>IF(AC140&lt;Master_sheet_Kriterien!$J$54,1,IF(AC140&lt;Master_sheet_Kriterien!$K$54,2,IF(AC140&lt;Master_sheet_Kriterien!$L$54,3,IF(AC140&lt;Master_sheet_Kriterien!$M$54,4,5))))</f>
        <v>2</v>
      </c>
      <c r="AF140" s="61">
        <f>VLOOKUP(Calc_Targetkreise!$D140,EW_Erg_09_14_Kreise!$A$7:$BK$412,Calc_Targetkreise!AF$5,FALSE)/1000/$H140</f>
        <v>0.091161667</v>
      </c>
      <c r="AG140" s="63">
        <f>VLOOKUP($D140,BW_17_Kreise!$B$7:$CC$410,Calc_Targetkreise!AG$5,FALSE)/1000/$G140</f>
        <v>0.1148475525</v>
      </c>
      <c r="AH140" s="61">
        <f>VLOOKUP(Calc_Targetkreise!$D140,EW_Erg_09_14_Kreise!$A$7:$BK$412,Calc_Targetkreise!AH$5,FALSE)/1000/$H140</f>
        <v>0.03386349909</v>
      </c>
      <c r="AI140" s="61">
        <f>VLOOKUP(Calc_Targetkreise!$D140,EW_Erg_09_14_Kreise!$A$7:$BK$412,Calc_Targetkreise!AI$5,FALSE)/1000/$H140</f>
        <v>0.1129454399</v>
      </c>
      <c r="AJ140" s="63">
        <f>VLOOKUP($D140,BW_17_Kreise!$B$7:$CC$410,Calc_Targetkreise!AJ$5,FALSE)/1000/$G140</f>
        <v>0.06275918132</v>
      </c>
      <c r="AK140" s="61">
        <f>VLOOKUP(Calc_Targetkreise!$D140,EW_Erg_09_14_Kreise!$A$7:$BK$412,Calc_Targetkreise!AK$5,FALSE)/1000/$H140</f>
        <v>0.03897724985</v>
      </c>
      <c r="AL140" s="61">
        <f>VLOOKUP(Calc_Targetkreise!$D140,EW_Erg_09_14_Kreise!$A$7:$BK$412,Calc_Targetkreise!AL$5,FALSE)/1000/$H140</f>
        <v>0.02790416751</v>
      </c>
      <c r="AM140" s="61">
        <f>VLOOKUP($D140,EW_19_Kreise!$A$6:$CQ$406,Calc_Targetkreise!AM$5,FALSE)/1000/F140</f>
        <v>0.1108889834</v>
      </c>
      <c r="AN140" s="63">
        <f>VLOOKUP($D140,BW_17_Kreise!$B$7:$CC$410,Calc_Targetkreise!AN$5,FALSE)/1000/$G140</f>
        <v>0.1270207139</v>
      </c>
      <c r="AO140" s="61">
        <f>VLOOKUP(Calc_Targetkreise!$D140,EW_Erg_09_14_Kreise!$A$7:$BK$412,Calc_Targetkreise!AO$5,FALSE)/1000/$H140</f>
        <v>0.1017314274</v>
      </c>
      <c r="AP140" s="61">
        <f>VLOOKUP(Calc_Targetkreise!$D140,EW_Erg_09_14_Kreise!$A$7:$BK$412,Calc_Targetkreise!AP$5,FALSE)/1000/$H140</f>
        <v>0.0003623917858</v>
      </c>
      <c r="AQ140" s="61">
        <f t="shared" ref="AQ140:AR140" si="573">1-U140-Y140-AC140-AG140-AJ140-AN140</f>
        <v>0.04393862998</v>
      </c>
      <c r="AR140" s="61">
        <f t="shared" si="573"/>
        <v>0.06728407489</v>
      </c>
      <c r="AS140" s="61">
        <f t="shared" si="11"/>
        <v>0.08211228467</v>
      </c>
      <c r="AT140" s="63">
        <f>VLOOKUP($D140,BW_17_Kreise!$B$7:$CC$410,Calc_Targetkreise!AT$5,FALSE)/1000/$G140</f>
        <v>0.003272244575</v>
      </c>
      <c r="AU140" s="61">
        <f>VLOOKUP(Calc_Targetkreise!$D140,EW_Erg_09_14_Kreise!$A$7:$BK$412,Calc_Targetkreise!AU$5,FALSE)/1000/$H140</f>
        <v>0.01171733441</v>
      </c>
      <c r="AV140" s="62">
        <f>IF(AU140&lt;Master_sheet_Kriterien!$J$44,1,IF(AU140&lt;Master_sheet_Kriterien!$K$44,2,IF(AU140&lt;Master_sheet_Kriterien!$L$44,3,IF(AU140&lt;Master_sheet_Kriterien!$M$44,4,5))))</f>
        <v>3</v>
      </c>
      <c r="AW140" s="61">
        <f>VLOOKUP(Calc_Targetkreise!$D140,EW_Erg_09_14_Kreise!$A$7:$BK$412,Calc_Targetkreise!AW$5,FALSE)/1000/$H140</f>
        <v>0.007791423394</v>
      </c>
      <c r="AX140" s="61">
        <f>VLOOKUP($D140,EW_19_Kreise!$A$6:$CQ$406,Calc_Targetkreise!AX$5,FALSE)/1000/F140</f>
        <v>0.004381114419</v>
      </c>
      <c r="AY140" s="62">
        <f>IF(AX140&lt;Master_sheet_Kriterien!$J$56,1,IF(AX140&lt;Master_sheet_Kriterien!$K$56,2,IF(AX140&lt;Master_sheet_Kriterien!$L$56,3,IF(AX140&lt;Master_sheet_Kriterien!$M$56,4,5))))</f>
        <v>3</v>
      </c>
      <c r="AZ140" s="64">
        <f>VLOOKUP($D140,EW_19_Kreise!$A$6:$CQ$406,Calc_Targetkreise!AZ$5,FALSE)</f>
        <v>309</v>
      </c>
      <c r="BA140" s="62">
        <f>IF(AZ140&lt;Master_sheet_Kriterien!$J$57,1,IF(AZ140&lt;Master_sheet_Kriterien!$K$57,2,IF(AZ140&lt;Master_sheet_Kriterien!$L$57,3,IF(AZ140&lt;Master_sheet_Kriterien!$M$56,4,5))))</f>
        <v>3</v>
      </c>
      <c r="BB140" s="59">
        <f>VLOOKUP($D140,Struktur_daten_BW_2017!$B$7:$AH$452,Calc_Targetkreise!BB$5,FALSE)</f>
        <v>251</v>
      </c>
      <c r="BC140" s="62">
        <f>IF(BB140&lt;Master_sheet_Kriterien!$J$8,1,IF(BB140&lt;Master_sheet_Kriterien!$K$8,2,IF(BB140&lt;Master_sheet_Kriterien!$L$8,3,IF(BB140&lt;Master_sheet_Kriterien!$M$8,4,5))))</f>
        <v>3</v>
      </c>
      <c r="BD140" s="65">
        <f t="shared" si="12"/>
        <v>22.05</v>
      </c>
      <c r="BE140" s="62">
        <f>IF(BD140&lt;Master_sheet_Kriterien!$J$10,1,IF(BD140&lt;Master_sheet_Kriterien!$K$10,2,IF(BD140&lt;Master_sheet_Kriterien!$L$10,3,IF(BD140&lt;Master_sheet_Kriterien!$M$10,4,5))))</f>
        <v>2</v>
      </c>
      <c r="BF140" s="65">
        <f>VLOOKUP($D140,Struktur_daten_BW_2017!$B$7:$AH$452,Calc_Targetkreise!BF$5,FALSE)</f>
        <v>7.5</v>
      </c>
      <c r="BG140" s="62">
        <f>IF(BF140&lt;Master_sheet_Kriterien!$J$12,1,IF(BF140&lt;Master_sheet_Kriterien!$K$12,2,IF(BF140&lt;Master_sheet_Kriterien!$L$12,3,IF(BF140&lt;Master_sheet_Kriterien!$M$12,4,5))))</f>
        <v>2</v>
      </c>
      <c r="BH140" s="65">
        <f>VLOOKUP($D140,Struktur_daten_BW_2017!$B$7:$AH$452,Calc_Targetkreise!BH$5,FALSE)</f>
        <v>10.6</v>
      </c>
      <c r="BI140" s="62">
        <f>IF(BH140&lt;Master_sheet_Kriterien!$J$14,1,IF(BH140&lt;Master_sheet_Kriterien!$K$14,2,IF(BH140&lt;Master_sheet_Kriterien!$L$14,3,IF(BH140&lt;Master_sheet_Kriterien!$M$14,4,5))))</f>
        <v>1</v>
      </c>
      <c r="BJ140" s="65">
        <f>VLOOKUP($D140,Struktur_daten_BW_2017!$B$7:$AH$452,Calc_Targetkreise!BJ$5,FALSE)</f>
        <v>37.2</v>
      </c>
      <c r="BK140" s="62">
        <f>IF(BJ140&lt;Master_sheet_Kriterien!$J$16,1,IF(BJ140&lt;Master_sheet_Kriterien!$K$16,2,IF(BJ140&lt;Master_sheet_Kriterien!$L$16,3,IF(BJ140&lt;Master_sheet_Kriterien!$M$16,4,5))))</f>
        <v>5</v>
      </c>
      <c r="BL140" s="65">
        <f>VLOOKUP($D140,Struktur_daten_BW_2017!$B$7:$AH$452,Calc_Targetkreise!BL$5,FALSE)</f>
        <v>17.3</v>
      </c>
      <c r="BM140" s="62">
        <f>IF(BL140&lt;Master_sheet_Kriterien!$J$18,1,IF(BL140&lt;Master_sheet_Kriterien!$K$18,2,IF(BL140&lt;Master_sheet_Kriterien!$L$18,3,IF(BL140&lt;Master_sheet_Kriterien!$M$18,4,5))))</f>
        <v>4</v>
      </c>
      <c r="BN140" s="65">
        <f>VLOOKUP($D140,Struktur_daten_BW_2017!$B$7:$AH$452,Calc_Targetkreise!BN$5,FALSE)</f>
        <v>10.8</v>
      </c>
      <c r="BO140" s="62">
        <f>IF(BN140&lt;Master_sheet_Kriterien!$J$20,1,IF(BN140&lt;Master_sheet_Kriterien!$K$20,2,IF(BN140&lt;Master_sheet_Kriterien!$L$20,3,IF(BN140&lt;Master_sheet_Kriterien!$M$20,4,5))))</f>
        <v>3</v>
      </c>
      <c r="BP140" s="59">
        <f>VLOOKUP($D140,Struktur_daten_BW_2017!$B$7:$AH$452,Calc_Targetkreise!BP$5,FALSE)</f>
        <v>22673</v>
      </c>
      <c r="BQ140" s="62">
        <f>IF(BP140&lt;Master_sheet_Kriterien!$J$38,1,IF(BP140&lt;Master_sheet_Kriterien!$K$38,2,IF(BP140&lt;Master_sheet_Kriterien!$L$38,3,IF(BP140&lt;Master_sheet_Kriterien!$M$38,4,5))))</f>
        <v>4</v>
      </c>
      <c r="BR140" s="65">
        <f>VLOOKUP($D140,Struktur_daten_BW_2017!$B$7:$AH$452,Calc_Targetkreise!BR$5,FALSE)</f>
        <v>37.4</v>
      </c>
      <c r="BS140" s="62">
        <f>IF(BR140&lt;Master_sheet_Kriterien!$J$24,1,IF(BR140&lt;Master_sheet_Kriterien!$K$24,2,IF(BR140&lt;Master_sheet_Kriterien!$L$24,3,IF(BR140&lt;Master_sheet_Kriterien!$M$24,4,5))))</f>
        <v>4</v>
      </c>
      <c r="BT140" s="65">
        <f>VLOOKUP($D140,Struktur_daten_BW_2017!$B$7:$AH$452,Calc_Targetkreise!BT$5,FALSE)</f>
        <v>13.4</v>
      </c>
      <c r="BU140" s="62">
        <f>IF(BT140&lt;Master_sheet_Kriterien!$J$26,1,IF(BT140&lt;Master_sheet_Kriterien!$K$26,2,IF(BT140&lt;Master_sheet_Kriterien!$L$26,3,IF(BT140&lt;Master_sheet_Kriterien!$M$26,4,5))))</f>
        <v>3</v>
      </c>
      <c r="BV140" s="65">
        <f t="shared" si="13"/>
        <v>3.9396</v>
      </c>
      <c r="BW140" s="62">
        <f>IF(BV140&lt;Master_sheet_Kriterien!$J$28,1,IF(BV140&lt;Master_sheet_Kriterien!$K$28,2,IF(BV140&lt;Master_sheet_Kriterien!$L$28,3,IF(BV140&lt;Master_sheet_Kriterien!$M$28,4,5))))</f>
        <v>3</v>
      </c>
      <c r="BX140" s="65">
        <f>VLOOKUP($D140,Struktur_daten_BW_2017!$B$7:$AH$452,Calc_Targetkreise!BX$5,FALSE)</f>
        <v>25.37313433</v>
      </c>
      <c r="BY140" s="62">
        <f>IF(BX140&lt;Master_sheet_Kriterien!$J$30,1,IF(BX140&lt;Master_sheet_Kriterien!$K$30,2,IF(BX140&lt;Master_sheet_Kriterien!$L$30,3,IF(BX140&lt;Master_sheet_Kriterien!$M$30,4,5))))</f>
        <v>4</v>
      </c>
      <c r="BZ140" s="65"/>
      <c r="CA140" s="62">
        <f>IF(BZ140&lt;Master_sheet_Kriterien!$J$32,1,IF(BZ140&lt;Master_sheet_Kriterien!$K$32,2,IF(BZ140&lt;Master_sheet_Kriterien!$L$32,3,IF(BZ140&lt;Master_sheet_Kriterien!$M$32,4,5))))</f>
        <v>1</v>
      </c>
      <c r="CB140" s="65"/>
      <c r="CC140" s="62">
        <f>IF(CB140&lt;Master_sheet_Kriterien!$J$34,1,IF(CB140&lt;Master_sheet_Kriterien!$K$34,2,IF(CB140&lt;Master_sheet_Kriterien!$L$34,3,IF(CB140&lt;Master_sheet_Kriterien!$M$34,4,5))))</f>
        <v>1</v>
      </c>
      <c r="CD140" s="65">
        <f>100-VLOOKUP($D140,Struktur_daten_BW_2017!$B$7:$AH$452,Calc_Targetkreise!CD$5,FALSE)</f>
        <v>42.6</v>
      </c>
      <c r="CE140" s="62">
        <f>IF(CD140&lt;Master_sheet_Kriterien!$J$40,1,IF(CD140&lt;Master_sheet_Kriterien!$K$40,2,IF(CD140&lt;Master_sheet_Kriterien!$L$40,3,IF(CD140&lt;Master_sheet_Kriterien!$M$40,4,5))))</f>
        <v>2</v>
      </c>
      <c r="CF140" s="61"/>
      <c r="CG140" s="59">
        <f>VLOOKUP($D140,EW_19_Kreise!$A$6:$CQ$406,Calc_Targetkreise!CG$5,FALSE)/1000</f>
        <v>128.963</v>
      </c>
      <c r="CH140" s="59">
        <f>VLOOKUP($D140,BW_17_Kreise!$B$7:$CC$410,Calc_Targetkreise!CH$5,FALSE)/1000</f>
        <v>129.367</v>
      </c>
      <c r="CI140" s="59">
        <f>VLOOKUP($D140,EW_Erg_09_14_Kreise!$A$10:$BK$412,Calc_Targetkreise!CI$5,FALSE)/1000</f>
        <v>130.5</v>
      </c>
      <c r="CJ140" s="59">
        <f>VLOOKUP($D140,EW_Erg_09_14_Kreise!$A$10:$BK$412,Calc_Targetkreise!CJ$5,FALSE)/1000</f>
        <v>132.066</v>
      </c>
      <c r="CK140" s="59">
        <f>VLOOKUP($D140,EW_Erg_09_14_Kreise!$A$10:$BK$412,Calc_Targetkreise!CK$5,FALSE)/1000</f>
        <v>48.896</v>
      </c>
      <c r="CL140" s="45"/>
      <c r="CM140" s="59">
        <f>VLOOKUP($D140,Struktur_daten_BW_2017!$B$7:$AH$452,Calc_Targetkreise!CM$5,FALSE)</f>
        <v>294</v>
      </c>
      <c r="CN140" s="66">
        <v>4.0</v>
      </c>
      <c r="CO140" s="67">
        <f t="shared" si="16"/>
        <v>0.01360544218</v>
      </c>
      <c r="CP140" s="62">
        <f>IF(CO140&lt;Master_sheet_Kriterien!$J$58,1,IF(CO140&lt;Master_sheet_Kriterien!$K$58,2,IF(CO140&lt;Master_sheet_Kriterien!$L$58,3,IF(CO140&lt;Master_sheet_Kriterien!$M$58,4,5))))</f>
        <v>1</v>
      </c>
      <c r="CQ140" s="66">
        <v>3.0</v>
      </c>
      <c r="CR140" s="67">
        <f t="shared" si="17"/>
        <v>0.01020408163</v>
      </c>
      <c r="CS140" s="62">
        <f>IF(CR140&lt;Master_sheet_Kriterien!$J$59,1,IF(CR140&lt;Master_sheet_Kriterien!$K$59,2,IF(CR140&lt;Master_sheet_Kriterien!$L$59,3,IF(CR140&lt;Master_sheet_Kriterien!$M$59,4,5))))</f>
        <v>1</v>
      </c>
      <c r="CT140" s="66">
        <v>1.0</v>
      </c>
      <c r="CU140" s="44"/>
      <c r="CV140" s="66">
        <v>0.0</v>
      </c>
      <c r="CW140" s="68"/>
      <c r="CY140" s="31">
        <f t="shared" si="18"/>
        <v>6533</v>
      </c>
      <c r="DB140" s="76" t="str">
        <f t="shared" si="19"/>
        <v>Limburg-Weilburg</v>
      </c>
      <c r="DC140" s="58">
        <f t="shared" si="20"/>
        <v>169</v>
      </c>
      <c r="DD140" s="77">
        <f t="shared" si="21"/>
        <v>160</v>
      </c>
      <c r="DE140" s="72">
        <f t="shared" si="22"/>
        <v>0.004381114419</v>
      </c>
      <c r="DG140" s="76" t="str">
        <f t="shared" si="23"/>
        <v>Limburg-Weilburg</v>
      </c>
      <c r="DH140" s="58" t="str">
        <f t="shared" si="24"/>
        <v>#REF!</v>
      </c>
      <c r="DI140" s="75">
        <f t="shared" si="25"/>
        <v>154.1360544</v>
      </c>
      <c r="DJ140" s="78">
        <f t="shared" si="26"/>
        <v>0.004381114419</v>
      </c>
      <c r="DK140" s="75"/>
      <c r="DL140" s="75"/>
      <c r="DM140" s="75"/>
      <c r="DN140" s="75"/>
      <c r="DO140" s="75"/>
      <c r="DP140" s="44"/>
    </row>
    <row r="141" ht="16.5" customHeight="1">
      <c r="A141" s="58">
        <f t="shared" si="5"/>
        <v>80</v>
      </c>
      <c r="B141" s="58">
        <f t="shared" si="6"/>
        <v>185</v>
      </c>
      <c r="C141" s="58" t="s">
        <v>281</v>
      </c>
      <c r="D141" s="58">
        <v>6534.0</v>
      </c>
      <c r="E141" s="58" t="s">
        <v>299</v>
      </c>
      <c r="F141" s="59">
        <f>VLOOKUP($D141,EW_19_Kreise!$A$6:$CQ$406,Calc_Targetkreise!F$5,FALSE)/1000</f>
        <v>103.539</v>
      </c>
      <c r="G141" s="59">
        <f>VLOOKUP($D141,BW_17_Kreise!$B$7:$CC$410,Calc_Targetkreise!G$5,FALSE)/1000</f>
        <v>140.786</v>
      </c>
      <c r="H141" s="59">
        <f>VLOOKUP($D141,EW_Erg_09_14_Kreise!$A$10:$BK$412,Calc_Targetkreise!H$5,FALSE)/1000</f>
        <v>72.079</v>
      </c>
      <c r="I141" s="60">
        <f t="shared" ref="I141:K141" si="574">F141/CG141</f>
        <v>0.5652216636</v>
      </c>
      <c r="J141" s="60">
        <f t="shared" si="574"/>
        <v>0.7680800454</v>
      </c>
      <c r="K141" s="60">
        <f t="shared" si="574"/>
        <v>0.3888595166</v>
      </c>
      <c r="L141" s="61">
        <f t="shared" ref="L141:M141" si="575">1-(T141+X141)</f>
        <v>0.5566984421</v>
      </c>
      <c r="M141" s="61">
        <f t="shared" si="575"/>
        <v>0.434752035</v>
      </c>
      <c r="N141" s="62">
        <f>IF(L141&lt;Master_sheet_Kriterien!$J$46,1,IF(L141&lt;Master_sheet_Kriterien!$K$46,2,IF(L141&lt;Master_sheet_Kriterien!$L$46,3,IF(L141&lt;Master_sheet_Kriterien!$M$46,4,5))))</f>
        <v>5</v>
      </c>
      <c r="O141" s="62">
        <f>IF(M141&lt;Master_sheet_Kriterien!$J$46,1,IF(M141&lt;Master_sheet_Kriterien!$K$46,2,IF(M141&lt;Master_sheet_Kriterien!$L$46,3,IF(M141&lt;Master_sheet_Kriterien!$M$46,4,5))))</f>
        <v>3</v>
      </c>
      <c r="P141" s="61">
        <f t="shared" ref="P141:Q141" si="576">1-(T141+AM141)</f>
        <v>0.6636629676</v>
      </c>
      <c r="Q141" s="61">
        <f t="shared" si="576"/>
        <v>0.5844615232</v>
      </c>
      <c r="R141" s="62">
        <f>IF(P141&lt;Master_sheet_Kriterien!$J$46,1,IF(P141&lt;Master_sheet_Kriterien!$K$46,2,IF(P141&lt;Master_sheet_Kriterien!$L$46,3,IF(P141&lt;Master_sheet_Kriterien!$M$46,4,5))))</f>
        <v>5</v>
      </c>
      <c r="S141" s="62">
        <f>IF(Q141&lt;Master_sheet_Kriterien!$J$46,1,IF(Q141&lt;Master_sheet_Kriterien!$K$46,2,IF(Q141&lt;Master_sheet_Kriterien!$L$46,3,IF(Q141&lt;Master_sheet_Kriterien!$M$46,4,5))))</f>
        <v>5</v>
      </c>
      <c r="T141" s="61">
        <f>VLOOKUP($D141,EW_19_Kreise!$A$6:$CQ$406,Calc_Targetkreise!T$5,FALSE)/1000/F141</f>
        <v>0.2434155246</v>
      </c>
      <c r="U141" s="63">
        <f>VLOOKUP($D141,BW_17_Kreise!$B$7:$CC$410,Calc_Targetkreise!U$5,FALSE)/1000/$G141</f>
        <v>0.3010029406</v>
      </c>
      <c r="V141" s="61">
        <f>VLOOKUP(Calc_Targetkreise!$D141,EW_Erg_09_14_Kreise!$A$7:$BK$412,Calc_Targetkreise!V$5,FALSE)/1000/$H141</f>
        <v>0.2803451768</v>
      </c>
      <c r="W141" s="61">
        <f>VLOOKUP(Calc_Targetkreise!$D141,EW_Erg_09_14_Kreise!$A$7:$BK$412,Calc_Targetkreise!W$5,FALSE)/1000/CK141</f>
        <v>0.3388198852</v>
      </c>
      <c r="X141" s="61">
        <f>VLOOKUP($D141,EW_19_Kreise!$A$6:$CQ$406,Calc_Targetkreise!X$5,FALSE)/1000/F141</f>
        <v>0.1998860333</v>
      </c>
      <c r="Y141" s="63">
        <f>VLOOKUP($D141,BW_17_Kreise!$B$7:$CC$410,Calc_Targetkreise!Y$5,FALSE)/1000/$G141</f>
        <v>0.2642450244</v>
      </c>
      <c r="Z141" s="61">
        <f>VLOOKUP(Calc_Targetkreise!$D141,EW_Erg_09_14_Kreise!$A$7:$BK$412,Calc_Targetkreise!Z$5,FALSE)/1000/$H141</f>
        <v>0.3291666089</v>
      </c>
      <c r="AA141" s="61">
        <f>VLOOKUP(Calc_Targetkreise!$D141,EW_Erg_09_14_Kreise!$A$7:$BK$412,Calc_Targetkreise!AA$5,FALSE)/1000/$H141</f>
        <v>0.2437048239</v>
      </c>
      <c r="AB141" s="61">
        <f>VLOOKUP($D141,EW_19_Kreise!$A$6:$CQ$406,Calc_Targetkreise!AB$5,FALSE)/1000/F141</f>
        <v>0.2359014478</v>
      </c>
      <c r="AC141" s="63">
        <f>VLOOKUP($D141,BW_17_Kreise!$B$7:$CC$410,Calc_Targetkreise!AC$5,FALSE)/1000/$G141</f>
        <v>0.09296378901</v>
      </c>
      <c r="AD141" s="61">
        <f>VLOOKUP(Calc_Targetkreise!$D141,EW_Erg_09_14_Kreise!$A$7:$BK$412,Calc_Targetkreise!AD$5,FALSE)/1000/$H141</f>
        <v>0.1429681322</v>
      </c>
      <c r="AE141" s="62">
        <f>IF(AC141&lt;Master_sheet_Kriterien!$J$54,1,IF(AC141&lt;Master_sheet_Kriterien!$K$54,2,IF(AC141&lt;Master_sheet_Kriterien!$L$54,3,IF(AC141&lt;Master_sheet_Kriterien!$M$54,4,5))))</f>
        <v>3</v>
      </c>
      <c r="AF141" s="61">
        <f>VLOOKUP(Calc_Targetkreise!$D141,EW_Erg_09_14_Kreise!$A$7:$BK$412,Calc_Targetkreise!AF$5,FALSE)/1000/$H141</f>
        <v>0.1582707862</v>
      </c>
      <c r="AG141" s="63">
        <f>VLOOKUP($D141,BW_17_Kreise!$B$7:$CC$410,Calc_Targetkreise!AG$5,FALSE)/1000/$G141</f>
        <v>0.08659241686</v>
      </c>
      <c r="AH141" s="61">
        <f>VLOOKUP(Calc_Targetkreise!$D141,EW_Erg_09_14_Kreise!$A$7:$BK$412,Calc_Targetkreise!AH$5,FALSE)/1000/$H141</f>
        <v>0.02581889316</v>
      </c>
      <c r="AI141" s="61">
        <f>VLOOKUP(Calc_Targetkreise!$D141,EW_Erg_09_14_Kreise!$A$7:$BK$412,Calc_Targetkreise!AI$5,FALSE)/1000/$H141</f>
        <v>0.09108061988</v>
      </c>
      <c r="AJ141" s="63">
        <f>VLOOKUP($D141,BW_17_Kreise!$B$7:$CC$410,Calc_Targetkreise!AJ$5,FALSE)/1000/$G141</f>
        <v>0.102424957</v>
      </c>
      <c r="AK141" s="61">
        <f>VLOOKUP(Calc_Targetkreise!$D141,EW_Erg_09_14_Kreise!$A$7:$BK$412,Calc_Targetkreise!AK$5,FALSE)/1000/$H141</f>
        <v>0.07389114721</v>
      </c>
      <c r="AL141" s="61">
        <f>VLOOKUP(Calc_Targetkreise!$D141,EW_Erg_09_14_Kreise!$A$7:$BK$412,Calc_Targetkreise!AL$5,FALSE)/1000/$H141</f>
        <v>0.04571373077</v>
      </c>
      <c r="AM141" s="61">
        <f>VLOOKUP($D141,EW_19_Kreise!$A$6:$CQ$406,Calc_Targetkreise!AM$5,FALSE)/1000/F141</f>
        <v>0.09292150784</v>
      </c>
      <c r="AN141" s="63">
        <f>VLOOKUP($D141,BW_17_Kreise!$B$7:$CC$410,Calc_Targetkreise!AN$5,FALSE)/1000/$G141</f>
        <v>0.1145355362</v>
      </c>
      <c r="AO141" s="61">
        <f>VLOOKUP(Calc_Targetkreise!$D141,EW_Erg_09_14_Kreise!$A$7:$BK$412,Calc_Targetkreise!AO$5,FALSE)/1000/$H141</f>
        <v>0.07487617753</v>
      </c>
      <c r="AP141" s="61">
        <f>VLOOKUP(Calc_Targetkreise!$D141,EW_Erg_09_14_Kreise!$A$7:$BK$412,Calc_Targetkreise!AP$5,FALSE)/1000/$H141</f>
        <v>0.0003468416598</v>
      </c>
      <c r="AQ141" s="61">
        <f t="shared" ref="AQ141:AR141" si="577">1-U141-Y141-AC141-AG141-AJ141-AN141</f>
        <v>0.0382353359</v>
      </c>
      <c r="AR141" s="61">
        <f t="shared" si="577"/>
        <v>0.07293386423</v>
      </c>
      <c r="AS141" s="61">
        <f t="shared" si="11"/>
        <v>0.1220633124</v>
      </c>
      <c r="AT141" s="63">
        <f>VLOOKUP($D141,BW_17_Kreise!$B$7:$CC$410,Calc_Targetkreise!AT$5,FALSE)/1000/$G141</f>
        <v>0.003743269927</v>
      </c>
      <c r="AU141" s="61">
        <f>VLOOKUP(Calc_Targetkreise!$D141,EW_Erg_09_14_Kreise!$A$7:$BK$412,Calc_Targetkreise!AU$5,FALSE)/1000/$H141</f>
        <v>0.01369330873</v>
      </c>
      <c r="AV141" s="62">
        <f>IF(AU141&lt;Master_sheet_Kriterien!$J$44,1,IF(AU141&lt;Master_sheet_Kriterien!$K$44,2,IF(AU141&lt;Master_sheet_Kriterien!$L$44,3,IF(AU141&lt;Master_sheet_Kriterien!$M$44,4,5))))</f>
        <v>4</v>
      </c>
      <c r="AW141" s="61">
        <f>VLOOKUP(Calc_Targetkreise!$D141,EW_Erg_09_14_Kreise!$A$7:$BK$412,Calc_Targetkreise!AW$5,FALSE)/1000/$H141</f>
        <v>0.009017883156</v>
      </c>
      <c r="AX141" s="61">
        <f>VLOOKUP($D141,EW_19_Kreise!$A$6:$CQ$406,Calc_Targetkreise!AX$5,FALSE)/1000/F141</f>
        <v>0.007813480911</v>
      </c>
      <c r="AY141" s="62">
        <f>IF(AX141&lt;Master_sheet_Kriterien!$J$56,1,IF(AX141&lt;Master_sheet_Kriterien!$K$56,2,IF(AX141&lt;Master_sheet_Kriterien!$L$56,3,IF(AX141&lt;Master_sheet_Kriterien!$M$56,4,5))))</f>
        <v>4</v>
      </c>
      <c r="AZ141" s="64">
        <f>VLOOKUP($D141,EW_19_Kreise!$A$6:$CQ$406,Calc_Targetkreise!AZ$5,FALSE)</f>
        <v>809</v>
      </c>
      <c r="BA141" s="62">
        <f>IF(AZ141&lt;Master_sheet_Kriterien!$J$57,1,IF(AZ141&lt;Master_sheet_Kriterien!$K$57,2,IF(AZ141&lt;Master_sheet_Kriterien!$L$57,3,IF(AZ141&lt;Master_sheet_Kriterien!$M$56,4,5))))</f>
        <v>5</v>
      </c>
      <c r="BB141" s="59">
        <f>VLOOKUP($D141,Struktur_daten_BW_2017!$B$7:$AH$452,Calc_Targetkreise!BB$5,FALSE)</f>
        <v>194.2</v>
      </c>
      <c r="BC141" s="62">
        <f>IF(BB141&lt;Master_sheet_Kriterien!$J$8,1,IF(BB141&lt;Master_sheet_Kriterien!$K$8,2,IF(BB141&lt;Master_sheet_Kriterien!$L$8,3,IF(BB141&lt;Master_sheet_Kriterien!$M$8,4,5))))</f>
        <v>2</v>
      </c>
      <c r="BD141" s="65">
        <f t="shared" si="12"/>
        <v>26.4816</v>
      </c>
      <c r="BE141" s="62">
        <f>IF(BD141&lt;Master_sheet_Kriterien!$J$10,1,IF(BD141&lt;Master_sheet_Kriterien!$K$10,2,IF(BD141&lt;Master_sheet_Kriterien!$L$10,3,IF(BD141&lt;Master_sheet_Kriterien!$M$10,4,5))))</f>
        <v>4</v>
      </c>
      <c r="BF141" s="65">
        <f>VLOOKUP($D141,Struktur_daten_BW_2017!$B$7:$AH$452,Calc_Targetkreise!BF$5,FALSE)</f>
        <v>10.8</v>
      </c>
      <c r="BG141" s="62">
        <f>IF(BF141&lt;Master_sheet_Kriterien!$J$12,1,IF(BF141&lt;Master_sheet_Kriterien!$K$12,2,IF(BF141&lt;Master_sheet_Kriterien!$L$12,3,IF(BF141&lt;Master_sheet_Kriterien!$M$12,4,5))))</f>
        <v>5</v>
      </c>
      <c r="BH141" s="65">
        <f>VLOOKUP($D141,Struktur_daten_BW_2017!$B$7:$AH$452,Calc_Targetkreise!BH$5,FALSE)</f>
        <v>13.8</v>
      </c>
      <c r="BI141" s="62">
        <f>IF(BH141&lt;Master_sheet_Kriterien!$J$14,1,IF(BH141&lt;Master_sheet_Kriterien!$K$14,2,IF(BH141&lt;Master_sheet_Kriterien!$L$14,3,IF(BH141&lt;Master_sheet_Kriterien!$M$14,4,5))))</f>
        <v>5</v>
      </c>
      <c r="BJ141" s="65">
        <f>VLOOKUP($D141,Struktur_daten_BW_2017!$B$7:$AH$452,Calc_Targetkreise!BJ$5,FALSE)</f>
        <v>34.2</v>
      </c>
      <c r="BK141" s="62">
        <f>IF(BJ141&lt;Master_sheet_Kriterien!$J$16,1,IF(BJ141&lt;Master_sheet_Kriterien!$K$16,2,IF(BJ141&lt;Master_sheet_Kriterien!$L$16,3,IF(BJ141&lt;Master_sheet_Kriterien!$M$16,4,5))))</f>
        <v>1</v>
      </c>
      <c r="BL141" s="65">
        <f>VLOOKUP($D141,Struktur_daten_BW_2017!$B$7:$AH$452,Calc_Targetkreise!BL$5,FALSE)</f>
        <v>14.9</v>
      </c>
      <c r="BM141" s="62">
        <f>IF(BL141&lt;Master_sheet_Kriterien!$J$18,1,IF(BL141&lt;Master_sheet_Kriterien!$K$18,2,IF(BL141&lt;Master_sheet_Kriterien!$L$18,3,IF(BL141&lt;Master_sheet_Kriterien!$M$18,4,5))))</f>
        <v>1</v>
      </c>
      <c r="BN141" s="65">
        <f>VLOOKUP($D141,Struktur_daten_BW_2017!$B$7:$AH$452,Calc_Targetkreise!BN$5,FALSE)</f>
        <v>10.2</v>
      </c>
      <c r="BO141" s="62">
        <f>IF(BN141&lt;Master_sheet_Kriterien!$J$20,1,IF(BN141&lt;Master_sheet_Kriterien!$K$20,2,IF(BN141&lt;Master_sheet_Kriterien!$L$20,3,IF(BN141&lt;Master_sheet_Kriterien!$M$20,4,5))))</f>
        <v>2</v>
      </c>
      <c r="BP141" s="59">
        <f>VLOOKUP($D141,Struktur_daten_BW_2017!$B$7:$AH$452,Calc_Targetkreise!BP$5,FALSE)</f>
        <v>19718</v>
      </c>
      <c r="BQ141" s="62">
        <f>IF(BP141&lt;Master_sheet_Kriterien!$J$38,1,IF(BP141&lt;Master_sheet_Kriterien!$K$38,2,IF(BP141&lt;Master_sheet_Kriterien!$L$38,3,IF(BP141&lt;Master_sheet_Kriterien!$M$38,4,5))))</f>
        <v>2</v>
      </c>
      <c r="BR141" s="65">
        <f>VLOOKUP($D141,Struktur_daten_BW_2017!$B$7:$AH$452,Calc_Targetkreise!BR$5,FALSE)</f>
        <v>38.9</v>
      </c>
      <c r="BS141" s="62">
        <f>IF(BR141&lt;Master_sheet_Kriterien!$J$24,1,IF(BR141&lt;Master_sheet_Kriterien!$K$24,2,IF(BR141&lt;Master_sheet_Kriterien!$L$24,3,IF(BR141&lt;Master_sheet_Kriterien!$M$24,4,5))))</f>
        <v>4</v>
      </c>
      <c r="BT141" s="65">
        <f>VLOOKUP($D141,Struktur_daten_BW_2017!$B$7:$AH$452,Calc_Targetkreise!BT$5,FALSE)</f>
        <v>13.4</v>
      </c>
      <c r="BU141" s="62">
        <f>IF(BT141&lt;Master_sheet_Kriterien!$J$26,1,IF(BT141&lt;Master_sheet_Kriterien!$K$26,2,IF(BT141&lt;Master_sheet_Kriterien!$L$26,3,IF(BT141&lt;Master_sheet_Kriterien!$M$26,4,5))))</f>
        <v>3</v>
      </c>
      <c r="BV141" s="65">
        <f t="shared" si="13"/>
        <v>3.28568</v>
      </c>
      <c r="BW141" s="62">
        <f>IF(BV141&lt;Master_sheet_Kriterien!$J$28,1,IF(BV141&lt;Master_sheet_Kriterien!$K$28,2,IF(BV141&lt;Master_sheet_Kriterien!$L$28,3,IF(BV141&lt;Master_sheet_Kriterien!$M$28,4,5))))</f>
        <v>2</v>
      </c>
      <c r="BX141" s="65">
        <f>VLOOKUP($D141,Struktur_daten_BW_2017!$B$7:$AH$452,Calc_Targetkreise!BX$5,FALSE)</f>
        <v>26.11940299</v>
      </c>
      <c r="BY141" s="62">
        <f>IF(BX141&lt;Master_sheet_Kriterien!$J$30,1,IF(BX141&lt;Master_sheet_Kriterien!$K$30,2,IF(BX141&lt;Master_sheet_Kriterien!$L$30,3,IF(BX141&lt;Master_sheet_Kriterien!$M$30,4,5))))</f>
        <v>4</v>
      </c>
      <c r="BZ141" s="65">
        <f>CL141/1000</f>
        <v>26.355</v>
      </c>
      <c r="CA141" s="62">
        <f>IF(BZ141&lt;Master_sheet_Kriterien!$J$32,1,IF(BZ141&lt;Master_sheet_Kriterien!$K$32,2,IF(BZ141&lt;Master_sheet_Kriterien!$L$32,3,IF(BZ141&lt;Master_sheet_Kriterien!$M$32,4,5))))</f>
        <v>2</v>
      </c>
      <c r="CB141" s="65">
        <f>BZ141/CM141*100</f>
        <v>10.74836868</v>
      </c>
      <c r="CC141" s="62">
        <f>IF(CB141&lt;Master_sheet_Kriterien!$J$34,1,IF(CB141&lt;Master_sheet_Kriterien!$K$34,2,IF(CB141&lt;Master_sheet_Kriterien!$L$34,3,IF(CB141&lt;Master_sheet_Kriterien!$M$34,4,5))))</f>
        <v>4</v>
      </c>
      <c r="CD141" s="65">
        <f>100-VLOOKUP($D141,Struktur_daten_BW_2017!$B$7:$AH$452,Calc_Targetkreise!CD$5,FALSE)</f>
        <v>44.4</v>
      </c>
      <c r="CE141" s="62">
        <f>IF(CD141&lt;Master_sheet_Kriterien!$J$40,1,IF(CD141&lt;Master_sheet_Kriterien!$K$40,2,IF(CD141&lt;Master_sheet_Kriterien!$L$40,3,IF(CD141&lt;Master_sheet_Kriterien!$M$40,4,5))))</f>
        <v>2</v>
      </c>
      <c r="CF141" s="61"/>
      <c r="CG141" s="59">
        <f>VLOOKUP($D141,EW_19_Kreise!$A$6:$CQ$406,Calc_Targetkreise!CG$5,FALSE)/1000</f>
        <v>183.183</v>
      </c>
      <c r="CH141" s="59">
        <f>VLOOKUP($D141,BW_17_Kreise!$B$7:$CC$410,Calc_Targetkreise!CH$5,FALSE)/1000</f>
        <v>183.296</v>
      </c>
      <c r="CI141" s="59">
        <f>VLOOKUP($D141,EW_Erg_09_14_Kreise!$A$10:$BK$412,Calc_Targetkreise!CI$5,FALSE)/1000</f>
        <v>185.36</v>
      </c>
      <c r="CJ141" s="59">
        <f>VLOOKUP($D141,EW_Erg_09_14_Kreise!$A$10:$BK$412,Calc_Targetkreise!CJ$5,FALSE)/1000</f>
        <v>185.244</v>
      </c>
      <c r="CK141" s="59">
        <f>VLOOKUP($D141,EW_Erg_09_14_Kreise!$A$10:$BK$412,Calc_Targetkreise!CK$5,FALSE)/1000</f>
        <v>65.858</v>
      </c>
      <c r="CL141" s="45">
        <v>26355.0</v>
      </c>
      <c r="CM141" s="59">
        <f>VLOOKUP($D141,Struktur_daten_BW_2017!$B$7:$AH$452,Calc_Targetkreise!CM$5,FALSE)</f>
        <v>245.2</v>
      </c>
      <c r="CN141" s="66">
        <v>12.0</v>
      </c>
      <c r="CO141" s="67">
        <f t="shared" si="16"/>
        <v>0.04893964111</v>
      </c>
      <c r="CP141" s="62">
        <f>IF(CO141&lt;Master_sheet_Kriterien!$J$58,1,IF(CO141&lt;Master_sheet_Kriterien!$K$58,2,IF(CO141&lt;Master_sheet_Kriterien!$L$58,3,IF(CO141&lt;Master_sheet_Kriterien!$M$58,4,5))))</f>
        <v>1</v>
      </c>
      <c r="CQ141" s="66">
        <v>9.0</v>
      </c>
      <c r="CR141" s="67">
        <f t="shared" si="17"/>
        <v>0.03670473083</v>
      </c>
      <c r="CS141" s="62">
        <f>IF(CR141&lt;Master_sheet_Kriterien!$J$59,1,IF(CR141&lt;Master_sheet_Kriterien!$K$59,2,IF(CR141&lt;Master_sheet_Kriterien!$L$59,3,IF(CR141&lt;Master_sheet_Kriterien!$M$59,4,5))))</f>
        <v>1</v>
      </c>
      <c r="CT141" s="66">
        <v>3.0</v>
      </c>
      <c r="CU141" s="44"/>
      <c r="CV141" s="66">
        <v>0.0</v>
      </c>
      <c r="CW141" s="68"/>
      <c r="CY141" s="31">
        <f t="shared" si="18"/>
        <v>6534</v>
      </c>
      <c r="DB141" s="76" t="str">
        <f t="shared" si="19"/>
        <v>Marburg-Biedenkopf</v>
      </c>
      <c r="DC141" s="58">
        <f t="shared" si="20"/>
        <v>80</v>
      </c>
      <c r="DD141" s="77">
        <f t="shared" si="21"/>
        <v>185</v>
      </c>
      <c r="DE141" s="72">
        <f t="shared" si="22"/>
        <v>0.007813480911</v>
      </c>
      <c r="DG141" s="76" t="str">
        <f t="shared" si="23"/>
        <v>Marburg-Biedenkopf</v>
      </c>
      <c r="DH141" s="58" t="str">
        <f t="shared" si="24"/>
        <v>#REF!</v>
      </c>
      <c r="DI141" s="75">
        <f t="shared" si="25"/>
        <v>179.4893964</v>
      </c>
      <c r="DJ141" s="78">
        <f t="shared" si="26"/>
        <v>0.007813480911</v>
      </c>
      <c r="DK141" s="75"/>
      <c r="DL141" s="75"/>
      <c r="DM141" s="75"/>
      <c r="DN141" s="75"/>
      <c r="DO141" s="75"/>
      <c r="DP141" s="44"/>
    </row>
    <row r="142" ht="16.5" customHeight="1">
      <c r="A142" s="58">
        <f t="shared" si="5"/>
        <v>213</v>
      </c>
      <c r="B142" s="58">
        <f t="shared" si="6"/>
        <v>151</v>
      </c>
      <c r="C142" s="58" t="s">
        <v>281</v>
      </c>
      <c r="D142" s="58">
        <v>6535.0</v>
      </c>
      <c r="E142" s="58" t="s">
        <v>300</v>
      </c>
      <c r="F142" s="59">
        <f>VLOOKUP($D142,EW_19_Kreise!$A$6:$CQ$406,Calc_Targetkreise!F$5,FALSE)/1000</f>
        <v>47.011</v>
      </c>
      <c r="G142" s="59">
        <f>VLOOKUP($D142,BW_17_Kreise!$B$7:$CC$410,Calc_Targetkreise!G$5,FALSE)/1000</f>
        <v>63.31</v>
      </c>
      <c r="H142" s="59">
        <f>VLOOKUP($D142,EW_Erg_09_14_Kreise!$A$10:$BK$412,Calc_Targetkreise!H$5,FALSE)/1000</f>
        <v>35.488</v>
      </c>
      <c r="I142" s="60">
        <f t="shared" ref="I142:K142" si="578">F142/CG142</f>
        <v>0.556020769</v>
      </c>
      <c r="J142" s="60">
        <f t="shared" si="578"/>
        <v>0.7426828553</v>
      </c>
      <c r="K142" s="60">
        <f t="shared" si="578"/>
        <v>0.4096218662</v>
      </c>
      <c r="L142" s="61">
        <f t="shared" ref="L142:M142" si="579">1-(T142+X142)</f>
        <v>0.4976069431</v>
      </c>
      <c r="M142" s="61">
        <f t="shared" si="579"/>
        <v>0.4162375612</v>
      </c>
      <c r="N142" s="62">
        <f>IF(L142&lt;Master_sheet_Kriterien!$J$46,1,IF(L142&lt;Master_sheet_Kriterien!$K$46,2,IF(L142&lt;Master_sheet_Kriterien!$L$46,3,IF(L142&lt;Master_sheet_Kriterien!$M$46,4,5))))</f>
        <v>4</v>
      </c>
      <c r="O142" s="62">
        <f>IF(M142&lt;Master_sheet_Kriterien!$J$46,1,IF(M142&lt;Master_sheet_Kriterien!$K$46,2,IF(M142&lt;Master_sheet_Kriterien!$L$46,3,IF(M142&lt;Master_sheet_Kriterien!$M$46,4,5))))</f>
        <v>2</v>
      </c>
      <c r="P142" s="61">
        <f t="shared" ref="P142:Q142" si="580">1-(T142+AM142)</f>
        <v>0.5841824254</v>
      </c>
      <c r="Q142" s="61">
        <f t="shared" si="580"/>
        <v>0.5380982467</v>
      </c>
      <c r="R142" s="62">
        <f>IF(P142&lt;Master_sheet_Kriterien!$J$46,1,IF(P142&lt;Master_sheet_Kriterien!$K$46,2,IF(P142&lt;Master_sheet_Kriterien!$L$46,3,IF(P142&lt;Master_sheet_Kriterien!$M$46,4,5))))</f>
        <v>5</v>
      </c>
      <c r="S142" s="62">
        <f>IF(Q142&lt;Master_sheet_Kriterien!$J$46,1,IF(Q142&lt;Master_sheet_Kriterien!$K$46,2,IF(Q142&lt;Master_sheet_Kriterien!$L$46,3,IF(Q142&lt;Master_sheet_Kriterien!$M$46,4,5))))</f>
        <v>5</v>
      </c>
      <c r="T142" s="61">
        <f>VLOOKUP($D142,EW_19_Kreise!$A$6:$CQ$406,Calc_Targetkreise!T$5,FALSE)/1000/F142</f>
        <v>0.2919529472</v>
      </c>
      <c r="U142" s="63">
        <f>VLOOKUP($D142,BW_17_Kreise!$B$7:$CC$410,Calc_Targetkreise!U$5,FALSE)/1000/$G142</f>
        <v>0.3208024009</v>
      </c>
      <c r="V142" s="61">
        <f>VLOOKUP(Calc_Targetkreise!$D142,EW_Erg_09_14_Kreise!$A$7:$BK$412,Calc_Targetkreise!V$5,FALSE)/1000/$H142</f>
        <v>0.3247576646</v>
      </c>
      <c r="W142" s="61">
        <f>VLOOKUP(Calc_Targetkreise!$D142,EW_Erg_09_14_Kreise!$A$7:$BK$412,Calc_Targetkreise!W$5,FALSE)/1000/CK142</f>
        <v>0.3632869137</v>
      </c>
      <c r="X142" s="61">
        <f>VLOOKUP($D142,EW_19_Kreise!$A$6:$CQ$406,Calc_Targetkreise!X$5,FALSE)/1000/F142</f>
        <v>0.2104401098</v>
      </c>
      <c r="Y142" s="63">
        <f>VLOOKUP($D142,BW_17_Kreise!$B$7:$CC$410,Calc_Targetkreise!Y$5,FALSE)/1000/$G142</f>
        <v>0.2629600379</v>
      </c>
      <c r="Z142" s="61">
        <f>VLOOKUP(Calc_Targetkreise!$D142,EW_Erg_09_14_Kreise!$A$7:$BK$412,Calc_Targetkreise!Z$5,FALSE)/1000/$H142</f>
        <v>0.3325912985</v>
      </c>
      <c r="AA142" s="61">
        <f>VLOOKUP(Calc_Targetkreise!$D142,EW_Erg_09_14_Kreise!$A$7:$BK$412,Calc_Targetkreise!AA$5,FALSE)/1000/$H142</f>
        <v>0.2265272768</v>
      </c>
      <c r="AB142" s="61">
        <f>VLOOKUP($D142,EW_19_Kreise!$A$6:$CQ$406,Calc_Targetkreise!AB$5,FALSE)/1000/F142</f>
        <v>0.1658547999</v>
      </c>
      <c r="AC142" s="63">
        <f>VLOOKUP($D142,BW_17_Kreise!$B$7:$CC$410,Calc_Targetkreise!AC$5,FALSE)/1000/$G142</f>
        <v>0.06675090823</v>
      </c>
      <c r="AD142" s="61">
        <f>VLOOKUP(Calc_Targetkreise!$D142,EW_Erg_09_14_Kreise!$A$7:$BK$412,Calc_Targetkreise!AD$5,FALSE)/1000/$H142</f>
        <v>0.08890329125</v>
      </c>
      <c r="AE142" s="62">
        <f>IF(AC142&lt;Master_sheet_Kriterien!$J$54,1,IF(AC142&lt;Master_sheet_Kriterien!$K$54,2,IF(AC142&lt;Master_sheet_Kriterien!$L$54,3,IF(AC142&lt;Master_sheet_Kriterien!$M$54,4,5))))</f>
        <v>2</v>
      </c>
      <c r="AF142" s="61">
        <f>VLOOKUP(Calc_Targetkreise!$D142,EW_Erg_09_14_Kreise!$A$7:$BK$412,Calc_Targetkreise!AF$5,FALSE)/1000/$H142</f>
        <v>0.09079125338</v>
      </c>
      <c r="AG142" s="63">
        <f>VLOOKUP($D142,BW_17_Kreise!$B$7:$CC$410,Calc_Targetkreise!AG$5,FALSE)/1000/$G142</f>
        <v>0.0972990049</v>
      </c>
      <c r="AH142" s="61">
        <f>VLOOKUP(Calc_Targetkreise!$D142,EW_Erg_09_14_Kreise!$A$7:$BK$412,Calc_Targetkreise!AH$5,FALSE)/1000/$H142</f>
        <v>0.03375788999</v>
      </c>
      <c r="AI142" s="61">
        <f>VLOOKUP(Calc_Targetkreise!$D142,EW_Erg_09_14_Kreise!$A$7:$BK$412,Calc_Targetkreise!AI$5,FALSE)/1000/$H142</f>
        <v>0.1162364743</v>
      </c>
      <c r="AJ142" s="63">
        <f>VLOOKUP($D142,BW_17_Kreise!$B$7:$CC$410,Calc_Targetkreise!AJ$5,FALSE)/1000/$G142</f>
        <v>0.0670352235</v>
      </c>
      <c r="AK142" s="61">
        <f>VLOOKUP(Calc_Targetkreise!$D142,EW_Erg_09_14_Kreise!$A$7:$BK$412,Calc_Targetkreise!AK$5,FALSE)/1000/$H142</f>
        <v>0.05055229937</v>
      </c>
      <c r="AL142" s="61">
        <f>VLOOKUP(Calc_Targetkreise!$D142,EW_Erg_09_14_Kreise!$A$7:$BK$412,Calc_Targetkreise!AL$5,FALSE)/1000/$H142</f>
        <v>0.03051735798</v>
      </c>
      <c r="AM142" s="61">
        <f>VLOOKUP($D142,EW_19_Kreise!$A$6:$CQ$406,Calc_Targetkreise!AM$5,FALSE)/1000/F142</f>
        <v>0.1238646274</v>
      </c>
      <c r="AN142" s="63">
        <f>VLOOKUP($D142,BW_17_Kreise!$B$7:$CC$410,Calc_Targetkreise!AN$5,FALSE)/1000/$G142</f>
        <v>0.1410993524</v>
      </c>
      <c r="AO142" s="61">
        <f>VLOOKUP(Calc_Targetkreise!$D142,EW_Erg_09_14_Kreise!$A$7:$BK$412,Calc_Targetkreise!AO$5,FALSE)/1000/$H142</f>
        <v>0.09493349865</v>
      </c>
      <c r="AP142" s="61">
        <f>VLOOKUP(Calc_Targetkreise!$D142,EW_Erg_09_14_Kreise!$A$7:$BK$412,Calc_Targetkreise!AP$5,FALSE)/1000/$H142</f>
        <v>0.0002254283138</v>
      </c>
      <c r="AQ142" s="61">
        <f t="shared" ref="AQ142:AR142" si="581">1-U142-Y142-AC142-AG142-AJ142-AN142</f>
        <v>0.04405307218</v>
      </c>
      <c r="AR142" s="61">
        <f t="shared" si="581"/>
        <v>0.07450405771</v>
      </c>
      <c r="AS142" s="61">
        <f t="shared" si="11"/>
        <v>0.1724152955</v>
      </c>
      <c r="AT142" s="63">
        <f>VLOOKUP($D142,BW_17_Kreise!$B$7:$CC$410,Calc_Targetkreise!AT$5,FALSE)/1000/$G142</f>
        <v>0.00284315274</v>
      </c>
      <c r="AU142" s="61">
        <f>VLOOKUP(Calc_Targetkreise!$D142,EW_Erg_09_14_Kreise!$A$7:$BK$412,Calc_Targetkreise!AU$5,FALSE)/1000/$H142</f>
        <v>0.009665238954</v>
      </c>
      <c r="AV142" s="62">
        <f>IF(AU142&lt;Master_sheet_Kriterien!$J$44,1,IF(AU142&lt;Master_sheet_Kriterien!$K$44,2,IF(AU142&lt;Master_sheet_Kriterien!$L$44,3,IF(AU142&lt;Master_sheet_Kriterien!$M$44,4,5))))</f>
        <v>2</v>
      </c>
      <c r="AW142" s="61">
        <f>VLOOKUP(Calc_Targetkreise!$D142,EW_Erg_09_14_Kreise!$A$7:$BK$412,Calc_Targetkreise!AW$5,FALSE)/1000/$H142</f>
        <v>0.006142921551</v>
      </c>
      <c r="AX142" s="61">
        <f>VLOOKUP($D142,EW_19_Kreise!$A$6:$CQ$406,Calc_Targetkreise!AX$5,FALSE)/1000/F142</f>
        <v>0.003020569654</v>
      </c>
      <c r="AY142" s="62">
        <f>IF(AX142&lt;Master_sheet_Kriterien!$J$56,1,IF(AX142&lt;Master_sheet_Kriterien!$K$56,2,IF(AX142&lt;Master_sheet_Kriterien!$L$56,3,IF(AX142&lt;Master_sheet_Kriterien!$M$56,4,5))))</f>
        <v>2</v>
      </c>
      <c r="AZ142" s="64">
        <f>VLOOKUP($D142,EW_19_Kreise!$A$6:$CQ$406,Calc_Targetkreise!AZ$5,FALSE)</f>
        <v>142</v>
      </c>
      <c r="BA142" s="62">
        <f>IF(AZ142&lt;Master_sheet_Kriterien!$J$57,1,IF(AZ142&lt;Master_sheet_Kriterien!$K$57,2,IF(AZ142&lt;Master_sheet_Kriterien!$L$57,3,IF(AZ142&lt;Master_sheet_Kriterien!$M$56,4,5))))</f>
        <v>1</v>
      </c>
      <c r="BB142" s="59">
        <f>VLOOKUP($D142,Struktur_daten_BW_2017!$B$7:$AH$452,Calc_Targetkreise!BB$5,FALSE)</f>
        <v>213.3</v>
      </c>
      <c r="BC142" s="62">
        <f>IF(BB142&lt;Master_sheet_Kriterien!$J$8,1,IF(BB142&lt;Master_sheet_Kriterien!$K$8,2,IF(BB142&lt;Master_sheet_Kriterien!$L$8,3,IF(BB142&lt;Master_sheet_Kriterien!$M$8,4,5))))</f>
        <v>2</v>
      </c>
      <c r="BD142" s="65">
        <f t="shared" si="12"/>
        <v>30.6555</v>
      </c>
      <c r="BE142" s="62">
        <f>IF(BD142&lt;Master_sheet_Kriterien!$J$10,1,IF(BD142&lt;Master_sheet_Kriterien!$K$10,2,IF(BD142&lt;Master_sheet_Kriterien!$L$10,3,IF(BD142&lt;Master_sheet_Kriterien!$M$10,4,5))))</f>
        <v>5</v>
      </c>
      <c r="BF142" s="65">
        <f>VLOOKUP($D142,Struktur_daten_BW_2017!$B$7:$AH$452,Calc_Targetkreise!BF$5,FALSE)</f>
        <v>10.7</v>
      </c>
      <c r="BG142" s="62">
        <f>IF(BF142&lt;Master_sheet_Kriterien!$J$12,1,IF(BF142&lt;Master_sheet_Kriterien!$K$12,2,IF(BF142&lt;Master_sheet_Kriterien!$L$12,3,IF(BF142&lt;Master_sheet_Kriterien!$M$12,4,5))))</f>
        <v>5</v>
      </c>
      <c r="BH142" s="65">
        <f>VLOOKUP($D142,Struktur_daten_BW_2017!$B$7:$AH$452,Calc_Targetkreise!BH$5,FALSE)</f>
        <v>14.4</v>
      </c>
      <c r="BI142" s="62">
        <f>IF(BH142&lt;Master_sheet_Kriterien!$J$14,1,IF(BH142&lt;Master_sheet_Kriterien!$K$14,2,IF(BH142&lt;Master_sheet_Kriterien!$L$14,3,IF(BH142&lt;Master_sheet_Kriterien!$M$14,4,5))))</f>
        <v>5</v>
      </c>
      <c r="BJ142" s="65">
        <f>VLOOKUP($D142,Struktur_daten_BW_2017!$B$7:$AH$452,Calc_Targetkreise!BJ$5,FALSE)</f>
        <v>34</v>
      </c>
      <c r="BK142" s="62">
        <f>IF(BJ142&lt;Master_sheet_Kriterien!$J$16,1,IF(BJ142&lt;Master_sheet_Kriterien!$K$16,2,IF(BJ142&lt;Master_sheet_Kriterien!$L$16,3,IF(BJ142&lt;Master_sheet_Kriterien!$M$16,4,5))))</f>
        <v>1</v>
      </c>
      <c r="BL142" s="65">
        <f>VLOOKUP($D142,Struktur_daten_BW_2017!$B$7:$AH$452,Calc_Targetkreise!BL$5,FALSE)</f>
        <v>15.3</v>
      </c>
      <c r="BM142" s="62">
        <f>IF(BL142&lt;Master_sheet_Kriterien!$J$18,1,IF(BL142&lt;Master_sheet_Kriterien!$K$18,2,IF(BL142&lt;Master_sheet_Kriterien!$L$18,3,IF(BL142&lt;Master_sheet_Kriterien!$M$18,4,5))))</f>
        <v>2</v>
      </c>
      <c r="BN142" s="65">
        <f>VLOOKUP($D142,Struktur_daten_BW_2017!$B$7:$AH$452,Calc_Targetkreise!BN$5,FALSE)</f>
        <v>10.1</v>
      </c>
      <c r="BO142" s="62">
        <f>IF(BN142&lt;Master_sheet_Kriterien!$J$20,1,IF(BN142&lt;Master_sheet_Kriterien!$K$20,2,IF(BN142&lt;Master_sheet_Kriterien!$L$20,3,IF(BN142&lt;Master_sheet_Kriterien!$M$20,4,5))))</f>
        <v>2</v>
      </c>
      <c r="BP142" s="59">
        <f>VLOOKUP($D142,Struktur_daten_BW_2017!$B$7:$AH$452,Calc_Targetkreise!BP$5,FALSE)</f>
        <v>19880</v>
      </c>
      <c r="BQ142" s="62">
        <f>IF(BP142&lt;Master_sheet_Kriterien!$J$38,1,IF(BP142&lt;Master_sheet_Kriterien!$K$38,2,IF(BP142&lt;Master_sheet_Kriterien!$L$38,3,IF(BP142&lt;Master_sheet_Kriterien!$M$38,4,5))))</f>
        <v>2</v>
      </c>
      <c r="BR142" s="65">
        <f>VLOOKUP($D142,Struktur_daten_BW_2017!$B$7:$AH$452,Calc_Targetkreise!BR$5,FALSE)</f>
        <v>43.8</v>
      </c>
      <c r="BS142" s="62">
        <f>IF(BR142&lt;Master_sheet_Kriterien!$J$24,1,IF(BR142&lt;Master_sheet_Kriterien!$K$24,2,IF(BR142&lt;Master_sheet_Kriterien!$L$24,3,IF(BR142&lt;Master_sheet_Kriterien!$M$24,4,5))))</f>
        <v>5</v>
      </c>
      <c r="BT142" s="65">
        <f>VLOOKUP($D142,Struktur_daten_BW_2017!$B$7:$AH$452,Calc_Targetkreise!BT$5,FALSE)</f>
        <v>12.6</v>
      </c>
      <c r="BU142" s="62">
        <f>IF(BT142&lt;Master_sheet_Kriterien!$J$26,1,IF(BT142&lt;Master_sheet_Kriterien!$K$26,2,IF(BT142&lt;Master_sheet_Kriterien!$L$26,3,IF(BT142&lt;Master_sheet_Kriterien!$M$26,4,5))))</f>
        <v>2</v>
      </c>
      <c r="BV142" s="65">
        <f t="shared" si="13"/>
        <v>3.6099</v>
      </c>
      <c r="BW142" s="62">
        <f>IF(BV142&lt;Master_sheet_Kriterien!$J$28,1,IF(BV142&lt;Master_sheet_Kriterien!$K$28,2,IF(BV142&lt;Master_sheet_Kriterien!$L$28,3,IF(BV142&lt;Master_sheet_Kriterien!$M$28,4,5))))</f>
        <v>2</v>
      </c>
      <c r="BX142" s="65">
        <f>VLOOKUP($D142,Struktur_daten_BW_2017!$B$7:$AH$452,Calc_Targetkreise!BX$5,FALSE)</f>
        <v>25.3968254</v>
      </c>
      <c r="BY142" s="62">
        <f>IF(BX142&lt;Master_sheet_Kriterien!$J$30,1,IF(BX142&lt;Master_sheet_Kriterien!$K$30,2,IF(BX142&lt;Master_sheet_Kriterien!$L$30,3,IF(BX142&lt;Master_sheet_Kriterien!$M$30,4,5))))</f>
        <v>4</v>
      </c>
      <c r="BZ142" s="65"/>
      <c r="CA142" s="62">
        <f>IF(BZ142&lt;Master_sheet_Kriterien!$J$32,1,IF(BZ142&lt;Master_sheet_Kriterien!$K$32,2,IF(BZ142&lt;Master_sheet_Kriterien!$L$32,3,IF(BZ142&lt;Master_sheet_Kriterien!$M$32,4,5))))</f>
        <v>1</v>
      </c>
      <c r="CB142" s="65"/>
      <c r="CC142" s="62">
        <f>IF(CB142&lt;Master_sheet_Kriterien!$J$34,1,IF(CB142&lt;Master_sheet_Kriterien!$K$34,2,IF(CB142&lt;Master_sheet_Kriterien!$L$34,3,IF(CB142&lt;Master_sheet_Kriterien!$M$34,4,5))))</f>
        <v>1</v>
      </c>
      <c r="CD142" s="65">
        <f>100-VLOOKUP($D142,Struktur_daten_BW_2017!$B$7:$AH$452,Calc_Targetkreise!CD$5,FALSE)</f>
        <v>48.9</v>
      </c>
      <c r="CE142" s="62">
        <f>IF(CD142&lt;Master_sheet_Kriterien!$J$40,1,IF(CD142&lt;Master_sheet_Kriterien!$K$40,2,IF(CD142&lt;Master_sheet_Kriterien!$L$40,3,IF(CD142&lt;Master_sheet_Kriterien!$M$40,4,5))))</f>
        <v>3</v>
      </c>
      <c r="CF142" s="61"/>
      <c r="CG142" s="59">
        <f>VLOOKUP($D142,EW_19_Kreise!$A$6:$CQ$406,Calc_Targetkreise!CG$5,FALSE)/1000</f>
        <v>84.549</v>
      </c>
      <c r="CH142" s="59">
        <f>VLOOKUP($D142,BW_17_Kreise!$B$7:$CC$410,Calc_Targetkreise!CH$5,FALSE)/1000</f>
        <v>85.245</v>
      </c>
      <c r="CI142" s="59">
        <f>VLOOKUP($D142,EW_Erg_09_14_Kreise!$A$10:$BK$412,Calc_Targetkreise!CI$5,FALSE)/1000</f>
        <v>86.636</v>
      </c>
      <c r="CJ142" s="59">
        <f>VLOOKUP($D142,EW_Erg_09_14_Kreise!$A$10:$BK$412,Calc_Targetkreise!CJ$5,FALSE)/1000</f>
        <v>90.15</v>
      </c>
      <c r="CK142" s="59">
        <f>VLOOKUP($D142,EW_Erg_09_14_Kreise!$A$10:$BK$412,Calc_Targetkreise!CK$5,FALSE)/1000</f>
        <v>29.657</v>
      </c>
      <c r="CL142" s="45"/>
      <c r="CM142" s="59">
        <f>VLOOKUP($D142,Struktur_daten_BW_2017!$B$7:$AH$452,Calc_Targetkreise!CM$5,FALSE)</f>
        <v>286.5</v>
      </c>
      <c r="CN142" s="66">
        <v>0.0</v>
      </c>
      <c r="CO142" s="67">
        <f t="shared" si="16"/>
        <v>0</v>
      </c>
      <c r="CP142" s="62">
        <f>IF(CO142&lt;Master_sheet_Kriterien!$J$58,1,IF(CO142&lt;Master_sheet_Kriterien!$K$58,2,IF(CO142&lt;Master_sheet_Kriterien!$L$58,3,IF(CO142&lt;Master_sheet_Kriterien!$M$58,4,5))))</f>
        <v>1</v>
      </c>
      <c r="CQ142" s="66">
        <v>0.0</v>
      </c>
      <c r="CR142" s="67">
        <f t="shared" si="17"/>
        <v>0</v>
      </c>
      <c r="CS142" s="62">
        <f>IF(CR142&lt;Master_sheet_Kriterien!$J$59,1,IF(CR142&lt;Master_sheet_Kriterien!$K$59,2,IF(CR142&lt;Master_sheet_Kriterien!$L$59,3,IF(CR142&lt;Master_sheet_Kriterien!$M$59,4,5))))</f>
        <v>1</v>
      </c>
      <c r="CT142" s="66">
        <v>0.0</v>
      </c>
      <c r="CU142" s="44"/>
      <c r="CV142" s="66">
        <v>0.0</v>
      </c>
      <c r="CW142" s="68"/>
      <c r="CY142" s="31">
        <f t="shared" si="18"/>
        <v>6535</v>
      </c>
      <c r="DB142" s="76" t="str">
        <f t="shared" si="19"/>
        <v>Vogelsbergkreis</v>
      </c>
      <c r="DC142" s="58">
        <f t="shared" si="20"/>
        <v>213</v>
      </c>
      <c r="DD142" s="77">
        <f t="shared" si="21"/>
        <v>151</v>
      </c>
      <c r="DE142" s="72">
        <f t="shared" si="22"/>
        <v>0.003020569654</v>
      </c>
      <c r="DG142" s="76" t="str">
        <f t="shared" si="23"/>
        <v>Vogelsbergkreis</v>
      </c>
      <c r="DH142" s="58" t="str">
        <f t="shared" si="24"/>
        <v>#REF!</v>
      </c>
      <c r="DI142" s="75">
        <f t="shared" si="25"/>
        <v>145</v>
      </c>
      <c r="DJ142" s="78">
        <f t="shared" si="26"/>
        <v>0.003020569654</v>
      </c>
      <c r="DK142" s="75"/>
      <c r="DL142" s="75"/>
      <c r="DM142" s="75"/>
      <c r="DN142" s="75"/>
      <c r="DO142" s="75"/>
      <c r="DP142" s="44"/>
    </row>
    <row r="143" ht="16.5" customHeight="1">
      <c r="A143" s="58">
        <f t="shared" si="5"/>
        <v>35</v>
      </c>
      <c r="B143" s="58">
        <f t="shared" si="6"/>
        <v>212</v>
      </c>
      <c r="C143" s="58" t="s">
        <v>281</v>
      </c>
      <c r="D143" s="58">
        <v>6611.0</v>
      </c>
      <c r="E143" s="58" t="s">
        <v>301</v>
      </c>
      <c r="F143" s="59">
        <f>VLOOKUP($D143,EW_19_Kreise!$A$6:$CQ$406,Calc_Targetkreise!F$5,FALSE)/1000</f>
        <v>76.989</v>
      </c>
      <c r="G143" s="59">
        <f>VLOOKUP($D143,BW_17_Kreise!$B$7:$CC$410,Calc_Targetkreise!G$5,FALSE)/1000</f>
        <v>101.389</v>
      </c>
      <c r="H143" s="59">
        <f>VLOOKUP($D143,EW_Erg_09_14_Kreise!$A$10:$BK$412,Calc_Targetkreise!H$5,FALSE)/1000</f>
        <v>56.467</v>
      </c>
      <c r="I143" s="60">
        <f t="shared" ref="I143:K143" si="582">F143/CG143</f>
        <v>0.5482063259</v>
      </c>
      <c r="J143" s="60">
        <f t="shared" si="582"/>
        <v>0.7199287094</v>
      </c>
      <c r="K143" s="60">
        <f t="shared" si="582"/>
        <v>0.3955629032</v>
      </c>
      <c r="L143" s="61">
        <f t="shared" ref="L143:M143" si="583">1-(T143+X143)</f>
        <v>0.6329475639</v>
      </c>
      <c r="M143" s="61">
        <f t="shared" si="583"/>
        <v>0.508654785</v>
      </c>
      <c r="N143" s="62">
        <f>IF(L143&lt;Master_sheet_Kriterien!$J$46,1,IF(L143&lt;Master_sheet_Kriterien!$K$46,2,IF(L143&lt;Master_sheet_Kriterien!$L$46,3,IF(L143&lt;Master_sheet_Kriterien!$M$46,4,5))))</f>
        <v>5</v>
      </c>
      <c r="O143" s="62">
        <f>IF(M143&lt;Master_sheet_Kriterien!$J$46,1,IF(M143&lt;Master_sheet_Kriterien!$K$46,2,IF(M143&lt;Master_sheet_Kriterien!$L$46,3,IF(M143&lt;Master_sheet_Kriterien!$M$46,4,5))))</f>
        <v>4</v>
      </c>
      <c r="P143" s="61">
        <f t="shared" ref="P143:Q143" si="584">1-(T143+AM143)</f>
        <v>0.751406045</v>
      </c>
      <c r="Q143" s="61">
        <f t="shared" si="584"/>
        <v>0.6643817377</v>
      </c>
      <c r="R143" s="62">
        <f>IF(P143&lt;Master_sheet_Kriterien!$J$46,1,IF(P143&lt;Master_sheet_Kriterien!$K$46,2,IF(P143&lt;Master_sheet_Kriterien!$L$46,3,IF(P143&lt;Master_sheet_Kriterien!$M$46,4,5))))</f>
        <v>5</v>
      </c>
      <c r="S143" s="62">
        <f>IF(Q143&lt;Master_sheet_Kriterien!$J$46,1,IF(Q143&lt;Master_sheet_Kriterien!$K$46,2,IF(Q143&lt;Master_sheet_Kriterien!$L$46,3,IF(Q143&lt;Master_sheet_Kriterien!$M$46,4,5))))</f>
        <v>5</v>
      </c>
      <c r="T143" s="61">
        <f>VLOOKUP($D143,EW_19_Kreise!$A$6:$CQ$406,Calc_Targetkreise!T$5,FALSE)/1000/F143</f>
        <v>0.1739469275</v>
      </c>
      <c r="U143" s="63">
        <f>VLOOKUP($D143,BW_17_Kreise!$B$7:$CC$410,Calc_Targetkreise!U$5,FALSE)/1000/$G143</f>
        <v>0.2361696042</v>
      </c>
      <c r="V143" s="61">
        <f>VLOOKUP(Calc_Targetkreise!$D143,EW_Erg_09_14_Kreise!$A$7:$BK$412,Calc_Targetkreise!V$5,FALSE)/1000/$H143</f>
        <v>0.2172596384</v>
      </c>
      <c r="W143" s="61">
        <f>VLOOKUP(Calc_Targetkreise!$D143,EW_Erg_09_14_Kreise!$A$7:$BK$412,Calc_Targetkreise!W$5,FALSE)/1000/CK143</f>
        <v>0.2865347539</v>
      </c>
      <c r="X143" s="61">
        <f>VLOOKUP($D143,EW_19_Kreise!$A$6:$CQ$406,Calc_Targetkreise!X$5,FALSE)/1000/F143</f>
        <v>0.1931055086</v>
      </c>
      <c r="Y143" s="63">
        <f>VLOOKUP($D143,BW_17_Kreise!$B$7:$CC$410,Calc_Targetkreise!Y$5,FALSE)/1000/$G143</f>
        <v>0.2551756108</v>
      </c>
      <c r="Z143" s="61">
        <f>VLOOKUP(Calc_Targetkreise!$D143,EW_Erg_09_14_Kreise!$A$7:$BK$412,Calc_Targetkreise!Z$5,FALSE)/1000/$H143</f>
        <v>0.2968813643</v>
      </c>
      <c r="AA143" s="61">
        <f>VLOOKUP(Calc_Targetkreise!$D143,EW_Erg_09_14_Kreise!$A$7:$BK$412,Calc_Targetkreise!AA$5,FALSE)/1000/$H143</f>
        <v>0.2276196717</v>
      </c>
      <c r="AB143" s="61">
        <f>VLOOKUP($D143,EW_19_Kreise!$A$6:$CQ$406,Calc_Targetkreise!AB$5,FALSE)/1000/F143</f>
        <v>0.308173895</v>
      </c>
      <c r="AC143" s="63">
        <f>VLOOKUP($D143,BW_17_Kreise!$B$7:$CC$410,Calc_Targetkreise!AC$5,FALSE)/1000/$G143</f>
        <v>0.1372634112</v>
      </c>
      <c r="AD143" s="61">
        <f>VLOOKUP(Calc_Targetkreise!$D143,EW_Erg_09_14_Kreise!$A$7:$BK$412,Calc_Targetkreise!AD$5,FALSE)/1000/$H143</f>
        <v>0.1917048896</v>
      </c>
      <c r="AE143" s="62">
        <f>IF(AC143&lt;Master_sheet_Kriterien!$J$54,1,IF(AC143&lt;Master_sheet_Kriterien!$K$54,2,IF(AC143&lt;Master_sheet_Kriterien!$L$54,3,IF(AC143&lt;Master_sheet_Kriterien!$M$54,4,5))))</f>
        <v>5</v>
      </c>
      <c r="AF143" s="61">
        <f>VLOOKUP(Calc_Targetkreise!$D143,EW_Erg_09_14_Kreise!$A$7:$BK$412,Calc_Targetkreise!AF$5,FALSE)/1000/$H143</f>
        <v>0.1975490109</v>
      </c>
      <c r="AG143" s="63">
        <f>VLOOKUP($D143,BW_17_Kreise!$B$7:$CC$410,Calc_Targetkreise!AG$5,FALSE)/1000/$G143</f>
        <v>0.08914182012</v>
      </c>
      <c r="AH143" s="61">
        <f>VLOOKUP(Calc_Targetkreise!$D143,EW_Erg_09_14_Kreise!$A$7:$BK$412,Calc_Targetkreise!AH$5,FALSE)/1000/$H143</f>
        <v>0.03109780934</v>
      </c>
      <c r="AI143" s="61">
        <f>VLOOKUP(Calc_Targetkreise!$D143,EW_Erg_09_14_Kreise!$A$7:$BK$412,Calc_Targetkreise!AI$5,FALSE)/1000/$H143</f>
        <v>0.08302194202</v>
      </c>
      <c r="AJ143" s="63">
        <f>VLOOKUP($D143,BW_17_Kreise!$B$7:$CC$410,Calc_Targetkreise!AJ$5,FALSE)/1000/$G143</f>
        <v>0.1361587549</v>
      </c>
      <c r="AK143" s="61">
        <f>VLOOKUP(Calc_Targetkreise!$D143,EW_Erg_09_14_Kreise!$A$7:$BK$412,Calc_Targetkreise!AK$5,FALSE)/1000/$H143</f>
        <v>0.1097100962</v>
      </c>
      <c r="AL143" s="61">
        <f>VLOOKUP(Calc_Targetkreise!$D143,EW_Erg_09_14_Kreise!$A$7:$BK$412,Calc_Targetkreise!AL$5,FALSE)/1000/$H143</f>
        <v>0.05773283511</v>
      </c>
      <c r="AM143" s="61">
        <f>VLOOKUP($D143,EW_19_Kreise!$A$6:$CQ$406,Calc_Targetkreise!AM$5,FALSE)/1000/F143</f>
        <v>0.0746470275</v>
      </c>
      <c r="AN143" s="63">
        <f>VLOOKUP($D143,BW_17_Kreise!$B$7:$CC$410,Calc_Targetkreise!AN$5,FALSE)/1000/$G143</f>
        <v>0.09944865814</v>
      </c>
      <c r="AO143" s="61">
        <f>VLOOKUP(Calc_Targetkreise!$D143,EW_Erg_09_14_Kreise!$A$7:$BK$412,Calc_Targetkreise!AO$5,FALSE)/1000/$H143</f>
        <v>0.08075513132</v>
      </c>
      <c r="AP143" s="61">
        <f>VLOOKUP(Calc_Targetkreise!$D143,EW_Erg_09_14_Kreise!$A$7:$BK$412,Calc_Targetkreise!AP$5,FALSE)/1000/$H143</f>
        <v>0.0002656418793</v>
      </c>
      <c r="AQ143" s="61">
        <f t="shared" ref="AQ143:AR143" si="585">1-U143-Y143-AC143-AG143-AJ143-AN143</f>
        <v>0.04664214067</v>
      </c>
      <c r="AR143" s="61">
        <f t="shared" si="585"/>
        <v>0.07259107089</v>
      </c>
      <c r="AS143" s="61">
        <f t="shared" si="11"/>
        <v>0.1472761445</v>
      </c>
      <c r="AT143" s="63">
        <f>VLOOKUP($D143,BW_17_Kreise!$B$7:$CC$410,Calc_Targetkreise!AT$5,FALSE)/1000/$G143</f>
        <v>0.005414788587</v>
      </c>
      <c r="AU143" s="61">
        <f>VLOOKUP(Calc_Targetkreise!$D143,EW_Erg_09_14_Kreise!$A$7:$BK$412,Calc_Targetkreise!AU$5,FALSE)/1000/$H143</f>
        <v>0.02079090442</v>
      </c>
      <c r="AV143" s="62">
        <f>IF(AU143&lt;Master_sheet_Kriterien!$J$44,1,IF(AU143&lt;Master_sheet_Kriterien!$K$44,2,IF(AU143&lt;Master_sheet_Kriterien!$L$44,3,IF(AU143&lt;Master_sheet_Kriterien!$M$44,4,5))))</f>
        <v>5</v>
      </c>
      <c r="AW143" s="61">
        <f>VLOOKUP(Calc_Targetkreise!$D143,EW_Erg_09_14_Kreise!$A$7:$BK$412,Calc_Targetkreise!AW$5,FALSE)/1000/$H143</f>
        <v>0.01121008731</v>
      </c>
      <c r="AX143" s="61">
        <f>VLOOKUP($D143,EW_19_Kreise!$A$6:$CQ$406,Calc_Targetkreise!AX$5,FALSE)/1000/F143</f>
        <v>0.008351842471</v>
      </c>
      <c r="AY143" s="62">
        <f>IF(AX143&lt;Master_sheet_Kriterien!$J$56,1,IF(AX143&lt;Master_sheet_Kriterien!$K$56,2,IF(AX143&lt;Master_sheet_Kriterien!$L$56,3,IF(AX143&lt;Master_sheet_Kriterien!$M$56,4,5))))</f>
        <v>4</v>
      </c>
      <c r="AZ143" s="64">
        <f>VLOOKUP($D143,EW_19_Kreise!$A$6:$CQ$406,Calc_Targetkreise!AZ$5,FALSE)</f>
        <v>643</v>
      </c>
      <c r="BA143" s="62">
        <f>IF(AZ143&lt;Master_sheet_Kriterien!$J$57,1,IF(AZ143&lt;Master_sheet_Kriterien!$K$57,2,IF(AZ143&lt;Master_sheet_Kriterien!$L$57,3,IF(AZ143&lt;Master_sheet_Kriterien!$M$56,4,5))))</f>
        <v>5</v>
      </c>
      <c r="BB143" s="59">
        <f>VLOOKUP($D143,Struktur_daten_BW_2017!$B$7:$AH$452,Calc_Targetkreise!BB$5,FALSE)</f>
        <v>1850.3</v>
      </c>
      <c r="BC143" s="62">
        <f>IF(BB143&lt;Master_sheet_Kriterien!$J$8,1,IF(BB143&lt;Master_sheet_Kriterien!$K$8,2,IF(BB143&lt;Master_sheet_Kriterien!$L$8,3,IF(BB143&lt;Master_sheet_Kriterien!$M$8,4,5))))</f>
        <v>5</v>
      </c>
      <c r="BD143" s="65">
        <f t="shared" si="12"/>
        <v>29.6307</v>
      </c>
      <c r="BE143" s="62">
        <f>IF(BD143&lt;Master_sheet_Kriterien!$J$10,1,IF(BD143&lt;Master_sheet_Kriterien!$K$10,2,IF(BD143&lt;Master_sheet_Kriterien!$L$10,3,IF(BD143&lt;Master_sheet_Kriterien!$M$10,4,5))))</f>
        <v>4</v>
      </c>
      <c r="BF143" s="65">
        <f>VLOOKUP($D143,Struktur_daten_BW_2017!$B$7:$AH$452,Calc_Targetkreise!BF$5,FALSE)</f>
        <v>9.9</v>
      </c>
      <c r="BG143" s="62">
        <f>IF(BF143&lt;Master_sheet_Kriterien!$J$12,1,IF(BF143&lt;Master_sheet_Kriterien!$K$12,2,IF(BF143&lt;Master_sheet_Kriterien!$L$12,3,IF(BF143&lt;Master_sheet_Kriterien!$M$12,4,5))))</f>
        <v>5</v>
      </c>
      <c r="BH143" s="65">
        <f>VLOOKUP($D143,Struktur_daten_BW_2017!$B$7:$AH$452,Calc_Targetkreise!BH$5,FALSE)</f>
        <v>14.9</v>
      </c>
      <c r="BI143" s="62">
        <f>IF(BH143&lt;Master_sheet_Kriterien!$J$14,1,IF(BH143&lt;Master_sheet_Kriterien!$K$14,2,IF(BH143&lt;Master_sheet_Kriterien!$L$14,3,IF(BH143&lt;Master_sheet_Kriterien!$M$14,4,5))))</f>
        <v>5</v>
      </c>
      <c r="BJ143" s="65">
        <f>VLOOKUP($D143,Struktur_daten_BW_2017!$B$7:$AH$452,Calc_Targetkreise!BJ$5,FALSE)</f>
        <v>34.3</v>
      </c>
      <c r="BK143" s="62">
        <f>IF(BJ143&lt;Master_sheet_Kriterien!$J$16,1,IF(BJ143&lt;Master_sheet_Kriterien!$K$16,2,IF(BJ143&lt;Master_sheet_Kriterien!$L$16,3,IF(BJ143&lt;Master_sheet_Kriterien!$M$16,4,5))))</f>
        <v>1</v>
      </c>
      <c r="BL143" s="65">
        <f>VLOOKUP($D143,Struktur_daten_BW_2017!$B$7:$AH$452,Calc_Targetkreise!BL$5,FALSE)</f>
        <v>15.9</v>
      </c>
      <c r="BM143" s="62">
        <f>IF(BL143&lt;Master_sheet_Kriterien!$J$18,1,IF(BL143&lt;Master_sheet_Kriterien!$K$18,2,IF(BL143&lt;Master_sheet_Kriterien!$L$18,3,IF(BL143&lt;Master_sheet_Kriterien!$M$18,4,5))))</f>
        <v>3</v>
      </c>
      <c r="BN143" s="65">
        <f>VLOOKUP($D143,Struktur_daten_BW_2017!$B$7:$AH$452,Calc_Targetkreise!BN$5,FALSE)</f>
        <v>10</v>
      </c>
      <c r="BO143" s="62">
        <f>IF(BN143&lt;Master_sheet_Kriterien!$J$20,1,IF(BN143&lt;Master_sheet_Kriterien!$K$20,2,IF(BN143&lt;Master_sheet_Kriterien!$L$20,3,IF(BN143&lt;Master_sheet_Kriterien!$M$20,4,5))))</f>
        <v>2</v>
      </c>
      <c r="BP143" s="59">
        <f>VLOOKUP($D143,Struktur_daten_BW_2017!$B$7:$AH$452,Calc_Targetkreise!BP$5,FALSE)</f>
        <v>19633</v>
      </c>
      <c r="BQ143" s="62">
        <f>IF(BP143&lt;Master_sheet_Kriterien!$J$38,1,IF(BP143&lt;Master_sheet_Kriterien!$K$38,2,IF(BP143&lt;Master_sheet_Kriterien!$L$38,3,IF(BP143&lt;Master_sheet_Kriterien!$M$38,4,5))))</f>
        <v>2</v>
      </c>
      <c r="BR143" s="65">
        <f>VLOOKUP($D143,Struktur_daten_BW_2017!$B$7:$AH$452,Calc_Targetkreise!BR$5,FALSE)</f>
        <v>36.4</v>
      </c>
      <c r="BS143" s="62">
        <f>IF(BR143&lt;Master_sheet_Kriterien!$J$24,1,IF(BR143&lt;Master_sheet_Kriterien!$K$24,2,IF(BR143&lt;Master_sheet_Kriterien!$L$24,3,IF(BR143&lt;Master_sheet_Kriterien!$M$24,4,5))))</f>
        <v>3</v>
      </c>
      <c r="BT143" s="65">
        <f>VLOOKUP($D143,Struktur_daten_BW_2017!$B$7:$AH$452,Calc_Targetkreise!BT$5,FALSE)</f>
        <v>14</v>
      </c>
      <c r="BU143" s="62">
        <f>IF(BT143&lt;Master_sheet_Kriterien!$J$26,1,IF(BT143&lt;Master_sheet_Kriterien!$K$26,2,IF(BT143&lt;Master_sheet_Kriterien!$L$26,3,IF(BT143&lt;Master_sheet_Kriterien!$M$26,4,5))))</f>
        <v>3</v>
      </c>
      <c r="BV143" s="65">
        <f t="shared" si="13"/>
        <v>4.1902</v>
      </c>
      <c r="BW143" s="62">
        <f>IF(BV143&lt;Master_sheet_Kriterien!$J$28,1,IF(BV143&lt;Master_sheet_Kriterien!$K$28,2,IF(BV143&lt;Master_sheet_Kriterien!$L$28,3,IF(BV143&lt;Master_sheet_Kriterien!$M$28,4,5))))</f>
        <v>3</v>
      </c>
      <c r="BX143" s="65">
        <f>VLOOKUP($D143,Struktur_daten_BW_2017!$B$7:$AH$452,Calc_Targetkreise!BX$5,FALSE)</f>
        <v>35.71428571</v>
      </c>
      <c r="BY143" s="62">
        <f>IF(BX143&lt;Master_sheet_Kriterien!$J$30,1,IF(BX143&lt;Master_sheet_Kriterien!$K$30,2,IF(BX143&lt;Master_sheet_Kriterien!$L$30,3,IF(BX143&lt;Master_sheet_Kriterien!$M$30,4,5))))</f>
        <v>5</v>
      </c>
      <c r="BZ143" s="65">
        <f t="shared" ref="BZ143:BZ144" si="590">CL143/1000</f>
        <v>26.503</v>
      </c>
      <c r="CA143" s="62">
        <f>IF(BZ143&lt;Master_sheet_Kriterien!$J$32,1,IF(BZ143&lt;Master_sheet_Kriterien!$K$32,2,IF(BZ143&lt;Master_sheet_Kriterien!$L$32,3,IF(BZ143&lt;Master_sheet_Kriterien!$M$32,4,5))))</f>
        <v>2</v>
      </c>
      <c r="CB143" s="65">
        <f t="shared" ref="CB143:CB144" si="591">BZ143/CM143*100</f>
        <v>8.854994988</v>
      </c>
      <c r="CC143" s="62">
        <f>IF(CB143&lt;Master_sheet_Kriterien!$J$34,1,IF(CB143&lt;Master_sheet_Kriterien!$K$34,2,IF(CB143&lt;Master_sheet_Kriterien!$L$34,3,IF(CB143&lt;Master_sheet_Kriterien!$M$34,4,5))))</f>
        <v>4</v>
      </c>
      <c r="CD143" s="65">
        <f>100-VLOOKUP($D143,Struktur_daten_BW_2017!$B$7:$AH$452,Calc_Targetkreise!CD$5,FALSE)</f>
        <v>60.1</v>
      </c>
      <c r="CE143" s="62">
        <f>IF(CD143&lt;Master_sheet_Kriterien!$J$40,1,IF(CD143&lt;Master_sheet_Kriterien!$K$40,2,IF(CD143&lt;Master_sheet_Kriterien!$L$40,3,IF(CD143&lt;Master_sheet_Kriterien!$M$40,4,5))))</f>
        <v>4</v>
      </c>
      <c r="CF143" s="61"/>
      <c r="CG143" s="59">
        <f>VLOOKUP($D143,EW_19_Kreise!$A$6:$CQ$406,Calc_Targetkreise!CG$5,FALSE)/1000</f>
        <v>140.438</v>
      </c>
      <c r="CH143" s="59">
        <f>VLOOKUP($D143,BW_17_Kreise!$B$7:$CC$410,Calc_Targetkreise!CH$5,FALSE)/1000</f>
        <v>140.832</v>
      </c>
      <c r="CI143" s="59">
        <f>VLOOKUP($D143,EW_Erg_09_14_Kreise!$A$10:$BK$412,Calc_Targetkreise!CI$5,FALSE)/1000</f>
        <v>142.751</v>
      </c>
      <c r="CJ143" s="59">
        <f>VLOOKUP($D143,EW_Erg_09_14_Kreise!$A$10:$BK$412,Calc_Targetkreise!CJ$5,FALSE)/1000</f>
        <v>140.842</v>
      </c>
      <c r="CK143" s="59">
        <f>VLOOKUP($D143,EW_Erg_09_14_Kreise!$A$10:$BK$412,Calc_Targetkreise!CK$5,FALSE)/1000</f>
        <v>49.275</v>
      </c>
      <c r="CL143" s="45">
        <f>25538+965</f>
        <v>26503</v>
      </c>
      <c r="CM143" s="59">
        <f>VLOOKUP($D143,Struktur_daten_BW_2017!$B$7:$AH$452,Calc_Targetkreise!CM$5,FALSE)</f>
        <v>299.3</v>
      </c>
      <c r="CN143" s="66">
        <v>14.0</v>
      </c>
      <c r="CO143" s="67">
        <f t="shared" si="16"/>
        <v>0.04677581022</v>
      </c>
      <c r="CP143" s="62">
        <f>IF(CO143&lt;Master_sheet_Kriterien!$J$58,1,IF(CO143&lt;Master_sheet_Kriterien!$K$58,2,IF(CO143&lt;Master_sheet_Kriterien!$L$58,3,IF(CO143&lt;Master_sheet_Kriterien!$M$58,4,5))))</f>
        <v>1</v>
      </c>
      <c r="CQ143" s="66">
        <v>6.0</v>
      </c>
      <c r="CR143" s="67">
        <f t="shared" si="17"/>
        <v>0.02004677581</v>
      </c>
      <c r="CS143" s="62">
        <f>IF(CR143&lt;Master_sheet_Kriterien!$J$59,1,IF(CR143&lt;Master_sheet_Kriterien!$K$59,2,IF(CR143&lt;Master_sheet_Kriterien!$L$59,3,IF(CR143&lt;Master_sheet_Kriterien!$M$59,4,5))))</f>
        <v>1</v>
      </c>
      <c r="CT143" s="66">
        <v>8.0</v>
      </c>
      <c r="CU143" s="44"/>
      <c r="CV143" s="66">
        <v>0.0</v>
      </c>
      <c r="CW143" s="68"/>
      <c r="CY143" s="31">
        <f t="shared" si="18"/>
        <v>6611</v>
      </c>
      <c r="DB143" s="76" t="str">
        <f t="shared" si="19"/>
        <v>Kassel, documenta-Stadt</v>
      </c>
      <c r="DC143" s="58">
        <f t="shared" si="20"/>
        <v>35</v>
      </c>
      <c r="DD143" s="77">
        <f t="shared" si="21"/>
        <v>212</v>
      </c>
      <c r="DE143" s="72">
        <f t="shared" si="22"/>
        <v>0.008351842471</v>
      </c>
      <c r="DG143" s="76" t="str">
        <f t="shared" si="23"/>
        <v>Kassel, documenta-Stadt</v>
      </c>
      <c r="DH143" s="58" t="str">
        <f t="shared" si="24"/>
        <v>#REF!</v>
      </c>
      <c r="DI143" s="75">
        <f t="shared" si="25"/>
        <v>206.4677581</v>
      </c>
      <c r="DJ143" s="78">
        <f t="shared" si="26"/>
        <v>0.008351842471</v>
      </c>
      <c r="DK143" s="75"/>
      <c r="DL143" s="75"/>
      <c r="DM143" s="75"/>
      <c r="DN143" s="75"/>
      <c r="DO143" s="75"/>
      <c r="DP143" s="44"/>
    </row>
    <row r="144" ht="16.5" customHeight="1">
      <c r="A144" s="58">
        <f t="shared" si="5"/>
        <v>253</v>
      </c>
      <c r="B144" s="58">
        <f t="shared" si="6"/>
        <v>144</v>
      </c>
      <c r="C144" s="58" t="s">
        <v>281</v>
      </c>
      <c r="D144" s="58">
        <v>6631.0</v>
      </c>
      <c r="E144" s="58" t="s">
        <v>302</v>
      </c>
      <c r="F144" s="59">
        <f>VLOOKUP($D144,EW_19_Kreise!$A$6:$CQ$406,Calc_Targetkreise!F$5,FALSE)/1000</f>
        <v>96.07</v>
      </c>
      <c r="G144" s="59">
        <f>VLOOKUP($D144,BW_17_Kreise!$B$7:$CC$410,Calc_Targetkreise!G$5,FALSE)/1000</f>
        <v>128.699</v>
      </c>
      <c r="H144" s="59">
        <f>VLOOKUP($D144,EW_Erg_09_14_Kreise!$A$10:$BK$412,Calc_Targetkreise!H$5,FALSE)/1000</f>
        <v>65.444</v>
      </c>
      <c r="I144" s="60">
        <f t="shared" ref="I144:K144" si="586">F144/CG144</f>
        <v>0.5655168354</v>
      </c>
      <c r="J144" s="60">
        <f t="shared" si="586"/>
        <v>0.7577036749</v>
      </c>
      <c r="K144" s="60">
        <f t="shared" si="586"/>
        <v>0.3864194615</v>
      </c>
      <c r="L144" s="61">
        <f t="shared" ref="L144:M144" si="587">1-(T144+X144)</f>
        <v>0.503393359</v>
      </c>
      <c r="M144" s="61">
        <f t="shared" si="587"/>
        <v>0.4292418745</v>
      </c>
      <c r="N144" s="62">
        <f>IF(L144&lt;Master_sheet_Kriterien!$J$46,1,IF(L144&lt;Master_sheet_Kriterien!$K$46,2,IF(L144&lt;Master_sheet_Kriterien!$L$46,3,IF(L144&lt;Master_sheet_Kriterien!$M$46,4,5))))</f>
        <v>4</v>
      </c>
      <c r="O144" s="62">
        <f>IF(M144&lt;Master_sheet_Kriterien!$J$46,1,IF(M144&lt;Master_sheet_Kriterien!$K$46,2,IF(M144&lt;Master_sheet_Kriterien!$L$46,3,IF(M144&lt;Master_sheet_Kriterien!$M$46,4,5))))</f>
        <v>2</v>
      </c>
      <c r="P144" s="61">
        <f t="shared" ref="P144:Q144" si="588">1-(T144+AM144)</f>
        <v>0.4888102425</v>
      </c>
      <c r="Q144" s="61">
        <f t="shared" si="588"/>
        <v>0.4295138268</v>
      </c>
      <c r="R144" s="62">
        <f>IF(P144&lt;Master_sheet_Kriterien!$J$46,1,IF(P144&lt;Master_sheet_Kriterien!$K$46,2,IF(P144&lt;Master_sheet_Kriterien!$L$46,3,IF(P144&lt;Master_sheet_Kriterien!$M$46,4,5))))</f>
        <v>4</v>
      </c>
      <c r="S144" s="62">
        <f>IF(Q144&lt;Master_sheet_Kriterien!$J$46,1,IF(Q144&lt;Master_sheet_Kriterien!$K$46,2,IF(Q144&lt;Master_sheet_Kriterien!$L$46,3,IF(Q144&lt;Master_sheet_Kriterien!$M$46,4,5))))</f>
        <v>2</v>
      </c>
      <c r="T144" s="61">
        <f>VLOOKUP($D144,EW_19_Kreise!$A$6:$CQ$406,Calc_Targetkreise!T$5,FALSE)/1000/F144</f>
        <v>0.383033205</v>
      </c>
      <c r="U144" s="63">
        <f>VLOOKUP($D144,BW_17_Kreise!$B$7:$CC$410,Calc_Targetkreise!U$5,FALSE)/1000/$G144</f>
        <v>0.4089153762</v>
      </c>
      <c r="V144" s="61">
        <f>VLOOKUP(Calc_Targetkreise!$D144,EW_Erg_09_14_Kreise!$A$7:$BK$412,Calc_Targetkreise!V$5,FALSE)/1000/$H144</f>
        <v>0.4768809975</v>
      </c>
      <c r="W144" s="61">
        <f>VLOOKUP(Calc_Targetkreise!$D144,EW_Erg_09_14_Kreise!$A$7:$BK$412,Calc_Targetkreise!W$5,FALSE)/1000/CK144</f>
        <v>0.5365290413</v>
      </c>
      <c r="X144" s="61">
        <f>VLOOKUP($D144,EW_19_Kreise!$A$6:$CQ$406,Calc_Targetkreise!X$5,FALSE)/1000/F144</f>
        <v>0.113573436</v>
      </c>
      <c r="Y144" s="63">
        <f>VLOOKUP($D144,BW_17_Kreise!$B$7:$CC$410,Calc_Targetkreise!Y$5,FALSE)/1000/$G144</f>
        <v>0.1618427494</v>
      </c>
      <c r="Z144" s="61">
        <f>VLOOKUP(Calc_Targetkreise!$D144,EW_Erg_09_14_Kreise!$A$7:$BK$412,Calc_Targetkreise!Z$5,FALSE)/1000/$H144</f>
        <v>0.1958162704</v>
      </c>
      <c r="AA144" s="61">
        <f>VLOOKUP(Calc_Targetkreise!$D144,EW_Erg_09_14_Kreise!$A$7:$BK$412,Calc_Targetkreise!AA$5,FALSE)/1000/$H144</f>
        <v>0.1313030988</v>
      </c>
      <c r="AB144" s="61">
        <f>VLOOKUP($D144,EW_19_Kreise!$A$6:$CQ$406,Calc_Targetkreise!AB$5,FALSE)/1000/F144</f>
        <v>0.1757260331</v>
      </c>
      <c r="AC144" s="63">
        <f>VLOOKUP($D144,BW_17_Kreise!$B$7:$CC$410,Calc_Targetkreise!AC$5,FALSE)/1000/$G144</f>
        <v>0.06677596563</v>
      </c>
      <c r="AD144" s="61">
        <f>VLOOKUP(Calc_Targetkreise!$D144,EW_Erg_09_14_Kreise!$A$7:$BK$412,Calc_Targetkreise!AD$5,FALSE)/1000/$H144</f>
        <v>0.09437075973</v>
      </c>
      <c r="AE144" s="62">
        <f>IF(AC144&lt;Master_sheet_Kriterien!$J$54,1,IF(AC144&lt;Master_sheet_Kriterien!$K$54,2,IF(AC144&lt;Master_sheet_Kriterien!$L$54,3,IF(AC144&lt;Master_sheet_Kriterien!$M$54,4,5))))</f>
        <v>2</v>
      </c>
      <c r="AF144" s="61">
        <f>VLOOKUP(Calc_Targetkreise!$D144,EW_Erg_09_14_Kreise!$A$7:$BK$412,Calc_Targetkreise!AF$5,FALSE)/1000/$H144</f>
        <v>0.08874763156</v>
      </c>
      <c r="AG144" s="63">
        <f>VLOOKUP($D144,BW_17_Kreise!$B$7:$CC$410,Calc_Targetkreise!AG$5,FALSE)/1000/$G144</f>
        <v>0.1089441254</v>
      </c>
      <c r="AH144" s="61">
        <f>VLOOKUP(Calc_Targetkreise!$D144,EW_Erg_09_14_Kreise!$A$7:$BK$412,Calc_Targetkreise!AH$5,FALSE)/1000/$H144</f>
        <v>0.033035878</v>
      </c>
      <c r="AI144" s="61">
        <f>VLOOKUP(Calc_Targetkreise!$D144,EW_Erg_09_14_Kreise!$A$7:$BK$412,Calc_Targetkreise!AI$5,FALSE)/1000/$H144</f>
        <v>0.09466108429</v>
      </c>
      <c r="AJ144" s="63">
        <f>VLOOKUP($D144,BW_17_Kreise!$B$7:$CC$410,Calc_Targetkreise!AJ$5,FALSE)/1000/$G144</f>
        <v>0.05565699811</v>
      </c>
      <c r="AK144" s="61">
        <f>VLOOKUP(Calc_Targetkreise!$D144,EW_Erg_09_14_Kreise!$A$7:$BK$412,Calc_Targetkreise!AK$5,FALSE)/1000/$H144</f>
        <v>0.04027871157</v>
      </c>
      <c r="AL144" s="61">
        <f>VLOOKUP(Calc_Targetkreise!$D144,EW_Erg_09_14_Kreise!$A$7:$BK$412,Calc_Targetkreise!AL$5,FALSE)/1000/$H144</f>
        <v>0.02347044802</v>
      </c>
      <c r="AM144" s="61">
        <f>VLOOKUP($D144,EW_19_Kreise!$A$6:$CQ$406,Calc_Targetkreise!AM$5,FALSE)/1000/F144</f>
        <v>0.1281565525</v>
      </c>
      <c r="AN144" s="63">
        <f>VLOOKUP($D144,BW_17_Kreise!$B$7:$CC$410,Calc_Targetkreise!AN$5,FALSE)/1000/$G144</f>
        <v>0.161570797</v>
      </c>
      <c r="AO144" s="61">
        <f>VLOOKUP(Calc_Targetkreise!$D144,EW_Erg_09_14_Kreise!$A$7:$BK$412,Calc_Targetkreise!AO$5,FALSE)/1000/$H144</f>
        <v>0.08954220402</v>
      </c>
      <c r="AP144" s="61">
        <f>VLOOKUP(Calc_Targetkreise!$D144,EW_Erg_09_14_Kreise!$A$7:$BK$412,Calc_Targetkreise!AP$5,FALSE)/1000/$H144</f>
        <v>0.0002444838335</v>
      </c>
      <c r="AQ144" s="61">
        <f t="shared" ref="AQ144:AR144" si="589">1-U144-Y144-AC144-AG144-AJ144-AN144</f>
        <v>0.0362939883</v>
      </c>
      <c r="AR144" s="61">
        <f t="shared" si="589"/>
        <v>0.07007517878</v>
      </c>
      <c r="AS144" s="61">
        <f t="shared" si="11"/>
        <v>0.1250442122</v>
      </c>
      <c r="AT144" s="63">
        <f>VLOOKUP($D144,BW_17_Kreise!$B$7:$CC$410,Calc_Targetkreise!AT$5,FALSE)/1000/$G144</f>
        <v>0.002735063987</v>
      </c>
      <c r="AU144" s="61">
        <f>VLOOKUP(Calc_Targetkreise!$D144,EW_Erg_09_14_Kreise!$A$7:$BK$412,Calc_Targetkreise!AU$5,FALSE)/1000/$H144</f>
        <v>0.01016135933</v>
      </c>
      <c r="AV144" s="62">
        <f>IF(AU144&lt;Master_sheet_Kriterien!$J$44,1,IF(AU144&lt;Master_sheet_Kriterien!$K$44,2,IF(AU144&lt;Master_sheet_Kriterien!$L$44,3,IF(AU144&lt;Master_sheet_Kriterien!$M$44,4,5))))</f>
        <v>2</v>
      </c>
      <c r="AW144" s="61">
        <f>VLOOKUP(Calc_Targetkreise!$D144,EW_Erg_09_14_Kreise!$A$7:$BK$412,Calc_Targetkreise!AW$5,FALSE)/1000/$H144</f>
        <v>0.005623128171</v>
      </c>
      <c r="AX144" s="61">
        <f>VLOOKUP($D144,EW_19_Kreise!$A$6:$CQ$406,Calc_Targetkreise!AX$5,FALSE)/1000/F144</f>
        <v>0.00421567607</v>
      </c>
      <c r="AY144" s="62">
        <f>IF(AX144&lt;Master_sheet_Kriterien!$J$56,1,IF(AX144&lt;Master_sheet_Kriterien!$K$56,2,IF(AX144&lt;Master_sheet_Kriterien!$L$56,3,IF(AX144&lt;Master_sheet_Kriterien!$M$56,4,5))))</f>
        <v>3</v>
      </c>
      <c r="AZ144" s="64">
        <f>VLOOKUP($D144,EW_19_Kreise!$A$6:$CQ$406,Calc_Targetkreise!AZ$5,FALSE)</f>
        <v>405</v>
      </c>
      <c r="BA144" s="62">
        <f>IF(AZ144&lt;Master_sheet_Kriterien!$J$57,1,IF(AZ144&lt;Master_sheet_Kriterien!$K$57,2,IF(AZ144&lt;Master_sheet_Kriterien!$L$57,3,IF(AZ144&lt;Master_sheet_Kriterien!$M$56,4,5))))</f>
        <v>3</v>
      </c>
      <c r="BB144" s="59">
        <f>VLOOKUP($D144,Struktur_daten_BW_2017!$B$7:$AH$452,Calc_Targetkreise!BB$5,FALSE)</f>
        <v>127.2</v>
      </c>
      <c r="BC144" s="62">
        <f>IF(BB144&lt;Master_sheet_Kriterien!$J$8,1,IF(BB144&lt;Master_sheet_Kriterien!$K$8,2,IF(BB144&lt;Master_sheet_Kriterien!$L$8,3,IF(BB144&lt;Master_sheet_Kriterien!$M$8,4,5))))</f>
        <v>1</v>
      </c>
      <c r="BD144" s="65">
        <f t="shared" si="12"/>
        <v>22.764</v>
      </c>
      <c r="BE144" s="62">
        <f>IF(BD144&lt;Master_sheet_Kriterien!$J$10,1,IF(BD144&lt;Master_sheet_Kriterien!$K$10,2,IF(BD144&lt;Master_sheet_Kriterien!$L$10,3,IF(BD144&lt;Master_sheet_Kriterien!$M$10,4,5))))</f>
        <v>3</v>
      </c>
      <c r="BF144" s="65">
        <f>VLOOKUP($D144,Struktur_daten_BW_2017!$B$7:$AH$452,Calc_Targetkreise!BF$5,FALSE)</f>
        <v>8.4</v>
      </c>
      <c r="BG144" s="62">
        <f>IF(BF144&lt;Master_sheet_Kriterien!$J$12,1,IF(BF144&lt;Master_sheet_Kriterien!$K$12,2,IF(BF144&lt;Master_sheet_Kriterien!$L$12,3,IF(BF144&lt;Master_sheet_Kriterien!$M$12,4,5))))</f>
        <v>4</v>
      </c>
      <c r="BH144" s="65">
        <f>VLOOKUP($D144,Struktur_daten_BW_2017!$B$7:$AH$452,Calc_Targetkreise!BH$5,FALSE)</f>
        <v>11.7</v>
      </c>
      <c r="BI144" s="62">
        <f>IF(BH144&lt;Master_sheet_Kriterien!$J$14,1,IF(BH144&lt;Master_sheet_Kriterien!$K$14,2,IF(BH144&lt;Master_sheet_Kriterien!$L$14,3,IF(BH144&lt;Master_sheet_Kriterien!$M$14,4,5))))</f>
        <v>3</v>
      </c>
      <c r="BJ144" s="65">
        <f>VLOOKUP($D144,Struktur_daten_BW_2017!$B$7:$AH$452,Calc_Targetkreise!BJ$5,FALSE)</f>
        <v>35.7</v>
      </c>
      <c r="BK144" s="62">
        <f>IF(BJ144&lt;Master_sheet_Kriterien!$J$16,1,IF(BJ144&lt;Master_sheet_Kriterien!$K$16,2,IF(BJ144&lt;Master_sheet_Kriterien!$L$16,3,IF(BJ144&lt;Master_sheet_Kriterien!$M$16,4,5))))</f>
        <v>3</v>
      </c>
      <c r="BL144" s="65">
        <f>VLOOKUP($D144,Struktur_daten_BW_2017!$B$7:$AH$452,Calc_Targetkreise!BL$5,FALSE)</f>
        <v>15.8</v>
      </c>
      <c r="BM144" s="62">
        <f>IF(BL144&lt;Master_sheet_Kriterien!$J$18,1,IF(BL144&lt;Master_sheet_Kriterien!$K$18,2,IF(BL144&lt;Master_sheet_Kriterien!$L$18,3,IF(BL144&lt;Master_sheet_Kriterien!$M$18,4,5))))</f>
        <v>2</v>
      </c>
      <c r="BN144" s="65">
        <f>VLOOKUP($D144,Struktur_daten_BW_2017!$B$7:$AH$452,Calc_Targetkreise!BN$5,FALSE)</f>
        <v>11.5</v>
      </c>
      <c r="BO144" s="62">
        <f>IF(BN144&lt;Master_sheet_Kriterien!$J$20,1,IF(BN144&lt;Master_sheet_Kriterien!$K$20,2,IF(BN144&lt;Master_sheet_Kriterien!$L$20,3,IF(BN144&lt;Master_sheet_Kriterien!$M$20,4,5))))</f>
        <v>4</v>
      </c>
      <c r="BP144" s="59">
        <f>VLOOKUP($D144,Struktur_daten_BW_2017!$B$7:$AH$452,Calc_Targetkreise!BP$5,FALSE)</f>
        <v>20727</v>
      </c>
      <c r="BQ144" s="62">
        <f>IF(BP144&lt;Master_sheet_Kriterien!$J$38,1,IF(BP144&lt;Master_sheet_Kriterien!$K$38,2,IF(BP144&lt;Master_sheet_Kriterien!$L$38,3,IF(BP144&lt;Master_sheet_Kriterien!$M$38,4,5))))</f>
        <v>3</v>
      </c>
      <c r="BR144" s="65">
        <f>VLOOKUP($D144,Struktur_daten_BW_2017!$B$7:$AH$452,Calc_Targetkreise!BR$5,FALSE)</f>
        <v>27.8</v>
      </c>
      <c r="BS144" s="62">
        <f>IF(BR144&lt;Master_sheet_Kriterien!$J$24,1,IF(BR144&lt;Master_sheet_Kriterien!$K$24,2,IF(BR144&lt;Master_sheet_Kriterien!$L$24,3,IF(BR144&lt;Master_sheet_Kriterien!$M$24,4,5))))</f>
        <v>1</v>
      </c>
      <c r="BT144" s="65">
        <f>VLOOKUP($D144,Struktur_daten_BW_2017!$B$7:$AH$452,Calc_Targetkreise!BT$5,FALSE)</f>
        <v>15.5</v>
      </c>
      <c r="BU144" s="62">
        <f>IF(BT144&lt;Master_sheet_Kriterien!$J$26,1,IF(BT144&lt;Master_sheet_Kriterien!$K$26,2,IF(BT144&lt;Master_sheet_Kriterien!$L$26,3,IF(BT144&lt;Master_sheet_Kriterien!$M$26,4,5))))</f>
        <v>4</v>
      </c>
      <c r="BV144" s="65">
        <f t="shared" si="13"/>
        <v>4.2005</v>
      </c>
      <c r="BW144" s="62">
        <f>IF(BV144&lt;Master_sheet_Kriterien!$J$28,1,IF(BV144&lt;Master_sheet_Kriterien!$K$28,2,IF(BV144&lt;Master_sheet_Kriterien!$L$28,3,IF(BV144&lt;Master_sheet_Kriterien!$M$28,4,5))))</f>
        <v>3</v>
      </c>
      <c r="BX144" s="65">
        <f>VLOOKUP($D144,Struktur_daten_BW_2017!$B$7:$AH$452,Calc_Targetkreise!BX$5,FALSE)</f>
        <v>33.5483871</v>
      </c>
      <c r="BY144" s="62">
        <f>IF(BX144&lt;Master_sheet_Kriterien!$J$30,1,IF(BX144&lt;Master_sheet_Kriterien!$K$30,2,IF(BX144&lt;Master_sheet_Kriterien!$L$30,3,IF(BX144&lt;Master_sheet_Kriterien!$M$30,4,5))))</f>
        <v>5</v>
      </c>
      <c r="BZ144" s="65">
        <f t="shared" si="590"/>
        <v>8.495</v>
      </c>
      <c r="CA144" s="62">
        <f>IF(BZ144&lt;Master_sheet_Kriterien!$J$32,1,IF(BZ144&lt;Master_sheet_Kriterien!$K$32,2,IF(BZ144&lt;Master_sheet_Kriterien!$L$32,3,IF(BZ144&lt;Master_sheet_Kriterien!$M$32,4,5))))</f>
        <v>1</v>
      </c>
      <c r="CB144" s="65">
        <f t="shared" si="591"/>
        <v>3.134686347</v>
      </c>
      <c r="CC144" s="62">
        <f>IF(CB144&lt;Master_sheet_Kriterien!$J$34,1,IF(CB144&lt;Master_sheet_Kriterien!$K$34,2,IF(CB144&lt;Master_sheet_Kriterien!$L$34,3,IF(CB144&lt;Master_sheet_Kriterien!$M$34,4,5))))</f>
        <v>1</v>
      </c>
      <c r="CD144" s="65">
        <f>100-VLOOKUP($D144,Struktur_daten_BW_2017!$B$7:$AH$452,Calc_Targetkreise!CD$5,FALSE)</f>
        <v>41.6</v>
      </c>
      <c r="CE144" s="62">
        <f>IF(CD144&lt;Master_sheet_Kriterien!$J$40,1,IF(CD144&lt;Master_sheet_Kriterien!$K$40,2,IF(CD144&lt;Master_sheet_Kriterien!$L$40,3,IF(CD144&lt;Master_sheet_Kriterien!$M$40,4,5))))</f>
        <v>2</v>
      </c>
      <c r="CF144" s="61"/>
      <c r="CG144" s="59">
        <f>VLOOKUP($D144,EW_19_Kreise!$A$6:$CQ$406,Calc_Targetkreise!CG$5,FALSE)/1000</f>
        <v>169.88</v>
      </c>
      <c r="CH144" s="59">
        <f>VLOOKUP($D144,BW_17_Kreise!$B$7:$CC$410,Calc_Targetkreise!CH$5,FALSE)/1000</f>
        <v>169.854</v>
      </c>
      <c r="CI144" s="59">
        <f>VLOOKUP($D144,EW_Erg_09_14_Kreise!$A$10:$BK$412,Calc_Targetkreise!CI$5,FALSE)/1000</f>
        <v>169.36</v>
      </c>
      <c r="CJ144" s="59">
        <f>VLOOKUP($D144,EW_Erg_09_14_Kreise!$A$10:$BK$412,Calc_Targetkreise!CJ$5,FALSE)/1000</f>
        <v>168.532</v>
      </c>
      <c r="CK144" s="59">
        <f>VLOOKUP($D144,EW_Erg_09_14_Kreise!$A$10:$BK$412,Calc_Targetkreise!CK$5,FALSE)/1000</f>
        <v>57.16</v>
      </c>
      <c r="CL144" s="45">
        <v>8495.0</v>
      </c>
      <c r="CM144" s="59">
        <f>VLOOKUP($D144,Struktur_daten_BW_2017!$B$7:$AH$452,Calc_Targetkreise!CM$5,FALSE)</f>
        <v>271</v>
      </c>
      <c r="CN144" s="66">
        <v>25.0</v>
      </c>
      <c r="CO144" s="67">
        <f t="shared" si="16"/>
        <v>0.09225092251</v>
      </c>
      <c r="CP144" s="62">
        <f>IF(CO144&lt;Master_sheet_Kriterien!$J$58,1,IF(CO144&lt;Master_sheet_Kriterien!$K$58,2,IF(CO144&lt;Master_sheet_Kriterien!$L$58,3,IF(CO144&lt;Master_sheet_Kriterien!$M$58,4,5))))</f>
        <v>2</v>
      </c>
      <c r="CQ144" s="66">
        <v>21.0</v>
      </c>
      <c r="CR144" s="67">
        <f t="shared" si="17"/>
        <v>0.07749077491</v>
      </c>
      <c r="CS144" s="62">
        <f>IF(CR144&lt;Master_sheet_Kriterien!$J$59,1,IF(CR144&lt;Master_sheet_Kriterien!$K$59,2,IF(CR144&lt;Master_sheet_Kriterien!$L$59,3,IF(CR144&lt;Master_sheet_Kriterien!$M$59,4,5))))</f>
        <v>2</v>
      </c>
      <c r="CT144" s="66">
        <v>4.0</v>
      </c>
      <c r="CU144" s="44"/>
      <c r="CV144" s="66">
        <v>0.0</v>
      </c>
      <c r="CW144" s="68"/>
      <c r="CY144" s="31">
        <f t="shared" si="18"/>
        <v>6631</v>
      </c>
      <c r="DB144" s="76" t="str">
        <f t="shared" si="19"/>
        <v>Fulda</v>
      </c>
      <c r="DC144" s="58">
        <f t="shared" si="20"/>
        <v>253</v>
      </c>
      <c r="DD144" s="77">
        <f t="shared" si="21"/>
        <v>144</v>
      </c>
      <c r="DE144" s="72">
        <f t="shared" si="22"/>
        <v>0.00421567607</v>
      </c>
      <c r="DG144" s="76" t="str">
        <f t="shared" si="23"/>
        <v>Fulda</v>
      </c>
      <c r="DH144" s="58" t="str">
        <f t="shared" si="24"/>
        <v>#REF!</v>
      </c>
      <c r="DI144" s="75">
        <f t="shared" si="25"/>
        <v>132.9225092</v>
      </c>
      <c r="DJ144" s="78">
        <f t="shared" si="26"/>
        <v>0.00421567607</v>
      </c>
      <c r="DK144" s="75"/>
      <c r="DL144" s="75"/>
      <c r="DM144" s="75"/>
      <c r="DN144" s="75"/>
      <c r="DO144" s="75"/>
      <c r="DP144" s="44"/>
    </row>
    <row r="145" ht="16.5" customHeight="1">
      <c r="A145" s="58">
        <f t="shared" si="5"/>
        <v>390</v>
      </c>
      <c r="B145" s="58">
        <f t="shared" si="6"/>
        <v>110</v>
      </c>
      <c r="C145" s="58" t="s">
        <v>281</v>
      </c>
      <c r="D145" s="58">
        <v>6632.0</v>
      </c>
      <c r="E145" s="58" t="s">
        <v>303</v>
      </c>
      <c r="F145" s="59">
        <f>VLOOKUP($D145,EW_19_Kreise!$A$6:$CQ$406,Calc_Targetkreise!F$5,FALSE)/1000</f>
        <v>50.704</v>
      </c>
      <c r="G145" s="59">
        <f>VLOOKUP($D145,BW_17_Kreise!$B$7:$CC$410,Calc_Targetkreise!G$5,FALSE)/1000</f>
        <v>70.681</v>
      </c>
      <c r="H145" s="59">
        <f>VLOOKUP($D145,EW_Erg_09_14_Kreise!$A$10:$BK$412,Calc_Targetkreise!H$5,FALSE)/1000</f>
        <v>37.025</v>
      </c>
      <c r="I145" s="60">
        <f t="shared" ref="I145:K145" si="592">F145/CG145</f>
        <v>0.5444841768</v>
      </c>
      <c r="J145" s="60">
        <f t="shared" si="592"/>
        <v>0.7488980716</v>
      </c>
      <c r="K145" s="60">
        <f t="shared" si="592"/>
        <v>0.3839931135</v>
      </c>
      <c r="L145" s="61">
        <f t="shared" ref="L145:M145" si="593">1-(T145+X145)</f>
        <v>0.4689176396</v>
      </c>
      <c r="M145" s="61">
        <f t="shared" si="593"/>
        <v>0.3832288734</v>
      </c>
      <c r="N145" s="62">
        <f>IF(L145&lt;Master_sheet_Kriterien!$J$46,1,IF(L145&lt;Master_sheet_Kriterien!$K$46,2,IF(L145&lt;Master_sheet_Kriterien!$L$46,3,IF(L145&lt;Master_sheet_Kriterien!$M$46,4,5))))</f>
        <v>3</v>
      </c>
      <c r="O145" s="62">
        <f>IF(M145&lt;Master_sheet_Kriterien!$J$46,1,IF(M145&lt;Master_sheet_Kriterien!$K$46,2,IF(M145&lt;Master_sheet_Kriterien!$L$46,3,IF(M145&lt;Master_sheet_Kriterien!$M$46,4,5))))</f>
        <v>1</v>
      </c>
      <c r="P145" s="61">
        <f t="shared" ref="P145:Q145" si="594">1-(T145+AM145)</f>
        <v>0.6069738088</v>
      </c>
      <c r="Q145" s="61">
        <f t="shared" si="594"/>
        <v>0.553529237</v>
      </c>
      <c r="R145" s="62">
        <f>IF(P145&lt;Master_sheet_Kriterien!$J$46,1,IF(P145&lt;Master_sheet_Kriterien!$K$46,2,IF(P145&lt;Master_sheet_Kriterien!$L$46,3,IF(P145&lt;Master_sheet_Kriterien!$M$46,4,5))))</f>
        <v>5</v>
      </c>
      <c r="S145" s="62">
        <f>IF(Q145&lt;Master_sheet_Kriterien!$J$46,1,IF(Q145&lt;Master_sheet_Kriterien!$K$46,2,IF(Q145&lt;Master_sheet_Kriterien!$L$46,3,IF(Q145&lt;Master_sheet_Kriterien!$M$46,4,5))))</f>
        <v>5</v>
      </c>
      <c r="T145" s="61">
        <f>VLOOKUP($D145,EW_19_Kreise!$A$6:$CQ$406,Calc_Targetkreise!T$5,FALSE)/1000/F145</f>
        <v>0.2605514358</v>
      </c>
      <c r="U145" s="63">
        <f>VLOOKUP($D145,BW_17_Kreise!$B$7:$CC$410,Calc_Targetkreise!U$5,FALSE)/1000/$G145</f>
        <v>0.2995854614</v>
      </c>
      <c r="V145" s="61">
        <f>VLOOKUP(Calc_Targetkreise!$D145,EW_Erg_09_14_Kreise!$A$7:$BK$412,Calc_Targetkreise!V$5,FALSE)/1000/$H145</f>
        <v>0.2842943957</v>
      </c>
      <c r="W145" s="61">
        <f>VLOOKUP(Calc_Targetkreise!$D145,EW_Erg_09_14_Kreise!$A$7:$BK$412,Calc_Targetkreise!W$5,FALSE)/1000/CK145</f>
        <v>0.3438234762</v>
      </c>
      <c r="X145" s="61">
        <f>VLOOKUP($D145,EW_19_Kreise!$A$6:$CQ$406,Calc_Targetkreise!X$5,FALSE)/1000/F145</f>
        <v>0.2705309246</v>
      </c>
      <c r="Y145" s="63">
        <f>VLOOKUP($D145,BW_17_Kreise!$B$7:$CC$410,Calc_Targetkreise!Y$5,FALSE)/1000/$G145</f>
        <v>0.3171856652</v>
      </c>
      <c r="Z145" s="61">
        <f>VLOOKUP(Calc_Targetkreise!$D145,EW_Erg_09_14_Kreise!$A$7:$BK$412,Calc_Targetkreise!Z$5,FALSE)/1000/$H145</f>
        <v>0.3995948683</v>
      </c>
      <c r="AA145" s="61">
        <f>VLOOKUP(Calc_Targetkreise!$D145,EW_Erg_09_14_Kreise!$A$7:$BK$412,Calc_Targetkreise!AA$5,FALSE)/1000/$H145</f>
        <v>0.3218906144</v>
      </c>
      <c r="AB145" s="61">
        <f>VLOOKUP($D145,EW_19_Kreise!$A$6:$CQ$406,Calc_Targetkreise!AB$5,FALSE)/1000/F145</f>
        <v>0.1508559482</v>
      </c>
      <c r="AC145" s="63">
        <f>VLOOKUP($D145,BW_17_Kreise!$B$7:$CC$410,Calc_Targetkreise!AC$5,FALSE)/1000/$G145</f>
        <v>0.05132921153</v>
      </c>
      <c r="AD145" s="61">
        <f>VLOOKUP(Calc_Targetkreise!$D145,EW_Erg_09_14_Kreise!$A$7:$BK$412,Calc_Targetkreise!AD$5,FALSE)/1000/$H145</f>
        <v>0.07629979743</v>
      </c>
      <c r="AE145" s="62">
        <f>IF(AC145&lt;Master_sheet_Kriterien!$J$54,1,IF(AC145&lt;Master_sheet_Kriterien!$K$54,2,IF(AC145&lt;Master_sheet_Kriterien!$L$54,3,IF(AC145&lt;Master_sheet_Kriterien!$M$54,4,5))))</f>
        <v>1</v>
      </c>
      <c r="AF145" s="61">
        <f>VLOOKUP(Calc_Targetkreise!$D145,EW_Erg_09_14_Kreise!$A$7:$BK$412,Calc_Targetkreise!AF$5,FALSE)/1000/$H145</f>
        <v>0.07133018231</v>
      </c>
      <c r="AG145" s="63">
        <f>VLOOKUP($D145,BW_17_Kreise!$B$7:$CC$410,Calc_Targetkreise!AG$5,FALSE)/1000/$G145</f>
        <v>0.08831227628</v>
      </c>
      <c r="AH145" s="61">
        <f>VLOOKUP(Calc_Targetkreise!$D145,EW_Erg_09_14_Kreise!$A$7:$BK$412,Calc_Targetkreise!AH$5,FALSE)/1000/$H145</f>
        <v>0.02741390952</v>
      </c>
      <c r="AI145" s="61">
        <f>VLOOKUP(Calc_Targetkreise!$D145,EW_Erg_09_14_Kreise!$A$7:$BK$412,Calc_Targetkreise!AI$5,FALSE)/1000/$H145</f>
        <v>0.1015530047</v>
      </c>
      <c r="AJ145" s="63">
        <f>VLOOKUP($D145,BW_17_Kreise!$B$7:$CC$410,Calc_Targetkreise!AJ$5,FALSE)/1000/$G145</f>
        <v>0.06055375561</v>
      </c>
      <c r="AK145" s="61">
        <f>VLOOKUP(Calc_Targetkreise!$D145,EW_Erg_09_14_Kreise!$A$7:$BK$412,Calc_Targetkreise!AK$5,FALSE)/1000/$H145</f>
        <v>0.04345712357</v>
      </c>
      <c r="AL145" s="61">
        <f>VLOOKUP(Calc_Targetkreise!$D145,EW_Erg_09_14_Kreise!$A$7:$BK$412,Calc_Targetkreise!AL$5,FALSE)/1000/$H145</f>
        <v>0.03143821742</v>
      </c>
      <c r="AM145" s="61">
        <f>VLOOKUP($D145,EW_19_Kreise!$A$6:$CQ$406,Calc_Targetkreise!AM$5,FALSE)/1000/F145</f>
        <v>0.1324747554</v>
      </c>
      <c r="AN145" s="63">
        <f>VLOOKUP($D145,BW_17_Kreise!$B$7:$CC$410,Calc_Targetkreise!AN$5,FALSE)/1000/$G145</f>
        <v>0.1468853016</v>
      </c>
      <c r="AO145" s="61">
        <f>VLOOKUP(Calc_Targetkreise!$D145,EW_Erg_09_14_Kreise!$A$7:$BK$412,Calc_Targetkreise!AO$5,FALSE)/1000/$H145</f>
        <v>0.09860904794</v>
      </c>
      <c r="AP145" s="61">
        <f>VLOOKUP(Calc_Targetkreise!$D145,EW_Erg_09_14_Kreise!$A$7:$BK$412,Calc_Targetkreise!AP$5,FALSE)/1000/$H145</f>
        <v>0.0004321404456</v>
      </c>
      <c r="AQ145" s="61">
        <f t="shared" ref="AQ145:AR145" si="595">1-U145-Y145-AC145-AG145-AJ145-AN145</f>
        <v>0.03614832841</v>
      </c>
      <c r="AR145" s="61">
        <f t="shared" si="595"/>
        <v>0.07033085753</v>
      </c>
      <c r="AS145" s="61">
        <f t="shared" si="11"/>
        <v>0.1295323644</v>
      </c>
      <c r="AT145" s="63">
        <f>VLOOKUP($D145,BW_17_Kreise!$B$7:$CC$410,Calc_Targetkreise!AT$5,FALSE)/1000/$G145</f>
        <v>0.003211612739</v>
      </c>
      <c r="AU145" s="61">
        <f>VLOOKUP(Calc_Targetkreise!$D145,EW_Erg_09_14_Kreise!$A$7:$BK$412,Calc_Targetkreise!AU$5,FALSE)/1000/$H145</f>
        <v>0.007940580689</v>
      </c>
      <c r="AV145" s="62">
        <f>IF(AU145&lt;Master_sheet_Kriterien!$J$44,1,IF(AU145&lt;Master_sheet_Kriterien!$K$44,2,IF(AU145&lt;Master_sheet_Kriterien!$L$44,3,IF(AU145&lt;Master_sheet_Kriterien!$M$44,4,5))))</f>
        <v>1</v>
      </c>
      <c r="AW145" s="61">
        <f>VLOOKUP(Calc_Targetkreise!$D145,EW_Erg_09_14_Kreise!$A$7:$BK$412,Calc_Targetkreise!AW$5,FALSE)/1000/$H145</f>
        <v>0.004834571236</v>
      </c>
      <c r="AX145" s="61">
        <f>VLOOKUP($D145,EW_19_Kreise!$A$6:$CQ$406,Calc_Targetkreise!AX$5,FALSE)/1000/F145</f>
        <v>0.002958346482</v>
      </c>
      <c r="AY145" s="62">
        <f>IF(AX145&lt;Master_sheet_Kriterien!$J$56,1,IF(AX145&lt;Master_sheet_Kriterien!$K$56,2,IF(AX145&lt;Master_sheet_Kriterien!$L$56,3,IF(AX145&lt;Master_sheet_Kriterien!$M$56,4,5))))</f>
        <v>1</v>
      </c>
      <c r="AZ145" s="64">
        <f>VLOOKUP($D145,EW_19_Kreise!$A$6:$CQ$406,Calc_Targetkreise!AZ$5,FALSE)</f>
        <v>150</v>
      </c>
      <c r="BA145" s="62">
        <f>IF(AZ145&lt;Master_sheet_Kriterien!$J$57,1,IF(AZ145&lt;Master_sheet_Kriterien!$K$57,2,IF(AZ145&lt;Master_sheet_Kriterien!$L$57,3,IF(AZ145&lt;Master_sheet_Kriterien!$M$56,4,5))))</f>
        <v>1</v>
      </c>
      <c r="BB145" s="59">
        <f>VLOOKUP($D145,Struktur_daten_BW_2017!$B$7:$AH$452,Calc_Targetkreise!BB$5,FALSE)</f>
        <v>104.6</v>
      </c>
      <c r="BC145" s="62">
        <f>IF(BB145&lt;Master_sheet_Kriterien!$J$8,1,IF(BB145&lt;Master_sheet_Kriterien!$K$8,2,IF(BB145&lt;Master_sheet_Kriterien!$L$8,3,IF(BB145&lt;Master_sheet_Kriterien!$M$8,4,5))))</f>
        <v>1</v>
      </c>
      <c r="BD145" s="65">
        <f t="shared" si="12"/>
        <v>16.1987</v>
      </c>
      <c r="BE145" s="62">
        <f>IF(BD145&lt;Master_sheet_Kriterien!$J$10,1,IF(BD145&lt;Master_sheet_Kriterien!$K$10,2,IF(BD145&lt;Master_sheet_Kriterien!$L$10,3,IF(BD145&lt;Master_sheet_Kriterien!$M$10,4,5))))</f>
        <v>1</v>
      </c>
      <c r="BF145" s="65">
        <f>VLOOKUP($D145,Struktur_daten_BW_2017!$B$7:$AH$452,Calc_Targetkreise!BF$5,FALSE)</f>
        <v>7.3</v>
      </c>
      <c r="BG145" s="62">
        <f>IF(BF145&lt;Master_sheet_Kriterien!$J$12,1,IF(BF145&lt;Master_sheet_Kriterien!$K$12,2,IF(BF145&lt;Master_sheet_Kriterien!$L$12,3,IF(BF145&lt;Master_sheet_Kriterien!$M$12,4,5))))</f>
        <v>2</v>
      </c>
      <c r="BH145" s="65">
        <f>VLOOKUP($D145,Struktur_daten_BW_2017!$B$7:$AH$452,Calc_Targetkreise!BH$5,FALSE)</f>
        <v>10.5</v>
      </c>
      <c r="BI145" s="62">
        <f>IF(BH145&lt;Master_sheet_Kriterien!$J$14,1,IF(BH145&lt;Master_sheet_Kriterien!$K$14,2,IF(BH145&lt;Master_sheet_Kriterien!$L$14,3,IF(BH145&lt;Master_sheet_Kriterien!$M$14,4,5))))</f>
        <v>1</v>
      </c>
      <c r="BJ145" s="65">
        <f>VLOOKUP($D145,Struktur_daten_BW_2017!$B$7:$AH$452,Calc_Targetkreise!BJ$5,FALSE)</f>
        <v>35.5</v>
      </c>
      <c r="BK145" s="62">
        <f>IF(BJ145&lt;Master_sheet_Kriterien!$J$16,1,IF(BJ145&lt;Master_sheet_Kriterien!$K$16,2,IF(BJ145&lt;Master_sheet_Kriterien!$L$16,3,IF(BJ145&lt;Master_sheet_Kriterien!$M$16,4,5))))</f>
        <v>2</v>
      </c>
      <c r="BL145" s="65">
        <f>VLOOKUP($D145,Struktur_daten_BW_2017!$B$7:$AH$452,Calc_Targetkreise!BL$5,FALSE)</f>
        <v>18.2</v>
      </c>
      <c r="BM145" s="62">
        <f>IF(BL145&lt;Master_sheet_Kriterien!$J$18,1,IF(BL145&lt;Master_sheet_Kriterien!$K$18,2,IF(BL145&lt;Master_sheet_Kriterien!$L$18,3,IF(BL145&lt;Master_sheet_Kriterien!$M$18,4,5))))</f>
        <v>5</v>
      </c>
      <c r="BN145" s="65">
        <f>VLOOKUP($D145,Struktur_daten_BW_2017!$B$7:$AH$452,Calc_Targetkreise!BN$5,FALSE)</f>
        <v>13</v>
      </c>
      <c r="BO145" s="62">
        <f>IF(BN145&lt;Master_sheet_Kriterien!$J$20,1,IF(BN145&lt;Master_sheet_Kriterien!$K$20,2,IF(BN145&lt;Master_sheet_Kriterien!$L$20,3,IF(BN145&lt;Master_sheet_Kriterien!$M$20,4,5))))</f>
        <v>5</v>
      </c>
      <c r="BP145" s="59">
        <f>VLOOKUP($D145,Struktur_daten_BW_2017!$B$7:$AH$452,Calc_Targetkreise!BP$5,FALSE)</f>
        <v>19842</v>
      </c>
      <c r="BQ145" s="62">
        <f>IF(BP145&lt;Master_sheet_Kriterien!$J$38,1,IF(BP145&lt;Master_sheet_Kriterien!$K$38,2,IF(BP145&lt;Master_sheet_Kriterien!$L$38,3,IF(BP145&lt;Master_sheet_Kriterien!$M$38,4,5))))</f>
        <v>2</v>
      </c>
      <c r="BR145" s="65">
        <f>VLOOKUP($D145,Struktur_daten_BW_2017!$B$7:$AH$452,Calc_Targetkreise!BR$5,FALSE)</f>
        <v>28.2</v>
      </c>
      <c r="BS145" s="62">
        <f>IF(BR145&lt;Master_sheet_Kriterien!$J$24,1,IF(BR145&lt;Master_sheet_Kriterien!$K$24,2,IF(BR145&lt;Master_sheet_Kriterien!$L$24,3,IF(BR145&lt;Master_sheet_Kriterien!$M$24,4,5))))</f>
        <v>2</v>
      </c>
      <c r="BT145" s="65">
        <f>VLOOKUP($D145,Struktur_daten_BW_2017!$B$7:$AH$452,Calc_Targetkreise!BT$5,FALSE)</f>
        <v>14</v>
      </c>
      <c r="BU145" s="62">
        <f>IF(BT145&lt;Master_sheet_Kriterien!$J$26,1,IF(BT145&lt;Master_sheet_Kriterien!$K$26,2,IF(BT145&lt;Master_sheet_Kriterien!$L$26,3,IF(BT145&lt;Master_sheet_Kriterien!$M$26,4,5))))</f>
        <v>3</v>
      </c>
      <c r="BV145" s="65">
        <f t="shared" si="13"/>
        <v>3.1066</v>
      </c>
      <c r="BW145" s="62">
        <f>IF(BV145&lt;Master_sheet_Kriterien!$J$28,1,IF(BV145&lt;Master_sheet_Kriterien!$K$28,2,IF(BV145&lt;Master_sheet_Kriterien!$L$28,3,IF(BV145&lt;Master_sheet_Kriterien!$M$28,4,5))))</f>
        <v>1</v>
      </c>
      <c r="BX145" s="65">
        <f>VLOOKUP($D145,Struktur_daten_BW_2017!$B$7:$AH$452,Calc_Targetkreise!BX$5,FALSE)</f>
        <v>27.85714286</v>
      </c>
      <c r="BY145" s="62">
        <f>IF(BX145&lt;Master_sheet_Kriterien!$J$30,1,IF(BX145&lt;Master_sheet_Kriterien!$K$30,2,IF(BX145&lt;Master_sheet_Kriterien!$L$30,3,IF(BX145&lt;Master_sheet_Kriterien!$M$30,4,5))))</f>
        <v>4</v>
      </c>
      <c r="BZ145" s="65"/>
      <c r="CA145" s="62">
        <f>IF(BZ145&lt;Master_sheet_Kriterien!$J$32,1,IF(BZ145&lt;Master_sheet_Kriterien!$K$32,2,IF(BZ145&lt;Master_sheet_Kriterien!$L$32,3,IF(BZ145&lt;Master_sheet_Kriterien!$M$32,4,5))))</f>
        <v>1</v>
      </c>
      <c r="CB145" s="65"/>
      <c r="CC145" s="62">
        <f>IF(CB145&lt;Master_sheet_Kriterien!$J$34,1,IF(CB145&lt;Master_sheet_Kriterien!$K$34,2,IF(CB145&lt;Master_sheet_Kriterien!$L$34,3,IF(CB145&lt;Master_sheet_Kriterien!$M$34,4,5))))</f>
        <v>1</v>
      </c>
      <c r="CD145" s="65">
        <f>100-VLOOKUP($D145,Struktur_daten_BW_2017!$B$7:$AH$452,Calc_Targetkreise!CD$5,FALSE)</f>
        <v>36.3</v>
      </c>
      <c r="CE145" s="62">
        <f>IF(CD145&lt;Master_sheet_Kriterien!$J$40,1,IF(CD145&lt;Master_sheet_Kriterien!$K$40,2,IF(CD145&lt;Master_sheet_Kriterien!$L$40,3,IF(CD145&lt;Master_sheet_Kriterien!$M$40,4,5))))</f>
        <v>1</v>
      </c>
      <c r="CF145" s="61"/>
      <c r="CG145" s="59">
        <f>VLOOKUP($D145,EW_19_Kreise!$A$6:$CQ$406,Calc_Targetkreise!CG$5,FALSE)/1000</f>
        <v>93.123</v>
      </c>
      <c r="CH145" s="59">
        <f>VLOOKUP($D145,BW_17_Kreise!$B$7:$CC$410,Calc_Targetkreise!CH$5,FALSE)/1000</f>
        <v>94.38</v>
      </c>
      <c r="CI145" s="59">
        <f>VLOOKUP($D145,EW_Erg_09_14_Kreise!$A$10:$BK$412,Calc_Targetkreise!CI$5,FALSE)/1000</f>
        <v>96.421</v>
      </c>
      <c r="CJ145" s="59">
        <f>VLOOKUP($D145,EW_Erg_09_14_Kreise!$A$10:$BK$412,Calc_Targetkreise!CJ$5,FALSE)/1000</f>
        <v>98.938</v>
      </c>
      <c r="CK145" s="59">
        <f>VLOOKUP($D145,EW_Erg_09_14_Kreise!$A$10:$BK$412,Calc_Targetkreise!CK$5,FALSE)/1000</f>
        <v>33.174</v>
      </c>
      <c r="CL145" s="45"/>
      <c r="CM145" s="59">
        <f>VLOOKUP($D145,Struktur_daten_BW_2017!$B$7:$AH$452,Calc_Targetkreise!CM$5,FALSE)</f>
        <v>221.9</v>
      </c>
      <c r="CN145" s="66">
        <v>1.0</v>
      </c>
      <c r="CO145" s="67">
        <f t="shared" si="16"/>
        <v>0.004506534475</v>
      </c>
      <c r="CP145" s="62">
        <f>IF(CO145&lt;Master_sheet_Kriterien!$J$58,1,IF(CO145&lt;Master_sheet_Kriterien!$K$58,2,IF(CO145&lt;Master_sheet_Kriterien!$L$58,3,IF(CO145&lt;Master_sheet_Kriterien!$M$58,4,5))))</f>
        <v>1</v>
      </c>
      <c r="CQ145" s="66">
        <v>0.0</v>
      </c>
      <c r="CR145" s="67">
        <f t="shared" si="17"/>
        <v>0</v>
      </c>
      <c r="CS145" s="62">
        <f>IF(CR145&lt;Master_sheet_Kriterien!$J$59,1,IF(CR145&lt;Master_sheet_Kriterien!$K$59,2,IF(CR145&lt;Master_sheet_Kriterien!$L$59,3,IF(CR145&lt;Master_sheet_Kriterien!$M$59,4,5))))</f>
        <v>1</v>
      </c>
      <c r="CT145" s="66">
        <v>1.0</v>
      </c>
      <c r="CU145" s="44"/>
      <c r="CV145" s="66">
        <v>0.0</v>
      </c>
      <c r="CW145" s="68"/>
      <c r="CY145" s="31">
        <f t="shared" si="18"/>
        <v>6632</v>
      </c>
      <c r="DB145" s="76" t="str">
        <f t="shared" si="19"/>
        <v>Hersfeld-Rotenburg</v>
      </c>
      <c r="DC145" s="58">
        <f t="shared" si="20"/>
        <v>390</v>
      </c>
      <c r="DD145" s="77">
        <f t="shared" si="21"/>
        <v>110</v>
      </c>
      <c r="DE145" s="72">
        <f t="shared" si="22"/>
        <v>0.002958346482</v>
      </c>
      <c r="DG145" s="76" t="str">
        <f t="shared" si="23"/>
        <v>Hersfeld-Rotenburg</v>
      </c>
      <c r="DH145" s="58" t="str">
        <f t="shared" si="24"/>
        <v>#REF!</v>
      </c>
      <c r="DI145" s="75">
        <f t="shared" si="25"/>
        <v>104.0450653</v>
      </c>
      <c r="DJ145" s="78">
        <f t="shared" si="26"/>
        <v>0.002958346482</v>
      </c>
      <c r="DK145" s="75"/>
      <c r="DL145" s="75"/>
      <c r="DM145" s="75"/>
      <c r="DN145" s="75"/>
      <c r="DO145" s="75"/>
      <c r="DP145" s="44"/>
    </row>
    <row r="146" ht="16.5" customHeight="1">
      <c r="A146" s="58">
        <f t="shared" si="5"/>
        <v>250</v>
      </c>
      <c r="B146" s="58">
        <f t="shared" si="6"/>
        <v>145</v>
      </c>
      <c r="C146" s="58" t="s">
        <v>281</v>
      </c>
      <c r="D146" s="58">
        <v>6633.0</v>
      </c>
      <c r="E146" s="58" t="s">
        <v>304</v>
      </c>
      <c r="F146" s="59">
        <f>VLOOKUP($D146,EW_19_Kreise!$A$6:$CQ$406,Calc_Targetkreise!F$5,FALSE)/1000</f>
        <v>105.06</v>
      </c>
      <c r="G146" s="59">
        <f>VLOOKUP($D146,BW_17_Kreise!$B$7:$CC$410,Calc_Targetkreise!G$5,FALSE)/1000</f>
        <v>146.395</v>
      </c>
      <c r="H146" s="59">
        <f>VLOOKUP($D146,EW_Erg_09_14_Kreise!$A$10:$BK$412,Calc_Targetkreise!H$5,FALSE)/1000</f>
        <v>77.36</v>
      </c>
      <c r="I146" s="60">
        <f t="shared" ref="I146:K146" si="596">F146/CG146</f>
        <v>0.5572676593</v>
      </c>
      <c r="J146" s="60">
        <f t="shared" si="596"/>
        <v>0.7738233677</v>
      </c>
      <c r="K146" s="60">
        <f t="shared" si="596"/>
        <v>0.4054018646</v>
      </c>
      <c r="L146" s="61">
        <f t="shared" ref="L146:M146" si="597">1-(T146+X146)</f>
        <v>0.4849514563</v>
      </c>
      <c r="M146" s="61">
        <f t="shared" si="597"/>
        <v>0.3873151405</v>
      </c>
      <c r="N146" s="62">
        <f>IF(L146&lt;Master_sheet_Kriterien!$J$46,1,IF(L146&lt;Master_sheet_Kriterien!$K$46,2,IF(L146&lt;Master_sheet_Kriterien!$L$46,3,IF(L146&lt;Master_sheet_Kriterien!$M$46,4,5))))</f>
        <v>4</v>
      </c>
      <c r="O146" s="62">
        <f>IF(M146&lt;Master_sheet_Kriterien!$J$46,1,IF(M146&lt;Master_sheet_Kriterien!$K$46,2,IF(M146&lt;Master_sheet_Kriterien!$L$46,3,IF(M146&lt;Master_sheet_Kriterien!$M$46,4,5))))</f>
        <v>1</v>
      </c>
      <c r="P146" s="61">
        <f t="shared" ref="P146:Q146" si="598">1-(T146+AM146)</f>
        <v>0.6756996002</v>
      </c>
      <c r="Q146" s="61">
        <f t="shared" si="598"/>
        <v>0.6086751597</v>
      </c>
      <c r="R146" s="62">
        <f>IF(P146&lt;Master_sheet_Kriterien!$J$46,1,IF(P146&lt;Master_sheet_Kriterien!$K$46,2,IF(P146&lt;Master_sheet_Kriterien!$L$46,3,IF(P146&lt;Master_sheet_Kriterien!$M$46,4,5))))</f>
        <v>5</v>
      </c>
      <c r="S146" s="62">
        <f>IF(Q146&lt;Master_sheet_Kriterien!$J$46,1,IF(Q146&lt;Master_sheet_Kriterien!$K$46,2,IF(Q146&lt;Master_sheet_Kriterien!$L$46,3,IF(Q146&lt;Master_sheet_Kriterien!$M$46,4,5))))</f>
        <v>5</v>
      </c>
      <c r="T146" s="61">
        <f>VLOOKUP($D146,EW_19_Kreise!$A$6:$CQ$406,Calc_Targetkreise!T$5,FALSE)/1000/F146</f>
        <v>0.2289168094</v>
      </c>
      <c r="U146" s="63">
        <f>VLOOKUP($D146,BW_17_Kreise!$B$7:$CC$410,Calc_Targetkreise!U$5,FALSE)/1000/$G146</f>
        <v>0.2779398203</v>
      </c>
      <c r="V146" s="61">
        <f>VLOOKUP(Calc_Targetkreise!$D146,EW_Erg_09_14_Kreise!$A$7:$BK$412,Calc_Targetkreise!V$5,FALSE)/1000/$H146</f>
        <v>0.2523267839</v>
      </c>
      <c r="W146" s="61">
        <f>VLOOKUP(Calc_Targetkreise!$D146,EW_Erg_09_14_Kreise!$A$7:$BK$412,Calc_Targetkreise!W$5,FALSE)/1000/CK146</f>
        <v>0.3021124968</v>
      </c>
      <c r="X146" s="61">
        <f>VLOOKUP($D146,EW_19_Kreise!$A$6:$CQ$406,Calc_Targetkreise!X$5,FALSE)/1000/F146</f>
        <v>0.2861317342</v>
      </c>
      <c r="Y146" s="63">
        <f>VLOOKUP($D146,BW_17_Kreise!$B$7:$CC$410,Calc_Targetkreise!Y$5,FALSE)/1000/$G146</f>
        <v>0.3347450391</v>
      </c>
      <c r="Z146" s="61">
        <f>VLOOKUP(Calc_Targetkreise!$D146,EW_Erg_09_14_Kreise!$A$7:$BK$412,Calc_Targetkreise!Z$5,FALSE)/1000/$H146</f>
        <v>0.4118795243</v>
      </c>
      <c r="AA146" s="61">
        <f>VLOOKUP(Calc_Targetkreise!$D146,EW_Erg_09_14_Kreise!$A$7:$BK$412,Calc_Targetkreise!AA$5,FALSE)/1000/$H146</f>
        <v>0.3259307135</v>
      </c>
      <c r="AB146" s="61">
        <f>VLOOKUP($D146,EW_19_Kreise!$A$6:$CQ$406,Calc_Targetkreise!AB$5,FALSE)/1000/F146</f>
        <v>0.2028745479</v>
      </c>
      <c r="AC146" s="63">
        <f>VLOOKUP($D146,BW_17_Kreise!$B$7:$CC$410,Calc_Targetkreise!AC$5,FALSE)/1000/$G146</f>
        <v>0.07287134123</v>
      </c>
      <c r="AD146" s="61">
        <f>VLOOKUP(Calc_Targetkreise!$D146,EW_Erg_09_14_Kreise!$A$7:$BK$412,Calc_Targetkreise!AD$5,FALSE)/1000/$H146</f>
        <v>0.1064503619</v>
      </c>
      <c r="AE146" s="62">
        <f>IF(AC146&lt;Master_sheet_Kriterien!$J$54,1,IF(AC146&lt;Master_sheet_Kriterien!$K$54,2,IF(AC146&lt;Master_sheet_Kriterien!$L$54,3,IF(AC146&lt;Master_sheet_Kriterien!$M$54,4,5))))</f>
        <v>2</v>
      </c>
      <c r="AF146" s="61">
        <f>VLOOKUP(Calc_Targetkreise!$D146,EW_Erg_09_14_Kreise!$A$7:$BK$412,Calc_Targetkreise!AF$5,FALSE)/1000/$H146</f>
        <v>0.103270424</v>
      </c>
      <c r="AG146" s="63">
        <f>VLOOKUP($D146,BW_17_Kreise!$B$7:$CC$410,Calc_Targetkreise!AG$5,FALSE)/1000/$G146</f>
        <v>0.09048806312</v>
      </c>
      <c r="AH146" s="61">
        <f>VLOOKUP(Calc_Targetkreise!$D146,EW_Erg_09_14_Kreise!$A$7:$BK$412,Calc_Targetkreise!AH$5,FALSE)/1000/$H146</f>
        <v>0.02552998966</v>
      </c>
      <c r="AI146" s="61">
        <f>VLOOKUP(Calc_Targetkreise!$D146,EW_Erg_09_14_Kreise!$A$7:$BK$412,Calc_Targetkreise!AI$5,FALSE)/1000/$H146</f>
        <v>0.08659513961</v>
      </c>
      <c r="AJ146" s="63">
        <f>VLOOKUP($D146,BW_17_Kreise!$B$7:$CC$410,Calc_Targetkreise!AJ$5,FALSE)/1000/$G146</f>
        <v>0.07390962806</v>
      </c>
      <c r="AK146" s="61">
        <f>VLOOKUP(Calc_Targetkreise!$D146,EW_Erg_09_14_Kreise!$A$7:$BK$412,Calc_Targetkreise!AK$5,FALSE)/1000/$H146</f>
        <v>0.05107290589</v>
      </c>
      <c r="AL146" s="61">
        <f>VLOOKUP(Calc_Targetkreise!$D146,EW_Erg_09_14_Kreise!$A$7:$BK$412,Calc_Targetkreise!AL$5,FALSE)/1000/$H146</f>
        <v>0.03316959669</v>
      </c>
      <c r="AM146" s="61">
        <f>VLOOKUP($D146,EW_19_Kreise!$A$6:$CQ$406,Calc_Targetkreise!AM$5,FALSE)/1000/F146</f>
        <v>0.09538359033</v>
      </c>
      <c r="AN146" s="63">
        <f>VLOOKUP($D146,BW_17_Kreise!$B$7:$CC$410,Calc_Targetkreise!AN$5,FALSE)/1000/$G146</f>
        <v>0.11338502</v>
      </c>
      <c r="AO146" s="61">
        <f>VLOOKUP(Calc_Targetkreise!$D146,EW_Erg_09_14_Kreise!$A$7:$BK$412,Calc_Targetkreise!AO$5,FALSE)/1000/$H146</f>
        <v>0.09406670114</v>
      </c>
      <c r="AP146" s="61">
        <f>VLOOKUP(Calc_Targetkreise!$D146,EW_Erg_09_14_Kreise!$A$7:$BK$412,Calc_Targetkreise!AP$5,FALSE)/1000/$H146</f>
        <v>0.0001809720786</v>
      </c>
      <c r="AQ146" s="61">
        <f t="shared" ref="AQ146:AR146" si="599">1-U146-Y146-AC146-AG146-AJ146-AN146</f>
        <v>0.03666108815</v>
      </c>
      <c r="AR146" s="61">
        <f t="shared" si="599"/>
        <v>0.0586737332</v>
      </c>
      <c r="AS146" s="61">
        <f t="shared" si="11"/>
        <v>0.1487406573</v>
      </c>
      <c r="AT146" s="63">
        <f>VLOOKUP($D146,BW_17_Kreise!$B$7:$CC$410,Calc_Targetkreise!AT$5,FALSE)/1000/$G146</f>
        <v>0.003743297244</v>
      </c>
      <c r="AU146" s="61">
        <f>VLOOKUP(Calc_Targetkreise!$D146,EW_Erg_09_14_Kreise!$A$7:$BK$412,Calc_Targetkreise!AU$5,FALSE)/1000/$H146</f>
        <v>0.01032833506</v>
      </c>
      <c r="AV146" s="62">
        <f>IF(AU146&lt;Master_sheet_Kriterien!$J$44,1,IF(AU146&lt;Master_sheet_Kriterien!$K$44,2,IF(AU146&lt;Master_sheet_Kriterien!$L$44,3,IF(AU146&lt;Master_sheet_Kriterien!$M$44,4,5))))</f>
        <v>2</v>
      </c>
      <c r="AW146" s="61">
        <f>VLOOKUP(Calc_Targetkreise!$D146,EW_Erg_09_14_Kreise!$A$7:$BK$412,Calc_Targetkreise!AW$5,FALSE)/1000/$H146</f>
        <v>0.005597207859</v>
      </c>
      <c r="AX146" s="61">
        <f>VLOOKUP($D146,EW_19_Kreise!$A$6:$CQ$406,Calc_Targetkreise!AX$5,FALSE)/1000/F146</f>
        <v>0.00397867885</v>
      </c>
      <c r="AY146" s="62">
        <f>IF(AX146&lt;Master_sheet_Kriterien!$J$56,1,IF(AX146&lt;Master_sheet_Kriterien!$K$56,2,IF(AX146&lt;Master_sheet_Kriterien!$L$56,3,IF(AX146&lt;Master_sheet_Kriterien!$M$56,4,5))))</f>
        <v>2</v>
      </c>
      <c r="AZ146" s="64">
        <f>VLOOKUP($D146,EW_19_Kreise!$A$6:$CQ$406,Calc_Targetkreise!AZ$5,FALSE)</f>
        <v>418</v>
      </c>
      <c r="BA146" s="62">
        <f>IF(AZ146&lt;Master_sheet_Kriterien!$J$57,1,IF(AZ146&lt;Master_sheet_Kriterien!$K$57,2,IF(AZ146&lt;Master_sheet_Kriterien!$L$57,3,IF(AZ146&lt;Master_sheet_Kriterien!$M$56,4,5))))</f>
        <v>3</v>
      </c>
      <c r="BB146" s="59">
        <f>VLOOKUP($D146,Struktur_daten_BW_2017!$B$7:$AH$452,Calc_Targetkreise!BB$5,FALSE)</f>
        <v>182.5</v>
      </c>
      <c r="BC146" s="62">
        <f>IF(BB146&lt;Master_sheet_Kriterien!$J$8,1,IF(BB146&lt;Master_sheet_Kriterien!$K$8,2,IF(BB146&lt;Master_sheet_Kriterien!$L$8,3,IF(BB146&lt;Master_sheet_Kriterien!$M$8,4,5))))</f>
        <v>2</v>
      </c>
      <c r="BD146" s="65">
        <f t="shared" si="12"/>
        <v>21.2503</v>
      </c>
      <c r="BE146" s="62">
        <f>IF(BD146&lt;Master_sheet_Kriterien!$J$10,1,IF(BD146&lt;Master_sheet_Kriterien!$K$10,2,IF(BD146&lt;Master_sheet_Kriterien!$L$10,3,IF(BD146&lt;Master_sheet_Kriterien!$M$10,4,5))))</f>
        <v>2</v>
      </c>
      <c r="BF146" s="65">
        <f>VLOOKUP($D146,Struktur_daten_BW_2017!$B$7:$AH$452,Calc_Targetkreise!BF$5,FALSE)</f>
        <v>7.1</v>
      </c>
      <c r="BG146" s="62">
        <f>IF(BF146&lt;Master_sheet_Kriterien!$J$12,1,IF(BF146&lt;Master_sheet_Kriterien!$K$12,2,IF(BF146&lt;Master_sheet_Kriterien!$L$12,3,IF(BF146&lt;Master_sheet_Kriterien!$M$12,4,5))))</f>
        <v>1</v>
      </c>
      <c r="BH146" s="65">
        <f>VLOOKUP($D146,Struktur_daten_BW_2017!$B$7:$AH$452,Calc_Targetkreise!BH$5,FALSE)</f>
        <v>9.6</v>
      </c>
      <c r="BI146" s="62">
        <f>IF(BH146&lt;Master_sheet_Kriterien!$J$14,1,IF(BH146&lt;Master_sheet_Kriterien!$K$14,2,IF(BH146&lt;Master_sheet_Kriterien!$L$14,3,IF(BH146&lt;Master_sheet_Kriterien!$M$14,4,5))))</f>
        <v>1</v>
      </c>
      <c r="BJ146" s="65">
        <f>VLOOKUP($D146,Struktur_daten_BW_2017!$B$7:$AH$452,Calc_Targetkreise!BJ$5,FALSE)</f>
        <v>36.9</v>
      </c>
      <c r="BK146" s="62">
        <f>IF(BJ146&lt;Master_sheet_Kriterien!$J$16,1,IF(BJ146&lt;Master_sheet_Kriterien!$K$16,2,IF(BJ146&lt;Master_sheet_Kriterien!$L$16,3,IF(BJ146&lt;Master_sheet_Kriterien!$M$16,4,5))))</f>
        <v>4</v>
      </c>
      <c r="BL146" s="65">
        <f>VLOOKUP($D146,Struktur_daten_BW_2017!$B$7:$AH$452,Calc_Targetkreise!BL$5,FALSE)</f>
        <v>19.5</v>
      </c>
      <c r="BM146" s="62">
        <f>IF(BL146&lt;Master_sheet_Kriterien!$J$18,1,IF(BL146&lt;Master_sheet_Kriterien!$K$18,2,IF(BL146&lt;Master_sheet_Kriterien!$L$18,3,IF(BL146&lt;Master_sheet_Kriterien!$M$18,4,5))))</f>
        <v>5</v>
      </c>
      <c r="BN146" s="65">
        <f>VLOOKUP($D146,Struktur_daten_BW_2017!$B$7:$AH$452,Calc_Targetkreise!BN$5,FALSE)</f>
        <v>11.1</v>
      </c>
      <c r="BO146" s="62">
        <f>IF(BN146&lt;Master_sheet_Kriterien!$J$20,1,IF(BN146&lt;Master_sheet_Kriterien!$K$20,2,IF(BN146&lt;Master_sheet_Kriterien!$L$20,3,IF(BN146&lt;Master_sheet_Kriterien!$M$20,4,5))))</f>
        <v>4</v>
      </c>
      <c r="BP146" s="59">
        <f>VLOOKUP($D146,Struktur_daten_BW_2017!$B$7:$AH$452,Calc_Targetkreise!BP$5,FALSE)</f>
        <v>19633</v>
      </c>
      <c r="BQ146" s="62">
        <f>IF(BP146&lt;Master_sheet_Kriterien!$J$38,1,IF(BP146&lt;Master_sheet_Kriterien!$K$38,2,IF(BP146&lt;Master_sheet_Kriterien!$L$38,3,IF(BP146&lt;Master_sheet_Kriterien!$M$38,4,5))))</f>
        <v>2</v>
      </c>
      <c r="BR146" s="65">
        <f>VLOOKUP($D146,Struktur_daten_BW_2017!$B$7:$AH$452,Calc_Targetkreise!BR$5,FALSE)</f>
        <v>36.4</v>
      </c>
      <c r="BS146" s="62">
        <f>IF(BR146&lt;Master_sheet_Kriterien!$J$24,1,IF(BR146&lt;Master_sheet_Kriterien!$K$24,2,IF(BR146&lt;Master_sheet_Kriterien!$L$24,3,IF(BR146&lt;Master_sheet_Kriterien!$M$24,4,5))))</f>
        <v>3</v>
      </c>
      <c r="BT146" s="65">
        <f>VLOOKUP($D146,Struktur_daten_BW_2017!$B$7:$AH$452,Calc_Targetkreise!BT$5,FALSE)</f>
        <v>14</v>
      </c>
      <c r="BU146" s="62">
        <f>IF(BT146&lt;Master_sheet_Kriterien!$J$26,1,IF(BT146&lt;Master_sheet_Kriterien!$K$26,2,IF(BT146&lt;Master_sheet_Kriterien!$L$26,3,IF(BT146&lt;Master_sheet_Kriterien!$M$26,4,5))))</f>
        <v>3</v>
      </c>
      <c r="BV146" s="65">
        <f t="shared" si="13"/>
        <v>4.1902</v>
      </c>
      <c r="BW146" s="62">
        <f>IF(BV146&lt;Master_sheet_Kriterien!$J$28,1,IF(BV146&lt;Master_sheet_Kriterien!$K$28,2,IF(BV146&lt;Master_sheet_Kriterien!$L$28,3,IF(BV146&lt;Master_sheet_Kriterien!$M$28,4,5))))</f>
        <v>3</v>
      </c>
      <c r="BX146" s="65">
        <f>VLOOKUP($D146,Struktur_daten_BW_2017!$B$7:$AH$452,Calc_Targetkreise!BX$5,FALSE)</f>
        <v>35.71428571</v>
      </c>
      <c r="BY146" s="62">
        <f>IF(BX146&lt;Master_sheet_Kriterien!$J$30,1,IF(BX146&lt;Master_sheet_Kriterien!$K$30,2,IF(BX146&lt;Master_sheet_Kriterien!$L$30,3,IF(BX146&lt;Master_sheet_Kriterien!$M$30,4,5))))</f>
        <v>5</v>
      </c>
      <c r="BZ146" s="65"/>
      <c r="CA146" s="62">
        <f>IF(BZ146&lt;Master_sheet_Kriterien!$J$32,1,IF(BZ146&lt;Master_sheet_Kriterien!$K$32,2,IF(BZ146&lt;Master_sheet_Kriterien!$L$32,3,IF(BZ146&lt;Master_sheet_Kriterien!$M$32,4,5))))</f>
        <v>1</v>
      </c>
      <c r="CB146" s="65"/>
      <c r="CC146" s="62">
        <f>IF(CB146&lt;Master_sheet_Kriterien!$J$34,1,IF(CB146&lt;Master_sheet_Kriterien!$K$34,2,IF(CB146&lt;Master_sheet_Kriterien!$L$34,3,IF(CB146&lt;Master_sheet_Kriterien!$M$34,4,5))))</f>
        <v>1</v>
      </c>
      <c r="CD146" s="65">
        <f>100-VLOOKUP($D146,Struktur_daten_BW_2017!$B$7:$AH$452,Calc_Targetkreise!CD$5,FALSE)</f>
        <v>60.1</v>
      </c>
      <c r="CE146" s="62">
        <f>IF(CD146&lt;Master_sheet_Kriterien!$J$40,1,IF(CD146&lt;Master_sheet_Kriterien!$K$40,2,IF(CD146&lt;Master_sheet_Kriterien!$L$40,3,IF(CD146&lt;Master_sheet_Kriterien!$M$40,4,5))))</f>
        <v>4</v>
      </c>
      <c r="CF146" s="61"/>
      <c r="CG146" s="59">
        <f>VLOOKUP($D146,EW_19_Kreise!$A$6:$CQ$406,Calc_Targetkreise!CG$5,FALSE)/1000</f>
        <v>188.527</v>
      </c>
      <c r="CH146" s="59">
        <f>VLOOKUP($D146,BW_17_Kreise!$B$7:$CC$410,Calc_Targetkreise!CH$5,FALSE)/1000</f>
        <v>189.184</v>
      </c>
      <c r="CI146" s="59">
        <f>VLOOKUP($D146,EW_Erg_09_14_Kreise!$A$10:$BK$412,Calc_Targetkreise!CI$5,FALSE)/1000</f>
        <v>190.823</v>
      </c>
      <c r="CJ146" s="59">
        <f>VLOOKUP($D146,EW_Erg_09_14_Kreise!$A$10:$BK$412,Calc_Targetkreise!CJ$5,FALSE)/1000</f>
        <v>192.08</v>
      </c>
      <c r="CK146" s="59">
        <f>VLOOKUP($D146,EW_Erg_09_14_Kreise!$A$10:$BK$412,Calc_Targetkreise!CK$5,FALSE)/1000</f>
        <v>66.793</v>
      </c>
      <c r="CL146" s="45"/>
      <c r="CM146" s="59">
        <f>VLOOKUP($D146,Struktur_daten_BW_2017!$B$7:$AH$452,Calc_Targetkreise!CM$5,FALSE)</f>
        <v>299.3</v>
      </c>
      <c r="CN146" s="66">
        <v>5.0</v>
      </c>
      <c r="CO146" s="67">
        <f t="shared" si="16"/>
        <v>0.01670564651</v>
      </c>
      <c r="CP146" s="62">
        <f>IF(CO146&lt;Master_sheet_Kriterien!$J$58,1,IF(CO146&lt;Master_sheet_Kriterien!$K$58,2,IF(CO146&lt;Master_sheet_Kriterien!$L$58,3,IF(CO146&lt;Master_sheet_Kriterien!$M$58,4,5))))</f>
        <v>1</v>
      </c>
      <c r="CQ146" s="66">
        <v>4.0</v>
      </c>
      <c r="CR146" s="67">
        <f t="shared" si="17"/>
        <v>0.01336451721</v>
      </c>
      <c r="CS146" s="62">
        <f>IF(CR146&lt;Master_sheet_Kriterien!$J$59,1,IF(CR146&lt;Master_sheet_Kriterien!$K$59,2,IF(CR146&lt;Master_sheet_Kriterien!$L$59,3,IF(CR146&lt;Master_sheet_Kriterien!$M$59,4,5))))</f>
        <v>1</v>
      </c>
      <c r="CT146" s="66">
        <v>1.0</v>
      </c>
      <c r="CU146" s="44"/>
      <c r="CV146" s="66">
        <v>0.0</v>
      </c>
      <c r="CW146" s="68"/>
      <c r="CY146" s="31">
        <f t="shared" si="18"/>
        <v>6633</v>
      </c>
      <c r="DB146" s="76" t="str">
        <f t="shared" si="19"/>
        <v>Kassel</v>
      </c>
      <c r="DC146" s="58">
        <f t="shared" si="20"/>
        <v>250</v>
      </c>
      <c r="DD146" s="77">
        <f t="shared" si="21"/>
        <v>145</v>
      </c>
      <c r="DE146" s="72">
        <f t="shared" si="22"/>
        <v>0.00397867885</v>
      </c>
      <c r="DG146" s="76" t="str">
        <f t="shared" si="23"/>
        <v>Kassel</v>
      </c>
      <c r="DH146" s="58" t="str">
        <f t="shared" si="24"/>
        <v>#REF!</v>
      </c>
      <c r="DI146" s="75">
        <f t="shared" si="25"/>
        <v>139.1670565</v>
      </c>
      <c r="DJ146" s="78">
        <f t="shared" si="26"/>
        <v>0.00397867885</v>
      </c>
      <c r="DK146" s="75"/>
      <c r="DL146" s="75"/>
      <c r="DM146" s="75"/>
      <c r="DN146" s="75"/>
      <c r="DO146" s="75"/>
      <c r="DP146" s="44"/>
    </row>
    <row r="147" ht="16.5" customHeight="1">
      <c r="A147" s="58">
        <f t="shared" si="5"/>
        <v>316</v>
      </c>
      <c r="B147" s="58">
        <f t="shared" si="6"/>
        <v>132</v>
      </c>
      <c r="C147" s="58" t="s">
        <v>281</v>
      </c>
      <c r="D147" s="58">
        <v>6634.0</v>
      </c>
      <c r="E147" s="58" t="s">
        <v>305</v>
      </c>
      <c r="F147" s="59">
        <f>VLOOKUP($D147,EW_19_Kreise!$A$6:$CQ$406,Calc_Targetkreise!F$5,FALSE)/1000</f>
        <v>78.638</v>
      </c>
      <c r="G147" s="59">
        <f>VLOOKUP($D147,BW_17_Kreise!$B$7:$CC$410,Calc_Targetkreise!G$5,FALSE)/1000</f>
        <v>109.748</v>
      </c>
      <c r="H147" s="59">
        <f>VLOOKUP($D147,EW_Erg_09_14_Kreise!$A$10:$BK$412,Calc_Targetkreise!H$5,FALSE)/1000</f>
        <v>61.152</v>
      </c>
      <c r="I147" s="60">
        <f t="shared" ref="I147:K147" si="600">F147/CG147</f>
        <v>0.5523301141</v>
      </c>
      <c r="J147" s="60">
        <f t="shared" si="600"/>
        <v>0.7660221959</v>
      </c>
      <c r="K147" s="60">
        <f t="shared" si="600"/>
        <v>0.4215315259</v>
      </c>
      <c r="L147" s="61">
        <f t="shared" ref="L147:M147" si="601">1-(T147+X147)</f>
        <v>0.5021618047</v>
      </c>
      <c r="M147" s="61">
        <f t="shared" si="601"/>
        <v>0.3931643401</v>
      </c>
      <c r="N147" s="62">
        <f>IF(L147&lt;Master_sheet_Kriterien!$J$46,1,IF(L147&lt;Master_sheet_Kriterien!$K$46,2,IF(L147&lt;Master_sheet_Kriterien!$L$46,3,IF(L147&lt;Master_sheet_Kriterien!$M$46,4,5))))</f>
        <v>4</v>
      </c>
      <c r="O147" s="62">
        <f>IF(M147&lt;Master_sheet_Kriterien!$J$46,1,IF(M147&lt;Master_sheet_Kriterien!$K$46,2,IF(M147&lt;Master_sheet_Kriterien!$L$46,3,IF(M147&lt;Master_sheet_Kriterien!$M$46,4,5))))</f>
        <v>2</v>
      </c>
      <c r="P147" s="61">
        <f t="shared" ref="P147:Q147" si="602">1-(T147+AM147)</f>
        <v>0.6553701773</v>
      </c>
      <c r="Q147" s="61">
        <f t="shared" si="602"/>
        <v>0.5904162263</v>
      </c>
      <c r="R147" s="62">
        <f>IF(P147&lt;Master_sheet_Kriterien!$J$46,1,IF(P147&lt;Master_sheet_Kriterien!$K$46,2,IF(P147&lt;Master_sheet_Kriterien!$L$46,3,IF(P147&lt;Master_sheet_Kriterien!$M$46,4,5))))</f>
        <v>5</v>
      </c>
      <c r="S147" s="62">
        <f>IF(Q147&lt;Master_sheet_Kriterien!$J$46,1,IF(Q147&lt;Master_sheet_Kriterien!$K$46,2,IF(Q147&lt;Master_sheet_Kriterien!$L$46,3,IF(Q147&lt;Master_sheet_Kriterien!$M$46,4,5))))</f>
        <v>5</v>
      </c>
      <c r="T147" s="61">
        <f>VLOOKUP($D147,EW_19_Kreise!$A$6:$CQ$406,Calc_Targetkreise!T$5,FALSE)/1000/F147</f>
        <v>0.2339581373</v>
      </c>
      <c r="U147" s="63">
        <f>VLOOKUP($D147,BW_17_Kreise!$B$7:$CC$410,Calc_Targetkreise!U$5,FALSE)/1000/$G147</f>
        <v>0.2809071692</v>
      </c>
      <c r="V147" s="61">
        <f>VLOOKUP(Calc_Targetkreise!$D147,EW_Erg_09_14_Kreise!$A$7:$BK$412,Calc_Targetkreise!V$5,FALSE)/1000/$H147</f>
        <v>0.2585524594</v>
      </c>
      <c r="W147" s="61">
        <f>VLOOKUP(Calc_Targetkreise!$D147,EW_Erg_09_14_Kreise!$A$7:$BK$412,Calc_Targetkreise!W$5,FALSE)/1000/CK147</f>
        <v>0.2987359928</v>
      </c>
      <c r="X147" s="61">
        <f>VLOOKUP($D147,EW_19_Kreise!$A$6:$CQ$406,Calc_Targetkreise!X$5,FALSE)/1000/F147</f>
        <v>0.263880058</v>
      </c>
      <c r="Y147" s="63">
        <f>VLOOKUP($D147,BW_17_Kreise!$B$7:$CC$410,Calc_Targetkreise!Y$5,FALSE)/1000/$G147</f>
        <v>0.3259284907</v>
      </c>
      <c r="Z147" s="61">
        <f>VLOOKUP(Calc_Targetkreise!$D147,EW_Erg_09_14_Kreise!$A$7:$BK$412,Calc_Targetkreise!Z$5,FALSE)/1000/$H147</f>
        <v>0.4069041078</v>
      </c>
      <c r="AA147" s="61">
        <f>VLOOKUP(Calc_Targetkreise!$D147,EW_Erg_09_14_Kreise!$A$7:$BK$412,Calc_Targetkreise!AA$5,FALSE)/1000/$H147</f>
        <v>0.3414933281</v>
      </c>
      <c r="AB147" s="61">
        <f>VLOOKUP($D147,EW_19_Kreise!$A$6:$CQ$406,Calc_Targetkreise!AB$5,FALSE)/1000/F147</f>
        <v>0.1875174852</v>
      </c>
      <c r="AC147" s="63">
        <f>VLOOKUP($D147,BW_17_Kreise!$B$7:$CC$410,Calc_Targetkreise!AC$5,FALSE)/1000/$G147</f>
        <v>0.0655957284</v>
      </c>
      <c r="AD147" s="61">
        <f>VLOOKUP(Calc_Targetkreise!$D147,EW_Erg_09_14_Kreise!$A$7:$BK$412,Calc_Targetkreise!AD$5,FALSE)/1000/$H147</f>
        <v>0.1025477499</v>
      </c>
      <c r="AE147" s="62">
        <f>IF(AC147&lt;Master_sheet_Kriterien!$J$54,1,IF(AC147&lt;Master_sheet_Kriterien!$K$54,2,IF(AC147&lt;Master_sheet_Kriterien!$L$54,3,IF(AC147&lt;Master_sheet_Kriterien!$M$54,4,5))))</f>
        <v>2</v>
      </c>
      <c r="AF147" s="61">
        <f>VLOOKUP(Calc_Targetkreise!$D147,EW_Erg_09_14_Kreise!$A$7:$BK$412,Calc_Targetkreise!AF$5,FALSE)/1000/$H147</f>
        <v>0.09796899529</v>
      </c>
      <c r="AG147" s="63">
        <f>VLOOKUP($D147,BW_17_Kreise!$B$7:$CC$410,Calc_Targetkreise!AG$5,FALSE)/1000/$G147</f>
        <v>0.08954149506</v>
      </c>
      <c r="AH147" s="61">
        <f>VLOOKUP(Calc_Targetkreise!$D147,EW_Erg_09_14_Kreise!$A$7:$BK$412,Calc_Targetkreise!AH$5,FALSE)/1000/$H147</f>
        <v>0.03183869702</v>
      </c>
      <c r="AI147" s="61">
        <f>VLOOKUP(Calc_Targetkreise!$D147,EW_Erg_09_14_Kreise!$A$7:$BK$412,Calc_Targetkreise!AI$5,FALSE)/1000/$H147</f>
        <v>0.103986787</v>
      </c>
      <c r="AJ147" s="63">
        <f>VLOOKUP($D147,BW_17_Kreise!$B$7:$CC$410,Calc_Targetkreise!AJ$5,FALSE)/1000/$G147</f>
        <v>0.06442942013</v>
      </c>
      <c r="AK147" s="61">
        <f>VLOOKUP(Calc_Targetkreise!$D147,EW_Erg_09_14_Kreise!$A$7:$BK$412,Calc_Targetkreise!AK$5,FALSE)/1000/$H147</f>
        <v>0.0431547619</v>
      </c>
      <c r="AL147" s="61">
        <f>VLOOKUP(Calc_Targetkreise!$D147,EW_Erg_09_14_Kreise!$A$7:$BK$412,Calc_Targetkreise!AL$5,FALSE)/1000/$H147</f>
        <v>0.03291797488</v>
      </c>
      <c r="AM147" s="61">
        <f>VLOOKUP($D147,EW_19_Kreise!$A$6:$CQ$406,Calc_Targetkreise!AM$5,FALSE)/1000/F147</f>
        <v>0.1106716854</v>
      </c>
      <c r="AN147" s="63">
        <f>VLOOKUP($D147,BW_17_Kreise!$B$7:$CC$410,Calc_Targetkreise!AN$5,FALSE)/1000/$G147</f>
        <v>0.1286766046</v>
      </c>
      <c r="AO147" s="61">
        <f>VLOOKUP(Calc_Targetkreise!$D147,EW_Erg_09_14_Kreise!$A$7:$BK$412,Calc_Targetkreise!AO$5,FALSE)/1000/$H147</f>
        <v>0.08938383046</v>
      </c>
      <c r="AP147" s="61">
        <f>VLOOKUP(Calc_Targetkreise!$D147,EW_Erg_09_14_Kreise!$A$7:$BK$412,Calc_Targetkreise!AP$5,FALSE)/1000/$H147</f>
        <v>0.0001635269492</v>
      </c>
      <c r="AQ147" s="61">
        <f t="shared" ref="AQ147:AR147" si="603">1-U147-Y147-AC147-AG147-AJ147-AN147</f>
        <v>0.04492109196</v>
      </c>
      <c r="AR147" s="61">
        <f t="shared" si="603"/>
        <v>0.06761839351</v>
      </c>
      <c r="AS147" s="61">
        <f t="shared" si="11"/>
        <v>0.1247333949</v>
      </c>
      <c r="AT147" s="63">
        <f>VLOOKUP($D147,BW_17_Kreise!$B$7:$CC$410,Calc_Targetkreise!AT$5,FALSE)/1000/$G147</f>
        <v>0.003508036593</v>
      </c>
      <c r="AU147" s="61">
        <f>VLOOKUP(Calc_Targetkreise!$D147,EW_Erg_09_14_Kreise!$A$7:$BK$412,Calc_Targetkreise!AU$5,FALSE)/1000/$H147</f>
        <v>0.009222919937</v>
      </c>
      <c r="AV147" s="62">
        <f>IF(AU147&lt;Master_sheet_Kriterien!$J$44,1,IF(AU147&lt;Master_sheet_Kriterien!$K$44,2,IF(AU147&lt;Master_sheet_Kriterien!$L$44,3,IF(AU147&lt;Master_sheet_Kriterien!$M$44,4,5))))</f>
        <v>1</v>
      </c>
      <c r="AW147" s="61">
        <f>VLOOKUP(Calc_Targetkreise!$D147,EW_Erg_09_14_Kreise!$A$7:$BK$412,Calc_Targetkreise!AW$5,FALSE)/1000/$H147</f>
        <v>0.004840397698</v>
      </c>
      <c r="AX147" s="61">
        <f>VLOOKUP($D147,EW_19_Kreise!$A$6:$CQ$406,Calc_Targetkreise!AX$5,FALSE)/1000/F147</f>
        <v>0.003204557593</v>
      </c>
      <c r="AY147" s="62">
        <f>IF(AX147&lt;Master_sheet_Kriterien!$J$56,1,IF(AX147&lt;Master_sheet_Kriterien!$K$56,2,IF(AX147&lt;Master_sheet_Kriterien!$L$56,3,IF(AX147&lt;Master_sheet_Kriterien!$M$56,4,5))))</f>
        <v>2</v>
      </c>
      <c r="AZ147" s="64">
        <f>VLOOKUP($D147,EW_19_Kreise!$A$6:$CQ$406,Calc_Targetkreise!AZ$5,FALSE)</f>
        <v>252</v>
      </c>
      <c r="BA147" s="62">
        <f>IF(AZ147&lt;Master_sheet_Kriterien!$J$57,1,IF(AZ147&lt;Master_sheet_Kriterien!$K$57,2,IF(AZ147&lt;Master_sheet_Kriterien!$L$57,3,IF(AZ147&lt;Master_sheet_Kriterien!$M$56,4,5))))</f>
        <v>2</v>
      </c>
      <c r="BB147" s="59">
        <f>VLOOKUP($D147,Struktur_daten_BW_2017!$B$7:$AH$452,Calc_Targetkreise!BB$5,FALSE)</f>
        <v>104.9</v>
      </c>
      <c r="BC147" s="62">
        <f>IF(BB147&lt;Master_sheet_Kriterien!$J$8,1,IF(BB147&lt;Master_sheet_Kriterien!$K$8,2,IF(BB147&lt;Master_sheet_Kriterien!$L$8,3,IF(BB147&lt;Master_sheet_Kriterien!$M$8,4,5))))</f>
        <v>1</v>
      </c>
      <c r="BD147" s="65">
        <f t="shared" si="12"/>
        <v>18.0424</v>
      </c>
      <c r="BE147" s="62">
        <f>IF(BD147&lt;Master_sheet_Kriterien!$J$10,1,IF(BD147&lt;Master_sheet_Kriterien!$K$10,2,IF(BD147&lt;Master_sheet_Kriterien!$L$10,3,IF(BD147&lt;Master_sheet_Kriterien!$M$10,4,5))))</f>
        <v>1</v>
      </c>
      <c r="BF147" s="65">
        <f>VLOOKUP($D147,Struktur_daten_BW_2017!$B$7:$AH$452,Calc_Targetkreise!BF$5,FALSE)</f>
        <v>7.6</v>
      </c>
      <c r="BG147" s="62">
        <f>IF(BF147&lt;Master_sheet_Kriterien!$J$12,1,IF(BF147&lt;Master_sheet_Kriterien!$K$12,2,IF(BF147&lt;Master_sheet_Kriterien!$L$12,3,IF(BF147&lt;Master_sheet_Kriterien!$M$12,4,5))))</f>
        <v>2</v>
      </c>
      <c r="BH147" s="65">
        <f>VLOOKUP($D147,Struktur_daten_BW_2017!$B$7:$AH$452,Calc_Targetkreise!BH$5,FALSE)</f>
        <v>10.9</v>
      </c>
      <c r="BI147" s="62">
        <f>IF(BH147&lt;Master_sheet_Kriterien!$J$14,1,IF(BH147&lt;Master_sheet_Kriterien!$K$14,2,IF(BH147&lt;Master_sheet_Kriterien!$L$14,3,IF(BH147&lt;Master_sheet_Kriterien!$M$14,4,5))))</f>
        <v>2</v>
      </c>
      <c r="BJ147" s="65">
        <f>VLOOKUP($D147,Struktur_daten_BW_2017!$B$7:$AH$452,Calc_Targetkreise!BJ$5,FALSE)</f>
        <v>36.6</v>
      </c>
      <c r="BK147" s="62">
        <f>IF(BJ147&lt;Master_sheet_Kriterien!$J$16,1,IF(BJ147&lt;Master_sheet_Kriterien!$K$16,2,IF(BJ147&lt;Master_sheet_Kriterien!$L$16,3,IF(BJ147&lt;Master_sheet_Kriterien!$M$16,4,5))))</f>
        <v>4</v>
      </c>
      <c r="BL147" s="65">
        <f>VLOOKUP($D147,Struktur_daten_BW_2017!$B$7:$AH$452,Calc_Targetkreise!BL$5,FALSE)</f>
        <v>17.2</v>
      </c>
      <c r="BM147" s="62">
        <f>IF(BL147&lt;Master_sheet_Kriterien!$J$18,1,IF(BL147&lt;Master_sheet_Kriterien!$K$18,2,IF(BL147&lt;Master_sheet_Kriterien!$L$18,3,IF(BL147&lt;Master_sheet_Kriterien!$M$18,4,5))))</f>
        <v>4</v>
      </c>
      <c r="BN147" s="65">
        <f>VLOOKUP($D147,Struktur_daten_BW_2017!$B$7:$AH$452,Calc_Targetkreise!BN$5,FALSE)</f>
        <v>11.9</v>
      </c>
      <c r="BO147" s="62">
        <f>IF(BN147&lt;Master_sheet_Kriterien!$J$20,1,IF(BN147&lt;Master_sheet_Kriterien!$K$20,2,IF(BN147&lt;Master_sheet_Kriterien!$L$20,3,IF(BN147&lt;Master_sheet_Kriterien!$M$20,4,5))))</f>
        <v>5</v>
      </c>
      <c r="BP147" s="59">
        <f>VLOOKUP($D147,Struktur_daten_BW_2017!$B$7:$AH$452,Calc_Targetkreise!BP$5,FALSE)</f>
        <v>20606</v>
      </c>
      <c r="BQ147" s="62">
        <f>IF(BP147&lt;Master_sheet_Kriterien!$J$38,1,IF(BP147&lt;Master_sheet_Kriterien!$K$38,2,IF(BP147&lt;Master_sheet_Kriterien!$L$38,3,IF(BP147&lt;Master_sheet_Kriterien!$M$38,4,5))))</f>
        <v>3</v>
      </c>
      <c r="BR147" s="65">
        <f>VLOOKUP($D147,Struktur_daten_BW_2017!$B$7:$AH$452,Calc_Targetkreise!BR$5,FALSE)</f>
        <v>35.1</v>
      </c>
      <c r="BS147" s="62">
        <f>IF(BR147&lt;Master_sheet_Kriterien!$J$24,1,IF(BR147&lt;Master_sheet_Kriterien!$K$24,2,IF(BR147&lt;Master_sheet_Kriterien!$L$24,3,IF(BR147&lt;Master_sheet_Kriterien!$M$24,4,5))))</f>
        <v>3</v>
      </c>
      <c r="BT147" s="65">
        <f>VLOOKUP($D147,Struktur_daten_BW_2017!$B$7:$AH$452,Calc_Targetkreise!BT$5,FALSE)</f>
        <v>13.7</v>
      </c>
      <c r="BU147" s="62">
        <f>IF(BT147&lt;Master_sheet_Kriterien!$J$26,1,IF(BT147&lt;Master_sheet_Kriterien!$K$26,2,IF(BT147&lt;Master_sheet_Kriterien!$L$26,3,IF(BT147&lt;Master_sheet_Kriterien!$M$26,4,5))))</f>
        <v>3</v>
      </c>
      <c r="BV147" s="65">
        <f t="shared" si="13"/>
        <v>3.25238</v>
      </c>
      <c r="BW147" s="62">
        <f>IF(BV147&lt;Master_sheet_Kriterien!$J$28,1,IF(BV147&lt;Master_sheet_Kriterien!$K$28,2,IF(BV147&lt;Master_sheet_Kriterien!$L$28,3,IF(BV147&lt;Master_sheet_Kriterien!$M$28,4,5))))</f>
        <v>1</v>
      </c>
      <c r="BX147" s="65">
        <f>VLOOKUP($D147,Struktur_daten_BW_2017!$B$7:$AH$452,Calc_Targetkreise!BX$5,FALSE)</f>
        <v>24.08759124</v>
      </c>
      <c r="BY147" s="62">
        <f>IF(BX147&lt;Master_sheet_Kriterien!$J$30,1,IF(BX147&lt;Master_sheet_Kriterien!$K$30,2,IF(BX147&lt;Master_sheet_Kriterien!$L$30,3,IF(BX147&lt;Master_sheet_Kriterien!$M$30,4,5))))</f>
        <v>3</v>
      </c>
      <c r="BZ147" s="65"/>
      <c r="CA147" s="62">
        <f>IF(BZ147&lt;Master_sheet_Kriterien!$J$32,1,IF(BZ147&lt;Master_sheet_Kriterien!$K$32,2,IF(BZ147&lt;Master_sheet_Kriterien!$L$32,3,IF(BZ147&lt;Master_sheet_Kriterien!$M$32,4,5))))</f>
        <v>1</v>
      </c>
      <c r="CB147" s="65"/>
      <c r="CC147" s="62">
        <f>IF(CB147&lt;Master_sheet_Kriterien!$J$34,1,IF(CB147&lt;Master_sheet_Kriterien!$K$34,2,IF(CB147&lt;Master_sheet_Kriterien!$L$34,3,IF(CB147&lt;Master_sheet_Kriterien!$M$34,4,5))))</f>
        <v>1</v>
      </c>
      <c r="CD147" s="65">
        <f>100-VLOOKUP($D147,Struktur_daten_BW_2017!$B$7:$AH$452,Calc_Targetkreise!CD$5,FALSE)</f>
        <v>33.9</v>
      </c>
      <c r="CE147" s="62">
        <f>IF(CD147&lt;Master_sheet_Kriterien!$J$40,1,IF(CD147&lt;Master_sheet_Kriterien!$K$40,2,IF(CD147&lt;Master_sheet_Kriterien!$L$40,3,IF(CD147&lt;Master_sheet_Kriterien!$M$40,4,5))))</f>
        <v>1</v>
      </c>
      <c r="CF147" s="61"/>
      <c r="CG147" s="59">
        <f>VLOOKUP($D147,EW_19_Kreise!$A$6:$CQ$406,Calc_Targetkreise!CG$5,FALSE)/1000</f>
        <v>142.375</v>
      </c>
      <c r="CH147" s="59">
        <f>VLOOKUP($D147,BW_17_Kreise!$B$7:$CC$410,Calc_Targetkreise!CH$5,FALSE)/1000</f>
        <v>143.27</v>
      </c>
      <c r="CI147" s="59">
        <f>VLOOKUP($D147,EW_Erg_09_14_Kreise!$A$10:$BK$412,Calc_Targetkreise!CI$5,FALSE)/1000</f>
        <v>145.071</v>
      </c>
      <c r="CJ147" s="59">
        <f>VLOOKUP($D147,EW_Erg_09_14_Kreise!$A$10:$BK$412,Calc_Targetkreise!CJ$5,FALSE)/1000</f>
        <v>148.295</v>
      </c>
      <c r="CK147" s="59">
        <f>VLOOKUP($D147,EW_Erg_09_14_Kreise!$A$10:$BK$412,Calc_Targetkreise!CK$5,FALSE)/1000</f>
        <v>55.775</v>
      </c>
      <c r="CL147" s="45"/>
      <c r="CM147" s="59">
        <f>VLOOKUP($D147,Struktur_daten_BW_2017!$B$7:$AH$452,Calc_Targetkreise!CM$5,FALSE)</f>
        <v>237.4</v>
      </c>
      <c r="CN147" s="66">
        <v>2.0</v>
      </c>
      <c r="CO147" s="67">
        <f t="shared" si="16"/>
        <v>0.008424599832</v>
      </c>
      <c r="CP147" s="62">
        <f>IF(CO147&lt;Master_sheet_Kriterien!$J$58,1,IF(CO147&lt;Master_sheet_Kriterien!$K$58,2,IF(CO147&lt;Master_sheet_Kriterien!$L$58,3,IF(CO147&lt;Master_sheet_Kriterien!$M$58,4,5))))</f>
        <v>1</v>
      </c>
      <c r="CQ147" s="66">
        <v>0.0</v>
      </c>
      <c r="CR147" s="67">
        <f t="shared" si="17"/>
        <v>0</v>
      </c>
      <c r="CS147" s="62">
        <f>IF(CR147&lt;Master_sheet_Kriterien!$J$59,1,IF(CR147&lt;Master_sheet_Kriterien!$K$59,2,IF(CR147&lt;Master_sheet_Kriterien!$L$59,3,IF(CR147&lt;Master_sheet_Kriterien!$M$59,4,5))))</f>
        <v>1</v>
      </c>
      <c r="CT147" s="66">
        <v>2.0</v>
      </c>
      <c r="CU147" s="44"/>
      <c r="CV147" s="66">
        <v>0.0</v>
      </c>
      <c r="CW147" s="68"/>
      <c r="CY147" s="31">
        <f t="shared" si="18"/>
        <v>6634</v>
      </c>
      <c r="DB147" s="76" t="str">
        <f t="shared" si="19"/>
        <v>Schwalm-Eder-Kreis</v>
      </c>
      <c r="DC147" s="58">
        <f t="shared" si="20"/>
        <v>316</v>
      </c>
      <c r="DD147" s="77">
        <f t="shared" si="21"/>
        <v>132</v>
      </c>
      <c r="DE147" s="72">
        <f t="shared" si="22"/>
        <v>0.003204557593</v>
      </c>
      <c r="DG147" s="76" t="str">
        <f t="shared" si="23"/>
        <v>Schwalm-Eder-Kreis</v>
      </c>
      <c r="DH147" s="58" t="str">
        <f t="shared" si="24"/>
        <v>#REF!</v>
      </c>
      <c r="DI147" s="75">
        <f t="shared" si="25"/>
        <v>126.084246</v>
      </c>
      <c r="DJ147" s="78">
        <f t="shared" si="26"/>
        <v>0.003204557593</v>
      </c>
      <c r="DK147" s="75"/>
      <c r="DL147" s="75"/>
      <c r="DM147" s="75"/>
      <c r="DN147" s="75"/>
      <c r="DO147" s="75"/>
      <c r="DP147" s="44"/>
    </row>
    <row r="148" ht="16.5" customHeight="1">
      <c r="A148" s="58">
        <f t="shared" si="5"/>
        <v>351</v>
      </c>
      <c r="B148" s="58">
        <f t="shared" si="6"/>
        <v>126</v>
      </c>
      <c r="C148" s="58" t="s">
        <v>281</v>
      </c>
      <c r="D148" s="58">
        <v>6635.0</v>
      </c>
      <c r="E148" s="58" t="s">
        <v>306</v>
      </c>
      <c r="F148" s="59">
        <f>VLOOKUP($D148,EW_19_Kreise!$A$6:$CQ$406,Calc_Targetkreise!F$5,FALSE)/1000</f>
        <v>63.608</v>
      </c>
      <c r="G148" s="59">
        <f>VLOOKUP($D148,BW_17_Kreise!$B$7:$CC$410,Calc_Targetkreise!G$5,FALSE)/1000</f>
        <v>91.656</v>
      </c>
      <c r="H148" s="59">
        <f>VLOOKUP($D148,EW_Erg_09_14_Kreise!$A$10:$BK$412,Calc_Targetkreise!H$5,FALSE)/1000</f>
        <v>46.305</v>
      </c>
      <c r="I148" s="60">
        <f t="shared" ref="I148:K148" si="604">F148/CG148</f>
        <v>0.5171802586</v>
      </c>
      <c r="J148" s="60">
        <f t="shared" si="604"/>
        <v>0.7387799845</v>
      </c>
      <c r="K148" s="60">
        <f t="shared" si="604"/>
        <v>0.3673017736</v>
      </c>
      <c r="L148" s="61">
        <f t="shared" ref="L148:M148" si="605">1-(T148+X148)</f>
        <v>0.4894195699</v>
      </c>
      <c r="M148" s="61">
        <f t="shared" si="605"/>
        <v>0.4030396264</v>
      </c>
      <c r="N148" s="62">
        <f>IF(L148&lt;Master_sheet_Kriterien!$J$46,1,IF(L148&lt;Master_sheet_Kriterien!$K$46,2,IF(L148&lt;Master_sheet_Kriterien!$L$46,3,IF(L148&lt;Master_sheet_Kriterien!$M$46,4,5))))</f>
        <v>4</v>
      </c>
      <c r="O148" s="62">
        <f>IF(M148&lt;Master_sheet_Kriterien!$J$46,1,IF(M148&lt;Master_sheet_Kriterien!$K$46,2,IF(M148&lt;Master_sheet_Kriterien!$L$46,3,IF(M148&lt;Master_sheet_Kriterien!$M$46,4,5))))</f>
        <v>2</v>
      </c>
      <c r="P148" s="61">
        <f t="shared" ref="P148:Q148" si="606">1-(T148+AM148)</f>
        <v>0.6073292668</v>
      </c>
      <c r="Q148" s="61">
        <f t="shared" si="606"/>
        <v>0.5450488784</v>
      </c>
      <c r="R148" s="62">
        <f>IF(P148&lt;Master_sheet_Kriterien!$J$46,1,IF(P148&lt;Master_sheet_Kriterien!$K$46,2,IF(P148&lt;Master_sheet_Kriterien!$L$46,3,IF(P148&lt;Master_sheet_Kriterien!$M$46,4,5))))</f>
        <v>5</v>
      </c>
      <c r="S148" s="62">
        <f>IF(Q148&lt;Master_sheet_Kriterien!$J$46,1,IF(Q148&lt;Master_sheet_Kriterien!$K$46,2,IF(Q148&lt;Master_sheet_Kriterien!$L$46,3,IF(Q148&lt;Master_sheet_Kriterien!$M$46,4,5))))</f>
        <v>5</v>
      </c>
      <c r="T148" s="61">
        <f>VLOOKUP($D148,EW_19_Kreise!$A$6:$CQ$406,Calc_Targetkreise!T$5,FALSE)/1000/F148</f>
        <v>0.2907810338</v>
      </c>
      <c r="U148" s="63">
        <f>VLOOKUP($D148,BW_17_Kreise!$B$7:$CC$410,Calc_Targetkreise!U$5,FALSE)/1000/$G148</f>
        <v>0.3305839225</v>
      </c>
      <c r="V148" s="61">
        <f>VLOOKUP(Calc_Targetkreise!$D148,EW_Erg_09_14_Kreise!$A$7:$BK$412,Calc_Targetkreise!V$5,FALSE)/1000/$H148</f>
        <v>0.3296404276</v>
      </c>
      <c r="W148" s="61">
        <f>VLOOKUP(Calc_Targetkreise!$D148,EW_Erg_09_14_Kreise!$A$7:$BK$412,Calc_Targetkreise!W$5,FALSE)/1000/CK148</f>
        <v>0.37060739</v>
      </c>
      <c r="X148" s="61">
        <f>VLOOKUP($D148,EW_19_Kreise!$A$6:$CQ$406,Calc_Targetkreise!X$5,FALSE)/1000/F148</f>
        <v>0.2197993963</v>
      </c>
      <c r="Y148" s="63">
        <f>VLOOKUP($D148,BW_17_Kreise!$B$7:$CC$410,Calc_Targetkreise!Y$5,FALSE)/1000/$G148</f>
        <v>0.2663764511</v>
      </c>
      <c r="Z148" s="61">
        <f>VLOOKUP(Calc_Targetkreise!$D148,EW_Erg_09_14_Kreise!$A$7:$BK$412,Calc_Targetkreise!Z$5,FALSE)/1000/$H148</f>
        <v>0.3403952057</v>
      </c>
      <c r="AA148" s="61">
        <f>VLOOKUP(Calc_Targetkreise!$D148,EW_Erg_09_14_Kreise!$A$7:$BK$412,Calc_Targetkreise!AA$5,FALSE)/1000/$H148</f>
        <v>0.2689342404</v>
      </c>
      <c r="AB148" s="61">
        <f>VLOOKUP($D148,EW_19_Kreise!$A$6:$CQ$406,Calc_Targetkreise!AB$5,FALSE)/1000/F148</f>
        <v>0.1930889196</v>
      </c>
      <c r="AC148" s="63">
        <f>VLOOKUP($D148,BW_17_Kreise!$B$7:$CC$410,Calc_Targetkreise!AC$5,FALSE)/1000/$G148</f>
        <v>0.06815702191</v>
      </c>
      <c r="AD148" s="61">
        <f>VLOOKUP(Calc_Targetkreise!$D148,EW_Erg_09_14_Kreise!$A$7:$BK$412,Calc_Targetkreise!AD$5,FALSE)/1000/$H148</f>
        <v>0.09957887917</v>
      </c>
      <c r="AE148" s="62">
        <f>IF(AC148&lt;Master_sheet_Kriterien!$J$54,1,IF(AC148&lt;Master_sheet_Kriterien!$K$54,2,IF(AC148&lt;Master_sheet_Kriterien!$L$54,3,IF(AC148&lt;Master_sheet_Kriterien!$M$54,4,5))))</f>
        <v>2</v>
      </c>
      <c r="AF148" s="61">
        <f>VLOOKUP(Calc_Targetkreise!$D148,EW_Erg_09_14_Kreise!$A$7:$BK$412,Calc_Targetkreise!AF$5,FALSE)/1000/$H148</f>
        <v>0.1038764712</v>
      </c>
      <c r="AG148" s="63">
        <f>VLOOKUP($D148,BW_17_Kreise!$B$7:$CC$410,Calc_Targetkreise!AG$5,FALSE)/1000/$G148</f>
        <v>0.108776294</v>
      </c>
      <c r="AH148" s="61">
        <f>VLOOKUP(Calc_Targetkreise!$D148,EW_Erg_09_14_Kreise!$A$7:$BK$412,Calc_Targetkreise!AH$5,FALSE)/1000/$H148</f>
        <v>0.04342943527</v>
      </c>
      <c r="AI148" s="61">
        <f>VLOOKUP(Calc_Targetkreise!$D148,EW_Erg_09_14_Kreise!$A$7:$BK$412,Calc_Targetkreise!AI$5,FALSE)/1000/$H148</f>
        <v>0.1366591081</v>
      </c>
      <c r="AJ148" s="63">
        <f>VLOOKUP($D148,BW_17_Kreise!$B$7:$CC$410,Calc_Targetkreise!AJ$5,FALSE)/1000/$G148</f>
        <v>0.06701143406</v>
      </c>
      <c r="AK148" s="61">
        <f>VLOOKUP(Calc_Targetkreise!$D148,EW_Erg_09_14_Kreise!$A$7:$BK$412,Calc_Targetkreise!AK$5,FALSE)/1000/$H148</f>
        <v>0.04537306986</v>
      </c>
      <c r="AL148" s="61">
        <f>VLOOKUP(Calc_Targetkreise!$D148,EW_Erg_09_14_Kreise!$A$7:$BK$412,Calc_Targetkreise!AL$5,FALSE)/1000/$H148</f>
        <v>0.02805312601</v>
      </c>
      <c r="AM148" s="61">
        <f>VLOOKUP($D148,EW_19_Kreise!$A$6:$CQ$406,Calc_Targetkreise!AM$5,FALSE)/1000/F148</f>
        <v>0.1018896994</v>
      </c>
      <c r="AN148" s="63">
        <f>VLOOKUP($D148,BW_17_Kreise!$B$7:$CC$410,Calc_Targetkreise!AN$5,FALSE)/1000/$G148</f>
        <v>0.1243671991</v>
      </c>
      <c r="AO148" s="61">
        <f>VLOOKUP(Calc_Targetkreise!$D148,EW_Erg_09_14_Kreise!$A$7:$BK$412,Calc_Targetkreise!AO$5,FALSE)/1000/$H148</f>
        <v>0.07910592809</v>
      </c>
      <c r="AP148" s="61">
        <f>VLOOKUP(Calc_Targetkreise!$D148,EW_Erg_09_14_Kreise!$A$7:$BK$412,Calc_Targetkreise!AP$5,FALSE)/1000/$H148</f>
        <v>0.0001727675197</v>
      </c>
      <c r="AQ148" s="61">
        <f t="shared" ref="AQ148:AR148" si="607">1-U148-Y148-AC148-AG148-AJ148-AN148</f>
        <v>0.0347276774</v>
      </c>
      <c r="AR148" s="61">
        <f t="shared" si="607"/>
        <v>0.06247705431</v>
      </c>
      <c r="AS148" s="61">
        <f t="shared" si="11"/>
        <v>0.09169689681</v>
      </c>
      <c r="AT148" s="63">
        <f>VLOOKUP($D148,BW_17_Kreise!$B$7:$CC$410,Calc_Targetkreise!AT$5,FALSE)/1000/$G148</f>
        <v>0.003578598237</v>
      </c>
      <c r="AU148" s="61">
        <f>VLOOKUP(Calc_Targetkreise!$D148,EW_Erg_09_14_Kreise!$A$7:$BK$412,Calc_Targetkreise!AU$5,FALSE)/1000/$H148</f>
        <v>0.008703163805</v>
      </c>
      <c r="AV148" s="62">
        <f>IF(AU148&lt;Master_sheet_Kriterien!$J$44,1,IF(AU148&lt;Master_sheet_Kriterien!$K$44,2,IF(AU148&lt;Master_sheet_Kriterien!$L$44,3,IF(AU148&lt;Master_sheet_Kriterien!$M$44,4,5))))</f>
        <v>1</v>
      </c>
      <c r="AW148" s="61">
        <f>VLOOKUP(Calc_Targetkreise!$D148,EW_Erg_09_14_Kreise!$A$7:$BK$412,Calc_Targetkreise!AW$5,FALSE)/1000/$H148</f>
        <v>0.005226217471</v>
      </c>
      <c r="AX148" s="61">
        <f>VLOOKUP($D148,EW_19_Kreise!$A$6:$CQ$406,Calc_Targetkreise!AX$5,FALSE)/1000/F148</f>
        <v>0.003128537291</v>
      </c>
      <c r="AY148" s="62">
        <f>IF(AX148&lt;Master_sheet_Kriterien!$J$56,1,IF(AX148&lt;Master_sheet_Kriterien!$K$56,2,IF(AX148&lt;Master_sheet_Kriterien!$L$56,3,IF(AX148&lt;Master_sheet_Kriterien!$M$56,4,5))))</f>
        <v>2</v>
      </c>
      <c r="AZ148" s="64">
        <f>VLOOKUP($D148,EW_19_Kreise!$A$6:$CQ$406,Calc_Targetkreise!AZ$5,FALSE)</f>
        <v>199</v>
      </c>
      <c r="BA148" s="62">
        <f>IF(AZ148&lt;Master_sheet_Kriterien!$J$57,1,IF(AZ148&lt;Master_sheet_Kriterien!$K$57,2,IF(AZ148&lt;Master_sheet_Kriterien!$L$57,3,IF(AZ148&lt;Master_sheet_Kriterien!$M$56,4,5))))</f>
        <v>2</v>
      </c>
      <c r="BB148" s="59">
        <f>VLOOKUP($D148,Struktur_daten_BW_2017!$B$7:$AH$452,Calc_Targetkreise!BB$5,FALSE)</f>
        <v>108.5</v>
      </c>
      <c r="BC148" s="62">
        <f>IF(BB148&lt;Master_sheet_Kriterien!$J$8,1,IF(BB148&lt;Master_sheet_Kriterien!$K$8,2,IF(BB148&lt;Master_sheet_Kriterien!$L$8,3,IF(BB148&lt;Master_sheet_Kriterien!$M$8,4,5))))</f>
        <v>1</v>
      </c>
      <c r="BD148" s="65">
        <f t="shared" si="12"/>
        <v>17.625</v>
      </c>
      <c r="BE148" s="62">
        <f>IF(BD148&lt;Master_sheet_Kriterien!$J$10,1,IF(BD148&lt;Master_sheet_Kriterien!$K$10,2,IF(BD148&lt;Master_sheet_Kriterien!$L$10,3,IF(BD148&lt;Master_sheet_Kriterien!$M$10,4,5))))</f>
        <v>1</v>
      </c>
      <c r="BF148" s="65">
        <f>VLOOKUP($D148,Struktur_daten_BW_2017!$B$7:$AH$452,Calc_Targetkreise!BF$5,FALSE)</f>
        <v>7.5</v>
      </c>
      <c r="BG148" s="62">
        <f>IF(BF148&lt;Master_sheet_Kriterien!$J$12,1,IF(BF148&lt;Master_sheet_Kriterien!$K$12,2,IF(BF148&lt;Master_sheet_Kriterien!$L$12,3,IF(BF148&lt;Master_sheet_Kriterien!$M$12,4,5))))</f>
        <v>2</v>
      </c>
      <c r="BH148" s="65">
        <f>VLOOKUP($D148,Struktur_daten_BW_2017!$B$7:$AH$452,Calc_Targetkreise!BH$5,FALSE)</f>
        <v>10.3</v>
      </c>
      <c r="BI148" s="62">
        <f>IF(BH148&lt;Master_sheet_Kriterien!$J$14,1,IF(BH148&lt;Master_sheet_Kriterien!$K$14,2,IF(BH148&lt;Master_sheet_Kriterien!$L$14,3,IF(BH148&lt;Master_sheet_Kriterien!$M$14,4,5))))</f>
        <v>1</v>
      </c>
      <c r="BJ148" s="65">
        <f>VLOOKUP($D148,Struktur_daten_BW_2017!$B$7:$AH$452,Calc_Targetkreise!BJ$5,FALSE)</f>
        <v>36.2</v>
      </c>
      <c r="BK148" s="62">
        <f>IF(BJ148&lt;Master_sheet_Kriterien!$J$16,1,IF(BJ148&lt;Master_sheet_Kriterien!$K$16,2,IF(BJ148&lt;Master_sheet_Kriterien!$L$16,3,IF(BJ148&lt;Master_sheet_Kriterien!$M$16,4,5))))</f>
        <v>3</v>
      </c>
      <c r="BL148" s="65">
        <f>VLOOKUP($D148,Struktur_daten_BW_2017!$B$7:$AH$452,Calc_Targetkreise!BL$5,FALSE)</f>
        <v>18</v>
      </c>
      <c r="BM148" s="62">
        <f>IF(BL148&lt;Master_sheet_Kriterien!$J$18,1,IF(BL148&lt;Master_sheet_Kriterien!$K$18,2,IF(BL148&lt;Master_sheet_Kriterien!$L$18,3,IF(BL148&lt;Master_sheet_Kriterien!$M$18,4,5))))</f>
        <v>5</v>
      </c>
      <c r="BN148" s="65">
        <f>VLOOKUP($D148,Struktur_daten_BW_2017!$B$7:$AH$452,Calc_Targetkreise!BN$5,FALSE)</f>
        <v>12.4</v>
      </c>
      <c r="BO148" s="62">
        <f>IF(BN148&lt;Master_sheet_Kriterien!$J$20,1,IF(BN148&lt;Master_sheet_Kriterien!$K$20,2,IF(BN148&lt;Master_sheet_Kriterien!$L$20,3,IF(BN148&lt;Master_sheet_Kriterien!$M$20,4,5))))</f>
        <v>5</v>
      </c>
      <c r="BP148" s="59">
        <f>VLOOKUP($D148,Struktur_daten_BW_2017!$B$7:$AH$452,Calc_Targetkreise!BP$5,FALSE)</f>
        <v>21290</v>
      </c>
      <c r="BQ148" s="62">
        <f>IF(BP148&lt;Master_sheet_Kriterien!$J$38,1,IF(BP148&lt;Master_sheet_Kriterien!$K$38,2,IF(BP148&lt;Master_sheet_Kriterien!$L$38,3,IF(BP148&lt;Master_sheet_Kriterien!$M$38,4,5))))</f>
        <v>3</v>
      </c>
      <c r="BR148" s="65">
        <f>VLOOKUP($D148,Struktur_daten_BW_2017!$B$7:$AH$452,Calc_Targetkreise!BR$5,FALSE)</f>
        <v>28.8</v>
      </c>
      <c r="BS148" s="62">
        <f>IF(BR148&lt;Master_sheet_Kriterien!$J$24,1,IF(BR148&lt;Master_sheet_Kriterien!$K$24,2,IF(BR148&lt;Master_sheet_Kriterien!$L$24,3,IF(BR148&lt;Master_sheet_Kriterien!$M$24,4,5))))</f>
        <v>2</v>
      </c>
      <c r="BT148" s="65">
        <f>VLOOKUP($D148,Struktur_daten_BW_2017!$B$7:$AH$452,Calc_Targetkreise!BT$5,FALSE)</f>
        <v>12.2</v>
      </c>
      <c r="BU148" s="62">
        <f>IF(BT148&lt;Master_sheet_Kriterien!$J$26,1,IF(BT148&lt;Master_sheet_Kriterien!$K$26,2,IF(BT148&lt;Master_sheet_Kriterien!$L$26,3,IF(BT148&lt;Master_sheet_Kriterien!$M$26,4,5))))</f>
        <v>2</v>
      </c>
      <c r="BV148" s="65">
        <f t="shared" si="13"/>
        <v>2.867</v>
      </c>
      <c r="BW148" s="62">
        <f>IF(BV148&lt;Master_sheet_Kriterien!$J$28,1,IF(BV148&lt;Master_sheet_Kriterien!$K$28,2,IF(BV148&lt;Master_sheet_Kriterien!$L$28,3,IF(BV148&lt;Master_sheet_Kriterien!$M$28,4,5))))</f>
        <v>1</v>
      </c>
      <c r="BX148" s="65">
        <f>VLOOKUP($D148,Struktur_daten_BW_2017!$B$7:$AH$452,Calc_Targetkreise!BX$5,FALSE)</f>
        <v>22.13114754</v>
      </c>
      <c r="BY148" s="62">
        <f>IF(BX148&lt;Master_sheet_Kriterien!$J$30,1,IF(BX148&lt;Master_sheet_Kriterien!$K$30,2,IF(BX148&lt;Master_sheet_Kriterien!$L$30,3,IF(BX148&lt;Master_sheet_Kriterien!$M$30,4,5))))</f>
        <v>3</v>
      </c>
      <c r="BZ148" s="65"/>
      <c r="CA148" s="62">
        <f>IF(BZ148&lt;Master_sheet_Kriterien!$J$32,1,IF(BZ148&lt;Master_sheet_Kriterien!$K$32,2,IF(BZ148&lt;Master_sheet_Kriterien!$L$32,3,IF(BZ148&lt;Master_sheet_Kriterien!$M$32,4,5))))</f>
        <v>1</v>
      </c>
      <c r="CB148" s="65"/>
      <c r="CC148" s="62">
        <f>IF(CB148&lt;Master_sheet_Kriterien!$J$34,1,IF(CB148&lt;Master_sheet_Kriterien!$K$34,2,IF(CB148&lt;Master_sheet_Kriterien!$L$34,3,IF(CB148&lt;Master_sheet_Kriterien!$M$34,4,5))))</f>
        <v>1</v>
      </c>
      <c r="CD148" s="65">
        <f>100-VLOOKUP($D148,Struktur_daten_BW_2017!$B$7:$AH$452,Calc_Targetkreise!CD$5,FALSE)</f>
        <v>39</v>
      </c>
      <c r="CE148" s="62">
        <f>IF(CD148&lt;Master_sheet_Kriterien!$J$40,1,IF(CD148&lt;Master_sheet_Kriterien!$K$40,2,IF(CD148&lt;Master_sheet_Kriterien!$L$40,3,IF(CD148&lt;Master_sheet_Kriterien!$M$40,4,5))))</f>
        <v>1</v>
      </c>
      <c r="CF148" s="61"/>
      <c r="CG148" s="59">
        <f>VLOOKUP($D148,EW_19_Kreise!$A$6:$CQ$406,Calc_Targetkreise!CG$5,FALSE)/1000</f>
        <v>122.99</v>
      </c>
      <c r="CH148" s="59">
        <f>VLOOKUP($D148,BW_17_Kreise!$B$7:$CC$410,Calc_Targetkreise!CH$5,FALSE)/1000</f>
        <v>124.064</v>
      </c>
      <c r="CI148" s="59">
        <f>VLOOKUP($D148,EW_Erg_09_14_Kreise!$A$10:$BK$412,Calc_Targetkreise!CI$5,FALSE)/1000</f>
        <v>126.068</v>
      </c>
      <c r="CJ148" s="59">
        <f>VLOOKUP($D148,EW_Erg_09_14_Kreise!$A$10:$BK$412,Calc_Targetkreise!CJ$5,FALSE)/1000</f>
        <v>129.014</v>
      </c>
      <c r="CK148" s="59">
        <f>VLOOKUP($D148,EW_Erg_09_14_Kreise!$A$10:$BK$412,Calc_Targetkreise!CK$5,FALSE)/1000</f>
        <v>44.222</v>
      </c>
      <c r="CL148" s="45"/>
      <c r="CM148" s="59">
        <f>VLOOKUP($D148,Struktur_daten_BW_2017!$B$7:$AH$452,Calc_Targetkreise!CM$5,FALSE)</f>
        <v>235</v>
      </c>
      <c r="CN148" s="66">
        <v>2.0</v>
      </c>
      <c r="CO148" s="67">
        <f t="shared" si="16"/>
        <v>0.008510638298</v>
      </c>
      <c r="CP148" s="62">
        <f>IF(CO148&lt;Master_sheet_Kriterien!$J$58,1,IF(CO148&lt;Master_sheet_Kriterien!$K$58,2,IF(CO148&lt;Master_sheet_Kriterien!$L$58,3,IF(CO148&lt;Master_sheet_Kriterien!$M$58,4,5))))</f>
        <v>1</v>
      </c>
      <c r="CQ148" s="66">
        <v>2.0</v>
      </c>
      <c r="CR148" s="67">
        <f t="shared" si="17"/>
        <v>0.008510638298</v>
      </c>
      <c r="CS148" s="62">
        <f>IF(CR148&lt;Master_sheet_Kriterien!$J$59,1,IF(CR148&lt;Master_sheet_Kriterien!$K$59,2,IF(CR148&lt;Master_sheet_Kriterien!$L$59,3,IF(CR148&lt;Master_sheet_Kriterien!$M$59,4,5))))</f>
        <v>1</v>
      </c>
      <c r="CT148" s="66">
        <v>0.0</v>
      </c>
      <c r="CU148" s="44"/>
      <c r="CV148" s="66">
        <v>0.0</v>
      </c>
      <c r="CW148" s="68"/>
      <c r="CY148" s="31">
        <f t="shared" si="18"/>
        <v>6635</v>
      </c>
      <c r="DB148" s="76" t="str">
        <f t="shared" si="19"/>
        <v>Waldeck-Frankenberg</v>
      </c>
      <c r="DC148" s="58">
        <f t="shared" si="20"/>
        <v>351</v>
      </c>
      <c r="DD148" s="77">
        <f t="shared" si="21"/>
        <v>126</v>
      </c>
      <c r="DE148" s="72">
        <f t="shared" si="22"/>
        <v>0.003128537291</v>
      </c>
      <c r="DG148" s="76" t="str">
        <f t="shared" si="23"/>
        <v>Waldeck-Frankenberg</v>
      </c>
      <c r="DH148" s="58" t="str">
        <f t="shared" si="24"/>
        <v>#REF!</v>
      </c>
      <c r="DI148" s="75">
        <f t="shared" si="25"/>
        <v>120.0851064</v>
      </c>
      <c r="DJ148" s="78">
        <f t="shared" si="26"/>
        <v>0.003128537291</v>
      </c>
      <c r="DK148" s="75"/>
      <c r="DL148" s="75"/>
      <c r="DM148" s="75"/>
      <c r="DN148" s="75"/>
      <c r="DO148" s="75"/>
      <c r="DP148" s="44"/>
    </row>
    <row r="149" ht="16.5" customHeight="1">
      <c r="A149" s="58">
        <f t="shared" si="5"/>
        <v>379</v>
      </c>
      <c r="B149" s="58">
        <f t="shared" si="6"/>
        <v>118</v>
      </c>
      <c r="C149" s="58" t="s">
        <v>281</v>
      </c>
      <c r="D149" s="58">
        <v>6636.0</v>
      </c>
      <c r="E149" s="58" t="s">
        <v>307</v>
      </c>
      <c r="F149" s="59">
        <f>VLOOKUP($D149,EW_19_Kreise!$A$6:$CQ$406,Calc_Targetkreise!F$5,FALSE)/1000</f>
        <v>44.347</v>
      </c>
      <c r="G149" s="59">
        <f>VLOOKUP($D149,BW_17_Kreise!$B$7:$CC$410,Calc_Targetkreise!G$5,FALSE)/1000</f>
        <v>60.386</v>
      </c>
      <c r="H149" s="59">
        <f>VLOOKUP($D149,EW_Erg_09_14_Kreise!$A$10:$BK$412,Calc_Targetkreise!H$5,FALSE)/1000</f>
        <v>34.39</v>
      </c>
      <c r="I149" s="60">
        <f t="shared" ref="I149:K149" si="608">F149/CG149</f>
        <v>0.5481976859</v>
      </c>
      <c r="J149" s="60">
        <f t="shared" si="608"/>
        <v>0.7399156987</v>
      </c>
      <c r="K149" s="60">
        <f t="shared" si="608"/>
        <v>0.4141078438</v>
      </c>
      <c r="L149" s="61">
        <f t="shared" ref="L149:M149" si="609">1-(T149+X149)</f>
        <v>0.4835952827</v>
      </c>
      <c r="M149" s="61">
        <f t="shared" si="609"/>
        <v>0.3761136687</v>
      </c>
      <c r="N149" s="62">
        <f>IF(L149&lt;Master_sheet_Kriterien!$J$46,1,IF(L149&lt;Master_sheet_Kriterien!$K$46,2,IF(L149&lt;Master_sheet_Kriterien!$L$46,3,IF(L149&lt;Master_sheet_Kriterien!$M$46,4,5))))</f>
        <v>4</v>
      </c>
      <c r="O149" s="62">
        <f>IF(M149&lt;Master_sheet_Kriterien!$J$46,1,IF(M149&lt;Master_sheet_Kriterien!$K$46,2,IF(M149&lt;Master_sheet_Kriterien!$L$46,3,IF(M149&lt;Master_sheet_Kriterien!$M$46,4,5))))</f>
        <v>1</v>
      </c>
      <c r="P149" s="61">
        <f t="shared" ref="P149:Q149" si="610">1-(T149+AM149)</f>
        <v>0.6401560421</v>
      </c>
      <c r="Q149" s="61">
        <f t="shared" si="610"/>
        <v>0.600122545</v>
      </c>
      <c r="R149" s="62">
        <f>IF(P149&lt;Master_sheet_Kriterien!$J$46,1,IF(P149&lt;Master_sheet_Kriterien!$K$46,2,IF(P149&lt;Master_sheet_Kriterien!$L$46,3,IF(P149&lt;Master_sheet_Kriterien!$M$46,4,5))))</f>
        <v>5</v>
      </c>
      <c r="S149" s="62">
        <f>IF(Q149&lt;Master_sheet_Kriterien!$J$46,1,IF(Q149&lt;Master_sheet_Kriterien!$K$46,2,IF(Q149&lt;Master_sheet_Kriterien!$L$46,3,IF(Q149&lt;Master_sheet_Kriterien!$M$46,4,5))))</f>
        <v>5</v>
      </c>
      <c r="T149" s="61">
        <f>VLOOKUP($D149,EW_19_Kreise!$A$6:$CQ$406,Calc_Targetkreise!T$5,FALSE)/1000/F149</f>
        <v>0.2534106027</v>
      </c>
      <c r="U149" s="63">
        <f>VLOOKUP($D149,BW_17_Kreise!$B$7:$CC$410,Calc_Targetkreise!U$5,FALSE)/1000/$G149</f>
        <v>0.2874176134</v>
      </c>
      <c r="V149" s="61">
        <f>VLOOKUP(Calc_Targetkreise!$D149,EW_Erg_09_14_Kreise!$A$7:$BK$412,Calc_Targetkreise!V$5,FALSE)/1000/$H149</f>
        <v>0.2787147427</v>
      </c>
      <c r="W149" s="61">
        <f>VLOOKUP(Calc_Targetkreise!$D149,EW_Erg_09_14_Kreise!$A$7:$BK$412,Calc_Targetkreise!W$5,FALSE)/1000/CK149</f>
        <v>0.3310175725</v>
      </c>
      <c r="X149" s="61">
        <f>VLOOKUP($D149,EW_19_Kreise!$A$6:$CQ$406,Calc_Targetkreise!X$5,FALSE)/1000/F149</f>
        <v>0.2629941146</v>
      </c>
      <c r="Y149" s="63">
        <f>VLOOKUP($D149,BW_17_Kreise!$B$7:$CC$410,Calc_Targetkreise!Y$5,FALSE)/1000/$G149</f>
        <v>0.3364687179</v>
      </c>
      <c r="Z149" s="61">
        <f>VLOOKUP(Calc_Targetkreise!$D149,EW_Erg_09_14_Kreise!$A$7:$BK$412,Calc_Targetkreise!Z$5,FALSE)/1000/$H149</f>
        <v>0.3990694969</v>
      </c>
      <c r="AA149" s="61">
        <f>VLOOKUP(Calc_Targetkreise!$D149,EW_Erg_09_14_Kreise!$A$7:$BK$412,Calc_Targetkreise!AA$5,FALSE)/1000/$H149</f>
        <v>0.3600174469</v>
      </c>
      <c r="AB149" s="61">
        <f>VLOOKUP($D149,EW_19_Kreise!$A$6:$CQ$406,Calc_Targetkreise!AB$5,FALSE)/1000/F149</f>
        <v>0.1755924865</v>
      </c>
      <c r="AC149" s="63">
        <f>VLOOKUP($D149,BW_17_Kreise!$B$7:$CC$410,Calc_Targetkreise!AC$5,FALSE)/1000/$G149</f>
        <v>0.06980094724</v>
      </c>
      <c r="AD149" s="61">
        <f>VLOOKUP(Calc_Targetkreise!$D149,EW_Erg_09_14_Kreise!$A$7:$BK$412,Calc_Targetkreise!AD$5,FALSE)/1000/$H149</f>
        <v>0.09703402152</v>
      </c>
      <c r="AE149" s="62">
        <f>IF(AC149&lt;Master_sheet_Kriterien!$J$54,1,IF(AC149&lt;Master_sheet_Kriterien!$K$54,2,IF(AC149&lt;Master_sheet_Kriterien!$L$54,3,IF(AC149&lt;Master_sheet_Kriterien!$M$54,4,5))))</f>
        <v>2</v>
      </c>
      <c r="AF149" s="61">
        <f>VLOOKUP(Calc_Targetkreise!$D149,EW_Erg_09_14_Kreise!$A$7:$BK$412,Calc_Targetkreise!AF$5,FALSE)/1000/$H149</f>
        <v>0.09549287584</v>
      </c>
      <c r="AG149" s="63">
        <f>VLOOKUP($D149,BW_17_Kreise!$B$7:$CC$410,Calc_Targetkreise!AG$5,FALSE)/1000/$G149</f>
        <v>0.0803828702</v>
      </c>
      <c r="AH149" s="61">
        <f>VLOOKUP(Calc_Targetkreise!$D149,EW_Erg_09_14_Kreise!$A$7:$BK$412,Calc_Targetkreise!AH$5,FALSE)/1000/$H149</f>
        <v>0.02750799651</v>
      </c>
      <c r="AI149" s="61">
        <f>VLOOKUP(Calc_Targetkreise!$D149,EW_Erg_09_14_Kreise!$A$7:$BK$412,Calc_Targetkreise!AI$5,FALSE)/1000/$H149</f>
        <v>0.1018610061</v>
      </c>
      <c r="AJ149" s="63">
        <f>VLOOKUP($D149,BW_17_Kreise!$B$7:$CC$410,Calc_Targetkreise!AJ$5,FALSE)/1000/$G149</f>
        <v>0.07395753983</v>
      </c>
      <c r="AK149" s="61">
        <f>VLOOKUP(Calc_Targetkreise!$D149,EW_Erg_09_14_Kreise!$A$7:$BK$412,Calc_Targetkreise!AK$5,FALSE)/1000/$H149</f>
        <v>0.05364931666</v>
      </c>
      <c r="AL149" s="61">
        <f>VLOOKUP(Calc_Targetkreise!$D149,EW_Erg_09_14_Kreise!$A$7:$BK$412,Calc_Targetkreise!AL$5,FALSE)/1000/$H149</f>
        <v>0.04065135214</v>
      </c>
      <c r="AM149" s="61">
        <f>VLOOKUP($D149,EW_19_Kreise!$A$6:$CQ$406,Calc_Targetkreise!AM$5,FALSE)/1000/F149</f>
        <v>0.1064333551</v>
      </c>
      <c r="AN149" s="63">
        <f>VLOOKUP($D149,BW_17_Kreise!$B$7:$CC$410,Calc_Targetkreise!AN$5,FALSE)/1000/$G149</f>
        <v>0.1124598417</v>
      </c>
      <c r="AO149" s="61">
        <f>VLOOKUP(Calc_Targetkreise!$D149,EW_Erg_09_14_Kreise!$A$7:$BK$412,Calc_Targetkreise!AO$5,FALSE)/1000/$H149</f>
        <v>0.08711834836</v>
      </c>
      <c r="AP149" s="61">
        <f>VLOOKUP(Calc_Targetkreise!$D149,EW_Erg_09_14_Kreise!$A$7:$BK$412,Calc_Targetkreise!AP$5,FALSE)/1000/$H149</f>
        <v>0.0002326257633</v>
      </c>
      <c r="AQ149" s="61">
        <f t="shared" ref="AQ149:AR149" si="611">1-U149-Y149-AC149-AG149-AJ149-AN149</f>
        <v>0.03951246978</v>
      </c>
      <c r="AR149" s="61">
        <f t="shared" si="611"/>
        <v>0.05690607735</v>
      </c>
      <c r="AS149" s="61">
        <f t="shared" si="11"/>
        <v>0.07072712069</v>
      </c>
      <c r="AT149" s="63">
        <f>VLOOKUP($D149,BW_17_Kreise!$B$7:$CC$410,Calc_Targetkreise!AT$5,FALSE)/1000/$G149</f>
        <v>0.003361706356</v>
      </c>
      <c r="AU149" s="61">
        <f>VLOOKUP(Calc_Targetkreise!$D149,EW_Erg_09_14_Kreise!$A$7:$BK$412,Calc_Targetkreise!AU$5,FALSE)/1000/$H149</f>
        <v>0.008956091887</v>
      </c>
      <c r="AV149" s="62">
        <f>IF(AU149&lt;Master_sheet_Kriterien!$J$44,1,IF(AU149&lt;Master_sheet_Kriterien!$K$44,2,IF(AU149&lt;Master_sheet_Kriterien!$L$44,3,IF(AU149&lt;Master_sheet_Kriterien!$M$44,4,5))))</f>
        <v>1</v>
      </c>
      <c r="AW149" s="61">
        <f>VLOOKUP(Calc_Targetkreise!$D149,EW_Erg_09_14_Kreise!$A$7:$BK$412,Calc_Targetkreise!AW$5,FALSE)/1000/$H149</f>
        <v>0.004739749927</v>
      </c>
      <c r="AX149" s="61">
        <f>VLOOKUP($D149,EW_19_Kreise!$A$6:$CQ$406,Calc_Targetkreise!AX$5,FALSE)/1000/F149</f>
        <v>0.003495163145</v>
      </c>
      <c r="AY149" s="62">
        <f>IF(AX149&lt;Master_sheet_Kriterien!$J$56,1,IF(AX149&lt;Master_sheet_Kriterien!$K$56,2,IF(AX149&lt;Master_sheet_Kriterien!$L$56,3,IF(AX149&lt;Master_sheet_Kriterien!$M$56,4,5))))</f>
        <v>2</v>
      </c>
      <c r="AZ149" s="64">
        <f>VLOOKUP($D149,EW_19_Kreise!$A$6:$CQ$406,Calc_Targetkreise!AZ$5,FALSE)</f>
        <v>155</v>
      </c>
      <c r="BA149" s="62">
        <f>IF(AZ149&lt;Master_sheet_Kriterien!$J$57,1,IF(AZ149&lt;Master_sheet_Kriterien!$K$57,2,IF(AZ149&lt;Master_sheet_Kriterien!$L$57,3,IF(AZ149&lt;Master_sheet_Kriterien!$M$56,4,5))))</f>
        <v>1</v>
      </c>
      <c r="BB149" s="59">
        <f>VLOOKUP($D149,Struktur_daten_BW_2017!$B$7:$AH$452,Calc_Targetkreise!BB$5,FALSE)</f>
        <v>104.6</v>
      </c>
      <c r="BC149" s="62">
        <f>IF(BB149&lt;Master_sheet_Kriterien!$J$8,1,IF(BB149&lt;Master_sheet_Kriterien!$K$8,2,IF(BB149&lt;Master_sheet_Kriterien!$L$8,3,IF(BB149&lt;Master_sheet_Kriterien!$M$8,4,5))))</f>
        <v>1</v>
      </c>
      <c r="BD149" s="65">
        <f t="shared" si="12"/>
        <v>16.1987</v>
      </c>
      <c r="BE149" s="62">
        <f>IF(BD149&lt;Master_sheet_Kriterien!$J$10,1,IF(BD149&lt;Master_sheet_Kriterien!$K$10,2,IF(BD149&lt;Master_sheet_Kriterien!$L$10,3,IF(BD149&lt;Master_sheet_Kriterien!$M$10,4,5))))</f>
        <v>1</v>
      </c>
      <c r="BF149" s="65">
        <f>VLOOKUP($D149,Struktur_daten_BW_2017!$B$7:$AH$452,Calc_Targetkreise!BF$5,FALSE)</f>
        <v>7.3</v>
      </c>
      <c r="BG149" s="62">
        <f>IF(BF149&lt;Master_sheet_Kriterien!$J$12,1,IF(BF149&lt;Master_sheet_Kriterien!$K$12,2,IF(BF149&lt;Master_sheet_Kriterien!$L$12,3,IF(BF149&lt;Master_sheet_Kriterien!$M$12,4,5))))</f>
        <v>2</v>
      </c>
      <c r="BH149" s="65">
        <f>VLOOKUP($D149,Struktur_daten_BW_2017!$B$7:$AH$452,Calc_Targetkreise!BH$5,FALSE)</f>
        <v>10.5</v>
      </c>
      <c r="BI149" s="62">
        <f>IF(BH149&lt;Master_sheet_Kriterien!$J$14,1,IF(BH149&lt;Master_sheet_Kriterien!$K$14,2,IF(BH149&lt;Master_sheet_Kriterien!$L$14,3,IF(BH149&lt;Master_sheet_Kriterien!$M$14,4,5))))</f>
        <v>1</v>
      </c>
      <c r="BJ149" s="65">
        <f>VLOOKUP($D149,Struktur_daten_BW_2017!$B$7:$AH$452,Calc_Targetkreise!BJ$5,FALSE)</f>
        <v>35.5</v>
      </c>
      <c r="BK149" s="62">
        <f>IF(BJ149&lt;Master_sheet_Kriterien!$J$16,1,IF(BJ149&lt;Master_sheet_Kriterien!$K$16,2,IF(BJ149&lt;Master_sheet_Kriterien!$L$16,3,IF(BJ149&lt;Master_sheet_Kriterien!$M$16,4,5))))</f>
        <v>2</v>
      </c>
      <c r="BL149" s="65">
        <f>VLOOKUP($D149,Struktur_daten_BW_2017!$B$7:$AH$452,Calc_Targetkreise!BL$5,FALSE)</f>
        <v>18.2</v>
      </c>
      <c r="BM149" s="62">
        <f>IF(BL149&lt;Master_sheet_Kriterien!$J$18,1,IF(BL149&lt;Master_sheet_Kriterien!$K$18,2,IF(BL149&lt;Master_sheet_Kriterien!$L$18,3,IF(BL149&lt;Master_sheet_Kriterien!$M$18,4,5))))</f>
        <v>5</v>
      </c>
      <c r="BN149" s="65">
        <f>VLOOKUP($D149,Struktur_daten_BW_2017!$B$7:$AH$452,Calc_Targetkreise!BN$5,FALSE)</f>
        <v>13</v>
      </c>
      <c r="BO149" s="62">
        <f>IF(BN149&lt;Master_sheet_Kriterien!$J$20,1,IF(BN149&lt;Master_sheet_Kriterien!$K$20,2,IF(BN149&lt;Master_sheet_Kriterien!$L$20,3,IF(BN149&lt;Master_sheet_Kriterien!$M$20,4,5))))</f>
        <v>5</v>
      </c>
      <c r="BP149" s="59">
        <f>VLOOKUP($D149,Struktur_daten_BW_2017!$B$7:$AH$452,Calc_Targetkreise!BP$5,FALSE)</f>
        <v>19842</v>
      </c>
      <c r="BQ149" s="62">
        <f>IF(BP149&lt;Master_sheet_Kriterien!$J$38,1,IF(BP149&lt;Master_sheet_Kriterien!$K$38,2,IF(BP149&lt;Master_sheet_Kriterien!$L$38,3,IF(BP149&lt;Master_sheet_Kriterien!$M$38,4,5))))</f>
        <v>2</v>
      </c>
      <c r="BR149" s="65">
        <f>VLOOKUP($D149,Struktur_daten_BW_2017!$B$7:$AH$452,Calc_Targetkreise!BR$5,FALSE)</f>
        <v>28.2</v>
      </c>
      <c r="BS149" s="62">
        <f>IF(BR149&lt;Master_sheet_Kriterien!$J$24,1,IF(BR149&lt;Master_sheet_Kriterien!$K$24,2,IF(BR149&lt;Master_sheet_Kriterien!$L$24,3,IF(BR149&lt;Master_sheet_Kriterien!$M$24,4,5))))</f>
        <v>2</v>
      </c>
      <c r="BT149" s="65">
        <f>VLOOKUP($D149,Struktur_daten_BW_2017!$B$7:$AH$452,Calc_Targetkreise!BT$5,FALSE)</f>
        <v>14</v>
      </c>
      <c r="BU149" s="62">
        <f>IF(BT149&lt;Master_sheet_Kriterien!$J$26,1,IF(BT149&lt;Master_sheet_Kriterien!$K$26,2,IF(BT149&lt;Master_sheet_Kriterien!$L$26,3,IF(BT149&lt;Master_sheet_Kriterien!$M$26,4,5))))</f>
        <v>3</v>
      </c>
      <c r="BV149" s="65">
        <f t="shared" si="13"/>
        <v>3.1066</v>
      </c>
      <c r="BW149" s="62">
        <f>IF(BV149&lt;Master_sheet_Kriterien!$J$28,1,IF(BV149&lt;Master_sheet_Kriterien!$K$28,2,IF(BV149&lt;Master_sheet_Kriterien!$L$28,3,IF(BV149&lt;Master_sheet_Kriterien!$M$28,4,5))))</f>
        <v>1</v>
      </c>
      <c r="BX149" s="65">
        <f>VLOOKUP($D149,Struktur_daten_BW_2017!$B$7:$AH$452,Calc_Targetkreise!BX$5,FALSE)</f>
        <v>27.85714286</v>
      </c>
      <c r="BY149" s="62">
        <f>IF(BX149&lt;Master_sheet_Kriterien!$J$30,1,IF(BX149&lt;Master_sheet_Kriterien!$K$30,2,IF(BX149&lt;Master_sheet_Kriterien!$L$30,3,IF(BX149&lt;Master_sheet_Kriterien!$M$30,4,5))))</f>
        <v>4</v>
      </c>
      <c r="BZ149" s="65">
        <f t="shared" ref="BZ149:BZ150" si="616">CL149/1000</f>
        <v>7.3</v>
      </c>
      <c r="CA149" s="62">
        <f>IF(BZ149&lt;Master_sheet_Kriterien!$J$32,1,IF(BZ149&lt;Master_sheet_Kriterien!$K$32,2,IF(BZ149&lt;Master_sheet_Kriterien!$L$32,3,IF(BZ149&lt;Master_sheet_Kriterien!$M$32,4,5))))</f>
        <v>1</v>
      </c>
      <c r="CB149" s="65">
        <f t="shared" ref="CB149:CB150" si="617">BZ149/CM149*100</f>
        <v>3.289770167</v>
      </c>
      <c r="CC149" s="62">
        <f>IF(CB149&lt;Master_sheet_Kriterien!$J$34,1,IF(CB149&lt;Master_sheet_Kriterien!$K$34,2,IF(CB149&lt;Master_sheet_Kriterien!$L$34,3,IF(CB149&lt;Master_sheet_Kriterien!$M$34,4,5))))</f>
        <v>1</v>
      </c>
      <c r="CD149" s="65">
        <f>100-VLOOKUP($D149,Struktur_daten_BW_2017!$B$7:$AH$452,Calc_Targetkreise!CD$5,FALSE)</f>
        <v>36.3</v>
      </c>
      <c r="CE149" s="62">
        <f>IF(CD149&lt;Master_sheet_Kriterien!$J$40,1,IF(CD149&lt;Master_sheet_Kriterien!$K$40,2,IF(CD149&lt;Master_sheet_Kriterien!$L$40,3,IF(CD149&lt;Master_sheet_Kriterien!$M$40,4,5))))</f>
        <v>1</v>
      </c>
      <c r="CF149" s="61"/>
      <c r="CG149" s="59">
        <f>VLOOKUP($D149,EW_19_Kreise!$A$6:$CQ$406,Calc_Targetkreise!CG$5,FALSE)/1000</f>
        <v>80.896</v>
      </c>
      <c r="CH149" s="59">
        <f>VLOOKUP($D149,BW_17_Kreise!$B$7:$CC$410,Calc_Targetkreise!CH$5,FALSE)/1000</f>
        <v>81.612</v>
      </c>
      <c r="CI149" s="59">
        <f>VLOOKUP($D149,EW_Erg_09_14_Kreise!$A$10:$BK$412,Calc_Targetkreise!CI$5,FALSE)/1000</f>
        <v>83.046</v>
      </c>
      <c r="CJ149" s="59">
        <f>VLOOKUP($D149,EW_Erg_09_14_Kreise!$A$10:$BK$412,Calc_Targetkreise!CJ$5,FALSE)/1000</f>
        <v>85.733</v>
      </c>
      <c r="CK149" s="59">
        <f>VLOOKUP($D149,EW_Erg_09_14_Kreise!$A$10:$BK$412,Calc_Targetkreise!CK$5,FALSE)/1000</f>
        <v>34.258</v>
      </c>
      <c r="CL149" s="45">
        <v>7300.0</v>
      </c>
      <c r="CM149" s="59">
        <f>VLOOKUP($D149,Struktur_daten_BW_2017!$B$7:$AH$452,Calc_Targetkreise!CM$5,FALSE)</f>
        <v>221.9</v>
      </c>
      <c r="CN149" s="66">
        <v>1.0</v>
      </c>
      <c r="CO149" s="67">
        <f t="shared" si="16"/>
        <v>0.004506534475</v>
      </c>
      <c r="CP149" s="62">
        <f>IF(CO149&lt;Master_sheet_Kriterien!$J$58,1,IF(CO149&lt;Master_sheet_Kriterien!$K$58,2,IF(CO149&lt;Master_sheet_Kriterien!$L$58,3,IF(CO149&lt;Master_sheet_Kriterien!$M$58,4,5))))</f>
        <v>1</v>
      </c>
      <c r="CQ149" s="66">
        <v>1.0</v>
      </c>
      <c r="CR149" s="67">
        <f t="shared" si="17"/>
        <v>0.004506534475</v>
      </c>
      <c r="CS149" s="62">
        <f>IF(CR149&lt;Master_sheet_Kriterien!$J$59,1,IF(CR149&lt;Master_sheet_Kriterien!$K$59,2,IF(CR149&lt;Master_sheet_Kriterien!$L$59,3,IF(CR149&lt;Master_sheet_Kriterien!$M$59,4,5))))</f>
        <v>1</v>
      </c>
      <c r="CT149" s="66">
        <v>0.0</v>
      </c>
      <c r="CU149" s="44"/>
      <c r="CV149" s="66">
        <v>0.0</v>
      </c>
      <c r="CW149" s="68"/>
      <c r="CY149" s="31">
        <f t="shared" si="18"/>
        <v>6636</v>
      </c>
      <c r="DB149" s="76" t="str">
        <f t="shared" si="19"/>
        <v>Werra-Meißner-Kreis</v>
      </c>
      <c r="DC149" s="58">
        <f t="shared" si="20"/>
        <v>379</v>
      </c>
      <c r="DD149" s="77">
        <f t="shared" si="21"/>
        <v>118</v>
      </c>
      <c r="DE149" s="72">
        <f t="shared" si="22"/>
        <v>0.003495163145</v>
      </c>
      <c r="DG149" s="76" t="str">
        <f t="shared" si="23"/>
        <v>Werra-Meißner-Kreis</v>
      </c>
      <c r="DH149" s="58" t="str">
        <f t="shared" si="24"/>
        <v>#REF!</v>
      </c>
      <c r="DI149" s="75">
        <f t="shared" si="25"/>
        <v>112.0450653</v>
      </c>
      <c r="DJ149" s="78">
        <f t="shared" si="26"/>
        <v>0.003495163145</v>
      </c>
      <c r="DK149" s="75"/>
      <c r="DL149" s="75"/>
      <c r="DM149" s="75"/>
      <c r="DN149" s="75"/>
      <c r="DO149" s="75"/>
      <c r="DP149" s="44"/>
    </row>
    <row r="150" ht="16.5" customHeight="1">
      <c r="A150" s="58">
        <f t="shared" si="5"/>
        <v>67</v>
      </c>
      <c r="B150" s="58">
        <f t="shared" si="6"/>
        <v>189</v>
      </c>
      <c r="C150" s="58" t="s">
        <v>308</v>
      </c>
      <c r="D150" s="58">
        <v>7111.0</v>
      </c>
      <c r="E150" s="58" t="s">
        <v>309</v>
      </c>
      <c r="F150" s="59">
        <f>VLOOKUP($D150,EW_19_Kreise!$A$6:$CQ$406,Calc_Targetkreise!F$5,FALSE)/1000</f>
        <v>50.475</v>
      </c>
      <c r="G150" s="59">
        <f>VLOOKUP($D150,BW_17_Kreise!$B$7:$CC$410,Calc_Targetkreise!G$5,FALSE)/1000</f>
        <v>63.324</v>
      </c>
      <c r="H150" s="59">
        <f>VLOOKUP($D150,EW_Erg_09_14_Kreise!$A$10:$BK$412,Calc_Targetkreise!H$5,FALSE)/1000</f>
        <v>41.311</v>
      </c>
      <c r="I150" s="60">
        <f t="shared" ref="I150:K150" si="612">F150/CG150</f>
        <v>0.6011146971</v>
      </c>
      <c r="J150" s="60">
        <f t="shared" si="612"/>
        <v>0.7453565291</v>
      </c>
      <c r="K150" s="60">
        <f t="shared" si="612"/>
        <v>0.4867103372</v>
      </c>
      <c r="L150" s="61">
        <f t="shared" ref="L150:M150" si="613">1-(T150+X150)</f>
        <v>0.5319861317</v>
      </c>
      <c r="M150" s="61">
        <f t="shared" si="613"/>
        <v>0.414661108</v>
      </c>
      <c r="N150" s="62">
        <f>IF(L150&lt;Master_sheet_Kriterien!$J$46,1,IF(L150&lt;Master_sheet_Kriterien!$K$46,2,IF(L150&lt;Master_sheet_Kriterien!$L$46,3,IF(L150&lt;Master_sheet_Kriterien!$M$46,4,5))))</f>
        <v>5</v>
      </c>
      <c r="O150" s="62">
        <f>IF(M150&lt;Master_sheet_Kriterien!$J$46,1,IF(M150&lt;Master_sheet_Kriterien!$K$46,2,IF(M150&lt;Master_sheet_Kriterien!$L$46,3,IF(M150&lt;Master_sheet_Kriterien!$M$46,4,5))))</f>
        <v>2</v>
      </c>
      <c r="P150" s="61">
        <f t="shared" ref="P150:Q150" si="614">1-(T150+AM150)</f>
        <v>0.6367508668</v>
      </c>
      <c r="Q150" s="61">
        <f t="shared" si="614"/>
        <v>0.5573874045</v>
      </c>
      <c r="R150" s="62">
        <f>IF(P150&lt;Master_sheet_Kriterien!$J$46,1,IF(P150&lt;Master_sheet_Kriterien!$K$46,2,IF(P150&lt;Master_sheet_Kriterien!$L$46,3,IF(P150&lt;Master_sheet_Kriterien!$M$46,4,5))))</f>
        <v>5</v>
      </c>
      <c r="S150" s="62">
        <f>IF(Q150&lt;Master_sheet_Kriterien!$J$46,1,IF(Q150&lt;Master_sheet_Kriterien!$K$46,2,IF(Q150&lt;Master_sheet_Kriterien!$L$46,3,IF(Q150&lt;Master_sheet_Kriterien!$M$46,4,5))))</f>
        <v>5</v>
      </c>
      <c r="T150" s="61">
        <f>VLOOKUP($D150,EW_19_Kreise!$A$6:$CQ$406,Calc_Targetkreise!T$5,FALSE)/1000/F150</f>
        <v>0.2892322932</v>
      </c>
      <c r="U150" s="63">
        <f>VLOOKUP($D150,BW_17_Kreise!$B$7:$CC$410,Calc_Targetkreise!U$5,FALSE)/1000/$G150</f>
        <v>0.358663382</v>
      </c>
      <c r="V150" s="61">
        <f>VLOOKUP(Calc_Targetkreise!$D150,EW_Erg_09_14_Kreise!$A$7:$BK$412,Calc_Targetkreise!V$5,FALSE)/1000/$H150</f>
        <v>0.380891288</v>
      </c>
      <c r="W150" s="61">
        <f>VLOOKUP(Calc_Targetkreise!$D150,EW_Erg_09_14_Kreise!$A$7:$BK$412,Calc_Targetkreise!W$5,FALSE)/1000/CK150</f>
        <v>0.4055887141</v>
      </c>
      <c r="X150" s="61">
        <f>VLOOKUP($D150,EW_19_Kreise!$A$6:$CQ$406,Calc_Targetkreise!X$5,FALSE)/1000/F150</f>
        <v>0.178781575</v>
      </c>
      <c r="Y150" s="63">
        <f>VLOOKUP($D150,BW_17_Kreise!$B$7:$CC$410,Calc_Targetkreise!Y$5,FALSE)/1000/$G150</f>
        <v>0.2266755101</v>
      </c>
      <c r="Z150" s="61">
        <f>VLOOKUP(Calc_Targetkreise!$D150,EW_Erg_09_14_Kreise!$A$7:$BK$412,Calc_Targetkreise!Z$5,FALSE)/1000/$H150</f>
        <v>0.2742852993</v>
      </c>
      <c r="AA150" s="61">
        <f>VLOOKUP(Calc_Targetkreise!$D150,EW_Erg_09_14_Kreise!$A$7:$BK$412,Calc_Targetkreise!AA$5,FALSE)/1000/$H150</f>
        <v>0.207063494</v>
      </c>
      <c r="AB150" s="61">
        <f>VLOOKUP($D150,EW_19_Kreise!$A$6:$CQ$406,Calc_Targetkreise!AB$5,FALSE)/1000/F150</f>
        <v>0.2398018821</v>
      </c>
      <c r="AC150" s="63">
        <f>VLOOKUP($D150,BW_17_Kreise!$B$7:$CC$410,Calc_Targetkreise!AC$5,FALSE)/1000/$G150</f>
        <v>0.09874613101</v>
      </c>
      <c r="AD150" s="61">
        <f>VLOOKUP(Calc_Targetkreise!$D150,EW_Erg_09_14_Kreise!$A$7:$BK$412,Calc_Targetkreise!AD$5,FALSE)/1000/$H150</f>
        <v>0.1196049478</v>
      </c>
      <c r="AE150" s="62">
        <f>IF(AC150&lt;Master_sheet_Kriterien!$J$54,1,IF(AC150&lt;Master_sheet_Kriterien!$K$54,2,IF(AC150&lt;Master_sheet_Kriterien!$L$54,3,IF(AC150&lt;Master_sheet_Kriterien!$M$54,4,5))))</f>
        <v>3</v>
      </c>
      <c r="AF150" s="61">
        <f>VLOOKUP(Calc_Targetkreise!$D150,EW_Erg_09_14_Kreise!$A$7:$BK$412,Calc_Targetkreise!AF$5,FALSE)/1000/$H150</f>
        <v>0.1152235482</v>
      </c>
      <c r="AG150" s="63">
        <f>VLOOKUP($D150,BW_17_Kreise!$B$7:$CC$410,Calc_Targetkreise!AG$5,FALSE)/1000/$G150</f>
        <v>0.1135904239</v>
      </c>
      <c r="AH150" s="61">
        <f>VLOOKUP(Calc_Targetkreise!$D150,EW_Erg_09_14_Kreise!$A$7:$BK$412,Calc_Targetkreise!AH$5,FALSE)/1000/$H150</f>
        <v>0.04282152453</v>
      </c>
      <c r="AI150" s="61">
        <f>VLOOKUP(Calc_Targetkreise!$D150,EW_Erg_09_14_Kreise!$A$7:$BK$412,Calc_Targetkreise!AI$5,FALSE)/1000/$H150</f>
        <v>0.103919053</v>
      </c>
      <c r="AJ150" s="63">
        <f>VLOOKUP($D150,BW_17_Kreise!$B$7:$CC$410,Calc_Targetkreise!AJ$5,FALSE)/1000/$G150</f>
        <v>0.08061714358</v>
      </c>
      <c r="AK150" s="61">
        <f>VLOOKUP(Calc_Targetkreise!$D150,EW_Erg_09_14_Kreise!$A$7:$BK$412,Calc_Targetkreise!AK$5,FALSE)/1000/$H150</f>
        <v>0.0484616688</v>
      </c>
      <c r="AL150" s="61">
        <f>VLOOKUP(Calc_Targetkreise!$D150,EW_Erg_09_14_Kreise!$A$7:$BK$412,Calc_Targetkreise!AL$5,FALSE)/1000/$H150</f>
        <v>0.0346880976</v>
      </c>
      <c r="AM150" s="61">
        <f>VLOOKUP($D150,EW_19_Kreise!$A$6:$CQ$406,Calc_Targetkreise!AM$5,FALSE)/1000/F150</f>
        <v>0.07401684002</v>
      </c>
      <c r="AN150" s="63">
        <f>VLOOKUP($D150,BW_17_Kreise!$B$7:$CC$410,Calc_Targetkreise!AN$5,FALSE)/1000/$G150</f>
        <v>0.08394921357</v>
      </c>
      <c r="AO150" s="61">
        <f>VLOOKUP(Calc_Targetkreise!$D150,EW_Erg_09_14_Kreise!$A$7:$BK$412,Calc_Targetkreise!AO$5,FALSE)/1000/$H150</f>
        <v>0.06635036673</v>
      </c>
      <c r="AP150" s="61">
        <f>VLOOKUP(Calc_Targetkreise!$D150,EW_Erg_09_14_Kreise!$A$7:$BK$412,Calc_Targetkreise!AP$5,FALSE)/1000/$H150</f>
        <v>0.0001936530222</v>
      </c>
      <c r="AQ150" s="61">
        <f t="shared" ref="AQ150:AR150" si="615">1-U150-Y150-AC150-AG150-AJ150-AN150</f>
        <v>0.03775819594</v>
      </c>
      <c r="AR150" s="61">
        <f t="shared" si="615"/>
        <v>0.06758490475</v>
      </c>
      <c r="AS150" s="61">
        <f t="shared" si="11"/>
        <v>0.1333234401</v>
      </c>
      <c r="AT150" s="63">
        <f>VLOOKUP($D150,BW_17_Kreise!$B$7:$CC$410,Calc_Targetkreise!AT$5,FALSE)/1000/$G150</f>
        <v>0.006269344956</v>
      </c>
      <c r="AU150" s="61">
        <f>VLOOKUP(Calc_Targetkreise!$D150,EW_Erg_09_14_Kreise!$A$7:$BK$412,Calc_Targetkreise!AU$5,FALSE)/1000/$H150</f>
        <v>0.01512914236</v>
      </c>
      <c r="AV150" s="62">
        <f>IF(AU150&lt;Master_sheet_Kriterien!$J$44,1,IF(AU150&lt;Master_sheet_Kriterien!$K$44,2,IF(AU150&lt;Master_sheet_Kriterien!$L$44,3,IF(AU150&lt;Master_sheet_Kriterien!$M$44,4,5))))</f>
        <v>4</v>
      </c>
      <c r="AW150" s="61">
        <f>VLOOKUP(Calc_Targetkreise!$D150,EW_Erg_09_14_Kreise!$A$7:$BK$412,Calc_Targetkreise!AW$5,FALSE)/1000/$H150</f>
        <v>0.0102878168</v>
      </c>
      <c r="AX150" s="61">
        <f>VLOOKUP($D150,EW_19_Kreise!$A$6:$CQ$406,Calc_Targetkreise!AX$5,FALSE)/1000/F150</f>
        <v>0.008261515602</v>
      </c>
      <c r="AY150" s="62">
        <f>IF(AX150&lt;Master_sheet_Kriterien!$J$56,1,IF(AX150&lt;Master_sheet_Kriterien!$K$56,2,IF(AX150&lt;Master_sheet_Kriterien!$L$56,3,IF(AX150&lt;Master_sheet_Kriterien!$M$56,4,5))))</f>
        <v>4</v>
      </c>
      <c r="AZ150" s="64">
        <f>VLOOKUP($D150,EW_19_Kreise!$A$6:$CQ$406,Calc_Targetkreise!AZ$5,FALSE)</f>
        <v>417</v>
      </c>
      <c r="BA150" s="62">
        <f>IF(AZ150&lt;Master_sheet_Kriterien!$J$57,1,IF(AZ150&lt;Master_sheet_Kriterien!$K$57,2,IF(AZ150&lt;Master_sheet_Kriterien!$L$57,3,IF(AZ150&lt;Master_sheet_Kriterien!$M$56,4,5))))</f>
        <v>3</v>
      </c>
      <c r="BB150" s="59">
        <f>VLOOKUP($D150,Struktur_daten_BW_2017!$B$7:$AH$452,Calc_Targetkreise!BB$5,FALSE)</f>
        <v>1032.6</v>
      </c>
      <c r="BC150" s="62">
        <f>IF(BB150&lt;Master_sheet_Kriterien!$J$8,1,IF(BB150&lt;Master_sheet_Kriterien!$K$8,2,IF(BB150&lt;Master_sheet_Kriterien!$L$8,3,IF(BB150&lt;Master_sheet_Kriterien!$M$8,4,5))))</f>
        <v>4</v>
      </c>
      <c r="BD150" s="65">
        <f t="shared" si="12"/>
        <v>24.434</v>
      </c>
      <c r="BE150" s="62">
        <f>IF(BD150&lt;Master_sheet_Kriterien!$J$10,1,IF(BD150&lt;Master_sheet_Kriterien!$K$10,2,IF(BD150&lt;Master_sheet_Kriterien!$L$10,3,IF(BD150&lt;Master_sheet_Kriterien!$M$10,4,5))))</f>
        <v>3</v>
      </c>
      <c r="BF150" s="65">
        <f>VLOOKUP($D150,Struktur_daten_BW_2017!$B$7:$AH$452,Calc_Targetkreise!BF$5,FALSE)</f>
        <v>9.5</v>
      </c>
      <c r="BG150" s="62">
        <f>IF(BF150&lt;Master_sheet_Kriterien!$J$12,1,IF(BF150&lt;Master_sheet_Kriterien!$K$12,2,IF(BF150&lt;Master_sheet_Kriterien!$L$12,3,IF(BF150&lt;Master_sheet_Kriterien!$M$12,4,5))))</f>
        <v>5</v>
      </c>
      <c r="BH150" s="65">
        <f>VLOOKUP($D150,Struktur_daten_BW_2017!$B$7:$AH$452,Calc_Targetkreise!BH$5,FALSE)</f>
        <v>14.5</v>
      </c>
      <c r="BI150" s="62">
        <f>IF(BH150&lt;Master_sheet_Kriterien!$J$14,1,IF(BH150&lt;Master_sheet_Kriterien!$K$14,2,IF(BH150&lt;Master_sheet_Kriterien!$L$14,3,IF(BH150&lt;Master_sheet_Kriterien!$M$14,4,5))))</f>
        <v>5</v>
      </c>
      <c r="BJ150" s="65">
        <f>VLOOKUP($D150,Struktur_daten_BW_2017!$B$7:$AH$452,Calc_Targetkreise!BJ$5,FALSE)</f>
        <v>33.6</v>
      </c>
      <c r="BK150" s="62">
        <f>IF(BJ150&lt;Master_sheet_Kriterien!$J$16,1,IF(BJ150&lt;Master_sheet_Kriterien!$K$16,2,IF(BJ150&lt;Master_sheet_Kriterien!$L$16,3,IF(BJ150&lt;Master_sheet_Kriterien!$M$16,4,5))))</f>
        <v>1</v>
      </c>
      <c r="BL150" s="65">
        <f>VLOOKUP($D150,Struktur_daten_BW_2017!$B$7:$AH$452,Calc_Targetkreise!BL$5,FALSE)</f>
        <v>16.6</v>
      </c>
      <c r="BM150" s="62">
        <f>IF(BL150&lt;Master_sheet_Kriterien!$J$18,1,IF(BL150&lt;Master_sheet_Kriterien!$K$18,2,IF(BL150&lt;Master_sheet_Kriterien!$L$18,3,IF(BL150&lt;Master_sheet_Kriterien!$M$18,4,5))))</f>
        <v>3</v>
      </c>
      <c r="BN150" s="65">
        <f>VLOOKUP($D150,Struktur_daten_BW_2017!$B$7:$AH$452,Calc_Targetkreise!BN$5,FALSE)</f>
        <v>11.1</v>
      </c>
      <c r="BO150" s="62">
        <f>IF(BN150&lt;Master_sheet_Kriterien!$J$20,1,IF(BN150&lt;Master_sheet_Kriterien!$K$20,2,IF(BN150&lt;Master_sheet_Kriterien!$L$20,3,IF(BN150&lt;Master_sheet_Kriterien!$M$20,4,5))))</f>
        <v>4</v>
      </c>
      <c r="BP150" s="59">
        <f>VLOOKUP($D150,Struktur_daten_BW_2017!$B$7:$AH$452,Calc_Targetkreise!BP$5,FALSE)</f>
        <v>21059</v>
      </c>
      <c r="BQ150" s="62">
        <f>IF(BP150&lt;Master_sheet_Kriterien!$J$38,1,IF(BP150&lt;Master_sheet_Kriterien!$K$38,2,IF(BP150&lt;Master_sheet_Kriterien!$L$38,3,IF(BP150&lt;Master_sheet_Kriterien!$M$38,4,5))))</f>
        <v>3</v>
      </c>
      <c r="BR150" s="65">
        <f>VLOOKUP($D150,Struktur_daten_BW_2017!$B$7:$AH$452,Calc_Targetkreise!BR$5,FALSE)</f>
        <v>37.3</v>
      </c>
      <c r="BS150" s="62">
        <f>IF(BR150&lt;Master_sheet_Kriterien!$J$24,1,IF(BR150&lt;Master_sheet_Kriterien!$K$24,2,IF(BR150&lt;Master_sheet_Kriterien!$L$24,3,IF(BR150&lt;Master_sheet_Kriterien!$M$24,4,5))))</f>
        <v>4</v>
      </c>
      <c r="BT150" s="65">
        <f>VLOOKUP($D150,Struktur_daten_BW_2017!$B$7:$AH$452,Calc_Targetkreise!BT$5,FALSE)</f>
        <v>14.8</v>
      </c>
      <c r="BU150" s="62">
        <f>IF(BT150&lt;Master_sheet_Kriterien!$J$26,1,IF(BT150&lt;Master_sheet_Kriterien!$K$26,2,IF(BT150&lt;Master_sheet_Kriterien!$L$26,3,IF(BT150&lt;Master_sheet_Kriterien!$M$26,4,5))))</f>
        <v>4</v>
      </c>
      <c r="BV150" s="65">
        <f t="shared" si="13"/>
        <v>3.80656</v>
      </c>
      <c r="BW150" s="62">
        <f>IF(BV150&lt;Master_sheet_Kriterien!$J$28,1,IF(BV150&lt;Master_sheet_Kriterien!$K$28,2,IF(BV150&lt;Master_sheet_Kriterien!$L$28,3,IF(BV150&lt;Master_sheet_Kriterien!$M$28,4,5))))</f>
        <v>2</v>
      </c>
      <c r="BX150" s="65">
        <f>VLOOKUP($D150,Struktur_daten_BW_2017!$B$7:$AH$452,Calc_Targetkreise!BX$5,FALSE)</f>
        <v>25.67567568</v>
      </c>
      <c r="BY150" s="62">
        <f>IF(BX150&lt;Master_sheet_Kriterien!$J$30,1,IF(BX150&lt;Master_sheet_Kriterien!$K$30,2,IF(BX150&lt;Master_sheet_Kriterien!$L$30,3,IF(BX150&lt;Master_sheet_Kriterien!$M$30,4,5))))</f>
        <v>4</v>
      </c>
      <c r="BZ150" s="65">
        <f t="shared" si="616"/>
        <v>17.047</v>
      </c>
      <c r="CA150" s="62">
        <f>IF(BZ150&lt;Master_sheet_Kriterien!$J$32,1,IF(BZ150&lt;Master_sheet_Kriterien!$K$32,2,IF(BZ150&lt;Master_sheet_Kriterien!$L$32,3,IF(BZ150&lt;Master_sheet_Kriterien!$M$32,4,5))))</f>
        <v>2</v>
      </c>
      <c r="CB150" s="65">
        <f t="shared" si="617"/>
        <v>6.627916019</v>
      </c>
      <c r="CC150" s="62">
        <f>IF(CB150&lt;Master_sheet_Kriterien!$J$34,1,IF(CB150&lt;Master_sheet_Kriterien!$K$34,2,IF(CB150&lt;Master_sheet_Kriterien!$L$34,3,IF(CB150&lt;Master_sheet_Kriterien!$M$34,4,5))))</f>
        <v>2</v>
      </c>
      <c r="CD150" s="65">
        <f>100-VLOOKUP($D150,Struktur_daten_BW_2017!$B$7:$AH$452,Calc_Targetkreise!CD$5,FALSE)</f>
        <v>53.2</v>
      </c>
      <c r="CE150" s="62">
        <f>IF(CD150&lt;Master_sheet_Kriterien!$J$40,1,IF(CD150&lt;Master_sheet_Kriterien!$K$40,2,IF(CD150&lt;Master_sheet_Kriterien!$L$40,3,IF(CD150&lt;Master_sheet_Kriterien!$M$40,4,5))))</f>
        <v>3</v>
      </c>
      <c r="CF150" s="61"/>
      <c r="CG150" s="59">
        <f>VLOOKUP($D150,EW_19_Kreise!$A$6:$CQ$406,Calc_Targetkreise!CG$5,FALSE)/1000</f>
        <v>83.969</v>
      </c>
      <c r="CH150" s="59">
        <f>VLOOKUP($D150,BW_17_Kreise!$B$7:$CC$410,Calc_Targetkreise!CH$5,FALSE)/1000</f>
        <v>84.958</v>
      </c>
      <c r="CI150" s="59">
        <f>VLOOKUP($D150,EW_Erg_09_14_Kreise!$A$10:$BK$412,Calc_Targetkreise!CI$5,FALSE)/1000</f>
        <v>84.878</v>
      </c>
      <c r="CJ150" s="59">
        <f>VLOOKUP($D150,EW_Erg_09_14_Kreise!$A$10:$BK$412,Calc_Targetkreise!CJ$5,FALSE)/1000</f>
        <v>82.677</v>
      </c>
      <c r="CK150" s="59">
        <f>VLOOKUP($D150,EW_Erg_09_14_Kreise!$A$10:$BK$412,Calc_Targetkreise!CK$5,FALSE)/1000</f>
        <v>36.86</v>
      </c>
      <c r="CL150" s="45">
        <f>9713+14668/2</f>
        <v>17047</v>
      </c>
      <c r="CM150" s="59">
        <f>VLOOKUP($D150,Struktur_daten_BW_2017!$B$7:$AH$452,Calc_Targetkreise!CM$5,FALSE)</f>
        <v>257.2</v>
      </c>
      <c r="CN150" s="66">
        <v>7.0</v>
      </c>
      <c r="CO150" s="67">
        <f t="shared" si="16"/>
        <v>0.02721617418</v>
      </c>
      <c r="CP150" s="62">
        <f>IF(CO150&lt;Master_sheet_Kriterien!$J$58,1,IF(CO150&lt;Master_sheet_Kriterien!$K$58,2,IF(CO150&lt;Master_sheet_Kriterien!$L$58,3,IF(CO150&lt;Master_sheet_Kriterien!$M$58,4,5))))</f>
        <v>1</v>
      </c>
      <c r="CQ150" s="66">
        <v>3.0</v>
      </c>
      <c r="CR150" s="67">
        <f t="shared" si="17"/>
        <v>0.01166407465</v>
      </c>
      <c r="CS150" s="62">
        <f>IF(CR150&lt;Master_sheet_Kriterien!$J$59,1,IF(CR150&lt;Master_sheet_Kriterien!$K$59,2,IF(CR150&lt;Master_sheet_Kriterien!$L$59,3,IF(CR150&lt;Master_sheet_Kriterien!$M$59,4,5))))</f>
        <v>1</v>
      </c>
      <c r="CT150" s="66">
        <v>4.0</v>
      </c>
      <c r="CU150" s="44"/>
      <c r="CV150" s="66">
        <v>1.0</v>
      </c>
      <c r="CW150" s="68"/>
      <c r="CY150" s="31">
        <f t="shared" si="18"/>
        <v>7111</v>
      </c>
      <c r="DB150" s="76" t="str">
        <f t="shared" si="19"/>
        <v>Koblenz, kreisfreie Stadt</v>
      </c>
      <c r="DC150" s="58">
        <f t="shared" si="20"/>
        <v>67</v>
      </c>
      <c r="DD150" s="77">
        <f t="shared" si="21"/>
        <v>189</v>
      </c>
      <c r="DE150" s="72">
        <f t="shared" si="22"/>
        <v>0.008261515602</v>
      </c>
      <c r="DG150" s="76" t="str">
        <f t="shared" si="23"/>
        <v>Koblenz, kreisfreie Stadt</v>
      </c>
      <c r="DH150" s="58" t="str">
        <f t="shared" si="24"/>
        <v>#REF!</v>
      </c>
      <c r="DI150" s="75">
        <f t="shared" si="25"/>
        <v>183.2721617</v>
      </c>
      <c r="DJ150" s="78">
        <f t="shared" si="26"/>
        <v>0.008261515602</v>
      </c>
      <c r="DK150" s="75"/>
      <c r="DL150" s="75"/>
      <c r="DM150" s="75"/>
      <c r="DN150" s="75"/>
      <c r="DO150" s="75"/>
      <c r="DP150" s="44"/>
    </row>
    <row r="151" ht="16.5" customHeight="1">
      <c r="A151" s="58">
        <f t="shared" si="5"/>
        <v>254</v>
      </c>
      <c r="B151" s="58">
        <f t="shared" si="6"/>
        <v>144</v>
      </c>
      <c r="C151" s="58" t="s">
        <v>308</v>
      </c>
      <c r="D151" s="58">
        <v>7131.0</v>
      </c>
      <c r="E151" s="58" t="s">
        <v>310</v>
      </c>
      <c r="F151" s="59">
        <f>VLOOKUP($D151,EW_19_Kreise!$A$6:$CQ$406,Calc_Targetkreise!F$5,FALSE)/1000</f>
        <v>65.841</v>
      </c>
      <c r="G151" s="59">
        <f>VLOOKUP($D151,BW_17_Kreise!$B$7:$CC$410,Calc_Targetkreise!G$5,FALSE)/1000</f>
        <v>79.453</v>
      </c>
      <c r="H151" s="59">
        <f>VLOOKUP($D151,EW_Erg_09_14_Kreise!$A$10:$BK$412,Calc_Targetkreise!H$5,FALSE)/1000</f>
        <v>56.637</v>
      </c>
      <c r="I151" s="60">
        <f t="shared" ref="I151:K151" si="618">F151/CG151</f>
        <v>0.6505834807</v>
      </c>
      <c r="J151" s="60">
        <f t="shared" si="618"/>
        <v>0.7854036101</v>
      </c>
      <c r="K151" s="60">
        <f t="shared" si="618"/>
        <v>0.5633336317</v>
      </c>
      <c r="L151" s="61">
        <f t="shared" ref="L151:M151" si="619">1-(T151+X151)</f>
        <v>0.4649686366</v>
      </c>
      <c r="M151" s="61">
        <f t="shared" si="619"/>
        <v>0.3778334361</v>
      </c>
      <c r="N151" s="62">
        <f>IF(L151&lt;Master_sheet_Kriterien!$J$46,1,IF(L151&lt;Master_sheet_Kriterien!$K$46,2,IF(L151&lt;Master_sheet_Kriterien!$L$46,3,IF(L151&lt;Master_sheet_Kriterien!$M$46,4,5))))</f>
        <v>3</v>
      </c>
      <c r="O151" s="62">
        <f>IF(M151&lt;Master_sheet_Kriterien!$J$46,1,IF(M151&lt;Master_sheet_Kriterien!$K$46,2,IF(M151&lt;Master_sheet_Kriterien!$L$46,3,IF(M151&lt;Master_sheet_Kriterien!$M$46,4,5))))</f>
        <v>1</v>
      </c>
      <c r="P151" s="61">
        <f t="shared" ref="P151:Q151" si="620">1-(T151+AM151)</f>
        <v>0.5492170532</v>
      </c>
      <c r="Q151" s="61">
        <f t="shared" si="620"/>
        <v>0.4935370596</v>
      </c>
      <c r="R151" s="62">
        <f>IF(P151&lt;Master_sheet_Kriterien!$J$46,1,IF(P151&lt;Master_sheet_Kriterien!$K$46,2,IF(P151&lt;Master_sheet_Kriterien!$L$46,3,IF(P151&lt;Master_sheet_Kriterien!$M$46,4,5))))</f>
        <v>5</v>
      </c>
      <c r="S151" s="62">
        <f>IF(Q151&lt;Master_sheet_Kriterien!$J$46,1,IF(Q151&lt;Master_sheet_Kriterien!$K$46,2,IF(Q151&lt;Master_sheet_Kriterien!$L$46,3,IF(Q151&lt;Master_sheet_Kriterien!$M$46,4,5))))</f>
        <v>4</v>
      </c>
      <c r="T151" s="61">
        <f>VLOOKUP($D151,EW_19_Kreise!$A$6:$CQ$406,Calc_Targetkreise!T$5,FALSE)/1000/F151</f>
        <v>0.371440288</v>
      </c>
      <c r="U151" s="63">
        <f>VLOOKUP($D151,BW_17_Kreise!$B$7:$CC$410,Calc_Targetkreise!U$5,FALSE)/1000/$G151</f>
        <v>0.4183982984</v>
      </c>
      <c r="V151" s="61">
        <f>VLOOKUP(Calc_Targetkreise!$D151,EW_Erg_09_14_Kreise!$A$7:$BK$412,Calc_Targetkreise!V$5,FALSE)/1000/$H151</f>
        <v>0.454808694</v>
      </c>
      <c r="W151" s="61">
        <f>VLOOKUP(Calc_Targetkreise!$D151,EW_Erg_09_14_Kreise!$A$7:$BK$412,Calc_Targetkreise!W$5,FALSE)/1000/CK151</f>
        <v>0.4896259389</v>
      </c>
      <c r="X151" s="61">
        <f>VLOOKUP($D151,EW_19_Kreise!$A$6:$CQ$406,Calc_Targetkreise!X$5,FALSE)/1000/F151</f>
        <v>0.1635910755</v>
      </c>
      <c r="Y151" s="63">
        <f>VLOOKUP($D151,BW_17_Kreise!$B$7:$CC$410,Calc_Targetkreise!Y$5,FALSE)/1000/$G151</f>
        <v>0.2037682655</v>
      </c>
      <c r="Z151" s="61">
        <f>VLOOKUP(Calc_Targetkreise!$D151,EW_Erg_09_14_Kreise!$A$7:$BK$412,Calc_Targetkreise!Z$5,FALSE)/1000/$H151</f>
        <v>0.2433568162</v>
      </c>
      <c r="AA151" s="61">
        <f>VLOOKUP(Calc_Targetkreise!$D151,EW_Erg_09_14_Kreise!$A$7:$BK$412,Calc_Targetkreise!AA$5,FALSE)/1000/$H151</f>
        <v>0.1631618906</v>
      </c>
      <c r="AB151" s="61">
        <f>VLOOKUP($D151,EW_19_Kreise!$A$6:$CQ$406,Calc_Targetkreise!AB$5,FALSE)/1000/F151</f>
        <v>0.1811940888</v>
      </c>
      <c r="AC151" s="63">
        <f>VLOOKUP($D151,BW_17_Kreise!$B$7:$CC$410,Calc_Targetkreise!AC$5,FALSE)/1000/$G151</f>
        <v>0.07203000516</v>
      </c>
      <c r="AD151" s="61">
        <f>VLOOKUP(Calc_Targetkreise!$D151,EW_Erg_09_14_Kreise!$A$7:$BK$412,Calc_Targetkreise!AD$5,FALSE)/1000/$H151</f>
        <v>0.07855288945</v>
      </c>
      <c r="AE151" s="62">
        <f>IF(AC151&lt;Master_sheet_Kriterien!$J$54,1,IF(AC151&lt;Master_sheet_Kriterien!$K$54,2,IF(AC151&lt;Master_sheet_Kriterien!$L$54,3,IF(AC151&lt;Master_sheet_Kriterien!$M$54,4,5))))</f>
        <v>2</v>
      </c>
      <c r="AF151" s="61">
        <f>VLOOKUP(Calc_Targetkreise!$D151,EW_Erg_09_14_Kreise!$A$7:$BK$412,Calc_Targetkreise!AF$5,FALSE)/1000/$H151</f>
        <v>0.08561541042</v>
      </c>
      <c r="AG151" s="63">
        <f>VLOOKUP($D151,BW_17_Kreise!$B$7:$CC$410,Calc_Targetkreise!AG$5,FALSE)/1000/$G151</f>
        <v>0.1303034498</v>
      </c>
      <c r="AH151" s="61">
        <f>VLOOKUP(Calc_Targetkreise!$D151,EW_Erg_09_14_Kreise!$A$7:$BK$412,Calc_Targetkreise!AH$5,FALSE)/1000/$H151</f>
        <v>0.04666560729</v>
      </c>
      <c r="AI151" s="61">
        <f>VLOOKUP(Calc_Targetkreise!$D151,EW_Erg_09_14_Kreise!$A$7:$BK$412,Calc_Targetkreise!AI$5,FALSE)/1000/$H151</f>
        <v>0.1215459858</v>
      </c>
      <c r="AJ151" s="63">
        <f>VLOOKUP($D151,BW_17_Kreise!$B$7:$CC$410,Calc_Targetkreise!AJ$5,FALSE)/1000/$G151</f>
        <v>0.05688897839</v>
      </c>
      <c r="AK151" s="61">
        <f>VLOOKUP(Calc_Targetkreise!$D151,EW_Erg_09_14_Kreise!$A$7:$BK$412,Calc_Targetkreise!AK$5,FALSE)/1000/$H151</f>
        <v>0.03028055865</v>
      </c>
      <c r="AL151" s="61">
        <f>VLOOKUP(Calc_Targetkreise!$D151,EW_Erg_09_14_Kreise!$A$7:$BK$412,Calc_Targetkreise!AL$5,FALSE)/1000/$H151</f>
        <v>0.02581351413</v>
      </c>
      <c r="AM151" s="61">
        <f>VLOOKUP($D151,EW_19_Kreise!$A$6:$CQ$406,Calc_Targetkreise!AM$5,FALSE)/1000/F151</f>
        <v>0.07934265883</v>
      </c>
      <c r="AN151" s="63">
        <f>VLOOKUP($D151,BW_17_Kreise!$B$7:$CC$410,Calc_Targetkreise!AN$5,FALSE)/1000/$G151</f>
        <v>0.08806464199</v>
      </c>
      <c r="AO151" s="61">
        <f>VLOOKUP(Calc_Targetkreise!$D151,EW_Erg_09_14_Kreise!$A$7:$BK$412,Calc_Targetkreise!AO$5,FALSE)/1000/$H151</f>
        <v>0.07226724579</v>
      </c>
      <c r="AP151" s="61">
        <f>VLOOKUP(Calc_Targetkreise!$D151,EW_Erg_09_14_Kreise!$A$7:$BK$412,Calc_Targetkreise!AP$5,FALSE)/1000/$H151</f>
        <v>0.0001942193266</v>
      </c>
      <c r="AQ151" s="61">
        <f t="shared" ref="AQ151:AR151" si="621">1-U151-Y151-AC151-AG151-AJ151-AN151</f>
        <v>0.03054636074</v>
      </c>
      <c r="AR151" s="61">
        <f t="shared" si="621"/>
        <v>0.07406818864</v>
      </c>
      <c r="AS151" s="61">
        <f t="shared" si="11"/>
        <v>0.1140430408</v>
      </c>
      <c r="AT151" s="63">
        <f>VLOOKUP($D151,BW_17_Kreise!$B$7:$CC$410,Calc_Targetkreise!AT$5,FALSE)/1000/$G151</f>
        <v>0.003939435893</v>
      </c>
      <c r="AU151" s="61">
        <f>VLOOKUP(Calc_Targetkreise!$D151,EW_Erg_09_14_Kreise!$A$7:$BK$412,Calc_Targetkreise!AU$5,FALSE)/1000/$H151</f>
        <v>0.01205925455</v>
      </c>
      <c r="AV151" s="62">
        <f>IF(AU151&lt;Master_sheet_Kriterien!$J$44,1,IF(AU151&lt;Master_sheet_Kriterien!$K$44,2,IF(AU151&lt;Master_sheet_Kriterien!$L$44,3,IF(AU151&lt;Master_sheet_Kriterien!$M$44,4,5))))</f>
        <v>3</v>
      </c>
      <c r="AW151" s="61">
        <f>VLOOKUP(Calc_Targetkreise!$D151,EW_Erg_09_14_Kreise!$A$7:$BK$412,Calc_Targetkreise!AW$5,FALSE)/1000/$H151</f>
        <v>0.006515175592</v>
      </c>
      <c r="AX151" s="61">
        <f>VLOOKUP($D151,EW_19_Kreise!$A$6:$CQ$406,Calc_Targetkreise!AX$5,FALSE)/1000/F151</f>
        <v>0.005179143695</v>
      </c>
      <c r="AY151" s="62">
        <f>IF(AX151&lt;Master_sheet_Kriterien!$J$56,1,IF(AX151&lt;Master_sheet_Kriterien!$K$56,2,IF(AX151&lt;Master_sheet_Kriterien!$L$56,3,IF(AX151&lt;Master_sheet_Kriterien!$M$56,4,5))))</f>
        <v>3</v>
      </c>
      <c r="AZ151" s="64">
        <f>VLOOKUP($D151,EW_19_Kreise!$A$6:$CQ$406,Calc_Targetkreise!AZ$5,FALSE)</f>
        <v>341</v>
      </c>
      <c r="BA151" s="62">
        <f>IF(AZ151&lt;Master_sheet_Kriterien!$J$57,1,IF(AZ151&lt;Master_sheet_Kriterien!$K$57,2,IF(AZ151&lt;Master_sheet_Kriterien!$L$57,3,IF(AZ151&lt;Master_sheet_Kriterien!$M$56,4,5))))</f>
        <v>3</v>
      </c>
      <c r="BB151" s="59">
        <f>VLOOKUP($D151,Struktur_daten_BW_2017!$B$7:$AH$452,Calc_Targetkreise!BB$5,FALSE)</f>
        <v>184.3</v>
      </c>
      <c r="BC151" s="62">
        <f>IF(BB151&lt;Master_sheet_Kriterien!$J$8,1,IF(BB151&lt;Master_sheet_Kriterien!$K$8,2,IF(BB151&lt;Master_sheet_Kriterien!$L$8,3,IF(BB151&lt;Master_sheet_Kriterien!$M$8,4,5))))</f>
        <v>2</v>
      </c>
      <c r="BD151" s="65">
        <f t="shared" si="12"/>
        <v>18.7264</v>
      </c>
      <c r="BE151" s="62">
        <f>IF(BD151&lt;Master_sheet_Kriterien!$J$10,1,IF(BD151&lt;Master_sheet_Kriterien!$K$10,2,IF(BD151&lt;Master_sheet_Kriterien!$L$10,3,IF(BD151&lt;Master_sheet_Kriterien!$M$10,4,5))))</f>
        <v>2</v>
      </c>
      <c r="BF151" s="65">
        <f>VLOOKUP($D151,Struktur_daten_BW_2017!$B$7:$AH$452,Calc_Targetkreise!BF$5,FALSE)</f>
        <v>7.6</v>
      </c>
      <c r="BG151" s="62">
        <f>IF(BF151&lt;Master_sheet_Kriterien!$J$12,1,IF(BF151&lt;Master_sheet_Kriterien!$K$12,2,IF(BF151&lt;Master_sheet_Kriterien!$L$12,3,IF(BF151&lt;Master_sheet_Kriterien!$M$12,4,5))))</f>
        <v>2</v>
      </c>
      <c r="BH151" s="65">
        <f>VLOOKUP($D151,Struktur_daten_BW_2017!$B$7:$AH$452,Calc_Targetkreise!BH$5,FALSE)</f>
        <v>10.8</v>
      </c>
      <c r="BI151" s="62">
        <f>IF(BH151&lt;Master_sheet_Kriterien!$J$14,1,IF(BH151&lt;Master_sheet_Kriterien!$K$14,2,IF(BH151&lt;Master_sheet_Kriterien!$L$14,3,IF(BH151&lt;Master_sheet_Kriterien!$M$14,4,5))))</f>
        <v>1</v>
      </c>
      <c r="BJ151" s="65">
        <f>VLOOKUP($D151,Struktur_daten_BW_2017!$B$7:$AH$452,Calc_Targetkreise!BJ$5,FALSE)</f>
        <v>36.5</v>
      </c>
      <c r="BK151" s="62">
        <f>IF(BJ151&lt;Master_sheet_Kriterien!$J$16,1,IF(BJ151&lt;Master_sheet_Kriterien!$K$16,2,IF(BJ151&lt;Master_sheet_Kriterien!$L$16,3,IF(BJ151&lt;Master_sheet_Kriterien!$M$16,4,5))))</f>
        <v>4</v>
      </c>
      <c r="BL151" s="65">
        <f>VLOOKUP($D151,Struktur_daten_BW_2017!$B$7:$AH$452,Calc_Targetkreise!BL$5,FALSE)</f>
        <v>17.4</v>
      </c>
      <c r="BM151" s="62">
        <f>IF(BL151&lt;Master_sheet_Kriterien!$J$18,1,IF(BL151&lt;Master_sheet_Kriterien!$K$18,2,IF(BL151&lt;Master_sheet_Kriterien!$L$18,3,IF(BL151&lt;Master_sheet_Kriterien!$M$18,4,5))))</f>
        <v>4</v>
      </c>
      <c r="BN151" s="65">
        <f>VLOOKUP($D151,Struktur_daten_BW_2017!$B$7:$AH$452,Calc_Targetkreise!BN$5,FALSE)</f>
        <v>11.9</v>
      </c>
      <c r="BO151" s="62">
        <f>IF(BN151&lt;Master_sheet_Kriterien!$J$20,1,IF(BN151&lt;Master_sheet_Kriterien!$K$20,2,IF(BN151&lt;Master_sheet_Kriterien!$L$20,3,IF(BN151&lt;Master_sheet_Kriterien!$M$20,4,5))))</f>
        <v>5</v>
      </c>
      <c r="BP151" s="59">
        <f>VLOOKUP($D151,Struktur_daten_BW_2017!$B$7:$AH$452,Calc_Targetkreise!BP$5,FALSE)</f>
        <v>22014</v>
      </c>
      <c r="BQ151" s="62">
        <f>IF(BP151&lt;Master_sheet_Kriterien!$J$38,1,IF(BP151&lt;Master_sheet_Kriterien!$K$38,2,IF(BP151&lt;Master_sheet_Kriterien!$L$38,3,IF(BP151&lt;Master_sheet_Kriterien!$M$38,4,5))))</f>
        <v>4</v>
      </c>
      <c r="BR151" s="65">
        <f>VLOOKUP($D151,Struktur_daten_BW_2017!$B$7:$AH$452,Calc_Targetkreise!BR$5,FALSE)</f>
        <v>33.1</v>
      </c>
      <c r="BS151" s="62">
        <f>IF(BR151&lt;Master_sheet_Kriterien!$J$24,1,IF(BR151&lt;Master_sheet_Kriterien!$K$24,2,IF(BR151&lt;Master_sheet_Kriterien!$L$24,3,IF(BR151&lt;Master_sheet_Kriterien!$M$24,4,5))))</f>
        <v>3</v>
      </c>
      <c r="BT151" s="65">
        <f>VLOOKUP($D151,Struktur_daten_BW_2017!$B$7:$AH$452,Calc_Targetkreise!BT$5,FALSE)</f>
        <v>12.3</v>
      </c>
      <c r="BU151" s="62">
        <f>IF(BT151&lt;Master_sheet_Kriterien!$J$26,1,IF(BT151&lt;Master_sheet_Kriterien!$K$26,2,IF(BT151&lt;Master_sheet_Kriterien!$L$26,3,IF(BT151&lt;Master_sheet_Kriterien!$M$26,4,5))))</f>
        <v>2</v>
      </c>
      <c r="BV151" s="65">
        <f t="shared" si="13"/>
        <v>3.03072</v>
      </c>
      <c r="BW151" s="62">
        <f>IF(BV151&lt;Master_sheet_Kriterien!$J$28,1,IF(BV151&lt;Master_sheet_Kriterien!$K$28,2,IF(BV151&lt;Master_sheet_Kriterien!$L$28,3,IF(BV151&lt;Master_sheet_Kriterien!$M$28,4,5))))</f>
        <v>1</v>
      </c>
      <c r="BX151" s="65">
        <f>VLOOKUP($D151,Struktur_daten_BW_2017!$B$7:$AH$452,Calc_Targetkreise!BX$5,FALSE)</f>
        <v>17.07317073</v>
      </c>
      <c r="BY151" s="62">
        <f>IF(BX151&lt;Master_sheet_Kriterien!$J$30,1,IF(BX151&lt;Master_sheet_Kriterien!$K$30,2,IF(BX151&lt;Master_sheet_Kriterien!$L$30,3,IF(BX151&lt;Master_sheet_Kriterien!$M$30,4,5))))</f>
        <v>2</v>
      </c>
      <c r="BZ151" s="65"/>
      <c r="CA151" s="62">
        <f>IF(BZ151&lt;Master_sheet_Kriterien!$J$32,1,IF(BZ151&lt;Master_sheet_Kriterien!$K$32,2,IF(BZ151&lt;Master_sheet_Kriterien!$L$32,3,IF(BZ151&lt;Master_sheet_Kriterien!$M$32,4,5))))</f>
        <v>1</v>
      </c>
      <c r="CB151" s="65"/>
      <c r="CC151" s="62">
        <f>IF(CB151&lt;Master_sheet_Kriterien!$J$34,1,IF(CB151&lt;Master_sheet_Kriterien!$K$34,2,IF(CB151&lt;Master_sheet_Kriterien!$L$34,3,IF(CB151&lt;Master_sheet_Kriterien!$M$34,4,5))))</f>
        <v>1</v>
      </c>
      <c r="CD151" s="65">
        <f>100-VLOOKUP($D151,Struktur_daten_BW_2017!$B$7:$AH$452,Calc_Targetkreise!CD$5,FALSE)</f>
        <v>40.5</v>
      </c>
      <c r="CE151" s="62">
        <f>IF(CD151&lt;Master_sheet_Kriterien!$J$40,1,IF(CD151&lt;Master_sheet_Kriterien!$K$40,2,IF(CD151&lt;Master_sheet_Kriterien!$L$40,3,IF(CD151&lt;Master_sheet_Kriterien!$M$40,4,5))))</f>
        <v>1</v>
      </c>
      <c r="CF151" s="61"/>
      <c r="CG151" s="59">
        <f>VLOOKUP($D151,EW_19_Kreise!$A$6:$CQ$406,Calc_Targetkreise!CG$5,FALSE)/1000</f>
        <v>101.203</v>
      </c>
      <c r="CH151" s="59">
        <f>VLOOKUP($D151,BW_17_Kreise!$B$7:$CC$410,Calc_Targetkreise!CH$5,FALSE)/1000</f>
        <v>101.162</v>
      </c>
      <c r="CI151" s="59">
        <f>VLOOKUP($D151,EW_Erg_09_14_Kreise!$A$10:$BK$412,Calc_Targetkreise!CI$5,FALSE)/1000</f>
        <v>100.539</v>
      </c>
      <c r="CJ151" s="59">
        <f>VLOOKUP($D151,EW_Erg_09_14_Kreise!$A$10:$BK$412,Calc_Targetkreise!CJ$5,FALSE)/1000</f>
        <v>100.493</v>
      </c>
      <c r="CK151" s="59">
        <f>VLOOKUP($D151,EW_Erg_09_14_Kreise!$A$10:$BK$412,Calc_Targetkreise!CK$5,FALSE)/1000</f>
        <v>53.788</v>
      </c>
      <c r="CL151" s="45"/>
      <c r="CM151" s="59">
        <f>VLOOKUP($D151,Struktur_daten_BW_2017!$B$7:$AH$452,Calc_Targetkreise!CM$5,FALSE)</f>
        <v>246.4</v>
      </c>
      <c r="CN151" s="66">
        <v>3.0</v>
      </c>
      <c r="CO151" s="67">
        <f t="shared" si="16"/>
        <v>0.01217532468</v>
      </c>
      <c r="CP151" s="62">
        <f>IF(CO151&lt;Master_sheet_Kriterien!$J$58,1,IF(CO151&lt;Master_sheet_Kriterien!$K$58,2,IF(CO151&lt;Master_sheet_Kriterien!$L$58,3,IF(CO151&lt;Master_sheet_Kriterien!$M$58,4,5))))</f>
        <v>1</v>
      </c>
      <c r="CQ151" s="66">
        <v>2.0</v>
      </c>
      <c r="CR151" s="67">
        <f t="shared" si="17"/>
        <v>0.008116883117</v>
      </c>
      <c r="CS151" s="62">
        <f>IF(CR151&lt;Master_sheet_Kriterien!$J$59,1,IF(CR151&lt;Master_sheet_Kriterien!$K$59,2,IF(CR151&lt;Master_sheet_Kriterien!$L$59,3,IF(CR151&lt;Master_sheet_Kriterien!$M$59,4,5))))</f>
        <v>1</v>
      </c>
      <c r="CT151" s="66">
        <v>1.0</v>
      </c>
      <c r="CU151" s="44"/>
      <c r="CV151" s="66">
        <v>1.0</v>
      </c>
      <c r="CW151" s="68"/>
      <c r="CY151" s="31">
        <f t="shared" si="18"/>
        <v>7131</v>
      </c>
      <c r="DB151" s="76" t="str">
        <f t="shared" si="19"/>
        <v>Ahrweiler</v>
      </c>
      <c r="DC151" s="58">
        <f t="shared" si="20"/>
        <v>254</v>
      </c>
      <c r="DD151" s="77">
        <f t="shared" si="21"/>
        <v>144</v>
      </c>
      <c r="DE151" s="72">
        <f t="shared" si="22"/>
        <v>0.005179143695</v>
      </c>
      <c r="DG151" s="76" t="str">
        <f t="shared" si="23"/>
        <v>Ahrweiler</v>
      </c>
      <c r="DH151" s="58" t="str">
        <f t="shared" si="24"/>
        <v>#REF!</v>
      </c>
      <c r="DI151" s="75">
        <f t="shared" si="25"/>
        <v>138.1217532</v>
      </c>
      <c r="DJ151" s="78">
        <f t="shared" si="26"/>
        <v>0.005179143695</v>
      </c>
      <c r="DK151" s="75"/>
      <c r="DL151" s="75"/>
      <c r="DM151" s="75"/>
      <c r="DN151" s="75"/>
      <c r="DO151" s="75"/>
      <c r="DP151" s="44"/>
    </row>
    <row r="152" ht="16.5" customHeight="1">
      <c r="A152" s="58">
        <f t="shared" si="5"/>
        <v>380</v>
      </c>
      <c r="B152" s="58">
        <f t="shared" si="6"/>
        <v>117</v>
      </c>
      <c r="C152" s="58" t="s">
        <v>308</v>
      </c>
      <c r="D152" s="58">
        <v>7132.0</v>
      </c>
      <c r="E152" s="58" t="s">
        <v>311</v>
      </c>
      <c r="F152" s="59">
        <f>VLOOKUP($D152,EW_19_Kreise!$A$6:$CQ$406,Calc_Targetkreise!F$5,FALSE)/1000</f>
        <v>59.938</v>
      </c>
      <c r="G152" s="59">
        <f>VLOOKUP($D152,BW_17_Kreise!$B$7:$CC$410,Calc_Targetkreise!G$5,FALSE)/1000</f>
        <v>75.135</v>
      </c>
      <c r="H152" s="59">
        <f>VLOOKUP($D152,EW_Erg_09_14_Kreise!$A$10:$BK$412,Calc_Targetkreise!H$5,FALSE)/1000</f>
        <v>54.897</v>
      </c>
      <c r="I152" s="60">
        <f t="shared" ref="I152:K152" si="622">F152/CG152</f>
        <v>0.5988769434</v>
      </c>
      <c r="J152" s="60">
        <f t="shared" si="622"/>
        <v>0.7455866155</v>
      </c>
      <c r="K152" s="60">
        <f t="shared" si="622"/>
        <v>0.5408358291</v>
      </c>
      <c r="L152" s="61">
        <f t="shared" ref="L152:M152" si="623">1-(T152+X152)</f>
        <v>0.4290767126</v>
      </c>
      <c r="M152" s="61">
        <f t="shared" si="623"/>
        <v>0.3569308578</v>
      </c>
      <c r="N152" s="62">
        <f>IF(L152&lt;Master_sheet_Kriterien!$J$46,1,IF(L152&lt;Master_sheet_Kriterien!$K$46,2,IF(L152&lt;Master_sheet_Kriterien!$L$46,3,IF(L152&lt;Master_sheet_Kriterien!$M$46,4,5))))</f>
        <v>2</v>
      </c>
      <c r="O152" s="62">
        <f>IF(M152&lt;Master_sheet_Kriterien!$J$46,1,IF(M152&lt;Master_sheet_Kriterien!$K$46,2,IF(M152&lt;Master_sheet_Kriterien!$L$46,3,IF(M152&lt;Master_sheet_Kriterien!$M$46,4,5))))</f>
        <v>1</v>
      </c>
      <c r="P152" s="61">
        <f t="shared" ref="P152:Q152" si="624">1-(T152+AM152)</f>
        <v>0.5505689212</v>
      </c>
      <c r="Q152" s="61">
        <f t="shared" si="624"/>
        <v>0.50245558</v>
      </c>
      <c r="R152" s="62">
        <f>IF(P152&lt;Master_sheet_Kriterien!$J$46,1,IF(P152&lt;Master_sheet_Kriterien!$K$46,2,IF(P152&lt;Master_sheet_Kriterien!$L$46,3,IF(P152&lt;Master_sheet_Kriterien!$M$46,4,5))))</f>
        <v>5</v>
      </c>
      <c r="S152" s="62">
        <f>IF(Q152&lt;Master_sheet_Kriterien!$J$46,1,IF(Q152&lt;Master_sheet_Kriterien!$K$46,2,IF(Q152&lt;Master_sheet_Kriterien!$L$46,3,IF(Q152&lt;Master_sheet_Kriterien!$M$46,4,5))))</f>
        <v>4</v>
      </c>
      <c r="T152" s="61">
        <f>VLOOKUP($D152,EW_19_Kreise!$A$6:$CQ$406,Calc_Targetkreise!T$5,FALSE)/1000/F152</f>
        <v>0.3523307418</v>
      </c>
      <c r="U152" s="63">
        <f>VLOOKUP($D152,BW_17_Kreise!$B$7:$CC$410,Calc_Targetkreise!U$5,FALSE)/1000/$G152</f>
        <v>0.3882345112</v>
      </c>
      <c r="V152" s="61">
        <f>VLOOKUP(Calc_Targetkreise!$D152,EW_Erg_09_14_Kreise!$A$7:$BK$412,Calc_Targetkreise!V$5,FALSE)/1000/$H152</f>
        <v>0.4140663424</v>
      </c>
      <c r="W152" s="61">
        <f>VLOOKUP(Calc_Targetkreise!$D152,EW_Erg_09_14_Kreise!$A$7:$BK$412,Calc_Targetkreise!W$5,FALSE)/1000/CK152</f>
        <v>0.4327712113</v>
      </c>
      <c r="X152" s="61">
        <f>VLOOKUP($D152,EW_19_Kreise!$A$6:$CQ$406,Calc_Targetkreise!X$5,FALSE)/1000/F152</f>
        <v>0.2185925456</v>
      </c>
      <c r="Y152" s="63">
        <f>VLOOKUP($D152,BW_17_Kreise!$B$7:$CC$410,Calc_Targetkreise!Y$5,FALSE)/1000/$G152</f>
        <v>0.254834631</v>
      </c>
      <c r="Z152" s="61">
        <f>VLOOKUP(Calc_Targetkreise!$D152,EW_Erg_09_14_Kreise!$A$7:$BK$412,Calc_Targetkreise!Z$5,FALSE)/1000/$H152</f>
        <v>0.3221851832</v>
      </c>
      <c r="AA152" s="61">
        <f>VLOOKUP(Calc_Targetkreise!$D152,EW_Erg_09_14_Kreise!$A$7:$BK$412,Calc_Targetkreise!AA$5,FALSE)/1000/$H152</f>
        <v>0.2457693499</v>
      </c>
      <c r="AB152" s="61">
        <f>VLOOKUP($D152,EW_19_Kreise!$A$6:$CQ$406,Calc_Targetkreise!AB$5,FALSE)/1000/F152</f>
        <v>0.1359404718</v>
      </c>
      <c r="AC152" s="63">
        <f>VLOOKUP($D152,BW_17_Kreise!$B$7:$CC$410,Calc_Targetkreise!AC$5,FALSE)/1000/$G152</f>
        <v>0.05273174952</v>
      </c>
      <c r="AD152" s="61">
        <f>VLOOKUP(Calc_Targetkreise!$D152,EW_Erg_09_14_Kreise!$A$7:$BK$412,Calc_Targetkreise!AD$5,FALSE)/1000/$H152</f>
        <v>0.06029473377</v>
      </c>
      <c r="AE152" s="62">
        <f>IF(AC152&lt;Master_sheet_Kriterien!$J$54,1,IF(AC152&lt;Master_sheet_Kriterien!$K$54,2,IF(AC152&lt;Master_sheet_Kriterien!$L$54,3,IF(AC152&lt;Master_sheet_Kriterien!$M$54,4,5))))</f>
        <v>1</v>
      </c>
      <c r="AF152" s="61">
        <f>VLOOKUP(Calc_Targetkreise!$D152,EW_Erg_09_14_Kreise!$A$7:$BK$412,Calc_Targetkreise!AF$5,FALSE)/1000/$H152</f>
        <v>0.07260870357</v>
      </c>
      <c r="AG152" s="63">
        <f>VLOOKUP($D152,BW_17_Kreise!$B$7:$CC$410,Calc_Targetkreise!AG$5,FALSE)/1000/$G152</f>
        <v>0.0996606109</v>
      </c>
      <c r="AH152" s="61">
        <f>VLOOKUP(Calc_Targetkreise!$D152,EW_Erg_09_14_Kreise!$A$7:$BK$412,Calc_Targetkreise!AH$5,FALSE)/1000/$H152</f>
        <v>0.03271581325</v>
      </c>
      <c r="AI152" s="61">
        <f>VLOOKUP(Calc_Targetkreise!$D152,EW_Erg_09_14_Kreise!$A$7:$BK$412,Calc_Targetkreise!AI$5,FALSE)/1000/$H152</f>
        <v>0.1070368144</v>
      </c>
      <c r="AJ152" s="63">
        <f>VLOOKUP($D152,BW_17_Kreise!$B$7:$CC$410,Calc_Targetkreise!AJ$5,FALSE)/1000/$G152</f>
        <v>0.06321953816</v>
      </c>
      <c r="AK152" s="61">
        <f>VLOOKUP(Calc_Targetkreise!$D152,EW_Erg_09_14_Kreise!$A$7:$BK$412,Calc_Targetkreise!AK$5,FALSE)/1000/$H152</f>
        <v>0.03426416744</v>
      </c>
      <c r="AL152" s="61">
        <f>VLOOKUP(Calc_Targetkreise!$D152,EW_Erg_09_14_Kreise!$A$7:$BK$412,Calc_Targetkreise!AL$5,FALSE)/1000/$H152</f>
        <v>0.03606754467</v>
      </c>
      <c r="AM152" s="61">
        <f>VLOOKUP($D152,EW_19_Kreise!$A$6:$CQ$406,Calc_Targetkreise!AM$5,FALSE)/1000/F152</f>
        <v>0.09710033701</v>
      </c>
      <c r="AN152" s="63">
        <f>VLOOKUP($D152,BW_17_Kreise!$B$7:$CC$410,Calc_Targetkreise!AN$5,FALSE)/1000/$G152</f>
        <v>0.1093099088</v>
      </c>
      <c r="AO152" s="61">
        <f>VLOOKUP(Calc_Targetkreise!$D152,EW_Erg_09_14_Kreise!$A$7:$BK$412,Calc_Targetkreise!AO$5,FALSE)/1000/$H152</f>
        <v>0.06167914458</v>
      </c>
      <c r="AP152" s="61">
        <f>VLOOKUP(Calc_Targetkreise!$D152,EW_Erg_09_14_Kreise!$A$7:$BK$412,Calc_Targetkreise!AP$5,FALSE)/1000/$H152</f>
        <v>0.0001639433849</v>
      </c>
      <c r="AQ152" s="61">
        <f t="shared" ref="AQ152:AR152" si="625">1-U152-Y152-AC152-AG152-AJ152-AN152</f>
        <v>0.03200905038</v>
      </c>
      <c r="AR152" s="61">
        <f t="shared" si="625"/>
        <v>0.07479461537</v>
      </c>
      <c r="AS152" s="61">
        <f t="shared" si="11"/>
        <v>0.1055824328</v>
      </c>
      <c r="AT152" s="63">
        <f>VLOOKUP($D152,BW_17_Kreise!$B$7:$CC$410,Calc_Targetkreise!AT$5,FALSE)/1000/$G152</f>
        <v>0.004046050443</v>
      </c>
      <c r="AU152" s="61">
        <f>VLOOKUP(Calc_Targetkreise!$D152,EW_Erg_09_14_Kreise!$A$7:$BK$412,Calc_Targetkreise!AU$5,FALSE)/1000/$H152</f>
        <v>0.009636227845</v>
      </c>
      <c r="AV152" s="62">
        <f>IF(AU152&lt;Master_sheet_Kriterien!$J$44,1,IF(AU152&lt;Master_sheet_Kriterien!$K$44,2,IF(AU152&lt;Master_sheet_Kriterien!$L$44,3,IF(AU152&lt;Master_sheet_Kriterien!$M$44,4,5))))</f>
        <v>2</v>
      </c>
      <c r="AW152" s="61">
        <f>VLOOKUP(Calc_Targetkreise!$D152,EW_Erg_09_14_Kreise!$A$7:$BK$412,Calc_Targetkreise!AW$5,FALSE)/1000/$H152</f>
        <v>0.005756234403</v>
      </c>
      <c r="AX152" s="61">
        <f>VLOOKUP($D152,EW_19_Kreise!$A$6:$CQ$406,Calc_Targetkreise!AX$5,FALSE)/1000/F152</f>
        <v>0.002802896326</v>
      </c>
      <c r="AY152" s="62">
        <f>IF(AX152&lt;Master_sheet_Kriterien!$J$56,1,IF(AX152&lt;Master_sheet_Kriterien!$K$56,2,IF(AX152&lt;Master_sheet_Kriterien!$L$56,3,IF(AX152&lt;Master_sheet_Kriterien!$M$56,4,5))))</f>
        <v>1</v>
      </c>
      <c r="AZ152" s="64">
        <f>VLOOKUP($D152,EW_19_Kreise!$A$6:$CQ$406,Calc_Targetkreise!AZ$5,FALSE)</f>
        <v>168</v>
      </c>
      <c r="BA152" s="62">
        <f>IF(AZ152&lt;Master_sheet_Kriterien!$J$57,1,IF(AZ152&lt;Master_sheet_Kriterien!$K$57,2,IF(AZ152&lt;Master_sheet_Kriterien!$L$57,3,IF(AZ152&lt;Master_sheet_Kriterien!$M$56,4,5))))</f>
        <v>1</v>
      </c>
      <c r="BB152" s="59">
        <f>VLOOKUP($D152,Struktur_daten_BW_2017!$B$7:$AH$452,Calc_Targetkreise!BB$5,FALSE)</f>
        <v>180.7</v>
      </c>
      <c r="BC152" s="62">
        <f>IF(BB152&lt;Master_sheet_Kriterien!$J$8,1,IF(BB152&lt;Master_sheet_Kriterien!$K$8,2,IF(BB152&lt;Master_sheet_Kriterien!$L$8,3,IF(BB152&lt;Master_sheet_Kriterien!$M$8,4,5))))</f>
        <v>2</v>
      </c>
      <c r="BD152" s="65">
        <f t="shared" si="12"/>
        <v>20.9902</v>
      </c>
      <c r="BE152" s="62">
        <f>IF(BD152&lt;Master_sheet_Kriterien!$J$10,1,IF(BD152&lt;Master_sheet_Kriterien!$K$10,2,IF(BD152&lt;Master_sheet_Kriterien!$L$10,3,IF(BD152&lt;Master_sheet_Kriterien!$M$10,4,5))))</f>
        <v>2</v>
      </c>
      <c r="BF152" s="65">
        <f>VLOOKUP($D152,Struktur_daten_BW_2017!$B$7:$AH$452,Calc_Targetkreise!BF$5,FALSE)</f>
        <v>7.7</v>
      </c>
      <c r="BG152" s="62">
        <f>IF(BF152&lt;Master_sheet_Kriterien!$J$12,1,IF(BF152&lt;Master_sheet_Kriterien!$K$12,2,IF(BF152&lt;Master_sheet_Kriterien!$L$12,3,IF(BF152&lt;Master_sheet_Kriterien!$M$12,4,5))))</f>
        <v>2</v>
      </c>
      <c r="BH152" s="65">
        <f>VLOOKUP($D152,Struktur_daten_BW_2017!$B$7:$AH$452,Calc_Targetkreise!BH$5,FALSE)</f>
        <v>11.2</v>
      </c>
      <c r="BI152" s="62">
        <f>IF(BH152&lt;Master_sheet_Kriterien!$J$14,1,IF(BH152&lt;Master_sheet_Kriterien!$K$14,2,IF(BH152&lt;Master_sheet_Kriterien!$L$14,3,IF(BH152&lt;Master_sheet_Kriterien!$M$14,4,5))))</f>
        <v>2</v>
      </c>
      <c r="BJ152" s="65">
        <f>VLOOKUP($D152,Struktur_daten_BW_2017!$B$7:$AH$452,Calc_Targetkreise!BJ$5,FALSE)</f>
        <v>37.3</v>
      </c>
      <c r="BK152" s="62">
        <f>IF(BJ152&lt;Master_sheet_Kriterien!$J$16,1,IF(BJ152&lt;Master_sheet_Kriterien!$K$16,2,IF(BJ152&lt;Master_sheet_Kriterien!$L$16,3,IF(BJ152&lt;Master_sheet_Kriterien!$M$16,4,5))))</f>
        <v>5</v>
      </c>
      <c r="BL152" s="65">
        <f>VLOOKUP($D152,Struktur_daten_BW_2017!$B$7:$AH$452,Calc_Targetkreise!BL$5,FALSE)</f>
        <v>16.5</v>
      </c>
      <c r="BM152" s="62">
        <f>IF(BL152&lt;Master_sheet_Kriterien!$J$18,1,IF(BL152&lt;Master_sheet_Kriterien!$K$18,2,IF(BL152&lt;Master_sheet_Kriterien!$L$18,3,IF(BL152&lt;Master_sheet_Kriterien!$M$18,4,5))))</f>
        <v>3</v>
      </c>
      <c r="BN152" s="65">
        <f>VLOOKUP($D152,Struktur_daten_BW_2017!$B$7:$AH$452,Calc_Targetkreise!BN$5,FALSE)</f>
        <v>10.6</v>
      </c>
      <c r="BO152" s="62">
        <f>IF(BN152&lt;Master_sheet_Kriterien!$J$20,1,IF(BN152&lt;Master_sheet_Kriterien!$K$20,2,IF(BN152&lt;Master_sheet_Kriterien!$L$20,3,IF(BN152&lt;Master_sheet_Kriterien!$M$20,4,5))))</f>
        <v>3</v>
      </c>
      <c r="BP152" s="59">
        <f>VLOOKUP($D152,Struktur_daten_BW_2017!$B$7:$AH$452,Calc_Targetkreise!BP$5,FALSE)</f>
        <v>22579</v>
      </c>
      <c r="BQ152" s="62">
        <f>IF(BP152&lt;Master_sheet_Kriterien!$J$38,1,IF(BP152&lt;Master_sheet_Kriterien!$K$38,2,IF(BP152&lt;Master_sheet_Kriterien!$L$38,3,IF(BP152&lt;Master_sheet_Kriterien!$M$38,4,5))))</f>
        <v>4</v>
      </c>
      <c r="BR152" s="65">
        <f>VLOOKUP($D152,Struktur_daten_BW_2017!$B$7:$AH$452,Calc_Targetkreise!BR$5,FALSE)</f>
        <v>26.3</v>
      </c>
      <c r="BS152" s="62">
        <f>IF(BR152&lt;Master_sheet_Kriterien!$J$24,1,IF(BR152&lt;Master_sheet_Kriterien!$K$24,2,IF(BR152&lt;Master_sheet_Kriterien!$L$24,3,IF(BR152&lt;Master_sheet_Kriterien!$M$24,4,5))))</f>
        <v>1</v>
      </c>
      <c r="BT152" s="65">
        <f>VLOOKUP($D152,Struktur_daten_BW_2017!$B$7:$AH$452,Calc_Targetkreise!BT$5,FALSE)</f>
        <v>12.6</v>
      </c>
      <c r="BU152" s="62">
        <f>IF(BT152&lt;Master_sheet_Kriterien!$J$26,1,IF(BT152&lt;Master_sheet_Kriterien!$K$26,2,IF(BT152&lt;Master_sheet_Kriterien!$L$26,3,IF(BT152&lt;Master_sheet_Kriterien!$M$26,4,5))))</f>
        <v>2</v>
      </c>
      <c r="BV152" s="65">
        <f t="shared" si="13"/>
        <v>3.43476</v>
      </c>
      <c r="BW152" s="62">
        <f>IF(BV152&lt;Master_sheet_Kriterien!$J$28,1,IF(BV152&lt;Master_sheet_Kriterien!$K$28,2,IF(BV152&lt;Master_sheet_Kriterien!$L$28,3,IF(BV152&lt;Master_sheet_Kriterien!$M$28,4,5))))</f>
        <v>2</v>
      </c>
      <c r="BX152" s="65">
        <f>VLOOKUP($D152,Struktur_daten_BW_2017!$B$7:$AH$452,Calc_Targetkreise!BX$5,FALSE)</f>
        <v>18.25396825</v>
      </c>
      <c r="BY152" s="62">
        <f>IF(BX152&lt;Master_sheet_Kriterien!$J$30,1,IF(BX152&lt;Master_sheet_Kriterien!$K$30,2,IF(BX152&lt;Master_sheet_Kriterien!$L$30,3,IF(BX152&lt;Master_sheet_Kriterien!$M$30,4,5))))</f>
        <v>2</v>
      </c>
      <c r="BZ152" s="65"/>
      <c r="CA152" s="62">
        <f>IF(BZ152&lt;Master_sheet_Kriterien!$J$32,1,IF(BZ152&lt;Master_sheet_Kriterien!$K$32,2,IF(BZ152&lt;Master_sheet_Kriterien!$L$32,3,IF(BZ152&lt;Master_sheet_Kriterien!$M$32,4,5))))</f>
        <v>1</v>
      </c>
      <c r="CB152" s="65"/>
      <c r="CC152" s="62">
        <f>IF(CB152&lt;Master_sheet_Kriterien!$J$34,1,IF(CB152&lt;Master_sheet_Kriterien!$K$34,2,IF(CB152&lt;Master_sheet_Kriterien!$L$34,3,IF(CB152&lt;Master_sheet_Kriterien!$M$34,4,5))))</f>
        <v>1</v>
      </c>
      <c r="CD152" s="65">
        <f>100-VLOOKUP($D152,Struktur_daten_BW_2017!$B$7:$AH$452,Calc_Targetkreise!CD$5,FALSE)</f>
        <v>32.8</v>
      </c>
      <c r="CE152" s="62">
        <f>IF(CD152&lt;Master_sheet_Kriterien!$J$40,1,IF(CD152&lt;Master_sheet_Kriterien!$K$40,2,IF(CD152&lt;Master_sheet_Kriterien!$L$40,3,IF(CD152&lt;Master_sheet_Kriterien!$M$40,4,5))))</f>
        <v>1</v>
      </c>
      <c r="CF152" s="61"/>
      <c r="CG152" s="59">
        <f>VLOOKUP($D152,EW_19_Kreise!$A$6:$CQ$406,Calc_Targetkreise!CG$5,FALSE)/1000</f>
        <v>100.084</v>
      </c>
      <c r="CH152" s="59">
        <f>VLOOKUP($D152,BW_17_Kreise!$B$7:$CC$410,Calc_Targetkreise!CH$5,FALSE)/1000</f>
        <v>100.773</v>
      </c>
      <c r="CI152" s="59">
        <f>VLOOKUP($D152,EW_Erg_09_14_Kreise!$A$10:$BK$412,Calc_Targetkreise!CI$5,FALSE)/1000</f>
        <v>101.504</v>
      </c>
      <c r="CJ152" s="59">
        <f>VLOOKUP($D152,EW_Erg_09_14_Kreise!$A$10:$BK$412,Calc_Targetkreise!CJ$5,FALSE)/1000</f>
        <v>103.312</v>
      </c>
      <c r="CK152" s="59">
        <f>VLOOKUP($D152,EW_Erg_09_14_Kreise!$A$10:$BK$412,Calc_Targetkreise!CK$5,FALSE)/1000</f>
        <v>53.132</v>
      </c>
      <c r="CL152" s="45"/>
      <c r="CM152" s="59">
        <f>VLOOKUP($D152,Struktur_daten_BW_2017!$B$7:$AH$452,Calc_Targetkreise!CM$5,FALSE)</f>
        <v>272.6</v>
      </c>
      <c r="CN152" s="66">
        <v>3.0</v>
      </c>
      <c r="CO152" s="67">
        <f t="shared" si="16"/>
        <v>0.01100513573</v>
      </c>
      <c r="CP152" s="62">
        <f>IF(CO152&lt;Master_sheet_Kriterien!$J$58,1,IF(CO152&lt;Master_sheet_Kriterien!$K$58,2,IF(CO152&lt;Master_sheet_Kriterien!$L$58,3,IF(CO152&lt;Master_sheet_Kriterien!$M$58,4,5))))</f>
        <v>1</v>
      </c>
      <c r="CQ152" s="66">
        <v>2.0</v>
      </c>
      <c r="CR152" s="67">
        <f t="shared" si="17"/>
        <v>0.007336757153</v>
      </c>
      <c r="CS152" s="62">
        <f>IF(CR152&lt;Master_sheet_Kriterien!$J$59,1,IF(CR152&lt;Master_sheet_Kriterien!$K$59,2,IF(CR152&lt;Master_sheet_Kriterien!$L$59,3,IF(CR152&lt;Master_sheet_Kriterien!$M$59,4,5))))</f>
        <v>1</v>
      </c>
      <c r="CT152" s="66">
        <v>1.0</v>
      </c>
      <c r="CU152" s="44"/>
      <c r="CV152" s="66">
        <v>1.0</v>
      </c>
      <c r="CW152" s="68"/>
      <c r="CY152" s="31">
        <f t="shared" si="18"/>
        <v>7132</v>
      </c>
      <c r="DB152" s="76" t="str">
        <f t="shared" si="19"/>
        <v>Altenkirchen (Westerwald)</v>
      </c>
      <c r="DC152" s="58">
        <f t="shared" si="20"/>
        <v>380</v>
      </c>
      <c r="DD152" s="77">
        <f t="shared" si="21"/>
        <v>117</v>
      </c>
      <c r="DE152" s="72">
        <f t="shared" si="22"/>
        <v>0.002802896326</v>
      </c>
      <c r="DG152" s="76" t="str">
        <f t="shared" si="23"/>
        <v>Altenkirchen (Westerwald)</v>
      </c>
      <c r="DH152" s="58" t="str">
        <f t="shared" si="24"/>
        <v>#REF!</v>
      </c>
      <c r="DI152" s="75">
        <f t="shared" si="25"/>
        <v>111.1100514</v>
      </c>
      <c r="DJ152" s="78">
        <f t="shared" si="26"/>
        <v>0.002802896326</v>
      </c>
      <c r="DK152" s="75"/>
      <c r="DL152" s="75"/>
      <c r="DM152" s="75"/>
      <c r="DN152" s="75"/>
      <c r="DO152" s="75"/>
      <c r="DP152" s="44"/>
    </row>
    <row r="153" ht="16.5" customHeight="1">
      <c r="A153" s="58">
        <f t="shared" si="5"/>
        <v>281</v>
      </c>
      <c r="B153" s="58">
        <f t="shared" si="6"/>
        <v>139</v>
      </c>
      <c r="C153" s="58" t="s">
        <v>308</v>
      </c>
      <c r="D153" s="58">
        <v>7133.0</v>
      </c>
      <c r="E153" s="58" t="s">
        <v>312</v>
      </c>
      <c r="F153" s="59">
        <f>VLOOKUP($D153,EW_19_Kreise!$A$6:$CQ$406,Calc_Targetkreise!F$5,FALSE)/1000</f>
        <v>75.266</v>
      </c>
      <c r="G153" s="59">
        <f>VLOOKUP($D153,BW_17_Kreise!$B$7:$CC$410,Calc_Targetkreise!G$5,FALSE)/1000</f>
        <v>91.243</v>
      </c>
      <c r="H153" s="59">
        <f>VLOOKUP($D153,EW_Erg_09_14_Kreise!$A$10:$BK$412,Calc_Targetkreise!H$5,FALSE)/1000</f>
        <v>69.272</v>
      </c>
      <c r="I153" s="60">
        <f t="shared" ref="I153:K153" si="626">F153/CG153</f>
        <v>0.6268927721</v>
      </c>
      <c r="J153" s="60">
        <f t="shared" si="626"/>
        <v>0.7576434443</v>
      </c>
      <c r="K153" s="60">
        <f t="shared" si="626"/>
        <v>0.5717917606</v>
      </c>
      <c r="L153" s="61">
        <f t="shared" ref="L153:M153" si="627">1-(T153+X153)</f>
        <v>0.4637817873</v>
      </c>
      <c r="M153" s="61">
        <f t="shared" si="627"/>
        <v>0.3893778153</v>
      </c>
      <c r="N153" s="62">
        <f>IF(L153&lt;Master_sheet_Kriterien!$J$46,1,IF(L153&lt;Master_sheet_Kriterien!$K$46,2,IF(L153&lt;Master_sheet_Kriterien!$L$46,3,IF(L153&lt;Master_sheet_Kriterien!$M$46,4,5))))</f>
        <v>3</v>
      </c>
      <c r="O153" s="62">
        <f>IF(M153&lt;Master_sheet_Kriterien!$J$46,1,IF(M153&lt;Master_sheet_Kriterien!$K$46,2,IF(M153&lt;Master_sheet_Kriterien!$L$46,3,IF(M153&lt;Master_sheet_Kriterien!$M$46,4,5))))</f>
        <v>2</v>
      </c>
      <c r="P153" s="61">
        <f t="shared" ref="P153:Q153" si="628">1-(T153+AM153)</f>
        <v>0.5986368347</v>
      </c>
      <c r="Q153" s="61">
        <f t="shared" si="628"/>
        <v>0.5415538726</v>
      </c>
      <c r="R153" s="62">
        <f>IF(P153&lt;Master_sheet_Kriterien!$J$46,1,IF(P153&lt;Master_sheet_Kriterien!$K$46,2,IF(P153&lt;Master_sheet_Kriterien!$L$46,3,IF(P153&lt;Master_sheet_Kriterien!$M$46,4,5))))</f>
        <v>5</v>
      </c>
      <c r="S153" s="62">
        <f>IF(Q153&lt;Master_sheet_Kriterien!$J$46,1,IF(Q153&lt;Master_sheet_Kriterien!$K$46,2,IF(Q153&lt;Master_sheet_Kriterien!$L$46,3,IF(Q153&lt;Master_sheet_Kriterien!$M$46,4,5))))</f>
        <v>5</v>
      </c>
      <c r="T153" s="61">
        <f>VLOOKUP($D153,EW_19_Kreise!$A$6:$CQ$406,Calc_Targetkreise!T$5,FALSE)/1000/F153</f>
        <v>0.2989929052</v>
      </c>
      <c r="U153" s="63">
        <f>VLOOKUP($D153,BW_17_Kreise!$B$7:$CC$410,Calc_Targetkreise!U$5,FALSE)/1000/$G153</f>
        <v>0.3428865776</v>
      </c>
      <c r="V153" s="61">
        <f>VLOOKUP(Calc_Targetkreise!$D153,EW_Erg_09_14_Kreise!$A$7:$BK$412,Calc_Targetkreise!V$5,FALSE)/1000/$H153</f>
        <v>0.3538370482</v>
      </c>
      <c r="W153" s="61">
        <f>VLOOKUP(Calc_Targetkreise!$D153,EW_Erg_09_14_Kreise!$A$7:$BK$412,Calc_Targetkreise!W$5,FALSE)/1000/CK153</f>
        <v>0.3747281058</v>
      </c>
      <c r="X153" s="61">
        <f>VLOOKUP($D153,EW_19_Kreise!$A$6:$CQ$406,Calc_Targetkreise!X$5,FALSE)/1000/F153</f>
        <v>0.2372253076</v>
      </c>
      <c r="Y153" s="63">
        <f>VLOOKUP($D153,BW_17_Kreise!$B$7:$CC$410,Calc_Targetkreise!Y$5,FALSE)/1000/$G153</f>
        <v>0.2677356071</v>
      </c>
      <c r="Z153" s="61">
        <f>VLOOKUP(Calc_Targetkreise!$D153,EW_Erg_09_14_Kreise!$A$7:$BK$412,Calc_Targetkreise!Z$5,FALSE)/1000/$H153</f>
        <v>0.3517582862</v>
      </c>
      <c r="AA153" s="61">
        <f>VLOOKUP(Calc_Targetkreise!$D153,EW_Erg_09_14_Kreise!$A$7:$BK$412,Calc_Targetkreise!AA$5,FALSE)/1000/$H153</f>
        <v>0.2731984063</v>
      </c>
      <c r="AB153" s="61">
        <f>VLOOKUP($D153,EW_19_Kreise!$A$6:$CQ$406,Calc_Targetkreise!AB$5,FALSE)/1000/F153</f>
        <v>0.1577339038</v>
      </c>
      <c r="AC153" s="63">
        <f>VLOOKUP($D153,BW_17_Kreise!$B$7:$CC$410,Calc_Targetkreise!AC$5,FALSE)/1000/$G153</f>
        <v>0.06898063413</v>
      </c>
      <c r="AD153" s="61">
        <f>VLOOKUP(Calc_Targetkreise!$D153,EW_Erg_09_14_Kreise!$A$7:$BK$412,Calc_Targetkreise!AD$5,FALSE)/1000/$H153</f>
        <v>0.07144300728</v>
      </c>
      <c r="AE153" s="62">
        <f>IF(AC153&lt;Master_sheet_Kriterien!$J$54,1,IF(AC153&lt;Master_sheet_Kriterien!$K$54,2,IF(AC153&lt;Master_sheet_Kriterien!$L$54,3,IF(AC153&lt;Master_sheet_Kriterien!$M$54,4,5))))</f>
        <v>2</v>
      </c>
      <c r="AF153" s="61">
        <f>VLOOKUP(Calc_Targetkreise!$D153,EW_Erg_09_14_Kreise!$A$7:$BK$412,Calc_Targetkreise!AF$5,FALSE)/1000/$H153</f>
        <v>0.084969396</v>
      </c>
      <c r="AG153" s="63">
        <f>VLOOKUP($D153,BW_17_Kreise!$B$7:$CC$410,Calc_Targetkreise!AG$5,FALSE)/1000/$G153</f>
        <v>0.1010378878</v>
      </c>
      <c r="AH153" s="61">
        <f>VLOOKUP(Calc_Targetkreise!$D153,EW_Erg_09_14_Kreise!$A$7:$BK$412,Calc_Targetkreise!AH$5,FALSE)/1000/$H153</f>
        <v>0.04182064904</v>
      </c>
      <c r="AI153" s="61">
        <f>VLOOKUP(Calc_Targetkreise!$D153,EW_Erg_09_14_Kreise!$A$7:$BK$412,Calc_Targetkreise!AI$5,FALSE)/1000/$H153</f>
        <v>0.1074315741</v>
      </c>
      <c r="AJ153" s="63">
        <f>VLOOKUP($D153,BW_17_Kreise!$B$7:$CC$410,Calc_Targetkreise!AJ$5,FALSE)/1000/$G153</f>
        <v>0.06610918098</v>
      </c>
      <c r="AK153" s="61">
        <f>VLOOKUP(Calc_Targetkreise!$D153,EW_Erg_09_14_Kreise!$A$7:$BK$412,Calc_Targetkreise!AK$5,FALSE)/1000/$H153</f>
        <v>0.03578646495</v>
      </c>
      <c r="AL153" s="61">
        <f>VLOOKUP(Calc_Targetkreise!$D153,EW_Erg_09_14_Kreise!$A$7:$BK$412,Calc_Targetkreise!AL$5,FALSE)/1000/$H153</f>
        <v>0.03064730338</v>
      </c>
      <c r="AM153" s="61">
        <f>VLOOKUP($D153,EW_19_Kreise!$A$6:$CQ$406,Calc_Targetkreise!AM$5,FALSE)/1000/F153</f>
        <v>0.1023702601</v>
      </c>
      <c r="AN153" s="63">
        <f>VLOOKUP($D153,BW_17_Kreise!$B$7:$CC$410,Calc_Targetkreise!AN$5,FALSE)/1000/$G153</f>
        <v>0.1155595498</v>
      </c>
      <c r="AO153" s="61">
        <f>VLOOKUP(Calc_Targetkreise!$D153,EW_Erg_09_14_Kreise!$A$7:$BK$412,Calc_Targetkreise!AO$5,FALSE)/1000/$H153</f>
        <v>0.06615948724</v>
      </c>
      <c r="AP153" s="61">
        <f>VLOOKUP(Calc_Targetkreise!$D153,EW_Erg_09_14_Kreise!$A$7:$BK$412,Calc_Targetkreise!AP$5,FALSE)/1000/$H153</f>
        <v>0.0002021018593</v>
      </c>
      <c r="AQ153" s="61">
        <f t="shared" ref="AQ153:AR153" si="629">1-U153-Y153-AC153-AG153-AJ153-AN153</f>
        <v>0.03769056256</v>
      </c>
      <c r="AR153" s="61">
        <f t="shared" si="629"/>
        <v>0.07919505717</v>
      </c>
      <c r="AS153" s="61">
        <f t="shared" si="11"/>
        <v>0.1288231126</v>
      </c>
      <c r="AT153" s="63">
        <f>VLOOKUP($D153,BW_17_Kreise!$B$7:$CC$410,Calc_Targetkreise!AT$5,FALSE)/1000/$G153</f>
        <v>0.003649595037</v>
      </c>
      <c r="AU153" s="61">
        <f>VLOOKUP(Calc_Targetkreise!$D153,EW_Erg_09_14_Kreise!$A$7:$BK$412,Calc_Targetkreise!AU$5,FALSE)/1000/$H153</f>
        <v>0.01006178543</v>
      </c>
      <c r="AV153" s="62">
        <f>IF(AU153&lt;Master_sheet_Kriterien!$J$44,1,IF(AU153&lt;Master_sheet_Kriterien!$K$44,2,IF(AU153&lt;Master_sheet_Kriterien!$L$44,3,IF(AU153&lt;Master_sheet_Kriterien!$M$44,4,5))))</f>
        <v>2</v>
      </c>
      <c r="AW153" s="61">
        <f>VLOOKUP(Calc_Targetkreise!$D153,EW_Erg_09_14_Kreise!$A$7:$BK$412,Calc_Targetkreise!AW$5,FALSE)/1000/$H153</f>
        <v>0.006972514147</v>
      </c>
      <c r="AX153" s="61">
        <f>VLOOKUP($D153,EW_19_Kreise!$A$6:$CQ$406,Calc_Targetkreise!AX$5,FALSE)/1000/F153</f>
        <v>0.004371163606</v>
      </c>
      <c r="AY153" s="62">
        <f>IF(AX153&lt;Master_sheet_Kriterien!$J$56,1,IF(AX153&lt;Master_sheet_Kriterien!$K$56,2,IF(AX153&lt;Master_sheet_Kriterien!$L$56,3,IF(AX153&lt;Master_sheet_Kriterien!$M$56,4,5))))</f>
        <v>3</v>
      </c>
      <c r="AZ153" s="64">
        <f>VLOOKUP($D153,EW_19_Kreise!$A$6:$CQ$406,Calc_Targetkreise!AZ$5,FALSE)</f>
        <v>329</v>
      </c>
      <c r="BA153" s="62">
        <f>IF(AZ153&lt;Master_sheet_Kriterien!$J$57,1,IF(AZ153&lt;Master_sheet_Kriterien!$K$57,2,IF(AZ153&lt;Master_sheet_Kriterien!$L$57,3,IF(AZ153&lt;Master_sheet_Kriterien!$M$56,4,5))))</f>
        <v>3</v>
      </c>
      <c r="BB153" s="59">
        <f>VLOOKUP($D153,Struktur_daten_BW_2017!$B$7:$AH$452,Calc_Targetkreise!BB$5,FALSE)</f>
        <v>144.7</v>
      </c>
      <c r="BC153" s="62">
        <f>IF(BB153&lt;Master_sheet_Kriterien!$J$8,1,IF(BB153&lt;Master_sheet_Kriterien!$K$8,2,IF(BB153&lt;Master_sheet_Kriterien!$L$8,3,IF(BB153&lt;Master_sheet_Kriterien!$M$8,4,5))))</f>
        <v>2</v>
      </c>
      <c r="BD153" s="65">
        <f t="shared" si="12"/>
        <v>17.3302</v>
      </c>
      <c r="BE153" s="62">
        <f>IF(BD153&lt;Master_sheet_Kriterien!$J$10,1,IF(BD153&lt;Master_sheet_Kriterien!$K$10,2,IF(BD153&lt;Master_sheet_Kriterien!$L$10,3,IF(BD153&lt;Master_sheet_Kriterien!$M$10,4,5))))</f>
        <v>1</v>
      </c>
      <c r="BF153" s="65">
        <f>VLOOKUP($D153,Struktur_daten_BW_2017!$B$7:$AH$452,Calc_Targetkreise!BF$5,FALSE)</f>
        <v>7.3</v>
      </c>
      <c r="BG153" s="62">
        <f>IF(BF153&lt;Master_sheet_Kriterien!$J$12,1,IF(BF153&lt;Master_sheet_Kriterien!$K$12,2,IF(BF153&lt;Master_sheet_Kriterien!$L$12,3,IF(BF153&lt;Master_sheet_Kriterien!$M$12,4,5))))</f>
        <v>2</v>
      </c>
      <c r="BH153" s="65">
        <f>VLOOKUP($D153,Struktur_daten_BW_2017!$B$7:$AH$452,Calc_Targetkreise!BH$5,FALSE)</f>
        <v>11</v>
      </c>
      <c r="BI153" s="62">
        <f>IF(BH153&lt;Master_sheet_Kriterien!$J$14,1,IF(BH153&lt;Master_sheet_Kriterien!$K$14,2,IF(BH153&lt;Master_sheet_Kriterien!$L$14,3,IF(BH153&lt;Master_sheet_Kriterien!$M$14,4,5))))</f>
        <v>2</v>
      </c>
      <c r="BJ153" s="65">
        <f>VLOOKUP($D153,Struktur_daten_BW_2017!$B$7:$AH$452,Calc_Targetkreise!BJ$5,FALSE)</f>
        <v>35.9</v>
      </c>
      <c r="BK153" s="62">
        <f>IF(BJ153&lt;Master_sheet_Kriterien!$J$16,1,IF(BJ153&lt;Master_sheet_Kriterien!$K$16,2,IF(BJ153&lt;Master_sheet_Kriterien!$L$16,3,IF(BJ153&lt;Master_sheet_Kriterien!$M$16,4,5))))</f>
        <v>3</v>
      </c>
      <c r="BL153" s="65">
        <f>VLOOKUP($D153,Struktur_daten_BW_2017!$B$7:$AH$452,Calc_Targetkreise!BL$5,FALSE)</f>
        <v>18</v>
      </c>
      <c r="BM153" s="62">
        <f>IF(BL153&lt;Master_sheet_Kriterien!$J$18,1,IF(BL153&lt;Master_sheet_Kriterien!$K$18,2,IF(BL153&lt;Master_sheet_Kriterien!$L$18,3,IF(BL153&lt;Master_sheet_Kriterien!$M$18,4,5))))</f>
        <v>5</v>
      </c>
      <c r="BN153" s="65">
        <f>VLOOKUP($D153,Struktur_daten_BW_2017!$B$7:$AH$452,Calc_Targetkreise!BN$5,FALSE)</f>
        <v>12.1</v>
      </c>
      <c r="BO153" s="62">
        <f>IF(BN153&lt;Master_sheet_Kriterien!$J$20,1,IF(BN153&lt;Master_sheet_Kriterien!$K$20,2,IF(BN153&lt;Master_sheet_Kriterien!$L$20,3,IF(BN153&lt;Master_sheet_Kriterien!$M$20,4,5))))</f>
        <v>5</v>
      </c>
      <c r="BP153" s="59">
        <f>VLOOKUP($D153,Struktur_daten_BW_2017!$B$7:$AH$452,Calc_Targetkreise!BP$5,FALSE)</f>
        <v>21362</v>
      </c>
      <c r="BQ153" s="62">
        <f>IF(BP153&lt;Master_sheet_Kriterien!$J$38,1,IF(BP153&lt;Master_sheet_Kriterien!$K$38,2,IF(BP153&lt;Master_sheet_Kriterien!$L$38,3,IF(BP153&lt;Master_sheet_Kriterien!$M$38,4,5))))</f>
        <v>3</v>
      </c>
      <c r="BR153" s="65">
        <f>VLOOKUP($D153,Struktur_daten_BW_2017!$B$7:$AH$452,Calc_Targetkreise!BR$5,FALSE)</f>
        <v>30.1</v>
      </c>
      <c r="BS153" s="62">
        <f>IF(BR153&lt;Master_sheet_Kriterien!$J$24,1,IF(BR153&lt;Master_sheet_Kriterien!$K$24,2,IF(BR153&lt;Master_sheet_Kriterien!$L$24,3,IF(BR153&lt;Master_sheet_Kriterien!$M$24,4,5))))</f>
        <v>2</v>
      </c>
      <c r="BT153" s="65">
        <f>VLOOKUP($D153,Struktur_daten_BW_2017!$B$7:$AH$452,Calc_Targetkreise!BT$5,FALSE)</f>
        <v>12.8</v>
      </c>
      <c r="BU153" s="62">
        <f>IF(BT153&lt;Master_sheet_Kriterien!$J$26,1,IF(BT153&lt;Master_sheet_Kriterien!$K$26,2,IF(BT153&lt;Master_sheet_Kriterien!$L$26,3,IF(BT153&lt;Master_sheet_Kriterien!$M$26,4,5))))</f>
        <v>3</v>
      </c>
      <c r="BV153" s="65">
        <f t="shared" si="13"/>
        <v>3.03872</v>
      </c>
      <c r="BW153" s="62">
        <f>IF(BV153&lt;Master_sheet_Kriterien!$J$28,1,IF(BV153&lt;Master_sheet_Kriterien!$K$28,2,IF(BV153&lt;Master_sheet_Kriterien!$L$28,3,IF(BV153&lt;Master_sheet_Kriterien!$M$28,4,5))))</f>
        <v>1</v>
      </c>
      <c r="BX153" s="65">
        <f>VLOOKUP($D153,Struktur_daten_BW_2017!$B$7:$AH$452,Calc_Targetkreise!BX$5,FALSE)</f>
        <v>20.3125</v>
      </c>
      <c r="BY153" s="62">
        <f>IF(BX153&lt;Master_sheet_Kriterien!$J$30,1,IF(BX153&lt;Master_sheet_Kriterien!$K$30,2,IF(BX153&lt;Master_sheet_Kriterien!$L$30,3,IF(BX153&lt;Master_sheet_Kriterien!$M$30,4,5))))</f>
        <v>2</v>
      </c>
      <c r="BZ153" s="65"/>
      <c r="CA153" s="62">
        <f>IF(BZ153&lt;Master_sheet_Kriterien!$J$32,1,IF(BZ153&lt;Master_sheet_Kriterien!$K$32,2,IF(BZ153&lt;Master_sheet_Kriterien!$L$32,3,IF(BZ153&lt;Master_sheet_Kriterien!$M$32,4,5))))</f>
        <v>1</v>
      </c>
      <c r="CB153" s="65"/>
      <c r="CC153" s="62">
        <f>IF(CB153&lt;Master_sheet_Kriterien!$J$34,1,IF(CB153&lt;Master_sheet_Kriterien!$K$34,2,IF(CB153&lt;Master_sheet_Kriterien!$L$34,3,IF(CB153&lt;Master_sheet_Kriterien!$M$34,4,5))))</f>
        <v>1</v>
      </c>
      <c r="CD153" s="65">
        <f>100-VLOOKUP($D153,Struktur_daten_BW_2017!$B$7:$AH$452,Calc_Targetkreise!CD$5,FALSE)</f>
        <v>40.4</v>
      </c>
      <c r="CE153" s="62">
        <f>IF(CD153&lt;Master_sheet_Kriterien!$J$40,1,IF(CD153&lt;Master_sheet_Kriterien!$K$40,2,IF(CD153&lt;Master_sheet_Kriterien!$L$40,3,IF(CD153&lt;Master_sheet_Kriterien!$M$40,4,5))))</f>
        <v>1</v>
      </c>
      <c r="CF153" s="61"/>
      <c r="CG153" s="59">
        <f>VLOOKUP($D153,EW_19_Kreise!$A$6:$CQ$406,Calc_Targetkreise!CG$5,FALSE)/1000</f>
        <v>120.062</v>
      </c>
      <c r="CH153" s="59">
        <f>VLOOKUP($D153,BW_17_Kreise!$B$7:$CC$410,Calc_Targetkreise!CH$5,FALSE)/1000</f>
        <v>120.43</v>
      </c>
      <c r="CI153" s="59">
        <f>VLOOKUP($D153,EW_Erg_09_14_Kreise!$A$10:$BK$412,Calc_Targetkreise!CI$5,FALSE)/1000</f>
        <v>121.149</v>
      </c>
      <c r="CJ153" s="59">
        <f>VLOOKUP($D153,EW_Erg_09_14_Kreise!$A$10:$BK$412,Calc_Targetkreise!CJ$5,FALSE)/1000</f>
        <v>121.798</v>
      </c>
      <c r="CK153" s="59">
        <f>VLOOKUP($D153,EW_Erg_09_14_Kreise!$A$10:$BK$412,Calc_Targetkreise!CK$5,FALSE)/1000</f>
        <v>64.823</v>
      </c>
      <c r="CL153" s="45"/>
      <c r="CM153" s="59">
        <f>VLOOKUP($D153,Struktur_daten_BW_2017!$B$7:$AH$452,Calc_Targetkreise!CM$5,FALSE)</f>
        <v>237.4</v>
      </c>
      <c r="CN153" s="66">
        <v>6.0</v>
      </c>
      <c r="CO153" s="67">
        <f t="shared" si="16"/>
        <v>0.02527379949</v>
      </c>
      <c r="CP153" s="62">
        <f>IF(CO153&lt;Master_sheet_Kriterien!$J$58,1,IF(CO153&lt;Master_sheet_Kriterien!$K$58,2,IF(CO153&lt;Master_sheet_Kriterien!$L$58,3,IF(CO153&lt;Master_sheet_Kriterien!$M$58,4,5))))</f>
        <v>1</v>
      </c>
      <c r="CQ153" s="66">
        <v>6.0</v>
      </c>
      <c r="CR153" s="67">
        <f t="shared" si="17"/>
        <v>0.02527379949</v>
      </c>
      <c r="CS153" s="62">
        <f>IF(CR153&lt;Master_sheet_Kriterien!$J$59,1,IF(CR153&lt;Master_sheet_Kriterien!$K$59,2,IF(CR153&lt;Master_sheet_Kriterien!$L$59,3,IF(CR153&lt;Master_sheet_Kriterien!$M$59,4,5))))</f>
        <v>1</v>
      </c>
      <c r="CT153" s="66">
        <v>0.0</v>
      </c>
      <c r="CU153" s="44"/>
      <c r="CV153" s="66">
        <v>1.0</v>
      </c>
      <c r="CW153" s="68"/>
      <c r="CY153" s="31">
        <f t="shared" si="18"/>
        <v>7133</v>
      </c>
      <c r="DB153" s="76" t="str">
        <f t="shared" si="19"/>
        <v>Bad Kreuznach</v>
      </c>
      <c r="DC153" s="58">
        <f t="shared" si="20"/>
        <v>281</v>
      </c>
      <c r="DD153" s="77">
        <f t="shared" si="21"/>
        <v>139</v>
      </c>
      <c r="DE153" s="72">
        <f t="shared" si="22"/>
        <v>0.004371163606</v>
      </c>
      <c r="DG153" s="76" t="str">
        <f t="shared" si="23"/>
        <v>Bad Kreuznach</v>
      </c>
      <c r="DH153" s="58" t="str">
        <f t="shared" si="24"/>
        <v>#REF!</v>
      </c>
      <c r="DI153" s="75">
        <f t="shared" si="25"/>
        <v>133.252738</v>
      </c>
      <c r="DJ153" s="78">
        <f t="shared" si="26"/>
        <v>0.004371163606</v>
      </c>
      <c r="DK153" s="75"/>
      <c r="DL153" s="75"/>
      <c r="DM153" s="75"/>
      <c r="DN153" s="75"/>
      <c r="DO153" s="75"/>
      <c r="DP153" s="44"/>
    </row>
    <row r="154" ht="16.5" customHeight="1">
      <c r="A154" s="58">
        <f t="shared" si="5"/>
        <v>267</v>
      </c>
      <c r="B154" s="58">
        <f t="shared" si="6"/>
        <v>141</v>
      </c>
      <c r="C154" s="58" t="s">
        <v>308</v>
      </c>
      <c r="D154" s="58">
        <v>7134.0</v>
      </c>
      <c r="E154" s="58" t="s">
        <v>313</v>
      </c>
      <c r="F154" s="59">
        <f>VLOOKUP($D154,EW_19_Kreise!$A$6:$CQ$406,Calc_Targetkreise!F$5,FALSE)/1000</f>
        <v>36.591</v>
      </c>
      <c r="G154" s="59">
        <f>VLOOKUP($D154,BW_17_Kreise!$B$7:$CC$410,Calc_Targetkreise!G$5,FALSE)/1000</f>
        <v>46.968</v>
      </c>
      <c r="H154" s="59">
        <f>VLOOKUP($D154,EW_Erg_09_14_Kreise!$A$10:$BK$412,Calc_Targetkreise!H$5,FALSE)/1000</f>
        <v>34.056</v>
      </c>
      <c r="I154" s="60">
        <f t="shared" ref="I154:K154" si="630">F154/CG154</f>
        <v>0.5724051623</v>
      </c>
      <c r="J154" s="60">
        <f t="shared" si="630"/>
        <v>0.72546415</v>
      </c>
      <c r="K154" s="60">
        <f t="shared" si="630"/>
        <v>0.5137193972</v>
      </c>
      <c r="L154" s="61">
        <f t="shared" ref="L154:M154" si="631">1-(T154+X154)</f>
        <v>0.4279194337</v>
      </c>
      <c r="M154" s="61">
        <f t="shared" si="631"/>
        <v>0.3744677227</v>
      </c>
      <c r="N154" s="62">
        <f>IF(L154&lt;Master_sheet_Kriterien!$J$46,1,IF(L154&lt;Master_sheet_Kriterien!$K$46,2,IF(L154&lt;Master_sheet_Kriterien!$L$46,3,IF(L154&lt;Master_sheet_Kriterien!$M$46,4,5))))</f>
        <v>2</v>
      </c>
      <c r="O154" s="62">
        <f>IF(M154&lt;Master_sheet_Kriterien!$J$46,1,IF(M154&lt;Master_sheet_Kriterien!$K$46,2,IF(M154&lt;Master_sheet_Kriterien!$L$46,3,IF(M154&lt;Master_sheet_Kriterien!$M$46,4,5))))</f>
        <v>1</v>
      </c>
      <c r="P154" s="61">
        <f t="shared" ref="P154:Q154" si="632">1-(T154+AM154)</f>
        <v>0.5864556858</v>
      </c>
      <c r="Q154" s="61">
        <f t="shared" si="632"/>
        <v>0.5410279339</v>
      </c>
      <c r="R154" s="62">
        <f>IF(P154&lt;Master_sheet_Kriterien!$J$46,1,IF(P154&lt;Master_sheet_Kriterien!$K$46,2,IF(P154&lt;Master_sheet_Kriterien!$L$46,3,IF(P154&lt;Master_sheet_Kriterien!$M$46,4,5))))</f>
        <v>5</v>
      </c>
      <c r="S154" s="62">
        <f>IF(Q154&lt;Master_sheet_Kriterien!$J$46,1,IF(Q154&lt;Master_sheet_Kriterien!$K$46,2,IF(Q154&lt;Master_sheet_Kriterien!$L$46,3,IF(Q154&lt;Master_sheet_Kriterien!$M$46,4,5))))</f>
        <v>5</v>
      </c>
      <c r="T154" s="61">
        <f>VLOOKUP($D154,EW_19_Kreise!$A$6:$CQ$406,Calc_Targetkreise!T$5,FALSE)/1000/F154</f>
        <v>0.3052116641</v>
      </c>
      <c r="U154" s="63">
        <f>VLOOKUP($D154,BW_17_Kreise!$B$7:$CC$410,Calc_Targetkreise!U$5,FALSE)/1000/$G154</f>
        <v>0.338592233</v>
      </c>
      <c r="V154" s="61">
        <f>VLOOKUP(Calc_Targetkreise!$D154,EW_Erg_09_14_Kreise!$A$7:$BK$412,Calc_Targetkreise!V$5,FALSE)/1000/$H154</f>
        <v>0.3543868922</v>
      </c>
      <c r="W154" s="61">
        <f>VLOOKUP(Calc_Targetkreise!$D154,EW_Erg_09_14_Kreise!$A$7:$BK$412,Calc_Targetkreise!W$5,FALSE)/1000/CK154</f>
        <v>0.3392150897</v>
      </c>
      <c r="X154" s="61">
        <f>VLOOKUP($D154,EW_19_Kreise!$A$6:$CQ$406,Calc_Targetkreise!X$5,FALSE)/1000/F154</f>
        <v>0.2668689022</v>
      </c>
      <c r="Y154" s="63">
        <f>VLOOKUP($D154,BW_17_Kreise!$B$7:$CC$410,Calc_Targetkreise!Y$5,FALSE)/1000/$G154</f>
        <v>0.2869400443</v>
      </c>
      <c r="Z154" s="61">
        <f>VLOOKUP(Calc_Targetkreise!$D154,EW_Erg_09_14_Kreise!$A$7:$BK$412,Calc_Targetkreise!Z$5,FALSE)/1000/$H154</f>
        <v>0.3611404745</v>
      </c>
      <c r="AA154" s="61">
        <f>VLOOKUP(Calc_Targetkreise!$D154,EW_Erg_09_14_Kreise!$A$7:$BK$412,Calc_Targetkreise!AA$5,FALSE)/1000/$H154</f>
        <v>0.3032945736</v>
      </c>
      <c r="AB154" s="61">
        <f>VLOOKUP($D154,EW_19_Kreise!$A$6:$CQ$406,Calc_Targetkreise!AB$5,FALSE)/1000/F154</f>
        <v>0.1157935011</v>
      </c>
      <c r="AC154" s="63">
        <f>VLOOKUP($D154,BW_17_Kreise!$B$7:$CC$410,Calc_Targetkreise!AC$5,FALSE)/1000/$G154</f>
        <v>0.04971469937</v>
      </c>
      <c r="AD154" s="61">
        <f>VLOOKUP(Calc_Targetkreise!$D154,EW_Erg_09_14_Kreise!$A$7:$BK$412,Calc_Targetkreise!AD$5,FALSE)/1000/$H154</f>
        <v>0.05071059432</v>
      </c>
      <c r="AE154" s="62">
        <f>IF(AC154&lt;Master_sheet_Kriterien!$J$54,1,IF(AC154&lt;Master_sheet_Kriterien!$K$54,2,IF(AC154&lt;Master_sheet_Kriterien!$L$54,3,IF(AC154&lt;Master_sheet_Kriterien!$M$54,4,5))))</f>
        <v>1</v>
      </c>
      <c r="AF154" s="61">
        <f>VLOOKUP(Calc_Targetkreise!$D154,EW_Erg_09_14_Kreise!$A$7:$BK$412,Calc_Targetkreise!AF$5,FALSE)/1000/$H154</f>
        <v>0.06759455015</v>
      </c>
      <c r="AG154" s="63">
        <f>VLOOKUP($D154,BW_17_Kreise!$B$7:$CC$410,Calc_Targetkreise!AG$5,FALSE)/1000/$G154</f>
        <v>0.09442599216</v>
      </c>
      <c r="AH154" s="61">
        <f>VLOOKUP(Calc_Targetkreise!$D154,EW_Erg_09_14_Kreise!$A$7:$BK$412,Calc_Targetkreise!AH$5,FALSE)/1000/$H154</f>
        <v>0.04477918722</v>
      </c>
      <c r="AI154" s="61">
        <f>VLOOKUP(Calc_Targetkreise!$D154,EW_Erg_09_14_Kreise!$A$7:$BK$412,Calc_Targetkreise!AI$5,FALSE)/1000/$H154</f>
        <v>0.1263507165</v>
      </c>
      <c r="AJ154" s="63">
        <f>VLOOKUP($D154,BW_17_Kreise!$B$7:$CC$410,Calc_Targetkreise!AJ$5,FALSE)/1000/$G154</f>
        <v>0.07368846874</v>
      </c>
      <c r="AK154" s="61">
        <f>VLOOKUP(Calc_Targetkreise!$D154,EW_Erg_09_14_Kreise!$A$7:$BK$412,Calc_Targetkreise!AK$5,FALSE)/1000/$H154</f>
        <v>0.04610054029</v>
      </c>
      <c r="AL154" s="61">
        <f>VLOOKUP(Calc_Targetkreise!$D154,EW_Erg_09_14_Kreise!$A$7:$BK$412,Calc_Targetkreise!AL$5,FALSE)/1000/$H154</f>
        <v>0.04965351186</v>
      </c>
      <c r="AM154" s="61">
        <f>VLOOKUP($D154,EW_19_Kreise!$A$6:$CQ$406,Calc_Targetkreise!AM$5,FALSE)/1000/F154</f>
        <v>0.1083326501</v>
      </c>
      <c r="AN154" s="63">
        <f>VLOOKUP($D154,BW_17_Kreise!$B$7:$CC$410,Calc_Targetkreise!AN$5,FALSE)/1000/$G154</f>
        <v>0.1203798331</v>
      </c>
      <c r="AO154" s="61">
        <f>VLOOKUP(Calc_Targetkreise!$D154,EW_Erg_09_14_Kreise!$A$7:$BK$412,Calc_Targetkreise!AO$5,FALSE)/1000/$H154</f>
        <v>0.06486375382</v>
      </c>
      <c r="AP154" s="61">
        <f>VLOOKUP(Calc_Targetkreise!$D154,EW_Erg_09_14_Kreise!$A$7:$BK$412,Calc_Targetkreise!AP$5,FALSE)/1000/$H154</f>
        <v>0.0002936340146</v>
      </c>
      <c r="AQ154" s="61">
        <f t="shared" ref="AQ154:AR154" si="633">1-U154-Y154-AC154-AG154-AJ154-AN154</f>
        <v>0.03625872935</v>
      </c>
      <c r="AR154" s="61">
        <f t="shared" si="633"/>
        <v>0.07801855767</v>
      </c>
      <c r="AS154" s="61">
        <f t="shared" si="11"/>
        <v>0.1135979241</v>
      </c>
      <c r="AT154" s="63">
        <f>VLOOKUP($D154,BW_17_Kreise!$B$7:$CC$410,Calc_Targetkreise!AT$5,FALSE)/1000/$G154</f>
        <v>0.003278828138</v>
      </c>
      <c r="AU154" s="61">
        <f>VLOOKUP(Calc_Targetkreise!$D154,EW_Erg_09_14_Kreise!$A$7:$BK$412,Calc_Targetkreise!AU$5,FALSE)/1000/$H154</f>
        <v>0.01036528071</v>
      </c>
      <c r="AV154" s="62">
        <f>IF(AU154&lt;Master_sheet_Kriterien!$J$44,1,IF(AU154&lt;Master_sheet_Kriterien!$K$44,2,IF(AU154&lt;Master_sheet_Kriterien!$L$44,3,IF(AU154&lt;Master_sheet_Kriterien!$M$44,4,5))))</f>
        <v>2</v>
      </c>
      <c r="AW154" s="61">
        <f>VLOOKUP(Calc_Targetkreise!$D154,EW_Erg_09_14_Kreise!$A$7:$BK$412,Calc_Targetkreise!AW$5,FALSE)/1000/$H154</f>
        <v>0.005960770496</v>
      </c>
      <c r="AX154" s="61">
        <f>VLOOKUP($D154,EW_19_Kreise!$A$6:$CQ$406,Calc_Targetkreise!AX$5,FALSE)/1000/F154</f>
        <v>0.003279494958</v>
      </c>
      <c r="AY154" s="62">
        <f>IF(AX154&lt;Master_sheet_Kriterien!$J$56,1,IF(AX154&lt;Master_sheet_Kriterien!$K$56,2,IF(AX154&lt;Master_sheet_Kriterien!$L$56,3,IF(AX154&lt;Master_sheet_Kriterien!$M$56,4,5))))</f>
        <v>2</v>
      </c>
      <c r="AZ154" s="64">
        <f>VLOOKUP($D154,EW_19_Kreise!$A$6:$CQ$406,Calc_Targetkreise!AZ$5,FALSE)</f>
        <v>120</v>
      </c>
      <c r="BA154" s="62">
        <f>IF(AZ154&lt;Master_sheet_Kriterien!$J$57,1,IF(AZ154&lt;Master_sheet_Kriterien!$K$57,2,IF(AZ154&lt;Master_sheet_Kriterien!$L$57,3,IF(AZ154&lt;Master_sheet_Kriterien!$M$56,4,5))))</f>
        <v>1</v>
      </c>
      <c r="BB154" s="59">
        <f>VLOOKUP($D154,Struktur_daten_BW_2017!$B$7:$AH$452,Calc_Targetkreise!BB$5,FALSE)</f>
        <v>175</v>
      </c>
      <c r="BC154" s="62">
        <f>IF(BB154&lt;Master_sheet_Kriterien!$J$8,1,IF(BB154&lt;Master_sheet_Kriterien!$K$8,2,IF(BB154&lt;Master_sheet_Kriterien!$L$8,3,IF(BB154&lt;Master_sheet_Kriterien!$M$8,4,5))))</f>
        <v>2</v>
      </c>
      <c r="BD154" s="65">
        <f t="shared" si="12"/>
        <v>25.8216</v>
      </c>
      <c r="BE154" s="62">
        <f>IF(BD154&lt;Master_sheet_Kriterien!$J$10,1,IF(BD154&lt;Master_sheet_Kriterien!$K$10,2,IF(BD154&lt;Master_sheet_Kriterien!$L$10,3,IF(BD154&lt;Master_sheet_Kriterien!$M$10,4,5))))</f>
        <v>4</v>
      </c>
      <c r="BF154" s="65">
        <f>VLOOKUP($D154,Struktur_daten_BW_2017!$B$7:$AH$452,Calc_Targetkreise!BF$5,FALSE)</f>
        <v>8.7</v>
      </c>
      <c r="BG154" s="62">
        <f>IF(BF154&lt;Master_sheet_Kriterien!$J$12,1,IF(BF154&lt;Master_sheet_Kriterien!$K$12,2,IF(BF154&lt;Master_sheet_Kriterien!$L$12,3,IF(BF154&lt;Master_sheet_Kriterien!$M$12,4,5))))</f>
        <v>5</v>
      </c>
      <c r="BH154" s="65">
        <f>VLOOKUP($D154,Struktur_daten_BW_2017!$B$7:$AH$452,Calc_Targetkreise!BH$5,FALSE)</f>
        <v>12.3</v>
      </c>
      <c r="BI154" s="62">
        <f>IF(BH154&lt;Master_sheet_Kriterien!$J$14,1,IF(BH154&lt;Master_sheet_Kriterien!$K$14,2,IF(BH154&lt;Master_sheet_Kriterien!$L$14,3,IF(BH154&lt;Master_sheet_Kriterien!$M$14,4,5))))</f>
        <v>4</v>
      </c>
      <c r="BJ154" s="65">
        <f>VLOOKUP($D154,Struktur_daten_BW_2017!$B$7:$AH$452,Calc_Targetkreise!BJ$5,FALSE)</f>
        <v>35.5</v>
      </c>
      <c r="BK154" s="62">
        <f>IF(BJ154&lt;Master_sheet_Kriterien!$J$16,1,IF(BJ154&lt;Master_sheet_Kriterien!$K$16,2,IF(BJ154&lt;Master_sheet_Kriterien!$L$16,3,IF(BJ154&lt;Master_sheet_Kriterien!$M$16,4,5))))</f>
        <v>2</v>
      </c>
      <c r="BL154" s="65">
        <f>VLOOKUP($D154,Struktur_daten_BW_2017!$B$7:$AH$452,Calc_Targetkreise!BL$5,FALSE)</f>
        <v>16.9</v>
      </c>
      <c r="BM154" s="62">
        <f>IF(BL154&lt;Master_sheet_Kriterien!$J$18,1,IF(BL154&lt;Master_sheet_Kriterien!$K$18,2,IF(BL154&lt;Master_sheet_Kriterien!$L$18,3,IF(BL154&lt;Master_sheet_Kriterien!$M$18,4,5))))</f>
        <v>4</v>
      </c>
      <c r="BN154" s="65">
        <f>VLOOKUP($D154,Struktur_daten_BW_2017!$B$7:$AH$452,Calc_Targetkreise!BN$5,FALSE)</f>
        <v>11</v>
      </c>
      <c r="BO154" s="62">
        <f>IF(BN154&lt;Master_sheet_Kriterien!$J$20,1,IF(BN154&lt;Master_sheet_Kriterien!$K$20,2,IF(BN154&lt;Master_sheet_Kriterien!$L$20,3,IF(BN154&lt;Master_sheet_Kriterien!$M$20,4,5))))</f>
        <v>4</v>
      </c>
      <c r="BP154" s="59">
        <f>VLOOKUP($D154,Struktur_daten_BW_2017!$B$7:$AH$452,Calc_Targetkreise!BP$5,FALSE)</f>
        <v>19816</v>
      </c>
      <c r="BQ154" s="62">
        <f>IF(BP154&lt;Master_sheet_Kriterien!$J$38,1,IF(BP154&lt;Master_sheet_Kriterien!$K$38,2,IF(BP154&lt;Master_sheet_Kriterien!$L$38,3,IF(BP154&lt;Master_sheet_Kriterien!$M$38,4,5))))</f>
        <v>2</v>
      </c>
      <c r="BR154" s="65">
        <f>VLOOKUP($D154,Struktur_daten_BW_2017!$B$7:$AH$452,Calc_Targetkreise!BR$5,FALSE)</f>
        <v>34</v>
      </c>
      <c r="BS154" s="62">
        <f>IF(BR154&lt;Master_sheet_Kriterien!$J$24,1,IF(BR154&lt;Master_sheet_Kriterien!$K$24,2,IF(BR154&lt;Master_sheet_Kriterien!$L$24,3,IF(BR154&lt;Master_sheet_Kriterien!$M$24,4,5))))</f>
        <v>3</v>
      </c>
      <c r="BT154" s="65">
        <f>VLOOKUP($D154,Struktur_daten_BW_2017!$B$7:$AH$452,Calc_Targetkreise!BT$5,FALSE)</f>
        <v>14.2</v>
      </c>
      <c r="BU154" s="62">
        <f>IF(BT154&lt;Master_sheet_Kriterien!$J$26,1,IF(BT154&lt;Master_sheet_Kriterien!$K$26,2,IF(BT154&lt;Master_sheet_Kriterien!$L$26,3,IF(BT154&lt;Master_sheet_Kriterien!$M$26,4,5))))</f>
        <v>4</v>
      </c>
      <c r="BV154" s="65">
        <f t="shared" si="13"/>
        <v>4.21456</v>
      </c>
      <c r="BW154" s="62">
        <f>IF(BV154&lt;Master_sheet_Kriterien!$J$28,1,IF(BV154&lt;Master_sheet_Kriterien!$K$28,2,IF(BV154&lt;Master_sheet_Kriterien!$L$28,3,IF(BV154&lt;Master_sheet_Kriterien!$M$28,4,5))))</f>
        <v>3</v>
      </c>
      <c r="BX154" s="65">
        <f>VLOOKUP($D154,Struktur_daten_BW_2017!$B$7:$AH$452,Calc_Targetkreise!BX$5,FALSE)</f>
        <v>19.71830986</v>
      </c>
      <c r="BY154" s="62">
        <f>IF(BX154&lt;Master_sheet_Kriterien!$J$30,1,IF(BX154&lt;Master_sheet_Kriterien!$K$30,2,IF(BX154&lt;Master_sheet_Kriterien!$L$30,3,IF(BX154&lt;Master_sheet_Kriterien!$M$30,4,5))))</f>
        <v>2</v>
      </c>
      <c r="BZ154" s="65"/>
      <c r="CA154" s="62">
        <f>IF(BZ154&lt;Master_sheet_Kriterien!$J$32,1,IF(BZ154&lt;Master_sheet_Kriterien!$K$32,2,IF(BZ154&lt;Master_sheet_Kriterien!$L$32,3,IF(BZ154&lt;Master_sheet_Kriterien!$M$32,4,5))))</f>
        <v>1</v>
      </c>
      <c r="CB154" s="65"/>
      <c r="CC154" s="62">
        <f>IF(CB154&lt;Master_sheet_Kriterien!$J$34,1,IF(CB154&lt;Master_sheet_Kriterien!$K$34,2,IF(CB154&lt;Master_sheet_Kriterien!$L$34,3,IF(CB154&lt;Master_sheet_Kriterien!$M$34,4,5))))</f>
        <v>1</v>
      </c>
      <c r="CD154" s="65">
        <f>100-VLOOKUP($D154,Struktur_daten_BW_2017!$B$7:$AH$452,Calc_Targetkreise!CD$5,FALSE)</f>
        <v>44.3</v>
      </c>
      <c r="CE154" s="62">
        <f>IF(CD154&lt;Master_sheet_Kriterien!$J$40,1,IF(CD154&lt;Master_sheet_Kriterien!$K$40,2,IF(CD154&lt;Master_sheet_Kriterien!$L$40,3,IF(CD154&lt;Master_sheet_Kriterien!$M$40,4,5))))</f>
        <v>2</v>
      </c>
      <c r="CF154" s="61"/>
      <c r="CG154" s="59">
        <f>VLOOKUP($D154,EW_19_Kreise!$A$6:$CQ$406,Calc_Targetkreise!CG$5,FALSE)/1000</f>
        <v>63.925</v>
      </c>
      <c r="CH154" s="59">
        <f>VLOOKUP($D154,BW_17_Kreise!$B$7:$CC$410,Calc_Targetkreise!CH$5,FALSE)/1000</f>
        <v>64.742</v>
      </c>
      <c r="CI154" s="59">
        <f>VLOOKUP($D154,EW_Erg_09_14_Kreise!$A$10:$BK$412,Calc_Targetkreise!CI$5,FALSE)/1000</f>
        <v>66.293</v>
      </c>
      <c r="CJ154" s="59">
        <f>VLOOKUP($D154,EW_Erg_09_14_Kreise!$A$10:$BK$412,Calc_Targetkreise!CJ$5,FALSE)/1000</f>
        <v>69.054</v>
      </c>
      <c r="CK154" s="59">
        <f>VLOOKUP($D154,EW_Erg_09_14_Kreise!$A$10:$BK$412,Calc_Targetkreise!CK$5,FALSE)/1000</f>
        <v>32.87</v>
      </c>
      <c r="CL154" s="45"/>
      <c r="CM154" s="59">
        <f>VLOOKUP($D154,Struktur_daten_BW_2017!$B$7:$AH$452,Calc_Targetkreise!CM$5,FALSE)</f>
        <v>296.8</v>
      </c>
      <c r="CN154" s="66">
        <v>7.0</v>
      </c>
      <c r="CO154" s="67">
        <f t="shared" si="16"/>
        <v>0.02358490566</v>
      </c>
      <c r="CP154" s="62">
        <f>IF(CO154&lt;Master_sheet_Kriterien!$J$58,1,IF(CO154&lt;Master_sheet_Kriterien!$K$58,2,IF(CO154&lt;Master_sheet_Kriterien!$L$58,3,IF(CO154&lt;Master_sheet_Kriterien!$M$58,4,5))))</f>
        <v>1</v>
      </c>
      <c r="CQ154" s="66">
        <v>5.0</v>
      </c>
      <c r="CR154" s="67">
        <f t="shared" si="17"/>
        <v>0.01684636119</v>
      </c>
      <c r="CS154" s="62">
        <f>IF(CR154&lt;Master_sheet_Kriterien!$J$59,1,IF(CR154&lt;Master_sheet_Kriterien!$K$59,2,IF(CR154&lt;Master_sheet_Kriterien!$L$59,3,IF(CR154&lt;Master_sheet_Kriterien!$M$59,4,5))))</f>
        <v>1</v>
      </c>
      <c r="CT154" s="66">
        <v>2.0</v>
      </c>
      <c r="CU154" s="44"/>
      <c r="CV154" s="66">
        <v>1.0</v>
      </c>
      <c r="CW154" s="68"/>
      <c r="CY154" s="31">
        <f t="shared" si="18"/>
        <v>7134</v>
      </c>
      <c r="DB154" s="76" t="str">
        <f t="shared" si="19"/>
        <v>Birkenfeld</v>
      </c>
      <c r="DC154" s="58">
        <f t="shared" si="20"/>
        <v>267</v>
      </c>
      <c r="DD154" s="77">
        <f t="shared" si="21"/>
        <v>141</v>
      </c>
      <c r="DE154" s="72">
        <f t="shared" si="22"/>
        <v>0.003279494958</v>
      </c>
      <c r="DG154" s="76" t="str">
        <f t="shared" si="23"/>
        <v>Birkenfeld</v>
      </c>
      <c r="DH154" s="58" t="str">
        <f t="shared" si="24"/>
        <v>#REF!</v>
      </c>
      <c r="DI154" s="75">
        <f t="shared" si="25"/>
        <v>135.2358491</v>
      </c>
      <c r="DJ154" s="78">
        <f t="shared" si="26"/>
        <v>0.003279494958</v>
      </c>
      <c r="DK154" s="75"/>
      <c r="DL154" s="75"/>
      <c r="DM154" s="75"/>
      <c r="DN154" s="75"/>
      <c r="DO154" s="75"/>
      <c r="DP154" s="44"/>
    </row>
    <row r="155" ht="16.5" customHeight="1">
      <c r="A155" s="58">
        <f t="shared" si="5"/>
        <v>294</v>
      </c>
      <c r="B155" s="58">
        <f t="shared" si="6"/>
        <v>136</v>
      </c>
      <c r="C155" s="58" t="s">
        <v>308</v>
      </c>
      <c r="D155" s="58">
        <v>7135.0</v>
      </c>
      <c r="E155" s="58" t="s">
        <v>314</v>
      </c>
      <c r="F155" s="59">
        <f>VLOOKUP($D155,EW_19_Kreise!$A$6:$CQ$406,Calc_Targetkreise!F$5,FALSE)/1000</f>
        <v>32.721</v>
      </c>
      <c r="G155" s="59">
        <f>VLOOKUP($D155,BW_17_Kreise!$B$7:$CC$410,Calc_Targetkreise!G$5,FALSE)/1000</f>
        <v>37.839</v>
      </c>
      <c r="H155" s="59">
        <f>VLOOKUP($D155,EW_Erg_09_14_Kreise!$A$10:$BK$412,Calc_Targetkreise!H$5,FALSE)/1000</f>
        <v>31.187</v>
      </c>
      <c r="I155" s="60">
        <f t="shared" ref="I155:K155" si="634">F155/CG155</f>
        <v>0.6719995071</v>
      </c>
      <c r="J155" s="60">
        <f t="shared" si="634"/>
        <v>0.773408278</v>
      </c>
      <c r="K155" s="60">
        <f t="shared" si="634"/>
        <v>0.6155531432</v>
      </c>
      <c r="L155" s="61">
        <f t="shared" ref="L155:M155" si="635">1-(T155+X155)</f>
        <v>0.3863879466</v>
      </c>
      <c r="M155" s="61">
        <f t="shared" si="635"/>
        <v>0.321599408</v>
      </c>
      <c r="N155" s="62">
        <f>IF(L155&lt;Master_sheet_Kriterien!$J$46,1,IF(L155&lt;Master_sheet_Kriterien!$K$46,2,IF(L155&lt;Master_sheet_Kriterien!$L$46,3,IF(L155&lt;Master_sheet_Kriterien!$M$46,4,5))))</f>
        <v>1</v>
      </c>
      <c r="O155" s="62">
        <f>IF(M155&lt;Master_sheet_Kriterien!$J$46,1,IF(M155&lt;Master_sheet_Kriterien!$K$46,2,IF(M155&lt;Master_sheet_Kriterien!$L$46,3,IF(M155&lt;Master_sheet_Kriterien!$M$46,4,5))))</f>
        <v>1</v>
      </c>
      <c r="P155" s="61">
        <f t="shared" ref="P155:Q155" si="636">1-(T155+AM155)</f>
        <v>0.4979065432</v>
      </c>
      <c r="Q155" s="61">
        <f t="shared" si="636"/>
        <v>0.4458363065</v>
      </c>
      <c r="R155" s="62">
        <f>IF(P155&lt;Master_sheet_Kriterien!$J$46,1,IF(P155&lt;Master_sheet_Kriterien!$K$46,2,IF(P155&lt;Master_sheet_Kriterien!$L$46,3,IF(P155&lt;Master_sheet_Kriterien!$M$46,4,5))))</f>
        <v>4</v>
      </c>
      <c r="S155" s="62">
        <f>IF(Q155&lt;Master_sheet_Kriterien!$J$46,1,IF(Q155&lt;Master_sheet_Kriterien!$K$46,2,IF(Q155&lt;Master_sheet_Kriterien!$L$46,3,IF(Q155&lt;Master_sheet_Kriterien!$M$46,4,5))))</f>
        <v>3</v>
      </c>
      <c r="T155" s="61">
        <f>VLOOKUP($D155,EW_19_Kreise!$A$6:$CQ$406,Calc_Targetkreise!T$5,FALSE)/1000/F155</f>
        <v>0.4255676782</v>
      </c>
      <c r="U155" s="63">
        <f>VLOOKUP($D155,BW_17_Kreise!$B$7:$CC$410,Calc_Targetkreise!U$5,FALSE)/1000/$G155</f>
        <v>0.4689077407</v>
      </c>
      <c r="V155" s="61">
        <f>VLOOKUP(Calc_Targetkreise!$D155,EW_Erg_09_14_Kreise!$A$7:$BK$412,Calc_Targetkreise!V$5,FALSE)/1000/$H155</f>
        <v>0.5278802065</v>
      </c>
      <c r="W155" s="61">
        <f>VLOOKUP(Calc_Targetkreise!$D155,EW_Erg_09_14_Kreise!$A$7:$BK$412,Calc_Targetkreise!W$5,FALSE)/1000/CK155</f>
        <v>0.542774982</v>
      </c>
      <c r="X155" s="61">
        <f>VLOOKUP($D155,EW_19_Kreise!$A$6:$CQ$406,Calc_Targetkreise!X$5,FALSE)/1000/F155</f>
        <v>0.1880443752</v>
      </c>
      <c r="Y155" s="63">
        <f>VLOOKUP($D155,BW_17_Kreise!$B$7:$CC$410,Calc_Targetkreise!Y$5,FALSE)/1000/$G155</f>
        <v>0.2094928513</v>
      </c>
      <c r="Z155" s="61">
        <f>VLOOKUP(Calc_Targetkreise!$D155,EW_Erg_09_14_Kreise!$A$7:$BK$412,Calc_Targetkreise!Z$5,FALSE)/1000/$H155</f>
        <v>0.228685029</v>
      </c>
      <c r="AA155" s="61">
        <f>VLOOKUP(Calc_Targetkreise!$D155,EW_Erg_09_14_Kreise!$A$7:$BK$412,Calc_Targetkreise!AA$5,FALSE)/1000/$H155</f>
        <v>0.1782473467</v>
      </c>
      <c r="AB155" s="61">
        <f>VLOOKUP($D155,EW_19_Kreise!$A$6:$CQ$406,Calc_Targetkreise!AB$5,FALSE)/1000/F155</f>
        <v>0.1262491978</v>
      </c>
      <c r="AC155" s="63">
        <f>VLOOKUP($D155,BW_17_Kreise!$B$7:$CC$410,Calc_Targetkreise!AC$5,FALSE)/1000/$G155</f>
        <v>0.04870636116</v>
      </c>
      <c r="AD155" s="61">
        <f>VLOOKUP(Calc_Targetkreise!$D155,EW_Erg_09_14_Kreise!$A$7:$BK$412,Calc_Targetkreise!AD$5,FALSE)/1000/$H155</f>
        <v>0.04899477346</v>
      </c>
      <c r="AE155" s="62">
        <f>IF(AC155&lt;Master_sheet_Kriterien!$J$54,1,IF(AC155&lt;Master_sheet_Kriterien!$K$54,2,IF(AC155&lt;Master_sheet_Kriterien!$L$54,3,IF(AC155&lt;Master_sheet_Kriterien!$M$54,4,5))))</f>
        <v>1</v>
      </c>
      <c r="AF155" s="61">
        <f>VLOOKUP(Calc_Targetkreise!$D155,EW_Erg_09_14_Kreise!$A$7:$BK$412,Calc_Targetkreise!AF$5,FALSE)/1000/$H155</f>
        <v>0.05518324943</v>
      </c>
      <c r="AG155" s="63">
        <f>VLOOKUP($D155,BW_17_Kreise!$B$7:$CC$410,Calc_Targetkreise!AG$5,FALSE)/1000/$G155</f>
        <v>0.1100716192</v>
      </c>
      <c r="AH155" s="61">
        <f>VLOOKUP(Calc_Targetkreise!$D155,EW_Erg_09_14_Kreise!$A$7:$BK$412,Calc_Targetkreise!AH$5,FALSE)/1000/$H155</f>
        <v>0.03469394299</v>
      </c>
      <c r="AI155" s="61">
        <f>VLOOKUP(Calc_Targetkreise!$D155,EW_Erg_09_14_Kreise!$A$7:$BK$412,Calc_Targetkreise!AI$5,FALSE)/1000/$H155</f>
        <v>0.106679065</v>
      </c>
      <c r="AJ155" s="63">
        <f>VLOOKUP($D155,BW_17_Kreise!$B$7:$CC$410,Calc_Targetkreise!AJ$5,FALSE)/1000/$G155</f>
        <v>0.04944633843</v>
      </c>
      <c r="AK155" s="61">
        <f>VLOOKUP(Calc_Targetkreise!$D155,EW_Erg_09_14_Kreise!$A$7:$BK$412,Calc_Targetkreise!AK$5,FALSE)/1000/$H155</f>
        <v>0.02876198416</v>
      </c>
      <c r="AL155" s="61">
        <f>VLOOKUP(Calc_Targetkreise!$D155,EW_Erg_09_14_Kreise!$A$7:$BK$412,Calc_Targetkreise!AL$5,FALSE)/1000/$H155</f>
        <v>0.0219001507</v>
      </c>
      <c r="AM155" s="61">
        <f>VLOOKUP($D155,EW_19_Kreise!$A$6:$CQ$406,Calc_Targetkreise!AM$5,FALSE)/1000/F155</f>
        <v>0.07652577855</v>
      </c>
      <c r="AN155" s="63">
        <f>VLOOKUP($D155,BW_17_Kreise!$B$7:$CC$410,Calc_Targetkreise!AN$5,FALSE)/1000/$G155</f>
        <v>0.08525595285</v>
      </c>
      <c r="AO155" s="61">
        <f>VLOOKUP(Calc_Targetkreise!$D155,EW_Erg_09_14_Kreise!$A$7:$BK$412,Calc_Targetkreise!AO$5,FALSE)/1000/$H155</f>
        <v>0.06823355885</v>
      </c>
      <c r="AP155" s="61">
        <f>VLOOKUP(Calc_Targetkreise!$D155,EW_Erg_09_14_Kreise!$A$7:$BK$412,Calc_Targetkreise!AP$5,FALSE)/1000/$H155</f>
        <v>0.0002565171386</v>
      </c>
      <c r="AQ155" s="61">
        <f t="shared" ref="AQ155:AR155" si="637">1-U155-Y155-AC155-AG155-AJ155-AN155</f>
        <v>0.02811913634</v>
      </c>
      <c r="AR155" s="61">
        <f t="shared" si="637"/>
        <v>0.06275050502</v>
      </c>
      <c r="AS155" s="61">
        <f t="shared" si="11"/>
        <v>0.09495868905</v>
      </c>
      <c r="AT155" s="63">
        <f>VLOOKUP($D155,BW_17_Kreise!$B$7:$CC$410,Calc_Targetkreise!AT$5,FALSE)/1000/$G155</f>
        <v>0.002722059251</v>
      </c>
      <c r="AU155" s="61">
        <f>VLOOKUP(Calc_Targetkreise!$D155,EW_Erg_09_14_Kreise!$A$7:$BK$412,Calc_Targetkreise!AU$5,FALSE)/1000/$H155</f>
        <v>0.008048225222</v>
      </c>
      <c r="AV155" s="62">
        <f>IF(AU155&lt;Master_sheet_Kriterien!$J$44,1,IF(AU155&lt;Master_sheet_Kriterien!$K$44,2,IF(AU155&lt;Master_sheet_Kriterien!$L$44,3,IF(AU155&lt;Master_sheet_Kriterien!$M$44,4,5))))</f>
        <v>1</v>
      </c>
      <c r="AW155" s="61">
        <f>VLOOKUP(Calc_Targetkreise!$D155,EW_Erg_09_14_Kreise!$A$7:$BK$412,Calc_Targetkreise!AW$5,FALSE)/1000/$H155</f>
        <v>0.007214544522</v>
      </c>
      <c r="AX155" s="61">
        <f>VLOOKUP($D155,EW_19_Kreise!$A$6:$CQ$406,Calc_Targetkreise!AX$5,FALSE)/1000/F155</f>
        <v>0.003728492405</v>
      </c>
      <c r="AY155" s="62">
        <f>IF(AX155&lt;Master_sheet_Kriterien!$J$56,1,IF(AX155&lt;Master_sheet_Kriterien!$K$56,2,IF(AX155&lt;Master_sheet_Kriterien!$L$56,3,IF(AX155&lt;Master_sheet_Kriterien!$M$56,4,5))))</f>
        <v>2</v>
      </c>
      <c r="AZ155" s="64">
        <f>VLOOKUP($D155,EW_19_Kreise!$A$6:$CQ$406,Calc_Targetkreise!AZ$5,FALSE)</f>
        <v>122</v>
      </c>
      <c r="BA155" s="62">
        <f>IF(AZ155&lt;Master_sheet_Kriterien!$J$57,1,IF(AZ155&lt;Master_sheet_Kriterien!$K$57,2,IF(AZ155&lt;Master_sheet_Kriterien!$L$57,3,IF(AZ155&lt;Master_sheet_Kriterien!$M$56,4,5))))</f>
        <v>1</v>
      </c>
      <c r="BB155" s="59">
        <f>VLOOKUP($D155,Struktur_daten_BW_2017!$B$7:$AH$452,Calc_Targetkreise!BB$5,FALSE)</f>
        <v>404.9</v>
      </c>
      <c r="BC155" s="62">
        <f>IF(BB155&lt;Master_sheet_Kriterien!$J$8,1,IF(BB155&lt;Master_sheet_Kriterien!$K$8,2,IF(BB155&lt;Master_sheet_Kriterien!$L$8,3,IF(BB155&lt;Master_sheet_Kriterien!$M$8,4,5))))</f>
        <v>3</v>
      </c>
      <c r="BD155" s="65">
        <f t="shared" si="12"/>
        <v>21.862</v>
      </c>
      <c r="BE155" s="62">
        <f>IF(BD155&lt;Master_sheet_Kriterien!$J$10,1,IF(BD155&lt;Master_sheet_Kriterien!$K$10,2,IF(BD155&lt;Master_sheet_Kriterien!$L$10,3,IF(BD155&lt;Master_sheet_Kriterien!$M$10,4,5))))</f>
        <v>2</v>
      </c>
      <c r="BF155" s="65">
        <f>VLOOKUP($D155,Struktur_daten_BW_2017!$B$7:$AH$452,Calc_Targetkreise!BF$5,FALSE)</f>
        <v>8.5</v>
      </c>
      <c r="BG155" s="62">
        <f>IF(BF155&lt;Master_sheet_Kriterien!$J$12,1,IF(BF155&lt;Master_sheet_Kriterien!$K$12,2,IF(BF155&lt;Master_sheet_Kriterien!$L$12,3,IF(BF155&lt;Master_sheet_Kriterien!$M$12,4,5))))</f>
        <v>4</v>
      </c>
      <c r="BH155" s="65">
        <f>VLOOKUP($D155,Struktur_daten_BW_2017!$B$7:$AH$452,Calc_Targetkreise!BH$5,FALSE)</f>
        <v>13.1</v>
      </c>
      <c r="BI155" s="62">
        <f>IF(BH155&lt;Master_sheet_Kriterien!$J$14,1,IF(BH155&lt;Master_sheet_Kriterien!$K$14,2,IF(BH155&lt;Master_sheet_Kriterien!$L$14,3,IF(BH155&lt;Master_sheet_Kriterien!$M$14,4,5))))</f>
        <v>4</v>
      </c>
      <c r="BJ155" s="65">
        <f>VLOOKUP($D155,Struktur_daten_BW_2017!$B$7:$AH$452,Calc_Targetkreise!BJ$5,FALSE)</f>
        <v>34.5</v>
      </c>
      <c r="BK155" s="62">
        <f>IF(BJ155&lt;Master_sheet_Kriterien!$J$16,1,IF(BJ155&lt;Master_sheet_Kriterien!$K$16,2,IF(BJ155&lt;Master_sheet_Kriterien!$L$16,3,IF(BJ155&lt;Master_sheet_Kriterien!$M$16,4,5))))</f>
        <v>1</v>
      </c>
      <c r="BL155" s="65">
        <f>VLOOKUP($D155,Struktur_daten_BW_2017!$B$7:$AH$452,Calc_Targetkreise!BL$5,FALSE)</f>
        <v>17</v>
      </c>
      <c r="BM155" s="62">
        <f>IF(BL155&lt;Master_sheet_Kriterien!$J$18,1,IF(BL155&lt;Master_sheet_Kriterien!$K$18,2,IF(BL155&lt;Master_sheet_Kriterien!$L$18,3,IF(BL155&lt;Master_sheet_Kriterien!$M$18,4,5))))</f>
        <v>4</v>
      </c>
      <c r="BN155" s="65">
        <f>VLOOKUP($D155,Struktur_daten_BW_2017!$B$7:$AH$452,Calc_Targetkreise!BN$5,FALSE)</f>
        <v>11.8</v>
      </c>
      <c r="BO155" s="62">
        <f>IF(BN155&lt;Master_sheet_Kriterien!$J$20,1,IF(BN155&lt;Master_sheet_Kriterien!$K$20,2,IF(BN155&lt;Master_sheet_Kriterien!$L$20,3,IF(BN155&lt;Master_sheet_Kriterien!$M$20,4,5))))</f>
        <v>5</v>
      </c>
      <c r="BP155" s="59">
        <f>VLOOKUP($D155,Struktur_daten_BW_2017!$B$7:$AH$452,Calc_Targetkreise!BP$5,FALSE)</f>
        <v>21059</v>
      </c>
      <c r="BQ155" s="62">
        <f>IF(BP155&lt;Master_sheet_Kriterien!$J$38,1,IF(BP155&lt;Master_sheet_Kriterien!$K$38,2,IF(BP155&lt;Master_sheet_Kriterien!$L$38,3,IF(BP155&lt;Master_sheet_Kriterien!$M$38,4,5))))</f>
        <v>3</v>
      </c>
      <c r="BR155" s="65">
        <f>VLOOKUP($D155,Struktur_daten_BW_2017!$B$7:$AH$452,Calc_Targetkreise!BR$5,FALSE)</f>
        <v>37.3</v>
      </c>
      <c r="BS155" s="62">
        <f>IF(BR155&lt;Master_sheet_Kriterien!$J$24,1,IF(BR155&lt;Master_sheet_Kriterien!$K$24,2,IF(BR155&lt;Master_sheet_Kriterien!$L$24,3,IF(BR155&lt;Master_sheet_Kriterien!$M$24,4,5))))</f>
        <v>4</v>
      </c>
      <c r="BT155" s="65">
        <f>VLOOKUP($D155,Struktur_daten_BW_2017!$B$7:$AH$452,Calc_Targetkreise!BT$5,FALSE)</f>
        <v>14.8</v>
      </c>
      <c r="BU155" s="62">
        <f>IF(BT155&lt;Master_sheet_Kriterien!$J$26,1,IF(BT155&lt;Master_sheet_Kriterien!$K$26,2,IF(BT155&lt;Master_sheet_Kriterien!$L$26,3,IF(BT155&lt;Master_sheet_Kriterien!$M$26,4,5))))</f>
        <v>4</v>
      </c>
      <c r="BV155" s="65">
        <f t="shared" si="13"/>
        <v>3.80656</v>
      </c>
      <c r="BW155" s="62">
        <f>IF(BV155&lt;Master_sheet_Kriterien!$J$28,1,IF(BV155&lt;Master_sheet_Kriterien!$K$28,2,IF(BV155&lt;Master_sheet_Kriterien!$L$28,3,IF(BV155&lt;Master_sheet_Kriterien!$M$28,4,5))))</f>
        <v>2</v>
      </c>
      <c r="BX155" s="65">
        <f>VLOOKUP($D155,Struktur_daten_BW_2017!$B$7:$AH$452,Calc_Targetkreise!BX$5,FALSE)</f>
        <v>25.67567568</v>
      </c>
      <c r="BY155" s="62">
        <f>IF(BX155&lt;Master_sheet_Kriterien!$J$30,1,IF(BX155&lt;Master_sheet_Kriterien!$K$30,2,IF(BX155&lt;Master_sheet_Kriterien!$L$30,3,IF(BX155&lt;Master_sheet_Kriterien!$M$30,4,5))))</f>
        <v>4</v>
      </c>
      <c r="BZ155" s="65"/>
      <c r="CA155" s="62">
        <f>IF(BZ155&lt;Master_sheet_Kriterien!$J$32,1,IF(BZ155&lt;Master_sheet_Kriterien!$K$32,2,IF(BZ155&lt;Master_sheet_Kriterien!$L$32,3,IF(BZ155&lt;Master_sheet_Kriterien!$M$32,4,5))))</f>
        <v>1</v>
      </c>
      <c r="CB155" s="65"/>
      <c r="CC155" s="62">
        <f>IF(CB155&lt;Master_sheet_Kriterien!$J$34,1,IF(CB155&lt;Master_sheet_Kriterien!$K$34,2,IF(CB155&lt;Master_sheet_Kriterien!$L$34,3,IF(CB155&lt;Master_sheet_Kriterien!$M$34,4,5))))</f>
        <v>1</v>
      </c>
      <c r="CD155" s="65">
        <f>100-VLOOKUP($D155,Struktur_daten_BW_2017!$B$7:$AH$452,Calc_Targetkreise!CD$5,FALSE)</f>
        <v>54.8</v>
      </c>
      <c r="CE155" s="62">
        <f>IF(CD155&lt;Master_sheet_Kriterien!$J$40,1,IF(CD155&lt;Master_sheet_Kriterien!$K$40,2,IF(CD155&lt;Master_sheet_Kriterien!$L$40,3,IF(CD155&lt;Master_sheet_Kriterien!$M$40,4,5))))</f>
        <v>4</v>
      </c>
      <c r="CF155" s="61"/>
      <c r="CG155" s="59">
        <f>VLOOKUP($D155,EW_19_Kreise!$A$6:$CQ$406,Calc_Targetkreise!CG$5,FALSE)/1000</f>
        <v>48.692</v>
      </c>
      <c r="CH155" s="59">
        <f>VLOOKUP($D155,BW_17_Kreise!$B$7:$CC$410,Calc_Targetkreise!CH$5,FALSE)/1000</f>
        <v>48.925</v>
      </c>
      <c r="CI155" s="59">
        <f>VLOOKUP($D155,EW_Erg_09_14_Kreise!$A$10:$BK$412,Calc_Targetkreise!CI$5,FALSE)/1000</f>
        <v>50.665</v>
      </c>
      <c r="CJ155" s="59">
        <f>VLOOKUP($D155,EW_Erg_09_14_Kreise!$A$10:$BK$412,Calc_Targetkreise!CJ$5,FALSE)/1000</f>
        <v>52.224</v>
      </c>
      <c r="CK155" s="59">
        <f>VLOOKUP($D155,EW_Erg_09_14_Kreise!$A$10:$BK$412,Calc_Targetkreise!CK$5,FALSE)/1000</f>
        <v>30.602</v>
      </c>
      <c r="CL155" s="45"/>
      <c r="CM155" s="59">
        <f>VLOOKUP($D155,Struktur_daten_BW_2017!$B$7:$AH$452,Calc_Targetkreise!CM$5,FALSE)</f>
        <v>257.2</v>
      </c>
      <c r="CN155" s="66">
        <v>1.0</v>
      </c>
      <c r="CO155" s="67">
        <f t="shared" si="16"/>
        <v>0.003888024883</v>
      </c>
      <c r="CP155" s="62">
        <f>IF(CO155&lt;Master_sheet_Kriterien!$J$58,1,IF(CO155&lt;Master_sheet_Kriterien!$K$58,2,IF(CO155&lt;Master_sheet_Kriterien!$L$58,3,IF(CO155&lt;Master_sheet_Kriterien!$M$58,4,5))))</f>
        <v>1</v>
      </c>
      <c r="CQ155" s="66">
        <v>1.0</v>
      </c>
      <c r="CR155" s="67">
        <f t="shared" si="17"/>
        <v>0.003888024883</v>
      </c>
      <c r="CS155" s="62">
        <f>IF(CR155&lt;Master_sheet_Kriterien!$J$59,1,IF(CR155&lt;Master_sheet_Kriterien!$K$59,2,IF(CR155&lt;Master_sheet_Kriterien!$L$59,3,IF(CR155&lt;Master_sheet_Kriterien!$M$59,4,5))))</f>
        <v>1</v>
      </c>
      <c r="CT155" s="66">
        <v>0.0</v>
      </c>
      <c r="CU155" s="44"/>
      <c r="CV155" s="66">
        <v>1.0</v>
      </c>
      <c r="CW155" s="68"/>
      <c r="CY155" s="31">
        <f t="shared" si="18"/>
        <v>7135</v>
      </c>
      <c r="DB155" s="76" t="str">
        <f t="shared" si="19"/>
        <v>Cochem-Zell</v>
      </c>
      <c r="DC155" s="58">
        <f t="shared" si="20"/>
        <v>294</v>
      </c>
      <c r="DD155" s="77">
        <f t="shared" si="21"/>
        <v>136</v>
      </c>
      <c r="DE155" s="72">
        <f t="shared" si="22"/>
        <v>0.003728492405</v>
      </c>
      <c r="DG155" s="76" t="str">
        <f t="shared" si="23"/>
        <v>Cochem-Zell</v>
      </c>
      <c r="DH155" s="58" t="str">
        <f t="shared" si="24"/>
        <v>#REF!</v>
      </c>
      <c r="DI155" s="75">
        <f t="shared" si="25"/>
        <v>130.0388802</v>
      </c>
      <c r="DJ155" s="78">
        <f t="shared" si="26"/>
        <v>0.003728492405</v>
      </c>
      <c r="DK155" s="75"/>
      <c r="DL155" s="75"/>
      <c r="DM155" s="75"/>
      <c r="DN155" s="75"/>
      <c r="DO155" s="75"/>
      <c r="DP155" s="44"/>
    </row>
    <row r="156" ht="16.5" customHeight="1">
      <c r="A156" s="58">
        <f t="shared" si="5"/>
        <v>185</v>
      </c>
      <c r="B156" s="58">
        <f t="shared" si="6"/>
        <v>156</v>
      </c>
      <c r="C156" s="58" t="s">
        <v>308</v>
      </c>
      <c r="D156" s="58">
        <v>7137.0</v>
      </c>
      <c r="E156" s="58" t="s">
        <v>315</v>
      </c>
      <c r="F156" s="59">
        <f>VLOOKUP($D156,EW_19_Kreise!$A$6:$CQ$406,Calc_Targetkreise!F$5,FALSE)/1000</f>
        <v>101.929</v>
      </c>
      <c r="G156" s="59">
        <f>VLOOKUP($D156,BW_17_Kreise!$B$7:$CC$410,Calc_Targetkreise!G$5,FALSE)/1000</f>
        <v>126.48</v>
      </c>
      <c r="H156" s="59">
        <f>VLOOKUP($D156,EW_Erg_09_14_Kreise!$A$10:$BK$412,Calc_Targetkreise!H$5,FALSE)/1000</f>
        <v>90.517</v>
      </c>
      <c r="I156" s="60">
        <f t="shared" ref="I156:K156" si="638">F156/CG156</f>
        <v>0.6122082477</v>
      </c>
      <c r="J156" s="60">
        <f t="shared" si="638"/>
        <v>0.7586781916</v>
      </c>
      <c r="K156" s="60">
        <f t="shared" si="638"/>
        <v>0.5427622308</v>
      </c>
      <c r="L156" s="61">
        <f t="shared" ref="L156:M156" si="639">1-(T156+X156)</f>
        <v>0.4346260632</v>
      </c>
      <c r="M156" s="61">
        <f t="shared" si="639"/>
        <v>0.3560088552</v>
      </c>
      <c r="N156" s="62">
        <f>IF(L156&lt;Master_sheet_Kriterien!$J$46,1,IF(L156&lt;Master_sheet_Kriterien!$K$46,2,IF(L156&lt;Master_sheet_Kriterien!$L$46,3,IF(L156&lt;Master_sheet_Kriterien!$M$46,4,5))))</f>
        <v>3</v>
      </c>
      <c r="O156" s="62">
        <f>IF(M156&lt;Master_sheet_Kriterien!$J$46,1,IF(M156&lt;Master_sheet_Kriterien!$K$46,2,IF(M156&lt;Master_sheet_Kriterien!$L$46,3,IF(M156&lt;Master_sheet_Kriterien!$M$46,4,5))))</f>
        <v>1</v>
      </c>
      <c r="P156" s="61">
        <f t="shared" ref="P156:Q156" si="640">1-(T156+AM156)</f>
        <v>0.5544741928</v>
      </c>
      <c r="Q156" s="61">
        <f t="shared" si="640"/>
        <v>0.4972485769</v>
      </c>
      <c r="R156" s="62">
        <f>IF(P156&lt;Master_sheet_Kriterien!$J$46,1,IF(P156&lt;Master_sheet_Kriterien!$K$46,2,IF(P156&lt;Master_sheet_Kriterien!$L$46,3,IF(P156&lt;Master_sheet_Kriterien!$M$46,4,5))))</f>
        <v>5</v>
      </c>
      <c r="S156" s="62">
        <f>IF(Q156&lt;Master_sheet_Kriterien!$J$46,1,IF(Q156&lt;Master_sheet_Kriterien!$K$46,2,IF(Q156&lt;Master_sheet_Kriterien!$L$46,3,IF(Q156&lt;Master_sheet_Kriterien!$M$46,4,5))))</f>
        <v>4</v>
      </c>
      <c r="T156" s="61">
        <f>VLOOKUP($D156,EW_19_Kreise!$A$6:$CQ$406,Calc_Targetkreise!T$5,FALSE)/1000/F156</f>
        <v>0.3604175455</v>
      </c>
      <c r="U156" s="63">
        <f>VLOOKUP($D156,BW_17_Kreise!$B$7:$CC$410,Calc_Targetkreise!U$5,FALSE)/1000/$G156</f>
        <v>0.4016840607</v>
      </c>
      <c r="V156" s="61">
        <f>VLOOKUP(Calc_Targetkreise!$D156,EW_Erg_09_14_Kreise!$A$7:$BK$412,Calc_Targetkreise!V$5,FALSE)/1000/$H156</f>
        <v>0.4464465239</v>
      </c>
      <c r="W156" s="61">
        <f>VLOOKUP(Calc_Targetkreise!$D156,EW_Erg_09_14_Kreise!$A$7:$BK$412,Calc_Targetkreise!W$5,FALSE)/1000/CK156</f>
        <v>0.4724845289</v>
      </c>
      <c r="X156" s="61">
        <f>VLOOKUP($D156,EW_19_Kreise!$A$6:$CQ$406,Calc_Targetkreise!X$5,FALSE)/1000/F156</f>
        <v>0.2049563912</v>
      </c>
      <c r="Y156" s="63">
        <f>VLOOKUP($D156,BW_17_Kreise!$B$7:$CC$410,Calc_Targetkreise!Y$5,FALSE)/1000/$G156</f>
        <v>0.2423070841</v>
      </c>
      <c r="Z156" s="61">
        <f>VLOOKUP(Calc_Targetkreise!$D156,EW_Erg_09_14_Kreise!$A$7:$BK$412,Calc_Targetkreise!Z$5,FALSE)/1000/$H156</f>
        <v>0.2969939348</v>
      </c>
      <c r="AA156" s="61">
        <f>VLOOKUP(Calc_Targetkreise!$D156,EW_Erg_09_14_Kreise!$A$7:$BK$412,Calc_Targetkreise!AA$5,FALSE)/1000/$H156</f>
        <v>0.2317465228</v>
      </c>
      <c r="AB156" s="61">
        <f>VLOOKUP($D156,EW_19_Kreise!$A$6:$CQ$406,Calc_Targetkreise!AB$5,FALSE)/1000/F156</f>
        <v>0.1619068175</v>
      </c>
      <c r="AC156" s="63">
        <f>VLOOKUP($D156,BW_17_Kreise!$B$7:$CC$410,Calc_Targetkreise!AC$5,FALSE)/1000/$G156</f>
        <v>0.06390733713</v>
      </c>
      <c r="AD156" s="61">
        <f>VLOOKUP(Calc_Targetkreise!$D156,EW_Erg_09_14_Kreise!$A$7:$BK$412,Calc_Targetkreise!AD$5,FALSE)/1000/$H156</f>
        <v>0.06743484649</v>
      </c>
      <c r="AE156" s="62">
        <f>IF(AC156&lt;Master_sheet_Kriterien!$J$54,1,IF(AC156&lt;Master_sheet_Kriterien!$K$54,2,IF(AC156&lt;Master_sheet_Kriterien!$L$54,3,IF(AC156&lt;Master_sheet_Kriterien!$M$54,4,5))))</f>
        <v>2</v>
      </c>
      <c r="AF156" s="61">
        <f>VLOOKUP(Calc_Targetkreise!$D156,EW_Erg_09_14_Kreise!$A$7:$BK$412,Calc_Targetkreise!AF$5,FALSE)/1000/$H156</f>
        <v>0.06825237248</v>
      </c>
      <c r="AG156" s="63">
        <f>VLOOKUP($D156,BW_17_Kreise!$B$7:$CC$410,Calc_Targetkreise!AG$5,FALSE)/1000/$G156</f>
        <v>0.1037001898</v>
      </c>
      <c r="AH156" s="61">
        <f>VLOOKUP(Calc_Targetkreise!$D156,EW_Erg_09_14_Kreise!$A$7:$BK$412,Calc_Targetkreise!AH$5,FALSE)/1000/$H156</f>
        <v>0.03146370295</v>
      </c>
      <c r="AI156" s="61">
        <f>VLOOKUP(Calc_Targetkreise!$D156,EW_Erg_09_14_Kreise!$A$7:$BK$412,Calc_Targetkreise!AI$5,FALSE)/1000/$H156</f>
        <v>0.09296596219</v>
      </c>
      <c r="AJ156" s="63">
        <f>VLOOKUP($D156,BW_17_Kreise!$B$7:$CC$410,Calc_Targetkreise!AJ$5,FALSE)/1000/$G156</f>
        <v>0.05709993675</v>
      </c>
      <c r="AK156" s="61">
        <f>VLOOKUP(Calc_Targetkreise!$D156,EW_Erg_09_14_Kreise!$A$7:$BK$412,Calc_Targetkreise!AK$5,FALSE)/1000/$H156</f>
        <v>0.02982865097</v>
      </c>
      <c r="AL156" s="61">
        <f>VLOOKUP(Calc_Targetkreise!$D156,EW_Erg_09_14_Kreise!$A$7:$BK$412,Calc_Targetkreise!AL$5,FALSE)/1000/$H156</f>
        <v>0.02524387684</v>
      </c>
      <c r="AM156" s="61">
        <f>VLOOKUP($D156,EW_19_Kreise!$A$6:$CQ$406,Calc_Targetkreise!AM$5,FALSE)/1000/F156</f>
        <v>0.08510826163</v>
      </c>
      <c r="AN156" s="63">
        <f>VLOOKUP($D156,BW_17_Kreise!$B$7:$CC$410,Calc_Targetkreise!AN$5,FALSE)/1000/$G156</f>
        <v>0.1010673624</v>
      </c>
      <c r="AO156" s="61">
        <f>VLOOKUP(Calc_Targetkreise!$D156,EW_Erg_09_14_Kreise!$A$7:$BK$412,Calc_Targetkreise!AO$5,FALSE)/1000/$H156</f>
        <v>0.06039749439</v>
      </c>
      <c r="AP156" s="61">
        <f>VLOOKUP(Calc_Targetkreise!$D156,EW_Erg_09_14_Kreise!$A$7:$BK$412,Calc_Targetkreise!AP$5,FALSE)/1000/$H156</f>
        <v>0.0001325717821</v>
      </c>
      <c r="AQ156" s="61">
        <f t="shared" ref="AQ156:AR156" si="641">1-U156-Y156-AC156-AG156-AJ156-AN156</f>
        <v>0.0302340291</v>
      </c>
      <c r="AR156" s="61">
        <f t="shared" si="641"/>
        <v>0.06743484649</v>
      </c>
      <c r="AS156" s="61">
        <f t="shared" si="11"/>
        <v>0.1091741651</v>
      </c>
      <c r="AT156" s="63">
        <f>VLOOKUP($D156,BW_17_Kreise!$B$7:$CC$410,Calc_Targetkreise!AT$5,FALSE)/1000/$G156</f>
        <v>0.004135041113</v>
      </c>
      <c r="AU156" s="61">
        <f>VLOOKUP(Calc_Targetkreise!$D156,EW_Erg_09_14_Kreise!$A$7:$BK$412,Calc_Targetkreise!AU$5,FALSE)/1000/$H156</f>
        <v>0.009390501232</v>
      </c>
      <c r="AV156" s="62">
        <f>IF(AU156&lt;Master_sheet_Kriterien!$J$44,1,IF(AU156&lt;Master_sheet_Kriterien!$K$44,2,IF(AU156&lt;Master_sheet_Kriterien!$L$44,3,IF(AU156&lt;Master_sheet_Kriterien!$M$44,4,5))))</f>
        <v>1</v>
      </c>
      <c r="AW156" s="61">
        <f>VLOOKUP(Calc_Targetkreise!$D156,EW_Erg_09_14_Kreise!$A$7:$BK$412,Calc_Targetkreise!AW$5,FALSE)/1000/$H156</f>
        <v>0.005512776605</v>
      </c>
      <c r="AX156" s="61">
        <f>VLOOKUP($D156,EW_19_Kreise!$A$6:$CQ$406,Calc_Targetkreise!AX$5,FALSE)/1000/F156</f>
        <v>0.004061650757</v>
      </c>
      <c r="AY156" s="62">
        <f>IF(AX156&lt;Master_sheet_Kriterien!$J$56,1,IF(AX156&lt;Master_sheet_Kriterien!$K$56,2,IF(AX156&lt;Master_sheet_Kriterien!$L$56,3,IF(AX156&lt;Master_sheet_Kriterien!$M$56,4,5))))</f>
        <v>3</v>
      </c>
      <c r="AZ156" s="64">
        <f>VLOOKUP($D156,EW_19_Kreise!$A$6:$CQ$406,Calc_Targetkreise!AZ$5,FALSE)</f>
        <v>414</v>
      </c>
      <c r="BA156" s="62">
        <f>IF(AZ156&lt;Master_sheet_Kriterien!$J$57,1,IF(AZ156&lt;Master_sheet_Kriterien!$K$57,2,IF(AZ156&lt;Master_sheet_Kriterien!$L$57,3,IF(AZ156&lt;Master_sheet_Kriterien!$M$56,4,5))))</f>
        <v>3</v>
      </c>
      <c r="BB156" s="59">
        <f>VLOOKUP($D156,Struktur_daten_BW_2017!$B$7:$AH$452,Calc_Targetkreise!BB$5,FALSE)</f>
        <v>404.9</v>
      </c>
      <c r="BC156" s="62">
        <f>IF(BB156&lt;Master_sheet_Kriterien!$J$8,1,IF(BB156&lt;Master_sheet_Kriterien!$K$8,2,IF(BB156&lt;Master_sheet_Kriterien!$L$8,3,IF(BB156&lt;Master_sheet_Kriterien!$M$8,4,5))))</f>
        <v>3</v>
      </c>
      <c r="BD156" s="65">
        <f t="shared" si="12"/>
        <v>21.862</v>
      </c>
      <c r="BE156" s="62">
        <f>IF(BD156&lt;Master_sheet_Kriterien!$J$10,1,IF(BD156&lt;Master_sheet_Kriterien!$K$10,2,IF(BD156&lt;Master_sheet_Kriterien!$L$10,3,IF(BD156&lt;Master_sheet_Kriterien!$M$10,4,5))))</f>
        <v>2</v>
      </c>
      <c r="BF156" s="65">
        <f>VLOOKUP($D156,Struktur_daten_BW_2017!$B$7:$AH$452,Calc_Targetkreise!BF$5,FALSE)</f>
        <v>8.5</v>
      </c>
      <c r="BG156" s="62">
        <f>IF(BF156&lt;Master_sheet_Kriterien!$J$12,1,IF(BF156&lt;Master_sheet_Kriterien!$K$12,2,IF(BF156&lt;Master_sheet_Kriterien!$L$12,3,IF(BF156&lt;Master_sheet_Kriterien!$M$12,4,5))))</f>
        <v>4</v>
      </c>
      <c r="BH156" s="65">
        <f>VLOOKUP($D156,Struktur_daten_BW_2017!$B$7:$AH$452,Calc_Targetkreise!BH$5,FALSE)</f>
        <v>13.1</v>
      </c>
      <c r="BI156" s="62">
        <f>IF(BH156&lt;Master_sheet_Kriterien!$J$14,1,IF(BH156&lt;Master_sheet_Kriterien!$K$14,2,IF(BH156&lt;Master_sheet_Kriterien!$L$14,3,IF(BH156&lt;Master_sheet_Kriterien!$M$14,4,5))))</f>
        <v>4</v>
      </c>
      <c r="BJ156" s="65">
        <f>VLOOKUP($D156,Struktur_daten_BW_2017!$B$7:$AH$452,Calc_Targetkreise!BJ$5,FALSE)</f>
        <v>34.5</v>
      </c>
      <c r="BK156" s="62">
        <f>IF(BJ156&lt;Master_sheet_Kriterien!$J$16,1,IF(BJ156&lt;Master_sheet_Kriterien!$K$16,2,IF(BJ156&lt;Master_sheet_Kriterien!$L$16,3,IF(BJ156&lt;Master_sheet_Kriterien!$M$16,4,5))))</f>
        <v>1</v>
      </c>
      <c r="BL156" s="65">
        <f>VLOOKUP($D156,Struktur_daten_BW_2017!$B$7:$AH$452,Calc_Targetkreise!BL$5,FALSE)</f>
        <v>17</v>
      </c>
      <c r="BM156" s="62">
        <f>IF(BL156&lt;Master_sheet_Kriterien!$J$18,1,IF(BL156&lt;Master_sheet_Kriterien!$K$18,2,IF(BL156&lt;Master_sheet_Kriterien!$L$18,3,IF(BL156&lt;Master_sheet_Kriterien!$M$18,4,5))))</f>
        <v>4</v>
      </c>
      <c r="BN156" s="65">
        <f>VLOOKUP($D156,Struktur_daten_BW_2017!$B$7:$AH$452,Calc_Targetkreise!BN$5,FALSE)</f>
        <v>11.8</v>
      </c>
      <c r="BO156" s="62">
        <f>IF(BN156&lt;Master_sheet_Kriterien!$J$20,1,IF(BN156&lt;Master_sheet_Kriterien!$K$20,2,IF(BN156&lt;Master_sheet_Kriterien!$L$20,3,IF(BN156&lt;Master_sheet_Kriterien!$M$20,4,5))))</f>
        <v>5</v>
      </c>
      <c r="BP156" s="59">
        <f>VLOOKUP($D156,Struktur_daten_BW_2017!$B$7:$AH$452,Calc_Targetkreise!BP$5,FALSE)</f>
        <v>21059</v>
      </c>
      <c r="BQ156" s="62">
        <f>IF(BP156&lt;Master_sheet_Kriterien!$J$38,1,IF(BP156&lt;Master_sheet_Kriterien!$K$38,2,IF(BP156&lt;Master_sheet_Kriterien!$L$38,3,IF(BP156&lt;Master_sheet_Kriterien!$M$38,4,5))))</f>
        <v>3</v>
      </c>
      <c r="BR156" s="65">
        <f>VLOOKUP($D156,Struktur_daten_BW_2017!$B$7:$AH$452,Calc_Targetkreise!BR$5,FALSE)</f>
        <v>37.3</v>
      </c>
      <c r="BS156" s="62">
        <f>IF(BR156&lt;Master_sheet_Kriterien!$J$24,1,IF(BR156&lt;Master_sheet_Kriterien!$K$24,2,IF(BR156&lt;Master_sheet_Kriterien!$L$24,3,IF(BR156&lt;Master_sheet_Kriterien!$M$24,4,5))))</f>
        <v>4</v>
      </c>
      <c r="BT156" s="65">
        <f>VLOOKUP($D156,Struktur_daten_BW_2017!$B$7:$AH$452,Calc_Targetkreise!BT$5,FALSE)</f>
        <v>14.8</v>
      </c>
      <c r="BU156" s="62">
        <f>IF(BT156&lt;Master_sheet_Kriterien!$J$26,1,IF(BT156&lt;Master_sheet_Kriterien!$K$26,2,IF(BT156&lt;Master_sheet_Kriterien!$L$26,3,IF(BT156&lt;Master_sheet_Kriterien!$M$26,4,5))))</f>
        <v>4</v>
      </c>
      <c r="BV156" s="65">
        <f t="shared" si="13"/>
        <v>3.80656</v>
      </c>
      <c r="BW156" s="62">
        <f>IF(BV156&lt;Master_sheet_Kriterien!$J$28,1,IF(BV156&lt;Master_sheet_Kriterien!$K$28,2,IF(BV156&lt;Master_sheet_Kriterien!$L$28,3,IF(BV156&lt;Master_sheet_Kriterien!$M$28,4,5))))</f>
        <v>2</v>
      </c>
      <c r="BX156" s="65">
        <f>VLOOKUP($D156,Struktur_daten_BW_2017!$B$7:$AH$452,Calc_Targetkreise!BX$5,FALSE)</f>
        <v>25.67567568</v>
      </c>
      <c r="BY156" s="62">
        <f>IF(BX156&lt;Master_sheet_Kriterien!$J$30,1,IF(BX156&lt;Master_sheet_Kriterien!$K$30,2,IF(BX156&lt;Master_sheet_Kriterien!$L$30,3,IF(BX156&lt;Master_sheet_Kriterien!$M$30,4,5))))</f>
        <v>4</v>
      </c>
      <c r="BZ156" s="65">
        <f>CL156/1000</f>
        <v>3.273</v>
      </c>
      <c r="CA156" s="62">
        <f>IF(BZ156&lt;Master_sheet_Kriterien!$J$32,1,IF(BZ156&lt;Master_sheet_Kriterien!$K$32,2,IF(BZ156&lt;Master_sheet_Kriterien!$L$32,3,IF(BZ156&lt;Master_sheet_Kriterien!$M$32,4,5))))</f>
        <v>1</v>
      </c>
      <c r="CB156" s="65">
        <f>BZ156/CM156*100</f>
        <v>1.272550544</v>
      </c>
      <c r="CC156" s="62">
        <f>IF(CB156&lt;Master_sheet_Kriterien!$J$34,1,IF(CB156&lt;Master_sheet_Kriterien!$K$34,2,IF(CB156&lt;Master_sheet_Kriterien!$L$34,3,IF(CB156&lt;Master_sheet_Kriterien!$M$34,4,5))))</f>
        <v>1</v>
      </c>
      <c r="CD156" s="65">
        <f>100-VLOOKUP($D156,Struktur_daten_BW_2017!$B$7:$AH$452,Calc_Targetkreise!CD$5,FALSE)</f>
        <v>54.8</v>
      </c>
      <c r="CE156" s="62">
        <f>IF(CD156&lt;Master_sheet_Kriterien!$J$40,1,IF(CD156&lt;Master_sheet_Kriterien!$K$40,2,IF(CD156&lt;Master_sheet_Kriterien!$L$40,3,IF(CD156&lt;Master_sheet_Kriterien!$M$40,4,5))))</f>
        <v>4</v>
      </c>
      <c r="CF156" s="61"/>
      <c r="CG156" s="59">
        <f>VLOOKUP($D156,EW_19_Kreise!$A$6:$CQ$406,Calc_Targetkreise!CG$5,FALSE)/1000</f>
        <v>166.494</v>
      </c>
      <c r="CH156" s="59">
        <f>VLOOKUP($D156,BW_17_Kreise!$B$7:$CC$410,Calc_Targetkreise!CH$5,FALSE)/1000</f>
        <v>166.711</v>
      </c>
      <c r="CI156" s="59">
        <f>VLOOKUP($D156,EW_Erg_09_14_Kreise!$A$10:$BK$412,Calc_Targetkreise!CI$5,FALSE)/1000</f>
        <v>166.771</v>
      </c>
      <c r="CJ156" s="59">
        <f>VLOOKUP($D156,EW_Erg_09_14_Kreise!$A$10:$BK$412,Calc_Targetkreise!CJ$5,FALSE)/1000</f>
        <v>167.134</v>
      </c>
      <c r="CK156" s="59">
        <f>VLOOKUP($D156,EW_Erg_09_14_Kreise!$A$10:$BK$412,Calc_Targetkreise!CK$5,FALSE)/1000</f>
        <v>84.189</v>
      </c>
      <c r="CL156" s="45">
        <f>1692+398+1183</f>
        <v>3273</v>
      </c>
      <c r="CM156" s="59">
        <f>VLOOKUP($D156,Struktur_daten_BW_2017!$B$7:$AH$452,Calc_Targetkreise!CM$5,FALSE)</f>
        <v>257.2</v>
      </c>
      <c r="CN156" s="66">
        <v>6.0</v>
      </c>
      <c r="CO156" s="67">
        <f t="shared" si="16"/>
        <v>0.0233281493</v>
      </c>
      <c r="CP156" s="62">
        <f>IF(CO156&lt;Master_sheet_Kriterien!$J$58,1,IF(CO156&lt;Master_sheet_Kriterien!$K$58,2,IF(CO156&lt;Master_sheet_Kriterien!$L$58,3,IF(CO156&lt;Master_sheet_Kriterien!$M$58,4,5))))</f>
        <v>1</v>
      </c>
      <c r="CQ156" s="66">
        <v>4.0</v>
      </c>
      <c r="CR156" s="67">
        <f t="shared" si="17"/>
        <v>0.01555209953</v>
      </c>
      <c r="CS156" s="62">
        <f>IF(CR156&lt;Master_sheet_Kriterien!$J$59,1,IF(CR156&lt;Master_sheet_Kriterien!$K$59,2,IF(CR156&lt;Master_sheet_Kriterien!$L$59,3,IF(CR156&lt;Master_sheet_Kriterien!$M$59,4,5))))</f>
        <v>1</v>
      </c>
      <c r="CT156" s="66">
        <v>2.0</v>
      </c>
      <c r="CU156" s="44"/>
      <c r="CV156" s="66">
        <v>1.0</v>
      </c>
      <c r="CW156" s="68"/>
      <c r="CY156" s="31">
        <f t="shared" si="18"/>
        <v>7137</v>
      </c>
      <c r="DB156" s="76" t="str">
        <f t="shared" si="19"/>
        <v>Mayen-Koblenz</v>
      </c>
      <c r="DC156" s="58">
        <f t="shared" si="20"/>
        <v>185</v>
      </c>
      <c r="DD156" s="77">
        <f t="shared" si="21"/>
        <v>156</v>
      </c>
      <c r="DE156" s="72">
        <f t="shared" si="22"/>
        <v>0.004061650757</v>
      </c>
      <c r="DG156" s="76" t="str">
        <f t="shared" si="23"/>
        <v>Mayen-Koblenz</v>
      </c>
      <c r="DH156" s="58" t="str">
        <f t="shared" si="24"/>
        <v>#REF!</v>
      </c>
      <c r="DI156" s="75">
        <f t="shared" si="25"/>
        <v>150.2332815</v>
      </c>
      <c r="DJ156" s="78">
        <f t="shared" si="26"/>
        <v>0.004061650757</v>
      </c>
      <c r="DK156" s="75"/>
      <c r="DL156" s="75"/>
      <c r="DM156" s="75"/>
      <c r="DN156" s="75"/>
      <c r="DO156" s="75"/>
      <c r="DP156" s="44"/>
    </row>
    <row r="157" ht="16.5" customHeight="1">
      <c r="A157" s="58">
        <f t="shared" si="5"/>
        <v>164</v>
      </c>
      <c r="B157" s="58">
        <f t="shared" si="6"/>
        <v>161</v>
      </c>
      <c r="C157" s="58" t="s">
        <v>308</v>
      </c>
      <c r="D157" s="58">
        <v>7138.0</v>
      </c>
      <c r="E157" s="58" t="s">
        <v>316</v>
      </c>
      <c r="F157" s="59">
        <f>VLOOKUP($D157,EW_19_Kreise!$A$6:$CQ$406,Calc_Targetkreise!F$5,FALSE)/1000</f>
        <v>84.357</v>
      </c>
      <c r="G157" s="59">
        <f>VLOOKUP($D157,BW_17_Kreise!$B$7:$CC$410,Calc_Targetkreise!G$5,FALSE)/1000</f>
        <v>103.925</v>
      </c>
      <c r="H157" s="59">
        <f>VLOOKUP($D157,EW_Erg_09_14_Kreise!$A$10:$BK$412,Calc_Targetkreise!H$5,FALSE)/1000</f>
        <v>73.796</v>
      </c>
      <c r="I157" s="60">
        <f t="shared" ref="I157:K157" si="642">F157/CG157</f>
        <v>0.6102522553</v>
      </c>
      <c r="J157" s="60">
        <f t="shared" si="642"/>
        <v>0.7503014201</v>
      </c>
      <c r="K157" s="60">
        <f t="shared" si="642"/>
        <v>0.5323272908</v>
      </c>
      <c r="L157" s="61">
        <f t="shared" ref="L157:M157" si="643">1-(T157+X157)</f>
        <v>0.4582785068</v>
      </c>
      <c r="M157" s="61">
        <f t="shared" si="643"/>
        <v>0.3698628819</v>
      </c>
      <c r="N157" s="62">
        <f>IF(L157&lt;Master_sheet_Kriterien!$J$46,1,IF(L157&lt;Master_sheet_Kriterien!$K$46,2,IF(L157&lt;Master_sheet_Kriterien!$L$46,3,IF(L157&lt;Master_sheet_Kriterien!$M$46,4,5))))</f>
        <v>3</v>
      </c>
      <c r="O157" s="62">
        <f>IF(M157&lt;Master_sheet_Kriterien!$J$46,1,IF(M157&lt;Master_sheet_Kriterien!$K$46,2,IF(M157&lt;Master_sheet_Kriterien!$L$46,3,IF(M157&lt;Master_sheet_Kriterien!$M$46,4,5))))</f>
        <v>1</v>
      </c>
      <c r="P157" s="61">
        <f t="shared" ref="P157:Q157" si="644">1-(T157+AM157)</f>
        <v>0.5789086857</v>
      </c>
      <c r="Q157" s="61">
        <f t="shared" si="644"/>
        <v>0.5165070965</v>
      </c>
      <c r="R157" s="62">
        <f>IF(P157&lt;Master_sheet_Kriterien!$J$46,1,IF(P157&lt;Master_sheet_Kriterien!$K$46,2,IF(P157&lt;Master_sheet_Kriterien!$L$46,3,IF(P157&lt;Master_sheet_Kriterien!$M$46,4,5))))</f>
        <v>5</v>
      </c>
      <c r="S157" s="62">
        <f>IF(Q157&lt;Master_sheet_Kriterien!$J$46,1,IF(Q157&lt;Master_sheet_Kriterien!$K$46,2,IF(Q157&lt;Master_sheet_Kriterien!$L$46,3,IF(Q157&lt;Master_sheet_Kriterien!$M$46,4,5))))</f>
        <v>5</v>
      </c>
      <c r="T157" s="61">
        <f>VLOOKUP($D157,EW_19_Kreise!$A$6:$CQ$406,Calc_Targetkreise!T$5,FALSE)/1000/F157</f>
        <v>0.3297770191</v>
      </c>
      <c r="U157" s="63">
        <f>VLOOKUP($D157,BW_17_Kreise!$B$7:$CC$410,Calc_Targetkreise!U$5,FALSE)/1000/$G157</f>
        <v>0.3770700024</v>
      </c>
      <c r="V157" s="61">
        <f>VLOOKUP(Calc_Targetkreise!$D157,EW_Erg_09_14_Kreise!$A$7:$BK$412,Calc_Targetkreise!V$5,FALSE)/1000/$H157</f>
        <v>0.3954956908</v>
      </c>
      <c r="W157" s="61">
        <f>VLOOKUP(Calc_Targetkreise!$D157,EW_Erg_09_14_Kreise!$A$7:$BK$412,Calc_Targetkreise!W$5,FALSE)/1000/CK157</f>
        <v>0.4062065576</v>
      </c>
      <c r="X157" s="61">
        <f>VLOOKUP($D157,EW_19_Kreise!$A$6:$CQ$406,Calc_Targetkreise!X$5,FALSE)/1000/F157</f>
        <v>0.2119444741</v>
      </c>
      <c r="Y157" s="63">
        <f>VLOOKUP($D157,BW_17_Kreise!$B$7:$CC$410,Calc_Targetkreise!Y$5,FALSE)/1000/$G157</f>
        <v>0.2530671157</v>
      </c>
      <c r="Z157" s="61">
        <f>VLOOKUP(Calc_Targetkreise!$D157,EW_Erg_09_14_Kreise!$A$7:$BK$412,Calc_Targetkreise!Z$5,FALSE)/1000/$H157</f>
        <v>0.3164805681</v>
      </c>
      <c r="AA157" s="61">
        <f>VLOOKUP(Calc_Targetkreise!$D157,EW_Erg_09_14_Kreise!$A$7:$BK$412,Calc_Targetkreise!AA$5,FALSE)/1000/$H157</f>
        <v>0.2626565125</v>
      </c>
      <c r="AB157" s="61">
        <f>VLOOKUP($D157,EW_19_Kreise!$A$6:$CQ$406,Calc_Targetkreise!AB$5,FALSE)/1000/F157</f>
        <v>0.1667555745</v>
      </c>
      <c r="AC157" s="63">
        <f>VLOOKUP($D157,BW_17_Kreise!$B$7:$CC$410,Calc_Targetkreise!AC$5,FALSE)/1000/$G157</f>
        <v>0.06520086601</v>
      </c>
      <c r="AD157" s="61">
        <f>VLOOKUP(Calc_Targetkreise!$D157,EW_Erg_09_14_Kreise!$A$7:$BK$412,Calc_Targetkreise!AD$5,FALSE)/1000/$H157</f>
        <v>0.06942110684</v>
      </c>
      <c r="AE157" s="62">
        <f>IF(AC157&lt;Master_sheet_Kriterien!$J$54,1,IF(AC157&lt;Master_sheet_Kriterien!$K$54,2,IF(AC157&lt;Master_sheet_Kriterien!$L$54,3,IF(AC157&lt;Master_sheet_Kriterien!$M$54,4,5))))</f>
        <v>2</v>
      </c>
      <c r="AF157" s="61">
        <f>VLOOKUP(Calc_Targetkreise!$D157,EW_Erg_09_14_Kreise!$A$7:$BK$412,Calc_Targetkreise!AF$5,FALSE)/1000/$H157</f>
        <v>0.08046506586</v>
      </c>
      <c r="AG157" s="63">
        <f>VLOOKUP($D157,BW_17_Kreise!$B$7:$CC$410,Calc_Targetkreise!AG$5,FALSE)/1000/$G157</f>
        <v>0.1018330527</v>
      </c>
      <c r="AH157" s="61">
        <f>VLOOKUP(Calc_Targetkreise!$D157,EW_Erg_09_14_Kreise!$A$7:$BK$412,Calc_Targetkreise!AH$5,FALSE)/1000/$H157</f>
        <v>0.03550327931</v>
      </c>
      <c r="AI157" s="61">
        <f>VLOOKUP(Calc_Targetkreise!$D157,EW_Erg_09_14_Kreise!$A$7:$BK$412,Calc_Targetkreise!AI$5,FALSE)/1000/$H157</f>
        <v>0.1131091116</v>
      </c>
      <c r="AJ157" s="63">
        <f>VLOOKUP($D157,BW_17_Kreise!$B$7:$CC$410,Calc_Targetkreise!AJ$5,FALSE)/1000/$G157</f>
        <v>0.06339186914</v>
      </c>
      <c r="AK157" s="61">
        <f>VLOOKUP(Calc_Targetkreise!$D157,EW_Erg_09_14_Kreise!$A$7:$BK$412,Calc_Targetkreise!AK$5,FALSE)/1000/$H157</f>
        <v>0.03501544799</v>
      </c>
      <c r="AL157" s="61">
        <f>VLOOKUP(Calc_Targetkreise!$D157,EW_Erg_09_14_Kreise!$A$7:$BK$412,Calc_Targetkreise!AL$5,FALSE)/1000/$H157</f>
        <v>0.03115345005</v>
      </c>
      <c r="AM157" s="61">
        <f>VLOOKUP($D157,EW_19_Kreise!$A$6:$CQ$406,Calc_Targetkreise!AM$5,FALSE)/1000/F157</f>
        <v>0.0913142952</v>
      </c>
      <c r="AN157" s="63">
        <f>VLOOKUP($D157,BW_17_Kreise!$B$7:$CC$410,Calc_Targetkreise!AN$5,FALSE)/1000/$G157</f>
        <v>0.1064229011</v>
      </c>
      <c r="AO157" s="61">
        <f>VLOOKUP(Calc_Targetkreise!$D157,EW_Erg_09_14_Kreise!$A$7:$BK$412,Calc_Targetkreise!AO$5,FALSE)/1000/$H157</f>
        <v>0.07420456393</v>
      </c>
      <c r="AP157" s="61">
        <f>VLOOKUP(Calc_Targetkreise!$D157,EW_Erg_09_14_Kreise!$A$7:$BK$412,Calc_Targetkreise!AP$5,FALSE)/1000/$H157</f>
        <v>0.0001084069597</v>
      </c>
      <c r="AQ157" s="61">
        <f t="shared" ref="AQ157:AR157" si="645">1-U157-Y157-AC157-AG157-AJ157-AN157</f>
        <v>0.03301419293</v>
      </c>
      <c r="AR157" s="61">
        <f t="shared" si="645"/>
        <v>0.07387934305</v>
      </c>
      <c r="AS157" s="61">
        <f t="shared" si="11"/>
        <v>0.1063008954</v>
      </c>
      <c r="AT157" s="63">
        <f>VLOOKUP($D157,BW_17_Kreise!$B$7:$CC$410,Calc_Targetkreise!AT$5,FALSE)/1000/$G157</f>
        <v>0.00406062064</v>
      </c>
      <c r="AU157" s="61">
        <f>VLOOKUP(Calc_Targetkreise!$D157,EW_Erg_09_14_Kreise!$A$7:$BK$412,Calc_Targetkreise!AU$5,FALSE)/1000/$H157</f>
        <v>0.01033931378</v>
      </c>
      <c r="AV157" s="62">
        <f>IF(AU157&lt;Master_sheet_Kriterien!$J$44,1,IF(AU157&lt;Master_sheet_Kriterien!$K$44,2,IF(AU157&lt;Master_sheet_Kriterien!$L$44,3,IF(AU157&lt;Master_sheet_Kriterien!$M$44,4,5))))</f>
        <v>2</v>
      </c>
      <c r="AW157" s="61">
        <f>VLOOKUP(Calc_Targetkreise!$D157,EW_Erg_09_14_Kreise!$A$7:$BK$412,Calc_Targetkreise!AW$5,FALSE)/1000/$H157</f>
        <v>0.007154859342</v>
      </c>
      <c r="AX157" s="61">
        <f>VLOOKUP($D157,EW_19_Kreise!$A$6:$CQ$406,Calc_Targetkreise!AX$5,FALSE)/1000/F157</f>
        <v>0.004765461076</v>
      </c>
      <c r="AY157" s="62">
        <f>IF(AX157&lt;Master_sheet_Kriterien!$J$56,1,IF(AX157&lt;Master_sheet_Kriterien!$K$56,2,IF(AX157&lt;Master_sheet_Kriterien!$L$56,3,IF(AX157&lt;Master_sheet_Kriterien!$M$56,4,5))))</f>
        <v>3</v>
      </c>
      <c r="AZ157" s="64">
        <f>VLOOKUP($D157,EW_19_Kreise!$A$6:$CQ$406,Calc_Targetkreise!AZ$5,FALSE)</f>
        <v>402</v>
      </c>
      <c r="BA157" s="62">
        <f>IF(AZ157&lt;Master_sheet_Kriterien!$J$57,1,IF(AZ157&lt;Master_sheet_Kriterien!$K$57,2,IF(AZ157&lt;Master_sheet_Kriterien!$L$57,3,IF(AZ157&lt;Master_sheet_Kriterien!$M$56,4,5))))</f>
        <v>3</v>
      </c>
      <c r="BB157" s="59">
        <f>VLOOKUP($D157,Struktur_daten_BW_2017!$B$7:$AH$452,Calc_Targetkreise!BB$5,FALSE)</f>
        <v>404.9</v>
      </c>
      <c r="BC157" s="62">
        <f>IF(BB157&lt;Master_sheet_Kriterien!$J$8,1,IF(BB157&lt;Master_sheet_Kriterien!$K$8,2,IF(BB157&lt;Master_sheet_Kriterien!$L$8,3,IF(BB157&lt;Master_sheet_Kriterien!$M$8,4,5))))</f>
        <v>3</v>
      </c>
      <c r="BD157" s="65">
        <f t="shared" si="12"/>
        <v>21.862</v>
      </c>
      <c r="BE157" s="62">
        <f>IF(BD157&lt;Master_sheet_Kriterien!$J$10,1,IF(BD157&lt;Master_sheet_Kriterien!$K$10,2,IF(BD157&lt;Master_sheet_Kriterien!$L$10,3,IF(BD157&lt;Master_sheet_Kriterien!$M$10,4,5))))</f>
        <v>2</v>
      </c>
      <c r="BF157" s="65">
        <f>VLOOKUP($D157,Struktur_daten_BW_2017!$B$7:$AH$452,Calc_Targetkreise!BF$5,FALSE)</f>
        <v>8.5</v>
      </c>
      <c r="BG157" s="62">
        <f>IF(BF157&lt;Master_sheet_Kriterien!$J$12,1,IF(BF157&lt;Master_sheet_Kriterien!$K$12,2,IF(BF157&lt;Master_sheet_Kriterien!$L$12,3,IF(BF157&lt;Master_sheet_Kriterien!$M$12,4,5))))</f>
        <v>4</v>
      </c>
      <c r="BH157" s="65">
        <f>VLOOKUP($D157,Struktur_daten_BW_2017!$B$7:$AH$452,Calc_Targetkreise!BH$5,FALSE)</f>
        <v>13.1</v>
      </c>
      <c r="BI157" s="62">
        <f>IF(BH157&lt;Master_sheet_Kriterien!$J$14,1,IF(BH157&lt;Master_sheet_Kriterien!$K$14,2,IF(BH157&lt;Master_sheet_Kriterien!$L$14,3,IF(BH157&lt;Master_sheet_Kriterien!$M$14,4,5))))</f>
        <v>4</v>
      </c>
      <c r="BJ157" s="65">
        <f>VLOOKUP($D157,Struktur_daten_BW_2017!$B$7:$AH$452,Calc_Targetkreise!BJ$5,FALSE)</f>
        <v>34.5</v>
      </c>
      <c r="BK157" s="62">
        <f>IF(BJ157&lt;Master_sheet_Kriterien!$J$16,1,IF(BJ157&lt;Master_sheet_Kriterien!$K$16,2,IF(BJ157&lt;Master_sheet_Kriterien!$L$16,3,IF(BJ157&lt;Master_sheet_Kriterien!$M$16,4,5))))</f>
        <v>1</v>
      </c>
      <c r="BL157" s="65">
        <f>VLOOKUP($D157,Struktur_daten_BW_2017!$B$7:$AH$452,Calc_Targetkreise!BL$5,FALSE)</f>
        <v>17</v>
      </c>
      <c r="BM157" s="62">
        <f>IF(BL157&lt;Master_sheet_Kriterien!$J$18,1,IF(BL157&lt;Master_sheet_Kriterien!$K$18,2,IF(BL157&lt;Master_sheet_Kriterien!$L$18,3,IF(BL157&lt;Master_sheet_Kriterien!$M$18,4,5))))</f>
        <v>4</v>
      </c>
      <c r="BN157" s="65">
        <f>VLOOKUP($D157,Struktur_daten_BW_2017!$B$7:$AH$452,Calc_Targetkreise!BN$5,FALSE)</f>
        <v>11.8</v>
      </c>
      <c r="BO157" s="62">
        <f>IF(BN157&lt;Master_sheet_Kriterien!$J$20,1,IF(BN157&lt;Master_sheet_Kriterien!$K$20,2,IF(BN157&lt;Master_sheet_Kriterien!$L$20,3,IF(BN157&lt;Master_sheet_Kriterien!$M$20,4,5))))</f>
        <v>5</v>
      </c>
      <c r="BP157" s="59">
        <f>VLOOKUP($D157,Struktur_daten_BW_2017!$B$7:$AH$452,Calc_Targetkreise!BP$5,FALSE)</f>
        <v>21059</v>
      </c>
      <c r="BQ157" s="62">
        <f>IF(BP157&lt;Master_sheet_Kriterien!$J$38,1,IF(BP157&lt;Master_sheet_Kriterien!$K$38,2,IF(BP157&lt;Master_sheet_Kriterien!$L$38,3,IF(BP157&lt;Master_sheet_Kriterien!$M$38,4,5))))</f>
        <v>3</v>
      </c>
      <c r="BR157" s="65">
        <f>VLOOKUP($D157,Struktur_daten_BW_2017!$B$7:$AH$452,Calc_Targetkreise!BR$5,FALSE)</f>
        <v>37.3</v>
      </c>
      <c r="BS157" s="62">
        <f>IF(BR157&lt;Master_sheet_Kriterien!$J$24,1,IF(BR157&lt;Master_sheet_Kriterien!$K$24,2,IF(BR157&lt;Master_sheet_Kriterien!$L$24,3,IF(BR157&lt;Master_sheet_Kriterien!$M$24,4,5))))</f>
        <v>4</v>
      </c>
      <c r="BT157" s="65">
        <f>VLOOKUP($D157,Struktur_daten_BW_2017!$B$7:$AH$452,Calc_Targetkreise!BT$5,FALSE)</f>
        <v>14.8</v>
      </c>
      <c r="BU157" s="62">
        <f>IF(BT157&lt;Master_sheet_Kriterien!$J$26,1,IF(BT157&lt;Master_sheet_Kriterien!$K$26,2,IF(BT157&lt;Master_sheet_Kriterien!$L$26,3,IF(BT157&lt;Master_sheet_Kriterien!$M$26,4,5))))</f>
        <v>4</v>
      </c>
      <c r="BV157" s="65">
        <f t="shared" si="13"/>
        <v>3.80656</v>
      </c>
      <c r="BW157" s="62">
        <f>IF(BV157&lt;Master_sheet_Kriterien!$J$28,1,IF(BV157&lt;Master_sheet_Kriterien!$K$28,2,IF(BV157&lt;Master_sheet_Kriterien!$L$28,3,IF(BV157&lt;Master_sheet_Kriterien!$M$28,4,5))))</f>
        <v>2</v>
      </c>
      <c r="BX157" s="65">
        <f>VLOOKUP($D157,Struktur_daten_BW_2017!$B$7:$AH$452,Calc_Targetkreise!BX$5,FALSE)</f>
        <v>25.67567568</v>
      </c>
      <c r="BY157" s="62">
        <f>IF(BX157&lt;Master_sheet_Kriterien!$J$30,1,IF(BX157&lt;Master_sheet_Kriterien!$K$30,2,IF(BX157&lt;Master_sheet_Kriterien!$L$30,3,IF(BX157&lt;Master_sheet_Kriterien!$M$30,4,5))))</f>
        <v>4</v>
      </c>
      <c r="BZ157" s="65"/>
      <c r="CA157" s="62">
        <f>IF(BZ157&lt;Master_sheet_Kriterien!$J$32,1,IF(BZ157&lt;Master_sheet_Kriterien!$K$32,2,IF(BZ157&lt;Master_sheet_Kriterien!$L$32,3,IF(BZ157&lt;Master_sheet_Kriterien!$M$32,4,5))))</f>
        <v>1</v>
      </c>
      <c r="CB157" s="65"/>
      <c r="CC157" s="62">
        <f>IF(CB157&lt;Master_sheet_Kriterien!$J$34,1,IF(CB157&lt;Master_sheet_Kriterien!$K$34,2,IF(CB157&lt;Master_sheet_Kriterien!$L$34,3,IF(CB157&lt;Master_sheet_Kriterien!$M$34,4,5))))</f>
        <v>1</v>
      </c>
      <c r="CD157" s="65">
        <f>100-VLOOKUP($D157,Struktur_daten_BW_2017!$B$7:$AH$452,Calc_Targetkreise!CD$5,FALSE)</f>
        <v>54.8</v>
      </c>
      <c r="CE157" s="62">
        <f>IF(CD157&lt;Master_sheet_Kriterien!$J$40,1,IF(CD157&lt;Master_sheet_Kriterien!$K$40,2,IF(CD157&lt;Master_sheet_Kriterien!$L$40,3,IF(CD157&lt;Master_sheet_Kriterien!$M$40,4,5))))</f>
        <v>4</v>
      </c>
      <c r="CF157" s="61"/>
      <c r="CG157" s="59">
        <f>VLOOKUP($D157,EW_19_Kreise!$A$6:$CQ$406,Calc_Targetkreise!CG$5,FALSE)/1000</f>
        <v>138.233</v>
      </c>
      <c r="CH157" s="59">
        <f>VLOOKUP($D157,BW_17_Kreise!$B$7:$CC$410,Calc_Targetkreise!CH$5,FALSE)/1000</f>
        <v>138.511</v>
      </c>
      <c r="CI157" s="59">
        <f>VLOOKUP($D157,EW_Erg_09_14_Kreise!$A$10:$BK$412,Calc_Targetkreise!CI$5,FALSE)/1000</f>
        <v>138.629</v>
      </c>
      <c r="CJ157" s="59">
        <f>VLOOKUP($D157,EW_Erg_09_14_Kreise!$A$10:$BK$412,Calc_Targetkreise!CJ$5,FALSE)/1000</f>
        <v>139.421</v>
      </c>
      <c r="CK157" s="59">
        <f>VLOOKUP($D157,EW_Erg_09_14_Kreise!$A$10:$BK$412,Calc_Targetkreise!CK$5,FALSE)/1000</f>
        <v>71.215</v>
      </c>
      <c r="CL157" s="45"/>
      <c r="CM157" s="59">
        <f>VLOOKUP($D157,Struktur_daten_BW_2017!$B$7:$AH$452,Calc_Targetkreise!CM$5,FALSE)</f>
        <v>257.2</v>
      </c>
      <c r="CN157" s="66">
        <v>3.0</v>
      </c>
      <c r="CO157" s="67">
        <f t="shared" si="16"/>
        <v>0.01166407465</v>
      </c>
      <c r="CP157" s="62">
        <f>IF(CO157&lt;Master_sheet_Kriterien!$J$58,1,IF(CO157&lt;Master_sheet_Kriterien!$K$58,2,IF(CO157&lt;Master_sheet_Kriterien!$L$58,3,IF(CO157&lt;Master_sheet_Kriterien!$M$58,4,5))))</f>
        <v>1</v>
      </c>
      <c r="CQ157" s="66">
        <v>2.0</v>
      </c>
      <c r="CR157" s="67">
        <f t="shared" si="17"/>
        <v>0.007776049767</v>
      </c>
      <c r="CS157" s="62">
        <f>IF(CR157&lt;Master_sheet_Kriterien!$J$59,1,IF(CR157&lt;Master_sheet_Kriterien!$K$59,2,IF(CR157&lt;Master_sheet_Kriterien!$L$59,3,IF(CR157&lt;Master_sheet_Kriterien!$M$59,4,5))))</f>
        <v>1</v>
      </c>
      <c r="CT157" s="66">
        <v>1.0</v>
      </c>
      <c r="CU157" s="44"/>
      <c r="CV157" s="66">
        <v>1.0</v>
      </c>
      <c r="CW157" s="68"/>
      <c r="CY157" s="31">
        <f t="shared" si="18"/>
        <v>7138</v>
      </c>
      <c r="DB157" s="76" t="str">
        <f t="shared" si="19"/>
        <v>Neuwied</v>
      </c>
      <c r="DC157" s="58">
        <f t="shared" si="20"/>
        <v>164</v>
      </c>
      <c r="DD157" s="77">
        <f t="shared" si="21"/>
        <v>161</v>
      </c>
      <c r="DE157" s="72">
        <f t="shared" si="22"/>
        <v>0.004765461076</v>
      </c>
      <c r="DG157" s="76" t="str">
        <f t="shared" si="23"/>
        <v>Neuwied</v>
      </c>
      <c r="DH157" s="58" t="str">
        <f t="shared" si="24"/>
        <v>#REF!</v>
      </c>
      <c r="DI157" s="75">
        <f t="shared" si="25"/>
        <v>155.1166407</v>
      </c>
      <c r="DJ157" s="78">
        <f t="shared" si="26"/>
        <v>0.004765461076</v>
      </c>
      <c r="DK157" s="75"/>
      <c r="DL157" s="75"/>
      <c r="DM157" s="75"/>
      <c r="DN157" s="75"/>
      <c r="DO157" s="75"/>
      <c r="DP157" s="44"/>
    </row>
    <row r="158" ht="16.5" customHeight="1">
      <c r="A158" s="58">
        <f t="shared" si="5"/>
        <v>366</v>
      </c>
      <c r="B158" s="58">
        <f t="shared" si="6"/>
        <v>123</v>
      </c>
      <c r="C158" s="58" t="s">
        <v>308</v>
      </c>
      <c r="D158" s="58">
        <v>7140.0</v>
      </c>
      <c r="E158" s="58" t="s">
        <v>317</v>
      </c>
      <c r="F158" s="59">
        <f>VLOOKUP($D158,EW_19_Kreise!$A$6:$CQ$406,Calc_Targetkreise!F$5,FALSE)/1000</f>
        <v>53.956</v>
      </c>
      <c r="G158" s="59">
        <f>VLOOKUP($D158,BW_17_Kreise!$B$7:$CC$410,Calc_Targetkreise!G$5,FALSE)/1000</f>
        <v>62.512</v>
      </c>
      <c r="H158" s="59">
        <f>VLOOKUP($D158,EW_Erg_09_14_Kreise!$A$10:$BK$412,Calc_Targetkreise!H$5,FALSE)/1000</f>
        <v>48.355</v>
      </c>
      <c r="I158" s="60">
        <f t="shared" ref="I158:K158" si="646">F158/CG158</f>
        <v>0.6691138173</v>
      </c>
      <c r="J158" s="60">
        <f t="shared" si="646"/>
        <v>0.7718960301</v>
      </c>
      <c r="K158" s="60">
        <f t="shared" si="646"/>
        <v>0.6012508704</v>
      </c>
      <c r="L158" s="61">
        <f t="shared" ref="L158:M158" si="647">1-(T158+X158)</f>
        <v>0.4339461784</v>
      </c>
      <c r="M158" s="61">
        <f t="shared" si="647"/>
        <v>0.3706328385</v>
      </c>
      <c r="N158" s="62">
        <f>IF(L158&lt;Master_sheet_Kriterien!$J$46,1,IF(L158&lt;Master_sheet_Kriterien!$K$46,2,IF(L158&lt;Master_sheet_Kriterien!$L$46,3,IF(L158&lt;Master_sheet_Kriterien!$M$46,4,5))))</f>
        <v>3</v>
      </c>
      <c r="O158" s="62">
        <f>IF(M158&lt;Master_sheet_Kriterien!$J$46,1,IF(M158&lt;Master_sheet_Kriterien!$K$46,2,IF(M158&lt;Master_sheet_Kriterien!$L$46,3,IF(M158&lt;Master_sheet_Kriterien!$M$46,4,5))))</f>
        <v>1</v>
      </c>
      <c r="P158" s="61">
        <f t="shared" ref="P158:Q158" si="648">1-(T158+AM158)</f>
        <v>0.5654422122</v>
      </c>
      <c r="Q158" s="61">
        <f t="shared" si="648"/>
        <v>0.5147171743</v>
      </c>
      <c r="R158" s="62">
        <f>IF(P158&lt;Master_sheet_Kriterien!$J$46,1,IF(P158&lt;Master_sheet_Kriterien!$K$46,2,IF(P158&lt;Master_sheet_Kriterien!$L$46,3,IF(P158&lt;Master_sheet_Kriterien!$M$46,4,5))))</f>
        <v>5</v>
      </c>
      <c r="S158" s="62">
        <f>IF(Q158&lt;Master_sheet_Kriterien!$J$46,1,IF(Q158&lt;Master_sheet_Kriterien!$K$46,2,IF(Q158&lt;Master_sheet_Kriterien!$L$46,3,IF(Q158&lt;Master_sheet_Kriterien!$M$46,4,5))))</f>
        <v>4</v>
      </c>
      <c r="T158" s="61">
        <f>VLOOKUP($D158,EW_19_Kreise!$A$6:$CQ$406,Calc_Targetkreise!T$5,FALSE)/1000/F158</f>
        <v>0.3462821558</v>
      </c>
      <c r="U158" s="63">
        <f>VLOOKUP($D158,BW_17_Kreise!$B$7:$CC$410,Calc_Targetkreise!U$5,FALSE)/1000/$G158</f>
        <v>0.3871416688</v>
      </c>
      <c r="V158" s="61">
        <f>VLOOKUP(Calc_Targetkreise!$D158,EW_Erg_09_14_Kreise!$A$7:$BK$412,Calc_Targetkreise!V$5,FALSE)/1000/$H158</f>
        <v>0.4187364285</v>
      </c>
      <c r="W158" s="61">
        <f>VLOOKUP(Calc_Targetkreise!$D158,EW_Erg_09_14_Kreise!$A$7:$BK$412,Calc_Targetkreise!W$5,FALSE)/1000/CK158</f>
        <v>0.4239432075</v>
      </c>
      <c r="X158" s="61">
        <f>VLOOKUP($D158,EW_19_Kreise!$A$6:$CQ$406,Calc_Targetkreise!X$5,FALSE)/1000/F158</f>
        <v>0.2197716658</v>
      </c>
      <c r="Y158" s="63">
        <f>VLOOKUP($D158,BW_17_Kreise!$B$7:$CC$410,Calc_Targetkreise!Y$5,FALSE)/1000/$G158</f>
        <v>0.2422254927</v>
      </c>
      <c r="Z158" s="61">
        <f>VLOOKUP(Calc_Targetkreise!$D158,EW_Erg_09_14_Kreise!$A$7:$BK$412,Calc_Targetkreise!Z$5,FALSE)/1000/$H158</f>
        <v>0.3063592183</v>
      </c>
      <c r="AA158" s="61">
        <f>VLOOKUP(Calc_Targetkreise!$D158,EW_Erg_09_14_Kreise!$A$7:$BK$412,Calc_Targetkreise!AA$5,FALSE)/1000/$H158</f>
        <v>0.2457863716</v>
      </c>
      <c r="AB158" s="61">
        <f>VLOOKUP($D158,EW_19_Kreise!$A$6:$CQ$406,Calc_Targetkreise!AB$5,FALSE)/1000/F158</f>
        <v>0.139484024</v>
      </c>
      <c r="AC158" s="63">
        <f>VLOOKUP($D158,BW_17_Kreise!$B$7:$CC$410,Calc_Targetkreise!AC$5,FALSE)/1000/$G158</f>
        <v>0.05974852828</v>
      </c>
      <c r="AD158" s="61">
        <f>VLOOKUP(Calc_Targetkreise!$D158,EW_Erg_09_14_Kreise!$A$7:$BK$412,Calc_Targetkreise!AD$5,FALSE)/1000/$H158</f>
        <v>0.0594354255</v>
      </c>
      <c r="AE158" s="62">
        <f>IF(AC158&lt;Master_sheet_Kriterien!$J$54,1,IF(AC158&lt;Master_sheet_Kriterien!$K$54,2,IF(AC158&lt;Master_sheet_Kriterien!$L$54,3,IF(AC158&lt;Master_sheet_Kriterien!$M$54,4,5))))</f>
        <v>2</v>
      </c>
      <c r="AF158" s="61">
        <f>VLOOKUP(Calc_Targetkreise!$D158,EW_Erg_09_14_Kreise!$A$7:$BK$412,Calc_Targetkreise!AF$5,FALSE)/1000/$H158</f>
        <v>0.07837865784</v>
      </c>
      <c r="AG158" s="63">
        <f>VLOOKUP($D158,BW_17_Kreise!$B$7:$CC$410,Calc_Targetkreise!AG$5,FALSE)/1000/$G158</f>
        <v>0.1103308165</v>
      </c>
      <c r="AH158" s="61">
        <f>VLOOKUP(Calc_Targetkreise!$D158,EW_Erg_09_14_Kreise!$A$7:$BK$412,Calc_Targetkreise!AH$5,FALSE)/1000/$H158</f>
        <v>0.04295315893</v>
      </c>
      <c r="AI158" s="61">
        <f>VLOOKUP(Calc_Targetkreise!$D158,EW_Erg_09_14_Kreise!$A$7:$BK$412,Calc_Targetkreise!AI$5,FALSE)/1000/$H158</f>
        <v>0.1164926068</v>
      </c>
      <c r="AJ158" s="63">
        <f>VLOOKUP($D158,BW_17_Kreise!$B$7:$CC$410,Calc_Targetkreise!AJ$5,FALSE)/1000/$G158</f>
        <v>0.06600332736</v>
      </c>
      <c r="AK158" s="61">
        <f>VLOOKUP(Calc_Targetkreise!$D158,EW_Erg_09_14_Kreise!$A$7:$BK$412,Calc_Targetkreise!AK$5,FALSE)/1000/$H158</f>
        <v>0.03741081584</v>
      </c>
      <c r="AL158" s="61">
        <f>VLOOKUP(Calc_Targetkreise!$D158,EW_Erg_09_14_Kreise!$A$7:$BK$412,Calc_Targetkreise!AL$5,FALSE)/1000/$H158</f>
        <v>0.03066901044</v>
      </c>
      <c r="AM158" s="61">
        <f>VLOOKUP($D158,EW_19_Kreise!$A$6:$CQ$406,Calc_Targetkreise!AM$5,FALSE)/1000/F158</f>
        <v>0.088275632</v>
      </c>
      <c r="AN158" s="63">
        <f>VLOOKUP($D158,BW_17_Kreise!$B$7:$CC$410,Calc_Targetkreise!AN$5,FALSE)/1000/$G158</f>
        <v>0.0981411569</v>
      </c>
      <c r="AO158" s="61">
        <f>VLOOKUP(Calc_Targetkreise!$D158,EW_Erg_09_14_Kreise!$A$7:$BK$412,Calc_Targetkreise!AO$5,FALSE)/1000/$H158</f>
        <v>0.05631268742</v>
      </c>
      <c r="AP158" s="61">
        <f>VLOOKUP(Calc_Targetkreise!$D158,EW_Erg_09_14_Kreise!$A$7:$BK$412,Calc_Targetkreise!AP$5,FALSE)/1000/$H158</f>
        <v>0.0003722469238</v>
      </c>
      <c r="AQ158" s="61">
        <f t="shared" ref="AQ158:AR158" si="649">1-U158-Y158-AC158-AG158-AJ158-AN158</f>
        <v>0.03640900947</v>
      </c>
      <c r="AR158" s="61">
        <f t="shared" si="649"/>
        <v>0.07879226554</v>
      </c>
      <c r="AS158" s="61">
        <f t="shared" si="11"/>
        <v>0.1043578989</v>
      </c>
      <c r="AT158" s="63">
        <f>VLOOKUP($D158,BW_17_Kreise!$B$7:$CC$410,Calc_Targetkreise!AT$5,FALSE)/1000/$G158</f>
        <v>0.00396723829</v>
      </c>
      <c r="AU158" s="61">
        <f>VLOOKUP(Calc_Targetkreise!$D158,EW_Erg_09_14_Kreise!$A$7:$BK$412,Calc_Targetkreise!AU$5,FALSE)/1000/$H158</f>
        <v>0.01017474925</v>
      </c>
      <c r="AV158" s="62">
        <f>IF(AU158&lt;Master_sheet_Kriterien!$J$44,1,IF(AU158&lt;Master_sheet_Kriterien!$K$44,2,IF(AU158&lt;Master_sheet_Kriterien!$L$44,3,IF(AU158&lt;Master_sheet_Kriterien!$M$44,4,5))))</f>
        <v>2</v>
      </c>
      <c r="AW158" s="61">
        <f>VLOOKUP(Calc_Targetkreise!$D158,EW_Erg_09_14_Kreise!$A$7:$BK$412,Calc_Targetkreise!AW$5,FALSE)/1000/$H158</f>
        <v>0.005335539241</v>
      </c>
      <c r="AX158" s="61">
        <f>VLOOKUP($D158,EW_19_Kreise!$A$6:$CQ$406,Calc_Targetkreise!AX$5,FALSE)/1000/F158</f>
        <v>0.003632589517</v>
      </c>
      <c r="AY158" s="62">
        <f>IF(AX158&lt;Master_sheet_Kriterien!$J$56,1,IF(AX158&lt;Master_sheet_Kriterien!$K$56,2,IF(AX158&lt;Master_sheet_Kriterien!$L$56,3,IF(AX158&lt;Master_sheet_Kriterien!$M$56,4,5))))</f>
        <v>2</v>
      </c>
      <c r="AZ158" s="64">
        <f>VLOOKUP($D158,EW_19_Kreise!$A$6:$CQ$406,Calc_Targetkreise!AZ$5,FALSE)</f>
        <v>196</v>
      </c>
      <c r="BA158" s="62">
        <f>IF(AZ158&lt;Master_sheet_Kriterien!$J$57,1,IF(AZ158&lt;Master_sheet_Kriterien!$K$57,2,IF(AZ158&lt;Master_sheet_Kriterien!$L$57,3,IF(AZ158&lt;Master_sheet_Kriterien!$M$56,4,5))))</f>
        <v>2</v>
      </c>
      <c r="BB158" s="59">
        <f>VLOOKUP($D158,Struktur_daten_BW_2017!$B$7:$AH$452,Calc_Targetkreise!BB$5,FALSE)</f>
        <v>96</v>
      </c>
      <c r="BC158" s="62">
        <f>IF(BB158&lt;Master_sheet_Kriterien!$J$8,1,IF(BB158&lt;Master_sheet_Kriterien!$K$8,2,IF(BB158&lt;Master_sheet_Kriterien!$L$8,3,IF(BB158&lt;Master_sheet_Kriterien!$M$8,4,5))))</f>
        <v>1</v>
      </c>
      <c r="BD158" s="65">
        <f t="shared" si="12"/>
        <v>16.243</v>
      </c>
      <c r="BE158" s="62">
        <f>IF(BD158&lt;Master_sheet_Kriterien!$J$10,1,IF(BD158&lt;Master_sheet_Kriterien!$K$10,2,IF(BD158&lt;Master_sheet_Kriterien!$L$10,3,IF(BD158&lt;Master_sheet_Kriterien!$M$10,4,5))))</f>
        <v>1</v>
      </c>
      <c r="BF158" s="65">
        <f>VLOOKUP($D158,Struktur_daten_BW_2017!$B$7:$AH$452,Calc_Targetkreise!BF$5,FALSE)</f>
        <v>7.4</v>
      </c>
      <c r="BG158" s="62">
        <f>IF(BF158&lt;Master_sheet_Kriterien!$J$12,1,IF(BF158&lt;Master_sheet_Kriterien!$K$12,2,IF(BF158&lt;Master_sheet_Kriterien!$L$12,3,IF(BF158&lt;Master_sheet_Kriterien!$M$12,4,5))))</f>
        <v>2</v>
      </c>
      <c r="BH158" s="65">
        <f>VLOOKUP($D158,Struktur_daten_BW_2017!$B$7:$AH$452,Calc_Targetkreise!BH$5,FALSE)</f>
        <v>10.7</v>
      </c>
      <c r="BI158" s="62">
        <f>IF(BH158&lt;Master_sheet_Kriterien!$J$14,1,IF(BH158&lt;Master_sheet_Kriterien!$K$14,2,IF(BH158&lt;Master_sheet_Kriterien!$L$14,3,IF(BH158&lt;Master_sheet_Kriterien!$M$14,4,5))))</f>
        <v>1</v>
      </c>
      <c r="BJ158" s="65">
        <f>VLOOKUP($D158,Struktur_daten_BW_2017!$B$7:$AH$452,Calc_Targetkreise!BJ$5,FALSE)</f>
        <v>36.4</v>
      </c>
      <c r="BK158" s="62">
        <f>IF(BJ158&lt;Master_sheet_Kriterien!$J$16,1,IF(BJ158&lt;Master_sheet_Kriterien!$K$16,2,IF(BJ158&lt;Master_sheet_Kriterien!$L$16,3,IF(BJ158&lt;Master_sheet_Kriterien!$M$16,4,5))))</f>
        <v>4</v>
      </c>
      <c r="BL158" s="65">
        <f>VLOOKUP($D158,Struktur_daten_BW_2017!$B$7:$AH$452,Calc_Targetkreise!BL$5,FALSE)</f>
        <v>17.7</v>
      </c>
      <c r="BM158" s="62">
        <f>IF(BL158&lt;Master_sheet_Kriterien!$J$18,1,IF(BL158&lt;Master_sheet_Kriterien!$K$18,2,IF(BL158&lt;Master_sheet_Kriterien!$L$18,3,IF(BL158&lt;Master_sheet_Kriterien!$M$18,4,5))))</f>
        <v>4</v>
      </c>
      <c r="BN158" s="65">
        <f>VLOOKUP($D158,Struktur_daten_BW_2017!$B$7:$AH$452,Calc_Targetkreise!BN$5,FALSE)</f>
        <v>12.2</v>
      </c>
      <c r="BO158" s="62">
        <f>IF(BN158&lt;Master_sheet_Kriterien!$J$20,1,IF(BN158&lt;Master_sheet_Kriterien!$K$20,2,IF(BN158&lt;Master_sheet_Kriterien!$L$20,3,IF(BN158&lt;Master_sheet_Kriterien!$M$20,4,5))))</f>
        <v>5</v>
      </c>
      <c r="BP158" s="59">
        <f>VLOOKUP($D158,Struktur_daten_BW_2017!$B$7:$AH$452,Calc_Targetkreise!BP$5,FALSE)</f>
        <v>22334</v>
      </c>
      <c r="BQ158" s="62">
        <f>IF(BP158&lt;Master_sheet_Kriterien!$J$38,1,IF(BP158&lt;Master_sheet_Kriterien!$K$38,2,IF(BP158&lt;Master_sheet_Kriterien!$L$38,3,IF(BP158&lt;Master_sheet_Kriterien!$M$38,4,5))))</f>
        <v>4</v>
      </c>
      <c r="BR158" s="65">
        <f>VLOOKUP($D158,Struktur_daten_BW_2017!$B$7:$AH$452,Calc_Targetkreise!BR$5,FALSE)</f>
        <v>24.7</v>
      </c>
      <c r="BS158" s="62">
        <f>IF(BR158&lt;Master_sheet_Kriterien!$J$24,1,IF(BR158&lt;Master_sheet_Kriterien!$K$24,2,IF(BR158&lt;Master_sheet_Kriterien!$L$24,3,IF(BR158&lt;Master_sheet_Kriterien!$M$24,4,5))))</f>
        <v>1</v>
      </c>
      <c r="BT158" s="65">
        <f>VLOOKUP($D158,Struktur_daten_BW_2017!$B$7:$AH$452,Calc_Targetkreise!BT$5,FALSE)</f>
        <v>12.5</v>
      </c>
      <c r="BU158" s="62">
        <f>IF(BT158&lt;Master_sheet_Kriterien!$J$26,1,IF(BT158&lt;Master_sheet_Kriterien!$K$26,2,IF(BT158&lt;Master_sheet_Kriterien!$L$26,3,IF(BT158&lt;Master_sheet_Kriterien!$M$26,4,5))))</f>
        <v>2</v>
      </c>
      <c r="BV158" s="65">
        <f t="shared" si="13"/>
        <v>2.74375</v>
      </c>
      <c r="BW158" s="62">
        <f>IF(BV158&lt;Master_sheet_Kriterien!$J$28,1,IF(BV158&lt;Master_sheet_Kriterien!$K$28,2,IF(BV158&lt;Master_sheet_Kriterien!$L$28,3,IF(BV158&lt;Master_sheet_Kriterien!$M$28,4,5))))</f>
        <v>1</v>
      </c>
      <c r="BX158" s="65">
        <f>VLOOKUP($D158,Struktur_daten_BW_2017!$B$7:$AH$452,Calc_Targetkreise!BX$5,FALSE)</f>
        <v>18.4</v>
      </c>
      <c r="BY158" s="62">
        <f>IF(BX158&lt;Master_sheet_Kriterien!$J$30,1,IF(BX158&lt;Master_sheet_Kriterien!$K$30,2,IF(BX158&lt;Master_sheet_Kriterien!$L$30,3,IF(BX158&lt;Master_sheet_Kriterien!$M$30,4,5))))</f>
        <v>2</v>
      </c>
      <c r="BZ158" s="65"/>
      <c r="CA158" s="62">
        <f>IF(BZ158&lt;Master_sheet_Kriterien!$J$32,1,IF(BZ158&lt;Master_sheet_Kriterien!$K$32,2,IF(BZ158&lt;Master_sheet_Kriterien!$L$32,3,IF(BZ158&lt;Master_sheet_Kriterien!$M$32,4,5))))</f>
        <v>1</v>
      </c>
      <c r="CB158" s="65"/>
      <c r="CC158" s="62">
        <f>IF(CB158&lt;Master_sheet_Kriterien!$J$34,1,IF(CB158&lt;Master_sheet_Kriterien!$K$34,2,IF(CB158&lt;Master_sheet_Kriterien!$L$34,3,IF(CB158&lt;Master_sheet_Kriterien!$M$34,4,5))))</f>
        <v>1</v>
      </c>
      <c r="CD158" s="65">
        <f>100-VLOOKUP($D158,Struktur_daten_BW_2017!$B$7:$AH$452,Calc_Targetkreise!CD$5,FALSE)</f>
        <v>32.9</v>
      </c>
      <c r="CE158" s="62">
        <f>IF(CD158&lt;Master_sheet_Kriterien!$J$40,1,IF(CD158&lt;Master_sheet_Kriterien!$K$40,2,IF(CD158&lt;Master_sheet_Kriterien!$L$40,3,IF(CD158&lt;Master_sheet_Kriterien!$M$40,4,5))))</f>
        <v>1</v>
      </c>
      <c r="CF158" s="61"/>
      <c r="CG158" s="59">
        <f>VLOOKUP($D158,EW_19_Kreise!$A$6:$CQ$406,Calc_Targetkreise!CG$5,FALSE)/1000</f>
        <v>80.638</v>
      </c>
      <c r="CH158" s="59">
        <f>VLOOKUP($D158,BW_17_Kreise!$B$7:$CC$410,Calc_Targetkreise!CH$5,FALSE)/1000</f>
        <v>80.985</v>
      </c>
      <c r="CI158" s="59">
        <f>VLOOKUP($D158,EW_Erg_09_14_Kreise!$A$10:$BK$412,Calc_Targetkreise!CI$5,FALSE)/1000</f>
        <v>80.424</v>
      </c>
      <c r="CJ158" s="59">
        <f>VLOOKUP($D158,EW_Erg_09_14_Kreise!$A$10:$BK$412,Calc_Targetkreise!CJ$5,FALSE)/1000</f>
        <v>81.844</v>
      </c>
      <c r="CK158" s="59">
        <f>VLOOKUP($D158,EW_Erg_09_14_Kreise!$A$10:$BK$412,Calc_Targetkreise!CK$5,FALSE)/1000</f>
        <v>46.485</v>
      </c>
      <c r="CL158" s="45"/>
      <c r="CM158" s="59">
        <f>VLOOKUP($D158,Struktur_daten_BW_2017!$B$7:$AH$452,Calc_Targetkreise!CM$5,FALSE)</f>
        <v>219.5</v>
      </c>
      <c r="CN158" s="66">
        <v>6.0</v>
      </c>
      <c r="CO158" s="67">
        <f t="shared" si="16"/>
        <v>0.02733485194</v>
      </c>
      <c r="CP158" s="62">
        <f>IF(CO158&lt;Master_sheet_Kriterien!$J$58,1,IF(CO158&lt;Master_sheet_Kriterien!$K$58,2,IF(CO158&lt;Master_sheet_Kriterien!$L$58,3,IF(CO158&lt;Master_sheet_Kriterien!$M$58,4,5))))</f>
        <v>1</v>
      </c>
      <c r="CQ158" s="66">
        <v>6.0</v>
      </c>
      <c r="CR158" s="67">
        <f t="shared" si="17"/>
        <v>0.02733485194</v>
      </c>
      <c r="CS158" s="62">
        <f>IF(CR158&lt;Master_sheet_Kriterien!$J$59,1,IF(CR158&lt;Master_sheet_Kriterien!$K$59,2,IF(CR158&lt;Master_sheet_Kriterien!$L$59,3,IF(CR158&lt;Master_sheet_Kriterien!$M$59,4,5))))</f>
        <v>1</v>
      </c>
      <c r="CT158" s="66">
        <v>0.0</v>
      </c>
      <c r="CU158" s="44"/>
      <c r="CV158" s="66">
        <v>1.0</v>
      </c>
      <c r="CW158" s="68"/>
      <c r="CY158" s="31">
        <f t="shared" si="18"/>
        <v>7140</v>
      </c>
      <c r="DB158" s="76" t="str">
        <f t="shared" si="19"/>
        <v>Rhein-Hunsrück-Kreis</v>
      </c>
      <c r="DC158" s="58">
        <f t="shared" si="20"/>
        <v>366</v>
      </c>
      <c r="DD158" s="77">
        <f t="shared" si="21"/>
        <v>123</v>
      </c>
      <c r="DE158" s="72">
        <f t="shared" si="22"/>
        <v>0.003632589517</v>
      </c>
      <c r="DG158" s="76" t="str">
        <f t="shared" si="23"/>
        <v>Rhein-Hunsrück-Kreis</v>
      </c>
      <c r="DH158" s="58" t="str">
        <f t="shared" si="24"/>
        <v>#REF!</v>
      </c>
      <c r="DI158" s="75">
        <f t="shared" si="25"/>
        <v>117.2733485</v>
      </c>
      <c r="DJ158" s="78">
        <f t="shared" si="26"/>
        <v>0.003632589517</v>
      </c>
      <c r="DK158" s="75"/>
      <c r="DL158" s="75"/>
      <c r="DM158" s="75"/>
      <c r="DN158" s="75"/>
      <c r="DO158" s="75"/>
      <c r="DP158" s="44"/>
    </row>
    <row r="159" ht="16.5" customHeight="1">
      <c r="A159" s="58">
        <f t="shared" si="5"/>
        <v>358</v>
      </c>
      <c r="B159" s="58">
        <f t="shared" si="6"/>
        <v>125</v>
      </c>
      <c r="C159" s="58" t="s">
        <v>308</v>
      </c>
      <c r="D159" s="58">
        <v>7141.0</v>
      </c>
      <c r="E159" s="58" t="s">
        <v>318</v>
      </c>
      <c r="F159" s="59">
        <f>VLOOKUP($D159,EW_19_Kreise!$A$6:$CQ$406,Calc_Targetkreise!F$5,FALSE)/1000</f>
        <v>61.339</v>
      </c>
      <c r="G159" s="59">
        <f>VLOOKUP($D159,BW_17_Kreise!$B$7:$CC$410,Calc_Targetkreise!G$5,FALSE)/1000</f>
        <v>73.527</v>
      </c>
      <c r="H159" s="59">
        <f>VLOOKUP($D159,EW_Erg_09_14_Kreise!$A$10:$BK$412,Calc_Targetkreise!H$5,FALSE)/1000</f>
        <v>55.553</v>
      </c>
      <c r="I159" s="60">
        <f t="shared" ref="I159:K159" si="650">F159/CG159</f>
        <v>0.6463813016</v>
      </c>
      <c r="J159" s="60">
        <f t="shared" si="650"/>
        <v>0.7684517464</v>
      </c>
      <c r="K159" s="60">
        <f t="shared" si="650"/>
        <v>0.574232761</v>
      </c>
      <c r="L159" s="61">
        <f t="shared" ref="L159:M159" si="651">1-(T159+X159)</f>
        <v>0.4615008396</v>
      </c>
      <c r="M159" s="61">
        <f t="shared" si="651"/>
        <v>0.3854366423</v>
      </c>
      <c r="N159" s="62">
        <f>IF(L159&lt;Master_sheet_Kriterien!$J$46,1,IF(L159&lt;Master_sheet_Kriterien!$K$46,2,IF(L159&lt;Master_sheet_Kriterien!$L$46,3,IF(L159&lt;Master_sheet_Kriterien!$M$46,4,5))))</f>
        <v>3</v>
      </c>
      <c r="O159" s="62">
        <f>IF(M159&lt;Master_sheet_Kriterien!$J$46,1,IF(M159&lt;Master_sheet_Kriterien!$K$46,2,IF(M159&lt;Master_sheet_Kriterien!$L$46,3,IF(M159&lt;Master_sheet_Kriterien!$M$46,4,5))))</f>
        <v>1</v>
      </c>
      <c r="P159" s="61">
        <f t="shared" ref="P159:Q159" si="652">1-(T159+AM159)</f>
        <v>0.6202416081</v>
      </c>
      <c r="Q159" s="61">
        <f t="shared" si="652"/>
        <v>0.5573870823</v>
      </c>
      <c r="R159" s="62">
        <f>IF(P159&lt;Master_sheet_Kriterien!$J$46,1,IF(P159&lt;Master_sheet_Kriterien!$K$46,2,IF(P159&lt;Master_sheet_Kriterien!$L$46,3,IF(P159&lt;Master_sheet_Kriterien!$M$46,4,5))))</f>
        <v>5</v>
      </c>
      <c r="S159" s="62">
        <f>IF(Q159&lt;Master_sheet_Kriterien!$J$46,1,IF(Q159&lt;Master_sheet_Kriterien!$K$46,2,IF(Q159&lt;Master_sheet_Kriterien!$L$46,3,IF(Q159&lt;Master_sheet_Kriterien!$M$46,4,5))))</f>
        <v>5</v>
      </c>
      <c r="T159" s="61">
        <f>VLOOKUP($D159,EW_19_Kreise!$A$6:$CQ$406,Calc_Targetkreise!T$5,FALSE)/1000/F159</f>
        <v>0.2855605732</v>
      </c>
      <c r="U159" s="63">
        <f>VLOOKUP($D159,BW_17_Kreise!$B$7:$CC$410,Calc_Targetkreise!U$5,FALSE)/1000/$G159</f>
        <v>0.333414936</v>
      </c>
      <c r="V159" s="61">
        <f>VLOOKUP(Calc_Targetkreise!$D159,EW_Erg_09_14_Kreise!$A$7:$BK$412,Calc_Targetkreise!V$5,FALSE)/1000/$H159</f>
        <v>0.3495760805</v>
      </c>
      <c r="W159" s="61">
        <f>VLOOKUP(Calc_Targetkreise!$D159,EW_Erg_09_14_Kreise!$A$7:$BK$412,Calc_Targetkreise!W$5,FALSE)/1000/CK159</f>
        <v>0.3638851402</v>
      </c>
      <c r="X159" s="61">
        <f>VLOOKUP($D159,EW_19_Kreise!$A$6:$CQ$406,Calc_Targetkreise!X$5,FALSE)/1000/F159</f>
        <v>0.2529385872</v>
      </c>
      <c r="Y159" s="63">
        <f>VLOOKUP($D159,BW_17_Kreise!$B$7:$CC$410,Calc_Targetkreise!Y$5,FALSE)/1000/$G159</f>
        <v>0.2811484217</v>
      </c>
      <c r="Z159" s="61">
        <f>VLOOKUP(Calc_Targetkreise!$D159,EW_Erg_09_14_Kreise!$A$7:$BK$412,Calc_Targetkreise!Z$5,FALSE)/1000/$H159</f>
        <v>0.3606285889</v>
      </c>
      <c r="AA159" s="61">
        <f>VLOOKUP(Calc_Targetkreise!$D159,EW_Erg_09_14_Kreise!$A$7:$BK$412,Calc_Targetkreise!AA$5,FALSE)/1000/$H159</f>
        <v>0.300739834</v>
      </c>
      <c r="AB159" s="61">
        <f>VLOOKUP($D159,EW_19_Kreise!$A$6:$CQ$406,Calc_Targetkreise!AB$5,FALSE)/1000/F159</f>
        <v>0.155088932</v>
      </c>
      <c r="AC159" s="63">
        <f>VLOOKUP($D159,BW_17_Kreise!$B$7:$CC$410,Calc_Targetkreise!AC$5,FALSE)/1000/$G159</f>
        <v>0.06699579746</v>
      </c>
      <c r="AD159" s="61">
        <f>VLOOKUP(Calc_Targetkreise!$D159,EW_Erg_09_14_Kreise!$A$7:$BK$412,Calc_Targetkreise!AD$5,FALSE)/1000/$H159</f>
        <v>0.06710708693</v>
      </c>
      <c r="AE159" s="62">
        <f>IF(AC159&lt;Master_sheet_Kriterien!$J$54,1,IF(AC159&lt;Master_sheet_Kriterien!$K$54,2,IF(AC159&lt;Master_sheet_Kriterien!$L$54,3,IF(AC159&lt;Master_sheet_Kriterien!$M$54,4,5))))</f>
        <v>2</v>
      </c>
      <c r="AF159" s="61">
        <f>VLOOKUP(Calc_Targetkreise!$D159,EW_Erg_09_14_Kreise!$A$7:$BK$412,Calc_Targetkreise!AF$5,FALSE)/1000/$H159</f>
        <v>0.08373985203</v>
      </c>
      <c r="AG159" s="63">
        <f>VLOOKUP($D159,BW_17_Kreise!$B$7:$CC$410,Calc_Targetkreise!AG$5,FALSE)/1000/$G159</f>
        <v>0.1019353435</v>
      </c>
      <c r="AH159" s="61">
        <f>VLOOKUP(Calc_Targetkreise!$D159,EW_Erg_09_14_Kreise!$A$7:$BK$412,Calc_Targetkreise!AH$5,FALSE)/1000/$H159</f>
        <v>0.03047540187</v>
      </c>
      <c r="AI159" s="61">
        <f>VLOOKUP(Calc_Targetkreise!$D159,EW_Erg_09_14_Kreise!$A$7:$BK$412,Calc_Targetkreise!AI$5,FALSE)/1000/$H159</f>
        <v>0.1015966734</v>
      </c>
      <c r="AJ159" s="63">
        <f>VLOOKUP($D159,BW_17_Kreise!$B$7:$CC$410,Calc_Targetkreise!AJ$5,FALSE)/1000/$G159</f>
        <v>0.06419410557</v>
      </c>
      <c r="AK159" s="61">
        <f>VLOOKUP(Calc_Targetkreise!$D159,EW_Erg_09_14_Kreise!$A$7:$BK$412,Calc_Targetkreise!AK$5,FALSE)/1000/$H159</f>
        <v>0.03618166436</v>
      </c>
      <c r="AL159" s="61">
        <f>VLOOKUP(Calc_Targetkreise!$D159,EW_Erg_09_14_Kreise!$A$7:$BK$412,Calc_Targetkreise!AL$5,FALSE)/1000/$H159</f>
        <v>0.03277950786</v>
      </c>
      <c r="AM159" s="61">
        <f>VLOOKUP($D159,EW_19_Kreise!$A$6:$CQ$406,Calc_Targetkreise!AM$5,FALSE)/1000/F159</f>
        <v>0.09419781868</v>
      </c>
      <c r="AN159" s="63">
        <f>VLOOKUP($D159,BW_17_Kreise!$B$7:$CC$410,Calc_Targetkreise!AN$5,FALSE)/1000/$G159</f>
        <v>0.1091979817</v>
      </c>
      <c r="AO159" s="61">
        <f>VLOOKUP(Calc_Targetkreise!$D159,EW_Erg_09_14_Kreise!$A$7:$BK$412,Calc_Targetkreise!AO$5,FALSE)/1000/$H159</f>
        <v>0.0752434612</v>
      </c>
      <c r="AP159" s="61">
        <f>VLOOKUP(Calc_Targetkreise!$D159,EW_Erg_09_14_Kreise!$A$7:$BK$412,Calc_Targetkreise!AP$5,FALSE)/1000/$H159</f>
        <v>0.0002880132486</v>
      </c>
      <c r="AQ159" s="61">
        <f t="shared" ref="AQ159:AR159" si="653">1-U159-Y159-AC159-AG159-AJ159-AN159</f>
        <v>0.04311341412</v>
      </c>
      <c r="AR159" s="61">
        <f t="shared" si="653"/>
        <v>0.08078771623</v>
      </c>
      <c r="AS159" s="61">
        <f t="shared" si="11"/>
        <v>0.1169709792</v>
      </c>
      <c r="AT159" s="63">
        <f>VLOOKUP($D159,BW_17_Kreise!$B$7:$CC$410,Calc_Targetkreise!AT$5,FALSE)/1000/$G159</f>
        <v>0.004651352564</v>
      </c>
      <c r="AU159" s="61">
        <f>VLOOKUP(Calc_Targetkreise!$D159,EW_Erg_09_14_Kreise!$A$7:$BK$412,Calc_Targetkreise!AU$5,FALSE)/1000/$H159</f>
        <v>0.0102064695</v>
      </c>
      <c r="AV159" s="62">
        <f>IF(AU159&lt;Master_sheet_Kriterien!$J$44,1,IF(AU159&lt;Master_sheet_Kriterien!$K$44,2,IF(AU159&lt;Master_sheet_Kriterien!$L$44,3,IF(AU159&lt;Master_sheet_Kriterien!$M$44,4,5))))</f>
        <v>2</v>
      </c>
      <c r="AW159" s="61">
        <f>VLOOKUP(Calc_Targetkreise!$D159,EW_Erg_09_14_Kreise!$A$7:$BK$412,Calc_Targetkreise!AW$5,FALSE)/1000/$H159</f>
        <v>0.006750310514</v>
      </c>
      <c r="AX159" s="61">
        <f>VLOOKUP($D159,EW_19_Kreise!$A$6:$CQ$406,Calc_Targetkreise!AX$5,FALSE)/1000/F159</f>
        <v>0.00360292799</v>
      </c>
      <c r="AY159" s="62">
        <f>IF(AX159&lt;Master_sheet_Kriterien!$J$56,1,IF(AX159&lt;Master_sheet_Kriterien!$K$56,2,IF(AX159&lt;Master_sheet_Kriterien!$L$56,3,IF(AX159&lt;Master_sheet_Kriterien!$M$56,4,5))))</f>
        <v>2</v>
      </c>
      <c r="AZ159" s="64">
        <f>VLOOKUP($D159,EW_19_Kreise!$A$6:$CQ$406,Calc_Targetkreise!AZ$5,FALSE)</f>
        <v>221</v>
      </c>
      <c r="BA159" s="62">
        <f>IF(AZ159&lt;Master_sheet_Kriterien!$J$57,1,IF(AZ159&lt;Master_sheet_Kriterien!$K$57,2,IF(AZ159&lt;Master_sheet_Kriterien!$L$57,3,IF(AZ159&lt;Master_sheet_Kriterien!$M$56,4,5))))</f>
        <v>2</v>
      </c>
      <c r="BB159" s="59">
        <f>VLOOKUP($D159,Struktur_daten_BW_2017!$B$7:$AH$452,Calc_Targetkreise!BB$5,FALSE)</f>
        <v>96</v>
      </c>
      <c r="BC159" s="62">
        <f>IF(BB159&lt;Master_sheet_Kriterien!$J$8,1,IF(BB159&lt;Master_sheet_Kriterien!$K$8,2,IF(BB159&lt;Master_sheet_Kriterien!$L$8,3,IF(BB159&lt;Master_sheet_Kriterien!$M$8,4,5))))</f>
        <v>1</v>
      </c>
      <c r="BD159" s="65">
        <f t="shared" si="12"/>
        <v>16.243</v>
      </c>
      <c r="BE159" s="62">
        <f>IF(BD159&lt;Master_sheet_Kriterien!$J$10,1,IF(BD159&lt;Master_sheet_Kriterien!$K$10,2,IF(BD159&lt;Master_sheet_Kriterien!$L$10,3,IF(BD159&lt;Master_sheet_Kriterien!$M$10,4,5))))</f>
        <v>1</v>
      </c>
      <c r="BF159" s="65">
        <f>VLOOKUP($D159,Struktur_daten_BW_2017!$B$7:$AH$452,Calc_Targetkreise!BF$5,FALSE)</f>
        <v>7.4</v>
      </c>
      <c r="BG159" s="62">
        <f>IF(BF159&lt;Master_sheet_Kriterien!$J$12,1,IF(BF159&lt;Master_sheet_Kriterien!$K$12,2,IF(BF159&lt;Master_sheet_Kriterien!$L$12,3,IF(BF159&lt;Master_sheet_Kriterien!$M$12,4,5))))</f>
        <v>2</v>
      </c>
      <c r="BH159" s="65">
        <f>VLOOKUP($D159,Struktur_daten_BW_2017!$B$7:$AH$452,Calc_Targetkreise!BH$5,FALSE)</f>
        <v>10.7</v>
      </c>
      <c r="BI159" s="62">
        <f>IF(BH159&lt;Master_sheet_Kriterien!$J$14,1,IF(BH159&lt;Master_sheet_Kriterien!$K$14,2,IF(BH159&lt;Master_sheet_Kriterien!$L$14,3,IF(BH159&lt;Master_sheet_Kriterien!$M$14,4,5))))</f>
        <v>1</v>
      </c>
      <c r="BJ159" s="65">
        <f>VLOOKUP($D159,Struktur_daten_BW_2017!$B$7:$AH$452,Calc_Targetkreise!BJ$5,FALSE)</f>
        <v>36.4</v>
      </c>
      <c r="BK159" s="62">
        <f>IF(BJ159&lt;Master_sheet_Kriterien!$J$16,1,IF(BJ159&lt;Master_sheet_Kriterien!$K$16,2,IF(BJ159&lt;Master_sheet_Kriterien!$L$16,3,IF(BJ159&lt;Master_sheet_Kriterien!$M$16,4,5))))</f>
        <v>4</v>
      </c>
      <c r="BL159" s="65">
        <f>VLOOKUP($D159,Struktur_daten_BW_2017!$B$7:$AH$452,Calc_Targetkreise!BL$5,FALSE)</f>
        <v>17.7</v>
      </c>
      <c r="BM159" s="62">
        <f>IF(BL159&lt;Master_sheet_Kriterien!$J$18,1,IF(BL159&lt;Master_sheet_Kriterien!$K$18,2,IF(BL159&lt;Master_sheet_Kriterien!$L$18,3,IF(BL159&lt;Master_sheet_Kriterien!$M$18,4,5))))</f>
        <v>4</v>
      </c>
      <c r="BN159" s="65">
        <f>VLOOKUP($D159,Struktur_daten_BW_2017!$B$7:$AH$452,Calc_Targetkreise!BN$5,FALSE)</f>
        <v>12.2</v>
      </c>
      <c r="BO159" s="62">
        <f>IF(BN159&lt;Master_sheet_Kriterien!$J$20,1,IF(BN159&lt;Master_sheet_Kriterien!$K$20,2,IF(BN159&lt;Master_sheet_Kriterien!$L$20,3,IF(BN159&lt;Master_sheet_Kriterien!$M$20,4,5))))</f>
        <v>5</v>
      </c>
      <c r="BP159" s="59">
        <f>VLOOKUP($D159,Struktur_daten_BW_2017!$B$7:$AH$452,Calc_Targetkreise!BP$5,FALSE)</f>
        <v>22334</v>
      </c>
      <c r="BQ159" s="62">
        <f>IF(BP159&lt;Master_sheet_Kriterien!$J$38,1,IF(BP159&lt;Master_sheet_Kriterien!$K$38,2,IF(BP159&lt;Master_sheet_Kriterien!$L$38,3,IF(BP159&lt;Master_sheet_Kriterien!$M$38,4,5))))</f>
        <v>4</v>
      </c>
      <c r="BR159" s="65">
        <f>VLOOKUP($D159,Struktur_daten_BW_2017!$B$7:$AH$452,Calc_Targetkreise!BR$5,FALSE)</f>
        <v>24.7</v>
      </c>
      <c r="BS159" s="62">
        <f>IF(BR159&lt;Master_sheet_Kriterien!$J$24,1,IF(BR159&lt;Master_sheet_Kriterien!$K$24,2,IF(BR159&lt;Master_sheet_Kriterien!$L$24,3,IF(BR159&lt;Master_sheet_Kriterien!$M$24,4,5))))</f>
        <v>1</v>
      </c>
      <c r="BT159" s="65">
        <f>VLOOKUP($D159,Struktur_daten_BW_2017!$B$7:$AH$452,Calc_Targetkreise!BT$5,FALSE)</f>
        <v>12.5</v>
      </c>
      <c r="BU159" s="62">
        <f>IF(BT159&lt;Master_sheet_Kriterien!$J$26,1,IF(BT159&lt;Master_sheet_Kriterien!$K$26,2,IF(BT159&lt;Master_sheet_Kriterien!$L$26,3,IF(BT159&lt;Master_sheet_Kriterien!$M$26,4,5))))</f>
        <v>2</v>
      </c>
      <c r="BV159" s="65">
        <f t="shared" si="13"/>
        <v>2.74375</v>
      </c>
      <c r="BW159" s="62">
        <f>IF(BV159&lt;Master_sheet_Kriterien!$J$28,1,IF(BV159&lt;Master_sheet_Kriterien!$K$28,2,IF(BV159&lt;Master_sheet_Kriterien!$L$28,3,IF(BV159&lt;Master_sheet_Kriterien!$M$28,4,5))))</f>
        <v>1</v>
      </c>
      <c r="BX159" s="65">
        <f>VLOOKUP($D159,Struktur_daten_BW_2017!$B$7:$AH$452,Calc_Targetkreise!BX$5,FALSE)</f>
        <v>18.4</v>
      </c>
      <c r="BY159" s="62">
        <f>IF(BX159&lt;Master_sheet_Kriterien!$J$30,1,IF(BX159&lt;Master_sheet_Kriterien!$K$30,2,IF(BX159&lt;Master_sheet_Kriterien!$L$30,3,IF(BX159&lt;Master_sheet_Kriterien!$M$30,4,5))))</f>
        <v>2</v>
      </c>
      <c r="BZ159" s="65"/>
      <c r="CA159" s="62">
        <f>IF(BZ159&lt;Master_sheet_Kriterien!$J$32,1,IF(BZ159&lt;Master_sheet_Kriterien!$K$32,2,IF(BZ159&lt;Master_sheet_Kriterien!$L$32,3,IF(BZ159&lt;Master_sheet_Kriterien!$M$32,4,5))))</f>
        <v>1</v>
      </c>
      <c r="CB159" s="65"/>
      <c r="CC159" s="62">
        <f>IF(CB159&lt;Master_sheet_Kriterien!$J$34,1,IF(CB159&lt;Master_sheet_Kriterien!$K$34,2,IF(CB159&lt;Master_sheet_Kriterien!$L$34,3,IF(CB159&lt;Master_sheet_Kriterien!$M$34,4,5))))</f>
        <v>1</v>
      </c>
      <c r="CD159" s="65">
        <f>100-VLOOKUP($D159,Struktur_daten_BW_2017!$B$7:$AH$452,Calc_Targetkreise!CD$5,FALSE)</f>
        <v>32.9</v>
      </c>
      <c r="CE159" s="62">
        <f>IF(CD159&lt;Master_sheet_Kriterien!$J$40,1,IF(CD159&lt;Master_sheet_Kriterien!$K$40,2,IF(CD159&lt;Master_sheet_Kriterien!$L$40,3,IF(CD159&lt;Master_sheet_Kriterien!$M$40,4,5))))</f>
        <v>1</v>
      </c>
      <c r="CF159" s="61"/>
      <c r="CG159" s="59">
        <f>VLOOKUP($D159,EW_19_Kreise!$A$6:$CQ$406,Calc_Targetkreise!CG$5,FALSE)/1000</f>
        <v>94.896</v>
      </c>
      <c r="CH159" s="59">
        <f>VLOOKUP($D159,BW_17_Kreise!$B$7:$CC$410,Calc_Targetkreise!CH$5,FALSE)/1000</f>
        <v>95.682</v>
      </c>
      <c r="CI159" s="59">
        <f>VLOOKUP($D159,EW_Erg_09_14_Kreise!$A$10:$BK$412,Calc_Targetkreise!CI$5,FALSE)/1000</f>
        <v>96.743</v>
      </c>
      <c r="CJ159" s="59">
        <f>VLOOKUP($D159,EW_Erg_09_14_Kreise!$A$10:$BK$412,Calc_Targetkreise!CJ$5,FALSE)/1000</f>
        <v>99.323</v>
      </c>
      <c r="CK159" s="59">
        <f>VLOOKUP($D159,EW_Erg_09_14_Kreise!$A$10:$BK$412,Calc_Targetkreise!CK$5,FALSE)/1000</f>
        <v>53.352</v>
      </c>
      <c r="CL159" s="45"/>
      <c r="CM159" s="59">
        <f>VLOOKUP($D159,Struktur_daten_BW_2017!$B$7:$AH$452,Calc_Targetkreise!CM$5,FALSE)</f>
        <v>219.5</v>
      </c>
      <c r="CN159" s="66">
        <v>6.0</v>
      </c>
      <c r="CO159" s="67">
        <f t="shared" si="16"/>
        <v>0.02733485194</v>
      </c>
      <c r="CP159" s="62">
        <f>IF(CO159&lt;Master_sheet_Kriterien!$J$58,1,IF(CO159&lt;Master_sheet_Kriterien!$K$58,2,IF(CO159&lt;Master_sheet_Kriterien!$L$58,3,IF(CO159&lt;Master_sheet_Kriterien!$M$58,4,5))))</f>
        <v>1</v>
      </c>
      <c r="CQ159" s="66">
        <v>6.0</v>
      </c>
      <c r="CR159" s="67">
        <f t="shared" si="17"/>
        <v>0.02733485194</v>
      </c>
      <c r="CS159" s="62">
        <f>IF(CR159&lt;Master_sheet_Kriterien!$J$59,1,IF(CR159&lt;Master_sheet_Kriterien!$K$59,2,IF(CR159&lt;Master_sheet_Kriterien!$L$59,3,IF(CR159&lt;Master_sheet_Kriterien!$M$59,4,5))))</f>
        <v>1</v>
      </c>
      <c r="CT159" s="66">
        <v>0.0</v>
      </c>
      <c r="CU159" s="44"/>
      <c r="CV159" s="66">
        <v>1.0</v>
      </c>
      <c r="CW159" s="68"/>
      <c r="CY159" s="31">
        <f t="shared" si="18"/>
        <v>7141</v>
      </c>
      <c r="DB159" s="76" t="str">
        <f t="shared" si="19"/>
        <v>Rhein-Lahn-Kreis</v>
      </c>
      <c r="DC159" s="58">
        <f t="shared" si="20"/>
        <v>358</v>
      </c>
      <c r="DD159" s="77">
        <f t="shared" si="21"/>
        <v>125</v>
      </c>
      <c r="DE159" s="72">
        <f t="shared" si="22"/>
        <v>0.00360292799</v>
      </c>
      <c r="DG159" s="76" t="str">
        <f t="shared" si="23"/>
        <v>Rhein-Lahn-Kreis</v>
      </c>
      <c r="DH159" s="58" t="str">
        <f t="shared" si="24"/>
        <v>#REF!</v>
      </c>
      <c r="DI159" s="75">
        <f t="shared" si="25"/>
        <v>119.2733485</v>
      </c>
      <c r="DJ159" s="78">
        <f t="shared" si="26"/>
        <v>0.00360292799</v>
      </c>
      <c r="DK159" s="75"/>
      <c r="DL159" s="75"/>
      <c r="DM159" s="75"/>
      <c r="DN159" s="75"/>
      <c r="DO159" s="75"/>
      <c r="DP159" s="44"/>
    </row>
    <row r="160" ht="16.5" customHeight="1">
      <c r="A160" s="58">
        <f t="shared" si="5"/>
        <v>323</v>
      </c>
      <c r="B160" s="58">
        <f t="shared" si="6"/>
        <v>131</v>
      </c>
      <c r="C160" s="58" t="s">
        <v>308</v>
      </c>
      <c r="D160" s="58">
        <v>7143.0</v>
      </c>
      <c r="E160" s="58" t="s">
        <v>319</v>
      </c>
      <c r="F160" s="59">
        <f>VLOOKUP($D160,EW_19_Kreise!$A$6:$CQ$406,Calc_Targetkreise!F$5,FALSE)/1000</f>
        <v>99.159</v>
      </c>
      <c r="G160" s="59">
        <f>VLOOKUP($D160,BW_17_Kreise!$B$7:$CC$410,Calc_Targetkreise!G$5,FALSE)/1000</f>
        <v>118.593</v>
      </c>
      <c r="H160" s="59">
        <f>VLOOKUP($D160,EW_Erg_09_14_Kreise!$A$10:$BK$412,Calc_Targetkreise!H$5,FALSE)/1000</f>
        <v>88.97</v>
      </c>
      <c r="I160" s="60">
        <f t="shared" ref="I160:K160" si="654">F160/CG160</f>
        <v>0.6419512511</v>
      </c>
      <c r="J160" s="60">
        <f t="shared" si="654"/>
        <v>0.7689958371</v>
      </c>
      <c r="K160" s="60">
        <f t="shared" si="654"/>
        <v>0.5740185167</v>
      </c>
      <c r="L160" s="61">
        <f t="shared" ref="L160:M160" si="655">1-(T160+X160)</f>
        <v>0.4458495951</v>
      </c>
      <c r="M160" s="61">
        <f t="shared" si="655"/>
        <v>0.3700555682</v>
      </c>
      <c r="N160" s="62">
        <f>IF(L160&lt;Master_sheet_Kriterien!$J$46,1,IF(L160&lt;Master_sheet_Kriterien!$K$46,2,IF(L160&lt;Master_sheet_Kriterien!$L$46,3,IF(L160&lt;Master_sheet_Kriterien!$M$46,4,5))))</f>
        <v>3</v>
      </c>
      <c r="O160" s="62">
        <f>IF(M160&lt;Master_sheet_Kriterien!$J$46,1,IF(M160&lt;Master_sheet_Kriterien!$K$46,2,IF(M160&lt;Master_sheet_Kriterien!$L$46,3,IF(M160&lt;Master_sheet_Kriterien!$M$46,4,5))))</f>
        <v>1</v>
      </c>
      <c r="P160" s="61">
        <f t="shared" ref="P160:Q160" si="656">1-(T160+AM160)</f>
        <v>0.5369255438</v>
      </c>
      <c r="Q160" s="61">
        <f t="shared" si="656"/>
        <v>0.4965048527</v>
      </c>
      <c r="R160" s="62">
        <f>IF(P160&lt;Master_sheet_Kriterien!$J$46,1,IF(P160&lt;Master_sheet_Kriterien!$K$46,2,IF(P160&lt;Master_sheet_Kriterien!$L$46,3,IF(P160&lt;Master_sheet_Kriterien!$M$46,4,5))))</f>
        <v>5</v>
      </c>
      <c r="S160" s="62">
        <f>IF(Q160&lt;Master_sheet_Kriterien!$J$46,1,IF(Q160&lt;Master_sheet_Kriterien!$K$46,2,IF(Q160&lt;Master_sheet_Kriterien!$L$46,3,IF(Q160&lt;Master_sheet_Kriterien!$M$46,4,5))))</f>
        <v>4</v>
      </c>
      <c r="T160" s="61">
        <f>VLOOKUP($D160,EW_19_Kreise!$A$6:$CQ$406,Calc_Targetkreise!T$5,FALSE)/1000/F160</f>
        <v>0.3678435644</v>
      </c>
      <c r="U160" s="63">
        <f>VLOOKUP($D160,BW_17_Kreise!$B$7:$CC$410,Calc_Targetkreise!U$5,FALSE)/1000/$G160</f>
        <v>0.3952341201</v>
      </c>
      <c r="V160" s="61">
        <f>VLOOKUP(Calc_Targetkreise!$D160,EW_Erg_09_14_Kreise!$A$7:$BK$412,Calc_Targetkreise!V$5,FALSE)/1000/$H160</f>
        <v>0.4383949646</v>
      </c>
      <c r="W160" s="61">
        <f>VLOOKUP(Calc_Targetkreise!$D160,EW_Erg_09_14_Kreise!$A$7:$BK$412,Calc_Targetkreise!W$5,FALSE)/1000/CK160</f>
        <v>0.4410231442</v>
      </c>
      <c r="X160" s="61">
        <f>VLOOKUP($D160,EW_19_Kreise!$A$6:$CQ$406,Calc_Targetkreise!X$5,FALSE)/1000/F160</f>
        <v>0.1863068405</v>
      </c>
      <c r="Y160" s="63">
        <f>VLOOKUP($D160,BW_17_Kreise!$B$7:$CC$410,Calc_Targetkreise!Y$5,FALSE)/1000/$G160</f>
        <v>0.2347103117</v>
      </c>
      <c r="Z160" s="61">
        <f>VLOOKUP(Calc_Targetkreise!$D160,EW_Erg_09_14_Kreise!$A$7:$BK$412,Calc_Targetkreise!Z$5,FALSE)/1000/$H160</f>
        <v>0.2900078678</v>
      </c>
      <c r="AA160" s="61">
        <f>VLOOKUP(Calc_Targetkreise!$D160,EW_Erg_09_14_Kreise!$A$7:$BK$412,Calc_Targetkreise!AA$5,FALSE)/1000/$H160</f>
        <v>0.2299426773</v>
      </c>
      <c r="AB160" s="61">
        <f>VLOOKUP($D160,EW_19_Kreise!$A$6:$CQ$406,Calc_Targetkreise!AB$5,FALSE)/1000/F160</f>
        <v>0.1454431771</v>
      </c>
      <c r="AC160" s="63">
        <f>VLOOKUP($D160,BW_17_Kreise!$B$7:$CC$410,Calc_Targetkreise!AC$5,FALSE)/1000/$G160</f>
        <v>0.05897481302</v>
      </c>
      <c r="AD160" s="61">
        <f>VLOOKUP(Calc_Targetkreise!$D160,EW_Erg_09_14_Kreise!$A$7:$BK$412,Calc_Targetkreise!AD$5,FALSE)/1000/$H160</f>
        <v>0.06411149826</v>
      </c>
      <c r="AE160" s="62">
        <f>IF(AC160&lt;Master_sheet_Kriterien!$J$54,1,IF(AC160&lt;Master_sheet_Kriterien!$K$54,2,IF(AC160&lt;Master_sheet_Kriterien!$L$54,3,IF(AC160&lt;Master_sheet_Kriterien!$M$54,4,5))))</f>
        <v>2</v>
      </c>
      <c r="AF160" s="61">
        <f>VLOOKUP(Calc_Targetkreise!$D160,EW_Erg_09_14_Kreise!$A$7:$BK$412,Calc_Targetkreise!AF$5,FALSE)/1000/$H160</f>
        <v>0.07312577273</v>
      </c>
      <c r="AG160" s="63">
        <f>VLOOKUP($D160,BW_17_Kreise!$B$7:$CC$410,Calc_Targetkreise!AG$5,FALSE)/1000/$G160</f>
        <v>0.1104196706</v>
      </c>
      <c r="AH160" s="61">
        <f>VLOOKUP(Calc_Targetkreise!$D160,EW_Erg_09_14_Kreise!$A$7:$BK$412,Calc_Targetkreise!AH$5,FALSE)/1000/$H160</f>
        <v>0.03446105429</v>
      </c>
      <c r="AI160" s="61">
        <f>VLOOKUP(Calc_Targetkreise!$D160,EW_Erg_09_14_Kreise!$A$7:$BK$412,Calc_Targetkreise!AI$5,FALSE)/1000/$H160</f>
        <v>0.1088906373</v>
      </c>
      <c r="AJ160" s="63">
        <f>VLOOKUP($D160,BW_17_Kreise!$B$7:$CC$410,Calc_Targetkreise!AJ$5,FALSE)/1000/$G160</f>
        <v>0.0578448981</v>
      </c>
      <c r="AK160" s="61">
        <f>VLOOKUP(Calc_Targetkreise!$D160,EW_Erg_09_14_Kreise!$A$7:$BK$412,Calc_Targetkreise!AK$5,FALSE)/1000/$H160</f>
        <v>0.03378666966</v>
      </c>
      <c r="AL160" s="61">
        <f>VLOOKUP(Calc_Targetkreise!$D160,EW_Erg_09_14_Kreise!$A$7:$BK$412,Calc_Targetkreise!AL$5,FALSE)/1000/$H160</f>
        <v>0.02962796448</v>
      </c>
      <c r="AM160" s="61">
        <f>VLOOKUP($D160,EW_19_Kreise!$A$6:$CQ$406,Calc_Targetkreise!AM$5,FALSE)/1000/F160</f>
        <v>0.0952308918</v>
      </c>
      <c r="AN160" s="63">
        <f>VLOOKUP($D160,BW_17_Kreise!$B$7:$CC$410,Calc_Targetkreise!AN$5,FALSE)/1000/$G160</f>
        <v>0.1082610272</v>
      </c>
      <c r="AO160" s="61">
        <f>VLOOKUP(Calc_Targetkreise!$D160,EW_Erg_09_14_Kreise!$A$7:$BK$412,Calc_Targetkreise!AO$5,FALSE)/1000/$H160</f>
        <v>0.06269529055</v>
      </c>
      <c r="AP160" s="61">
        <f>VLOOKUP(Calc_Targetkreise!$D160,EW_Erg_09_14_Kreise!$A$7:$BK$412,Calc_Targetkreise!AP$5,FALSE)/1000/$H160</f>
        <v>0.0002247948747</v>
      </c>
      <c r="AQ160" s="61">
        <f t="shared" ref="AQ160:AR160" si="657">1-U160-Y160-AC160-AG160-AJ160-AN160</f>
        <v>0.03455515924</v>
      </c>
      <c r="AR160" s="61">
        <f t="shared" si="657"/>
        <v>0.07654265483</v>
      </c>
      <c r="AS160" s="61">
        <f t="shared" si="11"/>
        <v>0.1171650091</v>
      </c>
      <c r="AT160" s="63">
        <f>VLOOKUP($D160,BW_17_Kreise!$B$7:$CC$410,Calc_Targetkreise!AT$5,FALSE)/1000/$G160</f>
        <v>0.004022159824</v>
      </c>
      <c r="AU160" s="61">
        <f>VLOOKUP(Calc_Targetkreise!$D160,EW_Erg_09_14_Kreise!$A$7:$BK$412,Calc_Targetkreise!AU$5,FALSE)/1000/$H160</f>
        <v>0.01043048219</v>
      </c>
      <c r="AV160" s="62">
        <f>IF(AU160&lt;Master_sheet_Kriterien!$J$44,1,IF(AU160&lt;Master_sheet_Kriterien!$K$44,2,IF(AU160&lt;Master_sheet_Kriterien!$L$44,3,IF(AU160&lt;Master_sheet_Kriterien!$M$44,4,5))))</f>
        <v>2</v>
      </c>
      <c r="AW160" s="61">
        <f>VLOOKUP(Calc_Targetkreise!$D160,EW_Erg_09_14_Kreise!$A$7:$BK$412,Calc_Targetkreise!AW$5,FALSE)/1000/$H160</f>
        <v>0.007114757784</v>
      </c>
      <c r="AX160" s="61">
        <f>VLOOKUP($D160,EW_19_Kreise!$A$6:$CQ$406,Calc_Targetkreise!AX$5,FALSE)/1000/F160</f>
        <v>0.003559939088</v>
      </c>
      <c r="AY160" s="62">
        <f>IF(AX160&lt;Master_sheet_Kriterien!$J$56,1,IF(AX160&lt;Master_sheet_Kriterien!$K$56,2,IF(AX160&lt;Master_sheet_Kriterien!$L$56,3,IF(AX160&lt;Master_sheet_Kriterien!$M$56,4,5))))</f>
        <v>2</v>
      </c>
      <c r="AZ160" s="64">
        <f>VLOOKUP($D160,EW_19_Kreise!$A$6:$CQ$406,Calc_Targetkreise!AZ$5,FALSE)</f>
        <v>353</v>
      </c>
      <c r="BA160" s="62">
        <f>IF(AZ160&lt;Master_sheet_Kriterien!$J$57,1,IF(AZ160&lt;Master_sheet_Kriterien!$K$57,2,IF(AZ160&lt;Master_sheet_Kriterien!$L$57,3,IF(AZ160&lt;Master_sheet_Kriterien!$M$56,4,5))))</f>
        <v>3</v>
      </c>
      <c r="BB160" s="59">
        <f>VLOOKUP($D160,Struktur_daten_BW_2017!$B$7:$AH$452,Calc_Targetkreise!BB$5,FALSE)</f>
        <v>180.7</v>
      </c>
      <c r="BC160" s="62">
        <f>IF(BB160&lt;Master_sheet_Kriterien!$J$8,1,IF(BB160&lt;Master_sheet_Kriterien!$K$8,2,IF(BB160&lt;Master_sheet_Kriterien!$L$8,3,IF(BB160&lt;Master_sheet_Kriterien!$M$8,4,5))))</f>
        <v>2</v>
      </c>
      <c r="BD160" s="65">
        <f t="shared" si="12"/>
        <v>20.9902</v>
      </c>
      <c r="BE160" s="62">
        <f>IF(BD160&lt;Master_sheet_Kriterien!$J$10,1,IF(BD160&lt;Master_sheet_Kriterien!$K$10,2,IF(BD160&lt;Master_sheet_Kriterien!$L$10,3,IF(BD160&lt;Master_sheet_Kriterien!$M$10,4,5))))</f>
        <v>2</v>
      </c>
      <c r="BF160" s="65">
        <f>VLOOKUP($D160,Struktur_daten_BW_2017!$B$7:$AH$452,Calc_Targetkreise!BF$5,FALSE)</f>
        <v>7.7</v>
      </c>
      <c r="BG160" s="62">
        <f>IF(BF160&lt;Master_sheet_Kriterien!$J$12,1,IF(BF160&lt;Master_sheet_Kriterien!$K$12,2,IF(BF160&lt;Master_sheet_Kriterien!$L$12,3,IF(BF160&lt;Master_sheet_Kriterien!$M$12,4,5))))</f>
        <v>2</v>
      </c>
      <c r="BH160" s="65">
        <f>VLOOKUP($D160,Struktur_daten_BW_2017!$B$7:$AH$452,Calc_Targetkreise!BH$5,FALSE)</f>
        <v>11.2</v>
      </c>
      <c r="BI160" s="62">
        <f>IF(BH160&lt;Master_sheet_Kriterien!$J$14,1,IF(BH160&lt;Master_sheet_Kriterien!$K$14,2,IF(BH160&lt;Master_sheet_Kriterien!$L$14,3,IF(BH160&lt;Master_sheet_Kriterien!$M$14,4,5))))</f>
        <v>2</v>
      </c>
      <c r="BJ160" s="65">
        <f>VLOOKUP($D160,Struktur_daten_BW_2017!$B$7:$AH$452,Calc_Targetkreise!BJ$5,FALSE)</f>
        <v>37.3</v>
      </c>
      <c r="BK160" s="62">
        <f>IF(BJ160&lt;Master_sheet_Kriterien!$J$16,1,IF(BJ160&lt;Master_sheet_Kriterien!$K$16,2,IF(BJ160&lt;Master_sheet_Kriterien!$L$16,3,IF(BJ160&lt;Master_sheet_Kriterien!$M$16,4,5))))</f>
        <v>5</v>
      </c>
      <c r="BL160" s="65">
        <f>VLOOKUP($D160,Struktur_daten_BW_2017!$B$7:$AH$452,Calc_Targetkreise!BL$5,FALSE)</f>
        <v>16.5</v>
      </c>
      <c r="BM160" s="62">
        <f>IF(BL160&lt;Master_sheet_Kriterien!$J$18,1,IF(BL160&lt;Master_sheet_Kriterien!$K$18,2,IF(BL160&lt;Master_sheet_Kriterien!$L$18,3,IF(BL160&lt;Master_sheet_Kriterien!$M$18,4,5))))</f>
        <v>3</v>
      </c>
      <c r="BN160" s="65">
        <f>VLOOKUP($D160,Struktur_daten_BW_2017!$B$7:$AH$452,Calc_Targetkreise!BN$5,FALSE)</f>
        <v>10.6</v>
      </c>
      <c r="BO160" s="62">
        <f>IF(BN160&lt;Master_sheet_Kriterien!$J$20,1,IF(BN160&lt;Master_sheet_Kriterien!$K$20,2,IF(BN160&lt;Master_sheet_Kriterien!$L$20,3,IF(BN160&lt;Master_sheet_Kriterien!$M$20,4,5))))</f>
        <v>3</v>
      </c>
      <c r="BP160" s="59">
        <f>VLOOKUP($D160,Struktur_daten_BW_2017!$B$7:$AH$452,Calc_Targetkreise!BP$5,FALSE)</f>
        <v>22579</v>
      </c>
      <c r="BQ160" s="62">
        <f>IF(BP160&lt;Master_sheet_Kriterien!$J$38,1,IF(BP160&lt;Master_sheet_Kriterien!$K$38,2,IF(BP160&lt;Master_sheet_Kriterien!$L$38,3,IF(BP160&lt;Master_sheet_Kriterien!$M$38,4,5))))</f>
        <v>4</v>
      </c>
      <c r="BR160" s="65">
        <f>VLOOKUP($D160,Struktur_daten_BW_2017!$B$7:$AH$452,Calc_Targetkreise!BR$5,FALSE)</f>
        <v>26.3</v>
      </c>
      <c r="BS160" s="62">
        <f>IF(BR160&lt;Master_sheet_Kriterien!$J$24,1,IF(BR160&lt;Master_sheet_Kriterien!$K$24,2,IF(BR160&lt;Master_sheet_Kriterien!$L$24,3,IF(BR160&lt;Master_sheet_Kriterien!$M$24,4,5))))</f>
        <v>1</v>
      </c>
      <c r="BT160" s="65">
        <f>VLOOKUP($D160,Struktur_daten_BW_2017!$B$7:$AH$452,Calc_Targetkreise!BT$5,FALSE)</f>
        <v>12.6</v>
      </c>
      <c r="BU160" s="62">
        <f>IF(BT160&lt;Master_sheet_Kriterien!$J$26,1,IF(BT160&lt;Master_sheet_Kriterien!$K$26,2,IF(BT160&lt;Master_sheet_Kriterien!$L$26,3,IF(BT160&lt;Master_sheet_Kriterien!$M$26,4,5))))</f>
        <v>2</v>
      </c>
      <c r="BV160" s="65">
        <f t="shared" si="13"/>
        <v>3.43476</v>
      </c>
      <c r="BW160" s="62">
        <f>IF(BV160&lt;Master_sheet_Kriterien!$J$28,1,IF(BV160&lt;Master_sheet_Kriterien!$K$28,2,IF(BV160&lt;Master_sheet_Kriterien!$L$28,3,IF(BV160&lt;Master_sheet_Kriterien!$M$28,4,5))))</f>
        <v>2</v>
      </c>
      <c r="BX160" s="65">
        <f>VLOOKUP($D160,Struktur_daten_BW_2017!$B$7:$AH$452,Calc_Targetkreise!BX$5,FALSE)</f>
        <v>18.25396825</v>
      </c>
      <c r="BY160" s="62">
        <f>IF(BX160&lt;Master_sheet_Kriterien!$J$30,1,IF(BX160&lt;Master_sheet_Kriterien!$K$30,2,IF(BX160&lt;Master_sheet_Kriterien!$L$30,3,IF(BX160&lt;Master_sheet_Kriterien!$M$30,4,5))))</f>
        <v>2</v>
      </c>
      <c r="BZ160" s="65"/>
      <c r="CA160" s="62">
        <f>IF(BZ160&lt;Master_sheet_Kriterien!$J$32,1,IF(BZ160&lt;Master_sheet_Kriterien!$K$32,2,IF(BZ160&lt;Master_sheet_Kriterien!$L$32,3,IF(BZ160&lt;Master_sheet_Kriterien!$M$32,4,5))))</f>
        <v>1</v>
      </c>
      <c r="CB160" s="65"/>
      <c r="CC160" s="62">
        <f>IF(CB160&lt;Master_sheet_Kriterien!$J$34,1,IF(CB160&lt;Master_sheet_Kriterien!$K$34,2,IF(CB160&lt;Master_sheet_Kriterien!$L$34,3,IF(CB160&lt;Master_sheet_Kriterien!$M$34,4,5))))</f>
        <v>1</v>
      </c>
      <c r="CD160" s="65">
        <f>100-VLOOKUP($D160,Struktur_daten_BW_2017!$B$7:$AH$452,Calc_Targetkreise!CD$5,FALSE)</f>
        <v>32.8</v>
      </c>
      <c r="CE160" s="62">
        <f>IF(CD160&lt;Master_sheet_Kriterien!$J$40,1,IF(CD160&lt;Master_sheet_Kriterien!$K$40,2,IF(CD160&lt;Master_sheet_Kriterien!$L$40,3,IF(CD160&lt;Master_sheet_Kriterien!$M$40,4,5))))</f>
        <v>1</v>
      </c>
      <c r="CF160" s="61"/>
      <c r="CG160" s="59">
        <f>VLOOKUP($D160,EW_19_Kreise!$A$6:$CQ$406,Calc_Targetkreise!CG$5,FALSE)/1000</f>
        <v>154.465</v>
      </c>
      <c r="CH160" s="59">
        <f>VLOOKUP($D160,BW_17_Kreise!$B$7:$CC$410,Calc_Targetkreise!CH$5,FALSE)/1000</f>
        <v>154.218</v>
      </c>
      <c r="CI160" s="59">
        <f>VLOOKUP($D160,EW_Erg_09_14_Kreise!$A$10:$BK$412,Calc_Targetkreise!CI$5,FALSE)/1000</f>
        <v>154.995</v>
      </c>
      <c r="CJ160" s="59">
        <f>VLOOKUP($D160,EW_Erg_09_14_Kreise!$A$10:$BK$412,Calc_Targetkreise!CJ$5,FALSE)/1000</f>
        <v>155.804</v>
      </c>
      <c r="CK160" s="59">
        <f>VLOOKUP($D160,EW_Erg_09_14_Kreise!$A$10:$BK$412,Calc_Targetkreise!CK$5,FALSE)/1000</f>
        <v>84.211</v>
      </c>
      <c r="CL160" s="45"/>
      <c r="CM160" s="59">
        <f>VLOOKUP($D160,Struktur_daten_BW_2017!$B$7:$AH$452,Calc_Targetkreise!CM$5,FALSE)</f>
        <v>272.6</v>
      </c>
      <c r="CN160" s="66">
        <v>10.0</v>
      </c>
      <c r="CO160" s="67">
        <f t="shared" si="16"/>
        <v>0.03668378577</v>
      </c>
      <c r="CP160" s="62">
        <f>IF(CO160&lt;Master_sheet_Kriterien!$J$58,1,IF(CO160&lt;Master_sheet_Kriterien!$K$58,2,IF(CO160&lt;Master_sheet_Kriterien!$L$58,3,IF(CO160&lt;Master_sheet_Kriterien!$M$58,4,5))))</f>
        <v>1</v>
      </c>
      <c r="CQ160" s="66">
        <v>6.0</v>
      </c>
      <c r="CR160" s="67">
        <f t="shared" si="17"/>
        <v>0.02201027146</v>
      </c>
      <c r="CS160" s="62">
        <f>IF(CR160&lt;Master_sheet_Kriterien!$J$59,1,IF(CR160&lt;Master_sheet_Kriterien!$K$59,2,IF(CR160&lt;Master_sheet_Kriterien!$L$59,3,IF(CR160&lt;Master_sheet_Kriterien!$M$59,4,5))))</f>
        <v>1</v>
      </c>
      <c r="CT160" s="66">
        <v>4.0</v>
      </c>
      <c r="CU160" s="44"/>
      <c r="CV160" s="66">
        <v>1.0</v>
      </c>
      <c r="CW160" s="68"/>
      <c r="CY160" s="31">
        <f t="shared" si="18"/>
        <v>7143</v>
      </c>
      <c r="DB160" s="76" t="str">
        <f t="shared" si="19"/>
        <v>Westerwaldkreis</v>
      </c>
      <c r="DC160" s="58">
        <f t="shared" si="20"/>
        <v>323</v>
      </c>
      <c r="DD160" s="77">
        <f t="shared" si="21"/>
        <v>131</v>
      </c>
      <c r="DE160" s="72">
        <f t="shared" si="22"/>
        <v>0.003559939088</v>
      </c>
      <c r="DG160" s="76" t="str">
        <f t="shared" si="23"/>
        <v>Westerwaldkreis</v>
      </c>
      <c r="DH160" s="58" t="str">
        <f t="shared" si="24"/>
        <v>#REF!</v>
      </c>
      <c r="DI160" s="75">
        <f t="shared" si="25"/>
        <v>125.3668379</v>
      </c>
      <c r="DJ160" s="78">
        <f t="shared" si="26"/>
        <v>0.003559939088</v>
      </c>
      <c r="DK160" s="75"/>
      <c r="DL160" s="75"/>
      <c r="DM160" s="75"/>
      <c r="DN160" s="75"/>
      <c r="DO160" s="75"/>
      <c r="DP160" s="44"/>
    </row>
    <row r="161" ht="16.5" customHeight="1">
      <c r="A161" s="58">
        <f t="shared" si="5"/>
        <v>69</v>
      </c>
      <c r="B161" s="58">
        <f t="shared" si="6"/>
        <v>188</v>
      </c>
      <c r="C161" s="58" t="s">
        <v>308</v>
      </c>
      <c r="D161" s="58">
        <v>7211.0</v>
      </c>
      <c r="E161" s="58" t="s">
        <v>320</v>
      </c>
      <c r="F161" s="59">
        <f>VLOOKUP($D161,EW_19_Kreise!$A$6:$CQ$406,Calc_Targetkreise!F$5,FALSE)/1000</f>
        <v>48.018</v>
      </c>
      <c r="G161" s="59">
        <f>VLOOKUP($D161,BW_17_Kreise!$B$7:$CC$410,Calc_Targetkreise!G$5,FALSE)/1000</f>
        <v>59.606</v>
      </c>
      <c r="H161" s="59">
        <f>VLOOKUP($D161,EW_Erg_09_14_Kreise!$A$10:$BK$412,Calc_Targetkreise!H$5,FALSE)/1000</f>
        <v>39.173</v>
      </c>
      <c r="I161" s="60">
        <f t="shared" ref="I161:K161" si="658">F161/CG161</f>
        <v>0.5970086161</v>
      </c>
      <c r="J161" s="60">
        <f t="shared" si="658"/>
        <v>0.7415341743</v>
      </c>
      <c r="K161" s="60">
        <f t="shared" si="658"/>
        <v>0.4789402257</v>
      </c>
      <c r="L161" s="61">
        <f t="shared" ref="L161:M161" si="659">1-(T161+X161)</f>
        <v>0.5370486068</v>
      </c>
      <c r="M161" s="61">
        <f t="shared" si="659"/>
        <v>0.4376237292</v>
      </c>
      <c r="N161" s="62">
        <f>IF(L161&lt;Master_sheet_Kriterien!$J$46,1,IF(L161&lt;Master_sheet_Kriterien!$K$46,2,IF(L161&lt;Master_sheet_Kriterien!$L$46,3,IF(L161&lt;Master_sheet_Kriterien!$M$46,4,5))))</f>
        <v>5</v>
      </c>
      <c r="O161" s="62">
        <f>IF(M161&lt;Master_sheet_Kriterien!$J$46,1,IF(M161&lt;Master_sheet_Kriterien!$K$46,2,IF(M161&lt;Master_sheet_Kriterien!$L$46,3,IF(M161&lt;Master_sheet_Kriterien!$M$46,4,5))))</f>
        <v>3</v>
      </c>
      <c r="P161" s="61">
        <f t="shared" ref="P161:Q161" si="660">1-(T161+AM161)</f>
        <v>0.695426715</v>
      </c>
      <c r="Q161" s="61">
        <f t="shared" si="660"/>
        <v>0.5976579539</v>
      </c>
      <c r="R161" s="62">
        <f>IF(P161&lt;Master_sheet_Kriterien!$J$46,1,IF(P161&lt;Master_sheet_Kriterien!$K$46,2,IF(P161&lt;Master_sheet_Kriterien!$L$46,3,IF(P161&lt;Master_sheet_Kriterien!$M$46,4,5))))</f>
        <v>5</v>
      </c>
      <c r="S161" s="62">
        <f>IF(Q161&lt;Master_sheet_Kriterien!$J$46,1,IF(Q161&lt;Master_sheet_Kriterien!$K$46,2,IF(Q161&lt;Master_sheet_Kriterien!$L$46,3,IF(Q161&lt;Master_sheet_Kriterien!$M$46,4,5))))</f>
        <v>5</v>
      </c>
      <c r="T161" s="61">
        <f>VLOOKUP($D161,EW_19_Kreise!$A$6:$CQ$406,Calc_Targetkreise!T$5,FALSE)/1000/F161</f>
        <v>0.2374526219</v>
      </c>
      <c r="U161" s="63">
        <f>VLOOKUP($D161,BW_17_Kreise!$B$7:$CC$410,Calc_Targetkreise!U$5,FALSE)/1000/$G161</f>
        <v>0.3247659632</v>
      </c>
      <c r="V161" s="61">
        <f>VLOOKUP(Calc_Targetkreise!$D161,EW_Erg_09_14_Kreise!$A$7:$BK$412,Calc_Targetkreise!V$5,FALSE)/1000/$H161</f>
        <v>0.3472544865</v>
      </c>
      <c r="W161" s="61">
        <f>VLOOKUP(Calc_Targetkreise!$D161,EW_Erg_09_14_Kreise!$A$7:$BK$412,Calc_Targetkreise!W$5,FALSE)/1000/CK161</f>
        <v>0.3640213939</v>
      </c>
      <c r="X161" s="61">
        <f>VLOOKUP($D161,EW_19_Kreise!$A$6:$CQ$406,Calc_Targetkreise!X$5,FALSE)/1000/F161</f>
        <v>0.2254987713</v>
      </c>
      <c r="Y161" s="63">
        <f>VLOOKUP($D161,BW_17_Kreise!$B$7:$CC$410,Calc_Targetkreise!Y$5,FALSE)/1000/$G161</f>
        <v>0.2376103077</v>
      </c>
      <c r="Z161" s="61">
        <f>VLOOKUP(Calc_Targetkreise!$D161,EW_Erg_09_14_Kreise!$A$7:$BK$412,Calc_Targetkreise!Z$5,FALSE)/1000/$H161</f>
        <v>0.2794526842</v>
      </c>
      <c r="AA161" s="61">
        <f>VLOOKUP(Calc_Targetkreise!$D161,EW_Erg_09_14_Kreise!$A$7:$BK$412,Calc_Targetkreise!AA$5,FALSE)/1000/$H161</f>
        <v>0.2198197738</v>
      </c>
      <c r="AB161" s="61">
        <f>VLOOKUP($D161,EW_19_Kreise!$A$6:$CQ$406,Calc_Targetkreise!AB$5,FALSE)/1000/F161</f>
        <v>0.2567162314</v>
      </c>
      <c r="AC161" s="63">
        <f>VLOOKUP($D161,BW_17_Kreise!$B$7:$CC$410,Calc_Targetkreise!AC$5,FALSE)/1000/$G161</f>
        <v>0.1219508103</v>
      </c>
      <c r="AD161" s="61">
        <f>VLOOKUP(Calc_Targetkreise!$D161,EW_Erg_09_14_Kreise!$A$7:$BK$412,Calc_Targetkreise!AD$5,FALSE)/1000/$H161</f>
        <v>0.1484185536</v>
      </c>
      <c r="AE161" s="62">
        <f>IF(AC161&lt;Master_sheet_Kriterien!$J$54,1,IF(AC161&lt;Master_sheet_Kriterien!$K$54,2,IF(AC161&lt;Master_sheet_Kriterien!$L$54,3,IF(AC161&lt;Master_sheet_Kriterien!$M$54,4,5))))</f>
        <v>4</v>
      </c>
      <c r="AF161" s="61">
        <f>VLOOKUP(Calc_Targetkreise!$D161,EW_Erg_09_14_Kreise!$A$7:$BK$412,Calc_Targetkreise!AF$5,FALSE)/1000/$H161</f>
        <v>0.1726444235</v>
      </c>
      <c r="AG161" s="63">
        <f>VLOOKUP($D161,BW_17_Kreise!$B$7:$CC$410,Calc_Targetkreise!AG$5,FALSE)/1000/$G161</f>
        <v>0.09478911519</v>
      </c>
      <c r="AH161" s="61">
        <f>VLOOKUP(Calc_Targetkreise!$D161,EW_Erg_09_14_Kreise!$A$7:$BK$412,Calc_Targetkreise!AH$5,FALSE)/1000/$H161</f>
        <v>0.0327776785</v>
      </c>
      <c r="AI161" s="61">
        <f>VLOOKUP(Calc_Targetkreise!$D161,EW_Erg_09_14_Kreise!$A$7:$BK$412,Calc_Targetkreise!AI$5,FALSE)/1000/$H161</f>
        <v>0.09687795165</v>
      </c>
      <c r="AJ161" s="63">
        <f>VLOOKUP($D161,BW_17_Kreise!$B$7:$CC$410,Calc_Targetkreise!AJ$5,FALSE)/1000/$G161</f>
        <v>0.1090326477</v>
      </c>
      <c r="AK161" s="61">
        <f>VLOOKUP(Calc_Targetkreise!$D161,EW_Erg_09_14_Kreise!$A$7:$BK$412,Calc_Targetkreise!AK$5,FALSE)/1000/$H161</f>
        <v>0.0551655477</v>
      </c>
      <c r="AL161" s="61">
        <f>VLOOKUP(Calc_Targetkreise!$D161,EW_Erg_09_14_Kreise!$A$7:$BK$412,Calc_Targetkreise!AL$5,FALSE)/1000/$H161</f>
        <v>0.0359175963</v>
      </c>
      <c r="AM161" s="61">
        <f>VLOOKUP($D161,EW_19_Kreise!$A$6:$CQ$406,Calc_Targetkreise!AM$5,FALSE)/1000/F161</f>
        <v>0.06712066308</v>
      </c>
      <c r="AN161" s="63">
        <f>VLOOKUP($D161,BW_17_Kreise!$B$7:$CC$410,Calc_Targetkreise!AN$5,FALSE)/1000/$G161</f>
        <v>0.07757608294</v>
      </c>
      <c r="AO161" s="61">
        <f>VLOOKUP(Calc_Targetkreise!$D161,EW_Erg_09_14_Kreise!$A$7:$BK$412,Calc_Targetkreise!AO$5,FALSE)/1000/$H161</f>
        <v>0.05866285452</v>
      </c>
      <c r="AP161" s="61">
        <f>VLOOKUP(Calc_Targetkreise!$D161,EW_Erg_09_14_Kreise!$A$7:$BK$412,Calc_Targetkreise!AP$5,FALSE)/1000/$H161</f>
        <v>0.0003573890179</v>
      </c>
      <c r="AQ161" s="61">
        <f t="shared" ref="AQ161:AR161" si="661">1-U161-Y161-AC161-AG161-AJ161-AN161</f>
        <v>0.03427507298</v>
      </c>
      <c r="AR161" s="61">
        <f t="shared" si="661"/>
        <v>0.07826819493</v>
      </c>
      <c r="AS161" s="61">
        <f t="shared" si="11"/>
        <v>0.1103614719</v>
      </c>
      <c r="AT161" s="63">
        <f>VLOOKUP($D161,BW_17_Kreise!$B$7:$CC$410,Calc_Targetkreise!AT$5,FALSE)/1000/$G161</f>
        <v>0.004764621011</v>
      </c>
      <c r="AU161" s="61">
        <f>VLOOKUP(Calc_Targetkreise!$D161,EW_Erg_09_14_Kreise!$A$7:$BK$412,Calc_Targetkreise!AU$5,FALSE)/1000/$H161</f>
        <v>0.02266867485</v>
      </c>
      <c r="AV161" s="62">
        <f>IF(AU161&lt;Master_sheet_Kriterien!$J$44,1,IF(AU161&lt;Master_sheet_Kriterien!$K$44,2,IF(AU161&lt;Master_sheet_Kriterien!$L$44,3,IF(AU161&lt;Master_sheet_Kriterien!$M$44,4,5))))</f>
        <v>5</v>
      </c>
      <c r="AW161" s="61">
        <f>VLOOKUP(Calc_Targetkreise!$D161,EW_Erg_09_14_Kreise!$A$7:$BK$412,Calc_Targetkreise!AW$5,FALSE)/1000/$H161</f>
        <v>0.01350419932</v>
      </c>
      <c r="AX161" s="61">
        <f>VLOOKUP($D161,EW_19_Kreise!$A$6:$CQ$406,Calc_Targetkreise!AX$5,FALSE)/1000/F161</f>
        <v>0.008038652172</v>
      </c>
      <c r="AY161" s="62">
        <f>IF(AX161&lt;Master_sheet_Kriterien!$J$56,1,IF(AX161&lt;Master_sheet_Kriterien!$K$56,2,IF(AX161&lt;Master_sheet_Kriterien!$L$56,3,IF(AX161&lt;Master_sheet_Kriterien!$M$56,4,5))))</f>
        <v>4</v>
      </c>
      <c r="AZ161" s="64">
        <f>VLOOKUP($D161,EW_19_Kreise!$A$6:$CQ$406,Calc_Targetkreise!AZ$5,FALSE)</f>
        <v>386</v>
      </c>
      <c r="BA161" s="62">
        <f>IF(AZ161&lt;Master_sheet_Kriterien!$J$57,1,IF(AZ161&lt;Master_sheet_Kriterien!$K$57,2,IF(AZ161&lt;Master_sheet_Kriterien!$L$57,3,IF(AZ161&lt;Master_sheet_Kriterien!$M$56,4,5))))</f>
        <v>3</v>
      </c>
      <c r="BB161" s="59">
        <f>VLOOKUP($D161,Struktur_daten_BW_2017!$B$7:$AH$452,Calc_Targetkreise!BB$5,FALSE)</f>
        <v>215.7</v>
      </c>
      <c r="BC161" s="62">
        <f>IF(BB161&lt;Master_sheet_Kriterien!$J$8,1,IF(BB161&lt;Master_sheet_Kriterien!$K$8,2,IF(BB161&lt;Master_sheet_Kriterien!$L$8,3,IF(BB161&lt;Master_sheet_Kriterien!$M$8,4,5))))</f>
        <v>2</v>
      </c>
      <c r="BD161" s="65">
        <f t="shared" si="12"/>
        <v>26.29</v>
      </c>
      <c r="BE161" s="62">
        <f>IF(BD161&lt;Master_sheet_Kriterien!$J$10,1,IF(BD161&lt;Master_sheet_Kriterien!$K$10,2,IF(BD161&lt;Master_sheet_Kriterien!$L$10,3,IF(BD161&lt;Master_sheet_Kriterien!$M$10,4,5))))</f>
        <v>4</v>
      </c>
      <c r="BF161" s="65">
        <f>VLOOKUP($D161,Struktur_daten_BW_2017!$B$7:$AH$452,Calc_Targetkreise!BF$5,FALSE)</f>
        <v>10</v>
      </c>
      <c r="BG161" s="62">
        <f>IF(BF161&lt;Master_sheet_Kriterien!$J$12,1,IF(BF161&lt;Master_sheet_Kriterien!$K$12,2,IF(BF161&lt;Master_sheet_Kriterien!$L$12,3,IF(BF161&lt;Master_sheet_Kriterien!$M$12,4,5))))</f>
        <v>5</v>
      </c>
      <c r="BH161" s="65">
        <f>VLOOKUP($D161,Struktur_daten_BW_2017!$B$7:$AH$452,Calc_Targetkreise!BH$5,FALSE)</f>
        <v>14.4</v>
      </c>
      <c r="BI161" s="62">
        <f>IF(BH161&lt;Master_sheet_Kriterien!$J$14,1,IF(BH161&lt;Master_sheet_Kriterien!$K$14,2,IF(BH161&lt;Master_sheet_Kriterien!$L$14,3,IF(BH161&lt;Master_sheet_Kriterien!$M$14,4,5))))</f>
        <v>5</v>
      </c>
      <c r="BJ161" s="65">
        <f>VLOOKUP($D161,Struktur_daten_BW_2017!$B$7:$AH$452,Calc_Targetkreise!BJ$5,FALSE)</f>
        <v>34.9</v>
      </c>
      <c r="BK161" s="62">
        <f>IF(BJ161&lt;Master_sheet_Kriterien!$J$16,1,IF(BJ161&lt;Master_sheet_Kriterien!$K$16,2,IF(BJ161&lt;Master_sheet_Kriterien!$L$16,3,IF(BJ161&lt;Master_sheet_Kriterien!$M$16,4,5))))</f>
        <v>2</v>
      </c>
      <c r="BL161" s="65">
        <f>VLOOKUP($D161,Struktur_daten_BW_2017!$B$7:$AH$452,Calc_Targetkreise!BL$5,FALSE)</f>
        <v>14.6</v>
      </c>
      <c r="BM161" s="62">
        <f>IF(BL161&lt;Master_sheet_Kriterien!$J$18,1,IF(BL161&lt;Master_sheet_Kriterien!$K$18,2,IF(BL161&lt;Master_sheet_Kriterien!$L$18,3,IF(BL161&lt;Master_sheet_Kriterien!$M$18,4,5))))</f>
        <v>1</v>
      </c>
      <c r="BN161" s="65">
        <f>VLOOKUP($D161,Struktur_daten_BW_2017!$B$7:$AH$452,Calc_Targetkreise!BN$5,FALSE)</f>
        <v>9.9</v>
      </c>
      <c r="BO161" s="62">
        <f>IF(BN161&lt;Master_sheet_Kriterien!$J$20,1,IF(BN161&lt;Master_sheet_Kriterien!$K$20,2,IF(BN161&lt;Master_sheet_Kriterien!$L$20,3,IF(BN161&lt;Master_sheet_Kriterien!$M$20,4,5))))</f>
        <v>2</v>
      </c>
      <c r="BP161" s="59">
        <f>VLOOKUP($D161,Struktur_daten_BW_2017!$B$7:$AH$452,Calc_Targetkreise!BP$5,FALSE)</f>
        <v>21106</v>
      </c>
      <c r="BQ161" s="62">
        <f>IF(BP161&lt;Master_sheet_Kriterien!$J$38,1,IF(BP161&lt;Master_sheet_Kriterien!$K$38,2,IF(BP161&lt;Master_sheet_Kriterien!$L$38,3,IF(BP161&lt;Master_sheet_Kriterien!$M$38,4,5))))</f>
        <v>3</v>
      </c>
      <c r="BR161" s="65">
        <f>VLOOKUP($D161,Struktur_daten_BW_2017!$B$7:$AH$452,Calc_Targetkreise!BR$5,FALSE)</f>
        <v>34.8</v>
      </c>
      <c r="BS161" s="62">
        <f>IF(BR161&lt;Master_sheet_Kriterien!$J$24,1,IF(BR161&lt;Master_sheet_Kriterien!$K$24,2,IF(BR161&lt;Master_sheet_Kriterien!$L$24,3,IF(BR161&lt;Master_sheet_Kriterien!$M$24,4,5))))</f>
        <v>3</v>
      </c>
      <c r="BT161" s="65">
        <f>VLOOKUP($D161,Struktur_daten_BW_2017!$B$7:$AH$452,Calc_Targetkreise!BT$5,FALSE)</f>
        <v>13.1</v>
      </c>
      <c r="BU161" s="62">
        <f>IF(BT161&lt;Master_sheet_Kriterien!$J$26,1,IF(BT161&lt;Master_sheet_Kriterien!$K$26,2,IF(BT161&lt;Master_sheet_Kriterien!$L$26,3,IF(BT161&lt;Master_sheet_Kriterien!$M$26,4,5))))</f>
        <v>3</v>
      </c>
      <c r="BV161" s="65">
        <f t="shared" si="13"/>
        <v>3.44399</v>
      </c>
      <c r="BW161" s="62">
        <f>IF(BV161&lt;Master_sheet_Kriterien!$J$28,1,IF(BV161&lt;Master_sheet_Kriterien!$K$28,2,IF(BV161&lt;Master_sheet_Kriterien!$L$28,3,IF(BV161&lt;Master_sheet_Kriterien!$M$28,4,5))))</f>
        <v>2</v>
      </c>
      <c r="BX161" s="65">
        <f>VLOOKUP($D161,Struktur_daten_BW_2017!$B$7:$AH$452,Calc_Targetkreise!BX$5,FALSE)</f>
        <v>30.53435115</v>
      </c>
      <c r="BY161" s="62">
        <f>IF(BX161&lt;Master_sheet_Kriterien!$J$30,1,IF(BX161&lt;Master_sheet_Kriterien!$K$30,2,IF(BX161&lt;Master_sheet_Kriterien!$L$30,3,IF(BX161&lt;Master_sheet_Kriterien!$M$30,4,5))))</f>
        <v>5</v>
      </c>
      <c r="BZ161" s="65">
        <f>CL161/1000</f>
        <v>20.466</v>
      </c>
      <c r="CA161" s="62">
        <f>IF(BZ161&lt;Master_sheet_Kriterien!$J$32,1,IF(BZ161&lt;Master_sheet_Kriterien!$K$32,2,IF(BZ161&lt;Master_sheet_Kriterien!$L$32,3,IF(BZ161&lt;Master_sheet_Kriterien!$M$32,4,5))))</f>
        <v>2</v>
      </c>
      <c r="CB161" s="65">
        <f>BZ161/CM161*100</f>
        <v>7.784709015</v>
      </c>
      <c r="CC161" s="62">
        <f>IF(CB161&lt;Master_sheet_Kriterien!$J$34,1,IF(CB161&lt;Master_sheet_Kriterien!$K$34,2,IF(CB161&lt;Master_sheet_Kriterien!$L$34,3,IF(CB161&lt;Master_sheet_Kriterien!$M$34,4,5))))</f>
        <v>3</v>
      </c>
      <c r="CD161" s="65">
        <f>100-VLOOKUP($D161,Struktur_daten_BW_2017!$B$7:$AH$452,Calc_Targetkreise!CD$5,FALSE)</f>
        <v>47.6</v>
      </c>
      <c r="CE161" s="62">
        <f>IF(CD161&lt;Master_sheet_Kriterien!$J$40,1,IF(CD161&lt;Master_sheet_Kriterien!$K$40,2,IF(CD161&lt;Master_sheet_Kriterien!$L$40,3,IF(CD161&lt;Master_sheet_Kriterien!$M$40,4,5))))</f>
        <v>3</v>
      </c>
      <c r="CF161" s="61"/>
      <c r="CG161" s="59">
        <f>VLOOKUP($D161,EW_19_Kreise!$A$6:$CQ$406,Calc_Targetkreise!CG$5,FALSE)/1000</f>
        <v>80.431</v>
      </c>
      <c r="CH161" s="59">
        <f>VLOOKUP($D161,BW_17_Kreise!$B$7:$CC$410,Calc_Targetkreise!CH$5,FALSE)/1000</f>
        <v>80.382</v>
      </c>
      <c r="CI161" s="59">
        <f>VLOOKUP($D161,EW_Erg_09_14_Kreise!$A$10:$BK$412,Calc_Targetkreise!CI$5,FALSE)/1000</f>
        <v>81.791</v>
      </c>
      <c r="CJ161" s="59">
        <f>VLOOKUP($D161,EW_Erg_09_14_Kreise!$A$10:$BK$412,Calc_Targetkreise!CJ$5,FALSE)/1000</f>
        <v>81.045</v>
      </c>
      <c r="CK161" s="59">
        <f>VLOOKUP($D161,EW_Erg_09_14_Kreise!$A$10:$BK$412,Calc_Targetkreise!CK$5,FALSE)/1000</f>
        <v>36.833</v>
      </c>
      <c r="CL161" s="45">
        <f>7555+197+12714</f>
        <v>20466</v>
      </c>
      <c r="CM161" s="59">
        <f>VLOOKUP($D161,Struktur_daten_BW_2017!$B$7:$AH$452,Calc_Targetkreise!CM$5,FALSE)</f>
        <v>262.9</v>
      </c>
      <c r="CN161" s="66">
        <v>13.0</v>
      </c>
      <c r="CO161" s="67">
        <f t="shared" si="16"/>
        <v>0.04944845949</v>
      </c>
      <c r="CP161" s="62">
        <f>IF(CO161&lt;Master_sheet_Kriterien!$J$58,1,IF(CO161&lt;Master_sheet_Kriterien!$K$58,2,IF(CO161&lt;Master_sheet_Kriterien!$L$58,3,IF(CO161&lt;Master_sheet_Kriterien!$M$58,4,5))))</f>
        <v>1</v>
      </c>
      <c r="CQ161" s="66">
        <v>11.0</v>
      </c>
      <c r="CR161" s="67">
        <f t="shared" si="17"/>
        <v>0.04184100418</v>
      </c>
      <c r="CS161" s="62">
        <f>IF(CR161&lt;Master_sheet_Kriterien!$J$59,1,IF(CR161&lt;Master_sheet_Kriterien!$K$59,2,IF(CR161&lt;Master_sheet_Kriterien!$L$59,3,IF(CR161&lt;Master_sheet_Kriterien!$M$59,4,5))))</f>
        <v>1</v>
      </c>
      <c r="CT161" s="66">
        <v>2.0</v>
      </c>
      <c r="CU161" s="44"/>
      <c r="CV161" s="66">
        <v>1.0</v>
      </c>
      <c r="CW161" s="68"/>
      <c r="CY161" s="31">
        <f t="shared" si="18"/>
        <v>7211</v>
      </c>
      <c r="DB161" s="76" t="str">
        <f t="shared" si="19"/>
        <v>Trier, kreisfreie Stadt</v>
      </c>
      <c r="DC161" s="58">
        <f t="shared" si="20"/>
        <v>69</v>
      </c>
      <c r="DD161" s="77">
        <f t="shared" si="21"/>
        <v>188</v>
      </c>
      <c r="DE161" s="72">
        <f t="shared" si="22"/>
        <v>0.008038652172</v>
      </c>
      <c r="DG161" s="76" t="str">
        <f t="shared" si="23"/>
        <v>Trier, kreisfreie Stadt</v>
      </c>
      <c r="DH161" s="58" t="str">
        <f t="shared" si="24"/>
        <v>#REF!</v>
      </c>
      <c r="DI161" s="75">
        <f t="shared" si="25"/>
        <v>182.4944846</v>
      </c>
      <c r="DJ161" s="78">
        <f t="shared" si="26"/>
        <v>0.008038652172</v>
      </c>
      <c r="DK161" s="75"/>
      <c r="DL161" s="75"/>
      <c r="DM161" s="75"/>
      <c r="DN161" s="75"/>
      <c r="DO161" s="75"/>
      <c r="DP161" s="44"/>
    </row>
    <row r="162" ht="16.5" customHeight="1">
      <c r="A162" s="58">
        <f t="shared" si="5"/>
        <v>352</v>
      </c>
      <c r="B162" s="58">
        <f t="shared" si="6"/>
        <v>126</v>
      </c>
      <c r="C162" s="58" t="s">
        <v>308</v>
      </c>
      <c r="D162" s="58">
        <v>7231.0</v>
      </c>
      <c r="E162" s="58" t="s">
        <v>321</v>
      </c>
      <c r="F162" s="59">
        <f>VLOOKUP($D162,EW_19_Kreise!$A$6:$CQ$406,Calc_Targetkreise!F$5,FALSE)/1000</f>
        <v>54.856</v>
      </c>
      <c r="G162" s="59">
        <f>VLOOKUP($D162,BW_17_Kreise!$B$7:$CC$410,Calc_Targetkreise!G$5,FALSE)/1000</f>
        <v>66.783</v>
      </c>
      <c r="H162" s="59">
        <f>VLOOKUP($D162,EW_Erg_09_14_Kreise!$A$10:$BK$412,Calc_Targetkreise!H$5,FALSE)/1000</f>
        <v>50.625</v>
      </c>
      <c r="I162" s="60">
        <f t="shared" ref="I162:K162" si="662">F162/CG162</f>
        <v>0.6371344282</v>
      </c>
      <c r="J162" s="60">
        <f t="shared" si="662"/>
        <v>0.771041633</v>
      </c>
      <c r="K162" s="60">
        <f t="shared" si="662"/>
        <v>0.5762598035</v>
      </c>
      <c r="L162" s="61">
        <f t="shared" ref="L162:M162" si="663">1-(T162+X162)</f>
        <v>0.4180035001</v>
      </c>
      <c r="M162" s="61">
        <f t="shared" si="663"/>
        <v>0.3574113173</v>
      </c>
      <c r="N162" s="62">
        <f>IF(L162&lt;Master_sheet_Kriterien!$J$46,1,IF(L162&lt;Master_sheet_Kriterien!$K$46,2,IF(L162&lt;Master_sheet_Kriterien!$L$46,3,IF(L162&lt;Master_sheet_Kriterien!$M$46,4,5))))</f>
        <v>2</v>
      </c>
      <c r="O162" s="62">
        <f>IF(M162&lt;Master_sheet_Kriterien!$J$46,1,IF(M162&lt;Master_sheet_Kriterien!$K$46,2,IF(M162&lt;Master_sheet_Kriterien!$L$46,3,IF(M162&lt;Master_sheet_Kriterien!$M$46,4,5))))</f>
        <v>1</v>
      </c>
      <c r="P162" s="61">
        <f t="shared" ref="P162:Q162" si="664">1-(T162+AM162)</f>
        <v>0.552209421</v>
      </c>
      <c r="Q162" s="61">
        <f t="shared" si="664"/>
        <v>0.4925355255</v>
      </c>
      <c r="R162" s="62">
        <f>IF(P162&lt;Master_sheet_Kriterien!$J$46,1,IF(P162&lt;Master_sheet_Kriterien!$K$46,2,IF(P162&lt;Master_sheet_Kriterien!$L$46,3,IF(P162&lt;Master_sheet_Kriterien!$M$46,4,5))))</f>
        <v>5</v>
      </c>
      <c r="S162" s="62">
        <f>IF(Q162&lt;Master_sheet_Kriterien!$J$46,1,IF(Q162&lt;Master_sheet_Kriterien!$K$46,2,IF(Q162&lt;Master_sheet_Kriterien!$L$46,3,IF(Q162&lt;Master_sheet_Kriterien!$M$46,4,5))))</f>
        <v>4</v>
      </c>
      <c r="T162" s="61">
        <f>VLOOKUP($D162,EW_19_Kreise!$A$6:$CQ$406,Calc_Targetkreise!T$5,FALSE)/1000/F162</f>
        <v>0.3712811725</v>
      </c>
      <c r="U162" s="63">
        <f>VLOOKUP($D162,BW_17_Kreise!$B$7:$CC$410,Calc_Targetkreise!U$5,FALSE)/1000/$G162</f>
        <v>0.4235359298</v>
      </c>
      <c r="V162" s="61">
        <f>VLOOKUP(Calc_Targetkreise!$D162,EW_Erg_09_14_Kreise!$A$7:$BK$412,Calc_Targetkreise!V$5,FALSE)/1000/$H162</f>
        <v>0.4665876543</v>
      </c>
      <c r="W162" s="61">
        <f>VLOOKUP(Calc_Targetkreise!$D162,EW_Erg_09_14_Kreise!$A$7:$BK$412,Calc_Targetkreise!W$5,FALSE)/1000/CK162</f>
        <v>0.4919217437</v>
      </c>
      <c r="X162" s="61">
        <f>VLOOKUP($D162,EW_19_Kreise!$A$6:$CQ$406,Calc_Targetkreise!X$5,FALSE)/1000/F162</f>
        <v>0.2107153274</v>
      </c>
      <c r="Y162" s="63">
        <f>VLOOKUP($D162,BW_17_Kreise!$B$7:$CC$410,Calc_Targetkreise!Y$5,FALSE)/1000/$G162</f>
        <v>0.2190527529</v>
      </c>
      <c r="Z162" s="61">
        <f>VLOOKUP(Calc_Targetkreise!$D162,EW_Erg_09_14_Kreise!$A$7:$BK$412,Calc_Targetkreise!Z$5,FALSE)/1000/$H162</f>
        <v>0.2559407407</v>
      </c>
      <c r="AA162" s="61">
        <f>VLOOKUP(Calc_Targetkreise!$D162,EW_Erg_09_14_Kreise!$A$7:$BK$412,Calc_Targetkreise!AA$5,FALSE)/1000/$H162</f>
        <v>0.1915851852</v>
      </c>
      <c r="AB162" s="61">
        <f>VLOOKUP($D162,EW_19_Kreise!$A$6:$CQ$406,Calc_Targetkreise!AB$5,FALSE)/1000/F162</f>
        <v>0.1344793642</v>
      </c>
      <c r="AC162" s="63">
        <f>VLOOKUP($D162,BW_17_Kreise!$B$7:$CC$410,Calc_Targetkreise!AC$5,FALSE)/1000/$G162</f>
        <v>0.06079391462</v>
      </c>
      <c r="AD162" s="61">
        <f>VLOOKUP(Calc_Targetkreise!$D162,EW_Erg_09_14_Kreise!$A$7:$BK$412,Calc_Targetkreise!AD$5,FALSE)/1000/$H162</f>
        <v>0.06251851852</v>
      </c>
      <c r="AE162" s="62">
        <f>IF(AC162&lt;Master_sheet_Kriterien!$J$54,1,IF(AC162&lt;Master_sheet_Kriterien!$K$54,2,IF(AC162&lt;Master_sheet_Kriterien!$L$54,3,IF(AC162&lt;Master_sheet_Kriterien!$M$54,4,5))))</f>
        <v>2</v>
      </c>
      <c r="AF162" s="61">
        <f>VLOOKUP(Calc_Targetkreise!$D162,EW_Erg_09_14_Kreise!$A$7:$BK$412,Calc_Targetkreise!AF$5,FALSE)/1000/$H162</f>
        <v>0.08077037037</v>
      </c>
      <c r="AG162" s="63">
        <f>VLOOKUP($D162,BW_17_Kreise!$B$7:$CC$410,Calc_Targetkreise!AG$5,FALSE)/1000/$G162</f>
        <v>0.1107766947</v>
      </c>
      <c r="AH162" s="61">
        <f>VLOOKUP(Calc_Targetkreise!$D162,EW_Erg_09_14_Kreise!$A$7:$BK$412,Calc_Targetkreise!AH$5,FALSE)/1000/$H162</f>
        <v>0.0461037037</v>
      </c>
      <c r="AI162" s="61">
        <f>VLOOKUP(Calc_Targetkreise!$D162,EW_Erg_09_14_Kreise!$A$7:$BK$412,Calc_Targetkreise!AI$5,FALSE)/1000/$H162</f>
        <v>0.1227259259</v>
      </c>
      <c r="AJ162" s="63">
        <f>VLOOKUP($D162,BW_17_Kreise!$B$7:$CC$410,Calc_Targetkreise!AJ$5,FALSE)/1000/$G162</f>
        <v>0.06326460327</v>
      </c>
      <c r="AK162" s="61">
        <f>VLOOKUP(Calc_Targetkreise!$D162,EW_Erg_09_14_Kreise!$A$7:$BK$412,Calc_Targetkreise!AK$5,FALSE)/1000/$H162</f>
        <v>0.03073580247</v>
      </c>
      <c r="AL162" s="61">
        <f>VLOOKUP(Calc_Targetkreise!$D162,EW_Erg_09_14_Kreise!$A$7:$BK$412,Calc_Targetkreise!AL$5,FALSE)/1000/$H162</f>
        <v>0.03245432099</v>
      </c>
      <c r="AM162" s="61">
        <f>VLOOKUP($D162,EW_19_Kreise!$A$6:$CQ$406,Calc_Targetkreise!AM$5,FALSE)/1000/F162</f>
        <v>0.07650940645</v>
      </c>
      <c r="AN162" s="63">
        <f>VLOOKUP($D162,BW_17_Kreise!$B$7:$CC$410,Calc_Targetkreise!AN$5,FALSE)/1000/$G162</f>
        <v>0.08392854469</v>
      </c>
      <c r="AO162" s="61">
        <f>VLOOKUP(Calc_Targetkreise!$D162,EW_Erg_09_14_Kreise!$A$7:$BK$412,Calc_Targetkreise!AO$5,FALSE)/1000/$H162</f>
        <v>0.05218765432</v>
      </c>
      <c r="AP162" s="61">
        <f>VLOOKUP(Calc_Targetkreise!$D162,EW_Erg_09_14_Kreise!$A$7:$BK$412,Calc_Targetkreise!AP$5,FALSE)/1000/$H162</f>
        <v>0.0001777777778</v>
      </c>
      <c r="AQ162" s="61">
        <f t="shared" ref="AQ162:AR162" si="665">1-U162-Y162-AC162-AG162-AJ162-AN162</f>
        <v>0.03864756001</v>
      </c>
      <c r="AR162" s="61">
        <f t="shared" si="665"/>
        <v>0.08592592593</v>
      </c>
      <c r="AS162" s="61">
        <f t="shared" si="11"/>
        <v>0.08036467602</v>
      </c>
      <c r="AT162" s="63">
        <f>VLOOKUP($D162,BW_17_Kreise!$B$7:$CC$410,Calc_Targetkreise!AT$5,FALSE)/1000/$G162</f>
        <v>0.003429016366</v>
      </c>
      <c r="AU162" s="61">
        <f>VLOOKUP(Calc_Targetkreise!$D162,EW_Erg_09_14_Kreise!$A$7:$BK$412,Calc_Targetkreise!AU$5,FALSE)/1000/$H162</f>
        <v>0.01100246914</v>
      </c>
      <c r="AV162" s="62">
        <f>IF(AU162&lt;Master_sheet_Kriterien!$J$44,1,IF(AU162&lt;Master_sheet_Kriterien!$K$44,2,IF(AU162&lt;Master_sheet_Kriterien!$L$44,3,IF(AU162&lt;Master_sheet_Kriterien!$M$44,4,5))))</f>
        <v>3</v>
      </c>
      <c r="AW162" s="61">
        <f>VLOOKUP(Calc_Targetkreise!$D162,EW_Erg_09_14_Kreise!$A$7:$BK$412,Calc_Targetkreise!AW$5,FALSE)/1000/$H162</f>
        <v>0.007249382716</v>
      </c>
      <c r="AX162" s="61">
        <f>VLOOKUP($D162,EW_19_Kreise!$A$6:$CQ$406,Calc_Targetkreise!AX$5,FALSE)/1000/F162</f>
        <v>0.003117252443</v>
      </c>
      <c r="AY162" s="62">
        <f>IF(AX162&lt;Master_sheet_Kriterien!$J$56,1,IF(AX162&lt;Master_sheet_Kriterien!$K$56,2,IF(AX162&lt;Master_sheet_Kriterien!$L$56,3,IF(AX162&lt;Master_sheet_Kriterien!$M$56,4,5))))</f>
        <v>2</v>
      </c>
      <c r="AZ162" s="64">
        <f>VLOOKUP($D162,EW_19_Kreise!$A$6:$CQ$406,Calc_Targetkreise!AZ$5,FALSE)</f>
        <v>171</v>
      </c>
      <c r="BA162" s="62">
        <f>IF(AZ162&lt;Master_sheet_Kriterien!$J$57,1,IF(AZ162&lt;Master_sheet_Kriterien!$K$57,2,IF(AZ162&lt;Master_sheet_Kriterien!$L$57,3,IF(AZ162&lt;Master_sheet_Kriterien!$M$56,4,5))))</f>
        <v>1</v>
      </c>
      <c r="BB162" s="59">
        <f>VLOOKUP($D162,Struktur_daten_BW_2017!$B$7:$AH$452,Calc_Targetkreise!BB$5,FALSE)</f>
        <v>69.4</v>
      </c>
      <c r="BC162" s="62">
        <f>IF(BB162&lt;Master_sheet_Kriterien!$J$8,1,IF(BB162&lt;Master_sheet_Kriterien!$K$8,2,IF(BB162&lt;Master_sheet_Kriterien!$L$8,3,IF(BB162&lt;Master_sheet_Kriterien!$M$8,4,5))))</f>
        <v>1</v>
      </c>
      <c r="BD162" s="65">
        <f t="shared" si="12"/>
        <v>17.0008</v>
      </c>
      <c r="BE162" s="62">
        <f>IF(BD162&lt;Master_sheet_Kriterien!$J$10,1,IF(BD162&lt;Master_sheet_Kriterien!$K$10,2,IF(BD162&lt;Master_sheet_Kriterien!$L$10,3,IF(BD162&lt;Master_sheet_Kriterien!$M$10,4,5))))</f>
        <v>1</v>
      </c>
      <c r="BF162" s="65">
        <f>VLOOKUP($D162,Struktur_daten_BW_2017!$B$7:$AH$452,Calc_Targetkreise!BF$5,FALSE)</f>
        <v>7.9</v>
      </c>
      <c r="BG162" s="62">
        <f>IF(BF162&lt;Master_sheet_Kriterien!$J$12,1,IF(BF162&lt;Master_sheet_Kriterien!$K$12,2,IF(BF162&lt;Master_sheet_Kriterien!$L$12,3,IF(BF162&lt;Master_sheet_Kriterien!$M$12,4,5))))</f>
        <v>3</v>
      </c>
      <c r="BH162" s="65">
        <f>VLOOKUP($D162,Struktur_daten_BW_2017!$B$7:$AH$452,Calc_Targetkreise!BH$5,FALSE)</f>
        <v>11.3</v>
      </c>
      <c r="BI162" s="62">
        <f>IF(BH162&lt;Master_sheet_Kriterien!$J$14,1,IF(BH162&lt;Master_sheet_Kriterien!$K$14,2,IF(BH162&lt;Master_sheet_Kriterien!$L$14,3,IF(BH162&lt;Master_sheet_Kriterien!$M$14,4,5))))</f>
        <v>2</v>
      </c>
      <c r="BJ162" s="65">
        <f>VLOOKUP($D162,Struktur_daten_BW_2017!$B$7:$AH$452,Calc_Targetkreise!BJ$5,FALSE)</f>
        <v>36.4</v>
      </c>
      <c r="BK162" s="62">
        <f>IF(BJ162&lt;Master_sheet_Kriterien!$J$16,1,IF(BJ162&lt;Master_sheet_Kriterien!$K$16,2,IF(BJ162&lt;Master_sheet_Kriterien!$L$16,3,IF(BJ162&lt;Master_sheet_Kriterien!$M$16,4,5))))</f>
        <v>4</v>
      </c>
      <c r="BL162" s="65">
        <f>VLOOKUP($D162,Struktur_daten_BW_2017!$B$7:$AH$452,Calc_Targetkreise!BL$5,FALSE)</f>
        <v>16.6</v>
      </c>
      <c r="BM162" s="62">
        <f>IF(BL162&lt;Master_sheet_Kriterien!$J$18,1,IF(BL162&lt;Master_sheet_Kriterien!$K$18,2,IF(BL162&lt;Master_sheet_Kriterien!$L$18,3,IF(BL162&lt;Master_sheet_Kriterien!$M$18,4,5))))</f>
        <v>3</v>
      </c>
      <c r="BN162" s="65">
        <f>VLOOKUP($D162,Struktur_daten_BW_2017!$B$7:$AH$452,Calc_Targetkreise!BN$5,FALSE)</f>
        <v>11.4</v>
      </c>
      <c r="BO162" s="62">
        <f>IF(BN162&lt;Master_sheet_Kriterien!$J$20,1,IF(BN162&lt;Master_sheet_Kriterien!$K$20,2,IF(BN162&lt;Master_sheet_Kriterien!$L$20,3,IF(BN162&lt;Master_sheet_Kriterien!$M$20,4,5))))</f>
        <v>4</v>
      </c>
      <c r="BP162" s="59">
        <f>VLOOKUP($D162,Struktur_daten_BW_2017!$B$7:$AH$452,Calc_Targetkreise!BP$5,FALSE)</f>
        <v>21839</v>
      </c>
      <c r="BQ162" s="62">
        <f>IF(BP162&lt;Master_sheet_Kriterien!$J$38,1,IF(BP162&lt;Master_sheet_Kriterien!$K$38,2,IF(BP162&lt;Master_sheet_Kriterien!$L$38,3,IF(BP162&lt;Master_sheet_Kriterien!$M$38,4,5))))</f>
        <v>4</v>
      </c>
      <c r="BR162" s="65">
        <f>VLOOKUP($D162,Struktur_daten_BW_2017!$B$7:$AH$452,Calc_Targetkreise!BR$5,FALSE)</f>
        <v>30.7</v>
      </c>
      <c r="BS162" s="62">
        <f>IF(BR162&lt;Master_sheet_Kriterien!$J$24,1,IF(BR162&lt;Master_sheet_Kriterien!$K$24,2,IF(BR162&lt;Master_sheet_Kriterien!$L$24,3,IF(BR162&lt;Master_sheet_Kriterien!$M$24,4,5))))</f>
        <v>2</v>
      </c>
      <c r="BT162" s="65">
        <f>VLOOKUP($D162,Struktur_daten_BW_2017!$B$7:$AH$452,Calc_Targetkreise!BT$5,FALSE)</f>
        <v>14.6</v>
      </c>
      <c r="BU162" s="62">
        <f>IF(BT162&lt;Master_sheet_Kriterien!$J$26,1,IF(BT162&lt;Master_sheet_Kriterien!$K$26,2,IF(BT162&lt;Master_sheet_Kriterien!$L$26,3,IF(BT162&lt;Master_sheet_Kriterien!$M$26,4,5))))</f>
        <v>4</v>
      </c>
      <c r="BV162" s="65">
        <f t="shared" si="13"/>
        <v>3.14192</v>
      </c>
      <c r="BW162" s="62">
        <f>IF(BV162&lt;Master_sheet_Kriterien!$J$28,1,IF(BV162&lt;Master_sheet_Kriterien!$K$28,2,IF(BV162&lt;Master_sheet_Kriterien!$L$28,3,IF(BV162&lt;Master_sheet_Kriterien!$M$28,4,5))))</f>
        <v>1</v>
      </c>
      <c r="BX162" s="65">
        <f>VLOOKUP($D162,Struktur_daten_BW_2017!$B$7:$AH$452,Calc_Targetkreise!BX$5,FALSE)</f>
        <v>17.80821918</v>
      </c>
      <c r="BY162" s="62">
        <f>IF(BX162&lt;Master_sheet_Kriterien!$J$30,1,IF(BX162&lt;Master_sheet_Kriterien!$K$30,2,IF(BX162&lt;Master_sheet_Kriterien!$L$30,3,IF(BX162&lt;Master_sheet_Kriterien!$M$30,4,5))))</f>
        <v>2</v>
      </c>
      <c r="BZ162" s="65"/>
      <c r="CA162" s="62">
        <f>IF(BZ162&lt;Master_sheet_Kriterien!$J$32,1,IF(BZ162&lt;Master_sheet_Kriterien!$K$32,2,IF(BZ162&lt;Master_sheet_Kriterien!$L$32,3,IF(BZ162&lt;Master_sheet_Kriterien!$M$32,4,5))))</f>
        <v>1</v>
      </c>
      <c r="CB162" s="65"/>
      <c r="CC162" s="62">
        <f>IF(CB162&lt;Master_sheet_Kriterien!$J$34,1,IF(CB162&lt;Master_sheet_Kriterien!$K$34,2,IF(CB162&lt;Master_sheet_Kriterien!$L$34,3,IF(CB162&lt;Master_sheet_Kriterien!$M$34,4,5))))</f>
        <v>1</v>
      </c>
      <c r="CD162" s="65">
        <f>100-VLOOKUP($D162,Struktur_daten_BW_2017!$B$7:$AH$452,Calc_Targetkreise!CD$5,FALSE)</f>
        <v>33.9</v>
      </c>
      <c r="CE162" s="62">
        <f>IF(CD162&lt;Master_sheet_Kriterien!$J$40,1,IF(CD162&lt;Master_sheet_Kriterien!$K$40,2,IF(CD162&lt;Master_sheet_Kriterien!$L$40,3,IF(CD162&lt;Master_sheet_Kriterien!$M$40,4,5))))</f>
        <v>1</v>
      </c>
      <c r="CF162" s="61"/>
      <c r="CG162" s="59">
        <f>VLOOKUP($D162,EW_19_Kreise!$A$6:$CQ$406,Calc_Targetkreise!CG$5,FALSE)/1000</f>
        <v>86.098</v>
      </c>
      <c r="CH162" s="59">
        <f>VLOOKUP($D162,BW_17_Kreise!$B$7:$CC$410,Calc_Targetkreise!CH$5,FALSE)/1000</f>
        <v>86.614</v>
      </c>
      <c r="CI162" s="59">
        <f>VLOOKUP($D162,EW_Erg_09_14_Kreise!$A$10:$BK$412,Calc_Targetkreise!CI$5,FALSE)/1000</f>
        <v>87.851</v>
      </c>
      <c r="CJ162" s="59">
        <f>VLOOKUP($D162,EW_Erg_09_14_Kreise!$A$10:$BK$412,Calc_Targetkreise!CJ$5,FALSE)/1000</f>
        <v>89.04</v>
      </c>
      <c r="CK162" s="59">
        <f>VLOOKUP($D162,EW_Erg_09_14_Kreise!$A$10:$BK$412,Calc_Targetkreise!CK$5,FALSE)/1000</f>
        <v>51.063</v>
      </c>
      <c r="CL162" s="45"/>
      <c r="CM162" s="59">
        <f>VLOOKUP($D162,Struktur_daten_BW_2017!$B$7:$AH$452,Calc_Targetkreise!CM$5,FALSE)</f>
        <v>215.2</v>
      </c>
      <c r="CN162" s="66">
        <v>5.0</v>
      </c>
      <c r="CO162" s="67">
        <f t="shared" si="16"/>
        <v>0.02323420074</v>
      </c>
      <c r="CP162" s="62">
        <f>IF(CO162&lt;Master_sheet_Kriterien!$J$58,1,IF(CO162&lt;Master_sheet_Kriterien!$K$58,2,IF(CO162&lt;Master_sheet_Kriterien!$L$58,3,IF(CO162&lt;Master_sheet_Kriterien!$M$58,4,5))))</f>
        <v>1</v>
      </c>
      <c r="CQ162" s="66">
        <v>2.0</v>
      </c>
      <c r="CR162" s="67">
        <f t="shared" si="17"/>
        <v>0.009293680297</v>
      </c>
      <c r="CS162" s="62">
        <f>IF(CR162&lt;Master_sheet_Kriterien!$J$59,1,IF(CR162&lt;Master_sheet_Kriterien!$K$59,2,IF(CR162&lt;Master_sheet_Kriterien!$L$59,3,IF(CR162&lt;Master_sheet_Kriterien!$M$59,4,5))))</f>
        <v>1</v>
      </c>
      <c r="CT162" s="66">
        <v>3.0</v>
      </c>
      <c r="CU162" s="44"/>
      <c r="CV162" s="66">
        <v>1.0</v>
      </c>
      <c r="CW162" s="68"/>
      <c r="CY162" s="31">
        <f t="shared" si="18"/>
        <v>7231</v>
      </c>
      <c r="DB162" s="76" t="str">
        <f t="shared" si="19"/>
        <v>Bernkastel-Wittlich</v>
      </c>
      <c r="DC162" s="58">
        <f t="shared" si="20"/>
        <v>352</v>
      </c>
      <c r="DD162" s="77">
        <f t="shared" si="21"/>
        <v>126</v>
      </c>
      <c r="DE162" s="72">
        <f t="shared" si="22"/>
        <v>0.003117252443</v>
      </c>
      <c r="DG162" s="76" t="str">
        <f t="shared" si="23"/>
        <v>Bernkastel-Wittlich</v>
      </c>
      <c r="DH162" s="58" t="str">
        <f t="shared" si="24"/>
        <v>#REF!</v>
      </c>
      <c r="DI162" s="75">
        <f t="shared" si="25"/>
        <v>120.232342</v>
      </c>
      <c r="DJ162" s="78">
        <f t="shared" si="26"/>
        <v>0.003117252443</v>
      </c>
      <c r="DK162" s="75"/>
      <c r="DL162" s="75"/>
      <c r="DM162" s="75"/>
      <c r="DN162" s="75"/>
      <c r="DO162" s="75"/>
      <c r="DP162" s="44"/>
    </row>
    <row r="163" ht="16.5" customHeight="1">
      <c r="A163" s="58">
        <f t="shared" si="5"/>
        <v>367</v>
      </c>
      <c r="B163" s="58">
        <f t="shared" si="6"/>
        <v>123</v>
      </c>
      <c r="C163" s="58" t="s">
        <v>308</v>
      </c>
      <c r="D163" s="58">
        <v>7232.0</v>
      </c>
      <c r="E163" s="58" t="s">
        <v>322</v>
      </c>
      <c r="F163" s="59">
        <f>VLOOKUP($D163,EW_19_Kreise!$A$6:$CQ$406,Calc_Targetkreise!F$5,FALSE)/1000</f>
        <v>48.821</v>
      </c>
      <c r="G163" s="59">
        <f>VLOOKUP($D163,BW_17_Kreise!$B$7:$CC$410,Calc_Targetkreise!G$5,FALSE)/1000</f>
        <v>54.61</v>
      </c>
      <c r="H163" s="59">
        <f>VLOOKUP($D163,EW_Erg_09_14_Kreise!$A$10:$BK$412,Calc_Targetkreise!H$5,FALSE)/1000</f>
        <v>44.467</v>
      </c>
      <c r="I163" s="60">
        <f t="shared" ref="I163:K163" si="666">F163/CG163</f>
        <v>0.6762941722</v>
      </c>
      <c r="J163" s="60">
        <f t="shared" si="666"/>
        <v>0.7512725272</v>
      </c>
      <c r="K163" s="60">
        <f t="shared" si="666"/>
        <v>0.6057514167</v>
      </c>
      <c r="L163" s="61">
        <f t="shared" ref="L163:M163" si="667">1-(T163+X163)</f>
        <v>0.4017738268</v>
      </c>
      <c r="M163" s="61">
        <f t="shared" si="667"/>
        <v>0.3282365867</v>
      </c>
      <c r="N163" s="62">
        <f>IF(L163&lt;Master_sheet_Kriterien!$J$46,1,IF(L163&lt;Master_sheet_Kriterien!$K$46,2,IF(L163&lt;Master_sheet_Kriterien!$L$46,3,IF(L163&lt;Master_sheet_Kriterien!$M$46,4,5))))</f>
        <v>2</v>
      </c>
      <c r="O163" s="62">
        <f>IF(M163&lt;Master_sheet_Kriterien!$J$46,1,IF(M163&lt;Master_sheet_Kriterien!$K$46,2,IF(M163&lt;Master_sheet_Kriterien!$L$46,3,IF(M163&lt;Master_sheet_Kriterien!$M$46,4,5))))</f>
        <v>1</v>
      </c>
      <c r="P163" s="61">
        <f t="shared" ref="P163:Q163" si="668">1-(T163+AM163)</f>
        <v>0.5467524221</v>
      </c>
      <c r="Q163" s="61">
        <f t="shared" si="668"/>
        <v>0.4864127449</v>
      </c>
      <c r="R163" s="62">
        <f>IF(P163&lt;Master_sheet_Kriterien!$J$46,1,IF(P163&lt;Master_sheet_Kriterien!$K$46,2,IF(P163&lt;Master_sheet_Kriterien!$L$46,3,IF(P163&lt;Master_sheet_Kriterien!$M$46,4,5))))</f>
        <v>5</v>
      </c>
      <c r="S163" s="62">
        <f>IF(Q163&lt;Master_sheet_Kriterien!$J$46,1,IF(Q163&lt;Master_sheet_Kriterien!$K$46,2,IF(Q163&lt;Master_sheet_Kriterien!$L$46,3,IF(Q163&lt;Master_sheet_Kriterien!$M$46,4,5))))</f>
        <v>4</v>
      </c>
      <c r="T163" s="61">
        <f>VLOOKUP($D163,EW_19_Kreise!$A$6:$CQ$406,Calc_Targetkreise!T$5,FALSE)/1000/F163</f>
        <v>0.3845271502</v>
      </c>
      <c r="U163" s="63">
        <f>VLOOKUP($D163,BW_17_Kreise!$B$7:$CC$410,Calc_Targetkreise!U$5,FALSE)/1000/$G163</f>
        <v>0.4394982604</v>
      </c>
      <c r="V163" s="61">
        <f>VLOOKUP(Calc_Targetkreise!$D163,EW_Erg_09_14_Kreise!$A$7:$BK$412,Calc_Targetkreise!V$5,FALSE)/1000/$H163</f>
        <v>0.4798614703</v>
      </c>
      <c r="W163" s="61">
        <f>VLOOKUP(Calc_Targetkreise!$D163,EW_Erg_09_14_Kreise!$A$7:$BK$412,Calc_Targetkreise!W$5,FALSE)/1000/CK163</f>
        <v>0.4883580487</v>
      </c>
      <c r="X163" s="61">
        <f>VLOOKUP($D163,EW_19_Kreise!$A$6:$CQ$406,Calc_Targetkreise!X$5,FALSE)/1000/F163</f>
        <v>0.213699023</v>
      </c>
      <c r="Y163" s="63">
        <f>VLOOKUP($D163,BW_17_Kreise!$B$7:$CC$410,Calc_Targetkreise!Y$5,FALSE)/1000/$G163</f>
        <v>0.2322651529</v>
      </c>
      <c r="Z163" s="61">
        <f>VLOOKUP(Calc_Targetkreise!$D163,EW_Erg_09_14_Kreise!$A$7:$BK$412,Calc_Targetkreise!Z$5,FALSE)/1000/$H163</f>
        <v>0.2624418108</v>
      </c>
      <c r="AA163" s="61">
        <f>VLOOKUP(Calc_Targetkreise!$D163,EW_Erg_09_14_Kreise!$A$7:$BK$412,Calc_Targetkreise!AA$5,FALSE)/1000/$H163</f>
        <v>0.1981469404</v>
      </c>
      <c r="AB163" s="61">
        <f>VLOOKUP($D163,EW_19_Kreise!$A$6:$CQ$406,Calc_Targetkreise!AB$5,FALSE)/1000/F163</f>
        <v>0.1397554331</v>
      </c>
      <c r="AC163" s="63">
        <f>VLOOKUP($D163,BW_17_Kreise!$B$7:$CC$410,Calc_Targetkreise!AC$5,FALSE)/1000/$G163</f>
        <v>0.06412744919</v>
      </c>
      <c r="AD163" s="61">
        <f>VLOOKUP(Calc_Targetkreise!$D163,EW_Erg_09_14_Kreise!$A$7:$BK$412,Calc_Targetkreise!AD$5,FALSE)/1000/$H163</f>
        <v>0.06930982526</v>
      </c>
      <c r="AE163" s="62">
        <f>IF(AC163&lt;Master_sheet_Kriterien!$J$54,1,IF(AC163&lt;Master_sheet_Kriterien!$K$54,2,IF(AC163&lt;Master_sheet_Kriterien!$L$54,3,IF(AC163&lt;Master_sheet_Kriterien!$M$54,4,5))))</f>
        <v>2</v>
      </c>
      <c r="AF163" s="61">
        <f>VLOOKUP(Calc_Targetkreise!$D163,EW_Erg_09_14_Kreise!$A$7:$BK$412,Calc_Targetkreise!AF$5,FALSE)/1000/$H163</f>
        <v>0.07711336497</v>
      </c>
      <c r="AG163" s="63">
        <f>VLOOKUP($D163,BW_17_Kreise!$B$7:$CC$410,Calc_Targetkreise!AG$5,FALSE)/1000/$G163</f>
        <v>0.1008972716</v>
      </c>
      <c r="AH163" s="61">
        <f>VLOOKUP(Calc_Targetkreise!$D163,EW_Erg_09_14_Kreise!$A$7:$BK$412,Calc_Targetkreise!AH$5,FALSE)/1000/$H163</f>
        <v>0.03389030067</v>
      </c>
      <c r="AI163" s="61">
        <f>VLOOKUP(Calc_Targetkreise!$D163,EW_Erg_09_14_Kreise!$A$7:$BK$412,Calc_Targetkreise!AI$5,FALSE)/1000/$H163</f>
        <v>0.1188746711</v>
      </c>
      <c r="AJ163" s="63">
        <f>VLOOKUP($D163,BW_17_Kreise!$B$7:$CC$410,Calc_Targetkreise!AJ$5,FALSE)/1000/$G163</f>
        <v>0.05537447354</v>
      </c>
      <c r="AK163" s="61">
        <f>VLOOKUP(Calc_Targetkreise!$D163,EW_Erg_09_14_Kreise!$A$7:$BK$412,Calc_Targetkreise!AK$5,FALSE)/1000/$H163</f>
        <v>0.02397283379</v>
      </c>
      <c r="AL163" s="61">
        <f>VLOOKUP(Calc_Targetkreise!$D163,EW_Erg_09_14_Kreise!$A$7:$BK$412,Calc_Targetkreise!AL$5,FALSE)/1000/$H163</f>
        <v>0.03062945555</v>
      </c>
      <c r="AM163" s="61">
        <f>VLOOKUP($D163,EW_19_Kreise!$A$6:$CQ$406,Calc_Targetkreise!AM$5,FALSE)/1000/F163</f>
        <v>0.06872042768</v>
      </c>
      <c r="AN163" s="63">
        <f>VLOOKUP($D163,BW_17_Kreise!$B$7:$CC$410,Calc_Targetkreise!AN$5,FALSE)/1000/$G163</f>
        <v>0.07408899469</v>
      </c>
      <c r="AO163" s="61">
        <f>VLOOKUP(Calc_Targetkreise!$D163,EW_Erg_09_14_Kreise!$A$7:$BK$412,Calc_Targetkreise!AO$5,FALSE)/1000/$H163</f>
        <v>0.04472979963</v>
      </c>
      <c r="AP163" s="61">
        <f>VLOOKUP(Calc_Targetkreise!$D163,EW_Erg_09_14_Kreise!$A$7:$BK$412,Calc_Targetkreise!AP$5,FALSE)/1000/$H163</f>
        <v>0.0002248858704</v>
      </c>
      <c r="AQ163" s="61">
        <f t="shared" ref="AQ163:AR163" si="669">1-U163-Y163-AC163-AG163-AJ163-AN163</f>
        <v>0.03374839773</v>
      </c>
      <c r="AR163" s="61">
        <f t="shared" si="669"/>
        <v>0.08579395957</v>
      </c>
      <c r="AS163" s="61">
        <f t="shared" si="11"/>
        <v>0.08665263336</v>
      </c>
      <c r="AT163" s="63">
        <f>VLOOKUP($D163,BW_17_Kreise!$B$7:$CC$410,Calc_Targetkreise!AT$5,FALSE)/1000/$G163</f>
        <v>0.002527009705</v>
      </c>
      <c r="AU163" s="61">
        <f>VLOOKUP(Calc_Targetkreise!$D163,EW_Erg_09_14_Kreise!$A$7:$BK$412,Calc_Targetkreise!AU$5,FALSE)/1000/$H163</f>
        <v>0.01050217015</v>
      </c>
      <c r="AV163" s="62">
        <f>IF(AU163&lt;Master_sheet_Kriterien!$J$44,1,IF(AU163&lt;Master_sheet_Kriterien!$K$44,2,IF(AU163&lt;Master_sheet_Kriterien!$L$44,3,IF(AU163&lt;Master_sheet_Kriterien!$M$44,4,5))))</f>
        <v>2</v>
      </c>
      <c r="AW163" s="61">
        <f>VLOOKUP(Calc_Targetkreise!$D163,EW_Erg_09_14_Kreise!$A$7:$BK$412,Calc_Targetkreise!AW$5,FALSE)/1000/$H163</f>
        <v>0.00661164459</v>
      </c>
      <c r="AX163" s="61">
        <f>VLOOKUP($D163,EW_19_Kreise!$A$6:$CQ$406,Calc_Targetkreise!AX$5,FALSE)/1000/F163</f>
        <v>0.003359210176</v>
      </c>
      <c r="AY163" s="62">
        <f>IF(AX163&lt;Master_sheet_Kriterien!$J$56,1,IF(AX163&lt;Master_sheet_Kriterien!$K$56,2,IF(AX163&lt;Master_sheet_Kriterien!$L$56,3,IF(AX163&lt;Master_sheet_Kriterien!$M$56,4,5))))</f>
        <v>2</v>
      </c>
      <c r="AZ163" s="64">
        <f>VLOOKUP($D163,EW_19_Kreise!$A$6:$CQ$406,Calc_Targetkreise!AZ$5,FALSE)</f>
        <v>164</v>
      </c>
      <c r="BA163" s="62">
        <f>IF(AZ163&lt;Master_sheet_Kriterien!$J$57,1,IF(AZ163&lt;Master_sheet_Kriterien!$K$57,2,IF(AZ163&lt;Master_sheet_Kriterien!$L$57,3,IF(AZ163&lt;Master_sheet_Kriterien!$M$56,4,5))))</f>
        <v>1</v>
      </c>
      <c r="BB163" s="59">
        <f>VLOOKUP($D163,Struktur_daten_BW_2017!$B$7:$AH$452,Calc_Targetkreise!BB$5,FALSE)</f>
        <v>69.4</v>
      </c>
      <c r="BC163" s="62">
        <f>IF(BB163&lt;Master_sheet_Kriterien!$J$8,1,IF(BB163&lt;Master_sheet_Kriterien!$K$8,2,IF(BB163&lt;Master_sheet_Kriterien!$L$8,3,IF(BB163&lt;Master_sheet_Kriterien!$M$8,4,5))))</f>
        <v>1</v>
      </c>
      <c r="BD163" s="65">
        <f t="shared" si="12"/>
        <v>17.0008</v>
      </c>
      <c r="BE163" s="62">
        <f>IF(BD163&lt;Master_sheet_Kriterien!$J$10,1,IF(BD163&lt;Master_sheet_Kriterien!$K$10,2,IF(BD163&lt;Master_sheet_Kriterien!$L$10,3,IF(BD163&lt;Master_sheet_Kriterien!$M$10,4,5))))</f>
        <v>1</v>
      </c>
      <c r="BF163" s="65">
        <f>VLOOKUP($D163,Struktur_daten_BW_2017!$B$7:$AH$452,Calc_Targetkreise!BF$5,FALSE)</f>
        <v>7.9</v>
      </c>
      <c r="BG163" s="62">
        <f>IF(BF163&lt;Master_sheet_Kriterien!$J$12,1,IF(BF163&lt;Master_sheet_Kriterien!$K$12,2,IF(BF163&lt;Master_sheet_Kriterien!$L$12,3,IF(BF163&lt;Master_sheet_Kriterien!$M$12,4,5))))</f>
        <v>3</v>
      </c>
      <c r="BH163" s="65">
        <f>VLOOKUP($D163,Struktur_daten_BW_2017!$B$7:$AH$452,Calc_Targetkreise!BH$5,FALSE)</f>
        <v>11.3</v>
      </c>
      <c r="BI163" s="62">
        <f>IF(BH163&lt;Master_sheet_Kriterien!$J$14,1,IF(BH163&lt;Master_sheet_Kriterien!$K$14,2,IF(BH163&lt;Master_sheet_Kriterien!$L$14,3,IF(BH163&lt;Master_sheet_Kriterien!$M$14,4,5))))</f>
        <v>2</v>
      </c>
      <c r="BJ163" s="65">
        <f>VLOOKUP($D163,Struktur_daten_BW_2017!$B$7:$AH$452,Calc_Targetkreise!BJ$5,FALSE)</f>
        <v>36.4</v>
      </c>
      <c r="BK163" s="62">
        <f>IF(BJ163&lt;Master_sheet_Kriterien!$J$16,1,IF(BJ163&lt;Master_sheet_Kriterien!$K$16,2,IF(BJ163&lt;Master_sheet_Kriterien!$L$16,3,IF(BJ163&lt;Master_sheet_Kriterien!$M$16,4,5))))</f>
        <v>4</v>
      </c>
      <c r="BL163" s="65">
        <f>VLOOKUP($D163,Struktur_daten_BW_2017!$B$7:$AH$452,Calc_Targetkreise!BL$5,FALSE)</f>
        <v>16.6</v>
      </c>
      <c r="BM163" s="62">
        <f>IF(BL163&lt;Master_sheet_Kriterien!$J$18,1,IF(BL163&lt;Master_sheet_Kriterien!$K$18,2,IF(BL163&lt;Master_sheet_Kriterien!$L$18,3,IF(BL163&lt;Master_sheet_Kriterien!$M$18,4,5))))</f>
        <v>3</v>
      </c>
      <c r="BN163" s="65">
        <f>VLOOKUP($D163,Struktur_daten_BW_2017!$B$7:$AH$452,Calc_Targetkreise!BN$5,FALSE)</f>
        <v>11.4</v>
      </c>
      <c r="BO163" s="62">
        <f>IF(BN163&lt;Master_sheet_Kriterien!$J$20,1,IF(BN163&lt;Master_sheet_Kriterien!$K$20,2,IF(BN163&lt;Master_sheet_Kriterien!$L$20,3,IF(BN163&lt;Master_sheet_Kriterien!$M$20,4,5))))</f>
        <v>4</v>
      </c>
      <c r="BP163" s="59">
        <f>VLOOKUP($D163,Struktur_daten_BW_2017!$B$7:$AH$452,Calc_Targetkreise!BP$5,FALSE)</f>
        <v>21839</v>
      </c>
      <c r="BQ163" s="62">
        <f>IF(BP163&lt;Master_sheet_Kriterien!$J$38,1,IF(BP163&lt;Master_sheet_Kriterien!$K$38,2,IF(BP163&lt;Master_sheet_Kriterien!$L$38,3,IF(BP163&lt;Master_sheet_Kriterien!$M$38,4,5))))</f>
        <v>4</v>
      </c>
      <c r="BR163" s="65">
        <f>VLOOKUP($D163,Struktur_daten_BW_2017!$B$7:$AH$452,Calc_Targetkreise!BR$5,FALSE)</f>
        <v>30.7</v>
      </c>
      <c r="BS163" s="62">
        <f>IF(BR163&lt;Master_sheet_Kriterien!$J$24,1,IF(BR163&lt;Master_sheet_Kriterien!$K$24,2,IF(BR163&lt;Master_sheet_Kriterien!$L$24,3,IF(BR163&lt;Master_sheet_Kriterien!$M$24,4,5))))</f>
        <v>2</v>
      </c>
      <c r="BT163" s="65">
        <f>VLOOKUP($D163,Struktur_daten_BW_2017!$B$7:$AH$452,Calc_Targetkreise!BT$5,FALSE)</f>
        <v>14.6</v>
      </c>
      <c r="BU163" s="62">
        <f>IF(BT163&lt;Master_sheet_Kriterien!$J$26,1,IF(BT163&lt;Master_sheet_Kriterien!$K$26,2,IF(BT163&lt;Master_sheet_Kriterien!$L$26,3,IF(BT163&lt;Master_sheet_Kriterien!$M$26,4,5))))</f>
        <v>4</v>
      </c>
      <c r="BV163" s="65">
        <f t="shared" si="13"/>
        <v>3.14192</v>
      </c>
      <c r="BW163" s="62">
        <f>IF(BV163&lt;Master_sheet_Kriterien!$J$28,1,IF(BV163&lt;Master_sheet_Kriterien!$K$28,2,IF(BV163&lt;Master_sheet_Kriterien!$L$28,3,IF(BV163&lt;Master_sheet_Kriterien!$M$28,4,5))))</f>
        <v>1</v>
      </c>
      <c r="BX163" s="65">
        <f>VLOOKUP($D163,Struktur_daten_BW_2017!$B$7:$AH$452,Calc_Targetkreise!BX$5,FALSE)</f>
        <v>17.80821918</v>
      </c>
      <c r="BY163" s="62">
        <f>IF(BX163&lt;Master_sheet_Kriterien!$J$30,1,IF(BX163&lt;Master_sheet_Kriterien!$K$30,2,IF(BX163&lt;Master_sheet_Kriterien!$L$30,3,IF(BX163&lt;Master_sheet_Kriterien!$M$30,4,5))))</f>
        <v>2</v>
      </c>
      <c r="BZ163" s="65"/>
      <c r="CA163" s="62">
        <f>IF(BZ163&lt;Master_sheet_Kriterien!$J$32,1,IF(BZ163&lt;Master_sheet_Kriterien!$K$32,2,IF(BZ163&lt;Master_sheet_Kriterien!$L$32,3,IF(BZ163&lt;Master_sheet_Kriterien!$M$32,4,5))))</f>
        <v>1</v>
      </c>
      <c r="CB163" s="65"/>
      <c r="CC163" s="62">
        <f>IF(CB163&lt;Master_sheet_Kriterien!$J$34,1,IF(CB163&lt;Master_sheet_Kriterien!$K$34,2,IF(CB163&lt;Master_sheet_Kriterien!$L$34,3,IF(CB163&lt;Master_sheet_Kriterien!$M$34,4,5))))</f>
        <v>1</v>
      </c>
      <c r="CD163" s="65">
        <f>100-VLOOKUP($D163,Struktur_daten_BW_2017!$B$7:$AH$452,Calc_Targetkreise!CD$5,FALSE)</f>
        <v>33.9</v>
      </c>
      <c r="CE163" s="62">
        <f>IF(CD163&lt;Master_sheet_Kriterien!$J$40,1,IF(CD163&lt;Master_sheet_Kriterien!$K$40,2,IF(CD163&lt;Master_sheet_Kriterien!$L$40,3,IF(CD163&lt;Master_sheet_Kriterien!$M$40,4,5))))</f>
        <v>1</v>
      </c>
      <c r="CF163" s="61"/>
      <c r="CG163" s="59">
        <f>VLOOKUP($D163,EW_19_Kreise!$A$6:$CQ$406,Calc_Targetkreise!CG$5,FALSE)/1000</f>
        <v>72.189</v>
      </c>
      <c r="CH163" s="59">
        <f>VLOOKUP($D163,BW_17_Kreise!$B$7:$CC$410,Calc_Targetkreise!CH$5,FALSE)/1000</f>
        <v>72.69</v>
      </c>
      <c r="CI163" s="59">
        <f>VLOOKUP($D163,EW_Erg_09_14_Kreise!$A$10:$BK$412,Calc_Targetkreise!CI$5,FALSE)/1000</f>
        <v>73.408</v>
      </c>
      <c r="CJ163" s="59">
        <f>VLOOKUP($D163,EW_Erg_09_14_Kreise!$A$10:$BK$412,Calc_Targetkreise!CJ$5,FALSE)/1000</f>
        <v>74.318</v>
      </c>
      <c r="CK163" s="59">
        <f>VLOOKUP($D163,EW_Erg_09_14_Kreise!$A$10:$BK$412,Calc_Targetkreise!CK$5,FALSE)/1000</f>
        <v>44.709</v>
      </c>
      <c r="CL163" s="45"/>
      <c r="CM163" s="59">
        <f>VLOOKUP($D163,Struktur_daten_BW_2017!$B$7:$AH$452,Calc_Targetkreise!CM$5,FALSE)</f>
        <v>215.2</v>
      </c>
      <c r="CN163" s="66">
        <v>2.0</v>
      </c>
      <c r="CO163" s="67">
        <f t="shared" si="16"/>
        <v>0.009293680297</v>
      </c>
      <c r="CP163" s="62">
        <f>IF(CO163&lt;Master_sheet_Kriterien!$J$58,1,IF(CO163&lt;Master_sheet_Kriterien!$K$58,2,IF(CO163&lt;Master_sheet_Kriterien!$L$58,3,IF(CO163&lt;Master_sheet_Kriterien!$M$58,4,5))))</f>
        <v>1</v>
      </c>
      <c r="CQ163" s="66">
        <v>2.0</v>
      </c>
      <c r="CR163" s="67">
        <f t="shared" si="17"/>
        <v>0.009293680297</v>
      </c>
      <c r="CS163" s="62">
        <f>IF(CR163&lt;Master_sheet_Kriterien!$J$59,1,IF(CR163&lt;Master_sheet_Kriterien!$K$59,2,IF(CR163&lt;Master_sheet_Kriterien!$L$59,3,IF(CR163&lt;Master_sheet_Kriterien!$M$59,4,5))))</f>
        <v>1</v>
      </c>
      <c r="CT163" s="66">
        <v>0.0</v>
      </c>
      <c r="CU163" s="44"/>
      <c r="CV163" s="66">
        <v>1.0</v>
      </c>
      <c r="CW163" s="68"/>
      <c r="CY163" s="31">
        <f t="shared" si="18"/>
        <v>7232</v>
      </c>
      <c r="DB163" s="76" t="str">
        <f t="shared" si="19"/>
        <v>Eifelkreis Bitburg-Prüm</v>
      </c>
      <c r="DC163" s="58">
        <f t="shared" si="20"/>
        <v>367</v>
      </c>
      <c r="DD163" s="77">
        <f t="shared" si="21"/>
        <v>123</v>
      </c>
      <c r="DE163" s="72">
        <f t="shared" si="22"/>
        <v>0.003359210176</v>
      </c>
      <c r="DG163" s="76" t="str">
        <f t="shared" si="23"/>
        <v>Eifelkreis Bitburg-Prüm</v>
      </c>
      <c r="DH163" s="58" t="str">
        <f t="shared" si="24"/>
        <v>#REF!</v>
      </c>
      <c r="DI163" s="75">
        <f t="shared" si="25"/>
        <v>117.0929368</v>
      </c>
      <c r="DJ163" s="78">
        <f t="shared" si="26"/>
        <v>0.003359210176</v>
      </c>
      <c r="DK163" s="75"/>
      <c r="DL163" s="75"/>
      <c r="DM163" s="75"/>
      <c r="DN163" s="75"/>
      <c r="DO163" s="75"/>
      <c r="DP163" s="44"/>
    </row>
    <row r="164" ht="16.5" customHeight="1">
      <c r="A164" s="58">
        <f t="shared" si="5"/>
        <v>382</v>
      </c>
      <c r="B164" s="58">
        <f t="shared" si="6"/>
        <v>116</v>
      </c>
      <c r="C164" s="58" t="s">
        <v>308</v>
      </c>
      <c r="D164" s="58">
        <v>7233.0</v>
      </c>
      <c r="E164" s="58" t="s">
        <v>323</v>
      </c>
      <c r="F164" s="59">
        <f>VLOOKUP($D164,EW_19_Kreise!$A$6:$CQ$406,Calc_Targetkreise!F$5,FALSE)/1000</f>
        <v>30.086</v>
      </c>
      <c r="G164" s="59">
        <f>VLOOKUP($D164,BW_17_Kreise!$B$7:$CC$410,Calc_Targetkreise!G$5,FALSE)/1000</f>
        <v>37.008</v>
      </c>
      <c r="H164" s="59">
        <f>VLOOKUP($D164,EW_Erg_09_14_Kreise!$A$10:$BK$412,Calc_Targetkreise!H$5,FALSE)/1000</f>
        <v>28.553</v>
      </c>
      <c r="I164" s="60">
        <f t="shared" ref="I164:K164" si="670">F164/CG164</f>
        <v>0.6268439037</v>
      </c>
      <c r="J164" s="60">
        <f t="shared" si="670"/>
        <v>0.7687258527</v>
      </c>
      <c r="K164" s="60">
        <f t="shared" si="670"/>
        <v>0.5855103966</v>
      </c>
      <c r="L164" s="61">
        <f t="shared" ref="L164:M164" si="671">1-(T164+X164)</f>
        <v>0.3890846241</v>
      </c>
      <c r="M164" s="61">
        <f t="shared" si="671"/>
        <v>0.3342250324</v>
      </c>
      <c r="N164" s="62">
        <f>IF(L164&lt;Master_sheet_Kriterien!$J$46,1,IF(L164&lt;Master_sheet_Kriterien!$K$46,2,IF(L164&lt;Master_sheet_Kriterien!$L$46,3,IF(L164&lt;Master_sheet_Kriterien!$M$46,4,5))))</f>
        <v>2</v>
      </c>
      <c r="O164" s="62">
        <f>IF(M164&lt;Master_sheet_Kriterien!$J$46,1,IF(M164&lt;Master_sheet_Kriterien!$K$46,2,IF(M164&lt;Master_sheet_Kriterien!$L$46,3,IF(M164&lt;Master_sheet_Kriterien!$M$46,4,5))))</f>
        <v>1</v>
      </c>
      <c r="P164" s="61">
        <f t="shared" ref="P164:Q164" si="672">1-(T164+AM164)</f>
        <v>0.5116997939</v>
      </c>
      <c r="Q164" s="61">
        <f t="shared" si="672"/>
        <v>0.4593331172</v>
      </c>
      <c r="R164" s="62">
        <f>IF(P164&lt;Master_sheet_Kriterien!$J$46,1,IF(P164&lt;Master_sheet_Kriterien!$K$46,2,IF(P164&lt;Master_sheet_Kriterien!$L$46,3,IF(P164&lt;Master_sheet_Kriterien!$M$46,4,5))))</f>
        <v>4</v>
      </c>
      <c r="S164" s="62">
        <f>IF(Q164&lt;Master_sheet_Kriterien!$J$46,1,IF(Q164&lt;Master_sheet_Kriterien!$K$46,2,IF(Q164&lt;Master_sheet_Kriterien!$L$46,3,IF(Q164&lt;Master_sheet_Kriterien!$M$46,4,5))))</f>
        <v>3</v>
      </c>
      <c r="T164" s="61">
        <f>VLOOKUP($D164,EW_19_Kreise!$A$6:$CQ$406,Calc_Targetkreise!T$5,FALSE)/1000/F164</f>
        <v>0.4158412551</v>
      </c>
      <c r="U164" s="63">
        <f>VLOOKUP($D164,BW_17_Kreise!$B$7:$CC$410,Calc_Targetkreise!U$5,FALSE)/1000/$G164</f>
        <v>0.4584684393</v>
      </c>
      <c r="V164" s="61">
        <f>VLOOKUP(Calc_Targetkreise!$D164,EW_Erg_09_14_Kreise!$A$7:$BK$412,Calc_Targetkreise!V$5,FALSE)/1000/$H164</f>
        <v>0.4857633173</v>
      </c>
      <c r="W164" s="61">
        <f>VLOOKUP(Calc_Targetkreise!$D164,EW_Erg_09_14_Kreise!$A$7:$BK$412,Calc_Targetkreise!W$5,FALSE)/1000/CK164</f>
        <v>0.468016567</v>
      </c>
      <c r="X164" s="61">
        <f>VLOOKUP($D164,EW_19_Kreise!$A$6:$CQ$406,Calc_Targetkreise!X$5,FALSE)/1000/F164</f>
        <v>0.1950741209</v>
      </c>
      <c r="Y164" s="63">
        <f>VLOOKUP($D164,BW_17_Kreise!$B$7:$CC$410,Calc_Targetkreise!Y$5,FALSE)/1000/$G164</f>
        <v>0.2073065283</v>
      </c>
      <c r="Z164" s="61">
        <f>VLOOKUP(Calc_Targetkreise!$D164,EW_Erg_09_14_Kreise!$A$7:$BK$412,Calc_Targetkreise!Z$5,FALSE)/1000/$H164</f>
        <v>0.2571358526</v>
      </c>
      <c r="AA164" s="61">
        <f>VLOOKUP(Calc_Targetkreise!$D164,EW_Erg_09_14_Kreise!$A$7:$BK$412,Calc_Targetkreise!AA$5,FALSE)/1000/$H164</f>
        <v>0.2016950933</v>
      </c>
      <c r="AB164" s="61">
        <f>VLOOKUP($D164,EW_19_Kreise!$A$6:$CQ$406,Calc_Targetkreise!AB$5,FALSE)/1000/F164</f>
        <v>0.1295286844</v>
      </c>
      <c r="AC164" s="63">
        <f>VLOOKUP($D164,BW_17_Kreise!$B$7:$CC$410,Calc_Targetkreise!AC$5,FALSE)/1000/$G164</f>
        <v>0.05558257674</v>
      </c>
      <c r="AD164" s="61">
        <f>VLOOKUP(Calc_Targetkreise!$D164,EW_Erg_09_14_Kreise!$A$7:$BK$412,Calc_Targetkreise!AD$5,FALSE)/1000/$H164</f>
        <v>0.05484537527</v>
      </c>
      <c r="AE164" s="62">
        <f>IF(AC164&lt;Master_sheet_Kriterien!$J$54,1,IF(AC164&lt;Master_sheet_Kriterien!$K$54,2,IF(AC164&lt;Master_sheet_Kriterien!$L$54,3,IF(AC164&lt;Master_sheet_Kriterien!$M$54,4,5))))</f>
        <v>1</v>
      </c>
      <c r="AF164" s="61">
        <f>VLOOKUP(Calc_Targetkreise!$D164,EW_Erg_09_14_Kreise!$A$7:$BK$412,Calc_Targetkreise!AF$5,FALSE)/1000/$H164</f>
        <v>0.06829404966</v>
      </c>
      <c r="AG164" s="63">
        <f>VLOOKUP($D164,BW_17_Kreise!$B$7:$CC$410,Calc_Targetkreise!AG$5,FALSE)/1000/$G164</f>
        <v>0.1038153913</v>
      </c>
      <c r="AH164" s="61">
        <f>VLOOKUP(Calc_Targetkreise!$D164,EW_Erg_09_14_Kreise!$A$7:$BK$412,Calc_Targetkreise!AH$5,FALSE)/1000/$H164</f>
        <v>0.03614331244</v>
      </c>
      <c r="AI164" s="61">
        <f>VLOOKUP(Calc_Targetkreise!$D164,EW_Erg_09_14_Kreise!$A$7:$BK$412,Calc_Targetkreise!AI$5,FALSE)/1000/$H164</f>
        <v>0.1386544321</v>
      </c>
      <c r="AJ164" s="63">
        <f>VLOOKUP($D164,BW_17_Kreise!$B$7:$CC$410,Calc_Targetkreise!AJ$5,FALSE)/1000/$G164</f>
        <v>0.06295936014</v>
      </c>
      <c r="AK164" s="61">
        <f>VLOOKUP(Calc_Targetkreise!$D164,EW_Erg_09_14_Kreise!$A$7:$BK$412,Calc_Targetkreise!AK$5,FALSE)/1000/$H164</f>
        <v>0.03474240885</v>
      </c>
      <c r="AL164" s="61">
        <f>VLOOKUP(Calc_Targetkreise!$D164,EW_Erg_09_14_Kreise!$A$7:$BK$412,Calc_Targetkreise!AL$5,FALSE)/1000/$H164</f>
        <v>0.03074983364</v>
      </c>
      <c r="AM164" s="61">
        <f>VLOOKUP($D164,EW_19_Kreise!$A$6:$CQ$406,Calc_Targetkreise!AM$5,FALSE)/1000/F164</f>
        <v>0.07245895101</v>
      </c>
      <c r="AN164" s="63">
        <f>VLOOKUP($D164,BW_17_Kreise!$B$7:$CC$410,Calc_Targetkreise!AN$5,FALSE)/1000/$G164</f>
        <v>0.08219844358</v>
      </c>
      <c r="AO164" s="61">
        <f>VLOOKUP(Calc_Targetkreise!$D164,EW_Erg_09_14_Kreise!$A$7:$BK$412,Calc_Targetkreise!AO$5,FALSE)/1000/$H164</f>
        <v>0.0540748783</v>
      </c>
      <c r="AP164" s="61">
        <f>VLOOKUP(Calc_Targetkreise!$D164,EW_Erg_09_14_Kreise!$A$7:$BK$412,Calc_Targetkreise!AP$5,FALSE)/1000/$H164</f>
        <v>0.0003852484853</v>
      </c>
      <c r="AQ164" s="61">
        <f t="shared" ref="AQ164:AR164" si="673">1-U164-Y164-AC164-AG164-AJ164-AN164</f>
        <v>0.0296692607</v>
      </c>
      <c r="AR164" s="61">
        <f t="shared" si="673"/>
        <v>0.07729485518</v>
      </c>
      <c r="AS164" s="61">
        <f t="shared" si="11"/>
        <v>0.09220477581</v>
      </c>
      <c r="AT164" s="63">
        <f>VLOOKUP($D164,BW_17_Kreise!$B$7:$CC$410,Calc_Targetkreise!AT$5,FALSE)/1000/$G164</f>
        <v>0.003323605707</v>
      </c>
      <c r="AU164" s="61">
        <f>VLOOKUP(Calc_Targetkreise!$D164,EW_Erg_09_14_Kreise!$A$7:$BK$412,Calc_Targetkreise!AU$5,FALSE)/1000/$H164</f>
        <v>0.01001646062</v>
      </c>
      <c r="AV164" s="62">
        <f>IF(AU164&lt;Master_sheet_Kriterien!$J$44,1,IF(AU164&lt;Master_sheet_Kriterien!$K$44,2,IF(AU164&lt;Master_sheet_Kriterien!$L$44,3,IF(AU164&lt;Master_sheet_Kriterien!$M$44,4,5))))</f>
        <v>2</v>
      </c>
      <c r="AW164" s="61">
        <f>VLOOKUP(Calc_Targetkreise!$D164,EW_Erg_09_14_Kreise!$A$7:$BK$412,Calc_Targetkreise!AW$5,FALSE)/1000/$H164</f>
        <v>0.005638636921</v>
      </c>
      <c r="AX164" s="61">
        <f>VLOOKUP($D164,EW_19_Kreise!$A$6:$CQ$406,Calc_Targetkreise!AX$5,FALSE)/1000/F164</f>
        <v>0.003589709499</v>
      </c>
      <c r="AY164" s="62">
        <f>IF(AX164&lt;Master_sheet_Kriterien!$J$56,1,IF(AX164&lt;Master_sheet_Kriterien!$K$56,2,IF(AX164&lt;Master_sheet_Kriterien!$L$56,3,IF(AX164&lt;Master_sheet_Kriterien!$M$56,4,5))))</f>
        <v>2</v>
      </c>
      <c r="AZ164" s="64">
        <f>VLOOKUP($D164,EW_19_Kreise!$A$6:$CQ$406,Calc_Targetkreise!AZ$5,FALSE)</f>
        <v>108</v>
      </c>
      <c r="BA164" s="62">
        <f>IF(AZ164&lt;Master_sheet_Kriterien!$J$57,1,IF(AZ164&lt;Master_sheet_Kriterien!$K$57,2,IF(AZ164&lt;Master_sheet_Kriterien!$L$57,3,IF(AZ164&lt;Master_sheet_Kriterien!$M$56,4,5))))</f>
        <v>1</v>
      </c>
      <c r="BB164" s="59">
        <f>VLOOKUP($D164,Struktur_daten_BW_2017!$B$7:$AH$452,Calc_Targetkreise!BB$5,FALSE)</f>
        <v>69.4</v>
      </c>
      <c r="BC164" s="62">
        <f>IF(BB164&lt;Master_sheet_Kriterien!$J$8,1,IF(BB164&lt;Master_sheet_Kriterien!$K$8,2,IF(BB164&lt;Master_sheet_Kriterien!$L$8,3,IF(BB164&lt;Master_sheet_Kriterien!$M$8,4,5))))</f>
        <v>1</v>
      </c>
      <c r="BD164" s="65">
        <f t="shared" si="12"/>
        <v>17.0008</v>
      </c>
      <c r="BE164" s="62">
        <f>IF(BD164&lt;Master_sheet_Kriterien!$J$10,1,IF(BD164&lt;Master_sheet_Kriterien!$K$10,2,IF(BD164&lt;Master_sheet_Kriterien!$L$10,3,IF(BD164&lt;Master_sheet_Kriterien!$M$10,4,5))))</f>
        <v>1</v>
      </c>
      <c r="BF164" s="65">
        <f>VLOOKUP($D164,Struktur_daten_BW_2017!$B$7:$AH$452,Calc_Targetkreise!BF$5,FALSE)</f>
        <v>7.9</v>
      </c>
      <c r="BG164" s="62">
        <f>IF(BF164&lt;Master_sheet_Kriterien!$J$12,1,IF(BF164&lt;Master_sheet_Kriterien!$K$12,2,IF(BF164&lt;Master_sheet_Kriterien!$L$12,3,IF(BF164&lt;Master_sheet_Kriterien!$M$12,4,5))))</f>
        <v>3</v>
      </c>
      <c r="BH164" s="65">
        <f>VLOOKUP($D164,Struktur_daten_BW_2017!$B$7:$AH$452,Calc_Targetkreise!BH$5,FALSE)</f>
        <v>11.3</v>
      </c>
      <c r="BI164" s="62">
        <f>IF(BH164&lt;Master_sheet_Kriterien!$J$14,1,IF(BH164&lt;Master_sheet_Kriterien!$K$14,2,IF(BH164&lt;Master_sheet_Kriterien!$L$14,3,IF(BH164&lt;Master_sheet_Kriterien!$M$14,4,5))))</f>
        <v>2</v>
      </c>
      <c r="BJ164" s="65">
        <f>VLOOKUP($D164,Struktur_daten_BW_2017!$B$7:$AH$452,Calc_Targetkreise!BJ$5,FALSE)</f>
        <v>36.4</v>
      </c>
      <c r="BK164" s="62">
        <f>IF(BJ164&lt;Master_sheet_Kriterien!$J$16,1,IF(BJ164&lt;Master_sheet_Kriterien!$K$16,2,IF(BJ164&lt;Master_sheet_Kriterien!$L$16,3,IF(BJ164&lt;Master_sheet_Kriterien!$M$16,4,5))))</f>
        <v>4</v>
      </c>
      <c r="BL164" s="65">
        <f>VLOOKUP($D164,Struktur_daten_BW_2017!$B$7:$AH$452,Calc_Targetkreise!BL$5,FALSE)</f>
        <v>16.6</v>
      </c>
      <c r="BM164" s="62">
        <f>IF(BL164&lt;Master_sheet_Kriterien!$J$18,1,IF(BL164&lt;Master_sheet_Kriterien!$K$18,2,IF(BL164&lt;Master_sheet_Kriterien!$L$18,3,IF(BL164&lt;Master_sheet_Kriterien!$M$18,4,5))))</f>
        <v>3</v>
      </c>
      <c r="BN164" s="65">
        <f>VLOOKUP($D164,Struktur_daten_BW_2017!$B$7:$AH$452,Calc_Targetkreise!BN$5,FALSE)</f>
        <v>11.4</v>
      </c>
      <c r="BO164" s="62">
        <f>IF(BN164&lt;Master_sheet_Kriterien!$J$20,1,IF(BN164&lt;Master_sheet_Kriterien!$K$20,2,IF(BN164&lt;Master_sheet_Kriterien!$L$20,3,IF(BN164&lt;Master_sheet_Kriterien!$M$20,4,5))))</f>
        <v>4</v>
      </c>
      <c r="BP164" s="59">
        <f>VLOOKUP($D164,Struktur_daten_BW_2017!$B$7:$AH$452,Calc_Targetkreise!BP$5,FALSE)</f>
        <v>21839</v>
      </c>
      <c r="BQ164" s="62">
        <f>IF(BP164&lt;Master_sheet_Kriterien!$J$38,1,IF(BP164&lt;Master_sheet_Kriterien!$K$38,2,IF(BP164&lt;Master_sheet_Kriterien!$L$38,3,IF(BP164&lt;Master_sheet_Kriterien!$M$38,4,5))))</f>
        <v>4</v>
      </c>
      <c r="BR164" s="65">
        <f>VLOOKUP($D164,Struktur_daten_BW_2017!$B$7:$AH$452,Calc_Targetkreise!BR$5,FALSE)</f>
        <v>30.7</v>
      </c>
      <c r="BS164" s="62">
        <f>IF(BR164&lt;Master_sheet_Kriterien!$J$24,1,IF(BR164&lt;Master_sheet_Kriterien!$K$24,2,IF(BR164&lt;Master_sheet_Kriterien!$L$24,3,IF(BR164&lt;Master_sheet_Kriterien!$M$24,4,5))))</f>
        <v>2</v>
      </c>
      <c r="BT164" s="65">
        <f>VLOOKUP($D164,Struktur_daten_BW_2017!$B$7:$AH$452,Calc_Targetkreise!BT$5,FALSE)</f>
        <v>14.6</v>
      </c>
      <c r="BU164" s="62">
        <f>IF(BT164&lt;Master_sheet_Kriterien!$J$26,1,IF(BT164&lt;Master_sheet_Kriterien!$K$26,2,IF(BT164&lt;Master_sheet_Kriterien!$L$26,3,IF(BT164&lt;Master_sheet_Kriterien!$M$26,4,5))))</f>
        <v>4</v>
      </c>
      <c r="BV164" s="65">
        <f t="shared" si="13"/>
        <v>3.14192</v>
      </c>
      <c r="BW164" s="62">
        <f>IF(BV164&lt;Master_sheet_Kriterien!$J$28,1,IF(BV164&lt;Master_sheet_Kriterien!$K$28,2,IF(BV164&lt;Master_sheet_Kriterien!$L$28,3,IF(BV164&lt;Master_sheet_Kriterien!$M$28,4,5))))</f>
        <v>1</v>
      </c>
      <c r="BX164" s="65">
        <f>VLOOKUP($D164,Struktur_daten_BW_2017!$B$7:$AH$452,Calc_Targetkreise!BX$5,FALSE)</f>
        <v>17.80821918</v>
      </c>
      <c r="BY164" s="62">
        <f>IF(BX164&lt;Master_sheet_Kriterien!$J$30,1,IF(BX164&lt;Master_sheet_Kriterien!$K$30,2,IF(BX164&lt;Master_sheet_Kriterien!$L$30,3,IF(BX164&lt;Master_sheet_Kriterien!$M$30,4,5))))</f>
        <v>2</v>
      </c>
      <c r="BZ164" s="65"/>
      <c r="CA164" s="62">
        <f>IF(BZ164&lt;Master_sheet_Kriterien!$J$32,1,IF(BZ164&lt;Master_sheet_Kriterien!$K$32,2,IF(BZ164&lt;Master_sheet_Kriterien!$L$32,3,IF(BZ164&lt;Master_sheet_Kriterien!$M$32,4,5))))</f>
        <v>1</v>
      </c>
      <c r="CB164" s="65"/>
      <c r="CC164" s="62">
        <f>IF(CB164&lt;Master_sheet_Kriterien!$J$34,1,IF(CB164&lt;Master_sheet_Kriterien!$K$34,2,IF(CB164&lt;Master_sheet_Kriterien!$L$34,3,IF(CB164&lt;Master_sheet_Kriterien!$M$34,4,5))))</f>
        <v>1</v>
      </c>
      <c r="CD164" s="65">
        <f>100-VLOOKUP($D164,Struktur_daten_BW_2017!$B$7:$AH$452,Calc_Targetkreise!CD$5,FALSE)</f>
        <v>33.9</v>
      </c>
      <c r="CE164" s="62">
        <f>IF(CD164&lt;Master_sheet_Kriterien!$J$40,1,IF(CD164&lt;Master_sheet_Kriterien!$K$40,2,IF(CD164&lt;Master_sheet_Kriterien!$L$40,3,IF(CD164&lt;Master_sheet_Kriterien!$M$40,4,5))))</f>
        <v>1</v>
      </c>
      <c r="CF164" s="61"/>
      <c r="CG164" s="59">
        <f>VLOOKUP($D164,EW_19_Kreise!$A$6:$CQ$406,Calc_Targetkreise!CG$5,FALSE)/1000</f>
        <v>47.996</v>
      </c>
      <c r="CH164" s="59">
        <f>VLOOKUP($D164,BW_17_Kreise!$B$7:$CC$410,Calc_Targetkreise!CH$5,FALSE)/1000</f>
        <v>48.142</v>
      </c>
      <c r="CI164" s="59">
        <f>VLOOKUP($D164,EW_Erg_09_14_Kreise!$A$10:$BK$412,Calc_Targetkreise!CI$5,FALSE)/1000</f>
        <v>48.766</v>
      </c>
      <c r="CJ164" s="59">
        <f>VLOOKUP($D164,EW_Erg_09_14_Kreise!$A$10:$BK$412,Calc_Targetkreise!CJ$5,FALSE)/1000</f>
        <v>49.892</v>
      </c>
      <c r="CK164" s="59">
        <f>VLOOKUP($D164,EW_Erg_09_14_Kreise!$A$10:$BK$412,Calc_Targetkreise!CK$5,FALSE)/1000</f>
        <v>28.249</v>
      </c>
      <c r="CL164" s="45"/>
      <c r="CM164" s="59">
        <f>VLOOKUP($D164,Struktur_daten_BW_2017!$B$7:$AH$452,Calc_Targetkreise!CM$5,FALSE)</f>
        <v>215.2</v>
      </c>
      <c r="CN164" s="66">
        <v>1.0</v>
      </c>
      <c r="CO164" s="67">
        <f t="shared" si="16"/>
        <v>0.004646840149</v>
      </c>
      <c r="CP164" s="62">
        <f>IF(CO164&lt;Master_sheet_Kriterien!$J$58,1,IF(CO164&lt;Master_sheet_Kriterien!$K$58,2,IF(CO164&lt;Master_sheet_Kriterien!$L$58,3,IF(CO164&lt;Master_sheet_Kriterien!$M$58,4,5))))</f>
        <v>1</v>
      </c>
      <c r="CQ164" s="66">
        <v>1.0</v>
      </c>
      <c r="CR164" s="67">
        <f t="shared" si="17"/>
        <v>0.004646840149</v>
      </c>
      <c r="CS164" s="62">
        <f>IF(CR164&lt;Master_sheet_Kriterien!$J$59,1,IF(CR164&lt;Master_sheet_Kriterien!$K$59,2,IF(CR164&lt;Master_sheet_Kriterien!$L$59,3,IF(CR164&lt;Master_sheet_Kriterien!$M$59,4,5))))</f>
        <v>1</v>
      </c>
      <c r="CT164" s="66">
        <v>0.0</v>
      </c>
      <c r="CU164" s="44"/>
      <c r="CV164" s="66">
        <v>1.0</v>
      </c>
      <c r="CW164" s="68"/>
      <c r="CY164" s="31">
        <f t="shared" si="18"/>
        <v>7233</v>
      </c>
      <c r="DB164" s="76" t="str">
        <f t="shared" si="19"/>
        <v>Vulkaneifel</v>
      </c>
      <c r="DC164" s="58">
        <f t="shared" si="20"/>
        <v>382</v>
      </c>
      <c r="DD164" s="77">
        <f t="shared" si="21"/>
        <v>116</v>
      </c>
      <c r="DE164" s="72">
        <f t="shared" si="22"/>
        <v>0.003589709499</v>
      </c>
      <c r="DG164" s="76" t="str">
        <f t="shared" si="23"/>
        <v>Vulkaneifel</v>
      </c>
      <c r="DH164" s="58" t="str">
        <f t="shared" si="24"/>
        <v>#REF!</v>
      </c>
      <c r="DI164" s="75">
        <f t="shared" si="25"/>
        <v>110.0464684</v>
      </c>
      <c r="DJ164" s="78">
        <f t="shared" si="26"/>
        <v>0.003589709499</v>
      </c>
      <c r="DK164" s="75"/>
      <c r="DL164" s="75"/>
      <c r="DM164" s="75"/>
      <c r="DN164" s="75"/>
      <c r="DO164" s="75"/>
      <c r="DP164" s="44"/>
    </row>
    <row r="165" ht="16.5" customHeight="1">
      <c r="A165" s="58">
        <f t="shared" si="5"/>
        <v>242</v>
      </c>
      <c r="B165" s="58">
        <f t="shared" si="6"/>
        <v>146</v>
      </c>
      <c r="C165" s="58" t="s">
        <v>308</v>
      </c>
      <c r="D165" s="58">
        <v>7235.0</v>
      </c>
      <c r="E165" s="58" t="s">
        <v>324</v>
      </c>
      <c r="F165" s="59">
        <f>VLOOKUP($D165,EW_19_Kreise!$A$6:$CQ$406,Calc_Targetkreise!F$5,FALSE)/1000</f>
        <v>77.601</v>
      </c>
      <c r="G165" s="59">
        <f>VLOOKUP($D165,BW_17_Kreise!$B$7:$CC$410,Calc_Targetkreise!G$5,FALSE)/1000</f>
        <v>90.275</v>
      </c>
      <c r="H165" s="59">
        <f>VLOOKUP($D165,EW_Erg_09_14_Kreise!$A$10:$BK$412,Calc_Targetkreise!H$5,FALSE)/1000</f>
        <v>67.262</v>
      </c>
      <c r="I165" s="60">
        <f t="shared" ref="I165:K165" si="674">F165/CG165</f>
        <v>0.6888804062</v>
      </c>
      <c r="J165" s="60">
        <f t="shared" si="674"/>
        <v>0.8027013089</v>
      </c>
      <c r="K165" s="60">
        <f t="shared" si="674"/>
        <v>0.5970671259</v>
      </c>
      <c r="L165" s="61">
        <f t="shared" ref="L165:M165" si="675">1-(T165+X165)</f>
        <v>0.3933454466</v>
      </c>
      <c r="M165" s="61">
        <f t="shared" si="675"/>
        <v>0.3429963999</v>
      </c>
      <c r="N165" s="62">
        <f>IF(L165&lt;Master_sheet_Kriterien!$J$46,1,IF(L165&lt;Master_sheet_Kriterien!$K$46,2,IF(L165&lt;Master_sheet_Kriterien!$L$46,3,IF(L165&lt;Master_sheet_Kriterien!$M$46,4,5))))</f>
        <v>2</v>
      </c>
      <c r="O165" s="62">
        <f>IF(M165&lt;Master_sheet_Kriterien!$J$46,1,IF(M165&lt;Master_sheet_Kriterien!$K$46,2,IF(M165&lt;Master_sheet_Kriterien!$L$46,3,IF(M165&lt;Master_sheet_Kriterien!$M$46,4,5))))</f>
        <v>1</v>
      </c>
      <c r="P165" s="61">
        <f t="shared" ref="P165:Q165" si="676">1-(T165+AM165)</f>
        <v>0.5902243528</v>
      </c>
      <c r="Q165" s="61">
        <f t="shared" si="676"/>
        <v>0.5145278316</v>
      </c>
      <c r="R165" s="62">
        <f>IF(P165&lt;Master_sheet_Kriterien!$J$46,1,IF(P165&lt;Master_sheet_Kriterien!$K$46,2,IF(P165&lt;Master_sheet_Kriterien!$L$46,3,IF(P165&lt;Master_sheet_Kriterien!$M$46,4,5))))</f>
        <v>5</v>
      </c>
      <c r="S165" s="62">
        <f>IF(Q165&lt;Master_sheet_Kriterien!$J$46,1,IF(Q165&lt;Master_sheet_Kriterien!$K$46,2,IF(Q165&lt;Master_sheet_Kriterien!$L$46,3,IF(Q165&lt;Master_sheet_Kriterien!$M$46,4,5))))</f>
        <v>4</v>
      </c>
      <c r="T165" s="61">
        <f>VLOOKUP($D165,EW_19_Kreise!$A$6:$CQ$406,Calc_Targetkreise!T$5,FALSE)/1000/F165</f>
        <v>0.3406528266</v>
      </c>
      <c r="U165" s="63">
        <f>VLOOKUP($D165,BW_17_Kreise!$B$7:$CC$410,Calc_Targetkreise!U$5,FALSE)/1000/$G165</f>
        <v>0.4045859873</v>
      </c>
      <c r="V165" s="61">
        <f>VLOOKUP(Calc_Targetkreise!$D165,EW_Erg_09_14_Kreise!$A$7:$BK$412,Calc_Targetkreise!V$5,FALSE)/1000/$H165</f>
        <v>0.4470875085</v>
      </c>
      <c r="W165" s="61">
        <f>VLOOKUP(Calc_Targetkreise!$D165,EW_Erg_09_14_Kreise!$A$7:$BK$412,Calc_Targetkreise!W$5,FALSE)/1000/CK165</f>
        <v>0.4578206576</v>
      </c>
      <c r="X165" s="61">
        <f>VLOOKUP($D165,EW_19_Kreise!$A$6:$CQ$406,Calc_Targetkreise!X$5,FALSE)/1000/F165</f>
        <v>0.2660017268</v>
      </c>
      <c r="Y165" s="63">
        <f>VLOOKUP($D165,BW_17_Kreise!$B$7:$CC$410,Calc_Targetkreise!Y$5,FALSE)/1000/$G165</f>
        <v>0.2524176128</v>
      </c>
      <c r="Z165" s="61">
        <f>VLOOKUP(Calc_Targetkreise!$D165,EW_Erg_09_14_Kreise!$A$7:$BK$412,Calc_Targetkreise!Z$5,FALSE)/1000/$H165</f>
        <v>0.2771401386</v>
      </c>
      <c r="AA165" s="61">
        <f>VLOOKUP(Calc_Targetkreise!$D165,EW_Erg_09_14_Kreise!$A$7:$BK$412,Calc_Targetkreise!AA$5,FALSE)/1000/$H165</f>
        <v>0.2205703072</v>
      </c>
      <c r="AB165" s="61">
        <f>VLOOKUP($D165,EW_19_Kreise!$A$6:$CQ$406,Calc_Targetkreise!AB$5,FALSE)/1000/F165</f>
        <v>0.1481037615</v>
      </c>
      <c r="AC165" s="63">
        <f>VLOOKUP($D165,BW_17_Kreise!$B$7:$CC$410,Calc_Targetkreise!AC$5,FALSE)/1000/$G165</f>
        <v>0.06915535863</v>
      </c>
      <c r="AD165" s="61">
        <f>VLOOKUP(Calc_Targetkreise!$D165,EW_Erg_09_14_Kreise!$A$7:$BK$412,Calc_Targetkreise!AD$5,FALSE)/1000/$H165</f>
        <v>0.0752430793</v>
      </c>
      <c r="AE165" s="62">
        <f>IF(AC165&lt;Master_sheet_Kriterien!$J$54,1,IF(AC165&lt;Master_sheet_Kriterien!$K$54,2,IF(AC165&lt;Master_sheet_Kriterien!$L$54,3,IF(AC165&lt;Master_sheet_Kriterien!$M$54,4,5))))</f>
        <v>2</v>
      </c>
      <c r="AF165" s="61">
        <f>VLOOKUP(Calc_Targetkreise!$D165,EW_Erg_09_14_Kreise!$A$7:$BK$412,Calc_Targetkreise!AF$5,FALSE)/1000/$H165</f>
        <v>0.092831019</v>
      </c>
      <c r="AG165" s="63">
        <f>VLOOKUP($D165,BW_17_Kreise!$B$7:$CC$410,Calc_Targetkreise!AG$5,FALSE)/1000/$G165</f>
        <v>0.09073386873</v>
      </c>
      <c r="AH165" s="61">
        <f>VLOOKUP(Calc_Targetkreise!$D165,EW_Erg_09_14_Kreise!$A$7:$BK$412,Calc_Targetkreise!AH$5,FALSE)/1000/$H165</f>
        <v>0.02747465136</v>
      </c>
      <c r="AI165" s="61">
        <f>VLOOKUP(Calc_Targetkreise!$D165,EW_Erg_09_14_Kreise!$A$7:$BK$412,Calc_Targetkreise!AI$5,FALSE)/1000/$H165</f>
        <v>0.09632481936</v>
      </c>
      <c r="AJ165" s="63">
        <f>VLOOKUP($D165,BW_17_Kreise!$B$7:$CC$410,Calc_Targetkreise!AJ$5,FALSE)/1000/$G165</f>
        <v>0.0712821933</v>
      </c>
      <c r="AK165" s="61">
        <f>VLOOKUP(Calc_Targetkreise!$D165,EW_Erg_09_14_Kreise!$A$7:$BK$412,Calc_Targetkreise!AK$5,FALSE)/1000/$H165</f>
        <v>0.03028455889</v>
      </c>
      <c r="AL165" s="61">
        <f>VLOOKUP(Calc_Targetkreise!$D165,EW_Erg_09_14_Kreise!$A$7:$BK$412,Calc_Targetkreise!AL$5,FALSE)/1000/$H165</f>
        <v>0.03260384764</v>
      </c>
      <c r="AM165" s="61">
        <f>VLOOKUP($D165,EW_19_Kreise!$A$6:$CQ$406,Calc_Targetkreise!AM$5,FALSE)/1000/F165</f>
        <v>0.06912282058</v>
      </c>
      <c r="AN165" s="63">
        <f>VLOOKUP($D165,BW_17_Kreise!$B$7:$CC$410,Calc_Targetkreise!AN$5,FALSE)/1000/$G165</f>
        <v>0.08088618111</v>
      </c>
      <c r="AO165" s="61">
        <f>VLOOKUP(Calc_Targetkreise!$D165,EW_Erg_09_14_Kreise!$A$7:$BK$412,Calc_Targetkreise!AO$5,FALSE)/1000/$H165</f>
        <v>0.05570753174</v>
      </c>
      <c r="AP165" s="61">
        <f>VLOOKUP(Calc_Targetkreise!$D165,EW_Erg_09_14_Kreise!$A$7:$BK$412,Calc_Targetkreise!AP$5,FALSE)/1000/$H165</f>
        <v>0.0002824774761</v>
      </c>
      <c r="AQ165" s="61">
        <f t="shared" ref="AQ165:AR165" si="677">1-U165-Y165-AC165-AG165-AJ165-AN165</f>
        <v>0.03093879812</v>
      </c>
      <c r="AR165" s="61">
        <f t="shared" si="677"/>
        <v>0.08706253159</v>
      </c>
      <c r="AS165" s="61">
        <f t="shared" si="11"/>
        <v>0.09956687171</v>
      </c>
      <c r="AT165" s="63">
        <f>VLOOKUP($D165,BW_17_Kreise!$B$7:$CC$410,Calc_Targetkreise!AT$5,FALSE)/1000/$G165</f>
        <v>0.003555801717</v>
      </c>
      <c r="AU165" s="61">
        <f>VLOOKUP(Calc_Targetkreise!$D165,EW_Erg_09_14_Kreise!$A$7:$BK$412,Calc_Targetkreise!AU$5,FALSE)/1000/$H165</f>
        <v>0.01259254854</v>
      </c>
      <c r="AV165" s="62">
        <f>IF(AU165&lt;Master_sheet_Kriterien!$J$44,1,IF(AU165&lt;Master_sheet_Kriterien!$K$44,2,IF(AU165&lt;Master_sheet_Kriterien!$L$44,3,IF(AU165&lt;Master_sheet_Kriterien!$M$44,4,5))))</f>
        <v>3</v>
      </c>
      <c r="AW165" s="61">
        <f>VLOOKUP(Calc_Targetkreise!$D165,EW_Erg_09_14_Kreise!$A$7:$BK$412,Calc_Targetkreise!AW$5,FALSE)/1000/$H165</f>
        <v>0.007032202432</v>
      </c>
      <c r="AX165" s="61">
        <f>VLOOKUP($D165,EW_19_Kreise!$A$6:$CQ$406,Calc_Targetkreise!AX$5,FALSE)/1000/F165</f>
        <v>0.003247380833</v>
      </c>
      <c r="AY165" s="62">
        <f>IF(AX165&lt;Master_sheet_Kriterien!$J$56,1,IF(AX165&lt;Master_sheet_Kriterien!$K$56,2,IF(AX165&lt;Master_sheet_Kriterien!$L$56,3,IF(AX165&lt;Master_sheet_Kriterien!$M$56,4,5))))</f>
        <v>2</v>
      </c>
      <c r="AZ165" s="64">
        <f>VLOOKUP($D165,EW_19_Kreise!$A$6:$CQ$406,Calc_Targetkreise!AZ$5,FALSE)</f>
        <v>252</v>
      </c>
      <c r="BA165" s="62">
        <f>IF(AZ165&lt;Master_sheet_Kriterien!$J$57,1,IF(AZ165&lt;Master_sheet_Kriterien!$K$57,2,IF(AZ165&lt;Master_sheet_Kriterien!$L$57,3,IF(AZ165&lt;Master_sheet_Kriterien!$M$56,4,5))))</f>
        <v>2</v>
      </c>
      <c r="BB165" s="59">
        <f>VLOOKUP($D165,Struktur_daten_BW_2017!$B$7:$AH$452,Calc_Targetkreise!BB$5,FALSE)</f>
        <v>215.7</v>
      </c>
      <c r="BC165" s="62">
        <f>IF(BB165&lt;Master_sheet_Kriterien!$J$8,1,IF(BB165&lt;Master_sheet_Kriterien!$K$8,2,IF(BB165&lt;Master_sheet_Kriterien!$L$8,3,IF(BB165&lt;Master_sheet_Kriterien!$M$8,4,5))))</f>
        <v>2</v>
      </c>
      <c r="BD165" s="65">
        <f t="shared" si="12"/>
        <v>26.29</v>
      </c>
      <c r="BE165" s="62">
        <f>IF(BD165&lt;Master_sheet_Kriterien!$J$10,1,IF(BD165&lt;Master_sheet_Kriterien!$K$10,2,IF(BD165&lt;Master_sheet_Kriterien!$L$10,3,IF(BD165&lt;Master_sheet_Kriterien!$M$10,4,5))))</f>
        <v>4</v>
      </c>
      <c r="BF165" s="65">
        <f>VLOOKUP($D165,Struktur_daten_BW_2017!$B$7:$AH$452,Calc_Targetkreise!BF$5,FALSE)</f>
        <v>10</v>
      </c>
      <c r="BG165" s="62">
        <f>IF(BF165&lt;Master_sheet_Kriterien!$J$12,1,IF(BF165&lt;Master_sheet_Kriterien!$K$12,2,IF(BF165&lt;Master_sheet_Kriterien!$L$12,3,IF(BF165&lt;Master_sheet_Kriterien!$M$12,4,5))))</f>
        <v>5</v>
      </c>
      <c r="BH165" s="65">
        <f>VLOOKUP($D165,Struktur_daten_BW_2017!$B$7:$AH$452,Calc_Targetkreise!BH$5,FALSE)</f>
        <v>14.4</v>
      </c>
      <c r="BI165" s="62">
        <f>IF(BH165&lt;Master_sheet_Kriterien!$J$14,1,IF(BH165&lt;Master_sheet_Kriterien!$K$14,2,IF(BH165&lt;Master_sheet_Kriterien!$L$14,3,IF(BH165&lt;Master_sheet_Kriterien!$M$14,4,5))))</f>
        <v>5</v>
      </c>
      <c r="BJ165" s="65">
        <f>VLOOKUP($D165,Struktur_daten_BW_2017!$B$7:$AH$452,Calc_Targetkreise!BJ$5,FALSE)</f>
        <v>34.9</v>
      </c>
      <c r="BK165" s="62">
        <f>IF(BJ165&lt;Master_sheet_Kriterien!$J$16,1,IF(BJ165&lt;Master_sheet_Kriterien!$K$16,2,IF(BJ165&lt;Master_sheet_Kriterien!$L$16,3,IF(BJ165&lt;Master_sheet_Kriterien!$M$16,4,5))))</f>
        <v>2</v>
      </c>
      <c r="BL165" s="65">
        <f>VLOOKUP($D165,Struktur_daten_BW_2017!$B$7:$AH$452,Calc_Targetkreise!BL$5,FALSE)</f>
        <v>14.6</v>
      </c>
      <c r="BM165" s="62">
        <f>IF(BL165&lt;Master_sheet_Kriterien!$J$18,1,IF(BL165&lt;Master_sheet_Kriterien!$K$18,2,IF(BL165&lt;Master_sheet_Kriterien!$L$18,3,IF(BL165&lt;Master_sheet_Kriterien!$M$18,4,5))))</f>
        <v>1</v>
      </c>
      <c r="BN165" s="65">
        <f>VLOOKUP($D165,Struktur_daten_BW_2017!$B$7:$AH$452,Calc_Targetkreise!BN$5,FALSE)</f>
        <v>9.9</v>
      </c>
      <c r="BO165" s="62">
        <f>IF(BN165&lt;Master_sheet_Kriterien!$J$20,1,IF(BN165&lt;Master_sheet_Kriterien!$K$20,2,IF(BN165&lt;Master_sheet_Kriterien!$L$20,3,IF(BN165&lt;Master_sheet_Kriterien!$M$20,4,5))))</f>
        <v>2</v>
      </c>
      <c r="BP165" s="59">
        <f>VLOOKUP($D165,Struktur_daten_BW_2017!$B$7:$AH$452,Calc_Targetkreise!BP$5,FALSE)</f>
        <v>21106</v>
      </c>
      <c r="BQ165" s="62">
        <f>IF(BP165&lt;Master_sheet_Kriterien!$J$38,1,IF(BP165&lt;Master_sheet_Kriterien!$K$38,2,IF(BP165&lt;Master_sheet_Kriterien!$L$38,3,IF(BP165&lt;Master_sheet_Kriterien!$M$38,4,5))))</f>
        <v>3</v>
      </c>
      <c r="BR165" s="65">
        <f>VLOOKUP($D165,Struktur_daten_BW_2017!$B$7:$AH$452,Calc_Targetkreise!BR$5,FALSE)</f>
        <v>34.8</v>
      </c>
      <c r="BS165" s="62">
        <f>IF(BR165&lt;Master_sheet_Kriterien!$J$24,1,IF(BR165&lt;Master_sheet_Kriterien!$K$24,2,IF(BR165&lt;Master_sheet_Kriterien!$L$24,3,IF(BR165&lt;Master_sheet_Kriterien!$M$24,4,5))))</f>
        <v>3</v>
      </c>
      <c r="BT165" s="65">
        <f>VLOOKUP($D165,Struktur_daten_BW_2017!$B$7:$AH$452,Calc_Targetkreise!BT$5,FALSE)</f>
        <v>13.1</v>
      </c>
      <c r="BU165" s="62">
        <f>IF(BT165&lt;Master_sheet_Kriterien!$J$26,1,IF(BT165&lt;Master_sheet_Kriterien!$K$26,2,IF(BT165&lt;Master_sheet_Kriterien!$L$26,3,IF(BT165&lt;Master_sheet_Kriterien!$M$26,4,5))))</f>
        <v>3</v>
      </c>
      <c r="BV165" s="65">
        <f t="shared" si="13"/>
        <v>3.44399</v>
      </c>
      <c r="BW165" s="62">
        <f>IF(BV165&lt;Master_sheet_Kriterien!$J$28,1,IF(BV165&lt;Master_sheet_Kriterien!$K$28,2,IF(BV165&lt;Master_sheet_Kriterien!$L$28,3,IF(BV165&lt;Master_sheet_Kriterien!$M$28,4,5))))</f>
        <v>2</v>
      </c>
      <c r="BX165" s="65">
        <f>VLOOKUP($D165,Struktur_daten_BW_2017!$B$7:$AH$452,Calc_Targetkreise!BX$5,FALSE)</f>
        <v>30.53435115</v>
      </c>
      <c r="BY165" s="62">
        <f>IF(BX165&lt;Master_sheet_Kriterien!$J$30,1,IF(BX165&lt;Master_sheet_Kriterien!$K$30,2,IF(BX165&lt;Master_sheet_Kriterien!$L$30,3,IF(BX165&lt;Master_sheet_Kriterien!$M$30,4,5))))</f>
        <v>5</v>
      </c>
      <c r="BZ165" s="65"/>
      <c r="CA165" s="62">
        <f>IF(BZ165&lt;Master_sheet_Kriterien!$J$32,1,IF(BZ165&lt;Master_sheet_Kriterien!$K$32,2,IF(BZ165&lt;Master_sheet_Kriterien!$L$32,3,IF(BZ165&lt;Master_sheet_Kriterien!$M$32,4,5))))</f>
        <v>1</v>
      </c>
      <c r="CB165" s="65"/>
      <c r="CC165" s="62">
        <f>IF(CB165&lt;Master_sheet_Kriterien!$J$34,1,IF(CB165&lt;Master_sheet_Kriterien!$K$34,2,IF(CB165&lt;Master_sheet_Kriterien!$L$34,3,IF(CB165&lt;Master_sheet_Kriterien!$M$34,4,5))))</f>
        <v>1</v>
      </c>
      <c r="CD165" s="65">
        <f>100-VLOOKUP($D165,Struktur_daten_BW_2017!$B$7:$AH$452,Calc_Targetkreise!CD$5,FALSE)</f>
        <v>47.6</v>
      </c>
      <c r="CE165" s="62">
        <f>IF(CD165&lt;Master_sheet_Kriterien!$J$40,1,IF(CD165&lt;Master_sheet_Kriterien!$K$40,2,IF(CD165&lt;Master_sheet_Kriterien!$L$40,3,IF(CD165&lt;Master_sheet_Kriterien!$M$40,4,5))))</f>
        <v>3</v>
      </c>
      <c r="CF165" s="61"/>
      <c r="CG165" s="59">
        <f>VLOOKUP($D165,EW_19_Kreise!$A$6:$CQ$406,Calc_Targetkreise!CG$5,FALSE)/1000</f>
        <v>112.648</v>
      </c>
      <c r="CH165" s="59">
        <f>VLOOKUP($D165,BW_17_Kreise!$B$7:$CC$410,Calc_Targetkreise!CH$5,FALSE)/1000</f>
        <v>112.464</v>
      </c>
      <c r="CI165" s="59">
        <f>VLOOKUP($D165,EW_Erg_09_14_Kreise!$A$10:$BK$412,Calc_Targetkreise!CI$5,FALSE)/1000</f>
        <v>112.654</v>
      </c>
      <c r="CJ165" s="59">
        <f>VLOOKUP($D165,EW_Erg_09_14_Kreise!$A$10:$BK$412,Calc_Targetkreise!CJ$5,FALSE)/1000</f>
        <v>111.779</v>
      </c>
      <c r="CK165" s="59">
        <f>VLOOKUP($D165,EW_Erg_09_14_Kreise!$A$10:$BK$412,Calc_Targetkreise!CK$5,FALSE)/1000</f>
        <v>65.506</v>
      </c>
      <c r="CL165" s="45"/>
      <c r="CM165" s="59">
        <f>VLOOKUP($D165,Struktur_daten_BW_2017!$B$7:$AH$452,Calc_Targetkreise!CM$5,FALSE)</f>
        <v>262.9</v>
      </c>
      <c r="CN165" s="66">
        <v>11.0</v>
      </c>
      <c r="CO165" s="67">
        <f t="shared" si="16"/>
        <v>0.04184100418</v>
      </c>
      <c r="CP165" s="62">
        <f>IF(CO165&lt;Master_sheet_Kriterien!$J$58,1,IF(CO165&lt;Master_sheet_Kriterien!$K$58,2,IF(CO165&lt;Master_sheet_Kriterien!$L$58,3,IF(CO165&lt;Master_sheet_Kriterien!$M$58,4,5))))</f>
        <v>1</v>
      </c>
      <c r="CQ165" s="66">
        <v>9.0</v>
      </c>
      <c r="CR165" s="67">
        <f t="shared" si="17"/>
        <v>0.03423354888</v>
      </c>
      <c r="CS165" s="62">
        <f>IF(CR165&lt;Master_sheet_Kriterien!$J$59,1,IF(CR165&lt;Master_sheet_Kriterien!$K$59,2,IF(CR165&lt;Master_sheet_Kriterien!$L$59,3,IF(CR165&lt;Master_sheet_Kriterien!$M$59,4,5))))</f>
        <v>1</v>
      </c>
      <c r="CT165" s="66">
        <v>2.0</v>
      </c>
      <c r="CU165" s="44"/>
      <c r="CV165" s="66">
        <v>1.0</v>
      </c>
      <c r="CW165" s="68"/>
      <c r="CY165" s="31">
        <f t="shared" si="18"/>
        <v>7235</v>
      </c>
      <c r="DB165" s="76" t="str">
        <f t="shared" si="19"/>
        <v>Trier-Saarburg</v>
      </c>
      <c r="DC165" s="58">
        <f t="shared" si="20"/>
        <v>242</v>
      </c>
      <c r="DD165" s="77">
        <f t="shared" si="21"/>
        <v>146</v>
      </c>
      <c r="DE165" s="72">
        <f t="shared" si="22"/>
        <v>0.003247380833</v>
      </c>
      <c r="DG165" s="76" t="str">
        <f t="shared" si="23"/>
        <v>Trier-Saarburg</v>
      </c>
      <c r="DH165" s="58" t="str">
        <f t="shared" si="24"/>
        <v>#REF!</v>
      </c>
      <c r="DI165" s="75">
        <f t="shared" si="25"/>
        <v>140.41841</v>
      </c>
      <c r="DJ165" s="78">
        <f t="shared" si="26"/>
        <v>0.003247380833</v>
      </c>
      <c r="DK165" s="75"/>
      <c r="DL165" s="75"/>
      <c r="DM165" s="75"/>
      <c r="DN165" s="75"/>
      <c r="DO165" s="75"/>
      <c r="DP165" s="44"/>
    </row>
    <row r="166" ht="16.5" customHeight="1">
      <c r="A166" s="58">
        <f t="shared" si="5"/>
        <v>202</v>
      </c>
      <c r="B166" s="58">
        <f t="shared" si="6"/>
        <v>153</v>
      </c>
      <c r="C166" s="58" t="s">
        <v>308</v>
      </c>
      <c r="D166" s="58">
        <v>7311.0</v>
      </c>
      <c r="E166" s="58" t="s">
        <v>325</v>
      </c>
      <c r="F166" s="59">
        <f>VLOOKUP($D166,EW_19_Kreise!$A$6:$CQ$406,Calc_Targetkreise!F$5,FALSE)/1000</f>
        <v>18.695</v>
      </c>
      <c r="G166" s="59">
        <f>VLOOKUP($D166,BW_17_Kreise!$B$7:$CC$410,Calc_Targetkreise!G$5,FALSE)/1000</f>
        <v>24.474</v>
      </c>
      <c r="H166" s="59">
        <f>VLOOKUP($D166,EW_Erg_09_14_Kreise!$A$10:$BK$412,Calc_Targetkreise!H$5,FALSE)/1000</f>
        <v>16.169</v>
      </c>
      <c r="I166" s="60">
        <f t="shared" ref="I166:K166" si="678">F166/CG166</f>
        <v>0.5606033345</v>
      </c>
      <c r="J166" s="60">
        <f t="shared" si="678"/>
        <v>0.7253059894</v>
      </c>
      <c r="K166" s="60">
        <f t="shared" si="678"/>
        <v>0.47257051</v>
      </c>
      <c r="L166" s="61">
        <f t="shared" ref="L166:M166" si="679">1-(T166+X166)</f>
        <v>0.4841936347</v>
      </c>
      <c r="M166" s="61">
        <f t="shared" si="679"/>
        <v>0.4456974749</v>
      </c>
      <c r="N166" s="62">
        <f>IF(L166&lt;Master_sheet_Kriterien!$J$46,1,IF(L166&lt;Master_sheet_Kriterien!$K$46,2,IF(L166&lt;Master_sheet_Kriterien!$L$46,3,IF(L166&lt;Master_sheet_Kriterien!$M$46,4,5))))</f>
        <v>4</v>
      </c>
      <c r="O166" s="62">
        <f>IF(M166&lt;Master_sheet_Kriterien!$J$46,1,IF(M166&lt;Master_sheet_Kriterien!$K$46,2,IF(M166&lt;Master_sheet_Kriterien!$L$46,3,IF(M166&lt;Master_sheet_Kriterien!$M$46,4,5))))</f>
        <v>3</v>
      </c>
      <c r="P166" s="61">
        <f t="shared" ref="P166:Q166" si="680">1-(T166+AM166)</f>
        <v>0.5443166622</v>
      </c>
      <c r="Q166" s="61">
        <f t="shared" si="680"/>
        <v>0.5100923429</v>
      </c>
      <c r="R166" s="62">
        <f>IF(P166&lt;Master_sheet_Kriterien!$J$46,1,IF(P166&lt;Master_sheet_Kriterien!$K$46,2,IF(P166&lt;Master_sheet_Kriterien!$L$46,3,IF(P166&lt;Master_sheet_Kriterien!$M$46,4,5))))</f>
        <v>5</v>
      </c>
      <c r="S166" s="62">
        <f>IF(Q166&lt;Master_sheet_Kriterien!$J$46,1,IF(Q166&lt;Master_sheet_Kriterien!$K$46,2,IF(Q166&lt;Master_sheet_Kriterien!$L$46,3,IF(Q166&lt;Master_sheet_Kriterien!$M$46,4,5))))</f>
        <v>4</v>
      </c>
      <c r="T166" s="61">
        <f>VLOOKUP($D166,EW_19_Kreise!$A$6:$CQ$406,Calc_Targetkreise!T$5,FALSE)/1000/F166</f>
        <v>0.3202460551</v>
      </c>
      <c r="U166" s="63">
        <f>VLOOKUP($D166,BW_17_Kreise!$B$7:$CC$410,Calc_Targetkreise!U$5,FALSE)/1000/$G166</f>
        <v>0.3247936586</v>
      </c>
      <c r="V166" s="61">
        <f>VLOOKUP(Calc_Targetkreise!$D166,EW_Erg_09_14_Kreise!$A$7:$BK$412,Calc_Targetkreise!V$5,FALSE)/1000/$H166</f>
        <v>0.3986641103</v>
      </c>
      <c r="W166" s="61">
        <f>VLOOKUP(Calc_Targetkreise!$D166,EW_Erg_09_14_Kreise!$A$7:$BK$412,Calc_Targetkreise!W$5,FALSE)/1000/CK166</f>
        <v>0.4419805009</v>
      </c>
      <c r="X166" s="61">
        <f>VLOOKUP($D166,EW_19_Kreise!$A$6:$CQ$406,Calc_Targetkreise!X$5,FALSE)/1000/F166</f>
        <v>0.1955603102</v>
      </c>
      <c r="Y166" s="63">
        <f>VLOOKUP($D166,BW_17_Kreise!$B$7:$CC$410,Calc_Targetkreise!Y$5,FALSE)/1000/$G166</f>
        <v>0.2295088666</v>
      </c>
      <c r="Z166" s="61">
        <f>VLOOKUP(Calc_Targetkreise!$D166,EW_Erg_09_14_Kreise!$A$7:$BK$412,Calc_Targetkreise!Z$5,FALSE)/1000/$H166</f>
        <v>0.2940194199</v>
      </c>
      <c r="AA166" s="61">
        <f>VLOOKUP(Calc_Targetkreise!$D166,EW_Erg_09_14_Kreise!$A$7:$BK$412,Calc_Targetkreise!AA$5,FALSE)/1000/$H166</f>
        <v>0.2487476034</v>
      </c>
      <c r="AB166" s="61">
        <f>VLOOKUP($D166,EW_19_Kreise!$A$6:$CQ$406,Calc_Targetkreise!AB$5,FALSE)/1000/F166</f>
        <v>0.1530890612</v>
      </c>
      <c r="AC166" s="63">
        <f>VLOOKUP($D166,BW_17_Kreise!$B$7:$CC$410,Calc_Targetkreise!AC$5,FALSE)/1000/$G166</f>
        <v>0.06778622211</v>
      </c>
      <c r="AD166" s="61">
        <f>VLOOKUP(Calc_Targetkreise!$D166,EW_Erg_09_14_Kreise!$A$7:$BK$412,Calc_Targetkreise!AD$5,FALSE)/1000/$H166</f>
        <v>0.06815511163</v>
      </c>
      <c r="AE166" s="62">
        <f>IF(AC166&lt;Master_sheet_Kriterien!$J$54,1,IF(AC166&lt;Master_sheet_Kriterien!$K$54,2,IF(AC166&lt;Master_sheet_Kriterien!$L$54,3,IF(AC166&lt;Master_sheet_Kriterien!$M$54,4,5))))</f>
        <v>2</v>
      </c>
      <c r="AF166" s="61">
        <f>VLOOKUP(Calc_Targetkreise!$D166,EW_Erg_09_14_Kreise!$A$7:$BK$412,Calc_Targetkreise!AF$5,FALSE)/1000/$H166</f>
        <v>0.08114292782</v>
      </c>
      <c r="AG166" s="63">
        <f>VLOOKUP($D166,BW_17_Kreise!$B$7:$CC$410,Calc_Targetkreise!AG$5,FALSE)/1000/$G166</f>
        <v>0.09912560268</v>
      </c>
      <c r="AH166" s="61">
        <f>VLOOKUP(Calc_Targetkreise!$D166,EW_Erg_09_14_Kreise!$A$7:$BK$412,Calc_Targetkreise!AH$5,FALSE)/1000/$H166</f>
        <v>0.03209846002</v>
      </c>
      <c r="AI166" s="61">
        <f>VLOOKUP(Calc_Targetkreise!$D166,EW_Erg_09_14_Kreise!$A$7:$BK$412,Calc_Targetkreise!AI$5,FALSE)/1000/$H166</f>
        <v>0.08664728802</v>
      </c>
      <c r="AJ166" s="63">
        <f>VLOOKUP($D166,BW_17_Kreise!$B$7:$CC$410,Calc_Targetkreise!AJ$5,FALSE)/1000/$G166</f>
        <v>0.07567214186</v>
      </c>
      <c r="AK166" s="61">
        <f>VLOOKUP(Calc_Targetkreise!$D166,EW_Erg_09_14_Kreise!$A$7:$BK$412,Calc_Targetkreise!AK$5,FALSE)/1000/$H166</f>
        <v>0.04595213062</v>
      </c>
      <c r="AL166" s="61">
        <f>VLOOKUP(Calc_Targetkreise!$D166,EW_Erg_09_14_Kreise!$A$7:$BK$412,Calc_Targetkreise!AL$5,FALSE)/1000/$H166</f>
        <v>0.03147999258</v>
      </c>
      <c r="AM166" s="61">
        <f>VLOOKUP($D166,EW_19_Kreise!$A$6:$CQ$406,Calc_Targetkreise!AM$5,FALSE)/1000/F166</f>
        <v>0.1354372827</v>
      </c>
      <c r="AN166" s="63">
        <f>VLOOKUP($D166,BW_17_Kreise!$B$7:$CC$410,Calc_Targetkreise!AN$5,FALSE)/1000/$G166</f>
        <v>0.1651139985</v>
      </c>
      <c r="AO166" s="61">
        <f>VLOOKUP(Calc_Targetkreise!$D166,EW_Erg_09_14_Kreise!$A$7:$BK$412,Calc_Targetkreise!AO$5,FALSE)/1000/$H166</f>
        <v>0.08176139526</v>
      </c>
      <c r="AP166" s="61">
        <f>VLOOKUP(Calc_Targetkreise!$D166,EW_Erg_09_14_Kreise!$A$7:$BK$412,Calc_Targetkreise!AP$5,FALSE)/1000/$H166</f>
        <v>0.0001855402313</v>
      </c>
      <c r="AQ166" s="61">
        <f t="shared" ref="AQ166:AR166" si="681">1-U166-Y166-AC166-AG166-AJ166-AN166</f>
        <v>0.03799950968</v>
      </c>
      <c r="AR166" s="61">
        <f t="shared" si="681"/>
        <v>0.07934937226</v>
      </c>
      <c r="AS166" s="61">
        <f t="shared" si="11"/>
        <v>0.109816147</v>
      </c>
      <c r="AT166" s="63">
        <f>VLOOKUP($D166,BW_17_Kreise!$B$7:$CC$410,Calc_Targetkreise!AT$5,FALSE)/1000/$G166</f>
        <v>0.004412846286</v>
      </c>
      <c r="AU166" s="61">
        <f>VLOOKUP(Calc_Targetkreise!$D166,EW_Erg_09_14_Kreise!$A$7:$BK$412,Calc_Targetkreise!AU$5,FALSE)/1000/$H166</f>
        <v>0.009833632259</v>
      </c>
      <c r="AV166" s="62">
        <f>IF(AU166&lt;Master_sheet_Kriterien!$J$44,1,IF(AU166&lt;Master_sheet_Kriterien!$K$44,2,IF(AU166&lt;Master_sheet_Kriterien!$L$44,3,IF(AU166&lt;Master_sheet_Kriterien!$M$44,4,5))))</f>
        <v>2</v>
      </c>
      <c r="AW166" s="61">
        <f>VLOOKUP(Calc_Targetkreise!$D166,EW_Erg_09_14_Kreise!$A$7:$BK$412,Calc_Targetkreise!AW$5,FALSE)/1000/$H166</f>
        <v>0.00525697322</v>
      </c>
      <c r="AX166" s="61">
        <f>VLOOKUP($D166,EW_19_Kreise!$A$6:$CQ$406,Calc_Targetkreise!AX$5,FALSE)/1000/F166</f>
        <v>0.004707140947</v>
      </c>
      <c r="AY166" s="62">
        <f>IF(AX166&lt;Master_sheet_Kriterien!$J$56,1,IF(AX166&lt;Master_sheet_Kriterien!$K$56,2,IF(AX166&lt;Master_sheet_Kriterien!$L$56,3,IF(AX166&lt;Master_sheet_Kriterien!$M$56,4,5))))</f>
        <v>3</v>
      </c>
      <c r="AZ166" s="64">
        <f>VLOOKUP($D166,EW_19_Kreise!$A$6:$CQ$406,Calc_Targetkreise!AZ$5,FALSE)</f>
        <v>88</v>
      </c>
      <c r="BA166" s="62">
        <f>IF(AZ166&lt;Master_sheet_Kriterien!$J$57,1,IF(AZ166&lt;Master_sheet_Kriterien!$K$57,2,IF(AZ166&lt;Master_sheet_Kriterien!$L$57,3,IF(AZ166&lt;Master_sheet_Kriterien!$M$56,4,5))))</f>
        <v>1</v>
      </c>
      <c r="BB166" s="59">
        <f>VLOOKUP($D166,Struktur_daten_BW_2017!$B$7:$AH$452,Calc_Targetkreise!BB$5,FALSE)</f>
        <v>1083.9</v>
      </c>
      <c r="BC166" s="62">
        <f>IF(BB166&lt;Master_sheet_Kriterien!$J$8,1,IF(BB166&lt;Master_sheet_Kriterien!$K$8,2,IF(BB166&lt;Master_sheet_Kriterien!$L$8,3,IF(BB166&lt;Master_sheet_Kriterien!$M$8,4,5))))</f>
        <v>4</v>
      </c>
      <c r="BD166" s="65">
        <f t="shared" si="12"/>
        <v>24.8534</v>
      </c>
      <c r="BE166" s="62">
        <f>IF(BD166&lt;Master_sheet_Kriterien!$J$10,1,IF(BD166&lt;Master_sheet_Kriterien!$K$10,2,IF(BD166&lt;Master_sheet_Kriterien!$L$10,3,IF(BD166&lt;Master_sheet_Kriterien!$M$10,4,5))))</f>
        <v>3</v>
      </c>
      <c r="BF166" s="65">
        <f>VLOOKUP($D166,Struktur_daten_BW_2017!$B$7:$AH$452,Calc_Targetkreise!BF$5,FALSE)</f>
        <v>7.9</v>
      </c>
      <c r="BG166" s="62">
        <f>IF(BF166&lt;Master_sheet_Kriterien!$J$12,1,IF(BF166&lt;Master_sheet_Kriterien!$K$12,2,IF(BF166&lt;Master_sheet_Kriterien!$L$12,3,IF(BF166&lt;Master_sheet_Kriterien!$M$12,4,5))))</f>
        <v>3</v>
      </c>
      <c r="BH166" s="65">
        <f>VLOOKUP($D166,Struktur_daten_BW_2017!$B$7:$AH$452,Calc_Targetkreise!BH$5,FALSE)</f>
        <v>12.1</v>
      </c>
      <c r="BI166" s="62">
        <f>IF(BH166&lt;Master_sheet_Kriterien!$J$14,1,IF(BH166&lt;Master_sheet_Kriterien!$K$14,2,IF(BH166&lt;Master_sheet_Kriterien!$L$14,3,IF(BH166&lt;Master_sheet_Kriterien!$M$14,4,5))))</f>
        <v>4</v>
      </c>
      <c r="BJ166" s="65">
        <f>VLOOKUP($D166,Struktur_daten_BW_2017!$B$7:$AH$452,Calc_Targetkreise!BJ$5,FALSE)</f>
        <v>35.3</v>
      </c>
      <c r="BK166" s="62">
        <f>IF(BJ166&lt;Master_sheet_Kriterien!$J$16,1,IF(BJ166&lt;Master_sheet_Kriterien!$K$16,2,IF(BJ166&lt;Master_sheet_Kriterien!$L$16,3,IF(BJ166&lt;Master_sheet_Kriterien!$M$16,4,5))))</f>
        <v>2</v>
      </c>
      <c r="BL166" s="65">
        <f>VLOOKUP($D166,Struktur_daten_BW_2017!$B$7:$AH$452,Calc_Targetkreise!BL$5,FALSE)</f>
        <v>17.4</v>
      </c>
      <c r="BM166" s="62">
        <f>IF(BL166&lt;Master_sheet_Kriterien!$J$18,1,IF(BL166&lt;Master_sheet_Kriterien!$K$18,2,IF(BL166&lt;Master_sheet_Kriterien!$L$18,3,IF(BL166&lt;Master_sheet_Kriterien!$M$18,4,5))))</f>
        <v>4</v>
      </c>
      <c r="BN166" s="65">
        <f>VLOOKUP($D166,Struktur_daten_BW_2017!$B$7:$AH$452,Calc_Targetkreise!BN$5,FALSE)</f>
        <v>11.5</v>
      </c>
      <c r="BO166" s="62">
        <f>IF(BN166&lt;Master_sheet_Kriterien!$J$20,1,IF(BN166&lt;Master_sheet_Kriterien!$K$20,2,IF(BN166&lt;Master_sheet_Kriterien!$L$20,3,IF(BN166&lt;Master_sheet_Kriterien!$M$20,4,5))))</f>
        <v>4</v>
      </c>
      <c r="BP166" s="59">
        <f>VLOOKUP($D166,Struktur_daten_BW_2017!$B$7:$AH$452,Calc_Targetkreise!BP$5,FALSE)</f>
        <v>20614</v>
      </c>
      <c r="BQ166" s="62">
        <f>IF(BP166&lt;Master_sheet_Kriterien!$J$38,1,IF(BP166&lt;Master_sheet_Kriterien!$K$38,2,IF(BP166&lt;Master_sheet_Kriterien!$L$38,3,IF(BP166&lt;Master_sheet_Kriterien!$M$38,4,5))))</f>
        <v>3</v>
      </c>
      <c r="BR166" s="65">
        <f>VLOOKUP($D166,Struktur_daten_BW_2017!$B$7:$AH$452,Calc_Targetkreise!BR$5,FALSE)</f>
        <v>31.6</v>
      </c>
      <c r="BS166" s="62">
        <f>IF(BR166&lt;Master_sheet_Kriterien!$J$24,1,IF(BR166&lt;Master_sheet_Kriterien!$K$24,2,IF(BR166&lt;Master_sheet_Kriterien!$L$24,3,IF(BR166&lt;Master_sheet_Kriterien!$M$24,4,5))))</f>
        <v>2</v>
      </c>
      <c r="BT166" s="65">
        <f>VLOOKUP($D166,Struktur_daten_BW_2017!$B$7:$AH$452,Calc_Targetkreise!BT$5,FALSE)</f>
        <v>12.7</v>
      </c>
      <c r="BU166" s="62">
        <f>IF(BT166&lt;Master_sheet_Kriterien!$J$26,1,IF(BT166&lt;Master_sheet_Kriterien!$K$26,2,IF(BT166&lt;Master_sheet_Kriterien!$L$26,3,IF(BT166&lt;Master_sheet_Kriterien!$M$26,4,5))))</f>
        <v>2</v>
      </c>
      <c r="BV166" s="65">
        <f t="shared" si="13"/>
        <v>3.99542</v>
      </c>
      <c r="BW166" s="62">
        <f>IF(BV166&lt;Master_sheet_Kriterien!$J$28,1,IF(BV166&lt;Master_sheet_Kriterien!$K$28,2,IF(BV166&lt;Master_sheet_Kriterien!$L$28,3,IF(BV166&lt;Master_sheet_Kriterien!$M$28,4,5))))</f>
        <v>3</v>
      </c>
      <c r="BX166" s="65">
        <f>VLOOKUP($D166,Struktur_daten_BW_2017!$B$7:$AH$452,Calc_Targetkreise!BX$5,FALSE)</f>
        <v>20.47244094</v>
      </c>
      <c r="BY166" s="62">
        <f>IF(BX166&lt;Master_sheet_Kriterien!$J$30,1,IF(BX166&lt;Master_sheet_Kriterien!$K$30,2,IF(BX166&lt;Master_sheet_Kriterien!$L$30,3,IF(BX166&lt;Master_sheet_Kriterien!$M$30,4,5))))</f>
        <v>3</v>
      </c>
      <c r="BZ166" s="65"/>
      <c r="CA166" s="62">
        <f>IF(BZ166&lt;Master_sheet_Kriterien!$J$32,1,IF(BZ166&lt;Master_sheet_Kriterien!$K$32,2,IF(BZ166&lt;Master_sheet_Kriterien!$L$32,3,IF(BZ166&lt;Master_sheet_Kriterien!$M$32,4,5))))</f>
        <v>1</v>
      </c>
      <c r="CB166" s="65"/>
      <c r="CC166" s="62">
        <f>IF(CB166&lt;Master_sheet_Kriterien!$J$34,1,IF(CB166&lt;Master_sheet_Kriterien!$K$34,2,IF(CB166&lt;Master_sheet_Kriterien!$L$34,3,IF(CB166&lt;Master_sheet_Kriterien!$M$34,4,5))))</f>
        <v>1</v>
      </c>
      <c r="CD166" s="65">
        <f>100-VLOOKUP($D166,Struktur_daten_BW_2017!$B$7:$AH$452,Calc_Targetkreise!CD$5,FALSE)</f>
        <v>51.6</v>
      </c>
      <c r="CE166" s="62">
        <f>IF(CD166&lt;Master_sheet_Kriterien!$J$40,1,IF(CD166&lt;Master_sheet_Kriterien!$K$40,2,IF(CD166&lt;Master_sheet_Kriterien!$L$40,3,IF(CD166&lt;Master_sheet_Kriterien!$M$40,4,5))))</f>
        <v>3</v>
      </c>
      <c r="CF166" s="61"/>
      <c r="CG166" s="59">
        <f>VLOOKUP($D166,EW_19_Kreise!$A$6:$CQ$406,Calc_Targetkreise!CG$5,FALSE)/1000</f>
        <v>33.348</v>
      </c>
      <c r="CH166" s="59">
        <f>VLOOKUP($D166,BW_17_Kreise!$B$7:$CC$410,Calc_Targetkreise!CH$5,FALSE)/1000</f>
        <v>33.743</v>
      </c>
      <c r="CI166" s="59">
        <f>VLOOKUP($D166,EW_Erg_09_14_Kreise!$A$10:$BK$412,Calc_Targetkreise!CI$5,FALSE)/1000</f>
        <v>34.215</v>
      </c>
      <c r="CJ166" s="59">
        <f>VLOOKUP($D166,EW_Erg_09_14_Kreise!$A$10:$BK$412,Calc_Targetkreise!CJ$5,FALSE)/1000</f>
        <v>34.298</v>
      </c>
      <c r="CK166" s="59">
        <f>VLOOKUP($D166,EW_Erg_09_14_Kreise!$A$10:$BK$412,Calc_Targetkreise!CK$5,FALSE)/1000</f>
        <v>15.693</v>
      </c>
      <c r="CL166" s="45"/>
      <c r="CM166" s="59">
        <f>VLOOKUP($D166,Struktur_daten_BW_2017!$B$7:$AH$452,Calc_Targetkreise!CM$5,FALSE)</f>
        <v>314.6</v>
      </c>
      <c r="CN166" s="66">
        <v>0.0</v>
      </c>
      <c r="CO166" s="67">
        <f t="shared" si="16"/>
        <v>0</v>
      </c>
      <c r="CP166" s="62">
        <f>IF(CO166&lt;Master_sheet_Kriterien!$J$58,1,IF(CO166&lt;Master_sheet_Kriterien!$K$58,2,IF(CO166&lt;Master_sheet_Kriterien!$L$58,3,IF(CO166&lt;Master_sheet_Kriterien!$M$58,4,5))))</f>
        <v>1</v>
      </c>
      <c r="CQ166" s="66">
        <v>0.0</v>
      </c>
      <c r="CR166" s="67">
        <f t="shared" si="17"/>
        <v>0</v>
      </c>
      <c r="CS166" s="62">
        <f>IF(CR166&lt;Master_sheet_Kriterien!$J$59,1,IF(CR166&lt;Master_sheet_Kriterien!$K$59,2,IF(CR166&lt;Master_sheet_Kriterien!$L$59,3,IF(CR166&lt;Master_sheet_Kriterien!$M$59,4,5))))</f>
        <v>1</v>
      </c>
      <c r="CT166" s="66">
        <v>0.0</v>
      </c>
      <c r="CU166" s="44"/>
      <c r="CV166" s="66">
        <v>1.0</v>
      </c>
      <c r="CW166" s="68"/>
      <c r="CY166" s="31">
        <f t="shared" si="18"/>
        <v>7311</v>
      </c>
      <c r="DB166" s="76" t="str">
        <f t="shared" si="19"/>
        <v>Frankenthal (Pfalz), kreisfreie Stadt</v>
      </c>
      <c r="DC166" s="58">
        <f t="shared" si="20"/>
        <v>202</v>
      </c>
      <c r="DD166" s="77">
        <f t="shared" si="21"/>
        <v>153</v>
      </c>
      <c r="DE166" s="72">
        <f t="shared" si="22"/>
        <v>0.004707140947</v>
      </c>
      <c r="DG166" s="76" t="str">
        <f t="shared" si="23"/>
        <v>Frankenthal (Pfalz), kreisfreie Stadt</v>
      </c>
      <c r="DH166" s="58" t="str">
        <f t="shared" si="24"/>
        <v>#REF!</v>
      </c>
      <c r="DI166" s="75">
        <f t="shared" si="25"/>
        <v>147</v>
      </c>
      <c r="DJ166" s="78">
        <f t="shared" si="26"/>
        <v>0.004707140947</v>
      </c>
      <c r="DK166" s="75"/>
      <c r="DL166" s="75"/>
      <c r="DM166" s="75"/>
      <c r="DN166" s="75"/>
      <c r="DO166" s="75"/>
      <c r="DP166" s="44"/>
    </row>
    <row r="167" ht="16.5" customHeight="1">
      <c r="A167" s="58">
        <f t="shared" si="5"/>
        <v>81</v>
      </c>
      <c r="B167" s="58">
        <f t="shared" si="6"/>
        <v>185</v>
      </c>
      <c r="C167" s="58" t="s">
        <v>308</v>
      </c>
      <c r="D167" s="58">
        <v>7312.0</v>
      </c>
      <c r="E167" s="58" t="s">
        <v>326</v>
      </c>
      <c r="F167" s="59">
        <f>VLOOKUP($D167,EW_19_Kreise!$A$6:$CQ$406,Calc_Targetkreise!F$5,FALSE)/1000</f>
        <v>38.431</v>
      </c>
      <c r="G167" s="59">
        <f>VLOOKUP($D167,BW_17_Kreise!$B$7:$CC$410,Calc_Targetkreise!G$5,FALSE)/1000</f>
        <v>50.729</v>
      </c>
      <c r="H167" s="59">
        <f>VLOOKUP($D167,EW_Erg_09_14_Kreise!$A$10:$BK$412,Calc_Targetkreise!H$5,FALSE)/1000</f>
        <v>31.664</v>
      </c>
      <c r="I167" s="60">
        <f t="shared" ref="I167:K167" si="682">F167/CG167</f>
        <v>0.5385132768</v>
      </c>
      <c r="J167" s="60">
        <f t="shared" si="682"/>
        <v>0.7030656651</v>
      </c>
      <c r="K167" s="60">
        <f t="shared" si="682"/>
        <v>0.4297852702</v>
      </c>
      <c r="L167" s="61">
        <f t="shared" ref="L167:M167" si="683">1-(T167+X167)</f>
        <v>0.561031459</v>
      </c>
      <c r="M167" s="61">
        <f t="shared" si="683"/>
        <v>0.4683514361</v>
      </c>
      <c r="N167" s="62">
        <f>IF(L167&lt;Master_sheet_Kriterien!$J$46,1,IF(L167&lt;Master_sheet_Kriterien!$K$46,2,IF(L167&lt;Master_sheet_Kriterien!$L$46,3,IF(L167&lt;Master_sheet_Kriterien!$M$46,4,5))))</f>
        <v>5</v>
      </c>
      <c r="O167" s="62">
        <f>IF(M167&lt;Master_sheet_Kriterien!$J$46,1,IF(M167&lt;Master_sheet_Kriterien!$K$46,2,IF(M167&lt;Master_sheet_Kriterien!$L$46,3,IF(M167&lt;Master_sheet_Kriterien!$M$46,4,5))))</f>
        <v>3</v>
      </c>
      <c r="P167" s="61">
        <f t="shared" ref="P167:Q167" si="684">1-(T167+AM167)</f>
        <v>0.6555905389</v>
      </c>
      <c r="Q167" s="61">
        <f t="shared" si="684"/>
        <v>0.5820339451</v>
      </c>
      <c r="R167" s="62">
        <f>IF(P167&lt;Master_sheet_Kriterien!$J$46,1,IF(P167&lt;Master_sheet_Kriterien!$K$46,2,IF(P167&lt;Master_sheet_Kriterien!$L$46,3,IF(P167&lt;Master_sheet_Kriterien!$M$46,4,5))))</f>
        <v>5</v>
      </c>
      <c r="S167" s="62">
        <f>IF(Q167&lt;Master_sheet_Kriterien!$J$46,1,IF(Q167&lt;Master_sheet_Kriterien!$K$46,2,IF(Q167&lt;Master_sheet_Kriterien!$L$46,3,IF(Q167&lt;Master_sheet_Kriterien!$M$46,4,5))))</f>
        <v>5</v>
      </c>
      <c r="T167" s="61">
        <f>VLOOKUP($D167,EW_19_Kreise!$A$6:$CQ$406,Calc_Targetkreise!T$5,FALSE)/1000/F167</f>
        <v>0.2241419687</v>
      </c>
      <c r="U167" s="63">
        <f>VLOOKUP($D167,BW_17_Kreise!$B$7:$CC$410,Calc_Targetkreise!U$5,FALSE)/1000/$G167</f>
        <v>0.2812198151</v>
      </c>
      <c r="V167" s="61">
        <f>VLOOKUP(Calc_Targetkreise!$D167,EW_Erg_09_14_Kreise!$A$7:$BK$412,Calc_Targetkreise!V$5,FALSE)/1000/$H167</f>
        <v>0.2925088428</v>
      </c>
      <c r="W167" s="61">
        <f>VLOOKUP(Calc_Targetkreise!$D167,EW_Erg_09_14_Kreise!$A$7:$BK$412,Calc_Targetkreise!W$5,FALSE)/1000/CK167</f>
        <v>0.3319427062</v>
      </c>
      <c r="X167" s="61">
        <f>VLOOKUP($D167,EW_19_Kreise!$A$6:$CQ$406,Calc_Targetkreise!X$5,FALSE)/1000/F167</f>
        <v>0.2148265723</v>
      </c>
      <c r="Y167" s="63">
        <f>VLOOKUP($D167,BW_17_Kreise!$B$7:$CC$410,Calc_Targetkreise!Y$5,FALSE)/1000/$G167</f>
        <v>0.2504287488</v>
      </c>
      <c r="Z167" s="61">
        <f>VLOOKUP(Calc_Targetkreise!$D167,EW_Erg_09_14_Kreise!$A$7:$BK$412,Calc_Targetkreise!Z$5,FALSE)/1000/$H167</f>
        <v>0.3286382011</v>
      </c>
      <c r="AA167" s="61">
        <f>VLOOKUP(Calc_Targetkreise!$D167,EW_Erg_09_14_Kreise!$A$7:$BK$412,Calc_Targetkreise!AA$5,FALSE)/1000/$H167</f>
        <v>0.2672435574</v>
      </c>
      <c r="AB167" s="61">
        <f>VLOOKUP($D167,EW_19_Kreise!$A$6:$CQ$406,Calc_Targetkreise!AB$5,FALSE)/1000/F167</f>
        <v>0.1968983373</v>
      </c>
      <c r="AC167" s="63">
        <f>VLOOKUP($D167,BW_17_Kreise!$B$7:$CC$410,Calc_Targetkreise!AC$5,FALSE)/1000/$G167</f>
        <v>0.08736620079</v>
      </c>
      <c r="AD167" s="61">
        <f>VLOOKUP(Calc_Targetkreise!$D167,EW_Erg_09_14_Kreise!$A$7:$BK$412,Calc_Targetkreise!AD$5,FALSE)/1000/$H167</f>
        <v>0.1028612936</v>
      </c>
      <c r="AE167" s="62">
        <f>IF(AC167&lt;Master_sheet_Kriterien!$J$54,1,IF(AC167&lt;Master_sheet_Kriterien!$K$54,2,IF(AC167&lt;Master_sheet_Kriterien!$L$54,3,IF(AC167&lt;Master_sheet_Kriterien!$M$54,4,5))))</f>
        <v>3</v>
      </c>
      <c r="AF167" s="61">
        <f>VLOOKUP(Calc_Targetkreise!$D167,EW_Erg_09_14_Kreise!$A$7:$BK$412,Calc_Targetkreise!AF$5,FALSE)/1000/$H167</f>
        <v>0.09872410308</v>
      </c>
      <c r="AG167" s="63">
        <f>VLOOKUP($D167,BW_17_Kreise!$B$7:$CC$410,Calc_Targetkreise!AG$5,FALSE)/1000/$G167</f>
        <v>0.103431962</v>
      </c>
      <c r="AH167" s="61">
        <f>VLOOKUP(Calc_Targetkreise!$D167,EW_Erg_09_14_Kreise!$A$7:$BK$412,Calc_Targetkreise!AH$5,FALSE)/1000/$H167</f>
        <v>0.04108767054</v>
      </c>
      <c r="AI167" s="61">
        <f>VLOOKUP(Calc_Targetkreise!$D167,EW_Erg_09_14_Kreise!$A$7:$BK$412,Calc_Targetkreise!AI$5,FALSE)/1000/$H167</f>
        <v>0.0905444669</v>
      </c>
      <c r="AJ167" s="63">
        <f>VLOOKUP($D167,BW_17_Kreise!$B$7:$CC$410,Calc_Targetkreise!AJ$5,FALSE)/1000/$G167</f>
        <v>0.09450215853</v>
      </c>
      <c r="AK167" s="61">
        <f>VLOOKUP(Calc_Targetkreise!$D167,EW_Erg_09_14_Kreise!$A$7:$BK$412,Calc_Targetkreise!AK$5,FALSE)/1000/$H167</f>
        <v>0.06278423446</v>
      </c>
      <c r="AL167" s="61">
        <f>VLOOKUP(Calc_Targetkreise!$D167,EW_Erg_09_14_Kreise!$A$7:$BK$412,Calc_Targetkreise!AL$5,FALSE)/1000/$H167</f>
        <v>0.05015159171</v>
      </c>
      <c r="AM167" s="61">
        <f>VLOOKUP($D167,EW_19_Kreise!$A$6:$CQ$406,Calc_Targetkreise!AM$5,FALSE)/1000/F167</f>
        <v>0.1202674924</v>
      </c>
      <c r="AN167" s="63">
        <f>VLOOKUP($D167,BW_17_Kreise!$B$7:$CC$410,Calc_Targetkreise!AN$5,FALSE)/1000/$G167</f>
        <v>0.1367462398</v>
      </c>
      <c r="AO167" s="61">
        <f>VLOOKUP(Calc_Targetkreise!$D167,EW_Erg_09_14_Kreise!$A$7:$BK$412,Calc_Targetkreise!AO$5,FALSE)/1000/$H167</f>
        <v>0.06594239515</v>
      </c>
      <c r="AP167" s="61">
        <f>VLOOKUP(Calc_Targetkreise!$D167,EW_Erg_09_14_Kreise!$A$7:$BK$412,Calc_Targetkreise!AP$5,FALSE)/1000/$H167</f>
        <v>0.0002842344618</v>
      </c>
      <c r="AQ167" s="61">
        <f t="shared" ref="AQ167:AR167" si="685">1-U167-Y167-AC167-AG167-AJ167-AN167</f>
        <v>0.04630487492</v>
      </c>
      <c r="AR167" s="61">
        <f t="shared" si="685"/>
        <v>0.1061773623</v>
      </c>
      <c r="AS167" s="61">
        <f t="shared" si="11"/>
        <v>0.1611093403</v>
      </c>
      <c r="AT167" s="63">
        <f>VLOOKUP($D167,BW_17_Kreise!$B$7:$CC$410,Calc_Targetkreise!AT$5,FALSE)/1000/$G167</f>
        <v>0.005598375683</v>
      </c>
      <c r="AU167" s="61">
        <f>VLOOKUP(Calc_Targetkreise!$D167,EW_Erg_09_14_Kreise!$A$7:$BK$412,Calc_Targetkreise!AU$5,FALSE)/1000/$H167</f>
        <v>0.02352829712</v>
      </c>
      <c r="AV167" s="62">
        <f>IF(AU167&lt;Master_sheet_Kriterien!$J$44,1,IF(AU167&lt;Master_sheet_Kriterien!$K$44,2,IF(AU167&lt;Master_sheet_Kriterien!$L$44,3,IF(AU167&lt;Master_sheet_Kriterien!$M$44,4,5))))</f>
        <v>5</v>
      </c>
      <c r="AW167" s="61">
        <f>VLOOKUP(Calc_Targetkreise!$D167,EW_Erg_09_14_Kreise!$A$7:$BK$412,Calc_Targetkreise!AW$5,FALSE)/1000/$H167</f>
        <v>0.01219050025</v>
      </c>
      <c r="AX167" s="61">
        <f>VLOOKUP($D167,EW_19_Kreise!$A$6:$CQ$406,Calc_Targetkreise!AX$5,FALSE)/1000/F167</f>
        <v>0.008690900575</v>
      </c>
      <c r="AY167" s="62">
        <f>IF(AX167&lt;Master_sheet_Kriterien!$J$56,1,IF(AX167&lt;Master_sheet_Kriterien!$K$56,2,IF(AX167&lt;Master_sheet_Kriterien!$L$56,3,IF(AX167&lt;Master_sheet_Kriterien!$M$56,4,5))))</f>
        <v>4</v>
      </c>
      <c r="AZ167" s="64">
        <f>VLOOKUP($D167,EW_19_Kreise!$A$6:$CQ$406,Calc_Targetkreise!AZ$5,FALSE)</f>
        <v>334</v>
      </c>
      <c r="BA167" s="62">
        <f>IF(AZ167&lt;Master_sheet_Kriterien!$J$57,1,IF(AZ167&lt;Master_sheet_Kriterien!$K$57,2,IF(AZ167&lt;Master_sheet_Kriterien!$L$57,3,IF(AZ167&lt;Master_sheet_Kriterien!$M$56,4,5))))</f>
        <v>3</v>
      </c>
      <c r="BB167" s="59">
        <f>VLOOKUP($D167,Struktur_daten_BW_2017!$B$7:$AH$452,Calc_Targetkreise!BB$5,FALSE)</f>
        <v>715.1</v>
      </c>
      <c r="BC167" s="62">
        <f>IF(BB167&lt;Master_sheet_Kriterien!$J$8,1,IF(BB167&lt;Master_sheet_Kriterien!$K$8,2,IF(BB167&lt;Master_sheet_Kriterien!$L$8,3,IF(BB167&lt;Master_sheet_Kriterien!$M$8,4,5))))</f>
        <v>4</v>
      </c>
      <c r="BD167" s="65">
        <f t="shared" si="12"/>
        <v>33.5384</v>
      </c>
      <c r="BE167" s="62">
        <f>IF(BD167&lt;Master_sheet_Kriterien!$J$10,1,IF(BD167&lt;Master_sheet_Kriterien!$K$10,2,IF(BD167&lt;Master_sheet_Kriterien!$L$10,3,IF(BD167&lt;Master_sheet_Kriterien!$M$10,4,5))))</f>
        <v>5</v>
      </c>
      <c r="BF167" s="65">
        <f>VLOOKUP($D167,Struktur_daten_BW_2017!$B$7:$AH$452,Calc_Targetkreise!BF$5,FALSE)</f>
        <v>11.3</v>
      </c>
      <c r="BG167" s="62">
        <f>IF(BF167&lt;Master_sheet_Kriterien!$J$12,1,IF(BF167&lt;Master_sheet_Kriterien!$K$12,2,IF(BF167&lt;Master_sheet_Kriterien!$L$12,3,IF(BF167&lt;Master_sheet_Kriterien!$M$12,4,5))))</f>
        <v>5</v>
      </c>
      <c r="BH167" s="65">
        <f>VLOOKUP($D167,Struktur_daten_BW_2017!$B$7:$AH$452,Calc_Targetkreise!BH$5,FALSE)</f>
        <v>14.4</v>
      </c>
      <c r="BI167" s="62">
        <f>IF(BH167&lt;Master_sheet_Kriterien!$J$14,1,IF(BH167&lt;Master_sheet_Kriterien!$K$14,2,IF(BH167&lt;Master_sheet_Kriterien!$L$14,3,IF(BH167&lt;Master_sheet_Kriterien!$M$14,4,5))))</f>
        <v>5</v>
      </c>
      <c r="BJ167" s="65">
        <f>VLOOKUP($D167,Struktur_daten_BW_2017!$B$7:$AH$452,Calc_Targetkreise!BJ$5,FALSE)</f>
        <v>34.6</v>
      </c>
      <c r="BK167" s="62">
        <f>IF(BJ167&lt;Master_sheet_Kriterien!$J$16,1,IF(BJ167&lt;Master_sheet_Kriterien!$K$16,2,IF(BJ167&lt;Master_sheet_Kriterien!$L$16,3,IF(BJ167&lt;Master_sheet_Kriterien!$M$16,4,5))))</f>
        <v>1</v>
      </c>
      <c r="BL167" s="65">
        <f>VLOOKUP($D167,Struktur_daten_BW_2017!$B$7:$AH$452,Calc_Targetkreise!BL$5,FALSE)</f>
        <v>15.9</v>
      </c>
      <c r="BM167" s="62">
        <f>IF(BL167&lt;Master_sheet_Kriterien!$J$18,1,IF(BL167&lt;Master_sheet_Kriterien!$K$18,2,IF(BL167&lt;Master_sheet_Kriterien!$L$18,3,IF(BL167&lt;Master_sheet_Kriterien!$M$18,4,5))))</f>
        <v>3</v>
      </c>
      <c r="BN167" s="65">
        <f>VLOOKUP($D167,Struktur_daten_BW_2017!$B$7:$AH$452,Calc_Targetkreise!BN$5,FALSE)</f>
        <v>9.6</v>
      </c>
      <c r="BO167" s="62">
        <f>IF(BN167&lt;Master_sheet_Kriterien!$J$20,1,IF(BN167&lt;Master_sheet_Kriterien!$K$20,2,IF(BN167&lt;Master_sheet_Kriterien!$L$20,3,IF(BN167&lt;Master_sheet_Kriterien!$M$20,4,5))))</f>
        <v>1</v>
      </c>
      <c r="BP167" s="59">
        <f>VLOOKUP($D167,Struktur_daten_BW_2017!$B$7:$AH$452,Calc_Targetkreise!BP$5,FALSE)</f>
        <v>19816</v>
      </c>
      <c r="BQ167" s="62">
        <f>IF(BP167&lt;Master_sheet_Kriterien!$J$38,1,IF(BP167&lt;Master_sheet_Kriterien!$K$38,2,IF(BP167&lt;Master_sheet_Kriterien!$L$38,3,IF(BP167&lt;Master_sheet_Kriterien!$M$38,4,5))))</f>
        <v>2</v>
      </c>
      <c r="BR167" s="65">
        <f>VLOOKUP($D167,Struktur_daten_BW_2017!$B$7:$AH$452,Calc_Targetkreise!BR$5,FALSE)</f>
        <v>34</v>
      </c>
      <c r="BS167" s="62">
        <f>IF(BR167&lt;Master_sheet_Kriterien!$J$24,1,IF(BR167&lt;Master_sheet_Kriterien!$K$24,2,IF(BR167&lt;Master_sheet_Kriterien!$L$24,3,IF(BR167&lt;Master_sheet_Kriterien!$M$24,4,5))))</f>
        <v>3</v>
      </c>
      <c r="BT167" s="65">
        <f>VLOOKUP($D167,Struktur_daten_BW_2017!$B$7:$AH$452,Calc_Targetkreise!BT$5,FALSE)</f>
        <v>14.2</v>
      </c>
      <c r="BU167" s="62">
        <f>IF(BT167&lt;Master_sheet_Kriterien!$J$26,1,IF(BT167&lt;Master_sheet_Kriterien!$K$26,2,IF(BT167&lt;Master_sheet_Kriterien!$L$26,3,IF(BT167&lt;Master_sheet_Kriterien!$M$26,4,5))))</f>
        <v>4</v>
      </c>
      <c r="BV167" s="65">
        <f t="shared" si="13"/>
        <v>4.21456</v>
      </c>
      <c r="BW167" s="62">
        <f>IF(BV167&lt;Master_sheet_Kriterien!$J$28,1,IF(BV167&lt;Master_sheet_Kriterien!$K$28,2,IF(BV167&lt;Master_sheet_Kriterien!$L$28,3,IF(BV167&lt;Master_sheet_Kriterien!$M$28,4,5))))</f>
        <v>3</v>
      </c>
      <c r="BX167" s="65">
        <f>VLOOKUP($D167,Struktur_daten_BW_2017!$B$7:$AH$452,Calc_Targetkreise!BX$5,FALSE)</f>
        <v>19.71830986</v>
      </c>
      <c r="BY167" s="62">
        <f>IF(BX167&lt;Master_sheet_Kriterien!$J$30,1,IF(BX167&lt;Master_sheet_Kriterien!$K$30,2,IF(BX167&lt;Master_sheet_Kriterien!$L$30,3,IF(BX167&lt;Master_sheet_Kriterien!$M$30,4,5))))</f>
        <v>2</v>
      </c>
      <c r="BZ167" s="65">
        <f t="shared" ref="BZ167:BZ170" si="690">CL167/1000</f>
        <v>20.884</v>
      </c>
      <c r="CA167" s="62">
        <f>IF(BZ167&lt;Master_sheet_Kriterien!$J$32,1,IF(BZ167&lt;Master_sheet_Kriterien!$K$32,2,IF(BZ167&lt;Master_sheet_Kriterien!$L$32,3,IF(BZ167&lt;Master_sheet_Kriterien!$M$32,4,5))))</f>
        <v>2</v>
      </c>
      <c r="CB167" s="65">
        <f t="shared" ref="CB167:CB170" si="691">BZ167/CM167*100</f>
        <v>7.03638814</v>
      </c>
      <c r="CC167" s="62">
        <f>IF(CB167&lt;Master_sheet_Kriterien!$J$34,1,IF(CB167&lt;Master_sheet_Kriterien!$K$34,2,IF(CB167&lt;Master_sheet_Kriterien!$L$34,3,IF(CB167&lt;Master_sheet_Kriterien!$M$34,4,5))))</f>
        <v>2</v>
      </c>
      <c r="CD167" s="65">
        <f>100-VLOOKUP($D167,Struktur_daten_BW_2017!$B$7:$AH$452,Calc_Targetkreise!CD$5,FALSE)</f>
        <v>44.3</v>
      </c>
      <c r="CE167" s="62">
        <f>IF(CD167&lt;Master_sheet_Kriterien!$J$40,1,IF(CD167&lt;Master_sheet_Kriterien!$K$40,2,IF(CD167&lt;Master_sheet_Kriterien!$L$40,3,IF(CD167&lt;Master_sheet_Kriterien!$M$40,4,5))))</f>
        <v>2</v>
      </c>
      <c r="CF167" s="61"/>
      <c r="CG167" s="59">
        <f>VLOOKUP($D167,EW_19_Kreise!$A$6:$CQ$406,Calc_Targetkreise!CG$5,FALSE)/1000</f>
        <v>71.365</v>
      </c>
      <c r="CH167" s="59">
        <f>VLOOKUP($D167,BW_17_Kreise!$B$7:$CC$410,Calc_Targetkreise!CH$5,FALSE)/1000</f>
        <v>72.154</v>
      </c>
      <c r="CI167" s="59">
        <f>VLOOKUP($D167,EW_Erg_09_14_Kreise!$A$10:$BK$412,Calc_Targetkreise!CI$5,FALSE)/1000</f>
        <v>73.674</v>
      </c>
      <c r="CJ167" s="59">
        <f>VLOOKUP($D167,EW_Erg_09_14_Kreise!$A$10:$BK$412,Calc_Targetkreise!CJ$5,FALSE)/1000</f>
        <v>72.068</v>
      </c>
      <c r="CK167" s="59">
        <f>VLOOKUP($D167,EW_Erg_09_14_Kreise!$A$10:$BK$412,Calc_Targetkreise!CK$5,FALSE)/1000</f>
        <v>28.764</v>
      </c>
      <c r="CL167" s="45">
        <f>6216+14668</f>
        <v>20884</v>
      </c>
      <c r="CM167" s="59">
        <f>VLOOKUP($D167,Struktur_daten_BW_2017!$B$7:$AH$452,Calc_Targetkreise!CM$5,FALSE)</f>
        <v>296.8</v>
      </c>
      <c r="CN167" s="66">
        <v>8.0</v>
      </c>
      <c r="CO167" s="67">
        <f t="shared" si="16"/>
        <v>0.0269541779</v>
      </c>
      <c r="CP167" s="62">
        <f>IF(CO167&lt;Master_sheet_Kriterien!$J$58,1,IF(CO167&lt;Master_sheet_Kriterien!$K$58,2,IF(CO167&lt;Master_sheet_Kriterien!$L$58,3,IF(CO167&lt;Master_sheet_Kriterien!$M$58,4,5))))</f>
        <v>1</v>
      </c>
      <c r="CQ167" s="66">
        <v>5.0</v>
      </c>
      <c r="CR167" s="67">
        <f t="shared" si="17"/>
        <v>0.01684636119</v>
      </c>
      <c r="CS167" s="62">
        <f>IF(CR167&lt;Master_sheet_Kriterien!$J$59,1,IF(CR167&lt;Master_sheet_Kriterien!$K$59,2,IF(CR167&lt;Master_sheet_Kriterien!$L$59,3,IF(CR167&lt;Master_sheet_Kriterien!$M$59,4,5))))</f>
        <v>1</v>
      </c>
      <c r="CT167" s="66">
        <v>3.0</v>
      </c>
      <c r="CU167" s="44"/>
      <c r="CV167" s="66">
        <v>1.0</v>
      </c>
      <c r="CW167" s="68"/>
      <c r="CY167" s="31">
        <f t="shared" si="18"/>
        <v>7312</v>
      </c>
      <c r="DB167" s="76" t="str">
        <f t="shared" si="19"/>
        <v>Kaiserslautern, kreisfreie Stadt</v>
      </c>
      <c r="DC167" s="58">
        <f t="shared" si="20"/>
        <v>81</v>
      </c>
      <c r="DD167" s="77">
        <f t="shared" si="21"/>
        <v>185</v>
      </c>
      <c r="DE167" s="72">
        <f t="shared" si="22"/>
        <v>0.008690900575</v>
      </c>
      <c r="DG167" s="76" t="str">
        <f t="shared" si="23"/>
        <v>Kaiserslautern, kreisfreie Stadt</v>
      </c>
      <c r="DH167" s="58" t="str">
        <f t="shared" si="24"/>
        <v>#REF!</v>
      </c>
      <c r="DI167" s="75">
        <f t="shared" si="25"/>
        <v>179.2695418</v>
      </c>
      <c r="DJ167" s="78">
        <f t="shared" si="26"/>
        <v>0.008690900575</v>
      </c>
      <c r="DK167" s="75"/>
      <c r="DL167" s="75"/>
      <c r="DM167" s="75"/>
      <c r="DN167" s="75"/>
      <c r="DO167" s="75"/>
      <c r="DP167" s="44"/>
    </row>
    <row r="168" ht="16.5" customHeight="1">
      <c r="A168" s="58">
        <f t="shared" si="5"/>
        <v>112</v>
      </c>
      <c r="B168" s="58">
        <f t="shared" si="6"/>
        <v>175</v>
      </c>
      <c r="C168" s="58" t="s">
        <v>308</v>
      </c>
      <c r="D168" s="58">
        <v>7313.0</v>
      </c>
      <c r="E168" s="58" t="s">
        <v>327</v>
      </c>
      <c r="F168" s="59">
        <f>VLOOKUP($D168,EW_19_Kreise!$A$6:$CQ$406,Calc_Targetkreise!F$5,FALSE)/1000</f>
        <v>23.856</v>
      </c>
      <c r="G168" s="59">
        <f>VLOOKUP($D168,BW_17_Kreise!$B$7:$CC$410,Calc_Targetkreise!G$5,FALSE)/1000</f>
        <v>27.569</v>
      </c>
      <c r="H168" s="59">
        <f>VLOOKUP($D168,EW_Erg_09_14_Kreise!$A$10:$BK$412,Calc_Targetkreise!H$5,FALSE)/1000</f>
        <v>18.816</v>
      </c>
      <c r="I168" s="60">
        <f t="shared" ref="I168:K168" si="686">F168/CG168</f>
        <v>0.6579694955</v>
      </c>
      <c r="J168" s="60">
        <f t="shared" si="686"/>
        <v>0.7689668638</v>
      </c>
      <c r="K168" s="60">
        <f t="shared" si="686"/>
        <v>0.537523211</v>
      </c>
      <c r="L168" s="61">
        <f t="shared" ref="L168:M168" si="687">1-(T168+X168)</f>
        <v>0.5722669349</v>
      </c>
      <c r="M168" s="61">
        <f t="shared" si="687"/>
        <v>0.4843483623</v>
      </c>
      <c r="N168" s="62">
        <f>IF(L168&lt;Master_sheet_Kriterien!$J$46,1,IF(L168&lt;Master_sheet_Kriterien!$K$46,2,IF(L168&lt;Master_sheet_Kriterien!$L$46,3,IF(L168&lt;Master_sheet_Kriterien!$M$46,4,5))))</f>
        <v>5</v>
      </c>
      <c r="O168" s="62">
        <f>IF(M168&lt;Master_sheet_Kriterien!$J$46,1,IF(M168&lt;Master_sheet_Kriterien!$K$46,2,IF(M168&lt;Master_sheet_Kriterien!$L$46,3,IF(M168&lt;Master_sheet_Kriterien!$M$46,4,5))))</f>
        <v>4</v>
      </c>
      <c r="P168" s="61">
        <f t="shared" ref="P168:Q168" si="688">1-(T168+AM168)</f>
        <v>0.6663732394</v>
      </c>
      <c r="Q168" s="61">
        <f t="shared" si="688"/>
        <v>0.5956327759</v>
      </c>
      <c r="R168" s="62">
        <f>IF(P168&lt;Master_sheet_Kriterien!$J$46,1,IF(P168&lt;Master_sheet_Kriterien!$K$46,2,IF(P168&lt;Master_sheet_Kriterien!$L$46,3,IF(P168&lt;Master_sheet_Kriterien!$M$46,4,5))))</f>
        <v>5</v>
      </c>
      <c r="S168" s="62">
        <f>IF(Q168&lt;Master_sheet_Kriterien!$J$46,1,IF(Q168&lt;Master_sheet_Kriterien!$K$46,2,IF(Q168&lt;Master_sheet_Kriterien!$L$46,3,IF(Q168&lt;Master_sheet_Kriterien!$M$46,4,5))))</f>
        <v>5</v>
      </c>
      <c r="T168" s="61">
        <f>VLOOKUP($D168,EW_19_Kreise!$A$6:$CQ$406,Calc_Targetkreise!T$5,FALSE)/1000/F168</f>
        <v>0.254778672</v>
      </c>
      <c r="U168" s="63">
        <f>VLOOKUP($D168,BW_17_Kreise!$B$7:$CC$410,Calc_Targetkreise!U$5,FALSE)/1000/$G168</f>
        <v>0.3041822337</v>
      </c>
      <c r="V168" s="61">
        <f>VLOOKUP(Calc_Targetkreise!$D168,EW_Erg_09_14_Kreise!$A$7:$BK$412,Calc_Targetkreise!V$5,FALSE)/1000/$H168</f>
        <v>0.3059098639</v>
      </c>
      <c r="W168" s="61">
        <f>VLOOKUP(Calc_Targetkreise!$D168,EW_Erg_09_14_Kreise!$A$7:$BK$412,Calc_Targetkreise!W$5,FALSE)/1000/CK168</f>
        <v>0.3329365328</v>
      </c>
      <c r="X168" s="61">
        <f>VLOOKUP($D168,EW_19_Kreise!$A$6:$CQ$406,Calc_Targetkreise!X$5,FALSE)/1000/F168</f>
        <v>0.172954393</v>
      </c>
      <c r="Y168" s="63">
        <f>VLOOKUP($D168,BW_17_Kreise!$B$7:$CC$410,Calc_Targetkreise!Y$5,FALSE)/1000/$G168</f>
        <v>0.211469404</v>
      </c>
      <c r="Z168" s="61">
        <f>VLOOKUP(Calc_Targetkreise!$D168,EW_Erg_09_14_Kreise!$A$7:$BK$412,Calc_Targetkreise!Z$5,FALSE)/1000/$H168</f>
        <v>0.3044217687</v>
      </c>
      <c r="AA168" s="61">
        <f>VLOOKUP(Calc_Targetkreise!$D168,EW_Erg_09_14_Kreise!$A$7:$BK$412,Calc_Targetkreise!AA$5,FALSE)/1000/$H168</f>
        <v>0.2191220238</v>
      </c>
      <c r="AB168" s="61">
        <f>VLOOKUP($D168,EW_19_Kreise!$A$6:$CQ$406,Calc_Targetkreise!AB$5,FALSE)/1000/F168</f>
        <v>0.2777498323</v>
      </c>
      <c r="AC168" s="63">
        <f>VLOOKUP($D168,BW_17_Kreise!$B$7:$CC$410,Calc_Targetkreise!AC$5,FALSE)/1000/$G168</f>
        <v>0.1433131416</v>
      </c>
      <c r="AD168" s="61">
        <f>VLOOKUP(Calc_Targetkreise!$D168,EW_Erg_09_14_Kreise!$A$7:$BK$412,Calc_Targetkreise!AD$5,FALSE)/1000/$H168</f>
        <v>0.1496067177</v>
      </c>
      <c r="AE168" s="62">
        <f>IF(AC168&lt;Master_sheet_Kriterien!$J$54,1,IF(AC168&lt;Master_sheet_Kriterien!$K$54,2,IF(AC168&lt;Master_sheet_Kriterien!$L$54,3,IF(AC168&lt;Master_sheet_Kriterien!$M$54,4,5))))</f>
        <v>5</v>
      </c>
      <c r="AF168" s="61">
        <f>VLOOKUP(Calc_Targetkreise!$D168,EW_Erg_09_14_Kreise!$A$7:$BK$412,Calc_Targetkreise!AF$5,FALSE)/1000/$H168</f>
        <v>0.1329187925</v>
      </c>
      <c r="AG168" s="63">
        <f>VLOOKUP($D168,BW_17_Kreise!$B$7:$CC$410,Calc_Targetkreise!AG$5,FALSE)/1000/$G168</f>
        <v>0.1004388988</v>
      </c>
      <c r="AH168" s="61">
        <f>VLOOKUP(Calc_Targetkreise!$D168,EW_Erg_09_14_Kreise!$A$7:$BK$412,Calc_Targetkreise!AH$5,FALSE)/1000/$H168</f>
        <v>0.03645833333</v>
      </c>
      <c r="AI168" s="61">
        <f>VLOOKUP(Calc_Targetkreise!$D168,EW_Erg_09_14_Kreise!$A$7:$BK$412,Calc_Targetkreise!AI$5,FALSE)/1000/$H168</f>
        <v>0.09470663265</v>
      </c>
      <c r="AJ168" s="63">
        <f>VLOOKUP($D168,BW_17_Kreise!$B$7:$CC$410,Calc_Targetkreise!AJ$5,FALSE)/1000/$G168</f>
        <v>0.0931118285</v>
      </c>
      <c r="AK168" s="61">
        <f>VLOOKUP(Calc_Targetkreise!$D168,EW_Erg_09_14_Kreise!$A$7:$BK$412,Calc_Targetkreise!AK$5,FALSE)/1000/$H168</f>
        <v>0.04049744898</v>
      </c>
      <c r="AL168" s="61">
        <f>VLOOKUP(Calc_Targetkreise!$D168,EW_Erg_09_14_Kreise!$A$7:$BK$412,Calc_Targetkreise!AL$5,FALSE)/1000/$H168</f>
        <v>0.03225977891</v>
      </c>
      <c r="AM168" s="61">
        <f>VLOOKUP($D168,EW_19_Kreise!$A$6:$CQ$406,Calc_Targetkreise!AM$5,FALSE)/1000/F168</f>
        <v>0.07884808853</v>
      </c>
      <c r="AN168" s="63">
        <f>VLOOKUP($D168,BW_17_Kreise!$B$7:$CC$410,Calc_Targetkreise!AN$5,FALSE)/1000/$G168</f>
        <v>0.1001849904</v>
      </c>
      <c r="AO168" s="61">
        <f>VLOOKUP(Calc_Targetkreise!$D168,EW_Erg_09_14_Kreise!$A$7:$BK$412,Calc_Targetkreise!AO$5,FALSE)/1000/$H168</f>
        <v>0.07275722789</v>
      </c>
      <c r="AP168" s="61">
        <f>VLOOKUP(Calc_Targetkreise!$D168,EW_Erg_09_14_Kreise!$A$7:$BK$412,Calc_Targetkreise!AP$5,FALSE)/1000/$H168</f>
        <v>0.0004783163265</v>
      </c>
      <c r="AQ168" s="61">
        <f t="shared" ref="AQ168:AR168" si="689">1-U168-Y168-AC168-AG168-AJ168-AN168</f>
        <v>0.04729950307</v>
      </c>
      <c r="AR168" s="61">
        <f t="shared" si="689"/>
        <v>0.09034863946</v>
      </c>
      <c r="AS168" s="61">
        <f t="shared" si="11"/>
        <v>0.187577923</v>
      </c>
      <c r="AT168" s="63">
        <f>VLOOKUP($D168,BW_17_Kreise!$B$7:$CC$410,Calc_Targetkreise!AT$5,FALSE)/1000/$G168</f>
        <v>0.005731074758</v>
      </c>
      <c r="AU168" s="61">
        <f>VLOOKUP(Calc_Targetkreise!$D168,EW_Erg_09_14_Kreise!$A$7:$BK$412,Calc_Targetkreise!AU$5,FALSE)/1000/$H168</f>
        <v>0.01833545918</v>
      </c>
      <c r="AV168" s="62">
        <f>IF(AU168&lt;Master_sheet_Kriterien!$J$44,1,IF(AU168&lt;Master_sheet_Kriterien!$K$44,2,IF(AU168&lt;Master_sheet_Kriterien!$L$44,3,IF(AU168&lt;Master_sheet_Kriterien!$M$44,4,5))))</f>
        <v>5</v>
      </c>
      <c r="AW168" s="61">
        <f>VLOOKUP(Calc_Targetkreise!$D168,EW_Erg_09_14_Kreise!$A$7:$BK$412,Calc_Targetkreise!AW$5,FALSE)/1000/$H168</f>
        <v>0.01068239796</v>
      </c>
      <c r="AX168" s="61">
        <f>VLOOKUP($D168,EW_19_Kreise!$A$6:$CQ$406,Calc_Targetkreise!AX$5,FALSE)/1000/F168</f>
        <v>0.008048289738</v>
      </c>
      <c r="AY168" s="62">
        <f>IF(AX168&lt;Master_sheet_Kriterien!$J$56,1,IF(AX168&lt;Master_sheet_Kriterien!$K$56,2,IF(AX168&lt;Master_sheet_Kriterien!$L$56,3,IF(AX168&lt;Master_sheet_Kriterien!$M$56,4,5))))</f>
        <v>4</v>
      </c>
      <c r="AZ168" s="64">
        <f>VLOOKUP($D168,EW_19_Kreise!$A$6:$CQ$406,Calc_Targetkreise!AZ$5,FALSE)</f>
        <v>192</v>
      </c>
      <c r="BA168" s="62">
        <f>IF(AZ168&lt;Master_sheet_Kriterien!$J$57,1,IF(AZ168&lt;Master_sheet_Kriterien!$K$57,2,IF(AZ168&lt;Master_sheet_Kriterien!$L$57,3,IF(AZ168&lt;Master_sheet_Kriterien!$M$56,4,5))))</f>
        <v>2</v>
      </c>
      <c r="BB168" s="59">
        <f>VLOOKUP($D168,Struktur_daten_BW_2017!$B$7:$AH$452,Calc_Targetkreise!BB$5,FALSE)</f>
        <v>238.7</v>
      </c>
      <c r="BC168" s="62">
        <f>IF(BB168&lt;Master_sheet_Kriterien!$J$8,1,IF(BB168&lt;Master_sheet_Kriterien!$K$8,2,IF(BB168&lt;Master_sheet_Kriterien!$L$8,3,IF(BB168&lt;Master_sheet_Kriterien!$M$8,4,5))))</f>
        <v>3</v>
      </c>
      <c r="BD168" s="65">
        <f t="shared" si="12"/>
        <v>24.072</v>
      </c>
      <c r="BE168" s="62">
        <f>IF(BD168&lt;Master_sheet_Kriterien!$J$10,1,IF(BD168&lt;Master_sheet_Kriterien!$K$10,2,IF(BD168&lt;Master_sheet_Kriterien!$L$10,3,IF(BD168&lt;Master_sheet_Kriterien!$M$10,4,5))))</f>
        <v>3</v>
      </c>
      <c r="BF168" s="65">
        <f>VLOOKUP($D168,Struktur_daten_BW_2017!$B$7:$AH$452,Calc_Targetkreise!BF$5,FALSE)</f>
        <v>8.5</v>
      </c>
      <c r="BG168" s="62">
        <f>IF(BF168&lt;Master_sheet_Kriterien!$J$12,1,IF(BF168&lt;Master_sheet_Kriterien!$K$12,2,IF(BF168&lt;Master_sheet_Kriterien!$L$12,3,IF(BF168&lt;Master_sheet_Kriterien!$M$12,4,5))))</f>
        <v>4</v>
      </c>
      <c r="BH168" s="65">
        <f>VLOOKUP($D168,Struktur_daten_BW_2017!$B$7:$AH$452,Calc_Targetkreise!BH$5,FALSE)</f>
        <v>11.8</v>
      </c>
      <c r="BI168" s="62">
        <f>IF(BH168&lt;Master_sheet_Kriterien!$J$14,1,IF(BH168&lt;Master_sheet_Kriterien!$K$14,2,IF(BH168&lt;Master_sheet_Kriterien!$L$14,3,IF(BH168&lt;Master_sheet_Kriterien!$M$14,4,5))))</f>
        <v>3</v>
      </c>
      <c r="BJ168" s="65">
        <f>VLOOKUP($D168,Struktur_daten_BW_2017!$B$7:$AH$452,Calc_Targetkreise!BJ$5,FALSE)</f>
        <v>36.8</v>
      </c>
      <c r="BK168" s="62">
        <f>IF(BJ168&lt;Master_sheet_Kriterien!$J$16,1,IF(BJ168&lt;Master_sheet_Kriterien!$K$16,2,IF(BJ168&lt;Master_sheet_Kriterien!$L$16,3,IF(BJ168&lt;Master_sheet_Kriterien!$M$16,4,5))))</f>
        <v>4</v>
      </c>
      <c r="BL168" s="65">
        <f>VLOOKUP($D168,Struktur_daten_BW_2017!$B$7:$AH$452,Calc_Targetkreise!BL$5,FALSE)</f>
        <v>16.4</v>
      </c>
      <c r="BM168" s="62">
        <f>IF(BL168&lt;Master_sheet_Kriterien!$J$18,1,IF(BL168&lt;Master_sheet_Kriterien!$K$18,2,IF(BL168&lt;Master_sheet_Kriterien!$L$18,3,IF(BL168&lt;Master_sheet_Kriterien!$M$18,4,5))))</f>
        <v>3</v>
      </c>
      <c r="BN168" s="65">
        <f>VLOOKUP($D168,Struktur_daten_BW_2017!$B$7:$AH$452,Calc_Targetkreise!BN$5,FALSE)</f>
        <v>10.4</v>
      </c>
      <c r="BO168" s="62">
        <f>IF(BN168&lt;Master_sheet_Kriterien!$J$20,1,IF(BN168&lt;Master_sheet_Kriterien!$K$20,2,IF(BN168&lt;Master_sheet_Kriterien!$L$20,3,IF(BN168&lt;Master_sheet_Kriterien!$M$20,4,5))))</f>
        <v>2</v>
      </c>
      <c r="BP168" s="59">
        <f>VLOOKUP($D168,Struktur_daten_BW_2017!$B$7:$AH$452,Calc_Targetkreise!BP$5,FALSE)</f>
        <v>21679</v>
      </c>
      <c r="BQ168" s="62">
        <f>IF(BP168&lt;Master_sheet_Kriterien!$J$38,1,IF(BP168&lt;Master_sheet_Kriterien!$K$38,2,IF(BP168&lt;Master_sheet_Kriterien!$L$38,3,IF(BP168&lt;Master_sheet_Kriterien!$M$38,4,5))))</f>
        <v>3</v>
      </c>
      <c r="BR168" s="65">
        <f>VLOOKUP($D168,Struktur_daten_BW_2017!$B$7:$AH$452,Calc_Targetkreise!BR$5,FALSE)</f>
        <v>36.4</v>
      </c>
      <c r="BS168" s="62">
        <f>IF(BR168&lt;Master_sheet_Kriterien!$J$24,1,IF(BR168&lt;Master_sheet_Kriterien!$K$24,2,IF(BR168&lt;Master_sheet_Kriterien!$L$24,3,IF(BR168&lt;Master_sheet_Kriterien!$M$24,4,5))))</f>
        <v>3</v>
      </c>
      <c r="BT168" s="65">
        <f>VLOOKUP($D168,Struktur_daten_BW_2017!$B$7:$AH$452,Calc_Targetkreise!BT$5,FALSE)</f>
        <v>12.9</v>
      </c>
      <c r="BU168" s="62">
        <f>IF(BT168&lt;Master_sheet_Kriterien!$J$26,1,IF(BT168&lt;Master_sheet_Kriterien!$K$26,2,IF(BT168&lt;Master_sheet_Kriterien!$L$26,3,IF(BT168&lt;Master_sheet_Kriterien!$M$26,4,5))))</f>
        <v>3</v>
      </c>
      <c r="BV168" s="65">
        <f t="shared" si="13"/>
        <v>3.65328</v>
      </c>
      <c r="BW168" s="62">
        <f>IF(BV168&lt;Master_sheet_Kriterien!$J$28,1,IF(BV168&lt;Master_sheet_Kriterien!$K$28,2,IF(BV168&lt;Master_sheet_Kriterien!$L$28,3,IF(BV168&lt;Master_sheet_Kriterien!$M$28,4,5))))</f>
        <v>2</v>
      </c>
      <c r="BX168" s="65">
        <f>VLOOKUP($D168,Struktur_daten_BW_2017!$B$7:$AH$452,Calc_Targetkreise!BX$5,FALSE)</f>
        <v>13.95348837</v>
      </c>
      <c r="BY168" s="62">
        <f>IF(BX168&lt;Master_sheet_Kriterien!$J$30,1,IF(BX168&lt;Master_sheet_Kriterien!$K$30,2,IF(BX168&lt;Master_sheet_Kriterien!$L$30,3,IF(BX168&lt;Master_sheet_Kriterien!$M$30,4,5))))</f>
        <v>1</v>
      </c>
      <c r="BZ168" s="65">
        <f t="shared" si="690"/>
        <v>7.334</v>
      </c>
      <c r="CA168" s="62">
        <f>IF(BZ168&lt;Master_sheet_Kriterien!$J$32,1,IF(BZ168&lt;Master_sheet_Kriterien!$K$32,2,IF(BZ168&lt;Master_sheet_Kriterien!$L$32,3,IF(BZ168&lt;Master_sheet_Kriterien!$M$32,4,5))))</f>
        <v>1</v>
      </c>
      <c r="CB168" s="65">
        <f t="shared" si="691"/>
        <v>2.589689266</v>
      </c>
      <c r="CC168" s="62">
        <f>IF(CB168&lt;Master_sheet_Kriterien!$J$34,1,IF(CB168&lt;Master_sheet_Kriterien!$K$34,2,IF(CB168&lt;Master_sheet_Kriterien!$L$34,3,IF(CB168&lt;Master_sheet_Kriterien!$M$34,4,5))))</f>
        <v>1</v>
      </c>
      <c r="CD168" s="65">
        <f>100-VLOOKUP($D168,Struktur_daten_BW_2017!$B$7:$AH$452,Calc_Targetkreise!CD$5,FALSE)</f>
        <v>37.4</v>
      </c>
      <c r="CE168" s="62">
        <f>IF(CD168&lt;Master_sheet_Kriterien!$J$40,1,IF(CD168&lt;Master_sheet_Kriterien!$K$40,2,IF(CD168&lt;Master_sheet_Kriterien!$L$40,3,IF(CD168&lt;Master_sheet_Kriterien!$M$40,4,5))))</f>
        <v>1</v>
      </c>
      <c r="CF168" s="61"/>
      <c r="CG168" s="59">
        <f>VLOOKUP($D168,EW_19_Kreise!$A$6:$CQ$406,Calc_Targetkreise!CG$5,FALSE)/1000</f>
        <v>36.257</v>
      </c>
      <c r="CH168" s="59">
        <f>VLOOKUP($D168,BW_17_Kreise!$B$7:$CC$410,Calc_Targetkreise!CH$5,FALSE)/1000</f>
        <v>35.852</v>
      </c>
      <c r="CI168" s="59">
        <f>VLOOKUP($D168,EW_Erg_09_14_Kreise!$A$10:$BK$412,Calc_Targetkreise!CI$5,FALSE)/1000</f>
        <v>35.005</v>
      </c>
      <c r="CJ168" s="59">
        <f>VLOOKUP($D168,EW_Erg_09_14_Kreise!$A$10:$BK$412,Calc_Targetkreise!CJ$5,FALSE)/1000</f>
        <v>33.526</v>
      </c>
      <c r="CK168" s="59">
        <f>VLOOKUP($D168,EW_Erg_09_14_Kreise!$A$10:$BK$412,Calc_Targetkreise!CK$5,FALSE)/1000</f>
        <v>15.961</v>
      </c>
      <c r="CL168" s="45">
        <f>14668/2</f>
        <v>7334</v>
      </c>
      <c r="CM168" s="59">
        <f>VLOOKUP($D168,Struktur_daten_BW_2017!$B$7:$AH$452,Calc_Targetkreise!CM$5,FALSE)</f>
        <v>283.2</v>
      </c>
      <c r="CN168" s="66">
        <v>3.0</v>
      </c>
      <c r="CO168" s="67">
        <f t="shared" si="16"/>
        <v>0.01059322034</v>
      </c>
      <c r="CP168" s="62">
        <f>IF(CO168&lt;Master_sheet_Kriterien!$J$58,1,IF(CO168&lt;Master_sheet_Kriterien!$K$58,2,IF(CO168&lt;Master_sheet_Kriterien!$L$58,3,IF(CO168&lt;Master_sheet_Kriterien!$M$58,4,5))))</f>
        <v>1</v>
      </c>
      <c r="CQ168" s="66">
        <v>1.0</v>
      </c>
      <c r="CR168" s="67">
        <f t="shared" si="17"/>
        <v>0.003531073446</v>
      </c>
      <c r="CS168" s="62">
        <f>IF(CR168&lt;Master_sheet_Kriterien!$J$59,1,IF(CR168&lt;Master_sheet_Kriterien!$K$59,2,IF(CR168&lt;Master_sheet_Kriterien!$L$59,3,IF(CR168&lt;Master_sheet_Kriterien!$M$59,4,5))))</f>
        <v>1</v>
      </c>
      <c r="CT168" s="66">
        <v>2.0</v>
      </c>
      <c r="CU168" s="44"/>
      <c r="CV168" s="66">
        <v>1.0</v>
      </c>
      <c r="CW168" s="68"/>
      <c r="CY168" s="31">
        <f t="shared" si="18"/>
        <v>7313</v>
      </c>
      <c r="DB168" s="76" t="str">
        <f t="shared" si="19"/>
        <v>Landau in der Pfalz, kreisfreie Stadt</v>
      </c>
      <c r="DC168" s="58">
        <f t="shared" si="20"/>
        <v>112</v>
      </c>
      <c r="DD168" s="77">
        <f t="shared" si="21"/>
        <v>175</v>
      </c>
      <c r="DE168" s="72">
        <f t="shared" si="22"/>
        <v>0.008048289738</v>
      </c>
      <c r="DG168" s="76" t="str">
        <f t="shared" si="23"/>
        <v>Landau in der Pfalz, kreisfreie Stadt</v>
      </c>
      <c r="DH168" s="58" t="str">
        <f t="shared" si="24"/>
        <v>#REF!</v>
      </c>
      <c r="DI168" s="75">
        <f t="shared" si="25"/>
        <v>169.1059322</v>
      </c>
      <c r="DJ168" s="78">
        <f t="shared" si="26"/>
        <v>0.008048289738</v>
      </c>
      <c r="DK168" s="75"/>
      <c r="DL168" s="75"/>
      <c r="DM168" s="75"/>
      <c r="DN168" s="75"/>
      <c r="DO168" s="75"/>
      <c r="DP168" s="44"/>
    </row>
    <row r="169" ht="16.5" customHeight="1">
      <c r="A169" s="58">
        <f t="shared" si="5"/>
        <v>110</v>
      </c>
      <c r="B169" s="58">
        <f t="shared" si="6"/>
        <v>176</v>
      </c>
      <c r="C169" s="58" t="s">
        <v>308</v>
      </c>
      <c r="D169" s="58">
        <v>7314.0</v>
      </c>
      <c r="E169" s="58" t="s">
        <v>328</v>
      </c>
      <c r="F169" s="59">
        <f>VLOOKUP($D169,EW_19_Kreise!$A$6:$CQ$406,Calc_Targetkreise!F$5,FALSE)/1000</f>
        <v>54.254</v>
      </c>
      <c r="G169" s="59">
        <f>VLOOKUP($D169,BW_17_Kreise!$B$7:$CC$410,Calc_Targetkreise!G$5,FALSE)/1000</f>
        <v>70.951</v>
      </c>
      <c r="H169" s="59">
        <f>VLOOKUP($D169,EW_Erg_09_14_Kreise!$A$10:$BK$412,Calc_Targetkreise!H$5,FALSE)/1000</f>
        <v>46.11</v>
      </c>
      <c r="I169" s="60">
        <f t="shared" ref="I169:K169" si="692">F169/CG169</f>
        <v>0.5295604728</v>
      </c>
      <c r="J169" s="60">
        <f t="shared" si="692"/>
        <v>0.6901512572</v>
      </c>
      <c r="K169" s="60">
        <f t="shared" si="692"/>
        <v>0.4420519802</v>
      </c>
      <c r="L169" s="61">
        <f t="shared" ref="L169:M169" si="693">1-(T169+X169)</f>
        <v>0.5277214583</v>
      </c>
      <c r="M169" s="61">
        <f t="shared" si="693"/>
        <v>0.4521430283</v>
      </c>
      <c r="N169" s="62">
        <f>IF(L169&lt;Master_sheet_Kriterien!$J$46,1,IF(L169&lt;Master_sheet_Kriterien!$K$46,2,IF(L169&lt;Master_sheet_Kriterien!$L$46,3,IF(L169&lt;Master_sheet_Kriterien!$M$46,4,5))))</f>
        <v>5</v>
      </c>
      <c r="O169" s="62">
        <f>IF(M169&lt;Master_sheet_Kriterien!$J$46,1,IF(M169&lt;Master_sheet_Kriterien!$K$46,2,IF(M169&lt;Master_sheet_Kriterien!$L$46,3,IF(M169&lt;Master_sheet_Kriterien!$M$46,4,5))))</f>
        <v>3</v>
      </c>
      <c r="P169" s="61">
        <f t="shared" ref="P169:Q169" si="694">1-(T169+AM169)</f>
        <v>0.6202123346</v>
      </c>
      <c r="Q169" s="61">
        <f t="shared" si="694"/>
        <v>0.5607531959</v>
      </c>
      <c r="R169" s="62">
        <f>IF(P169&lt;Master_sheet_Kriterien!$J$46,1,IF(P169&lt;Master_sheet_Kriterien!$K$46,2,IF(P169&lt;Master_sheet_Kriterien!$L$46,3,IF(P169&lt;Master_sheet_Kriterien!$M$46,4,5))))</f>
        <v>5</v>
      </c>
      <c r="S169" s="62">
        <f>IF(Q169&lt;Master_sheet_Kriterien!$J$46,1,IF(Q169&lt;Master_sheet_Kriterien!$K$46,2,IF(Q169&lt;Master_sheet_Kriterien!$L$46,3,IF(Q169&lt;Master_sheet_Kriterien!$M$46,4,5))))</f>
        <v>5</v>
      </c>
      <c r="T169" s="61">
        <f>VLOOKUP($D169,EW_19_Kreise!$A$6:$CQ$406,Calc_Targetkreise!T$5,FALSE)/1000/F169</f>
        <v>0.2381575552</v>
      </c>
      <c r="U169" s="63">
        <f>VLOOKUP($D169,BW_17_Kreise!$B$7:$CC$410,Calc_Targetkreise!U$5,FALSE)/1000/$G169</f>
        <v>0.2759932911</v>
      </c>
      <c r="V169" s="61">
        <f>VLOOKUP(Calc_Targetkreise!$D169,EW_Erg_09_14_Kreise!$A$7:$BK$412,Calc_Targetkreise!V$5,FALSE)/1000/$H169</f>
        <v>0.3017349816</v>
      </c>
      <c r="W169" s="61">
        <f>VLOOKUP(Calc_Targetkreise!$D169,EW_Erg_09_14_Kreise!$A$7:$BK$412,Calc_Targetkreise!W$5,FALSE)/1000/CK169</f>
        <v>0.3252042847</v>
      </c>
      <c r="X169" s="61">
        <f>VLOOKUP($D169,EW_19_Kreise!$A$6:$CQ$406,Calc_Targetkreise!X$5,FALSE)/1000/F169</f>
        <v>0.2341209865</v>
      </c>
      <c r="Y169" s="63">
        <f>VLOOKUP($D169,BW_17_Kreise!$B$7:$CC$410,Calc_Targetkreise!Y$5,FALSE)/1000/$G169</f>
        <v>0.2718636806</v>
      </c>
      <c r="Z169" s="61">
        <f>VLOOKUP(Calc_Targetkreise!$D169,EW_Erg_09_14_Kreise!$A$7:$BK$412,Calc_Targetkreise!Z$5,FALSE)/1000/$H169</f>
        <v>0.351572327</v>
      </c>
      <c r="AA169" s="61">
        <f>VLOOKUP(Calc_Targetkreise!$D169,EW_Erg_09_14_Kreise!$A$7:$BK$412,Calc_Targetkreise!AA$5,FALSE)/1000/$H169</f>
        <v>0.3294296248</v>
      </c>
      <c r="AB169" s="61">
        <f>VLOOKUP($D169,EW_19_Kreise!$A$6:$CQ$406,Calc_Targetkreise!AB$5,FALSE)/1000/F169</f>
        <v>0.1656836362</v>
      </c>
      <c r="AC169" s="63">
        <f>VLOOKUP($D169,BW_17_Kreise!$B$7:$CC$410,Calc_Targetkreise!AC$5,FALSE)/1000/$G169</f>
        <v>0.07235979761</v>
      </c>
      <c r="AD169" s="61">
        <f>VLOOKUP(Calc_Targetkreise!$D169,EW_Erg_09_14_Kreise!$A$7:$BK$412,Calc_Targetkreise!AD$5,FALSE)/1000/$H169</f>
        <v>0.07939709391</v>
      </c>
      <c r="AE169" s="62">
        <f>IF(AC169&lt;Master_sheet_Kriterien!$J$54,1,IF(AC169&lt;Master_sheet_Kriterien!$K$54,2,IF(AC169&lt;Master_sheet_Kriterien!$L$54,3,IF(AC169&lt;Master_sheet_Kriterien!$M$54,4,5))))</f>
        <v>2</v>
      </c>
      <c r="AF169" s="61">
        <f>VLOOKUP(Calc_Targetkreise!$D169,EW_Erg_09_14_Kreise!$A$7:$BK$412,Calc_Targetkreise!AF$5,FALSE)/1000/$H169</f>
        <v>0.08935155064</v>
      </c>
      <c r="AG169" s="63">
        <f>VLOOKUP($D169,BW_17_Kreise!$B$7:$CC$410,Calc_Targetkreise!AG$5,FALSE)/1000/$G169</f>
        <v>0.09142929627</v>
      </c>
      <c r="AH169" s="61">
        <f>VLOOKUP(Calc_Targetkreise!$D169,EW_Erg_09_14_Kreise!$A$7:$BK$412,Calc_Targetkreise!AH$5,FALSE)/1000/$H169</f>
        <v>0.03101279549</v>
      </c>
      <c r="AI169" s="61">
        <f>VLOOKUP(Calc_Targetkreise!$D169,EW_Erg_09_14_Kreise!$A$7:$BK$412,Calc_Targetkreise!AI$5,FALSE)/1000/$H169</f>
        <v>0.09169377575</v>
      </c>
      <c r="AJ169" s="63">
        <f>VLOOKUP($D169,BW_17_Kreise!$B$7:$CC$410,Calc_Targetkreise!AJ$5,FALSE)/1000/$G169</f>
        <v>0.07433299037</v>
      </c>
      <c r="AK169" s="61">
        <f>VLOOKUP(Calc_Targetkreise!$D169,EW_Erg_09_14_Kreise!$A$7:$BK$412,Calc_Targetkreise!AK$5,FALSE)/1000/$H169</f>
        <v>0.04380828454</v>
      </c>
      <c r="AL169" s="61">
        <f>VLOOKUP(Calc_Targetkreise!$D169,EW_Erg_09_14_Kreise!$A$7:$BK$412,Calc_Targetkreise!AL$5,FALSE)/1000/$H169</f>
        <v>0.04378659727</v>
      </c>
      <c r="AM169" s="61">
        <f>VLOOKUP($D169,EW_19_Kreise!$A$6:$CQ$406,Calc_Targetkreise!AM$5,FALSE)/1000/F169</f>
        <v>0.1416301102</v>
      </c>
      <c r="AN169" s="63">
        <f>VLOOKUP($D169,BW_17_Kreise!$B$7:$CC$410,Calc_Targetkreise!AN$5,FALSE)/1000/$G169</f>
        <v>0.163253513</v>
      </c>
      <c r="AO169" s="61">
        <f>VLOOKUP(Calc_Targetkreise!$D169,EW_Erg_09_14_Kreise!$A$7:$BK$412,Calc_Targetkreise!AO$5,FALSE)/1000/$H169</f>
        <v>0.09648666233</v>
      </c>
      <c r="AP169" s="61">
        <f>VLOOKUP(Calc_Targetkreise!$D169,EW_Erg_09_14_Kreise!$A$7:$BK$412,Calc_Targetkreise!AP$5,FALSE)/1000/$H169</f>
        <v>0.000303621774</v>
      </c>
      <c r="AQ169" s="61">
        <f t="shared" ref="AQ169:AR169" si="695">1-U169-Y169-AC169-AG169-AJ169-AN169</f>
        <v>0.05076743104</v>
      </c>
      <c r="AR169" s="61">
        <f t="shared" si="695"/>
        <v>0.09598785513</v>
      </c>
      <c r="AS169" s="61">
        <f t="shared" si="11"/>
        <v>0.1202305451</v>
      </c>
      <c r="AT169" s="63">
        <f>VLOOKUP($D169,BW_17_Kreise!$B$7:$CC$410,Calc_Targetkreise!AT$5,FALSE)/1000/$G169</f>
        <v>0.007836394131</v>
      </c>
      <c r="AU169" s="61">
        <f>VLOOKUP(Calc_Targetkreise!$D169,EW_Erg_09_14_Kreise!$A$7:$BK$412,Calc_Targetkreise!AU$5,FALSE)/1000/$H169</f>
        <v>0.01585339406</v>
      </c>
      <c r="AV169" s="62">
        <f>IF(AU169&lt;Master_sheet_Kriterien!$J$44,1,IF(AU169&lt;Master_sheet_Kriterien!$K$44,2,IF(AU169&lt;Master_sheet_Kriterien!$L$44,3,IF(AU169&lt;Master_sheet_Kriterien!$M$44,4,5))))</f>
        <v>5</v>
      </c>
      <c r="AW169" s="61">
        <f>VLOOKUP(Calc_Targetkreise!$D169,EW_Erg_09_14_Kreise!$A$7:$BK$412,Calc_Targetkreise!AW$5,FALSE)/1000/$H169</f>
        <v>0.008262849707</v>
      </c>
      <c r="AX169" s="61">
        <f>VLOOKUP($D169,EW_19_Kreise!$A$6:$CQ$406,Calc_Targetkreise!AX$5,FALSE)/1000/F169</f>
        <v>0.005935046264</v>
      </c>
      <c r="AY169" s="62">
        <f>IF(AX169&lt;Master_sheet_Kriterien!$J$56,1,IF(AX169&lt;Master_sheet_Kriterien!$K$56,2,IF(AX169&lt;Master_sheet_Kriterien!$L$56,3,IF(AX169&lt;Master_sheet_Kriterien!$M$56,4,5))))</f>
        <v>3</v>
      </c>
      <c r="AZ169" s="64">
        <f>VLOOKUP($D169,EW_19_Kreise!$A$6:$CQ$406,Calc_Targetkreise!AZ$5,FALSE)</f>
        <v>322</v>
      </c>
      <c r="BA169" s="62">
        <f>IF(AZ169&lt;Master_sheet_Kriterien!$J$57,1,IF(AZ169&lt;Master_sheet_Kriterien!$K$57,2,IF(AZ169&lt;Master_sheet_Kriterien!$L$57,3,IF(AZ169&lt;Master_sheet_Kriterien!$M$56,4,5))))</f>
        <v>3</v>
      </c>
      <c r="BB169" s="59">
        <f>VLOOKUP($D169,Struktur_daten_BW_2017!$B$7:$AH$452,Calc_Targetkreise!BB$5,FALSE)</f>
        <v>2154</v>
      </c>
      <c r="BC169" s="62">
        <f>IF(BB169&lt;Master_sheet_Kriterien!$J$8,1,IF(BB169&lt;Master_sheet_Kriterien!$K$8,2,IF(BB169&lt;Master_sheet_Kriterien!$L$8,3,IF(BB169&lt;Master_sheet_Kriterien!$M$8,4,5))))</f>
        <v>5</v>
      </c>
      <c r="BD169" s="65">
        <f t="shared" si="12"/>
        <v>27.0556</v>
      </c>
      <c r="BE169" s="62">
        <f>IF(BD169&lt;Master_sheet_Kriterien!$J$10,1,IF(BD169&lt;Master_sheet_Kriterien!$K$10,2,IF(BD169&lt;Master_sheet_Kriterien!$L$10,3,IF(BD169&lt;Master_sheet_Kriterien!$M$10,4,5))))</f>
        <v>4</v>
      </c>
      <c r="BF169" s="65">
        <f>VLOOKUP($D169,Struktur_daten_BW_2017!$B$7:$AH$452,Calc_Targetkreise!BF$5,FALSE)</f>
        <v>8.6</v>
      </c>
      <c r="BG169" s="62">
        <f>IF(BF169&lt;Master_sheet_Kriterien!$J$12,1,IF(BF169&lt;Master_sheet_Kriterien!$K$12,2,IF(BF169&lt;Master_sheet_Kriterien!$L$12,3,IF(BF169&lt;Master_sheet_Kriterien!$M$12,4,5))))</f>
        <v>5</v>
      </c>
      <c r="BH169" s="65">
        <f>VLOOKUP($D169,Struktur_daten_BW_2017!$B$7:$AH$452,Calc_Targetkreise!BH$5,FALSE)</f>
        <v>13</v>
      </c>
      <c r="BI169" s="62">
        <f>IF(BH169&lt;Master_sheet_Kriterien!$J$14,1,IF(BH169&lt;Master_sheet_Kriterien!$K$14,2,IF(BH169&lt;Master_sheet_Kriterien!$L$14,3,IF(BH169&lt;Master_sheet_Kriterien!$M$14,4,5))))</f>
        <v>4</v>
      </c>
      <c r="BJ169" s="65">
        <f>VLOOKUP($D169,Struktur_daten_BW_2017!$B$7:$AH$452,Calc_Targetkreise!BJ$5,FALSE)</f>
        <v>36.3</v>
      </c>
      <c r="BK169" s="62">
        <f>IF(BJ169&lt;Master_sheet_Kriterien!$J$16,1,IF(BJ169&lt;Master_sheet_Kriterien!$K$16,2,IF(BJ169&lt;Master_sheet_Kriterien!$L$16,3,IF(BJ169&lt;Master_sheet_Kriterien!$M$16,4,5))))</f>
        <v>3</v>
      </c>
      <c r="BL169" s="65">
        <f>VLOOKUP($D169,Struktur_daten_BW_2017!$B$7:$AH$452,Calc_Targetkreise!BL$5,FALSE)</f>
        <v>15.7</v>
      </c>
      <c r="BM169" s="62">
        <f>IF(BL169&lt;Master_sheet_Kriterien!$J$18,1,IF(BL169&lt;Master_sheet_Kriterien!$K$18,2,IF(BL169&lt;Master_sheet_Kriterien!$L$18,3,IF(BL169&lt;Master_sheet_Kriterien!$M$18,4,5))))</f>
        <v>2</v>
      </c>
      <c r="BN169" s="65">
        <f>VLOOKUP($D169,Struktur_daten_BW_2017!$B$7:$AH$452,Calc_Targetkreise!BN$5,FALSE)</f>
        <v>9.8</v>
      </c>
      <c r="BO169" s="62">
        <f>IF(BN169&lt;Master_sheet_Kriterien!$J$20,1,IF(BN169&lt;Master_sheet_Kriterien!$K$20,2,IF(BN169&lt;Master_sheet_Kriterien!$L$20,3,IF(BN169&lt;Master_sheet_Kriterien!$M$20,4,5))))</f>
        <v>2</v>
      </c>
      <c r="BP169" s="59">
        <f>VLOOKUP($D169,Struktur_daten_BW_2017!$B$7:$AH$452,Calc_Targetkreise!BP$5,FALSE)</f>
        <v>20614</v>
      </c>
      <c r="BQ169" s="62">
        <f>IF(BP169&lt;Master_sheet_Kriterien!$J$38,1,IF(BP169&lt;Master_sheet_Kriterien!$K$38,2,IF(BP169&lt;Master_sheet_Kriterien!$L$38,3,IF(BP169&lt;Master_sheet_Kriterien!$M$38,4,5))))</f>
        <v>3</v>
      </c>
      <c r="BR169" s="65">
        <f>VLOOKUP($D169,Struktur_daten_BW_2017!$B$7:$AH$452,Calc_Targetkreise!BR$5,FALSE)</f>
        <v>31.6</v>
      </c>
      <c r="BS169" s="62">
        <f>IF(BR169&lt;Master_sheet_Kriterien!$J$24,1,IF(BR169&lt;Master_sheet_Kriterien!$K$24,2,IF(BR169&lt;Master_sheet_Kriterien!$L$24,3,IF(BR169&lt;Master_sheet_Kriterien!$M$24,4,5))))</f>
        <v>2</v>
      </c>
      <c r="BT169" s="65">
        <f>VLOOKUP($D169,Struktur_daten_BW_2017!$B$7:$AH$452,Calc_Targetkreise!BT$5,FALSE)</f>
        <v>12.7</v>
      </c>
      <c r="BU169" s="62">
        <f>IF(BT169&lt;Master_sheet_Kriterien!$J$26,1,IF(BT169&lt;Master_sheet_Kriterien!$K$26,2,IF(BT169&lt;Master_sheet_Kriterien!$L$26,3,IF(BT169&lt;Master_sheet_Kriterien!$M$26,4,5))))</f>
        <v>2</v>
      </c>
      <c r="BV169" s="65">
        <f t="shared" si="13"/>
        <v>3.99542</v>
      </c>
      <c r="BW169" s="62">
        <f>IF(BV169&lt;Master_sheet_Kriterien!$J$28,1,IF(BV169&lt;Master_sheet_Kriterien!$K$28,2,IF(BV169&lt;Master_sheet_Kriterien!$L$28,3,IF(BV169&lt;Master_sheet_Kriterien!$M$28,4,5))))</f>
        <v>3</v>
      </c>
      <c r="BX169" s="65">
        <f>VLOOKUP($D169,Struktur_daten_BW_2017!$B$7:$AH$452,Calc_Targetkreise!BX$5,FALSE)</f>
        <v>20.47244094</v>
      </c>
      <c r="BY169" s="62">
        <f>IF(BX169&lt;Master_sheet_Kriterien!$J$30,1,IF(BX169&lt;Master_sheet_Kriterien!$K$30,2,IF(BX169&lt;Master_sheet_Kriterien!$L$30,3,IF(BX169&lt;Master_sheet_Kriterien!$M$30,4,5))))</f>
        <v>3</v>
      </c>
      <c r="BZ169" s="65">
        <f t="shared" si="690"/>
        <v>4.478</v>
      </c>
      <c r="CA169" s="62">
        <f>IF(BZ169&lt;Master_sheet_Kriterien!$J$32,1,IF(BZ169&lt;Master_sheet_Kriterien!$K$32,2,IF(BZ169&lt;Master_sheet_Kriterien!$L$32,3,IF(BZ169&lt;Master_sheet_Kriterien!$M$32,4,5))))</f>
        <v>1</v>
      </c>
      <c r="CB169" s="65">
        <f t="shared" si="691"/>
        <v>1.423394787</v>
      </c>
      <c r="CC169" s="62">
        <f>IF(CB169&lt;Master_sheet_Kriterien!$J$34,1,IF(CB169&lt;Master_sheet_Kriterien!$K$34,2,IF(CB169&lt;Master_sheet_Kriterien!$L$34,3,IF(CB169&lt;Master_sheet_Kriterien!$M$34,4,5))))</f>
        <v>1</v>
      </c>
      <c r="CD169" s="65">
        <f>100-VLOOKUP($D169,Struktur_daten_BW_2017!$B$7:$AH$452,Calc_Targetkreise!CD$5,FALSE)</f>
        <v>51.6</v>
      </c>
      <c r="CE169" s="62">
        <f>IF(CD169&lt;Master_sheet_Kriterien!$J$40,1,IF(CD169&lt;Master_sheet_Kriterien!$K$40,2,IF(CD169&lt;Master_sheet_Kriterien!$L$40,3,IF(CD169&lt;Master_sheet_Kriterien!$M$40,4,5))))</f>
        <v>3</v>
      </c>
      <c r="CF169" s="61"/>
      <c r="CG169" s="59">
        <f>VLOOKUP($D169,EW_19_Kreise!$A$6:$CQ$406,Calc_Targetkreise!CG$5,FALSE)/1000</f>
        <v>102.451</v>
      </c>
      <c r="CH169" s="59">
        <f>VLOOKUP($D169,BW_17_Kreise!$B$7:$CC$410,Calc_Targetkreise!CH$5,FALSE)/1000</f>
        <v>102.805</v>
      </c>
      <c r="CI169" s="59">
        <f>VLOOKUP($D169,EW_Erg_09_14_Kreise!$A$10:$BK$412,Calc_Targetkreise!CI$5,FALSE)/1000</f>
        <v>104.309</v>
      </c>
      <c r="CJ169" s="59">
        <f>VLOOKUP($D169,EW_Erg_09_14_Kreise!$A$10:$BK$412,Calc_Targetkreise!CJ$5,FALSE)/1000</f>
        <v>104.34</v>
      </c>
      <c r="CK169" s="59">
        <f>VLOOKUP($D169,EW_Erg_09_14_Kreise!$A$10:$BK$412,Calc_Targetkreise!CK$5,FALSE)/1000</f>
        <v>47.238</v>
      </c>
      <c r="CL169" s="45">
        <v>4478.0</v>
      </c>
      <c r="CM169" s="59">
        <f>VLOOKUP($D169,Struktur_daten_BW_2017!$B$7:$AH$452,Calc_Targetkreise!CM$5,FALSE)</f>
        <v>314.6</v>
      </c>
      <c r="CN169" s="66">
        <v>9.0</v>
      </c>
      <c r="CO169" s="67">
        <f t="shared" si="16"/>
        <v>0.02860775588</v>
      </c>
      <c r="CP169" s="62">
        <f>IF(CO169&lt;Master_sheet_Kriterien!$J$58,1,IF(CO169&lt;Master_sheet_Kriterien!$K$58,2,IF(CO169&lt;Master_sheet_Kriterien!$L$58,3,IF(CO169&lt;Master_sheet_Kriterien!$M$58,4,5))))</f>
        <v>1</v>
      </c>
      <c r="CQ169" s="66">
        <v>5.0</v>
      </c>
      <c r="CR169" s="67">
        <f t="shared" si="17"/>
        <v>0.01589319771</v>
      </c>
      <c r="CS169" s="62">
        <f>IF(CR169&lt;Master_sheet_Kriterien!$J$59,1,IF(CR169&lt;Master_sheet_Kriterien!$K$59,2,IF(CR169&lt;Master_sheet_Kriterien!$L$59,3,IF(CR169&lt;Master_sheet_Kriterien!$M$59,4,5))))</f>
        <v>1</v>
      </c>
      <c r="CT169" s="66">
        <v>4.0</v>
      </c>
      <c r="CU169" s="44"/>
      <c r="CV169" s="66">
        <v>1.0</v>
      </c>
      <c r="CW169" s="68"/>
      <c r="CY169" s="31">
        <f t="shared" si="18"/>
        <v>7314</v>
      </c>
      <c r="DB169" s="76" t="str">
        <f t="shared" si="19"/>
        <v>Ludwigshafen am Rhein, kreisfreie Stadt</v>
      </c>
      <c r="DC169" s="58">
        <f t="shared" si="20"/>
        <v>110</v>
      </c>
      <c r="DD169" s="77">
        <f t="shared" si="21"/>
        <v>176</v>
      </c>
      <c r="DE169" s="72">
        <f t="shared" si="22"/>
        <v>0.005935046264</v>
      </c>
      <c r="DG169" s="76" t="str">
        <f t="shared" si="23"/>
        <v>Ludwigshafen am Rhein, kreisfreie Stadt</v>
      </c>
      <c r="DH169" s="58" t="str">
        <f t="shared" si="24"/>
        <v>#REF!</v>
      </c>
      <c r="DI169" s="75">
        <f t="shared" si="25"/>
        <v>170.2860776</v>
      </c>
      <c r="DJ169" s="78">
        <f t="shared" si="26"/>
        <v>0.005935046264</v>
      </c>
      <c r="DK169" s="75"/>
      <c r="DL169" s="75"/>
      <c r="DM169" s="75"/>
      <c r="DN169" s="75"/>
      <c r="DO169" s="75"/>
      <c r="DP169" s="44"/>
    </row>
    <row r="170" ht="16.5" customHeight="1">
      <c r="A170" s="58">
        <f t="shared" si="5"/>
        <v>12</v>
      </c>
      <c r="B170" s="58">
        <f t="shared" si="6"/>
        <v>242</v>
      </c>
      <c r="C170" s="58" t="s">
        <v>308</v>
      </c>
      <c r="D170" s="58">
        <v>7315.0</v>
      </c>
      <c r="E170" s="58" t="s">
        <v>329</v>
      </c>
      <c r="F170" s="59">
        <f>VLOOKUP($D170,EW_19_Kreise!$A$6:$CQ$406,Calc_Targetkreise!F$5,FALSE)/1000</f>
        <v>101.517</v>
      </c>
      <c r="G170" s="59">
        <f>VLOOKUP($D170,BW_17_Kreise!$B$7:$CC$410,Calc_Targetkreise!G$5,FALSE)/1000</f>
        <v>118.345</v>
      </c>
      <c r="H170" s="59">
        <f>VLOOKUP($D170,EW_Erg_09_14_Kreise!$A$10:$BK$412,Calc_Targetkreise!H$5,FALSE)/1000</f>
        <v>79.605</v>
      </c>
      <c r="I170" s="60">
        <f t="shared" ref="I170:K170" si="696">F170/CG170</f>
        <v>0.6756494133</v>
      </c>
      <c r="J170" s="60">
        <f t="shared" si="696"/>
        <v>0.8021812661</v>
      </c>
      <c r="K170" s="60">
        <f t="shared" si="696"/>
        <v>0.544687577</v>
      </c>
      <c r="L170" s="61">
        <f t="shared" ref="L170:M170" si="697">1-(T170+X170)</f>
        <v>0.5920092201</v>
      </c>
      <c r="M170" s="61">
        <f t="shared" si="697"/>
        <v>0.4784317039</v>
      </c>
      <c r="N170" s="62">
        <f>IF(L170&lt;Master_sheet_Kriterien!$J$46,1,IF(L170&lt;Master_sheet_Kriterien!$K$46,2,IF(L170&lt;Master_sheet_Kriterien!$L$46,3,IF(L170&lt;Master_sheet_Kriterien!$M$46,4,5))))</f>
        <v>5</v>
      </c>
      <c r="O170" s="62">
        <f>IF(M170&lt;Master_sheet_Kriterien!$J$46,1,IF(M170&lt;Master_sheet_Kriterien!$K$46,2,IF(M170&lt;Master_sheet_Kriterien!$L$46,3,IF(M170&lt;Master_sheet_Kriterien!$M$46,4,5))))</f>
        <v>4</v>
      </c>
      <c r="P170" s="61">
        <f t="shared" ref="P170:Q170" si="698">1-(T170+AM170)</f>
        <v>0.7110139189</v>
      </c>
      <c r="Q170" s="61">
        <f t="shared" si="698"/>
        <v>0.6193079556</v>
      </c>
      <c r="R170" s="62">
        <f>IF(P170&lt;Master_sheet_Kriterien!$J$46,1,IF(P170&lt;Master_sheet_Kriterien!$K$46,2,IF(P170&lt;Master_sheet_Kriterien!$L$46,3,IF(P170&lt;Master_sheet_Kriterien!$M$46,4,5))))</f>
        <v>5</v>
      </c>
      <c r="S170" s="62">
        <f>IF(Q170&lt;Master_sheet_Kriterien!$J$46,1,IF(Q170&lt;Master_sheet_Kriterien!$K$46,2,IF(Q170&lt;Master_sheet_Kriterien!$L$46,3,IF(Q170&lt;Master_sheet_Kriterien!$M$46,4,5))))</f>
        <v>5</v>
      </c>
      <c r="T170" s="61">
        <f>VLOOKUP($D170,EW_19_Kreise!$A$6:$CQ$406,Calc_Targetkreise!T$5,FALSE)/1000/F170</f>
        <v>0.230217599</v>
      </c>
      <c r="U170" s="63">
        <f>VLOOKUP($D170,BW_17_Kreise!$B$7:$CC$410,Calc_Targetkreise!U$5,FALSE)/1000/$G170</f>
        <v>0.3073725126</v>
      </c>
      <c r="V170" s="61">
        <f>VLOOKUP(Calc_Targetkreise!$D170,EW_Erg_09_14_Kreise!$A$7:$BK$412,Calc_Targetkreise!V$5,FALSE)/1000/$H170</f>
        <v>0.3002323975</v>
      </c>
      <c r="W170" s="61">
        <f>VLOOKUP(Calc_Targetkreise!$D170,EW_Erg_09_14_Kreise!$A$7:$BK$412,Calc_Targetkreise!W$5,FALSE)/1000/CK170</f>
        <v>0.3260843072</v>
      </c>
      <c r="X170" s="61">
        <f>VLOOKUP($D170,EW_19_Kreise!$A$6:$CQ$406,Calc_Targetkreise!X$5,FALSE)/1000/F170</f>
        <v>0.1777731808</v>
      </c>
      <c r="Y170" s="63">
        <f>VLOOKUP($D170,BW_17_Kreise!$B$7:$CC$410,Calc_Targetkreise!Y$5,FALSE)/1000/$G170</f>
        <v>0.2141957835</v>
      </c>
      <c r="Z170" s="61">
        <f>VLOOKUP(Calc_Targetkreise!$D170,EW_Erg_09_14_Kreise!$A$7:$BK$412,Calc_Targetkreise!Z$5,FALSE)/1000/$H170</f>
        <v>0.2890898813</v>
      </c>
      <c r="AA170" s="61">
        <f>VLOOKUP(Calc_Targetkreise!$D170,EW_Erg_09_14_Kreise!$A$7:$BK$412,Calc_Targetkreise!AA$5,FALSE)/1000/$H170</f>
        <v>0.207022172</v>
      </c>
      <c r="AB170" s="61">
        <f>VLOOKUP($D170,EW_19_Kreise!$A$6:$CQ$406,Calc_Targetkreise!AB$5,FALSE)/1000/F170</f>
        <v>0.2911532059</v>
      </c>
      <c r="AC170" s="63">
        <f>VLOOKUP($D170,BW_17_Kreise!$B$7:$CC$410,Calc_Targetkreise!AC$5,FALSE)/1000/$G170</f>
        <v>0.1517427859</v>
      </c>
      <c r="AD170" s="61">
        <f>VLOOKUP(Calc_Targetkreise!$D170,EW_Erg_09_14_Kreise!$A$7:$BK$412,Calc_Targetkreise!AD$5,FALSE)/1000/$H170</f>
        <v>0.1739337981</v>
      </c>
      <c r="AE170" s="62">
        <f>IF(AC170&lt;Master_sheet_Kriterien!$J$54,1,IF(AC170&lt;Master_sheet_Kriterien!$K$54,2,IF(AC170&lt;Master_sheet_Kriterien!$L$54,3,IF(AC170&lt;Master_sheet_Kriterien!$M$54,4,5))))</f>
        <v>5</v>
      </c>
      <c r="AF170" s="61">
        <f>VLOOKUP(Calc_Targetkreise!$D170,EW_Erg_09_14_Kreise!$A$7:$BK$412,Calc_Targetkreise!AF$5,FALSE)/1000/$H170</f>
        <v>0.188417813</v>
      </c>
      <c r="AG170" s="63">
        <f>VLOOKUP($D170,BW_17_Kreise!$B$7:$CC$410,Calc_Targetkreise!AG$5,FALSE)/1000/$G170</f>
        <v>0.1106088132</v>
      </c>
      <c r="AH170" s="61">
        <f>VLOOKUP(Calc_Targetkreise!$D170,EW_Erg_09_14_Kreise!$A$7:$BK$412,Calc_Targetkreise!AH$5,FALSE)/1000/$H170</f>
        <v>0.04301237359</v>
      </c>
      <c r="AI170" s="61">
        <f>VLOOKUP(Calc_Targetkreise!$D170,EW_Erg_09_14_Kreise!$A$7:$BK$412,Calc_Targetkreise!AI$5,FALSE)/1000/$H170</f>
        <v>0.1005338861</v>
      </c>
      <c r="AJ170" s="63">
        <f>VLOOKUP($D170,BW_17_Kreise!$B$7:$CC$410,Calc_Targetkreise!AJ$5,FALSE)/1000/$G170</f>
        <v>0.09794245638</v>
      </c>
      <c r="AK170" s="61">
        <f>VLOOKUP(Calc_Targetkreise!$D170,EW_Erg_09_14_Kreise!$A$7:$BK$412,Calc_Targetkreise!AK$5,FALSE)/1000/$H170</f>
        <v>0.05151686452</v>
      </c>
      <c r="AL170" s="61">
        <f>VLOOKUP(Calc_Targetkreise!$D170,EW_Erg_09_14_Kreise!$A$7:$BK$412,Calc_Targetkreise!AL$5,FALSE)/1000/$H170</f>
        <v>0.03333961435</v>
      </c>
      <c r="AM170" s="61">
        <f>VLOOKUP($D170,EW_19_Kreise!$A$6:$CQ$406,Calc_Targetkreise!AM$5,FALSE)/1000/F170</f>
        <v>0.05876848213</v>
      </c>
      <c r="AN170" s="63">
        <f>VLOOKUP($D170,BW_17_Kreise!$B$7:$CC$410,Calc_Targetkreise!AN$5,FALSE)/1000/$G170</f>
        <v>0.07331953188</v>
      </c>
      <c r="AO170" s="61">
        <f>VLOOKUP(Calc_Targetkreise!$D170,EW_Erg_09_14_Kreise!$A$7:$BK$412,Calc_Targetkreise!AO$5,FALSE)/1000/$H170</f>
        <v>0.06000879342</v>
      </c>
      <c r="AP170" s="61">
        <f>VLOOKUP(Calc_Targetkreise!$D170,EW_Erg_09_14_Kreise!$A$7:$BK$412,Calc_Targetkreise!AP$5,FALSE)/1000/$H170</f>
        <v>0.000364298725</v>
      </c>
      <c r="AQ170" s="61">
        <f t="shared" ref="AQ170:AR170" si="699">1-U170-Y170-AC170-AG170-AJ170-AN170</f>
        <v>0.04481811652</v>
      </c>
      <c r="AR170" s="61">
        <f t="shared" si="699"/>
        <v>0.08220589159</v>
      </c>
      <c r="AS170" s="61">
        <f t="shared" si="11"/>
        <v>0.1442379088</v>
      </c>
      <c r="AT170" s="63">
        <f>VLOOKUP($D170,BW_17_Kreise!$B$7:$CC$410,Calc_Targetkreise!AT$5,FALSE)/1000/$G170</f>
        <v>0.006421902066</v>
      </c>
      <c r="AU170" s="61">
        <f>VLOOKUP(Calc_Targetkreise!$D170,EW_Erg_09_14_Kreise!$A$7:$BK$412,Calc_Targetkreise!AU$5,FALSE)/1000/$H170</f>
        <v>0.02056403492</v>
      </c>
      <c r="AV170" s="62">
        <f>IF(AU170&lt;Master_sheet_Kriterien!$J$44,1,IF(AU170&lt;Master_sheet_Kriterien!$K$44,2,IF(AU170&lt;Master_sheet_Kriterien!$L$44,3,IF(AU170&lt;Master_sheet_Kriterien!$M$44,4,5))))</f>
        <v>5</v>
      </c>
      <c r="AW170" s="61">
        <f>VLOOKUP(Calc_Targetkreise!$D170,EW_Erg_09_14_Kreise!$A$7:$BK$412,Calc_Targetkreise!AW$5,FALSE)/1000/$H170</f>
        <v>0.01565228315</v>
      </c>
      <c r="AX170" s="61">
        <f>VLOOKUP($D170,EW_19_Kreise!$A$6:$CQ$406,Calc_Targetkreise!AX$5,FALSE)/1000/F170</f>
        <v>0.01895249072</v>
      </c>
      <c r="AY170" s="62">
        <f>IF(AX170&lt;Master_sheet_Kriterien!$J$56,1,IF(AX170&lt;Master_sheet_Kriterien!$K$56,2,IF(AX170&lt;Master_sheet_Kriterien!$L$56,3,IF(AX170&lt;Master_sheet_Kriterien!$M$56,4,5))))</f>
        <v>5</v>
      </c>
      <c r="AZ170" s="64">
        <f>VLOOKUP($D170,EW_19_Kreise!$A$6:$CQ$406,Calc_Targetkreise!AZ$5,FALSE)</f>
        <v>1924</v>
      </c>
      <c r="BA170" s="62">
        <f>IF(AZ170&lt;Master_sheet_Kriterien!$J$57,1,IF(AZ170&lt;Master_sheet_Kriterien!$K$57,2,IF(AZ170&lt;Master_sheet_Kriterien!$L$57,3,IF(AZ170&lt;Master_sheet_Kriterien!$M$56,4,5))))</f>
        <v>5</v>
      </c>
      <c r="BB170" s="59">
        <f>VLOOKUP($D170,Struktur_daten_BW_2017!$B$7:$AH$452,Calc_Targetkreise!BB$5,FALSE)</f>
        <v>735</v>
      </c>
      <c r="BC170" s="62">
        <f>IF(BB170&lt;Master_sheet_Kriterien!$J$8,1,IF(BB170&lt;Master_sheet_Kriterien!$K$8,2,IF(BB170&lt;Master_sheet_Kriterien!$L$8,3,IF(BB170&lt;Master_sheet_Kriterien!$M$8,4,5))))</f>
        <v>4</v>
      </c>
      <c r="BD170" s="65">
        <f t="shared" si="12"/>
        <v>33.0144</v>
      </c>
      <c r="BE170" s="62">
        <f>IF(BD170&lt;Master_sheet_Kriterien!$J$10,1,IF(BD170&lt;Master_sheet_Kriterien!$K$10,2,IF(BD170&lt;Master_sheet_Kriterien!$L$10,3,IF(BD170&lt;Master_sheet_Kriterien!$M$10,4,5))))</f>
        <v>5</v>
      </c>
      <c r="BF170" s="65">
        <f>VLOOKUP($D170,Struktur_daten_BW_2017!$B$7:$AH$452,Calc_Targetkreise!BF$5,FALSE)</f>
        <v>9.6</v>
      </c>
      <c r="BG170" s="62">
        <f>IF(BF170&lt;Master_sheet_Kriterien!$J$12,1,IF(BF170&lt;Master_sheet_Kriterien!$K$12,2,IF(BF170&lt;Master_sheet_Kriterien!$L$12,3,IF(BF170&lt;Master_sheet_Kriterien!$M$12,4,5))))</f>
        <v>5</v>
      </c>
      <c r="BH170" s="65">
        <f>VLOOKUP($D170,Struktur_daten_BW_2017!$B$7:$AH$452,Calc_Targetkreise!BH$5,FALSE)</f>
        <v>16</v>
      </c>
      <c r="BI170" s="62">
        <f>IF(BH170&lt;Master_sheet_Kriterien!$J$14,1,IF(BH170&lt;Master_sheet_Kriterien!$K$14,2,IF(BH170&lt;Master_sheet_Kriterien!$L$14,3,IF(BH170&lt;Master_sheet_Kriterien!$M$14,4,5))))</f>
        <v>5</v>
      </c>
      <c r="BJ170" s="65">
        <f>VLOOKUP($D170,Struktur_daten_BW_2017!$B$7:$AH$452,Calc_Targetkreise!BJ$5,FALSE)</f>
        <v>34.6</v>
      </c>
      <c r="BK170" s="62">
        <f>IF(BJ170&lt;Master_sheet_Kriterien!$J$16,1,IF(BJ170&lt;Master_sheet_Kriterien!$K$16,2,IF(BJ170&lt;Master_sheet_Kriterien!$L$16,3,IF(BJ170&lt;Master_sheet_Kriterien!$M$16,4,5))))</f>
        <v>1</v>
      </c>
      <c r="BL170" s="65">
        <f>VLOOKUP($D170,Struktur_daten_BW_2017!$B$7:$AH$452,Calc_Targetkreise!BL$5,FALSE)</f>
        <v>14.7</v>
      </c>
      <c r="BM170" s="62">
        <f>IF(BL170&lt;Master_sheet_Kriterien!$J$18,1,IF(BL170&lt;Master_sheet_Kriterien!$K$18,2,IF(BL170&lt;Master_sheet_Kriterien!$L$18,3,IF(BL170&lt;Master_sheet_Kriterien!$M$18,4,5))))</f>
        <v>1</v>
      </c>
      <c r="BN170" s="65">
        <f>VLOOKUP($D170,Struktur_daten_BW_2017!$B$7:$AH$452,Calc_Targetkreise!BN$5,FALSE)</f>
        <v>9.6</v>
      </c>
      <c r="BO170" s="62">
        <f>IF(BN170&lt;Master_sheet_Kriterien!$J$20,1,IF(BN170&lt;Master_sheet_Kriterien!$K$20,2,IF(BN170&lt;Master_sheet_Kriterien!$L$20,3,IF(BN170&lt;Master_sheet_Kriterien!$M$20,4,5))))</f>
        <v>1</v>
      </c>
      <c r="BP170" s="59">
        <f>VLOOKUP($D170,Struktur_daten_BW_2017!$B$7:$AH$452,Calc_Targetkreise!BP$5,FALSE)</f>
        <v>22918</v>
      </c>
      <c r="BQ170" s="62">
        <f>IF(BP170&lt;Master_sheet_Kriterien!$J$38,1,IF(BP170&lt;Master_sheet_Kriterien!$K$38,2,IF(BP170&lt;Master_sheet_Kriterien!$L$38,3,IF(BP170&lt;Master_sheet_Kriterien!$M$38,4,5))))</f>
        <v>5</v>
      </c>
      <c r="BR170" s="65">
        <f>VLOOKUP($D170,Struktur_daten_BW_2017!$B$7:$AH$452,Calc_Targetkreise!BR$5,FALSE)</f>
        <v>47.4</v>
      </c>
      <c r="BS170" s="62">
        <f>IF(BR170&lt;Master_sheet_Kriterien!$J$24,1,IF(BR170&lt;Master_sheet_Kriterien!$K$24,2,IF(BR170&lt;Master_sheet_Kriterien!$L$24,3,IF(BR170&lt;Master_sheet_Kriterien!$M$24,4,5))))</f>
        <v>5</v>
      </c>
      <c r="BT170" s="65">
        <f>VLOOKUP($D170,Struktur_daten_BW_2017!$B$7:$AH$452,Calc_Targetkreise!BT$5,FALSE)</f>
        <v>13.4</v>
      </c>
      <c r="BU170" s="62">
        <f>IF(BT170&lt;Master_sheet_Kriterien!$J$26,1,IF(BT170&lt;Master_sheet_Kriterien!$K$26,2,IF(BT170&lt;Master_sheet_Kriterien!$L$26,3,IF(BT170&lt;Master_sheet_Kriterien!$M$26,4,5))))</f>
        <v>3</v>
      </c>
      <c r="BV170" s="65">
        <f t="shared" si="13"/>
        <v>4.60826</v>
      </c>
      <c r="BW170" s="62">
        <f>IF(BV170&lt;Master_sheet_Kriterien!$J$28,1,IF(BV170&lt;Master_sheet_Kriterien!$K$28,2,IF(BV170&lt;Master_sheet_Kriterien!$L$28,3,IF(BV170&lt;Master_sheet_Kriterien!$M$28,4,5))))</f>
        <v>4</v>
      </c>
      <c r="BX170" s="65">
        <f>VLOOKUP($D170,Struktur_daten_BW_2017!$B$7:$AH$452,Calc_Targetkreise!BX$5,FALSE)</f>
        <v>22.3880597</v>
      </c>
      <c r="BY170" s="62">
        <f>IF(BX170&lt;Master_sheet_Kriterien!$J$30,1,IF(BX170&lt;Master_sheet_Kriterien!$K$30,2,IF(BX170&lt;Master_sheet_Kriterien!$L$30,3,IF(BX170&lt;Master_sheet_Kriterien!$M$30,4,5))))</f>
        <v>3</v>
      </c>
      <c r="BZ170" s="65">
        <f t="shared" si="690"/>
        <v>38.69</v>
      </c>
      <c r="CA170" s="62">
        <f>IF(BZ170&lt;Master_sheet_Kriterien!$J$32,1,IF(BZ170&lt;Master_sheet_Kriterien!$K$32,2,IF(BZ170&lt;Master_sheet_Kriterien!$L$32,3,IF(BZ170&lt;Master_sheet_Kriterien!$M$32,4,5))))</f>
        <v>3</v>
      </c>
      <c r="CB170" s="65">
        <f t="shared" si="691"/>
        <v>11.25036348</v>
      </c>
      <c r="CC170" s="62">
        <f>IF(CB170&lt;Master_sheet_Kriterien!$J$34,1,IF(CB170&lt;Master_sheet_Kriterien!$K$34,2,IF(CB170&lt;Master_sheet_Kriterien!$L$34,3,IF(CB170&lt;Master_sheet_Kriterien!$M$34,4,5))))</f>
        <v>4</v>
      </c>
      <c r="CD170" s="65">
        <f>100-VLOOKUP($D170,Struktur_daten_BW_2017!$B$7:$AH$452,Calc_Targetkreise!CD$5,FALSE)</f>
        <v>57</v>
      </c>
      <c r="CE170" s="62">
        <f>IF(CD170&lt;Master_sheet_Kriterien!$J$40,1,IF(CD170&lt;Master_sheet_Kriterien!$K$40,2,IF(CD170&lt;Master_sheet_Kriterien!$L$40,3,IF(CD170&lt;Master_sheet_Kriterien!$M$40,4,5))))</f>
        <v>4</v>
      </c>
      <c r="CF170" s="61"/>
      <c r="CG170" s="59">
        <f>VLOOKUP($D170,EW_19_Kreise!$A$6:$CQ$406,Calc_Targetkreise!CG$5,FALSE)/1000</f>
        <v>150.251</v>
      </c>
      <c r="CH170" s="59">
        <f>VLOOKUP($D170,BW_17_Kreise!$B$7:$CC$410,Calc_Targetkreise!CH$5,FALSE)/1000</f>
        <v>147.529</v>
      </c>
      <c r="CI170" s="59">
        <f>VLOOKUP($D170,EW_Erg_09_14_Kreise!$A$10:$BK$412,Calc_Targetkreise!CI$5,FALSE)/1000</f>
        <v>146.148</v>
      </c>
      <c r="CJ170" s="59">
        <f>VLOOKUP($D170,EW_Erg_09_14_Kreise!$A$10:$BK$412,Calc_Targetkreise!CJ$5,FALSE)/1000</f>
        <v>141.798</v>
      </c>
      <c r="CK170" s="59">
        <f>VLOOKUP($D170,EW_Erg_09_14_Kreise!$A$10:$BK$412,Calc_Targetkreise!CK$5,FALSE)/1000</f>
        <v>73.849</v>
      </c>
      <c r="CL170" s="45">
        <f>5462+1409+31819</f>
        <v>38690</v>
      </c>
      <c r="CM170" s="59">
        <f>VLOOKUP($D170,Struktur_daten_BW_2017!$B$7:$AH$452,Calc_Targetkreise!CM$5,FALSE)</f>
        <v>343.9</v>
      </c>
      <c r="CN170" s="66">
        <v>67.0</v>
      </c>
      <c r="CO170" s="67">
        <f t="shared" si="16"/>
        <v>0.1948240768</v>
      </c>
      <c r="CP170" s="62">
        <f>IF(CO170&lt;Master_sheet_Kriterien!$J$58,1,IF(CO170&lt;Master_sheet_Kriterien!$K$58,2,IF(CO170&lt;Master_sheet_Kriterien!$L$58,3,IF(CO170&lt;Master_sheet_Kriterien!$M$58,4,5))))</f>
        <v>4</v>
      </c>
      <c r="CQ170" s="66">
        <v>51.0</v>
      </c>
      <c r="CR170" s="67">
        <f t="shared" si="17"/>
        <v>0.1482989241</v>
      </c>
      <c r="CS170" s="62">
        <f>IF(CR170&lt;Master_sheet_Kriterien!$J$59,1,IF(CR170&lt;Master_sheet_Kriterien!$K$59,2,IF(CR170&lt;Master_sheet_Kriterien!$L$59,3,IF(CR170&lt;Master_sheet_Kriterien!$M$59,4,5))))</f>
        <v>3</v>
      </c>
      <c r="CT170" s="66">
        <v>16.0</v>
      </c>
      <c r="CU170" s="44"/>
      <c r="CV170" s="66">
        <v>1.0</v>
      </c>
      <c r="CW170" s="68"/>
      <c r="CY170" s="31">
        <f t="shared" si="18"/>
        <v>7315</v>
      </c>
      <c r="DB170" s="76" t="str">
        <f t="shared" si="19"/>
        <v>Mainz, kreisfreie Stadt</v>
      </c>
      <c r="DC170" s="58">
        <f t="shared" si="20"/>
        <v>12</v>
      </c>
      <c r="DD170" s="77">
        <f t="shared" si="21"/>
        <v>242</v>
      </c>
      <c r="DE170" s="72">
        <f t="shared" si="22"/>
        <v>0.01895249072</v>
      </c>
      <c r="DG170" s="76" t="str">
        <f t="shared" si="23"/>
        <v>Mainz, kreisfreie Stadt</v>
      </c>
      <c r="DH170" s="58" t="str">
        <f t="shared" si="24"/>
        <v>#REF!</v>
      </c>
      <c r="DI170" s="75">
        <f t="shared" si="25"/>
        <v>222.9482408</v>
      </c>
      <c r="DJ170" s="78">
        <f t="shared" si="26"/>
        <v>0.01895249072</v>
      </c>
      <c r="DK170" s="75"/>
      <c r="DL170" s="75"/>
      <c r="DM170" s="75"/>
      <c r="DN170" s="75"/>
      <c r="DO170" s="75"/>
      <c r="DP170" s="44"/>
    </row>
    <row r="171" ht="16.5" customHeight="1">
      <c r="A171" s="58">
        <f t="shared" si="5"/>
        <v>147</v>
      </c>
      <c r="B171" s="58">
        <f t="shared" si="6"/>
        <v>166</v>
      </c>
      <c r="C171" s="58" t="s">
        <v>308</v>
      </c>
      <c r="D171" s="58">
        <v>7316.0</v>
      </c>
      <c r="E171" s="58" t="s">
        <v>330</v>
      </c>
      <c r="F171" s="59">
        <f>VLOOKUP($D171,EW_19_Kreise!$A$6:$CQ$406,Calc_Targetkreise!F$5,FALSE)/1000</f>
        <v>26.219</v>
      </c>
      <c r="G171" s="59">
        <f>VLOOKUP($D171,BW_17_Kreise!$B$7:$CC$410,Calc_Targetkreise!G$5,FALSE)/1000</f>
        <v>31.791</v>
      </c>
      <c r="H171" s="59">
        <f>VLOOKUP($D171,EW_Erg_09_14_Kreise!$A$10:$BK$412,Calc_Targetkreise!H$5,FALSE)/1000</f>
        <v>22.485</v>
      </c>
      <c r="I171" s="60">
        <f t="shared" ref="I171:K171" si="700">F171/CG171</f>
        <v>0.6454543217</v>
      </c>
      <c r="J171" s="60">
        <f t="shared" si="700"/>
        <v>0.7775522184</v>
      </c>
      <c r="K171" s="60">
        <f t="shared" si="700"/>
        <v>0.5425786057</v>
      </c>
      <c r="L171" s="61">
        <f t="shared" ref="L171:M171" si="701">1-(T171+X171)</f>
        <v>0.5325908692</v>
      </c>
      <c r="M171" s="61">
        <f t="shared" si="701"/>
        <v>0.4433644742</v>
      </c>
      <c r="N171" s="62">
        <f>IF(L171&lt;Master_sheet_Kriterien!$J$46,1,IF(L171&lt;Master_sheet_Kriterien!$K$46,2,IF(L171&lt;Master_sheet_Kriterien!$L$46,3,IF(L171&lt;Master_sheet_Kriterien!$M$46,4,5))))</f>
        <v>5</v>
      </c>
      <c r="O171" s="62">
        <f>IF(M171&lt;Master_sheet_Kriterien!$J$46,1,IF(M171&lt;Master_sheet_Kriterien!$K$46,2,IF(M171&lt;Master_sheet_Kriterien!$L$46,3,IF(M171&lt;Master_sheet_Kriterien!$M$46,4,5))))</f>
        <v>3</v>
      </c>
      <c r="P171" s="61">
        <f t="shared" ref="P171:Q171" si="702">1-(T171+AM171)</f>
        <v>0.6020824593</v>
      </c>
      <c r="Q171" s="61">
        <f t="shared" si="702"/>
        <v>0.5244566072</v>
      </c>
      <c r="R171" s="62">
        <f>IF(P171&lt;Master_sheet_Kriterien!$J$46,1,IF(P171&lt;Master_sheet_Kriterien!$K$46,2,IF(P171&lt;Master_sheet_Kriterien!$L$46,3,IF(P171&lt;Master_sheet_Kriterien!$M$46,4,5))))</f>
        <v>5</v>
      </c>
      <c r="S171" s="62">
        <f>IF(Q171&lt;Master_sheet_Kriterien!$J$46,1,IF(Q171&lt;Master_sheet_Kriterien!$K$46,2,IF(Q171&lt;Master_sheet_Kriterien!$L$46,3,IF(Q171&lt;Master_sheet_Kriterien!$M$46,4,5))))</f>
        <v>5</v>
      </c>
      <c r="T171" s="61">
        <f>VLOOKUP($D171,EW_19_Kreise!$A$6:$CQ$406,Calc_Targetkreise!T$5,FALSE)/1000/F171</f>
        <v>0.2983332698</v>
      </c>
      <c r="U171" s="63">
        <f>VLOOKUP($D171,BW_17_Kreise!$B$7:$CC$410,Calc_Targetkreise!U$5,FALSE)/1000/$G171</f>
        <v>0.3551948665</v>
      </c>
      <c r="V171" s="61">
        <f>VLOOKUP(Calc_Targetkreise!$D171,EW_Erg_09_14_Kreise!$A$7:$BK$412,Calc_Targetkreise!V$5,FALSE)/1000/$H171</f>
        <v>0.37251501</v>
      </c>
      <c r="W171" s="61">
        <f>VLOOKUP(Calc_Targetkreise!$D171,EW_Erg_09_14_Kreise!$A$7:$BK$412,Calc_Targetkreise!W$5,FALSE)/1000/CK171</f>
        <v>0.4118500286</v>
      </c>
      <c r="X171" s="61">
        <f>VLOOKUP($D171,EW_19_Kreise!$A$6:$CQ$406,Calc_Targetkreise!X$5,FALSE)/1000/F171</f>
        <v>0.169075861</v>
      </c>
      <c r="Y171" s="63">
        <f>VLOOKUP($D171,BW_17_Kreise!$B$7:$CC$410,Calc_Targetkreise!Y$5,FALSE)/1000/$G171</f>
        <v>0.2014406593</v>
      </c>
      <c r="Z171" s="61">
        <f>VLOOKUP(Calc_Targetkreise!$D171,EW_Erg_09_14_Kreise!$A$7:$BK$412,Calc_Targetkreise!Z$5,FALSE)/1000/$H171</f>
        <v>0.2747609517</v>
      </c>
      <c r="AA171" s="61">
        <f>VLOOKUP(Calc_Targetkreise!$D171,EW_Erg_09_14_Kreise!$A$7:$BK$412,Calc_Targetkreise!AA$5,FALSE)/1000/$H171</f>
        <v>0.2156104069</v>
      </c>
      <c r="AB171" s="61">
        <f>VLOOKUP($D171,EW_19_Kreise!$A$6:$CQ$406,Calc_Targetkreise!AB$5,FALSE)/1000/F171</f>
        <v>0.2040504977</v>
      </c>
      <c r="AC171" s="63">
        <f>VLOOKUP($D171,BW_17_Kreise!$B$7:$CC$410,Calc_Targetkreise!AC$5,FALSE)/1000/$G171</f>
        <v>0.09983957724</v>
      </c>
      <c r="AD171" s="61">
        <f>VLOOKUP(Calc_Targetkreise!$D171,EW_Erg_09_14_Kreise!$A$7:$BK$412,Calc_Targetkreise!AD$5,FALSE)/1000/$H171</f>
        <v>0.1116744496</v>
      </c>
      <c r="AE171" s="62">
        <f>IF(AC171&lt;Master_sheet_Kriterien!$J$54,1,IF(AC171&lt;Master_sheet_Kriterien!$K$54,2,IF(AC171&lt;Master_sheet_Kriterien!$L$54,3,IF(AC171&lt;Master_sheet_Kriterien!$M$54,4,5))))</f>
        <v>3</v>
      </c>
      <c r="AF171" s="61">
        <f>VLOOKUP(Calc_Targetkreise!$D171,EW_Erg_09_14_Kreise!$A$7:$BK$412,Calc_Targetkreise!AF$5,FALSE)/1000/$H171</f>
        <v>0.1238603513</v>
      </c>
      <c r="AG171" s="63">
        <f>VLOOKUP($D171,BW_17_Kreise!$B$7:$CC$410,Calc_Targetkreise!AG$5,FALSE)/1000/$G171</f>
        <v>0.1089302004</v>
      </c>
      <c r="AH171" s="61">
        <f>VLOOKUP(Calc_Targetkreise!$D171,EW_Erg_09_14_Kreise!$A$7:$BK$412,Calc_Targetkreise!AH$5,FALSE)/1000/$H171</f>
        <v>0.04585279075</v>
      </c>
      <c r="AI171" s="61">
        <f>VLOOKUP(Calc_Targetkreise!$D171,EW_Erg_09_14_Kreise!$A$7:$BK$412,Calc_Targetkreise!AI$5,FALSE)/1000/$H171</f>
        <v>0.1172781855</v>
      </c>
      <c r="AJ171" s="63">
        <f>VLOOKUP($D171,BW_17_Kreise!$B$7:$CC$410,Calc_Targetkreise!AJ$5,FALSE)/1000/$G171</f>
        <v>0.058318392</v>
      </c>
      <c r="AK171" s="61">
        <f>VLOOKUP(Calc_Targetkreise!$D171,EW_Erg_09_14_Kreise!$A$7:$BK$412,Calc_Targetkreise!AK$5,FALSE)/1000/$H171</f>
        <v>0.03442294863</v>
      </c>
      <c r="AL171" s="61">
        <f>VLOOKUP(Calc_Targetkreise!$D171,EW_Erg_09_14_Kreise!$A$7:$BK$412,Calc_Targetkreise!AL$5,FALSE)/1000/$H171</f>
        <v>0.031754503</v>
      </c>
      <c r="AM171" s="61">
        <f>VLOOKUP($D171,EW_19_Kreise!$A$6:$CQ$406,Calc_Targetkreise!AM$5,FALSE)/1000/F171</f>
        <v>0.09958427095</v>
      </c>
      <c r="AN171" s="63">
        <f>VLOOKUP($D171,BW_17_Kreise!$B$7:$CC$410,Calc_Targetkreise!AN$5,FALSE)/1000/$G171</f>
        <v>0.1203485263</v>
      </c>
      <c r="AO171" s="61">
        <f>VLOOKUP(Calc_Targetkreise!$D171,EW_Erg_09_14_Kreise!$A$7:$BK$412,Calc_Targetkreise!AO$5,FALSE)/1000/$H171</f>
        <v>0.06226373138</v>
      </c>
      <c r="AP171" s="61">
        <f>VLOOKUP(Calc_Targetkreise!$D171,EW_Erg_09_14_Kreise!$A$7:$BK$412,Calc_Targetkreise!AP$5,FALSE)/1000/$H171</f>
        <v>0.00008894818768</v>
      </c>
      <c r="AQ171" s="61">
        <f t="shared" ref="AQ171:AR171" si="703">1-U171-Y171-AC171-AG171-AJ171-AN171</f>
        <v>0.0559277783</v>
      </c>
      <c r="AR171" s="61">
        <f t="shared" si="703"/>
        <v>0.09851011786</v>
      </c>
      <c r="AS171" s="61">
        <f t="shared" si="11"/>
        <v>0.0995575765</v>
      </c>
      <c r="AT171" s="63">
        <f>VLOOKUP($D171,BW_17_Kreise!$B$7:$CC$410,Calc_Targetkreise!AT$5,FALSE)/1000/$G171</f>
        <v>0.004718316505</v>
      </c>
      <c r="AU171" s="61">
        <f>VLOOKUP(Calc_Targetkreise!$D171,EW_Erg_09_14_Kreise!$A$7:$BK$412,Calc_Targetkreise!AU$5,FALSE)/1000/$H171</f>
        <v>0.01067378252</v>
      </c>
      <c r="AV171" s="62">
        <f>IF(AU171&lt;Master_sheet_Kriterien!$J$44,1,IF(AU171&lt;Master_sheet_Kriterien!$K$44,2,IF(AU171&lt;Master_sheet_Kriterien!$L$44,3,IF(AU171&lt;Master_sheet_Kriterien!$M$44,4,5))))</f>
        <v>2</v>
      </c>
      <c r="AW171" s="61">
        <f>VLOOKUP(Calc_Targetkreise!$D171,EW_Erg_09_14_Kreise!$A$7:$BK$412,Calc_Targetkreise!AW$5,FALSE)/1000/$H171</f>
        <v>0.007160329108</v>
      </c>
      <c r="AX171" s="61">
        <f>VLOOKUP($D171,EW_19_Kreise!$A$6:$CQ$406,Calc_Targetkreise!AX$5,FALSE)/1000/F171</f>
        <v>0.00736107403</v>
      </c>
      <c r="AY171" s="62">
        <f>IF(AX171&lt;Master_sheet_Kriterien!$J$56,1,IF(AX171&lt;Master_sheet_Kriterien!$K$56,2,IF(AX171&lt;Master_sheet_Kriterien!$L$56,3,IF(AX171&lt;Master_sheet_Kriterien!$M$56,4,5))))</f>
        <v>4</v>
      </c>
      <c r="AZ171" s="64">
        <f>VLOOKUP($D171,EW_19_Kreise!$A$6:$CQ$406,Calc_Targetkreise!AZ$5,FALSE)</f>
        <v>193</v>
      </c>
      <c r="BA171" s="62">
        <f>IF(AZ171&lt;Master_sheet_Kriterien!$J$57,1,IF(AZ171&lt;Master_sheet_Kriterien!$K$57,2,IF(AZ171&lt;Master_sheet_Kriterien!$L$57,3,IF(AZ171&lt;Master_sheet_Kriterien!$M$56,4,5))))</f>
        <v>2</v>
      </c>
      <c r="BB171" s="59">
        <f>VLOOKUP($D171,Struktur_daten_BW_2017!$B$7:$AH$452,Calc_Targetkreise!BB$5,FALSE)</f>
        <v>451.7</v>
      </c>
      <c r="BC171" s="62">
        <f>IF(BB171&lt;Master_sheet_Kriterien!$J$8,1,IF(BB171&lt;Master_sheet_Kriterien!$K$8,2,IF(BB171&lt;Master_sheet_Kriterien!$L$8,3,IF(BB171&lt;Master_sheet_Kriterien!$M$8,4,5))))</f>
        <v>4</v>
      </c>
      <c r="BD171" s="65">
        <f t="shared" si="12"/>
        <v>21.4125</v>
      </c>
      <c r="BE171" s="62">
        <f>IF(BD171&lt;Master_sheet_Kriterien!$J$10,1,IF(BD171&lt;Master_sheet_Kriterien!$K$10,2,IF(BD171&lt;Master_sheet_Kriterien!$L$10,3,IF(BD171&lt;Master_sheet_Kriterien!$M$10,4,5))))</f>
        <v>2</v>
      </c>
      <c r="BF171" s="65">
        <f>VLOOKUP($D171,Struktur_daten_BW_2017!$B$7:$AH$452,Calc_Targetkreise!BF$5,FALSE)</f>
        <v>7.5</v>
      </c>
      <c r="BG171" s="62">
        <f>IF(BF171&lt;Master_sheet_Kriterien!$J$12,1,IF(BF171&lt;Master_sheet_Kriterien!$K$12,2,IF(BF171&lt;Master_sheet_Kriterien!$L$12,3,IF(BF171&lt;Master_sheet_Kriterien!$M$12,4,5))))</f>
        <v>2</v>
      </c>
      <c r="BH171" s="65">
        <f>VLOOKUP($D171,Struktur_daten_BW_2017!$B$7:$AH$452,Calc_Targetkreise!BH$5,FALSE)</f>
        <v>10.8</v>
      </c>
      <c r="BI171" s="62">
        <f>IF(BH171&lt;Master_sheet_Kriterien!$J$14,1,IF(BH171&lt;Master_sheet_Kriterien!$K$14,2,IF(BH171&lt;Master_sheet_Kriterien!$L$14,3,IF(BH171&lt;Master_sheet_Kriterien!$M$14,4,5))))</f>
        <v>1</v>
      </c>
      <c r="BJ171" s="65">
        <f>VLOOKUP($D171,Struktur_daten_BW_2017!$B$7:$AH$452,Calc_Targetkreise!BJ$5,FALSE)</f>
        <v>36.2</v>
      </c>
      <c r="BK171" s="62">
        <f>IF(BJ171&lt;Master_sheet_Kriterien!$J$16,1,IF(BJ171&lt;Master_sheet_Kriterien!$K$16,2,IF(BJ171&lt;Master_sheet_Kriterien!$L$16,3,IF(BJ171&lt;Master_sheet_Kriterien!$M$16,4,5))))</f>
        <v>3</v>
      </c>
      <c r="BL171" s="65">
        <f>VLOOKUP($D171,Struktur_daten_BW_2017!$B$7:$AH$452,Calc_Targetkreise!BL$5,FALSE)</f>
        <v>17.7</v>
      </c>
      <c r="BM171" s="62">
        <f>IF(BL171&lt;Master_sheet_Kriterien!$J$18,1,IF(BL171&lt;Master_sheet_Kriterien!$K$18,2,IF(BL171&lt;Master_sheet_Kriterien!$L$18,3,IF(BL171&lt;Master_sheet_Kriterien!$M$18,4,5))))</f>
        <v>4</v>
      </c>
      <c r="BN171" s="65">
        <f>VLOOKUP($D171,Struktur_daten_BW_2017!$B$7:$AH$452,Calc_Targetkreise!BN$5,FALSE)</f>
        <v>12.1</v>
      </c>
      <c r="BO171" s="62">
        <f>IF(BN171&lt;Master_sheet_Kriterien!$J$20,1,IF(BN171&lt;Master_sheet_Kriterien!$K$20,2,IF(BN171&lt;Master_sheet_Kriterien!$L$20,3,IF(BN171&lt;Master_sheet_Kriterien!$M$20,4,5))))</f>
        <v>5</v>
      </c>
      <c r="BP171" s="59">
        <f>VLOOKUP($D171,Struktur_daten_BW_2017!$B$7:$AH$452,Calc_Targetkreise!BP$5,FALSE)</f>
        <v>24273</v>
      </c>
      <c r="BQ171" s="62">
        <f>IF(BP171&lt;Master_sheet_Kriterien!$J$38,1,IF(BP171&lt;Master_sheet_Kriterien!$K$38,2,IF(BP171&lt;Master_sheet_Kriterien!$L$38,3,IF(BP171&lt;Master_sheet_Kriterien!$M$38,4,5))))</f>
        <v>5</v>
      </c>
      <c r="BR171" s="65">
        <f>VLOOKUP($D171,Struktur_daten_BW_2017!$B$7:$AH$452,Calc_Targetkreise!BR$5,FALSE)</f>
        <v>39.9</v>
      </c>
      <c r="BS171" s="62">
        <f>IF(BR171&lt;Master_sheet_Kriterien!$J$24,1,IF(BR171&lt;Master_sheet_Kriterien!$K$24,2,IF(BR171&lt;Master_sheet_Kriterien!$L$24,3,IF(BR171&lt;Master_sheet_Kriterien!$M$24,4,5))))</f>
        <v>4</v>
      </c>
      <c r="BT171" s="65">
        <f>VLOOKUP($D171,Struktur_daten_BW_2017!$B$7:$AH$452,Calc_Targetkreise!BT$5,FALSE)</f>
        <v>12</v>
      </c>
      <c r="BU171" s="62">
        <f>IF(BT171&lt;Master_sheet_Kriterien!$J$26,1,IF(BT171&lt;Master_sheet_Kriterien!$K$26,2,IF(BT171&lt;Master_sheet_Kriterien!$L$26,3,IF(BT171&lt;Master_sheet_Kriterien!$M$26,4,5))))</f>
        <v>2</v>
      </c>
      <c r="BV171" s="65">
        <f t="shared" si="13"/>
        <v>3.426</v>
      </c>
      <c r="BW171" s="62">
        <f>IF(BV171&lt;Master_sheet_Kriterien!$J$28,1,IF(BV171&lt;Master_sheet_Kriterien!$K$28,2,IF(BV171&lt;Master_sheet_Kriterien!$L$28,3,IF(BV171&lt;Master_sheet_Kriterien!$M$28,4,5))))</f>
        <v>2</v>
      </c>
      <c r="BX171" s="65">
        <f>VLOOKUP($D171,Struktur_daten_BW_2017!$B$7:$AH$452,Calc_Targetkreise!BX$5,FALSE)</f>
        <v>16.66666667</v>
      </c>
      <c r="BY171" s="62">
        <f>IF(BX171&lt;Master_sheet_Kriterien!$J$30,1,IF(BX171&lt;Master_sheet_Kriterien!$K$30,2,IF(BX171&lt;Master_sheet_Kriterien!$L$30,3,IF(BX171&lt;Master_sheet_Kriterien!$M$30,4,5))))</f>
        <v>1</v>
      </c>
      <c r="BZ171" s="65"/>
      <c r="CA171" s="62">
        <f>IF(BZ171&lt;Master_sheet_Kriterien!$J$32,1,IF(BZ171&lt;Master_sheet_Kriterien!$K$32,2,IF(BZ171&lt;Master_sheet_Kriterien!$L$32,3,IF(BZ171&lt;Master_sheet_Kriterien!$M$32,4,5))))</f>
        <v>1</v>
      </c>
      <c r="CB171" s="65"/>
      <c r="CC171" s="62">
        <f>IF(CB171&lt;Master_sheet_Kriterien!$J$34,1,IF(CB171&lt;Master_sheet_Kriterien!$K$34,2,IF(CB171&lt;Master_sheet_Kriterien!$L$34,3,IF(CB171&lt;Master_sheet_Kriterien!$M$34,4,5))))</f>
        <v>1</v>
      </c>
      <c r="CD171" s="65">
        <f>100-VLOOKUP($D171,Struktur_daten_BW_2017!$B$7:$AH$452,Calc_Targetkreise!CD$5,FALSE)</f>
        <v>42</v>
      </c>
      <c r="CE171" s="62">
        <f>IF(CD171&lt;Master_sheet_Kriterien!$J$40,1,IF(CD171&lt;Master_sheet_Kriterien!$K$40,2,IF(CD171&lt;Master_sheet_Kriterien!$L$40,3,IF(CD171&lt;Master_sheet_Kriterien!$M$40,4,5))))</f>
        <v>2</v>
      </c>
      <c r="CF171" s="61"/>
      <c r="CG171" s="59">
        <f>VLOOKUP($D171,EW_19_Kreise!$A$6:$CQ$406,Calc_Targetkreise!CG$5,FALSE)/1000</f>
        <v>40.621</v>
      </c>
      <c r="CH171" s="59">
        <f>VLOOKUP($D171,BW_17_Kreise!$B$7:$CC$410,Calc_Targetkreise!CH$5,FALSE)/1000</f>
        <v>40.886</v>
      </c>
      <c r="CI171" s="59">
        <f>VLOOKUP($D171,EW_Erg_09_14_Kreise!$A$10:$BK$412,Calc_Targetkreise!CI$5,FALSE)/1000</f>
        <v>41.441</v>
      </c>
      <c r="CJ171" s="59">
        <f>VLOOKUP($D171,EW_Erg_09_14_Kreise!$A$10:$BK$412,Calc_Targetkreise!CJ$5,FALSE)/1000</f>
        <v>41.977</v>
      </c>
      <c r="CK171" s="59">
        <f>VLOOKUP($D171,EW_Erg_09_14_Kreise!$A$10:$BK$412,Calc_Targetkreise!CK$5,FALSE)/1000</f>
        <v>22.751</v>
      </c>
      <c r="CL171" s="45"/>
      <c r="CM171" s="59">
        <f>VLOOKUP($D171,Struktur_daten_BW_2017!$B$7:$AH$452,Calc_Targetkreise!CM$5,FALSE)</f>
        <v>285.5</v>
      </c>
      <c r="CN171" s="66">
        <v>5.0</v>
      </c>
      <c r="CO171" s="67">
        <f t="shared" si="16"/>
        <v>0.01751313485</v>
      </c>
      <c r="CP171" s="62">
        <f>IF(CO171&lt;Master_sheet_Kriterien!$J$58,1,IF(CO171&lt;Master_sheet_Kriterien!$K$58,2,IF(CO171&lt;Master_sheet_Kriterien!$L$58,3,IF(CO171&lt;Master_sheet_Kriterien!$M$58,4,5))))</f>
        <v>1</v>
      </c>
      <c r="CQ171" s="66">
        <v>3.0</v>
      </c>
      <c r="CR171" s="67">
        <f t="shared" si="17"/>
        <v>0.01050788091</v>
      </c>
      <c r="CS171" s="62">
        <f>IF(CR171&lt;Master_sheet_Kriterien!$J$59,1,IF(CR171&lt;Master_sheet_Kriterien!$K$59,2,IF(CR171&lt;Master_sheet_Kriterien!$L$59,3,IF(CR171&lt;Master_sheet_Kriterien!$M$59,4,5))))</f>
        <v>1</v>
      </c>
      <c r="CT171" s="66">
        <v>2.0</v>
      </c>
      <c r="CU171" s="44"/>
      <c r="CV171" s="66">
        <v>1.0</v>
      </c>
      <c r="CW171" s="68"/>
      <c r="CY171" s="31">
        <f t="shared" si="18"/>
        <v>7316</v>
      </c>
      <c r="DB171" s="76" t="str">
        <f t="shared" si="19"/>
        <v>Neustadt an der Weinstraße, kreisfreie Stadt</v>
      </c>
      <c r="DC171" s="58">
        <f t="shared" si="20"/>
        <v>147</v>
      </c>
      <c r="DD171" s="77">
        <f t="shared" si="21"/>
        <v>166</v>
      </c>
      <c r="DE171" s="72">
        <f t="shared" si="22"/>
        <v>0.00736107403</v>
      </c>
      <c r="DG171" s="76" t="str">
        <f t="shared" si="23"/>
        <v>Neustadt an der Weinstraße, kreisfreie Stadt</v>
      </c>
      <c r="DH171" s="58" t="str">
        <f t="shared" si="24"/>
        <v>#REF!</v>
      </c>
      <c r="DI171" s="75">
        <f t="shared" si="25"/>
        <v>160.1751313</v>
      </c>
      <c r="DJ171" s="78">
        <f t="shared" si="26"/>
        <v>0.00736107403</v>
      </c>
      <c r="DK171" s="75"/>
      <c r="DL171" s="75"/>
      <c r="DM171" s="75"/>
      <c r="DN171" s="75"/>
      <c r="DO171" s="75"/>
      <c r="DP171" s="44"/>
    </row>
    <row r="172" ht="16.5" customHeight="1">
      <c r="A172" s="58">
        <f t="shared" si="5"/>
        <v>307</v>
      </c>
      <c r="B172" s="58">
        <f t="shared" si="6"/>
        <v>134</v>
      </c>
      <c r="C172" s="58" t="s">
        <v>308</v>
      </c>
      <c r="D172" s="58">
        <v>7317.0</v>
      </c>
      <c r="E172" s="58" t="s">
        <v>331</v>
      </c>
      <c r="F172" s="59">
        <f>VLOOKUP($D172,EW_19_Kreise!$A$6:$CQ$406,Calc_Targetkreise!F$5,FALSE)/1000</f>
        <v>15.058</v>
      </c>
      <c r="G172" s="59">
        <f>VLOOKUP($D172,BW_17_Kreise!$B$7:$CC$410,Calc_Targetkreise!G$5,FALSE)/1000</f>
        <v>21.147</v>
      </c>
      <c r="H172" s="59">
        <f>VLOOKUP($D172,EW_Erg_09_14_Kreise!$A$10:$BK$412,Calc_Targetkreise!H$5,FALSE)/1000</f>
        <v>14.055</v>
      </c>
      <c r="I172" s="60">
        <f t="shared" ref="I172:K172" si="704">F172/CG172</f>
        <v>0.4863223848</v>
      </c>
      <c r="J172" s="60">
        <f t="shared" si="704"/>
        <v>0.6708647928</v>
      </c>
      <c r="K172" s="60">
        <f t="shared" si="704"/>
        <v>0.43725112</v>
      </c>
      <c r="L172" s="61">
        <f t="shared" ref="L172:M172" si="705">1-(T172+X172)</f>
        <v>0.4489972108</v>
      </c>
      <c r="M172" s="61">
        <f t="shared" si="705"/>
        <v>0.4253085544</v>
      </c>
      <c r="N172" s="62">
        <f>IF(L172&lt;Master_sheet_Kriterien!$J$46,1,IF(L172&lt;Master_sheet_Kriterien!$K$46,2,IF(L172&lt;Master_sheet_Kriterien!$L$46,3,IF(L172&lt;Master_sheet_Kriterien!$M$46,4,5))))</f>
        <v>3</v>
      </c>
      <c r="O172" s="62">
        <f>IF(M172&lt;Master_sheet_Kriterien!$J$46,1,IF(M172&lt;Master_sheet_Kriterien!$K$46,2,IF(M172&lt;Master_sheet_Kriterien!$L$46,3,IF(M172&lt;Master_sheet_Kriterien!$M$46,4,5))))</f>
        <v>2</v>
      </c>
      <c r="P172" s="61">
        <f t="shared" ref="P172:Q172" si="706">1-(T172+AM172)</f>
        <v>0.5225129499</v>
      </c>
      <c r="Q172" s="61">
        <f t="shared" si="706"/>
        <v>0.5265049416</v>
      </c>
      <c r="R172" s="62">
        <f>IF(P172&lt;Master_sheet_Kriterien!$J$46,1,IF(P172&lt;Master_sheet_Kriterien!$K$46,2,IF(P172&lt;Master_sheet_Kriterien!$L$46,3,IF(P172&lt;Master_sheet_Kriterien!$M$46,4,5))))</f>
        <v>5</v>
      </c>
      <c r="S172" s="62">
        <f>IF(Q172&lt;Master_sheet_Kriterien!$J$46,1,IF(Q172&lt;Master_sheet_Kriterien!$K$46,2,IF(Q172&lt;Master_sheet_Kriterien!$L$46,3,IF(Q172&lt;Master_sheet_Kriterien!$M$46,4,5))))</f>
        <v>5</v>
      </c>
      <c r="T172" s="61">
        <f>VLOOKUP($D172,EW_19_Kreise!$A$6:$CQ$406,Calc_Targetkreise!T$5,FALSE)/1000/F172</f>
        <v>0.3283968655</v>
      </c>
      <c r="U172" s="63">
        <f>VLOOKUP($D172,BW_17_Kreise!$B$7:$CC$410,Calc_Targetkreise!U$5,FALSE)/1000/$G172</f>
        <v>0.3121955833</v>
      </c>
      <c r="V172" s="61">
        <f>VLOOKUP(Calc_Targetkreise!$D172,EW_Erg_09_14_Kreise!$A$7:$BK$412,Calc_Targetkreise!V$5,FALSE)/1000/$H172</f>
        <v>0.3847741017</v>
      </c>
      <c r="W172" s="61">
        <f>VLOOKUP(Calc_Targetkreise!$D172,EW_Erg_09_14_Kreise!$A$7:$BK$412,Calc_Targetkreise!W$5,FALSE)/1000/CK172</f>
        <v>0.3677715092</v>
      </c>
      <c r="X172" s="61">
        <f>VLOOKUP($D172,EW_19_Kreise!$A$6:$CQ$406,Calc_Targetkreise!X$5,FALSE)/1000/F172</f>
        <v>0.2226059238</v>
      </c>
      <c r="Y172" s="63">
        <f>VLOOKUP($D172,BW_17_Kreise!$B$7:$CC$410,Calc_Targetkreise!Y$5,FALSE)/1000/$G172</f>
        <v>0.2624958623</v>
      </c>
      <c r="Z172" s="61">
        <f>VLOOKUP(Calc_Targetkreise!$D172,EW_Erg_09_14_Kreise!$A$7:$BK$412,Calc_Targetkreise!Z$5,FALSE)/1000/$H172</f>
        <v>0.3120597652</v>
      </c>
      <c r="AA172" s="61">
        <f>VLOOKUP(Calc_Targetkreise!$D172,EW_Erg_09_14_Kreise!$A$7:$BK$412,Calc_Targetkreise!AA$5,FALSE)/1000/$H172</f>
        <v>0.2645321949</v>
      </c>
      <c r="AB172" s="61">
        <f>VLOOKUP($D172,EW_19_Kreise!$A$6:$CQ$406,Calc_Targetkreise!AB$5,FALSE)/1000/F172</f>
        <v>0.09390357285</v>
      </c>
      <c r="AC172" s="63">
        <f>VLOOKUP($D172,BW_17_Kreise!$B$7:$CC$410,Calc_Targetkreise!AC$5,FALSE)/1000/$G172</f>
        <v>0.03967465834</v>
      </c>
      <c r="AD172" s="61">
        <f>VLOOKUP(Calc_Targetkreise!$D172,EW_Erg_09_14_Kreise!$A$7:$BK$412,Calc_Targetkreise!AD$5,FALSE)/1000/$H172</f>
        <v>0.0396300249</v>
      </c>
      <c r="AE172" s="62">
        <f>IF(AC172&lt;Master_sheet_Kriterien!$J$54,1,IF(AC172&lt;Master_sheet_Kriterien!$K$54,2,IF(AC172&lt;Master_sheet_Kriterien!$L$54,3,IF(AC172&lt;Master_sheet_Kriterien!$M$54,4,5))))</f>
        <v>1</v>
      </c>
      <c r="AF172" s="61">
        <f>VLOOKUP(Calc_Targetkreise!$D172,EW_Erg_09_14_Kreise!$A$7:$BK$412,Calc_Targetkreise!AF$5,FALSE)/1000/$H172</f>
        <v>0.06353610815</v>
      </c>
      <c r="AG172" s="63">
        <f>VLOOKUP($D172,BW_17_Kreise!$B$7:$CC$410,Calc_Targetkreise!AG$5,FALSE)/1000/$G172</f>
        <v>0.09528538327</v>
      </c>
      <c r="AH172" s="61">
        <f>VLOOKUP(Calc_Targetkreise!$D172,EW_Erg_09_14_Kreise!$A$7:$BK$412,Calc_Targetkreise!AH$5,FALSE)/1000/$H172</f>
        <v>0.03571682675</v>
      </c>
      <c r="AI172" s="61">
        <f>VLOOKUP(Calc_Targetkreise!$D172,EW_Erg_09_14_Kreise!$A$7:$BK$412,Calc_Targetkreise!AI$5,FALSE)/1000/$H172</f>
        <v>0.09861259338</v>
      </c>
      <c r="AJ172" s="63">
        <f>VLOOKUP($D172,BW_17_Kreise!$B$7:$CC$410,Calc_Targetkreise!AJ$5,FALSE)/1000/$G172</f>
        <v>0.08024778928</v>
      </c>
      <c r="AK172" s="61">
        <f>VLOOKUP(Calc_Targetkreise!$D172,EW_Erg_09_14_Kreise!$A$7:$BK$412,Calc_Targetkreise!AK$5,FALSE)/1000/$H172</f>
        <v>0.04951974386</v>
      </c>
      <c r="AL172" s="61">
        <f>VLOOKUP(Calc_Targetkreise!$D172,EW_Erg_09_14_Kreise!$A$7:$BK$412,Calc_Targetkreise!AL$5,FALSE)/1000/$H172</f>
        <v>0.05948061188</v>
      </c>
      <c r="AM172" s="61">
        <f>VLOOKUP($D172,EW_19_Kreise!$A$6:$CQ$406,Calc_Targetkreise!AM$5,FALSE)/1000/F172</f>
        <v>0.1490901846</v>
      </c>
      <c r="AN172" s="63">
        <f>VLOOKUP($D172,BW_17_Kreise!$B$7:$CC$410,Calc_Targetkreise!AN$5,FALSE)/1000/$G172</f>
        <v>0.1612994751</v>
      </c>
      <c r="AO172" s="61">
        <f>VLOOKUP(Calc_Targetkreise!$D172,EW_Erg_09_14_Kreise!$A$7:$BK$412,Calc_Targetkreise!AO$5,FALSE)/1000/$H172</f>
        <v>0.06303806475</v>
      </c>
      <c r="AP172" s="61">
        <f>VLOOKUP(Calc_Targetkreise!$D172,EW_Erg_09_14_Kreise!$A$7:$BK$412,Calc_Targetkreise!AP$5,FALSE)/1000/$H172</f>
        <v>0.0002845962291</v>
      </c>
      <c r="AQ172" s="61">
        <f t="shared" ref="AQ172:AR172" si="707">1-U172-Y172-AC172-AG172-AJ172-AN172</f>
        <v>0.0488012484</v>
      </c>
      <c r="AR172" s="61">
        <f t="shared" si="707"/>
        <v>0.1152614728</v>
      </c>
      <c r="AS172" s="61">
        <f t="shared" si="11"/>
        <v>0.1457823862</v>
      </c>
      <c r="AT172" s="63">
        <f>VLOOKUP($D172,BW_17_Kreise!$B$7:$CC$410,Calc_Targetkreise!AT$5,FALSE)/1000/$G172</f>
        <v>0.005627275737</v>
      </c>
      <c r="AU172" s="61">
        <f>VLOOKUP(Calc_Targetkreise!$D172,EW_Erg_09_14_Kreise!$A$7:$BK$412,Calc_Targetkreise!AU$5,FALSE)/1000/$H172</f>
        <v>0.01152614728</v>
      </c>
      <c r="AV172" s="62">
        <f>IF(AU172&lt;Master_sheet_Kriterien!$J$44,1,IF(AU172&lt;Master_sheet_Kriterien!$K$44,2,IF(AU172&lt;Master_sheet_Kriterien!$L$44,3,IF(AU172&lt;Master_sheet_Kriterien!$M$44,4,5))))</f>
        <v>3</v>
      </c>
      <c r="AW172" s="61">
        <f>VLOOKUP(Calc_Targetkreise!$D172,EW_Erg_09_14_Kreise!$A$7:$BK$412,Calc_Targetkreise!AW$5,FALSE)/1000/$H172</f>
        <v>0.007470651014</v>
      </c>
      <c r="AX172" s="61">
        <f>VLOOKUP($D172,EW_19_Kreise!$A$6:$CQ$406,Calc_Targetkreise!AX$5,FALSE)/1000/F172</f>
        <v>0.001925886572</v>
      </c>
      <c r="AY172" s="62">
        <f>IF(AX172&lt;Master_sheet_Kriterien!$J$56,1,IF(AX172&lt;Master_sheet_Kriterien!$K$56,2,IF(AX172&lt;Master_sheet_Kriterien!$L$56,3,IF(AX172&lt;Master_sheet_Kriterien!$M$56,4,5))))</f>
        <v>1</v>
      </c>
      <c r="AZ172" s="64">
        <f>VLOOKUP($D172,EW_19_Kreise!$A$6:$CQ$406,Calc_Targetkreise!AZ$5,FALSE)</f>
        <v>29</v>
      </c>
      <c r="BA172" s="62">
        <f>IF(AZ172&lt;Master_sheet_Kriterien!$J$57,1,IF(AZ172&lt;Master_sheet_Kriterien!$K$57,2,IF(AZ172&lt;Master_sheet_Kriterien!$L$57,3,IF(AZ172&lt;Master_sheet_Kriterien!$M$56,4,5))))</f>
        <v>1</v>
      </c>
      <c r="BB172" s="59">
        <f>VLOOKUP($D172,Struktur_daten_BW_2017!$B$7:$AH$452,Calc_Targetkreise!BB$5,FALSE)</f>
        <v>645.6</v>
      </c>
      <c r="BC172" s="62">
        <f>IF(BB172&lt;Master_sheet_Kriterien!$J$8,1,IF(BB172&lt;Master_sheet_Kriterien!$K$8,2,IF(BB172&lt;Master_sheet_Kriterien!$L$8,3,IF(BB172&lt;Master_sheet_Kriterien!$M$8,4,5))))</f>
        <v>4</v>
      </c>
      <c r="BD172" s="65">
        <f t="shared" si="12"/>
        <v>17.6802</v>
      </c>
      <c r="BE172" s="62">
        <f>IF(BD172&lt;Master_sheet_Kriterien!$J$10,1,IF(BD172&lt;Master_sheet_Kriterien!$K$10,2,IF(BD172&lt;Master_sheet_Kriterien!$L$10,3,IF(BD172&lt;Master_sheet_Kriterien!$M$10,4,5))))</f>
        <v>1</v>
      </c>
      <c r="BF172" s="65">
        <f>VLOOKUP($D172,Struktur_daten_BW_2017!$B$7:$AH$452,Calc_Targetkreise!BF$5,FALSE)</f>
        <v>7.9</v>
      </c>
      <c r="BG172" s="62">
        <f>IF(BF172&lt;Master_sheet_Kriterien!$J$12,1,IF(BF172&lt;Master_sheet_Kriterien!$K$12,2,IF(BF172&lt;Master_sheet_Kriterien!$L$12,3,IF(BF172&lt;Master_sheet_Kriterien!$M$12,4,5))))</f>
        <v>3</v>
      </c>
      <c r="BH172" s="65">
        <f>VLOOKUP($D172,Struktur_daten_BW_2017!$B$7:$AH$452,Calc_Targetkreise!BH$5,FALSE)</f>
        <v>10.5</v>
      </c>
      <c r="BI172" s="62">
        <f>IF(BH172&lt;Master_sheet_Kriterien!$J$14,1,IF(BH172&lt;Master_sheet_Kriterien!$K$14,2,IF(BH172&lt;Master_sheet_Kriterien!$L$14,3,IF(BH172&lt;Master_sheet_Kriterien!$M$14,4,5))))</f>
        <v>1</v>
      </c>
      <c r="BJ172" s="65">
        <f>VLOOKUP($D172,Struktur_daten_BW_2017!$B$7:$AH$452,Calc_Targetkreise!BJ$5,FALSE)</f>
        <v>35.1</v>
      </c>
      <c r="BK172" s="62">
        <f>IF(BJ172&lt;Master_sheet_Kriterien!$J$16,1,IF(BJ172&lt;Master_sheet_Kriterien!$K$16,2,IF(BJ172&lt;Master_sheet_Kriterien!$L$16,3,IF(BJ172&lt;Master_sheet_Kriterien!$M$16,4,5))))</f>
        <v>2</v>
      </c>
      <c r="BL172" s="65">
        <f>VLOOKUP($D172,Struktur_daten_BW_2017!$B$7:$AH$452,Calc_Targetkreise!BL$5,FALSE)</f>
        <v>18.5</v>
      </c>
      <c r="BM172" s="62">
        <f>IF(BL172&lt;Master_sheet_Kriterien!$J$18,1,IF(BL172&lt;Master_sheet_Kriterien!$K$18,2,IF(BL172&lt;Master_sheet_Kriterien!$L$18,3,IF(BL172&lt;Master_sheet_Kriterien!$M$18,4,5))))</f>
        <v>5</v>
      </c>
      <c r="BN172" s="65">
        <f>VLOOKUP($D172,Struktur_daten_BW_2017!$B$7:$AH$452,Calc_Targetkreise!BN$5,FALSE)</f>
        <v>13.3</v>
      </c>
      <c r="BO172" s="62">
        <f>IF(BN172&lt;Master_sheet_Kriterien!$J$20,1,IF(BN172&lt;Master_sheet_Kriterien!$K$20,2,IF(BN172&lt;Master_sheet_Kriterien!$L$20,3,IF(BN172&lt;Master_sheet_Kriterien!$M$20,4,5))))</f>
        <v>5</v>
      </c>
      <c r="BP172" s="59">
        <f>VLOOKUP($D172,Struktur_daten_BW_2017!$B$7:$AH$452,Calc_Targetkreise!BP$5,FALSE)</f>
        <v>20785</v>
      </c>
      <c r="BQ172" s="62">
        <f>IF(BP172&lt;Master_sheet_Kriterien!$J$38,1,IF(BP172&lt;Master_sheet_Kriterien!$K$38,2,IF(BP172&lt;Master_sheet_Kriterien!$L$38,3,IF(BP172&lt;Master_sheet_Kriterien!$M$38,4,5))))</f>
        <v>3</v>
      </c>
      <c r="BR172" s="65">
        <f>VLOOKUP($D172,Struktur_daten_BW_2017!$B$7:$AH$452,Calc_Targetkreise!BR$5,FALSE)</f>
        <v>32.2</v>
      </c>
      <c r="BS172" s="62">
        <f>IF(BR172&lt;Master_sheet_Kriterien!$J$24,1,IF(BR172&lt;Master_sheet_Kriterien!$K$24,2,IF(BR172&lt;Master_sheet_Kriterien!$L$24,3,IF(BR172&lt;Master_sheet_Kriterien!$M$24,4,5))))</f>
        <v>3</v>
      </c>
      <c r="BT172" s="65">
        <f>VLOOKUP($D172,Struktur_daten_BW_2017!$B$7:$AH$452,Calc_Targetkreise!BT$5,FALSE)</f>
        <v>11.8</v>
      </c>
      <c r="BU172" s="62">
        <f>IF(BT172&lt;Master_sheet_Kriterien!$J$26,1,IF(BT172&lt;Master_sheet_Kriterien!$K$26,2,IF(BT172&lt;Master_sheet_Kriterien!$L$26,3,IF(BT172&lt;Master_sheet_Kriterien!$M$26,4,5))))</f>
        <v>2</v>
      </c>
      <c r="BV172" s="65">
        <f t="shared" si="13"/>
        <v>2.64084</v>
      </c>
      <c r="BW172" s="62">
        <f>IF(BV172&lt;Master_sheet_Kriterien!$J$28,1,IF(BV172&lt;Master_sheet_Kriterien!$K$28,2,IF(BV172&lt;Master_sheet_Kriterien!$L$28,3,IF(BV172&lt;Master_sheet_Kriterien!$M$28,4,5))))</f>
        <v>1</v>
      </c>
      <c r="BX172" s="65">
        <f>VLOOKUP($D172,Struktur_daten_BW_2017!$B$7:$AH$452,Calc_Targetkreise!BX$5,FALSE)</f>
        <v>23.72881356</v>
      </c>
      <c r="BY172" s="62">
        <f>IF(BX172&lt;Master_sheet_Kriterien!$J$30,1,IF(BX172&lt;Master_sheet_Kriterien!$K$30,2,IF(BX172&lt;Master_sheet_Kriterien!$L$30,3,IF(BX172&lt;Master_sheet_Kriterien!$M$30,4,5))))</f>
        <v>3</v>
      </c>
      <c r="BZ172" s="65"/>
      <c r="CA172" s="62">
        <f>IF(BZ172&lt;Master_sheet_Kriterien!$J$32,1,IF(BZ172&lt;Master_sheet_Kriterien!$K$32,2,IF(BZ172&lt;Master_sheet_Kriterien!$L$32,3,IF(BZ172&lt;Master_sheet_Kriterien!$M$32,4,5))))</f>
        <v>1</v>
      </c>
      <c r="CB172" s="65"/>
      <c r="CC172" s="62">
        <f>IF(CB172&lt;Master_sheet_Kriterien!$J$34,1,IF(CB172&lt;Master_sheet_Kriterien!$K$34,2,IF(CB172&lt;Master_sheet_Kriterien!$L$34,3,IF(CB172&lt;Master_sheet_Kriterien!$M$34,4,5))))</f>
        <v>1</v>
      </c>
      <c r="CD172" s="65">
        <f>100-VLOOKUP($D172,Struktur_daten_BW_2017!$B$7:$AH$452,Calc_Targetkreise!CD$5,FALSE)</f>
        <v>40.2</v>
      </c>
      <c r="CE172" s="62">
        <f>IF(CD172&lt;Master_sheet_Kriterien!$J$40,1,IF(CD172&lt;Master_sheet_Kriterien!$K$40,2,IF(CD172&lt;Master_sheet_Kriterien!$L$40,3,IF(CD172&lt;Master_sheet_Kriterien!$M$40,4,5))))</f>
        <v>1</v>
      </c>
      <c r="CF172" s="61"/>
      <c r="CG172" s="59">
        <f>VLOOKUP($D172,EW_19_Kreise!$A$6:$CQ$406,Calc_Targetkreise!CG$5,FALSE)/1000</f>
        <v>30.963</v>
      </c>
      <c r="CH172" s="59">
        <f>VLOOKUP($D172,BW_17_Kreise!$B$7:$CC$410,Calc_Targetkreise!CH$5,FALSE)/1000</f>
        <v>31.522</v>
      </c>
      <c r="CI172" s="59">
        <f>VLOOKUP($D172,EW_Erg_09_14_Kreise!$A$10:$BK$412,Calc_Targetkreise!CI$5,FALSE)/1000</f>
        <v>32.144</v>
      </c>
      <c r="CJ172" s="59">
        <f>VLOOKUP($D172,EW_Erg_09_14_Kreise!$A$10:$BK$412,Calc_Targetkreise!CJ$5,FALSE)/1000</f>
        <v>33.381</v>
      </c>
      <c r="CK172" s="59">
        <f>VLOOKUP($D172,EW_Erg_09_14_Kreise!$A$10:$BK$412,Calc_Targetkreise!CK$5,FALSE)/1000</f>
        <v>14.18</v>
      </c>
      <c r="CL172" s="45"/>
      <c r="CM172" s="59">
        <f>VLOOKUP($D172,Struktur_daten_BW_2017!$B$7:$AH$452,Calc_Targetkreise!CM$5,FALSE)</f>
        <v>223.8</v>
      </c>
      <c r="CN172" s="66">
        <v>1.0</v>
      </c>
      <c r="CO172" s="67">
        <f t="shared" si="16"/>
        <v>0.004468275246</v>
      </c>
      <c r="CP172" s="62">
        <f>IF(CO172&lt;Master_sheet_Kriterien!$J$58,1,IF(CO172&lt;Master_sheet_Kriterien!$K$58,2,IF(CO172&lt;Master_sheet_Kriterien!$L$58,3,IF(CO172&lt;Master_sheet_Kriterien!$M$58,4,5))))</f>
        <v>1</v>
      </c>
      <c r="CQ172" s="66">
        <v>0.0</v>
      </c>
      <c r="CR172" s="67">
        <f t="shared" si="17"/>
        <v>0</v>
      </c>
      <c r="CS172" s="62">
        <f>IF(CR172&lt;Master_sheet_Kriterien!$J$59,1,IF(CR172&lt;Master_sheet_Kriterien!$K$59,2,IF(CR172&lt;Master_sheet_Kriterien!$L$59,3,IF(CR172&lt;Master_sheet_Kriterien!$M$59,4,5))))</f>
        <v>1</v>
      </c>
      <c r="CT172" s="66">
        <v>1.0</v>
      </c>
      <c r="CU172" s="44"/>
      <c r="CV172" s="66">
        <v>1.0</v>
      </c>
      <c r="CW172" s="68"/>
      <c r="CY172" s="31">
        <f t="shared" si="18"/>
        <v>7317</v>
      </c>
      <c r="DB172" s="76" t="str">
        <f t="shared" si="19"/>
        <v>Pirmasens, kreisfreie Stadt</v>
      </c>
      <c r="DC172" s="58">
        <f t="shared" si="20"/>
        <v>307</v>
      </c>
      <c r="DD172" s="77">
        <f t="shared" si="21"/>
        <v>134</v>
      </c>
      <c r="DE172" s="72">
        <f t="shared" si="22"/>
        <v>0.001925886572</v>
      </c>
      <c r="DG172" s="76" t="str">
        <f t="shared" si="23"/>
        <v>Pirmasens, kreisfreie Stadt</v>
      </c>
      <c r="DH172" s="58" t="str">
        <f t="shared" si="24"/>
        <v>#REF!</v>
      </c>
      <c r="DI172" s="75">
        <f t="shared" si="25"/>
        <v>128.0446828</v>
      </c>
      <c r="DJ172" s="78">
        <f t="shared" si="26"/>
        <v>0.001925886572</v>
      </c>
      <c r="DK172" s="75"/>
      <c r="DL172" s="75"/>
      <c r="DM172" s="75"/>
      <c r="DN172" s="75"/>
      <c r="DO172" s="75"/>
      <c r="DP172" s="44"/>
    </row>
    <row r="173" ht="16.5" customHeight="1">
      <c r="A173" s="58">
        <f t="shared" si="5"/>
        <v>115</v>
      </c>
      <c r="B173" s="58">
        <f t="shared" si="6"/>
        <v>174</v>
      </c>
      <c r="C173" s="58" t="s">
        <v>308</v>
      </c>
      <c r="D173" s="58">
        <v>7318.0</v>
      </c>
      <c r="E173" s="58" t="s">
        <v>332</v>
      </c>
      <c r="F173" s="59">
        <f>VLOOKUP($D173,EW_19_Kreise!$A$6:$CQ$406,Calc_Targetkreise!F$5,FALSE)/1000</f>
        <v>21.674</v>
      </c>
      <c r="G173" s="59">
        <f>VLOOKUP($D173,BW_17_Kreise!$B$7:$CC$410,Calc_Targetkreise!G$5,FALSE)/1000</f>
        <v>27.551</v>
      </c>
      <c r="H173" s="59">
        <f>VLOOKUP($D173,EW_Erg_09_14_Kreise!$A$10:$BK$412,Calc_Targetkreise!H$5,FALSE)/1000</f>
        <v>18.17</v>
      </c>
      <c r="I173" s="60">
        <f t="shared" ref="I173:K173" si="708">F173/CG173</f>
        <v>0.5981179457</v>
      </c>
      <c r="J173" s="60">
        <f t="shared" si="708"/>
        <v>0.7537274642</v>
      </c>
      <c r="K173" s="60">
        <f t="shared" si="708"/>
        <v>0.4941797215</v>
      </c>
      <c r="L173" s="61">
        <f t="shared" ref="L173:M173" si="709">1-(T173+X173)</f>
        <v>0.5213620006</v>
      </c>
      <c r="M173" s="61">
        <f t="shared" si="709"/>
        <v>0.4643388625</v>
      </c>
      <c r="N173" s="62">
        <f>IF(L173&lt;Master_sheet_Kriterien!$J$46,1,IF(L173&lt;Master_sheet_Kriterien!$K$46,2,IF(L173&lt;Master_sheet_Kriterien!$L$46,3,IF(L173&lt;Master_sheet_Kriterien!$M$46,4,5))))</f>
        <v>5</v>
      </c>
      <c r="O173" s="62">
        <f>IF(M173&lt;Master_sheet_Kriterien!$J$46,1,IF(M173&lt;Master_sheet_Kriterien!$K$46,2,IF(M173&lt;Master_sheet_Kriterien!$L$46,3,IF(M173&lt;Master_sheet_Kriterien!$M$46,4,5))))</f>
        <v>3</v>
      </c>
      <c r="P173" s="61">
        <f t="shared" ref="P173:Q173" si="710">1-(T173+AM173)</f>
        <v>0.6253575713</v>
      </c>
      <c r="Q173" s="61">
        <f t="shared" si="710"/>
        <v>0.5446263294</v>
      </c>
      <c r="R173" s="62">
        <f>IF(P173&lt;Master_sheet_Kriterien!$J$46,1,IF(P173&lt;Master_sheet_Kriterien!$K$46,2,IF(P173&lt;Master_sheet_Kriterien!$L$46,3,IF(P173&lt;Master_sheet_Kriterien!$M$46,4,5))))</f>
        <v>5</v>
      </c>
      <c r="S173" s="62">
        <f>IF(Q173&lt;Master_sheet_Kriterien!$J$46,1,IF(Q173&lt;Master_sheet_Kriterien!$K$46,2,IF(Q173&lt;Master_sheet_Kriterien!$L$46,3,IF(Q173&lt;Master_sheet_Kriterien!$M$46,4,5))))</f>
        <v>5</v>
      </c>
      <c r="T173" s="61">
        <f>VLOOKUP($D173,EW_19_Kreise!$A$6:$CQ$406,Calc_Targetkreise!T$5,FALSE)/1000/F173</f>
        <v>0.2695395405</v>
      </c>
      <c r="U173" s="63">
        <f>VLOOKUP($D173,BW_17_Kreise!$B$7:$CC$410,Calc_Targetkreise!U$5,FALSE)/1000/$G173</f>
        <v>0.3201335705</v>
      </c>
      <c r="V173" s="61">
        <f>VLOOKUP(Calc_Targetkreise!$D173,EW_Erg_09_14_Kreise!$A$7:$BK$412,Calc_Targetkreise!V$5,FALSE)/1000/$H173</f>
        <v>0.330104568</v>
      </c>
      <c r="W173" s="61">
        <f>VLOOKUP(Calc_Targetkreise!$D173,EW_Erg_09_14_Kreise!$A$7:$BK$412,Calc_Targetkreise!W$5,FALSE)/1000/CK173</f>
        <v>0.3484839833</v>
      </c>
      <c r="X173" s="61">
        <f>VLOOKUP($D173,EW_19_Kreise!$A$6:$CQ$406,Calc_Targetkreise!X$5,FALSE)/1000/F173</f>
        <v>0.209098459</v>
      </c>
      <c r="Y173" s="63">
        <f>VLOOKUP($D173,BW_17_Kreise!$B$7:$CC$410,Calc_Targetkreise!Y$5,FALSE)/1000/$G173</f>
        <v>0.2155275671</v>
      </c>
      <c r="Z173" s="61">
        <f>VLOOKUP(Calc_Targetkreise!$D173,EW_Erg_09_14_Kreise!$A$7:$BK$412,Calc_Targetkreise!Z$5,FALSE)/1000/$H173</f>
        <v>0.2936158503</v>
      </c>
      <c r="AA173" s="61">
        <f>VLOOKUP(Calc_Targetkreise!$D173,EW_Erg_09_14_Kreise!$A$7:$BK$412,Calc_Targetkreise!AA$5,FALSE)/1000/$H173</f>
        <v>0.225481563</v>
      </c>
      <c r="AB173" s="61">
        <f>VLOOKUP($D173,EW_19_Kreise!$A$6:$CQ$406,Calc_Targetkreise!AB$5,FALSE)/1000/F173</f>
        <v>0.220725293</v>
      </c>
      <c r="AC173" s="63">
        <f>VLOOKUP($D173,BW_17_Kreise!$B$7:$CC$410,Calc_Targetkreise!AC$5,FALSE)/1000/$G173</f>
        <v>0.1075097093</v>
      </c>
      <c r="AD173" s="61">
        <f>VLOOKUP(Calc_Targetkreise!$D173,EW_Erg_09_14_Kreise!$A$7:$BK$412,Calc_Targetkreise!AD$5,FALSE)/1000/$H173</f>
        <v>0.1305448542</v>
      </c>
      <c r="AE173" s="62">
        <f>IF(AC173&lt;Master_sheet_Kriterien!$J$54,1,IF(AC173&lt;Master_sheet_Kriterien!$K$54,2,IF(AC173&lt;Master_sheet_Kriterien!$L$54,3,IF(AC173&lt;Master_sheet_Kriterien!$M$54,4,5))))</f>
        <v>4</v>
      </c>
      <c r="AF173" s="61">
        <f>VLOOKUP(Calc_Targetkreise!$D173,EW_Erg_09_14_Kreise!$A$7:$BK$412,Calc_Targetkreise!AF$5,FALSE)/1000/$H173</f>
        <v>0.1469455146</v>
      </c>
      <c r="AG173" s="63">
        <f>VLOOKUP($D173,BW_17_Kreise!$B$7:$CC$410,Calc_Targetkreise!AG$5,FALSE)/1000/$G173</f>
        <v>0.1000326667</v>
      </c>
      <c r="AH173" s="61">
        <f>VLOOKUP(Calc_Targetkreise!$D173,EW_Erg_09_14_Kreise!$A$7:$BK$412,Calc_Targetkreise!AH$5,FALSE)/1000/$H173</f>
        <v>0.0370390754</v>
      </c>
      <c r="AI173" s="61">
        <f>VLOOKUP(Calc_Targetkreise!$D173,EW_Erg_09_14_Kreise!$A$7:$BK$412,Calc_Targetkreise!AI$5,FALSE)/1000/$H173</f>
        <v>0.1033021464</v>
      </c>
      <c r="AJ173" s="63">
        <f>VLOOKUP($D173,BW_17_Kreise!$B$7:$CC$410,Calc_Targetkreise!AJ$5,FALSE)/1000/$G173</f>
        <v>0.08097709702</v>
      </c>
      <c r="AK173" s="61">
        <f>VLOOKUP(Calc_Targetkreise!$D173,EW_Erg_09_14_Kreise!$A$7:$BK$412,Calc_Targetkreise!AK$5,FALSE)/1000/$H173</f>
        <v>0.04991744634</v>
      </c>
      <c r="AL173" s="61">
        <f>VLOOKUP(Calc_Targetkreise!$D173,EW_Erg_09_14_Kreise!$A$7:$BK$412,Calc_Targetkreise!AL$5,FALSE)/1000/$H173</f>
        <v>0.04111172262</v>
      </c>
      <c r="AM173" s="61">
        <f>VLOOKUP($D173,EW_19_Kreise!$A$6:$CQ$406,Calc_Targetkreise!AM$5,FALSE)/1000/F173</f>
        <v>0.1051028883</v>
      </c>
      <c r="AN173" s="63">
        <f>VLOOKUP($D173,BW_17_Kreise!$B$7:$CC$410,Calc_Targetkreise!AN$5,FALSE)/1000/$G173</f>
        <v>0.1352401002</v>
      </c>
      <c r="AO173" s="61">
        <f>VLOOKUP(Calc_Targetkreise!$D173,EW_Erg_09_14_Kreise!$A$7:$BK$412,Calc_Targetkreise!AO$5,FALSE)/1000/$H173</f>
        <v>0.06967528894</v>
      </c>
      <c r="AP173" s="61">
        <f>VLOOKUP(Calc_Targetkreise!$D173,EW_Erg_09_14_Kreise!$A$7:$BK$412,Calc_Targetkreise!AP$5,FALSE)/1000/$H173</f>
        <v>0.0003852504128</v>
      </c>
      <c r="AQ173" s="61">
        <f t="shared" ref="AQ173:AR173" si="711">1-U173-Y173-AC173-AG173-AJ173-AN173</f>
        <v>0.04057928932</v>
      </c>
      <c r="AR173" s="61">
        <f t="shared" si="711"/>
        <v>0.0891029169</v>
      </c>
      <c r="AS173" s="61">
        <f t="shared" si="11"/>
        <v>0.1342898196</v>
      </c>
      <c r="AT173" s="63">
        <f>VLOOKUP($D173,BW_17_Kreise!$B$7:$CC$410,Calc_Targetkreise!AT$5,FALSE)/1000/$G173</f>
        <v>0.004210373489</v>
      </c>
      <c r="AU173" s="61">
        <f>VLOOKUP(Calc_Targetkreise!$D173,EW_Erg_09_14_Kreise!$A$7:$BK$412,Calc_Targetkreise!AU$5,FALSE)/1000/$H173</f>
        <v>0.01276829939</v>
      </c>
      <c r="AV173" s="62">
        <f>IF(AU173&lt;Master_sheet_Kriterien!$J$44,1,IF(AU173&lt;Master_sheet_Kriterien!$K$44,2,IF(AU173&lt;Master_sheet_Kriterien!$L$44,3,IF(AU173&lt;Master_sheet_Kriterien!$M$44,4,5))))</f>
        <v>4</v>
      </c>
      <c r="AW173" s="61">
        <f>VLOOKUP(Calc_Targetkreise!$D173,EW_Erg_09_14_Kreise!$A$7:$BK$412,Calc_Targetkreise!AW$5,FALSE)/1000/$H173</f>
        <v>0.007760044029</v>
      </c>
      <c r="AX173" s="61">
        <f>VLOOKUP($D173,EW_19_Kreise!$A$6:$CQ$406,Calc_Targetkreise!AX$5,FALSE)/1000/F173</f>
        <v>0.007474393282</v>
      </c>
      <c r="AY173" s="62">
        <f>IF(AX173&lt;Master_sheet_Kriterien!$J$56,1,IF(AX173&lt;Master_sheet_Kriterien!$K$56,2,IF(AX173&lt;Master_sheet_Kriterien!$L$56,3,IF(AX173&lt;Master_sheet_Kriterien!$M$56,4,5))))</f>
        <v>4</v>
      </c>
      <c r="AZ173" s="64">
        <f>VLOOKUP($D173,EW_19_Kreise!$A$6:$CQ$406,Calc_Targetkreise!AZ$5,FALSE)</f>
        <v>162</v>
      </c>
      <c r="BA173" s="62">
        <f>IF(AZ173&lt;Master_sheet_Kriterien!$J$57,1,IF(AZ173&lt;Master_sheet_Kriterien!$K$57,2,IF(AZ173&lt;Master_sheet_Kriterien!$L$57,3,IF(AZ173&lt;Master_sheet_Kriterien!$M$56,4,5))))</f>
        <v>1</v>
      </c>
      <c r="BB173" s="59">
        <f>VLOOKUP($D173,Struktur_daten_BW_2017!$B$7:$AH$452,Calc_Targetkreise!BB$5,FALSE)</f>
        <v>1175.7</v>
      </c>
      <c r="BC173" s="62">
        <f>IF(BB173&lt;Master_sheet_Kriterien!$J$8,1,IF(BB173&lt;Master_sheet_Kriterien!$K$8,2,IF(BB173&lt;Master_sheet_Kriterien!$L$8,3,IF(BB173&lt;Master_sheet_Kriterien!$M$8,4,5))))</f>
        <v>4</v>
      </c>
      <c r="BD173" s="65">
        <f t="shared" si="12"/>
        <v>21.4125</v>
      </c>
      <c r="BE173" s="62">
        <f>IF(BD173&lt;Master_sheet_Kriterien!$J$10,1,IF(BD173&lt;Master_sheet_Kriterien!$K$10,2,IF(BD173&lt;Master_sheet_Kriterien!$L$10,3,IF(BD173&lt;Master_sheet_Kriterien!$M$10,4,5))))</f>
        <v>2</v>
      </c>
      <c r="BF173" s="65">
        <f>VLOOKUP($D173,Struktur_daten_BW_2017!$B$7:$AH$452,Calc_Targetkreise!BF$5,FALSE)</f>
        <v>7.5</v>
      </c>
      <c r="BG173" s="62">
        <f>IF(BF173&lt;Master_sheet_Kriterien!$J$12,1,IF(BF173&lt;Master_sheet_Kriterien!$K$12,2,IF(BF173&lt;Master_sheet_Kriterien!$L$12,3,IF(BF173&lt;Master_sheet_Kriterien!$M$12,4,5))))</f>
        <v>2</v>
      </c>
      <c r="BH173" s="65">
        <f>VLOOKUP($D173,Struktur_daten_BW_2017!$B$7:$AH$452,Calc_Targetkreise!BH$5,FALSE)</f>
        <v>11.6</v>
      </c>
      <c r="BI173" s="62">
        <f>IF(BH173&lt;Master_sheet_Kriterien!$J$14,1,IF(BH173&lt;Master_sheet_Kriterien!$K$14,2,IF(BH173&lt;Master_sheet_Kriterien!$L$14,3,IF(BH173&lt;Master_sheet_Kriterien!$M$14,4,5))))</f>
        <v>3</v>
      </c>
      <c r="BJ173" s="65">
        <f>VLOOKUP($D173,Struktur_daten_BW_2017!$B$7:$AH$452,Calc_Targetkreise!BJ$5,FALSE)</f>
        <v>37.7</v>
      </c>
      <c r="BK173" s="62">
        <f>IF(BJ173&lt;Master_sheet_Kriterien!$J$16,1,IF(BJ173&lt;Master_sheet_Kriterien!$K$16,2,IF(BJ173&lt;Master_sheet_Kriterien!$L$16,3,IF(BJ173&lt;Master_sheet_Kriterien!$M$16,4,5))))</f>
        <v>5</v>
      </c>
      <c r="BL173" s="65">
        <f>VLOOKUP($D173,Struktur_daten_BW_2017!$B$7:$AH$452,Calc_Targetkreise!BL$5,FALSE)</f>
        <v>17</v>
      </c>
      <c r="BM173" s="62">
        <f>IF(BL173&lt;Master_sheet_Kriterien!$J$18,1,IF(BL173&lt;Master_sheet_Kriterien!$K$18,2,IF(BL173&lt;Master_sheet_Kriterien!$L$18,3,IF(BL173&lt;Master_sheet_Kriterien!$M$18,4,5))))</f>
        <v>4</v>
      </c>
      <c r="BN173" s="65">
        <f>VLOOKUP($D173,Struktur_daten_BW_2017!$B$7:$AH$452,Calc_Targetkreise!BN$5,FALSE)</f>
        <v>9.8</v>
      </c>
      <c r="BO173" s="62">
        <f>IF(BN173&lt;Master_sheet_Kriterien!$J$20,1,IF(BN173&lt;Master_sheet_Kriterien!$K$20,2,IF(BN173&lt;Master_sheet_Kriterien!$L$20,3,IF(BN173&lt;Master_sheet_Kriterien!$M$20,4,5))))</f>
        <v>2</v>
      </c>
      <c r="BP173" s="59">
        <f>VLOOKUP($D173,Struktur_daten_BW_2017!$B$7:$AH$452,Calc_Targetkreise!BP$5,FALSE)</f>
        <v>24273</v>
      </c>
      <c r="BQ173" s="62">
        <f>IF(BP173&lt;Master_sheet_Kriterien!$J$38,1,IF(BP173&lt;Master_sheet_Kriterien!$K$38,2,IF(BP173&lt;Master_sheet_Kriterien!$L$38,3,IF(BP173&lt;Master_sheet_Kriterien!$M$38,4,5))))</f>
        <v>5</v>
      </c>
      <c r="BR173" s="65">
        <f>VLOOKUP($D173,Struktur_daten_BW_2017!$B$7:$AH$452,Calc_Targetkreise!BR$5,FALSE)</f>
        <v>39.9</v>
      </c>
      <c r="BS173" s="62">
        <f>IF(BR173&lt;Master_sheet_Kriterien!$J$24,1,IF(BR173&lt;Master_sheet_Kriterien!$K$24,2,IF(BR173&lt;Master_sheet_Kriterien!$L$24,3,IF(BR173&lt;Master_sheet_Kriterien!$M$24,4,5))))</f>
        <v>4</v>
      </c>
      <c r="BT173" s="65">
        <f>VLOOKUP($D173,Struktur_daten_BW_2017!$B$7:$AH$452,Calc_Targetkreise!BT$5,FALSE)</f>
        <v>12</v>
      </c>
      <c r="BU173" s="62">
        <f>IF(BT173&lt;Master_sheet_Kriterien!$J$26,1,IF(BT173&lt;Master_sheet_Kriterien!$K$26,2,IF(BT173&lt;Master_sheet_Kriterien!$L$26,3,IF(BT173&lt;Master_sheet_Kriterien!$M$26,4,5))))</f>
        <v>2</v>
      </c>
      <c r="BV173" s="65">
        <f t="shared" si="13"/>
        <v>3.426</v>
      </c>
      <c r="BW173" s="62">
        <f>IF(BV173&lt;Master_sheet_Kriterien!$J$28,1,IF(BV173&lt;Master_sheet_Kriterien!$K$28,2,IF(BV173&lt;Master_sheet_Kriterien!$L$28,3,IF(BV173&lt;Master_sheet_Kriterien!$M$28,4,5))))</f>
        <v>2</v>
      </c>
      <c r="BX173" s="65">
        <f>VLOOKUP($D173,Struktur_daten_BW_2017!$B$7:$AH$452,Calc_Targetkreise!BX$5,FALSE)</f>
        <v>16.66666667</v>
      </c>
      <c r="BY173" s="62">
        <f>IF(BX173&lt;Master_sheet_Kriterien!$J$30,1,IF(BX173&lt;Master_sheet_Kriterien!$K$30,2,IF(BX173&lt;Master_sheet_Kriterien!$L$30,3,IF(BX173&lt;Master_sheet_Kriterien!$M$30,4,5))))</f>
        <v>1</v>
      </c>
      <c r="BZ173" s="65">
        <f t="shared" ref="BZ173:BZ174" si="716">CL173/1000</f>
        <v>0.343</v>
      </c>
      <c r="CA173" s="62">
        <f>IF(BZ173&lt;Master_sheet_Kriterien!$J$32,1,IF(BZ173&lt;Master_sheet_Kriterien!$K$32,2,IF(BZ173&lt;Master_sheet_Kriterien!$L$32,3,IF(BZ173&lt;Master_sheet_Kriterien!$M$32,4,5))))</f>
        <v>1</v>
      </c>
      <c r="CB173" s="65">
        <f t="shared" ref="CB173:CB174" si="717">BZ173/CM173*100</f>
        <v>0.1201401051</v>
      </c>
      <c r="CC173" s="62">
        <f>IF(CB173&lt;Master_sheet_Kriterien!$J$34,1,IF(CB173&lt;Master_sheet_Kriterien!$K$34,2,IF(CB173&lt;Master_sheet_Kriterien!$L$34,3,IF(CB173&lt;Master_sheet_Kriterien!$M$34,4,5))))</f>
        <v>1</v>
      </c>
      <c r="CD173" s="65">
        <f>100-VLOOKUP($D173,Struktur_daten_BW_2017!$B$7:$AH$452,Calc_Targetkreise!CD$5,FALSE)</f>
        <v>42</v>
      </c>
      <c r="CE173" s="62">
        <f>IF(CD173&lt;Master_sheet_Kriterien!$J$40,1,IF(CD173&lt;Master_sheet_Kriterien!$K$40,2,IF(CD173&lt;Master_sheet_Kriterien!$L$40,3,IF(CD173&lt;Master_sheet_Kriterien!$M$40,4,5))))</f>
        <v>2</v>
      </c>
      <c r="CF173" s="61"/>
      <c r="CG173" s="59">
        <f>VLOOKUP($D173,EW_19_Kreise!$A$6:$CQ$406,Calc_Targetkreise!CG$5,FALSE)/1000</f>
        <v>36.237</v>
      </c>
      <c r="CH173" s="59">
        <f>VLOOKUP($D173,BW_17_Kreise!$B$7:$CC$410,Calc_Targetkreise!CH$5,FALSE)/1000</f>
        <v>36.553</v>
      </c>
      <c r="CI173" s="59">
        <f>VLOOKUP($D173,EW_Erg_09_14_Kreise!$A$10:$BK$412,Calc_Targetkreise!CI$5,FALSE)/1000</f>
        <v>36.768</v>
      </c>
      <c r="CJ173" s="59">
        <f>VLOOKUP($D173,EW_Erg_09_14_Kreise!$A$10:$BK$412,Calc_Targetkreise!CJ$5,FALSE)/1000</f>
        <v>36.874</v>
      </c>
      <c r="CK173" s="59">
        <f>VLOOKUP($D173,EW_Erg_09_14_Kreise!$A$10:$BK$412,Calc_Targetkreise!CK$5,FALSE)/1000</f>
        <v>17.513</v>
      </c>
      <c r="CL173" s="45">
        <v>343.0</v>
      </c>
      <c r="CM173" s="59">
        <f>VLOOKUP($D173,Struktur_daten_BW_2017!$B$7:$AH$452,Calc_Targetkreise!CM$5,FALSE)</f>
        <v>285.5</v>
      </c>
      <c r="CN173" s="66">
        <v>1.0</v>
      </c>
      <c r="CO173" s="67">
        <f t="shared" si="16"/>
        <v>0.00350262697</v>
      </c>
      <c r="CP173" s="62">
        <f>IF(CO173&lt;Master_sheet_Kriterien!$J$58,1,IF(CO173&lt;Master_sheet_Kriterien!$K$58,2,IF(CO173&lt;Master_sheet_Kriterien!$L$58,3,IF(CO173&lt;Master_sheet_Kriterien!$M$58,4,5))))</f>
        <v>1</v>
      </c>
      <c r="CQ173" s="66">
        <v>0.0</v>
      </c>
      <c r="CR173" s="67">
        <f t="shared" si="17"/>
        <v>0</v>
      </c>
      <c r="CS173" s="62">
        <f>IF(CR173&lt;Master_sheet_Kriterien!$J$59,1,IF(CR173&lt;Master_sheet_Kriterien!$K$59,2,IF(CR173&lt;Master_sheet_Kriterien!$L$59,3,IF(CR173&lt;Master_sheet_Kriterien!$M$59,4,5))))</f>
        <v>1</v>
      </c>
      <c r="CT173" s="66">
        <v>1.0</v>
      </c>
      <c r="CU173" s="44"/>
      <c r="CV173" s="66">
        <v>1.0</v>
      </c>
      <c r="CW173" s="68"/>
      <c r="CY173" s="31">
        <f t="shared" si="18"/>
        <v>7318</v>
      </c>
      <c r="DB173" s="76" t="str">
        <f t="shared" si="19"/>
        <v>Speyer, kreisfreie Stadt</v>
      </c>
      <c r="DC173" s="58">
        <f t="shared" si="20"/>
        <v>115</v>
      </c>
      <c r="DD173" s="77">
        <f t="shared" si="21"/>
        <v>174</v>
      </c>
      <c r="DE173" s="72">
        <f t="shared" si="22"/>
        <v>0.007474393282</v>
      </c>
      <c r="DG173" s="76" t="str">
        <f t="shared" si="23"/>
        <v>Speyer, kreisfreie Stadt</v>
      </c>
      <c r="DH173" s="58" t="str">
        <f t="shared" si="24"/>
        <v>#REF!</v>
      </c>
      <c r="DI173" s="75">
        <f t="shared" si="25"/>
        <v>168.0350263</v>
      </c>
      <c r="DJ173" s="78">
        <f t="shared" si="26"/>
        <v>0.007474393282</v>
      </c>
      <c r="DK173" s="75"/>
      <c r="DL173" s="75"/>
      <c r="DM173" s="75"/>
      <c r="DN173" s="75"/>
      <c r="DO173" s="75"/>
      <c r="DP173" s="44"/>
    </row>
    <row r="174" ht="16.5" customHeight="1">
      <c r="A174" s="58">
        <f t="shared" si="5"/>
        <v>159</v>
      </c>
      <c r="B174" s="58">
        <f t="shared" si="6"/>
        <v>163</v>
      </c>
      <c r="C174" s="58" t="s">
        <v>308</v>
      </c>
      <c r="D174" s="58">
        <v>7319.0</v>
      </c>
      <c r="E174" s="58" t="s">
        <v>333</v>
      </c>
      <c r="F174" s="59">
        <f>VLOOKUP($D174,EW_19_Kreise!$A$6:$CQ$406,Calc_Targetkreise!F$5,FALSE)/1000</f>
        <v>31.661</v>
      </c>
      <c r="G174" s="59">
        <f>VLOOKUP($D174,BW_17_Kreise!$B$7:$CC$410,Calc_Targetkreise!G$5,FALSE)/1000</f>
        <v>42.45</v>
      </c>
      <c r="H174" s="59">
        <f>VLOOKUP($D174,EW_Erg_09_14_Kreise!$A$10:$BK$412,Calc_Targetkreise!H$5,FALSE)/1000</f>
        <v>28.44</v>
      </c>
      <c r="I174" s="60">
        <f t="shared" ref="I174:K174" si="712">F174/CG174</f>
        <v>0.5451274105</v>
      </c>
      <c r="J174" s="60">
        <f t="shared" si="712"/>
        <v>0.722516297</v>
      </c>
      <c r="K174" s="60">
        <f t="shared" si="712"/>
        <v>0.4778145528</v>
      </c>
      <c r="L174" s="61">
        <f t="shared" ref="L174:M174" si="713">1-(T174+X174)</f>
        <v>0.4885189981</v>
      </c>
      <c r="M174" s="61">
        <f t="shared" si="713"/>
        <v>0.436442874</v>
      </c>
      <c r="N174" s="62">
        <f>IF(L174&lt;Master_sheet_Kriterien!$J$46,1,IF(L174&lt;Master_sheet_Kriterien!$K$46,2,IF(L174&lt;Master_sheet_Kriterien!$L$46,3,IF(L174&lt;Master_sheet_Kriterien!$M$46,4,5))))</f>
        <v>4</v>
      </c>
      <c r="O174" s="62">
        <f>IF(M174&lt;Master_sheet_Kriterien!$J$46,1,IF(M174&lt;Master_sheet_Kriterien!$K$46,2,IF(M174&lt;Master_sheet_Kriterien!$L$46,3,IF(M174&lt;Master_sheet_Kriterien!$M$46,4,5))))</f>
        <v>3</v>
      </c>
      <c r="P174" s="61">
        <f t="shared" ref="P174:Q174" si="714">1-(T174+AM174)</f>
        <v>0.5950854363</v>
      </c>
      <c r="Q174" s="61">
        <f t="shared" si="714"/>
        <v>0.5440518257</v>
      </c>
      <c r="R174" s="62">
        <f>IF(P174&lt;Master_sheet_Kriterien!$J$46,1,IF(P174&lt;Master_sheet_Kriterien!$K$46,2,IF(P174&lt;Master_sheet_Kriterien!$L$46,3,IF(P174&lt;Master_sheet_Kriterien!$M$46,4,5))))</f>
        <v>5</v>
      </c>
      <c r="S174" s="62">
        <f>IF(Q174&lt;Master_sheet_Kriterien!$J$46,1,IF(Q174&lt;Master_sheet_Kriterien!$K$46,2,IF(Q174&lt;Master_sheet_Kriterien!$L$46,3,IF(Q174&lt;Master_sheet_Kriterien!$M$46,4,5))))</f>
        <v>5</v>
      </c>
      <c r="T174" s="61">
        <f>VLOOKUP($D174,EW_19_Kreise!$A$6:$CQ$406,Calc_Targetkreise!T$5,FALSE)/1000/F174</f>
        <v>0.280408073</v>
      </c>
      <c r="U174" s="63">
        <f>VLOOKUP($D174,BW_17_Kreise!$B$7:$CC$410,Calc_Targetkreise!U$5,FALSE)/1000/$G174</f>
        <v>0.3061248528</v>
      </c>
      <c r="V174" s="61">
        <f>VLOOKUP(Calc_Targetkreise!$D174,EW_Erg_09_14_Kreise!$A$7:$BK$412,Calc_Targetkreise!V$5,FALSE)/1000/$H174</f>
        <v>0.332137834</v>
      </c>
      <c r="W174" s="61">
        <f>VLOOKUP(Calc_Targetkreise!$D174,EW_Erg_09_14_Kreise!$A$7:$BK$412,Calc_Targetkreise!W$5,FALSE)/1000/CK174</f>
        <v>0.3450834879</v>
      </c>
      <c r="X174" s="61">
        <f>VLOOKUP($D174,EW_19_Kreise!$A$6:$CQ$406,Calc_Targetkreise!X$5,FALSE)/1000/F174</f>
        <v>0.2310729288</v>
      </c>
      <c r="Y174" s="63">
        <f>VLOOKUP($D174,BW_17_Kreise!$B$7:$CC$410,Calc_Targetkreise!Y$5,FALSE)/1000/$G174</f>
        <v>0.2574322733</v>
      </c>
      <c r="Z174" s="61">
        <f>VLOOKUP(Calc_Targetkreise!$D174,EW_Erg_09_14_Kreise!$A$7:$BK$412,Calc_Targetkreise!Z$5,FALSE)/1000/$H174</f>
        <v>0.3364978903</v>
      </c>
      <c r="AA174" s="61">
        <f>VLOOKUP(Calc_Targetkreise!$D174,EW_Erg_09_14_Kreise!$A$7:$BK$412,Calc_Targetkreise!AA$5,FALSE)/1000/$H174</f>
        <v>0.2918073136</v>
      </c>
      <c r="AB174" s="61">
        <f>VLOOKUP($D174,EW_19_Kreise!$A$6:$CQ$406,Calc_Targetkreise!AB$5,FALSE)/1000/F174</f>
        <v>0.1674615458</v>
      </c>
      <c r="AC174" s="63">
        <f>VLOOKUP($D174,BW_17_Kreise!$B$7:$CC$410,Calc_Targetkreise!AC$5,FALSE)/1000/$G174</f>
        <v>0.07745583039</v>
      </c>
      <c r="AD174" s="61">
        <f>VLOOKUP(Calc_Targetkreise!$D174,EW_Erg_09_14_Kreise!$A$7:$BK$412,Calc_Targetkreise!AD$5,FALSE)/1000/$H174</f>
        <v>0.09047116737</v>
      </c>
      <c r="AE174" s="62">
        <f>IF(AC174&lt;Master_sheet_Kriterien!$J$54,1,IF(AC174&lt;Master_sheet_Kriterien!$K$54,2,IF(AC174&lt;Master_sheet_Kriterien!$L$54,3,IF(AC174&lt;Master_sheet_Kriterien!$M$54,4,5))))</f>
        <v>2</v>
      </c>
      <c r="AF174" s="61">
        <f>VLOOKUP(Calc_Targetkreise!$D174,EW_Erg_09_14_Kreise!$A$7:$BK$412,Calc_Targetkreise!AF$5,FALSE)/1000/$H174</f>
        <v>0.08702531646</v>
      </c>
      <c r="AG174" s="63">
        <f>VLOOKUP($D174,BW_17_Kreise!$B$7:$CC$410,Calc_Targetkreise!AG$5,FALSE)/1000/$G174</f>
        <v>0.09599528857</v>
      </c>
      <c r="AH174" s="61">
        <f>VLOOKUP(Calc_Targetkreise!$D174,EW_Erg_09_14_Kreise!$A$7:$BK$412,Calc_Targetkreise!AH$5,FALSE)/1000/$H174</f>
        <v>0.04096343179</v>
      </c>
      <c r="AI174" s="61">
        <f>VLOOKUP(Calc_Targetkreise!$D174,EW_Erg_09_14_Kreise!$A$7:$BK$412,Calc_Targetkreise!AI$5,FALSE)/1000/$H174</f>
        <v>0.1044303797</v>
      </c>
      <c r="AJ174" s="63">
        <f>VLOOKUP($D174,BW_17_Kreise!$B$7:$CC$410,Calc_Targetkreise!AJ$5,FALSE)/1000/$G174</f>
        <v>0.07130742049</v>
      </c>
      <c r="AK174" s="61">
        <f>VLOOKUP(Calc_Targetkreise!$D174,EW_Erg_09_14_Kreise!$A$7:$BK$412,Calc_Targetkreise!AK$5,FALSE)/1000/$H174</f>
        <v>0.03748241913</v>
      </c>
      <c r="AL174" s="61">
        <f>VLOOKUP(Calc_Targetkreise!$D174,EW_Erg_09_14_Kreise!$A$7:$BK$412,Calc_Targetkreise!AL$5,FALSE)/1000/$H174</f>
        <v>0.03164556962</v>
      </c>
      <c r="AM174" s="61">
        <f>VLOOKUP($D174,EW_19_Kreise!$A$6:$CQ$406,Calc_Targetkreise!AM$5,FALSE)/1000/F174</f>
        <v>0.1245064906</v>
      </c>
      <c r="AN174" s="63">
        <f>VLOOKUP($D174,BW_17_Kreise!$B$7:$CC$410,Calc_Targetkreise!AN$5,FALSE)/1000/$G174</f>
        <v>0.1498233216</v>
      </c>
      <c r="AO174" s="61">
        <f>VLOOKUP(Calc_Targetkreise!$D174,EW_Erg_09_14_Kreise!$A$7:$BK$412,Calc_Targetkreise!AO$5,FALSE)/1000/$H174</f>
        <v>0.07777777778</v>
      </c>
      <c r="AP174" s="61">
        <f>VLOOKUP(Calc_Targetkreise!$D174,EW_Erg_09_14_Kreise!$A$7:$BK$412,Calc_Targetkreise!AP$5,FALSE)/1000/$H174</f>
        <v>0.0002461322082</v>
      </c>
      <c r="AQ174" s="61">
        <f t="shared" ref="AQ174:AR174" si="715">1-U174-Y174-AC174-AG174-AJ174-AN174</f>
        <v>0.04186101296</v>
      </c>
      <c r="AR174" s="61">
        <f t="shared" si="715"/>
        <v>0.08466947961</v>
      </c>
      <c r="AS174" s="61">
        <f t="shared" si="11"/>
        <v>0.1397618004</v>
      </c>
      <c r="AT174" s="63">
        <f>VLOOKUP($D174,BW_17_Kreise!$B$7:$CC$410,Calc_Targetkreise!AT$5,FALSE)/1000/$G174</f>
        <v>0.005182567727</v>
      </c>
      <c r="AU174" s="61">
        <f>VLOOKUP(Calc_Targetkreise!$D174,EW_Erg_09_14_Kreise!$A$7:$BK$412,Calc_Targetkreise!AU$5,FALSE)/1000/$H174</f>
        <v>0.01213080169</v>
      </c>
      <c r="AV174" s="62">
        <f>IF(AU174&lt;Master_sheet_Kriterien!$J$44,1,IF(AU174&lt;Master_sheet_Kriterien!$K$44,2,IF(AU174&lt;Master_sheet_Kriterien!$L$44,3,IF(AU174&lt;Master_sheet_Kriterien!$M$44,4,5))))</f>
        <v>3</v>
      </c>
      <c r="AW174" s="61">
        <f>VLOOKUP(Calc_Targetkreise!$D174,EW_Erg_09_14_Kreise!$A$7:$BK$412,Calc_Targetkreise!AW$5,FALSE)/1000/$H174</f>
        <v>0.007735583685</v>
      </c>
      <c r="AX174" s="61">
        <f>VLOOKUP($D174,EW_19_Kreise!$A$6:$CQ$406,Calc_Targetkreise!AX$5,FALSE)/1000/F174</f>
        <v>0.006253750671</v>
      </c>
      <c r="AY174" s="62">
        <f>IF(AX174&lt;Master_sheet_Kriterien!$J$56,1,IF(AX174&lt;Master_sheet_Kriterien!$K$56,2,IF(AX174&lt;Master_sheet_Kriterien!$L$56,3,IF(AX174&lt;Master_sheet_Kriterien!$M$56,4,5))))</f>
        <v>4</v>
      </c>
      <c r="AZ174" s="64">
        <f>VLOOKUP($D174,EW_19_Kreise!$A$6:$CQ$406,Calc_Targetkreise!AZ$5,FALSE)</f>
        <v>198</v>
      </c>
      <c r="BA174" s="62">
        <f>IF(AZ174&lt;Master_sheet_Kriterien!$J$57,1,IF(AZ174&lt;Master_sheet_Kriterien!$K$57,2,IF(AZ174&lt;Master_sheet_Kriterien!$L$57,3,IF(AZ174&lt;Master_sheet_Kriterien!$M$56,4,5))))</f>
        <v>2</v>
      </c>
      <c r="BB174" s="59">
        <f>VLOOKUP($D174,Struktur_daten_BW_2017!$B$7:$AH$452,Calc_Targetkreise!BB$5,FALSE)</f>
        <v>755.5</v>
      </c>
      <c r="BC174" s="62">
        <f>IF(BB174&lt;Master_sheet_Kriterien!$J$8,1,IF(BB174&lt;Master_sheet_Kriterien!$K$8,2,IF(BB174&lt;Master_sheet_Kriterien!$L$8,3,IF(BB174&lt;Master_sheet_Kriterien!$M$8,4,5))))</f>
        <v>4</v>
      </c>
      <c r="BD174" s="65">
        <f t="shared" si="12"/>
        <v>25.0008</v>
      </c>
      <c r="BE174" s="62">
        <f>IF(BD174&lt;Master_sheet_Kriterien!$J$10,1,IF(BD174&lt;Master_sheet_Kriterien!$K$10,2,IF(BD174&lt;Master_sheet_Kriterien!$L$10,3,IF(BD174&lt;Master_sheet_Kriterien!$M$10,4,5))))</f>
        <v>3</v>
      </c>
      <c r="BF174" s="65">
        <f>VLOOKUP($D174,Struktur_daten_BW_2017!$B$7:$AH$452,Calc_Targetkreise!BF$5,FALSE)</f>
        <v>8.8</v>
      </c>
      <c r="BG174" s="62">
        <f>IF(BF174&lt;Master_sheet_Kriterien!$J$12,1,IF(BF174&lt;Master_sheet_Kriterien!$K$12,2,IF(BF174&lt;Master_sheet_Kriterien!$L$12,3,IF(BF174&lt;Master_sheet_Kriterien!$M$12,4,5))))</f>
        <v>5</v>
      </c>
      <c r="BH174" s="65">
        <f>VLOOKUP($D174,Struktur_daten_BW_2017!$B$7:$AH$452,Calc_Targetkreise!BH$5,FALSE)</f>
        <v>12.8</v>
      </c>
      <c r="BI174" s="62">
        <f>IF(BH174&lt;Master_sheet_Kriterien!$J$14,1,IF(BH174&lt;Master_sheet_Kriterien!$K$14,2,IF(BH174&lt;Master_sheet_Kriterien!$L$14,3,IF(BH174&lt;Master_sheet_Kriterien!$M$14,4,5))))</f>
        <v>4</v>
      </c>
      <c r="BJ174" s="65">
        <f>VLOOKUP($D174,Struktur_daten_BW_2017!$B$7:$AH$452,Calc_Targetkreise!BJ$5,FALSE)</f>
        <v>36.5</v>
      </c>
      <c r="BK174" s="62">
        <f>IF(BJ174&lt;Master_sheet_Kriterien!$J$16,1,IF(BJ174&lt;Master_sheet_Kriterien!$K$16,2,IF(BJ174&lt;Master_sheet_Kriterien!$L$16,3,IF(BJ174&lt;Master_sheet_Kriterien!$M$16,4,5))))</f>
        <v>4</v>
      </c>
      <c r="BL174" s="65">
        <f>VLOOKUP($D174,Struktur_daten_BW_2017!$B$7:$AH$452,Calc_Targetkreise!BL$5,FALSE)</f>
        <v>16.1</v>
      </c>
      <c r="BM174" s="62">
        <f>IF(BL174&lt;Master_sheet_Kriterien!$J$18,1,IF(BL174&lt;Master_sheet_Kriterien!$K$18,2,IF(BL174&lt;Master_sheet_Kriterien!$L$18,3,IF(BL174&lt;Master_sheet_Kriterien!$M$18,4,5))))</f>
        <v>3</v>
      </c>
      <c r="BN174" s="65">
        <f>VLOOKUP($D174,Struktur_daten_BW_2017!$B$7:$AH$452,Calc_Targetkreise!BN$5,FALSE)</f>
        <v>9.4</v>
      </c>
      <c r="BO174" s="62">
        <f>IF(BN174&lt;Master_sheet_Kriterien!$J$20,1,IF(BN174&lt;Master_sheet_Kriterien!$K$20,2,IF(BN174&lt;Master_sheet_Kriterien!$L$20,3,IF(BN174&lt;Master_sheet_Kriterien!$M$20,4,5))))</f>
        <v>1</v>
      </c>
      <c r="BP174" s="59">
        <f>VLOOKUP($D174,Struktur_daten_BW_2017!$B$7:$AH$452,Calc_Targetkreise!BP$5,FALSE)</f>
        <v>22393</v>
      </c>
      <c r="BQ174" s="62">
        <f>IF(BP174&lt;Master_sheet_Kriterien!$J$38,1,IF(BP174&lt;Master_sheet_Kriterien!$K$38,2,IF(BP174&lt;Master_sheet_Kriterien!$L$38,3,IF(BP174&lt;Master_sheet_Kriterien!$M$38,4,5))))</f>
        <v>4</v>
      </c>
      <c r="BR174" s="65">
        <f>VLOOKUP($D174,Struktur_daten_BW_2017!$B$7:$AH$452,Calc_Targetkreise!BR$5,FALSE)</f>
        <v>32.8</v>
      </c>
      <c r="BS174" s="62">
        <f>IF(BR174&lt;Master_sheet_Kriterien!$J$24,1,IF(BR174&lt;Master_sheet_Kriterien!$K$24,2,IF(BR174&lt;Master_sheet_Kriterien!$L$24,3,IF(BR174&lt;Master_sheet_Kriterien!$M$24,4,5))))</f>
        <v>3</v>
      </c>
      <c r="BT174" s="65">
        <f>VLOOKUP($D174,Struktur_daten_BW_2017!$B$7:$AH$452,Calc_Targetkreise!BT$5,FALSE)</f>
        <v>11.9</v>
      </c>
      <c r="BU174" s="62">
        <f>IF(BT174&lt;Master_sheet_Kriterien!$J$26,1,IF(BT174&lt;Master_sheet_Kriterien!$K$26,2,IF(BT174&lt;Master_sheet_Kriterien!$L$26,3,IF(BT174&lt;Master_sheet_Kriterien!$M$26,4,5))))</f>
        <v>2</v>
      </c>
      <c r="BV174" s="65">
        <f t="shared" si="13"/>
        <v>3.38079</v>
      </c>
      <c r="BW174" s="62">
        <f>IF(BV174&lt;Master_sheet_Kriterien!$J$28,1,IF(BV174&lt;Master_sheet_Kriterien!$K$28,2,IF(BV174&lt;Master_sheet_Kriterien!$L$28,3,IF(BV174&lt;Master_sheet_Kriterien!$M$28,4,5))))</f>
        <v>2</v>
      </c>
      <c r="BX174" s="65">
        <f>VLOOKUP($D174,Struktur_daten_BW_2017!$B$7:$AH$452,Calc_Targetkreise!BX$5,FALSE)</f>
        <v>11.76470588</v>
      </c>
      <c r="BY174" s="62">
        <f>IF(BX174&lt;Master_sheet_Kriterien!$J$30,1,IF(BX174&lt;Master_sheet_Kriterien!$K$30,2,IF(BX174&lt;Master_sheet_Kriterien!$L$30,3,IF(BX174&lt;Master_sheet_Kriterien!$M$30,4,5))))</f>
        <v>1</v>
      </c>
      <c r="BZ174" s="65">
        <f t="shared" si="716"/>
        <v>3.67</v>
      </c>
      <c r="CA174" s="62">
        <f>IF(BZ174&lt;Master_sheet_Kriterien!$J$32,1,IF(BZ174&lt;Master_sheet_Kriterien!$K$32,2,IF(BZ174&lt;Master_sheet_Kriterien!$L$32,3,IF(BZ174&lt;Master_sheet_Kriterien!$M$32,4,5))))</f>
        <v>1</v>
      </c>
      <c r="CB174" s="65">
        <f t="shared" si="717"/>
        <v>1.291798662</v>
      </c>
      <c r="CC174" s="62">
        <f>IF(CB174&lt;Master_sheet_Kriterien!$J$34,1,IF(CB174&lt;Master_sheet_Kriterien!$K$34,2,IF(CB174&lt;Master_sheet_Kriterien!$L$34,3,IF(CB174&lt;Master_sheet_Kriterien!$M$34,4,5))))</f>
        <v>1</v>
      </c>
      <c r="CD174" s="65">
        <f>100-VLOOKUP($D174,Struktur_daten_BW_2017!$B$7:$AH$452,Calc_Targetkreise!CD$5,FALSE)</f>
        <v>39.9</v>
      </c>
      <c r="CE174" s="62">
        <f>IF(CD174&lt;Master_sheet_Kriterien!$J$40,1,IF(CD174&lt;Master_sheet_Kriterien!$K$40,2,IF(CD174&lt;Master_sheet_Kriterien!$L$40,3,IF(CD174&lt;Master_sheet_Kriterien!$M$40,4,5))))</f>
        <v>1</v>
      </c>
      <c r="CF174" s="61"/>
      <c r="CG174" s="59">
        <f>VLOOKUP($D174,EW_19_Kreise!$A$6:$CQ$406,Calc_Targetkreise!CG$5,FALSE)/1000</f>
        <v>58.08</v>
      </c>
      <c r="CH174" s="59">
        <f>VLOOKUP($D174,BW_17_Kreise!$B$7:$CC$410,Calc_Targetkreise!CH$5,FALSE)/1000</f>
        <v>58.753</v>
      </c>
      <c r="CI174" s="59">
        <f>VLOOKUP($D174,EW_Erg_09_14_Kreise!$A$10:$BK$412,Calc_Targetkreise!CI$5,FALSE)/1000</f>
        <v>59.521</v>
      </c>
      <c r="CJ174" s="59">
        <f>VLOOKUP($D174,EW_Erg_09_14_Kreise!$A$10:$BK$412,Calc_Targetkreise!CJ$5,FALSE)/1000</f>
        <v>60.192</v>
      </c>
      <c r="CK174" s="59">
        <f>VLOOKUP($D174,EW_Erg_09_14_Kreise!$A$10:$BK$412,Calc_Targetkreise!CK$5,FALSE)/1000</f>
        <v>26.411</v>
      </c>
      <c r="CL174" s="45">
        <v>3670.0</v>
      </c>
      <c r="CM174" s="59">
        <f>VLOOKUP($D174,Struktur_daten_BW_2017!$B$7:$AH$452,Calc_Targetkreise!CM$5,FALSE)</f>
        <v>284.1</v>
      </c>
      <c r="CN174" s="66">
        <v>6.0</v>
      </c>
      <c r="CO174" s="67">
        <f t="shared" si="16"/>
        <v>0.02111932418</v>
      </c>
      <c r="CP174" s="62">
        <f>IF(CO174&lt;Master_sheet_Kriterien!$J$58,1,IF(CO174&lt;Master_sheet_Kriterien!$K$58,2,IF(CO174&lt;Master_sheet_Kriterien!$L$58,3,IF(CO174&lt;Master_sheet_Kriterien!$M$58,4,5))))</f>
        <v>1</v>
      </c>
      <c r="CQ174" s="66">
        <v>4.0</v>
      </c>
      <c r="CR174" s="67">
        <f t="shared" si="17"/>
        <v>0.01407954945</v>
      </c>
      <c r="CS174" s="62">
        <f>IF(CR174&lt;Master_sheet_Kriterien!$J$59,1,IF(CR174&lt;Master_sheet_Kriterien!$K$59,2,IF(CR174&lt;Master_sheet_Kriterien!$L$59,3,IF(CR174&lt;Master_sheet_Kriterien!$M$59,4,5))))</f>
        <v>1</v>
      </c>
      <c r="CT174" s="66">
        <v>2.0</v>
      </c>
      <c r="CU174" s="44"/>
      <c r="CV174" s="66">
        <v>1.0</v>
      </c>
      <c r="CW174" s="68"/>
      <c r="CY174" s="31">
        <f t="shared" si="18"/>
        <v>7319</v>
      </c>
      <c r="DB174" s="76" t="str">
        <f t="shared" si="19"/>
        <v>Worms, kreisfreie Stadt</v>
      </c>
      <c r="DC174" s="58">
        <f t="shared" si="20"/>
        <v>159</v>
      </c>
      <c r="DD174" s="77">
        <f t="shared" si="21"/>
        <v>163</v>
      </c>
      <c r="DE174" s="72">
        <f t="shared" si="22"/>
        <v>0.006253750671</v>
      </c>
      <c r="DG174" s="76" t="str">
        <f t="shared" si="23"/>
        <v>Worms, kreisfreie Stadt</v>
      </c>
      <c r="DH174" s="58" t="str">
        <f t="shared" si="24"/>
        <v>#REF!</v>
      </c>
      <c r="DI174" s="75">
        <f t="shared" si="25"/>
        <v>157.2111932</v>
      </c>
      <c r="DJ174" s="78">
        <f t="shared" si="26"/>
        <v>0.006253750671</v>
      </c>
      <c r="DK174" s="75"/>
      <c r="DL174" s="75"/>
      <c r="DM174" s="75"/>
      <c r="DN174" s="75"/>
      <c r="DO174" s="75"/>
      <c r="DP174" s="44"/>
    </row>
    <row r="175" ht="16.5" customHeight="1">
      <c r="A175" s="58">
        <f t="shared" si="5"/>
        <v>226</v>
      </c>
      <c r="B175" s="58">
        <f t="shared" si="6"/>
        <v>149</v>
      </c>
      <c r="C175" s="58" t="s">
        <v>308</v>
      </c>
      <c r="D175" s="58">
        <v>7320.0</v>
      </c>
      <c r="E175" s="58" t="s">
        <v>334</v>
      </c>
      <c r="F175" s="59">
        <f>VLOOKUP($D175,EW_19_Kreise!$A$6:$CQ$406,Calc_Targetkreise!F$5,FALSE)/1000</f>
        <v>13.476</v>
      </c>
      <c r="G175" s="59">
        <f>VLOOKUP($D175,BW_17_Kreise!$B$7:$CC$410,Calc_Targetkreise!G$5,FALSE)/1000</f>
        <v>18.612</v>
      </c>
      <c r="H175" s="59">
        <f>VLOOKUP($D175,EW_Erg_09_14_Kreise!$A$10:$BK$412,Calc_Targetkreise!H$5,FALSE)/1000</f>
        <v>11.495</v>
      </c>
      <c r="I175" s="60">
        <f t="shared" ref="I175:K175" si="718">F175/CG175</f>
        <v>0.5183675039</v>
      </c>
      <c r="J175" s="60">
        <f t="shared" si="718"/>
        <v>0.7051068344</v>
      </c>
      <c r="K175" s="60">
        <f t="shared" si="718"/>
        <v>0.4275141327</v>
      </c>
      <c r="L175" s="61">
        <f t="shared" ref="L175:M175" si="719">1-(T175+X175)</f>
        <v>0.4707628376</v>
      </c>
      <c r="M175" s="61">
        <f t="shared" si="719"/>
        <v>0.434665807</v>
      </c>
      <c r="N175" s="62">
        <f>IF(L175&lt;Master_sheet_Kriterien!$J$46,1,IF(L175&lt;Master_sheet_Kriterien!$K$46,2,IF(L175&lt;Master_sheet_Kriterien!$L$46,3,IF(L175&lt;Master_sheet_Kriterien!$M$46,4,5))))</f>
        <v>4</v>
      </c>
      <c r="O175" s="62">
        <f>IF(M175&lt;Master_sheet_Kriterien!$J$46,1,IF(M175&lt;Master_sheet_Kriterien!$K$46,2,IF(M175&lt;Master_sheet_Kriterien!$L$46,3,IF(M175&lt;Master_sheet_Kriterien!$M$46,4,5))))</f>
        <v>3</v>
      </c>
      <c r="P175" s="61">
        <f t="shared" ref="P175:Q175" si="720">1-(T175+AM175)</f>
        <v>0.6154645295</v>
      </c>
      <c r="Q175" s="61">
        <f t="shared" si="720"/>
        <v>0.5526004728</v>
      </c>
      <c r="R175" s="62">
        <f>IF(P175&lt;Master_sheet_Kriterien!$J$46,1,IF(P175&lt;Master_sheet_Kriterien!$K$46,2,IF(P175&lt;Master_sheet_Kriterien!$L$46,3,IF(P175&lt;Master_sheet_Kriterien!$M$46,4,5))))</f>
        <v>5</v>
      </c>
      <c r="S175" s="62">
        <f>IF(Q175&lt;Master_sheet_Kriterien!$J$46,1,IF(Q175&lt;Master_sheet_Kriterien!$K$46,2,IF(Q175&lt;Master_sheet_Kriterien!$L$46,3,IF(Q175&lt;Master_sheet_Kriterien!$M$46,4,5))))</f>
        <v>5</v>
      </c>
      <c r="T175" s="61">
        <f>VLOOKUP($D175,EW_19_Kreise!$A$6:$CQ$406,Calc_Targetkreise!T$5,FALSE)/1000/F175</f>
        <v>0.267067379</v>
      </c>
      <c r="U175" s="63">
        <f>VLOOKUP($D175,BW_17_Kreise!$B$7:$CC$410,Calc_Targetkreise!U$5,FALSE)/1000/$G175</f>
        <v>0.3021169138</v>
      </c>
      <c r="V175" s="61">
        <f>VLOOKUP(Calc_Targetkreise!$D175,EW_Erg_09_14_Kreise!$A$7:$BK$412,Calc_Targetkreise!V$5,FALSE)/1000/$H175</f>
        <v>0.2928229665</v>
      </c>
      <c r="W175" s="61">
        <f>VLOOKUP(Calc_Targetkreise!$D175,EW_Erg_09_14_Kreise!$A$7:$BK$412,Calc_Targetkreise!W$5,FALSE)/1000/CK175</f>
        <v>0.2959262768</v>
      </c>
      <c r="X175" s="61">
        <f>VLOOKUP($D175,EW_19_Kreise!$A$6:$CQ$406,Calc_Targetkreise!X$5,FALSE)/1000/F175</f>
        <v>0.2621697833</v>
      </c>
      <c r="Y175" s="63">
        <f>VLOOKUP($D175,BW_17_Kreise!$B$7:$CC$410,Calc_Targetkreise!Y$5,FALSE)/1000/$G175</f>
        <v>0.2632172792</v>
      </c>
      <c r="Z175" s="61">
        <f>VLOOKUP(Calc_Targetkreise!$D175,EW_Erg_09_14_Kreise!$A$7:$BK$412,Calc_Targetkreise!Z$5,FALSE)/1000/$H175</f>
        <v>0.3734667247</v>
      </c>
      <c r="AA175" s="61">
        <f>VLOOKUP(Calc_Targetkreise!$D175,EW_Erg_09_14_Kreise!$A$7:$BK$412,Calc_Targetkreise!AA$5,FALSE)/1000/$H175</f>
        <v>0.3185732927</v>
      </c>
      <c r="AB175" s="61">
        <f>VLOOKUP($D175,EW_19_Kreise!$A$6:$CQ$406,Calc_Targetkreise!AB$5,FALSE)/1000/F175</f>
        <v>0.1383199763</v>
      </c>
      <c r="AC175" s="63">
        <f>VLOOKUP($D175,BW_17_Kreise!$B$7:$CC$410,Calc_Targetkreise!AC$5,FALSE)/1000/$G175</f>
        <v>0.0599075865</v>
      </c>
      <c r="AD175" s="61">
        <f>VLOOKUP(Calc_Targetkreise!$D175,EW_Erg_09_14_Kreise!$A$7:$BK$412,Calc_Targetkreise!AD$5,FALSE)/1000/$H175</f>
        <v>0.07333623314</v>
      </c>
      <c r="AE175" s="62">
        <f>IF(AC175&lt;Master_sheet_Kriterien!$J$54,1,IF(AC175&lt;Master_sheet_Kriterien!$K$54,2,IF(AC175&lt;Master_sheet_Kriterien!$L$54,3,IF(AC175&lt;Master_sheet_Kriterien!$M$54,4,5))))</f>
        <v>2</v>
      </c>
      <c r="AF175" s="61">
        <f>VLOOKUP(Calc_Targetkreise!$D175,EW_Erg_09_14_Kreise!$A$7:$BK$412,Calc_Targetkreise!AF$5,FALSE)/1000/$H175</f>
        <v>0.08603740757</v>
      </c>
      <c r="AG175" s="63">
        <f>VLOOKUP($D175,BW_17_Kreise!$B$7:$CC$410,Calc_Targetkreise!AG$5,FALSE)/1000/$G175</f>
        <v>0.09096281969</v>
      </c>
      <c r="AH175" s="61">
        <f>VLOOKUP(Calc_Targetkreise!$D175,EW_Erg_09_14_Kreise!$A$7:$BK$412,Calc_Targetkreise!AH$5,FALSE)/1000/$H175</f>
        <v>0.03601565898</v>
      </c>
      <c r="AI175" s="61">
        <f>VLOOKUP(Calc_Targetkreise!$D175,EW_Erg_09_14_Kreise!$A$7:$BK$412,Calc_Targetkreise!AI$5,FALSE)/1000/$H175</f>
        <v>0.1170073945</v>
      </c>
      <c r="AJ175" s="63">
        <f>VLOOKUP($D175,BW_17_Kreise!$B$7:$CC$410,Calc_Targetkreise!AJ$5,FALSE)/1000/$G175</f>
        <v>0.09402535998</v>
      </c>
      <c r="AK175" s="61">
        <f>VLOOKUP(Calc_Targetkreise!$D175,EW_Erg_09_14_Kreise!$A$7:$BK$412,Calc_Targetkreise!AK$5,FALSE)/1000/$H175</f>
        <v>0.05741626794</v>
      </c>
      <c r="AL175" s="61">
        <f>VLOOKUP(Calc_Targetkreise!$D175,EW_Erg_09_14_Kreise!$A$7:$BK$412,Calc_Targetkreise!AL$5,FALSE)/1000/$H175</f>
        <v>0.06994345368</v>
      </c>
      <c r="AM175" s="61">
        <f>VLOOKUP($D175,EW_19_Kreise!$A$6:$CQ$406,Calc_Targetkreise!AM$5,FALSE)/1000/F175</f>
        <v>0.1174680914</v>
      </c>
      <c r="AN175" s="63">
        <f>VLOOKUP($D175,BW_17_Kreise!$B$7:$CC$410,Calc_Targetkreise!AN$5,FALSE)/1000/$G175</f>
        <v>0.1452826134</v>
      </c>
      <c r="AO175" s="61">
        <f>VLOOKUP(Calc_Targetkreise!$D175,EW_Erg_09_14_Kreise!$A$7:$BK$412,Calc_Targetkreise!AO$5,FALSE)/1000/$H175</f>
        <v>0.07194432362</v>
      </c>
      <c r="AP175" s="61">
        <f>VLOOKUP(Calc_Targetkreise!$D175,EW_Erg_09_14_Kreise!$A$7:$BK$412,Calc_Targetkreise!AP$5,FALSE)/1000/$H175</f>
        <v>0.0001739886907</v>
      </c>
      <c r="AQ175" s="61">
        <f t="shared" ref="AQ175:AR175" si="721">1-U175-Y175-AC175-AG175-AJ175-AN175</f>
        <v>0.04448742747</v>
      </c>
      <c r="AR175" s="61">
        <f t="shared" si="721"/>
        <v>0.09499782514</v>
      </c>
      <c r="AS175" s="61">
        <f t="shared" si="11"/>
        <v>0.112338186</v>
      </c>
      <c r="AT175" s="63">
        <f>VLOOKUP($D175,BW_17_Kreise!$B$7:$CC$410,Calc_Targetkreise!AT$5,FALSE)/1000/$G175</f>
        <v>0.005372877713</v>
      </c>
      <c r="AU175" s="61">
        <f>VLOOKUP(Calc_Targetkreise!$D175,EW_Erg_09_14_Kreise!$A$7:$BK$412,Calc_Targetkreise!AU$5,FALSE)/1000/$H175</f>
        <v>0.01713788604</v>
      </c>
      <c r="AV175" s="62">
        <f>IF(AU175&lt;Master_sheet_Kriterien!$J$44,1,IF(AU175&lt;Master_sheet_Kriterien!$K$44,2,IF(AU175&lt;Master_sheet_Kriterien!$L$44,3,IF(AU175&lt;Master_sheet_Kriterien!$M$44,4,5))))</f>
        <v>5</v>
      </c>
      <c r="AW175" s="61">
        <f>VLOOKUP(Calc_Targetkreise!$D175,EW_Erg_09_14_Kreise!$A$7:$BK$412,Calc_Targetkreise!AW$5,FALSE)/1000/$H175</f>
        <v>0.01113527621</v>
      </c>
      <c r="AX175" s="61">
        <f>VLOOKUP($D175,EW_19_Kreise!$A$6:$CQ$406,Calc_Targetkreise!AX$5,FALSE)/1000/F175</f>
        <v>0.005194419709</v>
      </c>
      <c r="AY175" s="62">
        <f>IF(AX175&lt;Master_sheet_Kriterien!$J$56,1,IF(AX175&lt;Master_sheet_Kriterien!$K$56,2,IF(AX175&lt;Master_sheet_Kriterien!$L$56,3,IF(AX175&lt;Master_sheet_Kriterien!$M$56,4,5))))</f>
        <v>3</v>
      </c>
      <c r="AZ175" s="64">
        <f>VLOOKUP($D175,EW_19_Kreise!$A$6:$CQ$406,Calc_Targetkreise!AZ$5,FALSE)</f>
        <v>70</v>
      </c>
      <c r="BA175" s="62">
        <f>IF(AZ175&lt;Master_sheet_Kriterien!$J$57,1,IF(AZ175&lt;Master_sheet_Kriterien!$K$57,2,IF(AZ175&lt;Master_sheet_Kriterien!$L$57,3,IF(AZ175&lt;Master_sheet_Kriterien!$M$56,4,5))))</f>
        <v>1</v>
      </c>
      <c r="BB175" s="59">
        <f>VLOOKUP($D175,Struktur_daten_BW_2017!$B$7:$AH$452,Calc_Targetkreise!BB$5,FALSE)</f>
        <v>161.2</v>
      </c>
      <c r="BC175" s="62">
        <f>IF(BB175&lt;Master_sheet_Kriterien!$J$8,1,IF(BB175&lt;Master_sheet_Kriterien!$K$8,2,IF(BB175&lt;Master_sheet_Kriterien!$L$8,3,IF(BB175&lt;Master_sheet_Kriterien!$M$8,4,5))))</f>
        <v>2</v>
      </c>
      <c r="BD175" s="65">
        <f t="shared" si="12"/>
        <v>16.785</v>
      </c>
      <c r="BE175" s="62">
        <f>IF(BD175&lt;Master_sheet_Kriterien!$J$10,1,IF(BD175&lt;Master_sheet_Kriterien!$K$10,2,IF(BD175&lt;Master_sheet_Kriterien!$L$10,3,IF(BD175&lt;Master_sheet_Kriterien!$M$10,4,5))))</f>
        <v>1</v>
      </c>
      <c r="BF175" s="65">
        <f>VLOOKUP($D175,Struktur_daten_BW_2017!$B$7:$AH$452,Calc_Targetkreise!BF$5,FALSE)</f>
        <v>7.5</v>
      </c>
      <c r="BG175" s="62">
        <f>IF(BF175&lt;Master_sheet_Kriterien!$J$12,1,IF(BF175&lt;Master_sheet_Kriterien!$K$12,2,IF(BF175&lt;Master_sheet_Kriterien!$L$12,3,IF(BF175&lt;Master_sheet_Kriterien!$M$12,4,5))))</f>
        <v>2</v>
      </c>
      <c r="BH175" s="65">
        <f>VLOOKUP($D175,Struktur_daten_BW_2017!$B$7:$AH$452,Calc_Targetkreise!BH$5,FALSE)</f>
        <v>11</v>
      </c>
      <c r="BI175" s="62">
        <f>IF(BH175&lt;Master_sheet_Kriterien!$J$14,1,IF(BH175&lt;Master_sheet_Kriterien!$K$14,2,IF(BH175&lt;Master_sheet_Kriterien!$L$14,3,IF(BH175&lt;Master_sheet_Kriterien!$M$14,4,5))))</f>
        <v>2</v>
      </c>
      <c r="BJ175" s="65">
        <f>VLOOKUP($D175,Struktur_daten_BW_2017!$B$7:$AH$452,Calc_Targetkreise!BJ$5,FALSE)</f>
        <v>35.7</v>
      </c>
      <c r="BK175" s="62">
        <f>IF(BJ175&lt;Master_sheet_Kriterien!$J$16,1,IF(BJ175&lt;Master_sheet_Kriterien!$K$16,2,IF(BJ175&lt;Master_sheet_Kriterien!$L$16,3,IF(BJ175&lt;Master_sheet_Kriterien!$M$16,4,5))))</f>
        <v>3</v>
      </c>
      <c r="BL175" s="65">
        <f>VLOOKUP($D175,Struktur_daten_BW_2017!$B$7:$AH$452,Calc_Targetkreise!BL$5,FALSE)</f>
        <v>17.9</v>
      </c>
      <c r="BM175" s="62">
        <f>IF(BL175&lt;Master_sheet_Kriterien!$J$18,1,IF(BL175&lt;Master_sheet_Kriterien!$K$18,2,IF(BL175&lt;Master_sheet_Kriterien!$L$18,3,IF(BL175&lt;Master_sheet_Kriterien!$M$18,4,5))))</f>
        <v>5</v>
      </c>
      <c r="BN175" s="65">
        <f>VLOOKUP($D175,Struktur_daten_BW_2017!$B$7:$AH$452,Calc_Targetkreise!BN$5,FALSE)</f>
        <v>12.8</v>
      </c>
      <c r="BO175" s="62">
        <f>IF(BN175&lt;Master_sheet_Kriterien!$J$20,1,IF(BN175&lt;Master_sheet_Kriterien!$K$20,2,IF(BN175&lt;Master_sheet_Kriterien!$L$20,3,IF(BN175&lt;Master_sheet_Kriterien!$M$20,4,5))))</f>
        <v>5</v>
      </c>
      <c r="BP175" s="59">
        <f>VLOOKUP($D175,Struktur_daten_BW_2017!$B$7:$AH$452,Calc_Targetkreise!BP$5,FALSE)</f>
        <v>20785</v>
      </c>
      <c r="BQ175" s="62">
        <f>IF(BP175&lt;Master_sheet_Kriterien!$J$38,1,IF(BP175&lt;Master_sheet_Kriterien!$K$38,2,IF(BP175&lt;Master_sheet_Kriterien!$L$38,3,IF(BP175&lt;Master_sheet_Kriterien!$M$38,4,5))))</f>
        <v>3</v>
      </c>
      <c r="BR175" s="65">
        <f>VLOOKUP($D175,Struktur_daten_BW_2017!$B$7:$AH$452,Calc_Targetkreise!BR$5,FALSE)</f>
        <v>32.2</v>
      </c>
      <c r="BS175" s="62">
        <f>IF(BR175&lt;Master_sheet_Kriterien!$J$24,1,IF(BR175&lt;Master_sheet_Kriterien!$K$24,2,IF(BR175&lt;Master_sheet_Kriterien!$L$24,3,IF(BR175&lt;Master_sheet_Kriterien!$M$24,4,5))))</f>
        <v>3</v>
      </c>
      <c r="BT175" s="65">
        <f>VLOOKUP($D175,Struktur_daten_BW_2017!$B$7:$AH$452,Calc_Targetkreise!BT$5,FALSE)</f>
        <v>11.8</v>
      </c>
      <c r="BU175" s="62">
        <f>IF(BT175&lt;Master_sheet_Kriterien!$J$26,1,IF(BT175&lt;Master_sheet_Kriterien!$K$26,2,IF(BT175&lt;Master_sheet_Kriterien!$L$26,3,IF(BT175&lt;Master_sheet_Kriterien!$M$26,4,5))))</f>
        <v>2</v>
      </c>
      <c r="BV175" s="65">
        <f t="shared" si="13"/>
        <v>2.64084</v>
      </c>
      <c r="BW175" s="62">
        <f>IF(BV175&lt;Master_sheet_Kriterien!$J$28,1,IF(BV175&lt;Master_sheet_Kriterien!$K$28,2,IF(BV175&lt;Master_sheet_Kriterien!$L$28,3,IF(BV175&lt;Master_sheet_Kriterien!$M$28,4,5))))</f>
        <v>1</v>
      </c>
      <c r="BX175" s="65">
        <f>VLOOKUP($D175,Struktur_daten_BW_2017!$B$7:$AH$452,Calc_Targetkreise!BX$5,FALSE)</f>
        <v>23.72881356</v>
      </c>
      <c r="BY175" s="62">
        <f>IF(BX175&lt;Master_sheet_Kriterien!$J$30,1,IF(BX175&lt;Master_sheet_Kriterien!$K$30,2,IF(BX175&lt;Master_sheet_Kriterien!$L$30,3,IF(BX175&lt;Master_sheet_Kriterien!$M$30,4,5))))</f>
        <v>3</v>
      </c>
      <c r="BZ175" s="65"/>
      <c r="CA175" s="62">
        <f>IF(BZ175&lt;Master_sheet_Kriterien!$J$32,1,IF(BZ175&lt;Master_sheet_Kriterien!$K$32,2,IF(BZ175&lt;Master_sheet_Kriterien!$L$32,3,IF(BZ175&lt;Master_sheet_Kriterien!$M$32,4,5))))</f>
        <v>1</v>
      </c>
      <c r="CB175" s="65"/>
      <c r="CC175" s="62">
        <f>IF(CB175&lt;Master_sheet_Kriterien!$J$34,1,IF(CB175&lt;Master_sheet_Kriterien!$K$34,2,IF(CB175&lt;Master_sheet_Kriterien!$L$34,3,IF(CB175&lt;Master_sheet_Kriterien!$M$34,4,5))))</f>
        <v>1</v>
      </c>
      <c r="CD175" s="65">
        <f>100-VLOOKUP($D175,Struktur_daten_BW_2017!$B$7:$AH$452,Calc_Targetkreise!CD$5,FALSE)</f>
        <v>40.2</v>
      </c>
      <c r="CE175" s="62">
        <f>IF(CD175&lt;Master_sheet_Kriterien!$J$40,1,IF(CD175&lt;Master_sheet_Kriterien!$K$40,2,IF(CD175&lt;Master_sheet_Kriterien!$L$40,3,IF(CD175&lt;Master_sheet_Kriterien!$M$40,4,5))))</f>
        <v>1</v>
      </c>
      <c r="CF175" s="61"/>
      <c r="CG175" s="59">
        <f>VLOOKUP($D175,EW_19_Kreise!$A$6:$CQ$406,Calc_Targetkreise!CG$5,FALSE)/1000</f>
        <v>25.997</v>
      </c>
      <c r="CH175" s="59">
        <f>VLOOKUP($D175,BW_17_Kreise!$B$7:$CC$410,Calc_Targetkreise!CH$5,FALSE)/1000</f>
        <v>26.396</v>
      </c>
      <c r="CI175" s="59">
        <f>VLOOKUP($D175,EW_Erg_09_14_Kreise!$A$10:$BK$412,Calc_Targetkreise!CI$5,FALSE)/1000</f>
        <v>26.888</v>
      </c>
      <c r="CJ175" s="59">
        <f>VLOOKUP($D175,EW_Erg_09_14_Kreise!$A$10:$BK$412,Calc_Targetkreise!CJ$5,FALSE)/1000</f>
        <v>27.542</v>
      </c>
      <c r="CK175" s="59">
        <f>VLOOKUP($D175,EW_Erg_09_14_Kreise!$A$10:$BK$412,Calc_Targetkreise!CK$5,FALSE)/1000</f>
        <v>11.611</v>
      </c>
      <c r="CL175" s="45"/>
      <c r="CM175" s="59">
        <f>VLOOKUP($D175,Struktur_daten_BW_2017!$B$7:$AH$452,Calc_Targetkreise!CM$5,FALSE)</f>
        <v>223.8</v>
      </c>
      <c r="CN175" s="66">
        <v>0.0</v>
      </c>
      <c r="CO175" s="67">
        <f t="shared" si="16"/>
        <v>0</v>
      </c>
      <c r="CP175" s="62">
        <f>IF(CO175&lt;Master_sheet_Kriterien!$J$58,1,IF(CO175&lt;Master_sheet_Kriterien!$K$58,2,IF(CO175&lt;Master_sheet_Kriterien!$L$58,3,IF(CO175&lt;Master_sheet_Kriterien!$M$58,4,5))))</f>
        <v>1</v>
      </c>
      <c r="CQ175" s="66">
        <v>0.0</v>
      </c>
      <c r="CR175" s="67">
        <f t="shared" si="17"/>
        <v>0</v>
      </c>
      <c r="CS175" s="62">
        <f>IF(CR175&lt;Master_sheet_Kriterien!$J$59,1,IF(CR175&lt;Master_sheet_Kriterien!$K$59,2,IF(CR175&lt;Master_sheet_Kriterien!$L$59,3,IF(CR175&lt;Master_sheet_Kriterien!$M$59,4,5))))</f>
        <v>1</v>
      </c>
      <c r="CT175" s="66">
        <v>0.0</v>
      </c>
      <c r="CU175" s="44"/>
      <c r="CV175" s="66">
        <v>1.0</v>
      </c>
      <c r="CW175" s="68"/>
      <c r="CY175" s="31">
        <f t="shared" si="18"/>
        <v>7320</v>
      </c>
      <c r="DB175" s="76" t="str">
        <f t="shared" si="19"/>
        <v>Zweibrücken, kreisfreie Stadt</v>
      </c>
      <c r="DC175" s="58">
        <f t="shared" si="20"/>
        <v>226</v>
      </c>
      <c r="DD175" s="77">
        <f t="shared" si="21"/>
        <v>149</v>
      </c>
      <c r="DE175" s="72">
        <f t="shared" si="22"/>
        <v>0.005194419709</v>
      </c>
      <c r="DG175" s="76" t="str">
        <f t="shared" si="23"/>
        <v>Zweibrücken, kreisfreie Stadt</v>
      </c>
      <c r="DH175" s="58" t="str">
        <f t="shared" si="24"/>
        <v>#REF!</v>
      </c>
      <c r="DI175" s="75">
        <f t="shared" si="25"/>
        <v>143</v>
      </c>
      <c r="DJ175" s="78">
        <f t="shared" si="26"/>
        <v>0.005194419709</v>
      </c>
      <c r="DK175" s="75"/>
      <c r="DL175" s="75"/>
      <c r="DM175" s="75"/>
      <c r="DN175" s="75"/>
      <c r="DO175" s="75"/>
      <c r="DP175" s="44"/>
    </row>
    <row r="176" ht="16.5" customHeight="1">
      <c r="A176" s="58">
        <f t="shared" si="5"/>
        <v>237</v>
      </c>
      <c r="B176" s="58">
        <f t="shared" si="6"/>
        <v>147</v>
      </c>
      <c r="C176" s="58" t="s">
        <v>308</v>
      </c>
      <c r="D176" s="58">
        <v>7331.0</v>
      </c>
      <c r="E176" s="58" t="s">
        <v>335</v>
      </c>
      <c r="F176" s="59">
        <f>VLOOKUP($D176,EW_19_Kreise!$A$6:$CQ$406,Calc_Targetkreise!F$5,FALSE)/1000</f>
        <v>65.368</v>
      </c>
      <c r="G176" s="59">
        <f>VLOOKUP($D176,BW_17_Kreise!$B$7:$CC$410,Calc_Targetkreise!G$5,FALSE)/1000</f>
        <v>77.751</v>
      </c>
      <c r="H176" s="59">
        <f>VLOOKUP($D176,EW_Erg_09_14_Kreise!$A$10:$BK$412,Calc_Targetkreise!H$5,FALSE)/1000</f>
        <v>57.519</v>
      </c>
      <c r="I176" s="60">
        <f t="shared" ref="I176:K176" si="722">F176/CG176</f>
        <v>0.6659399546</v>
      </c>
      <c r="J176" s="60">
        <f t="shared" si="722"/>
        <v>0.7973071362</v>
      </c>
      <c r="K176" s="60">
        <f t="shared" si="722"/>
        <v>0.5924907293</v>
      </c>
      <c r="L176" s="61">
        <f t="shared" ref="L176:M176" si="723">1-(T176+X176)</f>
        <v>0.4914637131</v>
      </c>
      <c r="M176" s="61">
        <f t="shared" si="723"/>
        <v>0.4158145876</v>
      </c>
      <c r="N176" s="62">
        <f>IF(L176&lt;Master_sheet_Kriterien!$J$46,1,IF(L176&lt;Master_sheet_Kriterien!$K$46,2,IF(L176&lt;Master_sheet_Kriterien!$L$46,3,IF(L176&lt;Master_sheet_Kriterien!$M$46,4,5))))</f>
        <v>4</v>
      </c>
      <c r="O176" s="62">
        <f>IF(M176&lt;Master_sheet_Kriterien!$J$46,1,IF(M176&lt;Master_sheet_Kriterien!$K$46,2,IF(M176&lt;Master_sheet_Kriterien!$L$46,3,IF(M176&lt;Master_sheet_Kriterien!$M$46,4,5))))</f>
        <v>2</v>
      </c>
      <c r="P176" s="61">
        <f t="shared" ref="P176:Q176" si="724">1-(T176+AM176)</f>
        <v>0.6079733203</v>
      </c>
      <c r="Q176" s="61">
        <f t="shared" si="724"/>
        <v>0.540224563</v>
      </c>
      <c r="R176" s="62">
        <f>IF(P176&lt;Master_sheet_Kriterien!$J$46,1,IF(P176&lt;Master_sheet_Kriterien!$K$46,2,IF(P176&lt;Master_sheet_Kriterien!$L$46,3,IF(P176&lt;Master_sheet_Kriterien!$M$46,4,5))))</f>
        <v>5</v>
      </c>
      <c r="S176" s="62">
        <f>IF(Q176&lt;Master_sheet_Kriterien!$J$46,1,IF(Q176&lt;Master_sheet_Kriterien!$K$46,2,IF(Q176&lt;Master_sheet_Kriterien!$L$46,3,IF(Q176&lt;Master_sheet_Kriterien!$M$46,4,5))))</f>
        <v>5</v>
      </c>
      <c r="T176" s="61">
        <f>VLOOKUP($D176,EW_19_Kreise!$A$6:$CQ$406,Calc_Targetkreise!T$5,FALSE)/1000/F176</f>
        <v>0.2670725737</v>
      </c>
      <c r="U176" s="63">
        <f>VLOOKUP($D176,BW_17_Kreise!$B$7:$CC$410,Calc_Targetkreise!U$5,FALSE)/1000/$G176</f>
        <v>0.3216293038</v>
      </c>
      <c r="V176" s="61">
        <f>VLOOKUP(Calc_Targetkreise!$D176,EW_Erg_09_14_Kreise!$A$7:$BK$412,Calc_Targetkreise!V$5,FALSE)/1000/$H176</f>
        <v>0.3300474626</v>
      </c>
      <c r="W176" s="61">
        <f>VLOOKUP(Calc_Targetkreise!$D176,EW_Erg_09_14_Kreise!$A$7:$BK$412,Calc_Targetkreise!W$5,FALSE)/1000/CK176</f>
        <v>0.3349070361</v>
      </c>
      <c r="X176" s="61">
        <f>VLOOKUP($D176,EW_19_Kreise!$A$6:$CQ$406,Calc_Targetkreise!X$5,FALSE)/1000/F176</f>
        <v>0.2414637131</v>
      </c>
      <c r="Y176" s="63">
        <f>VLOOKUP($D176,BW_17_Kreise!$B$7:$CC$410,Calc_Targetkreise!Y$5,FALSE)/1000/$G176</f>
        <v>0.2625561086</v>
      </c>
      <c r="Z176" s="61">
        <f>VLOOKUP(Calc_Targetkreise!$D176,EW_Erg_09_14_Kreise!$A$7:$BK$412,Calc_Targetkreise!Z$5,FALSE)/1000/$H176</f>
        <v>0.3408960517</v>
      </c>
      <c r="AA176" s="61">
        <f>VLOOKUP(Calc_Targetkreise!$D176,EW_Erg_09_14_Kreise!$A$7:$BK$412,Calc_Targetkreise!AA$5,FALSE)/1000/$H176</f>
        <v>0.2955892835</v>
      </c>
      <c r="AB176" s="61">
        <f>VLOOKUP($D176,EW_19_Kreise!$A$6:$CQ$406,Calc_Targetkreise!AB$5,FALSE)/1000/F176</f>
        <v>0.151832701</v>
      </c>
      <c r="AC176" s="63">
        <f>VLOOKUP($D176,BW_17_Kreise!$B$7:$CC$410,Calc_Targetkreise!AC$5,FALSE)/1000/$G176</f>
        <v>0.0726035678</v>
      </c>
      <c r="AD176" s="61">
        <f>VLOOKUP(Calc_Targetkreise!$D176,EW_Erg_09_14_Kreise!$A$7:$BK$412,Calc_Targetkreise!AD$5,FALSE)/1000/$H176</f>
        <v>0.07913906709</v>
      </c>
      <c r="AE176" s="62">
        <f>IF(AC176&lt;Master_sheet_Kriterien!$J$54,1,IF(AC176&lt;Master_sheet_Kriterien!$K$54,2,IF(AC176&lt;Master_sheet_Kriterien!$L$54,3,IF(AC176&lt;Master_sheet_Kriterien!$M$54,4,5))))</f>
        <v>2</v>
      </c>
      <c r="AF176" s="61">
        <f>VLOOKUP(Calc_Targetkreise!$D176,EW_Erg_09_14_Kreise!$A$7:$BK$412,Calc_Targetkreise!AF$5,FALSE)/1000/$H176</f>
        <v>0.08991811401</v>
      </c>
      <c r="AG176" s="63">
        <f>VLOOKUP($D176,BW_17_Kreise!$B$7:$CC$410,Calc_Targetkreise!AG$5,FALSE)/1000/$G176</f>
        <v>0.1036385384</v>
      </c>
      <c r="AH176" s="61">
        <f>VLOOKUP(Calc_Targetkreise!$D176,EW_Erg_09_14_Kreise!$A$7:$BK$412,Calc_Targetkreise!AH$5,FALSE)/1000/$H176</f>
        <v>0.04210782524</v>
      </c>
      <c r="AI176" s="61">
        <f>VLOOKUP(Calc_Targetkreise!$D176,EW_Erg_09_14_Kreise!$A$7:$BK$412,Calc_Targetkreise!AI$5,FALSE)/1000/$H176</f>
        <v>0.1124150281</v>
      </c>
      <c r="AJ176" s="63">
        <f>VLOOKUP($D176,BW_17_Kreise!$B$7:$CC$410,Calc_Targetkreise!AJ$5,FALSE)/1000/$G176</f>
        <v>0.06092526141</v>
      </c>
      <c r="AK176" s="61">
        <f>VLOOKUP(Calc_Targetkreise!$D176,EW_Erg_09_14_Kreise!$A$7:$BK$412,Calc_Targetkreise!AK$5,FALSE)/1000/$H176</f>
        <v>0.03558824041</v>
      </c>
      <c r="AL176" s="61">
        <f>VLOOKUP(Calc_Targetkreise!$D176,EW_Erg_09_14_Kreise!$A$7:$BK$412,Calc_Targetkreise!AL$5,FALSE)/1000/$H176</f>
        <v>0.02879048662</v>
      </c>
      <c r="AM176" s="61">
        <f>VLOOKUP($D176,EW_19_Kreise!$A$6:$CQ$406,Calc_Targetkreise!AM$5,FALSE)/1000/F176</f>
        <v>0.124954106</v>
      </c>
      <c r="AN176" s="63">
        <f>VLOOKUP($D176,BW_17_Kreise!$B$7:$CC$410,Calc_Targetkreise!AN$5,FALSE)/1000/$G176</f>
        <v>0.1381461332</v>
      </c>
      <c r="AO176" s="61">
        <f>VLOOKUP(Calc_Targetkreise!$D176,EW_Erg_09_14_Kreise!$A$7:$BK$412,Calc_Targetkreise!AO$5,FALSE)/1000/$H176</f>
        <v>0.0778873068</v>
      </c>
      <c r="AP176" s="61">
        <f>VLOOKUP(Calc_Targetkreise!$D176,EW_Erg_09_14_Kreise!$A$7:$BK$412,Calc_Targetkreise!AP$5,FALSE)/1000/$H176</f>
        <v>0.0001390844764</v>
      </c>
      <c r="AQ176" s="61">
        <f t="shared" ref="AQ176:AR176" si="725">1-U176-Y176-AC176-AG176-AJ176-AN176</f>
        <v>0.0405010868</v>
      </c>
      <c r="AR176" s="61">
        <f t="shared" si="725"/>
        <v>0.09433404614</v>
      </c>
      <c r="AS176" s="61">
        <f t="shared" si="11"/>
        <v>0.1382409672</v>
      </c>
      <c r="AT176" s="63">
        <f>VLOOKUP($D176,BW_17_Kreise!$B$7:$CC$410,Calc_Targetkreise!AT$5,FALSE)/1000/$G176</f>
        <v>0.00423145683</v>
      </c>
      <c r="AU176" s="61">
        <f>VLOOKUP(Calc_Targetkreise!$D176,EW_Erg_09_14_Kreise!$A$7:$BK$412,Calc_Targetkreise!AU$5,FALSE)/1000/$H176</f>
        <v>0.01150924042</v>
      </c>
      <c r="AV176" s="62">
        <f>IF(AU176&lt;Master_sheet_Kriterien!$J$44,1,IF(AU176&lt;Master_sheet_Kriterien!$K$44,2,IF(AU176&lt;Master_sheet_Kriterien!$L$44,3,IF(AU176&lt;Master_sheet_Kriterien!$M$44,4,5))))</f>
        <v>3</v>
      </c>
      <c r="AW176" s="61">
        <f>VLOOKUP(Calc_Targetkreise!$D176,EW_Erg_09_14_Kreise!$A$7:$BK$412,Calc_Targetkreise!AW$5,FALSE)/1000/$H176</f>
        <v>0.007632260644</v>
      </c>
      <c r="AX176" s="61">
        <f>VLOOKUP($D176,EW_19_Kreise!$A$6:$CQ$406,Calc_Targetkreise!AX$5,FALSE)/1000/F176</f>
        <v>0.004635295557</v>
      </c>
      <c r="AY176" s="62">
        <f>IF(AX176&lt;Master_sheet_Kriterien!$J$56,1,IF(AX176&lt;Master_sheet_Kriterien!$K$56,2,IF(AX176&lt;Master_sheet_Kriterien!$L$56,3,IF(AX176&lt;Master_sheet_Kriterien!$M$56,4,5))))</f>
        <v>3</v>
      </c>
      <c r="AZ176" s="64">
        <f>VLOOKUP($D176,EW_19_Kreise!$A$6:$CQ$406,Calc_Targetkreise!AZ$5,FALSE)</f>
        <v>303</v>
      </c>
      <c r="BA176" s="62">
        <f>IF(AZ176&lt;Master_sheet_Kriterien!$J$57,1,IF(AZ176&lt;Master_sheet_Kriterien!$K$57,2,IF(AZ176&lt;Master_sheet_Kriterien!$L$57,3,IF(AZ176&lt;Master_sheet_Kriterien!$M$56,4,5))))</f>
        <v>3</v>
      </c>
      <c r="BB176" s="59">
        <f>VLOOKUP($D176,Struktur_daten_BW_2017!$B$7:$AH$452,Calc_Targetkreise!BB$5,FALSE)</f>
        <v>211.9</v>
      </c>
      <c r="BC176" s="62">
        <f>IF(BB176&lt;Master_sheet_Kriterien!$J$8,1,IF(BB176&lt;Master_sheet_Kriterien!$K$8,2,IF(BB176&lt;Master_sheet_Kriterien!$L$8,3,IF(BB176&lt;Master_sheet_Kriterien!$M$8,4,5))))</f>
        <v>2</v>
      </c>
      <c r="BD176" s="65">
        <f t="shared" si="12"/>
        <v>22.1598</v>
      </c>
      <c r="BE176" s="62">
        <f>IF(BD176&lt;Master_sheet_Kriterien!$J$10,1,IF(BD176&lt;Master_sheet_Kriterien!$K$10,2,IF(BD176&lt;Master_sheet_Kriterien!$L$10,3,IF(BD176&lt;Master_sheet_Kriterien!$M$10,4,5))))</f>
        <v>3</v>
      </c>
      <c r="BF176" s="65">
        <f>VLOOKUP($D176,Struktur_daten_BW_2017!$B$7:$AH$452,Calc_Targetkreise!BF$5,FALSE)</f>
        <v>7.8</v>
      </c>
      <c r="BG176" s="62">
        <f>IF(BF176&lt;Master_sheet_Kriterien!$J$12,1,IF(BF176&lt;Master_sheet_Kriterien!$K$12,2,IF(BF176&lt;Master_sheet_Kriterien!$L$12,3,IF(BF176&lt;Master_sheet_Kriterien!$M$12,4,5))))</f>
        <v>3</v>
      </c>
      <c r="BH176" s="65">
        <f>VLOOKUP($D176,Struktur_daten_BW_2017!$B$7:$AH$452,Calc_Targetkreise!BH$5,FALSE)</f>
        <v>10.6</v>
      </c>
      <c r="BI176" s="62">
        <f>IF(BH176&lt;Master_sheet_Kriterien!$J$14,1,IF(BH176&lt;Master_sheet_Kriterien!$K$14,2,IF(BH176&lt;Master_sheet_Kriterien!$L$14,3,IF(BH176&lt;Master_sheet_Kriterien!$M$14,4,5))))</f>
        <v>1</v>
      </c>
      <c r="BJ176" s="65">
        <f>VLOOKUP($D176,Struktur_daten_BW_2017!$B$7:$AH$452,Calc_Targetkreise!BJ$5,FALSE)</f>
        <v>39.2</v>
      </c>
      <c r="BK176" s="62">
        <f>IF(BJ176&lt;Master_sheet_Kriterien!$J$16,1,IF(BJ176&lt;Master_sheet_Kriterien!$K$16,2,IF(BJ176&lt;Master_sheet_Kriterien!$L$16,3,IF(BJ176&lt;Master_sheet_Kriterien!$M$16,4,5))))</f>
        <v>5</v>
      </c>
      <c r="BL176" s="65">
        <f>VLOOKUP($D176,Struktur_daten_BW_2017!$B$7:$AH$452,Calc_Targetkreise!BL$5,FALSE)</f>
        <v>16</v>
      </c>
      <c r="BM176" s="62">
        <f>IF(BL176&lt;Master_sheet_Kriterien!$J$18,1,IF(BL176&lt;Master_sheet_Kriterien!$K$18,2,IF(BL176&lt;Master_sheet_Kriterien!$L$18,3,IF(BL176&lt;Master_sheet_Kriterien!$M$18,4,5))))</f>
        <v>3</v>
      </c>
      <c r="BN176" s="65">
        <f>VLOOKUP($D176,Struktur_daten_BW_2017!$B$7:$AH$452,Calc_Targetkreise!BN$5,FALSE)</f>
        <v>8.8</v>
      </c>
      <c r="BO176" s="62">
        <f>IF(BN176&lt;Master_sheet_Kriterien!$J$20,1,IF(BN176&lt;Master_sheet_Kriterien!$K$20,2,IF(BN176&lt;Master_sheet_Kriterien!$L$20,3,IF(BN176&lt;Master_sheet_Kriterien!$M$20,4,5))))</f>
        <v>1</v>
      </c>
      <c r="BP176" s="59">
        <f>VLOOKUP($D176,Struktur_daten_BW_2017!$B$7:$AH$452,Calc_Targetkreise!BP$5,FALSE)</f>
        <v>22393</v>
      </c>
      <c r="BQ176" s="62">
        <f>IF(BP176&lt;Master_sheet_Kriterien!$J$38,1,IF(BP176&lt;Master_sheet_Kriterien!$K$38,2,IF(BP176&lt;Master_sheet_Kriterien!$L$38,3,IF(BP176&lt;Master_sheet_Kriterien!$M$38,4,5))))</f>
        <v>4</v>
      </c>
      <c r="BR176" s="65">
        <f>VLOOKUP($D176,Struktur_daten_BW_2017!$B$7:$AH$452,Calc_Targetkreise!BR$5,FALSE)</f>
        <v>32.8</v>
      </c>
      <c r="BS176" s="62">
        <f>IF(BR176&lt;Master_sheet_Kriterien!$J$24,1,IF(BR176&lt;Master_sheet_Kriterien!$K$24,2,IF(BR176&lt;Master_sheet_Kriterien!$L$24,3,IF(BR176&lt;Master_sheet_Kriterien!$M$24,4,5))))</f>
        <v>3</v>
      </c>
      <c r="BT176" s="65">
        <f>VLOOKUP($D176,Struktur_daten_BW_2017!$B$7:$AH$452,Calc_Targetkreise!BT$5,FALSE)</f>
        <v>11.9</v>
      </c>
      <c r="BU176" s="62">
        <f>IF(BT176&lt;Master_sheet_Kriterien!$J$26,1,IF(BT176&lt;Master_sheet_Kriterien!$K$26,2,IF(BT176&lt;Master_sheet_Kriterien!$L$26,3,IF(BT176&lt;Master_sheet_Kriterien!$M$26,4,5))))</f>
        <v>2</v>
      </c>
      <c r="BV176" s="65">
        <f t="shared" si="13"/>
        <v>3.38079</v>
      </c>
      <c r="BW176" s="62">
        <f>IF(BV176&lt;Master_sheet_Kriterien!$J$28,1,IF(BV176&lt;Master_sheet_Kriterien!$K$28,2,IF(BV176&lt;Master_sheet_Kriterien!$L$28,3,IF(BV176&lt;Master_sheet_Kriterien!$M$28,4,5))))</f>
        <v>2</v>
      </c>
      <c r="BX176" s="65">
        <f>VLOOKUP($D176,Struktur_daten_BW_2017!$B$7:$AH$452,Calc_Targetkreise!BX$5,FALSE)</f>
        <v>11.76470588</v>
      </c>
      <c r="BY176" s="62">
        <f>IF(BX176&lt;Master_sheet_Kriterien!$J$30,1,IF(BX176&lt;Master_sheet_Kriterien!$K$30,2,IF(BX176&lt;Master_sheet_Kriterien!$L$30,3,IF(BX176&lt;Master_sheet_Kriterien!$M$30,4,5))))</f>
        <v>1</v>
      </c>
      <c r="BZ176" s="65"/>
      <c r="CA176" s="62">
        <f>IF(BZ176&lt;Master_sheet_Kriterien!$J$32,1,IF(BZ176&lt;Master_sheet_Kriterien!$K$32,2,IF(BZ176&lt;Master_sheet_Kriterien!$L$32,3,IF(BZ176&lt;Master_sheet_Kriterien!$M$32,4,5))))</f>
        <v>1</v>
      </c>
      <c r="CB176" s="65"/>
      <c r="CC176" s="62">
        <f>IF(CB176&lt;Master_sheet_Kriterien!$J$34,1,IF(CB176&lt;Master_sheet_Kriterien!$K$34,2,IF(CB176&lt;Master_sheet_Kriterien!$L$34,3,IF(CB176&lt;Master_sheet_Kriterien!$M$34,4,5))))</f>
        <v>1</v>
      </c>
      <c r="CD176" s="65">
        <f>100-VLOOKUP($D176,Struktur_daten_BW_2017!$B$7:$AH$452,Calc_Targetkreise!CD$5,FALSE)</f>
        <v>39.9</v>
      </c>
      <c r="CE176" s="62">
        <f>IF(CD176&lt;Master_sheet_Kriterien!$J$40,1,IF(CD176&lt;Master_sheet_Kriterien!$K$40,2,IF(CD176&lt;Master_sheet_Kriterien!$L$40,3,IF(CD176&lt;Master_sheet_Kriterien!$M$40,4,5))))</f>
        <v>1</v>
      </c>
      <c r="CF176" s="61"/>
      <c r="CG176" s="59">
        <f>VLOOKUP($D176,EW_19_Kreise!$A$6:$CQ$406,Calc_Targetkreise!CG$5,FALSE)/1000</f>
        <v>98.159</v>
      </c>
      <c r="CH176" s="59">
        <f>VLOOKUP($D176,BW_17_Kreise!$B$7:$CC$410,Calc_Targetkreise!CH$5,FALSE)/1000</f>
        <v>97.517</v>
      </c>
      <c r="CI176" s="59">
        <f>VLOOKUP($D176,EW_Erg_09_14_Kreise!$A$10:$BK$412,Calc_Targetkreise!CI$5,FALSE)/1000</f>
        <v>97.08</v>
      </c>
      <c r="CJ176" s="59">
        <f>VLOOKUP($D176,EW_Erg_09_14_Kreise!$A$10:$BK$412,Calc_Targetkreise!CJ$5,FALSE)/1000</f>
        <v>96.895</v>
      </c>
      <c r="CK176" s="59">
        <f>VLOOKUP($D176,EW_Erg_09_14_Kreise!$A$10:$BK$412,Calc_Targetkreise!CK$5,FALSE)/1000</f>
        <v>54.86</v>
      </c>
      <c r="CL176" s="45"/>
      <c r="CM176" s="59">
        <f>VLOOKUP($D176,Struktur_daten_BW_2017!$B$7:$AH$452,Calc_Targetkreise!CM$5,FALSE)</f>
        <v>284.1</v>
      </c>
      <c r="CN176" s="66">
        <v>7.0</v>
      </c>
      <c r="CO176" s="67">
        <f t="shared" si="16"/>
        <v>0.02463921155</v>
      </c>
      <c r="CP176" s="62">
        <f>IF(CO176&lt;Master_sheet_Kriterien!$J$58,1,IF(CO176&lt;Master_sheet_Kriterien!$K$58,2,IF(CO176&lt;Master_sheet_Kriterien!$L$58,3,IF(CO176&lt;Master_sheet_Kriterien!$M$58,4,5))))</f>
        <v>1</v>
      </c>
      <c r="CQ176" s="66">
        <v>4.0</v>
      </c>
      <c r="CR176" s="67">
        <f t="shared" si="17"/>
        <v>0.01407954945</v>
      </c>
      <c r="CS176" s="62">
        <f>IF(CR176&lt;Master_sheet_Kriterien!$J$59,1,IF(CR176&lt;Master_sheet_Kriterien!$K$59,2,IF(CR176&lt;Master_sheet_Kriterien!$L$59,3,IF(CR176&lt;Master_sheet_Kriterien!$M$59,4,5))))</f>
        <v>1</v>
      </c>
      <c r="CT176" s="66">
        <v>3.0</v>
      </c>
      <c r="CU176" s="44"/>
      <c r="CV176" s="66">
        <v>1.0</v>
      </c>
      <c r="CW176" s="68"/>
      <c r="CY176" s="31">
        <f t="shared" si="18"/>
        <v>7331</v>
      </c>
      <c r="DB176" s="76" t="str">
        <f t="shared" si="19"/>
        <v>Alzey-Worms</v>
      </c>
      <c r="DC176" s="58">
        <f t="shared" si="20"/>
        <v>237</v>
      </c>
      <c r="DD176" s="77">
        <f t="shared" si="21"/>
        <v>147</v>
      </c>
      <c r="DE176" s="72">
        <f t="shared" si="22"/>
        <v>0.004635295557</v>
      </c>
      <c r="DG176" s="76" t="str">
        <f t="shared" si="23"/>
        <v>Alzey-Worms</v>
      </c>
      <c r="DH176" s="58" t="str">
        <f t="shared" si="24"/>
        <v>#REF!</v>
      </c>
      <c r="DI176" s="75">
        <f t="shared" si="25"/>
        <v>141.2463921</v>
      </c>
      <c r="DJ176" s="78">
        <f t="shared" si="26"/>
        <v>0.004635295557</v>
      </c>
      <c r="DK176" s="75"/>
      <c r="DL176" s="75"/>
      <c r="DM176" s="75"/>
      <c r="DN176" s="75"/>
      <c r="DO176" s="75"/>
      <c r="DP176" s="44"/>
    </row>
    <row r="177" ht="16.5" customHeight="1">
      <c r="A177" s="58">
        <f t="shared" si="5"/>
        <v>106</v>
      </c>
      <c r="B177" s="58">
        <f t="shared" si="6"/>
        <v>177</v>
      </c>
      <c r="C177" s="58" t="s">
        <v>308</v>
      </c>
      <c r="D177" s="58">
        <v>7332.0</v>
      </c>
      <c r="E177" s="58" t="s">
        <v>336</v>
      </c>
      <c r="F177" s="59">
        <f>VLOOKUP($D177,EW_19_Kreise!$A$6:$CQ$406,Calc_Targetkreise!F$5,FALSE)/1000</f>
        <v>72.195</v>
      </c>
      <c r="G177" s="59">
        <f>VLOOKUP($D177,BW_17_Kreise!$B$7:$CC$410,Calc_Targetkreise!G$5,FALSE)/1000</f>
        <v>84.317</v>
      </c>
      <c r="H177" s="59">
        <f>VLOOKUP($D177,EW_Erg_09_14_Kreise!$A$10:$BK$412,Calc_Targetkreise!H$5,FALSE)/1000</f>
        <v>61.86</v>
      </c>
      <c r="I177" s="60">
        <f t="shared" ref="I177:K177" si="726">F177/CG177</f>
        <v>0.6889164559</v>
      </c>
      <c r="J177" s="60">
        <f t="shared" si="726"/>
        <v>0.8028508313</v>
      </c>
      <c r="K177" s="60">
        <f t="shared" si="726"/>
        <v>0.5901095127</v>
      </c>
      <c r="L177" s="61">
        <f t="shared" ref="L177:M177" si="727">1-(T177+X177)</f>
        <v>0.498095436</v>
      </c>
      <c r="M177" s="61">
        <f t="shared" si="727"/>
        <v>0.4171519385</v>
      </c>
      <c r="N177" s="62">
        <f>IF(L177&lt;Master_sheet_Kriterien!$J$46,1,IF(L177&lt;Master_sheet_Kriterien!$K$46,2,IF(L177&lt;Master_sheet_Kriterien!$L$46,3,IF(L177&lt;Master_sheet_Kriterien!$M$46,4,5))))</f>
        <v>4</v>
      </c>
      <c r="O177" s="62">
        <f>IF(M177&lt;Master_sheet_Kriterien!$J$46,1,IF(M177&lt;Master_sheet_Kriterien!$K$46,2,IF(M177&lt;Master_sheet_Kriterien!$L$46,3,IF(M177&lt;Master_sheet_Kriterien!$M$46,4,5))))</f>
        <v>2</v>
      </c>
      <c r="P177" s="61">
        <f t="shared" ref="P177:Q177" si="728">1-(T177+AM177)</f>
        <v>0.588281737</v>
      </c>
      <c r="Q177" s="61">
        <f t="shared" si="728"/>
        <v>0.5284580808</v>
      </c>
      <c r="R177" s="62">
        <f>IF(P177&lt;Master_sheet_Kriterien!$J$46,1,IF(P177&lt;Master_sheet_Kriterien!$K$46,2,IF(P177&lt;Master_sheet_Kriterien!$L$46,3,IF(P177&lt;Master_sheet_Kriterien!$M$46,4,5))))</f>
        <v>5</v>
      </c>
      <c r="S177" s="62">
        <f>IF(Q177&lt;Master_sheet_Kriterien!$J$46,1,IF(Q177&lt;Master_sheet_Kriterien!$K$46,2,IF(Q177&lt;Master_sheet_Kriterien!$L$46,3,IF(Q177&lt;Master_sheet_Kriterien!$M$46,4,5))))</f>
        <v>5</v>
      </c>
      <c r="T177" s="61">
        <f>VLOOKUP($D177,EW_19_Kreise!$A$6:$CQ$406,Calc_Targetkreise!T$5,FALSE)/1000/F177</f>
        <v>0.2978184085</v>
      </c>
      <c r="U177" s="63">
        <f>VLOOKUP($D177,BW_17_Kreise!$B$7:$CC$410,Calc_Targetkreise!U$5,FALSE)/1000/$G177</f>
        <v>0.3479843922</v>
      </c>
      <c r="V177" s="61">
        <f>VLOOKUP(Calc_Targetkreise!$D177,EW_Erg_09_14_Kreise!$A$7:$BK$412,Calc_Targetkreise!V$5,FALSE)/1000/$H177</f>
        <v>0.360847074</v>
      </c>
      <c r="W177" s="61">
        <f>VLOOKUP(Calc_Targetkreise!$D177,EW_Erg_09_14_Kreise!$A$7:$BK$412,Calc_Targetkreise!W$5,FALSE)/1000/CK177</f>
        <v>0.363376951</v>
      </c>
      <c r="X177" s="61">
        <f>VLOOKUP($D177,EW_19_Kreise!$A$6:$CQ$406,Calc_Targetkreise!X$5,FALSE)/1000/F177</f>
        <v>0.2040861556</v>
      </c>
      <c r="Y177" s="63">
        <f>VLOOKUP($D177,BW_17_Kreise!$B$7:$CC$410,Calc_Targetkreise!Y$5,FALSE)/1000/$G177</f>
        <v>0.2348636692</v>
      </c>
      <c r="Z177" s="61">
        <f>VLOOKUP(Calc_Targetkreise!$D177,EW_Erg_09_14_Kreise!$A$7:$BK$412,Calc_Targetkreise!Z$5,FALSE)/1000/$H177</f>
        <v>0.3114290333</v>
      </c>
      <c r="AA177" s="61">
        <f>VLOOKUP(Calc_Targetkreise!$D177,EW_Erg_09_14_Kreise!$A$7:$BK$412,Calc_Targetkreise!AA$5,FALSE)/1000/$H177</f>
        <v>0.2741189783</v>
      </c>
      <c r="AB177" s="61">
        <f>VLOOKUP($D177,EW_19_Kreise!$A$6:$CQ$406,Calc_Targetkreise!AB$5,FALSE)/1000/F177</f>
        <v>0.1649560219</v>
      </c>
      <c r="AC177" s="63">
        <f>VLOOKUP($D177,BW_17_Kreise!$B$7:$CC$410,Calc_Targetkreise!AC$5,FALSE)/1000/$G177</f>
        <v>0.07878600994</v>
      </c>
      <c r="AD177" s="61">
        <f>VLOOKUP(Calc_Targetkreise!$D177,EW_Erg_09_14_Kreise!$A$7:$BK$412,Calc_Targetkreise!AD$5,FALSE)/1000/$H177</f>
        <v>0.07882314905</v>
      </c>
      <c r="AE177" s="62">
        <f>IF(AC177&lt;Master_sheet_Kriterien!$J$54,1,IF(AC177&lt;Master_sheet_Kriterien!$K$54,2,IF(AC177&lt;Master_sheet_Kriterien!$L$54,3,IF(AC177&lt;Master_sheet_Kriterien!$M$54,4,5))))</f>
        <v>2</v>
      </c>
      <c r="AF177" s="61">
        <f>VLOOKUP(Calc_Targetkreise!$D177,EW_Erg_09_14_Kreise!$A$7:$BK$412,Calc_Targetkreise!AF$5,FALSE)/1000/$H177</f>
        <v>0.09217588102</v>
      </c>
      <c r="AG177" s="63">
        <f>VLOOKUP($D177,BW_17_Kreise!$B$7:$CC$410,Calc_Targetkreise!AG$5,FALSE)/1000/$G177</f>
        <v>0.1168566244</v>
      </c>
      <c r="AH177" s="61">
        <f>VLOOKUP(Calc_Targetkreise!$D177,EW_Erg_09_14_Kreise!$A$7:$BK$412,Calc_Targetkreise!AH$5,FALSE)/1000/$H177</f>
        <v>0.04293566117</v>
      </c>
      <c r="AI177" s="61">
        <f>VLOOKUP(Calc_Targetkreise!$D177,EW_Erg_09_14_Kreise!$A$7:$BK$412,Calc_Targetkreise!AI$5,FALSE)/1000/$H177</f>
        <v>0.1282250242</v>
      </c>
      <c r="AJ177" s="63">
        <f>VLOOKUP($D177,BW_17_Kreise!$B$7:$CC$410,Calc_Targetkreise!AJ$5,FALSE)/1000/$G177</f>
        <v>0.05609782132</v>
      </c>
      <c r="AK177" s="61">
        <f>VLOOKUP(Calc_Targetkreise!$D177,EW_Erg_09_14_Kreise!$A$7:$BK$412,Calc_Targetkreise!AK$5,FALSE)/1000/$H177</f>
        <v>0.02940510831</v>
      </c>
      <c r="AL177" s="61">
        <f>VLOOKUP(Calc_Targetkreise!$D177,EW_Erg_09_14_Kreise!$A$7:$BK$412,Calc_Targetkreise!AL$5,FALSE)/1000/$H177</f>
        <v>0.03043970255</v>
      </c>
      <c r="AM177" s="61">
        <f>VLOOKUP($D177,EW_19_Kreise!$A$6:$CQ$406,Calc_Targetkreise!AM$5,FALSE)/1000/F177</f>
        <v>0.1138998546</v>
      </c>
      <c r="AN177" s="63">
        <f>VLOOKUP($D177,BW_17_Kreise!$B$7:$CC$410,Calc_Targetkreise!AN$5,FALSE)/1000/$G177</f>
        <v>0.123557527</v>
      </c>
      <c r="AO177" s="61">
        <f>VLOOKUP(Calc_Targetkreise!$D177,EW_Erg_09_14_Kreise!$A$7:$BK$412,Calc_Targetkreise!AO$5,FALSE)/1000/$H177</f>
        <v>0.07196896217</v>
      </c>
      <c r="AP177" s="61">
        <f>VLOOKUP(Calc_Targetkreise!$D177,EW_Erg_09_14_Kreise!$A$7:$BK$412,Calc_Targetkreise!AP$5,FALSE)/1000/$H177</f>
        <v>0.0001454898157</v>
      </c>
      <c r="AQ177" s="61">
        <f t="shared" ref="AQ177:AR177" si="729">1-U177-Y177-AC177-AG177-AJ177-AN177</f>
        <v>0.0418539559</v>
      </c>
      <c r="AR177" s="61">
        <f t="shared" si="729"/>
        <v>0.104591012</v>
      </c>
      <c r="AS177" s="61">
        <f t="shared" si="11"/>
        <v>0.1115179731</v>
      </c>
      <c r="AT177" s="63">
        <f>VLOOKUP($D177,BW_17_Kreise!$B$7:$CC$410,Calc_Targetkreise!AT$5,FALSE)/1000/$G177</f>
        <v>0.004411921677</v>
      </c>
      <c r="AU177" s="61">
        <f>VLOOKUP(Calc_Targetkreise!$D177,EW_Erg_09_14_Kreise!$A$7:$BK$412,Calc_Targetkreise!AU$5,FALSE)/1000/$H177</f>
        <v>0.01162301972</v>
      </c>
      <c r="AV177" s="62">
        <f>IF(AU177&lt;Master_sheet_Kriterien!$J$44,1,IF(AU177&lt;Master_sheet_Kriterien!$K$44,2,IF(AU177&lt;Master_sheet_Kriterien!$L$44,3,IF(AU177&lt;Master_sheet_Kriterien!$M$44,4,5))))</f>
        <v>3</v>
      </c>
      <c r="AW177" s="61">
        <f>VLOOKUP(Calc_Targetkreise!$D177,EW_Erg_09_14_Kreise!$A$7:$BK$412,Calc_Targetkreise!AW$5,FALSE)/1000/$H177</f>
        <v>0.007032007759</v>
      </c>
      <c r="AX177" s="61">
        <f>VLOOKUP($D177,EW_19_Kreise!$A$6:$CQ$406,Calc_Targetkreise!AX$5,FALSE)/1000/F177</f>
        <v>0.008061500104</v>
      </c>
      <c r="AY177" s="62">
        <f>IF(AX177&lt;Master_sheet_Kriterien!$J$56,1,IF(AX177&lt;Master_sheet_Kriterien!$K$56,2,IF(AX177&lt;Master_sheet_Kriterien!$L$56,3,IF(AX177&lt;Master_sheet_Kriterien!$M$56,4,5))))</f>
        <v>4</v>
      </c>
      <c r="AZ177" s="64">
        <f>VLOOKUP($D177,EW_19_Kreise!$A$6:$CQ$406,Calc_Targetkreise!AZ$5,FALSE)</f>
        <v>582</v>
      </c>
      <c r="BA177" s="62">
        <f>IF(AZ177&lt;Master_sheet_Kriterien!$J$57,1,IF(AZ177&lt;Master_sheet_Kriterien!$K$57,2,IF(AZ177&lt;Master_sheet_Kriterien!$L$57,3,IF(AZ177&lt;Master_sheet_Kriterien!$M$56,4,5))))</f>
        <v>5</v>
      </c>
      <c r="BB177" s="59">
        <f>VLOOKUP($D177,Struktur_daten_BW_2017!$B$7:$AH$452,Calc_Targetkreise!BB$5,FALSE)</f>
        <v>175</v>
      </c>
      <c r="BC177" s="62">
        <f>IF(BB177&lt;Master_sheet_Kriterien!$J$8,1,IF(BB177&lt;Master_sheet_Kriterien!$K$8,2,IF(BB177&lt;Master_sheet_Kriterien!$L$8,3,IF(BB177&lt;Master_sheet_Kriterien!$M$8,4,5))))</f>
        <v>2</v>
      </c>
      <c r="BD177" s="65">
        <f t="shared" si="12"/>
        <v>25.8216</v>
      </c>
      <c r="BE177" s="62">
        <f>IF(BD177&lt;Master_sheet_Kriterien!$J$10,1,IF(BD177&lt;Master_sheet_Kriterien!$K$10,2,IF(BD177&lt;Master_sheet_Kriterien!$L$10,3,IF(BD177&lt;Master_sheet_Kriterien!$M$10,4,5))))</f>
        <v>4</v>
      </c>
      <c r="BF177" s="65">
        <f>VLOOKUP($D177,Struktur_daten_BW_2017!$B$7:$AH$452,Calc_Targetkreise!BF$5,FALSE)</f>
        <v>8.7</v>
      </c>
      <c r="BG177" s="62">
        <f>IF(BF177&lt;Master_sheet_Kriterien!$J$12,1,IF(BF177&lt;Master_sheet_Kriterien!$K$12,2,IF(BF177&lt;Master_sheet_Kriterien!$L$12,3,IF(BF177&lt;Master_sheet_Kriterien!$M$12,4,5))))</f>
        <v>5</v>
      </c>
      <c r="BH177" s="65">
        <f>VLOOKUP($D177,Struktur_daten_BW_2017!$B$7:$AH$452,Calc_Targetkreise!BH$5,FALSE)</f>
        <v>12.3</v>
      </c>
      <c r="BI177" s="62">
        <f>IF(BH177&lt;Master_sheet_Kriterien!$J$14,1,IF(BH177&lt;Master_sheet_Kriterien!$K$14,2,IF(BH177&lt;Master_sheet_Kriterien!$L$14,3,IF(BH177&lt;Master_sheet_Kriterien!$M$14,4,5))))</f>
        <v>4</v>
      </c>
      <c r="BJ177" s="65">
        <f>VLOOKUP($D177,Struktur_daten_BW_2017!$B$7:$AH$452,Calc_Targetkreise!BJ$5,FALSE)</f>
        <v>35.5</v>
      </c>
      <c r="BK177" s="62">
        <f>IF(BJ177&lt;Master_sheet_Kriterien!$J$16,1,IF(BJ177&lt;Master_sheet_Kriterien!$K$16,2,IF(BJ177&lt;Master_sheet_Kriterien!$L$16,3,IF(BJ177&lt;Master_sheet_Kriterien!$M$16,4,5))))</f>
        <v>2</v>
      </c>
      <c r="BL177" s="65">
        <f>VLOOKUP($D177,Struktur_daten_BW_2017!$B$7:$AH$452,Calc_Targetkreise!BL$5,FALSE)</f>
        <v>16.9</v>
      </c>
      <c r="BM177" s="62">
        <f>IF(BL177&lt;Master_sheet_Kriterien!$J$18,1,IF(BL177&lt;Master_sheet_Kriterien!$K$18,2,IF(BL177&lt;Master_sheet_Kriterien!$L$18,3,IF(BL177&lt;Master_sheet_Kriterien!$M$18,4,5))))</f>
        <v>4</v>
      </c>
      <c r="BN177" s="65">
        <f>VLOOKUP($D177,Struktur_daten_BW_2017!$B$7:$AH$452,Calc_Targetkreise!BN$5,FALSE)</f>
        <v>11</v>
      </c>
      <c r="BO177" s="62">
        <f>IF(BN177&lt;Master_sheet_Kriterien!$J$20,1,IF(BN177&lt;Master_sheet_Kriterien!$K$20,2,IF(BN177&lt;Master_sheet_Kriterien!$L$20,3,IF(BN177&lt;Master_sheet_Kriterien!$M$20,4,5))))</f>
        <v>4</v>
      </c>
      <c r="BP177" s="59">
        <f>VLOOKUP($D177,Struktur_daten_BW_2017!$B$7:$AH$452,Calc_Targetkreise!BP$5,FALSE)</f>
        <v>19816</v>
      </c>
      <c r="BQ177" s="62">
        <f>IF(BP177&lt;Master_sheet_Kriterien!$J$38,1,IF(BP177&lt;Master_sheet_Kriterien!$K$38,2,IF(BP177&lt;Master_sheet_Kriterien!$L$38,3,IF(BP177&lt;Master_sheet_Kriterien!$M$38,4,5))))</f>
        <v>2</v>
      </c>
      <c r="BR177" s="65">
        <f>VLOOKUP($D177,Struktur_daten_BW_2017!$B$7:$AH$452,Calc_Targetkreise!BR$5,FALSE)</f>
        <v>34</v>
      </c>
      <c r="BS177" s="62">
        <f>IF(BR177&lt;Master_sheet_Kriterien!$J$24,1,IF(BR177&lt;Master_sheet_Kriterien!$K$24,2,IF(BR177&lt;Master_sheet_Kriterien!$L$24,3,IF(BR177&lt;Master_sheet_Kriterien!$M$24,4,5))))</f>
        <v>3</v>
      </c>
      <c r="BT177" s="65">
        <f>VLOOKUP($D177,Struktur_daten_BW_2017!$B$7:$AH$452,Calc_Targetkreise!BT$5,FALSE)</f>
        <v>14.2</v>
      </c>
      <c r="BU177" s="62">
        <f>IF(BT177&lt;Master_sheet_Kriterien!$J$26,1,IF(BT177&lt;Master_sheet_Kriterien!$K$26,2,IF(BT177&lt;Master_sheet_Kriterien!$L$26,3,IF(BT177&lt;Master_sheet_Kriterien!$M$26,4,5))))</f>
        <v>4</v>
      </c>
      <c r="BV177" s="65">
        <f t="shared" si="13"/>
        <v>4.21456</v>
      </c>
      <c r="BW177" s="62">
        <f>IF(BV177&lt;Master_sheet_Kriterien!$J$28,1,IF(BV177&lt;Master_sheet_Kriterien!$K$28,2,IF(BV177&lt;Master_sheet_Kriterien!$L$28,3,IF(BV177&lt;Master_sheet_Kriterien!$M$28,4,5))))</f>
        <v>3</v>
      </c>
      <c r="BX177" s="65">
        <f>VLOOKUP($D177,Struktur_daten_BW_2017!$B$7:$AH$452,Calc_Targetkreise!BX$5,FALSE)</f>
        <v>19.71830986</v>
      </c>
      <c r="BY177" s="62">
        <f>IF(BX177&lt;Master_sheet_Kriterien!$J$30,1,IF(BX177&lt;Master_sheet_Kriterien!$K$30,2,IF(BX177&lt;Master_sheet_Kriterien!$L$30,3,IF(BX177&lt;Master_sheet_Kriterien!$M$30,4,5))))</f>
        <v>2</v>
      </c>
      <c r="BZ177" s="65"/>
      <c r="CA177" s="62">
        <f>IF(BZ177&lt;Master_sheet_Kriterien!$J$32,1,IF(BZ177&lt;Master_sheet_Kriterien!$K$32,2,IF(BZ177&lt;Master_sheet_Kriterien!$L$32,3,IF(BZ177&lt;Master_sheet_Kriterien!$M$32,4,5))))</f>
        <v>1</v>
      </c>
      <c r="CB177" s="65"/>
      <c r="CC177" s="62">
        <f>IF(CB177&lt;Master_sheet_Kriterien!$J$34,1,IF(CB177&lt;Master_sheet_Kriterien!$K$34,2,IF(CB177&lt;Master_sheet_Kriterien!$L$34,3,IF(CB177&lt;Master_sheet_Kriterien!$M$34,4,5))))</f>
        <v>1</v>
      </c>
      <c r="CD177" s="65">
        <f>100-VLOOKUP($D177,Struktur_daten_BW_2017!$B$7:$AH$452,Calc_Targetkreise!CD$5,FALSE)</f>
        <v>44.3</v>
      </c>
      <c r="CE177" s="62">
        <f>IF(CD177&lt;Master_sheet_Kriterien!$J$40,1,IF(CD177&lt;Master_sheet_Kriterien!$K$40,2,IF(CD177&lt;Master_sheet_Kriterien!$L$40,3,IF(CD177&lt;Master_sheet_Kriterien!$M$40,4,5))))</f>
        <v>2</v>
      </c>
      <c r="CF177" s="61"/>
      <c r="CG177" s="59">
        <f>VLOOKUP($D177,EW_19_Kreise!$A$6:$CQ$406,Calc_Targetkreise!CG$5,FALSE)/1000</f>
        <v>104.795</v>
      </c>
      <c r="CH177" s="59">
        <f>VLOOKUP($D177,BW_17_Kreise!$B$7:$CC$410,Calc_Targetkreise!CH$5,FALSE)/1000</f>
        <v>105.022</v>
      </c>
      <c r="CI177" s="59">
        <f>VLOOKUP($D177,EW_Erg_09_14_Kreise!$A$10:$BK$412,Calc_Targetkreise!CI$5,FALSE)/1000</f>
        <v>104.828</v>
      </c>
      <c r="CJ177" s="59">
        <f>VLOOKUP($D177,EW_Erg_09_14_Kreise!$A$10:$BK$412,Calc_Targetkreise!CJ$5,FALSE)/1000</f>
        <v>105.222</v>
      </c>
      <c r="CK177" s="59">
        <f>VLOOKUP($D177,EW_Erg_09_14_Kreise!$A$10:$BK$412,Calc_Targetkreise!CK$5,FALSE)/1000</f>
        <v>63.43</v>
      </c>
      <c r="CL177" s="45"/>
      <c r="CM177" s="59">
        <f>VLOOKUP($D177,Struktur_daten_BW_2017!$B$7:$AH$452,Calc_Targetkreise!CM$5,FALSE)</f>
        <v>296.8</v>
      </c>
      <c r="CN177" s="66">
        <v>20.0</v>
      </c>
      <c r="CO177" s="67">
        <f t="shared" si="16"/>
        <v>0.06738544474</v>
      </c>
      <c r="CP177" s="62">
        <f>IF(CO177&lt;Master_sheet_Kriterien!$J$58,1,IF(CO177&lt;Master_sheet_Kriterien!$K$58,2,IF(CO177&lt;Master_sheet_Kriterien!$L$58,3,IF(CO177&lt;Master_sheet_Kriterien!$M$58,4,5))))</f>
        <v>2</v>
      </c>
      <c r="CQ177" s="66">
        <v>18.0</v>
      </c>
      <c r="CR177" s="67">
        <f t="shared" si="17"/>
        <v>0.06064690027</v>
      </c>
      <c r="CS177" s="62">
        <f>IF(CR177&lt;Master_sheet_Kriterien!$J$59,1,IF(CR177&lt;Master_sheet_Kriterien!$K$59,2,IF(CR177&lt;Master_sheet_Kriterien!$L$59,3,IF(CR177&lt;Master_sheet_Kriterien!$M$59,4,5))))</f>
        <v>2</v>
      </c>
      <c r="CT177" s="66">
        <v>2.0</v>
      </c>
      <c r="CU177" s="44"/>
      <c r="CV177" s="66">
        <v>1.0</v>
      </c>
      <c r="CW177" s="68"/>
      <c r="CY177" s="31">
        <f t="shared" si="18"/>
        <v>7332</v>
      </c>
      <c r="DB177" s="76" t="str">
        <f t="shared" si="19"/>
        <v>Bad Dürkheim</v>
      </c>
      <c r="DC177" s="58">
        <f t="shared" si="20"/>
        <v>106</v>
      </c>
      <c r="DD177" s="77">
        <f t="shared" si="21"/>
        <v>177</v>
      </c>
      <c r="DE177" s="72">
        <f t="shared" si="22"/>
        <v>0.008061500104</v>
      </c>
      <c r="DG177" s="76" t="str">
        <f t="shared" si="23"/>
        <v>Bad Dürkheim</v>
      </c>
      <c r="DH177" s="58" t="str">
        <f t="shared" si="24"/>
        <v>#REF!</v>
      </c>
      <c r="DI177" s="75">
        <f t="shared" si="25"/>
        <v>165.6738544</v>
      </c>
      <c r="DJ177" s="78">
        <f t="shared" si="26"/>
        <v>0.008061500104</v>
      </c>
      <c r="DK177" s="75"/>
      <c r="DL177" s="75"/>
      <c r="DM177" s="75"/>
      <c r="DN177" s="75"/>
      <c r="DO177" s="75"/>
      <c r="DP177" s="44"/>
    </row>
    <row r="178" ht="16.5" customHeight="1">
      <c r="A178" s="58">
        <f t="shared" si="5"/>
        <v>186</v>
      </c>
      <c r="B178" s="58">
        <f t="shared" si="6"/>
        <v>156</v>
      </c>
      <c r="C178" s="58" t="s">
        <v>308</v>
      </c>
      <c r="D178" s="58">
        <v>7333.0</v>
      </c>
      <c r="E178" s="58" t="s">
        <v>337</v>
      </c>
      <c r="F178" s="59">
        <f>VLOOKUP($D178,EW_19_Kreise!$A$6:$CQ$406,Calc_Targetkreise!F$5,FALSE)/1000</f>
        <v>37.945</v>
      </c>
      <c r="G178" s="59">
        <f>VLOOKUP($D178,BW_17_Kreise!$B$7:$CC$410,Calc_Targetkreise!G$5,FALSE)/1000</f>
        <v>43.95</v>
      </c>
      <c r="H178" s="59">
        <f>VLOOKUP($D178,EW_Erg_09_14_Kreise!$A$10:$BK$412,Calc_Targetkreise!H$5,FALSE)/1000</f>
        <v>33.809</v>
      </c>
      <c r="I178" s="60">
        <f t="shared" ref="I178:K178" si="730">F178/CG178</f>
        <v>0.6511368511</v>
      </c>
      <c r="J178" s="60">
        <f t="shared" si="730"/>
        <v>0.7514104975</v>
      </c>
      <c r="K178" s="60">
        <f t="shared" si="730"/>
        <v>0.5757173265</v>
      </c>
      <c r="L178" s="61">
        <f t="shared" ref="L178:M178" si="731">1-(T178+X178)</f>
        <v>0.4891290025</v>
      </c>
      <c r="M178" s="61">
        <f t="shared" si="731"/>
        <v>0.41629124</v>
      </c>
      <c r="N178" s="62">
        <f>IF(L178&lt;Master_sheet_Kriterien!$J$46,1,IF(L178&lt;Master_sheet_Kriterien!$K$46,2,IF(L178&lt;Master_sheet_Kriterien!$L$46,3,IF(L178&lt;Master_sheet_Kriterien!$M$46,4,5))))</f>
        <v>4</v>
      </c>
      <c r="O178" s="62">
        <f>IF(M178&lt;Master_sheet_Kriterien!$J$46,1,IF(M178&lt;Master_sheet_Kriterien!$K$46,2,IF(M178&lt;Master_sheet_Kriterien!$L$46,3,IF(M178&lt;Master_sheet_Kriterien!$M$46,4,5))))</f>
        <v>2</v>
      </c>
      <c r="P178" s="61">
        <f t="shared" ref="P178:Q178" si="732">1-(T178+AM178)</f>
        <v>0.6185268151</v>
      </c>
      <c r="Q178" s="61">
        <f t="shared" si="732"/>
        <v>0.5632536974</v>
      </c>
      <c r="R178" s="62">
        <f>IF(P178&lt;Master_sheet_Kriterien!$J$46,1,IF(P178&lt;Master_sheet_Kriterien!$K$46,2,IF(P178&lt;Master_sheet_Kriterien!$L$46,3,IF(P178&lt;Master_sheet_Kriterien!$M$46,4,5))))</f>
        <v>5</v>
      </c>
      <c r="S178" s="62">
        <f>IF(Q178&lt;Master_sheet_Kriterien!$J$46,1,IF(Q178&lt;Master_sheet_Kriterien!$K$46,2,IF(Q178&lt;Master_sheet_Kriterien!$L$46,3,IF(Q178&lt;Master_sheet_Kriterien!$M$46,4,5))))</f>
        <v>5</v>
      </c>
      <c r="T178" s="61">
        <f>VLOOKUP($D178,EW_19_Kreise!$A$6:$CQ$406,Calc_Targetkreise!T$5,FALSE)/1000/F178</f>
        <v>0.256502833</v>
      </c>
      <c r="U178" s="63">
        <f>VLOOKUP($D178,BW_17_Kreise!$B$7:$CC$410,Calc_Targetkreise!U$5,FALSE)/1000/$G178</f>
        <v>0.3000682594</v>
      </c>
      <c r="V178" s="61">
        <f>VLOOKUP(Calc_Targetkreise!$D178,EW_Erg_09_14_Kreise!$A$7:$BK$412,Calc_Targetkreise!V$5,FALSE)/1000/$H178</f>
        <v>0.3027891981</v>
      </c>
      <c r="W178" s="61">
        <f>VLOOKUP(Calc_Targetkreise!$D178,EW_Erg_09_14_Kreise!$A$7:$BK$412,Calc_Targetkreise!W$5,FALSE)/1000/CK178</f>
        <v>0.3084627537</v>
      </c>
      <c r="X178" s="61">
        <f>VLOOKUP($D178,EW_19_Kreise!$A$6:$CQ$406,Calc_Targetkreise!X$5,FALSE)/1000/F178</f>
        <v>0.2543681644</v>
      </c>
      <c r="Y178" s="63">
        <f>VLOOKUP($D178,BW_17_Kreise!$B$7:$CC$410,Calc_Targetkreise!Y$5,FALSE)/1000/$G178</f>
        <v>0.2836405006</v>
      </c>
      <c r="Z178" s="61">
        <f>VLOOKUP(Calc_Targetkreise!$D178,EW_Erg_09_14_Kreise!$A$7:$BK$412,Calc_Targetkreise!Z$5,FALSE)/1000/$H178</f>
        <v>0.3594900766</v>
      </c>
      <c r="AA178" s="61">
        <f>VLOOKUP(Calc_Targetkreise!$D178,EW_Erg_09_14_Kreise!$A$7:$BK$412,Calc_Targetkreise!AA$5,FALSE)/1000/$H178</f>
        <v>0.3186429649</v>
      </c>
      <c r="AB178" s="61">
        <f>VLOOKUP($D178,EW_19_Kreise!$A$6:$CQ$406,Calc_Targetkreise!AB$5,FALSE)/1000/F178</f>
        <v>0.1297931216</v>
      </c>
      <c r="AC178" s="63">
        <f>VLOOKUP($D178,BW_17_Kreise!$B$7:$CC$410,Calc_Targetkreise!AC$5,FALSE)/1000/$G178</f>
        <v>0.06298065984</v>
      </c>
      <c r="AD178" s="61">
        <f>VLOOKUP(Calc_Targetkreise!$D178,EW_Erg_09_14_Kreise!$A$7:$BK$412,Calc_Targetkreise!AD$5,FALSE)/1000/$H178</f>
        <v>0.06947854122</v>
      </c>
      <c r="AE178" s="62">
        <f>IF(AC178&lt;Master_sheet_Kriterien!$J$54,1,IF(AC178&lt;Master_sheet_Kriterien!$K$54,2,IF(AC178&lt;Master_sheet_Kriterien!$L$54,3,IF(AC178&lt;Master_sheet_Kriterien!$M$54,4,5))))</f>
        <v>2</v>
      </c>
      <c r="AF178" s="61">
        <f>VLOOKUP(Calc_Targetkreise!$D178,EW_Erg_09_14_Kreise!$A$7:$BK$412,Calc_Targetkreise!AF$5,FALSE)/1000/$H178</f>
        <v>0.08145760005</v>
      </c>
      <c r="AG178" s="63">
        <f>VLOOKUP($D178,BW_17_Kreise!$B$7:$CC$410,Calc_Targetkreise!AG$5,FALSE)/1000/$G178</f>
        <v>0.09235494881</v>
      </c>
      <c r="AH178" s="61">
        <f>VLOOKUP(Calc_Targetkreise!$D178,EW_Erg_09_14_Kreise!$A$7:$BK$412,Calc_Targetkreise!AH$5,FALSE)/1000/$H178</f>
        <v>0.03759354018</v>
      </c>
      <c r="AI178" s="61">
        <f>VLOOKUP(Calc_Targetkreise!$D178,EW_Erg_09_14_Kreise!$A$7:$BK$412,Calc_Targetkreise!AI$5,FALSE)/1000/$H178</f>
        <v>0.1120115945</v>
      </c>
      <c r="AJ178" s="63">
        <f>VLOOKUP($D178,BW_17_Kreise!$B$7:$CC$410,Calc_Targetkreise!AJ$5,FALSE)/1000/$G178</f>
        <v>0.06791808874</v>
      </c>
      <c r="AK178" s="61">
        <f>VLOOKUP(Calc_Targetkreise!$D178,EW_Erg_09_14_Kreise!$A$7:$BK$412,Calc_Targetkreise!AK$5,FALSE)/1000/$H178</f>
        <v>0.03883581295</v>
      </c>
      <c r="AL178" s="61">
        <f>VLOOKUP(Calc_Targetkreise!$D178,EW_Erg_09_14_Kreise!$A$7:$BK$412,Calc_Targetkreise!AL$5,FALSE)/1000/$H178</f>
        <v>0.0449288651</v>
      </c>
      <c r="AM178" s="61">
        <f>VLOOKUP($D178,EW_19_Kreise!$A$6:$CQ$406,Calc_Targetkreise!AM$5,FALSE)/1000/F178</f>
        <v>0.1249703518</v>
      </c>
      <c r="AN178" s="63">
        <f>VLOOKUP($D178,BW_17_Kreise!$B$7:$CC$410,Calc_Targetkreise!AN$5,FALSE)/1000/$G178</f>
        <v>0.1366780432</v>
      </c>
      <c r="AO178" s="61">
        <f>VLOOKUP(Calc_Targetkreise!$D178,EW_Erg_09_14_Kreise!$A$7:$BK$412,Calc_Targetkreise!AO$5,FALSE)/1000/$H178</f>
        <v>0.07042503475</v>
      </c>
      <c r="AP178" s="61">
        <f>VLOOKUP(Calc_Targetkreise!$D178,EW_Erg_09_14_Kreise!$A$7:$BK$412,Calc_Targetkreise!AP$5,FALSE)/1000/$H178</f>
        <v>0.0001183116922</v>
      </c>
      <c r="AQ178" s="61">
        <f t="shared" ref="AQ178:AR178" si="733">1-U178-Y178-AC178-AG178-AJ178-AN178</f>
        <v>0.05635949943</v>
      </c>
      <c r="AR178" s="61">
        <f t="shared" si="733"/>
        <v>0.1213877961</v>
      </c>
      <c r="AS178" s="61">
        <f t="shared" si="11"/>
        <v>0.13437791</v>
      </c>
      <c r="AT178" s="63">
        <f>VLOOKUP($D178,BW_17_Kreise!$B$7:$CC$410,Calc_Targetkreise!AT$5,FALSE)/1000/$G178</f>
        <v>0.005233219568</v>
      </c>
      <c r="AU178" s="61">
        <f>VLOOKUP(Calc_Targetkreise!$D178,EW_Erg_09_14_Kreise!$A$7:$BK$412,Calc_Targetkreise!AU$5,FALSE)/1000/$H178</f>
        <v>0.01345795498</v>
      </c>
      <c r="AV178" s="62">
        <f>IF(AU178&lt;Master_sheet_Kriterien!$J$44,1,IF(AU178&lt;Master_sheet_Kriterien!$K$44,2,IF(AU178&lt;Master_sheet_Kriterien!$L$44,3,IF(AU178&lt;Master_sheet_Kriterien!$M$44,4,5))))</f>
        <v>4</v>
      </c>
      <c r="AW178" s="61">
        <f>VLOOKUP(Calc_Targetkreise!$D178,EW_Erg_09_14_Kreise!$A$7:$BK$412,Calc_Targetkreise!AW$5,FALSE)/1000/$H178</f>
        <v>0.008163506759</v>
      </c>
      <c r="AX178" s="61">
        <f>VLOOKUP($D178,EW_19_Kreise!$A$6:$CQ$406,Calc_Targetkreise!AX$5,FALSE)/1000/F178</f>
        <v>0.003320595599</v>
      </c>
      <c r="AY178" s="62">
        <f>IF(AX178&lt;Master_sheet_Kriterien!$J$56,1,IF(AX178&lt;Master_sheet_Kriterien!$K$56,2,IF(AX178&lt;Master_sheet_Kriterien!$L$56,3,IF(AX178&lt;Master_sheet_Kriterien!$M$56,4,5))))</f>
        <v>2</v>
      </c>
      <c r="AZ178" s="64">
        <f>VLOOKUP($D178,EW_19_Kreise!$A$6:$CQ$406,Calc_Targetkreise!AZ$5,FALSE)</f>
        <v>126</v>
      </c>
      <c r="BA178" s="62">
        <f>IF(AZ178&lt;Master_sheet_Kriterien!$J$57,1,IF(AZ178&lt;Master_sheet_Kriterien!$K$57,2,IF(AZ178&lt;Master_sheet_Kriterien!$L$57,3,IF(AZ178&lt;Master_sheet_Kriterien!$M$56,4,5))))</f>
        <v>1</v>
      </c>
      <c r="BB178" s="59">
        <f>VLOOKUP($D178,Struktur_daten_BW_2017!$B$7:$AH$452,Calc_Targetkreise!BB$5,FALSE)</f>
        <v>175</v>
      </c>
      <c r="BC178" s="62">
        <f>IF(BB178&lt;Master_sheet_Kriterien!$J$8,1,IF(BB178&lt;Master_sheet_Kriterien!$K$8,2,IF(BB178&lt;Master_sheet_Kriterien!$L$8,3,IF(BB178&lt;Master_sheet_Kriterien!$M$8,4,5))))</f>
        <v>2</v>
      </c>
      <c r="BD178" s="65">
        <f t="shared" si="12"/>
        <v>25.8216</v>
      </c>
      <c r="BE178" s="62">
        <f>IF(BD178&lt;Master_sheet_Kriterien!$J$10,1,IF(BD178&lt;Master_sheet_Kriterien!$K$10,2,IF(BD178&lt;Master_sheet_Kriterien!$L$10,3,IF(BD178&lt;Master_sheet_Kriterien!$M$10,4,5))))</f>
        <v>4</v>
      </c>
      <c r="BF178" s="65">
        <f>VLOOKUP($D178,Struktur_daten_BW_2017!$B$7:$AH$452,Calc_Targetkreise!BF$5,FALSE)</f>
        <v>8.7</v>
      </c>
      <c r="BG178" s="62">
        <f>IF(BF178&lt;Master_sheet_Kriterien!$J$12,1,IF(BF178&lt;Master_sheet_Kriterien!$K$12,2,IF(BF178&lt;Master_sheet_Kriterien!$L$12,3,IF(BF178&lt;Master_sheet_Kriterien!$M$12,4,5))))</f>
        <v>5</v>
      </c>
      <c r="BH178" s="65">
        <f>VLOOKUP($D178,Struktur_daten_BW_2017!$B$7:$AH$452,Calc_Targetkreise!BH$5,FALSE)</f>
        <v>12.3</v>
      </c>
      <c r="BI178" s="62">
        <f>IF(BH178&lt;Master_sheet_Kriterien!$J$14,1,IF(BH178&lt;Master_sheet_Kriterien!$K$14,2,IF(BH178&lt;Master_sheet_Kriterien!$L$14,3,IF(BH178&lt;Master_sheet_Kriterien!$M$14,4,5))))</f>
        <v>4</v>
      </c>
      <c r="BJ178" s="65">
        <f>VLOOKUP($D178,Struktur_daten_BW_2017!$B$7:$AH$452,Calc_Targetkreise!BJ$5,FALSE)</f>
        <v>35.5</v>
      </c>
      <c r="BK178" s="62">
        <f>IF(BJ178&lt;Master_sheet_Kriterien!$J$16,1,IF(BJ178&lt;Master_sheet_Kriterien!$K$16,2,IF(BJ178&lt;Master_sheet_Kriterien!$L$16,3,IF(BJ178&lt;Master_sheet_Kriterien!$M$16,4,5))))</f>
        <v>2</v>
      </c>
      <c r="BL178" s="65">
        <f>VLOOKUP($D178,Struktur_daten_BW_2017!$B$7:$AH$452,Calc_Targetkreise!BL$5,FALSE)</f>
        <v>16.9</v>
      </c>
      <c r="BM178" s="62">
        <f>IF(BL178&lt;Master_sheet_Kriterien!$J$18,1,IF(BL178&lt;Master_sheet_Kriterien!$K$18,2,IF(BL178&lt;Master_sheet_Kriterien!$L$18,3,IF(BL178&lt;Master_sheet_Kriterien!$M$18,4,5))))</f>
        <v>4</v>
      </c>
      <c r="BN178" s="65">
        <f>VLOOKUP($D178,Struktur_daten_BW_2017!$B$7:$AH$452,Calc_Targetkreise!BN$5,FALSE)</f>
        <v>11</v>
      </c>
      <c r="BO178" s="62">
        <f>IF(BN178&lt;Master_sheet_Kriterien!$J$20,1,IF(BN178&lt;Master_sheet_Kriterien!$K$20,2,IF(BN178&lt;Master_sheet_Kriterien!$L$20,3,IF(BN178&lt;Master_sheet_Kriterien!$M$20,4,5))))</f>
        <v>4</v>
      </c>
      <c r="BP178" s="59">
        <f>VLOOKUP($D178,Struktur_daten_BW_2017!$B$7:$AH$452,Calc_Targetkreise!BP$5,FALSE)</f>
        <v>19816</v>
      </c>
      <c r="BQ178" s="62">
        <f>IF(BP178&lt;Master_sheet_Kriterien!$J$38,1,IF(BP178&lt;Master_sheet_Kriterien!$K$38,2,IF(BP178&lt;Master_sheet_Kriterien!$L$38,3,IF(BP178&lt;Master_sheet_Kriterien!$M$38,4,5))))</f>
        <v>2</v>
      </c>
      <c r="BR178" s="65">
        <f>VLOOKUP($D178,Struktur_daten_BW_2017!$B$7:$AH$452,Calc_Targetkreise!BR$5,FALSE)</f>
        <v>34</v>
      </c>
      <c r="BS178" s="62">
        <f>IF(BR178&lt;Master_sheet_Kriterien!$J$24,1,IF(BR178&lt;Master_sheet_Kriterien!$K$24,2,IF(BR178&lt;Master_sheet_Kriterien!$L$24,3,IF(BR178&lt;Master_sheet_Kriterien!$M$24,4,5))))</f>
        <v>3</v>
      </c>
      <c r="BT178" s="65">
        <f>VLOOKUP($D178,Struktur_daten_BW_2017!$B$7:$AH$452,Calc_Targetkreise!BT$5,FALSE)</f>
        <v>14.2</v>
      </c>
      <c r="BU178" s="62">
        <f>IF(BT178&lt;Master_sheet_Kriterien!$J$26,1,IF(BT178&lt;Master_sheet_Kriterien!$K$26,2,IF(BT178&lt;Master_sheet_Kriterien!$L$26,3,IF(BT178&lt;Master_sheet_Kriterien!$M$26,4,5))))</f>
        <v>4</v>
      </c>
      <c r="BV178" s="65">
        <f t="shared" si="13"/>
        <v>4.21456</v>
      </c>
      <c r="BW178" s="62">
        <f>IF(BV178&lt;Master_sheet_Kriterien!$J$28,1,IF(BV178&lt;Master_sheet_Kriterien!$K$28,2,IF(BV178&lt;Master_sheet_Kriterien!$L$28,3,IF(BV178&lt;Master_sheet_Kriterien!$M$28,4,5))))</f>
        <v>3</v>
      </c>
      <c r="BX178" s="65">
        <f>VLOOKUP($D178,Struktur_daten_BW_2017!$B$7:$AH$452,Calc_Targetkreise!BX$5,FALSE)</f>
        <v>19.71830986</v>
      </c>
      <c r="BY178" s="62">
        <f>IF(BX178&lt;Master_sheet_Kriterien!$J$30,1,IF(BX178&lt;Master_sheet_Kriterien!$K$30,2,IF(BX178&lt;Master_sheet_Kriterien!$L$30,3,IF(BX178&lt;Master_sheet_Kriterien!$M$30,4,5))))</f>
        <v>2</v>
      </c>
      <c r="BZ178" s="65"/>
      <c r="CA178" s="62">
        <f>IF(BZ178&lt;Master_sheet_Kriterien!$J$32,1,IF(BZ178&lt;Master_sheet_Kriterien!$K$32,2,IF(BZ178&lt;Master_sheet_Kriterien!$L$32,3,IF(BZ178&lt;Master_sheet_Kriterien!$M$32,4,5))))</f>
        <v>1</v>
      </c>
      <c r="CB178" s="65"/>
      <c r="CC178" s="62">
        <f>IF(CB178&lt;Master_sheet_Kriterien!$J$34,1,IF(CB178&lt;Master_sheet_Kriterien!$K$34,2,IF(CB178&lt;Master_sheet_Kriterien!$L$34,3,IF(CB178&lt;Master_sheet_Kriterien!$M$34,4,5))))</f>
        <v>1</v>
      </c>
      <c r="CD178" s="65">
        <f>100-VLOOKUP($D178,Struktur_daten_BW_2017!$B$7:$AH$452,Calc_Targetkreise!CD$5,FALSE)</f>
        <v>44.3</v>
      </c>
      <c r="CE178" s="62">
        <f>IF(CD178&lt;Master_sheet_Kriterien!$J$40,1,IF(CD178&lt;Master_sheet_Kriterien!$K$40,2,IF(CD178&lt;Master_sheet_Kriterien!$L$40,3,IF(CD178&lt;Master_sheet_Kriterien!$M$40,4,5))))</f>
        <v>2</v>
      </c>
      <c r="CF178" s="61"/>
      <c r="CG178" s="59">
        <f>VLOOKUP($D178,EW_19_Kreise!$A$6:$CQ$406,Calc_Targetkreise!CG$5,FALSE)/1000</f>
        <v>58.275</v>
      </c>
      <c r="CH178" s="59">
        <f>VLOOKUP($D178,BW_17_Kreise!$B$7:$CC$410,Calc_Targetkreise!CH$5,FALSE)/1000</f>
        <v>58.49</v>
      </c>
      <c r="CI178" s="59">
        <f>VLOOKUP($D178,EW_Erg_09_14_Kreise!$A$10:$BK$412,Calc_Targetkreise!CI$5,FALSE)/1000</f>
        <v>58.725</v>
      </c>
      <c r="CJ178" s="59">
        <f>VLOOKUP($D178,EW_Erg_09_14_Kreise!$A$10:$BK$412,Calc_Targetkreise!CJ$5,FALSE)/1000</f>
        <v>60.031</v>
      </c>
      <c r="CK178" s="59">
        <f>VLOOKUP($D178,EW_Erg_09_14_Kreise!$A$10:$BK$412,Calc_Targetkreise!CK$5,FALSE)/1000</f>
        <v>33.547</v>
      </c>
      <c r="CL178" s="45"/>
      <c r="CM178" s="59">
        <f>VLOOKUP($D178,Struktur_daten_BW_2017!$B$7:$AH$452,Calc_Targetkreise!CM$5,FALSE)</f>
        <v>296.8</v>
      </c>
      <c r="CN178" s="66">
        <v>2.0</v>
      </c>
      <c r="CO178" s="67">
        <f t="shared" si="16"/>
        <v>0.006738544474</v>
      </c>
      <c r="CP178" s="62">
        <f>IF(CO178&lt;Master_sheet_Kriterien!$J$58,1,IF(CO178&lt;Master_sheet_Kriterien!$K$58,2,IF(CO178&lt;Master_sheet_Kriterien!$L$58,3,IF(CO178&lt;Master_sheet_Kriterien!$M$58,4,5))))</f>
        <v>1</v>
      </c>
      <c r="CQ178" s="66">
        <v>1.0</v>
      </c>
      <c r="CR178" s="67">
        <f t="shared" si="17"/>
        <v>0.003369272237</v>
      </c>
      <c r="CS178" s="62">
        <f>IF(CR178&lt;Master_sheet_Kriterien!$J$59,1,IF(CR178&lt;Master_sheet_Kriterien!$K$59,2,IF(CR178&lt;Master_sheet_Kriterien!$L$59,3,IF(CR178&lt;Master_sheet_Kriterien!$M$59,4,5))))</f>
        <v>1</v>
      </c>
      <c r="CT178" s="66">
        <v>1.0</v>
      </c>
      <c r="CU178" s="44"/>
      <c r="CV178" s="66">
        <v>1.0</v>
      </c>
      <c r="CW178" s="68"/>
      <c r="CY178" s="31">
        <f t="shared" si="18"/>
        <v>7333</v>
      </c>
      <c r="DB178" s="76" t="str">
        <f t="shared" si="19"/>
        <v>Donnersbergkreis</v>
      </c>
      <c r="DC178" s="58">
        <f t="shared" si="20"/>
        <v>186</v>
      </c>
      <c r="DD178" s="77">
        <f t="shared" si="21"/>
        <v>156</v>
      </c>
      <c r="DE178" s="72">
        <f t="shared" si="22"/>
        <v>0.003320595599</v>
      </c>
      <c r="DG178" s="76" t="str">
        <f t="shared" si="23"/>
        <v>Donnersbergkreis</v>
      </c>
      <c r="DH178" s="58" t="str">
        <f t="shared" si="24"/>
        <v>#REF!</v>
      </c>
      <c r="DI178" s="75">
        <f t="shared" si="25"/>
        <v>150.0673854</v>
      </c>
      <c r="DJ178" s="78">
        <f t="shared" si="26"/>
        <v>0.003320595599</v>
      </c>
      <c r="DK178" s="75"/>
      <c r="DL178" s="75"/>
      <c r="DM178" s="75"/>
      <c r="DN178" s="75"/>
      <c r="DO178" s="75"/>
      <c r="DP178" s="44"/>
    </row>
    <row r="179" ht="16.5" customHeight="1">
      <c r="A179" s="58">
        <f t="shared" si="5"/>
        <v>214</v>
      </c>
      <c r="B179" s="58">
        <f t="shared" si="6"/>
        <v>151</v>
      </c>
      <c r="C179" s="58" t="s">
        <v>308</v>
      </c>
      <c r="D179" s="58">
        <v>7334.0</v>
      </c>
      <c r="E179" s="58" t="s">
        <v>338</v>
      </c>
      <c r="F179" s="59">
        <f>VLOOKUP($D179,EW_19_Kreise!$A$6:$CQ$406,Calc_Targetkreise!F$5,FALSE)/1000</f>
        <v>60.989</v>
      </c>
      <c r="G179" s="59">
        <f>VLOOKUP($D179,BW_17_Kreise!$B$7:$CC$410,Calc_Targetkreise!G$5,FALSE)/1000</f>
        <v>73.041</v>
      </c>
      <c r="H179" s="59">
        <f>VLOOKUP($D179,EW_Erg_09_14_Kreise!$A$10:$BK$412,Calc_Targetkreise!H$5,FALSE)/1000</f>
        <v>53.258</v>
      </c>
      <c r="I179" s="60">
        <f t="shared" ref="I179:K179" si="734">F179/CG179</f>
        <v>0.6460836035</v>
      </c>
      <c r="J179" s="60">
        <f t="shared" si="734"/>
        <v>0.7746667091</v>
      </c>
      <c r="K179" s="60">
        <f t="shared" si="734"/>
        <v>0.5649097871</v>
      </c>
      <c r="L179" s="61">
        <f t="shared" ref="L179:M179" si="735">1-(T179+X179)</f>
        <v>0.4903179262</v>
      </c>
      <c r="M179" s="61">
        <f t="shared" si="735"/>
        <v>0.4362892074</v>
      </c>
      <c r="N179" s="62">
        <f>IF(L179&lt;Master_sheet_Kriterien!$J$46,1,IF(L179&lt;Master_sheet_Kriterien!$K$46,2,IF(L179&lt;Master_sheet_Kriterien!$L$46,3,IF(L179&lt;Master_sheet_Kriterien!$M$46,4,5))))</f>
        <v>4</v>
      </c>
      <c r="O179" s="62">
        <f>IF(M179&lt;Master_sheet_Kriterien!$J$46,1,IF(M179&lt;Master_sheet_Kriterien!$K$46,2,IF(M179&lt;Master_sheet_Kriterien!$L$46,3,IF(M179&lt;Master_sheet_Kriterien!$M$46,4,5))))</f>
        <v>3</v>
      </c>
      <c r="P179" s="61">
        <f t="shared" ref="P179:Q179" si="736">1-(T179+AM179)</f>
        <v>0.5391627998</v>
      </c>
      <c r="Q179" s="61">
        <f t="shared" si="736"/>
        <v>0.490874988</v>
      </c>
      <c r="R179" s="62">
        <f>IF(P179&lt;Master_sheet_Kriterien!$J$46,1,IF(P179&lt;Master_sheet_Kriterien!$K$46,2,IF(P179&lt;Master_sheet_Kriterien!$L$46,3,IF(P179&lt;Master_sheet_Kriterien!$M$46,4,5))))</f>
        <v>5</v>
      </c>
      <c r="S179" s="62">
        <f>IF(Q179&lt;Master_sheet_Kriterien!$J$46,1,IF(Q179&lt;Master_sheet_Kriterien!$K$46,2,IF(Q179&lt;Master_sheet_Kriterien!$L$46,3,IF(Q179&lt;Master_sheet_Kriterien!$M$46,4,5))))</f>
        <v>4</v>
      </c>
      <c r="T179" s="61">
        <f>VLOOKUP($D179,EW_19_Kreise!$A$6:$CQ$406,Calc_Targetkreise!T$5,FALSE)/1000/F179</f>
        <v>0.3184180754</v>
      </c>
      <c r="U179" s="63">
        <f>VLOOKUP($D179,BW_17_Kreise!$B$7:$CC$410,Calc_Targetkreise!U$5,FALSE)/1000/$G179</f>
        <v>0.3459426897</v>
      </c>
      <c r="V179" s="61">
        <f>VLOOKUP(Calc_Targetkreise!$D179,EW_Erg_09_14_Kreise!$A$7:$BK$412,Calc_Targetkreise!V$5,FALSE)/1000/$H179</f>
        <v>0.3850313568</v>
      </c>
      <c r="W179" s="61">
        <f>VLOOKUP(Calc_Targetkreise!$D179,EW_Erg_09_14_Kreise!$A$7:$BK$412,Calc_Targetkreise!W$5,FALSE)/1000/CK179</f>
        <v>0.3972427928</v>
      </c>
      <c r="X179" s="61">
        <f>VLOOKUP($D179,EW_19_Kreise!$A$6:$CQ$406,Calc_Targetkreise!X$5,FALSE)/1000/F179</f>
        <v>0.1912639984</v>
      </c>
      <c r="Y179" s="63">
        <f>VLOOKUP($D179,BW_17_Kreise!$B$7:$CC$410,Calc_Targetkreise!Y$5,FALSE)/1000/$G179</f>
        <v>0.2177681028</v>
      </c>
      <c r="Z179" s="61">
        <f>VLOOKUP(Calc_Targetkreise!$D179,EW_Erg_09_14_Kreise!$A$7:$BK$412,Calc_Targetkreise!Z$5,FALSE)/1000/$H179</f>
        <v>0.2981336137</v>
      </c>
      <c r="AA179" s="61">
        <f>VLOOKUP(Calc_Targetkreise!$D179,EW_Erg_09_14_Kreise!$A$7:$BK$412,Calc_Targetkreise!AA$5,FALSE)/1000/$H179</f>
        <v>0.2427616508</v>
      </c>
      <c r="AB179" s="61">
        <f>VLOOKUP($D179,EW_19_Kreise!$A$6:$CQ$406,Calc_Targetkreise!AB$5,FALSE)/1000/F179</f>
        <v>0.1399268721</v>
      </c>
      <c r="AC179" s="63">
        <f>VLOOKUP($D179,BW_17_Kreise!$B$7:$CC$410,Calc_Targetkreise!AC$5,FALSE)/1000/$G179</f>
        <v>0.06796182966</v>
      </c>
      <c r="AD179" s="61">
        <f>VLOOKUP(Calc_Targetkreise!$D179,EW_Erg_09_14_Kreise!$A$7:$BK$412,Calc_Targetkreise!AD$5,FALSE)/1000/$H179</f>
        <v>0.06690074731</v>
      </c>
      <c r="AE179" s="62">
        <f>IF(AC179&lt;Master_sheet_Kriterien!$J$54,1,IF(AC179&lt;Master_sheet_Kriterien!$K$54,2,IF(AC179&lt;Master_sheet_Kriterien!$L$54,3,IF(AC179&lt;Master_sheet_Kriterien!$M$54,4,5))))</f>
        <v>2</v>
      </c>
      <c r="AF179" s="61">
        <f>VLOOKUP(Calc_Targetkreise!$D179,EW_Erg_09_14_Kreise!$A$7:$BK$412,Calc_Targetkreise!AF$5,FALSE)/1000/$H179</f>
        <v>0.07980021781</v>
      </c>
      <c r="AG179" s="63">
        <f>VLOOKUP($D179,BW_17_Kreise!$B$7:$CC$410,Calc_Targetkreise!AG$5,FALSE)/1000/$G179</f>
        <v>0.1038594762</v>
      </c>
      <c r="AH179" s="61">
        <f>VLOOKUP(Calc_Targetkreise!$D179,EW_Erg_09_14_Kreise!$A$7:$BK$412,Calc_Targetkreise!AH$5,FALSE)/1000/$H179</f>
        <v>0.03507454279</v>
      </c>
      <c r="AI179" s="61">
        <f>VLOOKUP(Calc_Targetkreise!$D179,EW_Erg_09_14_Kreise!$A$7:$BK$412,Calc_Targetkreise!AI$5,FALSE)/1000/$H179</f>
        <v>0.1042848023</v>
      </c>
      <c r="AJ179" s="63">
        <f>VLOOKUP($D179,BW_17_Kreise!$B$7:$CC$410,Calc_Targetkreise!AJ$5,FALSE)/1000/$G179</f>
        <v>0.05865198998</v>
      </c>
      <c r="AK179" s="61">
        <f>VLOOKUP(Calc_Targetkreise!$D179,EW_Erg_09_14_Kreise!$A$7:$BK$412,Calc_Targetkreise!AK$5,FALSE)/1000/$H179</f>
        <v>0.03064328364</v>
      </c>
      <c r="AL179" s="61">
        <f>VLOOKUP(Calc_Targetkreise!$D179,EW_Erg_09_14_Kreise!$A$7:$BK$412,Calc_Targetkreise!AL$5,FALSE)/1000/$H179</f>
        <v>0.02546096361</v>
      </c>
      <c r="AM179" s="61">
        <f>VLOOKUP($D179,EW_19_Kreise!$A$6:$CQ$406,Calc_Targetkreise!AM$5,FALSE)/1000/F179</f>
        <v>0.1424191248</v>
      </c>
      <c r="AN179" s="63">
        <f>VLOOKUP($D179,BW_17_Kreise!$B$7:$CC$410,Calc_Targetkreise!AN$5,FALSE)/1000/$G179</f>
        <v>0.1631823223</v>
      </c>
      <c r="AO179" s="61">
        <f>VLOOKUP(Calc_Targetkreise!$D179,EW_Erg_09_14_Kreise!$A$7:$BK$412,Calc_Targetkreise!AO$5,FALSE)/1000/$H179</f>
        <v>0.07739682301</v>
      </c>
      <c r="AP179" s="61">
        <f>VLOOKUP(Calc_Targetkreise!$D179,EW_Erg_09_14_Kreise!$A$7:$BK$412,Calc_Targetkreise!AP$5,FALSE)/1000/$H179</f>
        <v>0.0002816478276</v>
      </c>
      <c r="AQ179" s="61">
        <f t="shared" ref="AQ179:AR179" si="737">1-U179-Y179-AC179-AG179-AJ179-AN179</f>
        <v>0.04263358935</v>
      </c>
      <c r="AR179" s="61">
        <f t="shared" si="737"/>
        <v>0.1068196327</v>
      </c>
      <c r="AS179" s="61">
        <f t="shared" si="11"/>
        <v>0.1501679249</v>
      </c>
      <c r="AT179" s="63">
        <f>VLOOKUP($D179,BW_17_Kreise!$B$7:$CC$410,Calc_Targetkreise!AT$5,FALSE)/1000/$G179</f>
        <v>0.004983502416</v>
      </c>
      <c r="AU179" s="61">
        <f>VLOOKUP(Calc_Targetkreise!$D179,EW_Erg_09_14_Kreise!$A$7:$BK$412,Calc_Targetkreise!AU$5,FALSE)/1000/$H179</f>
        <v>0.01237372789</v>
      </c>
      <c r="AV179" s="62">
        <f>IF(AU179&lt;Master_sheet_Kriterien!$J$44,1,IF(AU179&lt;Master_sheet_Kriterien!$K$44,2,IF(AU179&lt;Master_sheet_Kriterien!$L$44,3,IF(AU179&lt;Master_sheet_Kriterien!$M$44,4,5))))</f>
        <v>3</v>
      </c>
      <c r="AW179" s="61">
        <f>VLOOKUP(Calc_Targetkreise!$D179,EW_Erg_09_14_Kreise!$A$7:$BK$412,Calc_Targetkreise!AW$5,FALSE)/1000/$H179</f>
        <v>0.008937624394</v>
      </c>
      <c r="AX179" s="61">
        <f>VLOOKUP($D179,EW_19_Kreise!$A$6:$CQ$406,Calc_Targetkreise!AX$5,FALSE)/1000/F179</f>
        <v>0.004230271032</v>
      </c>
      <c r="AY179" s="62">
        <f>IF(AX179&lt;Master_sheet_Kriterien!$J$56,1,IF(AX179&lt;Master_sheet_Kriterien!$K$56,2,IF(AX179&lt;Master_sheet_Kriterien!$L$56,3,IF(AX179&lt;Master_sheet_Kriterien!$M$56,4,5))))</f>
        <v>3</v>
      </c>
      <c r="AZ179" s="64">
        <f>VLOOKUP($D179,EW_19_Kreise!$A$6:$CQ$406,Calc_Targetkreise!AZ$5,FALSE)</f>
        <v>258</v>
      </c>
      <c r="BA179" s="62">
        <f>IF(AZ179&lt;Master_sheet_Kriterien!$J$57,1,IF(AZ179&lt;Master_sheet_Kriterien!$K$57,2,IF(AZ179&lt;Master_sheet_Kriterien!$L$57,3,IF(AZ179&lt;Master_sheet_Kriterien!$M$56,4,5))))</f>
        <v>2</v>
      </c>
      <c r="BB179" s="59">
        <f>VLOOKUP($D179,Struktur_daten_BW_2017!$B$7:$AH$452,Calc_Targetkreise!BB$5,FALSE)</f>
        <v>238.7</v>
      </c>
      <c r="BC179" s="62">
        <f>IF(BB179&lt;Master_sheet_Kriterien!$J$8,1,IF(BB179&lt;Master_sheet_Kriterien!$K$8,2,IF(BB179&lt;Master_sheet_Kriterien!$L$8,3,IF(BB179&lt;Master_sheet_Kriterien!$M$8,4,5))))</f>
        <v>3</v>
      </c>
      <c r="BD179" s="65">
        <f t="shared" si="12"/>
        <v>24.072</v>
      </c>
      <c r="BE179" s="62">
        <f>IF(BD179&lt;Master_sheet_Kriterien!$J$10,1,IF(BD179&lt;Master_sheet_Kriterien!$K$10,2,IF(BD179&lt;Master_sheet_Kriterien!$L$10,3,IF(BD179&lt;Master_sheet_Kriterien!$M$10,4,5))))</f>
        <v>3</v>
      </c>
      <c r="BF179" s="65">
        <f>VLOOKUP($D179,Struktur_daten_BW_2017!$B$7:$AH$452,Calc_Targetkreise!BF$5,FALSE)</f>
        <v>8.5</v>
      </c>
      <c r="BG179" s="62">
        <f>IF(BF179&lt;Master_sheet_Kriterien!$J$12,1,IF(BF179&lt;Master_sheet_Kriterien!$K$12,2,IF(BF179&lt;Master_sheet_Kriterien!$L$12,3,IF(BF179&lt;Master_sheet_Kriterien!$M$12,4,5))))</f>
        <v>4</v>
      </c>
      <c r="BH179" s="65">
        <f>VLOOKUP($D179,Struktur_daten_BW_2017!$B$7:$AH$452,Calc_Targetkreise!BH$5,FALSE)</f>
        <v>11.8</v>
      </c>
      <c r="BI179" s="62">
        <f>IF(BH179&lt;Master_sheet_Kriterien!$J$14,1,IF(BH179&lt;Master_sheet_Kriterien!$K$14,2,IF(BH179&lt;Master_sheet_Kriterien!$L$14,3,IF(BH179&lt;Master_sheet_Kriterien!$M$14,4,5))))</f>
        <v>3</v>
      </c>
      <c r="BJ179" s="65">
        <f>VLOOKUP($D179,Struktur_daten_BW_2017!$B$7:$AH$452,Calc_Targetkreise!BJ$5,FALSE)</f>
        <v>36.8</v>
      </c>
      <c r="BK179" s="62">
        <f>IF(BJ179&lt;Master_sheet_Kriterien!$J$16,1,IF(BJ179&lt;Master_sheet_Kriterien!$K$16,2,IF(BJ179&lt;Master_sheet_Kriterien!$L$16,3,IF(BJ179&lt;Master_sheet_Kriterien!$M$16,4,5))))</f>
        <v>4</v>
      </c>
      <c r="BL179" s="65">
        <f>VLOOKUP($D179,Struktur_daten_BW_2017!$B$7:$AH$452,Calc_Targetkreise!BL$5,FALSE)</f>
        <v>16.4</v>
      </c>
      <c r="BM179" s="62">
        <f>IF(BL179&lt;Master_sheet_Kriterien!$J$18,1,IF(BL179&lt;Master_sheet_Kriterien!$K$18,2,IF(BL179&lt;Master_sheet_Kriterien!$L$18,3,IF(BL179&lt;Master_sheet_Kriterien!$M$18,4,5))))</f>
        <v>3</v>
      </c>
      <c r="BN179" s="65">
        <f>VLOOKUP($D179,Struktur_daten_BW_2017!$B$7:$AH$452,Calc_Targetkreise!BN$5,FALSE)</f>
        <v>10.4</v>
      </c>
      <c r="BO179" s="62">
        <f>IF(BN179&lt;Master_sheet_Kriterien!$J$20,1,IF(BN179&lt;Master_sheet_Kriterien!$K$20,2,IF(BN179&lt;Master_sheet_Kriterien!$L$20,3,IF(BN179&lt;Master_sheet_Kriterien!$M$20,4,5))))</f>
        <v>2</v>
      </c>
      <c r="BP179" s="59">
        <f>VLOOKUP($D179,Struktur_daten_BW_2017!$B$7:$AH$452,Calc_Targetkreise!BP$5,FALSE)</f>
        <v>21679</v>
      </c>
      <c r="BQ179" s="62">
        <f>IF(BP179&lt;Master_sheet_Kriterien!$J$38,1,IF(BP179&lt;Master_sheet_Kriterien!$K$38,2,IF(BP179&lt;Master_sheet_Kriterien!$L$38,3,IF(BP179&lt;Master_sheet_Kriterien!$M$38,4,5))))</f>
        <v>3</v>
      </c>
      <c r="BR179" s="65">
        <f>VLOOKUP($D179,Struktur_daten_BW_2017!$B$7:$AH$452,Calc_Targetkreise!BR$5,FALSE)</f>
        <v>36.4</v>
      </c>
      <c r="BS179" s="62">
        <f>IF(BR179&lt;Master_sheet_Kriterien!$J$24,1,IF(BR179&lt;Master_sheet_Kriterien!$K$24,2,IF(BR179&lt;Master_sheet_Kriterien!$L$24,3,IF(BR179&lt;Master_sheet_Kriterien!$M$24,4,5))))</f>
        <v>3</v>
      </c>
      <c r="BT179" s="65">
        <f>VLOOKUP($D179,Struktur_daten_BW_2017!$B$7:$AH$452,Calc_Targetkreise!BT$5,FALSE)</f>
        <v>12.9</v>
      </c>
      <c r="BU179" s="62">
        <f>IF(BT179&lt;Master_sheet_Kriterien!$J$26,1,IF(BT179&lt;Master_sheet_Kriterien!$K$26,2,IF(BT179&lt;Master_sheet_Kriterien!$L$26,3,IF(BT179&lt;Master_sheet_Kriterien!$M$26,4,5))))</f>
        <v>3</v>
      </c>
      <c r="BV179" s="65">
        <f t="shared" si="13"/>
        <v>3.65328</v>
      </c>
      <c r="BW179" s="62">
        <f>IF(BV179&lt;Master_sheet_Kriterien!$J$28,1,IF(BV179&lt;Master_sheet_Kriterien!$K$28,2,IF(BV179&lt;Master_sheet_Kriterien!$L$28,3,IF(BV179&lt;Master_sheet_Kriterien!$M$28,4,5))))</f>
        <v>2</v>
      </c>
      <c r="BX179" s="65">
        <f>VLOOKUP($D179,Struktur_daten_BW_2017!$B$7:$AH$452,Calc_Targetkreise!BX$5,FALSE)</f>
        <v>13.95348837</v>
      </c>
      <c r="BY179" s="62">
        <f>IF(BX179&lt;Master_sheet_Kriterien!$J$30,1,IF(BX179&lt;Master_sheet_Kriterien!$K$30,2,IF(BX179&lt;Master_sheet_Kriterien!$L$30,3,IF(BX179&lt;Master_sheet_Kriterien!$M$30,4,5))))</f>
        <v>1</v>
      </c>
      <c r="BZ179" s="65"/>
      <c r="CA179" s="62">
        <f>IF(BZ179&lt;Master_sheet_Kriterien!$J$32,1,IF(BZ179&lt;Master_sheet_Kriterien!$K$32,2,IF(BZ179&lt;Master_sheet_Kriterien!$L$32,3,IF(BZ179&lt;Master_sheet_Kriterien!$M$32,4,5))))</f>
        <v>1</v>
      </c>
      <c r="CB179" s="65"/>
      <c r="CC179" s="62">
        <f>IF(CB179&lt;Master_sheet_Kriterien!$J$34,1,IF(CB179&lt;Master_sheet_Kriterien!$K$34,2,IF(CB179&lt;Master_sheet_Kriterien!$L$34,3,IF(CB179&lt;Master_sheet_Kriterien!$M$34,4,5))))</f>
        <v>1</v>
      </c>
      <c r="CD179" s="65">
        <f>100-VLOOKUP($D179,Struktur_daten_BW_2017!$B$7:$AH$452,Calc_Targetkreise!CD$5,FALSE)</f>
        <v>37.4</v>
      </c>
      <c r="CE179" s="62">
        <f>IF(CD179&lt;Master_sheet_Kriterien!$J$40,1,IF(CD179&lt;Master_sheet_Kriterien!$K$40,2,IF(CD179&lt;Master_sheet_Kriterien!$L$40,3,IF(CD179&lt;Master_sheet_Kriterien!$M$40,4,5))))</f>
        <v>1</v>
      </c>
      <c r="CF179" s="61"/>
      <c r="CG179" s="59">
        <f>VLOOKUP($D179,EW_19_Kreise!$A$6:$CQ$406,Calc_Targetkreise!CG$5,FALSE)/1000</f>
        <v>94.398</v>
      </c>
      <c r="CH179" s="59">
        <f>VLOOKUP($D179,BW_17_Kreise!$B$7:$CC$410,Calc_Targetkreise!CH$5,FALSE)/1000</f>
        <v>94.287</v>
      </c>
      <c r="CI179" s="59">
        <f>VLOOKUP($D179,EW_Erg_09_14_Kreise!$A$10:$BK$412,Calc_Targetkreise!CI$5,FALSE)/1000</f>
        <v>94.277</v>
      </c>
      <c r="CJ179" s="59">
        <f>VLOOKUP($D179,EW_Erg_09_14_Kreise!$A$10:$BK$412,Calc_Targetkreise!CJ$5,FALSE)/1000</f>
        <v>93.61</v>
      </c>
      <c r="CK179" s="59">
        <f>VLOOKUP($D179,EW_Erg_09_14_Kreise!$A$10:$BK$412,Calc_Targetkreise!CK$5,FALSE)/1000</f>
        <v>51.719</v>
      </c>
      <c r="CL179" s="45"/>
      <c r="CM179" s="59">
        <f>VLOOKUP($D179,Struktur_daten_BW_2017!$B$7:$AH$452,Calc_Targetkreise!CM$5,FALSE)</f>
        <v>283.2</v>
      </c>
      <c r="CN179" s="66">
        <v>5.0</v>
      </c>
      <c r="CO179" s="67">
        <f t="shared" si="16"/>
        <v>0.01765536723</v>
      </c>
      <c r="CP179" s="62">
        <f>IF(CO179&lt;Master_sheet_Kriterien!$J$58,1,IF(CO179&lt;Master_sheet_Kriterien!$K$58,2,IF(CO179&lt;Master_sheet_Kriterien!$L$58,3,IF(CO179&lt;Master_sheet_Kriterien!$M$58,4,5))))</f>
        <v>1</v>
      </c>
      <c r="CQ179" s="66">
        <v>0.0</v>
      </c>
      <c r="CR179" s="67">
        <f t="shared" si="17"/>
        <v>0</v>
      </c>
      <c r="CS179" s="62">
        <f>IF(CR179&lt;Master_sheet_Kriterien!$J$59,1,IF(CR179&lt;Master_sheet_Kriterien!$K$59,2,IF(CR179&lt;Master_sheet_Kriterien!$L$59,3,IF(CR179&lt;Master_sheet_Kriterien!$M$59,4,5))))</f>
        <v>1</v>
      </c>
      <c r="CT179" s="66">
        <v>5.0</v>
      </c>
      <c r="CU179" s="44"/>
      <c r="CV179" s="66">
        <v>1.0</v>
      </c>
      <c r="CW179" s="68"/>
      <c r="CY179" s="31">
        <f t="shared" si="18"/>
        <v>7334</v>
      </c>
      <c r="DB179" s="76" t="str">
        <f t="shared" si="19"/>
        <v>Germersheim</v>
      </c>
      <c r="DC179" s="58">
        <f t="shared" si="20"/>
        <v>214</v>
      </c>
      <c r="DD179" s="77">
        <f t="shared" si="21"/>
        <v>151</v>
      </c>
      <c r="DE179" s="72">
        <f t="shared" si="22"/>
        <v>0.004230271032</v>
      </c>
      <c r="DG179" s="76" t="str">
        <f t="shared" si="23"/>
        <v>Germersheim</v>
      </c>
      <c r="DH179" s="58" t="str">
        <f t="shared" si="24"/>
        <v>#REF!</v>
      </c>
      <c r="DI179" s="75">
        <f t="shared" si="25"/>
        <v>145.1765537</v>
      </c>
      <c r="DJ179" s="78">
        <f t="shared" si="26"/>
        <v>0.004230271032</v>
      </c>
      <c r="DK179" s="75"/>
      <c r="DL179" s="75"/>
      <c r="DM179" s="75"/>
      <c r="DN179" s="75"/>
      <c r="DO179" s="75"/>
      <c r="DP179" s="44"/>
    </row>
    <row r="180" ht="16.5" customHeight="1">
      <c r="A180" s="58">
        <f t="shared" si="5"/>
        <v>231</v>
      </c>
      <c r="B180" s="58">
        <f t="shared" si="6"/>
        <v>148</v>
      </c>
      <c r="C180" s="58" t="s">
        <v>308</v>
      </c>
      <c r="D180" s="58">
        <v>7335.0</v>
      </c>
      <c r="E180" s="58" t="s">
        <v>339</v>
      </c>
      <c r="F180" s="59">
        <f>VLOOKUP($D180,EW_19_Kreise!$A$6:$CQ$406,Calc_Targetkreise!F$5,FALSE)/1000</f>
        <v>53.419</v>
      </c>
      <c r="G180" s="59">
        <f>VLOOKUP($D180,BW_17_Kreise!$B$7:$CC$410,Calc_Targetkreise!G$5,FALSE)/1000</f>
        <v>61.873</v>
      </c>
      <c r="H180" s="59">
        <f>VLOOKUP($D180,EW_Erg_09_14_Kreise!$A$10:$BK$412,Calc_Targetkreise!H$5,FALSE)/1000</f>
        <v>48.758</v>
      </c>
      <c r="I180" s="60">
        <f t="shared" ref="I180:K180" si="738">F180/CG180</f>
        <v>0.6578694581</v>
      </c>
      <c r="J180" s="60">
        <f t="shared" si="738"/>
        <v>0.7580710374</v>
      </c>
      <c r="K180" s="60">
        <f t="shared" si="738"/>
        <v>0.5967493207</v>
      </c>
      <c r="L180" s="61">
        <f t="shared" ref="L180:M180" si="739">1-(T180+X180)</f>
        <v>0.463599094</v>
      </c>
      <c r="M180" s="61">
        <f t="shared" si="739"/>
        <v>0.4053787597</v>
      </c>
      <c r="N180" s="62">
        <f>IF(L180&lt;Master_sheet_Kriterien!$J$46,1,IF(L180&lt;Master_sheet_Kriterien!$K$46,2,IF(L180&lt;Master_sheet_Kriterien!$L$46,3,IF(L180&lt;Master_sheet_Kriterien!$M$46,4,5))))</f>
        <v>3</v>
      </c>
      <c r="O180" s="62">
        <f>IF(M180&lt;Master_sheet_Kriterien!$J$46,1,IF(M180&lt;Master_sheet_Kriterien!$K$46,2,IF(M180&lt;Master_sheet_Kriterien!$L$46,3,IF(M180&lt;Master_sheet_Kriterien!$M$46,4,5))))</f>
        <v>2</v>
      </c>
      <c r="P180" s="61">
        <f t="shared" ref="P180:Q180" si="740">1-(T180+AM180)</f>
        <v>0.5631516876</v>
      </c>
      <c r="Q180" s="61">
        <f t="shared" si="740"/>
        <v>0.5248816123</v>
      </c>
      <c r="R180" s="62">
        <f>IF(P180&lt;Master_sheet_Kriterien!$J$46,1,IF(P180&lt;Master_sheet_Kriterien!$K$46,2,IF(P180&lt;Master_sheet_Kriterien!$L$46,3,IF(P180&lt;Master_sheet_Kriterien!$M$46,4,5))))</f>
        <v>5</v>
      </c>
      <c r="S180" s="62">
        <f>IF(Q180&lt;Master_sheet_Kriterien!$J$46,1,IF(Q180&lt;Master_sheet_Kriterien!$K$46,2,IF(Q180&lt;Master_sheet_Kriterien!$L$46,3,IF(Q180&lt;Master_sheet_Kriterien!$M$46,4,5))))</f>
        <v>5</v>
      </c>
      <c r="T180" s="61">
        <f>VLOOKUP($D180,EW_19_Kreise!$A$6:$CQ$406,Calc_Targetkreise!T$5,FALSE)/1000/F180</f>
        <v>0.3075684681</v>
      </c>
      <c r="U180" s="63">
        <f>VLOOKUP($D180,BW_17_Kreise!$B$7:$CC$410,Calc_Targetkreise!U$5,FALSE)/1000/$G180</f>
        <v>0.335202754</v>
      </c>
      <c r="V180" s="61">
        <f>VLOOKUP(Calc_Targetkreise!$D180,EW_Erg_09_14_Kreise!$A$7:$BK$412,Calc_Targetkreise!V$5,FALSE)/1000/$H180</f>
        <v>0.3527010952</v>
      </c>
      <c r="W180" s="61">
        <f>VLOOKUP(Calc_Targetkreise!$D180,EW_Erg_09_14_Kreise!$A$7:$BK$412,Calc_Targetkreise!W$5,FALSE)/1000/CK180</f>
        <v>0.378781909</v>
      </c>
      <c r="X180" s="61">
        <f>VLOOKUP($D180,EW_19_Kreise!$A$6:$CQ$406,Calc_Targetkreise!X$5,FALSE)/1000/F180</f>
        <v>0.2288324379</v>
      </c>
      <c r="Y180" s="63">
        <f>VLOOKUP($D180,BW_17_Kreise!$B$7:$CC$410,Calc_Targetkreise!Y$5,FALSE)/1000/$G180</f>
        <v>0.2594184863</v>
      </c>
      <c r="Z180" s="61">
        <f>VLOOKUP(Calc_Targetkreise!$D180,EW_Erg_09_14_Kreise!$A$7:$BK$412,Calc_Targetkreise!Z$5,FALSE)/1000/$H180</f>
        <v>0.3399442143</v>
      </c>
      <c r="AA180" s="61">
        <f>VLOOKUP(Calc_Targetkreise!$D180,EW_Erg_09_14_Kreise!$A$7:$BK$412,Calc_Targetkreise!AA$5,FALSE)/1000/$H180</f>
        <v>0.2895729931</v>
      </c>
      <c r="AB180" s="61">
        <f>VLOOKUP($D180,EW_19_Kreise!$A$6:$CQ$406,Calc_Targetkreise!AB$5,FALSE)/1000/F180</f>
        <v>0.1192459612</v>
      </c>
      <c r="AC180" s="63">
        <f>VLOOKUP($D180,BW_17_Kreise!$B$7:$CC$410,Calc_Targetkreise!AC$5,FALSE)/1000/$G180</f>
        <v>0.05626040438</v>
      </c>
      <c r="AD180" s="61">
        <f>VLOOKUP(Calc_Targetkreise!$D180,EW_Erg_09_14_Kreise!$A$7:$BK$412,Calc_Targetkreise!AD$5,FALSE)/1000/$H180</f>
        <v>0.05674966159</v>
      </c>
      <c r="AE180" s="62">
        <f>IF(AC180&lt;Master_sheet_Kriterien!$J$54,1,IF(AC180&lt;Master_sheet_Kriterien!$K$54,2,IF(AC180&lt;Master_sheet_Kriterien!$L$54,3,IF(AC180&lt;Master_sheet_Kriterien!$M$54,4,5))))</f>
        <v>1</v>
      </c>
      <c r="AF180" s="61">
        <f>VLOOKUP(Calc_Targetkreise!$D180,EW_Erg_09_14_Kreise!$A$7:$BK$412,Calc_Targetkreise!AF$5,FALSE)/1000/$H180</f>
        <v>0.06419459371</v>
      </c>
      <c r="AG180" s="63">
        <f>VLOOKUP($D180,BW_17_Kreise!$B$7:$CC$410,Calc_Targetkreise!AG$5,FALSE)/1000/$G180</f>
        <v>0.08535225381</v>
      </c>
      <c r="AH180" s="61">
        <f>VLOOKUP(Calc_Targetkreise!$D180,EW_Erg_09_14_Kreise!$A$7:$BK$412,Calc_Targetkreise!AH$5,FALSE)/1000/$H180</f>
        <v>0.02582140367</v>
      </c>
      <c r="AI180" s="61">
        <f>VLOOKUP(Calc_Targetkreise!$D180,EW_Erg_09_14_Kreise!$A$7:$BK$412,Calc_Targetkreise!AI$5,FALSE)/1000/$H180</f>
        <v>0.08741129661</v>
      </c>
      <c r="AJ180" s="63">
        <f>VLOOKUP($D180,BW_17_Kreise!$B$7:$CC$410,Calc_Targetkreise!AJ$5,FALSE)/1000/$G180</f>
        <v>0.07187303024</v>
      </c>
      <c r="AK180" s="61">
        <f>VLOOKUP(Calc_Targetkreise!$D180,EW_Erg_09_14_Kreise!$A$7:$BK$412,Calc_Targetkreise!AK$5,FALSE)/1000/$H180</f>
        <v>0.0401164937</v>
      </c>
      <c r="AL180" s="61">
        <f>VLOOKUP(Calc_Targetkreise!$D180,EW_Erg_09_14_Kreise!$A$7:$BK$412,Calc_Targetkreise!AL$5,FALSE)/1000/$H180</f>
        <v>0.04405430904</v>
      </c>
      <c r="AM180" s="61">
        <f>VLOOKUP($D180,EW_19_Kreise!$A$6:$CQ$406,Calc_Targetkreise!AM$5,FALSE)/1000/F180</f>
        <v>0.1292798443</v>
      </c>
      <c r="AN180" s="63">
        <f>VLOOKUP($D180,BW_17_Kreise!$B$7:$CC$410,Calc_Targetkreise!AN$5,FALSE)/1000/$G180</f>
        <v>0.1399156336</v>
      </c>
      <c r="AO180" s="61">
        <f>VLOOKUP(Calc_Targetkreise!$D180,EW_Erg_09_14_Kreise!$A$7:$BK$412,Calc_Targetkreise!AO$5,FALSE)/1000/$H180</f>
        <v>0.06275893187</v>
      </c>
      <c r="AP180" s="61">
        <f>VLOOKUP(Calc_Targetkreise!$D180,EW_Erg_09_14_Kreise!$A$7:$BK$412,Calc_Targetkreise!AP$5,FALSE)/1000/$H180</f>
        <v>0.000430698552</v>
      </c>
      <c r="AQ180" s="61">
        <f t="shared" ref="AQ180:AR180" si="741">1-U180-Y180-AC180-AG180-AJ180-AN180</f>
        <v>0.05197743765</v>
      </c>
      <c r="AR180" s="61">
        <f t="shared" si="741"/>
        <v>0.1219081997</v>
      </c>
      <c r="AS180" s="61">
        <f t="shared" si="11"/>
        <v>0.1355541999</v>
      </c>
      <c r="AT180" s="63">
        <f>VLOOKUP($D180,BW_17_Kreise!$B$7:$CC$410,Calc_Targetkreise!AT$5,FALSE)/1000/$G180</f>
        <v>0.005979991272</v>
      </c>
      <c r="AU180" s="61">
        <f>VLOOKUP(Calc_Targetkreise!$D180,EW_Erg_09_14_Kreise!$A$7:$BK$412,Calc_Targetkreise!AU$5,FALSE)/1000/$H180</f>
        <v>0.01060338816</v>
      </c>
      <c r="AV180" s="62">
        <f>IF(AU180&lt;Master_sheet_Kriterien!$J$44,1,IF(AU180&lt;Master_sheet_Kriterien!$K$44,2,IF(AU180&lt;Master_sheet_Kriterien!$L$44,3,IF(AU180&lt;Master_sheet_Kriterien!$M$44,4,5))))</f>
        <v>2</v>
      </c>
      <c r="AW180" s="61">
        <f>VLOOKUP(Calc_Targetkreise!$D180,EW_Erg_09_14_Kreise!$A$7:$BK$412,Calc_Targetkreise!AW$5,FALSE)/1000/$H180</f>
        <v>0.00793715903</v>
      </c>
      <c r="AX180" s="61">
        <f>VLOOKUP($D180,EW_19_Kreise!$A$6:$CQ$406,Calc_Targetkreise!AX$5,FALSE)/1000/F180</f>
        <v>0.003575506842</v>
      </c>
      <c r="AY180" s="62">
        <f>IF(AX180&lt;Master_sheet_Kriterien!$J$56,1,IF(AX180&lt;Master_sheet_Kriterien!$K$56,2,IF(AX180&lt;Master_sheet_Kriterien!$L$56,3,IF(AX180&lt;Master_sheet_Kriterien!$M$56,4,5))))</f>
        <v>2</v>
      </c>
      <c r="AZ180" s="64">
        <f>VLOOKUP($D180,EW_19_Kreise!$A$6:$CQ$406,Calc_Targetkreise!AZ$5,FALSE)</f>
        <v>191</v>
      </c>
      <c r="BA180" s="62">
        <f>IF(AZ180&lt;Master_sheet_Kriterien!$J$57,1,IF(AZ180&lt;Master_sheet_Kriterien!$K$57,2,IF(AZ180&lt;Master_sheet_Kriterien!$L$57,3,IF(AZ180&lt;Master_sheet_Kriterien!$M$56,4,5))))</f>
        <v>2</v>
      </c>
      <c r="BB180" s="59">
        <f>VLOOKUP($D180,Struktur_daten_BW_2017!$B$7:$AH$452,Calc_Targetkreise!BB$5,FALSE)</f>
        <v>175</v>
      </c>
      <c r="BC180" s="62">
        <f>IF(BB180&lt;Master_sheet_Kriterien!$J$8,1,IF(BB180&lt;Master_sheet_Kriterien!$K$8,2,IF(BB180&lt;Master_sheet_Kriterien!$L$8,3,IF(BB180&lt;Master_sheet_Kriterien!$M$8,4,5))))</f>
        <v>2</v>
      </c>
      <c r="BD180" s="65">
        <f t="shared" si="12"/>
        <v>25.8216</v>
      </c>
      <c r="BE180" s="62">
        <f>IF(BD180&lt;Master_sheet_Kriterien!$J$10,1,IF(BD180&lt;Master_sheet_Kriterien!$K$10,2,IF(BD180&lt;Master_sheet_Kriterien!$L$10,3,IF(BD180&lt;Master_sheet_Kriterien!$M$10,4,5))))</f>
        <v>4</v>
      </c>
      <c r="BF180" s="65">
        <f>VLOOKUP($D180,Struktur_daten_BW_2017!$B$7:$AH$452,Calc_Targetkreise!BF$5,FALSE)</f>
        <v>8.7</v>
      </c>
      <c r="BG180" s="62">
        <f>IF(BF180&lt;Master_sheet_Kriterien!$J$12,1,IF(BF180&lt;Master_sheet_Kriterien!$K$12,2,IF(BF180&lt;Master_sheet_Kriterien!$L$12,3,IF(BF180&lt;Master_sheet_Kriterien!$M$12,4,5))))</f>
        <v>5</v>
      </c>
      <c r="BH180" s="65">
        <f>VLOOKUP($D180,Struktur_daten_BW_2017!$B$7:$AH$452,Calc_Targetkreise!BH$5,FALSE)</f>
        <v>12.3</v>
      </c>
      <c r="BI180" s="62">
        <f>IF(BH180&lt;Master_sheet_Kriterien!$J$14,1,IF(BH180&lt;Master_sheet_Kriterien!$K$14,2,IF(BH180&lt;Master_sheet_Kriterien!$L$14,3,IF(BH180&lt;Master_sheet_Kriterien!$M$14,4,5))))</f>
        <v>4</v>
      </c>
      <c r="BJ180" s="65">
        <f>VLOOKUP($D180,Struktur_daten_BW_2017!$B$7:$AH$452,Calc_Targetkreise!BJ$5,FALSE)</f>
        <v>35.5</v>
      </c>
      <c r="BK180" s="62">
        <f>IF(BJ180&lt;Master_sheet_Kriterien!$J$16,1,IF(BJ180&lt;Master_sheet_Kriterien!$K$16,2,IF(BJ180&lt;Master_sheet_Kriterien!$L$16,3,IF(BJ180&lt;Master_sheet_Kriterien!$M$16,4,5))))</f>
        <v>2</v>
      </c>
      <c r="BL180" s="65">
        <f>VLOOKUP($D180,Struktur_daten_BW_2017!$B$7:$AH$452,Calc_Targetkreise!BL$5,FALSE)</f>
        <v>16.9</v>
      </c>
      <c r="BM180" s="62">
        <f>IF(BL180&lt;Master_sheet_Kriterien!$J$18,1,IF(BL180&lt;Master_sheet_Kriterien!$K$18,2,IF(BL180&lt;Master_sheet_Kriterien!$L$18,3,IF(BL180&lt;Master_sheet_Kriterien!$M$18,4,5))))</f>
        <v>4</v>
      </c>
      <c r="BN180" s="65">
        <f>VLOOKUP($D180,Struktur_daten_BW_2017!$B$7:$AH$452,Calc_Targetkreise!BN$5,FALSE)</f>
        <v>11</v>
      </c>
      <c r="BO180" s="62">
        <f>IF(BN180&lt;Master_sheet_Kriterien!$J$20,1,IF(BN180&lt;Master_sheet_Kriterien!$K$20,2,IF(BN180&lt;Master_sheet_Kriterien!$L$20,3,IF(BN180&lt;Master_sheet_Kriterien!$M$20,4,5))))</f>
        <v>4</v>
      </c>
      <c r="BP180" s="59">
        <f>VLOOKUP($D180,Struktur_daten_BW_2017!$B$7:$AH$452,Calc_Targetkreise!BP$5,FALSE)</f>
        <v>19816</v>
      </c>
      <c r="BQ180" s="62">
        <f>IF(BP180&lt;Master_sheet_Kriterien!$J$38,1,IF(BP180&lt;Master_sheet_Kriterien!$K$38,2,IF(BP180&lt;Master_sheet_Kriterien!$L$38,3,IF(BP180&lt;Master_sheet_Kriterien!$M$38,4,5))))</f>
        <v>2</v>
      </c>
      <c r="BR180" s="65">
        <f>VLOOKUP($D180,Struktur_daten_BW_2017!$B$7:$AH$452,Calc_Targetkreise!BR$5,FALSE)</f>
        <v>34</v>
      </c>
      <c r="BS180" s="62">
        <f>IF(BR180&lt;Master_sheet_Kriterien!$J$24,1,IF(BR180&lt;Master_sheet_Kriterien!$K$24,2,IF(BR180&lt;Master_sheet_Kriterien!$L$24,3,IF(BR180&lt;Master_sheet_Kriterien!$M$24,4,5))))</f>
        <v>3</v>
      </c>
      <c r="BT180" s="65">
        <f>VLOOKUP($D180,Struktur_daten_BW_2017!$B$7:$AH$452,Calc_Targetkreise!BT$5,FALSE)</f>
        <v>14.2</v>
      </c>
      <c r="BU180" s="62">
        <f>IF(BT180&lt;Master_sheet_Kriterien!$J$26,1,IF(BT180&lt;Master_sheet_Kriterien!$K$26,2,IF(BT180&lt;Master_sheet_Kriterien!$L$26,3,IF(BT180&lt;Master_sheet_Kriterien!$M$26,4,5))))</f>
        <v>4</v>
      </c>
      <c r="BV180" s="65">
        <f t="shared" si="13"/>
        <v>4.21456</v>
      </c>
      <c r="BW180" s="62">
        <f>IF(BV180&lt;Master_sheet_Kriterien!$J$28,1,IF(BV180&lt;Master_sheet_Kriterien!$K$28,2,IF(BV180&lt;Master_sheet_Kriterien!$L$28,3,IF(BV180&lt;Master_sheet_Kriterien!$M$28,4,5))))</f>
        <v>3</v>
      </c>
      <c r="BX180" s="65">
        <f>VLOOKUP($D180,Struktur_daten_BW_2017!$B$7:$AH$452,Calc_Targetkreise!BX$5,FALSE)</f>
        <v>19.71830986</v>
      </c>
      <c r="BY180" s="62">
        <f>IF(BX180&lt;Master_sheet_Kriterien!$J$30,1,IF(BX180&lt;Master_sheet_Kriterien!$K$30,2,IF(BX180&lt;Master_sheet_Kriterien!$L$30,3,IF(BX180&lt;Master_sheet_Kriterien!$M$30,4,5))))</f>
        <v>2</v>
      </c>
      <c r="BZ180" s="65"/>
      <c r="CA180" s="62">
        <f>IF(BZ180&lt;Master_sheet_Kriterien!$J$32,1,IF(BZ180&lt;Master_sheet_Kriterien!$K$32,2,IF(BZ180&lt;Master_sheet_Kriterien!$L$32,3,IF(BZ180&lt;Master_sheet_Kriterien!$M$32,4,5))))</f>
        <v>1</v>
      </c>
      <c r="CB180" s="65"/>
      <c r="CC180" s="62">
        <f>IF(CB180&lt;Master_sheet_Kriterien!$J$34,1,IF(CB180&lt;Master_sheet_Kriterien!$K$34,2,IF(CB180&lt;Master_sheet_Kriterien!$L$34,3,IF(CB180&lt;Master_sheet_Kriterien!$M$34,4,5))))</f>
        <v>1</v>
      </c>
      <c r="CD180" s="65">
        <f>100-VLOOKUP($D180,Struktur_daten_BW_2017!$B$7:$AH$452,Calc_Targetkreise!CD$5,FALSE)</f>
        <v>44.3</v>
      </c>
      <c r="CE180" s="62">
        <f>IF(CD180&lt;Master_sheet_Kriterien!$J$40,1,IF(CD180&lt;Master_sheet_Kriterien!$K$40,2,IF(CD180&lt;Master_sheet_Kriterien!$L$40,3,IF(CD180&lt;Master_sheet_Kriterien!$M$40,4,5))))</f>
        <v>2</v>
      </c>
      <c r="CF180" s="61"/>
      <c r="CG180" s="59">
        <f>VLOOKUP($D180,EW_19_Kreise!$A$6:$CQ$406,Calc_Targetkreise!CG$5,FALSE)/1000</f>
        <v>81.2</v>
      </c>
      <c r="CH180" s="59">
        <f>VLOOKUP($D180,BW_17_Kreise!$B$7:$CC$410,Calc_Targetkreise!CH$5,FALSE)/1000</f>
        <v>81.619</v>
      </c>
      <c r="CI180" s="59">
        <f>VLOOKUP($D180,EW_Erg_09_14_Kreise!$A$10:$BK$412,Calc_Targetkreise!CI$5,FALSE)/1000</f>
        <v>81.706</v>
      </c>
      <c r="CJ180" s="59">
        <f>VLOOKUP($D180,EW_Erg_09_14_Kreise!$A$10:$BK$412,Calc_Targetkreise!CJ$5,FALSE)/1000</f>
        <v>83.228</v>
      </c>
      <c r="CK180" s="59">
        <f>VLOOKUP($D180,EW_Erg_09_14_Kreise!$A$10:$BK$412,Calc_Targetkreise!CK$5,FALSE)/1000</f>
        <v>48.223</v>
      </c>
      <c r="CL180" s="45"/>
      <c r="CM180" s="59">
        <f>VLOOKUP($D180,Struktur_daten_BW_2017!$B$7:$AH$452,Calc_Targetkreise!CM$5,FALSE)</f>
        <v>296.8</v>
      </c>
      <c r="CN180" s="66">
        <v>8.0</v>
      </c>
      <c r="CO180" s="67">
        <f t="shared" si="16"/>
        <v>0.0269541779</v>
      </c>
      <c r="CP180" s="62">
        <f>IF(CO180&lt;Master_sheet_Kriterien!$J$58,1,IF(CO180&lt;Master_sheet_Kriterien!$K$58,2,IF(CO180&lt;Master_sheet_Kriterien!$L$58,3,IF(CO180&lt;Master_sheet_Kriterien!$M$58,4,5))))</f>
        <v>1</v>
      </c>
      <c r="CQ180" s="66">
        <v>3.0</v>
      </c>
      <c r="CR180" s="67">
        <f t="shared" si="17"/>
        <v>0.01010781671</v>
      </c>
      <c r="CS180" s="62">
        <f>IF(CR180&lt;Master_sheet_Kriterien!$J$59,1,IF(CR180&lt;Master_sheet_Kriterien!$K$59,2,IF(CR180&lt;Master_sheet_Kriterien!$L$59,3,IF(CR180&lt;Master_sheet_Kriterien!$M$59,4,5))))</f>
        <v>1</v>
      </c>
      <c r="CT180" s="66">
        <v>5.0</v>
      </c>
      <c r="CU180" s="44"/>
      <c r="CV180" s="66">
        <v>1.0</v>
      </c>
      <c r="CW180" s="68"/>
      <c r="CY180" s="31">
        <f t="shared" si="18"/>
        <v>7335</v>
      </c>
      <c r="DB180" s="76" t="str">
        <f t="shared" si="19"/>
        <v>Kaiserslautern</v>
      </c>
      <c r="DC180" s="58">
        <f t="shared" si="20"/>
        <v>231</v>
      </c>
      <c r="DD180" s="77">
        <f t="shared" si="21"/>
        <v>148</v>
      </c>
      <c r="DE180" s="72">
        <f t="shared" si="22"/>
        <v>0.003575506842</v>
      </c>
      <c r="DG180" s="76" t="str">
        <f t="shared" si="23"/>
        <v>Kaiserslautern</v>
      </c>
      <c r="DH180" s="58" t="str">
        <f t="shared" si="24"/>
        <v>#REF!</v>
      </c>
      <c r="DI180" s="75">
        <f t="shared" si="25"/>
        <v>142.2695418</v>
      </c>
      <c r="DJ180" s="78">
        <f t="shared" si="26"/>
        <v>0.003575506842</v>
      </c>
      <c r="DK180" s="75"/>
      <c r="DL180" s="75"/>
      <c r="DM180" s="75"/>
      <c r="DN180" s="75"/>
      <c r="DO180" s="75"/>
      <c r="DP180" s="44"/>
    </row>
    <row r="181" ht="16.5" customHeight="1">
      <c r="A181" s="58">
        <f t="shared" si="5"/>
        <v>232</v>
      </c>
      <c r="B181" s="58">
        <f t="shared" si="6"/>
        <v>148</v>
      </c>
      <c r="C181" s="58" t="s">
        <v>308</v>
      </c>
      <c r="D181" s="58">
        <v>7336.0</v>
      </c>
      <c r="E181" s="58" t="s">
        <v>340</v>
      </c>
      <c r="F181" s="59">
        <f>VLOOKUP($D181,EW_19_Kreise!$A$6:$CQ$406,Calc_Targetkreise!F$5,FALSE)/1000</f>
        <v>36.747</v>
      </c>
      <c r="G181" s="59">
        <f>VLOOKUP($D181,BW_17_Kreise!$B$7:$CC$410,Calc_Targetkreise!G$5,FALSE)/1000</f>
        <v>43.441</v>
      </c>
      <c r="H181" s="59">
        <f>VLOOKUP($D181,EW_Erg_09_14_Kreise!$A$10:$BK$412,Calc_Targetkreise!H$5,FALSE)/1000</f>
        <v>34.5</v>
      </c>
      <c r="I181" s="60">
        <f t="shared" ref="I181:K181" si="742">F181/CG181</f>
        <v>0.6490911981</v>
      </c>
      <c r="J181" s="60">
        <f t="shared" si="742"/>
        <v>0.7576301929</v>
      </c>
      <c r="K181" s="60">
        <f t="shared" si="742"/>
        <v>0.5923560317</v>
      </c>
      <c r="L181" s="61">
        <f t="shared" ref="L181:M181" si="743">1-(T181+X181)</f>
        <v>0.4656162408</v>
      </c>
      <c r="M181" s="61">
        <f t="shared" si="743"/>
        <v>0.3958242214</v>
      </c>
      <c r="N181" s="62">
        <f>IF(L181&lt;Master_sheet_Kriterien!$J$46,1,IF(L181&lt;Master_sheet_Kriterien!$K$46,2,IF(L181&lt;Master_sheet_Kriterien!$L$46,3,IF(L181&lt;Master_sheet_Kriterien!$M$46,4,5))))</f>
        <v>3</v>
      </c>
      <c r="O181" s="62">
        <f>IF(M181&lt;Master_sheet_Kriterien!$J$46,1,IF(M181&lt;Master_sheet_Kriterien!$K$46,2,IF(M181&lt;Master_sheet_Kriterien!$L$46,3,IF(M181&lt;Master_sheet_Kriterien!$M$46,4,5))))</f>
        <v>2</v>
      </c>
      <c r="P181" s="61">
        <f t="shared" ref="P181:Q181" si="744">1-(T181+AM181)</f>
        <v>0.608648325</v>
      </c>
      <c r="Q181" s="61">
        <f t="shared" si="744"/>
        <v>0.5797978868</v>
      </c>
      <c r="R181" s="62">
        <f>IF(P181&lt;Master_sheet_Kriterien!$J$46,1,IF(P181&lt;Master_sheet_Kriterien!$K$46,2,IF(P181&lt;Master_sheet_Kriterien!$L$46,3,IF(P181&lt;Master_sheet_Kriterien!$M$46,4,5))))</f>
        <v>5</v>
      </c>
      <c r="S181" s="62">
        <f>IF(Q181&lt;Master_sheet_Kriterien!$J$46,1,IF(Q181&lt;Master_sheet_Kriterien!$K$46,2,IF(Q181&lt;Master_sheet_Kriterien!$L$46,3,IF(Q181&lt;Master_sheet_Kriterien!$M$46,4,5))))</f>
        <v>5</v>
      </c>
      <c r="T181" s="61">
        <f>VLOOKUP($D181,EW_19_Kreise!$A$6:$CQ$406,Calc_Targetkreise!T$5,FALSE)/1000/F181</f>
        <v>0.25558549</v>
      </c>
      <c r="U181" s="63">
        <f>VLOOKUP($D181,BW_17_Kreise!$B$7:$CC$410,Calc_Targetkreise!U$5,FALSE)/1000/$G181</f>
        <v>0.2806335029</v>
      </c>
      <c r="V181" s="61">
        <f>VLOOKUP(Calc_Targetkreise!$D181,EW_Erg_09_14_Kreise!$A$7:$BK$412,Calc_Targetkreise!V$5,FALSE)/1000/$H181</f>
        <v>0.2766086957</v>
      </c>
      <c r="W181" s="61">
        <f>VLOOKUP(Calc_Targetkreise!$D181,EW_Erg_09_14_Kreise!$A$7:$BK$412,Calc_Targetkreise!W$5,FALSE)/1000/CK181</f>
        <v>0.2750245266</v>
      </c>
      <c r="X181" s="61">
        <f>VLOOKUP($D181,EW_19_Kreise!$A$6:$CQ$406,Calc_Targetkreise!X$5,FALSE)/1000/F181</f>
        <v>0.2787982692</v>
      </c>
      <c r="Y181" s="63">
        <f>VLOOKUP($D181,BW_17_Kreise!$B$7:$CC$410,Calc_Targetkreise!Y$5,FALSE)/1000/$G181</f>
        <v>0.3235422757</v>
      </c>
      <c r="Z181" s="61">
        <f>VLOOKUP(Calc_Targetkreise!$D181,EW_Erg_09_14_Kreise!$A$7:$BK$412,Calc_Targetkreise!Z$5,FALSE)/1000/$H181</f>
        <v>0.4156521739</v>
      </c>
      <c r="AA181" s="61">
        <f>VLOOKUP(Calc_Targetkreise!$D181,EW_Erg_09_14_Kreise!$A$7:$BK$412,Calc_Targetkreise!AA$5,FALSE)/1000/$H181</f>
        <v>0.3531304348</v>
      </c>
      <c r="AB181" s="61">
        <f>VLOOKUP($D181,EW_19_Kreise!$A$6:$CQ$406,Calc_Targetkreise!AB$5,FALSE)/1000/F181</f>
        <v>0.111083898</v>
      </c>
      <c r="AC181" s="63">
        <f>VLOOKUP($D181,BW_17_Kreise!$B$7:$CC$410,Calc_Targetkreise!AC$5,FALSE)/1000/$G181</f>
        <v>0.05036716466</v>
      </c>
      <c r="AD181" s="61">
        <f>VLOOKUP(Calc_Targetkreise!$D181,EW_Erg_09_14_Kreise!$A$7:$BK$412,Calc_Targetkreise!AD$5,FALSE)/1000/$H181</f>
        <v>0.05585507246</v>
      </c>
      <c r="AE181" s="62">
        <f>IF(AC181&lt;Master_sheet_Kriterien!$J$54,1,IF(AC181&lt;Master_sheet_Kriterien!$K$54,2,IF(AC181&lt;Master_sheet_Kriterien!$L$54,3,IF(AC181&lt;Master_sheet_Kriterien!$M$54,4,5))))</f>
        <v>1</v>
      </c>
      <c r="AF181" s="61">
        <f>VLOOKUP(Calc_Targetkreise!$D181,EW_Erg_09_14_Kreise!$A$7:$BK$412,Calc_Targetkreise!AF$5,FALSE)/1000/$H181</f>
        <v>0.07046376812</v>
      </c>
      <c r="AG181" s="63">
        <f>VLOOKUP($D181,BW_17_Kreise!$B$7:$CC$410,Calc_Targetkreise!AG$5,FALSE)/1000/$G181</f>
        <v>0.07518243134</v>
      </c>
      <c r="AH181" s="61">
        <f>VLOOKUP(Calc_Targetkreise!$D181,EW_Erg_09_14_Kreise!$A$7:$BK$412,Calc_Targetkreise!AH$5,FALSE)/1000/$H181</f>
        <v>0.02275362319</v>
      </c>
      <c r="AI181" s="61">
        <f>VLOOKUP(Calc_Targetkreise!$D181,EW_Erg_09_14_Kreise!$A$7:$BK$412,Calc_Targetkreise!AI$5,FALSE)/1000/$H181</f>
        <v>0.08579710145</v>
      </c>
      <c r="AJ181" s="63">
        <f>VLOOKUP($D181,BW_17_Kreise!$B$7:$CC$410,Calc_Targetkreise!AJ$5,FALSE)/1000/$G181</f>
        <v>0.07971731774</v>
      </c>
      <c r="AK181" s="61">
        <f>VLOOKUP(Calc_Targetkreise!$D181,EW_Erg_09_14_Kreise!$A$7:$BK$412,Calc_Targetkreise!AK$5,FALSE)/1000/$H181</f>
        <v>0.05002898551</v>
      </c>
      <c r="AL181" s="61">
        <f>VLOOKUP(Calc_Targetkreise!$D181,EW_Erg_09_14_Kreise!$A$7:$BK$412,Calc_Targetkreise!AL$5,FALSE)/1000/$H181</f>
        <v>0.06997101449</v>
      </c>
      <c r="AM181" s="61">
        <f>VLOOKUP($D181,EW_19_Kreise!$A$6:$CQ$406,Calc_Targetkreise!AM$5,FALSE)/1000/F181</f>
        <v>0.135766185</v>
      </c>
      <c r="AN181" s="63">
        <f>VLOOKUP($D181,BW_17_Kreise!$B$7:$CC$410,Calc_Targetkreise!AN$5,FALSE)/1000/$G181</f>
        <v>0.1395686103</v>
      </c>
      <c r="AO181" s="61">
        <f>VLOOKUP(Calc_Targetkreise!$D181,EW_Erg_09_14_Kreise!$A$7:$BK$412,Calc_Targetkreise!AO$5,FALSE)/1000/$H181</f>
        <v>0.06147826087</v>
      </c>
      <c r="AP181" s="61">
        <f>VLOOKUP(Calc_Targetkreise!$D181,EW_Erg_09_14_Kreise!$A$7:$BK$412,Calc_Targetkreise!AP$5,FALSE)/1000/$H181</f>
        <v>0.0002028985507</v>
      </c>
      <c r="AQ181" s="61">
        <f t="shared" ref="AQ181:AR181" si="745">1-U181-Y181-AC181-AG181-AJ181-AN181</f>
        <v>0.05098869731</v>
      </c>
      <c r="AR181" s="61">
        <f t="shared" si="745"/>
        <v>0.1176231884</v>
      </c>
      <c r="AS181" s="61">
        <f t="shared" si="11"/>
        <v>0.145410256</v>
      </c>
      <c r="AT181" s="63">
        <f>VLOOKUP($D181,BW_17_Kreise!$B$7:$CC$410,Calc_Targetkreise!AT$5,FALSE)/1000/$G181</f>
        <v>0.004166570751</v>
      </c>
      <c r="AU181" s="61">
        <f>VLOOKUP(Calc_Targetkreise!$D181,EW_Erg_09_14_Kreise!$A$7:$BK$412,Calc_Targetkreise!AU$5,FALSE)/1000/$H181</f>
        <v>0.01211594203</v>
      </c>
      <c r="AV181" s="62">
        <f>IF(AU181&lt;Master_sheet_Kriterien!$J$44,1,IF(AU181&lt;Master_sheet_Kriterien!$K$44,2,IF(AU181&lt;Master_sheet_Kriterien!$L$44,3,IF(AU181&lt;Master_sheet_Kriterien!$M$44,4,5))))</f>
        <v>3</v>
      </c>
      <c r="AW181" s="61">
        <f>VLOOKUP(Calc_Targetkreise!$D181,EW_Erg_09_14_Kreise!$A$7:$BK$412,Calc_Targetkreise!AW$5,FALSE)/1000/$H181</f>
        <v>0.007942028986</v>
      </c>
      <c r="AX181" s="61">
        <f>VLOOKUP($D181,EW_19_Kreise!$A$6:$CQ$406,Calc_Targetkreise!AX$5,FALSE)/1000/F181</f>
        <v>0.003020654747</v>
      </c>
      <c r="AY181" s="62">
        <f>IF(AX181&lt;Master_sheet_Kriterien!$J$56,1,IF(AX181&lt;Master_sheet_Kriterien!$K$56,2,IF(AX181&lt;Master_sheet_Kriterien!$L$56,3,IF(AX181&lt;Master_sheet_Kriterien!$M$56,4,5))))</f>
        <v>2</v>
      </c>
      <c r="AZ181" s="64">
        <f>VLOOKUP($D181,EW_19_Kreise!$A$6:$CQ$406,Calc_Targetkreise!AZ$5,FALSE)</f>
        <v>111</v>
      </c>
      <c r="BA181" s="62">
        <f>IF(AZ181&lt;Master_sheet_Kriterien!$J$57,1,IF(AZ181&lt;Master_sheet_Kriterien!$K$57,2,IF(AZ181&lt;Master_sheet_Kriterien!$L$57,3,IF(AZ181&lt;Master_sheet_Kriterien!$M$56,4,5))))</f>
        <v>1</v>
      </c>
      <c r="BB181" s="59">
        <f>VLOOKUP($D181,Struktur_daten_BW_2017!$B$7:$AH$452,Calc_Targetkreise!BB$5,FALSE)</f>
        <v>175</v>
      </c>
      <c r="BC181" s="62">
        <f>IF(BB181&lt;Master_sheet_Kriterien!$J$8,1,IF(BB181&lt;Master_sheet_Kriterien!$K$8,2,IF(BB181&lt;Master_sheet_Kriterien!$L$8,3,IF(BB181&lt;Master_sheet_Kriterien!$M$8,4,5))))</f>
        <v>2</v>
      </c>
      <c r="BD181" s="65">
        <f t="shared" si="12"/>
        <v>25.8216</v>
      </c>
      <c r="BE181" s="62">
        <f>IF(BD181&lt;Master_sheet_Kriterien!$J$10,1,IF(BD181&lt;Master_sheet_Kriterien!$K$10,2,IF(BD181&lt;Master_sheet_Kriterien!$L$10,3,IF(BD181&lt;Master_sheet_Kriterien!$M$10,4,5))))</f>
        <v>4</v>
      </c>
      <c r="BF181" s="65">
        <f>VLOOKUP($D181,Struktur_daten_BW_2017!$B$7:$AH$452,Calc_Targetkreise!BF$5,FALSE)</f>
        <v>8.7</v>
      </c>
      <c r="BG181" s="62">
        <f>IF(BF181&lt;Master_sheet_Kriterien!$J$12,1,IF(BF181&lt;Master_sheet_Kriterien!$K$12,2,IF(BF181&lt;Master_sheet_Kriterien!$L$12,3,IF(BF181&lt;Master_sheet_Kriterien!$M$12,4,5))))</f>
        <v>5</v>
      </c>
      <c r="BH181" s="65">
        <f>VLOOKUP($D181,Struktur_daten_BW_2017!$B$7:$AH$452,Calc_Targetkreise!BH$5,FALSE)</f>
        <v>12.3</v>
      </c>
      <c r="BI181" s="62">
        <f>IF(BH181&lt;Master_sheet_Kriterien!$J$14,1,IF(BH181&lt;Master_sheet_Kriterien!$K$14,2,IF(BH181&lt;Master_sheet_Kriterien!$L$14,3,IF(BH181&lt;Master_sheet_Kriterien!$M$14,4,5))))</f>
        <v>4</v>
      </c>
      <c r="BJ181" s="65">
        <f>VLOOKUP($D181,Struktur_daten_BW_2017!$B$7:$AH$452,Calc_Targetkreise!BJ$5,FALSE)</f>
        <v>35.5</v>
      </c>
      <c r="BK181" s="62">
        <f>IF(BJ181&lt;Master_sheet_Kriterien!$J$16,1,IF(BJ181&lt;Master_sheet_Kriterien!$K$16,2,IF(BJ181&lt;Master_sheet_Kriterien!$L$16,3,IF(BJ181&lt;Master_sheet_Kriterien!$M$16,4,5))))</f>
        <v>2</v>
      </c>
      <c r="BL181" s="65">
        <f>VLOOKUP($D181,Struktur_daten_BW_2017!$B$7:$AH$452,Calc_Targetkreise!BL$5,FALSE)</f>
        <v>16.9</v>
      </c>
      <c r="BM181" s="62">
        <f>IF(BL181&lt;Master_sheet_Kriterien!$J$18,1,IF(BL181&lt;Master_sheet_Kriterien!$K$18,2,IF(BL181&lt;Master_sheet_Kriterien!$L$18,3,IF(BL181&lt;Master_sheet_Kriterien!$M$18,4,5))))</f>
        <v>4</v>
      </c>
      <c r="BN181" s="65">
        <f>VLOOKUP($D181,Struktur_daten_BW_2017!$B$7:$AH$452,Calc_Targetkreise!BN$5,FALSE)</f>
        <v>11</v>
      </c>
      <c r="BO181" s="62">
        <f>IF(BN181&lt;Master_sheet_Kriterien!$J$20,1,IF(BN181&lt;Master_sheet_Kriterien!$K$20,2,IF(BN181&lt;Master_sheet_Kriterien!$L$20,3,IF(BN181&lt;Master_sheet_Kriterien!$M$20,4,5))))</f>
        <v>4</v>
      </c>
      <c r="BP181" s="59">
        <f>VLOOKUP($D181,Struktur_daten_BW_2017!$B$7:$AH$452,Calc_Targetkreise!BP$5,FALSE)</f>
        <v>19816</v>
      </c>
      <c r="BQ181" s="62">
        <f>IF(BP181&lt;Master_sheet_Kriterien!$J$38,1,IF(BP181&lt;Master_sheet_Kriterien!$K$38,2,IF(BP181&lt;Master_sheet_Kriterien!$L$38,3,IF(BP181&lt;Master_sheet_Kriterien!$M$38,4,5))))</f>
        <v>2</v>
      </c>
      <c r="BR181" s="65">
        <f>VLOOKUP($D181,Struktur_daten_BW_2017!$B$7:$AH$452,Calc_Targetkreise!BR$5,FALSE)</f>
        <v>34</v>
      </c>
      <c r="BS181" s="62">
        <f>IF(BR181&lt;Master_sheet_Kriterien!$J$24,1,IF(BR181&lt;Master_sheet_Kriterien!$K$24,2,IF(BR181&lt;Master_sheet_Kriterien!$L$24,3,IF(BR181&lt;Master_sheet_Kriterien!$M$24,4,5))))</f>
        <v>3</v>
      </c>
      <c r="BT181" s="65">
        <f>VLOOKUP($D181,Struktur_daten_BW_2017!$B$7:$AH$452,Calc_Targetkreise!BT$5,FALSE)</f>
        <v>14.2</v>
      </c>
      <c r="BU181" s="62">
        <f>IF(BT181&lt;Master_sheet_Kriterien!$J$26,1,IF(BT181&lt;Master_sheet_Kriterien!$K$26,2,IF(BT181&lt;Master_sheet_Kriterien!$L$26,3,IF(BT181&lt;Master_sheet_Kriterien!$M$26,4,5))))</f>
        <v>4</v>
      </c>
      <c r="BV181" s="65">
        <f t="shared" si="13"/>
        <v>4.21456</v>
      </c>
      <c r="BW181" s="62">
        <f>IF(BV181&lt;Master_sheet_Kriterien!$J$28,1,IF(BV181&lt;Master_sheet_Kriterien!$K$28,2,IF(BV181&lt;Master_sheet_Kriterien!$L$28,3,IF(BV181&lt;Master_sheet_Kriterien!$M$28,4,5))))</f>
        <v>3</v>
      </c>
      <c r="BX181" s="65">
        <f>VLOOKUP($D181,Struktur_daten_BW_2017!$B$7:$AH$452,Calc_Targetkreise!BX$5,FALSE)</f>
        <v>19.71830986</v>
      </c>
      <c r="BY181" s="62">
        <f>IF(BX181&lt;Master_sheet_Kriterien!$J$30,1,IF(BX181&lt;Master_sheet_Kriterien!$K$30,2,IF(BX181&lt;Master_sheet_Kriterien!$L$30,3,IF(BX181&lt;Master_sheet_Kriterien!$M$30,4,5))))</f>
        <v>2</v>
      </c>
      <c r="BZ181" s="65"/>
      <c r="CA181" s="62">
        <f>IF(BZ181&lt;Master_sheet_Kriterien!$J$32,1,IF(BZ181&lt;Master_sheet_Kriterien!$K$32,2,IF(BZ181&lt;Master_sheet_Kriterien!$L$32,3,IF(BZ181&lt;Master_sheet_Kriterien!$M$32,4,5))))</f>
        <v>1</v>
      </c>
      <c r="CB181" s="65"/>
      <c r="CC181" s="62">
        <f>IF(CB181&lt;Master_sheet_Kriterien!$J$34,1,IF(CB181&lt;Master_sheet_Kriterien!$K$34,2,IF(CB181&lt;Master_sheet_Kriterien!$L$34,3,IF(CB181&lt;Master_sheet_Kriterien!$M$34,4,5))))</f>
        <v>1</v>
      </c>
      <c r="CD181" s="65">
        <f>100-VLOOKUP($D181,Struktur_daten_BW_2017!$B$7:$AH$452,Calc_Targetkreise!CD$5,FALSE)</f>
        <v>44.3</v>
      </c>
      <c r="CE181" s="62">
        <f>IF(CD181&lt;Master_sheet_Kriterien!$J$40,1,IF(CD181&lt;Master_sheet_Kriterien!$K$40,2,IF(CD181&lt;Master_sheet_Kriterien!$L$40,3,IF(CD181&lt;Master_sheet_Kriterien!$M$40,4,5))))</f>
        <v>2</v>
      </c>
      <c r="CF181" s="61"/>
      <c r="CG181" s="59">
        <f>VLOOKUP($D181,EW_19_Kreise!$A$6:$CQ$406,Calc_Targetkreise!CG$5,FALSE)/1000</f>
        <v>56.613</v>
      </c>
      <c r="CH181" s="59">
        <f>VLOOKUP($D181,BW_17_Kreise!$B$7:$CC$410,Calc_Targetkreise!CH$5,FALSE)/1000</f>
        <v>57.338</v>
      </c>
      <c r="CI181" s="59">
        <f>VLOOKUP($D181,EW_Erg_09_14_Kreise!$A$10:$BK$412,Calc_Targetkreise!CI$5,FALSE)/1000</f>
        <v>58.242</v>
      </c>
      <c r="CJ181" s="59">
        <f>VLOOKUP($D181,EW_Erg_09_14_Kreise!$A$10:$BK$412,Calc_Targetkreise!CJ$5,FALSE)/1000</f>
        <v>60.475</v>
      </c>
      <c r="CK181" s="59">
        <f>VLOOKUP($D181,EW_Erg_09_14_Kreise!$A$10:$BK$412,Calc_Targetkreise!CK$5,FALSE)/1000</f>
        <v>33.637</v>
      </c>
      <c r="CL181" s="45"/>
      <c r="CM181" s="59">
        <f>VLOOKUP($D181,Struktur_daten_BW_2017!$B$7:$AH$452,Calc_Targetkreise!CM$5,FALSE)</f>
        <v>296.8</v>
      </c>
      <c r="CN181" s="66">
        <v>1.0</v>
      </c>
      <c r="CO181" s="67">
        <f t="shared" si="16"/>
        <v>0.003369272237</v>
      </c>
      <c r="CP181" s="62">
        <f>IF(CO181&lt;Master_sheet_Kriterien!$J$58,1,IF(CO181&lt;Master_sheet_Kriterien!$K$58,2,IF(CO181&lt;Master_sheet_Kriterien!$L$58,3,IF(CO181&lt;Master_sheet_Kriterien!$M$58,4,5))))</f>
        <v>1</v>
      </c>
      <c r="CQ181" s="66">
        <v>1.0</v>
      </c>
      <c r="CR181" s="67">
        <f t="shared" si="17"/>
        <v>0.003369272237</v>
      </c>
      <c r="CS181" s="62">
        <f>IF(CR181&lt;Master_sheet_Kriterien!$J$59,1,IF(CR181&lt;Master_sheet_Kriterien!$K$59,2,IF(CR181&lt;Master_sheet_Kriterien!$L$59,3,IF(CR181&lt;Master_sheet_Kriterien!$M$59,4,5))))</f>
        <v>1</v>
      </c>
      <c r="CT181" s="66">
        <v>0.0</v>
      </c>
      <c r="CU181" s="44"/>
      <c r="CV181" s="66">
        <v>1.0</v>
      </c>
      <c r="CW181" s="68"/>
      <c r="CY181" s="31">
        <f t="shared" si="18"/>
        <v>7336</v>
      </c>
      <c r="DB181" s="76" t="str">
        <f t="shared" si="19"/>
        <v>Kusel</v>
      </c>
      <c r="DC181" s="58">
        <f t="shared" si="20"/>
        <v>232</v>
      </c>
      <c r="DD181" s="77">
        <f t="shared" si="21"/>
        <v>148</v>
      </c>
      <c r="DE181" s="72">
        <f t="shared" si="22"/>
        <v>0.003020654747</v>
      </c>
      <c r="DG181" s="76" t="str">
        <f t="shared" si="23"/>
        <v>Kusel</v>
      </c>
      <c r="DH181" s="58" t="str">
        <f t="shared" si="24"/>
        <v>#REF!</v>
      </c>
      <c r="DI181" s="75">
        <f t="shared" si="25"/>
        <v>142.0336927</v>
      </c>
      <c r="DJ181" s="78">
        <f t="shared" si="26"/>
        <v>0.003020654747</v>
      </c>
      <c r="DK181" s="75"/>
      <c r="DL181" s="75"/>
      <c r="DM181" s="75"/>
      <c r="DN181" s="75"/>
      <c r="DO181" s="75"/>
      <c r="DP181" s="44"/>
    </row>
    <row r="182" ht="16.5" customHeight="1">
      <c r="A182" s="58">
        <f t="shared" si="5"/>
        <v>207</v>
      </c>
      <c r="B182" s="58">
        <f t="shared" si="6"/>
        <v>152</v>
      </c>
      <c r="C182" s="58" t="s">
        <v>308</v>
      </c>
      <c r="D182" s="58">
        <v>7337.0</v>
      </c>
      <c r="E182" s="58" t="s">
        <v>341</v>
      </c>
      <c r="F182" s="59">
        <f>VLOOKUP($D182,EW_19_Kreise!$A$6:$CQ$406,Calc_Targetkreise!F$5,FALSE)/1000</f>
        <v>61.085</v>
      </c>
      <c r="G182" s="59">
        <f>VLOOKUP($D182,BW_17_Kreise!$B$7:$CC$410,Calc_Targetkreise!G$5,FALSE)/1000</f>
        <v>69.797</v>
      </c>
      <c r="H182" s="59">
        <f>VLOOKUP($D182,EW_Erg_09_14_Kreise!$A$10:$BK$412,Calc_Targetkreise!H$5,FALSE)/1000</f>
        <v>53.911</v>
      </c>
      <c r="I182" s="60">
        <f t="shared" ref="I182:K182" si="746">F182/CG182</f>
        <v>0.7009662168</v>
      </c>
      <c r="J182" s="60">
        <f t="shared" si="746"/>
        <v>0.7977347018</v>
      </c>
      <c r="K182" s="60">
        <f t="shared" si="746"/>
        <v>0.6147837292</v>
      </c>
      <c r="L182" s="61">
        <f t="shared" ref="L182:M182" si="747">1-(T182+X182)</f>
        <v>0.4738315462</v>
      </c>
      <c r="M182" s="61">
        <f t="shared" si="747"/>
        <v>0.4095448228</v>
      </c>
      <c r="N182" s="62">
        <f>IF(L182&lt;Master_sheet_Kriterien!$J$46,1,IF(L182&lt;Master_sheet_Kriterien!$K$46,2,IF(L182&lt;Master_sheet_Kriterien!$L$46,3,IF(L182&lt;Master_sheet_Kriterien!$M$46,4,5))))</f>
        <v>4</v>
      </c>
      <c r="O182" s="62">
        <f>IF(M182&lt;Master_sheet_Kriterien!$J$46,1,IF(M182&lt;Master_sheet_Kriterien!$K$46,2,IF(M182&lt;Master_sheet_Kriterien!$L$46,3,IF(M182&lt;Master_sheet_Kriterien!$M$46,4,5))))</f>
        <v>2</v>
      </c>
      <c r="P182" s="61">
        <f t="shared" ref="P182:Q182" si="748">1-(T182+AM182)</f>
        <v>0.5559630024</v>
      </c>
      <c r="Q182" s="61">
        <f t="shared" si="748"/>
        <v>0.5105090477</v>
      </c>
      <c r="R182" s="62">
        <f>IF(P182&lt;Master_sheet_Kriterien!$J$46,1,IF(P182&lt;Master_sheet_Kriterien!$K$46,2,IF(P182&lt;Master_sheet_Kriterien!$L$46,3,IF(P182&lt;Master_sheet_Kriterien!$M$46,4,5))))</f>
        <v>5</v>
      </c>
      <c r="S182" s="62">
        <f>IF(Q182&lt;Master_sheet_Kriterien!$J$46,1,IF(Q182&lt;Master_sheet_Kriterien!$K$46,2,IF(Q182&lt;Master_sheet_Kriterien!$L$46,3,IF(Q182&lt;Master_sheet_Kriterien!$M$46,4,5))))</f>
        <v>4</v>
      </c>
      <c r="T182" s="61">
        <f>VLOOKUP($D182,EW_19_Kreise!$A$6:$CQ$406,Calc_Targetkreise!T$5,FALSE)/1000/F182</f>
        <v>0.3369566997</v>
      </c>
      <c r="U182" s="63">
        <f>VLOOKUP($D182,BW_17_Kreise!$B$7:$CC$410,Calc_Targetkreise!U$5,FALSE)/1000/$G182</f>
        <v>0.3675659412</v>
      </c>
      <c r="V182" s="61">
        <f>VLOOKUP(Calc_Targetkreise!$D182,EW_Erg_09_14_Kreise!$A$7:$BK$412,Calc_Targetkreise!V$5,FALSE)/1000/$H182</f>
        <v>0.3787724212</v>
      </c>
      <c r="W182" s="61">
        <f>VLOOKUP(Calc_Targetkreise!$D182,EW_Erg_09_14_Kreise!$A$7:$BK$412,Calc_Targetkreise!W$5,FALSE)/1000/CK182</f>
        <v>0.3919537188</v>
      </c>
      <c r="X182" s="61">
        <f>VLOOKUP($D182,EW_19_Kreise!$A$6:$CQ$406,Calc_Targetkreise!X$5,FALSE)/1000/F182</f>
        <v>0.1892117541</v>
      </c>
      <c r="Y182" s="63">
        <f>VLOOKUP($D182,BW_17_Kreise!$B$7:$CC$410,Calc_Targetkreise!Y$5,FALSE)/1000/$G182</f>
        <v>0.2228892359</v>
      </c>
      <c r="Z182" s="61">
        <f>VLOOKUP(Calc_Targetkreise!$D182,EW_Erg_09_14_Kreise!$A$7:$BK$412,Calc_Targetkreise!Z$5,FALSE)/1000/$H182</f>
        <v>0.2957281445</v>
      </c>
      <c r="AA182" s="61">
        <f>VLOOKUP(Calc_Targetkreise!$D182,EW_Erg_09_14_Kreise!$A$7:$BK$412,Calc_Targetkreise!AA$5,FALSE)/1000/$H182</f>
        <v>0.2471851756</v>
      </c>
      <c r="AB182" s="61">
        <f>VLOOKUP($D182,EW_19_Kreise!$A$6:$CQ$406,Calc_Targetkreise!AB$5,FALSE)/1000/F182</f>
        <v>0.165032332</v>
      </c>
      <c r="AC182" s="63">
        <f>VLOOKUP($D182,BW_17_Kreise!$B$7:$CC$410,Calc_Targetkreise!AC$5,FALSE)/1000/$G182</f>
        <v>0.08414401765</v>
      </c>
      <c r="AD182" s="61">
        <f>VLOOKUP(Calc_Targetkreise!$D182,EW_Erg_09_14_Kreise!$A$7:$BK$412,Calc_Targetkreise!AD$5,FALSE)/1000/$H182</f>
        <v>0.08439836026</v>
      </c>
      <c r="AE182" s="62">
        <f>IF(AC182&lt;Master_sheet_Kriterien!$J$54,1,IF(AC182&lt;Master_sheet_Kriterien!$K$54,2,IF(AC182&lt;Master_sheet_Kriterien!$L$54,3,IF(AC182&lt;Master_sheet_Kriterien!$M$54,4,5))))</f>
        <v>3</v>
      </c>
      <c r="AF182" s="61">
        <f>VLOOKUP(Calc_Targetkreise!$D182,EW_Erg_09_14_Kreise!$A$7:$BK$412,Calc_Targetkreise!AF$5,FALSE)/1000/$H182</f>
        <v>0.09422937805</v>
      </c>
      <c r="AG182" s="63">
        <f>VLOOKUP($D182,BW_17_Kreise!$B$7:$CC$410,Calc_Targetkreise!AG$5,FALSE)/1000/$G182</f>
        <v>0.1032279324</v>
      </c>
      <c r="AH182" s="61">
        <f>VLOOKUP(Calc_Targetkreise!$D182,EW_Erg_09_14_Kreise!$A$7:$BK$412,Calc_Targetkreise!AH$5,FALSE)/1000/$H182</f>
        <v>0.04006603476</v>
      </c>
      <c r="AI182" s="61">
        <f>VLOOKUP(Calc_Targetkreise!$D182,EW_Erg_09_14_Kreise!$A$7:$BK$412,Calc_Targetkreise!AI$5,FALSE)/1000/$H182</f>
        <v>0.1128155664</v>
      </c>
      <c r="AJ182" s="63">
        <f>VLOOKUP($D182,BW_17_Kreise!$B$7:$CC$410,Calc_Targetkreise!AJ$5,FALSE)/1000/$G182</f>
        <v>0.05908563405</v>
      </c>
      <c r="AK182" s="61">
        <f>VLOOKUP(Calc_Targetkreise!$D182,EW_Erg_09_14_Kreise!$A$7:$BK$412,Calc_Targetkreise!AK$5,FALSE)/1000/$H182</f>
        <v>0.02875108976</v>
      </c>
      <c r="AL182" s="61">
        <f>VLOOKUP(Calc_Targetkreise!$D182,EW_Erg_09_14_Kreise!$A$7:$BK$412,Calc_Targetkreise!AL$5,FALSE)/1000/$H182</f>
        <v>0.02852850068</v>
      </c>
      <c r="AM182" s="61">
        <f>VLOOKUP($D182,EW_19_Kreise!$A$6:$CQ$406,Calc_Targetkreise!AM$5,FALSE)/1000/F182</f>
        <v>0.1070802979</v>
      </c>
      <c r="AN182" s="63">
        <f>VLOOKUP($D182,BW_17_Kreise!$B$7:$CC$410,Calc_Targetkreise!AN$5,FALSE)/1000/$G182</f>
        <v>0.1219250111</v>
      </c>
      <c r="AO182" s="61">
        <f>VLOOKUP(Calc_Targetkreise!$D182,EW_Erg_09_14_Kreise!$A$7:$BK$412,Calc_Targetkreise!AO$5,FALSE)/1000/$H182</f>
        <v>0.07030105173</v>
      </c>
      <c r="AP182" s="61">
        <f>VLOOKUP(Calc_Targetkreise!$D182,EW_Erg_09_14_Kreise!$A$7:$BK$412,Calc_Targetkreise!AP$5,FALSE)/1000/$H182</f>
        <v>0.0002782363525</v>
      </c>
      <c r="AQ182" s="61">
        <f t="shared" ref="AQ182:AR182" si="749">1-U182-Y182-AC182-AG182-AJ182-AN182</f>
        <v>0.0411622276</v>
      </c>
      <c r="AR182" s="61">
        <f t="shared" si="749"/>
        <v>0.1019828977</v>
      </c>
      <c r="AS182" s="61">
        <f t="shared" si="11"/>
        <v>0.1250094242</v>
      </c>
      <c r="AT182" s="63">
        <f>VLOOKUP($D182,BW_17_Kreise!$B$7:$CC$410,Calc_Targetkreise!AT$5,FALSE)/1000/$G182</f>
        <v>0.003925670158</v>
      </c>
      <c r="AU182" s="61">
        <f>VLOOKUP(Calc_Targetkreise!$D182,EW_Erg_09_14_Kreise!$A$7:$BK$412,Calc_Targetkreise!AU$5,FALSE)/1000/$H182</f>
        <v>0.01164882862</v>
      </c>
      <c r="AV182" s="62">
        <f>IF(AU182&lt;Master_sheet_Kriterien!$J$44,1,IF(AU182&lt;Master_sheet_Kriterien!$K$44,2,IF(AU182&lt;Master_sheet_Kriterien!$L$44,3,IF(AU182&lt;Master_sheet_Kriterien!$M$44,4,5))))</f>
        <v>3</v>
      </c>
      <c r="AW182" s="61">
        <f>VLOOKUP(Calc_Targetkreise!$D182,EW_Erg_09_14_Kreise!$A$7:$BK$412,Calc_Targetkreise!AW$5,FALSE)/1000/$H182</f>
        <v>0.007475283337</v>
      </c>
      <c r="AX182" s="61">
        <f>VLOOKUP($D182,EW_19_Kreise!$A$6:$CQ$406,Calc_Targetkreise!AX$5,FALSE)/1000/F182</f>
        <v>0.004485552918</v>
      </c>
      <c r="AY182" s="62">
        <f>IF(AX182&lt;Master_sheet_Kriterien!$J$56,1,IF(AX182&lt;Master_sheet_Kriterien!$K$56,2,IF(AX182&lt;Master_sheet_Kriterien!$L$56,3,IF(AX182&lt;Master_sheet_Kriterien!$M$56,4,5))))</f>
        <v>3</v>
      </c>
      <c r="AZ182" s="64">
        <f>VLOOKUP($D182,EW_19_Kreise!$A$6:$CQ$406,Calc_Targetkreise!AZ$5,FALSE)</f>
        <v>274</v>
      </c>
      <c r="BA182" s="62">
        <f>IF(AZ182&lt;Master_sheet_Kriterien!$J$57,1,IF(AZ182&lt;Master_sheet_Kriterien!$K$57,2,IF(AZ182&lt;Master_sheet_Kriterien!$L$57,3,IF(AZ182&lt;Master_sheet_Kriterien!$M$56,4,5))))</f>
        <v>2</v>
      </c>
      <c r="BB182" s="59">
        <f>VLOOKUP($D182,Struktur_daten_BW_2017!$B$7:$AH$452,Calc_Targetkreise!BB$5,FALSE)</f>
        <v>238.7</v>
      </c>
      <c r="BC182" s="62">
        <f>IF(BB182&lt;Master_sheet_Kriterien!$J$8,1,IF(BB182&lt;Master_sheet_Kriterien!$K$8,2,IF(BB182&lt;Master_sheet_Kriterien!$L$8,3,IF(BB182&lt;Master_sheet_Kriterien!$M$8,4,5))))</f>
        <v>3</v>
      </c>
      <c r="BD182" s="65">
        <f t="shared" si="12"/>
        <v>24.072</v>
      </c>
      <c r="BE182" s="62">
        <f>IF(BD182&lt;Master_sheet_Kriterien!$J$10,1,IF(BD182&lt;Master_sheet_Kriterien!$K$10,2,IF(BD182&lt;Master_sheet_Kriterien!$L$10,3,IF(BD182&lt;Master_sheet_Kriterien!$M$10,4,5))))</f>
        <v>3</v>
      </c>
      <c r="BF182" s="65">
        <f>VLOOKUP($D182,Struktur_daten_BW_2017!$B$7:$AH$452,Calc_Targetkreise!BF$5,FALSE)</f>
        <v>8.5</v>
      </c>
      <c r="BG182" s="62">
        <f>IF(BF182&lt;Master_sheet_Kriterien!$J$12,1,IF(BF182&lt;Master_sheet_Kriterien!$K$12,2,IF(BF182&lt;Master_sheet_Kriterien!$L$12,3,IF(BF182&lt;Master_sheet_Kriterien!$M$12,4,5))))</f>
        <v>4</v>
      </c>
      <c r="BH182" s="65">
        <f>VLOOKUP($D182,Struktur_daten_BW_2017!$B$7:$AH$452,Calc_Targetkreise!BH$5,FALSE)</f>
        <v>11.8</v>
      </c>
      <c r="BI182" s="62">
        <f>IF(BH182&lt;Master_sheet_Kriterien!$J$14,1,IF(BH182&lt;Master_sheet_Kriterien!$K$14,2,IF(BH182&lt;Master_sheet_Kriterien!$L$14,3,IF(BH182&lt;Master_sheet_Kriterien!$M$14,4,5))))</f>
        <v>3</v>
      </c>
      <c r="BJ182" s="65">
        <f>VLOOKUP($D182,Struktur_daten_BW_2017!$B$7:$AH$452,Calc_Targetkreise!BJ$5,FALSE)</f>
        <v>36.8</v>
      </c>
      <c r="BK182" s="62">
        <f>IF(BJ182&lt;Master_sheet_Kriterien!$J$16,1,IF(BJ182&lt;Master_sheet_Kriterien!$K$16,2,IF(BJ182&lt;Master_sheet_Kriterien!$L$16,3,IF(BJ182&lt;Master_sheet_Kriterien!$M$16,4,5))))</f>
        <v>4</v>
      </c>
      <c r="BL182" s="65">
        <f>VLOOKUP($D182,Struktur_daten_BW_2017!$B$7:$AH$452,Calc_Targetkreise!BL$5,FALSE)</f>
        <v>16.4</v>
      </c>
      <c r="BM182" s="62">
        <f>IF(BL182&lt;Master_sheet_Kriterien!$J$18,1,IF(BL182&lt;Master_sheet_Kriterien!$K$18,2,IF(BL182&lt;Master_sheet_Kriterien!$L$18,3,IF(BL182&lt;Master_sheet_Kriterien!$M$18,4,5))))</f>
        <v>3</v>
      </c>
      <c r="BN182" s="65">
        <f>VLOOKUP($D182,Struktur_daten_BW_2017!$B$7:$AH$452,Calc_Targetkreise!BN$5,FALSE)</f>
        <v>10.4</v>
      </c>
      <c r="BO182" s="62">
        <f>IF(BN182&lt;Master_sheet_Kriterien!$J$20,1,IF(BN182&lt;Master_sheet_Kriterien!$K$20,2,IF(BN182&lt;Master_sheet_Kriterien!$L$20,3,IF(BN182&lt;Master_sheet_Kriterien!$M$20,4,5))))</f>
        <v>2</v>
      </c>
      <c r="BP182" s="59">
        <f>VLOOKUP($D182,Struktur_daten_BW_2017!$B$7:$AH$452,Calc_Targetkreise!BP$5,FALSE)</f>
        <v>21679</v>
      </c>
      <c r="BQ182" s="62">
        <f>IF(BP182&lt;Master_sheet_Kriterien!$J$38,1,IF(BP182&lt;Master_sheet_Kriterien!$K$38,2,IF(BP182&lt;Master_sheet_Kriterien!$L$38,3,IF(BP182&lt;Master_sheet_Kriterien!$M$38,4,5))))</f>
        <v>3</v>
      </c>
      <c r="BR182" s="65">
        <f>VLOOKUP($D182,Struktur_daten_BW_2017!$B$7:$AH$452,Calc_Targetkreise!BR$5,FALSE)</f>
        <v>36.4</v>
      </c>
      <c r="BS182" s="62">
        <f>IF(BR182&lt;Master_sheet_Kriterien!$J$24,1,IF(BR182&lt;Master_sheet_Kriterien!$K$24,2,IF(BR182&lt;Master_sheet_Kriterien!$L$24,3,IF(BR182&lt;Master_sheet_Kriterien!$M$24,4,5))))</f>
        <v>3</v>
      </c>
      <c r="BT182" s="65">
        <f>VLOOKUP($D182,Struktur_daten_BW_2017!$B$7:$AH$452,Calc_Targetkreise!BT$5,FALSE)</f>
        <v>12.9</v>
      </c>
      <c r="BU182" s="62">
        <f>IF(BT182&lt;Master_sheet_Kriterien!$J$26,1,IF(BT182&lt;Master_sheet_Kriterien!$K$26,2,IF(BT182&lt;Master_sheet_Kriterien!$L$26,3,IF(BT182&lt;Master_sheet_Kriterien!$M$26,4,5))))</f>
        <v>3</v>
      </c>
      <c r="BV182" s="65">
        <f t="shared" si="13"/>
        <v>3.65328</v>
      </c>
      <c r="BW182" s="62">
        <f>IF(BV182&lt;Master_sheet_Kriterien!$J$28,1,IF(BV182&lt;Master_sheet_Kriterien!$K$28,2,IF(BV182&lt;Master_sheet_Kriterien!$L$28,3,IF(BV182&lt;Master_sheet_Kriterien!$M$28,4,5))))</f>
        <v>2</v>
      </c>
      <c r="BX182" s="65">
        <f>VLOOKUP($D182,Struktur_daten_BW_2017!$B$7:$AH$452,Calc_Targetkreise!BX$5,FALSE)</f>
        <v>13.95348837</v>
      </c>
      <c r="BY182" s="62">
        <f>IF(BX182&lt;Master_sheet_Kriterien!$J$30,1,IF(BX182&lt;Master_sheet_Kriterien!$K$30,2,IF(BX182&lt;Master_sheet_Kriterien!$L$30,3,IF(BX182&lt;Master_sheet_Kriterien!$M$30,4,5))))</f>
        <v>1</v>
      </c>
      <c r="BZ182" s="65"/>
      <c r="CA182" s="62">
        <f>IF(BZ182&lt;Master_sheet_Kriterien!$J$32,1,IF(BZ182&lt;Master_sheet_Kriterien!$K$32,2,IF(BZ182&lt;Master_sheet_Kriterien!$L$32,3,IF(BZ182&lt;Master_sheet_Kriterien!$M$32,4,5))))</f>
        <v>1</v>
      </c>
      <c r="CB182" s="65"/>
      <c r="CC182" s="62">
        <f>IF(CB182&lt;Master_sheet_Kriterien!$J$34,1,IF(CB182&lt;Master_sheet_Kriterien!$K$34,2,IF(CB182&lt;Master_sheet_Kriterien!$L$34,3,IF(CB182&lt;Master_sheet_Kriterien!$M$34,4,5))))</f>
        <v>1</v>
      </c>
      <c r="CD182" s="65">
        <f>100-VLOOKUP($D182,Struktur_daten_BW_2017!$B$7:$AH$452,Calc_Targetkreise!CD$5,FALSE)</f>
        <v>37.4</v>
      </c>
      <c r="CE182" s="62">
        <f>IF(CD182&lt;Master_sheet_Kriterien!$J$40,1,IF(CD182&lt;Master_sheet_Kriterien!$K$40,2,IF(CD182&lt;Master_sheet_Kriterien!$L$40,3,IF(CD182&lt;Master_sheet_Kriterien!$M$40,4,5))))</f>
        <v>1</v>
      </c>
      <c r="CF182" s="61"/>
      <c r="CG182" s="59">
        <f>VLOOKUP($D182,EW_19_Kreise!$A$6:$CQ$406,Calc_Targetkreise!CG$5,FALSE)/1000</f>
        <v>87.144</v>
      </c>
      <c r="CH182" s="59">
        <f>VLOOKUP($D182,BW_17_Kreise!$B$7:$CC$410,Calc_Targetkreise!CH$5,FALSE)/1000</f>
        <v>87.494</v>
      </c>
      <c r="CI182" s="59">
        <f>VLOOKUP($D182,EW_Erg_09_14_Kreise!$A$10:$BK$412,Calc_Targetkreise!CI$5,FALSE)/1000</f>
        <v>87.691</v>
      </c>
      <c r="CJ182" s="59">
        <f>VLOOKUP($D182,EW_Erg_09_14_Kreise!$A$10:$BK$412,Calc_Targetkreise!CJ$5,FALSE)/1000</f>
        <v>87.126</v>
      </c>
      <c r="CK182" s="59">
        <f>VLOOKUP($D182,EW_Erg_09_14_Kreise!$A$10:$BK$412,Calc_Targetkreise!CK$5,FALSE)/1000</f>
        <v>52.894</v>
      </c>
      <c r="CL182" s="45"/>
      <c r="CM182" s="59">
        <f>VLOOKUP($D182,Struktur_daten_BW_2017!$B$7:$AH$452,Calc_Targetkreise!CM$5,FALSE)</f>
        <v>283.2</v>
      </c>
      <c r="CN182" s="66">
        <v>5.0</v>
      </c>
      <c r="CO182" s="67">
        <f t="shared" si="16"/>
        <v>0.01765536723</v>
      </c>
      <c r="CP182" s="62">
        <f>IF(CO182&lt;Master_sheet_Kriterien!$J$58,1,IF(CO182&lt;Master_sheet_Kriterien!$K$58,2,IF(CO182&lt;Master_sheet_Kriterien!$L$58,3,IF(CO182&lt;Master_sheet_Kriterien!$M$58,4,5))))</f>
        <v>1</v>
      </c>
      <c r="CQ182" s="66">
        <v>1.0</v>
      </c>
      <c r="CR182" s="67">
        <f t="shared" si="17"/>
        <v>0.003531073446</v>
      </c>
      <c r="CS182" s="62">
        <f>IF(CR182&lt;Master_sheet_Kriterien!$J$59,1,IF(CR182&lt;Master_sheet_Kriterien!$K$59,2,IF(CR182&lt;Master_sheet_Kriterien!$L$59,3,IF(CR182&lt;Master_sheet_Kriterien!$M$59,4,5))))</f>
        <v>1</v>
      </c>
      <c r="CT182" s="66">
        <v>4.0</v>
      </c>
      <c r="CU182" s="44"/>
      <c r="CV182" s="66">
        <v>1.0</v>
      </c>
      <c r="CW182" s="68"/>
      <c r="CY182" s="31">
        <f t="shared" si="18"/>
        <v>7337</v>
      </c>
      <c r="DB182" s="76" t="str">
        <f t="shared" si="19"/>
        <v>Südliche Weinstraße</v>
      </c>
      <c r="DC182" s="58">
        <f t="shared" si="20"/>
        <v>207</v>
      </c>
      <c r="DD182" s="77">
        <f t="shared" si="21"/>
        <v>152</v>
      </c>
      <c r="DE182" s="72">
        <f t="shared" si="22"/>
        <v>0.004485552918</v>
      </c>
      <c r="DG182" s="76" t="str">
        <f t="shared" si="23"/>
        <v>Südliche Weinstraße</v>
      </c>
      <c r="DH182" s="58" t="str">
        <f t="shared" si="24"/>
        <v>#REF!</v>
      </c>
      <c r="DI182" s="75">
        <f t="shared" si="25"/>
        <v>146.1765537</v>
      </c>
      <c r="DJ182" s="78">
        <f t="shared" si="26"/>
        <v>0.004485552918</v>
      </c>
      <c r="DK182" s="75"/>
      <c r="DL182" s="75"/>
      <c r="DM182" s="75"/>
      <c r="DN182" s="75"/>
      <c r="DO182" s="75"/>
      <c r="DP182" s="44"/>
    </row>
    <row r="183" ht="16.5" customHeight="1">
      <c r="A183" s="58">
        <f t="shared" si="5"/>
        <v>173</v>
      </c>
      <c r="B183" s="58">
        <f t="shared" si="6"/>
        <v>159</v>
      </c>
      <c r="C183" s="58" t="s">
        <v>308</v>
      </c>
      <c r="D183" s="58">
        <v>7338.0</v>
      </c>
      <c r="E183" s="58" t="s">
        <v>342</v>
      </c>
      <c r="F183" s="59">
        <f>VLOOKUP($D183,EW_19_Kreise!$A$6:$CQ$406,Calc_Targetkreise!F$5,FALSE)/1000</f>
        <v>79.501</v>
      </c>
      <c r="G183" s="59">
        <f>VLOOKUP($D183,BW_17_Kreise!$B$7:$CC$410,Calc_Targetkreise!G$5,FALSE)/1000</f>
        <v>94.71</v>
      </c>
      <c r="H183" s="59">
        <f>VLOOKUP($D183,EW_Erg_09_14_Kreise!$A$10:$BK$412,Calc_Targetkreise!H$5,FALSE)/1000</f>
        <v>68.113</v>
      </c>
      <c r="I183" s="60">
        <f t="shared" ref="I183:K183" si="750">F183/CG183</f>
        <v>0.6794434616</v>
      </c>
      <c r="J183" s="60">
        <f t="shared" si="750"/>
        <v>0.8085473296</v>
      </c>
      <c r="K183" s="60">
        <f t="shared" si="750"/>
        <v>0.5840292902</v>
      </c>
      <c r="L183" s="61">
        <f t="shared" ref="L183:M183" si="751">1-(T183+X183)</f>
        <v>0.4856542685</v>
      </c>
      <c r="M183" s="61">
        <f t="shared" si="751"/>
        <v>0.4265230704</v>
      </c>
      <c r="N183" s="62">
        <f>IF(L183&lt;Master_sheet_Kriterien!$J$46,1,IF(L183&lt;Master_sheet_Kriterien!$K$46,2,IF(L183&lt;Master_sheet_Kriterien!$L$46,3,IF(L183&lt;Master_sheet_Kriterien!$M$46,4,5))))</f>
        <v>4</v>
      </c>
      <c r="O183" s="62">
        <f>IF(M183&lt;Master_sheet_Kriterien!$J$46,1,IF(M183&lt;Master_sheet_Kriterien!$K$46,2,IF(M183&lt;Master_sheet_Kriterien!$L$46,3,IF(M183&lt;Master_sheet_Kriterien!$M$46,4,5))))</f>
        <v>2</v>
      </c>
      <c r="P183" s="61">
        <f t="shared" ref="P183:Q183" si="752">1-(T183+AM183)</f>
        <v>0.567514874</v>
      </c>
      <c r="Q183" s="61">
        <f t="shared" si="752"/>
        <v>0.5062189843</v>
      </c>
      <c r="R183" s="62">
        <f>IF(P183&lt;Master_sheet_Kriterien!$J$46,1,IF(P183&lt;Master_sheet_Kriterien!$K$46,2,IF(P183&lt;Master_sheet_Kriterien!$L$46,3,IF(P183&lt;Master_sheet_Kriterien!$M$46,4,5))))</f>
        <v>5</v>
      </c>
      <c r="S183" s="62">
        <f>IF(Q183&lt;Master_sheet_Kriterien!$J$46,1,IF(Q183&lt;Master_sheet_Kriterien!$K$46,2,IF(Q183&lt;Master_sheet_Kriterien!$L$46,3,IF(Q183&lt;Master_sheet_Kriterien!$M$46,4,5))))</f>
        <v>4</v>
      </c>
      <c r="T183" s="61">
        <f>VLOOKUP($D183,EW_19_Kreise!$A$6:$CQ$406,Calc_Targetkreise!T$5,FALSE)/1000/F183</f>
        <v>0.3125998415</v>
      </c>
      <c r="U183" s="63">
        <f>VLOOKUP($D183,BW_17_Kreise!$B$7:$CC$410,Calc_Targetkreise!U$5,FALSE)/1000/$G183</f>
        <v>0.3552845528</v>
      </c>
      <c r="V183" s="61">
        <f>VLOOKUP(Calc_Targetkreise!$D183,EW_Erg_09_14_Kreise!$A$7:$BK$412,Calc_Targetkreise!V$5,FALSE)/1000/$H183</f>
        <v>0.3778280211</v>
      </c>
      <c r="W183" s="61">
        <f>VLOOKUP(Calc_Targetkreise!$D183,EW_Erg_09_14_Kreise!$A$7:$BK$412,Calc_Targetkreise!W$5,FALSE)/1000/CK183</f>
        <v>0.3827973534</v>
      </c>
      <c r="X183" s="61">
        <f>VLOOKUP($D183,EW_19_Kreise!$A$6:$CQ$406,Calc_Targetkreise!X$5,FALSE)/1000/F183</f>
        <v>0.20174589</v>
      </c>
      <c r="Y183" s="63">
        <f>VLOOKUP($D183,BW_17_Kreise!$B$7:$CC$410,Calc_Targetkreise!Y$5,FALSE)/1000/$G183</f>
        <v>0.2181923767</v>
      </c>
      <c r="Z183" s="61">
        <f>VLOOKUP(Calc_Targetkreise!$D183,EW_Erg_09_14_Kreise!$A$7:$BK$412,Calc_Targetkreise!Z$5,FALSE)/1000/$H183</f>
        <v>0.3063879142</v>
      </c>
      <c r="AA183" s="61">
        <f>VLOOKUP(Calc_Targetkreise!$D183,EW_Erg_09_14_Kreise!$A$7:$BK$412,Calc_Targetkreise!AA$5,FALSE)/1000/$H183</f>
        <v>0.2487484034</v>
      </c>
      <c r="AB183" s="61">
        <f>VLOOKUP($D183,EW_19_Kreise!$A$6:$CQ$406,Calc_Targetkreise!AB$5,FALSE)/1000/F183</f>
        <v>0.1653060968</v>
      </c>
      <c r="AC183" s="63">
        <f>VLOOKUP($D183,BW_17_Kreise!$B$7:$CC$410,Calc_Targetkreise!AC$5,FALSE)/1000/$G183</f>
        <v>0.07853447366</v>
      </c>
      <c r="AD183" s="61">
        <f>VLOOKUP(Calc_Targetkreise!$D183,EW_Erg_09_14_Kreise!$A$7:$BK$412,Calc_Targetkreise!AD$5,FALSE)/1000/$H183</f>
        <v>0.0784578568</v>
      </c>
      <c r="AE183" s="62">
        <f>IF(AC183&lt;Master_sheet_Kriterien!$J$54,1,IF(AC183&lt;Master_sheet_Kriterien!$K$54,2,IF(AC183&lt;Master_sheet_Kriterien!$L$54,3,IF(AC183&lt;Master_sheet_Kriterien!$M$54,4,5))))</f>
        <v>2</v>
      </c>
      <c r="AF183" s="61">
        <f>VLOOKUP(Calc_Targetkreise!$D183,EW_Erg_09_14_Kreise!$A$7:$BK$412,Calc_Targetkreise!AF$5,FALSE)/1000/$H183</f>
        <v>0.0894542892</v>
      </c>
      <c r="AG183" s="63">
        <f>VLOOKUP($D183,BW_17_Kreise!$B$7:$CC$410,Calc_Targetkreise!AG$5,FALSE)/1000/$G183</f>
        <v>0.1117833386</v>
      </c>
      <c r="AH183" s="61">
        <f>VLOOKUP(Calc_Targetkreise!$D183,EW_Erg_09_14_Kreise!$A$7:$BK$412,Calc_Targetkreise!AH$5,FALSE)/1000/$H183</f>
        <v>0.03745246869</v>
      </c>
      <c r="AI183" s="61">
        <f>VLOOKUP(Calc_Targetkreise!$D183,EW_Erg_09_14_Kreise!$A$7:$BK$412,Calc_Targetkreise!AI$5,FALSE)/1000/$H183</f>
        <v>0.1145155844</v>
      </c>
      <c r="AJ183" s="63">
        <f>VLOOKUP($D183,BW_17_Kreise!$B$7:$CC$410,Calc_Targetkreise!AJ$5,FALSE)/1000/$G183</f>
        <v>0.05501003062</v>
      </c>
      <c r="AK183" s="61">
        <f>VLOOKUP(Calc_Targetkreise!$D183,EW_Erg_09_14_Kreise!$A$7:$BK$412,Calc_Targetkreise!AK$5,FALSE)/1000/$H183</f>
        <v>0.02780673293</v>
      </c>
      <c r="AL183" s="61">
        <f>VLOOKUP(Calc_Targetkreise!$D183,EW_Erg_09_14_Kreise!$A$7:$BK$412,Calc_Targetkreise!AL$5,FALSE)/1000/$H183</f>
        <v>0.02554578421</v>
      </c>
      <c r="AM183" s="61">
        <f>VLOOKUP($D183,EW_19_Kreise!$A$6:$CQ$406,Calc_Targetkreise!AM$5,FALSE)/1000/F183</f>
        <v>0.1198852845</v>
      </c>
      <c r="AN183" s="63">
        <f>VLOOKUP($D183,BW_17_Kreise!$B$7:$CC$410,Calc_Targetkreise!AN$5,FALSE)/1000/$G183</f>
        <v>0.1384964629</v>
      </c>
      <c r="AO183" s="61">
        <f>VLOOKUP(Calc_Targetkreise!$D183,EW_Erg_09_14_Kreise!$A$7:$BK$412,Calc_Targetkreise!AO$5,FALSE)/1000/$H183</f>
        <v>0.0838019174</v>
      </c>
      <c r="AP183" s="61">
        <f>VLOOKUP(Calc_Targetkreise!$D183,EW_Erg_09_14_Kreise!$A$7:$BK$412,Calc_Targetkreise!AP$5,FALSE)/1000/$H183</f>
        <v>0.0001761778221</v>
      </c>
      <c r="AQ183" s="61">
        <f t="shared" ref="AQ183:AR183" si="753">1-U183-Y183-AC183-AG183-AJ183-AN183</f>
        <v>0.04269876465</v>
      </c>
      <c r="AR183" s="61">
        <f t="shared" si="753"/>
        <v>0.0882650889</v>
      </c>
      <c r="AS183" s="61">
        <f t="shared" si="11"/>
        <v>0.1387624075</v>
      </c>
      <c r="AT183" s="63">
        <f>VLOOKUP($D183,BW_17_Kreise!$B$7:$CC$410,Calc_Targetkreise!AT$5,FALSE)/1000/$G183</f>
        <v>0.004751346215</v>
      </c>
      <c r="AU183" s="61">
        <f>VLOOKUP(Calc_Targetkreise!$D183,EW_Erg_09_14_Kreise!$A$7:$BK$412,Calc_Targetkreise!AU$5,FALSE)/1000/$H183</f>
        <v>0.01281693656</v>
      </c>
      <c r="AV183" s="62">
        <f>IF(AU183&lt;Master_sheet_Kriterien!$J$44,1,IF(AU183&lt;Master_sheet_Kriterien!$K$44,2,IF(AU183&lt;Master_sheet_Kriterien!$L$44,3,IF(AU183&lt;Master_sheet_Kriterien!$M$44,4,5))))</f>
        <v>4</v>
      </c>
      <c r="AW183" s="61">
        <f>VLOOKUP(Calc_Targetkreise!$D183,EW_Erg_09_14_Kreise!$A$7:$BK$412,Calc_Targetkreise!AW$5,FALSE)/1000/$H183</f>
        <v>0.00779586863</v>
      </c>
      <c r="AX183" s="61">
        <f>VLOOKUP($D183,EW_19_Kreise!$A$6:$CQ$406,Calc_Targetkreise!AX$5,FALSE)/1000/F183</f>
        <v>0.004842706381</v>
      </c>
      <c r="AY183" s="62">
        <f>IF(AX183&lt;Master_sheet_Kriterien!$J$56,1,IF(AX183&lt;Master_sheet_Kriterien!$K$56,2,IF(AX183&lt;Master_sheet_Kriterien!$L$56,3,IF(AX183&lt;Master_sheet_Kriterien!$M$56,4,5))))</f>
        <v>3</v>
      </c>
      <c r="AZ183" s="64">
        <f>VLOOKUP($D183,EW_19_Kreise!$A$6:$CQ$406,Calc_Targetkreise!AZ$5,FALSE)</f>
        <v>385</v>
      </c>
      <c r="BA183" s="62">
        <f>IF(AZ183&lt;Master_sheet_Kriterien!$J$57,1,IF(AZ183&lt;Master_sheet_Kriterien!$K$57,2,IF(AZ183&lt;Master_sheet_Kriterien!$L$57,3,IF(AZ183&lt;Master_sheet_Kriterien!$M$56,4,5))))</f>
        <v>3</v>
      </c>
      <c r="BB183" s="59">
        <f>VLOOKUP($D183,Struktur_daten_BW_2017!$B$7:$AH$452,Calc_Targetkreise!BB$5,FALSE)</f>
        <v>491</v>
      </c>
      <c r="BC183" s="62">
        <f>IF(BB183&lt;Master_sheet_Kriterien!$J$8,1,IF(BB183&lt;Master_sheet_Kriterien!$K$8,2,IF(BB183&lt;Master_sheet_Kriterien!$L$8,3,IF(BB183&lt;Master_sheet_Kriterien!$M$8,4,5))))</f>
        <v>4</v>
      </c>
      <c r="BD183" s="65">
        <f t="shared" si="12"/>
        <v>22.6512</v>
      </c>
      <c r="BE183" s="62">
        <f>IF(BD183&lt;Master_sheet_Kriterien!$J$10,1,IF(BD183&lt;Master_sheet_Kriterien!$K$10,2,IF(BD183&lt;Master_sheet_Kriterien!$L$10,3,IF(BD183&lt;Master_sheet_Kriterien!$M$10,4,5))))</f>
        <v>3</v>
      </c>
      <c r="BF183" s="65">
        <f>VLOOKUP($D183,Struktur_daten_BW_2017!$B$7:$AH$452,Calc_Targetkreise!BF$5,FALSE)</f>
        <v>7.2</v>
      </c>
      <c r="BG183" s="62">
        <f>IF(BF183&lt;Master_sheet_Kriterien!$J$12,1,IF(BF183&lt;Master_sheet_Kriterien!$K$12,2,IF(BF183&lt;Master_sheet_Kriterien!$L$12,3,IF(BF183&lt;Master_sheet_Kriterien!$M$12,4,5))))</f>
        <v>2</v>
      </c>
      <c r="BH183" s="65">
        <f>VLOOKUP($D183,Struktur_daten_BW_2017!$B$7:$AH$452,Calc_Targetkreise!BH$5,FALSE)</f>
        <v>10.3</v>
      </c>
      <c r="BI183" s="62">
        <f>IF(BH183&lt;Master_sheet_Kriterien!$J$14,1,IF(BH183&lt;Master_sheet_Kriterien!$K$14,2,IF(BH183&lt;Master_sheet_Kriterien!$L$14,3,IF(BH183&lt;Master_sheet_Kriterien!$M$14,4,5))))</f>
        <v>1</v>
      </c>
      <c r="BJ183" s="65">
        <f>VLOOKUP($D183,Struktur_daten_BW_2017!$B$7:$AH$452,Calc_Targetkreise!BJ$5,FALSE)</f>
        <v>38.2</v>
      </c>
      <c r="BK183" s="62">
        <f>IF(BJ183&lt;Master_sheet_Kriterien!$J$16,1,IF(BJ183&lt;Master_sheet_Kriterien!$K$16,2,IF(BJ183&lt;Master_sheet_Kriterien!$L$16,3,IF(BJ183&lt;Master_sheet_Kriterien!$M$16,4,5))))</f>
        <v>5</v>
      </c>
      <c r="BL183" s="65">
        <f>VLOOKUP($D183,Struktur_daten_BW_2017!$B$7:$AH$452,Calc_Targetkreise!BL$5,FALSE)</f>
        <v>17.9</v>
      </c>
      <c r="BM183" s="62">
        <f>IF(BL183&lt;Master_sheet_Kriterien!$J$18,1,IF(BL183&lt;Master_sheet_Kriterien!$K$18,2,IF(BL183&lt;Master_sheet_Kriterien!$L$18,3,IF(BL183&lt;Master_sheet_Kriterien!$M$18,4,5))))</f>
        <v>5</v>
      </c>
      <c r="BN183" s="65">
        <f>VLOOKUP($D183,Struktur_daten_BW_2017!$B$7:$AH$452,Calc_Targetkreise!BN$5,FALSE)</f>
        <v>10.4</v>
      </c>
      <c r="BO183" s="62">
        <f>IF(BN183&lt;Master_sheet_Kriterien!$J$20,1,IF(BN183&lt;Master_sheet_Kriterien!$K$20,2,IF(BN183&lt;Master_sheet_Kriterien!$L$20,3,IF(BN183&lt;Master_sheet_Kriterien!$M$20,4,5))))</f>
        <v>2</v>
      </c>
      <c r="BP183" s="59">
        <f>VLOOKUP($D183,Struktur_daten_BW_2017!$B$7:$AH$452,Calc_Targetkreise!BP$5,FALSE)</f>
        <v>20614</v>
      </c>
      <c r="BQ183" s="62">
        <f>IF(BP183&lt;Master_sheet_Kriterien!$J$38,1,IF(BP183&lt;Master_sheet_Kriterien!$K$38,2,IF(BP183&lt;Master_sheet_Kriterien!$L$38,3,IF(BP183&lt;Master_sheet_Kriterien!$M$38,4,5))))</f>
        <v>3</v>
      </c>
      <c r="BR183" s="65">
        <f>VLOOKUP($D183,Struktur_daten_BW_2017!$B$7:$AH$452,Calc_Targetkreise!BR$5,FALSE)</f>
        <v>31.6</v>
      </c>
      <c r="BS183" s="62">
        <f>IF(BR183&lt;Master_sheet_Kriterien!$J$24,1,IF(BR183&lt;Master_sheet_Kriterien!$K$24,2,IF(BR183&lt;Master_sheet_Kriterien!$L$24,3,IF(BR183&lt;Master_sheet_Kriterien!$M$24,4,5))))</f>
        <v>2</v>
      </c>
      <c r="BT183" s="65">
        <f>VLOOKUP($D183,Struktur_daten_BW_2017!$B$7:$AH$452,Calc_Targetkreise!BT$5,FALSE)</f>
        <v>12.7</v>
      </c>
      <c r="BU183" s="62">
        <f>IF(BT183&lt;Master_sheet_Kriterien!$J$26,1,IF(BT183&lt;Master_sheet_Kriterien!$K$26,2,IF(BT183&lt;Master_sheet_Kriterien!$L$26,3,IF(BT183&lt;Master_sheet_Kriterien!$M$26,4,5))))</f>
        <v>2</v>
      </c>
      <c r="BV183" s="65">
        <f t="shared" si="13"/>
        <v>3.99542</v>
      </c>
      <c r="BW183" s="62">
        <f>IF(BV183&lt;Master_sheet_Kriterien!$J$28,1,IF(BV183&lt;Master_sheet_Kriterien!$K$28,2,IF(BV183&lt;Master_sheet_Kriterien!$L$28,3,IF(BV183&lt;Master_sheet_Kriterien!$M$28,4,5))))</f>
        <v>3</v>
      </c>
      <c r="BX183" s="65">
        <f>VLOOKUP($D183,Struktur_daten_BW_2017!$B$7:$AH$452,Calc_Targetkreise!BX$5,FALSE)</f>
        <v>20.47244094</v>
      </c>
      <c r="BY183" s="62">
        <f>IF(BX183&lt;Master_sheet_Kriterien!$J$30,1,IF(BX183&lt;Master_sheet_Kriterien!$K$30,2,IF(BX183&lt;Master_sheet_Kriterien!$L$30,3,IF(BX183&lt;Master_sheet_Kriterien!$M$30,4,5))))</f>
        <v>3</v>
      </c>
      <c r="BZ183" s="65"/>
      <c r="CA183" s="62">
        <f>IF(BZ183&lt;Master_sheet_Kriterien!$J$32,1,IF(BZ183&lt;Master_sheet_Kriterien!$K$32,2,IF(BZ183&lt;Master_sheet_Kriterien!$L$32,3,IF(BZ183&lt;Master_sheet_Kriterien!$M$32,4,5))))</f>
        <v>1</v>
      </c>
      <c r="CB183" s="65"/>
      <c r="CC183" s="62">
        <f>IF(CB183&lt;Master_sheet_Kriterien!$J$34,1,IF(CB183&lt;Master_sheet_Kriterien!$K$34,2,IF(CB183&lt;Master_sheet_Kriterien!$L$34,3,IF(CB183&lt;Master_sheet_Kriterien!$M$34,4,5))))</f>
        <v>1</v>
      </c>
      <c r="CD183" s="65">
        <f>100-VLOOKUP($D183,Struktur_daten_BW_2017!$B$7:$AH$452,Calc_Targetkreise!CD$5,FALSE)</f>
        <v>51.6</v>
      </c>
      <c r="CE183" s="62">
        <f>IF(CD183&lt;Master_sheet_Kriterien!$J$40,1,IF(CD183&lt;Master_sheet_Kriterien!$K$40,2,IF(CD183&lt;Master_sheet_Kriterien!$L$40,3,IF(CD183&lt;Master_sheet_Kriterien!$M$40,4,5))))</f>
        <v>3</v>
      </c>
      <c r="CF183" s="61"/>
      <c r="CG183" s="59">
        <f>VLOOKUP($D183,EW_19_Kreise!$A$6:$CQ$406,Calc_Targetkreise!CG$5,FALSE)/1000</f>
        <v>117.009</v>
      </c>
      <c r="CH183" s="59">
        <f>VLOOKUP($D183,BW_17_Kreise!$B$7:$CC$410,Calc_Targetkreise!CH$5,FALSE)/1000</f>
        <v>117.136</v>
      </c>
      <c r="CI183" s="59">
        <f>VLOOKUP($D183,EW_Erg_09_14_Kreise!$A$10:$BK$412,Calc_Targetkreise!CI$5,FALSE)/1000</f>
        <v>116.626</v>
      </c>
      <c r="CJ183" s="59">
        <f>VLOOKUP($D183,EW_Erg_09_14_Kreise!$A$10:$BK$412,Calc_Targetkreise!CJ$5,FALSE)/1000</f>
        <v>116.048</v>
      </c>
      <c r="CK183" s="59">
        <f>VLOOKUP($D183,EW_Erg_09_14_Kreise!$A$10:$BK$412,Calc_Targetkreise!CK$5,FALSE)/1000</f>
        <v>64.99</v>
      </c>
      <c r="CL183" s="45"/>
      <c r="CM183" s="59">
        <f>VLOOKUP($D183,Struktur_daten_BW_2017!$B$7:$AH$452,Calc_Targetkreise!CM$5,FALSE)</f>
        <v>314.6</v>
      </c>
      <c r="CN183" s="66">
        <v>9.0</v>
      </c>
      <c r="CO183" s="67">
        <f t="shared" si="16"/>
        <v>0.02860775588</v>
      </c>
      <c r="CP183" s="62">
        <f>IF(CO183&lt;Master_sheet_Kriterien!$J$58,1,IF(CO183&lt;Master_sheet_Kriterien!$K$58,2,IF(CO183&lt;Master_sheet_Kriterien!$L$58,3,IF(CO183&lt;Master_sheet_Kriterien!$M$58,4,5))))</f>
        <v>1</v>
      </c>
      <c r="CQ183" s="66">
        <v>3.0</v>
      </c>
      <c r="CR183" s="67">
        <f t="shared" si="17"/>
        <v>0.009535918627</v>
      </c>
      <c r="CS183" s="62">
        <f>IF(CR183&lt;Master_sheet_Kriterien!$J$59,1,IF(CR183&lt;Master_sheet_Kriterien!$K$59,2,IF(CR183&lt;Master_sheet_Kriterien!$L$59,3,IF(CR183&lt;Master_sheet_Kriterien!$M$59,4,5))))</f>
        <v>1</v>
      </c>
      <c r="CT183" s="66">
        <v>6.0</v>
      </c>
      <c r="CU183" s="44"/>
      <c r="CV183" s="66">
        <v>1.0</v>
      </c>
      <c r="CW183" s="68"/>
      <c r="CY183" s="31">
        <f t="shared" si="18"/>
        <v>7338</v>
      </c>
      <c r="DB183" s="76" t="str">
        <f t="shared" si="19"/>
        <v>Rhein-Pfalz-Kreis</v>
      </c>
      <c r="DC183" s="58">
        <f t="shared" si="20"/>
        <v>173</v>
      </c>
      <c r="DD183" s="77">
        <f t="shared" si="21"/>
        <v>159</v>
      </c>
      <c r="DE183" s="72">
        <f t="shared" si="22"/>
        <v>0.004842706381</v>
      </c>
      <c r="DG183" s="76" t="str">
        <f t="shared" si="23"/>
        <v>Rhein-Pfalz-Kreis</v>
      </c>
      <c r="DH183" s="58" t="str">
        <f t="shared" si="24"/>
        <v>#REF!</v>
      </c>
      <c r="DI183" s="75">
        <f t="shared" si="25"/>
        <v>153.2860776</v>
      </c>
      <c r="DJ183" s="78">
        <f t="shared" si="26"/>
        <v>0.004842706381</v>
      </c>
      <c r="DK183" s="75"/>
      <c r="DL183" s="75"/>
      <c r="DM183" s="75"/>
      <c r="DN183" s="75"/>
      <c r="DO183" s="75"/>
      <c r="DP183" s="44"/>
    </row>
    <row r="184" ht="16.5" customHeight="1">
      <c r="A184" s="58">
        <f t="shared" si="5"/>
        <v>56</v>
      </c>
      <c r="B184" s="58">
        <f t="shared" si="6"/>
        <v>194</v>
      </c>
      <c r="C184" s="58" t="s">
        <v>308</v>
      </c>
      <c r="D184" s="58">
        <v>7339.0</v>
      </c>
      <c r="E184" s="58" t="s">
        <v>343</v>
      </c>
      <c r="F184" s="59">
        <f>VLOOKUP($D184,EW_19_Kreise!$A$6:$CQ$406,Calc_Targetkreise!F$5,FALSE)/1000</f>
        <v>110.872</v>
      </c>
      <c r="G184" s="59">
        <f>VLOOKUP($D184,BW_17_Kreise!$B$7:$CC$410,Calc_Targetkreise!G$5,FALSE)/1000</f>
        <v>129.998</v>
      </c>
      <c r="H184" s="59">
        <f>VLOOKUP($D184,EW_Erg_09_14_Kreise!$A$10:$BK$412,Calc_Targetkreise!H$5,FALSE)/1000</f>
        <v>96.658</v>
      </c>
      <c r="I184" s="60">
        <f t="shared" ref="I184:K184" si="754">F184/CG184</f>
        <v>0.6978743761</v>
      </c>
      <c r="J184" s="60">
        <f t="shared" si="754"/>
        <v>0.8185035007</v>
      </c>
      <c r="K184" s="60">
        <f t="shared" si="754"/>
        <v>0.6142319717</v>
      </c>
      <c r="L184" s="61">
        <f t="shared" ref="L184:M184" si="755">1-(T184+X184)</f>
        <v>0.4960044015</v>
      </c>
      <c r="M184" s="61">
        <f t="shared" si="755"/>
        <v>0.4150756165</v>
      </c>
      <c r="N184" s="62">
        <f>IF(L184&lt;Master_sheet_Kriterien!$J$46,1,IF(L184&lt;Master_sheet_Kriterien!$K$46,2,IF(L184&lt;Master_sheet_Kriterien!$L$46,3,IF(L184&lt;Master_sheet_Kriterien!$M$46,4,5))))</f>
        <v>4</v>
      </c>
      <c r="O184" s="62">
        <f>IF(M184&lt;Master_sheet_Kriterien!$J$46,1,IF(M184&lt;Master_sheet_Kriterien!$K$46,2,IF(M184&lt;Master_sheet_Kriterien!$L$46,3,IF(M184&lt;Master_sheet_Kriterien!$M$46,4,5))))</f>
        <v>2</v>
      </c>
      <c r="P184" s="61">
        <f t="shared" ref="P184:Q184" si="756">1-(T184+AM184)</f>
        <v>0.6240259037</v>
      </c>
      <c r="Q184" s="61">
        <f t="shared" si="756"/>
        <v>0.5477545808</v>
      </c>
      <c r="R184" s="62">
        <f>IF(P184&lt;Master_sheet_Kriterien!$J$46,1,IF(P184&lt;Master_sheet_Kriterien!$K$46,2,IF(P184&lt;Master_sheet_Kriterien!$L$46,3,IF(P184&lt;Master_sheet_Kriterien!$M$46,4,5))))</f>
        <v>5</v>
      </c>
      <c r="S184" s="62">
        <f>IF(Q184&lt;Master_sheet_Kriterien!$J$46,1,IF(Q184&lt;Master_sheet_Kriterien!$K$46,2,IF(Q184&lt;Master_sheet_Kriterien!$L$46,3,IF(Q184&lt;Master_sheet_Kriterien!$M$46,4,5))))</f>
        <v>5</v>
      </c>
      <c r="T184" s="61">
        <f>VLOOKUP($D184,EW_19_Kreise!$A$6:$CQ$406,Calc_Targetkreise!T$5,FALSE)/1000/F184</f>
        <v>0.2920755466</v>
      </c>
      <c r="U184" s="63">
        <f>VLOOKUP($D184,BW_17_Kreise!$B$7:$CC$410,Calc_Targetkreise!U$5,FALSE)/1000/$G184</f>
        <v>0.3542823736</v>
      </c>
      <c r="V184" s="61">
        <f>VLOOKUP(Calc_Targetkreise!$D184,EW_Erg_09_14_Kreise!$A$7:$BK$412,Calc_Targetkreise!V$5,FALSE)/1000/$H184</f>
        <v>0.3668501314</v>
      </c>
      <c r="W184" s="61">
        <f>VLOOKUP(Calc_Targetkreise!$D184,EW_Erg_09_14_Kreise!$A$7:$BK$412,Calc_Targetkreise!W$5,FALSE)/1000/CK184</f>
        <v>0.3785023597</v>
      </c>
      <c r="X184" s="61">
        <f>VLOOKUP($D184,EW_19_Kreise!$A$6:$CQ$406,Calc_Targetkreise!X$5,FALSE)/1000/F184</f>
        <v>0.211920052</v>
      </c>
      <c r="Y184" s="63">
        <f>VLOOKUP($D184,BW_17_Kreise!$B$7:$CC$410,Calc_Targetkreise!Y$5,FALSE)/1000/$G184</f>
        <v>0.2306420099</v>
      </c>
      <c r="Z184" s="61">
        <f>VLOOKUP(Calc_Targetkreise!$D184,EW_Erg_09_14_Kreise!$A$7:$BK$412,Calc_Targetkreise!Z$5,FALSE)/1000/$H184</f>
        <v>0.3142419665</v>
      </c>
      <c r="AA184" s="61">
        <f>VLOOKUP(Calc_Targetkreise!$D184,EW_Erg_09_14_Kreise!$A$7:$BK$412,Calc_Targetkreise!AA$5,FALSE)/1000/$H184</f>
        <v>0.2404146579</v>
      </c>
      <c r="AB184" s="61">
        <f>VLOOKUP($D184,EW_19_Kreise!$A$6:$CQ$406,Calc_Targetkreise!AB$5,FALSE)/1000/F184</f>
        <v>0.2044339418</v>
      </c>
      <c r="AC184" s="63">
        <f>VLOOKUP($D184,BW_17_Kreise!$B$7:$CC$410,Calc_Targetkreise!AC$5,FALSE)/1000/$G184</f>
        <v>0.09979384298</v>
      </c>
      <c r="AD184" s="61">
        <f>VLOOKUP(Calc_Targetkreise!$D184,EW_Erg_09_14_Kreise!$A$7:$BK$412,Calc_Targetkreise!AD$5,FALSE)/1000/$H184</f>
        <v>0.1042127915</v>
      </c>
      <c r="AE184" s="62">
        <f>IF(AC184&lt;Master_sheet_Kriterien!$J$54,1,IF(AC184&lt;Master_sheet_Kriterien!$K$54,2,IF(AC184&lt;Master_sheet_Kriterien!$L$54,3,IF(AC184&lt;Master_sheet_Kriterien!$M$54,4,5))))</f>
        <v>3</v>
      </c>
      <c r="AF184" s="61">
        <f>VLOOKUP(Calc_Targetkreise!$D184,EW_Erg_09_14_Kreise!$A$7:$BK$412,Calc_Targetkreise!AF$5,FALSE)/1000/$H184</f>
        <v>0.1192555195</v>
      </c>
      <c r="AG184" s="63">
        <f>VLOOKUP($D184,BW_17_Kreise!$B$7:$CC$410,Calc_Targetkreise!AG$5,FALSE)/1000/$G184</f>
        <v>0.1148325359</v>
      </c>
      <c r="AH184" s="61">
        <f>VLOOKUP(Calc_Targetkreise!$D184,EW_Erg_09_14_Kreise!$A$7:$BK$412,Calc_Targetkreise!AH$5,FALSE)/1000/$H184</f>
        <v>0.04173477622</v>
      </c>
      <c r="AI184" s="61">
        <f>VLOOKUP(Calc_Targetkreise!$D184,EW_Erg_09_14_Kreise!$A$7:$BK$412,Calc_Targetkreise!AI$5,FALSE)/1000/$H184</f>
        <v>0.1098201908</v>
      </c>
      <c r="AJ184" s="63">
        <f>VLOOKUP($D184,BW_17_Kreise!$B$7:$CC$410,Calc_Targetkreise!AJ$5,FALSE)/1000/$G184</f>
        <v>0.06618563363</v>
      </c>
      <c r="AK184" s="61">
        <f>VLOOKUP(Calc_Targetkreise!$D184,EW_Erg_09_14_Kreise!$A$7:$BK$412,Calc_Targetkreise!AK$5,FALSE)/1000/$H184</f>
        <v>0.03204080366</v>
      </c>
      <c r="AL184" s="61">
        <f>VLOOKUP(Calc_Targetkreise!$D184,EW_Erg_09_14_Kreise!$A$7:$BK$412,Calc_Targetkreise!AL$5,FALSE)/1000/$H184</f>
        <v>0.02395042314</v>
      </c>
      <c r="AM184" s="61">
        <f>VLOOKUP($D184,EW_19_Kreise!$A$6:$CQ$406,Calc_Targetkreise!AM$5,FALSE)/1000/F184</f>
        <v>0.08389854968</v>
      </c>
      <c r="AN184" s="63">
        <f>VLOOKUP($D184,BW_17_Kreise!$B$7:$CC$410,Calc_Targetkreise!AN$5,FALSE)/1000/$G184</f>
        <v>0.09796304559</v>
      </c>
      <c r="AO184" s="61">
        <f>VLOOKUP(Calc_Targetkreise!$D184,EW_Erg_09_14_Kreise!$A$7:$BK$412,Calc_Targetkreise!AO$5,FALSE)/1000/$H184</f>
        <v>0.06275735066</v>
      </c>
      <c r="AP184" s="61">
        <f>VLOOKUP(Calc_Targetkreise!$D184,EW_Erg_09_14_Kreise!$A$7:$BK$412,Calc_Targetkreise!AP$5,FALSE)/1000/$H184</f>
        <v>0.0002586438784</v>
      </c>
      <c r="AQ184" s="61">
        <f t="shared" ref="AQ184:AR184" si="757">1-U184-Y184-AC184-AG184-AJ184-AN184</f>
        <v>0.03630055847</v>
      </c>
      <c r="AR184" s="61">
        <f t="shared" si="757"/>
        <v>0.07816218006</v>
      </c>
      <c r="AS184" s="61">
        <f t="shared" si="11"/>
        <v>0.1277982052</v>
      </c>
      <c r="AT184" s="63">
        <f>VLOOKUP($D184,BW_17_Kreise!$B$7:$CC$410,Calc_Targetkreise!AT$5,FALSE)/1000/$G184</f>
        <v>0.005123155741</v>
      </c>
      <c r="AU184" s="61">
        <f>VLOOKUP(Calc_Targetkreise!$D184,EW_Erg_09_14_Kreise!$A$7:$BK$412,Calc_Targetkreise!AU$5,FALSE)/1000/$H184</f>
        <v>0.01355293923</v>
      </c>
      <c r="AV184" s="62">
        <f>IF(AU184&lt;Master_sheet_Kriterien!$J$44,1,IF(AU184&lt;Master_sheet_Kriterien!$K$44,2,IF(AU184&lt;Master_sheet_Kriterien!$L$44,3,IF(AU184&lt;Master_sheet_Kriterien!$M$44,4,5))))</f>
        <v>4</v>
      </c>
      <c r="AW184" s="61">
        <f>VLOOKUP(Calc_Targetkreise!$D184,EW_Erg_09_14_Kreise!$A$7:$BK$412,Calc_Targetkreise!AW$5,FALSE)/1000/$H184</f>
        <v>0.008876657907</v>
      </c>
      <c r="AX184" s="61">
        <f>VLOOKUP($D184,EW_19_Kreise!$A$6:$CQ$406,Calc_Targetkreise!AX$5,FALSE)/1000/F184</f>
        <v>0.006981023162</v>
      </c>
      <c r="AY184" s="62">
        <f>IF(AX184&lt;Master_sheet_Kriterien!$J$56,1,IF(AX184&lt;Master_sheet_Kriterien!$K$56,2,IF(AX184&lt;Master_sheet_Kriterien!$L$56,3,IF(AX184&lt;Master_sheet_Kriterien!$M$56,4,5))))</f>
        <v>4</v>
      </c>
      <c r="AZ184" s="64">
        <f>VLOOKUP($D184,EW_19_Kreise!$A$6:$CQ$406,Calc_Targetkreise!AZ$5,FALSE)</f>
        <v>774</v>
      </c>
      <c r="BA184" s="62">
        <f>IF(AZ184&lt;Master_sheet_Kriterien!$J$57,1,IF(AZ184&lt;Master_sheet_Kriterien!$K$57,2,IF(AZ184&lt;Master_sheet_Kriterien!$L$57,3,IF(AZ184&lt;Master_sheet_Kriterien!$M$56,4,5))))</f>
        <v>5</v>
      </c>
      <c r="BB184" s="59">
        <f>VLOOKUP($D184,Struktur_daten_BW_2017!$B$7:$AH$452,Calc_Targetkreise!BB$5,FALSE)</f>
        <v>735</v>
      </c>
      <c r="BC184" s="62">
        <f>IF(BB184&lt;Master_sheet_Kriterien!$J$8,1,IF(BB184&lt;Master_sheet_Kriterien!$K$8,2,IF(BB184&lt;Master_sheet_Kriterien!$L$8,3,IF(BB184&lt;Master_sheet_Kriterien!$M$8,4,5))))</f>
        <v>4</v>
      </c>
      <c r="BD184" s="65">
        <f t="shared" si="12"/>
        <v>33.0144</v>
      </c>
      <c r="BE184" s="62">
        <f>IF(BD184&lt;Master_sheet_Kriterien!$J$10,1,IF(BD184&lt;Master_sheet_Kriterien!$K$10,2,IF(BD184&lt;Master_sheet_Kriterien!$L$10,3,IF(BD184&lt;Master_sheet_Kriterien!$M$10,4,5))))</f>
        <v>5</v>
      </c>
      <c r="BF184" s="65">
        <f>VLOOKUP($D184,Struktur_daten_BW_2017!$B$7:$AH$452,Calc_Targetkreise!BF$5,FALSE)</f>
        <v>9.6</v>
      </c>
      <c r="BG184" s="62">
        <f>IF(BF184&lt;Master_sheet_Kriterien!$J$12,1,IF(BF184&lt;Master_sheet_Kriterien!$K$12,2,IF(BF184&lt;Master_sheet_Kriterien!$L$12,3,IF(BF184&lt;Master_sheet_Kriterien!$M$12,4,5))))</f>
        <v>5</v>
      </c>
      <c r="BH184" s="65">
        <f>VLOOKUP($D184,Struktur_daten_BW_2017!$B$7:$AH$452,Calc_Targetkreise!BH$5,FALSE)</f>
        <v>16</v>
      </c>
      <c r="BI184" s="62">
        <f>IF(BH184&lt;Master_sheet_Kriterien!$J$14,1,IF(BH184&lt;Master_sheet_Kriterien!$K$14,2,IF(BH184&lt;Master_sheet_Kriterien!$L$14,3,IF(BH184&lt;Master_sheet_Kriterien!$M$14,4,5))))</f>
        <v>5</v>
      </c>
      <c r="BJ184" s="65">
        <f>VLOOKUP($D184,Struktur_daten_BW_2017!$B$7:$AH$452,Calc_Targetkreise!BJ$5,FALSE)</f>
        <v>34.6</v>
      </c>
      <c r="BK184" s="62">
        <f>IF(BJ184&lt;Master_sheet_Kriterien!$J$16,1,IF(BJ184&lt;Master_sheet_Kriterien!$K$16,2,IF(BJ184&lt;Master_sheet_Kriterien!$L$16,3,IF(BJ184&lt;Master_sheet_Kriterien!$M$16,4,5))))</f>
        <v>1</v>
      </c>
      <c r="BL184" s="65">
        <f>VLOOKUP($D184,Struktur_daten_BW_2017!$B$7:$AH$452,Calc_Targetkreise!BL$5,FALSE)</f>
        <v>14.7</v>
      </c>
      <c r="BM184" s="62">
        <f>IF(BL184&lt;Master_sheet_Kriterien!$J$18,1,IF(BL184&lt;Master_sheet_Kriterien!$K$18,2,IF(BL184&lt;Master_sheet_Kriterien!$L$18,3,IF(BL184&lt;Master_sheet_Kriterien!$M$18,4,5))))</f>
        <v>1</v>
      </c>
      <c r="BN184" s="65">
        <f>VLOOKUP($D184,Struktur_daten_BW_2017!$B$7:$AH$452,Calc_Targetkreise!BN$5,FALSE)</f>
        <v>9.6</v>
      </c>
      <c r="BO184" s="62">
        <f>IF(BN184&lt;Master_sheet_Kriterien!$J$20,1,IF(BN184&lt;Master_sheet_Kriterien!$K$20,2,IF(BN184&lt;Master_sheet_Kriterien!$L$20,3,IF(BN184&lt;Master_sheet_Kriterien!$M$20,4,5))))</f>
        <v>1</v>
      </c>
      <c r="BP184" s="59">
        <f>VLOOKUP($D184,Struktur_daten_BW_2017!$B$7:$AH$452,Calc_Targetkreise!BP$5,FALSE)</f>
        <v>22918</v>
      </c>
      <c r="BQ184" s="62">
        <f>IF(BP184&lt;Master_sheet_Kriterien!$J$38,1,IF(BP184&lt;Master_sheet_Kriterien!$K$38,2,IF(BP184&lt;Master_sheet_Kriterien!$L$38,3,IF(BP184&lt;Master_sheet_Kriterien!$M$38,4,5))))</f>
        <v>5</v>
      </c>
      <c r="BR184" s="65">
        <f>VLOOKUP($D184,Struktur_daten_BW_2017!$B$7:$AH$452,Calc_Targetkreise!BR$5,FALSE)</f>
        <v>47.4</v>
      </c>
      <c r="BS184" s="62">
        <f>IF(BR184&lt;Master_sheet_Kriterien!$J$24,1,IF(BR184&lt;Master_sheet_Kriterien!$K$24,2,IF(BR184&lt;Master_sheet_Kriterien!$L$24,3,IF(BR184&lt;Master_sheet_Kriterien!$M$24,4,5))))</f>
        <v>5</v>
      </c>
      <c r="BT184" s="65">
        <f>VLOOKUP($D184,Struktur_daten_BW_2017!$B$7:$AH$452,Calc_Targetkreise!BT$5,FALSE)</f>
        <v>13.4</v>
      </c>
      <c r="BU184" s="62">
        <f>IF(BT184&lt;Master_sheet_Kriterien!$J$26,1,IF(BT184&lt;Master_sheet_Kriterien!$K$26,2,IF(BT184&lt;Master_sheet_Kriterien!$L$26,3,IF(BT184&lt;Master_sheet_Kriterien!$M$26,4,5))))</f>
        <v>3</v>
      </c>
      <c r="BV184" s="65">
        <f t="shared" si="13"/>
        <v>4.60826</v>
      </c>
      <c r="BW184" s="62">
        <f>IF(BV184&lt;Master_sheet_Kriterien!$J$28,1,IF(BV184&lt;Master_sheet_Kriterien!$K$28,2,IF(BV184&lt;Master_sheet_Kriterien!$L$28,3,IF(BV184&lt;Master_sheet_Kriterien!$M$28,4,5))))</f>
        <v>4</v>
      </c>
      <c r="BX184" s="65">
        <f>VLOOKUP($D184,Struktur_daten_BW_2017!$B$7:$AH$452,Calc_Targetkreise!BX$5,FALSE)</f>
        <v>22.3880597</v>
      </c>
      <c r="BY184" s="62">
        <f>IF(BX184&lt;Master_sheet_Kriterien!$J$30,1,IF(BX184&lt;Master_sheet_Kriterien!$K$30,2,IF(BX184&lt;Master_sheet_Kriterien!$L$30,3,IF(BX184&lt;Master_sheet_Kriterien!$M$30,4,5))))</f>
        <v>3</v>
      </c>
      <c r="BZ184" s="65">
        <f>CL184/1000</f>
        <v>2.708</v>
      </c>
      <c r="CA184" s="62">
        <f>IF(BZ184&lt;Master_sheet_Kriterien!$J$32,1,IF(BZ184&lt;Master_sheet_Kriterien!$K$32,2,IF(BZ184&lt;Master_sheet_Kriterien!$L$32,3,IF(BZ184&lt;Master_sheet_Kriterien!$M$32,4,5))))</f>
        <v>1</v>
      </c>
      <c r="CB184" s="65">
        <f>BZ184/CM184*100</f>
        <v>0.7874382088</v>
      </c>
      <c r="CC184" s="62">
        <f>IF(CB184&lt;Master_sheet_Kriterien!$J$34,1,IF(CB184&lt;Master_sheet_Kriterien!$K$34,2,IF(CB184&lt;Master_sheet_Kriterien!$L$34,3,IF(CB184&lt;Master_sheet_Kriterien!$M$34,4,5))))</f>
        <v>1</v>
      </c>
      <c r="CD184" s="65">
        <f>100-VLOOKUP($D184,Struktur_daten_BW_2017!$B$7:$AH$452,Calc_Targetkreise!CD$5,FALSE)</f>
        <v>57</v>
      </c>
      <c r="CE184" s="62">
        <f>IF(CD184&lt;Master_sheet_Kriterien!$J$40,1,IF(CD184&lt;Master_sheet_Kriterien!$K$40,2,IF(CD184&lt;Master_sheet_Kriterien!$L$40,3,IF(CD184&lt;Master_sheet_Kriterien!$M$40,4,5))))</f>
        <v>4</v>
      </c>
      <c r="CF184" s="61"/>
      <c r="CG184" s="59">
        <f>VLOOKUP($D184,EW_19_Kreise!$A$6:$CQ$406,Calc_Targetkreise!CG$5,FALSE)/1000</f>
        <v>158.871</v>
      </c>
      <c r="CH184" s="59">
        <f>VLOOKUP($D184,BW_17_Kreise!$B$7:$CC$410,Calc_Targetkreise!CH$5,FALSE)/1000</f>
        <v>158.824</v>
      </c>
      <c r="CI184" s="59">
        <f>VLOOKUP($D184,EW_Erg_09_14_Kreise!$A$10:$BK$412,Calc_Targetkreise!CI$5,FALSE)/1000</f>
        <v>157.364</v>
      </c>
      <c r="CJ184" s="59">
        <f>VLOOKUP($D184,EW_Erg_09_14_Kreise!$A$10:$BK$412,Calc_Targetkreise!CJ$5,FALSE)/1000</f>
        <v>154.859</v>
      </c>
      <c r="CK184" s="59">
        <f>VLOOKUP($D184,EW_Erg_09_14_Kreise!$A$10:$BK$412,Calc_Targetkreise!CK$5,FALSE)/1000</f>
        <v>90.903</v>
      </c>
      <c r="CL184" s="45">
        <v>2708.0</v>
      </c>
      <c r="CM184" s="59">
        <f>VLOOKUP($D184,Struktur_daten_BW_2017!$B$7:$AH$452,Calc_Targetkreise!CM$5,FALSE)</f>
        <v>343.9</v>
      </c>
      <c r="CN184" s="66">
        <v>12.0</v>
      </c>
      <c r="CO184" s="67">
        <f t="shared" si="16"/>
        <v>0.0348938645</v>
      </c>
      <c r="CP184" s="62">
        <f>IF(CO184&lt;Master_sheet_Kriterien!$J$58,1,IF(CO184&lt;Master_sheet_Kriterien!$K$58,2,IF(CO184&lt;Master_sheet_Kriterien!$L$58,3,IF(CO184&lt;Master_sheet_Kriterien!$M$58,4,5))))</f>
        <v>1</v>
      </c>
      <c r="CQ184" s="66">
        <v>11.0</v>
      </c>
      <c r="CR184" s="67">
        <f t="shared" si="17"/>
        <v>0.03198604245</v>
      </c>
      <c r="CS184" s="62">
        <f>IF(CR184&lt;Master_sheet_Kriterien!$J$59,1,IF(CR184&lt;Master_sheet_Kriterien!$K$59,2,IF(CR184&lt;Master_sheet_Kriterien!$L$59,3,IF(CR184&lt;Master_sheet_Kriterien!$M$59,4,5))))</f>
        <v>1</v>
      </c>
      <c r="CT184" s="66">
        <v>1.0</v>
      </c>
      <c r="CU184" s="44"/>
      <c r="CV184" s="66">
        <v>1.0</v>
      </c>
      <c r="CW184" s="68"/>
      <c r="CY184" s="31">
        <f t="shared" si="18"/>
        <v>7339</v>
      </c>
      <c r="DB184" s="76" t="str">
        <f t="shared" si="19"/>
        <v>Mainz-Bingen</v>
      </c>
      <c r="DC184" s="58">
        <f t="shared" si="20"/>
        <v>56</v>
      </c>
      <c r="DD184" s="77">
        <f t="shared" si="21"/>
        <v>194</v>
      </c>
      <c r="DE184" s="72">
        <f t="shared" si="22"/>
        <v>0.006981023162</v>
      </c>
      <c r="DG184" s="76" t="str">
        <f t="shared" si="23"/>
        <v>Mainz-Bingen</v>
      </c>
      <c r="DH184" s="58" t="str">
        <f t="shared" si="24"/>
        <v>#REF!</v>
      </c>
      <c r="DI184" s="75">
        <f t="shared" si="25"/>
        <v>188.3489386</v>
      </c>
      <c r="DJ184" s="78">
        <f t="shared" si="26"/>
        <v>0.006981023162</v>
      </c>
      <c r="DK184" s="75"/>
      <c r="DL184" s="75"/>
      <c r="DM184" s="75"/>
      <c r="DN184" s="75"/>
      <c r="DO184" s="75"/>
      <c r="DP184" s="44"/>
    </row>
    <row r="185" ht="16.5" customHeight="1">
      <c r="A185" s="58">
        <f t="shared" si="5"/>
        <v>353</v>
      </c>
      <c r="B185" s="58">
        <f t="shared" si="6"/>
        <v>126</v>
      </c>
      <c r="C185" s="58" t="s">
        <v>308</v>
      </c>
      <c r="D185" s="58">
        <v>7340.0</v>
      </c>
      <c r="E185" s="58" t="s">
        <v>344</v>
      </c>
      <c r="F185" s="59">
        <f>VLOOKUP($D185,EW_19_Kreise!$A$6:$CQ$406,Calc_Targetkreise!F$5,FALSE)/1000</f>
        <v>54.479</v>
      </c>
      <c r="G185" s="59">
        <f>VLOOKUP($D185,BW_17_Kreise!$B$7:$CC$410,Calc_Targetkreise!G$5,FALSE)/1000</f>
        <v>62.728</v>
      </c>
      <c r="H185" s="59">
        <f>VLOOKUP($D185,EW_Erg_09_14_Kreise!$A$10:$BK$412,Calc_Targetkreise!H$5,FALSE)/1000</f>
        <v>51.438</v>
      </c>
      <c r="I185" s="60">
        <f t="shared" ref="I185:K185" si="758">F185/CG185</f>
        <v>0.6921659806</v>
      </c>
      <c r="J185" s="60">
        <f t="shared" si="758"/>
        <v>0.7912010292</v>
      </c>
      <c r="K185" s="60">
        <f t="shared" si="758"/>
        <v>0.6415155521</v>
      </c>
      <c r="L185" s="61">
        <f t="shared" ref="L185:M185" si="759">1-(T185+X185)</f>
        <v>0.4422254447</v>
      </c>
      <c r="M185" s="61">
        <f t="shared" si="759"/>
        <v>0.3735014666</v>
      </c>
      <c r="N185" s="62">
        <f>IF(L185&lt;Master_sheet_Kriterien!$J$46,1,IF(L185&lt;Master_sheet_Kriterien!$K$46,2,IF(L185&lt;Master_sheet_Kriterien!$L$46,3,IF(L185&lt;Master_sheet_Kriterien!$M$46,4,5))))</f>
        <v>3</v>
      </c>
      <c r="O185" s="62">
        <f>IF(M185&lt;Master_sheet_Kriterien!$J$46,1,IF(M185&lt;Master_sheet_Kriterien!$K$46,2,IF(M185&lt;Master_sheet_Kriterien!$L$46,3,IF(M185&lt;Master_sheet_Kriterien!$M$46,4,5))))</f>
        <v>1</v>
      </c>
      <c r="P185" s="61">
        <f t="shared" ref="P185:Q185" si="760">1-(T185+AM185)</f>
        <v>0.523541181</v>
      </c>
      <c r="Q185" s="61">
        <f t="shared" si="760"/>
        <v>0.4846958296</v>
      </c>
      <c r="R185" s="62">
        <f>IF(P185&lt;Master_sheet_Kriterien!$J$46,1,IF(P185&lt;Master_sheet_Kriterien!$K$46,2,IF(P185&lt;Master_sheet_Kriterien!$L$46,3,IF(P185&lt;Master_sheet_Kriterien!$M$46,4,5))))</f>
        <v>5</v>
      </c>
      <c r="S185" s="62">
        <f>IF(Q185&lt;Master_sheet_Kriterien!$J$46,1,IF(Q185&lt;Master_sheet_Kriterien!$K$46,2,IF(Q185&lt;Master_sheet_Kriterien!$L$46,3,IF(Q185&lt;Master_sheet_Kriterien!$M$46,4,5))))</f>
        <v>4</v>
      </c>
      <c r="T185" s="61">
        <f>VLOOKUP($D185,EW_19_Kreise!$A$6:$CQ$406,Calc_Targetkreise!T$5,FALSE)/1000/F185</f>
        <v>0.3519154169</v>
      </c>
      <c r="U185" s="63">
        <f>VLOOKUP($D185,BW_17_Kreise!$B$7:$CC$410,Calc_Targetkreise!U$5,FALSE)/1000/$G185</f>
        <v>0.3865100115</v>
      </c>
      <c r="V185" s="61">
        <f>VLOOKUP(Calc_Targetkreise!$D185,EW_Erg_09_14_Kreise!$A$7:$BK$412,Calc_Targetkreise!V$5,FALSE)/1000/$H185</f>
        <v>0.4087250671</v>
      </c>
      <c r="W185" s="61">
        <f>VLOOKUP(Calc_Targetkreise!$D185,EW_Erg_09_14_Kreise!$A$7:$BK$412,Calc_Targetkreise!W$5,FALSE)/1000/CK185</f>
        <v>0.4130537137</v>
      </c>
      <c r="X185" s="61">
        <f>VLOOKUP($D185,EW_19_Kreise!$A$6:$CQ$406,Calc_Targetkreise!X$5,FALSE)/1000/F185</f>
        <v>0.2058591384</v>
      </c>
      <c r="Y185" s="63">
        <f>VLOOKUP($D185,BW_17_Kreise!$B$7:$CC$410,Calc_Targetkreise!Y$5,FALSE)/1000/$G185</f>
        <v>0.2399885219</v>
      </c>
      <c r="Z185" s="61">
        <f>VLOOKUP(Calc_Targetkreise!$D185,EW_Erg_09_14_Kreise!$A$7:$BK$412,Calc_Targetkreise!Z$5,FALSE)/1000/$H185</f>
        <v>0.2976009954</v>
      </c>
      <c r="AA185" s="61">
        <f>VLOOKUP(Calc_Targetkreise!$D185,EW_Erg_09_14_Kreise!$A$7:$BK$412,Calc_Targetkreise!AA$5,FALSE)/1000/$H185</f>
        <v>0.2464131576</v>
      </c>
      <c r="AB185" s="61">
        <f>VLOOKUP($D185,EW_19_Kreise!$A$6:$CQ$406,Calc_Targetkreise!AB$5,FALSE)/1000/F185</f>
        <v>0.09884542668</v>
      </c>
      <c r="AC185" s="63">
        <f>VLOOKUP($D185,BW_17_Kreise!$B$7:$CC$410,Calc_Targetkreise!AC$5,FALSE)/1000/$G185</f>
        <v>0.0429313863</v>
      </c>
      <c r="AD185" s="61">
        <f>VLOOKUP(Calc_Targetkreise!$D185,EW_Erg_09_14_Kreise!$A$7:$BK$412,Calc_Targetkreise!AD$5,FALSE)/1000/$H185</f>
        <v>0.04634705859</v>
      </c>
      <c r="AE185" s="62">
        <f>IF(AC185&lt;Master_sheet_Kriterien!$J$54,1,IF(AC185&lt;Master_sheet_Kriterien!$K$54,2,IF(AC185&lt;Master_sheet_Kriterien!$L$54,3,IF(AC185&lt;Master_sheet_Kriterien!$M$54,4,5))))</f>
        <v>1</v>
      </c>
      <c r="AF185" s="61">
        <f>VLOOKUP(Calc_Targetkreise!$D185,EW_Erg_09_14_Kreise!$A$7:$BK$412,Calc_Targetkreise!AF$5,FALSE)/1000/$H185</f>
        <v>0.05665072514</v>
      </c>
      <c r="AG185" s="63">
        <f>VLOOKUP($D185,BW_17_Kreise!$B$7:$CC$410,Calc_Targetkreise!AG$5,FALSE)/1000/$G185</f>
        <v>0.09184096416</v>
      </c>
      <c r="AH185" s="61">
        <f>VLOOKUP(Calc_Targetkreise!$D185,EW_Erg_09_14_Kreise!$A$7:$BK$412,Calc_Targetkreise!AH$5,FALSE)/1000/$H185</f>
        <v>0.03530463859</v>
      </c>
      <c r="AI185" s="61">
        <f>VLOOKUP(Calc_Targetkreise!$D185,EW_Erg_09_14_Kreise!$A$7:$BK$412,Calc_Targetkreise!AI$5,FALSE)/1000/$H185</f>
        <v>0.1030366655</v>
      </c>
      <c r="AJ185" s="63">
        <f>VLOOKUP($D185,BW_17_Kreise!$B$7:$CC$410,Calc_Targetkreise!AJ$5,FALSE)/1000/$G185</f>
        <v>0.06253985461</v>
      </c>
      <c r="AK185" s="61">
        <f>VLOOKUP(Calc_Targetkreise!$D185,EW_Erg_09_14_Kreise!$A$7:$BK$412,Calc_Targetkreise!AK$5,FALSE)/1000/$H185</f>
        <v>0.03423539018</v>
      </c>
      <c r="AL185" s="61">
        <f>VLOOKUP(Calc_Targetkreise!$D185,EW_Erg_09_14_Kreise!$A$7:$BK$412,Calc_Targetkreise!AL$5,FALSE)/1000/$H185</f>
        <v>0.04138963412</v>
      </c>
      <c r="AM185" s="61">
        <f>VLOOKUP($D185,EW_19_Kreise!$A$6:$CQ$406,Calc_Targetkreise!AM$5,FALSE)/1000/F185</f>
        <v>0.124543402</v>
      </c>
      <c r="AN185" s="63">
        <f>VLOOKUP($D185,BW_17_Kreise!$B$7:$CC$410,Calc_Targetkreise!AN$5,FALSE)/1000/$G185</f>
        <v>0.1287941589</v>
      </c>
      <c r="AO185" s="61">
        <f>VLOOKUP(Calc_Targetkreise!$D185,EW_Erg_09_14_Kreise!$A$7:$BK$412,Calc_Targetkreise!AO$5,FALSE)/1000/$H185</f>
        <v>0.05913915782</v>
      </c>
      <c r="AP185" s="61">
        <f>VLOOKUP(Calc_Targetkreise!$D185,EW_Erg_09_14_Kreise!$A$7:$BK$412,Calc_Targetkreise!AP$5,FALSE)/1000/$H185</f>
        <v>0.0002332905634</v>
      </c>
      <c r="AQ185" s="61">
        <f t="shared" ref="AQ185:AR185" si="761">1-U185-Y185-AC185-AG185-AJ185-AN185</f>
        <v>0.04739510267</v>
      </c>
      <c r="AR185" s="61">
        <f t="shared" si="761"/>
        <v>0.1186476924</v>
      </c>
      <c r="AS185" s="61">
        <f t="shared" si="11"/>
        <v>0.1392228134</v>
      </c>
      <c r="AT185" s="63">
        <f>VLOOKUP($D185,BW_17_Kreise!$B$7:$CC$410,Calc_Targetkreise!AT$5,FALSE)/1000/$G185</f>
        <v>0.004368065298</v>
      </c>
      <c r="AU185" s="61">
        <f>VLOOKUP(Calc_Targetkreise!$D185,EW_Erg_09_14_Kreise!$A$7:$BK$412,Calc_Targetkreise!AU$5,FALSE)/1000/$H185</f>
        <v>0.01197558225</v>
      </c>
      <c r="AV185" s="62">
        <f>IF(AU185&lt;Master_sheet_Kriterien!$J$44,1,IF(AU185&lt;Master_sheet_Kriterien!$K$44,2,IF(AU185&lt;Master_sheet_Kriterien!$L$44,3,IF(AU185&lt;Master_sheet_Kriterien!$M$44,4,5))))</f>
        <v>3</v>
      </c>
      <c r="AW185" s="61">
        <f>VLOOKUP(Calc_Targetkreise!$D185,EW_Erg_09_14_Kreise!$A$7:$BK$412,Calc_Targetkreise!AW$5,FALSE)/1000/$H185</f>
        <v>0.007329211867</v>
      </c>
      <c r="AX185" s="61">
        <f>VLOOKUP($D185,EW_19_Kreise!$A$6:$CQ$406,Calc_Targetkreise!AX$5,FALSE)/1000/F185</f>
        <v>0.002973622864</v>
      </c>
      <c r="AY185" s="62">
        <f>IF(AX185&lt;Master_sheet_Kriterien!$J$56,1,IF(AX185&lt;Master_sheet_Kriterien!$K$56,2,IF(AX185&lt;Master_sheet_Kriterien!$L$56,3,IF(AX185&lt;Master_sheet_Kriterien!$M$56,4,5))))</f>
        <v>1</v>
      </c>
      <c r="AZ185" s="64">
        <f>VLOOKUP($D185,EW_19_Kreise!$A$6:$CQ$406,Calc_Targetkreise!AZ$5,FALSE)</f>
        <v>162</v>
      </c>
      <c r="BA185" s="62">
        <f>IF(AZ185&lt;Master_sheet_Kriterien!$J$57,1,IF(AZ185&lt;Master_sheet_Kriterien!$K$57,2,IF(AZ185&lt;Master_sheet_Kriterien!$L$57,3,IF(AZ185&lt;Master_sheet_Kriterien!$M$56,4,5))))</f>
        <v>1</v>
      </c>
      <c r="BB185" s="59">
        <f>VLOOKUP($D185,Struktur_daten_BW_2017!$B$7:$AH$452,Calc_Targetkreise!BB$5,FALSE)</f>
        <v>161.2</v>
      </c>
      <c r="BC185" s="62">
        <f>IF(BB185&lt;Master_sheet_Kriterien!$J$8,1,IF(BB185&lt;Master_sheet_Kriterien!$K$8,2,IF(BB185&lt;Master_sheet_Kriterien!$L$8,3,IF(BB185&lt;Master_sheet_Kriterien!$M$8,4,5))))</f>
        <v>2</v>
      </c>
      <c r="BD185" s="65">
        <f t="shared" si="12"/>
        <v>16.785</v>
      </c>
      <c r="BE185" s="62">
        <f>IF(BD185&lt;Master_sheet_Kriterien!$J$10,1,IF(BD185&lt;Master_sheet_Kriterien!$K$10,2,IF(BD185&lt;Master_sheet_Kriterien!$L$10,3,IF(BD185&lt;Master_sheet_Kriterien!$M$10,4,5))))</f>
        <v>1</v>
      </c>
      <c r="BF185" s="65">
        <f>VLOOKUP($D185,Struktur_daten_BW_2017!$B$7:$AH$452,Calc_Targetkreise!BF$5,FALSE)</f>
        <v>7.5</v>
      </c>
      <c r="BG185" s="62">
        <f>IF(BF185&lt;Master_sheet_Kriterien!$J$12,1,IF(BF185&lt;Master_sheet_Kriterien!$K$12,2,IF(BF185&lt;Master_sheet_Kriterien!$L$12,3,IF(BF185&lt;Master_sheet_Kriterien!$M$12,4,5))))</f>
        <v>2</v>
      </c>
      <c r="BH185" s="65">
        <f>VLOOKUP($D185,Struktur_daten_BW_2017!$B$7:$AH$452,Calc_Targetkreise!BH$5,FALSE)</f>
        <v>11</v>
      </c>
      <c r="BI185" s="62">
        <f>IF(BH185&lt;Master_sheet_Kriterien!$J$14,1,IF(BH185&lt;Master_sheet_Kriterien!$K$14,2,IF(BH185&lt;Master_sheet_Kriterien!$L$14,3,IF(BH185&lt;Master_sheet_Kriterien!$M$14,4,5))))</f>
        <v>2</v>
      </c>
      <c r="BJ185" s="65">
        <f>VLOOKUP($D185,Struktur_daten_BW_2017!$B$7:$AH$452,Calc_Targetkreise!BJ$5,FALSE)</f>
        <v>35.7</v>
      </c>
      <c r="BK185" s="62">
        <f>IF(BJ185&lt;Master_sheet_Kriterien!$J$16,1,IF(BJ185&lt;Master_sheet_Kriterien!$K$16,2,IF(BJ185&lt;Master_sheet_Kriterien!$L$16,3,IF(BJ185&lt;Master_sheet_Kriterien!$M$16,4,5))))</f>
        <v>3</v>
      </c>
      <c r="BL185" s="65">
        <f>VLOOKUP($D185,Struktur_daten_BW_2017!$B$7:$AH$452,Calc_Targetkreise!BL$5,FALSE)</f>
        <v>17.9</v>
      </c>
      <c r="BM185" s="62">
        <f>IF(BL185&lt;Master_sheet_Kriterien!$J$18,1,IF(BL185&lt;Master_sheet_Kriterien!$K$18,2,IF(BL185&lt;Master_sheet_Kriterien!$L$18,3,IF(BL185&lt;Master_sheet_Kriterien!$M$18,4,5))))</f>
        <v>5</v>
      </c>
      <c r="BN185" s="65">
        <f>VLOOKUP($D185,Struktur_daten_BW_2017!$B$7:$AH$452,Calc_Targetkreise!BN$5,FALSE)</f>
        <v>12.8</v>
      </c>
      <c r="BO185" s="62">
        <f>IF(BN185&lt;Master_sheet_Kriterien!$J$20,1,IF(BN185&lt;Master_sheet_Kriterien!$K$20,2,IF(BN185&lt;Master_sheet_Kriterien!$L$20,3,IF(BN185&lt;Master_sheet_Kriterien!$M$20,4,5))))</f>
        <v>5</v>
      </c>
      <c r="BP185" s="59">
        <f>VLOOKUP($D185,Struktur_daten_BW_2017!$B$7:$AH$452,Calc_Targetkreise!BP$5,FALSE)</f>
        <v>20785</v>
      </c>
      <c r="BQ185" s="62">
        <f>IF(BP185&lt;Master_sheet_Kriterien!$J$38,1,IF(BP185&lt;Master_sheet_Kriterien!$K$38,2,IF(BP185&lt;Master_sheet_Kriterien!$L$38,3,IF(BP185&lt;Master_sheet_Kriterien!$M$38,4,5))))</f>
        <v>3</v>
      </c>
      <c r="BR185" s="65">
        <f>VLOOKUP($D185,Struktur_daten_BW_2017!$B$7:$AH$452,Calc_Targetkreise!BR$5,FALSE)</f>
        <v>32.2</v>
      </c>
      <c r="BS185" s="62">
        <f>IF(BR185&lt;Master_sheet_Kriterien!$J$24,1,IF(BR185&lt;Master_sheet_Kriterien!$K$24,2,IF(BR185&lt;Master_sheet_Kriterien!$L$24,3,IF(BR185&lt;Master_sheet_Kriterien!$M$24,4,5))))</f>
        <v>3</v>
      </c>
      <c r="BT185" s="65">
        <f>VLOOKUP($D185,Struktur_daten_BW_2017!$B$7:$AH$452,Calc_Targetkreise!BT$5,FALSE)</f>
        <v>11.8</v>
      </c>
      <c r="BU185" s="62">
        <f>IF(BT185&lt;Master_sheet_Kriterien!$J$26,1,IF(BT185&lt;Master_sheet_Kriterien!$K$26,2,IF(BT185&lt;Master_sheet_Kriterien!$L$26,3,IF(BT185&lt;Master_sheet_Kriterien!$M$26,4,5))))</f>
        <v>2</v>
      </c>
      <c r="BV185" s="65">
        <f t="shared" si="13"/>
        <v>2.64084</v>
      </c>
      <c r="BW185" s="62">
        <f>IF(BV185&lt;Master_sheet_Kriterien!$J$28,1,IF(BV185&lt;Master_sheet_Kriterien!$K$28,2,IF(BV185&lt;Master_sheet_Kriterien!$L$28,3,IF(BV185&lt;Master_sheet_Kriterien!$M$28,4,5))))</f>
        <v>1</v>
      </c>
      <c r="BX185" s="65">
        <f>VLOOKUP($D185,Struktur_daten_BW_2017!$B$7:$AH$452,Calc_Targetkreise!BX$5,FALSE)</f>
        <v>23.72881356</v>
      </c>
      <c r="BY185" s="62">
        <f>IF(BX185&lt;Master_sheet_Kriterien!$J$30,1,IF(BX185&lt;Master_sheet_Kriterien!$K$30,2,IF(BX185&lt;Master_sheet_Kriterien!$L$30,3,IF(BX185&lt;Master_sheet_Kriterien!$M$30,4,5))))</f>
        <v>3</v>
      </c>
      <c r="BZ185" s="65"/>
      <c r="CA185" s="62">
        <f>IF(BZ185&lt;Master_sheet_Kriterien!$J$32,1,IF(BZ185&lt;Master_sheet_Kriterien!$K$32,2,IF(BZ185&lt;Master_sheet_Kriterien!$L$32,3,IF(BZ185&lt;Master_sheet_Kriterien!$M$32,4,5))))</f>
        <v>1</v>
      </c>
      <c r="CB185" s="65"/>
      <c r="CC185" s="62">
        <f>IF(CB185&lt;Master_sheet_Kriterien!$J$34,1,IF(CB185&lt;Master_sheet_Kriterien!$K$34,2,IF(CB185&lt;Master_sheet_Kriterien!$L$34,3,IF(CB185&lt;Master_sheet_Kriterien!$M$34,4,5))))</f>
        <v>1</v>
      </c>
      <c r="CD185" s="65">
        <f>100-VLOOKUP($D185,Struktur_daten_BW_2017!$B$7:$AH$452,Calc_Targetkreise!CD$5,FALSE)</f>
        <v>40.2</v>
      </c>
      <c r="CE185" s="62">
        <f>IF(CD185&lt;Master_sheet_Kriterien!$J$40,1,IF(CD185&lt;Master_sheet_Kriterien!$K$40,2,IF(CD185&lt;Master_sheet_Kriterien!$L$40,3,IF(CD185&lt;Master_sheet_Kriterien!$M$40,4,5))))</f>
        <v>1</v>
      </c>
      <c r="CF185" s="61"/>
      <c r="CG185" s="59">
        <f>VLOOKUP($D185,EW_19_Kreise!$A$6:$CQ$406,Calc_Targetkreise!CG$5,FALSE)/1000</f>
        <v>78.708</v>
      </c>
      <c r="CH185" s="59">
        <f>VLOOKUP($D185,BW_17_Kreise!$B$7:$CC$410,Calc_Targetkreise!CH$5,FALSE)/1000</f>
        <v>79.282</v>
      </c>
      <c r="CI185" s="59">
        <f>VLOOKUP($D185,EW_Erg_09_14_Kreise!$A$10:$BK$412,Calc_Targetkreise!CI$5,FALSE)/1000</f>
        <v>80.182</v>
      </c>
      <c r="CJ185" s="59">
        <f>VLOOKUP($D185,EW_Erg_09_14_Kreise!$A$10:$BK$412,Calc_Targetkreise!CJ$5,FALSE)/1000</f>
        <v>81.649</v>
      </c>
      <c r="CK185" s="59">
        <f>VLOOKUP($D185,EW_Erg_09_14_Kreise!$A$10:$BK$412,Calc_Targetkreise!CK$5,FALSE)/1000</f>
        <v>50.974</v>
      </c>
      <c r="CL185" s="45"/>
      <c r="CM185" s="59">
        <f>VLOOKUP($D185,Struktur_daten_BW_2017!$B$7:$AH$452,Calc_Targetkreise!CM$5,FALSE)</f>
        <v>223.8</v>
      </c>
      <c r="CN185" s="66">
        <v>3.0</v>
      </c>
      <c r="CO185" s="67">
        <f t="shared" si="16"/>
        <v>0.01340482574</v>
      </c>
      <c r="CP185" s="62">
        <f>IF(CO185&lt;Master_sheet_Kriterien!$J$58,1,IF(CO185&lt;Master_sheet_Kriterien!$K$58,2,IF(CO185&lt;Master_sheet_Kriterien!$L$58,3,IF(CO185&lt;Master_sheet_Kriterien!$M$58,4,5))))</f>
        <v>1</v>
      </c>
      <c r="CQ185" s="66">
        <v>3.0</v>
      </c>
      <c r="CR185" s="67">
        <f t="shared" si="17"/>
        <v>0.01340482574</v>
      </c>
      <c r="CS185" s="62">
        <f>IF(CR185&lt;Master_sheet_Kriterien!$J$59,1,IF(CR185&lt;Master_sheet_Kriterien!$K$59,2,IF(CR185&lt;Master_sheet_Kriterien!$L$59,3,IF(CR185&lt;Master_sheet_Kriterien!$M$59,4,5))))</f>
        <v>1</v>
      </c>
      <c r="CT185" s="66">
        <v>0.0</v>
      </c>
      <c r="CU185" s="44"/>
      <c r="CV185" s="66">
        <v>1.0</v>
      </c>
      <c r="CW185" s="68"/>
      <c r="CY185" s="31">
        <f t="shared" si="18"/>
        <v>7340</v>
      </c>
      <c r="DB185" s="76" t="str">
        <f t="shared" si="19"/>
        <v>Südwestpfalz</v>
      </c>
      <c r="DC185" s="58">
        <f t="shared" si="20"/>
        <v>353</v>
      </c>
      <c r="DD185" s="77">
        <f t="shared" si="21"/>
        <v>126</v>
      </c>
      <c r="DE185" s="72">
        <f t="shared" si="22"/>
        <v>0.002973622864</v>
      </c>
      <c r="DG185" s="76" t="str">
        <f t="shared" si="23"/>
        <v>Südwestpfalz</v>
      </c>
      <c r="DH185" s="58" t="str">
        <f t="shared" si="24"/>
        <v>#REF!</v>
      </c>
      <c r="DI185" s="75">
        <f t="shared" si="25"/>
        <v>120.1340483</v>
      </c>
      <c r="DJ185" s="78">
        <f t="shared" si="26"/>
        <v>0.002973622864</v>
      </c>
      <c r="DK185" s="75"/>
      <c r="DL185" s="75"/>
      <c r="DM185" s="75"/>
      <c r="DN185" s="75"/>
      <c r="DO185" s="75"/>
      <c r="DP185" s="44"/>
    </row>
    <row r="186" ht="16.5" customHeight="1">
      <c r="A186" s="58">
        <f t="shared" si="5"/>
        <v>7</v>
      </c>
      <c r="B186" s="58">
        <f t="shared" si="6"/>
        <v>250</v>
      </c>
      <c r="C186" s="58" t="s">
        <v>345</v>
      </c>
      <c r="D186" s="58">
        <v>8111.0</v>
      </c>
      <c r="E186" s="58" t="s">
        <v>346</v>
      </c>
      <c r="F186" s="59">
        <f>VLOOKUP($D186,EW_19_Kreise!$A$6:$CQ$406,Calc_Targetkreise!F$5,FALSE)/1000</f>
        <v>253.298</v>
      </c>
      <c r="G186" s="59">
        <f>VLOOKUP($D186,BW_17_Kreise!$B$7:$CC$410,Calc_Targetkreise!G$5,FALSE)/1000</f>
        <v>298.012</v>
      </c>
      <c r="H186" s="59">
        <f>VLOOKUP($D186,EW_Erg_09_14_Kreise!$A$10:$BK$412,Calc_Targetkreise!H$5,FALSE)/1000</f>
        <v>199.655</v>
      </c>
      <c r="I186" s="60">
        <f t="shared" ref="I186:K186" si="762">F186/CG186</f>
        <v>0.6648503222</v>
      </c>
      <c r="J186" s="60">
        <f t="shared" si="762"/>
        <v>0.7907575311</v>
      </c>
      <c r="K186" s="60">
        <f t="shared" si="762"/>
        <v>0.5269860794</v>
      </c>
      <c r="L186" s="61">
        <f t="shared" ref="L186:M186" si="763">1-(T186+X186)</f>
        <v>0.6264676389</v>
      </c>
      <c r="M186" s="61">
        <f t="shared" si="763"/>
        <v>0.5531723555</v>
      </c>
      <c r="N186" s="62">
        <f>IF(L186&lt;Master_sheet_Kriterien!$J$46,1,IF(L186&lt;Master_sheet_Kriterien!$K$46,2,IF(L186&lt;Master_sheet_Kriterien!$L$46,3,IF(L186&lt;Master_sheet_Kriterien!$M$46,4,5))))</f>
        <v>5</v>
      </c>
      <c r="O186" s="62">
        <f>IF(M186&lt;Master_sheet_Kriterien!$J$46,1,IF(M186&lt;Master_sheet_Kriterien!$K$46,2,IF(M186&lt;Master_sheet_Kriterien!$L$46,3,IF(M186&lt;Master_sheet_Kriterien!$M$46,4,5))))</f>
        <v>5</v>
      </c>
      <c r="P186" s="61">
        <f t="shared" ref="P186:Q186" si="764">1-(T186+AM186)</f>
        <v>0.6871392589</v>
      </c>
      <c r="Q186" s="61">
        <f t="shared" si="764"/>
        <v>0.6218071755</v>
      </c>
      <c r="R186" s="62">
        <f>IF(P186&lt;Master_sheet_Kriterien!$J$46,1,IF(P186&lt;Master_sheet_Kriterien!$K$46,2,IF(P186&lt;Master_sheet_Kriterien!$L$46,3,IF(P186&lt;Master_sheet_Kriterien!$M$46,4,5))))</f>
        <v>5</v>
      </c>
      <c r="S186" s="62">
        <f>IF(Q186&lt;Master_sheet_Kriterien!$J$46,1,IF(Q186&lt;Master_sheet_Kriterien!$K$46,2,IF(Q186&lt;Master_sheet_Kriterien!$L$46,3,IF(Q186&lt;Master_sheet_Kriterien!$M$46,4,5))))</f>
        <v>5</v>
      </c>
      <c r="T186" s="61">
        <f>VLOOKUP($D186,EW_19_Kreise!$A$6:$CQ$406,Calc_Targetkreise!T$5,FALSE)/1000/F186</f>
        <v>0.2383398211</v>
      </c>
      <c r="U186" s="63">
        <f>VLOOKUP($D186,BW_17_Kreise!$B$7:$CC$410,Calc_Targetkreise!U$5,FALSE)/1000/$G186</f>
        <v>0.2897601439</v>
      </c>
      <c r="V186" s="61">
        <f>VLOOKUP(Calc_Targetkreise!$D186,EW_Erg_09_14_Kreise!$A$7:$BK$412,Calc_Targetkreise!V$5,FALSE)/1000/$H186</f>
        <v>0.3092133931</v>
      </c>
      <c r="W186" s="61">
        <f>VLOOKUP(Calc_Targetkreise!$D186,EW_Erg_09_14_Kreise!$A$7:$BK$412,Calc_Targetkreise!W$5,FALSE)/1000/CK186</f>
        <v>0.2911602647</v>
      </c>
      <c r="X186" s="61">
        <f>VLOOKUP($D186,EW_19_Kreise!$A$6:$CQ$406,Calc_Targetkreise!X$5,FALSE)/1000/F186</f>
        <v>0.13519254</v>
      </c>
      <c r="Y186" s="63">
        <f>VLOOKUP($D186,BW_17_Kreise!$B$7:$CC$410,Calc_Targetkreise!Y$5,FALSE)/1000/$G186</f>
        <v>0.1570675006</v>
      </c>
      <c r="Z186" s="61">
        <f>VLOOKUP(Calc_Targetkreise!$D186,EW_Erg_09_14_Kreise!$A$7:$BK$412,Calc_Targetkreise!Z$5,FALSE)/1000/$H186</f>
        <v>0.2329618592</v>
      </c>
      <c r="AA186" s="61">
        <f>VLOOKUP(Calc_Targetkreise!$D186,EW_Erg_09_14_Kreise!$A$7:$BK$412,Calc_Targetkreise!AA$5,FALSE)/1000/$H186</f>
        <v>0.1710350354</v>
      </c>
      <c r="AB186" s="61">
        <f>VLOOKUP($D186,EW_19_Kreise!$A$6:$CQ$406,Calc_Targetkreise!AB$5,FALSE)/1000/F186</f>
        <v>0.2839343382</v>
      </c>
      <c r="AC186" s="63">
        <f>VLOOKUP($D186,BW_17_Kreise!$B$7:$CC$410,Calc_Targetkreise!AC$5,FALSE)/1000/$G186</f>
        <v>0.1756774895</v>
      </c>
      <c r="AD186" s="61">
        <f>VLOOKUP(Calc_Targetkreise!$D186,EW_Erg_09_14_Kreise!$A$7:$BK$412,Calc_Targetkreise!AD$5,FALSE)/1000/$H186</f>
        <v>0.195632466</v>
      </c>
      <c r="AE186" s="62">
        <f>IF(AC186&lt;Master_sheet_Kriterien!$J$54,1,IF(AC186&lt;Master_sheet_Kriterien!$K$54,2,IF(AC186&lt;Master_sheet_Kriterien!$L$54,3,IF(AC186&lt;Master_sheet_Kriterien!$M$54,4,5))))</f>
        <v>5</v>
      </c>
      <c r="AF186" s="61">
        <f>VLOOKUP(Calc_Targetkreise!$D186,EW_Erg_09_14_Kreise!$A$7:$BK$412,Calc_Targetkreise!AF$5,FALSE)/1000/$H186</f>
        <v>0.2274223035</v>
      </c>
      <c r="AG186" s="63">
        <f>VLOOKUP($D186,BW_17_Kreise!$B$7:$CC$410,Calc_Targetkreise!AG$5,FALSE)/1000/$G186</f>
        <v>0.1523864811</v>
      </c>
      <c r="AH186" s="61">
        <f>VLOOKUP(Calc_Targetkreise!$D186,EW_Erg_09_14_Kreise!$A$7:$BK$412,Calc_Targetkreise!AH$5,FALSE)/1000/$H186</f>
        <v>0.05358242969</v>
      </c>
      <c r="AI186" s="61">
        <f>VLOOKUP(Calc_Targetkreise!$D186,EW_Erg_09_14_Kreise!$A$7:$BK$412,Calc_Targetkreise!AI$5,FALSE)/1000/$H186</f>
        <v>0.1377375974</v>
      </c>
      <c r="AJ186" s="63">
        <f>VLOOKUP($D186,BW_17_Kreise!$B$7:$CC$410,Calc_Targetkreise!AJ$5,FALSE)/1000/$G186</f>
        <v>0.09188556166</v>
      </c>
      <c r="AK186" s="61">
        <f>VLOOKUP(Calc_Targetkreise!$D186,EW_Erg_09_14_Kreise!$A$7:$BK$412,Calc_Targetkreise!AK$5,FALSE)/1000/$H186</f>
        <v>0.05774460945</v>
      </c>
      <c r="AL186" s="61">
        <f>VLOOKUP(Calc_Targetkreise!$D186,EW_Erg_09_14_Kreise!$A$7:$BK$412,Calc_Targetkreise!AL$5,FALSE)/1000/$H186</f>
        <v>0.04287395758</v>
      </c>
      <c r="AM186" s="61">
        <f>VLOOKUP($D186,EW_19_Kreise!$A$6:$CQ$406,Calc_Targetkreise!AM$5,FALSE)/1000/F186</f>
        <v>0.07452092002</v>
      </c>
      <c r="AN186" s="63">
        <f>VLOOKUP($D186,BW_17_Kreise!$B$7:$CC$410,Calc_Targetkreise!AN$5,FALSE)/1000/$G186</f>
        <v>0.08843268056</v>
      </c>
      <c r="AO186" s="61">
        <f>VLOOKUP(Calc_Targetkreise!$D186,EW_Erg_09_14_Kreise!$A$7:$BK$412,Calc_Targetkreise!AO$5,FALSE)/1000/$H186</f>
        <v>0.07456362225</v>
      </c>
      <c r="AP186" s="61">
        <f>VLOOKUP(Calc_Targetkreise!$D186,EW_Erg_09_14_Kreise!$A$7:$BK$412,Calc_Targetkreise!AP$5,FALSE)/1000/$H186</f>
        <v>0.0002754751947</v>
      </c>
      <c r="AQ186" s="61">
        <f t="shared" ref="AQ186:AR186" si="765">1-U186-Y186-AC186-AG186-AJ186-AN186</f>
        <v>0.04479014268</v>
      </c>
      <c r="AR186" s="61">
        <f t="shared" si="765"/>
        <v>0.0763016203</v>
      </c>
      <c r="AS186" s="61">
        <f t="shared" si="11"/>
        <v>0.1294953663</v>
      </c>
      <c r="AT186" s="63">
        <f>VLOOKUP($D186,BW_17_Kreise!$B$7:$CC$410,Calc_Targetkreise!AT$5,FALSE)/1000/$G186</f>
        <v>0.00670107244</v>
      </c>
      <c r="AU186" s="61">
        <f>VLOOKUP(Calc_Targetkreise!$D186,EW_Erg_09_14_Kreise!$A$7:$BK$412,Calc_Targetkreise!AU$5,FALSE)/1000/$H186</f>
        <v>0.01772056798</v>
      </c>
      <c r="AV186" s="62">
        <f>IF(AU186&lt;Master_sheet_Kriterien!$J$44,1,IF(AU186&lt;Master_sheet_Kriterien!$K$44,2,IF(AU186&lt;Master_sheet_Kriterien!$L$44,3,IF(AU186&lt;Master_sheet_Kriterien!$M$44,4,5))))</f>
        <v>5</v>
      </c>
      <c r="AW186" s="61">
        <f>VLOOKUP(Calc_Targetkreise!$D186,EW_Erg_09_14_Kreise!$A$7:$BK$412,Calc_Targetkreise!AW$5,FALSE)/1000/$H186</f>
        <v>0.0114848113</v>
      </c>
      <c r="AX186" s="61">
        <f>VLOOKUP($D186,EW_19_Kreise!$A$6:$CQ$406,Calc_Targetkreise!AX$5,FALSE)/1000/F186</f>
        <v>0.01150818404</v>
      </c>
      <c r="AY186" s="62">
        <f>IF(AX186&lt;Master_sheet_Kriterien!$J$56,1,IF(AX186&lt;Master_sheet_Kriterien!$K$56,2,IF(AX186&lt;Master_sheet_Kriterien!$L$56,3,IF(AX186&lt;Master_sheet_Kriterien!$M$56,4,5))))</f>
        <v>4</v>
      </c>
      <c r="AZ186" s="64">
        <f>VLOOKUP($D186,EW_19_Kreise!$A$6:$CQ$406,Calc_Targetkreise!AZ$5,FALSE)</f>
        <v>2915</v>
      </c>
      <c r="BA186" s="62">
        <f>IF(AZ186&lt;Master_sheet_Kriterien!$J$57,1,IF(AZ186&lt;Master_sheet_Kriterien!$K$57,2,IF(AZ186&lt;Master_sheet_Kriterien!$L$57,3,IF(AZ186&lt;Master_sheet_Kriterien!$M$56,4,5))))</f>
        <v>5</v>
      </c>
      <c r="BB186" s="59">
        <f>VLOOKUP($D186,Struktur_daten_BW_2017!$B$7:$AH$452,Calc_Targetkreise!BB$5,FALSE)</f>
        <v>3040.833726</v>
      </c>
      <c r="BC186" s="62">
        <f>IF(BB186&lt;Master_sheet_Kriterien!$J$8,1,IF(BB186&lt;Master_sheet_Kriterien!$K$8,2,IF(BB186&lt;Master_sheet_Kriterien!$L$8,3,IF(BB186&lt;Master_sheet_Kriterien!$M$8,4,5))))</f>
        <v>5</v>
      </c>
      <c r="BD186" s="65">
        <f t="shared" si="12"/>
        <v>54.2706</v>
      </c>
      <c r="BE186" s="62">
        <f>IF(BD186&lt;Master_sheet_Kriterien!$J$10,1,IF(BD186&lt;Master_sheet_Kriterien!$K$10,2,IF(BD186&lt;Master_sheet_Kriterien!$L$10,3,IF(BD186&lt;Master_sheet_Kriterien!$M$10,4,5))))</f>
        <v>5</v>
      </c>
      <c r="BF186" s="65">
        <f>VLOOKUP($D186,Struktur_daten_BW_2017!$B$7:$AH$452,Calc_Targetkreise!BF$5,FALSE)</f>
        <v>8.7</v>
      </c>
      <c r="BG186" s="62">
        <f>IF(BF186&lt;Master_sheet_Kriterien!$J$12,1,IF(BF186&lt;Master_sheet_Kriterien!$K$12,2,IF(BF186&lt;Master_sheet_Kriterien!$L$12,3,IF(BF186&lt;Master_sheet_Kriterien!$M$12,4,5))))</f>
        <v>5</v>
      </c>
      <c r="BH186" s="65">
        <f>VLOOKUP($D186,Struktur_daten_BW_2017!$B$7:$AH$452,Calc_Targetkreise!BH$5,FALSE)</f>
        <v>18.6</v>
      </c>
      <c r="BI186" s="62">
        <f>IF(BH186&lt;Master_sheet_Kriterien!$J$14,1,IF(BH186&lt;Master_sheet_Kriterien!$K$14,2,IF(BH186&lt;Master_sheet_Kriterien!$L$14,3,IF(BH186&lt;Master_sheet_Kriterien!$M$14,4,5))))</f>
        <v>5</v>
      </c>
      <c r="BJ186" s="65">
        <f>VLOOKUP($D186,Struktur_daten_BW_2017!$B$7:$AH$452,Calc_Targetkreise!BJ$5,FALSE)</f>
        <v>34.5</v>
      </c>
      <c r="BK186" s="62">
        <f>IF(BJ186&lt;Master_sheet_Kriterien!$J$16,1,IF(BJ186&lt;Master_sheet_Kriterien!$K$16,2,IF(BJ186&lt;Master_sheet_Kriterien!$L$16,3,IF(BJ186&lt;Master_sheet_Kriterien!$M$16,4,5))))</f>
        <v>1</v>
      </c>
      <c r="BL186" s="65">
        <f>VLOOKUP($D186,Struktur_daten_BW_2017!$B$7:$AH$452,Calc_Targetkreise!BL$5,FALSE)</f>
        <v>13.4</v>
      </c>
      <c r="BM186" s="62">
        <f>IF(BL186&lt;Master_sheet_Kriterien!$J$18,1,IF(BL186&lt;Master_sheet_Kriterien!$K$18,2,IF(BL186&lt;Master_sheet_Kriterien!$L$18,3,IF(BL186&lt;Master_sheet_Kriterien!$M$18,4,5))))</f>
        <v>1</v>
      </c>
      <c r="BN186" s="65">
        <f>VLOOKUP($D186,Struktur_daten_BW_2017!$B$7:$AH$452,Calc_Targetkreise!BN$5,FALSE)</f>
        <v>9.5</v>
      </c>
      <c r="BO186" s="62">
        <f>IF(BN186&lt;Master_sheet_Kriterien!$J$20,1,IF(BN186&lt;Master_sheet_Kriterien!$K$20,2,IF(BN186&lt;Master_sheet_Kriterien!$L$20,3,IF(BN186&lt;Master_sheet_Kriterien!$M$20,4,5))))</f>
        <v>1</v>
      </c>
      <c r="BP186" s="59">
        <f>VLOOKUP($D186,Struktur_daten_BW_2017!$B$7:$AH$452,Calc_Targetkreise!BP$5,FALSE)</f>
        <v>23759</v>
      </c>
      <c r="BQ186" s="62">
        <f>IF(BP186&lt;Master_sheet_Kriterien!$J$38,1,IF(BP186&lt;Master_sheet_Kriterien!$K$38,2,IF(BP186&lt;Master_sheet_Kriterien!$L$38,3,IF(BP186&lt;Master_sheet_Kriterien!$M$38,4,5))))</f>
        <v>5</v>
      </c>
      <c r="BR186" s="65">
        <f>VLOOKUP($D186,Struktur_daten_BW_2017!$B$7:$AH$452,Calc_Targetkreise!BR$5,FALSE)</f>
        <v>40.5</v>
      </c>
      <c r="BS186" s="62">
        <f>IF(BR186&lt;Master_sheet_Kriterien!$J$24,1,IF(BR186&lt;Master_sheet_Kriterien!$K$24,2,IF(BR186&lt;Master_sheet_Kriterien!$L$24,3,IF(BR186&lt;Master_sheet_Kriterien!$M$24,4,5))))</f>
        <v>4</v>
      </c>
      <c r="BT186" s="65">
        <f>VLOOKUP($D186,Struktur_daten_BW_2017!$B$7:$AH$452,Calc_Targetkreise!BT$5,FALSE)</f>
        <v>14.8</v>
      </c>
      <c r="BU186" s="62">
        <f>IF(BT186&lt;Master_sheet_Kriterien!$J$26,1,IF(BT186&lt;Master_sheet_Kriterien!$K$26,2,IF(BT186&lt;Master_sheet_Kriterien!$L$26,3,IF(BT186&lt;Master_sheet_Kriterien!$M$26,4,5))))</f>
        <v>4</v>
      </c>
      <c r="BV186" s="65">
        <f t="shared" si="13"/>
        <v>9.23224</v>
      </c>
      <c r="BW186" s="62">
        <f>IF(BV186&lt;Master_sheet_Kriterien!$J$28,1,IF(BV186&lt;Master_sheet_Kriterien!$K$28,2,IF(BV186&lt;Master_sheet_Kriterien!$L$28,3,IF(BV186&lt;Master_sheet_Kriterien!$M$28,4,5))))</f>
        <v>5</v>
      </c>
      <c r="BX186" s="65">
        <f>VLOOKUP($D186,Struktur_daten_BW_2017!$B$7:$AH$452,Calc_Targetkreise!BX$5,FALSE)</f>
        <v>40.54054054</v>
      </c>
      <c r="BY186" s="62">
        <f>IF(BX186&lt;Master_sheet_Kriterien!$J$30,1,IF(BX186&lt;Master_sheet_Kriterien!$K$30,2,IF(BX186&lt;Master_sheet_Kriterien!$L$30,3,IF(BX186&lt;Master_sheet_Kriterien!$M$30,4,5))))</f>
        <v>5</v>
      </c>
      <c r="BZ186" s="65">
        <f>CL186/1000</f>
        <v>85.539</v>
      </c>
      <c r="CA186" s="62">
        <f>IF(BZ186&lt;Master_sheet_Kriterien!$J$32,1,IF(BZ186&lt;Master_sheet_Kriterien!$K$32,2,IF(BZ186&lt;Master_sheet_Kriterien!$L$32,3,IF(BZ186&lt;Master_sheet_Kriterien!$M$32,4,5))))</f>
        <v>5</v>
      </c>
      <c r="CB186" s="65">
        <f>BZ186/CM186*100</f>
        <v>13.71256813</v>
      </c>
      <c r="CC186" s="62">
        <f>IF(CB186&lt;Master_sheet_Kriterien!$J$34,1,IF(CB186&lt;Master_sheet_Kriterien!$K$34,2,IF(CB186&lt;Master_sheet_Kriterien!$L$34,3,IF(CB186&lt;Master_sheet_Kriterien!$M$34,4,5))))</f>
        <v>5</v>
      </c>
      <c r="CD186" s="65">
        <f>100-VLOOKUP($D186,Struktur_daten_BW_2017!$B$7:$AH$452,Calc_Targetkreise!CD$5,FALSE)</f>
        <v>67.24778947</v>
      </c>
      <c r="CE186" s="62">
        <f>IF(CD186&lt;Master_sheet_Kriterien!$J$40,1,IF(CD186&lt;Master_sheet_Kriterien!$K$40,2,IF(CD186&lt;Master_sheet_Kriterien!$L$40,3,IF(CD186&lt;Master_sheet_Kriterien!$M$40,4,5))))</f>
        <v>5</v>
      </c>
      <c r="CF186" s="61"/>
      <c r="CG186" s="59">
        <f>VLOOKUP($D186,EW_19_Kreise!$A$6:$CQ$406,Calc_Targetkreise!CG$5,FALSE)/1000</f>
        <v>380.985</v>
      </c>
      <c r="CH186" s="59">
        <f>VLOOKUP($D186,BW_17_Kreise!$B$7:$CC$410,Calc_Targetkreise!CH$5,FALSE)/1000</f>
        <v>376.869</v>
      </c>
      <c r="CI186" s="59">
        <f>VLOOKUP($D186,EW_Erg_09_14_Kreise!$A$10:$BK$412,Calc_Targetkreise!CI$5,FALSE)/1000</f>
        <v>378.862</v>
      </c>
      <c r="CJ186" s="59">
        <f>VLOOKUP($D186,EW_Erg_09_14_Kreise!$A$10:$BK$412,Calc_Targetkreise!CJ$5,FALSE)/1000</f>
        <v>368.282</v>
      </c>
      <c r="CK186" s="59">
        <f>VLOOKUP($D186,EW_Erg_09_14_Kreise!$A$10:$BK$412,Calc_Targetkreise!CK$5,FALSE)/1000</f>
        <v>189.655</v>
      </c>
      <c r="CL186" s="45">
        <f>34242+26856+9414+4905+4589+3921+840+772</f>
        <v>85539</v>
      </c>
      <c r="CM186" s="59">
        <f>VLOOKUP($D186,Struktur_daten_BW_2017!$B$7:$AH$452,Calc_Targetkreise!CM$5,FALSE)</f>
        <v>623.8</v>
      </c>
      <c r="CN186" s="66">
        <v>63.0</v>
      </c>
      <c r="CO186" s="67">
        <f t="shared" si="16"/>
        <v>0.1009939083</v>
      </c>
      <c r="CP186" s="62">
        <f>IF(CO186&lt;Master_sheet_Kriterien!$J$58,1,IF(CO186&lt;Master_sheet_Kriterien!$K$58,2,IF(CO186&lt;Master_sheet_Kriterien!$L$58,3,IF(CO186&lt;Master_sheet_Kriterien!$M$58,4,5))))</f>
        <v>3</v>
      </c>
      <c r="CQ186" s="66">
        <v>59.0</v>
      </c>
      <c r="CR186" s="67">
        <f t="shared" si="17"/>
        <v>0.09458159667</v>
      </c>
      <c r="CS186" s="62">
        <f>IF(CR186&lt;Master_sheet_Kriterien!$J$59,1,IF(CR186&lt;Master_sheet_Kriterien!$K$59,2,IF(CR186&lt;Master_sheet_Kriterien!$L$59,3,IF(CR186&lt;Master_sheet_Kriterien!$M$59,4,5))))</f>
        <v>2</v>
      </c>
      <c r="CT186" s="66">
        <v>4.0</v>
      </c>
      <c r="CU186" s="44"/>
      <c r="CV186" s="66">
        <v>1.0</v>
      </c>
      <c r="CW186" s="68"/>
      <c r="CY186" s="31">
        <f t="shared" si="18"/>
        <v>8111</v>
      </c>
      <c r="DB186" s="76" t="str">
        <f t="shared" si="19"/>
        <v>Stuttgart, Landeshauptstadt</v>
      </c>
      <c r="DC186" s="58">
        <f t="shared" si="20"/>
        <v>7</v>
      </c>
      <c r="DD186" s="77">
        <f t="shared" si="21"/>
        <v>250</v>
      </c>
      <c r="DE186" s="72">
        <f t="shared" si="22"/>
        <v>0.01150818404</v>
      </c>
      <c r="DG186" s="76" t="str">
        <f t="shared" si="23"/>
        <v>Stuttgart, Landeshauptstadt</v>
      </c>
      <c r="DH186" s="58" t="str">
        <f t="shared" si="24"/>
        <v>#REF!</v>
      </c>
      <c r="DI186" s="75">
        <f t="shared" si="25"/>
        <v>236.0099391</v>
      </c>
      <c r="DJ186" s="78">
        <f t="shared" si="26"/>
        <v>0.01150818404</v>
      </c>
      <c r="DK186" s="75"/>
      <c r="DL186" s="75"/>
      <c r="DM186" s="75"/>
      <c r="DN186" s="75"/>
      <c r="DO186" s="75"/>
      <c r="DP186" s="44"/>
    </row>
    <row r="187" ht="16.5" customHeight="1">
      <c r="A187" s="58">
        <f t="shared" si="5"/>
        <v>64</v>
      </c>
      <c r="B187" s="58">
        <f t="shared" si="6"/>
        <v>190</v>
      </c>
      <c r="C187" s="58" t="s">
        <v>345</v>
      </c>
      <c r="D187" s="58">
        <v>8115.0</v>
      </c>
      <c r="E187" s="58" t="s">
        <v>347</v>
      </c>
      <c r="F187" s="59">
        <f>VLOOKUP($D187,EW_19_Kreise!$A$6:$CQ$406,Calc_Targetkreise!F$5,FALSE)/1000</f>
        <v>171.309</v>
      </c>
      <c r="G187" s="59">
        <f>VLOOKUP($D187,BW_17_Kreise!$B$7:$CC$410,Calc_Targetkreise!G$5,FALSE)/1000</f>
        <v>207.896</v>
      </c>
      <c r="H187" s="59">
        <f>VLOOKUP($D187,EW_Erg_09_14_Kreise!$A$10:$BK$412,Calc_Targetkreise!H$5,FALSE)/1000</f>
        <v>136.5</v>
      </c>
      <c r="I187" s="60">
        <f t="shared" ref="I187:K187" si="766">F187/CG187</f>
        <v>0.6520890114</v>
      </c>
      <c r="J187" s="60">
        <f t="shared" si="766"/>
        <v>0.7953753333</v>
      </c>
      <c r="K187" s="60">
        <f t="shared" si="766"/>
        <v>0.5282589514</v>
      </c>
      <c r="L187" s="61">
        <f t="shared" ref="L187:M187" si="767">1-(T187+X187)</f>
        <v>0.5573495847</v>
      </c>
      <c r="M187" s="61">
        <f t="shared" si="767"/>
        <v>0.4915390388</v>
      </c>
      <c r="N187" s="62">
        <f>IF(L187&lt;Master_sheet_Kriterien!$J$46,1,IF(L187&lt;Master_sheet_Kriterien!$K$46,2,IF(L187&lt;Master_sheet_Kriterien!$L$46,3,IF(L187&lt;Master_sheet_Kriterien!$M$46,4,5))))</f>
        <v>5</v>
      </c>
      <c r="O187" s="62">
        <f>IF(M187&lt;Master_sheet_Kriterien!$J$46,1,IF(M187&lt;Master_sheet_Kriterien!$K$46,2,IF(M187&lt;Master_sheet_Kriterien!$L$46,3,IF(M187&lt;Master_sheet_Kriterien!$M$46,4,5))))</f>
        <v>4</v>
      </c>
      <c r="P187" s="61">
        <f t="shared" ref="P187:Q187" si="768">1-(T187+AM187)</f>
        <v>0.5843300702</v>
      </c>
      <c r="Q187" s="61">
        <f t="shared" si="768"/>
        <v>0.5281390695</v>
      </c>
      <c r="R187" s="62">
        <f>IF(P187&lt;Master_sheet_Kriterien!$J$46,1,IF(P187&lt;Master_sheet_Kriterien!$K$46,2,IF(P187&lt;Master_sheet_Kriterien!$L$46,3,IF(P187&lt;Master_sheet_Kriterien!$M$46,4,5))))</f>
        <v>5</v>
      </c>
      <c r="S187" s="62">
        <f>IF(Q187&lt;Master_sheet_Kriterien!$J$46,1,IF(Q187&lt;Master_sheet_Kriterien!$K$46,2,IF(Q187&lt;Master_sheet_Kriterien!$L$46,3,IF(Q187&lt;Master_sheet_Kriterien!$M$46,4,5))))</f>
        <v>5</v>
      </c>
      <c r="T187" s="61">
        <f>VLOOKUP($D187,EW_19_Kreise!$A$6:$CQ$406,Calc_Targetkreise!T$5,FALSE)/1000/F187</f>
        <v>0.3131534245</v>
      </c>
      <c r="U187" s="63">
        <f>VLOOKUP($D187,BW_17_Kreise!$B$7:$CC$410,Calc_Targetkreise!U$5,FALSE)/1000/$G187</f>
        <v>0.3543646823</v>
      </c>
      <c r="V187" s="61">
        <f>VLOOKUP(Calc_Targetkreise!$D187,EW_Erg_09_14_Kreise!$A$7:$BK$412,Calc_Targetkreise!V$5,FALSE)/1000/$H187</f>
        <v>0.3912087912</v>
      </c>
      <c r="W187" s="61">
        <f>VLOOKUP(Calc_Targetkreise!$D187,EW_Erg_09_14_Kreise!$A$7:$BK$412,Calc_Targetkreise!W$5,FALSE)/1000/CK187</f>
        <v>0.3719486225</v>
      </c>
      <c r="X187" s="61">
        <f>VLOOKUP($D187,EW_19_Kreise!$A$6:$CQ$406,Calc_Targetkreise!X$5,FALSE)/1000/F187</f>
        <v>0.1294969908</v>
      </c>
      <c r="Y187" s="63">
        <f>VLOOKUP($D187,BW_17_Kreise!$B$7:$CC$410,Calc_Targetkreise!Y$5,FALSE)/1000/$G187</f>
        <v>0.1540962789</v>
      </c>
      <c r="Z187" s="61">
        <f>VLOOKUP(Calc_Targetkreise!$D187,EW_Erg_09_14_Kreise!$A$7:$BK$412,Calc_Targetkreise!Z$5,FALSE)/1000/$H187</f>
        <v>0.220981685</v>
      </c>
      <c r="AA187" s="61">
        <f>VLOOKUP(Calc_Targetkreise!$D187,EW_Erg_09_14_Kreise!$A$7:$BK$412,Calc_Targetkreise!AA$5,FALSE)/1000/$H187</f>
        <v>0.165970696</v>
      </c>
      <c r="AB187" s="61">
        <f>VLOOKUP($D187,EW_19_Kreise!$A$6:$CQ$406,Calc_Targetkreise!AB$5,FALSE)/1000/F187</f>
        <v>0.2177060166</v>
      </c>
      <c r="AC187" s="63">
        <f>VLOOKUP($D187,BW_17_Kreise!$B$7:$CC$410,Calc_Targetkreise!AC$5,FALSE)/1000/$G187</f>
        <v>0.1273954285</v>
      </c>
      <c r="AD187" s="61">
        <f>VLOOKUP(Calc_Targetkreise!$D187,EW_Erg_09_14_Kreise!$A$7:$BK$412,Calc_Targetkreise!AD$5,FALSE)/1000/$H187</f>
        <v>0.1215238095</v>
      </c>
      <c r="AE187" s="62">
        <f>IF(AC187&lt;Master_sheet_Kriterien!$J$54,1,IF(AC187&lt;Master_sheet_Kriterien!$K$54,2,IF(AC187&lt;Master_sheet_Kriterien!$L$54,3,IF(AC187&lt;Master_sheet_Kriterien!$M$54,4,5))))</f>
        <v>5</v>
      </c>
      <c r="AF187" s="61">
        <f>VLOOKUP(Calc_Targetkreise!$D187,EW_Erg_09_14_Kreise!$A$7:$BK$412,Calc_Targetkreise!AF$5,FALSE)/1000/$H187</f>
        <v>0.1523443223</v>
      </c>
      <c r="AG187" s="63">
        <f>VLOOKUP($D187,BW_17_Kreise!$B$7:$CC$410,Calc_Targetkreise!AG$5,FALSE)/1000/$G187</f>
        <v>0.1522876823</v>
      </c>
      <c r="AH187" s="61">
        <f>VLOOKUP(Calc_Targetkreise!$D187,EW_Erg_09_14_Kreise!$A$7:$BK$412,Calc_Targetkreise!AH$5,FALSE)/1000/$H187</f>
        <v>0.04673992674</v>
      </c>
      <c r="AI187" s="61">
        <f>VLOOKUP(Calc_Targetkreise!$D187,EW_Erg_09_14_Kreise!$A$7:$BK$412,Calc_Targetkreise!AI$5,FALSE)/1000/$H187</f>
        <v>0.1596849817</v>
      </c>
      <c r="AJ187" s="63">
        <f>VLOOKUP($D187,BW_17_Kreise!$B$7:$CC$410,Calc_Targetkreise!AJ$5,FALSE)/1000/$G187</f>
        <v>0.05321410705</v>
      </c>
      <c r="AK187" s="61">
        <f>VLOOKUP(Calc_Targetkreise!$D187,EW_Erg_09_14_Kreise!$A$7:$BK$412,Calc_Targetkreise!AK$5,FALSE)/1000/$H187</f>
        <v>0.03314285714</v>
      </c>
      <c r="AL187" s="61">
        <f>VLOOKUP(Calc_Targetkreise!$D187,EW_Erg_09_14_Kreise!$A$7:$BK$412,Calc_Targetkreise!AL$5,FALSE)/1000/$H187</f>
        <v>0.0255970696</v>
      </c>
      <c r="AM187" s="61">
        <f>VLOOKUP($D187,EW_19_Kreise!$A$6:$CQ$406,Calc_Targetkreise!AM$5,FALSE)/1000/F187</f>
        <v>0.1025165053</v>
      </c>
      <c r="AN187" s="63">
        <f>VLOOKUP($D187,BW_17_Kreise!$B$7:$CC$410,Calc_Targetkreise!AN$5,FALSE)/1000/$G187</f>
        <v>0.1174962481</v>
      </c>
      <c r="AO187" s="61">
        <f>VLOOKUP(Calc_Targetkreise!$D187,EW_Erg_09_14_Kreise!$A$7:$BK$412,Calc_Targetkreise!AO$5,FALSE)/1000/$H187</f>
        <v>0.08932600733</v>
      </c>
      <c r="AP187" s="61">
        <f>VLOOKUP(Calc_Targetkreise!$D187,EW_Erg_09_14_Kreise!$A$7:$BK$412,Calc_Targetkreise!AP$5,FALSE)/1000/$H187</f>
        <v>0.0001831501832</v>
      </c>
      <c r="AQ187" s="61">
        <f t="shared" ref="AQ187:AR187" si="769">1-U187-Y187-AC187-AG187-AJ187-AN187</f>
        <v>0.04114557279</v>
      </c>
      <c r="AR187" s="61">
        <f t="shared" si="769"/>
        <v>0.09707692308</v>
      </c>
      <c r="AS187" s="61">
        <f t="shared" si="11"/>
        <v>0.1242711577</v>
      </c>
      <c r="AT187" s="63">
        <f>VLOOKUP($D187,BW_17_Kreise!$B$7:$CC$410,Calc_Targetkreise!AT$5,FALSE)/1000/$G187</f>
        <v>0.005180474853</v>
      </c>
      <c r="AU187" s="61">
        <f>VLOOKUP(Calc_Targetkreise!$D187,EW_Erg_09_14_Kreise!$A$7:$BK$412,Calc_Targetkreise!AU$5,FALSE)/1000/$H187</f>
        <v>0.0129010989</v>
      </c>
      <c r="AV187" s="62">
        <f>IF(AU187&lt;Master_sheet_Kriterien!$J$44,1,IF(AU187&lt;Master_sheet_Kriterien!$K$44,2,IF(AU187&lt;Master_sheet_Kriterien!$L$44,3,IF(AU187&lt;Master_sheet_Kriterien!$M$44,4,5))))</f>
        <v>4</v>
      </c>
      <c r="AW187" s="61">
        <f>VLOOKUP(Calc_Targetkreise!$D187,EW_Erg_09_14_Kreise!$A$7:$BK$412,Calc_Targetkreise!AW$5,FALSE)/1000/$H187</f>
        <v>0.008901098901</v>
      </c>
      <c r="AX187" s="61">
        <f>VLOOKUP($D187,EW_19_Kreise!$A$6:$CQ$406,Calc_Targetkreise!AX$5,FALSE)/1000/F187</f>
        <v>0.005142753737</v>
      </c>
      <c r="AY187" s="62">
        <f>IF(AX187&lt;Master_sheet_Kriterien!$J$56,1,IF(AX187&lt;Master_sheet_Kriterien!$K$56,2,IF(AX187&lt;Master_sheet_Kriterien!$L$56,3,IF(AX187&lt;Master_sheet_Kriterien!$M$56,4,5))))</f>
        <v>3</v>
      </c>
      <c r="AZ187" s="64">
        <f>VLOOKUP($D187,EW_19_Kreise!$A$6:$CQ$406,Calc_Targetkreise!AZ$5,FALSE)</f>
        <v>881</v>
      </c>
      <c r="BA187" s="62">
        <f>IF(AZ187&lt;Master_sheet_Kriterien!$J$57,1,IF(AZ187&lt;Master_sheet_Kriterien!$K$57,2,IF(AZ187&lt;Master_sheet_Kriterien!$L$57,3,IF(AZ187&lt;Master_sheet_Kriterien!$M$56,4,5))))</f>
        <v>5</v>
      </c>
      <c r="BB187" s="59">
        <f>VLOOKUP($D187,Struktur_daten_BW_2017!$B$7:$AH$452,Calc_Targetkreise!BB$5,FALSE)</f>
        <v>636.9</v>
      </c>
      <c r="BC187" s="62">
        <f>IF(BB187&lt;Master_sheet_Kriterien!$J$8,1,IF(BB187&lt;Master_sheet_Kriterien!$K$8,2,IF(BB187&lt;Master_sheet_Kriterien!$L$8,3,IF(BB187&lt;Master_sheet_Kriterien!$M$8,4,5))))</f>
        <v>4</v>
      </c>
      <c r="BD187" s="65">
        <f t="shared" si="12"/>
        <v>27.2612</v>
      </c>
      <c r="BE187" s="62">
        <f>IF(BD187&lt;Master_sheet_Kriterien!$J$10,1,IF(BD187&lt;Master_sheet_Kriterien!$K$10,2,IF(BD187&lt;Master_sheet_Kriterien!$L$10,3,IF(BD187&lt;Master_sheet_Kriterien!$M$10,4,5))))</f>
        <v>4</v>
      </c>
      <c r="BF187" s="65">
        <f>VLOOKUP($D187,Struktur_daten_BW_2017!$B$7:$AH$452,Calc_Targetkreise!BF$5,FALSE)</f>
        <v>7.6</v>
      </c>
      <c r="BG187" s="62">
        <f>IF(BF187&lt;Master_sheet_Kriterien!$J$12,1,IF(BF187&lt;Master_sheet_Kriterien!$K$12,2,IF(BF187&lt;Master_sheet_Kriterien!$L$12,3,IF(BF187&lt;Master_sheet_Kriterien!$M$12,4,5))))</f>
        <v>2</v>
      </c>
      <c r="BH187" s="65">
        <f>VLOOKUP($D187,Struktur_daten_BW_2017!$B$7:$AH$452,Calc_Targetkreise!BH$5,FALSE)</f>
        <v>12.8</v>
      </c>
      <c r="BI187" s="62">
        <f>IF(BH187&lt;Master_sheet_Kriterien!$J$14,1,IF(BH187&lt;Master_sheet_Kriterien!$K$14,2,IF(BH187&lt;Master_sheet_Kriterien!$L$14,3,IF(BH187&lt;Master_sheet_Kriterien!$M$14,4,5))))</f>
        <v>4</v>
      </c>
      <c r="BJ187" s="65">
        <f>VLOOKUP($D187,Struktur_daten_BW_2017!$B$7:$AH$452,Calc_Targetkreise!BJ$5,FALSE)</f>
        <v>36.3</v>
      </c>
      <c r="BK187" s="62">
        <f>IF(BJ187&lt;Master_sheet_Kriterien!$J$16,1,IF(BJ187&lt;Master_sheet_Kriterien!$K$16,2,IF(BJ187&lt;Master_sheet_Kriterien!$L$16,3,IF(BJ187&lt;Master_sheet_Kriterien!$M$16,4,5))))</f>
        <v>3</v>
      </c>
      <c r="BL187" s="65">
        <f>VLOOKUP($D187,Struktur_daten_BW_2017!$B$7:$AH$452,Calc_Targetkreise!BL$5,FALSE)</f>
        <v>15.2</v>
      </c>
      <c r="BM187" s="62">
        <f>IF(BL187&lt;Master_sheet_Kriterien!$J$18,1,IF(BL187&lt;Master_sheet_Kriterien!$K$18,2,IF(BL187&lt;Master_sheet_Kriterien!$L$18,3,IF(BL187&lt;Master_sheet_Kriterien!$M$18,4,5))))</f>
        <v>2</v>
      </c>
      <c r="BN187" s="65">
        <f>VLOOKUP($D187,Struktur_daten_BW_2017!$B$7:$AH$452,Calc_Targetkreise!BN$5,FALSE)</f>
        <v>10.2</v>
      </c>
      <c r="BO187" s="62">
        <f>IF(BN187&lt;Master_sheet_Kriterien!$J$20,1,IF(BN187&lt;Master_sheet_Kriterien!$K$20,2,IF(BN187&lt;Master_sheet_Kriterien!$L$20,3,IF(BN187&lt;Master_sheet_Kriterien!$M$20,4,5))))</f>
        <v>2</v>
      </c>
      <c r="BP187" s="59">
        <f>VLOOKUP($D187,Struktur_daten_BW_2017!$B$7:$AH$452,Calc_Targetkreise!BP$5,FALSE)</f>
        <v>23483</v>
      </c>
      <c r="BQ187" s="62">
        <f>IF(BP187&lt;Master_sheet_Kriterien!$J$38,1,IF(BP187&lt;Master_sheet_Kriterien!$K$38,2,IF(BP187&lt;Master_sheet_Kriterien!$L$38,3,IF(BP187&lt;Master_sheet_Kriterien!$M$38,4,5))))</f>
        <v>5</v>
      </c>
      <c r="BR187" s="65">
        <f>VLOOKUP($D187,Struktur_daten_BW_2017!$B$7:$AH$452,Calc_Targetkreise!BR$5,FALSE)</f>
        <v>29.4</v>
      </c>
      <c r="BS187" s="62">
        <f>IF(BR187&lt;Master_sheet_Kriterien!$J$24,1,IF(BR187&lt;Master_sheet_Kriterien!$K$24,2,IF(BR187&lt;Master_sheet_Kriterien!$L$24,3,IF(BR187&lt;Master_sheet_Kriterien!$M$24,4,5))))</f>
        <v>2</v>
      </c>
      <c r="BT187" s="65">
        <f>VLOOKUP($D187,Struktur_daten_BW_2017!$B$7:$AH$452,Calc_Targetkreise!BT$5,FALSE)</f>
        <v>15.1</v>
      </c>
      <c r="BU187" s="62">
        <f>IF(BT187&lt;Master_sheet_Kriterien!$J$26,1,IF(BT187&lt;Master_sheet_Kriterien!$K$26,2,IF(BT187&lt;Master_sheet_Kriterien!$L$26,3,IF(BT187&lt;Master_sheet_Kriterien!$M$26,4,5))))</f>
        <v>4</v>
      </c>
      <c r="BV187" s="65">
        <f t="shared" si="13"/>
        <v>5.41637</v>
      </c>
      <c r="BW187" s="62">
        <f>IF(BV187&lt;Master_sheet_Kriterien!$J$28,1,IF(BV187&lt;Master_sheet_Kriterien!$K$28,2,IF(BV187&lt;Master_sheet_Kriterien!$L$28,3,IF(BV187&lt;Master_sheet_Kriterien!$M$28,4,5))))</f>
        <v>5</v>
      </c>
      <c r="BX187" s="65">
        <f>VLOOKUP($D187,Struktur_daten_BW_2017!$B$7:$AH$452,Calc_Targetkreise!BX$5,FALSE)</f>
        <v>28.47682119</v>
      </c>
      <c r="BY187" s="62">
        <f>IF(BX187&lt;Master_sheet_Kriterien!$J$30,1,IF(BX187&lt;Master_sheet_Kriterien!$K$30,2,IF(BX187&lt;Master_sheet_Kriterien!$L$30,3,IF(BX187&lt;Master_sheet_Kriterien!$M$30,4,5))))</f>
        <v>4</v>
      </c>
      <c r="BZ187" s="65"/>
      <c r="CA187" s="62">
        <f>IF(BZ187&lt;Master_sheet_Kriterien!$J$32,1,IF(BZ187&lt;Master_sheet_Kriterien!$K$32,2,IF(BZ187&lt;Master_sheet_Kriterien!$L$32,3,IF(BZ187&lt;Master_sheet_Kriterien!$M$32,4,5))))</f>
        <v>1</v>
      </c>
      <c r="CB187" s="65"/>
      <c r="CC187" s="62">
        <f>IF(CB187&lt;Master_sheet_Kriterien!$J$34,1,IF(CB187&lt;Master_sheet_Kriterien!$K$34,2,IF(CB187&lt;Master_sheet_Kriterien!$L$34,3,IF(CB187&lt;Master_sheet_Kriterien!$M$34,4,5))))</f>
        <v>1</v>
      </c>
      <c r="CD187" s="65">
        <f>100-VLOOKUP($D187,Struktur_daten_BW_2017!$B$7:$AH$452,Calc_Targetkreise!CD$5,FALSE)</f>
        <v>43.3</v>
      </c>
      <c r="CE187" s="62">
        <f>IF(CD187&lt;Master_sheet_Kriterien!$J$40,1,IF(CD187&lt;Master_sheet_Kriterien!$K$40,2,IF(CD187&lt;Master_sheet_Kriterien!$L$40,3,IF(CD187&lt;Master_sheet_Kriterien!$M$40,4,5))))</f>
        <v>2</v>
      </c>
      <c r="CF187" s="61"/>
      <c r="CG187" s="59">
        <f>VLOOKUP($D187,EW_19_Kreise!$A$6:$CQ$406,Calc_Targetkreise!CG$5,FALSE)/1000</f>
        <v>262.708</v>
      </c>
      <c r="CH187" s="59">
        <f>VLOOKUP($D187,BW_17_Kreise!$B$7:$CC$410,Calc_Targetkreise!CH$5,FALSE)/1000</f>
        <v>261.381</v>
      </c>
      <c r="CI187" s="59">
        <f>VLOOKUP($D187,EW_Erg_09_14_Kreise!$A$10:$BK$412,Calc_Targetkreise!CI$5,FALSE)/1000</f>
        <v>258.396</v>
      </c>
      <c r="CJ187" s="59">
        <f>VLOOKUP($D187,EW_Erg_09_14_Kreise!$A$10:$BK$412,Calc_Targetkreise!CJ$5,FALSE)/1000</f>
        <v>255.052</v>
      </c>
      <c r="CK187" s="59">
        <f>VLOOKUP($D187,EW_Erg_09_14_Kreise!$A$10:$BK$412,Calc_Targetkreise!CK$5,FALSE)/1000</f>
        <v>133.833</v>
      </c>
      <c r="CL187" s="45"/>
      <c r="CM187" s="59">
        <f>VLOOKUP($D187,Struktur_daten_BW_2017!$B$7:$AH$452,Calc_Targetkreise!CM$5,FALSE)</f>
        <v>358.7</v>
      </c>
      <c r="CN187" s="66">
        <v>11.0</v>
      </c>
      <c r="CO187" s="67">
        <f t="shared" si="16"/>
        <v>0.03066629495</v>
      </c>
      <c r="CP187" s="62">
        <f>IF(CO187&lt;Master_sheet_Kriterien!$J$58,1,IF(CO187&lt;Master_sheet_Kriterien!$K$58,2,IF(CO187&lt;Master_sheet_Kriterien!$L$58,3,IF(CO187&lt;Master_sheet_Kriterien!$M$58,4,5))))</f>
        <v>1</v>
      </c>
      <c r="CQ187" s="66">
        <v>10.0</v>
      </c>
      <c r="CR187" s="67">
        <f t="shared" si="17"/>
        <v>0.02787844996</v>
      </c>
      <c r="CS187" s="62">
        <f>IF(CR187&lt;Master_sheet_Kriterien!$J$59,1,IF(CR187&lt;Master_sheet_Kriterien!$K$59,2,IF(CR187&lt;Master_sheet_Kriterien!$L$59,3,IF(CR187&lt;Master_sheet_Kriterien!$M$59,4,5))))</f>
        <v>1</v>
      </c>
      <c r="CT187" s="66">
        <v>1.0</v>
      </c>
      <c r="CU187" s="44"/>
      <c r="CV187" s="66">
        <v>1.0</v>
      </c>
      <c r="CW187" s="68"/>
      <c r="CY187" s="31">
        <f t="shared" si="18"/>
        <v>8115</v>
      </c>
      <c r="DB187" s="76" t="str">
        <f t="shared" si="19"/>
        <v>Böblingen</v>
      </c>
      <c r="DC187" s="58">
        <f t="shared" si="20"/>
        <v>64</v>
      </c>
      <c r="DD187" s="77">
        <f t="shared" si="21"/>
        <v>190</v>
      </c>
      <c r="DE187" s="72">
        <f t="shared" si="22"/>
        <v>0.005142753737</v>
      </c>
      <c r="DG187" s="76" t="str">
        <f t="shared" si="23"/>
        <v>Böblingen</v>
      </c>
      <c r="DH187" s="58" t="str">
        <f t="shared" si="24"/>
        <v>#REF!</v>
      </c>
      <c r="DI187" s="75">
        <f t="shared" si="25"/>
        <v>184.3066629</v>
      </c>
      <c r="DJ187" s="78">
        <f t="shared" si="26"/>
        <v>0.005142753737</v>
      </c>
      <c r="DK187" s="75"/>
      <c r="DL187" s="75"/>
      <c r="DM187" s="75"/>
      <c r="DN187" s="75"/>
      <c r="DO187" s="75"/>
      <c r="DP187" s="44"/>
    </row>
    <row r="188" ht="16.5" customHeight="1">
      <c r="A188" s="58">
        <f t="shared" si="5"/>
        <v>74</v>
      </c>
      <c r="B188" s="58">
        <f t="shared" si="6"/>
        <v>186</v>
      </c>
      <c r="C188" s="58" t="s">
        <v>345</v>
      </c>
      <c r="D188" s="58">
        <v>8116.0</v>
      </c>
      <c r="E188" s="58" t="s">
        <v>348</v>
      </c>
      <c r="F188" s="59">
        <f>VLOOKUP($D188,EW_19_Kreise!$A$6:$CQ$406,Calc_Targetkreise!F$5,FALSE)/1000</f>
        <v>238.49</v>
      </c>
      <c r="G188" s="59">
        <f>VLOOKUP($D188,BW_17_Kreise!$B$7:$CC$410,Calc_Targetkreise!G$5,FALSE)/1000</f>
        <v>292.713</v>
      </c>
      <c r="H188" s="59">
        <f>VLOOKUP($D188,EW_Erg_09_14_Kreise!$A$10:$BK$412,Calc_Targetkreise!H$5,FALSE)/1000</f>
        <v>192.862</v>
      </c>
      <c r="I188" s="60">
        <f t="shared" ref="I188:K188" si="770">F188/CG188</f>
        <v>0.6519183879</v>
      </c>
      <c r="J188" s="60">
        <f t="shared" si="770"/>
        <v>0.8007271056</v>
      </c>
      <c r="K188" s="60">
        <f t="shared" si="770"/>
        <v>0.5303841574</v>
      </c>
      <c r="L188" s="61">
        <f t="shared" ref="L188:M188" si="771">1-(T188+X188)</f>
        <v>0.5645771311</v>
      </c>
      <c r="M188" s="61">
        <f t="shared" si="771"/>
        <v>0.5057342858</v>
      </c>
      <c r="N188" s="62">
        <f>IF(L188&lt;Master_sheet_Kriterien!$J$46,1,IF(L188&lt;Master_sheet_Kriterien!$K$46,2,IF(L188&lt;Master_sheet_Kriterien!$L$46,3,IF(L188&lt;Master_sheet_Kriterien!$M$46,4,5))))</f>
        <v>5</v>
      </c>
      <c r="O188" s="62">
        <f>IF(M188&lt;Master_sheet_Kriterien!$J$46,1,IF(M188&lt;Master_sheet_Kriterien!$K$46,2,IF(M188&lt;Master_sheet_Kriterien!$L$46,3,IF(M188&lt;Master_sheet_Kriterien!$M$46,4,5))))</f>
        <v>4</v>
      </c>
      <c r="P188" s="61">
        <f t="shared" ref="P188:Q188" si="772">1-(T188+AM188)</f>
        <v>0.6052538891</v>
      </c>
      <c r="Q188" s="61">
        <f t="shared" si="772"/>
        <v>0.5485270555</v>
      </c>
      <c r="R188" s="62">
        <f>IF(P188&lt;Master_sheet_Kriterien!$J$46,1,IF(P188&lt;Master_sheet_Kriterien!$K$46,2,IF(P188&lt;Master_sheet_Kriterien!$L$46,3,IF(P188&lt;Master_sheet_Kriterien!$M$46,4,5))))</f>
        <v>5</v>
      </c>
      <c r="S188" s="62">
        <f>IF(Q188&lt;Master_sheet_Kriterien!$J$46,1,IF(Q188&lt;Master_sheet_Kriterien!$K$46,2,IF(Q188&lt;Master_sheet_Kriterien!$L$46,3,IF(Q188&lt;Master_sheet_Kriterien!$M$46,4,5))))</f>
        <v>5</v>
      </c>
      <c r="T188" s="61">
        <f>VLOOKUP($D188,EW_19_Kreise!$A$6:$CQ$406,Calc_Targetkreise!T$5,FALSE)/1000/F188</f>
        <v>0.2984821167</v>
      </c>
      <c r="U188" s="63">
        <f>VLOOKUP($D188,BW_17_Kreise!$B$7:$CC$410,Calc_Targetkreise!U$5,FALSE)/1000/$G188</f>
        <v>0.3349116712</v>
      </c>
      <c r="V188" s="61">
        <f>VLOOKUP(Calc_Targetkreise!$D188,EW_Erg_09_14_Kreise!$A$7:$BK$412,Calc_Targetkreise!V$5,FALSE)/1000/$H188</f>
        <v>0.3760979353</v>
      </c>
      <c r="W188" s="61">
        <f>VLOOKUP(Calc_Targetkreise!$D188,EW_Erg_09_14_Kreise!$A$7:$BK$412,Calc_Targetkreise!W$5,FALSE)/1000/CK188</f>
        <v>0.3649292293</v>
      </c>
      <c r="X188" s="61">
        <f>VLOOKUP($D188,EW_19_Kreise!$A$6:$CQ$406,Calc_Targetkreise!X$5,FALSE)/1000/F188</f>
        <v>0.1369407522</v>
      </c>
      <c r="Y188" s="63">
        <f>VLOOKUP($D188,BW_17_Kreise!$B$7:$CC$410,Calc_Targetkreise!Y$5,FALSE)/1000/$G188</f>
        <v>0.159354043</v>
      </c>
      <c r="Z188" s="61">
        <f>VLOOKUP(Calc_Targetkreise!$D188,EW_Erg_09_14_Kreise!$A$7:$BK$412,Calc_Targetkreise!Z$5,FALSE)/1000/$H188</f>
        <v>0.2351266709</v>
      </c>
      <c r="AA188" s="61">
        <f>VLOOKUP(Calc_Targetkreise!$D188,EW_Erg_09_14_Kreise!$A$7:$BK$412,Calc_Targetkreise!AA$5,FALSE)/1000/$H188</f>
        <v>0.1856456948</v>
      </c>
      <c r="AB188" s="61">
        <f>VLOOKUP($D188,EW_19_Kreise!$A$6:$CQ$406,Calc_Targetkreise!AB$5,FALSE)/1000/F188</f>
        <v>0.2315317204</v>
      </c>
      <c r="AC188" s="63">
        <f>VLOOKUP($D188,BW_17_Kreise!$B$7:$CC$410,Calc_Targetkreise!AC$5,FALSE)/1000/$G188</f>
        <v>0.1440147858</v>
      </c>
      <c r="AD188" s="61">
        <f>VLOOKUP(Calc_Targetkreise!$D188,EW_Erg_09_14_Kreise!$A$7:$BK$412,Calc_Targetkreise!AD$5,FALSE)/1000/$H188</f>
        <v>0.1389646483</v>
      </c>
      <c r="AE188" s="62">
        <f>IF(AC188&lt;Master_sheet_Kriterien!$J$54,1,IF(AC188&lt;Master_sheet_Kriterien!$K$54,2,IF(AC188&lt;Master_sheet_Kriterien!$L$54,3,IF(AC188&lt;Master_sheet_Kriterien!$M$54,4,5))))</f>
        <v>5</v>
      </c>
      <c r="AF188" s="61">
        <f>VLOOKUP(Calc_Targetkreise!$D188,EW_Erg_09_14_Kreise!$A$7:$BK$412,Calc_Targetkreise!AF$5,FALSE)/1000/$H188</f>
        <v>0.1634329209</v>
      </c>
      <c r="AG188" s="63">
        <f>VLOOKUP($D188,BW_17_Kreise!$B$7:$CC$410,Calc_Targetkreise!AG$5,FALSE)/1000/$G188</f>
        <v>0.1435774974</v>
      </c>
      <c r="AH188" s="61">
        <f>VLOOKUP(Calc_Targetkreise!$D188,EW_Erg_09_14_Kreise!$A$7:$BK$412,Calc_Targetkreise!AH$5,FALSE)/1000/$H188</f>
        <v>0.0420041273</v>
      </c>
      <c r="AI188" s="61">
        <f>VLOOKUP(Calc_Targetkreise!$D188,EW_Erg_09_14_Kreise!$A$7:$BK$412,Calc_Targetkreise!AI$5,FALSE)/1000/$H188</f>
        <v>0.1401312856</v>
      </c>
      <c r="AJ188" s="63">
        <f>VLOOKUP($D188,BW_17_Kreise!$B$7:$CC$410,Calc_Targetkreise!AJ$5,FALSE)/1000/$G188</f>
        <v>0.05833700587</v>
      </c>
      <c r="AK188" s="61">
        <f>VLOOKUP(Calc_Targetkreise!$D188,EW_Erg_09_14_Kreise!$A$7:$BK$412,Calc_Targetkreise!AK$5,FALSE)/1000/$H188</f>
        <v>0.03350582282</v>
      </c>
      <c r="AL188" s="61">
        <f>VLOOKUP(Calc_Targetkreise!$D188,EW_Erg_09_14_Kreise!$A$7:$BK$412,Calc_Targetkreise!AL$5,FALSE)/1000/$H188</f>
        <v>0.02623119121</v>
      </c>
      <c r="AM188" s="61">
        <f>VLOOKUP($D188,EW_19_Kreise!$A$6:$CQ$406,Calc_Targetkreise!AM$5,FALSE)/1000/F188</f>
        <v>0.0962639943</v>
      </c>
      <c r="AN188" s="63">
        <f>VLOOKUP($D188,BW_17_Kreise!$B$7:$CC$410,Calc_Targetkreise!AN$5,FALSE)/1000/$G188</f>
        <v>0.1165612733</v>
      </c>
      <c r="AO188" s="61">
        <f>VLOOKUP(Calc_Targetkreise!$D188,EW_Erg_09_14_Kreise!$A$7:$BK$412,Calc_Targetkreise!AO$5,FALSE)/1000/$H188</f>
        <v>0.07562920638</v>
      </c>
      <c r="AP188" s="61">
        <f>VLOOKUP(Calc_Targetkreise!$D188,EW_Erg_09_14_Kreise!$A$7:$BK$412,Calc_Targetkreise!AP$5,FALSE)/1000/$H188</f>
        <v>0.0001866619656</v>
      </c>
      <c r="AQ188" s="61">
        <f t="shared" ref="AQ188:AR188" si="773">1-U188-Y188-AC188-AG188-AJ188-AN188</f>
        <v>0.04324372337</v>
      </c>
      <c r="AR188" s="61">
        <f t="shared" si="773"/>
        <v>0.09867158901</v>
      </c>
      <c r="AS188" s="61">
        <f t="shared" si="11"/>
        <v>0.1194430162</v>
      </c>
      <c r="AT188" s="63">
        <f>VLOOKUP($D188,BW_17_Kreise!$B$7:$CC$410,Calc_Targetkreise!AT$5,FALSE)/1000/$G188</f>
        <v>0.005073228726</v>
      </c>
      <c r="AU188" s="61">
        <f>VLOOKUP(Calc_Targetkreise!$D188,EW_Erg_09_14_Kreise!$A$7:$BK$412,Calc_Targetkreise!AU$5,FALSE)/1000/$H188</f>
        <v>0.0134189213</v>
      </c>
      <c r="AV188" s="62">
        <f>IF(AU188&lt;Master_sheet_Kriterien!$J$44,1,IF(AU188&lt;Master_sheet_Kriterien!$K$44,2,IF(AU188&lt;Master_sheet_Kriterien!$L$44,3,IF(AU188&lt;Master_sheet_Kriterien!$M$44,4,5))))</f>
        <v>4</v>
      </c>
      <c r="AW188" s="61">
        <f>VLOOKUP(Calc_Targetkreise!$D188,EW_Erg_09_14_Kreise!$A$7:$BK$412,Calc_Targetkreise!AW$5,FALSE)/1000/$H188</f>
        <v>0.007808692226</v>
      </c>
      <c r="AX188" s="61">
        <f>VLOOKUP($D188,EW_19_Kreise!$A$6:$CQ$406,Calc_Targetkreise!AX$5,FALSE)/1000/F188</f>
        <v>0.005400645729</v>
      </c>
      <c r="AY188" s="62">
        <f>IF(AX188&lt;Master_sheet_Kriterien!$J$56,1,IF(AX188&lt;Master_sheet_Kriterien!$K$56,2,IF(AX188&lt;Master_sheet_Kriterien!$L$56,3,IF(AX188&lt;Master_sheet_Kriterien!$M$56,4,5))))</f>
        <v>3</v>
      </c>
      <c r="AZ188" s="64">
        <f>VLOOKUP($D188,EW_19_Kreise!$A$6:$CQ$406,Calc_Targetkreise!AZ$5,FALSE)</f>
        <v>1288</v>
      </c>
      <c r="BA188" s="62">
        <f>IF(AZ188&lt;Master_sheet_Kriterien!$J$57,1,IF(AZ188&lt;Master_sheet_Kriterien!$K$57,2,IF(AZ188&lt;Master_sheet_Kriterien!$L$57,3,IF(AZ188&lt;Master_sheet_Kriterien!$M$56,4,5))))</f>
        <v>5</v>
      </c>
      <c r="BB188" s="59">
        <f>VLOOKUP($D188,Struktur_daten_BW_2017!$B$7:$AH$452,Calc_Targetkreise!BB$5,FALSE)</f>
        <v>1178.2</v>
      </c>
      <c r="BC188" s="62">
        <f>IF(BB188&lt;Master_sheet_Kriterien!$J$8,1,IF(BB188&lt;Master_sheet_Kriterien!$K$8,2,IF(BB188&lt;Master_sheet_Kriterien!$L$8,3,IF(BB188&lt;Master_sheet_Kriterien!$M$8,4,5))))</f>
        <v>4</v>
      </c>
      <c r="BD188" s="65">
        <f t="shared" si="12"/>
        <v>19.672</v>
      </c>
      <c r="BE188" s="62">
        <f>IF(BD188&lt;Master_sheet_Kriterien!$J$10,1,IF(BD188&lt;Master_sheet_Kriterien!$K$10,2,IF(BD188&lt;Master_sheet_Kriterien!$L$10,3,IF(BD188&lt;Master_sheet_Kriterien!$M$10,4,5))))</f>
        <v>2</v>
      </c>
      <c r="BF188" s="65">
        <f>VLOOKUP($D188,Struktur_daten_BW_2017!$B$7:$AH$452,Calc_Targetkreise!BF$5,FALSE)</f>
        <v>8</v>
      </c>
      <c r="BG188" s="62">
        <f>IF(BF188&lt;Master_sheet_Kriterien!$J$12,1,IF(BF188&lt;Master_sheet_Kriterien!$K$12,2,IF(BF188&lt;Master_sheet_Kriterien!$L$12,3,IF(BF188&lt;Master_sheet_Kriterien!$M$12,4,5))))</f>
        <v>3</v>
      </c>
      <c r="BH188" s="65">
        <f>VLOOKUP($D188,Struktur_daten_BW_2017!$B$7:$AH$452,Calc_Targetkreise!BH$5,FALSE)</f>
        <v>12.9</v>
      </c>
      <c r="BI188" s="62">
        <f>IF(BH188&lt;Master_sheet_Kriterien!$J$14,1,IF(BH188&lt;Master_sheet_Kriterien!$K$14,2,IF(BH188&lt;Master_sheet_Kriterien!$L$14,3,IF(BH188&lt;Master_sheet_Kriterien!$M$14,4,5))))</f>
        <v>4</v>
      </c>
      <c r="BJ188" s="65">
        <f>VLOOKUP($D188,Struktur_daten_BW_2017!$B$7:$AH$452,Calc_Targetkreise!BJ$5,FALSE)</f>
        <v>36.1</v>
      </c>
      <c r="BK188" s="62">
        <f>IF(BJ188&lt;Master_sheet_Kriterien!$J$16,1,IF(BJ188&lt;Master_sheet_Kriterien!$K$16,2,IF(BJ188&lt;Master_sheet_Kriterien!$L$16,3,IF(BJ188&lt;Master_sheet_Kriterien!$M$16,4,5))))</f>
        <v>3</v>
      </c>
      <c r="BL188" s="65">
        <f>VLOOKUP($D188,Struktur_daten_BW_2017!$B$7:$AH$452,Calc_Targetkreise!BL$5,FALSE)</f>
        <v>15.1</v>
      </c>
      <c r="BM188" s="62">
        <f>IF(BL188&lt;Master_sheet_Kriterien!$J$18,1,IF(BL188&lt;Master_sheet_Kriterien!$K$18,2,IF(BL188&lt;Master_sheet_Kriterien!$L$18,3,IF(BL188&lt;Master_sheet_Kriterien!$M$18,4,5))))</f>
        <v>1</v>
      </c>
      <c r="BN188" s="65">
        <f>VLOOKUP($D188,Struktur_daten_BW_2017!$B$7:$AH$452,Calc_Targetkreise!BN$5,FALSE)</f>
        <v>10.8</v>
      </c>
      <c r="BO188" s="62">
        <f>IF(BN188&lt;Master_sheet_Kriterien!$J$20,1,IF(BN188&lt;Master_sheet_Kriterien!$K$20,2,IF(BN188&lt;Master_sheet_Kriterien!$L$20,3,IF(BN188&lt;Master_sheet_Kriterien!$M$20,4,5))))</f>
        <v>3</v>
      </c>
      <c r="BP188" s="59">
        <f>VLOOKUP($D188,Struktur_daten_BW_2017!$B$7:$AH$452,Calc_Targetkreise!BP$5,FALSE)</f>
        <v>23606</v>
      </c>
      <c r="BQ188" s="62">
        <f>IF(BP188&lt;Master_sheet_Kriterien!$J$38,1,IF(BP188&lt;Master_sheet_Kriterien!$K$38,2,IF(BP188&lt;Master_sheet_Kriterien!$L$38,3,IF(BP188&lt;Master_sheet_Kriterien!$M$38,4,5))))</f>
        <v>5</v>
      </c>
      <c r="BR188" s="65">
        <f>VLOOKUP($D188,Struktur_daten_BW_2017!$B$7:$AH$452,Calc_Targetkreise!BR$5,FALSE)</f>
        <v>31.4</v>
      </c>
      <c r="BS188" s="62">
        <f>IF(BR188&lt;Master_sheet_Kriterien!$J$24,1,IF(BR188&lt;Master_sheet_Kriterien!$K$24,2,IF(BR188&lt;Master_sheet_Kriterien!$L$24,3,IF(BR188&lt;Master_sheet_Kriterien!$M$24,4,5))))</f>
        <v>2</v>
      </c>
      <c r="BT188" s="65">
        <f>VLOOKUP($D188,Struktur_daten_BW_2017!$B$7:$AH$452,Calc_Targetkreise!BT$5,FALSE)</f>
        <v>14.2</v>
      </c>
      <c r="BU188" s="62">
        <f>IF(BT188&lt;Master_sheet_Kriterien!$J$26,1,IF(BT188&lt;Master_sheet_Kriterien!$K$26,2,IF(BT188&lt;Master_sheet_Kriterien!$L$26,3,IF(BT188&lt;Master_sheet_Kriterien!$M$26,4,5))))</f>
        <v>4</v>
      </c>
      <c r="BV188" s="65">
        <f t="shared" si="13"/>
        <v>3.49178</v>
      </c>
      <c r="BW188" s="62">
        <f>IF(BV188&lt;Master_sheet_Kriterien!$J$28,1,IF(BV188&lt;Master_sheet_Kriterien!$K$28,2,IF(BV188&lt;Master_sheet_Kriterien!$L$28,3,IF(BV188&lt;Master_sheet_Kriterien!$M$28,4,5))))</f>
        <v>2</v>
      </c>
      <c r="BX188" s="65">
        <f>VLOOKUP($D188,Struktur_daten_BW_2017!$B$7:$AH$452,Calc_Targetkreise!BX$5,FALSE)</f>
        <v>24.64788732</v>
      </c>
      <c r="BY188" s="62">
        <f>IF(BX188&lt;Master_sheet_Kriterien!$J$30,1,IF(BX188&lt;Master_sheet_Kriterien!$K$30,2,IF(BX188&lt;Master_sheet_Kriterien!$L$30,3,IF(BX188&lt;Master_sheet_Kriterien!$M$30,4,5))))</f>
        <v>3</v>
      </c>
      <c r="BZ188" s="65">
        <f>CL188/1000</f>
        <v>11.556</v>
      </c>
      <c r="CA188" s="62">
        <f>IF(BZ188&lt;Master_sheet_Kriterien!$J$32,1,IF(BZ188&lt;Master_sheet_Kriterien!$K$32,2,IF(BZ188&lt;Master_sheet_Kriterien!$L$32,3,IF(BZ188&lt;Master_sheet_Kriterien!$M$32,4,5))))</f>
        <v>1</v>
      </c>
      <c r="CB188" s="65">
        <f>BZ188/CM188*100</f>
        <v>4.69947133</v>
      </c>
      <c r="CC188" s="62">
        <f>IF(CB188&lt;Master_sheet_Kriterien!$J$34,1,IF(CB188&lt;Master_sheet_Kriterien!$K$34,2,IF(CB188&lt;Master_sheet_Kriterien!$L$34,3,IF(CB188&lt;Master_sheet_Kriterien!$M$34,4,5))))</f>
        <v>2</v>
      </c>
      <c r="CD188" s="65">
        <f>100-VLOOKUP($D188,Struktur_daten_BW_2017!$B$7:$AH$452,Calc_Targetkreise!CD$5,FALSE)</f>
        <v>48.7</v>
      </c>
      <c r="CE188" s="62">
        <f>IF(CD188&lt;Master_sheet_Kriterien!$J$40,1,IF(CD188&lt;Master_sheet_Kriterien!$K$40,2,IF(CD188&lt;Master_sheet_Kriterien!$L$40,3,IF(CD188&lt;Master_sheet_Kriterien!$M$40,4,5))))</f>
        <v>3</v>
      </c>
      <c r="CF188" s="61"/>
      <c r="CG188" s="59">
        <f>VLOOKUP($D188,EW_19_Kreise!$A$6:$CQ$406,Calc_Targetkreise!CG$5,FALSE)/1000</f>
        <v>365.828</v>
      </c>
      <c r="CH188" s="59">
        <f>VLOOKUP($D188,BW_17_Kreise!$B$7:$CC$410,Calc_Targetkreise!CH$5,FALSE)/1000</f>
        <v>365.559</v>
      </c>
      <c r="CI188" s="59">
        <f>VLOOKUP($D188,EW_Erg_09_14_Kreise!$A$10:$BK$412,Calc_Targetkreise!CI$5,FALSE)/1000</f>
        <v>363.627</v>
      </c>
      <c r="CJ188" s="59">
        <f>VLOOKUP($D188,EW_Erg_09_14_Kreise!$A$10:$BK$412,Calc_Targetkreise!CJ$5,FALSE)/1000</f>
        <v>358.823</v>
      </c>
      <c r="CK188" s="59">
        <f>VLOOKUP($D188,EW_Erg_09_14_Kreise!$A$10:$BK$412,Calc_Targetkreise!CK$5,FALSE)/1000</f>
        <v>192.947</v>
      </c>
      <c r="CL188" s="45">
        <f>6056+5200+300</f>
        <v>11556</v>
      </c>
      <c r="CM188" s="59">
        <f>VLOOKUP($D188,Struktur_daten_BW_2017!$B$7:$AH$452,Calc_Targetkreise!CM$5,FALSE)</f>
        <v>245.9</v>
      </c>
      <c r="CN188" s="66">
        <v>7.0</v>
      </c>
      <c r="CO188" s="67">
        <f t="shared" si="16"/>
        <v>0.02846685645</v>
      </c>
      <c r="CP188" s="62">
        <f>IF(CO188&lt;Master_sheet_Kriterien!$J$58,1,IF(CO188&lt;Master_sheet_Kriterien!$K$58,2,IF(CO188&lt;Master_sheet_Kriterien!$L$58,3,IF(CO188&lt;Master_sheet_Kriterien!$M$58,4,5))))</f>
        <v>1</v>
      </c>
      <c r="CQ188" s="66">
        <v>6.0</v>
      </c>
      <c r="CR188" s="67">
        <f t="shared" si="17"/>
        <v>0.02440016267</v>
      </c>
      <c r="CS188" s="62">
        <f>IF(CR188&lt;Master_sheet_Kriterien!$J$59,1,IF(CR188&lt;Master_sheet_Kriterien!$K$59,2,IF(CR188&lt;Master_sheet_Kriterien!$L$59,3,IF(CR188&lt;Master_sheet_Kriterien!$M$59,4,5))))</f>
        <v>1</v>
      </c>
      <c r="CT188" s="66">
        <v>1.0</v>
      </c>
      <c r="CU188" s="44"/>
      <c r="CV188" s="66">
        <v>0.0</v>
      </c>
      <c r="CW188" s="68"/>
      <c r="CY188" s="31">
        <f t="shared" si="18"/>
        <v>8116</v>
      </c>
      <c r="DB188" s="76" t="str">
        <f t="shared" si="19"/>
        <v>Esslingen</v>
      </c>
      <c r="DC188" s="58">
        <f t="shared" si="20"/>
        <v>74</v>
      </c>
      <c r="DD188" s="77">
        <f t="shared" si="21"/>
        <v>186</v>
      </c>
      <c r="DE188" s="72">
        <f t="shared" si="22"/>
        <v>0.005400645729</v>
      </c>
      <c r="DG188" s="76" t="str">
        <f t="shared" si="23"/>
        <v>Esslingen</v>
      </c>
      <c r="DH188" s="58" t="str">
        <f t="shared" si="24"/>
        <v>#REF!</v>
      </c>
      <c r="DI188" s="75">
        <f t="shared" si="25"/>
        <v>180.2846686</v>
      </c>
      <c r="DJ188" s="78">
        <f t="shared" si="26"/>
        <v>0.005400645729</v>
      </c>
      <c r="DK188" s="75"/>
      <c r="DL188" s="75"/>
      <c r="DM188" s="75"/>
      <c r="DN188" s="75"/>
      <c r="DO188" s="75"/>
      <c r="DP188" s="44"/>
    </row>
    <row r="189" ht="16.5" customHeight="1">
      <c r="A189" s="58">
        <f t="shared" si="5"/>
        <v>170</v>
      </c>
      <c r="B189" s="58">
        <f t="shared" si="6"/>
        <v>160</v>
      </c>
      <c r="C189" s="58" t="s">
        <v>345</v>
      </c>
      <c r="D189" s="58">
        <v>8117.0</v>
      </c>
      <c r="E189" s="58" t="s">
        <v>349</v>
      </c>
      <c r="F189" s="59">
        <f>VLOOKUP($D189,EW_19_Kreise!$A$6:$CQ$406,Calc_Targetkreise!F$5,FALSE)/1000</f>
        <v>109.746</v>
      </c>
      <c r="G189" s="59">
        <f>VLOOKUP($D189,BW_17_Kreise!$B$7:$CC$410,Calc_Targetkreise!G$5,FALSE)/1000</f>
        <v>135.948</v>
      </c>
      <c r="H189" s="59">
        <f>VLOOKUP($D189,EW_Erg_09_14_Kreise!$A$10:$BK$412,Calc_Targetkreise!H$5,FALSE)/1000</f>
        <v>87.97</v>
      </c>
      <c r="I189" s="60">
        <f t="shared" ref="I189:K189" si="774">F189/CG189</f>
        <v>0.6150440494</v>
      </c>
      <c r="J189" s="60">
        <f t="shared" si="774"/>
        <v>0.7620019169</v>
      </c>
      <c r="K189" s="60">
        <f t="shared" si="774"/>
        <v>0.4911973109</v>
      </c>
      <c r="L189" s="61">
        <f t="shared" ref="L189:M189" si="775">1-(T189+X189)</f>
        <v>0.5561478323</v>
      </c>
      <c r="M189" s="61">
        <f t="shared" si="775"/>
        <v>0.4908788654</v>
      </c>
      <c r="N189" s="62">
        <f>IF(L189&lt;Master_sheet_Kriterien!$J$46,1,IF(L189&lt;Master_sheet_Kriterien!$K$46,2,IF(L189&lt;Master_sheet_Kriterien!$L$46,3,IF(L189&lt;Master_sheet_Kriterien!$M$46,4,5))))</f>
        <v>5</v>
      </c>
      <c r="O189" s="62">
        <f>IF(M189&lt;Master_sheet_Kriterien!$J$46,1,IF(M189&lt;Master_sheet_Kriterien!$K$46,2,IF(M189&lt;Master_sheet_Kriterien!$L$46,3,IF(M189&lt;Master_sheet_Kriterien!$M$46,4,5))))</f>
        <v>4</v>
      </c>
      <c r="P189" s="61">
        <f t="shared" ref="P189:Q189" si="776">1-(T189+AM189)</f>
        <v>0.5701984583</v>
      </c>
      <c r="Q189" s="61">
        <f t="shared" si="776"/>
        <v>0.520066496</v>
      </c>
      <c r="R189" s="62">
        <f>IF(P189&lt;Master_sheet_Kriterien!$J$46,1,IF(P189&lt;Master_sheet_Kriterien!$K$46,2,IF(P189&lt;Master_sheet_Kriterien!$L$46,3,IF(P189&lt;Master_sheet_Kriterien!$M$46,4,5))))</f>
        <v>5</v>
      </c>
      <c r="S189" s="62">
        <f>IF(Q189&lt;Master_sheet_Kriterien!$J$46,1,IF(Q189&lt;Master_sheet_Kriterien!$K$46,2,IF(Q189&lt;Master_sheet_Kriterien!$L$46,3,IF(Q189&lt;Master_sheet_Kriterien!$M$46,4,5))))</f>
        <v>5</v>
      </c>
      <c r="T189" s="61">
        <f>VLOOKUP($D189,EW_19_Kreise!$A$6:$CQ$406,Calc_Targetkreise!T$5,FALSE)/1000/F189</f>
        <v>0.3046762524</v>
      </c>
      <c r="U189" s="63">
        <f>VLOOKUP($D189,BW_17_Kreise!$B$7:$CC$410,Calc_Targetkreise!U$5,FALSE)/1000/$G189</f>
        <v>0.3331420837</v>
      </c>
      <c r="V189" s="61">
        <f>VLOOKUP(Calc_Targetkreise!$D189,EW_Erg_09_14_Kreise!$A$7:$BK$412,Calc_Targetkreise!V$5,FALSE)/1000/$H189</f>
        <v>0.3949982949</v>
      </c>
      <c r="W189" s="61">
        <f>VLOOKUP(Calc_Targetkreise!$D189,EW_Erg_09_14_Kreise!$A$7:$BK$412,Calc_Targetkreise!W$5,FALSE)/1000/CK189</f>
        <v>0.3836812401</v>
      </c>
      <c r="X189" s="61">
        <f>VLOOKUP($D189,EW_19_Kreise!$A$6:$CQ$406,Calc_Targetkreise!X$5,FALSE)/1000/F189</f>
        <v>0.1391759153</v>
      </c>
      <c r="Y189" s="63">
        <f>VLOOKUP($D189,BW_17_Kreise!$B$7:$CC$410,Calc_Targetkreise!Y$5,FALSE)/1000/$G189</f>
        <v>0.1759790508</v>
      </c>
      <c r="Z189" s="61">
        <f>VLOOKUP(Calc_Targetkreise!$D189,EW_Erg_09_14_Kreise!$A$7:$BK$412,Calc_Targetkreise!Z$5,FALSE)/1000/$H189</f>
        <v>0.2389678299</v>
      </c>
      <c r="AA189" s="61">
        <f>VLOOKUP(Calc_Targetkreise!$D189,EW_Erg_09_14_Kreise!$A$7:$BK$412,Calc_Targetkreise!AA$5,FALSE)/1000/$H189</f>
        <v>0.1964192338</v>
      </c>
      <c r="AB189" s="61">
        <f>VLOOKUP($D189,EW_19_Kreise!$A$6:$CQ$406,Calc_Targetkreise!AB$5,FALSE)/1000/F189</f>
        <v>0.2040985548</v>
      </c>
      <c r="AC189" s="63">
        <f>VLOOKUP($D189,BW_17_Kreise!$B$7:$CC$410,Calc_Targetkreise!AC$5,FALSE)/1000/$G189</f>
        <v>0.1232015182</v>
      </c>
      <c r="AD189" s="61">
        <f>VLOOKUP(Calc_Targetkreise!$D189,EW_Erg_09_14_Kreise!$A$7:$BK$412,Calc_Targetkreise!AD$5,FALSE)/1000/$H189</f>
        <v>0.1171535751</v>
      </c>
      <c r="AE189" s="62">
        <f>IF(AC189&lt;Master_sheet_Kriterien!$J$54,1,IF(AC189&lt;Master_sheet_Kriterien!$K$54,2,IF(AC189&lt;Master_sheet_Kriterien!$L$54,3,IF(AC189&lt;Master_sheet_Kriterien!$M$54,4,5))))</f>
        <v>5</v>
      </c>
      <c r="AF189" s="61">
        <f>VLOOKUP(Calc_Targetkreise!$D189,EW_Erg_09_14_Kreise!$A$7:$BK$412,Calc_Targetkreise!AF$5,FALSE)/1000/$H189</f>
        <v>0.1326133909</v>
      </c>
      <c r="AG189" s="63">
        <f>VLOOKUP($D189,BW_17_Kreise!$B$7:$CC$410,Calc_Targetkreise!AG$5,FALSE)/1000/$G189</f>
        <v>0.1264306941</v>
      </c>
      <c r="AH189" s="61">
        <f>VLOOKUP(Calc_Targetkreise!$D189,EW_Erg_09_14_Kreise!$A$7:$BK$412,Calc_Targetkreise!AH$5,FALSE)/1000/$H189</f>
        <v>0.03847902694</v>
      </c>
      <c r="AI189" s="61">
        <f>VLOOKUP(Calc_Targetkreise!$D189,EW_Erg_09_14_Kreise!$A$7:$BK$412,Calc_Targetkreise!AI$5,FALSE)/1000/$H189</f>
        <v>0.135568944</v>
      </c>
      <c r="AJ189" s="63">
        <f>VLOOKUP($D189,BW_17_Kreise!$B$7:$CC$410,Calc_Targetkreise!AJ$5,FALSE)/1000/$G189</f>
        <v>0.05062229676</v>
      </c>
      <c r="AK189" s="61">
        <f>VLOOKUP(Calc_Targetkreise!$D189,EW_Erg_09_14_Kreise!$A$7:$BK$412,Calc_Targetkreise!AK$5,FALSE)/1000/$H189</f>
        <v>0.0329771513</v>
      </c>
      <c r="AL189" s="61">
        <f>VLOOKUP(Calc_Targetkreise!$D189,EW_Erg_09_14_Kreise!$A$7:$BK$412,Calc_Targetkreise!AL$5,FALSE)/1000/$H189</f>
        <v>0.03088552916</v>
      </c>
      <c r="AM189" s="61">
        <f>VLOOKUP($D189,EW_19_Kreise!$A$6:$CQ$406,Calc_Targetkreise!AM$5,FALSE)/1000/F189</f>
        <v>0.1251252893</v>
      </c>
      <c r="AN189" s="63">
        <f>VLOOKUP($D189,BW_17_Kreise!$B$7:$CC$410,Calc_Targetkreise!AN$5,FALSE)/1000/$G189</f>
        <v>0.1467914202</v>
      </c>
      <c r="AO189" s="61">
        <f>VLOOKUP(Calc_Targetkreise!$D189,EW_Erg_09_14_Kreise!$A$7:$BK$412,Calc_Targetkreise!AO$5,FALSE)/1000/$H189</f>
        <v>0.08606343072</v>
      </c>
      <c r="AP189" s="61">
        <f>VLOOKUP(Calc_Targetkreise!$D189,EW_Erg_09_14_Kreise!$A$7:$BK$412,Calc_Targetkreise!AP$5,FALSE)/1000/$H189</f>
        <v>0.0002046152097</v>
      </c>
      <c r="AQ189" s="61">
        <f t="shared" ref="AQ189:AR189" si="777">1-U189-Y189-AC189-AG189-AJ189-AN189</f>
        <v>0.04383293612</v>
      </c>
      <c r="AR189" s="61">
        <f t="shared" si="777"/>
        <v>0.09136069114</v>
      </c>
      <c r="AS189" s="61">
        <f t="shared" si="11"/>
        <v>0.1206270468</v>
      </c>
      <c r="AT189" s="63">
        <f>VLOOKUP($D189,BW_17_Kreise!$B$7:$CC$410,Calc_Targetkreise!AT$5,FALSE)/1000/$G189</f>
        <v>0.00589195869</v>
      </c>
      <c r="AU189" s="61">
        <f>VLOOKUP(Calc_Targetkreise!$D189,EW_Erg_09_14_Kreise!$A$7:$BK$412,Calc_Targetkreise!AU$5,FALSE)/1000/$H189</f>
        <v>0.009560077299</v>
      </c>
      <c r="AV189" s="62">
        <f>IF(AU189&lt;Master_sheet_Kriterien!$J$44,1,IF(AU189&lt;Master_sheet_Kriterien!$K$44,2,IF(AU189&lt;Master_sheet_Kriterien!$L$44,3,IF(AU189&lt;Master_sheet_Kriterien!$M$44,4,5))))</f>
        <v>1</v>
      </c>
      <c r="AW189" s="61">
        <f>VLOOKUP(Calc_Targetkreise!$D189,EW_Erg_09_14_Kreise!$A$7:$BK$412,Calc_Targetkreise!AW$5,FALSE)/1000/$H189</f>
        <v>0.008105035808</v>
      </c>
      <c r="AX189" s="61">
        <f>VLOOKUP($D189,EW_19_Kreise!$A$6:$CQ$406,Calc_Targetkreise!AX$5,FALSE)/1000/F189</f>
        <v>0.003571884169</v>
      </c>
      <c r="AY189" s="62">
        <f>IF(AX189&lt;Master_sheet_Kriterien!$J$56,1,IF(AX189&lt;Master_sheet_Kriterien!$K$56,2,IF(AX189&lt;Master_sheet_Kriterien!$L$56,3,IF(AX189&lt;Master_sheet_Kriterien!$M$56,4,5))))</f>
        <v>2</v>
      </c>
      <c r="AZ189" s="64">
        <f>VLOOKUP($D189,EW_19_Kreise!$A$6:$CQ$406,Calc_Targetkreise!AZ$5,FALSE)</f>
        <v>392</v>
      </c>
      <c r="BA189" s="62">
        <f>IF(AZ189&lt;Master_sheet_Kriterien!$J$57,1,IF(AZ189&lt;Master_sheet_Kriterien!$K$57,2,IF(AZ189&lt;Master_sheet_Kriterien!$L$57,3,IF(AZ189&lt;Master_sheet_Kriterien!$M$56,4,5))))</f>
        <v>3</v>
      </c>
      <c r="BB189" s="59">
        <f>VLOOKUP($D189,Struktur_daten_BW_2017!$B$7:$AH$452,Calc_Targetkreise!BB$5,FALSE)</f>
        <v>393.5</v>
      </c>
      <c r="BC189" s="62">
        <f>IF(BB189&lt;Master_sheet_Kriterien!$J$8,1,IF(BB189&lt;Master_sheet_Kriterien!$K$8,2,IF(BB189&lt;Master_sheet_Kriterien!$L$8,3,IF(BB189&lt;Master_sheet_Kriterien!$M$8,4,5))))</f>
        <v>3</v>
      </c>
      <c r="BD189" s="65">
        <f t="shared" si="12"/>
        <v>20.216</v>
      </c>
      <c r="BE189" s="62">
        <f>IF(BD189&lt;Master_sheet_Kriterien!$J$10,1,IF(BD189&lt;Master_sheet_Kriterien!$K$10,2,IF(BD189&lt;Master_sheet_Kriterien!$L$10,3,IF(BD189&lt;Master_sheet_Kriterien!$M$10,4,5))))</f>
        <v>2</v>
      </c>
      <c r="BF189" s="65">
        <f>VLOOKUP($D189,Struktur_daten_BW_2017!$B$7:$AH$452,Calc_Targetkreise!BF$5,FALSE)</f>
        <v>8</v>
      </c>
      <c r="BG189" s="62">
        <f>IF(BF189&lt;Master_sheet_Kriterien!$J$12,1,IF(BF189&lt;Master_sheet_Kriterien!$K$12,2,IF(BF189&lt;Master_sheet_Kriterien!$L$12,3,IF(BF189&lt;Master_sheet_Kriterien!$M$12,4,5))))</f>
        <v>3</v>
      </c>
      <c r="BH189" s="65">
        <f>VLOOKUP($D189,Struktur_daten_BW_2017!$B$7:$AH$452,Calc_Targetkreise!BH$5,FALSE)</f>
        <v>11.7</v>
      </c>
      <c r="BI189" s="62">
        <f>IF(BH189&lt;Master_sheet_Kriterien!$J$14,1,IF(BH189&lt;Master_sheet_Kriterien!$K$14,2,IF(BH189&lt;Master_sheet_Kriterien!$L$14,3,IF(BH189&lt;Master_sheet_Kriterien!$M$14,4,5))))</f>
        <v>3</v>
      </c>
      <c r="BJ189" s="65">
        <f>VLOOKUP($D189,Struktur_daten_BW_2017!$B$7:$AH$452,Calc_Targetkreise!BJ$5,FALSE)</f>
        <v>36</v>
      </c>
      <c r="BK189" s="62">
        <f>IF(BJ189&lt;Master_sheet_Kriterien!$J$16,1,IF(BJ189&lt;Master_sheet_Kriterien!$K$16,2,IF(BJ189&lt;Master_sheet_Kriterien!$L$16,3,IF(BJ189&lt;Master_sheet_Kriterien!$M$16,4,5))))</f>
        <v>3</v>
      </c>
      <c r="BL189" s="65">
        <f>VLOOKUP($D189,Struktur_daten_BW_2017!$B$7:$AH$452,Calc_Targetkreise!BL$5,FALSE)</f>
        <v>16.2</v>
      </c>
      <c r="BM189" s="62">
        <f>IF(BL189&lt;Master_sheet_Kriterien!$J$18,1,IF(BL189&lt;Master_sheet_Kriterien!$K$18,2,IF(BL189&lt;Master_sheet_Kriterien!$L$18,3,IF(BL189&lt;Master_sheet_Kriterien!$M$18,4,5))))</f>
        <v>3</v>
      </c>
      <c r="BN189" s="65">
        <f>VLOOKUP($D189,Struktur_daten_BW_2017!$B$7:$AH$452,Calc_Targetkreise!BN$5,FALSE)</f>
        <v>11.1</v>
      </c>
      <c r="BO189" s="62">
        <f>IF(BN189&lt;Master_sheet_Kriterien!$J$20,1,IF(BN189&lt;Master_sheet_Kriterien!$K$20,2,IF(BN189&lt;Master_sheet_Kriterien!$L$20,3,IF(BN189&lt;Master_sheet_Kriterien!$M$20,4,5))))</f>
        <v>4</v>
      </c>
      <c r="BP189" s="59">
        <f>VLOOKUP($D189,Struktur_daten_BW_2017!$B$7:$AH$452,Calc_Targetkreise!BP$5,FALSE)</f>
        <v>22333</v>
      </c>
      <c r="BQ189" s="62">
        <f>IF(BP189&lt;Master_sheet_Kriterien!$J$38,1,IF(BP189&lt;Master_sheet_Kriterien!$K$38,2,IF(BP189&lt;Master_sheet_Kriterien!$L$38,3,IF(BP189&lt;Master_sheet_Kriterien!$M$38,4,5))))</f>
        <v>4</v>
      </c>
      <c r="BR189" s="65">
        <f>VLOOKUP($D189,Struktur_daten_BW_2017!$B$7:$AH$452,Calc_Targetkreise!BR$5,FALSE)</f>
        <v>25.3</v>
      </c>
      <c r="BS189" s="62">
        <f>IF(BR189&lt;Master_sheet_Kriterien!$J$24,1,IF(BR189&lt;Master_sheet_Kriterien!$K$24,2,IF(BR189&lt;Master_sheet_Kriterien!$L$24,3,IF(BR189&lt;Master_sheet_Kriterien!$M$24,4,5))))</f>
        <v>1</v>
      </c>
      <c r="BT189" s="65">
        <f>VLOOKUP($D189,Struktur_daten_BW_2017!$B$7:$AH$452,Calc_Targetkreise!BT$5,FALSE)</f>
        <v>15.7</v>
      </c>
      <c r="BU189" s="62">
        <f>IF(BT189&lt;Master_sheet_Kriterien!$J$26,1,IF(BT189&lt;Master_sheet_Kriterien!$K$26,2,IF(BT189&lt;Master_sheet_Kriterien!$L$26,3,IF(BT189&lt;Master_sheet_Kriterien!$M$26,4,5))))</f>
        <v>5</v>
      </c>
      <c r="BV189" s="65">
        <f t="shared" si="13"/>
        <v>3.96739</v>
      </c>
      <c r="BW189" s="62">
        <f>IF(BV189&lt;Master_sheet_Kriterien!$J$28,1,IF(BV189&lt;Master_sheet_Kriterien!$K$28,2,IF(BV189&lt;Master_sheet_Kriterien!$L$28,3,IF(BV189&lt;Master_sheet_Kriterien!$M$28,4,5))))</f>
        <v>3</v>
      </c>
      <c r="BX189" s="65">
        <f>VLOOKUP($D189,Struktur_daten_BW_2017!$B$7:$AH$452,Calc_Targetkreise!BX$5,FALSE)</f>
        <v>27.38853503</v>
      </c>
      <c r="BY189" s="62">
        <f>IF(BX189&lt;Master_sheet_Kriterien!$J$30,1,IF(BX189&lt;Master_sheet_Kriterien!$K$30,2,IF(BX189&lt;Master_sheet_Kriterien!$L$30,3,IF(BX189&lt;Master_sheet_Kriterien!$M$30,4,5))))</f>
        <v>4</v>
      </c>
      <c r="BZ189" s="65"/>
      <c r="CA189" s="62">
        <f>IF(BZ189&lt;Master_sheet_Kriterien!$J$32,1,IF(BZ189&lt;Master_sheet_Kriterien!$K$32,2,IF(BZ189&lt;Master_sheet_Kriterien!$L$32,3,IF(BZ189&lt;Master_sheet_Kriterien!$M$32,4,5))))</f>
        <v>1</v>
      </c>
      <c r="CB189" s="65"/>
      <c r="CC189" s="62">
        <f>IF(CB189&lt;Master_sheet_Kriterien!$J$34,1,IF(CB189&lt;Master_sheet_Kriterien!$K$34,2,IF(CB189&lt;Master_sheet_Kriterien!$L$34,3,IF(CB189&lt;Master_sheet_Kriterien!$M$34,4,5))))</f>
        <v>1</v>
      </c>
      <c r="CD189" s="65">
        <f>100-VLOOKUP($D189,Struktur_daten_BW_2017!$B$7:$AH$452,Calc_Targetkreise!CD$5,FALSE)</f>
        <v>40</v>
      </c>
      <c r="CE189" s="62">
        <f>IF(CD189&lt;Master_sheet_Kriterien!$J$40,1,IF(CD189&lt;Master_sheet_Kriterien!$K$40,2,IF(CD189&lt;Master_sheet_Kriterien!$L$40,3,IF(CD189&lt;Master_sheet_Kriterien!$M$40,4,5))))</f>
        <v>1</v>
      </c>
      <c r="CF189" s="61"/>
      <c r="CG189" s="59">
        <f>VLOOKUP($D189,EW_19_Kreise!$A$6:$CQ$406,Calc_Targetkreise!CG$5,FALSE)/1000</f>
        <v>178.436</v>
      </c>
      <c r="CH189" s="59">
        <f>VLOOKUP($D189,BW_17_Kreise!$B$7:$CC$410,Calc_Targetkreise!CH$5,FALSE)/1000</f>
        <v>178.409</v>
      </c>
      <c r="CI189" s="59">
        <f>VLOOKUP($D189,EW_Erg_09_14_Kreise!$A$10:$BK$412,Calc_Targetkreise!CI$5,FALSE)/1000</f>
        <v>179.093</v>
      </c>
      <c r="CJ189" s="59">
        <f>VLOOKUP($D189,EW_Erg_09_14_Kreise!$A$10:$BK$412,Calc_Targetkreise!CJ$5,FALSE)/1000</f>
        <v>180.607</v>
      </c>
      <c r="CK189" s="59">
        <f>VLOOKUP($D189,EW_Erg_09_14_Kreise!$A$10:$BK$412,Calc_Targetkreise!CK$5,FALSE)/1000</f>
        <v>88.769</v>
      </c>
      <c r="CL189" s="45"/>
      <c r="CM189" s="59">
        <f>VLOOKUP($D189,Struktur_daten_BW_2017!$B$7:$AH$452,Calc_Targetkreise!CM$5,FALSE)</f>
        <v>252.7</v>
      </c>
      <c r="CN189" s="66">
        <v>11.0</v>
      </c>
      <c r="CO189" s="67">
        <f t="shared" si="16"/>
        <v>0.04352987732</v>
      </c>
      <c r="CP189" s="62">
        <f>IF(CO189&lt;Master_sheet_Kriterien!$J$58,1,IF(CO189&lt;Master_sheet_Kriterien!$K$58,2,IF(CO189&lt;Master_sheet_Kriterien!$L$58,3,IF(CO189&lt;Master_sheet_Kriterien!$M$58,4,5))))</f>
        <v>1</v>
      </c>
      <c r="CQ189" s="66">
        <v>10.0</v>
      </c>
      <c r="CR189" s="67">
        <f t="shared" si="17"/>
        <v>0.03957261575</v>
      </c>
      <c r="CS189" s="62">
        <f>IF(CR189&lt;Master_sheet_Kriterien!$J$59,1,IF(CR189&lt;Master_sheet_Kriterien!$K$59,2,IF(CR189&lt;Master_sheet_Kriterien!$L$59,3,IF(CR189&lt;Master_sheet_Kriterien!$M$59,4,5))))</f>
        <v>1</v>
      </c>
      <c r="CT189" s="66">
        <v>1.0</v>
      </c>
      <c r="CU189" s="44"/>
      <c r="CV189" s="66">
        <v>1.0</v>
      </c>
      <c r="CW189" s="68"/>
      <c r="CY189" s="31">
        <f t="shared" si="18"/>
        <v>8117</v>
      </c>
      <c r="DB189" s="76" t="str">
        <f t="shared" si="19"/>
        <v>Göppingen</v>
      </c>
      <c r="DC189" s="58">
        <f t="shared" si="20"/>
        <v>170</v>
      </c>
      <c r="DD189" s="77">
        <f t="shared" si="21"/>
        <v>160</v>
      </c>
      <c r="DE189" s="72">
        <f t="shared" si="22"/>
        <v>0.003571884169</v>
      </c>
      <c r="DG189" s="76" t="str">
        <f t="shared" si="23"/>
        <v>Göppingen</v>
      </c>
      <c r="DH189" s="58" t="str">
        <f t="shared" si="24"/>
        <v>#REF!</v>
      </c>
      <c r="DI189" s="75">
        <f t="shared" si="25"/>
        <v>154.4352988</v>
      </c>
      <c r="DJ189" s="78">
        <f t="shared" si="26"/>
        <v>0.003571884169</v>
      </c>
      <c r="DK189" s="75"/>
      <c r="DL189" s="75"/>
      <c r="DM189" s="75"/>
      <c r="DN189" s="75"/>
      <c r="DO189" s="75"/>
      <c r="DP189" s="44"/>
    </row>
    <row r="190" ht="16.5" customHeight="1">
      <c r="A190" s="58">
        <f t="shared" si="5"/>
        <v>84</v>
      </c>
      <c r="B190" s="58">
        <f t="shared" si="6"/>
        <v>183</v>
      </c>
      <c r="C190" s="58" t="s">
        <v>345</v>
      </c>
      <c r="D190" s="58">
        <v>8118.0</v>
      </c>
      <c r="E190" s="58" t="s">
        <v>350</v>
      </c>
      <c r="F190" s="59">
        <f>VLOOKUP($D190,EW_19_Kreise!$A$6:$CQ$406,Calc_Targetkreise!F$5,FALSE)/1000</f>
        <v>241.02</v>
      </c>
      <c r="G190" s="59">
        <f>VLOOKUP($D190,BW_17_Kreise!$B$7:$CC$410,Calc_Targetkreise!G$5,FALSE)/1000</f>
        <v>291.935</v>
      </c>
      <c r="H190" s="59">
        <f>VLOOKUP($D190,EW_Erg_09_14_Kreise!$A$10:$BK$412,Calc_Targetkreise!H$5,FALSE)/1000</f>
        <v>195.252</v>
      </c>
      <c r="I190" s="60">
        <f t="shared" ref="I190:K190" si="778">F190/CG190</f>
        <v>0.658578572</v>
      </c>
      <c r="J190" s="60">
        <f t="shared" si="778"/>
        <v>0.7993838992</v>
      </c>
      <c r="K190" s="60">
        <f t="shared" si="778"/>
        <v>0.5368830033</v>
      </c>
      <c r="L190" s="61">
        <f t="shared" ref="L190:M190" si="779">1-(T190+X190)</f>
        <v>0.5667662435</v>
      </c>
      <c r="M190" s="61">
        <f t="shared" si="779"/>
        <v>0.5025776286</v>
      </c>
      <c r="N190" s="62">
        <f>IF(L190&lt;Master_sheet_Kriterien!$J$46,1,IF(L190&lt;Master_sheet_Kriterien!$K$46,2,IF(L190&lt;Master_sheet_Kriterien!$L$46,3,IF(L190&lt;Master_sheet_Kriterien!$M$46,4,5))))</f>
        <v>5</v>
      </c>
      <c r="O190" s="62">
        <f>IF(M190&lt;Master_sheet_Kriterien!$J$46,1,IF(M190&lt;Master_sheet_Kriterien!$K$46,2,IF(M190&lt;Master_sheet_Kriterien!$L$46,3,IF(M190&lt;Master_sheet_Kriterien!$M$46,4,5))))</f>
        <v>4</v>
      </c>
      <c r="P190" s="61">
        <f t="shared" ref="P190:Q190" si="780">1-(T190+AM190)</f>
        <v>0.6053315078</v>
      </c>
      <c r="Q190" s="61">
        <f t="shared" si="780"/>
        <v>0.5498381489</v>
      </c>
      <c r="R190" s="62">
        <f>IF(P190&lt;Master_sheet_Kriterien!$J$46,1,IF(P190&lt;Master_sheet_Kriterien!$K$46,2,IF(P190&lt;Master_sheet_Kriterien!$L$46,3,IF(P190&lt;Master_sheet_Kriterien!$M$46,4,5))))</f>
        <v>5</v>
      </c>
      <c r="S190" s="62">
        <f>IF(Q190&lt;Master_sheet_Kriterien!$J$46,1,IF(Q190&lt;Master_sheet_Kriterien!$K$46,2,IF(Q190&lt;Master_sheet_Kriterien!$L$46,3,IF(Q190&lt;Master_sheet_Kriterien!$M$46,4,5))))</f>
        <v>5</v>
      </c>
      <c r="T190" s="61">
        <f>VLOOKUP($D190,EW_19_Kreise!$A$6:$CQ$406,Calc_Targetkreise!T$5,FALSE)/1000/F190</f>
        <v>0.2954692557</v>
      </c>
      <c r="U190" s="63">
        <f>VLOOKUP($D190,BW_17_Kreise!$B$7:$CC$410,Calc_Targetkreise!U$5,FALSE)/1000/$G190</f>
        <v>0.3314128145</v>
      </c>
      <c r="V190" s="61">
        <f>VLOOKUP(Calc_Targetkreise!$D190,EW_Erg_09_14_Kreise!$A$7:$BK$412,Calc_Targetkreise!V$5,FALSE)/1000/$H190</f>
        <v>0.3691076148</v>
      </c>
      <c r="W190" s="61">
        <f>VLOOKUP(Calc_Targetkreise!$D190,EW_Erg_09_14_Kreise!$A$7:$BK$412,Calc_Targetkreise!W$5,FALSE)/1000/CK190</f>
        <v>0.3632646849</v>
      </c>
      <c r="X190" s="61">
        <f>VLOOKUP($D190,EW_19_Kreise!$A$6:$CQ$406,Calc_Targetkreise!X$5,FALSE)/1000/F190</f>
        <v>0.1377645009</v>
      </c>
      <c r="Y190" s="63">
        <f>VLOOKUP($D190,BW_17_Kreise!$B$7:$CC$410,Calc_Targetkreise!Y$5,FALSE)/1000/$G190</f>
        <v>0.1660095569</v>
      </c>
      <c r="Z190" s="61">
        <f>VLOOKUP(Calc_Targetkreise!$D190,EW_Erg_09_14_Kreise!$A$7:$BK$412,Calc_Targetkreise!Z$5,FALSE)/1000/$H190</f>
        <v>0.2454827607</v>
      </c>
      <c r="AA190" s="61">
        <f>VLOOKUP(Calc_Targetkreise!$D190,EW_Erg_09_14_Kreise!$A$7:$BK$412,Calc_Targetkreise!AA$5,FALSE)/1000/$H190</f>
        <v>0.1884641387</v>
      </c>
      <c r="AB190" s="61">
        <f>VLOOKUP($D190,EW_19_Kreise!$A$6:$CQ$406,Calc_Targetkreise!AB$5,FALSE)/1000/F190</f>
        <v>0.2253630404</v>
      </c>
      <c r="AC190" s="63">
        <f>VLOOKUP($D190,BW_17_Kreise!$B$7:$CC$410,Calc_Targetkreise!AC$5,FALSE)/1000/$G190</f>
        <v>0.137581996</v>
      </c>
      <c r="AD190" s="61">
        <f>VLOOKUP(Calc_Targetkreise!$D190,EW_Erg_09_14_Kreise!$A$7:$BK$412,Calc_Targetkreise!AD$5,FALSE)/1000/$H190</f>
        <v>0.1313789359</v>
      </c>
      <c r="AE190" s="62">
        <f>IF(AC190&lt;Master_sheet_Kriterien!$J$54,1,IF(AC190&lt;Master_sheet_Kriterien!$K$54,2,IF(AC190&lt;Master_sheet_Kriterien!$L$54,3,IF(AC190&lt;Master_sheet_Kriterien!$M$54,4,5))))</f>
        <v>5</v>
      </c>
      <c r="AF190" s="61">
        <f>VLOOKUP(Calc_Targetkreise!$D190,EW_Erg_09_14_Kreise!$A$7:$BK$412,Calc_Targetkreise!AF$5,FALSE)/1000/$H190</f>
        <v>0.1509536394</v>
      </c>
      <c r="AG190" s="63">
        <f>VLOOKUP($D190,BW_17_Kreise!$B$7:$CC$410,Calc_Targetkreise!AG$5,FALSE)/1000/$G190</f>
        <v>0.1443026701</v>
      </c>
      <c r="AH190" s="61">
        <f>VLOOKUP(Calc_Targetkreise!$D190,EW_Erg_09_14_Kreise!$A$7:$BK$412,Calc_Targetkreise!AH$5,FALSE)/1000/$H190</f>
        <v>0.04391248233</v>
      </c>
      <c r="AI190" s="61">
        <f>VLOOKUP(Calc_Targetkreise!$D190,EW_Erg_09_14_Kreise!$A$7:$BK$412,Calc_Targetkreise!AI$5,FALSE)/1000/$H190</f>
        <v>0.1382111323</v>
      </c>
      <c r="AJ190" s="63">
        <f>VLOOKUP($D190,BW_17_Kreise!$B$7:$CC$410,Calc_Targetkreise!AJ$5,FALSE)/1000/$G190</f>
        <v>0.05834517958</v>
      </c>
      <c r="AK190" s="61">
        <f>VLOOKUP(Calc_Targetkreise!$D190,EW_Erg_09_14_Kreise!$A$7:$BK$412,Calc_Targetkreise!AK$5,FALSE)/1000/$H190</f>
        <v>0.03422244074</v>
      </c>
      <c r="AL190" s="61">
        <f>VLOOKUP(Calc_Targetkreise!$D190,EW_Erg_09_14_Kreise!$A$7:$BK$412,Calc_Targetkreise!AL$5,FALSE)/1000/$H190</f>
        <v>0.02964886403</v>
      </c>
      <c r="AM190" s="61">
        <f>VLOOKUP($D190,EW_19_Kreise!$A$6:$CQ$406,Calc_Targetkreise!AM$5,FALSE)/1000/F190</f>
        <v>0.09919923658</v>
      </c>
      <c r="AN190" s="63">
        <f>VLOOKUP($D190,BW_17_Kreise!$B$7:$CC$410,Calc_Targetkreise!AN$5,FALSE)/1000/$G190</f>
        <v>0.1187490366</v>
      </c>
      <c r="AO190" s="61">
        <f>VLOOKUP(Calc_Targetkreise!$D190,EW_Erg_09_14_Kreise!$A$7:$BK$412,Calc_Targetkreise!AO$5,FALSE)/1000/$H190</f>
        <v>0.08313359146</v>
      </c>
      <c r="AP190" s="61">
        <f>VLOOKUP(Calc_Targetkreise!$D190,EW_Erg_09_14_Kreise!$A$7:$BK$412,Calc_Targetkreise!AP$5,FALSE)/1000/$H190</f>
        <v>0.0002612009096</v>
      </c>
      <c r="AQ190" s="61">
        <f t="shared" ref="AQ190:AR190" si="781">1-U190-Y190-AC190-AG190-AJ190-AN190</f>
        <v>0.0435987463</v>
      </c>
      <c r="AR190" s="61">
        <f t="shared" si="781"/>
        <v>0.09276217401</v>
      </c>
      <c r="AS190" s="61">
        <f t="shared" si="11"/>
        <v>0.1291963398</v>
      </c>
      <c r="AT190" s="63">
        <f>VLOOKUP($D190,BW_17_Kreise!$B$7:$CC$410,Calc_Targetkreise!AT$5,FALSE)/1000/$G190</f>
        <v>0.004754483018</v>
      </c>
      <c r="AU190" s="61">
        <f>VLOOKUP(Calc_Targetkreise!$D190,EW_Erg_09_14_Kreise!$A$7:$BK$412,Calc_Targetkreise!AU$5,FALSE)/1000/$H190</f>
        <v>0.01122139594</v>
      </c>
      <c r="AV190" s="62">
        <f>IF(AU190&lt;Master_sheet_Kriterien!$J$44,1,IF(AU190&lt;Master_sheet_Kriterien!$K$44,2,IF(AU190&lt;Master_sheet_Kriterien!$L$44,3,IF(AU190&lt;Master_sheet_Kriterien!$M$44,4,5))))</f>
        <v>3</v>
      </c>
      <c r="AW190" s="61">
        <f>VLOOKUP(Calc_Targetkreise!$D190,EW_Erg_09_14_Kreise!$A$7:$BK$412,Calc_Targetkreise!AW$5,FALSE)/1000/$H190</f>
        <v>0.007759203491</v>
      </c>
      <c r="AX190" s="61">
        <f>VLOOKUP($D190,EW_19_Kreise!$A$6:$CQ$406,Calc_Targetkreise!AX$5,FALSE)/1000/F190</f>
        <v>0.005041075429</v>
      </c>
      <c r="AY190" s="62">
        <f>IF(AX190&lt;Master_sheet_Kriterien!$J$56,1,IF(AX190&lt;Master_sheet_Kriterien!$K$56,2,IF(AX190&lt;Master_sheet_Kriterien!$L$56,3,IF(AX190&lt;Master_sheet_Kriterien!$M$56,4,5))))</f>
        <v>3</v>
      </c>
      <c r="AZ190" s="64">
        <f>VLOOKUP($D190,EW_19_Kreise!$A$6:$CQ$406,Calc_Targetkreise!AZ$5,FALSE)</f>
        <v>1215</v>
      </c>
      <c r="BA190" s="62">
        <f>IF(AZ190&lt;Master_sheet_Kriterien!$J$57,1,IF(AZ190&lt;Master_sheet_Kriterien!$K$57,2,IF(AZ190&lt;Master_sheet_Kriterien!$L$57,3,IF(AZ190&lt;Master_sheet_Kriterien!$M$56,4,5))))</f>
        <v>5</v>
      </c>
      <c r="BB190" s="59">
        <f>VLOOKUP($D190,Struktur_daten_BW_2017!$B$7:$AH$452,Calc_Targetkreise!BB$5,FALSE)</f>
        <v>898.4</v>
      </c>
      <c r="BC190" s="62">
        <f>IF(BB190&lt;Master_sheet_Kriterien!$J$8,1,IF(BB190&lt;Master_sheet_Kriterien!$K$8,2,IF(BB190&lt;Master_sheet_Kriterien!$L$8,3,IF(BB190&lt;Master_sheet_Kriterien!$M$8,4,5))))</f>
        <v>4</v>
      </c>
      <c r="BD190" s="65">
        <f t="shared" si="12"/>
        <v>25.0019</v>
      </c>
      <c r="BE190" s="62">
        <f>IF(BD190&lt;Master_sheet_Kriterien!$J$10,1,IF(BD190&lt;Master_sheet_Kriterien!$K$10,2,IF(BD190&lt;Master_sheet_Kriterien!$L$10,3,IF(BD190&lt;Master_sheet_Kriterien!$M$10,4,5))))</f>
        <v>3</v>
      </c>
      <c r="BF190" s="65">
        <f>VLOOKUP($D190,Struktur_daten_BW_2017!$B$7:$AH$452,Calc_Targetkreise!BF$5,FALSE)</f>
        <v>7.7</v>
      </c>
      <c r="BG190" s="62">
        <f>IF(BF190&lt;Master_sheet_Kriterien!$J$12,1,IF(BF190&lt;Master_sheet_Kriterien!$K$12,2,IF(BF190&lt;Master_sheet_Kriterien!$L$12,3,IF(BF190&lt;Master_sheet_Kriterien!$M$12,4,5))))</f>
        <v>2</v>
      </c>
      <c r="BH190" s="65">
        <f>VLOOKUP($D190,Struktur_daten_BW_2017!$B$7:$AH$452,Calc_Targetkreise!BH$5,FALSE)</f>
        <v>13.4</v>
      </c>
      <c r="BI190" s="62">
        <f>IF(BH190&lt;Master_sheet_Kriterien!$J$14,1,IF(BH190&lt;Master_sheet_Kriterien!$K$14,2,IF(BH190&lt;Master_sheet_Kriterien!$L$14,3,IF(BH190&lt;Master_sheet_Kriterien!$M$14,4,5))))</f>
        <v>5</v>
      </c>
      <c r="BJ190" s="65">
        <f>VLOOKUP($D190,Struktur_daten_BW_2017!$B$7:$AH$452,Calc_Targetkreise!BJ$5,FALSE)</f>
        <v>36.4</v>
      </c>
      <c r="BK190" s="62">
        <f>IF(BJ190&lt;Master_sheet_Kriterien!$J$16,1,IF(BJ190&lt;Master_sheet_Kriterien!$K$16,2,IF(BJ190&lt;Master_sheet_Kriterien!$L$16,3,IF(BJ190&lt;Master_sheet_Kriterien!$M$16,4,5))))</f>
        <v>4</v>
      </c>
      <c r="BL190" s="65">
        <f>VLOOKUP($D190,Struktur_daten_BW_2017!$B$7:$AH$452,Calc_Targetkreise!BL$5,FALSE)</f>
        <v>15</v>
      </c>
      <c r="BM190" s="62">
        <f>IF(BL190&lt;Master_sheet_Kriterien!$J$18,1,IF(BL190&lt;Master_sheet_Kriterien!$K$18,2,IF(BL190&lt;Master_sheet_Kriterien!$L$18,3,IF(BL190&lt;Master_sheet_Kriterien!$M$18,4,5))))</f>
        <v>1</v>
      </c>
      <c r="BN190" s="65">
        <f>VLOOKUP($D190,Struktur_daten_BW_2017!$B$7:$AH$452,Calc_Targetkreise!BN$5,FALSE)</f>
        <v>10.1</v>
      </c>
      <c r="BO190" s="62">
        <f>IF(BN190&lt;Master_sheet_Kriterien!$J$20,1,IF(BN190&lt;Master_sheet_Kriterien!$K$20,2,IF(BN190&lt;Master_sheet_Kriterien!$L$20,3,IF(BN190&lt;Master_sheet_Kriterien!$M$20,4,5))))</f>
        <v>2</v>
      </c>
      <c r="BP190" s="59">
        <f>VLOOKUP($D190,Struktur_daten_BW_2017!$B$7:$AH$452,Calc_Targetkreise!BP$5,FALSE)</f>
        <v>23470</v>
      </c>
      <c r="BQ190" s="62">
        <f>IF(BP190&lt;Master_sheet_Kriterien!$J$38,1,IF(BP190&lt;Master_sheet_Kriterien!$K$38,2,IF(BP190&lt;Master_sheet_Kriterien!$L$38,3,IF(BP190&lt;Master_sheet_Kriterien!$M$38,4,5))))</f>
        <v>5</v>
      </c>
      <c r="BR190" s="65">
        <f>VLOOKUP($D190,Struktur_daten_BW_2017!$B$7:$AH$452,Calc_Targetkreise!BR$5,FALSE)</f>
        <v>31.7</v>
      </c>
      <c r="BS190" s="62">
        <f>IF(BR190&lt;Master_sheet_Kriterien!$J$24,1,IF(BR190&lt;Master_sheet_Kriterien!$K$24,2,IF(BR190&lt;Master_sheet_Kriterien!$L$24,3,IF(BR190&lt;Master_sheet_Kriterien!$M$24,4,5))))</f>
        <v>2</v>
      </c>
      <c r="BT190" s="65">
        <f>VLOOKUP($D190,Struktur_daten_BW_2017!$B$7:$AH$452,Calc_Targetkreise!BT$5,FALSE)</f>
        <v>13.2</v>
      </c>
      <c r="BU190" s="62">
        <f>IF(BT190&lt;Master_sheet_Kriterien!$J$26,1,IF(BT190&lt;Master_sheet_Kriterien!$K$26,2,IF(BT190&lt;Master_sheet_Kriterien!$L$26,3,IF(BT190&lt;Master_sheet_Kriterien!$M$26,4,5))))</f>
        <v>3</v>
      </c>
      <c r="BV190" s="65">
        <f t="shared" si="13"/>
        <v>4.28604</v>
      </c>
      <c r="BW190" s="62">
        <f>IF(BV190&lt;Master_sheet_Kriterien!$J$28,1,IF(BV190&lt;Master_sheet_Kriterien!$K$28,2,IF(BV190&lt;Master_sheet_Kriterien!$L$28,3,IF(BV190&lt;Master_sheet_Kriterien!$M$28,4,5))))</f>
        <v>3</v>
      </c>
      <c r="BX190" s="65">
        <f>VLOOKUP($D190,Struktur_daten_BW_2017!$B$7:$AH$452,Calc_Targetkreise!BX$5,FALSE)</f>
        <v>20.45454545</v>
      </c>
      <c r="BY190" s="62">
        <f>IF(BX190&lt;Master_sheet_Kriterien!$J$30,1,IF(BX190&lt;Master_sheet_Kriterien!$K$30,2,IF(BX190&lt;Master_sheet_Kriterien!$L$30,3,IF(BX190&lt;Master_sheet_Kriterien!$M$30,4,5))))</f>
        <v>3</v>
      </c>
      <c r="BZ190" s="65">
        <f>CL190/1000</f>
        <v>9.194</v>
      </c>
      <c r="CA190" s="62">
        <f>IF(BZ190&lt;Master_sheet_Kriterien!$J$32,1,IF(BZ190&lt;Master_sheet_Kriterien!$K$32,2,IF(BZ190&lt;Master_sheet_Kriterien!$L$32,3,IF(BZ190&lt;Master_sheet_Kriterien!$M$32,4,5))))</f>
        <v>1</v>
      </c>
      <c r="CB190" s="65">
        <f>BZ190/CM190*100</f>
        <v>2.831536803</v>
      </c>
      <c r="CC190" s="62">
        <f>IF(CB190&lt;Master_sheet_Kriterien!$J$34,1,IF(CB190&lt;Master_sheet_Kriterien!$K$34,2,IF(CB190&lt;Master_sheet_Kriterien!$L$34,3,IF(CB190&lt;Master_sheet_Kriterien!$M$34,4,5))))</f>
        <v>1</v>
      </c>
      <c r="CD190" s="65">
        <f>100-VLOOKUP($D190,Struktur_daten_BW_2017!$B$7:$AH$452,Calc_Targetkreise!CD$5,FALSE)</f>
        <v>46.6</v>
      </c>
      <c r="CE190" s="62">
        <f>IF(CD190&lt;Master_sheet_Kriterien!$J$40,1,IF(CD190&lt;Master_sheet_Kriterien!$K$40,2,IF(CD190&lt;Master_sheet_Kriterien!$L$40,3,IF(CD190&lt;Master_sheet_Kriterien!$M$40,4,5))))</f>
        <v>3</v>
      </c>
      <c r="CF190" s="61"/>
      <c r="CG190" s="59">
        <f>VLOOKUP($D190,EW_19_Kreise!$A$6:$CQ$406,Calc_Targetkreise!CG$5,FALSE)/1000</f>
        <v>365.97</v>
      </c>
      <c r="CH190" s="59">
        <f>VLOOKUP($D190,BW_17_Kreise!$B$7:$CC$410,Calc_Targetkreise!CH$5,FALSE)/1000</f>
        <v>365.2</v>
      </c>
      <c r="CI190" s="59">
        <f>VLOOKUP($D190,EW_Erg_09_14_Kreise!$A$10:$BK$412,Calc_Targetkreise!CI$5,FALSE)/1000</f>
        <v>363.677</v>
      </c>
      <c r="CJ190" s="59">
        <f>VLOOKUP($D190,EW_Erg_09_14_Kreise!$A$10:$BK$412,Calc_Targetkreise!CJ$5,FALSE)/1000</f>
        <v>356.755</v>
      </c>
      <c r="CK190" s="59">
        <f>VLOOKUP($D190,EW_Erg_09_14_Kreise!$A$10:$BK$412,Calc_Targetkreise!CK$5,FALSE)/1000</f>
        <v>190.536</v>
      </c>
      <c r="CL190" s="45">
        <f>1150+2405+5639</f>
        <v>9194</v>
      </c>
      <c r="CM190" s="59">
        <f>VLOOKUP($D190,Struktur_daten_BW_2017!$B$7:$AH$452,Calc_Targetkreise!CM$5,FALSE)</f>
        <v>324.7</v>
      </c>
      <c r="CN190" s="66">
        <v>9.0</v>
      </c>
      <c r="CO190" s="67">
        <f t="shared" si="16"/>
        <v>0.02771789344</v>
      </c>
      <c r="CP190" s="62">
        <f>IF(CO190&lt;Master_sheet_Kriterien!$J$58,1,IF(CO190&lt;Master_sheet_Kriterien!$K$58,2,IF(CO190&lt;Master_sheet_Kriterien!$L$58,3,IF(CO190&lt;Master_sheet_Kriterien!$M$58,4,5))))</f>
        <v>1</v>
      </c>
      <c r="CQ190" s="66">
        <v>8.0</v>
      </c>
      <c r="CR190" s="67">
        <f t="shared" si="17"/>
        <v>0.0246381275</v>
      </c>
      <c r="CS190" s="62">
        <f>IF(CR190&lt;Master_sheet_Kriterien!$J$59,1,IF(CR190&lt;Master_sheet_Kriterien!$K$59,2,IF(CR190&lt;Master_sheet_Kriterien!$L$59,3,IF(CR190&lt;Master_sheet_Kriterien!$M$59,4,5))))</f>
        <v>1</v>
      </c>
      <c r="CT190" s="66">
        <v>1.0</v>
      </c>
      <c r="CU190" s="44"/>
      <c r="CV190" s="66">
        <v>0.0</v>
      </c>
      <c r="CW190" s="68"/>
      <c r="CY190" s="31">
        <f t="shared" si="18"/>
        <v>8118</v>
      </c>
      <c r="DB190" s="76" t="str">
        <f t="shared" si="19"/>
        <v>Ludwigsburg</v>
      </c>
      <c r="DC190" s="58">
        <f t="shared" si="20"/>
        <v>84</v>
      </c>
      <c r="DD190" s="77">
        <f t="shared" si="21"/>
        <v>183</v>
      </c>
      <c r="DE190" s="72">
        <f t="shared" si="22"/>
        <v>0.005041075429</v>
      </c>
      <c r="DG190" s="76" t="str">
        <f t="shared" si="23"/>
        <v>Ludwigsburg</v>
      </c>
      <c r="DH190" s="58" t="str">
        <f t="shared" si="24"/>
        <v>#REF!</v>
      </c>
      <c r="DI190" s="75">
        <f t="shared" si="25"/>
        <v>177.2771789</v>
      </c>
      <c r="DJ190" s="78">
        <f t="shared" si="26"/>
        <v>0.005041075429</v>
      </c>
      <c r="DK190" s="75"/>
      <c r="DL190" s="75"/>
      <c r="DM190" s="75"/>
      <c r="DN190" s="75"/>
      <c r="DO190" s="75"/>
      <c r="DP190" s="44"/>
    </row>
    <row r="191" ht="16.5" customHeight="1">
      <c r="A191" s="58">
        <f t="shared" si="5"/>
        <v>87</v>
      </c>
      <c r="B191" s="58">
        <f t="shared" si="6"/>
        <v>182</v>
      </c>
      <c r="C191" s="58" t="s">
        <v>345</v>
      </c>
      <c r="D191" s="58">
        <v>8119.0</v>
      </c>
      <c r="E191" s="58" t="s">
        <v>351</v>
      </c>
      <c r="F191" s="59">
        <f>VLOOKUP($D191,EW_19_Kreise!$A$6:$CQ$406,Calc_Targetkreise!F$5,FALSE)/1000</f>
        <v>190.218</v>
      </c>
      <c r="G191" s="59">
        <f>VLOOKUP($D191,BW_17_Kreise!$B$7:$CC$410,Calc_Targetkreise!G$5,FALSE)/1000</f>
        <v>233.215</v>
      </c>
      <c r="H191" s="59">
        <f>VLOOKUP($D191,EW_Erg_09_14_Kreise!$A$10:$BK$412,Calc_Targetkreise!H$5,FALSE)/1000</f>
        <v>153.893</v>
      </c>
      <c r="I191" s="60">
        <f t="shared" ref="I191:K191" si="782">F191/CG191</f>
        <v>0.6394376708</v>
      </c>
      <c r="J191" s="60">
        <f t="shared" si="782"/>
        <v>0.786642111</v>
      </c>
      <c r="K191" s="60">
        <f t="shared" si="782"/>
        <v>0.5197051156</v>
      </c>
      <c r="L191" s="61">
        <f t="shared" ref="L191:M191" si="783">1-(T191+X191)</f>
        <v>0.5607776341</v>
      </c>
      <c r="M191" s="61">
        <f t="shared" si="783"/>
        <v>0.5110992003</v>
      </c>
      <c r="N191" s="62">
        <f>IF(L191&lt;Master_sheet_Kriterien!$J$46,1,IF(L191&lt;Master_sheet_Kriterien!$K$46,2,IF(L191&lt;Master_sheet_Kriterien!$L$46,3,IF(L191&lt;Master_sheet_Kriterien!$M$46,4,5))))</f>
        <v>5</v>
      </c>
      <c r="O191" s="62">
        <f>IF(M191&lt;Master_sheet_Kriterien!$J$46,1,IF(M191&lt;Master_sheet_Kriterien!$K$46,2,IF(M191&lt;Master_sheet_Kriterien!$L$46,3,IF(M191&lt;Master_sheet_Kriterien!$M$46,4,5))))</f>
        <v>4</v>
      </c>
      <c r="P191" s="61">
        <f t="shared" ref="P191:Q191" si="784">1-(T191+AM191)</f>
        <v>0.5809860266</v>
      </c>
      <c r="Q191" s="61">
        <f t="shared" si="784"/>
        <v>0.5343438458</v>
      </c>
      <c r="R191" s="62">
        <f>IF(P191&lt;Master_sheet_Kriterien!$J$46,1,IF(P191&lt;Master_sheet_Kriterien!$K$46,2,IF(P191&lt;Master_sheet_Kriterien!$L$46,3,IF(P191&lt;Master_sheet_Kriterien!$M$46,4,5))))</f>
        <v>5</v>
      </c>
      <c r="S191" s="62">
        <f>IF(Q191&lt;Master_sheet_Kriterien!$J$46,1,IF(Q191&lt;Master_sheet_Kriterien!$K$46,2,IF(Q191&lt;Master_sheet_Kriterien!$L$46,3,IF(Q191&lt;Master_sheet_Kriterien!$M$46,4,5))))</f>
        <v>5</v>
      </c>
      <c r="T191" s="61">
        <f>VLOOKUP($D191,EW_19_Kreise!$A$6:$CQ$406,Calc_Targetkreise!T$5,FALSE)/1000/F191</f>
        <v>0.3039091989</v>
      </c>
      <c r="U191" s="63">
        <f>VLOOKUP($D191,BW_17_Kreise!$B$7:$CC$410,Calc_Targetkreise!U$5,FALSE)/1000/$G191</f>
        <v>0.3289110906</v>
      </c>
      <c r="V191" s="61">
        <f>VLOOKUP(Calc_Targetkreise!$D191,EW_Erg_09_14_Kreise!$A$7:$BK$412,Calc_Targetkreise!V$5,FALSE)/1000/$H191</f>
        <v>0.3825840032</v>
      </c>
      <c r="W191" s="61">
        <f>VLOOKUP(Calc_Targetkreise!$D191,EW_Erg_09_14_Kreise!$A$7:$BK$412,Calc_Targetkreise!W$5,FALSE)/1000/CK191</f>
        <v>0.3725904253</v>
      </c>
      <c r="X191" s="61">
        <f>VLOOKUP($D191,EW_19_Kreise!$A$6:$CQ$406,Calc_Targetkreise!X$5,FALSE)/1000/F191</f>
        <v>0.135313167</v>
      </c>
      <c r="Y191" s="63">
        <f>VLOOKUP($D191,BW_17_Kreise!$B$7:$CC$410,Calc_Targetkreise!Y$5,FALSE)/1000/$G191</f>
        <v>0.1599897091</v>
      </c>
      <c r="Z191" s="61">
        <f>VLOOKUP(Calc_Targetkreise!$D191,EW_Erg_09_14_Kreise!$A$7:$BK$412,Calc_Targetkreise!Z$5,FALSE)/1000/$H191</f>
        <v>0.2259816886</v>
      </c>
      <c r="AA191" s="61">
        <f>VLOOKUP(Calc_Targetkreise!$D191,EW_Erg_09_14_Kreise!$A$7:$BK$412,Calc_Targetkreise!AA$5,FALSE)/1000/$H191</f>
        <v>0.1800081875</v>
      </c>
      <c r="AB191" s="61">
        <f>VLOOKUP($D191,EW_19_Kreise!$A$6:$CQ$406,Calc_Targetkreise!AB$5,FALSE)/1000/F191</f>
        <v>0.1967479418</v>
      </c>
      <c r="AC191" s="63">
        <f>VLOOKUP($D191,BW_17_Kreise!$B$7:$CC$410,Calc_Targetkreise!AC$5,FALSE)/1000/$G191</f>
        <v>0.1204982527</v>
      </c>
      <c r="AD191" s="61">
        <f>VLOOKUP(Calc_Targetkreise!$D191,EW_Erg_09_14_Kreise!$A$7:$BK$412,Calc_Targetkreise!AD$5,FALSE)/1000/$H191</f>
        <v>0.112916117</v>
      </c>
      <c r="AE191" s="62">
        <f>IF(AC191&lt;Master_sheet_Kriterien!$J$54,1,IF(AC191&lt;Master_sheet_Kriterien!$K$54,2,IF(AC191&lt;Master_sheet_Kriterien!$L$54,3,IF(AC191&lt;Master_sheet_Kriterien!$M$54,4,5))))</f>
        <v>4</v>
      </c>
      <c r="AF191" s="61">
        <f>VLOOKUP(Calc_Targetkreise!$D191,EW_Erg_09_14_Kreise!$A$7:$BK$412,Calc_Targetkreise!AF$5,FALSE)/1000/$H191</f>
        <v>0.1389991748</v>
      </c>
      <c r="AG191" s="63">
        <f>VLOOKUP($D191,BW_17_Kreise!$B$7:$CC$410,Calc_Targetkreise!AG$5,FALSE)/1000/$G191</f>
        <v>0.155015758</v>
      </c>
      <c r="AH191" s="61">
        <f>VLOOKUP(Calc_Targetkreise!$D191,EW_Erg_09_14_Kreise!$A$7:$BK$412,Calc_Targetkreise!AH$5,FALSE)/1000/$H191</f>
        <v>0.05106794981</v>
      </c>
      <c r="AI191" s="61">
        <f>VLOOKUP(Calc_Targetkreise!$D191,EW_Erg_09_14_Kreise!$A$7:$BK$412,Calc_Targetkreise!AI$5,FALSE)/1000/$H191</f>
        <v>0.1466993301</v>
      </c>
      <c r="AJ191" s="63">
        <f>VLOOKUP($D191,BW_17_Kreise!$B$7:$CC$410,Calc_Targetkreise!AJ$5,FALSE)/1000/$G191</f>
        <v>0.05551958493</v>
      </c>
      <c r="AK191" s="61">
        <f>VLOOKUP(Calc_Targetkreise!$D191,EW_Erg_09_14_Kreise!$A$7:$BK$412,Calc_Targetkreise!AK$5,FALSE)/1000/$H191</f>
        <v>0.03270454147</v>
      </c>
      <c r="AL191" s="61">
        <f>VLOOKUP(Calc_Targetkreise!$D191,EW_Erg_09_14_Kreise!$A$7:$BK$412,Calc_Targetkreise!AL$5,FALSE)/1000/$H191</f>
        <v>0.02600508145</v>
      </c>
      <c r="AM191" s="61">
        <f>VLOOKUP($D191,EW_19_Kreise!$A$6:$CQ$406,Calc_Targetkreise!AM$5,FALSE)/1000/F191</f>
        <v>0.1151047745</v>
      </c>
      <c r="AN191" s="63">
        <f>VLOOKUP($D191,BW_17_Kreise!$B$7:$CC$410,Calc_Targetkreise!AN$5,FALSE)/1000/$G191</f>
        <v>0.1367450636</v>
      </c>
      <c r="AO191" s="61">
        <f>VLOOKUP(Calc_Targetkreise!$D191,EW_Erg_09_14_Kreise!$A$7:$BK$412,Calc_Targetkreise!AO$5,FALSE)/1000/$H191</f>
        <v>0.1005048963</v>
      </c>
      <c r="AP191" s="61">
        <f>VLOOKUP(Calc_Targetkreise!$D191,EW_Erg_09_14_Kreise!$A$7:$BK$412,Calc_Targetkreise!AP$5,FALSE)/1000/$H191</f>
        <v>0.0001429564698</v>
      </c>
      <c r="AQ191" s="61">
        <f t="shared" ref="AQ191:AR191" si="785">1-U191-Y191-AC191-AG191-AJ191-AN191</f>
        <v>0.04332054113</v>
      </c>
      <c r="AR191" s="61">
        <f t="shared" si="785"/>
        <v>0.09424080368</v>
      </c>
      <c r="AS191" s="61">
        <f t="shared" si="11"/>
        <v>0.1355548445</v>
      </c>
      <c r="AT191" s="63">
        <f>VLOOKUP($D191,BW_17_Kreise!$B$7:$CC$410,Calc_Targetkreise!AT$5,FALSE)/1000/$G191</f>
        <v>0.006123105289</v>
      </c>
      <c r="AU191" s="61">
        <f>VLOOKUP(Calc_Targetkreise!$D191,EW_Erg_09_14_Kreise!$A$7:$BK$412,Calc_Targetkreise!AU$5,FALSE)/1000/$H191</f>
        <v>0.01194336325</v>
      </c>
      <c r="AV191" s="62">
        <f>IF(AU191&lt;Master_sheet_Kriterien!$J$44,1,IF(AU191&lt;Master_sheet_Kriterien!$K$44,2,IF(AU191&lt;Master_sheet_Kriterien!$L$44,3,IF(AU191&lt;Master_sheet_Kriterien!$M$44,4,5))))</f>
        <v>3</v>
      </c>
      <c r="AW191" s="61">
        <f>VLOOKUP(Calc_Targetkreise!$D191,EW_Erg_09_14_Kreise!$A$7:$BK$412,Calc_Targetkreise!AW$5,FALSE)/1000/$H191</f>
        <v>0.007758637495</v>
      </c>
      <c r="AX191" s="61">
        <f>VLOOKUP($D191,EW_19_Kreise!$A$6:$CQ$406,Calc_Targetkreise!AX$5,FALSE)/1000/F191</f>
        <v>0.004747184809</v>
      </c>
      <c r="AY191" s="62">
        <f>IF(AX191&lt;Master_sheet_Kriterien!$J$56,1,IF(AX191&lt;Master_sheet_Kriterien!$K$56,2,IF(AX191&lt;Master_sheet_Kriterien!$L$56,3,IF(AX191&lt;Master_sheet_Kriterien!$M$56,4,5))))</f>
        <v>3</v>
      </c>
      <c r="AZ191" s="64">
        <f>VLOOKUP($D191,EW_19_Kreise!$A$6:$CQ$406,Calc_Targetkreise!AZ$5,FALSE)</f>
        <v>903</v>
      </c>
      <c r="BA191" s="62">
        <f>IF(AZ191&lt;Master_sheet_Kriterien!$J$57,1,IF(AZ191&lt;Master_sheet_Kriterien!$K$57,2,IF(AZ191&lt;Master_sheet_Kriterien!$L$57,3,IF(AZ191&lt;Master_sheet_Kriterien!$M$56,4,5))))</f>
        <v>5</v>
      </c>
      <c r="BB191" s="59">
        <f>VLOOKUP($D191,Struktur_daten_BW_2017!$B$7:$AH$452,Calc_Targetkreise!BB$5,FALSE)</f>
        <v>618.2</v>
      </c>
      <c r="BC191" s="62">
        <f>IF(BB191&lt;Master_sheet_Kriterien!$J$8,1,IF(BB191&lt;Master_sheet_Kriterien!$K$8,2,IF(BB191&lt;Master_sheet_Kriterien!$L$8,3,IF(BB191&lt;Master_sheet_Kriterien!$M$8,4,5))))</f>
        <v>4</v>
      </c>
      <c r="BD191" s="65">
        <f t="shared" si="12"/>
        <v>25.0746</v>
      </c>
      <c r="BE191" s="62">
        <f>IF(BD191&lt;Master_sheet_Kriterien!$J$10,1,IF(BD191&lt;Master_sheet_Kriterien!$K$10,2,IF(BD191&lt;Master_sheet_Kriterien!$L$10,3,IF(BD191&lt;Master_sheet_Kriterien!$M$10,4,5))))</f>
        <v>3</v>
      </c>
      <c r="BF191" s="65">
        <f>VLOOKUP($D191,Struktur_daten_BW_2017!$B$7:$AH$452,Calc_Targetkreise!BF$5,FALSE)</f>
        <v>7.9</v>
      </c>
      <c r="BG191" s="62">
        <f>IF(BF191&lt;Master_sheet_Kriterien!$J$12,1,IF(BF191&lt;Master_sheet_Kriterien!$K$12,2,IF(BF191&lt;Master_sheet_Kriterien!$L$12,3,IF(BF191&lt;Master_sheet_Kriterien!$M$12,4,5))))</f>
        <v>3</v>
      </c>
      <c r="BH191" s="65">
        <f>VLOOKUP($D191,Struktur_daten_BW_2017!$B$7:$AH$452,Calc_Targetkreise!BH$5,FALSE)</f>
        <v>11.8</v>
      </c>
      <c r="BI191" s="62">
        <f>IF(BH191&lt;Master_sheet_Kriterien!$J$14,1,IF(BH191&lt;Master_sheet_Kriterien!$K$14,2,IF(BH191&lt;Master_sheet_Kriterien!$L$14,3,IF(BH191&lt;Master_sheet_Kriterien!$M$14,4,5))))</f>
        <v>3</v>
      </c>
      <c r="BJ191" s="65">
        <f>VLOOKUP($D191,Struktur_daten_BW_2017!$B$7:$AH$452,Calc_Targetkreise!BJ$5,FALSE)</f>
        <v>36.5</v>
      </c>
      <c r="BK191" s="62">
        <f>IF(BJ191&lt;Master_sheet_Kriterien!$J$16,1,IF(BJ191&lt;Master_sheet_Kriterien!$K$16,2,IF(BJ191&lt;Master_sheet_Kriterien!$L$16,3,IF(BJ191&lt;Master_sheet_Kriterien!$M$16,4,5))))</f>
        <v>4</v>
      </c>
      <c r="BL191" s="65">
        <f>VLOOKUP($D191,Struktur_daten_BW_2017!$B$7:$AH$452,Calc_Targetkreise!BL$5,FALSE)</f>
        <v>15.8</v>
      </c>
      <c r="BM191" s="62">
        <f>IF(BL191&lt;Master_sheet_Kriterien!$J$18,1,IF(BL191&lt;Master_sheet_Kriterien!$K$18,2,IF(BL191&lt;Master_sheet_Kriterien!$L$18,3,IF(BL191&lt;Master_sheet_Kriterien!$M$18,4,5))))</f>
        <v>2</v>
      </c>
      <c r="BN191" s="65">
        <f>VLOOKUP($D191,Struktur_daten_BW_2017!$B$7:$AH$452,Calc_Targetkreise!BN$5,FALSE)</f>
        <v>10.9</v>
      </c>
      <c r="BO191" s="62">
        <f>IF(BN191&lt;Master_sheet_Kriterien!$J$20,1,IF(BN191&lt;Master_sheet_Kriterien!$K$20,2,IF(BN191&lt;Master_sheet_Kriterien!$L$20,3,IF(BN191&lt;Master_sheet_Kriterien!$M$20,4,5))))</f>
        <v>3</v>
      </c>
      <c r="BP191" s="59">
        <f>VLOOKUP($D191,Struktur_daten_BW_2017!$B$7:$AH$452,Calc_Targetkreise!BP$5,FALSE)</f>
        <v>23752</v>
      </c>
      <c r="BQ191" s="62">
        <f>IF(BP191&lt;Master_sheet_Kriterien!$J$38,1,IF(BP191&lt;Master_sheet_Kriterien!$K$38,2,IF(BP191&lt;Master_sheet_Kriterien!$L$38,3,IF(BP191&lt;Master_sheet_Kriterien!$M$38,4,5))))</f>
        <v>5</v>
      </c>
      <c r="BR191" s="65">
        <f>VLOOKUP($D191,Struktur_daten_BW_2017!$B$7:$AH$452,Calc_Targetkreise!BR$5,FALSE)</f>
        <v>27.1</v>
      </c>
      <c r="BS191" s="62">
        <f>IF(BR191&lt;Master_sheet_Kriterien!$J$24,1,IF(BR191&lt;Master_sheet_Kriterien!$K$24,2,IF(BR191&lt;Master_sheet_Kriterien!$L$24,3,IF(BR191&lt;Master_sheet_Kriterien!$M$24,4,5))))</f>
        <v>1</v>
      </c>
      <c r="BT191" s="65">
        <f>VLOOKUP($D191,Struktur_daten_BW_2017!$B$7:$AH$452,Calc_Targetkreise!BT$5,FALSE)</f>
        <v>15.7</v>
      </c>
      <c r="BU191" s="62">
        <f>IF(BT191&lt;Master_sheet_Kriterien!$J$26,1,IF(BT191&lt;Master_sheet_Kriterien!$K$26,2,IF(BT191&lt;Master_sheet_Kriterien!$L$26,3,IF(BT191&lt;Master_sheet_Kriterien!$M$26,4,5))))</f>
        <v>5</v>
      </c>
      <c r="BV191" s="65">
        <f t="shared" si="13"/>
        <v>4.98318</v>
      </c>
      <c r="BW191" s="62">
        <f>IF(BV191&lt;Master_sheet_Kriterien!$J$28,1,IF(BV191&lt;Master_sheet_Kriterien!$K$28,2,IF(BV191&lt;Master_sheet_Kriterien!$L$28,3,IF(BV191&lt;Master_sheet_Kriterien!$M$28,4,5))))</f>
        <v>4</v>
      </c>
      <c r="BX191" s="65">
        <f>VLOOKUP($D191,Struktur_daten_BW_2017!$B$7:$AH$452,Calc_Targetkreise!BX$5,FALSE)</f>
        <v>31.21019108</v>
      </c>
      <c r="BY191" s="62">
        <f>IF(BX191&lt;Master_sheet_Kriterien!$J$30,1,IF(BX191&lt;Master_sheet_Kriterien!$K$30,2,IF(BX191&lt;Master_sheet_Kriterien!$L$30,3,IF(BX191&lt;Master_sheet_Kriterien!$M$30,4,5))))</f>
        <v>5</v>
      </c>
      <c r="BZ191" s="65"/>
      <c r="CA191" s="62">
        <f>IF(BZ191&lt;Master_sheet_Kriterien!$J$32,1,IF(BZ191&lt;Master_sheet_Kriterien!$K$32,2,IF(BZ191&lt;Master_sheet_Kriterien!$L$32,3,IF(BZ191&lt;Master_sheet_Kriterien!$M$32,4,5))))</f>
        <v>1</v>
      </c>
      <c r="CB191" s="65"/>
      <c r="CC191" s="62">
        <f>IF(CB191&lt;Master_sheet_Kriterien!$J$34,1,IF(CB191&lt;Master_sheet_Kriterien!$K$34,2,IF(CB191&lt;Master_sheet_Kriterien!$L$34,3,IF(CB191&lt;Master_sheet_Kriterien!$M$34,4,5))))</f>
        <v>1</v>
      </c>
      <c r="CD191" s="65">
        <f>100-VLOOKUP($D191,Struktur_daten_BW_2017!$B$7:$AH$452,Calc_Targetkreise!CD$5,FALSE)</f>
        <v>44.7</v>
      </c>
      <c r="CE191" s="62">
        <f>IF(CD191&lt;Master_sheet_Kriterien!$J$40,1,IF(CD191&lt;Master_sheet_Kriterien!$K$40,2,IF(CD191&lt;Master_sheet_Kriterien!$L$40,3,IF(CD191&lt;Master_sheet_Kriterien!$M$40,4,5))))</f>
        <v>2</v>
      </c>
      <c r="CF191" s="61"/>
      <c r="CG191" s="59">
        <f>VLOOKUP($D191,EW_19_Kreise!$A$6:$CQ$406,Calc_Targetkreise!CG$5,FALSE)/1000</f>
        <v>297.477</v>
      </c>
      <c r="CH191" s="59">
        <f>VLOOKUP($D191,BW_17_Kreise!$B$7:$CC$410,Calc_Targetkreise!CH$5,FALSE)/1000</f>
        <v>296.469</v>
      </c>
      <c r="CI191" s="59">
        <f>VLOOKUP($D191,EW_Erg_09_14_Kreise!$A$10:$BK$412,Calc_Targetkreise!CI$5,FALSE)/1000</f>
        <v>296.116</v>
      </c>
      <c r="CJ191" s="59">
        <f>VLOOKUP($D191,EW_Erg_09_14_Kreise!$A$10:$BK$412,Calc_Targetkreise!CJ$5,FALSE)/1000</f>
        <v>293.329</v>
      </c>
      <c r="CK191" s="59">
        <f>VLOOKUP($D191,EW_Erg_09_14_Kreise!$A$10:$BK$412,Calc_Targetkreise!CK$5,FALSE)/1000</f>
        <v>151.064</v>
      </c>
      <c r="CL191" s="45"/>
      <c r="CM191" s="59">
        <f>VLOOKUP($D191,Struktur_daten_BW_2017!$B$7:$AH$452,Calc_Targetkreise!CM$5,FALSE)</f>
        <v>317.4</v>
      </c>
      <c r="CN191" s="66">
        <v>5.0</v>
      </c>
      <c r="CO191" s="67">
        <f t="shared" si="16"/>
        <v>0.01575299307</v>
      </c>
      <c r="CP191" s="62">
        <f>IF(CO191&lt;Master_sheet_Kriterien!$J$58,1,IF(CO191&lt;Master_sheet_Kriterien!$K$58,2,IF(CO191&lt;Master_sheet_Kriterien!$L$58,3,IF(CO191&lt;Master_sheet_Kriterien!$M$58,4,5))))</f>
        <v>1</v>
      </c>
      <c r="CQ191" s="66">
        <v>3.0</v>
      </c>
      <c r="CR191" s="67">
        <f t="shared" si="17"/>
        <v>0.009451795841</v>
      </c>
      <c r="CS191" s="62">
        <f>IF(CR191&lt;Master_sheet_Kriterien!$J$59,1,IF(CR191&lt;Master_sheet_Kriterien!$K$59,2,IF(CR191&lt;Master_sheet_Kriterien!$L$59,3,IF(CR191&lt;Master_sheet_Kriterien!$M$59,4,5))))</f>
        <v>1</v>
      </c>
      <c r="CT191" s="66">
        <v>2.0</v>
      </c>
      <c r="CU191" s="44"/>
      <c r="CV191" s="66">
        <v>0.0</v>
      </c>
      <c r="CW191" s="68"/>
      <c r="CY191" s="31">
        <f t="shared" si="18"/>
        <v>8119</v>
      </c>
      <c r="DB191" s="76" t="str">
        <f t="shared" si="19"/>
        <v>Rems-Murr-Kreis</v>
      </c>
      <c r="DC191" s="58">
        <f t="shared" si="20"/>
        <v>87</v>
      </c>
      <c r="DD191" s="77">
        <f t="shared" si="21"/>
        <v>182</v>
      </c>
      <c r="DE191" s="72">
        <f t="shared" si="22"/>
        <v>0.004747184809</v>
      </c>
      <c r="DG191" s="76" t="str">
        <f t="shared" si="23"/>
        <v>Rems-Murr-Kreis</v>
      </c>
      <c r="DH191" s="58" t="str">
        <f t="shared" si="24"/>
        <v>#REF!</v>
      </c>
      <c r="DI191" s="75">
        <f t="shared" si="25"/>
        <v>176.1575299</v>
      </c>
      <c r="DJ191" s="78">
        <f t="shared" si="26"/>
        <v>0.004747184809</v>
      </c>
      <c r="DK191" s="75"/>
      <c r="DL191" s="75"/>
      <c r="DM191" s="75"/>
      <c r="DN191" s="75"/>
      <c r="DO191" s="75"/>
      <c r="DP191" s="44"/>
    </row>
    <row r="192" ht="16.5" customHeight="1">
      <c r="A192" s="58">
        <f t="shared" si="5"/>
        <v>85</v>
      </c>
      <c r="B192" s="58">
        <f t="shared" si="6"/>
        <v>183</v>
      </c>
      <c r="C192" s="58" t="s">
        <v>345</v>
      </c>
      <c r="D192" s="58">
        <v>8121.0</v>
      </c>
      <c r="E192" s="58" t="s">
        <v>352</v>
      </c>
      <c r="F192" s="59">
        <f>VLOOKUP($D192,EW_19_Kreise!$A$6:$CQ$406,Calc_Targetkreise!F$5,FALSE)/1000</f>
        <v>42.199</v>
      </c>
      <c r="G192" s="59">
        <f>VLOOKUP($D192,BW_17_Kreise!$B$7:$CC$410,Calc_Targetkreise!G$5,FALSE)/1000</f>
        <v>55.9</v>
      </c>
      <c r="H192" s="59">
        <f>VLOOKUP($D192,EW_Erg_09_14_Kreise!$A$10:$BK$412,Calc_Targetkreise!H$5,FALSE)/1000</f>
        <v>32.769</v>
      </c>
      <c r="I192" s="60">
        <f t="shared" ref="I192:K192" si="786">F192/CG192</f>
        <v>0.5467254</v>
      </c>
      <c r="J192" s="60">
        <f t="shared" si="786"/>
        <v>0.7199711496</v>
      </c>
      <c r="K192" s="60">
        <f t="shared" si="786"/>
        <v>0.4184576485</v>
      </c>
      <c r="L192" s="61">
        <f t="shared" ref="L192:M192" si="787">1-(T192+X192)</f>
        <v>0.5689945259</v>
      </c>
      <c r="M192" s="61">
        <f t="shared" si="787"/>
        <v>0.5252772809</v>
      </c>
      <c r="N192" s="62">
        <f>IF(L192&lt;Master_sheet_Kriterien!$J$46,1,IF(L192&lt;Master_sheet_Kriterien!$K$46,2,IF(L192&lt;Master_sheet_Kriterien!$L$46,3,IF(L192&lt;Master_sheet_Kriterien!$M$46,4,5))))</f>
        <v>5</v>
      </c>
      <c r="O192" s="62">
        <f>IF(M192&lt;Master_sheet_Kriterien!$J$46,1,IF(M192&lt;Master_sheet_Kriterien!$K$46,2,IF(M192&lt;Master_sheet_Kriterien!$L$46,3,IF(M192&lt;Master_sheet_Kriterien!$M$46,4,5))))</f>
        <v>5</v>
      </c>
      <c r="P192" s="61">
        <f t="shared" ref="P192:Q192" si="788">1-(T192+AM192)</f>
        <v>0.6029052821</v>
      </c>
      <c r="Q192" s="61">
        <f t="shared" si="788"/>
        <v>0.546529517</v>
      </c>
      <c r="R192" s="62">
        <f>IF(P192&lt;Master_sheet_Kriterien!$J$46,1,IF(P192&lt;Master_sheet_Kriterien!$K$46,2,IF(P192&lt;Master_sheet_Kriterien!$L$46,3,IF(P192&lt;Master_sheet_Kriterien!$M$46,4,5))))</f>
        <v>5</v>
      </c>
      <c r="S192" s="62">
        <f>IF(Q192&lt;Master_sheet_Kriterien!$J$46,1,IF(Q192&lt;Master_sheet_Kriterien!$K$46,2,IF(Q192&lt;Master_sheet_Kriterien!$L$46,3,IF(Q192&lt;Master_sheet_Kriterien!$M$46,4,5))))</f>
        <v>5</v>
      </c>
      <c r="T192" s="61">
        <f>VLOOKUP($D192,EW_19_Kreise!$A$6:$CQ$406,Calc_Targetkreise!T$5,FALSE)/1000/F192</f>
        <v>0.266878362</v>
      </c>
      <c r="U192" s="63">
        <f>VLOOKUP($D192,BW_17_Kreise!$B$7:$CC$410,Calc_Targetkreise!U$5,FALSE)/1000/$G192</f>
        <v>0.2897137746</v>
      </c>
      <c r="V192" s="61">
        <f>VLOOKUP(Calc_Targetkreise!$D192,EW_Erg_09_14_Kreise!$A$7:$BK$412,Calc_Targetkreise!V$5,FALSE)/1000/$H192</f>
        <v>0.3517959047</v>
      </c>
      <c r="W192" s="61">
        <f>VLOOKUP(Calc_Targetkreise!$D192,EW_Erg_09_14_Kreise!$A$7:$BK$412,Calc_Targetkreise!W$5,FALSE)/1000/CK192</f>
        <v>0.3711062419</v>
      </c>
      <c r="X192" s="61">
        <f>VLOOKUP($D192,EW_19_Kreise!$A$6:$CQ$406,Calc_Targetkreise!X$5,FALSE)/1000/F192</f>
        <v>0.164127112</v>
      </c>
      <c r="Y192" s="63">
        <f>VLOOKUP($D192,BW_17_Kreise!$B$7:$CC$410,Calc_Targetkreise!Y$5,FALSE)/1000/$G192</f>
        <v>0.1850089445</v>
      </c>
      <c r="Z192" s="61">
        <f>VLOOKUP(Calc_Targetkreise!$D192,EW_Erg_09_14_Kreise!$A$7:$BK$412,Calc_Targetkreise!Z$5,FALSE)/1000/$H192</f>
        <v>0.3042814856</v>
      </c>
      <c r="AA192" s="61">
        <f>VLOOKUP(Calc_Targetkreise!$D192,EW_Erg_09_14_Kreise!$A$7:$BK$412,Calc_Targetkreise!AA$5,FALSE)/1000/$H192</f>
        <v>0.2498703043</v>
      </c>
      <c r="AB192" s="61">
        <f>VLOOKUP($D192,EW_19_Kreise!$A$6:$CQ$406,Calc_Targetkreise!AB$5,FALSE)/1000/F192</f>
        <v>0.205597289</v>
      </c>
      <c r="AC192" s="63">
        <f>VLOOKUP($D192,BW_17_Kreise!$B$7:$CC$410,Calc_Targetkreise!AC$5,FALSE)/1000/$G192</f>
        <v>0.1124329159</v>
      </c>
      <c r="AD192" s="61">
        <f>VLOOKUP(Calc_Targetkreise!$D192,EW_Erg_09_14_Kreise!$A$7:$BK$412,Calc_Targetkreise!AD$5,FALSE)/1000/$H192</f>
        <v>0.1001861515</v>
      </c>
      <c r="AE192" s="62">
        <f>IF(AC192&lt;Master_sheet_Kriterien!$J$54,1,IF(AC192&lt;Master_sheet_Kriterien!$K$54,2,IF(AC192&lt;Master_sheet_Kriterien!$L$54,3,IF(AC192&lt;Master_sheet_Kriterien!$M$54,4,5))))</f>
        <v>4</v>
      </c>
      <c r="AF192" s="61">
        <f>VLOOKUP(Calc_Targetkreise!$D192,EW_Erg_09_14_Kreise!$A$7:$BK$412,Calc_Targetkreise!AF$5,FALSE)/1000/$H192</f>
        <v>0.1125148769</v>
      </c>
      <c r="AG192" s="63">
        <f>VLOOKUP($D192,BW_17_Kreise!$B$7:$CC$410,Calc_Targetkreise!AG$5,FALSE)/1000/$G192</f>
        <v>0.1341502683</v>
      </c>
      <c r="AH192" s="61">
        <f>VLOOKUP(Calc_Targetkreise!$D192,EW_Erg_09_14_Kreise!$A$7:$BK$412,Calc_Targetkreise!AH$5,FALSE)/1000/$H192</f>
        <v>0.05068815039</v>
      </c>
      <c r="AI192" s="61">
        <f>VLOOKUP(Calc_Targetkreise!$D192,EW_Erg_09_14_Kreise!$A$7:$BK$412,Calc_Targetkreise!AI$5,FALSE)/1000/$H192</f>
        <v>0.150263969</v>
      </c>
      <c r="AJ192" s="63">
        <f>VLOOKUP($D192,BW_17_Kreise!$B$7:$CC$410,Calc_Targetkreise!AJ$5,FALSE)/1000/$G192</f>
        <v>0.06871198569</v>
      </c>
      <c r="AK192" s="61">
        <f>VLOOKUP(Calc_Targetkreise!$D192,EW_Erg_09_14_Kreise!$A$7:$BK$412,Calc_Targetkreise!AK$5,FALSE)/1000/$H192</f>
        <v>0.04009887394</v>
      </c>
      <c r="AL192" s="61">
        <f>VLOOKUP(Calc_Targetkreise!$D192,EW_Erg_09_14_Kreise!$A$7:$BK$412,Calc_Targetkreise!AL$5,FALSE)/1000/$H192</f>
        <v>0.03433122768</v>
      </c>
      <c r="AM192" s="61">
        <f>VLOOKUP($D192,EW_19_Kreise!$A$6:$CQ$406,Calc_Targetkreise!AM$5,FALSE)/1000/F192</f>
        <v>0.1302163558</v>
      </c>
      <c r="AN192" s="63">
        <f>VLOOKUP($D192,BW_17_Kreise!$B$7:$CC$410,Calc_Targetkreise!AN$5,FALSE)/1000/$G192</f>
        <v>0.1637567084</v>
      </c>
      <c r="AO192" s="61">
        <f>VLOOKUP(Calc_Targetkreise!$D192,EW_Erg_09_14_Kreise!$A$7:$BK$412,Calc_Targetkreise!AO$5,FALSE)/1000/$H192</f>
        <v>0.0852329946</v>
      </c>
      <c r="AP192" s="61">
        <f>VLOOKUP(Calc_Targetkreise!$D192,EW_Erg_09_14_Kreise!$A$7:$BK$412,Calc_Targetkreise!AP$5,FALSE)/1000/$H192</f>
        <v>0.000183099881</v>
      </c>
      <c r="AQ192" s="61">
        <f t="shared" ref="AQ192:AR192" si="789">1-U192-Y192-AC192-AG192-AJ192-AN192</f>
        <v>0.0462254025</v>
      </c>
      <c r="AR192" s="61">
        <f t="shared" si="789"/>
        <v>0.06771643932</v>
      </c>
      <c r="AS192" s="61">
        <f t="shared" si="11"/>
        <v>0.08173028047</v>
      </c>
      <c r="AT192" s="63">
        <f>VLOOKUP($D192,BW_17_Kreise!$B$7:$CC$410,Calc_Targetkreise!AT$5,FALSE)/1000/$G192</f>
        <v>0.004203935599</v>
      </c>
      <c r="AU192" s="61">
        <f>VLOOKUP(Calc_Targetkreise!$D192,EW_Erg_09_14_Kreise!$A$7:$BK$412,Calc_Targetkreise!AU$5,FALSE)/1000/$H192</f>
        <v>0.009429643871</v>
      </c>
      <c r="AV192" s="62">
        <f>IF(AU192&lt;Master_sheet_Kriterien!$J$44,1,IF(AU192&lt;Master_sheet_Kriterien!$K$44,2,IF(AU192&lt;Master_sheet_Kriterien!$L$44,3,IF(AU192&lt;Master_sheet_Kriterien!$M$44,4,5))))</f>
        <v>1</v>
      </c>
      <c r="AW192" s="61">
        <f>VLOOKUP(Calc_Targetkreise!$D192,EW_Erg_09_14_Kreise!$A$7:$BK$412,Calc_Targetkreise!AW$5,FALSE)/1000/$H192</f>
        <v>0.007720711648</v>
      </c>
      <c r="AX192" s="61">
        <f>VLOOKUP($D192,EW_19_Kreise!$A$6:$CQ$406,Calc_Targetkreise!AX$5,FALSE)/1000/F192</f>
        <v>0.005971705491</v>
      </c>
      <c r="AY192" s="62">
        <f>IF(AX192&lt;Master_sheet_Kriterien!$J$56,1,IF(AX192&lt;Master_sheet_Kriterien!$K$56,2,IF(AX192&lt;Master_sheet_Kriterien!$L$56,3,IF(AX192&lt;Master_sheet_Kriterien!$M$56,4,5))))</f>
        <v>3</v>
      </c>
      <c r="AZ192" s="64">
        <f>VLOOKUP($D192,EW_19_Kreise!$A$6:$CQ$406,Calc_Targetkreise!AZ$5,FALSE)</f>
        <v>252</v>
      </c>
      <c r="BA192" s="62">
        <f>IF(AZ192&lt;Master_sheet_Kriterien!$J$57,1,IF(AZ192&lt;Master_sheet_Kriterien!$K$57,2,IF(AZ192&lt;Master_sheet_Kriterien!$L$57,3,IF(AZ192&lt;Master_sheet_Kriterien!$M$56,4,5))))</f>
        <v>2</v>
      </c>
      <c r="BB192" s="59">
        <f>VLOOKUP($D192,Struktur_daten_BW_2017!$B$7:$AH$452,Calc_Targetkreise!BB$5,FALSE)</f>
        <v>1252.3</v>
      </c>
      <c r="BC192" s="62">
        <f>IF(BB192&lt;Master_sheet_Kriterien!$J$8,1,IF(BB192&lt;Master_sheet_Kriterien!$K$8,2,IF(BB192&lt;Master_sheet_Kriterien!$L$8,3,IF(BB192&lt;Master_sheet_Kriterien!$M$8,4,5))))</f>
        <v>4</v>
      </c>
      <c r="BD192" s="65">
        <f t="shared" si="12"/>
        <v>29.8945</v>
      </c>
      <c r="BE192" s="62">
        <f>IF(BD192&lt;Master_sheet_Kriterien!$J$10,1,IF(BD192&lt;Master_sheet_Kriterien!$K$10,2,IF(BD192&lt;Master_sheet_Kriterien!$L$10,3,IF(BD192&lt;Master_sheet_Kriterien!$M$10,4,5))))</f>
        <v>4</v>
      </c>
      <c r="BF192" s="65">
        <f>VLOOKUP($D192,Struktur_daten_BW_2017!$B$7:$AH$452,Calc_Targetkreise!BF$5,FALSE)</f>
        <v>8.5</v>
      </c>
      <c r="BG192" s="62">
        <f>IF(BF192&lt;Master_sheet_Kriterien!$J$12,1,IF(BF192&lt;Master_sheet_Kriterien!$K$12,2,IF(BF192&lt;Master_sheet_Kriterien!$L$12,3,IF(BF192&lt;Master_sheet_Kriterien!$M$12,4,5))))</f>
        <v>4</v>
      </c>
      <c r="BH192" s="65">
        <f>VLOOKUP($D192,Struktur_daten_BW_2017!$B$7:$AH$452,Calc_Targetkreise!BH$5,FALSE)</f>
        <v>14</v>
      </c>
      <c r="BI192" s="62">
        <f>IF(BH192&lt;Master_sheet_Kriterien!$J$14,1,IF(BH192&lt;Master_sheet_Kriterien!$K$14,2,IF(BH192&lt;Master_sheet_Kriterien!$L$14,3,IF(BH192&lt;Master_sheet_Kriterien!$M$14,4,5))))</f>
        <v>5</v>
      </c>
      <c r="BJ192" s="65">
        <f>VLOOKUP($D192,Struktur_daten_BW_2017!$B$7:$AH$452,Calc_Targetkreise!BJ$5,FALSE)</f>
        <v>35.4</v>
      </c>
      <c r="BK192" s="62">
        <f>IF(BJ192&lt;Master_sheet_Kriterien!$J$16,1,IF(BJ192&lt;Master_sheet_Kriterien!$K$16,2,IF(BJ192&lt;Master_sheet_Kriterien!$L$16,3,IF(BJ192&lt;Master_sheet_Kriterien!$M$16,4,5))))</f>
        <v>2</v>
      </c>
      <c r="BL192" s="65">
        <f>VLOOKUP($D192,Struktur_daten_BW_2017!$B$7:$AH$452,Calc_Targetkreise!BL$5,FALSE)</f>
        <v>15.8</v>
      </c>
      <c r="BM192" s="62">
        <f>IF(BL192&lt;Master_sheet_Kriterien!$J$18,1,IF(BL192&lt;Master_sheet_Kriterien!$K$18,2,IF(BL192&lt;Master_sheet_Kriterien!$L$18,3,IF(BL192&lt;Master_sheet_Kriterien!$M$18,4,5))))</f>
        <v>2</v>
      </c>
      <c r="BN192" s="65">
        <f>VLOOKUP($D192,Struktur_daten_BW_2017!$B$7:$AH$452,Calc_Targetkreise!BN$5,FALSE)</f>
        <v>9.8</v>
      </c>
      <c r="BO192" s="62">
        <f>IF(BN192&lt;Master_sheet_Kriterien!$J$20,1,IF(BN192&lt;Master_sheet_Kriterien!$K$20,2,IF(BN192&lt;Master_sheet_Kriterien!$L$20,3,IF(BN192&lt;Master_sheet_Kriterien!$M$20,4,5))))</f>
        <v>2</v>
      </c>
      <c r="BP192" s="59">
        <f>VLOOKUP($D192,Struktur_daten_BW_2017!$B$7:$AH$452,Calc_Targetkreise!BP$5,FALSE)</f>
        <v>29506</v>
      </c>
      <c r="BQ192" s="62">
        <f>IF(BP192&lt;Master_sheet_Kriterien!$J$38,1,IF(BP192&lt;Master_sheet_Kriterien!$K$38,2,IF(BP192&lt;Master_sheet_Kriterien!$L$38,3,IF(BP192&lt;Master_sheet_Kriterien!$M$38,4,5))))</f>
        <v>5</v>
      </c>
      <c r="BR192" s="65">
        <f>VLOOKUP($D192,Struktur_daten_BW_2017!$B$7:$AH$452,Calc_Targetkreise!BR$5,FALSE)</f>
        <v>40</v>
      </c>
      <c r="BS192" s="62">
        <f>IF(BR192&lt;Master_sheet_Kriterien!$J$24,1,IF(BR192&lt;Master_sheet_Kriterien!$K$24,2,IF(BR192&lt;Master_sheet_Kriterien!$L$24,3,IF(BR192&lt;Master_sheet_Kriterien!$M$24,4,5))))</f>
        <v>4</v>
      </c>
      <c r="BT192" s="65">
        <f>VLOOKUP($D192,Struktur_daten_BW_2017!$B$7:$AH$452,Calc_Targetkreise!BT$5,FALSE)</f>
        <v>17.8</v>
      </c>
      <c r="BU192" s="62">
        <f>IF(BT192&lt;Master_sheet_Kriterien!$J$26,1,IF(BT192&lt;Master_sheet_Kriterien!$K$26,2,IF(BT192&lt;Master_sheet_Kriterien!$L$26,3,IF(BT192&lt;Master_sheet_Kriterien!$M$26,4,5))))</f>
        <v>5</v>
      </c>
      <c r="BV192" s="65">
        <f t="shared" si="13"/>
        <v>6.26026</v>
      </c>
      <c r="BW192" s="62">
        <f>IF(BV192&lt;Master_sheet_Kriterien!$J$28,1,IF(BV192&lt;Master_sheet_Kriterien!$K$28,2,IF(BV192&lt;Master_sheet_Kriterien!$L$28,3,IF(BV192&lt;Master_sheet_Kriterien!$M$28,4,5))))</f>
        <v>5</v>
      </c>
      <c r="BX192" s="65">
        <f>VLOOKUP($D192,Struktur_daten_BW_2017!$B$7:$AH$452,Calc_Targetkreise!BX$5,FALSE)</f>
        <v>30.8988764</v>
      </c>
      <c r="BY192" s="62">
        <f>IF(BX192&lt;Master_sheet_Kriterien!$J$30,1,IF(BX192&lt;Master_sheet_Kriterien!$K$30,2,IF(BX192&lt;Master_sheet_Kriterien!$L$30,3,IF(BX192&lt;Master_sheet_Kriterien!$M$30,4,5))))</f>
        <v>5</v>
      </c>
      <c r="BZ192" s="65">
        <f>CL192/1000</f>
        <v>8.369</v>
      </c>
      <c r="CA192" s="62">
        <f>IF(BZ192&lt;Master_sheet_Kriterien!$J$32,1,IF(BZ192&lt;Master_sheet_Kriterien!$K$32,2,IF(BZ192&lt;Master_sheet_Kriterien!$L$32,3,IF(BZ192&lt;Master_sheet_Kriterien!$M$32,4,5))))</f>
        <v>1</v>
      </c>
      <c r="CB192" s="65">
        <f>BZ192/CM192*100</f>
        <v>2.379584873</v>
      </c>
      <c r="CC192" s="62">
        <f>IF(CB192&lt;Master_sheet_Kriterien!$J$34,1,IF(CB192&lt;Master_sheet_Kriterien!$K$34,2,IF(CB192&lt;Master_sheet_Kriterien!$L$34,3,IF(CB192&lt;Master_sheet_Kriterien!$M$34,4,5))))</f>
        <v>1</v>
      </c>
      <c r="CD192" s="65">
        <f>100-VLOOKUP($D192,Struktur_daten_BW_2017!$B$7:$AH$452,Calc_Targetkreise!CD$5,FALSE)</f>
        <v>42.1</v>
      </c>
      <c r="CE192" s="62">
        <f>IF(CD192&lt;Master_sheet_Kriterien!$J$40,1,IF(CD192&lt;Master_sheet_Kriterien!$K$40,2,IF(CD192&lt;Master_sheet_Kriterien!$L$40,3,IF(CD192&lt;Master_sheet_Kriterien!$M$40,4,5))))</f>
        <v>2</v>
      </c>
      <c r="CF192" s="61"/>
      <c r="CG192" s="59">
        <f>VLOOKUP($D192,EW_19_Kreise!$A$6:$CQ$406,Calc_Targetkreise!CG$5,FALSE)/1000</f>
        <v>77.185</v>
      </c>
      <c r="CH192" s="59">
        <f>VLOOKUP($D192,BW_17_Kreise!$B$7:$CC$410,Calc_Targetkreise!CH$5,FALSE)/1000</f>
        <v>77.642</v>
      </c>
      <c r="CI192" s="59">
        <f>VLOOKUP($D192,EW_Erg_09_14_Kreise!$A$10:$BK$412,Calc_Targetkreise!CI$5,FALSE)/1000</f>
        <v>78.309</v>
      </c>
      <c r="CJ192" s="59">
        <f>VLOOKUP($D192,EW_Erg_09_14_Kreise!$A$10:$BK$412,Calc_Targetkreise!CJ$5,FALSE)/1000</f>
        <v>78.133</v>
      </c>
      <c r="CK192" s="59">
        <f>VLOOKUP($D192,EW_Erg_09_14_Kreise!$A$10:$BK$412,Calc_Targetkreise!CK$5,FALSE)/1000</f>
        <v>33.772</v>
      </c>
      <c r="CL192" s="45">
        <v>8369.0</v>
      </c>
      <c r="CM192" s="59">
        <f>VLOOKUP($D192,Struktur_daten_BW_2017!$B$7:$AH$452,Calc_Targetkreise!CM$5,FALSE)</f>
        <v>351.7</v>
      </c>
      <c r="CN192" s="66">
        <v>8.0</v>
      </c>
      <c r="CO192" s="67">
        <f t="shared" si="16"/>
        <v>0.02274665908</v>
      </c>
      <c r="CP192" s="62">
        <f>IF(CO192&lt;Master_sheet_Kriterien!$J$58,1,IF(CO192&lt;Master_sheet_Kriterien!$K$58,2,IF(CO192&lt;Master_sheet_Kriterien!$L$58,3,IF(CO192&lt;Master_sheet_Kriterien!$M$58,4,5))))</f>
        <v>1</v>
      </c>
      <c r="CQ192" s="66">
        <v>8.0</v>
      </c>
      <c r="CR192" s="67">
        <f t="shared" si="17"/>
        <v>0.02274665908</v>
      </c>
      <c r="CS192" s="62">
        <f>IF(CR192&lt;Master_sheet_Kriterien!$J$59,1,IF(CR192&lt;Master_sheet_Kriterien!$K$59,2,IF(CR192&lt;Master_sheet_Kriterien!$L$59,3,IF(CR192&lt;Master_sheet_Kriterien!$M$59,4,5))))</f>
        <v>1</v>
      </c>
      <c r="CT192" s="66">
        <v>0.0</v>
      </c>
      <c r="CU192" s="44"/>
      <c r="CV192" s="66">
        <v>1.0</v>
      </c>
      <c r="CW192" s="68"/>
      <c r="CY192" s="31">
        <f t="shared" si="18"/>
        <v>8121</v>
      </c>
      <c r="DB192" s="76" t="str">
        <f t="shared" si="19"/>
        <v>Heilbronn, Stadt</v>
      </c>
      <c r="DC192" s="58">
        <f t="shared" si="20"/>
        <v>85</v>
      </c>
      <c r="DD192" s="77">
        <f t="shared" si="21"/>
        <v>183</v>
      </c>
      <c r="DE192" s="72">
        <f t="shared" si="22"/>
        <v>0.005971705491</v>
      </c>
      <c r="DG192" s="76" t="str">
        <f t="shared" si="23"/>
        <v>Heilbronn, Stadt</v>
      </c>
      <c r="DH192" s="58" t="str">
        <f t="shared" si="24"/>
        <v>#REF!</v>
      </c>
      <c r="DI192" s="75">
        <f t="shared" si="25"/>
        <v>177.2274666</v>
      </c>
      <c r="DJ192" s="78">
        <f t="shared" si="26"/>
        <v>0.005971705491</v>
      </c>
      <c r="DK192" s="75"/>
      <c r="DL192" s="75"/>
      <c r="DM192" s="75"/>
      <c r="DN192" s="75"/>
      <c r="DO192" s="75"/>
      <c r="DP192" s="44"/>
    </row>
    <row r="193" ht="16.5" customHeight="1">
      <c r="A193" s="58">
        <f t="shared" si="5"/>
        <v>116</v>
      </c>
      <c r="B193" s="58">
        <f t="shared" si="6"/>
        <v>174</v>
      </c>
      <c r="C193" s="58" t="s">
        <v>345</v>
      </c>
      <c r="D193" s="58">
        <v>8125.0</v>
      </c>
      <c r="E193" s="58" t="s">
        <v>353</v>
      </c>
      <c r="F193" s="59">
        <f>VLOOKUP($D193,EW_19_Kreise!$A$6:$CQ$406,Calc_Targetkreise!F$5,FALSE)/1000</f>
        <v>151.771</v>
      </c>
      <c r="G193" s="59">
        <f>VLOOKUP($D193,BW_17_Kreise!$B$7:$CC$410,Calc_Targetkreise!G$5,FALSE)/1000</f>
        <v>189.56</v>
      </c>
      <c r="H193" s="59">
        <f>VLOOKUP($D193,EW_Erg_09_14_Kreise!$A$10:$BK$412,Calc_Targetkreise!H$5,FALSE)/1000</f>
        <v>120.525</v>
      </c>
      <c r="I193" s="60">
        <f t="shared" ref="I193:K193" si="790">F193/CG193</f>
        <v>0.626027595</v>
      </c>
      <c r="J193" s="60">
        <f t="shared" si="790"/>
        <v>0.7847260745</v>
      </c>
      <c r="K193" s="60">
        <f t="shared" si="790"/>
        <v>0.5041094172</v>
      </c>
      <c r="L193" s="61">
        <f t="shared" ref="L193:M193" si="791">1-(T193+X193)</f>
        <v>0.5511066014</v>
      </c>
      <c r="M193" s="61">
        <f t="shared" si="791"/>
        <v>0.4991770416</v>
      </c>
      <c r="N193" s="62">
        <f>IF(L193&lt;Master_sheet_Kriterien!$J$46,1,IF(L193&lt;Master_sheet_Kriterien!$K$46,2,IF(L193&lt;Master_sheet_Kriterien!$L$46,3,IF(L193&lt;Master_sheet_Kriterien!$M$46,4,5))))</f>
        <v>5</v>
      </c>
      <c r="O193" s="62">
        <f>IF(M193&lt;Master_sheet_Kriterien!$J$46,1,IF(M193&lt;Master_sheet_Kriterien!$K$46,2,IF(M193&lt;Master_sheet_Kriterien!$L$46,3,IF(M193&lt;Master_sheet_Kriterien!$M$46,4,5))))</f>
        <v>4</v>
      </c>
      <c r="P193" s="61">
        <f t="shared" ref="P193:Q193" si="792">1-(T193+AM193)</f>
        <v>0.565826146</v>
      </c>
      <c r="Q193" s="61">
        <f t="shared" si="792"/>
        <v>0.5111099388</v>
      </c>
      <c r="R193" s="62">
        <f>IF(P193&lt;Master_sheet_Kriterien!$J$46,1,IF(P193&lt;Master_sheet_Kriterien!$K$46,2,IF(P193&lt;Master_sheet_Kriterien!$L$46,3,IF(P193&lt;Master_sheet_Kriterien!$M$46,4,5))))</f>
        <v>5</v>
      </c>
      <c r="S193" s="62">
        <f>IF(Q193&lt;Master_sheet_Kriterien!$J$46,1,IF(Q193&lt;Master_sheet_Kriterien!$K$46,2,IF(Q193&lt;Master_sheet_Kriterien!$L$46,3,IF(Q193&lt;Master_sheet_Kriterien!$M$46,4,5))))</f>
        <v>4</v>
      </c>
      <c r="T193" s="61">
        <f>VLOOKUP($D193,EW_19_Kreise!$A$6:$CQ$406,Calc_Targetkreise!T$5,FALSE)/1000/F193</f>
        <v>0.3052888892</v>
      </c>
      <c r="U193" s="63">
        <f>VLOOKUP($D193,BW_17_Kreise!$B$7:$CC$410,Calc_Targetkreise!U$5,FALSE)/1000/$G193</f>
        <v>0.3315572906</v>
      </c>
      <c r="V193" s="61">
        <f>VLOOKUP(Calc_Targetkreise!$D193,EW_Erg_09_14_Kreise!$A$7:$BK$412,Calc_Targetkreise!V$5,FALSE)/1000/$H193</f>
        <v>0.4020244762</v>
      </c>
      <c r="W193" s="61">
        <f>VLOOKUP(Calc_Targetkreise!$D193,EW_Erg_09_14_Kreise!$A$7:$BK$412,Calc_Targetkreise!W$5,FALSE)/1000/CK193</f>
        <v>0.4002548598</v>
      </c>
      <c r="X193" s="61">
        <f>VLOOKUP($D193,EW_19_Kreise!$A$6:$CQ$406,Calc_Targetkreise!X$5,FALSE)/1000/F193</f>
        <v>0.1436045094</v>
      </c>
      <c r="Y193" s="63">
        <f>VLOOKUP($D193,BW_17_Kreise!$B$7:$CC$410,Calc_Targetkreise!Y$5,FALSE)/1000/$G193</f>
        <v>0.1692656679</v>
      </c>
      <c r="Z193" s="61">
        <f>VLOOKUP(Calc_Targetkreise!$D193,EW_Erg_09_14_Kreise!$A$7:$BK$412,Calc_Targetkreise!Z$5,FALSE)/1000/$H193</f>
        <v>0.2556896909</v>
      </c>
      <c r="AA193" s="61">
        <f>VLOOKUP(Calc_Targetkreise!$D193,EW_Erg_09_14_Kreise!$A$7:$BK$412,Calc_Targetkreise!AA$5,FALSE)/1000/$H193</f>
        <v>0.2082804397</v>
      </c>
      <c r="AB193" s="61">
        <f>VLOOKUP($D193,EW_19_Kreise!$A$6:$CQ$406,Calc_Targetkreise!AB$5,FALSE)/1000/F193</f>
        <v>0.185522926</v>
      </c>
      <c r="AC193" s="63">
        <f>VLOOKUP($D193,BW_17_Kreise!$B$7:$CC$410,Calc_Targetkreise!AC$5,FALSE)/1000/$G193</f>
        <v>0.1065203629</v>
      </c>
      <c r="AD193" s="61">
        <f>VLOOKUP(Calc_Targetkreise!$D193,EW_Erg_09_14_Kreise!$A$7:$BK$412,Calc_Targetkreise!AD$5,FALSE)/1000/$H193</f>
        <v>0.09331673927</v>
      </c>
      <c r="AE193" s="62">
        <f>IF(AC193&lt;Master_sheet_Kriterien!$J$54,1,IF(AC193&lt;Master_sheet_Kriterien!$K$54,2,IF(AC193&lt;Master_sheet_Kriterien!$L$54,3,IF(AC193&lt;Master_sheet_Kriterien!$M$54,4,5))))</f>
        <v>4</v>
      </c>
      <c r="AF193" s="61">
        <f>VLOOKUP(Calc_Targetkreise!$D193,EW_Erg_09_14_Kreise!$A$7:$BK$412,Calc_Targetkreise!AF$5,FALSE)/1000/$H193</f>
        <v>0.1017631197</v>
      </c>
      <c r="AG193" s="63">
        <f>VLOOKUP($D193,BW_17_Kreise!$B$7:$CC$410,Calc_Targetkreise!AG$5,FALSE)/1000/$G193</f>
        <v>0.138140958</v>
      </c>
      <c r="AH193" s="61">
        <f>VLOOKUP(Calc_Targetkreise!$D193,EW_Erg_09_14_Kreise!$A$7:$BK$412,Calc_Targetkreise!AH$5,FALSE)/1000/$H193</f>
        <v>0.04316116988</v>
      </c>
      <c r="AI193" s="61">
        <f>VLOOKUP(Calc_Targetkreise!$D193,EW_Erg_09_14_Kreise!$A$7:$BK$412,Calc_Targetkreise!AI$5,FALSE)/1000/$H193</f>
        <v>0.1423107239</v>
      </c>
      <c r="AJ193" s="63">
        <f>VLOOKUP($D193,BW_17_Kreise!$B$7:$CC$410,Calc_Targetkreise!AJ$5,FALSE)/1000/$G193</f>
        <v>0.05066469719</v>
      </c>
      <c r="AK193" s="61">
        <f>VLOOKUP(Calc_Targetkreise!$D193,EW_Erg_09_14_Kreise!$A$7:$BK$412,Calc_Targetkreise!AK$5,FALSE)/1000/$H193</f>
        <v>0.02923045011</v>
      </c>
      <c r="AL193" s="61">
        <f>VLOOKUP(Calc_Targetkreise!$D193,EW_Erg_09_14_Kreise!$A$7:$BK$412,Calc_Targetkreise!AL$5,FALSE)/1000/$H193</f>
        <v>0.02668326073</v>
      </c>
      <c r="AM193" s="61">
        <f>VLOOKUP($D193,EW_19_Kreise!$A$6:$CQ$406,Calc_Targetkreise!AM$5,FALSE)/1000/F193</f>
        <v>0.1288849648</v>
      </c>
      <c r="AN193" s="63">
        <f>VLOOKUP($D193,BW_17_Kreise!$B$7:$CC$410,Calc_Targetkreise!AN$5,FALSE)/1000/$G193</f>
        <v>0.1573327706</v>
      </c>
      <c r="AO193" s="61">
        <f>VLOOKUP(Calc_Targetkreise!$D193,EW_Erg_09_14_Kreise!$A$7:$BK$412,Calc_Targetkreise!AO$5,FALSE)/1000/$H193</f>
        <v>0.08331051649</v>
      </c>
      <c r="AP193" s="61">
        <f>VLOOKUP(Calc_Targetkreise!$D193,EW_Erg_09_14_Kreise!$A$7:$BK$412,Calc_Targetkreise!AP$5,FALSE)/1000/$H193</f>
        <v>0.0002903961834</v>
      </c>
      <c r="AQ193" s="61">
        <f t="shared" ref="AQ193:AR193" si="793">1-U193-Y193-AC193-AG193-AJ193-AN193</f>
        <v>0.0465182528</v>
      </c>
      <c r="AR193" s="61">
        <f t="shared" si="793"/>
        <v>0.09326695706</v>
      </c>
      <c r="AS193" s="61">
        <f t="shared" si="11"/>
        <v>0.1204171999</v>
      </c>
      <c r="AT193" s="63">
        <f>VLOOKUP($D193,BW_17_Kreise!$B$7:$CC$410,Calc_Targetkreise!AT$5,FALSE)/1000/$G193</f>
        <v>0.003919603292</v>
      </c>
      <c r="AU193" s="61">
        <f>VLOOKUP(Calc_Targetkreise!$D193,EW_Erg_09_14_Kreise!$A$7:$BK$412,Calc_Targetkreise!AU$5,FALSE)/1000/$H193</f>
        <v>0.009417133375</v>
      </c>
      <c r="AV193" s="62">
        <f>IF(AU193&lt;Master_sheet_Kriterien!$J$44,1,IF(AU193&lt;Master_sheet_Kriterien!$K$44,2,IF(AU193&lt;Master_sheet_Kriterien!$L$44,3,IF(AU193&lt;Master_sheet_Kriterien!$M$44,4,5))))</f>
        <v>1</v>
      </c>
      <c r="AW193" s="61">
        <f>VLOOKUP(Calc_Targetkreise!$D193,EW_Erg_09_14_Kreise!$A$7:$BK$412,Calc_Targetkreise!AW$5,FALSE)/1000/$H193</f>
        <v>0.007226716449</v>
      </c>
      <c r="AX193" s="61">
        <f>VLOOKUP($D193,EW_19_Kreise!$A$6:$CQ$406,Calc_Targetkreise!AX$5,FALSE)/1000/F193</f>
        <v>0.004631978441</v>
      </c>
      <c r="AY193" s="62">
        <f>IF(AX193&lt;Master_sheet_Kriterien!$J$56,1,IF(AX193&lt;Master_sheet_Kriterien!$K$56,2,IF(AX193&lt;Master_sheet_Kriterien!$L$56,3,IF(AX193&lt;Master_sheet_Kriterien!$M$56,4,5))))</f>
        <v>3</v>
      </c>
      <c r="AZ193" s="64">
        <f>VLOOKUP($D193,EW_19_Kreise!$A$6:$CQ$406,Calc_Targetkreise!AZ$5,FALSE)</f>
        <v>703</v>
      </c>
      <c r="BA193" s="62">
        <f>IF(AZ193&lt;Master_sheet_Kriterien!$J$57,1,IF(AZ193&lt;Master_sheet_Kriterien!$K$57,2,IF(AZ193&lt;Master_sheet_Kriterien!$L$57,3,IF(AZ193&lt;Master_sheet_Kriterien!$M$56,4,5))))</f>
        <v>5</v>
      </c>
      <c r="BB193" s="59">
        <f>VLOOKUP($D193,Struktur_daten_BW_2017!$B$7:$AH$452,Calc_Targetkreise!BB$5,FALSE)</f>
        <v>388.7</v>
      </c>
      <c r="BC193" s="62">
        <f>IF(BB193&lt;Master_sheet_Kriterien!$J$8,1,IF(BB193&lt;Master_sheet_Kriterien!$K$8,2,IF(BB193&lt;Master_sheet_Kriterien!$L$8,3,IF(BB193&lt;Master_sheet_Kriterien!$M$8,4,5))))</f>
        <v>3</v>
      </c>
      <c r="BD193" s="65">
        <f t="shared" si="12"/>
        <v>29.5428</v>
      </c>
      <c r="BE193" s="62">
        <f>IF(BD193&lt;Master_sheet_Kriterien!$J$10,1,IF(BD193&lt;Master_sheet_Kriterien!$K$10,2,IF(BD193&lt;Master_sheet_Kriterien!$L$10,3,IF(BD193&lt;Master_sheet_Kriterien!$M$10,4,5))))</f>
        <v>4</v>
      </c>
      <c r="BF193" s="65">
        <f>VLOOKUP($D193,Struktur_daten_BW_2017!$B$7:$AH$452,Calc_Targetkreise!BF$5,FALSE)</f>
        <v>8.4</v>
      </c>
      <c r="BG193" s="62">
        <f>IF(BF193&lt;Master_sheet_Kriterien!$J$12,1,IF(BF193&lt;Master_sheet_Kriterien!$K$12,2,IF(BF193&lt;Master_sheet_Kriterien!$L$12,3,IF(BF193&lt;Master_sheet_Kriterien!$M$12,4,5))))</f>
        <v>4</v>
      </c>
      <c r="BH193" s="65">
        <f>VLOOKUP($D193,Struktur_daten_BW_2017!$B$7:$AH$452,Calc_Targetkreise!BH$5,FALSE)</f>
        <v>13.1</v>
      </c>
      <c r="BI193" s="62">
        <f>IF(BH193&lt;Master_sheet_Kriterien!$J$14,1,IF(BH193&lt;Master_sheet_Kriterien!$K$14,2,IF(BH193&lt;Master_sheet_Kriterien!$L$14,3,IF(BH193&lt;Master_sheet_Kriterien!$M$14,4,5))))</f>
        <v>4</v>
      </c>
      <c r="BJ193" s="65">
        <f>VLOOKUP($D193,Struktur_daten_BW_2017!$B$7:$AH$452,Calc_Targetkreise!BJ$5,FALSE)</f>
        <v>36.1</v>
      </c>
      <c r="BK193" s="62">
        <f>IF(BJ193&lt;Master_sheet_Kriterien!$J$16,1,IF(BJ193&lt;Master_sheet_Kriterien!$K$16,2,IF(BJ193&lt;Master_sheet_Kriterien!$L$16,3,IF(BJ193&lt;Master_sheet_Kriterien!$M$16,4,5))))</f>
        <v>3</v>
      </c>
      <c r="BL193" s="65">
        <f>VLOOKUP($D193,Struktur_daten_BW_2017!$B$7:$AH$452,Calc_Targetkreise!BL$5,FALSE)</f>
        <v>15</v>
      </c>
      <c r="BM193" s="62">
        <f>IF(BL193&lt;Master_sheet_Kriterien!$J$18,1,IF(BL193&lt;Master_sheet_Kriterien!$K$18,2,IF(BL193&lt;Master_sheet_Kriterien!$L$18,3,IF(BL193&lt;Master_sheet_Kriterien!$M$18,4,5))))</f>
        <v>1</v>
      </c>
      <c r="BN193" s="65">
        <f>VLOOKUP($D193,Struktur_daten_BW_2017!$B$7:$AH$452,Calc_Targetkreise!BN$5,FALSE)</f>
        <v>10</v>
      </c>
      <c r="BO193" s="62">
        <f>IF(BN193&lt;Master_sheet_Kriterien!$J$20,1,IF(BN193&lt;Master_sheet_Kriterien!$K$20,2,IF(BN193&lt;Master_sheet_Kriterien!$L$20,3,IF(BN193&lt;Master_sheet_Kriterien!$M$20,4,5))))</f>
        <v>2</v>
      </c>
      <c r="BP193" s="59">
        <f>VLOOKUP($D193,Struktur_daten_BW_2017!$B$7:$AH$452,Calc_Targetkreise!BP$5,FALSE)</f>
        <v>29506</v>
      </c>
      <c r="BQ193" s="62">
        <f>IF(BP193&lt;Master_sheet_Kriterien!$J$38,1,IF(BP193&lt;Master_sheet_Kriterien!$K$38,2,IF(BP193&lt;Master_sheet_Kriterien!$L$38,3,IF(BP193&lt;Master_sheet_Kriterien!$M$38,4,5))))</f>
        <v>5</v>
      </c>
      <c r="BR193" s="65">
        <f>VLOOKUP($D193,Struktur_daten_BW_2017!$B$7:$AH$452,Calc_Targetkreise!BR$5,FALSE)</f>
        <v>24.7</v>
      </c>
      <c r="BS193" s="62">
        <f>IF(BR193&lt;Master_sheet_Kriterien!$J$24,1,IF(BR193&lt;Master_sheet_Kriterien!$K$24,2,IF(BR193&lt;Master_sheet_Kriterien!$L$24,3,IF(BR193&lt;Master_sheet_Kriterien!$M$24,4,5))))</f>
        <v>1</v>
      </c>
      <c r="BT193" s="65">
        <f>VLOOKUP($D193,Struktur_daten_BW_2017!$B$7:$AH$452,Calc_Targetkreise!BT$5,FALSE)</f>
        <v>17.8</v>
      </c>
      <c r="BU193" s="62">
        <f>IF(BT193&lt;Master_sheet_Kriterien!$J$26,1,IF(BT193&lt;Master_sheet_Kriterien!$K$26,2,IF(BT193&lt;Master_sheet_Kriterien!$L$26,3,IF(BT193&lt;Master_sheet_Kriterien!$M$26,4,5))))</f>
        <v>5</v>
      </c>
      <c r="BV193" s="65">
        <f t="shared" si="13"/>
        <v>6.26026</v>
      </c>
      <c r="BW193" s="62">
        <f>IF(BV193&lt;Master_sheet_Kriterien!$J$28,1,IF(BV193&lt;Master_sheet_Kriterien!$K$28,2,IF(BV193&lt;Master_sheet_Kriterien!$L$28,3,IF(BV193&lt;Master_sheet_Kriterien!$M$28,4,5))))</f>
        <v>5</v>
      </c>
      <c r="BX193" s="65">
        <f>VLOOKUP($D193,Struktur_daten_BW_2017!$B$7:$AH$452,Calc_Targetkreise!BX$5,FALSE)</f>
        <v>30.8988764</v>
      </c>
      <c r="BY193" s="62">
        <f>IF(BX193&lt;Master_sheet_Kriterien!$J$30,1,IF(BX193&lt;Master_sheet_Kriterien!$K$30,2,IF(BX193&lt;Master_sheet_Kriterien!$L$30,3,IF(BX193&lt;Master_sheet_Kriterien!$M$30,4,5))))</f>
        <v>5</v>
      </c>
      <c r="BZ193" s="65"/>
      <c r="CA193" s="62">
        <f>IF(BZ193&lt;Master_sheet_Kriterien!$J$32,1,IF(BZ193&lt;Master_sheet_Kriterien!$K$32,2,IF(BZ193&lt;Master_sheet_Kriterien!$L$32,3,IF(BZ193&lt;Master_sheet_Kriterien!$M$32,4,5))))</f>
        <v>1</v>
      </c>
      <c r="CB193" s="65"/>
      <c r="CC193" s="62">
        <f>IF(CB193&lt;Master_sheet_Kriterien!$J$34,1,IF(CB193&lt;Master_sheet_Kriterien!$K$34,2,IF(CB193&lt;Master_sheet_Kriterien!$L$34,3,IF(CB193&lt;Master_sheet_Kriterien!$M$34,4,5))))</f>
        <v>1</v>
      </c>
      <c r="CD193" s="65">
        <f>100-VLOOKUP($D193,Struktur_daten_BW_2017!$B$7:$AH$452,Calc_Targetkreise!CD$5,FALSE)</f>
        <v>42.1</v>
      </c>
      <c r="CE193" s="62">
        <f>IF(CD193&lt;Master_sheet_Kriterien!$J$40,1,IF(CD193&lt;Master_sheet_Kriterien!$K$40,2,IF(CD193&lt;Master_sheet_Kriterien!$L$40,3,IF(CD193&lt;Master_sheet_Kriterien!$M$40,4,5))))</f>
        <v>2</v>
      </c>
      <c r="CF193" s="61"/>
      <c r="CG193" s="59">
        <f>VLOOKUP($D193,EW_19_Kreise!$A$6:$CQ$406,Calc_Targetkreise!CG$5,FALSE)/1000</f>
        <v>242.435</v>
      </c>
      <c r="CH193" s="59">
        <f>VLOOKUP($D193,BW_17_Kreise!$B$7:$CC$410,Calc_Targetkreise!CH$5,FALSE)/1000</f>
        <v>241.562</v>
      </c>
      <c r="CI193" s="59">
        <f>VLOOKUP($D193,EW_Erg_09_14_Kreise!$A$10:$BK$412,Calc_Targetkreise!CI$5,FALSE)/1000</f>
        <v>239.085</v>
      </c>
      <c r="CJ193" s="59">
        <f>VLOOKUP($D193,EW_Erg_09_14_Kreise!$A$10:$BK$412,Calc_Targetkreise!CJ$5,FALSE)/1000</f>
        <v>236.18</v>
      </c>
      <c r="CK193" s="59">
        <f>VLOOKUP($D193,EW_Erg_09_14_Kreise!$A$10:$BK$412,Calc_Targetkreise!CK$5,FALSE)/1000</f>
        <v>120.066</v>
      </c>
      <c r="CL193" s="45"/>
      <c r="CM193" s="59">
        <f>VLOOKUP($D193,Struktur_daten_BW_2017!$B$7:$AH$452,Calc_Targetkreise!CM$5,FALSE)</f>
        <v>351.7</v>
      </c>
      <c r="CN193" s="66">
        <v>11.0</v>
      </c>
      <c r="CO193" s="67">
        <f t="shared" si="16"/>
        <v>0.03127665624</v>
      </c>
      <c r="CP193" s="62">
        <f>IF(CO193&lt;Master_sheet_Kriterien!$J$58,1,IF(CO193&lt;Master_sheet_Kriterien!$K$58,2,IF(CO193&lt;Master_sheet_Kriterien!$L$58,3,IF(CO193&lt;Master_sheet_Kriterien!$M$58,4,5))))</f>
        <v>1</v>
      </c>
      <c r="CQ193" s="66">
        <v>10.0</v>
      </c>
      <c r="CR193" s="67">
        <f t="shared" si="17"/>
        <v>0.02843332386</v>
      </c>
      <c r="CS193" s="62">
        <f>IF(CR193&lt;Master_sheet_Kriterien!$J$59,1,IF(CR193&lt;Master_sheet_Kriterien!$K$59,2,IF(CR193&lt;Master_sheet_Kriterien!$L$59,3,IF(CR193&lt;Master_sheet_Kriterien!$M$59,4,5))))</f>
        <v>1</v>
      </c>
      <c r="CT193" s="66">
        <v>1.0</v>
      </c>
      <c r="CU193" s="44"/>
      <c r="CV193" s="66">
        <v>1.0</v>
      </c>
      <c r="CW193" s="68"/>
      <c r="CY193" s="31">
        <f t="shared" si="18"/>
        <v>8125</v>
      </c>
      <c r="DB193" s="76" t="str">
        <f t="shared" si="19"/>
        <v>Heilbronn</v>
      </c>
      <c r="DC193" s="58">
        <f t="shared" si="20"/>
        <v>116</v>
      </c>
      <c r="DD193" s="77">
        <f t="shared" si="21"/>
        <v>174</v>
      </c>
      <c r="DE193" s="72">
        <f t="shared" si="22"/>
        <v>0.004631978441</v>
      </c>
      <c r="DG193" s="76" t="str">
        <f t="shared" si="23"/>
        <v>Heilbronn</v>
      </c>
      <c r="DH193" s="58" t="str">
        <f t="shared" si="24"/>
        <v>#REF!</v>
      </c>
      <c r="DI193" s="75">
        <f t="shared" si="25"/>
        <v>168.3127666</v>
      </c>
      <c r="DJ193" s="78">
        <f t="shared" si="26"/>
        <v>0.004631978441</v>
      </c>
      <c r="DK193" s="75"/>
      <c r="DL193" s="75"/>
      <c r="DM193" s="75"/>
      <c r="DN193" s="75"/>
      <c r="DO193" s="75"/>
      <c r="DP193" s="44"/>
    </row>
    <row r="194" ht="16.5" customHeight="1">
      <c r="A194" s="58">
        <f t="shared" si="5"/>
        <v>208</v>
      </c>
      <c r="B194" s="58">
        <f t="shared" si="6"/>
        <v>152</v>
      </c>
      <c r="C194" s="58" t="s">
        <v>345</v>
      </c>
      <c r="D194" s="58">
        <v>8126.0</v>
      </c>
      <c r="E194" s="58" t="s">
        <v>354</v>
      </c>
      <c r="F194" s="59">
        <f>VLOOKUP($D194,EW_19_Kreise!$A$6:$CQ$406,Calc_Targetkreise!F$5,FALSE)/1000</f>
        <v>50.965</v>
      </c>
      <c r="G194" s="59">
        <f>VLOOKUP($D194,BW_17_Kreise!$B$7:$CC$410,Calc_Targetkreise!G$5,FALSE)/1000</f>
        <v>63.123</v>
      </c>
      <c r="H194" s="59">
        <f>VLOOKUP($D194,EW_Erg_09_14_Kreise!$A$10:$BK$412,Calc_Targetkreise!H$5,FALSE)/1000</f>
        <v>41.36</v>
      </c>
      <c r="I194" s="60">
        <f t="shared" ref="I194:K194" si="794">F194/CG194</f>
        <v>0.6179073715</v>
      </c>
      <c r="J194" s="60">
        <f t="shared" si="794"/>
        <v>0.7637756213</v>
      </c>
      <c r="K194" s="60">
        <f t="shared" si="794"/>
        <v>0.5026432521</v>
      </c>
      <c r="L194" s="61">
        <f t="shared" ref="L194:M194" si="795">1-(T194+X194)</f>
        <v>0.5366820367</v>
      </c>
      <c r="M194" s="61">
        <f t="shared" si="795"/>
        <v>0.4847519921</v>
      </c>
      <c r="N194" s="62">
        <f>IF(L194&lt;Master_sheet_Kriterien!$J$46,1,IF(L194&lt;Master_sheet_Kriterien!$K$46,2,IF(L194&lt;Master_sheet_Kriterien!$L$46,3,IF(L194&lt;Master_sheet_Kriterien!$M$46,4,5))))</f>
        <v>5</v>
      </c>
      <c r="O194" s="62">
        <f>IF(M194&lt;Master_sheet_Kriterien!$J$46,1,IF(M194&lt;Master_sheet_Kriterien!$K$46,2,IF(M194&lt;Master_sheet_Kriterien!$L$46,3,IF(M194&lt;Master_sheet_Kriterien!$M$46,4,5))))</f>
        <v>4</v>
      </c>
      <c r="P194" s="61">
        <f t="shared" ref="P194:Q194" si="796">1-(T194+AM194)</f>
        <v>0.5462572354</v>
      </c>
      <c r="Q194" s="61">
        <f t="shared" si="796"/>
        <v>0.4916749838</v>
      </c>
      <c r="R194" s="62">
        <f>IF(P194&lt;Master_sheet_Kriterien!$J$46,1,IF(P194&lt;Master_sheet_Kriterien!$K$46,2,IF(P194&lt;Master_sheet_Kriterien!$L$46,3,IF(P194&lt;Master_sheet_Kriterien!$M$46,4,5))))</f>
        <v>5</v>
      </c>
      <c r="S194" s="62">
        <f>IF(Q194&lt;Master_sheet_Kriterien!$J$46,1,IF(Q194&lt;Master_sheet_Kriterien!$K$46,2,IF(Q194&lt;Master_sheet_Kriterien!$L$46,3,IF(Q194&lt;Master_sheet_Kriterien!$M$46,4,5))))</f>
        <v>4</v>
      </c>
      <c r="T194" s="61">
        <f>VLOOKUP($D194,EW_19_Kreise!$A$6:$CQ$406,Calc_Targetkreise!T$5,FALSE)/1000/F194</f>
        <v>0.3345629353</v>
      </c>
      <c r="U194" s="63">
        <f>VLOOKUP($D194,BW_17_Kreise!$B$7:$CC$410,Calc_Targetkreise!U$5,FALSE)/1000/$G194</f>
        <v>0.3599321959</v>
      </c>
      <c r="V194" s="61">
        <f>VLOOKUP(Calc_Targetkreise!$D194,EW_Erg_09_14_Kreise!$A$7:$BK$412,Calc_Targetkreise!V$5,FALSE)/1000/$H194</f>
        <v>0.4258462282</v>
      </c>
      <c r="W194" s="61">
        <f>VLOOKUP(Calc_Targetkreise!$D194,EW_Erg_09_14_Kreise!$A$7:$BK$412,Calc_Targetkreise!W$5,FALSE)/1000/CK194</f>
        <v>0.3897947439</v>
      </c>
      <c r="X194" s="61">
        <f>VLOOKUP($D194,EW_19_Kreise!$A$6:$CQ$406,Calc_Targetkreise!X$5,FALSE)/1000/F194</f>
        <v>0.128755028</v>
      </c>
      <c r="Y194" s="63">
        <f>VLOOKUP($D194,BW_17_Kreise!$B$7:$CC$410,Calc_Targetkreise!Y$5,FALSE)/1000/$G194</f>
        <v>0.155315812</v>
      </c>
      <c r="Z194" s="61">
        <f>VLOOKUP(Calc_Targetkreise!$D194,EW_Erg_09_14_Kreise!$A$7:$BK$412,Calc_Targetkreise!Z$5,FALSE)/1000/$H194</f>
        <v>0.2356141199</v>
      </c>
      <c r="AA194" s="61">
        <f>VLOOKUP(Calc_Targetkreise!$D194,EW_Erg_09_14_Kreise!$A$7:$BK$412,Calc_Targetkreise!AA$5,FALSE)/1000/$H194</f>
        <v>0.2243471954</v>
      </c>
      <c r="AB194" s="61">
        <f>VLOOKUP($D194,EW_19_Kreise!$A$6:$CQ$406,Calc_Targetkreise!AB$5,FALSE)/1000/F194</f>
        <v>0.1945060336</v>
      </c>
      <c r="AC194" s="63">
        <f>VLOOKUP($D194,BW_17_Kreise!$B$7:$CC$410,Calc_Targetkreise!AC$5,FALSE)/1000/$G194</f>
        <v>0.1079955008</v>
      </c>
      <c r="AD194" s="61">
        <f>VLOOKUP(Calc_Targetkreise!$D194,EW_Erg_09_14_Kreise!$A$7:$BK$412,Calc_Targetkreise!AD$5,FALSE)/1000/$H194</f>
        <v>0.09569632495</v>
      </c>
      <c r="AE194" s="62">
        <f>IF(AC194&lt;Master_sheet_Kriterien!$J$54,1,IF(AC194&lt;Master_sheet_Kriterien!$K$54,2,IF(AC194&lt;Master_sheet_Kriterien!$L$54,3,IF(AC194&lt;Master_sheet_Kriterien!$M$54,4,5))))</f>
        <v>4</v>
      </c>
      <c r="AF194" s="61">
        <f>VLOOKUP(Calc_Targetkreise!$D194,EW_Erg_09_14_Kreise!$A$7:$BK$412,Calc_Targetkreise!AF$5,FALSE)/1000/$H194</f>
        <v>0.09078820116</v>
      </c>
      <c r="AG194" s="63">
        <f>VLOOKUP($D194,BW_17_Kreise!$B$7:$CC$410,Calc_Targetkreise!AG$5,FALSE)/1000/$G194</f>
        <v>0.1337705749</v>
      </c>
      <c r="AH194" s="61">
        <f>VLOOKUP(Calc_Targetkreise!$D194,EW_Erg_09_14_Kreise!$A$7:$BK$412,Calc_Targetkreise!AH$5,FALSE)/1000/$H194</f>
        <v>0.0457688588</v>
      </c>
      <c r="AI194" s="61">
        <f>VLOOKUP(Calc_Targetkreise!$D194,EW_Erg_09_14_Kreise!$A$7:$BK$412,Calc_Targetkreise!AI$5,FALSE)/1000/$H194</f>
        <v>0.1578820116</v>
      </c>
      <c r="AJ194" s="63">
        <f>VLOOKUP($D194,BW_17_Kreise!$B$7:$CC$410,Calc_Targetkreise!AJ$5,FALSE)/1000/$G194</f>
        <v>0.05153430604</v>
      </c>
      <c r="AK194" s="61">
        <f>VLOOKUP(Calc_Targetkreise!$D194,EW_Erg_09_14_Kreise!$A$7:$BK$412,Calc_Targetkreise!AK$5,FALSE)/1000/$H194</f>
        <v>0.03588007737</v>
      </c>
      <c r="AL194" s="61">
        <f>VLOOKUP(Calc_Targetkreise!$D194,EW_Erg_09_14_Kreise!$A$7:$BK$412,Calc_Targetkreise!AL$5,FALSE)/1000/$H194</f>
        <v>0.02195357834</v>
      </c>
      <c r="AM194" s="61">
        <f>VLOOKUP($D194,EW_19_Kreise!$A$6:$CQ$406,Calc_Targetkreise!AM$5,FALSE)/1000/F194</f>
        <v>0.1191798293</v>
      </c>
      <c r="AN194" s="63">
        <f>VLOOKUP($D194,BW_17_Kreise!$B$7:$CC$410,Calc_Targetkreise!AN$5,FALSE)/1000/$G194</f>
        <v>0.1483928204</v>
      </c>
      <c r="AO194" s="61">
        <f>VLOOKUP(Calc_Targetkreise!$D194,EW_Erg_09_14_Kreise!$A$7:$BK$412,Calc_Targetkreise!AO$5,FALSE)/1000/$H194</f>
        <v>0.07084139265</v>
      </c>
      <c r="AP194" s="61">
        <f>VLOOKUP(Calc_Targetkreise!$D194,EW_Erg_09_14_Kreise!$A$7:$BK$412,Calc_Targetkreise!AP$5,FALSE)/1000/$H194</f>
        <v>0.0004352030948</v>
      </c>
      <c r="AQ194" s="61">
        <f t="shared" ref="AQ194:AR194" si="797">1-U194-Y194-AC194-AG194-AJ194-AN194</f>
        <v>0.04305878998</v>
      </c>
      <c r="AR194" s="61">
        <f t="shared" si="797"/>
        <v>0.09035299807</v>
      </c>
      <c r="AS194" s="61">
        <f t="shared" si="11"/>
        <v>0.1147990665</v>
      </c>
      <c r="AT194" s="63">
        <f>VLOOKUP($D194,BW_17_Kreise!$B$7:$CC$410,Calc_Targetkreise!AT$5,FALSE)/1000/$G194</f>
        <v>0.004879362514</v>
      </c>
      <c r="AU194" s="61">
        <f>VLOOKUP(Calc_Targetkreise!$D194,EW_Erg_09_14_Kreise!$A$7:$BK$412,Calc_Targetkreise!AU$5,FALSE)/1000/$H194</f>
        <v>0.00996131528</v>
      </c>
      <c r="AV194" s="62">
        <f>IF(AU194&lt;Master_sheet_Kriterien!$J$44,1,IF(AU194&lt;Master_sheet_Kriterien!$K$44,2,IF(AU194&lt;Master_sheet_Kriterien!$L$44,3,IF(AU194&lt;Master_sheet_Kriterien!$M$44,4,5))))</f>
        <v>2</v>
      </c>
      <c r="AW194" s="61">
        <f>VLOOKUP(Calc_Targetkreise!$D194,EW_Erg_09_14_Kreise!$A$7:$BK$412,Calc_Targetkreise!AW$5,FALSE)/1000/$H194</f>
        <v>0.006890715667</v>
      </c>
      <c r="AX194" s="61">
        <f>VLOOKUP($D194,EW_19_Kreise!$A$6:$CQ$406,Calc_Targetkreise!AX$5,FALSE)/1000/F194</f>
        <v>0.003394486412</v>
      </c>
      <c r="AY194" s="62">
        <f>IF(AX194&lt;Master_sheet_Kriterien!$J$56,1,IF(AX194&lt;Master_sheet_Kriterien!$K$56,2,IF(AX194&lt;Master_sheet_Kriterien!$L$56,3,IF(AX194&lt;Master_sheet_Kriterien!$M$56,4,5))))</f>
        <v>2</v>
      </c>
      <c r="AZ194" s="64">
        <f>VLOOKUP($D194,EW_19_Kreise!$A$6:$CQ$406,Calc_Targetkreise!AZ$5,FALSE)</f>
        <v>173</v>
      </c>
      <c r="BA194" s="62">
        <f>IF(AZ194&lt;Master_sheet_Kriterien!$J$57,1,IF(AZ194&lt;Master_sheet_Kriterien!$K$57,2,IF(AZ194&lt;Master_sheet_Kriterien!$L$57,3,IF(AZ194&lt;Master_sheet_Kriterien!$M$56,4,5))))</f>
        <v>1</v>
      </c>
      <c r="BB194" s="59">
        <f>VLOOKUP($D194,Struktur_daten_BW_2017!$B$7:$AH$452,Calc_Targetkreise!BB$5,FALSE)</f>
        <v>133.5</v>
      </c>
      <c r="BC194" s="62">
        <f>IF(BB194&lt;Master_sheet_Kriterien!$J$8,1,IF(BB194&lt;Master_sheet_Kriterien!$K$8,2,IF(BB194&lt;Master_sheet_Kriterien!$L$8,3,IF(BB194&lt;Master_sheet_Kriterien!$M$8,4,5))))</f>
        <v>2</v>
      </c>
      <c r="BD194" s="65">
        <f t="shared" si="12"/>
        <v>25.3512</v>
      </c>
      <c r="BE194" s="62">
        <f>IF(BD194&lt;Master_sheet_Kriterien!$J$10,1,IF(BD194&lt;Master_sheet_Kriterien!$K$10,2,IF(BD194&lt;Master_sheet_Kriterien!$L$10,3,IF(BD194&lt;Master_sheet_Kriterien!$M$10,4,5))))</f>
        <v>3</v>
      </c>
      <c r="BF194" s="65">
        <f>VLOOKUP($D194,Struktur_daten_BW_2017!$B$7:$AH$452,Calc_Targetkreise!BF$5,FALSE)</f>
        <v>8.4</v>
      </c>
      <c r="BG194" s="62">
        <f>IF(BF194&lt;Master_sheet_Kriterien!$J$12,1,IF(BF194&lt;Master_sheet_Kriterien!$K$12,2,IF(BF194&lt;Master_sheet_Kriterien!$L$12,3,IF(BF194&lt;Master_sheet_Kriterien!$M$12,4,5))))</f>
        <v>4</v>
      </c>
      <c r="BH194" s="65">
        <f>VLOOKUP($D194,Struktur_daten_BW_2017!$B$7:$AH$452,Calc_Targetkreise!BH$5,FALSE)</f>
        <v>12.6</v>
      </c>
      <c r="BI194" s="62">
        <f>IF(BH194&lt;Master_sheet_Kriterien!$J$14,1,IF(BH194&lt;Master_sheet_Kriterien!$K$14,2,IF(BH194&lt;Master_sheet_Kriterien!$L$14,3,IF(BH194&lt;Master_sheet_Kriterien!$M$14,4,5))))</f>
        <v>4</v>
      </c>
      <c r="BJ194" s="65">
        <f>VLOOKUP($D194,Struktur_daten_BW_2017!$B$7:$AH$452,Calc_Targetkreise!BJ$5,FALSE)</f>
        <v>36.3</v>
      </c>
      <c r="BK194" s="62">
        <f>IF(BJ194&lt;Master_sheet_Kriterien!$J$16,1,IF(BJ194&lt;Master_sheet_Kriterien!$K$16,2,IF(BJ194&lt;Master_sheet_Kriterien!$L$16,3,IF(BJ194&lt;Master_sheet_Kriterien!$M$16,4,5))))</f>
        <v>3</v>
      </c>
      <c r="BL194" s="65">
        <f>VLOOKUP($D194,Struktur_daten_BW_2017!$B$7:$AH$452,Calc_Targetkreise!BL$5,FALSE)</f>
        <v>15.2</v>
      </c>
      <c r="BM194" s="62">
        <f>IF(BL194&lt;Master_sheet_Kriterien!$J$18,1,IF(BL194&lt;Master_sheet_Kriterien!$K$18,2,IF(BL194&lt;Master_sheet_Kriterien!$L$18,3,IF(BL194&lt;Master_sheet_Kriterien!$M$18,4,5))))</f>
        <v>2</v>
      </c>
      <c r="BN194" s="65">
        <f>VLOOKUP($D194,Struktur_daten_BW_2017!$B$7:$AH$452,Calc_Targetkreise!BN$5,FALSE)</f>
        <v>9.8</v>
      </c>
      <c r="BO194" s="62">
        <f>IF(BN194&lt;Master_sheet_Kriterien!$J$20,1,IF(BN194&lt;Master_sheet_Kriterien!$K$20,2,IF(BN194&lt;Master_sheet_Kriterien!$L$20,3,IF(BN194&lt;Master_sheet_Kriterien!$M$20,4,5))))</f>
        <v>2</v>
      </c>
      <c r="BP194" s="59">
        <f>VLOOKUP($D194,Struktur_daten_BW_2017!$B$7:$AH$452,Calc_Targetkreise!BP$5,FALSE)</f>
        <v>21905</v>
      </c>
      <c r="BQ194" s="62">
        <f>IF(BP194&lt;Master_sheet_Kriterien!$J$38,1,IF(BP194&lt;Master_sheet_Kriterien!$K$38,2,IF(BP194&lt;Master_sheet_Kriterien!$L$38,3,IF(BP194&lt;Master_sheet_Kriterien!$M$38,4,5))))</f>
        <v>4</v>
      </c>
      <c r="BR194" s="65">
        <f>VLOOKUP($D194,Struktur_daten_BW_2017!$B$7:$AH$452,Calc_Targetkreise!BR$5,FALSE)</f>
        <v>23.5</v>
      </c>
      <c r="BS194" s="62">
        <f>IF(BR194&lt;Master_sheet_Kriterien!$J$24,1,IF(BR194&lt;Master_sheet_Kriterien!$K$24,2,IF(BR194&lt;Master_sheet_Kriterien!$L$24,3,IF(BR194&lt;Master_sheet_Kriterien!$M$24,4,5))))</f>
        <v>1</v>
      </c>
      <c r="BT194" s="65">
        <f>VLOOKUP($D194,Struktur_daten_BW_2017!$B$7:$AH$452,Calc_Targetkreise!BT$5,FALSE)</f>
        <v>17.3</v>
      </c>
      <c r="BU194" s="62">
        <f>IF(BT194&lt;Master_sheet_Kriterien!$J$26,1,IF(BT194&lt;Master_sheet_Kriterien!$K$26,2,IF(BT194&lt;Master_sheet_Kriterien!$L$26,3,IF(BT194&lt;Master_sheet_Kriterien!$M$26,4,5))))</f>
        <v>5</v>
      </c>
      <c r="BV194" s="65">
        <f t="shared" si="13"/>
        <v>5.22114</v>
      </c>
      <c r="BW194" s="62">
        <f>IF(BV194&lt;Master_sheet_Kriterien!$J$28,1,IF(BV194&lt;Master_sheet_Kriterien!$K$28,2,IF(BV194&lt;Master_sheet_Kriterien!$L$28,3,IF(BV194&lt;Master_sheet_Kriterien!$M$28,4,5))))</f>
        <v>4</v>
      </c>
      <c r="BX194" s="65">
        <f>VLOOKUP($D194,Struktur_daten_BW_2017!$B$7:$AH$452,Calc_Targetkreise!BX$5,FALSE)</f>
        <v>32.3699422</v>
      </c>
      <c r="BY194" s="62">
        <f>IF(BX194&lt;Master_sheet_Kriterien!$J$30,1,IF(BX194&lt;Master_sheet_Kriterien!$K$30,2,IF(BX194&lt;Master_sheet_Kriterien!$L$30,3,IF(BX194&lt;Master_sheet_Kriterien!$M$30,4,5))))</f>
        <v>5</v>
      </c>
      <c r="BZ194" s="65"/>
      <c r="CA194" s="62">
        <f>IF(BZ194&lt;Master_sheet_Kriterien!$J$32,1,IF(BZ194&lt;Master_sheet_Kriterien!$K$32,2,IF(BZ194&lt;Master_sheet_Kriterien!$L$32,3,IF(BZ194&lt;Master_sheet_Kriterien!$M$32,4,5))))</f>
        <v>1</v>
      </c>
      <c r="CB194" s="65"/>
      <c r="CC194" s="62">
        <f>IF(CB194&lt;Master_sheet_Kriterien!$J$34,1,IF(CB194&lt;Master_sheet_Kriterien!$K$34,2,IF(CB194&lt;Master_sheet_Kriterien!$L$34,3,IF(CB194&lt;Master_sheet_Kriterien!$M$34,4,5))))</f>
        <v>1</v>
      </c>
      <c r="CD194" s="65">
        <f>100-VLOOKUP($D194,Struktur_daten_BW_2017!$B$7:$AH$452,Calc_Targetkreise!CD$5,FALSE)</f>
        <v>36.4</v>
      </c>
      <c r="CE194" s="62">
        <f>IF(CD194&lt;Master_sheet_Kriterien!$J$40,1,IF(CD194&lt;Master_sheet_Kriterien!$K$40,2,IF(CD194&lt;Master_sheet_Kriterien!$L$40,3,IF(CD194&lt;Master_sheet_Kriterien!$M$40,4,5))))</f>
        <v>1</v>
      </c>
      <c r="CF194" s="61"/>
      <c r="CG194" s="59">
        <f>VLOOKUP($D194,EW_19_Kreise!$A$6:$CQ$406,Calc_Targetkreise!CG$5,FALSE)/1000</f>
        <v>82.48</v>
      </c>
      <c r="CH194" s="59">
        <f>VLOOKUP($D194,BW_17_Kreise!$B$7:$CC$410,Calc_Targetkreise!CH$5,FALSE)/1000</f>
        <v>82.646</v>
      </c>
      <c r="CI194" s="59">
        <f>VLOOKUP($D194,EW_Erg_09_14_Kreise!$A$10:$BK$412,Calc_Targetkreise!CI$5,FALSE)/1000</f>
        <v>82.285</v>
      </c>
      <c r="CJ194" s="59">
        <f>VLOOKUP($D194,EW_Erg_09_14_Kreise!$A$10:$BK$412,Calc_Targetkreise!CJ$5,FALSE)/1000</f>
        <v>81.88</v>
      </c>
      <c r="CK194" s="59">
        <f>VLOOKUP($D194,EW_Erg_09_14_Kreise!$A$10:$BK$412,Calc_Targetkreise!CK$5,FALSE)/1000</f>
        <v>41.704</v>
      </c>
      <c r="CL194" s="45"/>
      <c r="CM194" s="59">
        <f>VLOOKUP($D194,Struktur_daten_BW_2017!$B$7:$AH$452,Calc_Targetkreise!CM$5,FALSE)</f>
        <v>301.8</v>
      </c>
      <c r="CN194" s="66">
        <v>5.0</v>
      </c>
      <c r="CO194" s="67">
        <f t="shared" si="16"/>
        <v>0.01656726309</v>
      </c>
      <c r="CP194" s="62">
        <f>IF(CO194&lt;Master_sheet_Kriterien!$J$58,1,IF(CO194&lt;Master_sheet_Kriterien!$K$58,2,IF(CO194&lt;Master_sheet_Kriterien!$L$58,3,IF(CO194&lt;Master_sheet_Kriterien!$M$58,4,5))))</f>
        <v>1</v>
      </c>
      <c r="CQ194" s="66">
        <v>4.0</v>
      </c>
      <c r="CR194" s="67">
        <f t="shared" si="17"/>
        <v>0.01325381047</v>
      </c>
      <c r="CS194" s="62">
        <f>IF(CR194&lt;Master_sheet_Kriterien!$J$59,1,IF(CR194&lt;Master_sheet_Kriterien!$K$59,2,IF(CR194&lt;Master_sheet_Kriterien!$L$59,3,IF(CR194&lt;Master_sheet_Kriterien!$M$59,4,5))))</f>
        <v>1</v>
      </c>
      <c r="CT194" s="66">
        <v>1.0</v>
      </c>
      <c r="CU194" s="44"/>
      <c r="CV194" s="66">
        <v>1.0</v>
      </c>
      <c r="CW194" s="68"/>
      <c r="CY194" s="31">
        <f t="shared" si="18"/>
        <v>8126</v>
      </c>
      <c r="DB194" s="76" t="str">
        <f t="shared" si="19"/>
        <v>Hohenlohekreis</v>
      </c>
      <c r="DC194" s="58">
        <f t="shared" si="20"/>
        <v>208</v>
      </c>
      <c r="DD194" s="77">
        <f t="shared" si="21"/>
        <v>152</v>
      </c>
      <c r="DE194" s="72">
        <f t="shared" si="22"/>
        <v>0.003394486412</v>
      </c>
      <c r="DG194" s="76" t="str">
        <f t="shared" si="23"/>
        <v>Hohenlohekreis</v>
      </c>
      <c r="DH194" s="58" t="str">
        <f t="shared" si="24"/>
        <v>#REF!</v>
      </c>
      <c r="DI194" s="75">
        <f t="shared" si="25"/>
        <v>146.1656726</v>
      </c>
      <c r="DJ194" s="78">
        <f t="shared" si="26"/>
        <v>0.003394486412</v>
      </c>
      <c r="DK194" s="75"/>
      <c r="DL194" s="75"/>
      <c r="DM194" s="75"/>
      <c r="DN194" s="75"/>
      <c r="DO194" s="75"/>
      <c r="DP194" s="44"/>
    </row>
    <row r="195" ht="16.5" customHeight="1">
      <c r="A195" s="58">
        <f t="shared" si="5"/>
        <v>151</v>
      </c>
      <c r="B195" s="58">
        <f t="shared" si="6"/>
        <v>165</v>
      </c>
      <c r="C195" s="58" t="s">
        <v>345</v>
      </c>
      <c r="D195" s="58">
        <v>8127.0</v>
      </c>
      <c r="E195" s="58" t="s">
        <v>355</v>
      </c>
      <c r="F195" s="59">
        <f>VLOOKUP($D195,EW_19_Kreise!$A$6:$CQ$406,Calc_Targetkreise!F$5,FALSE)/1000</f>
        <v>85.26</v>
      </c>
      <c r="G195" s="59">
        <f>VLOOKUP($D195,BW_17_Kreise!$B$7:$CC$410,Calc_Targetkreise!G$5,FALSE)/1000</f>
        <v>106.672</v>
      </c>
      <c r="H195" s="59">
        <f>VLOOKUP($D195,EW_Erg_09_14_Kreise!$A$10:$BK$412,Calc_Targetkreise!H$5,FALSE)/1000</f>
        <v>66.314</v>
      </c>
      <c r="I195" s="60">
        <f t="shared" ref="I195:K195" si="798">F195/CG195</f>
        <v>0.5950793928</v>
      </c>
      <c r="J195" s="60">
        <f t="shared" si="798"/>
        <v>0.745233654</v>
      </c>
      <c r="K195" s="60">
        <f t="shared" si="798"/>
        <v>0.4686038131</v>
      </c>
      <c r="L195" s="61">
        <f t="shared" ref="L195:M195" si="799">1-(T195+X195)</f>
        <v>0.552545156</v>
      </c>
      <c r="M195" s="61">
        <f t="shared" si="799"/>
        <v>0.5016217939</v>
      </c>
      <c r="N195" s="62">
        <f>IF(L195&lt;Master_sheet_Kriterien!$J$46,1,IF(L195&lt;Master_sheet_Kriterien!$K$46,2,IF(L195&lt;Master_sheet_Kriterien!$L$46,3,IF(L195&lt;Master_sheet_Kriterien!$M$46,4,5))))</f>
        <v>5</v>
      </c>
      <c r="O195" s="62">
        <f>IF(M195&lt;Master_sheet_Kriterien!$J$46,1,IF(M195&lt;Master_sheet_Kriterien!$K$46,2,IF(M195&lt;Master_sheet_Kriterien!$L$46,3,IF(M195&lt;Master_sheet_Kriterien!$M$46,4,5))))</f>
        <v>4</v>
      </c>
      <c r="P195" s="61">
        <f t="shared" ref="P195:Q195" si="800">1-(T195+AM195)</f>
        <v>0.5785010556</v>
      </c>
      <c r="Q195" s="61">
        <f t="shared" si="800"/>
        <v>0.522320759</v>
      </c>
      <c r="R195" s="62">
        <f>IF(P195&lt;Master_sheet_Kriterien!$J$46,1,IF(P195&lt;Master_sheet_Kriterien!$K$46,2,IF(P195&lt;Master_sheet_Kriterien!$L$46,3,IF(P195&lt;Master_sheet_Kriterien!$M$46,4,5))))</f>
        <v>5</v>
      </c>
      <c r="S195" s="62">
        <f>IF(Q195&lt;Master_sheet_Kriterien!$J$46,1,IF(Q195&lt;Master_sheet_Kriterien!$K$46,2,IF(Q195&lt;Master_sheet_Kriterien!$L$46,3,IF(Q195&lt;Master_sheet_Kriterien!$M$46,4,5))))</f>
        <v>5</v>
      </c>
      <c r="T195" s="61">
        <f>VLOOKUP($D195,EW_19_Kreise!$A$6:$CQ$406,Calc_Targetkreise!T$5,FALSE)/1000/F195</f>
        <v>0.3071076707</v>
      </c>
      <c r="U195" s="63">
        <f>VLOOKUP($D195,BW_17_Kreise!$B$7:$CC$410,Calc_Targetkreise!U$5,FALSE)/1000/$G195</f>
        <v>0.3327489876</v>
      </c>
      <c r="V195" s="61">
        <f>VLOOKUP(Calc_Targetkreise!$D195,EW_Erg_09_14_Kreise!$A$7:$BK$412,Calc_Targetkreise!V$5,FALSE)/1000/$H195</f>
        <v>0.3843833881</v>
      </c>
      <c r="W195" s="61">
        <f>VLOOKUP(Calc_Targetkreise!$D195,EW_Erg_09_14_Kreise!$A$7:$BK$412,Calc_Targetkreise!W$5,FALSE)/1000/CK195</f>
        <v>0.3547347849</v>
      </c>
      <c r="X195" s="61">
        <f>VLOOKUP($D195,EW_19_Kreise!$A$6:$CQ$406,Calc_Targetkreise!X$5,FALSE)/1000/F195</f>
        <v>0.1403471734</v>
      </c>
      <c r="Y195" s="63">
        <f>VLOOKUP($D195,BW_17_Kreise!$B$7:$CC$410,Calc_Targetkreise!Y$5,FALSE)/1000/$G195</f>
        <v>0.1656292185</v>
      </c>
      <c r="Z195" s="61">
        <f>VLOOKUP(Calc_Targetkreise!$D195,EW_Erg_09_14_Kreise!$A$7:$BK$412,Calc_Targetkreise!Z$5,FALSE)/1000/$H195</f>
        <v>0.2417890641</v>
      </c>
      <c r="AA195" s="61">
        <f>VLOOKUP(Calc_Targetkreise!$D195,EW_Erg_09_14_Kreise!$A$7:$BK$412,Calc_Targetkreise!AA$5,FALSE)/1000/$H195</f>
        <v>0.2308109901</v>
      </c>
      <c r="AB195" s="61">
        <f>VLOOKUP($D195,EW_19_Kreise!$A$6:$CQ$406,Calc_Targetkreise!AB$5,FALSE)/1000/F195</f>
        <v>0.21402768</v>
      </c>
      <c r="AC195" s="63">
        <f>VLOOKUP($D195,BW_17_Kreise!$B$7:$CC$410,Calc_Targetkreise!AC$5,FALSE)/1000/$G195</f>
        <v>0.1283842058</v>
      </c>
      <c r="AD195" s="61">
        <f>VLOOKUP(Calc_Targetkreise!$D195,EW_Erg_09_14_Kreise!$A$7:$BK$412,Calc_Targetkreise!AD$5,FALSE)/1000/$H195</f>
        <v>0.1223271104</v>
      </c>
      <c r="AE195" s="62">
        <f>IF(AC195&lt;Master_sheet_Kriterien!$J$54,1,IF(AC195&lt;Master_sheet_Kriterien!$K$54,2,IF(AC195&lt;Master_sheet_Kriterien!$L$54,3,IF(AC195&lt;Master_sheet_Kriterien!$M$54,4,5))))</f>
        <v>5</v>
      </c>
      <c r="AF195" s="61">
        <f>VLOOKUP(Calc_Targetkreise!$D195,EW_Erg_09_14_Kreise!$A$7:$BK$412,Calc_Targetkreise!AF$5,FALSE)/1000/$H195</f>
        <v>0.12169376</v>
      </c>
      <c r="AG195" s="63">
        <f>VLOOKUP($D195,BW_17_Kreise!$B$7:$CC$410,Calc_Targetkreise!AG$5,FALSE)/1000/$G195</f>
        <v>0.1236031948</v>
      </c>
      <c r="AH195" s="61">
        <f>VLOOKUP(Calc_Targetkreise!$D195,EW_Erg_09_14_Kreise!$A$7:$BK$412,Calc_Targetkreise!AH$5,FALSE)/1000/$H195</f>
        <v>0.04456072624</v>
      </c>
      <c r="AI195" s="61">
        <f>VLOOKUP(Calc_Targetkreise!$D195,EW_Erg_09_14_Kreise!$A$7:$BK$412,Calc_Targetkreise!AI$5,FALSE)/1000/$H195</f>
        <v>0.1317368881</v>
      </c>
      <c r="AJ195" s="63">
        <f>VLOOKUP($D195,BW_17_Kreise!$B$7:$CC$410,Calc_Targetkreise!AJ$5,FALSE)/1000/$G195</f>
        <v>0.0594439028</v>
      </c>
      <c r="AK195" s="61">
        <f>VLOOKUP(Calc_Targetkreise!$D195,EW_Erg_09_14_Kreise!$A$7:$BK$412,Calc_Targetkreise!AK$5,FALSE)/1000/$H195</f>
        <v>0.0354827035</v>
      </c>
      <c r="AL195" s="61">
        <f>VLOOKUP(Calc_Targetkreise!$D195,EW_Erg_09_14_Kreise!$A$7:$BK$412,Calc_Targetkreise!AL$5,FALSE)/1000/$H195</f>
        <v>0.02860632747</v>
      </c>
      <c r="AM195" s="61">
        <f>VLOOKUP($D195,EW_19_Kreise!$A$6:$CQ$406,Calc_Targetkreise!AM$5,FALSE)/1000/F195</f>
        <v>0.1143912738</v>
      </c>
      <c r="AN195" s="63">
        <f>VLOOKUP($D195,BW_17_Kreise!$B$7:$CC$410,Calc_Targetkreise!AN$5,FALSE)/1000/$G195</f>
        <v>0.1449302535</v>
      </c>
      <c r="AO195" s="61">
        <f>VLOOKUP(Calc_Targetkreise!$D195,EW_Erg_09_14_Kreise!$A$7:$BK$412,Calc_Targetkreise!AO$5,FALSE)/1000/$H195</f>
        <v>0.07194559218</v>
      </c>
      <c r="AP195" s="61">
        <f>VLOOKUP(Calc_Targetkreise!$D195,EW_Erg_09_14_Kreise!$A$7:$BK$412,Calc_Targetkreise!AP$5,FALSE)/1000/$H195</f>
        <v>0.0002865156679</v>
      </c>
      <c r="AQ195" s="61">
        <f t="shared" ref="AQ195:AR195" si="801">1-U195-Y195-AC195-AG195-AJ195-AN195</f>
        <v>0.04526023699</v>
      </c>
      <c r="AR195" s="61">
        <f t="shared" si="801"/>
        <v>0.09951141539</v>
      </c>
      <c r="AS195" s="61">
        <f t="shared" si="11"/>
        <v>0.1321307337</v>
      </c>
      <c r="AT195" s="63">
        <f>VLOOKUP($D195,BW_17_Kreise!$B$7:$CC$410,Calc_Targetkreise!AT$5,FALSE)/1000/$G195</f>
        <v>0.005268486576</v>
      </c>
      <c r="AU195" s="61">
        <f>VLOOKUP(Calc_Targetkreise!$D195,EW_Erg_09_14_Kreise!$A$7:$BK$412,Calc_Targetkreise!AU$5,FALSE)/1000/$H195</f>
        <v>0.01090267515</v>
      </c>
      <c r="AV195" s="62">
        <f>IF(AU195&lt;Master_sheet_Kriterien!$J$44,1,IF(AU195&lt;Master_sheet_Kriterien!$K$44,2,IF(AU195&lt;Master_sheet_Kriterien!$L$44,3,IF(AU195&lt;Master_sheet_Kriterien!$M$44,4,5))))</f>
        <v>2</v>
      </c>
      <c r="AW195" s="61">
        <f>VLOOKUP(Calc_Targetkreise!$D195,EW_Erg_09_14_Kreise!$A$7:$BK$412,Calc_Targetkreise!AW$5,FALSE)/1000/$H195</f>
        <v>0.007856561209</v>
      </c>
      <c r="AX195" s="61">
        <f>VLOOKUP($D195,EW_19_Kreise!$A$6:$CQ$406,Calc_Targetkreise!AX$5,FALSE)/1000/F195</f>
        <v>0.004292751583</v>
      </c>
      <c r="AY195" s="62">
        <f>IF(AX195&lt;Master_sheet_Kriterien!$J$56,1,IF(AX195&lt;Master_sheet_Kriterien!$K$56,2,IF(AX195&lt;Master_sheet_Kriterien!$L$56,3,IF(AX195&lt;Master_sheet_Kriterien!$M$56,4,5))))</f>
        <v>3</v>
      </c>
      <c r="AZ195" s="64">
        <f>VLOOKUP($D195,EW_19_Kreise!$A$6:$CQ$406,Calc_Targetkreise!AZ$5,FALSE)</f>
        <v>366</v>
      </c>
      <c r="BA195" s="62">
        <f>IF(AZ195&lt;Master_sheet_Kriterien!$J$57,1,IF(AZ195&lt;Master_sheet_Kriterien!$K$57,2,IF(AZ195&lt;Master_sheet_Kriterien!$L$57,3,IF(AZ195&lt;Master_sheet_Kriterien!$M$56,4,5))))</f>
        <v>3</v>
      </c>
      <c r="BB195" s="59">
        <f>VLOOKUP($D195,Struktur_daten_BW_2017!$B$7:$AH$452,Calc_Targetkreise!BB$5,FALSE)</f>
        <v>133.5</v>
      </c>
      <c r="BC195" s="62">
        <f>IF(BB195&lt;Master_sheet_Kriterien!$J$8,1,IF(BB195&lt;Master_sheet_Kriterien!$K$8,2,IF(BB195&lt;Master_sheet_Kriterien!$L$8,3,IF(BB195&lt;Master_sheet_Kriterien!$M$8,4,5))))</f>
        <v>2</v>
      </c>
      <c r="BD195" s="65">
        <f t="shared" si="12"/>
        <v>25.3512</v>
      </c>
      <c r="BE195" s="62">
        <f>IF(BD195&lt;Master_sheet_Kriterien!$J$10,1,IF(BD195&lt;Master_sheet_Kriterien!$K$10,2,IF(BD195&lt;Master_sheet_Kriterien!$L$10,3,IF(BD195&lt;Master_sheet_Kriterien!$M$10,4,5))))</f>
        <v>3</v>
      </c>
      <c r="BF195" s="65">
        <f>VLOOKUP($D195,Struktur_daten_BW_2017!$B$7:$AH$452,Calc_Targetkreise!BF$5,FALSE)</f>
        <v>8.4</v>
      </c>
      <c r="BG195" s="62">
        <f>IF(BF195&lt;Master_sheet_Kriterien!$J$12,1,IF(BF195&lt;Master_sheet_Kriterien!$K$12,2,IF(BF195&lt;Master_sheet_Kriterien!$L$12,3,IF(BF195&lt;Master_sheet_Kriterien!$M$12,4,5))))</f>
        <v>4</v>
      </c>
      <c r="BH195" s="65">
        <f>VLOOKUP($D195,Struktur_daten_BW_2017!$B$7:$AH$452,Calc_Targetkreise!BH$5,FALSE)</f>
        <v>12.6</v>
      </c>
      <c r="BI195" s="62">
        <f>IF(BH195&lt;Master_sheet_Kriterien!$J$14,1,IF(BH195&lt;Master_sheet_Kriterien!$K$14,2,IF(BH195&lt;Master_sheet_Kriterien!$L$14,3,IF(BH195&lt;Master_sheet_Kriterien!$M$14,4,5))))</f>
        <v>4</v>
      </c>
      <c r="BJ195" s="65">
        <f>VLOOKUP($D195,Struktur_daten_BW_2017!$B$7:$AH$452,Calc_Targetkreise!BJ$5,FALSE)</f>
        <v>36.3</v>
      </c>
      <c r="BK195" s="62">
        <f>IF(BJ195&lt;Master_sheet_Kriterien!$J$16,1,IF(BJ195&lt;Master_sheet_Kriterien!$K$16,2,IF(BJ195&lt;Master_sheet_Kriterien!$L$16,3,IF(BJ195&lt;Master_sheet_Kriterien!$M$16,4,5))))</f>
        <v>3</v>
      </c>
      <c r="BL195" s="65">
        <f>VLOOKUP($D195,Struktur_daten_BW_2017!$B$7:$AH$452,Calc_Targetkreise!BL$5,FALSE)</f>
        <v>15.2</v>
      </c>
      <c r="BM195" s="62">
        <f>IF(BL195&lt;Master_sheet_Kriterien!$J$18,1,IF(BL195&lt;Master_sheet_Kriterien!$K$18,2,IF(BL195&lt;Master_sheet_Kriterien!$L$18,3,IF(BL195&lt;Master_sheet_Kriterien!$M$18,4,5))))</f>
        <v>2</v>
      </c>
      <c r="BN195" s="65">
        <f>VLOOKUP($D195,Struktur_daten_BW_2017!$B$7:$AH$452,Calc_Targetkreise!BN$5,FALSE)</f>
        <v>9.8</v>
      </c>
      <c r="BO195" s="62">
        <f>IF(BN195&lt;Master_sheet_Kriterien!$J$20,1,IF(BN195&lt;Master_sheet_Kriterien!$K$20,2,IF(BN195&lt;Master_sheet_Kriterien!$L$20,3,IF(BN195&lt;Master_sheet_Kriterien!$M$20,4,5))))</f>
        <v>2</v>
      </c>
      <c r="BP195" s="59">
        <f>VLOOKUP($D195,Struktur_daten_BW_2017!$B$7:$AH$452,Calc_Targetkreise!BP$5,FALSE)</f>
        <v>21905</v>
      </c>
      <c r="BQ195" s="62">
        <f>IF(BP195&lt;Master_sheet_Kriterien!$J$38,1,IF(BP195&lt;Master_sheet_Kriterien!$K$38,2,IF(BP195&lt;Master_sheet_Kriterien!$L$38,3,IF(BP195&lt;Master_sheet_Kriterien!$M$38,4,5))))</f>
        <v>4</v>
      </c>
      <c r="BR195" s="65">
        <f>VLOOKUP($D195,Struktur_daten_BW_2017!$B$7:$AH$452,Calc_Targetkreise!BR$5,FALSE)</f>
        <v>23.5</v>
      </c>
      <c r="BS195" s="62">
        <f>IF(BR195&lt;Master_sheet_Kriterien!$J$24,1,IF(BR195&lt;Master_sheet_Kriterien!$K$24,2,IF(BR195&lt;Master_sheet_Kriterien!$L$24,3,IF(BR195&lt;Master_sheet_Kriterien!$M$24,4,5))))</f>
        <v>1</v>
      </c>
      <c r="BT195" s="65">
        <f>VLOOKUP($D195,Struktur_daten_BW_2017!$B$7:$AH$452,Calc_Targetkreise!BT$5,FALSE)</f>
        <v>17.3</v>
      </c>
      <c r="BU195" s="62">
        <f>IF(BT195&lt;Master_sheet_Kriterien!$J$26,1,IF(BT195&lt;Master_sheet_Kriterien!$K$26,2,IF(BT195&lt;Master_sheet_Kriterien!$L$26,3,IF(BT195&lt;Master_sheet_Kriterien!$M$26,4,5))))</f>
        <v>5</v>
      </c>
      <c r="BV195" s="65">
        <f t="shared" si="13"/>
        <v>5.22114</v>
      </c>
      <c r="BW195" s="62">
        <f>IF(BV195&lt;Master_sheet_Kriterien!$J$28,1,IF(BV195&lt;Master_sheet_Kriterien!$K$28,2,IF(BV195&lt;Master_sheet_Kriterien!$L$28,3,IF(BV195&lt;Master_sheet_Kriterien!$M$28,4,5))))</f>
        <v>4</v>
      </c>
      <c r="BX195" s="65">
        <f>VLOOKUP($D195,Struktur_daten_BW_2017!$B$7:$AH$452,Calc_Targetkreise!BX$5,FALSE)</f>
        <v>32.3699422</v>
      </c>
      <c r="BY195" s="62">
        <f>IF(BX195&lt;Master_sheet_Kriterien!$J$30,1,IF(BX195&lt;Master_sheet_Kriterien!$K$30,2,IF(BX195&lt;Master_sheet_Kriterien!$L$30,3,IF(BX195&lt;Master_sheet_Kriterien!$M$30,4,5))))</f>
        <v>5</v>
      </c>
      <c r="BZ195" s="65"/>
      <c r="CA195" s="62">
        <f>IF(BZ195&lt;Master_sheet_Kriterien!$J$32,1,IF(BZ195&lt;Master_sheet_Kriterien!$K$32,2,IF(BZ195&lt;Master_sheet_Kriterien!$L$32,3,IF(BZ195&lt;Master_sheet_Kriterien!$M$32,4,5))))</f>
        <v>1</v>
      </c>
      <c r="CB195" s="65"/>
      <c r="CC195" s="62">
        <f>IF(CB195&lt;Master_sheet_Kriterien!$J$34,1,IF(CB195&lt;Master_sheet_Kriterien!$K$34,2,IF(CB195&lt;Master_sheet_Kriterien!$L$34,3,IF(CB195&lt;Master_sheet_Kriterien!$M$34,4,5))))</f>
        <v>1</v>
      </c>
      <c r="CD195" s="65">
        <f>100-VLOOKUP($D195,Struktur_daten_BW_2017!$B$7:$AH$452,Calc_Targetkreise!CD$5,FALSE)</f>
        <v>36.4</v>
      </c>
      <c r="CE195" s="62">
        <f>IF(CD195&lt;Master_sheet_Kriterien!$J$40,1,IF(CD195&lt;Master_sheet_Kriterien!$K$40,2,IF(CD195&lt;Master_sheet_Kriterien!$L$40,3,IF(CD195&lt;Master_sheet_Kriterien!$M$40,4,5))))</f>
        <v>1</v>
      </c>
      <c r="CF195" s="61"/>
      <c r="CG195" s="59">
        <f>VLOOKUP($D195,EW_19_Kreise!$A$6:$CQ$406,Calc_Targetkreise!CG$5,FALSE)/1000</f>
        <v>143.275</v>
      </c>
      <c r="CH195" s="59">
        <f>VLOOKUP($D195,BW_17_Kreise!$B$7:$CC$410,Calc_Targetkreise!CH$5,FALSE)/1000</f>
        <v>143.139</v>
      </c>
      <c r="CI195" s="59">
        <f>VLOOKUP($D195,EW_Erg_09_14_Kreise!$A$10:$BK$412,Calc_Targetkreise!CI$5,FALSE)/1000</f>
        <v>141.514</v>
      </c>
      <c r="CJ195" s="59">
        <f>VLOOKUP($D195,EW_Erg_09_14_Kreise!$A$10:$BK$412,Calc_Targetkreise!CJ$5,FALSE)/1000</f>
        <v>141.371</v>
      </c>
      <c r="CK195" s="59">
        <f>VLOOKUP($D195,EW_Erg_09_14_Kreise!$A$10:$BK$412,Calc_Targetkreise!CK$5,FALSE)/1000</f>
        <v>65.494</v>
      </c>
      <c r="CL195" s="45"/>
      <c r="CM195" s="59">
        <f>VLOOKUP($D195,Struktur_daten_BW_2017!$B$7:$AH$452,Calc_Targetkreise!CM$5,FALSE)</f>
        <v>301.8</v>
      </c>
      <c r="CN195" s="66">
        <v>3.0</v>
      </c>
      <c r="CO195" s="67">
        <f t="shared" si="16"/>
        <v>0.009940357853</v>
      </c>
      <c r="CP195" s="62">
        <f>IF(CO195&lt;Master_sheet_Kriterien!$J$58,1,IF(CO195&lt;Master_sheet_Kriterien!$K$58,2,IF(CO195&lt;Master_sheet_Kriterien!$L$58,3,IF(CO195&lt;Master_sheet_Kriterien!$M$58,4,5))))</f>
        <v>1</v>
      </c>
      <c r="CQ195" s="66">
        <v>2.0</v>
      </c>
      <c r="CR195" s="67">
        <f t="shared" si="17"/>
        <v>0.006626905235</v>
      </c>
      <c r="CS195" s="62">
        <f>IF(CR195&lt;Master_sheet_Kriterien!$J$59,1,IF(CR195&lt;Master_sheet_Kriterien!$K$59,2,IF(CR195&lt;Master_sheet_Kriterien!$L$59,3,IF(CR195&lt;Master_sheet_Kriterien!$M$59,4,5))))</f>
        <v>1</v>
      </c>
      <c r="CT195" s="66">
        <v>1.0</v>
      </c>
      <c r="CU195" s="44"/>
      <c r="CV195" s="66">
        <v>0.0</v>
      </c>
      <c r="CW195" s="68"/>
      <c r="CY195" s="31">
        <f t="shared" si="18"/>
        <v>8127</v>
      </c>
      <c r="DB195" s="76" t="str">
        <f t="shared" si="19"/>
        <v>Schwäbisch Hall</v>
      </c>
      <c r="DC195" s="58">
        <f t="shared" si="20"/>
        <v>151</v>
      </c>
      <c r="DD195" s="77">
        <f t="shared" si="21"/>
        <v>165</v>
      </c>
      <c r="DE195" s="72">
        <f t="shared" si="22"/>
        <v>0.004292751583</v>
      </c>
      <c r="DG195" s="76" t="str">
        <f t="shared" si="23"/>
        <v>Schwäbisch Hall</v>
      </c>
      <c r="DH195" s="58" t="str">
        <f t="shared" si="24"/>
        <v>#REF!</v>
      </c>
      <c r="DI195" s="75">
        <f t="shared" si="25"/>
        <v>159.0994036</v>
      </c>
      <c r="DJ195" s="78">
        <f t="shared" si="26"/>
        <v>0.004292751583</v>
      </c>
      <c r="DK195" s="75"/>
      <c r="DL195" s="75"/>
      <c r="DM195" s="75"/>
      <c r="DN195" s="75"/>
      <c r="DO195" s="75"/>
      <c r="DP195" s="44"/>
    </row>
    <row r="196" ht="16.5" customHeight="1">
      <c r="A196" s="58">
        <f t="shared" si="5"/>
        <v>196</v>
      </c>
      <c r="B196" s="58">
        <f t="shared" si="6"/>
        <v>154</v>
      </c>
      <c r="C196" s="58" t="s">
        <v>345</v>
      </c>
      <c r="D196" s="58">
        <v>8128.0</v>
      </c>
      <c r="E196" s="58" t="s">
        <v>356</v>
      </c>
      <c r="F196" s="59">
        <f>VLOOKUP($D196,EW_19_Kreise!$A$6:$CQ$406,Calc_Targetkreise!F$5,FALSE)/1000</f>
        <v>65.611</v>
      </c>
      <c r="G196" s="59">
        <f>VLOOKUP($D196,BW_17_Kreise!$B$7:$CC$410,Calc_Targetkreise!G$5,FALSE)/1000</f>
        <v>79.31</v>
      </c>
      <c r="H196" s="59">
        <f>VLOOKUP($D196,EW_Erg_09_14_Kreise!$A$10:$BK$412,Calc_Targetkreise!H$5,FALSE)/1000</f>
        <v>57.491</v>
      </c>
      <c r="I196" s="60">
        <f t="shared" ref="I196:K196" si="802">F196/CG196</f>
        <v>0.6469619579</v>
      </c>
      <c r="J196" s="60">
        <f t="shared" si="802"/>
        <v>0.7762476632</v>
      </c>
      <c r="K196" s="60">
        <f t="shared" si="802"/>
        <v>0.5566356516</v>
      </c>
      <c r="L196" s="61">
        <f t="shared" ref="L196:M196" si="803">1-(T196+X196)</f>
        <v>0.4715977504</v>
      </c>
      <c r="M196" s="61">
        <f t="shared" si="803"/>
        <v>0.4424284453</v>
      </c>
      <c r="N196" s="62">
        <f>IF(L196&lt;Master_sheet_Kriterien!$J$46,1,IF(L196&lt;Master_sheet_Kriterien!$K$46,2,IF(L196&lt;Master_sheet_Kriterien!$L$46,3,IF(L196&lt;Master_sheet_Kriterien!$M$46,4,5))))</f>
        <v>4</v>
      </c>
      <c r="O196" s="62">
        <f>IF(M196&lt;Master_sheet_Kriterien!$J$46,1,IF(M196&lt;Master_sheet_Kriterien!$K$46,2,IF(M196&lt;Master_sheet_Kriterien!$L$46,3,IF(M196&lt;Master_sheet_Kriterien!$M$46,4,5))))</f>
        <v>3</v>
      </c>
      <c r="P196" s="61">
        <f t="shared" ref="P196:Q196" si="804">1-(T196+AM196)</f>
        <v>0.4956638369</v>
      </c>
      <c r="Q196" s="61">
        <f t="shared" si="804"/>
        <v>0.4662337662</v>
      </c>
      <c r="R196" s="62">
        <f>IF(P196&lt;Master_sheet_Kriterien!$J$46,1,IF(P196&lt;Master_sheet_Kriterien!$K$46,2,IF(P196&lt;Master_sheet_Kriterien!$L$46,3,IF(P196&lt;Master_sheet_Kriterien!$M$46,4,5))))</f>
        <v>4</v>
      </c>
      <c r="S196" s="62">
        <f>IF(Q196&lt;Master_sheet_Kriterien!$J$46,1,IF(Q196&lt;Master_sheet_Kriterien!$K$46,2,IF(Q196&lt;Master_sheet_Kriterien!$L$46,3,IF(Q196&lt;Master_sheet_Kriterien!$M$46,4,5))))</f>
        <v>3</v>
      </c>
      <c r="T196" s="61">
        <f>VLOOKUP($D196,EW_19_Kreise!$A$6:$CQ$406,Calc_Targetkreise!T$5,FALSE)/1000/F196</f>
        <v>0.3967932206</v>
      </c>
      <c r="U196" s="63">
        <f>VLOOKUP($D196,BW_17_Kreise!$B$7:$CC$410,Calc_Targetkreise!U$5,FALSE)/1000/$G196</f>
        <v>0.3980330349</v>
      </c>
      <c r="V196" s="61">
        <f>VLOOKUP(Calc_Targetkreise!$D196,EW_Erg_09_14_Kreise!$A$7:$BK$412,Calc_Targetkreise!V$5,FALSE)/1000/$H196</f>
        <v>0.4924249013</v>
      </c>
      <c r="W196" s="61">
        <f>VLOOKUP(Calc_Targetkreise!$D196,EW_Erg_09_14_Kreise!$A$7:$BK$412,Calc_Targetkreise!W$5,FALSE)/1000/CK196</f>
        <v>0.4744582043</v>
      </c>
      <c r="X196" s="61">
        <f>VLOOKUP($D196,EW_19_Kreise!$A$6:$CQ$406,Calc_Targetkreise!X$5,FALSE)/1000/F196</f>
        <v>0.131609029</v>
      </c>
      <c r="Y196" s="63">
        <f>VLOOKUP($D196,BW_17_Kreise!$B$7:$CC$410,Calc_Targetkreise!Y$5,FALSE)/1000/$G196</f>
        <v>0.1595385197</v>
      </c>
      <c r="Z196" s="61">
        <f>VLOOKUP(Calc_Targetkreise!$D196,EW_Erg_09_14_Kreise!$A$7:$BK$412,Calc_Targetkreise!Z$5,FALSE)/1000/$H196</f>
        <v>0.2093023256</v>
      </c>
      <c r="AA196" s="61">
        <f>VLOOKUP(Calc_Targetkreise!$D196,EW_Erg_09_14_Kreise!$A$7:$BK$412,Calc_Targetkreise!AA$5,FALSE)/1000/$H196</f>
        <v>0.1646170705</v>
      </c>
      <c r="AB196" s="61">
        <f>VLOOKUP($D196,EW_19_Kreise!$A$6:$CQ$406,Calc_Targetkreise!AB$5,FALSE)/1000/F196</f>
        <v>0.1732788709</v>
      </c>
      <c r="AC196" s="63">
        <f>VLOOKUP($D196,BW_17_Kreise!$B$7:$CC$410,Calc_Targetkreise!AC$5,FALSE)/1000/$G196</f>
        <v>0.09020300088</v>
      </c>
      <c r="AD196" s="61">
        <f>VLOOKUP(Calc_Targetkreise!$D196,EW_Erg_09_14_Kreise!$A$7:$BK$412,Calc_Targetkreise!AD$5,FALSE)/1000/$H196</f>
        <v>0.07785566436</v>
      </c>
      <c r="AE196" s="62">
        <f>IF(AC196&lt;Master_sheet_Kriterien!$J$54,1,IF(AC196&lt;Master_sheet_Kriterien!$K$54,2,IF(AC196&lt;Master_sheet_Kriterien!$L$54,3,IF(AC196&lt;Master_sheet_Kriterien!$M$54,4,5))))</f>
        <v>3</v>
      </c>
      <c r="AF196" s="61">
        <f>VLOOKUP(Calc_Targetkreise!$D196,EW_Erg_09_14_Kreise!$A$7:$BK$412,Calc_Targetkreise!AF$5,FALSE)/1000/$H196</f>
        <v>0.09484962864</v>
      </c>
      <c r="AG196" s="63">
        <f>VLOOKUP($D196,BW_17_Kreise!$B$7:$CC$410,Calc_Targetkreise!AG$5,FALSE)/1000/$G196</f>
        <v>0.112180053</v>
      </c>
      <c r="AH196" s="61">
        <f>VLOOKUP(Calc_Targetkreise!$D196,EW_Erg_09_14_Kreise!$A$7:$BK$412,Calc_Targetkreise!AH$5,FALSE)/1000/$H196</f>
        <v>0.02784783705</v>
      </c>
      <c r="AI196" s="61">
        <f>VLOOKUP(Calc_Targetkreise!$D196,EW_Erg_09_14_Kreise!$A$7:$BK$412,Calc_Targetkreise!AI$5,FALSE)/1000/$H196</f>
        <v>0.1137395418</v>
      </c>
      <c r="AJ196" s="63">
        <f>VLOOKUP($D196,BW_17_Kreise!$B$7:$CC$410,Calc_Targetkreise!AJ$5,FALSE)/1000/$G196</f>
        <v>0.05655024587</v>
      </c>
      <c r="AK196" s="61">
        <f>VLOOKUP(Calc_Targetkreise!$D196,EW_Erg_09_14_Kreise!$A$7:$BK$412,Calc_Targetkreise!AK$5,FALSE)/1000/$H196</f>
        <v>0.03094397384</v>
      </c>
      <c r="AL196" s="61">
        <f>VLOOKUP(Calc_Targetkreise!$D196,EW_Erg_09_14_Kreise!$A$7:$BK$412,Calc_Targetkreise!AL$5,FALSE)/1000/$H196</f>
        <v>0.02720425806</v>
      </c>
      <c r="AM196" s="61">
        <f>VLOOKUP($D196,EW_19_Kreise!$A$6:$CQ$406,Calc_Targetkreise!AM$5,FALSE)/1000/F196</f>
        <v>0.1075429425</v>
      </c>
      <c r="AN196" s="63">
        <f>VLOOKUP($D196,BW_17_Kreise!$B$7:$CC$410,Calc_Targetkreise!AN$5,FALSE)/1000/$G196</f>
        <v>0.1357331988</v>
      </c>
      <c r="AO196" s="61">
        <f>VLOOKUP(Calc_Targetkreise!$D196,EW_Erg_09_14_Kreise!$A$7:$BK$412,Calc_Targetkreise!AO$5,FALSE)/1000/$H196</f>
        <v>0.06773234071</v>
      </c>
      <c r="AP196" s="61">
        <f>VLOOKUP(Calc_Targetkreise!$D196,EW_Erg_09_14_Kreise!$A$7:$BK$412,Calc_Targetkreise!AP$5,FALSE)/1000/$H196</f>
        <v>0.0002956984571</v>
      </c>
      <c r="AQ196" s="61">
        <f t="shared" ref="AQ196:AR196" si="805">1-U196-Y196-AC196-AG196-AJ196-AN196</f>
        <v>0.04776194679</v>
      </c>
      <c r="AR196" s="61">
        <f t="shared" si="805"/>
        <v>0.09389295716</v>
      </c>
      <c r="AS196" s="61">
        <f t="shared" si="11"/>
        <v>0.1248355982</v>
      </c>
      <c r="AT196" s="63">
        <f>VLOOKUP($D196,BW_17_Kreise!$B$7:$CC$410,Calc_Targetkreise!AT$5,FALSE)/1000/$G196</f>
        <v>0.003669146388</v>
      </c>
      <c r="AU196" s="61">
        <f>VLOOKUP(Calc_Targetkreise!$D196,EW_Erg_09_14_Kreise!$A$7:$BK$412,Calc_Targetkreise!AU$5,FALSE)/1000/$H196</f>
        <v>0.01001895949</v>
      </c>
      <c r="AV196" s="62">
        <f>IF(AU196&lt;Master_sheet_Kriterien!$J$44,1,IF(AU196&lt;Master_sheet_Kriterien!$K$44,2,IF(AU196&lt;Master_sheet_Kriterien!$L$44,3,IF(AU196&lt;Master_sheet_Kriterien!$M$44,4,5))))</f>
        <v>2</v>
      </c>
      <c r="AW196" s="61">
        <f>VLOOKUP(Calc_Targetkreise!$D196,EW_Erg_09_14_Kreise!$A$7:$BK$412,Calc_Targetkreise!AW$5,FALSE)/1000/$H196</f>
        <v>0.007079368945</v>
      </c>
      <c r="AX196" s="61">
        <f>VLOOKUP($D196,EW_19_Kreise!$A$6:$CQ$406,Calc_Targetkreise!AX$5,FALSE)/1000/F196</f>
        <v>0.003688405908</v>
      </c>
      <c r="AY196" s="62">
        <f>IF(AX196&lt;Master_sheet_Kriterien!$J$56,1,IF(AX196&lt;Master_sheet_Kriterien!$K$56,2,IF(AX196&lt;Master_sheet_Kriterien!$L$56,3,IF(AX196&lt;Master_sheet_Kriterien!$M$56,4,5))))</f>
        <v>2</v>
      </c>
      <c r="AZ196" s="64">
        <f>VLOOKUP($D196,EW_19_Kreise!$A$6:$CQ$406,Calc_Targetkreise!AZ$5,FALSE)</f>
        <v>242</v>
      </c>
      <c r="BA196" s="62">
        <f>IF(AZ196&lt;Master_sheet_Kriterien!$J$57,1,IF(AZ196&lt;Master_sheet_Kriterien!$K$57,2,IF(AZ196&lt;Master_sheet_Kriterien!$L$57,3,IF(AZ196&lt;Master_sheet_Kriterien!$M$56,4,5))))</f>
        <v>2</v>
      </c>
      <c r="BB196" s="59">
        <f>VLOOKUP($D196,Struktur_daten_BW_2017!$B$7:$AH$452,Calc_Targetkreise!BB$5,FALSE)</f>
        <v>388.7</v>
      </c>
      <c r="BC196" s="62">
        <f>IF(BB196&lt;Master_sheet_Kriterien!$J$8,1,IF(BB196&lt;Master_sheet_Kriterien!$K$8,2,IF(BB196&lt;Master_sheet_Kriterien!$L$8,3,IF(BB196&lt;Master_sheet_Kriterien!$M$8,4,5))))</f>
        <v>3</v>
      </c>
      <c r="BD196" s="65">
        <f t="shared" si="12"/>
        <v>29.5428</v>
      </c>
      <c r="BE196" s="62">
        <f>IF(BD196&lt;Master_sheet_Kriterien!$J$10,1,IF(BD196&lt;Master_sheet_Kriterien!$K$10,2,IF(BD196&lt;Master_sheet_Kriterien!$L$10,3,IF(BD196&lt;Master_sheet_Kriterien!$M$10,4,5))))</f>
        <v>4</v>
      </c>
      <c r="BF196" s="65">
        <f>VLOOKUP($D196,Struktur_daten_BW_2017!$B$7:$AH$452,Calc_Targetkreise!BF$5,FALSE)</f>
        <v>8.4</v>
      </c>
      <c r="BG196" s="62">
        <f>IF(BF196&lt;Master_sheet_Kriterien!$J$12,1,IF(BF196&lt;Master_sheet_Kriterien!$K$12,2,IF(BF196&lt;Master_sheet_Kriterien!$L$12,3,IF(BF196&lt;Master_sheet_Kriterien!$M$12,4,5))))</f>
        <v>4</v>
      </c>
      <c r="BH196" s="65">
        <f>VLOOKUP($D196,Struktur_daten_BW_2017!$B$7:$AH$452,Calc_Targetkreise!BH$5,FALSE)</f>
        <v>13.1</v>
      </c>
      <c r="BI196" s="62">
        <f>IF(BH196&lt;Master_sheet_Kriterien!$J$14,1,IF(BH196&lt;Master_sheet_Kriterien!$K$14,2,IF(BH196&lt;Master_sheet_Kriterien!$L$14,3,IF(BH196&lt;Master_sheet_Kriterien!$M$14,4,5))))</f>
        <v>4</v>
      </c>
      <c r="BJ196" s="65">
        <f>VLOOKUP($D196,Struktur_daten_BW_2017!$B$7:$AH$452,Calc_Targetkreise!BJ$5,FALSE)</f>
        <v>36.1</v>
      </c>
      <c r="BK196" s="62">
        <f>IF(BJ196&lt;Master_sheet_Kriterien!$J$16,1,IF(BJ196&lt;Master_sheet_Kriterien!$K$16,2,IF(BJ196&lt;Master_sheet_Kriterien!$L$16,3,IF(BJ196&lt;Master_sheet_Kriterien!$M$16,4,5))))</f>
        <v>3</v>
      </c>
      <c r="BL196" s="65">
        <f>VLOOKUP($D196,Struktur_daten_BW_2017!$B$7:$AH$452,Calc_Targetkreise!BL$5,FALSE)</f>
        <v>15</v>
      </c>
      <c r="BM196" s="62">
        <f>IF(BL196&lt;Master_sheet_Kriterien!$J$18,1,IF(BL196&lt;Master_sheet_Kriterien!$K$18,2,IF(BL196&lt;Master_sheet_Kriterien!$L$18,3,IF(BL196&lt;Master_sheet_Kriterien!$M$18,4,5))))</f>
        <v>1</v>
      </c>
      <c r="BN196" s="65">
        <f>VLOOKUP($D196,Struktur_daten_BW_2017!$B$7:$AH$452,Calc_Targetkreise!BN$5,FALSE)</f>
        <v>10</v>
      </c>
      <c r="BO196" s="62">
        <f>IF(BN196&lt;Master_sheet_Kriterien!$J$20,1,IF(BN196&lt;Master_sheet_Kriterien!$K$20,2,IF(BN196&lt;Master_sheet_Kriterien!$L$20,3,IF(BN196&lt;Master_sheet_Kriterien!$M$20,4,5))))</f>
        <v>2</v>
      </c>
      <c r="BP196" s="59">
        <f>VLOOKUP($D196,Struktur_daten_BW_2017!$B$7:$AH$452,Calc_Targetkreise!BP$5,FALSE)</f>
        <v>29506</v>
      </c>
      <c r="BQ196" s="62">
        <f>IF(BP196&lt;Master_sheet_Kriterien!$J$38,1,IF(BP196&lt;Master_sheet_Kriterien!$K$38,2,IF(BP196&lt;Master_sheet_Kriterien!$L$38,3,IF(BP196&lt;Master_sheet_Kriterien!$M$38,4,5))))</f>
        <v>5</v>
      </c>
      <c r="BR196" s="65">
        <f>VLOOKUP($D196,Struktur_daten_BW_2017!$B$7:$AH$452,Calc_Targetkreise!BR$5,FALSE)</f>
        <v>24.7</v>
      </c>
      <c r="BS196" s="62">
        <f>IF(BR196&lt;Master_sheet_Kriterien!$J$24,1,IF(BR196&lt;Master_sheet_Kriterien!$K$24,2,IF(BR196&lt;Master_sheet_Kriterien!$L$24,3,IF(BR196&lt;Master_sheet_Kriterien!$M$24,4,5))))</f>
        <v>1</v>
      </c>
      <c r="BT196" s="65">
        <f>VLOOKUP($D196,Struktur_daten_BW_2017!$B$7:$AH$452,Calc_Targetkreise!BT$5,FALSE)</f>
        <v>17.8</v>
      </c>
      <c r="BU196" s="62">
        <f>IF(BT196&lt;Master_sheet_Kriterien!$J$26,1,IF(BT196&lt;Master_sheet_Kriterien!$K$26,2,IF(BT196&lt;Master_sheet_Kriterien!$L$26,3,IF(BT196&lt;Master_sheet_Kriterien!$M$26,4,5))))</f>
        <v>5</v>
      </c>
      <c r="BV196" s="65">
        <f t="shared" si="13"/>
        <v>6.26026</v>
      </c>
      <c r="BW196" s="62">
        <f>IF(BV196&lt;Master_sheet_Kriterien!$J$28,1,IF(BV196&lt;Master_sheet_Kriterien!$K$28,2,IF(BV196&lt;Master_sheet_Kriterien!$L$28,3,IF(BV196&lt;Master_sheet_Kriterien!$M$28,4,5))))</f>
        <v>5</v>
      </c>
      <c r="BX196" s="65">
        <f>VLOOKUP($D196,Struktur_daten_BW_2017!$B$7:$AH$452,Calc_Targetkreise!BX$5,FALSE)</f>
        <v>30.8988764</v>
      </c>
      <c r="BY196" s="62">
        <f>IF(BX196&lt;Master_sheet_Kriterien!$J$30,1,IF(BX196&lt;Master_sheet_Kriterien!$K$30,2,IF(BX196&lt;Master_sheet_Kriterien!$L$30,3,IF(BX196&lt;Master_sheet_Kriterien!$M$30,4,5))))</f>
        <v>5</v>
      </c>
      <c r="BZ196" s="65"/>
      <c r="CA196" s="62">
        <f>IF(BZ196&lt;Master_sheet_Kriterien!$J$32,1,IF(BZ196&lt;Master_sheet_Kriterien!$K$32,2,IF(BZ196&lt;Master_sheet_Kriterien!$L$32,3,IF(BZ196&lt;Master_sheet_Kriterien!$M$32,4,5))))</f>
        <v>1</v>
      </c>
      <c r="CB196" s="65"/>
      <c r="CC196" s="62">
        <f>IF(CB196&lt;Master_sheet_Kriterien!$J$34,1,IF(CB196&lt;Master_sheet_Kriterien!$K$34,2,IF(CB196&lt;Master_sheet_Kriterien!$L$34,3,IF(CB196&lt;Master_sheet_Kriterien!$M$34,4,5))))</f>
        <v>1</v>
      </c>
      <c r="CD196" s="65">
        <f>100-VLOOKUP($D196,Struktur_daten_BW_2017!$B$7:$AH$452,Calc_Targetkreise!CD$5,FALSE)</f>
        <v>42.1</v>
      </c>
      <c r="CE196" s="62">
        <f>IF(CD196&lt;Master_sheet_Kriterien!$J$40,1,IF(CD196&lt;Master_sheet_Kriterien!$K$40,2,IF(CD196&lt;Master_sheet_Kriterien!$L$40,3,IF(CD196&lt;Master_sheet_Kriterien!$M$40,4,5))))</f>
        <v>2</v>
      </c>
      <c r="CF196" s="61"/>
      <c r="CG196" s="59">
        <f>VLOOKUP($D196,EW_19_Kreise!$A$6:$CQ$406,Calc_Targetkreise!CG$5,FALSE)/1000</f>
        <v>101.414</v>
      </c>
      <c r="CH196" s="59">
        <f>VLOOKUP($D196,BW_17_Kreise!$B$7:$CC$410,Calc_Targetkreise!CH$5,FALSE)/1000</f>
        <v>102.171</v>
      </c>
      <c r="CI196" s="59">
        <f>VLOOKUP($D196,EW_Erg_09_14_Kreise!$A$10:$BK$412,Calc_Targetkreise!CI$5,FALSE)/1000</f>
        <v>103.283</v>
      </c>
      <c r="CJ196" s="59">
        <f>VLOOKUP($D196,EW_Erg_09_14_Kreise!$A$10:$BK$412,Calc_Targetkreise!CJ$5,FALSE)/1000</f>
        <v>104.424</v>
      </c>
      <c r="CK196" s="59">
        <f>VLOOKUP($D196,EW_Erg_09_14_Kreise!$A$10:$BK$412,Calc_Targetkreise!CK$5,FALSE)/1000</f>
        <v>56.848</v>
      </c>
      <c r="CL196" s="45"/>
      <c r="CM196" s="59">
        <f>VLOOKUP($D196,Struktur_daten_BW_2017!$B$7:$AH$452,Calc_Targetkreise!CM$5,FALSE)</f>
        <v>351.7</v>
      </c>
      <c r="CN196" s="66">
        <v>2.0</v>
      </c>
      <c r="CO196" s="67">
        <f t="shared" si="16"/>
        <v>0.005686664771</v>
      </c>
      <c r="CP196" s="62">
        <f>IF(CO196&lt;Master_sheet_Kriterien!$J$58,1,IF(CO196&lt;Master_sheet_Kriterien!$K$58,2,IF(CO196&lt;Master_sheet_Kriterien!$L$58,3,IF(CO196&lt;Master_sheet_Kriterien!$M$58,4,5))))</f>
        <v>1</v>
      </c>
      <c r="CQ196" s="66">
        <v>2.0</v>
      </c>
      <c r="CR196" s="67">
        <f t="shared" si="17"/>
        <v>0.005686664771</v>
      </c>
      <c r="CS196" s="62">
        <f>IF(CR196&lt;Master_sheet_Kriterien!$J$59,1,IF(CR196&lt;Master_sheet_Kriterien!$K$59,2,IF(CR196&lt;Master_sheet_Kriterien!$L$59,3,IF(CR196&lt;Master_sheet_Kriterien!$M$59,4,5))))</f>
        <v>1</v>
      </c>
      <c r="CT196" s="66">
        <v>0.0</v>
      </c>
      <c r="CU196" s="44"/>
      <c r="CV196" s="66">
        <v>1.0</v>
      </c>
      <c r="CW196" s="68"/>
      <c r="CY196" s="31">
        <f t="shared" si="18"/>
        <v>8128</v>
      </c>
      <c r="DB196" s="76" t="str">
        <f t="shared" si="19"/>
        <v>Main-Tauber-Kreis</v>
      </c>
      <c r="DC196" s="58">
        <f t="shared" si="20"/>
        <v>196</v>
      </c>
      <c r="DD196" s="77">
        <f t="shared" si="21"/>
        <v>154</v>
      </c>
      <c r="DE196" s="72">
        <f t="shared" si="22"/>
        <v>0.003688405908</v>
      </c>
      <c r="DG196" s="76" t="str">
        <f t="shared" si="23"/>
        <v>Main-Tauber-Kreis</v>
      </c>
      <c r="DH196" s="58" t="str">
        <f t="shared" si="24"/>
        <v>#REF!</v>
      </c>
      <c r="DI196" s="75">
        <f t="shared" si="25"/>
        <v>148.0568666</v>
      </c>
      <c r="DJ196" s="78">
        <f t="shared" si="26"/>
        <v>0.003688405908</v>
      </c>
      <c r="DK196" s="75"/>
      <c r="DL196" s="75"/>
      <c r="DM196" s="75"/>
      <c r="DN196" s="75"/>
      <c r="DO196" s="75"/>
      <c r="DP196" s="44"/>
    </row>
    <row r="197" ht="16.5" customHeight="1">
      <c r="A197" s="58">
        <f t="shared" si="5"/>
        <v>191</v>
      </c>
      <c r="B197" s="58">
        <f t="shared" si="6"/>
        <v>155</v>
      </c>
      <c r="C197" s="58" t="s">
        <v>345</v>
      </c>
      <c r="D197" s="58">
        <v>8135.0</v>
      </c>
      <c r="E197" s="58" t="s">
        <v>357</v>
      </c>
      <c r="F197" s="59">
        <f>VLOOKUP($D197,EW_19_Kreise!$A$6:$CQ$406,Calc_Targetkreise!F$5,FALSE)/1000</f>
        <v>53.526</v>
      </c>
      <c r="G197" s="59">
        <f>VLOOKUP($D197,BW_17_Kreise!$B$7:$CC$410,Calc_Targetkreise!G$5,FALSE)/1000</f>
        <v>70.526</v>
      </c>
      <c r="H197" s="59">
        <f>VLOOKUP($D197,EW_Erg_09_14_Kreise!$A$10:$BK$412,Calc_Targetkreise!H$5,FALSE)/1000</f>
        <v>43.611</v>
      </c>
      <c r="I197" s="60">
        <f t="shared" ref="I197:K197" si="806">F197/CG197</f>
        <v>0.5710901991</v>
      </c>
      <c r="J197" s="60">
        <f t="shared" si="806"/>
        <v>0.7489380681</v>
      </c>
      <c r="K197" s="60">
        <f t="shared" si="806"/>
        <v>0.4580073305</v>
      </c>
      <c r="L197" s="61">
        <f t="shared" ref="L197:M197" si="807">1-(T197+X197)</f>
        <v>0.4966931958</v>
      </c>
      <c r="M197" s="61">
        <f t="shared" si="807"/>
        <v>0.4536624791</v>
      </c>
      <c r="N197" s="62">
        <f>IF(L197&lt;Master_sheet_Kriterien!$J$46,1,IF(L197&lt;Master_sheet_Kriterien!$K$46,2,IF(L197&lt;Master_sheet_Kriterien!$L$46,3,IF(L197&lt;Master_sheet_Kriterien!$M$46,4,5))))</f>
        <v>4</v>
      </c>
      <c r="O197" s="62">
        <f>IF(M197&lt;Master_sheet_Kriterien!$J$46,1,IF(M197&lt;Master_sheet_Kriterien!$K$46,2,IF(M197&lt;Master_sheet_Kriterien!$L$46,3,IF(M197&lt;Master_sheet_Kriterien!$M$46,4,5))))</f>
        <v>3</v>
      </c>
      <c r="P197" s="61">
        <f t="shared" ref="P197:Q197" si="808">1-(T197+AM197)</f>
        <v>0.5501999029</v>
      </c>
      <c r="Q197" s="61">
        <f t="shared" si="808"/>
        <v>0.526841165</v>
      </c>
      <c r="R197" s="62">
        <f>IF(P197&lt;Master_sheet_Kriterien!$J$46,1,IF(P197&lt;Master_sheet_Kriterien!$K$46,2,IF(P197&lt;Master_sheet_Kriterien!$L$46,3,IF(P197&lt;Master_sheet_Kriterien!$M$46,4,5))))</f>
        <v>5</v>
      </c>
      <c r="S197" s="62">
        <f>IF(Q197&lt;Master_sheet_Kriterien!$J$46,1,IF(Q197&lt;Master_sheet_Kriterien!$K$46,2,IF(Q197&lt;Master_sheet_Kriterien!$L$46,3,IF(Q197&lt;Master_sheet_Kriterien!$M$46,4,5))))</f>
        <v>5</v>
      </c>
      <c r="T197" s="61">
        <f>VLOOKUP($D197,EW_19_Kreise!$A$6:$CQ$406,Calc_Targetkreise!T$5,FALSE)/1000/F197</f>
        <v>0.347588088</v>
      </c>
      <c r="U197" s="63">
        <f>VLOOKUP($D197,BW_17_Kreise!$B$7:$CC$410,Calc_Targetkreise!U$5,FALSE)/1000/$G197</f>
        <v>0.3403567479</v>
      </c>
      <c r="V197" s="61">
        <f>VLOOKUP(Calc_Targetkreise!$D197,EW_Erg_09_14_Kreise!$A$7:$BK$412,Calc_Targetkreise!V$5,FALSE)/1000/$H197</f>
        <v>0.4157895944</v>
      </c>
      <c r="W197" s="61">
        <f>VLOOKUP(Calc_Targetkreise!$D197,EW_Erg_09_14_Kreise!$A$7:$BK$412,Calc_Targetkreise!W$5,FALSE)/1000/CK197</f>
        <v>0.4251447844</v>
      </c>
      <c r="X197" s="61">
        <f>VLOOKUP($D197,EW_19_Kreise!$A$6:$CQ$406,Calc_Targetkreise!X$5,FALSE)/1000/F197</f>
        <v>0.1557187161</v>
      </c>
      <c r="Y197" s="63">
        <f>VLOOKUP($D197,BW_17_Kreise!$B$7:$CC$410,Calc_Targetkreise!Y$5,FALSE)/1000/$G197</f>
        <v>0.205980773</v>
      </c>
      <c r="Z197" s="61">
        <f>VLOOKUP(Calc_Targetkreise!$D197,EW_Erg_09_14_Kreise!$A$7:$BK$412,Calc_Targetkreise!Z$5,FALSE)/1000/$H197</f>
        <v>0.2461534934</v>
      </c>
      <c r="AA197" s="61">
        <f>VLOOKUP(Calc_Targetkreise!$D197,EW_Erg_09_14_Kreise!$A$7:$BK$412,Calc_Targetkreise!AA$5,FALSE)/1000/$H197</f>
        <v>0.2138680608</v>
      </c>
      <c r="AB197" s="61">
        <f>VLOOKUP($D197,EW_19_Kreise!$A$6:$CQ$406,Calc_Targetkreise!AB$5,FALSE)/1000/F197</f>
        <v>0.2006501513</v>
      </c>
      <c r="AC197" s="63">
        <f>VLOOKUP($D197,BW_17_Kreise!$B$7:$CC$410,Calc_Targetkreise!AC$5,FALSE)/1000/$G197</f>
        <v>0.1157161898</v>
      </c>
      <c r="AD197" s="61">
        <f>VLOOKUP(Calc_Targetkreise!$D197,EW_Erg_09_14_Kreise!$A$7:$BK$412,Calc_Targetkreise!AD$5,FALSE)/1000/$H197</f>
        <v>0.1064868955</v>
      </c>
      <c r="AE197" s="62">
        <f>IF(AC197&lt;Master_sheet_Kriterien!$J$54,1,IF(AC197&lt;Master_sheet_Kriterien!$K$54,2,IF(AC197&lt;Master_sheet_Kriterien!$L$54,3,IF(AC197&lt;Master_sheet_Kriterien!$M$54,4,5))))</f>
        <v>4</v>
      </c>
      <c r="AF197" s="61">
        <f>VLOOKUP(Calc_Targetkreise!$D197,EW_Erg_09_14_Kreise!$A$7:$BK$412,Calc_Targetkreise!AF$5,FALSE)/1000/$H197</f>
        <v>0.1194194125</v>
      </c>
      <c r="AG197" s="63">
        <f>VLOOKUP($D197,BW_17_Kreise!$B$7:$CC$410,Calc_Targetkreise!AG$5,FALSE)/1000/$G197</f>
        <v>0.09992059666</v>
      </c>
      <c r="AH197" s="61">
        <f>VLOOKUP(Calc_Targetkreise!$D197,EW_Erg_09_14_Kreise!$A$7:$BK$412,Calc_Targetkreise!AH$5,FALSE)/1000/$H197</f>
        <v>0.02384719452</v>
      </c>
      <c r="AI197" s="61">
        <f>VLOOKUP(Calc_Targetkreise!$D197,EW_Erg_09_14_Kreise!$A$7:$BK$412,Calc_Targetkreise!AI$5,FALSE)/1000/$H197</f>
        <v>0.1025200064</v>
      </c>
      <c r="AJ197" s="63">
        <f>VLOOKUP($D197,BW_17_Kreise!$B$7:$CC$410,Calc_Targetkreise!AJ$5,FALSE)/1000/$G197</f>
        <v>0.06038907637</v>
      </c>
      <c r="AK197" s="61">
        <f>VLOOKUP(Calc_Targetkreise!$D197,EW_Erg_09_14_Kreise!$A$7:$BK$412,Calc_Targetkreise!AK$5,FALSE)/1000/$H197</f>
        <v>0.03480773199</v>
      </c>
      <c r="AL197" s="61">
        <f>VLOOKUP(Calc_Targetkreise!$D197,EW_Erg_09_14_Kreise!$A$7:$BK$412,Calc_Targetkreise!AL$5,FALSE)/1000/$H197</f>
        <v>0.03792621128</v>
      </c>
      <c r="AM197" s="61">
        <f>VLOOKUP($D197,EW_19_Kreise!$A$6:$CQ$406,Calc_Targetkreise!AM$5,FALSE)/1000/F197</f>
        <v>0.1022120091</v>
      </c>
      <c r="AN197" s="63">
        <f>VLOOKUP($D197,BW_17_Kreise!$B$7:$CC$410,Calc_Targetkreise!AN$5,FALSE)/1000/$G197</f>
        <v>0.1328020872</v>
      </c>
      <c r="AO197" s="61">
        <f>VLOOKUP(Calc_Targetkreise!$D197,EW_Erg_09_14_Kreise!$A$7:$BK$412,Calc_Targetkreise!AO$5,FALSE)/1000/$H197</f>
        <v>0.07456834285</v>
      </c>
      <c r="AP197" s="61">
        <f>VLOOKUP(Calc_Targetkreise!$D197,EW_Erg_09_14_Kreise!$A$7:$BK$412,Calc_Targetkreise!AP$5,FALSE)/1000/$H197</f>
        <v>0.0001834399578</v>
      </c>
      <c r="AQ197" s="61">
        <f t="shared" ref="AQ197:AR197" si="809">1-U197-Y197-AC197-AG197-AJ197-AN197</f>
        <v>0.04483452911</v>
      </c>
      <c r="AR197" s="61">
        <f t="shared" si="809"/>
        <v>0.09834674738</v>
      </c>
      <c r="AS197" s="61">
        <f t="shared" si="11"/>
        <v>0.1009380846</v>
      </c>
      <c r="AT197" s="63">
        <f>VLOOKUP($D197,BW_17_Kreise!$B$7:$CC$410,Calc_Targetkreise!AT$5,FALSE)/1000/$G197</f>
        <v>0.004381362902</v>
      </c>
      <c r="AU197" s="61">
        <f>VLOOKUP(Calc_Targetkreise!$D197,EW_Erg_09_14_Kreise!$A$7:$BK$412,Calc_Targetkreise!AU$5,FALSE)/1000/$H197</f>
        <v>0.01008919768</v>
      </c>
      <c r="AV197" s="62">
        <f>IF(AU197&lt;Master_sheet_Kriterien!$J$44,1,IF(AU197&lt;Master_sheet_Kriterien!$K$44,2,IF(AU197&lt;Master_sheet_Kriterien!$L$44,3,IF(AU197&lt;Master_sheet_Kriterien!$M$44,4,5))))</f>
        <v>2</v>
      </c>
      <c r="AW197" s="61">
        <f>VLOOKUP(Calc_Targetkreise!$D197,EW_Erg_09_14_Kreise!$A$7:$BK$412,Calc_Targetkreise!AW$5,FALSE)/1000/$H197</f>
        <v>0.006580908486</v>
      </c>
      <c r="AX197" s="61">
        <f>VLOOKUP($D197,EW_19_Kreise!$A$6:$CQ$406,Calc_Targetkreise!AX$5,FALSE)/1000/F197</f>
        <v>0.003811231925</v>
      </c>
      <c r="AY197" s="62">
        <f>IF(AX197&lt;Master_sheet_Kriterien!$J$56,1,IF(AX197&lt;Master_sheet_Kriterien!$K$56,2,IF(AX197&lt;Master_sheet_Kriterien!$L$56,3,IF(AX197&lt;Master_sheet_Kriterien!$M$56,4,5))))</f>
        <v>2</v>
      </c>
      <c r="AZ197" s="64">
        <f>VLOOKUP($D197,EW_19_Kreise!$A$6:$CQ$406,Calc_Targetkreise!AZ$5,FALSE)</f>
        <v>204</v>
      </c>
      <c r="BA197" s="62">
        <f>IF(AZ197&lt;Master_sheet_Kriterien!$J$57,1,IF(AZ197&lt;Master_sheet_Kriterien!$K$57,2,IF(AZ197&lt;Master_sheet_Kriterien!$L$57,3,IF(AZ197&lt;Master_sheet_Kriterien!$M$56,4,5))))</f>
        <v>2</v>
      </c>
      <c r="BB197" s="59">
        <f>VLOOKUP($D197,Struktur_daten_BW_2017!$B$7:$AH$452,Calc_Targetkreise!BB$5,FALSE)</f>
        <v>184.7</v>
      </c>
      <c r="BC197" s="62">
        <f>IF(BB197&lt;Master_sheet_Kriterien!$J$8,1,IF(BB197&lt;Master_sheet_Kriterien!$K$8,2,IF(BB197&lt;Master_sheet_Kriterien!$L$8,3,IF(BB197&lt;Master_sheet_Kriterien!$M$8,4,5))))</f>
        <v>2</v>
      </c>
      <c r="BD197" s="65">
        <f t="shared" si="12"/>
        <v>25.5192</v>
      </c>
      <c r="BE197" s="62">
        <f>IF(BD197&lt;Master_sheet_Kriterien!$J$10,1,IF(BD197&lt;Master_sheet_Kriterien!$K$10,2,IF(BD197&lt;Master_sheet_Kriterien!$L$10,3,IF(BD197&lt;Master_sheet_Kriterien!$M$10,4,5))))</f>
        <v>3</v>
      </c>
      <c r="BF197" s="65">
        <f>VLOOKUP($D197,Struktur_daten_BW_2017!$B$7:$AH$452,Calc_Targetkreise!BF$5,FALSE)</f>
        <v>8.4</v>
      </c>
      <c r="BG197" s="62">
        <f>IF(BF197&lt;Master_sheet_Kriterien!$J$12,1,IF(BF197&lt;Master_sheet_Kriterien!$K$12,2,IF(BF197&lt;Master_sheet_Kriterien!$L$12,3,IF(BF197&lt;Master_sheet_Kriterien!$M$12,4,5))))</f>
        <v>4</v>
      </c>
      <c r="BH197" s="65">
        <f>VLOOKUP($D197,Struktur_daten_BW_2017!$B$7:$AH$452,Calc_Targetkreise!BH$5,FALSE)</f>
        <v>12</v>
      </c>
      <c r="BI197" s="62">
        <f>IF(BH197&lt;Master_sheet_Kriterien!$J$14,1,IF(BH197&lt;Master_sheet_Kriterien!$K$14,2,IF(BH197&lt;Master_sheet_Kriterien!$L$14,3,IF(BH197&lt;Master_sheet_Kriterien!$M$14,4,5))))</f>
        <v>4</v>
      </c>
      <c r="BJ197" s="65">
        <f>VLOOKUP($D197,Struktur_daten_BW_2017!$B$7:$AH$452,Calc_Targetkreise!BJ$5,FALSE)</f>
        <v>35.4</v>
      </c>
      <c r="BK197" s="62">
        <f>IF(BJ197&lt;Master_sheet_Kriterien!$J$16,1,IF(BJ197&lt;Master_sheet_Kriterien!$K$16,2,IF(BJ197&lt;Master_sheet_Kriterien!$L$16,3,IF(BJ197&lt;Master_sheet_Kriterien!$M$16,4,5))))</f>
        <v>2</v>
      </c>
      <c r="BL197" s="65">
        <f>VLOOKUP($D197,Struktur_daten_BW_2017!$B$7:$AH$452,Calc_Targetkreise!BL$5,FALSE)</f>
        <v>15.6</v>
      </c>
      <c r="BM197" s="62">
        <f>IF(BL197&lt;Master_sheet_Kriterien!$J$18,1,IF(BL197&lt;Master_sheet_Kriterien!$K$18,2,IF(BL197&lt;Master_sheet_Kriterien!$L$18,3,IF(BL197&lt;Master_sheet_Kriterien!$M$18,4,5))))</f>
        <v>2</v>
      </c>
      <c r="BN197" s="65">
        <f>VLOOKUP($D197,Struktur_daten_BW_2017!$B$7:$AH$452,Calc_Targetkreise!BN$5,FALSE)</f>
        <v>11</v>
      </c>
      <c r="BO197" s="62">
        <f>IF(BN197&lt;Master_sheet_Kriterien!$J$20,1,IF(BN197&lt;Master_sheet_Kriterien!$K$20,2,IF(BN197&lt;Master_sheet_Kriterien!$L$20,3,IF(BN197&lt;Master_sheet_Kriterien!$M$20,4,5))))</f>
        <v>4</v>
      </c>
      <c r="BP197" s="59">
        <f>VLOOKUP($D197,Struktur_daten_BW_2017!$B$7:$AH$452,Calc_Targetkreise!BP$5,FALSE)</f>
        <v>22109</v>
      </c>
      <c r="BQ197" s="62">
        <f>IF(BP197&lt;Master_sheet_Kriterien!$J$38,1,IF(BP197&lt;Master_sheet_Kriterien!$K$38,2,IF(BP197&lt;Master_sheet_Kriterien!$L$38,3,IF(BP197&lt;Master_sheet_Kriterien!$M$38,4,5))))</f>
        <v>4</v>
      </c>
      <c r="BR197" s="65">
        <f>VLOOKUP($D197,Struktur_daten_BW_2017!$B$7:$AH$452,Calc_Targetkreise!BR$5,FALSE)</f>
        <v>27.4</v>
      </c>
      <c r="BS197" s="62">
        <f>IF(BR197&lt;Master_sheet_Kriterien!$J$24,1,IF(BR197&lt;Master_sheet_Kriterien!$K$24,2,IF(BR197&lt;Master_sheet_Kriterien!$L$24,3,IF(BR197&lt;Master_sheet_Kriterien!$M$24,4,5))))</f>
        <v>1</v>
      </c>
      <c r="BT197" s="65">
        <f>VLOOKUP($D197,Struktur_daten_BW_2017!$B$7:$AH$452,Calc_Targetkreise!BT$5,FALSE)</f>
        <v>18.1</v>
      </c>
      <c r="BU197" s="62">
        <f>IF(BT197&lt;Master_sheet_Kriterien!$J$26,1,IF(BT197&lt;Master_sheet_Kriterien!$K$26,2,IF(BT197&lt;Master_sheet_Kriterien!$L$26,3,IF(BT197&lt;Master_sheet_Kriterien!$M$26,4,5))))</f>
        <v>5</v>
      </c>
      <c r="BV197" s="65">
        <f t="shared" si="13"/>
        <v>5.49878</v>
      </c>
      <c r="BW197" s="62">
        <f>IF(BV197&lt;Master_sheet_Kriterien!$J$28,1,IF(BV197&lt;Master_sheet_Kriterien!$K$28,2,IF(BV197&lt;Master_sheet_Kriterien!$L$28,3,IF(BV197&lt;Master_sheet_Kriterien!$M$28,4,5))))</f>
        <v>5</v>
      </c>
      <c r="BX197" s="65">
        <f>VLOOKUP($D197,Struktur_daten_BW_2017!$B$7:$AH$452,Calc_Targetkreise!BX$5,FALSE)</f>
        <v>28.72928177</v>
      </c>
      <c r="BY197" s="62">
        <f>IF(BX197&lt;Master_sheet_Kriterien!$J$30,1,IF(BX197&lt;Master_sheet_Kriterien!$K$30,2,IF(BX197&lt;Master_sheet_Kriterien!$L$30,3,IF(BX197&lt;Master_sheet_Kriterien!$M$30,4,5))))</f>
        <v>4</v>
      </c>
      <c r="BZ197" s="65"/>
      <c r="CA197" s="62">
        <f>IF(BZ197&lt;Master_sheet_Kriterien!$J$32,1,IF(BZ197&lt;Master_sheet_Kriterien!$K$32,2,IF(BZ197&lt;Master_sheet_Kriterien!$L$32,3,IF(BZ197&lt;Master_sheet_Kriterien!$M$32,4,5))))</f>
        <v>1</v>
      </c>
      <c r="CB197" s="65"/>
      <c r="CC197" s="62">
        <f>IF(CB197&lt;Master_sheet_Kriterien!$J$34,1,IF(CB197&lt;Master_sheet_Kriterien!$K$34,2,IF(CB197&lt;Master_sheet_Kriterien!$L$34,3,IF(CB197&lt;Master_sheet_Kriterien!$M$34,4,5))))</f>
        <v>1</v>
      </c>
      <c r="CD197" s="65">
        <f>100-VLOOKUP($D197,Struktur_daten_BW_2017!$B$7:$AH$452,Calc_Targetkreise!CD$5,FALSE)</f>
        <v>37.6</v>
      </c>
      <c r="CE197" s="62">
        <f>IF(CD197&lt;Master_sheet_Kriterien!$J$40,1,IF(CD197&lt;Master_sheet_Kriterien!$K$40,2,IF(CD197&lt;Master_sheet_Kriterien!$L$40,3,IF(CD197&lt;Master_sheet_Kriterien!$M$40,4,5))))</f>
        <v>1</v>
      </c>
      <c r="CF197" s="61"/>
      <c r="CG197" s="59">
        <f>VLOOKUP($D197,EW_19_Kreise!$A$6:$CQ$406,Calc_Targetkreise!CG$5,FALSE)/1000</f>
        <v>93.726</v>
      </c>
      <c r="CH197" s="59">
        <f>VLOOKUP($D197,BW_17_Kreise!$B$7:$CC$410,Calc_Targetkreise!CH$5,FALSE)/1000</f>
        <v>94.168</v>
      </c>
      <c r="CI197" s="59">
        <f>VLOOKUP($D197,EW_Erg_09_14_Kreise!$A$10:$BK$412,Calc_Targetkreise!CI$5,FALSE)/1000</f>
        <v>95.219</v>
      </c>
      <c r="CJ197" s="59">
        <f>VLOOKUP($D197,EW_Erg_09_14_Kreise!$A$10:$BK$412,Calc_Targetkreise!CJ$5,FALSE)/1000</f>
        <v>96.626</v>
      </c>
      <c r="CK197" s="59">
        <f>VLOOKUP($D197,EW_Erg_09_14_Kreise!$A$10:$BK$412,Calc_Targetkreise!CK$5,FALSE)/1000</f>
        <v>45.067</v>
      </c>
      <c r="CL197" s="45"/>
      <c r="CM197" s="59">
        <f>VLOOKUP($D197,Struktur_daten_BW_2017!$B$7:$AH$452,Calc_Targetkreise!CM$5,FALSE)</f>
        <v>303.8</v>
      </c>
      <c r="CN197" s="66">
        <v>1.0</v>
      </c>
      <c r="CO197" s="67">
        <f t="shared" si="16"/>
        <v>0.003291639236</v>
      </c>
      <c r="CP197" s="62">
        <f>IF(CO197&lt;Master_sheet_Kriterien!$J$58,1,IF(CO197&lt;Master_sheet_Kriterien!$K$58,2,IF(CO197&lt;Master_sheet_Kriterien!$L$58,3,IF(CO197&lt;Master_sheet_Kriterien!$M$58,4,5))))</f>
        <v>1</v>
      </c>
      <c r="CQ197" s="66">
        <v>1.0</v>
      </c>
      <c r="CR197" s="67">
        <f t="shared" si="17"/>
        <v>0.003291639236</v>
      </c>
      <c r="CS197" s="62">
        <f>IF(CR197&lt;Master_sheet_Kriterien!$J$59,1,IF(CR197&lt;Master_sheet_Kriterien!$K$59,2,IF(CR197&lt;Master_sheet_Kriterien!$L$59,3,IF(CR197&lt;Master_sheet_Kriterien!$M$59,4,5))))</f>
        <v>1</v>
      </c>
      <c r="CT197" s="66">
        <v>0.0</v>
      </c>
      <c r="CU197" s="44"/>
      <c r="CV197" s="66">
        <v>1.0</v>
      </c>
      <c r="CW197" s="68"/>
      <c r="CY197" s="31">
        <f t="shared" si="18"/>
        <v>8135</v>
      </c>
      <c r="DB197" s="76" t="str">
        <f t="shared" si="19"/>
        <v>Heidenheim</v>
      </c>
      <c r="DC197" s="58">
        <f t="shared" si="20"/>
        <v>191</v>
      </c>
      <c r="DD197" s="77">
        <f t="shared" si="21"/>
        <v>155</v>
      </c>
      <c r="DE197" s="72">
        <f t="shared" si="22"/>
        <v>0.003811231925</v>
      </c>
      <c r="DG197" s="76" t="str">
        <f t="shared" si="23"/>
        <v>Heidenheim</v>
      </c>
      <c r="DH197" s="58" t="str">
        <f t="shared" si="24"/>
        <v>#REF!</v>
      </c>
      <c r="DI197" s="75">
        <f t="shared" si="25"/>
        <v>149.0329164</v>
      </c>
      <c r="DJ197" s="78">
        <f t="shared" si="26"/>
        <v>0.003811231925</v>
      </c>
      <c r="DK197" s="75"/>
      <c r="DL197" s="75"/>
      <c r="DM197" s="75"/>
      <c r="DN197" s="75"/>
      <c r="DO197" s="75"/>
      <c r="DP197" s="44"/>
    </row>
    <row r="198" ht="16.5" customHeight="1">
      <c r="A198" s="58">
        <f t="shared" si="5"/>
        <v>162</v>
      </c>
      <c r="B198" s="58">
        <f t="shared" si="6"/>
        <v>162</v>
      </c>
      <c r="C198" s="58" t="s">
        <v>345</v>
      </c>
      <c r="D198" s="58">
        <v>8136.0</v>
      </c>
      <c r="E198" s="58" t="s">
        <v>358</v>
      </c>
      <c r="F198" s="59">
        <f>VLOOKUP($D198,EW_19_Kreise!$A$6:$CQ$406,Calc_Targetkreise!F$5,FALSE)/1000</f>
        <v>142.62</v>
      </c>
      <c r="G198" s="59">
        <f>VLOOKUP($D198,BW_17_Kreise!$B$7:$CC$410,Calc_Targetkreise!G$5,FALSE)/1000</f>
        <v>176.679</v>
      </c>
      <c r="H198" s="59">
        <f>VLOOKUP($D198,EW_Erg_09_14_Kreise!$A$10:$BK$412,Calc_Targetkreise!H$5,FALSE)/1000</f>
        <v>112.846</v>
      </c>
      <c r="I198" s="60">
        <f t="shared" ref="I198:K198" si="810">F198/CG198</f>
        <v>0.6165431736</v>
      </c>
      <c r="J198" s="60">
        <f t="shared" si="810"/>
        <v>0.7645959104</v>
      </c>
      <c r="K198" s="60">
        <f t="shared" si="810"/>
        <v>0.4897511013</v>
      </c>
      <c r="L198" s="61">
        <f t="shared" ref="L198:M198" si="811">1-(T198+X198)</f>
        <v>0.483592764</v>
      </c>
      <c r="M198" s="61">
        <f t="shared" si="811"/>
        <v>0.4373298468</v>
      </c>
      <c r="N198" s="62">
        <f>IF(L198&lt;Master_sheet_Kriterien!$J$46,1,IF(L198&lt;Master_sheet_Kriterien!$K$46,2,IF(L198&lt;Master_sheet_Kriterien!$L$46,3,IF(L198&lt;Master_sheet_Kriterien!$M$46,4,5))))</f>
        <v>4</v>
      </c>
      <c r="O198" s="62">
        <f>IF(M198&lt;Master_sheet_Kriterien!$J$46,1,IF(M198&lt;Master_sheet_Kriterien!$K$46,2,IF(M198&lt;Master_sheet_Kriterien!$L$46,3,IF(M198&lt;Master_sheet_Kriterien!$M$46,4,5))))</f>
        <v>3</v>
      </c>
      <c r="P198" s="61">
        <f t="shared" ref="P198:Q198" si="812">1-(T198+AM198)</f>
        <v>0.5169821904</v>
      </c>
      <c r="Q198" s="61">
        <f t="shared" si="812"/>
        <v>0.4841888396</v>
      </c>
      <c r="R198" s="62">
        <f>IF(P198&lt;Master_sheet_Kriterien!$J$46,1,IF(P198&lt;Master_sheet_Kriterien!$K$46,2,IF(P198&lt;Master_sheet_Kriterien!$L$46,3,IF(P198&lt;Master_sheet_Kriterien!$M$46,4,5))))</f>
        <v>5</v>
      </c>
      <c r="S198" s="62">
        <f>IF(Q198&lt;Master_sheet_Kriterien!$J$46,1,IF(Q198&lt;Master_sheet_Kriterien!$K$46,2,IF(Q198&lt;Master_sheet_Kriterien!$L$46,3,IF(Q198&lt;Master_sheet_Kriterien!$M$46,4,5))))</f>
        <v>4</v>
      </c>
      <c r="T198" s="61">
        <f>VLOOKUP($D198,EW_19_Kreise!$A$6:$CQ$406,Calc_Targetkreise!T$5,FALSE)/1000/F198</f>
        <v>0.3832141355</v>
      </c>
      <c r="U198" s="63">
        <f>VLOOKUP($D198,BW_17_Kreise!$B$7:$CC$410,Calc_Targetkreise!U$5,FALSE)/1000/$G198</f>
        <v>0.3931763254</v>
      </c>
      <c r="V198" s="61">
        <f>VLOOKUP(Calc_Targetkreise!$D198,EW_Erg_09_14_Kreise!$A$7:$BK$412,Calc_Targetkreise!V$5,FALSE)/1000/$H198</f>
        <v>0.4790333729</v>
      </c>
      <c r="W198" s="61">
        <f>VLOOKUP(Calc_Targetkreise!$D198,EW_Erg_09_14_Kreise!$A$7:$BK$412,Calc_Targetkreise!W$5,FALSE)/1000/CK198</f>
        <v>0.4613400047</v>
      </c>
      <c r="X198" s="61">
        <f>VLOOKUP($D198,EW_19_Kreise!$A$6:$CQ$406,Calc_Targetkreise!X$5,FALSE)/1000/F198</f>
        <v>0.1331931005</v>
      </c>
      <c r="Y198" s="63">
        <f>VLOOKUP($D198,BW_17_Kreise!$B$7:$CC$410,Calc_Targetkreise!Y$5,FALSE)/1000/$G198</f>
        <v>0.1694938278</v>
      </c>
      <c r="Z198" s="61">
        <f>VLOOKUP(Calc_Targetkreise!$D198,EW_Erg_09_14_Kreise!$A$7:$BK$412,Calc_Targetkreise!Z$5,FALSE)/1000/$H198</f>
        <v>0.2203799869</v>
      </c>
      <c r="AA198" s="61">
        <f>VLOOKUP(Calc_Targetkreise!$D198,EW_Erg_09_14_Kreise!$A$7:$BK$412,Calc_Targetkreise!AA$5,FALSE)/1000/$H198</f>
        <v>0.1886819205</v>
      </c>
      <c r="AB198" s="61">
        <f>VLOOKUP($D198,EW_19_Kreise!$A$6:$CQ$406,Calc_Targetkreise!AB$5,FALSE)/1000/F198</f>
        <v>0.1968026925</v>
      </c>
      <c r="AC198" s="63">
        <f>VLOOKUP($D198,BW_17_Kreise!$B$7:$CC$410,Calc_Targetkreise!AC$5,FALSE)/1000/$G198</f>
        <v>0.108586759</v>
      </c>
      <c r="AD198" s="61">
        <f>VLOOKUP(Calc_Targetkreise!$D198,EW_Erg_09_14_Kreise!$A$7:$BK$412,Calc_Targetkreise!AD$5,FALSE)/1000/$H198</f>
        <v>0.09670701664</v>
      </c>
      <c r="AE198" s="62">
        <f>IF(AC198&lt;Master_sheet_Kriterien!$J$54,1,IF(AC198&lt;Master_sheet_Kriterien!$K$54,2,IF(AC198&lt;Master_sheet_Kriterien!$L$54,3,IF(AC198&lt;Master_sheet_Kriterien!$M$54,4,5))))</f>
        <v>4</v>
      </c>
      <c r="AF198" s="61">
        <f>VLOOKUP(Calc_Targetkreise!$D198,EW_Erg_09_14_Kreise!$A$7:$BK$412,Calc_Targetkreise!AF$5,FALSE)/1000/$H198</f>
        <v>0.1146518264</v>
      </c>
      <c r="AG198" s="63">
        <f>VLOOKUP($D198,BW_17_Kreise!$B$7:$CC$410,Calc_Targetkreise!AG$5,FALSE)/1000/$G198</f>
        <v>0.1123053674</v>
      </c>
      <c r="AH198" s="61">
        <f>VLOOKUP(Calc_Targetkreise!$D198,EW_Erg_09_14_Kreise!$A$7:$BK$412,Calc_Targetkreise!AH$5,FALSE)/1000/$H198</f>
        <v>0.02767488436</v>
      </c>
      <c r="AI198" s="61">
        <f>VLOOKUP(Calc_Targetkreise!$D198,EW_Erg_09_14_Kreise!$A$7:$BK$412,Calc_Targetkreise!AI$5,FALSE)/1000/$H198</f>
        <v>0.1156974992</v>
      </c>
      <c r="AJ198" s="63">
        <f>VLOOKUP($D198,BW_17_Kreise!$B$7:$CC$410,Calc_Targetkreise!AJ$5,FALSE)/1000/$G198</f>
        <v>0.05606778395</v>
      </c>
      <c r="AK198" s="61">
        <f>VLOOKUP(Calc_Targetkreise!$D198,EW_Erg_09_14_Kreise!$A$7:$BK$412,Calc_Targetkreise!AK$5,FALSE)/1000/$H198</f>
        <v>0.03010297219</v>
      </c>
      <c r="AL198" s="61">
        <f>VLOOKUP(Calc_Targetkreise!$D198,EW_Erg_09_14_Kreise!$A$7:$BK$412,Calc_Targetkreise!AL$5,FALSE)/1000/$H198</f>
        <v>0.02908388423</v>
      </c>
      <c r="AM198" s="61">
        <f>VLOOKUP($D198,EW_19_Kreise!$A$6:$CQ$406,Calc_Targetkreise!AM$5,FALSE)/1000/F198</f>
        <v>0.0998036741</v>
      </c>
      <c r="AN198" s="63">
        <f>VLOOKUP($D198,BW_17_Kreise!$B$7:$CC$410,Calc_Targetkreise!AN$5,FALSE)/1000/$G198</f>
        <v>0.1226348349</v>
      </c>
      <c r="AO198" s="61">
        <f>VLOOKUP(Calc_Targetkreise!$D198,EW_Erg_09_14_Kreise!$A$7:$BK$412,Calc_Targetkreise!AO$5,FALSE)/1000/$H198</f>
        <v>0.06952838382</v>
      </c>
      <c r="AP198" s="61">
        <f>VLOOKUP(Calc_Targetkreise!$D198,EW_Erg_09_14_Kreise!$A$7:$BK$412,Calc_Targetkreise!AP$5,FALSE)/1000/$H198</f>
        <v>0.0002924339365</v>
      </c>
      <c r="AQ198" s="61">
        <f t="shared" ref="AQ198:AR198" si="813">1-U198-Y198-AC198-AG198-AJ198-AN198</f>
        <v>0.03773510151</v>
      </c>
      <c r="AR198" s="61">
        <f t="shared" si="813"/>
        <v>0.07657338319</v>
      </c>
      <c r="AS198" s="61">
        <f t="shared" si="11"/>
        <v>0.09025243102</v>
      </c>
      <c r="AT198" s="63">
        <f>VLOOKUP($D198,BW_17_Kreise!$B$7:$CC$410,Calc_Targetkreise!AT$5,FALSE)/1000/$G198</f>
        <v>0.003865767861</v>
      </c>
      <c r="AU198" s="61">
        <f>VLOOKUP(Calc_Targetkreise!$D198,EW_Erg_09_14_Kreise!$A$7:$BK$412,Calc_Targetkreise!AU$5,FALSE)/1000/$H198</f>
        <v>0.009579426829</v>
      </c>
      <c r="AV198" s="62">
        <f>IF(AU198&lt;Master_sheet_Kriterien!$J$44,1,IF(AU198&lt;Master_sheet_Kriterien!$K$44,2,IF(AU198&lt;Master_sheet_Kriterien!$L$44,3,IF(AU198&lt;Master_sheet_Kriterien!$M$44,4,5))))</f>
        <v>1</v>
      </c>
      <c r="AW198" s="61">
        <f>VLOOKUP(Calc_Targetkreise!$D198,EW_Erg_09_14_Kreise!$A$7:$BK$412,Calc_Targetkreise!AW$5,FALSE)/1000/$H198</f>
        <v>0.006655087464</v>
      </c>
      <c r="AX198" s="61">
        <f>VLOOKUP($D198,EW_19_Kreise!$A$6:$CQ$406,Calc_Targetkreise!AX$5,FALSE)/1000/F198</f>
        <v>0.004073762446</v>
      </c>
      <c r="AY198" s="62">
        <f>IF(AX198&lt;Master_sheet_Kriterien!$J$56,1,IF(AX198&lt;Master_sheet_Kriterien!$K$56,2,IF(AX198&lt;Master_sheet_Kriterien!$L$56,3,IF(AX198&lt;Master_sheet_Kriterien!$M$56,4,5))))</f>
        <v>3</v>
      </c>
      <c r="AZ198" s="64">
        <f>VLOOKUP($D198,EW_19_Kreise!$A$6:$CQ$406,Calc_Targetkreise!AZ$5,FALSE)</f>
        <v>581</v>
      </c>
      <c r="BA198" s="62">
        <f>IF(AZ198&lt;Master_sheet_Kriterien!$J$57,1,IF(AZ198&lt;Master_sheet_Kriterien!$K$57,2,IF(AZ198&lt;Master_sheet_Kriterien!$L$57,3,IF(AZ198&lt;Master_sheet_Kriterien!$M$56,4,5))))</f>
        <v>5</v>
      </c>
      <c r="BB198" s="59">
        <f>VLOOKUP($D198,Struktur_daten_BW_2017!$B$7:$AH$452,Calc_Targetkreise!BB$5,FALSE)</f>
        <v>184.7</v>
      </c>
      <c r="BC198" s="62">
        <f>IF(BB198&lt;Master_sheet_Kriterien!$J$8,1,IF(BB198&lt;Master_sheet_Kriterien!$K$8,2,IF(BB198&lt;Master_sheet_Kriterien!$L$8,3,IF(BB198&lt;Master_sheet_Kriterien!$M$8,4,5))))</f>
        <v>2</v>
      </c>
      <c r="BD198" s="65">
        <f t="shared" si="12"/>
        <v>25.5192</v>
      </c>
      <c r="BE198" s="62">
        <f>IF(BD198&lt;Master_sheet_Kriterien!$J$10,1,IF(BD198&lt;Master_sheet_Kriterien!$K$10,2,IF(BD198&lt;Master_sheet_Kriterien!$L$10,3,IF(BD198&lt;Master_sheet_Kriterien!$M$10,4,5))))</f>
        <v>3</v>
      </c>
      <c r="BF198" s="65">
        <f>VLOOKUP($D198,Struktur_daten_BW_2017!$B$7:$AH$452,Calc_Targetkreise!BF$5,FALSE)</f>
        <v>8.4</v>
      </c>
      <c r="BG198" s="62">
        <f>IF(BF198&lt;Master_sheet_Kriterien!$J$12,1,IF(BF198&lt;Master_sheet_Kriterien!$K$12,2,IF(BF198&lt;Master_sheet_Kriterien!$L$12,3,IF(BF198&lt;Master_sheet_Kriterien!$M$12,4,5))))</f>
        <v>4</v>
      </c>
      <c r="BH198" s="65">
        <f>VLOOKUP($D198,Struktur_daten_BW_2017!$B$7:$AH$452,Calc_Targetkreise!BH$5,FALSE)</f>
        <v>12</v>
      </c>
      <c r="BI198" s="62">
        <f>IF(BH198&lt;Master_sheet_Kriterien!$J$14,1,IF(BH198&lt;Master_sheet_Kriterien!$K$14,2,IF(BH198&lt;Master_sheet_Kriterien!$L$14,3,IF(BH198&lt;Master_sheet_Kriterien!$M$14,4,5))))</f>
        <v>4</v>
      </c>
      <c r="BJ198" s="65">
        <f>VLOOKUP($D198,Struktur_daten_BW_2017!$B$7:$AH$452,Calc_Targetkreise!BJ$5,FALSE)</f>
        <v>35.4</v>
      </c>
      <c r="BK198" s="62">
        <f>IF(BJ198&lt;Master_sheet_Kriterien!$J$16,1,IF(BJ198&lt;Master_sheet_Kriterien!$K$16,2,IF(BJ198&lt;Master_sheet_Kriterien!$L$16,3,IF(BJ198&lt;Master_sheet_Kriterien!$M$16,4,5))))</f>
        <v>2</v>
      </c>
      <c r="BL198" s="65">
        <f>VLOOKUP($D198,Struktur_daten_BW_2017!$B$7:$AH$452,Calc_Targetkreise!BL$5,FALSE)</f>
        <v>15.6</v>
      </c>
      <c r="BM198" s="62">
        <f>IF(BL198&lt;Master_sheet_Kriterien!$J$18,1,IF(BL198&lt;Master_sheet_Kriterien!$K$18,2,IF(BL198&lt;Master_sheet_Kriterien!$L$18,3,IF(BL198&lt;Master_sheet_Kriterien!$M$18,4,5))))</f>
        <v>2</v>
      </c>
      <c r="BN198" s="65">
        <f>VLOOKUP($D198,Struktur_daten_BW_2017!$B$7:$AH$452,Calc_Targetkreise!BN$5,FALSE)</f>
        <v>11</v>
      </c>
      <c r="BO198" s="62">
        <f>IF(BN198&lt;Master_sheet_Kriterien!$J$20,1,IF(BN198&lt;Master_sheet_Kriterien!$K$20,2,IF(BN198&lt;Master_sheet_Kriterien!$L$20,3,IF(BN198&lt;Master_sheet_Kriterien!$M$20,4,5))))</f>
        <v>4</v>
      </c>
      <c r="BP198" s="59">
        <f>VLOOKUP($D198,Struktur_daten_BW_2017!$B$7:$AH$452,Calc_Targetkreise!BP$5,FALSE)</f>
        <v>22109</v>
      </c>
      <c r="BQ198" s="62">
        <f>IF(BP198&lt;Master_sheet_Kriterien!$J$38,1,IF(BP198&lt;Master_sheet_Kriterien!$K$38,2,IF(BP198&lt;Master_sheet_Kriterien!$L$38,3,IF(BP198&lt;Master_sheet_Kriterien!$M$38,4,5))))</f>
        <v>4</v>
      </c>
      <c r="BR198" s="65">
        <f>VLOOKUP($D198,Struktur_daten_BW_2017!$B$7:$AH$452,Calc_Targetkreise!BR$5,FALSE)</f>
        <v>27.4</v>
      </c>
      <c r="BS198" s="62">
        <f>IF(BR198&lt;Master_sheet_Kriterien!$J$24,1,IF(BR198&lt;Master_sheet_Kriterien!$K$24,2,IF(BR198&lt;Master_sheet_Kriterien!$L$24,3,IF(BR198&lt;Master_sheet_Kriterien!$M$24,4,5))))</f>
        <v>1</v>
      </c>
      <c r="BT198" s="65">
        <f>VLOOKUP($D198,Struktur_daten_BW_2017!$B$7:$AH$452,Calc_Targetkreise!BT$5,FALSE)</f>
        <v>18.1</v>
      </c>
      <c r="BU198" s="62">
        <f>IF(BT198&lt;Master_sheet_Kriterien!$J$26,1,IF(BT198&lt;Master_sheet_Kriterien!$K$26,2,IF(BT198&lt;Master_sheet_Kriterien!$L$26,3,IF(BT198&lt;Master_sheet_Kriterien!$M$26,4,5))))</f>
        <v>5</v>
      </c>
      <c r="BV198" s="65">
        <f t="shared" si="13"/>
        <v>5.49878</v>
      </c>
      <c r="BW198" s="62">
        <f>IF(BV198&lt;Master_sheet_Kriterien!$J$28,1,IF(BV198&lt;Master_sheet_Kriterien!$K$28,2,IF(BV198&lt;Master_sheet_Kriterien!$L$28,3,IF(BV198&lt;Master_sheet_Kriterien!$M$28,4,5))))</f>
        <v>5</v>
      </c>
      <c r="BX198" s="65">
        <f>VLOOKUP($D198,Struktur_daten_BW_2017!$B$7:$AH$452,Calc_Targetkreise!BX$5,FALSE)</f>
        <v>28.72928177</v>
      </c>
      <c r="BY198" s="62">
        <f>IF(BX198&lt;Master_sheet_Kriterien!$J$30,1,IF(BX198&lt;Master_sheet_Kriterien!$K$30,2,IF(BX198&lt;Master_sheet_Kriterien!$L$30,3,IF(BX198&lt;Master_sheet_Kriterien!$M$30,4,5))))</f>
        <v>4</v>
      </c>
      <c r="BZ198" s="65">
        <f>CL198/1000</f>
        <v>5.7</v>
      </c>
      <c r="CA198" s="62">
        <f>IF(BZ198&lt;Master_sheet_Kriterien!$J$32,1,IF(BZ198&lt;Master_sheet_Kriterien!$K$32,2,IF(BZ198&lt;Master_sheet_Kriterien!$L$32,3,IF(BZ198&lt;Master_sheet_Kriterien!$M$32,4,5))))</f>
        <v>1</v>
      </c>
      <c r="CB198" s="65">
        <f>BZ198/CM198*100</f>
        <v>1.876234365</v>
      </c>
      <c r="CC198" s="62">
        <f>IF(CB198&lt;Master_sheet_Kriterien!$J$34,1,IF(CB198&lt;Master_sheet_Kriterien!$K$34,2,IF(CB198&lt;Master_sheet_Kriterien!$L$34,3,IF(CB198&lt;Master_sheet_Kriterien!$M$34,4,5))))</f>
        <v>1</v>
      </c>
      <c r="CD198" s="65">
        <f>100-VLOOKUP($D198,Struktur_daten_BW_2017!$B$7:$AH$452,Calc_Targetkreise!CD$5,FALSE)</f>
        <v>37.6</v>
      </c>
      <c r="CE198" s="62">
        <f>IF(CD198&lt;Master_sheet_Kriterien!$J$40,1,IF(CD198&lt;Master_sheet_Kriterien!$K$40,2,IF(CD198&lt;Master_sheet_Kriterien!$L$40,3,IF(CD198&lt;Master_sheet_Kriterien!$M$40,4,5))))</f>
        <v>1</v>
      </c>
      <c r="CF198" s="61"/>
      <c r="CG198" s="59">
        <f>VLOOKUP($D198,EW_19_Kreise!$A$6:$CQ$406,Calc_Targetkreise!CG$5,FALSE)/1000</f>
        <v>231.322</v>
      </c>
      <c r="CH198" s="59">
        <f>VLOOKUP($D198,BW_17_Kreise!$B$7:$CC$410,Calc_Targetkreise!CH$5,FALSE)/1000</f>
        <v>231.075</v>
      </c>
      <c r="CI198" s="59">
        <f>VLOOKUP($D198,EW_Erg_09_14_Kreise!$A$10:$BK$412,Calc_Targetkreise!CI$5,FALSE)/1000</f>
        <v>230.415</v>
      </c>
      <c r="CJ198" s="59">
        <f>VLOOKUP($D198,EW_Erg_09_14_Kreise!$A$10:$BK$412,Calc_Targetkreise!CJ$5,FALSE)/1000</f>
        <v>231.041</v>
      </c>
      <c r="CK198" s="59">
        <f>VLOOKUP($D198,EW_Erg_09_14_Kreise!$A$10:$BK$412,Calc_Targetkreise!CK$5,FALSE)/1000</f>
        <v>115.119</v>
      </c>
      <c r="CL198" s="45">
        <v>5700.0</v>
      </c>
      <c r="CM198" s="59">
        <f>VLOOKUP($D198,Struktur_daten_BW_2017!$B$7:$AH$452,Calc_Targetkreise!CM$5,FALSE)</f>
        <v>303.8</v>
      </c>
      <c r="CN198" s="66">
        <v>10.0</v>
      </c>
      <c r="CO198" s="67">
        <f t="shared" si="16"/>
        <v>0.03291639236</v>
      </c>
      <c r="CP198" s="62">
        <f>IF(CO198&lt;Master_sheet_Kriterien!$J$58,1,IF(CO198&lt;Master_sheet_Kriterien!$K$58,2,IF(CO198&lt;Master_sheet_Kriterien!$L$58,3,IF(CO198&lt;Master_sheet_Kriterien!$M$58,4,5))))</f>
        <v>1</v>
      </c>
      <c r="CQ198" s="66">
        <v>9.0</v>
      </c>
      <c r="CR198" s="67">
        <f t="shared" si="17"/>
        <v>0.02962475313</v>
      </c>
      <c r="CS198" s="62">
        <f>IF(CR198&lt;Master_sheet_Kriterien!$J$59,1,IF(CR198&lt;Master_sheet_Kriterien!$K$59,2,IF(CR198&lt;Master_sheet_Kriterien!$L$59,3,IF(CR198&lt;Master_sheet_Kriterien!$M$59,4,5))))</f>
        <v>1</v>
      </c>
      <c r="CT198" s="66">
        <v>1.0</v>
      </c>
      <c r="CU198" s="44"/>
      <c r="CV198" s="66">
        <v>1.0</v>
      </c>
      <c r="CW198" s="68"/>
      <c r="CY198" s="31">
        <f t="shared" si="18"/>
        <v>8136</v>
      </c>
      <c r="DB198" s="76" t="str">
        <f t="shared" si="19"/>
        <v>Ostalbkreis</v>
      </c>
      <c r="DC198" s="58">
        <f t="shared" si="20"/>
        <v>162</v>
      </c>
      <c r="DD198" s="77">
        <f t="shared" si="21"/>
        <v>162</v>
      </c>
      <c r="DE198" s="72">
        <f t="shared" si="22"/>
        <v>0.004073762446</v>
      </c>
      <c r="DG198" s="76" t="str">
        <f t="shared" si="23"/>
        <v>Ostalbkreis</v>
      </c>
      <c r="DH198" s="58" t="str">
        <f t="shared" si="24"/>
        <v>#REF!</v>
      </c>
      <c r="DI198" s="75">
        <f t="shared" si="25"/>
        <v>156.3291639</v>
      </c>
      <c r="DJ198" s="78">
        <f t="shared" si="26"/>
        <v>0.004073762446</v>
      </c>
      <c r="DK198" s="75"/>
      <c r="DL198" s="75"/>
      <c r="DM198" s="75"/>
      <c r="DN198" s="75"/>
      <c r="DO198" s="75"/>
      <c r="DP198" s="44"/>
    </row>
    <row r="199" ht="16.5" customHeight="1">
      <c r="A199" s="58">
        <f t="shared" si="5"/>
        <v>140</v>
      </c>
      <c r="B199" s="58">
        <f t="shared" si="6"/>
        <v>168</v>
      </c>
      <c r="C199" s="58" t="s">
        <v>345</v>
      </c>
      <c r="D199" s="58">
        <v>8211.0</v>
      </c>
      <c r="E199" s="58" t="s">
        <v>359</v>
      </c>
      <c r="F199" s="59">
        <f>VLOOKUP($D199,EW_19_Kreise!$A$6:$CQ$406,Calc_Targetkreise!F$5,FALSE)/1000</f>
        <v>23.403</v>
      </c>
      <c r="G199" s="59">
        <f>VLOOKUP($D199,BW_17_Kreise!$B$7:$CC$410,Calc_Targetkreise!G$5,FALSE)/1000</f>
        <v>28.964</v>
      </c>
      <c r="H199" s="59">
        <f>VLOOKUP($D199,EW_Erg_09_14_Kreise!$A$10:$BK$412,Calc_Targetkreise!H$5,FALSE)/1000</f>
        <v>18.384</v>
      </c>
      <c r="I199" s="60">
        <f t="shared" ref="I199:K199" si="814">F199/CG199</f>
        <v>0.608075454</v>
      </c>
      <c r="J199" s="60">
        <f t="shared" si="814"/>
        <v>0.7486365634</v>
      </c>
      <c r="K199" s="60">
        <f t="shared" si="814"/>
        <v>0.4682986474</v>
      </c>
      <c r="L199" s="61">
        <f t="shared" ref="L199:M199" si="815">1-(T199+X199)</f>
        <v>0.5568089561</v>
      </c>
      <c r="M199" s="61">
        <f t="shared" si="815"/>
        <v>0.4694448281</v>
      </c>
      <c r="N199" s="62">
        <f>IF(L199&lt;Master_sheet_Kriterien!$J$46,1,IF(L199&lt;Master_sheet_Kriterien!$K$46,2,IF(L199&lt;Master_sheet_Kriterien!$L$46,3,IF(L199&lt;Master_sheet_Kriterien!$M$46,4,5))))</f>
        <v>5</v>
      </c>
      <c r="O199" s="62">
        <f>IF(M199&lt;Master_sheet_Kriterien!$J$46,1,IF(M199&lt;Master_sheet_Kriterien!$K$46,2,IF(M199&lt;Master_sheet_Kriterien!$L$46,3,IF(M199&lt;Master_sheet_Kriterien!$M$46,4,5))))</f>
        <v>4</v>
      </c>
      <c r="P199" s="61">
        <f t="shared" ref="P199:Q199" si="816">1-(T199+AM199)</f>
        <v>0.5845404435</v>
      </c>
      <c r="Q199" s="61">
        <f t="shared" si="816"/>
        <v>0.5206808452</v>
      </c>
      <c r="R199" s="62">
        <f>IF(P199&lt;Master_sheet_Kriterien!$J$46,1,IF(P199&lt;Master_sheet_Kriterien!$K$46,2,IF(P199&lt;Master_sheet_Kriterien!$L$46,3,IF(P199&lt;Master_sheet_Kriterien!$M$46,4,5))))</f>
        <v>5</v>
      </c>
      <c r="S199" s="62">
        <f>IF(Q199&lt;Master_sheet_Kriterien!$J$46,1,IF(Q199&lt;Master_sheet_Kriterien!$K$46,2,IF(Q199&lt;Master_sheet_Kriterien!$L$46,3,IF(Q199&lt;Master_sheet_Kriterien!$M$46,4,5))))</f>
        <v>5</v>
      </c>
      <c r="T199" s="61">
        <f>VLOOKUP($D199,EW_19_Kreise!$A$6:$CQ$406,Calc_Targetkreise!T$5,FALSE)/1000/F199</f>
        <v>0.3199589796</v>
      </c>
      <c r="U199" s="63">
        <f>VLOOKUP($D199,BW_17_Kreise!$B$7:$CC$410,Calc_Targetkreise!U$5,FALSE)/1000/$G199</f>
        <v>0.372738572</v>
      </c>
      <c r="V199" s="61">
        <f>VLOOKUP(Calc_Targetkreise!$D199,EW_Erg_09_14_Kreise!$A$7:$BK$412,Calc_Targetkreise!V$5,FALSE)/1000/$H199</f>
        <v>0.3826697128</v>
      </c>
      <c r="W199" s="61">
        <f>VLOOKUP(Calc_Targetkreise!$D199,EW_Erg_09_14_Kreise!$A$7:$BK$412,Calc_Targetkreise!W$5,FALSE)/1000/CK199</f>
        <v>0.4137114567</v>
      </c>
      <c r="X199" s="61">
        <f>VLOOKUP($D199,EW_19_Kreise!$A$6:$CQ$406,Calc_Targetkreise!X$5,FALSE)/1000/F199</f>
        <v>0.1232320643</v>
      </c>
      <c r="Y199" s="63">
        <f>VLOOKUP($D199,BW_17_Kreise!$B$7:$CC$410,Calc_Targetkreise!Y$5,FALSE)/1000/$G199</f>
        <v>0.1578165999</v>
      </c>
      <c r="Z199" s="61">
        <f>VLOOKUP(Calc_Targetkreise!$D199,EW_Erg_09_14_Kreise!$A$7:$BK$412,Calc_Targetkreise!Z$5,FALSE)/1000/$H199</f>
        <v>0.2395017406</v>
      </c>
      <c r="AA199" s="61">
        <f>VLOOKUP(Calc_Targetkreise!$D199,EW_Erg_09_14_Kreise!$A$7:$BK$412,Calc_Targetkreise!AA$5,FALSE)/1000/$H199</f>
        <v>0.1616079199</v>
      </c>
      <c r="AB199" s="61">
        <f>VLOOKUP($D199,EW_19_Kreise!$A$6:$CQ$406,Calc_Targetkreise!AB$5,FALSE)/1000/F199</f>
        <v>0.2575310858</v>
      </c>
      <c r="AC199" s="63">
        <f>VLOOKUP($D199,BW_17_Kreise!$B$7:$CC$410,Calc_Targetkreise!AC$5,FALSE)/1000/$G199</f>
        <v>0.1324057451</v>
      </c>
      <c r="AD199" s="61">
        <f>VLOOKUP(Calc_Targetkreise!$D199,EW_Erg_09_14_Kreise!$A$7:$BK$412,Calc_Targetkreise!AD$5,FALSE)/1000/$H199</f>
        <v>0.1340295909</v>
      </c>
      <c r="AE199" s="62">
        <f>IF(AC199&lt;Master_sheet_Kriterien!$J$54,1,IF(AC199&lt;Master_sheet_Kriterien!$K$54,2,IF(AC199&lt;Master_sheet_Kriterien!$L$54,3,IF(AC199&lt;Master_sheet_Kriterien!$M$54,4,5))))</f>
        <v>5</v>
      </c>
      <c r="AF199" s="61">
        <f>VLOOKUP(Calc_Targetkreise!$D199,EW_Erg_09_14_Kreise!$A$7:$BK$412,Calc_Targetkreise!AF$5,FALSE)/1000/$H199</f>
        <v>0.1578002611</v>
      </c>
      <c r="AG199" s="63">
        <f>VLOOKUP($D199,BW_17_Kreise!$B$7:$CC$410,Calc_Targetkreise!AG$5,FALSE)/1000/$G199</f>
        <v>0.1379643696</v>
      </c>
      <c r="AH199" s="61">
        <f>VLOOKUP(Calc_Targetkreise!$D199,EW_Erg_09_14_Kreise!$A$7:$BK$412,Calc_Targetkreise!AH$5,FALSE)/1000/$H199</f>
        <v>0.05923629243</v>
      </c>
      <c r="AI199" s="61">
        <f>VLOOKUP(Calc_Targetkreise!$D199,EW_Erg_09_14_Kreise!$A$7:$BK$412,Calc_Targetkreise!AI$5,FALSE)/1000/$H199</f>
        <v>0.1606832028</v>
      </c>
      <c r="AJ199" s="63">
        <f>VLOOKUP($D199,BW_17_Kreise!$B$7:$CC$410,Calc_Targetkreise!AJ$5,FALSE)/1000/$G199</f>
        <v>0.06138654882</v>
      </c>
      <c r="AK199" s="61">
        <f>VLOOKUP(Calc_Targetkreise!$D199,EW_Erg_09_14_Kreise!$A$7:$BK$412,Calc_Targetkreise!AK$5,FALSE)/1000/$H199</f>
        <v>0.02899260226</v>
      </c>
      <c r="AL199" s="61">
        <f>VLOOKUP(Calc_Targetkreise!$D199,EW_Erg_09_14_Kreise!$A$7:$BK$412,Calc_Targetkreise!AL$5,FALSE)/1000/$H199</f>
        <v>0.02420583116</v>
      </c>
      <c r="AM199" s="61">
        <f>VLOOKUP($D199,EW_19_Kreise!$A$6:$CQ$406,Calc_Targetkreise!AM$5,FALSE)/1000/F199</f>
        <v>0.09550057685</v>
      </c>
      <c r="AN199" s="63">
        <f>VLOOKUP($D199,BW_17_Kreise!$B$7:$CC$410,Calc_Targetkreise!AN$5,FALSE)/1000/$G199</f>
        <v>0.1065805828</v>
      </c>
      <c r="AO199" s="61">
        <f>VLOOKUP(Calc_Targetkreise!$D199,EW_Erg_09_14_Kreise!$A$7:$BK$412,Calc_Targetkreise!AO$5,FALSE)/1000/$H199</f>
        <v>0.09056788512</v>
      </c>
      <c r="AP199" s="61">
        <f>VLOOKUP(Calc_Targetkreise!$D199,EW_Erg_09_14_Kreise!$A$7:$BK$412,Calc_Targetkreise!AP$5,FALSE)/1000/$H199</f>
        <v>0.0003263707572</v>
      </c>
      <c r="AQ199" s="61">
        <f t="shared" ref="AQ199:AR199" si="817">1-U199-Y199-AC199-AG199-AJ199-AN199</f>
        <v>0.03110758183</v>
      </c>
      <c r="AR199" s="61">
        <f t="shared" si="817"/>
        <v>0.06500217581</v>
      </c>
      <c r="AS199" s="61">
        <f t="shared" si="11"/>
        <v>0.08166495757</v>
      </c>
      <c r="AT199" s="63">
        <f>VLOOKUP($D199,BW_17_Kreise!$B$7:$CC$410,Calc_Targetkreise!AT$5,FALSE)/1000/$G199</f>
        <v>0.002900151913</v>
      </c>
      <c r="AU199" s="61">
        <f>VLOOKUP(Calc_Targetkreise!$D199,EW_Erg_09_14_Kreise!$A$7:$BK$412,Calc_Targetkreise!AU$5,FALSE)/1000/$H199</f>
        <v>0.007778503046</v>
      </c>
      <c r="AV199" s="62">
        <f>IF(AU199&lt;Master_sheet_Kriterien!$J$44,1,IF(AU199&lt;Master_sheet_Kriterien!$K$44,2,IF(AU199&lt;Master_sheet_Kriterien!$L$44,3,IF(AU199&lt;Master_sheet_Kriterien!$M$44,4,5))))</f>
        <v>1</v>
      </c>
      <c r="AW199" s="61">
        <f>VLOOKUP(Calc_Targetkreise!$D199,EW_Erg_09_14_Kreise!$A$7:$BK$412,Calc_Targetkreise!AW$5,FALSE)/1000/$H199</f>
        <v>0.005548302872</v>
      </c>
      <c r="AX199" s="61">
        <f>VLOOKUP($D199,EW_19_Kreise!$A$6:$CQ$406,Calc_Targetkreise!AX$5,FALSE)/1000/F199</f>
        <v>0.006580352946</v>
      </c>
      <c r="AY199" s="62">
        <f>IF(AX199&lt;Master_sheet_Kriterien!$J$56,1,IF(AX199&lt;Master_sheet_Kriterien!$K$56,2,IF(AX199&lt;Master_sheet_Kriterien!$L$56,3,IF(AX199&lt;Master_sheet_Kriterien!$M$56,4,5))))</f>
        <v>4</v>
      </c>
      <c r="AZ199" s="64">
        <f>VLOOKUP($D199,EW_19_Kreise!$A$6:$CQ$406,Calc_Targetkreise!AZ$5,FALSE)</f>
        <v>154</v>
      </c>
      <c r="BA199" s="62">
        <f>IF(AZ199&lt;Master_sheet_Kriterien!$J$57,1,IF(AZ199&lt;Master_sheet_Kriterien!$K$57,2,IF(AZ199&lt;Master_sheet_Kriterien!$L$57,3,IF(AZ199&lt;Master_sheet_Kriterien!$M$56,4,5))))</f>
        <v>1</v>
      </c>
      <c r="BB199" s="59">
        <f>VLOOKUP($D199,Struktur_daten_BW_2017!$B$7:$AH$452,Calc_Targetkreise!BB$5,FALSE)</f>
        <v>320.4</v>
      </c>
      <c r="BC199" s="62">
        <f>IF(BB199&lt;Master_sheet_Kriterien!$J$8,1,IF(BB199&lt;Master_sheet_Kriterien!$K$8,2,IF(BB199&lt;Master_sheet_Kriterien!$L$8,3,IF(BB199&lt;Master_sheet_Kriterien!$M$8,4,5))))</f>
        <v>3</v>
      </c>
      <c r="BD199" s="65">
        <f t="shared" si="12"/>
        <v>21.12</v>
      </c>
      <c r="BE199" s="62">
        <f>IF(BD199&lt;Master_sheet_Kriterien!$J$10,1,IF(BD199&lt;Master_sheet_Kriterien!$K$10,2,IF(BD199&lt;Master_sheet_Kriterien!$L$10,3,IF(BD199&lt;Master_sheet_Kriterien!$M$10,4,5))))</f>
        <v>2</v>
      </c>
      <c r="BF199" s="65">
        <f>VLOOKUP($D199,Struktur_daten_BW_2017!$B$7:$AH$452,Calc_Targetkreise!BF$5,FALSE)</f>
        <v>7.5</v>
      </c>
      <c r="BG199" s="62">
        <f>IF(BF199&lt;Master_sheet_Kriterien!$J$12,1,IF(BF199&lt;Master_sheet_Kriterien!$K$12,2,IF(BF199&lt;Master_sheet_Kriterien!$L$12,3,IF(BF199&lt;Master_sheet_Kriterien!$M$12,4,5))))</f>
        <v>2</v>
      </c>
      <c r="BH199" s="65">
        <f>VLOOKUP($D199,Struktur_daten_BW_2017!$B$7:$AH$452,Calc_Targetkreise!BH$5,FALSE)</f>
        <v>11.4</v>
      </c>
      <c r="BI199" s="62">
        <f>IF(BH199&lt;Master_sheet_Kriterien!$J$14,1,IF(BH199&lt;Master_sheet_Kriterien!$K$14,2,IF(BH199&lt;Master_sheet_Kriterien!$L$14,3,IF(BH199&lt;Master_sheet_Kriterien!$M$14,4,5))))</f>
        <v>3</v>
      </c>
      <c r="BJ199" s="65">
        <f>VLOOKUP($D199,Struktur_daten_BW_2017!$B$7:$AH$452,Calc_Targetkreise!BJ$5,FALSE)</f>
        <v>36.5</v>
      </c>
      <c r="BK199" s="62">
        <f>IF(BJ199&lt;Master_sheet_Kriterien!$J$16,1,IF(BJ199&lt;Master_sheet_Kriterien!$K$16,2,IF(BJ199&lt;Master_sheet_Kriterien!$L$16,3,IF(BJ199&lt;Master_sheet_Kriterien!$M$16,4,5))))</f>
        <v>4</v>
      </c>
      <c r="BL199" s="65">
        <f>VLOOKUP($D199,Struktur_daten_BW_2017!$B$7:$AH$452,Calc_Targetkreise!BL$5,FALSE)</f>
        <v>16.9</v>
      </c>
      <c r="BM199" s="62">
        <f>IF(BL199&lt;Master_sheet_Kriterien!$J$18,1,IF(BL199&lt;Master_sheet_Kriterien!$K$18,2,IF(BL199&lt;Master_sheet_Kriterien!$L$18,3,IF(BL199&lt;Master_sheet_Kriterien!$M$18,4,5))))</f>
        <v>4</v>
      </c>
      <c r="BN199" s="65">
        <f>VLOOKUP($D199,Struktur_daten_BW_2017!$B$7:$AH$452,Calc_Targetkreise!BN$5,FALSE)</f>
        <v>11.7</v>
      </c>
      <c r="BO199" s="62">
        <f>IF(BN199&lt;Master_sheet_Kriterien!$J$20,1,IF(BN199&lt;Master_sheet_Kriterien!$K$20,2,IF(BN199&lt;Master_sheet_Kriterien!$L$20,3,IF(BN199&lt;Master_sheet_Kriterien!$M$20,4,5))))</f>
        <v>4</v>
      </c>
      <c r="BP199" s="59">
        <f>VLOOKUP($D199,Struktur_daten_BW_2017!$B$7:$AH$452,Calc_Targetkreise!BP$5,FALSE)</f>
        <v>23075</v>
      </c>
      <c r="BQ199" s="62">
        <f>IF(BP199&lt;Master_sheet_Kriterien!$J$38,1,IF(BP199&lt;Master_sheet_Kriterien!$K$38,2,IF(BP199&lt;Master_sheet_Kriterien!$L$38,3,IF(BP199&lt;Master_sheet_Kriterien!$M$38,4,5))))</f>
        <v>5</v>
      </c>
      <c r="BR199" s="65">
        <f>VLOOKUP($D199,Struktur_daten_BW_2017!$B$7:$AH$452,Calc_Targetkreise!BR$5,FALSE)</f>
        <v>27.5</v>
      </c>
      <c r="BS199" s="62">
        <f>IF(BR199&lt;Master_sheet_Kriterien!$J$24,1,IF(BR199&lt;Master_sheet_Kriterien!$K$24,2,IF(BR199&lt;Master_sheet_Kriterien!$L$24,3,IF(BR199&lt;Master_sheet_Kriterien!$M$24,4,5))))</f>
        <v>1</v>
      </c>
      <c r="BT199" s="65">
        <f>VLOOKUP($D199,Struktur_daten_BW_2017!$B$7:$AH$452,Calc_Targetkreise!BT$5,FALSE)</f>
        <v>15.9</v>
      </c>
      <c r="BU199" s="62">
        <f>IF(BT199&lt;Master_sheet_Kriterien!$J$26,1,IF(BT199&lt;Master_sheet_Kriterien!$K$26,2,IF(BT199&lt;Master_sheet_Kriterien!$L$26,3,IF(BT199&lt;Master_sheet_Kriterien!$M$26,4,5))))</f>
        <v>5</v>
      </c>
      <c r="BV199" s="65">
        <f t="shared" si="13"/>
        <v>4.47744</v>
      </c>
      <c r="BW199" s="62">
        <f>IF(BV199&lt;Master_sheet_Kriterien!$J$28,1,IF(BV199&lt;Master_sheet_Kriterien!$K$28,2,IF(BV199&lt;Master_sheet_Kriterien!$L$28,3,IF(BV199&lt;Master_sheet_Kriterien!$M$28,4,5))))</f>
        <v>4</v>
      </c>
      <c r="BX199" s="65">
        <f>VLOOKUP($D199,Struktur_daten_BW_2017!$B$7:$AH$452,Calc_Targetkreise!BX$5,FALSE)</f>
        <v>29.55974843</v>
      </c>
      <c r="BY199" s="62">
        <f>IF(BX199&lt;Master_sheet_Kriterien!$J$30,1,IF(BX199&lt;Master_sheet_Kriterien!$K$30,2,IF(BX199&lt;Master_sheet_Kriterien!$L$30,3,IF(BX199&lt;Master_sheet_Kriterien!$M$30,4,5))))</f>
        <v>4</v>
      </c>
      <c r="BZ199" s="65"/>
      <c r="CA199" s="62">
        <f>IF(BZ199&lt;Master_sheet_Kriterien!$J$32,1,IF(BZ199&lt;Master_sheet_Kriterien!$K$32,2,IF(BZ199&lt;Master_sheet_Kriterien!$L$32,3,IF(BZ199&lt;Master_sheet_Kriterien!$M$32,4,5))))</f>
        <v>1</v>
      </c>
      <c r="CB199" s="65"/>
      <c r="CC199" s="62">
        <f>IF(CB199&lt;Master_sheet_Kriterien!$J$34,1,IF(CB199&lt;Master_sheet_Kriterien!$K$34,2,IF(CB199&lt;Master_sheet_Kriterien!$L$34,3,IF(CB199&lt;Master_sheet_Kriterien!$M$34,4,5))))</f>
        <v>1</v>
      </c>
      <c r="CD199" s="65">
        <f>100-VLOOKUP($D199,Struktur_daten_BW_2017!$B$7:$AH$452,Calc_Targetkreise!CD$5,FALSE)</f>
        <v>44.3</v>
      </c>
      <c r="CE199" s="62">
        <f>IF(CD199&lt;Master_sheet_Kriterien!$J$40,1,IF(CD199&lt;Master_sheet_Kriterien!$K$40,2,IF(CD199&lt;Master_sheet_Kriterien!$L$40,3,IF(CD199&lt;Master_sheet_Kriterien!$M$40,4,5))))</f>
        <v>2</v>
      </c>
      <c r="CF199" s="61"/>
      <c r="CG199" s="59">
        <f>VLOOKUP($D199,EW_19_Kreise!$A$6:$CQ$406,Calc_Targetkreise!CG$5,FALSE)/1000</f>
        <v>38.487</v>
      </c>
      <c r="CH199" s="59">
        <f>VLOOKUP($D199,BW_17_Kreise!$B$7:$CC$410,Calc_Targetkreise!CH$5,FALSE)/1000</f>
        <v>38.689</v>
      </c>
      <c r="CI199" s="59">
        <f>VLOOKUP($D199,EW_Erg_09_14_Kreise!$A$10:$BK$412,Calc_Targetkreise!CI$5,FALSE)/1000</f>
        <v>39.257</v>
      </c>
      <c r="CJ199" s="59">
        <f>VLOOKUP($D199,EW_Erg_09_14_Kreise!$A$10:$BK$412,Calc_Targetkreise!CJ$5,FALSE)/1000</f>
        <v>39.979</v>
      </c>
      <c r="CK199" s="59">
        <f>VLOOKUP($D199,EW_Erg_09_14_Kreise!$A$10:$BK$412,Calc_Targetkreise!CK$5,FALSE)/1000</f>
        <v>18.583</v>
      </c>
      <c r="CL199" s="45"/>
      <c r="CM199" s="59">
        <f>VLOOKUP($D199,Struktur_daten_BW_2017!$B$7:$AH$452,Calc_Targetkreise!CM$5,FALSE)</f>
        <v>281.6</v>
      </c>
      <c r="CN199" s="66">
        <v>4.0</v>
      </c>
      <c r="CO199" s="67">
        <f t="shared" si="16"/>
        <v>0.01420454545</v>
      </c>
      <c r="CP199" s="62">
        <f>IF(CO199&lt;Master_sheet_Kriterien!$J$58,1,IF(CO199&lt;Master_sheet_Kriterien!$K$58,2,IF(CO199&lt;Master_sheet_Kriterien!$L$58,3,IF(CO199&lt;Master_sheet_Kriterien!$M$58,4,5))))</f>
        <v>1</v>
      </c>
      <c r="CQ199" s="66">
        <v>4.0</v>
      </c>
      <c r="CR199" s="67">
        <f t="shared" si="17"/>
        <v>0.01420454545</v>
      </c>
      <c r="CS199" s="62">
        <f>IF(CR199&lt;Master_sheet_Kriterien!$J$59,1,IF(CR199&lt;Master_sheet_Kriterien!$K$59,2,IF(CR199&lt;Master_sheet_Kriterien!$L$59,3,IF(CR199&lt;Master_sheet_Kriterien!$M$59,4,5))))</f>
        <v>1</v>
      </c>
      <c r="CT199" s="66">
        <v>0.0</v>
      </c>
      <c r="CU199" s="44"/>
      <c r="CV199" s="66">
        <v>1.0</v>
      </c>
      <c r="CW199" s="68"/>
      <c r="CY199" s="31">
        <f t="shared" si="18"/>
        <v>8211</v>
      </c>
      <c r="DB199" s="76" t="str">
        <f t="shared" si="19"/>
        <v>Baden-Baden, Stadt</v>
      </c>
      <c r="DC199" s="58">
        <f t="shared" si="20"/>
        <v>140</v>
      </c>
      <c r="DD199" s="77">
        <f t="shared" si="21"/>
        <v>168</v>
      </c>
      <c r="DE199" s="72">
        <f t="shared" si="22"/>
        <v>0.006580352946</v>
      </c>
      <c r="DG199" s="76" t="str">
        <f t="shared" si="23"/>
        <v>Baden-Baden, Stadt</v>
      </c>
      <c r="DH199" s="58" t="str">
        <f t="shared" si="24"/>
        <v>#REF!</v>
      </c>
      <c r="DI199" s="75">
        <f t="shared" si="25"/>
        <v>162.1420455</v>
      </c>
      <c r="DJ199" s="78">
        <f t="shared" si="26"/>
        <v>0.006580352946</v>
      </c>
      <c r="DK199" s="75"/>
      <c r="DL199" s="75"/>
      <c r="DM199" s="75"/>
      <c r="DN199" s="75"/>
      <c r="DO199" s="75"/>
      <c r="DP199" s="44"/>
    </row>
    <row r="200" ht="16.5" customHeight="1">
      <c r="A200" s="58">
        <f t="shared" si="5"/>
        <v>5</v>
      </c>
      <c r="B200" s="58">
        <f t="shared" si="6"/>
        <v>251</v>
      </c>
      <c r="C200" s="58" t="s">
        <v>345</v>
      </c>
      <c r="D200" s="58">
        <v>8212.0</v>
      </c>
      <c r="E200" s="58" t="s">
        <v>360</v>
      </c>
      <c r="F200" s="59">
        <f>VLOOKUP($D200,EW_19_Kreise!$A$6:$CQ$406,Calc_Targetkreise!F$5,FALSE)/1000</f>
        <v>134.056</v>
      </c>
      <c r="G200" s="59">
        <f>VLOOKUP($D200,BW_17_Kreise!$B$7:$CC$410,Calc_Targetkreise!G$5,FALSE)/1000</f>
        <v>160.911</v>
      </c>
      <c r="H200" s="59">
        <f>VLOOKUP($D200,EW_Erg_09_14_Kreise!$A$10:$BK$412,Calc_Targetkreise!H$5,FALSE)/1000</f>
        <v>100.206</v>
      </c>
      <c r="I200" s="60">
        <f t="shared" ref="I200:K200" si="818">F200/CG200</f>
        <v>0.6398365757</v>
      </c>
      <c r="J200" s="60">
        <f t="shared" si="818"/>
        <v>0.7703956566</v>
      </c>
      <c r="K200" s="60">
        <f t="shared" si="818"/>
        <v>0.4840729254</v>
      </c>
      <c r="L200" s="61">
        <f t="shared" ref="L200:M200" si="819">1-(T200+X200)</f>
        <v>0.6534507967</v>
      </c>
      <c r="M200" s="61">
        <f t="shared" si="819"/>
        <v>0.5536663124</v>
      </c>
      <c r="N200" s="62">
        <f>IF(L200&lt;Master_sheet_Kriterien!$J$46,1,IF(L200&lt;Master_sheet_Kriterien!$K$46,2,IF(L200&lt;Master_sheet_Kriterien!$L$46,3,IF(L200&lt;Master_sheet_Kriterien!$M$46,4,5))))</f>
        <v>5</v>
      </c>
      <c r="O200" s="62">
        <f>IF(M200&lt;Master_sheet_Kriterien!$J$46,1,IF(M200&lt;Master_sheet_Kriterien!$K$46,2,IF(M200&lt;Master_sheet_Kriterien!$L$46,3,IF(M200&lt;Master_sheet_Kriterien!$M$46,4,5))))</f>
        <v>5</v>
      </c>
      <c r="P200" s="61">
        <f t="shared" ref="P200:Q200" si="820">1-(T200+AM200)</f>
        <v>0.7086143104</v>
      </c>
      <c r="Q200" s="61">
        <f t="shared" si="820"/>
        <v>0.6176954963</v>
      </c>
      <c r="R200" s="62">
        <f>IF(P200&lt;Master_sheet_Kriterien!$J$46,1,IF(P200&lt;Master_sheet_Kriterien!$K$46,2,IF(P200&lt;Master_sheet_Kriterien!$L$46,3,IF(P200&lt;Master_sheet_Kriterien!$M$46,4,5))))</f>
        <v>5</v>
      </c>
      <c r="S200" s="62">
        <f>IF(Q200&lt;Master_sheet_Kriterien!$J$46,1,IF(Q200&lt;Master_sheet_Kriterien!$K$46,2,IF(Q200&lt;Master_sheet_Kriterien!$L$46,3,IF(Q200&lt;Master_sheet_Kriterien!$M$46,4,5))))</f>
        <v>5</v>
      </c>
      <c r="T200" s="61">
        <f>VLOOKUP($D200,EW_19_Kreise!$A$6:$CQ$406,Calc_Targetkreise!T$5,FALSE)/1000/F200</f>
        <v>0.2109193173</v>
      </c>
      <c r="U200" s="63">
        <f>VLOOKUP($D200,BW_17_Kreise!$B$7:$CC$410,Calc_Targetkreise!U$5,FALSE)/1000/$G200</f>
        <v>0.2782656251</v>
      </c>
      <c r="V200" s="61">
        <f>VLOOKUP(Calc_Targetkreise!$D200,EW_Erg_09_14_Kreise!$A$7:$BK$412,Calc_Targetkreise!V$5,FALSE)/1000/$H200</f>
        <v>0.2877971379</v>
      </c>
      <c r="W200" s="61">
        <f>VLOOKUP(Calc_Targetkreise!$D200,EW_Erg_09_14_Kreise!$A$7:$BK$412,Calc_Targetkreise!W$5,FALSE)/1000/CK200</f>
        <v>0.3014240328</v>
      </c>
      <c r="X200" s="61">
        <f>VLOOKUP($D200,EW_19_Kreise!$A$6:$CQ$406,Calc_Targetkreise!X$5,FALSE)/1000/F200</f>
        <v>0.135629886</v>
      </c>
      <c r="Y200" s="63">
        <f>VLOOKUP($D200,BW_17_Kreise!$B$7:$CC$410,Calc_Targetkreise!Y$5,FALSE)/1000/$G200</f>
        <v>0.1680680625</v>
      </c>
      <c r="Z200" s="61">
        <f>VLOOKUP(Calc_Targetkreise!$D200,EW_Erg_09_14_Kreise!$A$7:$BK$412,Calc_Targetkreise!Z$5,FALSE)/1000/$H200</f>
        <v>0.2554238269</v>
      </c>
      <c r="AA200" s="61">
        <f>VLOOKUP(Calc_Targetkreise!$D200,EW_Erg_09_14_Kreise!$A$7:$BK$412,Calc_Targetkreise!AA$5,FALSE)/1000/$H200</f>
        <v>0.1759675069</v>
      </c>
      <c r="AB200" s="61">
        <f>VLOOKUP($D200,EW_19_Kreise!$A$6:$CQ$406,Calc_Targetkreise!AB$5,FALSE)/1000/F200</f>
        <v>0.3165020588</v>
      </c>
      <c r="AC200" s="63">
        <f>VLOOKUP($D200,BW_17_Kreise!$B$7:$CC$410,Calc_Targetkreise!AC$5,FALSE)/1000/$G200</f>
        <v>0.1827594136</v>
      </c>
      <c r="AD200" s="61">
        <f>VLOOKUP(Calc_Targetkreise!$D200,EW_Erg_09_14_Kreise!$A$7:$BK$412,Calc_Targetkreise!AD$5,FALSE)/1000/$H200</f>
        <v>0.1922639363</v>
      </c>
      <c r="AE200" s="62">
        <f>IF(AC200&lt;Master_sheet_Kriterien!$J$54,1,IF(AC200&lt;Master_sheet_Kriterien!$K$54,2,IF(AC200&lt;Master_sheet_Kriterien!$L$54,3,IF(AC200&lt;Master_sheet_Kriterien!$M$54,4,5))))</f>
        <v>5</v>
      </c>
      <c r="AF200" s="61">
        <f>VLOOKUP(Calc_Targetkreise!$D200,EW_Erg_09_14_Kreise!$A$7:$BK$412,Calc_Targetkreise!AF$5,FALSE)/1000/$H200</f>
        <v>0.1942797836</v>
      </c>
      <c r="AG200" s="63">
        <f>VLOOKUP($D200,BW_17_Kreise!$B$7:$CC$410,Calc_Targetkreise!AG$5,FALSE)/1000/$G200</f>
        <v>0.1196375636</v>
      </c>
      <c r="AH200" s="61">
        <f>VLOOKUP(Calc_Targetkreise!$D200,EW_Erg_09_14_Kreise!$A$7:$BK$412,Calc_Targetkreise!AH$5,FALSE)/1000/$H200</f>
        <v>0.04655409856</v>
      </c>
      <c r="AI200" s="61">
        <f>VLOOKUP(Calc_Targetkreise!$D200,EW_Erg_09_14_Kreise!$A$7:$BK$412,Calc_Targetkreise!AI$5,FALSE)/1000/$H200</f>
        <v>0.1307007564</v>
      </c>
      <c r="AJ200" s="63">
        <f>VLOOKUP($D200,BW_17_Kreise!$B$7:$CC$410,Calc_Targetkreise!AJ$5,FALSE)/1000/$G200</f>
        <v>0.09602823921</v>
      </c>
      <c r="AK200" s="61">
        <f>VLOOKUP(Calc_Targetkreise!$D200,EW_Erg_09_14_Kreise!$A$7:$BK$412,Calc_Targetkreise!AK$5,FALSE)/1000/$H200</f>
        <v>0.05317046883</v>
      </c>
      <c r="AL200" s="61">
        <f>VLOOKUP(Calc_Targetkreise!$D200,EW_Erg_09_14_Kreise!$A$7:$BK$412,Calc_Targetkreise!AL$5,FALSE)/1000/$H200</f>
        <v>0.03518751372</v>
      </c>
      <c r="AM200" s="61">
        <f>VLOOKUP($D200,EW_19_Kreise!$A$6:$CQ$406,Calc_Targetkreise!AM$5,FALSE)/1000/F200</f>
        <v>0.08046637226</v>
      </c>
      <c r="AN200" s="63">
        <f>VLOOKUP($D200,BW_17_Kreise!$B$7:$CC$410,Calc_Targetkreise!AN$5,FALSE)/1000/$G200</f>
        <v>0.1040388786</v>
      </c>
      <c r="AO200" s="61">
        <f>VLOOKUP(Calc_Targetkreise!$D200,EW_Erg_09_14_Kreise!$A$7:$BK$412,Calc_Targetkreise!AO$5,FALSE)/1000/$H200</f>
        <v>0.07944634054</v>
      </c>
      <c r="AP200" s="61">
        <f>VLOOKUP(Calc_Targetkreise!$D200,EW_Erg_09_14_Kreise!$A$7:$BK$412,Calc_Targetkreise!AP$5,FALSE)/1000/$H200</f>
        <v>0.0003692393669</v>
      </c>
      <c r="AQ200" s="61">
        <f t="shared" ref="AQ200:AR200" si="821">1-U200-Y200-AC200-AG200-AJ200-AN200</f>
        <v>0.05120221737</v>
      </c>
      <c r="AR200" s="61">
        <f t="shared" si="821"/>
        <v>0.08534419097</v>
      </c>
      <c r="AS200" s="61">
        <f t="shared" si="11"/>
        <v>0.1620711671</v>
      </c>
      <c r="AT200" s="63">
        <f>VLOOKUP($D200,BW_17_Kreise!$B$7:$CC$410,Calc_Targetkreise!AT$5,FALSE)/1000/$G200</f>
        <v>0.006208400917</v>
      </c>
      <c r="AU200" s="61">
        <f>VLOOKUP(Calc_Targetkreise!$D200,EW_Erg_09_14_Kreise!$A$7:$BK$412,Calc_Targetkreise!AU$5,FALSE)/1000/$H200</f>
        <v>0.02943935493</v>
      </c>
      <c r="AV200" s="62">
        <f>IF(AU200&lt;Master_sheet_Kriterien!$J$44,1,IF(AU200&lt;Master_sheet_Kriterien!$K$44,2,IF(AU200&lt;Master_sheet_Kriterien!$L$44,3,IF(AU200&lt;Master_sheet_Kriterien!$M$44,4,5))))</f>
        <v>5</v>
      </c>
      <c r="AW200" s="61">
        <f>VLOOKUP(Calc_Targetkreise!$D200,EW_Erg_09_14_Kreise!$A$7:$BK$412,Calc_Targetkreise!AW$5,FALSE)/1000/$H200</f>
        <v>0.01916052931</v>
      </c>
      <c r="AX200" s="61">
        <f>VLOOKUP($D200,EW_19_Kreise!$A$6:$CQ$406,Calc_Targetkreise!AX$5,FALSE)/1000/F200</f>
        <v>0.02224443516</v>
      </c>
      <c r="AY200" s="62">
        <f>IF(AX200&lt;Master_sheet_Kriterien!$J$56,1,IF(AX200&lt;Master_sheet_Kriterien!$K$56,2,IF(AX200&lt;Master_sheet_Kriterien!$L$56,3,IF(AX200&lt;Master_sheet_Kriterien!$M$56,4,5))))</f>
        <v>5</v>
      </c>
      <c r="AZ200" s="64">
        <f>VLOOKUP($D200,EW_19_Kreise!$A$6:$CQ$406,Calc_Targetkreise!AZ$5,FALSE)</f>
        <v>2982</v>
      </c>
      <c r="BA200" s="62">
        <f>IF(AZ200&lt;Master_sheet_Kriterien!$J$57,1,IF(AZ200&lt;Master_sheet_Kriterien!$K$57,2,IF(AZ200&lt;Master_sheet_Kriterien!$L$57,3,IF(AZ200&lt;Master_sheet_Kriterien!$M$56,4,5))))</f>
        <v>5</v>
      </c>
      <c r="BB200" s="59">
        <f>VLOOKUP($D200,Struktur_daten_BW_2017!$B$7:$AH$452,Calc_Targetkreise!BB$5,FALSE)</f>
        <v>1774.2</v>
      </c>
      <c r="BC200" s="62">
        <f>IF(BB200&lt;Master_sheet_Kriterien!$J$8,1,IF(BB200&lt;Master_sheet_Kriterien!$K$8,2,IF(BB200&lt;Master_sheet_Kriterien!$L$8,3,IF(BB200&lt;Master_sheet_Kriterien!$M$8,4,5))))</f>
        <v>5</v>
      </c>
      <c r="BD200" s="65">
        <f t="shared" si="12"/>
        <v>33.2424</v>
      </c>
      <c r="BE200" s="62">
        <f>IF(BD200&lt;Master_sheet_Kriterien!$J$10,1,IF(BD200&lt;Master_sheet_Kriterien!$K$10,2,IF(BD200&lt;Master_sheet_Kriterien!$L$10,3,IF(BD200&lt;Master_sheet_Kriterien!$M$10,4,5))))</f>
        <v>5</v>
      </c>
      <c r="BF200" s="65">
        <f>VLOOKUP($D200,Struktur_daten_BW_2017!$B$7:$AH$452,Calc_Targetkreise!BF$5,FALSE)</f>
        <v>10.8</v>
      </c>
      <c r="BG200" s="62">
        <f>IF(BF200&lt;Master_sheet_Kriterien!$J$12,1,IF(BF200&lt;Master_sheet_Kriterien!$K$12,2,IF(BF200&lt;Master_sheet_Kriterien!$L$12,3,IF(BF200&lt;Master_sheet_Kriterien!$M$12,4,5))))</f>
        <v>5</v>
      </c>
      <c r="BH200" s="65">
        <f>VLOOKUP($D200,Struktur_daten_BW_2017!$B$7:$AH$452,Calc_Targetkreise!BH$5,FALSE)</f>
        <v>17.5</v>
      </c>
      <c r="BI200" s="62">
        <f>IF(BH200&lt;Master_sheet_Kriterien!$J$14,1,IF(BH200&lt;Master_sheet_Kriterien!$K$14,2,IF(BH200&lt;Master_sheet_Kriterien!$L$14,3,IF(BH200&lt;Master_sheet_Kriterien!$M$14,4,5))))</f>
        <v>5</v>
      </c>
      <c r="BJ200" s="65">
        <f>VLOOKUP($D200,Struktur_daten_BW_2017!$B$7:$AH$452,Calc_Targetkreise!BJ$5,FALSE)</f>
        <v>33.5</v>
      </c>
      <c r="BK200" s="62">
        <f>IF(BJ200&lt;Master_sheet_Kriterien!$J$16,1,IF(BJ200&lt;Master_sheet_Kriterien!$K$16,2,IF(BJ200&lt;Master_sheet_Kriterien!$L$16,3,IF(BJ200&lt;Master_sheet_Kriterien!$M$16,4,5))))</f>
        <v>1</v>
      </c>
      <c r="BL200" s="65">
        <f>VLOOKUP($D200,Struktur_daten_BW_2017!$B$7:$AH$452,Calc_Targetkreise!BL$5,FALSE)</f>
        <v>13.8</v>
      </c>
      <c r="BM200" s="62">
        <f>IF(BL200&lt;Master_sheet_Kriterien!$J$18,1,IF(BL200&lt;Master_sheet_Kriterien!$K$18,2,IF(BL200&lt;Master_sheet_Kriterien!$L$18,3,IF(BL200&lt;Master_sheet_Kriterien!$M$18,4,5))))</f>
        <v>1</v>
      </c>
      <c r="BN200" s="65">
        <f>VLOOKUP($D200,Struktur_daten_BW_2017!$B$7:$AH$452,Calc_Targetkreise!BN$5,FALSE)</f>
        <v>9.8</v>
      </c>
      <c r="BO200" s="62">
        <f>IF(BN200&lt;Master_sheet_Kriterien!$J$20,1,IF(BN200&lt;Master_sheet_Kriterien!$K$20,2,IF(BN200&lt;Master_sheet_Kriterien!$L$20,3,IF(BN200&lt;Master_sheet_Kriterien!$M$20,4,5))))</f>
        <v>2</v>
      </c>
      <c r="BP200" s="59">
        <f>VLOOKUP($D200,Struktur_daten_BW_2017!$B$7:$AH$452,Calc_Targetkreise!BP$5,FALSE)</f>
        <v>21417</v>
      </c>
      <c r="BQ200" s="62">
        <f>IF(BP200&lt;Master_sheet_Kriterien!$J$38,1,IF(BP200&lt;Master_sheet_Kriterien!$K$38,2,IF(BP200&lt;Master_sheet_Kriterien!$L$38,3,IF(BP200&lt;Master_sheet_Kriterien!$M$38,4,5))))</f>
        <v>3</v>
      </c>
      <c r="BR200" s="65">
        <f>VLOOKUP($D200,Struktur_daten_BW_2017!$B$7:$AH$452,Calc_Targetkreise!BR$5,FALSE)</f>
        <v>42.9</v>
      </c>
      <c r="BS200" s="62">
        <f>IF(BR200&lt;Master_sheet_Kriterien!$J$24,1,IF(BR200&lt;Master_sheet_Kriterien!$K$24,2,IF(BR200&lt;Master_sheet_Kriterien!$L$24,3,IF(BR200&lt;Master_sheet_Kriterien!$M$24,4,5))))</f>
        <v>5</v>
      </c>
      <c r="BT200" s="65">
        <f>VLOOKUP($D200,Struktur_daten_BW_2017!$B$7:$AH$452,Calc_Targetkreise!BT$5,FALSE)</f>
        <v>14.6</v>
      </c>
      <c r="BU200" s="62">
        <f>IF(BT200&lt;Master_sheet_Kriterien!$J$26,1,IF(BT200&lt;Master_sheet_Kriterien!$K$26,2,IF(BT200&lt;Master_sheet_Kriterien!$L$26,3,IF(BT200&lt;Master_sheet_Kriterien!$M$26,4,5))))</f>
        <v>4</v>
      </c>
      <c r="BV200" s="65">
        <f t="shared" si="13"/>
        <v>4.49388</v>
      </c>
      <c r="BW200" s="62">
        <f>IF(BV200&lt;Master_sheet_Kriterien!$J$28,1,IF(BV200&lt;Master_sheet_Kriterien!$K$28,2,IF(BV200&lt;Master_sheet_Kriterien!$L$28,3,IF(BV200&lt;Master_sheet_Kriterien!$M$28,4,5))))</f>
        <v>4</v>
      </c>
      <c r="BX200" s="65">
        <f>VLOOKUP($D200,Struktur_daten_BW_2017!$B$7:$AH$452,Calc_Targetkreise!BX$5,FALSE)</f>
        <v>36.98630137</v>
      </c>
      <c r="BY200" s="62">
        <f>IF(BX200&lt;Master_sheet_Kriterien!$J$30,1,IF(BX200&lt;Master_sheet_Kriterien!$K$30,2,IF(BX200&lt;Master_sheet_Kriterien!$L$30,3,IF(BX200&lt;Master_sheet_Kriterien!$M$30,4,5))))</f>
        <v>5</v>
      </c>
      <c r="BZ200" s="65">
        <f>CL200/1000</f>
        <v>39.356</v>
      </c>
      <c r="CA200" s="62">
        <f>IF(BZ200&lt;Master_sheet_Kriterien!$J$32,1,IF(BZ200&lt;Master_sheet_Kriterien!$K$32,2,IF(BZ200&lt;Master_sheet_Kriterien!$L$32,3,IF(BZ200&lt;Master_sheet_Kriterien!$M$32,4,5))))</f>
        <v>3</v>
      </c>
      <c r="CB200" s="65">
        <f>BZ200/CM200*100</f>
        <v>12.78622482</v>
      </c>
      <c r="CC200" s="62">
        <f>IF(CB200&lt;Master_sheet_Kriterien!$J$34,1,IF(CB200&lt;Master_sheet_Kriterien!$K$34,2,IF(CB200&lt;Master_sheet_Kriterien!$L$34,3,IF(CB200&lt;Master_sheet_Kriterien!$M$34,4,5))))</f>
        <v>5</v>
      </c>
      <c r="CD200" s="65">
        <f>100-VLOOKUP($D200,Struktur_daten_BW_2017!$B$7:$AH$452,Calc_Targetkreise!CD$5,FALSE)</f>
        <v>69.6</v>
      </c>
      <c r="CE200" s="62">
        <f>IF(CD200&lt;Master_sheet_Kriterien!$J$40,1,IF(CD200&lt;Master_sheet_Kriterien!$K$40,2,IF(CD200&lt;Master_sheet_Kriterien!$L$40,3,IF(CD200&lt;Master_sheet_Kriterien!$M$40,4,5))))</f>
        <v>5</v>
      </c>
      <c r="CF200" s="61"/>
      <c r="CG200" s="59">
        <f>VLOOKUP($D200,EW_19_Kreise!$A$6:$CQ$406,Calc_Targetkreise!CG$5,FALSE)/1000</f>
        <v>209.516</v>
      </c>
      <c r="CH200" s="59">
        <f>VLOOKUP($D200,BW_17_Kreise!$B$7:$CC$410,Calc_Targetkreise!CH$5,FALSE)/1000</f>
        <v>208.868</v>
      </c>
      <c r="CI200" s="59">
        <f>VLOOKUP($D200,EW_Erg_09_14_Kreise!$A$10:$BK$412,Calc_Targetkreise!CI$5,FALSE)/1000</f>
        <v>207.006</v>
      </c>
      <c r="CJ200" s="59">
        <f>VLOOKUP($D200,EW_Erg_09_14_Kreise!$A$10:$BK$412,Calc_Targetkreise!CJ$5,FALSE)/1000</f>
        <v>202.253</v>
      </c>
      <c r="CK200" s="59">
        <f>VLOOKUP($D200,EW_Erg_09_14_Kreise!$A$10:$BK$412,Calc_Targetkreise!CK$5,FALSE)/1000</f>
        <v>88.762</v>
      </c>
      <c r="CL200" s="45">
        <f>598+8200+25495+636+3742+288+397</f>
        <v>39356</v>
      </c>
      <c r="CM200" s="59">
        <f>VLOOKUP($D200,Struktur_daten_BW_2017!$B$7:$AH$452,Calc_Targetkreise!CM$5,FALSE)</f>
        <v>307.8</v>
      </c>
      <c r="CN200" s="66">
        <v>58.0</v>
      </c>
      <c r="CO200" s="67">
        <f t="shared" si="16"/>
        <v>0.1884340481</v>
      </c>
      <c r="CP200" s="62">
        <f>IF(CO200&lt;Master_sheet_Kriterien!$J$58,1,IF(CO200&lt;Master_sheet_Kriterien!$K$58,2,IF(CO200&lt;Master_sheet_Kriterien!$L$58,3,IF(CO200&lt;Master_sheet_Kriterien!$M$58,4,5))))</f>
        <v>4</v>
      </c>
      <c r="CQ200" s="66">
        <v>42.0</v>
      </c>
      <c r="CR200" s="67">
        <f t="shared" si="17"/>
        <v>0.1364522417</v>
      </c>
      <c r="CS200" s="62">
        <f>IF(CR200&lt;Master_sheet_Kriterien!$J$59,1,IF(CR200&lt;Master_sheet_Kriterien!$K$59,2,IF(CR200&lt;Master_sheet_Kriterien!$L$59,3,IF(CR200&lt;Master_sheet_Kriterien!$M$59,4,5))))</f>
        <v>3</v>
      </c>
      <c r="CT200" s="66">
        <v>16.0</v>
      </c>
      <c r="CU200" s="44"/>
      <c r="CV200" s="66">
        <v>1.0</v>
      </c>
      <c r="CW200" s="68"/>
      <c r="CY200" s="31">
        <f t="shared" si="18"/>
        <v>8212</v>
      </c>
      <c r="DB200" s="76" t="str">
        <f t="shared" si="19"/>
        <v>Karlsruhe, Stadt</v>
      </c>
      <c r="DC200" s="58">
        <f t="shared" si="20"/>
        <v>5</v>
      </c>
      <c r="DD200" s="77">
        <f t="shared" si="21"/>
        <v>251</v>
      </c>
      <c r="DE200" s="72">
        <f t="shared" si="22"/>
        <v>0.02224443516</v>
      </c>
      <c r="DG200" s="76" t="str">
        <f t="shared" si="23"/>
        <v>Karlsruhe, Stadt</v>
      </c>
      <c r="DH200" s="58" t="str">
        <f t="shared" si="24"/>
        <v>#REF!</v>
      </c>
      <c r="DI200" s="75">
        <f t="shared" si="25"/>
        <v>231.8843405</v>
      </c>
      <c r="DJ200" s="78">
        <f t="shared" si="26"/>
        <v>0.02224443516</v>
      </c>
      <c r="DK200" s="75"/>
      <c r="DL200" s="75"/>
      <c r="DM200" s="75"/>
      <c r="DN200" s="75"/>
      <c r="DO200" s="75"/>
      <c r="DP200" s="44"/>
    </row>
    <row r="201" ht="16.5" customHeight="1">
      <c r="A201" s="58">
        <f t="shared" si="5"/>
        <v>119</v>
      </c>
      <c r="B201" s="58">
        <f t="shared" si="6"/>
        <v>173</v>
      </c>
      <c r="C201" s="58" t="s">
        <v>345</v>
      </c>
      <c r="D201" s="58">
        <v>8215.0</v>
      </c>
      <c r="E201" s="58" t="s">
        <v>361</v>
      </c>
      <c r="F201" s="59">
        <f>VLOOKUP($D201,EW_19_Kreise!$A$6:$CQ$406,Calc_Targetkreise!F$5,FALSE)/1000</f>
        <v>205.539</v>
      </c>
      <c r="G201" s="59">
        <f>VLOOKUP($D201,BW_17_Kreise!$B$7:$CC$410,Calc_Targetkreise!G$5,FALSE)/1000</f>
        <v>254.731</v>
      </c>
      <c r="H201" s="59">
        <f>VLOOKUP($D201,EW_Erg_09_14_Kreise!$A$10:$BK$412,Calc_Targetkreise!H$5,FALSE)/1000</f>
        <v>168.533</v>
      </c>
      <c r="I201" s="60">
        <f t="shared" ref="I201:K201" si="822">F201/CG201</f>
        <v>0.6358751137</v>
      </c>
      <c r="J201" s="60">
        <f t="shared" si="822"/>
        <v>0.787514453</v>
      </c>
      <c r="K201" s="60">
        <f t="shared" si="822"/>
        <v>0.5213994901</v>
      </c>
      <c r="L201" s="61">
        <f t="shared" ref="L201:M201" si="823">1-(T201+X201)</f>
        <v>0.5341322085</v>
      </c>
      <c r="M201" s="61">
        <f t="shared" si="823"/>
        <v>0.4757096702</v>
      </c>
      <c r="N201" s="62">
        <f>IF(L201&lt;Master_sheet_Kriterien!$J$46,1,IF(L201&lt;Master_sheet_Kriterien!$K$46,2,IF(L201&lt;Master_sheet_Kriterien!$L$46,3,IF(L201&lt;Master_sheet_Kriterien!$M$46,4,5))))</f>
        <v>5</v>
      </c>
      <c r="O201" s="62">
        <f>IF(M201&lt;Master_sheet_Kriterien!$J$46,1,IF(M201&lt;Master_sheet_Kriterien!$K$46,2,IF(M201&lt;Master_sheet_Kriterien!$L$46,3,IF(M201&lt;Master_sheet_Kriterien!$M$46,4,5))))</f>
        <v>4</v>
      </c>
      <c r="P201" s="61">
        <f t="shared" ref="P201:Q201" si="824">1-(T201+AM201)</f>
        <v>0.5604143253</v>
      </c>
      <c r="Q201" s="61">
        <f t="shared" si="824"/>
        <v>0.5071742348</v>
      </c>
      <c r="R201" s="62">
        <f>IF(P201&lt;Master_sheet_Kriterien!$J$46,1,IF(P201&lt;Master_sheet_Kriterien!$K$46,2,IF(P201&lt;Master_sheet_Kriterien!$L$46,3,IF(P201&lt;Master_sheet_Kriterien!$M$46,4,5))))</f>
        <v>5</v>
      </c>
      <c r="S201" s="62">
        <f>IF(Q201&lt;Master_sheet_Kriterien!$J$46,1,IF(Q201&lt;Master_sheet_Kriterien!$K$46,2,IF(Q201&lt;Master_sheet_Kriterien!$L$46,3,IF(Q201&lt;Master_sheet_Kriterien!$M$46,4,5))))</f>
        <v>4</v>
      </c>
      <c r="T201" s="61">
        <f>VLOOKUP($D201,EW_19_Kreise!$A$6:$CQ$406,Calc_Targetkreise!T$5,FALSE)/1000/F201</f>
        <v>0.3269744428</v>
      </c>
      <c r="U201" s="63">
        <f>VLOOKUP($D201,BW_17_Kreise!$B$7:$CC$410,Calc_Targetkreise!U$5,FALSE)/1000/$G201</f>
        <v>0.3572867064</v>
      </c>
      <c r="V201" s="61">
        <f>VLOOKUP(Calc_Targetkreise!$D201,EW_Erg_09_14_Kreise!$A$7:$BK$412,Calc_Targetkreise!V$5,FALSE)/1000/$H201</f>
        <v>0.4198524918</v>
      </c>
      <c r="W201" s="61">
        <f>VLOOKUP(Calc_Targetkreise!$D201,EW_Erg_09_14_Kreise!$A$7:$BK$412,Calc_Targetkreise!W$5,FALSE)/1000/CK201</f>
        <v>0.4234366011</v>
      </c>
      <c r="X201" s="61">
        <f>VLOOKUP($D201,EW_19_Kreise!$A$6:$CQ$406,Calc_Targetkreise!X$5,FALSE)/1000/F201</f>
        <v>0.1388933487</v>
      </c>
      <c r="Y201" s="63">
        <f>VLOOKUP($D201,BW_17_Kreise!$B$7:$CC$410,Calc_Targetkreise!Y$5,FALSE)/1000/$G201</f>
        <v>0.1670036234</v>
      </c>
      <c r="Z201" s="61">
        <f>VLOOKUP(Calc_Targetkreise!$D201,EW_Erg_09_14_Kreise!$A$7:$BK$412,Calc_Targetkreise!Z$5,FALSE)/1000/$H201</f>
        <v>0.2365946135</v>
      </c>
      <c r="AA201" s="61">
        <f>VLOOKUP(Calc_Targetkreise!$D201,EW_Erg_09_14_Kreise!$A$7:$BK$412,Calc_Targetkreise!AA$5,FALSE)/1000/$H201</f>
        <v>0.1871028226</v>
      </c>
      <c r="AB201" s="61">
        <f>VLOOKUP($D201,EW_19_Kreise!$A$6:$CQ$406,Calc_Targetkreise!AB$5,FALSE)/1000/F201</f>
        <v>0.2057371107</v>
      </c>
      <c r="AC201" s="63">
        <f>VLOOKUP($D201,BW_17_Kreise!$B$7:$CC$410,Calc_Targetkreise!AC$5,FALSE)/1000/$G201</f>
        <v>0.1145090311</v>
      </c>
      <c r="AD201" s="61">
        <f>VLOOKUP(Calc_Targetkreise!$D201,EW_Erg_09_14_Kreise!$A$7:$BK$412,Calc_Targetkreise!AD$5,FALSE)/1000/$H201</f>
        <v>0.1042763138</v>
      </c>
      <c r="AE201" s="62">
        <f>IF(AC201&lt;Master_sheet_Kriterien!$J$54,1,IF(AC201&lt;Master_sheet_Kriterien!$K$54,2,IF(AC201&lt;Master_sheet_Kriterien!$L$54,3,IF(AC201&lt;Master_sheet_Kriterien!$M$54,4,5))))</f>
        <v>4</v>
      </c>
      <c r="AF201" s="61">
        <f>VLOOKUP(Calc_Targetkreise!$D201,EW_Erg_09_14_Kreise!$A$7:$BK$412,Calc_Targetkreise!AF$5,FALSE)/1000/$H201</f>
        <v>0.113508927</v>
      </c>
      <c r="AG201" s="63">
        <f>VLOOKUP($D201,BW_17_Kreise!$B$7:$CC$410,Calc_Targetkreise!AG$5,FALSE)/1000/$G201</f>
        <v>0.1246726939</v>
      </c>
      <c r="AH201" s="61">
        <f>VLOOKUP(Calc_Targetkreise!$D201,EW_Erg_09_14_Kreise!$A$7:$BK$412,Calc_Targetkreise!AH$5,FALSE)/1000/$H201</f>
        <v>0.03459263171</v>
      </c>
      <c r="AI201" s="61">
        <f>VLOOKUP(Calc_Targetkreise!$D201,EW_Erg_09_14_Kreise!$A$7:$BK$412,Calc_Targetkreise!AI$5,FALSE)/1000/$H201</f>
        <v>0.1306747047</v>
      </c>
      <c r="AJ201" s="63">
        <f>VLOOKUP($D201,BW_17_Kreise!$B$7:$CC$410,Calc_Targetkreise!AJ$5,FALSE)/1000/$G201</f>
        <v>0.05372726523</v>
      </c>
      <c r="AK201" s="61">
        <f>VLOOKUP(Calc_Targetkreise!$D201,EW_Erg_09_14_Kreise!$A$7:$BK$412,Calc_Targetkreise!AK$5,FALSE)/1000/$H201</f>
        <v>0.02960844464</v>
      </c>
      <c r="AL201" s="61">
        <f>VLOOKUP(Calc_Targetkreise!$D201,EW_Erg_09_14_Kreise!$A$7:$BK$412,Calc_Targetkreise!AL$5,FALSE)/1000/$H201</f>
        <v>0.02194229023</v>
      </c>
      <c r="AM201" s="61">
        <f>VLOOKUP($D201,EW_19_Kreise!$A$6:$CQ$406,Calc_Targetkreise!AM$5,FALSE)/1000/F201</f>
        <v>0.1126112319</v>
      </c>
      <c r="AN201" s="63">
        <f>VLOOKUP($D201,BW_17_Kreise!$B$7:$CC$410,Calc_Targetkreise!AN$5,FALSE)/1000/$G201</f>
        <v>0.1355390589</v>
      </c>
      <c r="AO201" s="61">
        <f>VLOOKUP(Calc_Targetkreise!$D201,EW_Erg_09_14_Kreise!$A$7:$BK$412,Calc_Targetkreise!AO$5,FALSE)/1000/$H201</f>
        <v>0.08499819027</v>
      </c>
      <c r="AP201" s="61">
        <f>VLOOKUP(Calc_Targetkreise!$D201,EW_Erg_09_14_Kreise!$A$7:$BK$412,Calc_Targetkreise!AP$5,FALSE)/1000/$H201</f>
        <v>0.0002432757976</v>
      </c>
      <c r="AQ201" s="61">
        <f t="shared" ref="AQ201:AR201" si="825">1-U201-Y201-AC201-AG201-AJ201-AN201</f>
        <v>0.04726162108</v>
      </c>
      <c r="AR201" s="61">
        <f t="shared" si="825"/>
        <v>0.09007731424</v>
      </c>
      <c r="AS201" s="61">
        <f t="shared" si="11"/>
        <v>0.1230913786</v>
      </c>
      <c r="AT201" s="63">
        <f>VLOOKUP($D201,BW_17_Kreise!$B$7:$CC$410,Calc_Targetkreise!AT$5,FALSE)/1000/$G201</f>
        <v>0.003855047089</v>
      </c>
      <c r="AU201" s="61">
        <f>VLOOKUP(Calc_Targetkreise!$D201,EW_Erg_09_14_Kreise!$A$7:$BK$412,Calc_Targetkreise!AU$5,FALSE)/1000/$H201</f>
        <v>0.01290548439</v>
      </c>
      <c r="AV201" s="62">
        <f>IF(AU201&lt;Master_sheet_Kriterien!$J$44,1,IF(AU201&lt;Master_sheet_Kriterien!$K$44,2,IF(AU201&lt;Master_sheet_Kriterien!$L$44,3,IF(AU201&lt;Master_sheet_Kriterien!$M$44,4,5))))</f>
        <v>4</v>
      </c>
      <c r="AW201" s="61">
        <f>VLOOKUP(Calc_Targetkreise!$D201,EW_Erg_09_14_Kreise!$A$7:$BK$412,Calc_Targetkreise!AW$5,FALSE)/1000/$H201</f>
        <v>0.009036805848</v>
      </c>
      <c r="AX201" s="61">
        <f>VLOOKUP($D201,EW_19_Kreise!$A$6:$CQ$406,Calc_Targetkreise!AX$5,FALSE)/1000/F201</f>
        <v>0.005872364855</v>
      </c>
      <c r="AY201" s="62">
        <f>IF(AX201&lt;Master_sheet_Kriterien!$J$56,1,IF(AX201&lt;Master_sheet_Kriterien!$K$56,2,IF(AX201&lt;Master_sheet_Kriterien!$L$56,3,IF(AX201&lt;Master_sheet_Kriterien!$M$56,4,5))))</f>
        <v>3</v>
      </c>
      <c r="AZ201" s="64">
        <f>VLOOKUP($D201,EW_19_Kreise!$A$6:$CQ$406,Calc_Targetkreise!AZ$5,FALSE)</f>
        <v>1207</v>
      </c>
      <c r="BA201" s="62">
        <f>IF(AZ201&lt;Master_sheet_Kriterien!$J$57,1,IF(AZ201&lt;Master_sheet_Kriterien!$K$57,2,IF(AZ201&lt;Master_sheet_Kriterien!$L$57,3,IF(AZ201&lt;Master_sheet_Kriterien!$M$56,4,5))))</f>
        <v>5</v>
      </c>
      <c r="BB201" s="59">
        <f>VLOOKUP($D201,Struktur_daten_BW_2017!$B$7:$AH$452,Calc_Targetkreise!BB$5,FALSE)</f>
        <v>391.3</v>
      </c>
      <c r="BC201" s="62">
        <f>IF(BB201&lt;Master_sheet_Kriterien!$J$8,1,IF(BB201&lt;Master_sheet_Kriterien!$K$8,2,IF(BB201&lt;Master_sheet_Kriterien!$L$8,3,IF(BB201&lt;Master_sheet_Kriterien!$M$8,4,5))))</f>
        <v>3</v>
      </c>
      <c r="BD201" s="65">
        <f t="shared" si="12"/>
        <v>21.3636</v>
      </c>
      <c r="BE201" s="62">
        <f>IF(BD201&lt;Master_sheet_Kriterien!$J$10,1,IF(BD201&lt;Master_sheet_Kriterien!$K$10,2,IF(BD201&lt;Master_sheet_Kriterien!$L$10,3,IF(BD201&lt;Master_sheet_Kriterien!$M$10,4,5))))</f>
        <v>2</v>
      </c>
      <c r="BF201" s="65">
        <f>VLOOKUP($D201,Struktur_daten_BW_2017!$B$7:$AH$452,Calc_Targetkreise!BF$5,FALSE)</f>
        <v>7.6</v>
      </c>
      <c r="BG201" s="62">
        <f>IF(BF201&lt;Master_sheet_Kriterien!$J$12,1,IF(BF201&lt;Master_sheet_Kriterien!$K$12,2,IF(BF201&lt;Master_sheet_Kriterien!$L$12,3,IF(BF201&lt;Master_sheet_Kriterien!$M$12,4,5))))</f>
        <v>2</v>
      </c>
      <c r="BH201" s="65">
        <f>VLOOKUP($D201,Struktur_daten_BW_2017!$B$7:$AH$452,Calc_Targetkreise!BH$5,FALSE)</f>
        <v>11.2</v>
      </c>
      <c r="BI201" s="62">
        <f>IF(BH201&lt;Master_sheet_Kriterien!$J$14,1,IF(BH201&lt;Master_sheet_Kriterien!$K$14,2,IF(BH201&lt;Master_sheet_Kriterien!$L$14,3,IF(BH201&lt;Master_sheet_Kriterien!$M$14,4,5))))</f>
        <v>2</v>
      </c>
      <c r="BJ201" s="65">
        <f>VLOOKUP($D201,Struktur_daten_BW_2017!$B$7:$AH$452,Calc_Targetkreise!BJ$5,FALSE)</f>
        <v>36.9</v>
      </c>
      <c r="BK201" s="62">
        <f>IF(BJ201&lt;Master_sheet_Kriterien!$J$16,1,IF(BJ201&lt;Master_sheet_Kriterien!$K$16,2,IF(BJ201&lt;Master_sheet_Kriterien!$L$16,3,IF(BJ201&lt;Master_sheet_Kriterien!$M$16,4,5))))</f>
        <v>4</v>
      </c>
      <c r="BL201" s="65">
        <f>VLOOKUP($D201,Struktur_daten_BW_2017!$B$7:$AH$452,Calc_Targetkreise!BL$5,FALSE)</f>
        <v>16.8</v>
      </c>
      <c r="BM201" s="62">
        <f>IF(BL201&lt;Master_sheet_Kriterien!$J$18,1,IF(BL201&lt;Master_sheet_Kriterien!$K$18,2,IF(BL201&lt;Master_sheet_Kriterien!$L$18,3,IF(BL201&lt;Master_sheet_Kriterien!$M$18,4,5))))</f>
        <v>4</v>
      </c>
      <c r="BN201" s="65">
        <f>VLOOKUP($D201,Struktur_daten_BW_2017!$B$7:$AH$452,Calc_Targetkreise!BN$5,FALSE)</f>
        <v>11</v>
      </c>
      <c r="BO201" s="62">
        <f>IF(BN201&lt;Master_sheet_Kriterien!$J$20,1,IF(BN201&lt;Master_sheet_Kriterien!$K$20,2,IF(BN201&lt;Master_sheet_Kriterien!$L$20,3,IF(BN201&lt;Master_sheet_Kriterien!$M$20,4,5))))</f>
        <v>4</v>
      </c>
      <c r="BP201" s="59">
        <f>VLOOKUP($D201,Struktur_daten_BW_2017!$B$7:$AH$452,Calc_Targetkreise!BP$5,FALSE)</f>
        <v>22619</v>
      </c>
      <c r="BQ201" s="62">
        <f>IF(BP201&lt;Master_sheet_Kriterien!$J$38,1,IF(BP201&lt;Master_sheet_Kriterien!$K$38,2,IF(BP201&lt;Master_sheet_Kriterien!$L$38,3,IF(BP201&lt;Master_sheet_Kriterien!$M$38,4,5))))</f>
        <v>4</v>
      </c>
      <c r="BR201" s="65">
        <f>VLOOKUP($D201,Struktur_daten_BW_2017!$B$7:$AH$452,Calc_Targetkreise!BR$5,FALSE)</f>
        <v>27.7</v>
      </c>
      <c r="BS201" s="62">
        <f>IF(BR201&lt;Master_sheet_Kriterien!$J$24,1,IF(BR201&lt;Master_sheet_Kriterien!$K$24,2,IF(BR201&lt;Master_sheet_Kriterien!$L$24,3,IF(BR201&lt;Master_sheet_Kriterien!$M$24,4,5))))</f>
        <v>1</v>
      </c>
      <c r="BT201" s="65">
        <f>VLOOKUP($D201,Struktur_daten_BW_2017!$B$7:$AH$452,Calc_Targetkreise!BT$5,FALSE)</f>
        <v>14</v>
      </c>
      <c r="BU201" s="62">
        <f>IF(BT201&lt;Master_sheet_Kriterien!$J$26,1,IF(BT201&lt;Master_sheet_Kriterien!$K$26,2,IF(BT201&lt;Master_sheet_Kriterien!$L$26,3,IF(BT201&lt;Master_sheet_Kriterien!$M$26,4,5))))</f>
        <v>3</v>
      </c>
      <c r="BV201" s="65">
        <f t="shared" si="13"/>
        <v>3.9354</v>
      </c>
      <c r="BW201" s="62">
        <f>IF(BV201&lt;Master_sheet_Kriterien!$J$28,1,IF(BV201&lt;Master_sheet_Kriterien!$K$28,2,IF(BV201&lt;Master_sheet_Kriterien!$L$28,3,IF(BV201&lt;Master_sheet_Kriterien!$M$28,4,5))))</f>
        <v>3</v>
      </c>
      <c r="BX201" s="65">
        <f>VLOOKUP($D201,Struktur_daten_BW_2017!$B$7:$AH$452,Calc_Targetkreise!BX$5,FALSE)</f>
        <v>24.28571429</v>
      </c>
      <c r="BY201" s="62">
        <f>IF(BX201&lt;Master_sheet_Kriterien!$J$30,1,IF(BX201&lt;Master_sheet_Kriterien!$K$30,2,IF(BX201&lt;Master_sheet_Kriterien!$L$30,3,IF(BX201&lt;Master_sheet_Kriterien!$M$30,4,5))))</f>
        <v>3</v>
      </c>
      <c r="BZ201" s="65"/>
      <c r="CA201" s="62">
        <f>IF(BZ201&lt;Master_sheet_Kriterien!$J$32,1,IF(BZ201&lt;Master_sheet_Kriterien!$K$32,2,IF(BZ201&lt;Master_sheet_Kriterien!$L$32,3,IF(BZ201&lt;Master_sheet_Kriterien!$M$32,4,5))))</f>
        <v>1</v>
      </c>
      <c r="CB201" s="65"/>
      <c r="CC201" s="62">
        <f>IF(CB201&lt;Master_sheet_Kriterien!$J$34,1,IF(CB201&lt;Master_sheet_Kriterien!$K$34,2,IF(CB201&lt;Master_sheet_Kriterien!$L$34,3,IF(CB201&lt;Master_sheet_Kriterien!$M$34,4,5))))</f>
        <v>1</v>
      </c>
      <c r="CD201" s="65">
        <f>100-VLOOKUP($D201,Struktur_daten_BW_2017!$B$7:$AH$452,Calc_Targetkreise!CD$5,FALSE)</f>
        <v>39.5</v>
      </c>
      <c r="CE201" s="62">
        <f>IF(CD201&lt;Master_sheet_Kriterien!$J$40,1,IF(CD201&lt;Master_sheet_Kriterien!$K$40,2,IF(CD201&lt;Master_sheet_Kriterien!$L$40,3,IF(CD201&lt;Master_sheet_Kriterien!$M$40,4,5))))</f>
        <v>1</v>
      </c>
      <c r="CF201" s="61"/>
      <c r="CG201" s="59">
        <f>VLOOKUP($D201,EW_19_Kreise!$A$6:$CQ$406,Calc_Targetkreise!CG$5,FALSE)/1000</f>
        <v>323.238</v>
      </c>
      <c r="CH201" s="59">
        <f>VLOOKUP($D201,BW_17_Kreise!$B$7:$CC$410,Calc_Targetkreise!CH$5,FALSE)/1000</f>
        <v>323.462</v>
      </c>
      <c r="CI201" s="59">
        <f>VLOOKUP($D201,EW_Erg_09_14_Kreise!$A$10:$BK$412,Calc_Targetkreise!CI$5,FALSE)/1000</f>
        <v>323.232</v>
      </c>
      <c r="CJ201" s="59">
        <f>VLOOKUP($D201,EW_Erg_09_14_Kreise!$A$10:$BK$412,Calc_Targetkreise!CJ$5,FALSE)/1000</f>
        <v>320.814</v>
      </c>
      <c r="CK201" s="59">
        <f>VLOOKUP($D201,EW_Erg_09_14_Kreise!$A$10:$BK$412,Calc_Targetkreise!CK$5,FALSE)/1000</f>
        <v>163.394</v>
      </c>
      <c r="CL201" s="45"/>
      <c r="CM201" s="59">
        <f>VLOOKUP($D201,Struktur_daten_BW_2017!$B$7:$AH$452,Calc_Targetkreise!CM$5,FALSE)</f>
        <v>281.1</v>
      </c>
      <c r="CN201" s="66">
        <v>18.0</v>
      </c>
      <c r="CO201" s="67">
        <f t="shared" si="16"/>
        <v>0.06403415155</v>
      </c>
      <c r="CP201" s="62">
        <f>IF(CO201&lt;Master_sheet_Kriterien!$J$58,1,IF(CO201&lt;Master_sheet_Kriterien!$K$58,2,IF(CO201&lt;Master_sheet_Kriterien!$L$58,3,IF(CO201&lt;Master_sheet_Kriterien!$M$58,4,5))))</f>
        <v>2</v>
      </c>
      <c r="CQ201" s="66">
        <v>12.0</v>
      </c>
      <c r="CR201" s="67">
        <f t="shared" si="17"/>
        <v>0.04268943436</v>
      </c>
      <c r="CS201" s="62">
        <f>IF(CR201&lt;Master_sheet_Kriterien!$J$59,1,IF(CR201&lt;Master_sheet_Kriterien!$K$59,2,IF(CR201&lt;Master_sheet_Kriterien!$L$59,3,IF(CR201&lt;Master_sheet_Kriterien!$M$59,4,5))))</f>
        <v>1</v>
      </c>
      <c r="CT201" s="66">
        <v>6.0</v>
      </c>
      <c r="CU201" s="44"/>
      <c r="CV201" s="66">
        <v>1.0</v>
      </c>
      <c r="CW201" s="68"/>
      <c r="CY201" s="31">
        <f t="shared" si="18"/>
        <v>8215</v>
      </c>
      <c r="DB201" s="76" t="str">
        <f t="shared" si="19"/>
        <v>Karlsruhe</v>
      </c>
      <c r="DC201" s="58">
        <f t="shared" si="20"/>
        <v>119</v>
      </c>
      <c r="DD201" s="77">
        <f t="shared" si="21"/>
        <v>173</v>
      </c>
      <c r="DE201" s="72">
        <f t="shared" si="22"/>
        <v>0.005872364855</v>
      </c>
      <c r="DG201" s="76" t="str">
        <f t="shared" si="23"/>
        <v>Karlsruhe</v>
      </c>
      <c r="DH201" s="58" t="str">
        <f t="shared" si="24"/>
        <v>#REF!</v>
      </c>
      <c r="DI201" s="75">
        <f t="shared" si="25"/>
        <v>164.6403415</v>
      </c>
      <c r="DJ201" s="78">
        <f t="shared" si="26"/>
        <v>0.005872364855</v>
      </c>
      <c r="DK201" s="75"/>
      <c r="DL201" s="75"/>
      <c r="DM201" s="75"/>
      <c r="DN201" s="75"/>
      <c r="DO201" s="75"/>
      <c r="DP201" s="44"/>
    </row>
    <row r="202" ht="16.5" customHeight="1">
      <c r="A202" s="58">
        <f t="shared" si="5"/>
        <v>120</v>
      </c>
      <c r="B202" s="58">
        <f t="shared" si="6"/>
        <v>173</v>
      </c>
      <c r="C202" s="58" t="s">
        <v>345</v>
      </c>
      <c r="D202" s="58">
        <v>8216.0</v>
      </c>
      <c r="E202" s="58" t="s">
        <v>362</v>
      </c>
      <c r="F202" s="59">
        <f>VLOOKUP($D202,EW_19_Kreise!$A$6:$CQ$406,Calc_Targetkreise!F$5,FALSE)/1000</f>
        <v>101.135</v>
      </c>
      <c r="G202" s="59">
        <f>VLOOKUP($D202,BW_17_Kreise!$B$7:$CC$410,Calc_Targetkreise!G$5,FALSE)/1000</f>
        <v>126.284</v>
      </c>
      <c r="H202" s="59">
        <f>VLOOKUP($D202,EW_Erg_09_14_Kreise!$A$10:$BK$412,Calc_Targetkreise!H$5,FALSE)/1000</f>
        <v>80.905</v>
      </c>
      <c r="I202" s="60">
        <f t="shared" ref="I202:K202" si="826">F202/CG202</f>
        <v>0.6046791108</v>
      </c>
      <c r="J202" s="60">
        <f t="shared" si="826"/>
        <v>0.7526088382</v>
      </c>
      <c r="K202" s="60">
        <f t="shared" si="826"/>
        <v>0.482007745</v>
      </c>
      <c r="L202" s="61">
        <f t="shared" ref="L202:M202" si="827">1-(T202+X202)</f>
        <v>0.5276907104</v>
      </c>
      <c r="M202" s="61">
        <f t="shared" si="827"/>
        <v>0.4472379716</v>
      </c>
      <c r="N202" s="62">
        <f>IF(L202&lt;Master_sheet_Kriterien!$J$46,1,IF(L202&lt;Master_sheet_Kriterien!$K$46,2,IF(L202&lt;Master_sheet_Kriterien!$L$46,3,IF(L202&lt;Master_sheet_Kriterien!$M$46,4,5))))</f>
        <v>5</v>
      </c>
      <c r="O202" s="62">
        <f>IF(M202&lt;Master_sheet_Kriterien!$J$46,1,IF(M202&lt;Master_sheet_Kriterien!$K$46,2,IF(M202&lt;Master_sheet_Kriterien!$L$46,3,IF(M202&lt;Master_sheet_Kriterien!$M$46,4,5))))</f>
        <v>3</v>
      </c>
      <c r="P202" s="61">
        <f t="shared" ref="P202:Q202" si="828">1-(T202+AM202)</f>
        <v>0.5485736886</v>
      </c>
      <c r="Q202" s="61">
        <f t="shared" si="828"/>
        <v>0.4883278959</v>
      </c>
      <c r="R202" s="62">
        <f>IF(P202&lt;Master_sheet_Kriterien!$J$46,1,IF(P202&lt;Master_sheet_Kriterien!$K$46,2,IF(P202&lt;Master_sheet_Kriterien!$L$46,3,IF(P202&lt;Master_sheet_Kriterien!$M$46,4,5))))</f>
        <v>5</v>
      </c>
      <c r="S202" s="62">
        <f>IF(Q202&lt;Master_sheet_Kriterien!$J$46,1,IF(Q202&lt;Master_sheet_Kriterien!$K$46,2,IF(Q202&lt;Master_sheet_Kriterien!$L$46,3,IF(Q202&lt;Master_sheet_Kriterien!$M$46,4,5))))</f>
        <v>4</v>
      </c>
      <c r="T202" s="61">
        <f>VLOOKUP($D202,EW_19_Kreise!$A$6:$CQ$406,Calc_Targetkreise!T$5,FALSE)/1000/F202</f>
        <v>0.335314184</v>
      </c>
      <c r="U202" s="63">
        <f>VLOOKUP($D202,BW_17_Kreise!$B$7:$CC$410,Calc_Targetkreise!U$5,FALSE)/1000/$G202</f>
        <v>0.3801114947</v>
      </c>
      <c r="V202" s="61">
        <f>VLOOKUP(Calc_Targetkreise!$D202,EW_Erg_09_14_Kreise!$A$7:$BK$412,Calc_Targetkreise!V$5,FALSE)/1000/$H202</f>
        <v>0.4323094988</v>
      </c>
      <c r="W202" s="61">
        <f>VLOOKUP(Calc_Targetkreise!$D202,EW_Erg_09_14_Kreise!$A$7:$BK$412,Calc_Targetkreise!W$5,FALSE)/1000/CK202</f>
        <v>0.4394352397</v>
      </c>
      <c r="X202" s="61">
        <f>VLOOKUP($D202,EW_19_Kreise!$A$6:$CQ$406,Calc_Targetkreise!X$5,FALSE)/1000/F202</f>
        <v>0.1369951056</v>
      </c>
      <c r="Y202" s="63">
        <f>VLOOKUP($D202,BW_17_Kreise!$B$7:$CC$410,Calc_Targetkreise!Y$5,FALSE)/1000/$G202</f>
        <v>0.1726505337</v>
      </c>
      <c r="Z202" s="61">
        <f>VLOOKUP(Calc_Targetkreise!$D202,EW_Erg_09_14_Kreise!$A$7:$BK$412,Calc_Targetkreise!Z$5,FALSE)/1000/$H202</f>
        <v>0.2357456276</v>
      </c>
      <c r="AA202" s="61">
        <f>VLOOKUP(Calc_Targetkreise!$D202,EW_Erg_09_14_Kreise!$A$7:$BK$412,Calc_Targetkreise!AA$5,FALSE)/1000/$H202</f>
        <v>0.1853655522</v>
      </c>
      <c r="AB202" s="61">
        <f>VLOOKUP($D202,EW_19_Kreise!$A$6:$CQ$406,Calc_Targetkreise!AB$5,FALSE)/1000/F202</f>
        <v>0.2063479508</v>
      </c>
      <c r="AC202" s="63">
        <f>VLOOKUP($D202,BW_17_Kreise!$B$7:$CC$410,Calc_Targetkreise!AC$5,FALSE)/1000/$G202</f>
        <v>0.1103148459</v>
      </c>
      <c r="AD202" s="61">
        <f>VLOOKUP(Calc_Targetkreise!$D202,EW_Erg_09_14_Kreise!$A$7:$BK$412,Calc_Targetkreise!AD$5,FALSE)/1000/$H202</f>
        <v>0.1046412459</v>
      </c>
      <c r="AE202" s="62">
        <f>IF(AC202&lt;Master_sheet_Kriterien!$J$54,1,IF(AC202&lt;Master_sheet_Kriterien!$K$54,2,IF(AC202&lt;Master_sheet_Kriterien!$L$54,3,IF(AC202&lt;Master_sheet_Kriterien!$M$54,4,5))))</f>
        <v>4</v>
      </c>
      <c r="AF202" s="61">
        <f>VLOOKUP(Calc_Targetkreise!$D202,EW_Erg_09_14_Kreise!$A$7:$BK$412,Calc_Targetkreise!AF$5,FALSE)/1000/$H202</f>
        <v>0.113590013</v>
      </c>
      <c r="AG202" s="63">
        <f>VLOOKUP($D202,BW_17_Kreise!$B$7:$CC$410,Calc_Targetkreise!AG$5,FALSE)/1000/$G202</f>
        <v>0.1096813531</v>
      </c>
      <c r="AH202" s="61">
        <f>VLOOKUP(Calc_Targetkreise!$D202,EW_Erg_09_14_Kreise!$A$7:$BK$412,Calc_Targetkreise!AH$5,FALSE)/1000/$H202</f>
        <v>0.03164204932</v>
      </c>
      <c r="AI202" s="61">
        <f>VLOOKUP(Calc_Targetkreise!$D202,EW_Erg_09_14_Kreise!$A$7:$BK$412,Calc_Targetkreise!AI$5,FALSE)/1000/$H202</f>
        <v>0.1268895618</v>
      </c>
      <c r="AJ202" s="63">
        <f>VLOOKUP($D202,BW_17_Kreise!$B$7:$CC$410,Calc_Targetkreise!AJ$5,FALSE)/1000/$G202</f>
        <v>0.05219188496</v>
      </c>
      <c r="AK202" s="61">
        <f>VLOOKUP(Calc_Targetkreise!$D202,EW_Erg_09_14_Kreise!$A$7:$BK$412,Calc_Targetkreise!AK$5,FALSE)/1000/$H202</f>
        <v>0.0247327112</v>
      </c>
      <c r="AL202" s="61">
        <f>VLOOKUP(Calc_Targetkreise!$D202,EW_Erg_09_14_Kreise!$A$7:$BK$412,Calc_Targetkreise!AL$5,FALSE)/1000/$H202</f>
        <v>0.02317532909</v>
      </c>
      <c r="AM202" s="61">
        <f>VLOOKUP($D202,EW_19_Kreise!$A$6:$CQ$406,Calc_Targetkreise!AM$5,FALSE)/1000/F202</f>
        <v>0.1161121274</v>
      </c>
      <c r="AN202" s="63">
        <f>VLOOKUP($D202,BW_17_Kreise!$B$7:$CC$410,Calc_Targetkreise!AN$5,FALSE)/1000/$G202</f>
        <v>0.1315606094</v>
      </c>
      <c r="AO202" s="61">
        <f>VLOOKUP(Calc_Targetkreise!$D202,EW_Erg_09_14_Kreise!$A$7:$BK$412,Calc_Targetkreise!AO$5,FALSE)/1000/$H202</f>
        <v>0.08790556826</v>
      </c>
      <c r="AP202" s="61">
        <f>VLOOKUP(Calc_Targetkreise!$D202,EW_Erg_09_14_Kreise!$A$7:$BK$412,Calc_Targetkreise!AP$5,FALSE)/1000/$H202</f>
        <v>0.0003955256165</v>
      </c>
      <c r="AQ202" s="61">
        <f t="shared" ref="AQ202:AR202" si="829">1-U202-Y202-AC202-AG202-AJ202-AN202</f>
        <v>0.04348927813</v>
      </c>
      <c r="AR202" s="61">
        <f t="shared" si="829"/>
        <v>0.08302329893</v>
      </c>
      <c r="AS202" s="61">
        <f t="shared" si="11"/>
        <v>0.1111487786</v>
      </c>
      <c r="AT202" s="63">
        <f>VLOOKUP($D202,BW_17_Kreise!$B$7:$CC$410,Calc_Targetkreise!AT$5,FALSE)/1000/$G202</f>
        <v>0.004434449336</v>
      </c>
      <c r="AU202" s="61">
        <f>VLOOKUP(Calc_Targetkreise!$D202,EW_Erg_09_14_Kreise!$A$7:$BK$412,Calc_Targetkreise!AU$5,FALSE)/1000/$H202</f>
        <v>0.009925220938</v>
      </c>
      <c r="AV202" s="62">
        <f>IF(AU202&lt;Master_sheet_Kriterien!$J$44,1,IF(AU202&lt;Master_sheet_Kriterien!$K$44,2,IF(AU202&lt;Master_sheet_Kriterien!$L$44,3,IF(AU202&lt;Master_sheet_Kriterien!$M$44,4,5))))</f>
        <v>2</v>
      </c>
      <c r="AW202" s="61">
        <f>VLOOKUP(Calc_Targetkreise!$D202,EW_Erg_09_14_Kreise!$A$7:$BK$412,Calc_Targetkreise!AW$5,FALSE)/1000/$H202</f>
        <v>0.007823991101</v>
      </c>
      <c r="AX202" s="61">
        <f>VLOOKUP($D202,EW_19_Kreise!$A$6:$CQ$406,Calc_Targetkreise!AX$5,FALSE)/1000/F202</f>
        <v>0.005448163346</v>
      </c>
      <c r="AY202" s="62">
        <f>IF(AX202&lt;Master_sheet_Kriterien!$J$56,1,IF(AX202&lt;Master_sheet_Kriterien!$K$56,2,IF(AX202&lt;Master_sheet_Kriterien!$L$56,3,IF(AX202&lt;Master_sheet_Kriterien!$M$56,4,5))))</f>
        <v>3</v>
      </c>
      <c r="AZ202" s="64">
        <f>VLOOKUP($D202,EW_19_Kreise!$A$6:$CQ$406,Calc_Targetkreise!AZ$5,FALSE)</f>
        <v>551</v>
      </c>
      <c r="BA202" s="62">
        <f>IF(AZ202&lt;Master_sheet_Kriterien!$J$57,1,IF(AZ202&lt;Master_sheet_Kriterien!$K$57,2,IF(AZ202&lt;Master_sheet_Kriterien!$L$57,3,IF(AZ202&lt;Master_sheet_Kriterien!$M$56,4,5))))</f>
        <v>5</v>
      </c>
      <c r="BB202" s="59">
        <f>VLOOKUP($D202,Struktur_daten_BW_2017!$B$7:$AH$452,Calc_Targetkreise!BB$5,FALSE)</f>
        <v>320.4</v>
      </c>
      <c r="BC202" s="62">
        <f>IF(BB202&lt;Master_sheet_Kriterien!$J$8,1,IF(BB202&lt;Master_sheet_Kriterien!$K$8,2,IF(BB202&lt;Master_sheet_Kriterien!$L$8,3,IF(BB202&lt;Master_sheet_Kriterien!$M$8,4,5))))</f>
        <v>3</v>
      </c>
      <c r="BD202" s="65">
        <f t="shared" si="12"/>
        <v>21.12</v>
      </c>
      <c r="BE202" s="62">
        <f>IF(BD202&lt;Master_sheet_Kriterien!$J$10,1,IF(BD202&lt;Master_sheet_Kriterien!$K$10,2,IF(BD202&lt;Master_sheet_Kriterien!$L$10,3,IF(BD202&lt;Master_sheet_Kriterien!$M$10,4,5))))</f>
        <v>2</v>
      </c>
      <c r="BF202" s="65">
        <f>VLOOKUP($D202,Struktur_daten_BW_2017!$B$7:$AH$452,Calc_Targetkreise!BF$5,FALSE)</f>
        <v>7.5</v>
      </c>
      <c r="BG202" s="62">
        <f>IF(BF202&lt;Master_sheet_Kriterien!$J$12,1,IF(BF202&lt;Master_sheet_Kriterien!$K$12,2,IF(BF202&lt;Master_sheet_Kriterien!$L$12,3,IF(BF202&lt;Master_sheet_Kriterien!$M$12,4,5))))</f>
        <v>2</v>
      </c>
      <c r="BH202" s="65">
        <f>VLOOKUP($D202,Struktur_daten_BW_2017!$B$7:$AH$452,Calc_Targetkreise!BH$5,FALSE)</f>
        <v>11.4</v>
      </c>
      <c r="BI202" s="62">
        <f>IF(BH202&lt;Master_sheet_Kriterien!$J$14,1,IF(BH202&lt;Master_sheet_Kriterien!$K$14,2,IF(BH202&lt;Master_sheet_Kriterien!$L$14,3,IF(BH202&lt;Master_sheet_Kriterien!$M$14,4,5))))</f>
        <v>3</v>
      </c>
      <c r="BJ202" s="65">
        <f>VLOOKUP($D202,Struktur_daten_BW_2017!$B$7:$AH$452,Calc_Targetkreise!BJ$5,FALSE)</f>
        <v>36.5</v>
      </c>
      <c r="BK202" s="62">
        <f>IF(BJ202&lt;Master_sheet_Kriterien!$J$16,1,IF(BJ202&lt;Master_sheet_Kriterien!$K$16,2,IF(BJ202&lt;Master_sheet_Kriterien!$L$16,3,IF(BJ202&lt;Master_sheet_Kriterien!$M$16,4,5))))</f>
        <v>4</v>
      </c>
      <c r="BL202" s="65">
        <f>VLOOKUP($D202,Struktur_daten_BW_2017!$B$7:$AH$452,Calc_Targetkreise!BL$5,FALSE)</f>
        <v>16.9</v>
      </c>
      <c r="BM202" s="62">
        <f>IF(BL202&lt;Master_sheet_Kriterien!$J$18,1,IF(BL202&lt;Master_sheet_Kriterien!$K$18,2,IF(BL202&lt;Master_sheet_Kriterien!$L$18,3,IF(BL202&lt;Master_sheet_Kriterien!$M$18,4,5))))</f>
        <v>4</v>
      </c>
      <c r="BN202" s="65">
        <f>VLOOKUP($D202,Struktur_daten_BW_2017!$B$7:$AH$452,Calc_Targetkreise!BN$5,FALSE)</f>
        <v>11.7</v>
      </c>
      <c r="BO202" s="62">
        <f>IF(BN202&lt;Master_sheet_Kriterien!$J$20,1,IF(BN202&lt;Master_sheet_Kriterien!$K$20,2,IF(BN202&lt;Master_sheet_Kriterien!$L$20,3,IF(BN202&lt;Master_sheet_Kriterien!$M$20,4,5))))</f>
        <v>4</v>
      </c>
      <c r="BP202" s="59">
        <f>VLOOKUP($D202,Struktur_daten_BW_2017!$B$7:$AH$452,Calc_Targetkreise!BP$5,FALSE)</f>
        <v>23075</v>
      </c>
      <c r="BQ202" s="62">
        <f>IF(BP202&lt;Master_sheet_Kriterien!$J$38,1,IF(BP202&lt;Master_sheet_Kriterien!$K$38,2,IF(BP202&lt;Master_sheet_Kriterien!$L$38,3,IF(BP202&lt;Master_sheet_Kriterien!$M$38,4,5))))</f>
        <v>5</v>
      </c>
      <c r="BR202" s="65">
        <f>VLOOKUP($D202,Struktur_daten_BW_2017!$B$7:$AH$452,Calc_Targetkreise!BR$5,FALSE)</f>
        <v>27.5</v>
      </c>
      <c r="BS202" s="62">
        <f>IF(BR202&lt;Master_sheet_Kriterien!$J$24,1,IF(BR202&lt;Master_sheet_Kriterien!$K$24,2,IF(BR202&lt;Master_sheet_Kriterien!$L$24,3,IF(BR202&lt;Master_sheet_Kriterien!$M$24,4,5))))</f>
        <v>1</v>
      </c>
      <c r="BT202" s="65">
        <f>VLOOKUP($D202,Struktur_daten_BW_2017!$B$7:$AH$452,Calc_Targetkreise!BT$5,FALSE)</f>
        <v>15.9</v>
      </c>
      <c r="BU202" s="62">
        <f>IF(BT202&lt;Master_sheet_Kriterien!$J$26,1,IF(BT202&lt;Master_sheet_Kriterien!$K$26,2,IF(BT202&lt;Master_sheet_Kriterien!$L$26,3,IF(BT202&lt;Master_sheet_Kriterien!$M$26,4,5))))</f>
        <v>5</v>
      </c>
      <c r="BV202" s="65">
        <f t="shared" si="13"/>
        <v>4.47744</v>
      </c>
      <c r="BW202" s="62">
        <f>IF(BV202&lt;Master_sheet_Kriterien!$J$28,1,IF(BV202&lt;Master_sheet_Kriterien!$K$28,2,IF(BV202&lt;Master_sheet_Kriterien!$L$28,3,IF(BV202&lt;Master_sheet_Kriterien!$M$28,4,5))))</f>
        <v>4</v>
      </c>
      <c r="BX202" s="65">
        <f>VLOOKUP($D202,Struktur_daten_BW_2017!$B$7:$AH$452,Calc_Targetkreise!BX$5,FALSE)</f>
        <v>29.55974843</v>
      </c>
      <c r="BY202" s="62">
        <f>IF(BX202&lt;Master_sheet_Kriterien!$J$30,1,IF(BX202&lt;Master_sheet_Kriterien!$K$30,2,IF(BX202&lt;Master_sheet_Kriterien!$L$30,3,IF(BX202&lt;Master_sheet_Kriterien!$M$30,4,5))))</f>
        <v>4</v>
      </c>
      <c r="BZ202" s="65"/>
      <c r="CA202" s="62">
        <f>IF(BZ202&lt;Master_sheet_Kriterien!$J$32,1,IF(BZ202&lt;Master_sheet_Kriterien!$K$32,2,IF(BZ202&lt;Master_sheet_Kriterien!$L$32,3,IF(BZ202&lt;Master_sheet_Kriterien!$M$32,4,5))))</f>
        <v>1</v>
      </c>
      <c r="CB202" s="65"/>
      <c r="CC202" s="62">
        <f>IF(CB202&lt;Master_sheet_Kriterien!$J$34,1,IF(CB202&lt;Master_sheet_Kriterien!$K$34,2,IF(CB202&lt;Master_sheet_Kriterien!$L$34,3,IF(CB202&lt;Master_sheet_Kriterien!$M$34,4,5))))</f>
        <v>1</v>
      </c>
      <c r="CD202" s="65">
        <f>100-VLOOKUP($D202,Struktur_daten_BW_2017!$B$7:$AH$452,Calc_Targetkreise!CD$5,FALSE)</f>
        <v>44.3</v>
      </c>
      <c r="CE202" s="62">
        <f>IF(CD202&lt;Master_sheet_Kriterien!$J$40,1,IF(CD202&lt;Master_sheet_Kriterien!$K$40,2,IF(CD202&lt;Master_sheet_Kriterien!$L$40,3,IF(CD202&lt;Master_sheet_Kriterien!$M$40,4,5))))</f>
        <v>2</v>
      </c>
      <c r="CF202" s="61"/>
      <c r="CG202" s="59">
        <f>VLOOKUP($D202,EW_19_Kreise!$A$6:$CQ$406,Calc_Targetkreise!CG$5,FALSE)/1000</f>
        <v>167.254</v>
      </c>
      <c r="CH202" s="59">
        <f>VLOOKUP($D202,BW_17_Kreise!$B$7:$CC$410,Calc_Targetkreise!CH$5,FALSE)/1000</f>
        <v>167.795</v>
      </c>
      <c r="CI202" s="59">
        <f>VLOOKUP($D202,EW_Erg_09_14_Kreise!$A$10:$BK$412,Calc_Targetkreise!CI$5,FALSE)/1000</f>
        <v>167.85</v>
      </c>
      <c r="CJ202" s="59">
        <f>VLOOKUP($D202,EW_Erg_09_14_Kreise!$A$10:$BK$412,Calc_Targetkreise!CJ$5,FALSE)/1000</f>
        <v>168.284</v>
      </c>
      <c r="CK202" s="59">
        <f>VLOOKUP($D202,EW_Erg_09_14_Kreise!$A$10:$BK$412,Calc_Targetkreise!CK$5,FALSE)/1000</f>
        <v>79.609</v>
      </c>
      <c r="CL202" s="45"/>
      <c r="CM202" s="59">
        <f>VLOOKUP($D202,Struktur_daten_BW_2017!$B$7:$AH$452,Calc_Targetkreise!CM$5,FALSE)</f>
        <v>281.6</v>
      </c>
      <c r="CN202" s="66">
        <v>8.0</v>
      </c>
      <c r="CO202" s="67">
        <f t="shared" si="16"/>
        <v>0.02840909091</v>
      </c>
      <c r="CP202" s="62">
        <f>IF(CO202&lt;Master_sheet_Kriterien!$J$58,1,IF(CO202&lt;Master_sheet_Kriterien!$K$58,2,IF(CO202&lt;Master_sheet_Kriterien!$L$58,3,IF(CO202&lt;Master_sheet_Kriterien!$M$58,4,5))))</f>
        <v>1</v>
      </c>
      <c r="CQ202" s="66">
        <v>5.0</v>
      </c>
      <c r="CR202" s="67">
        <f t="shared" si="17"/>
        <v>0.01775568182</v>
      </c>
      <c r="CS202" s="62">
        <f>IF(CR202&lt;Master_sheet_Kriterien!$J$59,1,IF(CR202&lt;Master_sheet_Kriterien!$K$59,2,IF(CR202&lt;Master_sheet_Kriterien!$L$59,3,IF(CR202&lt;Master_sheet_Kriterien!$M$59,4,5))))</f>
        <v>1</v>
      </c>
      <c r="CT202" s="66">
        <v>3.0</v>
      </c>
      <c r="CU202" s="44"/>
      <c r="CV202" s="66">
        <v>1.0</v>
      </c>
      <c r="CW202" s="68"/>
      <c r="CY202" s="31">
        <f t="shared" si="18"/>
        <v>8216</v>
      </c>
      <c r="DB202" s="76" t="str">
        <f t="shared" si="19"/>
        <v>Rastatt</v>
      </c>
      <c r="DC202" s="58">
        <f t="shared" si="20"/>
        <v>120</v>
      </c>
      <c r="DD202" s="77">
        <f t="shared" si="21"/>
        <v>173</v>
      </c>
      <c r="DE202" s="72">
        <f t="shared" si="22"/>
        <v>0.005448163346</v>
      </c>
      <c r="DG202" s="76" t="str">
        <f t="shared" si="23"/>
        <v>Rastatt</v>
      </c>
      <c r="DH202" s="58" t="str">
        <f t="shared" si="24"/>
        <v>#REF!</v>
      </c>
      <c r="DI202" s="75">
        <f t="shared" si="25"/>
        <v>167.2840909</v>
      </c>
      <c r="DJ202" s="78">
        <f t="shared" si="26"/>
        <v>0.005448163346</v>
      </c>
      <c r="DK202" s="75"/>
      <c r="DL202" s="75"/>
      <c r="DM202" s="75"/>
      <c r="DN202" s="75"/>
      <c r="DO202" s="75"/>
      <c r="DP202" s="44"/>
    </row>
    <row r="203" ht="16.5" customHeight="1">
      <c r="A203" s="58">
        <f t="shared" si="5"/>
        <v>6</v>
      </c>
      <c r="B203" s="58">
        <f t="shared" si="6"/>
        <v>251</v>
      </c>
      <c r="C203" s="58" t="s">
        <v>345</v>
      </c>
      <c r="D203" s="58">
        <v>8221.0</v>
      </c>
      <c r="E203" s="58" t="s">
        <v>363</v>
      </c>
      <c r="F203" s="59">
        <f>VLOOKUP($D203,EW_19_Kreise!$A$6:$CQ$406,Calc_Targetkreise!F$5,FALSE)/1000</f>
        <v>69.865</v>
      </c>
      <c r="G203" s="59">
        <f>VLOOKUP($D203,BW_17_Kreise!$B$7:$CC$410,Calc_Targetkreise!G$5,FALSE)/1000</f>
        <v>80.519</v>
      </c>
      <c r="H203" s="59">
        <f>VLOOKUP($D203,EW_Erg_09_14_Kreise!$A$10:$BK$412,Calc_Targetkreise!H$5,FALSE)/1000</f>
        <v>53.37</v>
      </c>
      <c r="I203" s="60">
        <f t="shared" ref="I203:K203" si="830">F203/CG203</f>
        <v>0.6959774466</v>
      </c>
      <c r="J203" s="60">
        <f t="shared" si="830"/>
        <v>0.8115771119</v>
      </c>
      <c r="K203" s="60">
        <f t="shared" si="830"/>
        <v>0.5431066064</v>
      </c>
      <c r="L203" s="61">
        <f t="shared" ref="L203:M203" si="831">1-(T203+X203)</f>
        <v>0.6652830459</v>
      </c>
      <c r="M203" s="61">
        <f t="shared" si="831"/>
        <v>0.5588618835</v>
      </c>
      <c r="N203" s="62">
        <f>IF(L203&lt;Master_sheet_Kriterien!$J$46,1,IF(L203&lt;Master_sheet_Kriterien!$K$46,2,IF(L203&lt;Master_sheet_Kriterien!$L$46,3,IF(L203&lt;Master_sheet_Kriterien!$M$46,4,5))))</f>
        <v>5</v>
      </c>
      <c r="O203" s="62">
        <f>IF(M203&lt;Master_sheet_Kriterien!$J$46,1,IF(M203&lt;Master_sheet_Kriterien!$K$46,2,IF(M203&lt;Master_sheet_Kriterien!$L$46,3,IF(M203&lt;Master_sheet_Kriterien!$M$46,4,5))))</f>
        <v>5</v>
      </c>
      <c r="P203" s="61">
        <f t="shared" ref="P203:Q203" si="832">1-(T203+AM203)</f>
        <v>0.752236456</v>
      </c>
      <c r="Q203" s="61">
        <f t="shared" si="832"/>
        <v>0.6550503608</v>
      </c>
      <c r="R203" s="62">
        <f>IF(P203&lt;Master_sheet_Kriterien!$J$46,1,IF(P203&lt;Master_sheet_Kriterien!$K$46,2,IF(P203&lt;Master_sheet_Kriterien!$L$46,3,IF(P203&lt;Master_sheet_Kriterien!$M$46,4,5))))</f>
        <v>5</v>
      </c>
      <c r="S203" s="62">
        <f>IF(Q203&lt;Master_sheet_Kriterien!$J$46,1,IF(Q203&lt;Master_sheet_Kriterien!$K$46,2,IF(Q203&lt;Master_sheet_Kriterien!$L$46,3,IF(Q203&lt;Master_sheet_Kriterien!$M$46,4,5))))</f>
        <v>5</v>
      </c>
      <c r="T203" s="61">
        <f>VLOOKUP($D203,EW_19_Kreise!$A$6:$CQ$406,Calc_Targetkreise!T$5,FALSE)/1000/F203</f>
        <v>0.1861733343</v>
      </c>
      <c r="U203" s="63">
        <f>VLOOKUP($D203,BW_17_Kreise!$B$7:$CC$410,Calc_Targetkreise!U$5,FALSE)/1000/$G203</f>
        <v>0.2673157888</v>
      </c>
      <c r="V203" s="61">
        <f>VLOOKUP(Calc_Targetkreise!$D203,EW_Erg_09_14_Kreise!$A$7:$BK$412,Calc_Targetkreise!V$5,FALSE)/1000/$H203</f>
        <v>0.2620011242</v>
      </c>
      <c r="W203" s="61">
        <f>VLOOKUP(Calc_Targetkreise!$D203,EW_Erg_09_14_Kreise!$A$7:$BK$412,Calc_Targetkreise!W$5,FALSE)/1000/CK203</f>
        <v>0.2736054394</v>
      </c>
      <c r="X203" s="61">
        <f>VLOOKUP($D203,EW_19_Kreise!$A$6:$CQ$406,Calc_Targetkreise!X$5,FALSE)/1000/F203</f>
        <v>0.1485436198</v>
      </c>
      <c r="Y203" s="63">
        <f>VLOOKUP($D203,BW_17_Kreise!$B$7:$CC$410,Calc_Targetkreise!Y$5,FALSE)/1000/$G203</f>
        <v>0.1738223276</v>
      </c>
      <c r="Z203" s="61">
        <f>VLOOKUP(Calc_Targetkreise!$D203,EW_Erg_09_14_Kreise!$A$7:$BK$412,Calc_Targetkreise!Z$5,FALSE)/1000/$H203</f>
        <v>0.2508525389</v>
      </c>
      <c r="AA203" s="61">
        <f>VLOOKUP(Calc_Targetkreise!$D203,EW_Erg_09_14_Kreise!$A$7:$BK$412,Calc_Targetkreise!AA$5,FALSE)/1000/$H203</f>
        <v>0.1742364624</v>
      </c>
      <c r="AB203" s="61">
        <f>VLOOKUP($D203,EW_19_Kreise!$A$6:$CQ$406,Calc_Targetkreise!AB$5,FALSE)/1000/F203</f>
        <v>0.3624418521</v>
      </c>
      <c r="AC203" s="63">
        <f>VLOOKUP($D203,BW_17_Kreise!$B$7:$CC$410,Calc_Targetkreise!AC$5,FALSE)/1000/$G203</f>
        <v>0.2187061439</v>
      </c>
      <c r="AD203" s="61">
        <f>VLOOKUP(Calc_Targetkreise!$D203,EW_Erg_09_14_Kreise!$A$7:$BK$412,Calc_Targetkreise!AD$5,FALSE)/1000/$H203</f>
        <v>0.2390294173</v>
      </c>
      <c r="AE203" s="62">
        <f>IF(AC203&lt;Master_sheet_Kriterien!$J$54,1,IF(AC203&lt;Master_sheet_Kriterien!$K$54,2,IF(AC203&lt;Master_sheet_Kriterien!$L$54,3,IF(AC203&lt;Master_sheet_Kriterien!$M$54,4,5))))</f>
        <v>5</v>
      </c>
      <c r="AF203" s="61">
        <f>VLOOKUP(Calc_Targetkreise!$D203,EW_Erg_09_14_Kreise!$A$7:$BK$412,Calc_Targetkreise!AF$5,FALSE)/1000/$H203</f>
        <v>0.2585534945</v>
      </c>
      <c r="AG203" s="63">
        <f>VLOOKUP($D203,BW_17_Kreise!$B$7:$CC$410,Calc_Targetkreise!AG$5,FALSE)/1000/$G203</f>
        <v>0.120530558</v>
      </c>
      <c r="AH203" s="61">
        <f>VLOOKUP(Calc_Targetkreise!$D203,EW_Erg_09_14_Kreise!$A$7:$BK$412,Calc_Targetkreise!AH$5,FALSE)/1000/$H203</f>
        <v>0.04822934233</v>
      </c>
      <c r="AI203" s="61">
        <f>VLOOKUP(Calc_Targetkreise!$D203,EW_Erg_09_14_Kreise!$A$7:$BK$412,Calc_Targetkreise!AI$5,FALSE)/1000/$H203</f>
        <v>0.124245831</v>
      </c>
      <c r="AJ203" s="63">
        <f>VLOOKUP($D203,BW_17_Kreise!$B$7:$CC$410,Calc_Targetkreise!AJ$5,FALSE)/1000/$G203</f>
        <v>0.1043356226</v>
      </c>
      <c r="AK203" s="61">
        <f>VLOOKUP(Calc_Targetkreise!$D203,EW_Erg_09_14_Kreise!$A$7:$BK$412,Calc_Targetkreise!AK$5,FALSE)/1000/$H203</f>
        <v>0.06409968147</v>
      </c>
      <c r="AL203" s="61">
        <f>VLOOKUP(Calc_Targetkreise!$D203,EW_Erg_09_14_Kreise!$A$7:$BK$412,Calc_Targetkreise!AL$5,FALSE)/1000/$H203</f>
        <v>0.0406970208</v>
      </c>
      <c r="AM203" s="61">
        <f>VLOOKUP($D203,EW_19_Kreise!$A$6:$CQ$406,Calc_Targetkreise!AM$5,FALSE)/1000/F203</f>
        <v>0.06159020969</v>
      </c>
      <c r="AN203" s="63">
        <f>VLOOKUP($D203,BW_17_Kreise!$B$7:$CC$410,Calc_Targetkreise!AN$5,FALSE)/1000/$G203</f>
        <v>0.0776338504</v>
      </c>
      <c r="AO203" s="61">
        <f>VLOOKUP(Calc_Targetkreise!$D203,EW_Erg_09_14_Kreise!$A$7:$BK$412,Calc_Targetkreise!AO$5,FALSE)/1000/$H203</f>
        <v>0.06765973393</v>
      </c>
      <c r="AP203" s="61">
        <f>VLOOKUP(Calc_Targetkreise!$D203,EW_Erg_09_14_Kreise!$A$7:$BK$412,Calc_Targetkreise!AP$5,FALSE)/1000/$H203</f>
        <v>0.0002248454188</v>
      </c>
      <c r="AQ203" s="61">
        <f t="shared" ref="AQ203:AR203" si="833">1-U203-Y203-AC203-AG203-AJ203-AN203</f>
        <v>0.03765570859</v>
      </c>
      <c r="AR203" s="61">
        <f t="shared" si="833"/>
        <v>0.06812816189</v>
      </c>
      <c r="AS203" s="61">
        <f t="shared" si="11"/>
        <v>0.1284369065</v>
      </c>
      <c r="AT203" s="63">
        <f>VLOOKUP($D203,BW_17_Kreise!$B$7:$CC$410,Calc_Targetkreise!AT$5,FALSE)/1000/$G203</f>
        <v>0.004520672139</v>
      </c>
      <c r="AU203" s="61">
        <f>VLOOKUP(Calc_Targetkreise!$D203,EW_Erg_09_14_Kreise!$A$7:$BK$412,Calc_Targetkreise!AU$5,FALSE)/1000/$H203</f>
        <v>0.02342139779</v>
      </c>
      <c r="AV203" s="62">
        <f>IF(AU203&lt;Master_sheet_Kriterien!$J$44,1,IF(AU203&lt;Master_sheet_Kriterien!$K$44,2,IF(AU203&lt;Master_sheet_Kriterien!$L$44,3,IF(AU203&lt;Master_sheet_Kriterien!$M$44,4,5))))</f>
        <v>5</v>
      </c>
      <c r="AW203" s="61">
        <f>VLOOKUP(Calc_Targetkreise!$D203,EW_Erg_09_14_Kreise!$A$7:$BK$412,Calc_Targetkreise!AW$5,FALSE)/1000/$H203</f>
        <v>0.01075510586</v>
      </c>
      <c r="AX203" s="61">
        <f>VLOOKUP($D203,EW_19_Kreise!$A$6:$CQ$406,Calc_Targetkreise!AX$5,FALSE)/1000/F203</f>
        <v>0.02901309669</v>
      </c>
      <c r="AY203" s="62">
        <f>IF(AX203&lt;Master_sheet_Kriterien!$J$56,1,IF(AX203&lt;Master_sheet_Kriterien!$K$56,2,IF(AX203&lt;Master_sheet_Kriterien!$L$56,3,IF(AX203&lt;Master_sheet_Kriterien!$M$56,4,5))))</f>
        <v>5</v>
      </c>
      <c r="AZ203" s="64">
        <f>VLOOKUP($D203,EW_19_Kreise!$A$6:$CQ$406,Calc_Targetkreise!AZ$5,FALSE)</f>
        <v>2027</v>
      </c>
      <c r="BA203" s="62">
        <f>IF(AZ203&lt;Master_sheet_Kriterien!$J$57,1,IF(AZ203&lt;Master_sheet_Kriterien!$K$57,2,IF(AZ203&lt;Master_sheet_Kriterien!$L$57,3,IF(AZ203&lt;Master_sheet_Kriterien!$M$56,4,5))))</f>
        <v>5</v>
      </c>
      <c r="BB203" s="59">
        <f>VLOOKUP($D203,Struktur_daten_BW_2017!$B$7:$AH$452,Calc_Targetkreise!BB$5,FALSE)</f>
        <v>1037.8</v>
      </c>
      <c r="BC203" s="62">
        <f>IF(BB203&lt;Master_sheet_Kriterien!$J$8,1,IF(BB203&lt;Master_sheet_Kriterien!$K$8,2,IF(BB203&lt;Master_sheet_Kriterien!$L$8,3,IF(BB203&lt;Master_sheet_Kriterien!$M$8,4,5))))</f>
        <v>4</v>
      </c>
      <c r="BD203" s="65">
        <f t="shared" si="12"/>
        <v>32.9784</v>
      </c>
      <c r="BE203" s="62">
        <f>IF(BD203&lt;Master_sheet_Kriterien!$J$10,1,IF(BD203&lt;Master_sheet_Kriterien!$K$10,2,IF(BD203&lt;Master_sheet_Kriterien!$L$10,3,IF(BD203&lt;Master_sheet_Kriterien!$M$10,4,5))))</f>
        <v>5</v>
      </c>
      <c r="BF203" s="65">
        <f>VLOOKUP($D203,Struktur_daten_BW_2017!$B$7:$AH$452,Calc_Targetkreise!BF$5,FALSE)</f>
        <v>10.4</v>
      </c>
      <c r="BG203" s="62">
        <f>IF(BF203&lt;Master_sheet_Kriterien!$J$12,1,IF(BF203&lt;Master_sheet_Kriterien!$K$12,2,IF(BF203&lt;Master_sheet_Kriterien!$L$12,3,IF(BF203&lt;Master_sheet_Kriterien!$M$12,4,5))))</f>
        <v>5</v>
      </c>
      <c r="BH203" s="65">
        <f>VLOOKUP($D203,Struktur_daten_BW_2017!$B$7:$AH$452,Calc_Targetkreise!BH$5,FALSE)</f>
        <v>16.1</v>
      </c>
      <c r="BI203" s="62">
        <f>IF(BH203&lt;Master_sheet_Kriterien!$J$14,1,IF(BH203&lt;Master_sheet_Kriterien!$K$14,2,IF(BH203&lt;Master_sheet_Kriterien!$L$14,3,IF(BH203&lt;Master_sheet_Kriterien!$M$14,4,5))))</f>
        <v>5</v>
      </c>
      <c r="BJ203" s="65">
        <f>VLOOKUP($D203,Struktur_daten_BW_2017!$B$7:$AH$452,Calc_Targetkreise!BJ$5,FALSE)</f>
        <v>33.7</v>
      </c>
      <c r="BK203" s="62">
        <f>IF(BJ203&lt;Master_sheet_Kriterien!$J$16,1,IF(BJ203&lt;Master_sheet_Kriterien!$K$16,2,IF(BJ203&lt;Master_sheet_Kriterien!$L$16,3,IF(BJ203&lt;Master_sheet_Kriterien!$M$16,4,5))))</f>
        <v>1</v>
      </c>
      <c r="BL203" s="65">
        <f>VLOOKUP($D203,Struktur_daten_BW_2017!$B$7:$AH$452,Calc_Targetkreise!BL$5,FALSE)</f>
        <v>14.8</v>
      </c>
      <c r="BM203" s="62">
        <f>IF(BL203&lt;Master_sheet_Kriterien!$J$18,1,IF(BL203&lt;Master_sheet_Kriterien!$K$18,2,IF(BL203&lt;Master_sheet_Kriterien!$L$18,3,IF(BL203&lt;Master_sheet_Kriterien!$M$18,4,5))))</f>
        <v>1</v>
      </c>
      <c r="BN203" s="65">
        <f>VLOOKUP($D203,Struktur_daten_BW_2017!$B$7:$AH$452,Calc_Targetkreise!BN$5,FALSE)</f>
        <v>9.9</v>
      </c>
      <c r="BO203" s="62">
        <f>IF(BN203&lt;Master_sheet_Kriterien!$J$20,1,IF(BN203&lt;Master_sheet_Kriterien!$K$20,2,IF(BN203&lt;Master_sheet_Kriterien!$L$20,3,IF(BN203&lt;Master_sheet_Kriterien!$M$20,4,5))))</f>
        <v>2</v>
      </c>
      <c r="BP203" s="59">
        <f>VLOOKUP($D203,Struktur_daten_BW_2017!$B$7:$AH$452,Calc_Targetkreise!BP$5,FALSE)</f>
        <v>22796</v>
      </c>
      <c r="BQ203" s="62">
        <f>IF(BP203&lt;Master_sheet_Kriterien!$J$38,1,IF(BP203&lt;Master_sheet_Kriterien!$K$38,2,IF(BP203&lt;Master_sheet_Kriterien!$L$38,3,IF(BP203&lt;Master_sheet_Kriterien!$M$38,4,5))))</f>
        <v>4</v>
      </c>
      <c r="BR203" s="65">
        <f>VLOOKUP($D203,Struktur_daten_BW_2017!$B$7:$AH$452,Calc_Targetkreise!BR$5,FALSE)</f>
        <v>43.7</v>
      </c>
      <c r="BS203" s="62">
        <f>IF(BR203&lt;Master_sheet_Kriterien!$J$24,1,IF(BR203&lt;Master_sheet_Kriterien!$K$24,2,IF(BR203&lt;Master_sheet_Kriterien!$L$24,3,IF(BR203&lt;Master_sheet_Kriterien!$M$24,4,5))))</f>
        <v>5</v>
      </c>
      <c r="BT203" s="65">
        <f>VLOOKUP($D203,Struktur_daten_BW_2017!$B$7:$AH$452,Calc_Targetkreise!BT$5,FALSE)</f>
        <v>13.9</v>
      </c>
      <c r="BU203" s="62">
        <f>IF(BT203&lt;Master_sheet_Kriterien!$J$26,1,IF(BT203&lt;Master_sheet_Kriterien!$K$26,2,IF(BT203&lt;Master_sheet_Kriterien!$L$26,3,IF(BT203&lt;Master_sheet_Kriterien!$M$26,4,5))))</f>
        <v>3</v>
      </c>
      <c r="BV203" s="65">
        <f t="shared" si="13"/>
        <v>4.40769</v>
      </c>
      <c r="BW203" s="62">
        <f>IF(BV203&lt;Master_sheet_Kriterien!$J$28,1,IF(BV203&lt;Master_sheet_Kriterien!$K$28,2,IF(BV203&lt;Master_sheet_Kriterien!$L$28,3,IF(BV203&lt;Master_sheet_Kriterien!$M$28,4,5))))</f>
        <v>4</v>
      </c>
      <c r="BX203" s="65">
        <f>VLOOKUP($D203,Struktur_daten_BW_2017!$B$7:$AH$452,Calc_Targetkreise!BX$5,FALSE)</f>
        <v>32.37410072</v>
      </c>
      <c r="BY203" s="62">
        <f>IF(BX203&lt;Master_sheet_Kriterien!$J$30,1,IF(BX203&lt;Master_sheet_Kriterien!$K$30,2,IF(BX203&lt;Master_sheet_Kriterien!$L$30,3,IF(BX203&lt;Master_sheet_Kriterien!$M$30,4,5))))</f>
        <v>5</v>
      </c>
      <c r="BZ203" s="65">
        <f t="shared" ref="BZ203:BZ204" si="838">CL203/1000</f>
        <v>37.201</v>
      </c>
      <c r="CA203" s="62">
        <f>IF(BZ203&lt;Master_sheet_Kriterien!$J$32,1,IF(BZ203&lt;Master_sheet_Kriterien!$K$32,2,IF(BZ203&lt;Master_sheet_Kriterien!$L$32,3,IF(BZ203&lt;Master_sheet_Kriterien!$M$32,4,5))))</f>
        <v>3</v>
      </c>
      <c r="CB203" s="65">
        <f t="shared" ref="CB203:CB204" si="839">BZ203/CM203*100</f>
        <v>11.7316304</v>
      </c>
      <c r="CC203" s="62">
        <f>IF(CB203&lt;Master_sheet_Kriterien!$J$34,1,IF(CB203&lt;Master_sheet_Kriterien!$K$34,2,IF(CB203&lt;Master_sheet_Kriterien!$L$34,3,IF(CB203&lt;Master_sheet_Kriterien!$M$34,4,5))))</f>
        <v>4</v>
      </c>
      <c r="CD203" s="65">
        <f>100-VLOOKUP($D203,Struktur_daten_BW_2017!$B$7:$AH$452,Calc_Targetkreise!CD$5,FALSE)</f>
        <v>60.6</v>
      </c>
      <c r="CE203" s="62">
        <f>IF(CD203&lt;Master_sheet_Kriterien!$J$40,1,IF(CD203&lt;Master_sheet_Kriterien!$K$40,2,IF(CD203&lt;Master_sheet_Kriterien!$L$40,3,IF(CD203&lt;Master_sheet_Kriterien!$M$40,4,5))))</f>
        <v>4</v>
      </c>
      <c r="CF203" s="61"/>
      <c r="CG203" s="59">
        <f>VLOOKUP($D203,EW_19_Kreise!$A$6:$CQ$406,Calc_Targetkreise!CG$5,FALSE)/1000</f>
        <v>100.384</v>
      </c>
      <c r="CH203" s="59">
        <f>VLOOKUP($D203,BW_17_Kreise!$B$7:$CC$410,Calc_Targetkreise!CH$5,FALSE)/1000</f>
        <v>99.213</v>
      </c>
      <c r="CI203" s="59">
        <f>VLOOKUP($D203,EW_Erg_09_14_Kreise!$A$10:$BK$412,Calc_Targetkreise!CI$5,FALSE)/1000</f>
        <v>98.268</v>
      </c>
      <c r="CJ203" s="59">
        <f>VLOOKUP($D203,EW_Erg_09_14_Kreise!$A$10:$BK$412,Calc_Targetkreise!CJ$5,FALSE)/1000</f>
        <v>95.24</v>
      </c>
      <c r="CK203" s="59">
        <f>VLOOKUP($D203,EW_Erg_09_14_Kreise!$A$10:$BK$412,Calc_Targetkreise!CK$5,FALSE)/1000</f>
        <v>48.241</v>
      </c>
      <c r="CL203" s="45">
        <f>91+4458+29689+2963</f>
        <v>37201</v>
      </c>
      <c r="CM203" s="59">
        <f>VLOOKUP($D203,Struktur_daten_BW_2017!$B$7:$AH$452,Calc_Targetkreise!CM$5,FALSE)</f>
        <v>317.1</v>
      </c>
      <c r="CN203" s="66">
        <v>79.0</v>
      </c>
      <c r="CO203" s="67">
        <f t="shared" si="16"/>
        <v>0.2491327657</v>
      </c>
      <c r="CP203" s="62">
        <f>IF(CO203&lt;Master_sheet_Kriterien!$J$58,1,IF(CO203&lt;Master_sheet_Kriterien!$K$58,2,IF(CO203&lt;Master_sheet_Kriterien!$L$58,3,IF(CO203&lt;Master_sheet_Kriterien!$M$58,4,5))))</f>
        <v>5</v>
      </c>
      <c r="CQ203" s="66">
        <v>53.0</v>
      </c>
      <c r="CR203" s="67">
        <f t="shared" si="17"/>
        <v>0.1671397036</v>
      </c>
      <c r="CS203" s="62">
        <f>IF(CR203&lt;Master_sheet_Kriterien!$J$59,1,IF(CR203&lt;Master_sheet_Kriterien!$K$59,2,IF(CR203&lt;Master_sheet_Kriterien!$L$59,3,IF(CR203&lt;Master_sheet_Kriterien!$M$59,4,5))))</f>
        <v>4</v>
      </c>
      <c r="CT203" s="66">
        <v>26.0</v>
      </c>
      <c r="CU203" s="44"/>
      <c r="CV203" s="66">
        <v>1.0</v>
      </c>
      <c r="CW203" s="68"/>
      <c r="CY203" s="31">
        <f t="shared" si="18"/>
        <v>8221</v>
      </c>
      <c r="DB203" s="76" t="str">
        <f t="shared" si="19"/>
        <v>Heidelberg, Stadt</v>
      </c>
      <c r="DC203" s="58">
        <f t="shared" si="20"/>
        <v>6</v>
      </c>
      <c r="DD203" s="77">
        <f t="shared" si="21"/>
        <v>251</v>
      </c>
      <c r="DE203" s="72">
        <f t="shared" si="22"/>
        <v>0.02901309669</v>
      </c>
      <c r="DG203" s="76" t="str">
        <f t="shared" si="23"/>
        <v>Heidelberg, Stadt</v>
      </c>
      <c r="DH203" s="58" t="str">
        <f t="shared" si="24"/>
        <v>#REF!</v>
      </c>
      <c r="DI203" s="75">
        <f t="shared" si="25"/>
        <v>226.4913277</v>
      </c>
      <c r="DJ203" s="78">
        <f t="shared" si="26"/>
        <v>0.02901309669</v>
      </c>
      <c r="DK203" s="75"/>
      <c r="DL203" s="75"/>
      <c r="DM203" s="75"/>
      <c r="DN203" s="75"/>
      <c r="DO203" s="75"/>
      <c r="DP203" s="44"/>
    </row>
    <row r="204" ht="16.5" customHeight="1">
      <c r="A204" s="58">
        <f t="shared" si="5"/>
        <v>25</v>
      </c>
      <c r="B204" s="58">
        <f t="shared" si="6"/>
        <v>218</v>
      </c>
      <c r="C204" s="58" t="s">
        <v>345</v>
      </c>
      <c r="D204" s="58">
        <v>8222.0</v>
      </c>
      <c r="E204" s="58" t="s">
        <v>364</v>
      </c>
      <c r="F204" s="59">
        <f>VLOOKUP($D204,EW_19_Kreise!$A$6:$CQ$406,Calc_Targetkreise!F$5,FALSE)/1000</f>
        <v>115.101</v>
      </c>
      <c r="G204" s="59">
        <f>VLOOKUP($D204,BW_17_Kreise!$B$7:$CC$410,Calc_Targetkreise!G$5,FALSE)/1000</f>
        <v>142.723</v>
      </c>
      <c r="H204" s="59">
        <f>VLOOKUP($D204,EW_Erg_09_14_Kreise!$A$10:$BK$412,Calc_Targetkreise!H$5,FALSE)/1000</f>
        <v>86.968</v>
      </c>
      <c r="I204" s="60">
        <f t="shared" ref="I204:K204" si="834">F204/CG204</f>
        <v>0.5757468137</v>
      </c>
      <c r="J204" s="60">
        <f t="shared" si="834"/>
        <v>0.7234209713</v>
      </c>
      <c r="K204" s="60">
        <f t="shared" si="834"/>
        <v>0.434149702</v>
      </c>
      <c r="L204" s="61">
        <f t="shared" ref="L204:M204" si="835">1-(T204+X204)</f>
        <v>0.6012197983</v>
      </c>
      <c r="M204" s="61">
        <f t="shared" si="835"/>
        <v>0.5161606749</v>
      </c>
      <c r="N204" s="62">
        <f>IF(L204&lt;Master_sheet_Kriterien!$J$46,1,IF(L204&lt;Master_sheet_Kriterien!$K$46,2,IF(L204&lt;Master_sheet_Kriterien!$L$46,3,IF(L204&lt;Master_sheet_Kriterien!$M$46,4,5))))</f>
        <v>5</v>
      </c>
      <c r="O204" s="62">
        <f>IF(M204&lt;Master_sheet_Kriterien!$J$46,1,IF(M204&lt;Master_sheet_Kriterien!$K$46,2,IF(M204&lt;Master_sheet_Kriterien!$L$46,3,IF(M204&lt;Master_sheet_Kriterien!$M$46,4,5))))</f>
        <v>4</v>
      </c>
      <c r="P204" s="61">
        <f t="shared" ref="P204:Q204" si="836">1-(T204+AM204)</f>
        <v>0.6763885631</v>
      </c>
      <c r="Q204" s="61">
        <f t="shared" si="836"/>
        <v>0.600239625</v>
      </c>
      <c r="R204" s="62">
        <f>IF(P204&lt;Master_sheet_Kriterien!$J$46,1,IF(P204&lt;Master_sheet_Kriterien!$K$46,2,IF(P204&lt;Master_sheet_Kriterien!$L$46,3,IF(P204&lt;Master_sheet_Kriterien!$M$46,4,5))))</f>
        <v>5</v>
      </c>
      <c r="S204" s="62">
        <f>IF(Q204&lt;Master_sheet_Kriterien!$J$46,1,IF(Q204&lt;Master_sheet_Kriterien!$K$46,2,IF(Q204&lt;Master_sheet_Kriterien!$L$46,3,IF(Q204&lt;Master_sheet_Kriterien!$M$46,4,5))))</f>
        <v>5</v>
      </c>
      <c r="T204" s="61">
        <f>VLOOKUP($D204,EW_19_Kreise!$A$6:$CQ$406,Calc_Targetkreise!T$5,FALSE)/1000/F204</f>
        <v>0.2168617128</v>
      </c>
      <c r="U204" s="63">
        <f>VLOOKUP($D204,BW_17_Kreise!$B$7:$CC$410,Calc_Targetkreise!U$5,FALSE)/1000/$G204</f>
        <v>0.2714769168</v>
      </c>
      <c r="V204" s="61">
        <f>VLOOKUP(Calc_Targetkreise!$D204,EW_Erg_09_14_Kreise!$A$7:$BK$412,Calc_Targetkreise!V$5,FALSE)/1000/$H204</f>
        <v>0.282310735</v>
      </c>
      <c r="W204" s="61">
        <f>VLOOKUP(Calc_Targetkreise!$D204,EW_Erg_09_14_Kreise!$A$7:$BK$412,Calc_Targetkreise!W$5,FALSE)/1000/CK204</f>
        <v>0.3123017756</v>
      </c>
      <c r="X204" s="61">
        <f>VLOOKUP($D204,EW_19_Kreise!$A$6:$CQ$406,Calc_Targetkreise!X$5,FALSE)/1000/F204</f>
        <v>0.181918489</v>
      </c>
      <c r="Y204" s="63">
        <f>VLOOKUP($D204,BW_17_Kreise!$B$7:$CC$410,Calc_Targetkreise!Y$5,FALSE)/1000/$G204</f>
        <v>0.2123624083</v>
      </c>
      <c r="Z204" s="61">
        <f>VLOOKUP(Calc_Targetkreise!$D204,EW_Erg_09_14_Kreise!$A$7:$BK$412,Calc_Targetkreise!Z$5,FALSE)/1000/$H204</f>
        <v>0.3009037807</v>
      </c>
      <c r="AA204" s="61">
        <f>VLOOKUP(Calc_Targetkreise!$D204,EW_Erg_09_14_Kreise!$A$7:$BK$412,Calc_Targetkreise!AA$5,FALSE)/1000/$H204</f>
        <v>0.2550133382</v>
      </c>
      <c r="AB204" s="61">
        <f>VLOOKUP($D204,EW_19_Kreise!$A$6:$CQ$406,Calc_Targetkreise!AB$5,FALSE)/1000/F204</f>
        <v>0.2611966881</v>
      </c>
      <c r="AC204" s="63">
        <f>VLOOKUP($D204,BW_17_Kreise!$B$7:$CC$410,Calc_Targetkreise!AC$5,FALSE)/1000/$G204</f>
        <v>0.1317447083</v>
      </c>
      <c r="AD204" s="61">
        <f>VLOOKUP(Calc_Targetkreise!$D204,EW_Erg_09_14_Kreise!$A$7:$BK$412,Calc_Targetkreise!AD$5,FALSE)/1000/$H204</f>
        <v>0.1421097415</v>
      </c>
      <c r="AE204" s="62">
        <f>IF(AC204&lt;Master_sheet_Kriterien!$J$54,1,IF(AC204&lt;Master_sheet_Kriterien!$K$54,2,IF(AC204&lt;Master_sheet_Kriterien!$L$54,3,IF(AC204&lt;Master_sheet_Kriterien!$M$54,4,5))))</f>
        <v>5</v>
      </c>
      <c r="AF204" s="61">
        <f>VLOOKUP(Calc_Targetkreise!$D204,EW_Erg_09_14_Kreise!$A$7:$BK$412,Calc_Targetkreise!AF$5,FALSE)/1000/$H204</f>
        <v>0.1489398399</v>
      </c>
      <c r="AG204" s="63">
        <f>VLOOKUP($D204,BW_17_Kreise!$B$7:$CC$410,Calc_Targetkreise!AG$5,FALSE)/1000/$G204</f>
        <v>0.1124555958</v>
      </c>
      <c r="AH204" s="61">
        <f>VLOOKUP(Calc_Targetkreise!$D204,EW_Erg_09_14_Kreise!$A$7:$BK$412,Calc_Targetkreise!AH$5,FALSE)/1000/$H204</f>
        <v>0.04018719529</v>
      </c>
      <c r="AI204" s="61">
        <f>VLOOKUP(Calc_Targetkreise!$D204,EW_Erg_09_14_Kreise!$A$7:$BK$412,Calc_Targetkreise!AI$5,FALSE)/1000/$H204</f>
        <v>0.1032333732</v>
      </c>
      <c r="AJ204" s="63">
        <f>VLOOKUP($D204,BW_17_Kreise!$B$7:$CC$410,Calc_Targetkreise!AJ$5,FALSE)/1000/$G204</f>
        <v>0.09100845694</v>
      </c>
      <c r="AK204" s="61">
        <f>VLOOKUP(Calc_Targetkreise!$D204,EW_Erg_09_14_Kreise!$A$7:$BK$412,Calc_Targetkreise!AK$5,FALSE)/1000/$H204</f>
        <v>0.05892972128</v>
      </c>
      <c r="AL204" s="61">
        <f>VLOOKUP(Calc_Targetkreise!$D204,EW_Erg_09_14_Kreise!$A$7:$BK$412,Calc_Targetkreise!AL$5,FALSE)/1000/$H204</f>
        <v>0.04708628461</v>
      </c>
      <c r="AM204" s="61">
        <f>VLOOKUP($D204,EW_19_Kreise!$A$6:$CQ$406,Calc_Targetkreise!AM$5,FALSE)/1000/F204</f>
        <v>0.1067497242</v>
      </c>
      <c r="AN204" s="63">
        <f>VLOOKUP($D204,BW_17_Kreise!$B$7:$CC$410,Calc_Targetkreise!AN$5,FALSE)/1000/$G204</f>
        <v>0.1282834582</v>
      </c>
      <c r="AO204" s="61">
        <f>VLOOKUP(Calc_Targetkreise!$D204,EW_Erg_09_14_Kreise!$A$7:$BK$412,Calc_Targetkreise!AO$5,FALSE)/1000/$H204</f>
        <v>0.09701269432</v>
      </c>
      <c r="AP204" s="61">
        <f>VLOOKUP(Calc_Targetkreise!$D204,EW_Erg_09_14_Kreise!$A$7:$BK$412,Calc_Targetkreise!AP$5,FALSE)/1000/$H204</f>
        <v>0.0001954741974</v>
      </c>
      <c r="AQ204" s="61">
        <f t="shared" ref="AQ204:AR204" si="837">1-U204-Y204-AC204-AG204-AJ204-AN204</f>
        <v>0.05266845568</v>
      </c>
      <c r="AR204" s="61">
        <f t="shared" si="837"/>
        <v>0.07854613191</v>
      </c>
      <c r="AS204" s="61">
        <f t="shared" si="11"/>
        <v>0.1332299142</v>
      </c>
      <c r="AT204" s="63">
        <f>VLOOKUP($D204,BW_17_Kreise!$B$7:$CC$410,Calc_Targetkreise!AT$5,FALSE)/1000/$G204</f>
        <v>0.004827533054</v>
      </c>
      <c r="AU204" s="61">
        <f>VLOOKUP(Calc_Targetkreise!$D204,EW_Erg_09_14_Kreise!$A$7:$BK$412,Calc_Targetkreise!AU$5,FALSE)/1000/$H204</f>
        <v>0.01707524607</v>
      </c>
      <c r="AV204" s="62">
        <f>IF(AU204&lt;Master_sheet_Kriterien!$J$44,1,IF(AU204&lt;Master_sheet_Kriterien!$K$44,2,IF(AU204&lt;Master_sheet_Kriterien!$L$44,3,IF(AU204&lt;Master_sheet_Kriterien!$M$44,4,5))))</f>
        <v>5</v>
      </c>
      <c r="AW204" s="61">
        <f>VLOOKUP(Calc_Targetkreise!$D204,EW_Erg_09_14_Kreise!$A$7:$BK$412,Calc_Targetkreise!AW$5,FALSE)/1000/$H204</f>
        <v>0.009808205317</v>
      </c>
      <c r="AX204" s="61">
        <f>VLOOKUP($D204,EW_19_Kreise!$A$6:$CQ$406,Calc_Targetkreise!AX$5,FALSE)/1000/F204</f>
        <v>0.01046037828</v>
      </c>
      <c r="AY204" s="62">
        <f>IF(AX204&lt;Master_sheet_Kriterien!$J$56,1,IF(AX204&lt;Master_sheet_Kriterien!$K$56,2,IF(AX204&lt;Master_sheet_Kriterien!$L$56,3,IF(AX204&lt;Master_sheet_Kriterien!$M$56,4,5))))</f>
        <v>4</v>
      </c>
      <c r="AZ204" s="64">
        <f>VLOOKUP($D204,EW_19_Kreise!$A$6:$CQ$406,Calc_Targetkreise!AZ$5,FALSE)</f>
        <v>1204</v>
      </c>
      <c r="BA204" s="62">
        <f>IF(AZ204&lt;Master_sheet_Kriterien!$J$57,1,IF(AZ204&lt;Master_sheet_Kriterien!$K$57,2,IF(AZ204&lt;Master_sheet_Kriterien!$L$57,3,IF(AZ204&lt;Master_sheet_Kriterien!$M$56,4,5))))</f>
        <v>5</v>
      </c>
      <c r="BB204" s="59">
        <f>VLOOKUP($D204,Struktur_daten_BW_2017!$B$7:$AH$452,Calc_Targetkreise!BB$5,FALSE)</f>
        <v>2109.4</v>
      </c>
      <c r="BC204" s="62">
        <f>IF(BB204&lt;Master_sheet_Kriterien!$J$8,1,IF(BB204&lt;Master_sheet_Kriterien!$K$8,2,IF(BB204&lt;Master_sheet_Kriterien!$L$8,3,IF(BB204&lt;Master_sheet_Kriterien!$M$8,4,5))))</f>
        <v>5</v>
      </c>
      <c r="BD204" s="65">
        <f t="shared" si="12"/>
        <v>30.58</v>
      </c>
      <c r="BE204" s="62">
        <f>IF(BD204&lt;Master_sheet_Kriterien!$J$10,1,IF(BD204&lt;Master_sheet_Kriterien!$K$10,2,IF(BD204&lt;Master_sheet_Kriterien!$L$10,3,IF(BD204&lt;Master_sheet_Kriterien!$M$10,4,5))))</f>
        <v>5</v>
      </c>
      <c r="BF204" s="65">
        <f>VLOOKUP($D204,Struktur_daten_BW_2017!$B$7:$AH$452,Calc_Targetkreise!BF$5,FALSE)</f>
        <v>10</v>
      </c>
      <c r="BG204" s="62">
        <f>IF(BF204&lt;Master_sheet_Kriterien!$J$12,1,IF(BF204&lt;Master_sheet_Kriterien!$K$12,2,IF(BF204&lt;Master_sheet_Kriterien!$L$12,3,IF(BF204&lt;Master_sheet_Kriterien!$M$12,4,5))))</f>
        <v>5</v>
      </c>
      <c r="BH204" s="65">
        <f>VLOOKUP($D204,Struktur_daten_BW_2017!$B$7:$AH$452,Calc_Targetkreise!BH$5,FALSE)</f>
        <v>16.5</v>
      </c>
      <c r="BI204" s="62">
        <f>IF(BH204&lt;Master_sheet_Kriterien!$J$14,1,IF(BH204&lt;Master_sheet_Kriterien!$K$14,2,IF(BH204&lt;Master_sheet_Kriterien!$L$14,3,IF(BH204&lt;Master_sheet_Kriterien!$M$14,4,5))))</f>
        <v>5</v>
      </c>
      <c r="BJ204" s="65">
        <f>VLOOKUP($D204,Struktur_daten_BW_2017!$B$7:$AH$452,Calc_Targetkreise!BJ$5,FALSE)</f>
        <v>34.3</v>
      </c>
      <c r="BK204" s="62">
        <f>IF(BJ204&lt;Master_sheet_Kriterien!$J$16,1,IF(BJ204&lt;Master_sheet_Kriterien!$K$16,2,IF(BJ204&lt;Master_sheet_Kriterien!$L$16,3,IF(BJ204&lt;Master_sheet_Kriterien!$M$16,4,5))))</f>
        <v>1</v>
      </c>
      <c r="BL204" s="65">
        <f>VLOOKUP($D204,Struktur_daten_BW_2017!$B$7:$AH$452,Calc_Targetkreise!BL$5,FALSE)</f>
        <v>14.3</v>
      </c>
      <c r="BM204" s="62">
        <f>IF(BL204&lt;Master_sheet_Kriterien!$J$18,1,IF(BL204&lt;Master_sheet_Kriterien!$K$18,2,IF(BL204&lt;Master_sheet_Kriterien!$L$18,3,IF(BL204&lt;Master_sheet_Kriterien!$M$18,4,5))))</f>
        <v>1</v>
      </c>
      <c r="BN204" s="65">
        <f>VLOOKUP($D204,Struktur_daten_BW_2017!$B$7:$AH$452,Calc_Targetkreise!BN$5,FALSE)</f>
        <v>9.6</v>
      </c>
      <c r="BO204" s="62">
        <f>IF(BN204&lt;Master_sheet_Kriterien!$J$20,1,IF(BN204&lt;Master_sheet_Kriterien!$K$20,2,IF(BN204&lt;Master_sheet_Kriterien!$L$20,3,IF(BN204&lt;Master_sheet_Kriterien!$M$20,4,5))))</f>
        <v>1</v>
      </c>
      <c r="BP204" s="59">
        <f>VLOOKUP($D204,Struktur_daten_BW_2017!$B$7:$AH$452,Calc_Targetkreise!BP$5,FALSE)</f>
        <v>19846</v>
      </c>
      <c r="BQ204" s="62">
        <f>IF(BP204&lt;Master_sheet_Kriterien!$J$38,1,IF(BP204&lt;Master_sheet_Kriterien!$K$38,2,IF(BP204&lt;Master_sheet_Kriterien!$L$38,3,IF(BP204&lt;Master_sheet_Kriterien!$M$38,4,5))))</f>
        <v>2</v>
      </c>
      <c r="BR204" s="65">
        <f>VLOOKUP($D204,Struktur_daten_BW_2017!$B$7:$AH$452,Calc_Targetkreise!BR$5,FALSE)</f>
        <v>34.5</v>
      </c>
      <c r="BS204" s="62">
        <f>IF(BR204&lt;Master_sheet_Kriterien!$J$24,1,IF(BR204&lt;Master_sheet_Kriterien!$K$24,2,IF(BR204&lt;Master_sheet_Kriterien!$L$24,3,IF(BR204&lt;Master_sheet_Kriterien!$M$24,4,5))))</f>
        <v>3</v>
      </c>
      <c r="BT204" s="65">
        <f>VLOOKUP($D204,Struktur_daten_BW_2017!$B$7:$AH$452,Calc_Targetkreise!BT$5,FALSE)</f>
        <v>14</v>
      </c>
      <c r="BU204" s="62">
        <f>IF(BT204&lt;Master_sheet_Kriterien!$J$26,1,IF(BT204&lt;Master_sheet_Kriterien!$K$26,2,IF(BT204&lt;Master_sheet_Kriterien!$L$26,3,IF(BT204&lt;Master_sheet_Kriterien!$M$26,4,5))))</f>
        <v>3</v>
      </c>
      <c r="BV204" s="65">
        <f t="shared" si="13"/>
        <v>4.2812</v>
      </c>
      <c r="BW204" s="62">
        <f>IF(BV204&lt;Master_sheet_Kriterien!$J$28,1,IF(BV204&lt;Master_sheet_Kriterien!$K$28,2,IF(BV204&lt;Master_sheet_Kriterien!$L$28,3,IF(BV204&lt;Master_sheet_Kriterien!$M$28,4,5))))</f>
        <v>3</v>
      </c>
      <c r="BX204" s="65">
        <f>VLOOKUP($D204,Struktur_daten_BW_2017!$B$7:$AH$452,Calc_Targetkreise!BX$5,FALSE)</f>
        <v>30.71428571</v>
      </c>
      <c r="BY204" s="62">
        <f>IF(BX204&lt;Master_sheet_Kriterien!$J$30,1,IF(BX204&lt;Master_sheet_Kriterien!$K$30,2,IF(BX204&lt;Master_sheet_Kriterien!$L$30,3,IF(BX204&lt;Master_sheet_Kriterien!$M$30,4,5))))</f>
        <v>5</v>
      </c>
      <c r="BZ204" s="65">
        <f t="shared" si="838"/>
        <v>19.04</v>
      </c>
      <c r="CA204" s="62">
        <f>IF(BZ204&lt;Master_sheet_Kriterien!$J$32,1,IF(BZ204&lt;Master_sheet_Kriterien!$K$32,2,IF(BZ204&lt;Master_sheet_Kriterien!$L$32,3,IF(BZ204&lt;Master_sheet_Kriterien!$M$32,4,5))))</f>
        <v>2</v>
      </c>
      <c r="CB204" s="65">
        <f t="shared" si="839"/>
        <v>6.226291694</v>
      </c>
      <c r="CC204" s="62">
        <f>IF(CB204&lt;Master_sheet_Kriterien!$J$34,1,IF(CB204&lt;Master_sheet_Kriterien!$K$34,2,IF(CB204&lt;Master_sheet_Kriterien!$L$34,3,IF(CB204&lt;Master_sheet_Kriterien!$M$34,4,5))))</f>
        <v>2</v>
      </c>
      <c r="CD204" s="65">
        <f>100-VLOOKUP($D204,Struktur_daten_BW_2017!$B$7:$AH$452,Calc_Targetkreise!CD$5,FALSE)</f>
        <v>70.3</v>
      </c>
      <c r="CE204" s="62">
        <f>IF(CD204&lt;Master_sheet_Kriterien!$J$40,1,IF(CD204&lt;Master_sheet_Kriterien!$K$40,2,IF(CD204&lt;Master_sheet_Kriterien!$L$40,3,IF(CD204&lt;Master_sheet_Kriterien!$M$40,4,5))))</f>
        <v>5</v>
      </c>
      <c r="CF204" s="61"/>
      <c r="CG204" s="59">
        <f>VLOOKUP($D204,EW_19_Kreise!$A$6:$CQ$406,Calc_Targetkreise!CG$5,FALSE)/1000</f>
        <v>199.916</v>
      </c>
      <c r="CH204" s="59">
        <f>VLOOKUP($D204,BW_17_Kreise!$B$7:$CC$410,Calc_Targetkreise!CH$5,FALSE)/1000</f>
        <v>197.289</v>
      </c>
      <c r="CI204" s="59">
        <f>VLOOKUP($D204,EW_Erg_09_14_Kreise!$A$10:$BK$412,Calc_Targetkreise!CI$5,FALSE)/1000</f>
        <v>200.318</v>
      </c>
      <c r="CJ204" s="59">
        <f>VLOOKUP($D204,EW_Erg_09_14_Kreise!$A$10:$BK$412,Calc_Targetkreise!CJ$5,FALSE)/1000</f>
        <v>199.811</v>
      </c>
      <c r="CK204" s="59">
        <f>VLOOKUP($D204,EW_Erg_09_14_Kreise!$A$10:$BK$412,Calc_Targetkreise!CK$5,FALSE)/1000</f>
        <v>80.086</v>
      </c>
      <c r="CL204" s="45">
        <f>391+1000+5300+348+12001</f>
        <v>19040</v>
      </c>
      <c r="CM204" s="59">
        <f>VLOOKUP($D204,Struktur_daten_BW_2017!$B$7:$AH$452,Calc_Targetkreise!CM$5,FALSE)</f>
        <v>305.8</v>
      </c>
      <c r="CN204" s="66">
        <v>46.0</v>
      </c>
      <c r="CO204" s="67">
        <f t="shared" si="16"/>
        <v>0.1504251145</v>
      </c>
      <c r="CP204" s="62">
        <f>IF(CO204&lt;Master_sheet_Kriterien!$J$58,1,IF(CO204&lt;Master_sheet_Kriterien!$K$58,2,IF(CO204&lt;Master_sheet_Kriterien!$L$58,3,IF(CO204&lt;Master_sheet_Kriterien!$M$58,4,5))))</f>
        <v>4</v>
      </c>
      <c r="CQ204" s="66">
        <v>26.0</v>
      </c>
      <c r="CR204" s="67">
        <f t="shared" si="17"/>
        <v>0.08502289078</v>
      </c>
      <c r="CS204" s="62">
        <f>IF(CR204&lt;Master_sheet_Kriterien!$J$59,1,IF(CR204&lt;Master_sheet_Kriterien!$K$59,2,IF(CR204&lt;Master_sheet_Kriterien!$L$59,3,IF(CR204&lt;Master_sheet_Kriterien!$M$59,4,5))))</f>
        <v>2</v>
      </c>
      <c r="CT204" s="66">
        <v>20.0</v>
      </c>
      <c r="CU204" s="44"/>
      <c r="CV204" s="66">
        <v>1.0</v>
      </c>
      <c r="CW204" s="68"/>
      <c r="CY204" s="31">
        <f t="shared" si="18"/>
        <v>8222</v>
      </c>
      <c r="DB204" s="76" t="str">
        <f t="shared" si="19"/>
        <v>Mannheim, Universitätsstadt</v>
      </c>
      <c r="DC204" s="58">
        <f t="shared" si="20"/>
        <v>25</v>
      </c>
      <c r="DD204" s="77">
        <f t="shared" si="21"/>
        <v>218</v>
      </c>
      <c r="DE204" s="72">
        <f t="shared" si="22"/>
        <v>0.01046037828</v>
      </c>
      <c r="DG204" s="76" t="str">
        <f t="shared" si="23"/>
        <v>Mannheim, Universitätsstadt</v>
      </c>
      <c r="DH204" s="58" t="str">
        <f t="shared" si="24"/>
        <v>#REF!</v>
      </c>
      <c r="DI204" s="75">
        <f t="shared" si="25"/>
        <v>201.5042511</v>
      </c>
      <c r="DJ204" s="78">
        <f t="shared" si="26"/>
        <v>0.01046037828</v>
      </c>
      <c r="DK204" s="75"/>
      <c r="DL204" s="75"/>
      <c r="DM204" s="75"/>
      <c r="DN204" s="75"/>
      <c r="DO204" s="75"/>
      <c r="DP204" s="44"/>
    </row>
    <row r="205" ht="16.5" customHeight="1">
      <c r="A205" s="58">
        <f t="shared" si="5"/>
        <v>300</v>
      </c>
      <c r="B205" s="58">
        <f t="shared" si="6"/>
        <v>135</v>
      </c>
      <c r="C205" s="58" t="s">
        <v>345</v>
      </c>
      <c r="D205" s="58">
        <v>8225.0</v>
      </c>
      <c r="E205" s="58" t="s">
        <v>365</v>
      </c>
      <c r="F205" s="59">
        <f>VLOOKUP($D205,EW_19_Kreise!$A$6:$CQ$406,Calc_Targetkreise!F$5,FALSE)/1000</f>
        <v>67.316</v>
      </c>
      <c r="G205" s="59">
        <f>VLOOKUP($D205,BW_17_Kreise!$B$7:$CC$410,Calc_Targetkreise!G$5,FALSE)/1000</f>
        <v>81.915</v>
      </c>
      <c r="H205" s="59">
        <f>VLOOKUP($D205,EW_Erg_09_14_Kreise!$A$10:$BK$412,Calc_Targetkreise!H$5,FALSE)/1000</f>
        <v>57.619</v>
      </c>
      <c r="I205" s="60">
        <f t="shared" ref="I205:K205" si="840">F205/CG205</f>
        <v>0.6212599443</v>
      </c>
      <c r="J205" s="60">
        <f t="shared" si="840"/>
        <v>0.7535531944</v>
      </c>
      <c r="K205" s="60">
        <f t="shared" si="840"/>
        <v>0.5247632058</v>
      </c>
      <c r="L205" s="61">
        <f t="shared" ref="L205:M205" si="841">1-(T205+X205)</f>
        <v>0.4715817933</v>
      </c>
      <c r="M205" s="61">
        <f t="shared" si="841"/>
        <v>0.4242568516</v>
      </c>
      <c r="N205" s="62">
        <f>IF(L205&lt;Master_sheet_Kriterien!$J$46,1,IF(L205&lt;Master_sheet_Kriterien!$K$46,2,IF(L205&lt;Master_sheet_Kriterien!$L$46,3,IF(L205&lt;Master_sheet_Kriterien!$M$46,4,5))))</f>
        <v>4</v>
      </c>
      <c r="O205" s="62">
        <f>IF(M205&lt;Master_sheet_Kriterien!$J$46,1,IF(M205&lt;Master_sheet_Kriterien!$K$46,2,IF(M205&lt;Master_sheet_Kriterien!$L$46,3,IF(M205&lt;Master_sheet_Kriterien!$M$46,4,5))))</f>
        <v>2</v>
      </c>
      <c r="P205" s="61">
        <f t="shared" ref="P205:Q205" si="842">1-(T205+AM205)</f>
        <v>0.5007279102</v>
      </c>
      <c r="Q205" s="61">
        <f t="shared" si="842"/>
        <v>0.4608557651</v>
      </c>
      <c r="R205" s="62">
        <f>IF(P205&lt;Master_sheet_Kriterien!$J$46,1,IF(P205&lt;Master_sheet_Kriterien!$K$46,2,IF(P205&lt;Master_sheet_Kriterien!$L$46,3,IF(P205&lt;Master_sheet_Kriterien!$M$46,4,5))))</f>
        <v>4</v>
      </c>
      <c r="S205" s="62">
        <f>IF(Q205&lt;Master_sheet_Kriterien!$J$46,1,IF(Q205&lt;Master_sheet_Kriterien!$K$46,2,IF(Q205&lt;Master_sheet_Kriterien!$L$46,3,IF(Q205&lt;Master_sheet_Kriterien!$M$46,4,5))))</f>
        <v>3</v>
      </c>
      <c r="T205" s="61">
        <f>VLOOKUP($D205,EW_19_Kreise!$A$6:$CQ$406,Calc_Targetkreise!T$5,FALSE)/1000/F205</f>
        <v>0.3813209341</v>
      </c>
      <c r="U205" s="63">
        <f>VLOOKUP($D205,BW_17_Kreise!$B$7:$CC$410,Calc_Targetkreise!U$5,FALSE)/1000/$G205</f>
        <v>0.3984618202</v>
      </c>
      <c r="V205" s="61">
        <f>VLOOKUP(Calc_Targetkreise!$D205,EW_Erg_09_14_Kreise!$A$7:$BK$412,Calc_Targetkreise!V$5,FALSE)/1000/$H205</f>
        <v>0.5233169614</v>
      </c>
      <c r="W205" s="61">
        <f>VLOOKUP(Calc_Targetkreise!$D205,EW_Erg_09_14_Kreise!$A$7:$BK$412,Calc_Targetkreise!W$5,FALSE)/1000/CK205</f>
        <v>0.5342165247</v>
      </c>
      <c r="X205" s="61">
        <f>VLOOKUP($D205,EW_19_Kreise!$A$6:$CQ$406,Calc_Targetkreise!X$5,FALSE)/1000/F205</f>
        <v>0.1470972726</v>
      </c>
      <c r="Y205" s="63">
        <f>VLOOKUP($D205,BW_17_Kreise!$B$7:$CC$410,Calc_Targetkreise!Y$5,FALSE)/1000/$G205</f>
        <v>0.1772813282</v>
      </c>
      <c r="Z205" s="61">
        <f>VLOOKUP(Calc_Targetkreise!$D205,EW_Erg_09_14_Kreise!$A$7:$BK$412,Calc_Targetkreise!Z$5,FALSE)/1000/$H205</f>
        <v>0.2121348861</v>
      </c>
      <c r="AA205" s="61">
        <f>VLOOKUP(Calc_Targetkreise!$D205,EW_Erg_09_14_Kreise!$A$7:$BK$412,Calc_Targetkreise!AA$5,FALSE)/1000/$H205</f>
        <v>0.1735017963</v>
      </c>
      <c r="AB205" s="61">
        <f>VLOOKUP($D205,EW_19_Kreise!$A$6:$CQ$406,Calc_Targetkreise!AB$5,FALSE)/1000/F205</f>
        <v>0.1563224196</v>
      </c>
      <c r="AC205" s="63">
        <f>VLOOKUP($D205,BW_17_Kreise!$B$7:$CC$410,Calc_Targetkreise!AC$5,FALSE)/1000/$G205</f>
        <v>0.07920405298</v>
      </c>
      <c r="AD205" s="61">
        <f>VLOOKUP(Calc_Targetkreise!$D205,EW_Erg_09_14_Kreise!$A$7:$BK$412,Calc_Targetkreise!AD$5,FALSE)/1000/$H205</f>
        <v>0.06770336174</v>
      </c>
      <c r="AE205" s="62">
        <f>IF(AC205&lt;Master_sheet_Kriterien!$J$54,1,IF(AC205&lt;Master_sheet_Kriterien!$K$54,2,IF(AC205&lt;Master_sheet_Kriterien!$L$54,3,IF(AC205&lt;Master_sheet_Kriterien!$M$54,4,5))))</f>
        <v>2</v>
      </c>
      <c r="AF205" s="61">
        <f>VLOOKUP(Calc_Targetkreise!$D205,EW_Erg_09_14_Kreise!$A$7:$BK$412,Calc_Targetkreise!AF$5,FALSE)/1000/$H205</f>
        <v>0.08177857998</v>
      </c>
      <c r="AG205" s="63">
        <f>VLOOKUP($D205,BW_17_Kreise!$B$7:$CC$410,Calc_Targetkreise!AG$5,FALSE)/1000/$G205</f>
        <v>0.1058047977</v>
      </c>
      <c r="AH205" s="61">
        <f>VLOOKUP(Calc_Targetkreise!$D205,EW_Erg_09_14_Kreise!$A$7:$BK$412,Calc_Targetkreise!AH$5,FALSE)/1000/$H205</f>
        <v>0.02259671289</v>
      </c>
      <c r="AI205" s="61">
        <f>VLOOKUP(Calc_Targetkreise!$D205,EW_Erg_09_14_Kreise!$A$7:$BK$412,Calc_Targetkreise!AI$5,FALSE)/1000/$H205</f>
        <v>0.09981082629</v>
      </c>
      <c r="AJ205" s="63">
        <f>VLOOKUP($D205,BW_17_Kreise!$B$7:$CC$410,Calc_Targetkreise!AJ$5,FALSE)/1000/$G205</f>
        <v>0.05398278704</v>
      </c>
      <c r="AK205" s="61">
        <f>VLOOKUP(Calc_Targetkreise!$D205,EW_Erg_09_14_Kreise!$A$7:$BK$412,Calc_Targetkreise!AK$5,FALSE)/1000/$H205</f>
        <v>0.0252347316</v>
      </c>
      <c r="AL205" s="61">
        <f>VLOOKUP(Calc_Targetkreise!$D205,EW_Erg_09_14_Kreise!$A$7:$BK$412,Calc_Targetkreise!AL$5,FALSE)/1000/$H205</f>
        <v>0.02299588677</v>
      </c>
      <c r="AM205" s="61">
        <f>VLOOKUP($D205,EW_19_Kreise!$A$6:$CQ$406,Calc_Targetkreise!AM$5,FALSE)/1000/F205</f>
        <v>0.1179511557</v>
      </c>
      <c r="AN205" s="63">
        <f>VLOOKUP($D205,BW_17_Kreise!$B$7:$CC$410,Calc_Targetkreise!AN$5,FALSE)/1000/$G205</f>
        <v>0.1406824147</v>
      </c>
      <c r="AO205" s="61">
        <f>VLOOKUP(Calc_Targetkreise!$D205,EW_Erg_09_14_Kreise!$A$7:$BK$412,Calc_Targetkreise!AO$5,FALSE)/1000/$H205</f>
        <v>0.06633228623</v>
      </c>
      <c r="AP205" s="61">
        <f>VLOOKUP(Calc_Targetkreise!$D205,EW_Erg_09_14_Kreise!$A$7:$BK$412,Calc_Targetkreise!AP$5,FALSE)/1000/$H205</f>
        <v>0.0001909092487</v>
      </c>
      <c r="AQ205" s="61">
        <f t="shared" ref="AQ205:AR205" si="843">1-U205-Y205-AC205-AG205-AJ205-AN205</f>
        <v>0.04458279924</v>
      </c>
      <c r="AR205" s="61">
        <f t="shared" si="843"/>
        <v>0.08268106007</v>
      </c>
      <c r="AS205" s="61">
        <f t="shared" si="11"/>
        <v>0.08750547672</v>
      </c>
      <c r="AT205" s="63">
        <f>VLOOKUP($D205,BW_17_Kreise!$B$7:$CC$410,Calc_Targetkreise!AT$5,FALSE)/1000/$G205</f>
        <v>0.003332722945</v>
      </c>
      <c r="AU205" s="61">
        <f>VLOOKUP(Calc_Targetkreise!$D205,EW_Erg_09_14_Kreise!$A$7:$BK$412,Calc_Targetkreise!AU$5,FALSE)/1000/$H205</f>
        <v>0.008833891598</v>
      </c>
      <c r="AV205" s="62">
        <f>IF(AU205&lt;Master_sheet_Kriterien!$J$44,1,IF(AU205&lt;Master_sheet_Kriterien!$K$44,2,IF(AU205&lt;Master_sheet_Kriterien!$L$44,3,IF(AU205&lt;Master_sheet_Kriterien!$M$44,4,5))))</f>
        <v>1</v>
      </c>
      <c r="AW205" s="61">
        <f>VLOOKUP(Calc_Targetkreise!$D205,EW_Erg_09_14_Kreise!$A$7:$BK$412,Calc_Targetkreise!AW$5,FALSE)/1000/$H205</f>
        <v>0.005414880508</v>
      </c>
      <c r="AX205" s="61">
        <f>VLOOKUP($D205,EW_19_Kreise!$A$6:$CQ$406,Calc_Targetkreise!AX$5,FALSE)/1000/F205</f>
        <v>0.004129775982</v>
      </c>
      <c r="AY205" s="62">
        <f>IF(AX205&lt;Master_sheet_Kriterien!$J$56,1,IF(AX205&lt;Master_sheet_Kriterien!$K$56,2,IF(AX205&lt;Master_sheet_Kriterien!$L$56,3,IF(AX205&lt;Master_sheet_Kriterien!$M$56,4,5))))</f>
        <v>3</v>
      </c>
      <c r="AZ205" s="64">
        <f>VLOOKUP($D205,EW_19_Kreise!$A$6:$CQ$406,Calc_Targetkreise!AZ$5,FALSE)</f>
        <v>278</v>
      </c>
      <c r="BA205" s="62">
        <f>IF(AZ205&lt;Master_sheet_Kriterien!$J$57,1,IF(AZ205&lt;Master_sheet_Kriterien!$K$57,2,IF(AZ205&lt;Master_sheet_Kriterien!$L$57,3,IF(AZ205&lt;Master_sheet_Kriterien!$M$56,4,5))))</f>
        <v>2</v>
      </c>
      <c r="BB205" s="59">
        <f>VLOOKUP($D205,Struktur_daten_BW_2017!$B$7:$AH$452,Calc_Targetkreise!BB$5,FALSE)</f>
        <v>113.2</v>
      </c>
      <c r="BC205" s="62">
        <f>IF(BB205&lt;Master_sheet_Kriterien!$J$8,1,IF(BB205&lt;Master_sheet_Kriterien!$K$8,2,IF(BB205&lt;Master_sheet_Kriterien!$L$8,3,IF(BB205&lt;Master_sheet_Kriterien!$M$8,4,5))))</f>
        <v>1</v>
      </c>
      <c r="BD205" s="65">
        <f t="shared" si="12"/>
        <v>22.2831</v>
      </c>
      <c r="BE205" s="62">
        <f>IF(BD205&lt;Master_sheet_Kriterien!$J$10,1,IF(BD205&lt;Master_sheet_Kriterien!$K$10,2,IF(BD205&lt;Master_sheet_Kriterien!$L$10,3,IF(BD205&lt;Master_sheet_Kriterien!$M$10,4,5))))</f>
        <v>3</v>
      </c>
      <c r="BF205" s="65">
        <f>VLOOKUP($D205,Struktur_daten_BW_2017!$B$7:$AH$452,Calc_Targetkreise!BF$5,FALSE)</f>
        <v>8.1</v>
      </c>
      <c r="BG205" s="62">
        <f>IF(BF205&lt;Master_sheet_Kriterien!$J$12,1,IF(BF205&lt;Master_sheet_Kriterien!$K$12,2,IF(BF205&lt;Master_sheet_Kriterien!$L$12,3,IF(BF205&lt;Master_sheet_Kriterien!$M$12,4,5))))</f>
        <v>3</v>
      </c>
      <c r="BH205" s="65">
        <f>VLOOKUP($D205,Struktur_daten_BW_2017!$B$7:$AH$452,Calc_Targetkreise!BH$5,FALSE)</f>
        <v>11.3</v>
      </c>
      <c r="BI205" s="62">
        <f>IF(BH205&lt;Master_sheet_Kriterien!$J$14,1,IF(BH205&lt;Master_sheet_Kriterien!$K$14,2,IF(BH205&lt;Master_sheet_Kriterien!$L$14,3,IF(BH205&lt;Master_sheet_Kriterien!$M$14,4,5))))</f>
        <v>2</v>
      </c>
      <c r="BJ205" s="65">
        <f>VLOOKUP($D205,Struktur_daten_BW_2017!$B$7:$AH$452,Calc_Targetkreise!BJ$5,FALSE)</f>
        <v>36.2</v>
      </c>
      <c r="BK205" s="62">
        <f>IF(BJ205&lt;Master_sheet_Kriterien!$J$16,1,IF(BJ205&lt;Master_sheet_Kriterien!$K$16,2,IF(BJ205&lt;Master_sheet_Kriterien!$L$16,3,IF(BJ205&lt;Master_sheet_Kriterien!$M$16,4,5))))</f>
        <v>3</v>
      </c>
      <c r="BL205" s="65">
        <f>VLOOKUP($D205,Struktur_daten_BW_2017!$B$7:$AH$452,Calc_Targetkreise!BL$5,FALSE)</f>
        <v>16.7</v>
      </c>
      <c r="BM205" s="62">
        <f>IF(BL205&lt;Master_sheet_Kriterien!$J$18,1,IF(BL205&lt;Master_sheet_Kriterien!$K$18,2,IF(BL205&lt;Master_sheet_Kriterien!$L$18,3,IF(BL205&lt;Master_sheet_Kriterien!$M$18,4,5))))</f>
        <v>4</v>
      </c>
      <c r="BN205" s="65">
        <f>VLOOKUP($D205,Struktur_daten_BW_2017!$B$7:$AH$452,Calc_Targetkreise!BN$5,FALSE)</f>
        <v>11.2</v>
      </c>
      <c r="BO205" s="62">
        <f>IF(BN205&lt;Master_sheet_Kriterien!$J$20,1,IF(BN205&lt;Master_sheet_Kriterien!$K$20,2,IF(BN205&lt;Master_sheet_Kriterien!$L$20,3,IF(BN205&lt;Master_sheet_Kriterien!$M$20,4,5))))</f>
        <v>4</v>
      </c>
      <c r="BP205" s="59">
        <f>VLOOKUP($D205,Struktur_daten_BW_2017!$B$7:$AH$452,Calc_Targetkreise!BP$5,FALSE)</f>
        <v>21164</v>
      </c>
      <c r="BQ205" s="62">
        <f>IF(BP205&lt;Master_sheet_Kriterien!$J$38,1,IF(BP205&lt;Master_sheet_Kriterien!$K$38,2,IF(BP205&lt;Master_sheet_Kriterien!$L$38,3,IF(BP205&lt;Master_sheet_Kriterien!$M$38,4,5))))</f>
        <v>3</v>
      </c>
      <c r="BR205" s="65">
        <f>VLOOKUP($D205,Struktur_daten_BW_2017!$B$7:$AH$452,Calc_Targetkreise!BR$5,FALSE)</f>
        <v>25.4</v>
      </c>
      <c r="BS205" s="62">
        <f>IF(BR205&lt;Master_sheet_Kriterien!$J$24,1,IF(BR205&lt;Master_sheet_Kriterien!$K$24,2,IF(BR205&lt;Master_sheet_Kriterien!$L$24,3,IF(BR205&lt;Master_sheet_Kriterien!$M$24,4,5))))</f>
        <v>1</v>
      </c>
      <c r="BT205" s="65">
        <f>VLOOKUP($D205,Struktur_daten_BW_2017!$B$7:$AH$452,Calc_Targetkreise!BT$5,FALSE)</f>
        <v>19</v>
      </c>
      <c r="BU205" s="62">
        <f>IF(BT205&lt;Master_sheet_Kriterien!$J$26,1,IF(BT205&lt;Master_sheet_Kriterien!$K$26,2,IF(BT205&lt;Master_sheet_Kriterien!$L$26,3,IF(BT205&lt;Master_sheet_Kriterien!$M$26,4,5))))</f>
        <v>5</v>
      </c>
      <c r="BV205" s="65">
        <f t="shared" si="13"/>
        <v>5.2269</v>
      </c>
      <c r="BW205" s="62">
        <f>IF(BV205&lt;Master_sheet_Kriterien!$J$28,1,IF(BV205&lt;Master_sheet_Kriterien!$K$28,2,IF(BV205&lt;Master_sheet_Kriterien!$L$28,3,IF(BV205&lt;Master_sheet_Kriterien!$M$28,4,5))))</f>
        <v>4</v>
      </c>
      <c r="BX205" s="65">
        <f>VLOOKUP($D205,Struktur_daten_BW_2017!$B$7:$AH$452,Calc_Targetkreise!BX$5,FALSE)</f>
        <v>35.78947368</v>
      </c>
      <c r="BY205" s="62">
        <f>IF(BX205&lt;Master_sheet_Kriterien!$J$30,1,IF(BX205&lt;Master_sheet_Kriterien!$K$30,2,IF(BX205&lt;Master_sheet_Kriterien!$L$30,3,IF(BX205&lt;Master_sheet_Kriterien!$M$30,4,5))))</f>
        <v>5</v>
      </c>
      <c r="BZ205" s="65"/>
      <c r="CA205" s="62">
        <f>IF(BZ205&lt;Master_sheet_Kriterien!$J$32,1,IF(BZ205&lt;Master_sheet_Kriterien!$K$32,2,IF(BZ205&lt;Master_sheet_Kriterien!$L$32,3,IF(BZ205&lt;Master_sheet_Kriterien!$M$32,4,5))))</f>
        <v>1</v>
      </c>
      <c r="CB205" s="65"/>
      <c r="CC205" s="62">
        <f>IF(CB205&lt;Master_sheet_Kriterien!$J$34,1,IF(CB205&lt;Master_sheet_Kriterien!$K$34,2,IF(CB205&lt;Master_sheet_Kriterien!$L$34,3,IF(CB205&lt;Master_sheet_Kriterien!$M$34,4,5))))</f>
        <v>1</v>
      </c>
      <c r="CD205" s="65">
        <f>100-VLOOKUP($D205,Struktur_daten_BW_2017!$B$7:$AH$452,Calc_Targetkreise!CD$5,FALSE)</f>
        <v>34.9</v>
      </c>
      <c r="CE205" s="62">
        <f>IF(CD205&lt;Master_sheet_Kriterien!$J$40,1,IF(CD205&lt;Master_sheet_Kriterien!$K$40,2,IF(CD205&lt;Master_sheet_Kriterien!$L$40,3,IF(CD205&lt;Master_sheet_Kriterien!$M$40,4,5))))</f>
        <v>1</v>
      </c>
      <c r="CF205" s="61"/>
      <c r="CG205" s="59">
        <f>VLOOKUP($D205,EW_19_Kreise!$A$6:$CQ$406,Calc_Targetkreise!CG$5,FALSE)/1000</f>
        <v>108.354</v>
      </c>
      <c r="CH205" s="59">
        <f>VLOOKUP($D205,BW_17_Kreise!$B$7:$CC$410,Calc_Targetkreise!CH$5,FALSE)/1000</f>
        <v>108.705</v>
      </c>
      <c r="CI205" s="59">
        <f>VLOOKUP($D205,EW_Erg_09_14_Kreise!$A$10:$BK$412,Calc_Targetkreise!CI$5,FALSE)/1000</f>
        <v>109.8</v>
      </c>
      <c r="CJ205" s="59">
        <f>VLOOKUP($D205,EW_Erg_09_14_Kreise!$A$10:$BK$412,Calc_Targetkreise!CJ$5,FALSE)/1000</f>
        <v>111.349</v>
      </c>
      <c r="CK205" s="59">
        <f>VLOOKUP($D205,EW_Erg_09_14_Kreise!$A$10:$BK$412,Calc_Targetkreise!CK$5,FALSE)/1000</f>
        <v>58.349</v>
      </c>
      <c r="CL205" s="45"/>
      <c r="CM205" s="59">
        <f>VLOOKUP($D205,Struktur_daten_BW_2017!$B$7:$AH$452,Calc_Targetkreise!CM$5,FALSE)</f>
        <v>275.1</v>
      </c>
      <c r="CN205" s="66">
        <v>8.0</v>
      </c>
      <c r="CO205" s="67">
        <f t="shared" si="16"/>
        <v>0.02908033442</v>
      </c>
      <c r="CP205" s="62">
        <f>IF(CO205&lt;Master_sheet_Kriterien!$J$58,1,IF(CO205&lt;Master_sheet_Kriterien!$K$58,2,IF(CO205&lt;Master_sheet_Kriterien!$L$58,3,IF(CO205&lt;Master_sheet_Kriterien!$M$58,4,5))))</f>
        <v>1</v>
      </c>
      <c r="CQ205" s="66">
        <v>6.0</v>
      </c>
      <c r="CR205" s="67">
        <f t="shared" si="17"/>
        <v>0.02181025082</v>
      </c>
      <c r="CS205" s="62">
        <f>IF(CR205&lt;Master_sheet_Kriterien!$J$59,1,IF(CR205&lt;Master_sheet_Kriterien!$K$59,2,IF(CR205&lt;Master_sheet_Kriterien!$L$59,3,IF(CR205&lt;Master_sheet_Kriterien!$M$59,4,5))))</f>
        <v>1</v>
      </c>
      <c r="CT205" s="66">
        <v>2.0</v>
      </c>
      <c r="CU205" s="44"/>
      <c r="CV205" s="66">
        <v>1.0</v>
      </c>
      <c r="CW205" s="68"/>
      <c r="CY205" s="31">
        <f t="shared" si="18"/>
        <v>8225</v>
      </c>
      <c r="DB205" s="76" t="str">
        <f t="shared" si="19"/>
        <v>Neckar-Odenwald-Kreis</v>
      </c>
      <c r="DC205" s="58">
        <f t="shared" si="20"/>
        <v>300</v>
      </c>
      <c r="DD205" s="77">
        <f t="shared" si="21"/>
        <v>135</v>
      </c>
      <c r="DE205" s="72">
        <f t="shared" si="22"/>
        <v>0.004129775982</v>
      </c>
      <c r="DG205" s="76" t="str">
        <f t="shared" si="23"/>
        <v>Neckar-Odenwald-Kreis</v>
      </c>
      <c r="DH205" s="58" t="str">
        <f t="shared" si="24"/>
        <v>#REF!</v>
      </c>
      <c r="DI205" s="75">
        <f t="shared" si="25"/>
        <v>129.2908033</v>
      </c>
      <c r="DJ205" s="78">
        <f t="shared" si="26"/>
        <v>0.004129775982</v>
      </c>
      <c r="DK205" s="75"/>
      <c r="DL205" s="75"/>
      <c r="DM205" s="75"/>
      <c r="DN205" s="75"/>
      <c r="DO205" s="75"/>
      <c r="DP205" s="44"/>
    </row>
    <row r="206" ht="16.5" customHeight="1">
      <c r="A206" s="58">
        <f t="shared" si="5"/>
        <v>68</v>
      </c>
      <c r="B206" s="58">
        <f t="shared" si="6"/>
        <v>189</v>
      </c>
      <c r="C206" s="58" t="s">
        <v>345</v>
      </c>
      <c r="D206" s="58">
        <v>8226.0</v>
      </c>
      <c r="E206" s="58" t="s">
        <v>366</v>
      </c>
      <c r="F206" s="59">
        <f>VLOOKUP($D206,EW_19_Kreise!$A$6:$CQ$406,Calc_Targetkreise!F$5,FALSE)/1000</f>
        <v>258.09</v>
      </c>
      <c r="G206" s="59">
        <f>VLOOKUP($D206,BW_17_Kreise!$B$7:$CC$410,Calc_Targetkreise!G$5,FALSE)/1000</f>
        <v>317.052</v>
      </c>
      <c r="H206" s="59">
        <f>VLOOKUP($D206,EW_Erg_09_14_Kreise!$A$10:$BK$412,Calc_Targetkreise!H$5,FALSE)/1000</f>
        <v>210.533</v>
      </c>
      <c r="I206" s="60">
        <f t="shared" ref="I206:K206" si="844">F206/CG206</f>
        <v>0.6453911882</v>
      </c>
      <c r="J206" s="60">
        <f t="shared" si="844"/>
        <v>0.793270566</v>
      </c>
      <c r="K206" s="60">
        <f t="shared" si="844"/>
        <v>0.5267855356</v>
      </c>
      <c r="L206" s="61">
        <f t="shared" ref="L206:M206" si="845">1-(T206+X206)</f>
        <v>0.553489093</v>
      </c>
      <c r="M206" s="61">
        <f t="shared" si="845"/>
        <v>0.4808769539</v>
      </c>
      <c r="N206" s="62">
        <f>IF(L206&lt;Master_sheet_Kriterien!$J$46,1,IF(L206&lt;Master_sheet_Kriterien!$K$46,2,IF(L206&lt;Master_sheet_Kriterien!$L$46,3,IF(L206&lt;Master_sheet_Kriterien!$M$46,4,5))))</f>
        <v>5</v>
      </c>
      <c r="O206" s="62">
        <f>IF(M206&lt;Master_sheet_Kriterien!$J$46,1,IF(M206&lt;Master_sheet_Kriterien!$K$46,2,IF(M206&lt;Master_sheet_Kriterien!$L$46,3,IF(M206&lt;Master_sheet_Kriterien!$M$46,4,5))))</f>
        <v>4</v>
      </c>
      <c r="P206" s="61">
        <f t="shared" ref="P206:Q206" si="846">1-(T206+AM206)</f>
        <v>0.6042000852</v>
      </c>
      <c r="Q206" s="61">
        <f t="shared" si="846"/>
        <v>0.5414663841</v>
      </c>
      <c r="R206" s="62">
        <f>IF(P206&lt;Master_sheet_Kriterien!$J$46,1,IF(P206&lt;Master_sheet_Kriterien!$K$46,2,IF(P206&lt;Master_sheet_Kriterien!$L$46,3,IF(P206&lt;Master_sheet_Kriterien!$M$46,4,5))))</f>
        <v>5</v>
      </c>
      <c r="S206" s="62">
        <f>IF(Q206&lt;Master_sheet_Kriterien!$J$46,1,IF(Q206&lt;Master_sheet_Kriterien!$K$46,2,IF(Q206&lt;Master_sheet_Kriterien!$L$46,3,IF(Q206&lt;Master_sheet_Kriterien!$M$46,4,5))))</f>
        <v>5</v>
      </c>
      <c r="T206" s="61">
        <f>VLOOKUP($D206,EW_19_Kreise!$A$6:$CQ$406,Calc_Targetkreise!T$5,FALSE)/1000/F206</f>
        <v>0.2883916463</v>
      </c>
      <c r="U206" s="63">
        <f>VLOOKUP($D206,BW_17_Kreise!$B$7:$CC$410,Calc_Targetkreise!U$5,FALSE)/1000/$G206</f>
        <v>0.3301761225</v>
      </c>
      <c r="V206" s="61">
        <f>VLOOKUP(Calc_Targetkreise!$D206,EW_Erg_09_14_Kreise!$A$7:$BK$412,Calc_Targetkreise!V$5,FALSE)/1000/$H206</f>
        <v>0.366802354</v>
      </c>
      <c r="W206" s="61">
        <f>VLOOKUP(Calc_Targetkreise!$D206,EW_Erg_09_14_Kreise!$A$7:$BK$412,Calc_Targetkreise!W$5,FALSE)/1000/CK206</f>
        <v>0.3793911007</v>
      </c>
      <c r="X206" s="61">
        <f>VLOOKUP($D206,EW_19_Kreise!$A$6:$CQ$406,Calc_Targetkreise!X$5,FALSE)/1000/F206</f>
        <v>0.1581192607</v>
      </c>
      <c r="Y206" s="63">
        <f>VLOOKUP($D206,BW_17_Kreise!$B$7:$CC$410,Calc_Targetkreise!Y$5,FALSE)/1000/$G206</f>
        <v>0.1889469235</v>
      </c>
      <c r="Z206" s="61">
        <f>VLOOKUP(Calc_Targetkreise!$D206,EW_Erg_09_14_Kreise!$A$7:$BK$412,Calc_Targetkreise!Z$5,FALSE)/1000/$H206</f>
        <v>0.2639348701</v>
      </c>
      <c r="AA206" s="61">
        <f>VLOOKUP(Calc_Targetkreise!$D206,EW_Erg_09_14_Kreise!$A$7:$BK$412,Calc_Targetkreise!AA$5,FALSE)/1000/$H206</f>
        <v>0.2119572704</v>
      </c>
      <c r="AB206" s="61">
        <f>VLOOKUP($D206,EW_19_Kreise!$A$6:$CQ$406,Calc_Targetkreise!AB$5,FALSE)/1000/F206</f>
        <v>0.2285636793</v>
      </c>
      <c r="AC206" s="63">
        <f>VLOOKUP($D206,BW_17_Kreise!$B$7:$CC$410,Calc_Targetkreise!AC$5,FALSE)/1000/$G206</f>
        <v>0.1179238737</v>
      </c>
      <c r="AD206" s="61">
        <f>VLOOKUP(Calc_Targetkreise!$D206,EW_Erg_09_14_Kreise!$A$7:$BK$412,Calc_Targetkreise!AD$5,FALSE)/1000/$H206</f>
        <v>0.1214013955</v>
      </c>
      <c r="AE206" s="62">
        <f>IF(AC206&lt;Master_sheet_Kriterien!$J$54,1,IF(AC206&lt;Master_sheet_Kriterien!$K$54,2,IF(AC206&lt;Master_sheet_Kriterien!$L$54,3,IF(AC206&lt;Master_sheet_Kriterien!$M$54,4,5))))</f>
        <v>4</v>
      </c>
      <c r="AF206" s="61">
        <f>VLOOKUP(Calc_Targetkreise!$D206,EW_Erg_09_14_Kreise!$A$7:$BK$412,Calc_Targetkreise!AF$5,FALSE)/1000/$H206</f>
        <v>0.1379118713</v>
      </c>
      <c r="AG206" s="63">
        <f>VLOOKUP($D206,BW_17_Kreise!$B$7:$CC$410,Calc_Targetkreise!AG$5,FALSE)/1000/$G206</f>
        <v>0.1250488879</v>
      </c>
      <c r="AH206" s="61">
        <f>VLOOKUP(Calc_Targetkreise!$D206,EW_Erg_09_14_Kreise!$A$7:$BK$412,Calc_Targetkreise!AH$5,FALSE)/1000/$H206</f>
        <v>0.04047346497</v>
      </c>
      <c r="AI206" s="61">
        <f>VLOOKUP(Calc_Targetkreise!$D206,EW_Erg_09_14_Kreise!$A$7:$BK$412,Calc_Targetkreise!AI$5,FALSE)/1000/$H206</f>
        <v>0.1360499304</v>
      </c>
      <c r="AJ206" s="63">
        <f>VLOOKUP($D206,BW_17_Kreise!$B$7:$CC$410,Calc_Targetkreise!AJ$5,FALSE)/1000/$G206</f>
        <v>0.06388857348</v>
      </c>
      <c r="AK206" s="61">
        <f>VLOOKUP(Calc_Targetkreise!$D206,EW_Erg_09_14_Kreise!$A$7:$BK$412,Calc_Targetkreise!AK$5,FALSE)/1000/$H206</f>
        <v>0.03550987256</v>
      </c>
      <c r="AL206" s="61">
        <f>VLOOKUP(Calc_Targetkreise!$D206,EW_Erg_09_14_Kreise!$A$7:$BK$412,Calc_Targetkreise!AL$5,FALSE)/1000/$H206</f>
        <v>0.03153899864</v>
      </c>
      <c r="AM206" s="61">
        <f>VLOOKUP($D206,EW_19_Kreise!$A$6:$CQ$406,Calc_Targetkreise!AM$5,FALSE)/1000/F206</f>
        <v>0.1074082684</v>
      </c>
      <c r="AN206" s="63">
        <f>VLOOKUP($D206,BW_17_Kreise!$B$7:$CC$410,Calc_Targetkreise!AN$5,FALSE)/1000/$G206</f>
        <v>0.1283574934</v>
      </c>
      <c r="AO206" s="61">
        <f>VLOOKUP(Calc_Targetkreise!$D206,EW_Erg_09_14_Kreise!$A$7:$BK$412,Calc_Targetkreise!AO$5,FALSE)/1000/$H206</f>
        <v>0.08740197499</v>
      </c>
      <c r="AP206" s="61">
        <f>VLOOKUP(Calc_Targetkreise!$D206,EW_Erg_09_14_Kreise!$A$7:$BK$412,Calc_Targetkreise!AP$5,FALSE)/1000/$H206</f>
        <v>0.0001899939677</v>
      </c>
      <c r="AQ206" s="61">
        <f t="shared" ref="AQ206:AR206" si="847">1-U206-Y206-AC206-AG206-AJ206-AN206</f>
        <v>0.04565812548</v>
      </c>
      <c r="AR206" s="61">
        <f t="shared" si="847"/>
        <v>0.08447606788</v>
      </c>
      <c r="AS206" s="61">
        <f t="shared" si="11"/>
        <v>0.1029608346</v>
      </c>
      <c r="AT206" s="63">
        <f>VLOOKUP($D206,BW_17_Kreise!$B$7:$CC$410,Calc_Targetkreise!AT$5,FALSE)/1000/$G206</f>
        <v>0.003803792438</v>
      </c>
      <c r="AU206" s="61">
        <f>VLOOKUP(Calc_Targetkreise!$D206,EW_Erg_09_14_Kreise!$A$7:$BK$412,Calc_Targetkreise!AU$5,FALSE)/1000/$H206</f>
        <v>0.01296233845</v>
      </c>
      <c r="AV206" s="62">
        <f>IF(AU206&lt;Master_sheet_Kriterien!$J$44,1,IF(AU206&lt;Master_sheet_Kriterien!$K$44,2,IF(AU206&lt;Master_sheet_Kriterien!$L$44,3,IF(AU206&lt;Master_sheet_Kriterien!$M$44,4,5))))</f>
        <v>4</v>
      </c>
      <c r="AW206" s="61">
        <f>VLOOKUP(Calc_Targetkreise!$D206,EW_Erg_09_14_Kreise!$A$7:$BK$412,Calc_Targetkreise!AW$5,FALSE)/1000/$H206</f>
        <v>0.008179240309</v>
      </c>
      <c r="AX206" s="61">
        <f>VLOOKUP($D206,EW_19_Kreise!$A$6:$CQ$406,Calc_Targetkreise!AX$5,FALSE)/1000/F206</f>
        <v>0.006606222636</v>
      </c>
      <c r="AY206" s="62">
        <f>IF(AX206&lt;Master_sheet_Kriterien!$J$56,1,IF(AX206&lt;Master_sheet_Kriterien!$K$56,2,IF(AX206&lt;Master_sheet_Kriterien!$L$56,3,IF(AX206&lt;Master_sheet_Kriterien!$M$56,4,5))))</f>
        <v>4</v>
      </c>
      <c r="AZ206" s="64">
        <f>VLOOKUP($D206,EW_19_Kreise!$A$6:$CQ$406,Calc_Targetkreise!AZ$5,FALSE)</f>
        <v>1705</v>
      </c>
      <c r="BA206" s="62">
        <f>IF(AZ206&lt;Master_sheet_Kriterien!$J$57,1,IF(AZ206&lt;Master_sheet_Kriterien!$K$57,2,IF(AZ206&lt;Master_sheet_Kriterien!$L$57,3,IF(AZ206&lt;Master_sheet_Kriterien!$M$56,4,5))))</f>
        <v>5</v>
      </c>
      <c r="BB206" s="59">
        <f>VLOOKUP($D206,Struktur_daten_BW_2017!$B$7:$AH$452,Calc_Targetkreise!BB$5,FALSE)</f>
        <v>371</v>
      </c>
      <c r="BC206" s="62">
        <f>IF(BB206&lt;Master_sheet_Kriterien!$J$8,1,IF(BB206&lt;Master_sheet_Kriterien!$K$8,2,IF(BB206&lt;Master_sheet_Kriterien!$L$8,3,IF(BB206&lt;Master_sheet_Kriterien!$M$8,4,5))))</f>
        <v>3</v>
      </c>
      <c r="BD206" s="65">
        <f t="shared" si="12"/>
        <v>21.512</v>
      </c>
      <c r="BE206" s="62">
        <f>IF(BD206&lt;Master_sheet_Kriterien!$J$10,1,IF(BD206&lt;Master_sheet_Kriterien!$K$10,2,IF(BD206&lt;Master_sheet_Kriterien!$L$10,3,IF(BD206&lt;Master_sheet_Kriterien!$M$10,4,5))))</f>
        <v>2</v>
      </c>
      <c r="BF206" s="65">
        <f>VLOOKUP($D206,Struktur_daten_BW_2017!$B$7:$AH$452,Calc_Targetkreise!BF$5,FALSE)</f>
        <v>8</v>
      </c>
      <c r="BG206" s="62">
        <f>IF(BF206&lt;Master_sheet_Kriterien!$J$12,1,IF(BF206&lt;Master_sheet_Kriterien!$K$12,2,IF(BF206&lt;Master_sheet_Kriterien!$L$12,3,IF(BF206&lt;Master_sheet_Kriterien!$M$12,4,5))))</f>
        <v>3</v>
      </c>
      <c r="BH206" s="65">
        <f>VLOOKUP($D206,Struktur_daten_BW_2017!$B$7:$AH$452,Calc_Targetkreise!BH$5,FALSE)</f>
        <v>11.6</v>
      </c>
      <c r="BI206" s="62">
        <f>IF(BH206&lt;Master_sheet_Kriterien!$J$14,1,IF(BH206&lt;Master_sheet_Kriterien!$K$14,2,IF(BH206&lt;Master_sheet_Kriterien!$L$14,3,IF(BH206&lt;Master_sheet_Kriterien!$M$14,4,5))))</f>
        <v>3</v>
      </c>
      <c r="BJ206" s="65">
        <f>VLOOKUP($D206,Struktur_daten_BW_2017!$B$7:$AH$452,Calc_Targetkreise!BJ$5,FALSE)</f>
        <v>36.9</v>
      </c>
      <c r="BK206" s="62">
        <f>IF(BJ206&lt;Master_sheet_Kriterien!$J$16,1,IF(BJ206&lt;Master_sheet_Kriterien!$K$16,2,IF(BJ206&lt;Master_sheet_Kriterien!$L$16,3,IF(BJ206&lt;Master_sheet_Kriterien!$M$16,4,5))))</f>
        <v>4</v>
      </c>
      <c r="BL206" s="65">
        <f>VLOOKUP($D206,Struktur_daten_BW_2017!$B$7:$AH$452,Calc_Targetkreise!BL$5,FALSE)</f>
        <v>16.1</v>
      </c>
      <c r="BM206" s="62">
        <f>IF(BL206&lt;Master_sheet_Kriterien!$J$18,1,IF(BL206&lt;Master_sheet_Kriterien!$K$18,2,IF(BL206&lt;Master_sheet_Kriterien!$L$18,3,IF(BL206&lt;Master_sheet_Kriterien!$M$18,4,5))))</f>
        <v>3</v>
      </c>
      <c r="BN206" s="65">
        <f>VLOOKUP($D206,Struktur_daten_BW_2017!$B$7:$AH$452,Calc_Targetkreise!BN$5,FALSE)</f>
        <v>10.1</v>
      </c>
      <c r="BO206" s="62">
        <f>IF(BN206&lt;Master_sheet_Kriterien!$J$20,1,IF(BN206&lt;Master_sheet_Kriterien!$K$20,2,IF(BN206&lt;Master_sheet_Kriterien!$L$20,3,IF(BN206&lt;Master_sheet_Kriterien!$M$20,4,5))))</f>
        <v>2</v>
      </c>
      <c r="BP206" s="59">
        <f>VLOOKUP($D206,Struktur_daten_BW_2017!$B$7:$AH$452,Calc_Targetkreise!BP$5,FALSE)</f>
        <v>23240</v>
      </c>
      <c r="BQ206" s="62">
        <f>IF(BP206&lt;Master_sheet_Kriterien!$J$38,1,IF(BP206&lt;Master_sheet_Kriterien!$K$38,2,IF(BP206&lt;Master_sheet_Kriterien!$L$38,3,IF(BP206&lt;Master_sheet_Kriterien!$M$38,4,5))))</f>
        <v>5</v>
      </c>
      <c r="BR206" s="65">
        <f>VLOOKUP($D206,Struktur_daten_BW_2017!$B$7:$AH$452,Calc_Targetkreise!BR$5,FALSE)</f>
        <v>31.8</v>
      </c>
      <c r="BS206" s="62">
        <f>IF(BR206&lt;Master_sheet_Kriterien!$J$24,1,IF(BR206&lt;Master_sheet_Kriterien!$K$24,2,IF(BR206&lt;Master_sheet_Kriterien!$L$24,3,IF(BR206&lt;Master_sheet_Kriterien!$M$24,4,5))))</f>
        <v>2</v>
      </c>
      <c r="BT206" s="65">
        <f>VLOOKUP($D206,Struktur_daten_BW_2017!$B$7:$AH$452,Calc_Targetkreise!BT$5,FALSE)</f>
        <v>12.7</v>
      </c>
      <c r="BU206" s="62">
        <f>IF(BT206&lt;Master_sheet_Kriterien!$J$26,1,IF(BT206&lt;Master_sheet_Kriterien!$K$26,2,IF(BT206&lt;Master_sheet_Kriterien!$L$26,3,IF(BT206&lt;Master_sheet_Kriterien!$M$26,4,5))))</f>
        <v>2</v>
      </c>
      <c r="BV206" s="65">
        <f t="shared" si="13"/>
        <v>3.41503</v>
      </c>
      <c r="BW206" s="62">
        <f>IF(BV206&lt;Master_sheet_Kriterien!$J$28,1,IF(BV206&lt;Master_sheet_Kriterien!$K$28,2,IF(BV206&lt;Master_sheet_Kriterien!$L$28,3,IF(BV206&lt;Master_sheet_Kriterien!$M$28,4,5))))</f>
        <v>2</v>
      </c>
      <c r="BX206" s="65">
        <f>VLOOKUP($D206,Struktur_daten_BW_2017!$B$7:$AH$452,Calc_Targetkreise!BX$5,FALSE)</f>
        <v>28.34645669</v>
      </c>
      <c r="BY206" s="62">
        <f>IF(BX206&lt;Master_sheet_Kriterien!$J$30,1,IF(BX206&lt;Master_sheet_Kriterien!$K$30,2,IF(BX206&lt;Master_sheet_Kriterien!$L$30,3,IF(BX206&lt;Master_sheet_Kriterien!$M$30,4,5))))</f>
        <v>4</v>
      </c>
      <c r="BZ206" s="65"/>
      <c r="CA206" s="62">
        <f>IF(BZ206&lt;Master_sheet_Kriterien!$J$32,1,IF(BZ206&lt;Master_sheet_Kriterien!$K$32,2,IF(BZ206&lt;Master_sheet_Kriterien!$L$32,3,IF(BZ206&lt;Master_sheet_Kriterien!$M$32,4,5))))</f>
        <v>1</v>
      </c>
      <c r="CB206" s="65"/>
      <c r="CC206" s="62">
        <f>IF(CB206&lt;Master_sheet_Kriterien!$J$34,1,IF(CB206&lt;Master_sheet_Kriterien!$K$34,2,IF(CB206&lt;Master_sheet_Kriterien!$L$34,3,IF(CB206&lt;Master_sheet_Kriterien!$M$34,4,5))))</f>
        <v>1</v>
      </c>
      <c r="CD206" s="65">
        <f>100-VLOOKUP($D206,Struktur_daten_BW_2017!$B$7:$AH$452,Calc_Targetkreise!CD$5,FALSE)</f>
        <v>41.9</v>
      </c>
      <c r="CE206" s="62">
        <f>IF(CD206&lt;Master_sheet_Kriterien!$J$40,1,IF(CD206&lt;Master_sheet_Kriterien!$K$40,2,IF(CD206&lt;Master_sheet_Kriterien!$L$40,3,IF(CD206&lt;Master_sheet_Kriterien!$M$40,4,5))))</f>
        <v>2</v>
      </c>
      <c r="CF206" s="61"/>
      <c r="CG206" s="59">
        <f>VLOOKUP($D206,EW_19_Kreise!$A$6:$CQ$406,Calc_Targetkreise!CG$5,FALSE)/1000</f>
        <v>399.897</v>
      </c>
      <c r="CH206" s="59">
        <f>VLOOKUP($D206,BW_17_Kreise!$B$7:$CC$410,Calc_Targetkreise!CH$5,FALSE)/1000</f>
        <v>399.677</v>
      </c>
      <c r="CI206" s="59">
        <f>VLOOKUP($D206,EW_Erg_09_14_Kreise!$A$10:$BK$412,Calc_Targetkreise!CI$5,FALSE)/1000</f>
        <v>399.656</v>
      </c>
      <c r="CJ206" s="59">
        <f>VLOOKUP($D206,EW_Erg_09_14_Kreise!$A$10:$BK$412,Calc_Targetkreise!CJ$5,FALSE)/1000</f>
        <v>394.936</v>
      </c>
      <c r="CK206" s="59">
        <f>VLOOKUP($D206,EW_Erg_09_14_Kreise!$A$10:$BK$412,Calc_Targetkreise!CK$5,FALSE)/1000</f>
        <v>207.522</v>
      </c>
      <c r="CL206" s="45"/>
      <c r="CM206" s="59">
        <f>VLOOKUP($D206,Struktur_daten_BW_2017!$B$7:$AH$452,Calc_Targetkreise!CM$5,FALSE)</f>
        <v>268.9</v>
      </c>
      <c r="CN206" s="66">
        <v>31.0</v>
      </c>
      <c r="CO206" s="67">
        <f t="shared" si="16"/>
        <v>0.1152844924</v>
      </c>
      <c r="CP206" s="62">
        <f>IF(CO206&lt;Master_sheet_Kriterien!$J$58,1,IF(CO206&lt;Master_sheet_Kriterien!$K$58,2,IF(CO206&lt;Master_sheet_Kriterien!$L$58,3,IF(CO206&lt;Master_sheet_Kriterien!$M$58,4,5))))</f>
        <v>3</v>
      </c>
      <c r="CQ206" s="66">
        <v>21.0</v>
      </c>
      <c r="CR206" s="67">
        <f t="shared" si="17"/>
        <v>0.07809594645</v>
      </c>
      <c r="CS206" s="62">
        <f>IF(CR206&lt;Master_sheet_Kriterien!$J$59,1,IF(CR206&lt;Master_sheet_Kriterien!$K$59,2,IF(CR206&lt;Master_sheet_Kriterien!$L$59,3,IF(CR206&lt;Master_sheet_Kriterien!$M$59,4,5))))</f>
        <v>2</v>
      </c>
      <c r="CT206" s="66">
        <v>10.0</v>
      </c>
      <c r="CU206" s="44"/>
      <c r="CV206" s="66">
        <v>1.0</v>
      </c>
      <c r="CW206" s="68"/>
      <c r="CY206" s="31">
        <f t="shared" si="18"/>
        <v>8226</v>
      </c>
      <c r="DB206" s="76" t="str">
        <f t="shared" si="19"/>
        <v>Rhein-Neckar-Kreis</v>
      </c>
      <c r="DC206" s="58">
        <f t="shared" si="20"/>
        <v>68</v>
      </c>
      <c r="DD206" s="77">
        <f t="shared" si="21"/>
        <v>189</v>
      </c>
      <c r="DE206" s="72">
        <f t="shared" si="22"/>
        <v>0.006606222636</v>
      </c>
      <c r="DG206" s="76" t="str">
        <f t="shared" si="23"/>
        <v>Rhein-Neckar-Kreis</v>
      </c>
      <c r="DH206" s="58" t="str">
        <f t="shared" si="24"/>
        <v>#REF!</v>
      </c>
      <c r="DI206" s="75">
        <f t="shared" si="25"/>
        <v>175.1528449</v>
      </c>
      <c r="DJ206" s="78">
        <f t="shared" si="26"/>
        <v>0.006606222636</v>
      </c>
      <c r="DK206" s="75"/>
      <c r="DL206" s="75"/>
      <c r="DM206" s="75"/>
      <c r="DN206" s="75"/>
      <c r="DO206" s="75"/>
      <c r="DP206" s="44"/>
    </row>
    <row r="207" ht="16.5" customHeight="1">
      <c r="A207" s="58">
        <f t="shared" si="5"/>
        <v>61</v>
      </c>
      <c r="B207" s="58">
        <f t="shared" si="6"/>
        <v>191</v>
      </c>
      <c r="C207" s="58" t="s">
        <v>345</v>
      </c>
      <c r="D207" s="58">
        <v>8231.0</v>
      </c>
      <c r="E207" s="58" t="s">
        <v>367</v>
      </c>
      <c r="F207" s="59">
        <f>VLOOKUP($D207,EW_19_Kreise!$A$6:$CQ$406,Calc_Targetkreise!F$5,FALSE)/1000</f>
        <v>39.626</v>
      </c>
      <c r="G207" s="59">
        <f>VLOOKUP($D207,BW_17_Kreise!$B$7:$CC$410,Calc_Targetkreise!G$5,FALSE)/1000</f>
        <v>52.29</v>
      </c>
      <c r="H207" s="59">
        <f>VLOOKUP($D207,EW_Erg_09_14_Kreise!$A$10:$BK$412,Calc_Targetkreise!H$5,FALSE)/1000</f>
        <v>29.218</v>
      </c>
      <c r="I207" s="60">
        <f t="shared" ref="I207:K207" si="848">F207/CG207</f>
        <v>0.522033541</v>
      </c>
      <c r="J207" s="60">
        <f t="shared" si="848"/>
        <v>0.6837707426</v>
      </c>
      <c r="K207" s="60">
        <f t="shared" si="848"/>
        <v>0.3748877313</v>
      </c>
      <c r="L207" s="61">
        <f t="shared" ref="L207:M207" si="849">1-(T207+X207)</f>
        <v>0.5917074648</v>
      </c>
      <c r="M207" s="61">
        <f t="shared" si="849"/>
        <v>0.5306177089</v>
      </c>
      <c r="N207" s="62">
        <f>IF(L207&lt;Master_sheet_Kriterien!$J$46,1,IF(L207&lt;Master_sheet_Kriterien!$K$46,2,IF(L207&lt;Master_sheet_Kriterien!$L$46,3,IF(L207&lt;Master_sheet_Kriterien!$M$46,4,5))))</f>
        <v>5</v>
      </c>
      <c r="O207" s="62">
        <f>IF(M207&lt;Master_sheet_Kriterien!$J$46,1,IF(M207&lt;Master_sheet_Kriterien!$K$46,2,IF(M207&lt;Master_sheet_Kriterien!$L$46,3,IF(M207&lt;Master_sheet_Kriterien!$M$46,4,5))))</f>
        <v>5</v>
      </c>
      <c r="P207" s="61">
        <f t="shared" ref="P207:Q207" si="850">1-(T207+AM207)</f>
        <v>0.5544087215</v>
      </c>
      <c r="Q207" s="61">
        <f t="shared" si="850"/>
        <v>0.504475043</v>
      </c>
      <c r="R207" s="62">
        <f>IF(P207&lt;Master_sheet_Kriterien!$J$46,1,IF(P207&lt;Master_sheet_Kriterien!$K$46,2,IF(P207&lt;Master_sheet_Kriterien!$L$46,3,IF(P207&lt;Master_sheet_Kriterien!$M$46,4,5))))</f>
        <v>5</v>
      </c>
      <c r="S207" s="62">
        <f>IF(Q207&lt;Master_sheet_Kriterien!$J$46,1,IF(Q207&lt;Master_sheet_Kriterien!$K$46,2,IF(Q207&lt;Master_sheet_Kriterien!$L$46,3,IF(Q207&lt;Master_sheet_Kriterien!$M$46,4,5))))</f>
        <v>4</v>
      </c>
      <c r="T207" s="61">
        <f>VLOOKUP($D207,EW_19_Kreise!$A$6:$CQ$406,Calc_Targetkreise!T$5,FALSE)/1000/F207</f>
        <v>0.2690657649</v>
      </c>
      <c r="U207" s="63">
        <f>VLOOKUP($D207,BW_17_Kreise!$B$7:$CC$410,Calc_Targetkreise!U$5,FALSE)/1000/$G207</f>
        <v>0.3023905144</v>
      </c>
      <c r="V207" s="61">
        <f>VLOOKUP(Calc_Targetkreise!$D207,EW_Erg_09_14_Kreise!$A$7:$BK$412,Calc_Targetkreise!V$5,FALSE)/1000/$H207</f>
        <v>0.3517694572</v>
      </c>
      <c r="W207" s="61">
        <f>VLOOKUP(Calc_Targetkreise!$D207,EW_Erg_09_14_Kreise!$A$7:$BK$412,Calc_Targetkreise!W$5,FALSE)/1000/CK207</f>
        <v>0.3654415004</v>
      </c>
      <c r="X207" s="61">
        <f>VLOOKUP($D207,EW_19_Kreise!$A$6:$CQ$406,Calc_Targetkreise!X$5,FALSE)/1000/F207</f>
        <v>0.1392267703</v>
      </c>
      <c r="Y207" s="63">
        <f>VLOOKUP($D207,BW_17_Kreise!$B$7:$CC$410,Calc_Targetkreise!Y$5,FALSE)/1000/$G207</f>
        <v>0.1669917766</v>
      </c>
      <c r="Z207" s="61">
        <f>VLOOKUP(Calc_Targetkreise!$D207,EW_Erg_09_14_Kreise!$A$7:$BK$412,Calc_Targetkreise!Z$5,FALSE)/1000/$H207</f>
        <v>0.2280443562</v>
      </c>
      <c r="AA207" s="61">
        <f>VLOOKUP(Calc_Targetkreise!$D207,EW_Erg_09_14_Kreise!$A$7:$BK$412,Calc_Targetkreise!AA$5,FALSE)/1000/$H207</f>
        <v>0.2166130468</v>
      </c>
      <c r="AB207" s="61">
        <f>VLOOKUP($D207,EW_19_Kreise!$A$6:$CQ$406,Calc_Targetkreise!AB$5,FALSE)/1000/F207</f>
        <v>0.176247918</v>
      </c>
      <c r="AC207" s="63">
        <f>VLOOKUP($D207,BW_17_Kreise!$B$7:$CC$410,Calc_Targetkreise!AC$5,FALSE)/1000/$G207</f>
        <v>0.09403327596</v>
      </c>
      <c r="AD207" s="61">
        <f>VLOOKUP(Calc_Targetkreise!$D207,EW_Erg_09_14_Kreise!$A$7:$BK$412,Calc_Targetkreise!AD$5,FALSE)/1000/$H207</f>
        <v>0.09870627695</v>
      </c>
      <c r="AE207" s="62">
        <f>IF(AC207&lt;Master_sheet_Kriterien!$J$54,1,IF(AC207&lt;Master_sheet_Kriterien!$K$54,2,IF(AC207&lt;Master_sheet_Kriterien!$L$54,3,IF(AC207&lt;Master_sheet_Kriterien!$M$54,4,5))))</f>
        <v>3</v>
      </c>
      <c r="AF207" s="61">
        <f>VLOOKUP(Calc_Targetkreise!$D207,EW_Erg_09_14_Kreise!$A$7:$BK$412,Calc_Targetkreise!AF$5,FALSE)/1000/$H207</f>
        <v>0.1320761175</v>
      </c>
      <c r="AG207" s="63">
        <f>VLOOKUP($D207,BW_17_Kreise!$B$7:$CC$410,Calc_Targetkreise!AG$5,FALSE)/1000/$G207</f>
        <v>0.1300057372</v>
      </c>
      <c r="AH207" s="61">
        <f>VLOOKUP(Calc_Targetkreise!$D207,EW_Erg_09_14_Kreise!$A$7:$BK$412,Calc_Targetkreise!AH$5,FALSE)/1000/$H207</f>
        <v>0.04599904169</v>
      </c>
      <c r="AI207" s="61">
        <f>VLOOKUP(Calc_Targetkreise!$D207,EW_Erg_09_14_Kreise!$A$7:$BK$412,Calc_Targetkreise!AI$5,FALSE)/1000/$H207</f>
        <v>0.1691423095</v>
      </c>
      <c r="AJ207" s="63">
        <f>VLOOKUP($D207,BW_17_Kreise!$B$7:$CC$410,Calc_Targetkreise!AJ$5,FALSE)/1000/$G207</f>
        <v>0.0658443297</v>
      </c>
      <c r="AK207" s="61">
        <f>VLOOKUP(Calc_Targetkreise!$D207,EW_Erg_09_14_Kreise!$A$7:$BK$412,Calc_Targetkreise!AK$5,FALSE)/1000/$H207</f>
        <v>0.0528099117</v>
      </c>
      <c r="AL207" s="61">
        <f>VLOOKUP(Calc_Targetkreise!$D207,EW_Erg_09_14_Kreise!$A$7:$BK$412,Calc_Targetkreise!AL$5,FALSE)/1000/$H207</f>
        <v>0.04192620987</v>
      </c>
      <c r="AM207" s="61">
        <f>VLOOKUP($D207,EW_19_Kreise!$A$6:$CQ$406,Calc_Targetkreise!AM$5,FALSE)/1000/F207</f>
        <v>0.1765255136</v>
      </c>
      <c r="AN207" s="63">
        <f>VLOOKUP($D207,BW_17_Kreise!$B$7:$CC$410,Calc_Targetkreise!AN$5,FALSE)/1000/$G207</f>
        <v>0.1931344425</v>
      </c>
      <c r="AO207" s="61">
        <f>VLOOKUP(Calc_Targetkreise!$D207,EW_Erg_09_14_Kreise!$A$7:$BK$412,Calc_Targetkreise!AO$5,FALSE)/1000/$H207</f>
        <v>0.1448422205</v>
      </c>
      <c r="AP207" s="61">
        <f>VLOOKUP(Calc_Targetkreise!$D207,EW_Erg_09_14_Kreise!$A$7:$BK$412,Calc_Targetkreise!AP$5,FALSE)/1000/$H207</f>
        <v>0.0002738038196</v>
      </c>
      <c r="AQ207" s="61">
        <f t="shared" ref="AQ207:AR207" si="851">1-U207-Y207-AC207-AG207-AJ207-AN207</f>
        <v>0.0475999235</v>
      </c>
      <c r="AR207" s="61">
        <f t="shared" si="851"/>
        <v>0.07782873571</v>
      </c>
      <c r="AS207" s="61">
        <f t="shared" si="11"/>
        <v>0.07452701215</v>
      </c>
      <c r="AT207" s="63">
        <f>VLOOKUP($D207,BW_17_Kreise!$B$7:$CC$410,Calc_Targetkreise!AT$5,FALSE)/1000/$G207</f>
        <v>0.003843947217</v>
      </c>
      <c r="AU207" s="61">
        <f>VLOOKUP(Calc_Targetkreise!$D207,EW_Erg_09_14_Kreise!$A$7:$BK$412,Calc_Targetkreise!AU$5,FALSE)/1000/$H207</f>
        <v>0.01139708399</v>
      </c>
      <c r="AV207" s="62">
        <f>IF(AU207&lt;Master_sheet_Kriterien!$J$44,1,IF(AU207&lt;Master_sheet_Kriterien!$K$44,2,IF(AU207&lt;Master_sheet_Kriterien!$L$44,3,IF(AU207&lt;Master_sheet_Kriterien!$M$44,4,5))))</f>
        <v>3</v>
      </c>
      <c r="AW207" s="61">
        <f>VLOOKUP(Calc_Targetkreise!$D207,EW_Erg_09_14_Kreise!$A$7:$BK$412,Calc_Targetkreise!AW$5,FALSE)/1000/$H207</f>
        <v>0.009720035594</v>
      </c>
      <c r="AX207" s="61">
        <f>VLOOKUP($D207,EW_19_Kreise!$A$6:$CQ$406,Calc_Targetkreise!AX$5,FALSE)/1000/F207</f>
        <v>0.006712764347</v>
      </c>
      <c r="AY207" s="62">
        <f>IF(AX207&lt;Master_sheet_Kriterien!$J$56,1,IF(AX207&lt;Master_sheet_Kriterien!$K$56,2,IF(AX207&lt;Master_sheet_Kriterien!$L$56,3,IF(AX207&lt;Master_sheet_Kriterien!$M$56,4,5))))</f>
        <v>4</v>
      </c>
      <c r="AZ207" s="64">
        <f>VLOOKUP($D207,EW_19_Kreise!$A$6:$CQ$406,Calc_Targetkreise!AZ$5,FALSE)</f>
        <v>266</v>
      </c>
      <c r="BA207" s="62">
        <f>IF(AZ207&lt;Master_sheet_Kriterien!$J$57,1,IF(AZ207&lt;Master_sheet_Kriterien!$K$57,2,IF(AZ207&lt;Master_sheet_Kriterien!$L$57,3,IF(AZ207&lt;Master_sheet_Kriterien!$M$56,4,5))))</f>
        <v>2</v>
      </c>
      <c r="BB207" s="59">
        <f>VLOOKUP($D207,Struktur_daten_BW_2017!$B$7:$AH$452,Calc_Targetkreise!BB$5,FALSE)</f>
        <v>1243.9</v>
      </c>
      <c r="BC207" s="62">
        <f>IF(BB207&lt;Master_sheet_Kriterien!$J$8,1,IF(BB207&lt;Master_sheet_Kriterien!$K$8,2,IF(BB207&lt;Master_sheet_Kriterien!$L$8,3,IF(BB207&lt;Master_sheet_Kriterien!$M$8,4,5))))</f>
        <v>4</v>
      </c>
      <c r="BD207" s="65">
        <f t="shared" si="12"/>
        <v>28.3287</v>
      </c>
      <c r="BE207" s="62">
        <f>IF(BD207&lt;Master_sheet_Kriterien!$J$10,1,IF(BD207&lt;Master_sheet_Kriterien!$K$10,2,IF(BD207&lt;Master_sheet_Kriterien!$L$10,3,IF(BD207&lt;Master_sheet_Kriterien!$M$10,4,5))))</f>
        <v>4</v>
      </c>
      <c r="BF207" s="65">
        <f>VLOOKUP($D207,Struktur_daten_BW_2017!$B$7:$AH$452,Calc_Targetkreise!BF$5,FALSE)</f>
        <v>8.9</v>
      </c>
      <c r="BG207" s="62">
        <f>IF(BF207&lt;Master_sheet_Kriterien!$J$12,1,IF(BF207&lt;Master_sheet_Kriterien!$K$12,2,IF(BF207&lt;Master_sheet_Kriterien!$L$12,3,IF(BF207&lt;Master_sheet_Kriterien!$M$12,4,5))))</f>
        <v>5</v>
      </c>
      <c r="BH207" s="65">
        <f>VLOOKUP($D207,Struktur_daten_BW_2017!$B$7:$AH$452,Calc_Targetkreise!BH$5,FALSE)</f>
        <v>13.2</v>
      </c>
      <c r="BI207" s="62">
        <f>IF(BH207&lt;Master_sheet_Kriterien!$J$14,1,IF(BH207&lt;Master_sheet_Kriterien!$K$14,2,IF(BH207&lt;Master_sheet_Kriterien!$L$14,3,IF(BH207&lt;Master_sheet_Kriterien!$M$14,4,5))))</f>
        <v>5</v>
      </c>
      <c r="BJ207" s="65">
        <f>VLOOKUP($D207,Struktur_daten_BW_2017!$B$7:$AH$452,Calc_Targetkreise!BJ$5,FALSE)</f>
        <v>35</v>
      </c>
      <c r="BK207" s="62">
        <f>IF(BJ207&lt;Master_sheet_Kriterien!$J$16,1,IF(BJ207&lt;Master_sheet_Kriterien!$K$16,2,IF(BJ207&lt;Master_sheet_Kriterien!$L$16,3,IF(BJ207&lt;Master_sheet_Kriterien!$M$16,4,5))))</f>
        <v>2</v>
      </c>
      <c r="BL207" s="65">
        <f>VLOOKUP($D207,Struktur_daten_BW_2017!$B$7:$AH$452,Calc_Targetkreise!BL$5,FALSE)</f>
        <v>15.8</v>
      </c>
      <c r="BM207" s="62">
        <f>IF(BL207&lt;Master_sheet_Kriterien!$J$18,1,IF(BL207&lt;Master_sheet_Kriterien!$K$18,2,IF(BL207&lt;Master_sheet_Kriterien!$L$18,3,IF(BL207&lt;Master_sheet_Kriterien!$M$18,4,5))))</f>
        <v>2</v>
      </c>
      <c r="BN207" s="65">
        <f>VLOOKUP($D207,Struktur_daten_BW_2017!$B$7:$AH$452,Calc_Targetkreise!BN$5,FALSE)</f>
        <v>10.6</v>
      </c>
      <c r="BO207" s="62">
        <f>IF(BN207&lt;Master_sheet_Kriterien!$J$20,1,IF(BN207&lt;Master_sheet_Kriterien!$K$20,2,IF(BN207&lt;Master_sheet_Kriterien!$L$20,3,IF(BN207&lt;Master_sheet_Kriterien!$M$20,4,5))))</f>
        <v>3</v>
      </c>
      <c r="BP207" s="59">
        <f>VLOOKUP($D207,Struktur_daten_BW_2017!$B$7:$AH$452,Calc_Targetkreise!BP$5,FALSE)</f>
        <v>22911</v>
      </c>
      <c r="BQ207" s="62">
        <f>IF(BP207&lt;Master_sheet_Kriterien!$J$38,1,IF(BP207&lt;Master_sheet_Kriterien!$K$38,2,IF(BP207&lt;Master_sheet_Kriterien!$L$38,3,IF(BP207&lt;Master_sheet_Kriterien!$M$38,4,5))))</f>
        <v>5</v>
      </c>
      <c r="BR207" s="65">
        <f>VLOOKUP($D207,Struktur_daten_BW_2017!$B$7:$AH$452,Calc_Targetkreise!BR$5,FALSE)</f>
        <v>48.2</v>
      </c>
      <c r="BS207" s="62">
        <f>IF(BR207&lt;Master_sheet_Kriterien!$J$24,1,IF(BR207&lt;Master_sheet_Kriterien!$K$24,2,IF(BR207&lt;Master_sheet_Kriterien!$L$24,3,IF(BR207&lt;Master_sheet_Kriterien!$M$24,4,5))))</f>
        <v>5</v>
      </c>
      <c r="BT207" s="65">
        <f>VLOOKUP($D207,Struktur_daten_BW_2017!$B$7:$AH$452,Calc_Targetkreise!BT$5,FALSE)</f>
        <v>15</v>
      </c>
      <c r="BU207" s="62">
        <f>IF(BT207&lt;Master_sheet_Kriterien!$J$26,1,IF(BT207&lt;Master_sheet_Kriterien!$K$26,2,IF(BT207&lt;Master_sheet_Kriterien!$L$26,3,IF(BT207&lt;Master_sheet_Kriterien!$M$26,4,5))))</f>
        <v>4</v>
      </c>
      <c r="BV207" s="65">
        <f t="shared" si="13"/>
        <v>4.7745</v>
      </c>
      <c r="BW207" s="62">
        <f>IF(BV207&lt;Master_sheet_Kriterien!$J$28,1,IF(BV207&lt;Master_sheet_Kriterien!$K$28,2,IF(BV207&lt;Master_sheet_Kriterien!$L$28,3,IF(BV207&lt;Master_sheet_Kriterien!$M$28,4,5))))</f>
        <v>4</v>
      </c>
      <c r="BX207" s="65">
        <f>VLOOKUP($D207,Struktur_daten_BW_2017!$B$7:$AH$452,Calc_Targetkreise!BX$5,FALSE)</f>
        <v>26.66666667</v>
      </c>
      <c r="BY207" s="62">
        <f>IF(BX207&lt;Master_sheet_Kriterien!$J$30,1,IF(BX207&lt;Master_sheet_Kriterien!$K$30,2,IF(BX207&lt;Master_sheet_Kriterien!$L$30,3,IF(BX207&lt;Master_sheet_Kriterien!$M$30,4,5))))</f>
        <v>4</v>
      </c>
      <c r="BZ207" s="65">
        <f>CL207/1000</f>
        <v>6.043</v>
      </c>
      <c r="CA207" s="62">
        <f>IF(BZ207&lt;Master_sheet_Kriterien!$J$32,1,IF(BZ207&lt;Master_sheet_Kriterien!$K$32,2,IF(BZ207&lt;Master_sheet_Kriterien!$L$32,3,IF(BZ207&lt;Master_sheet_Kriterien!$M$32,4,5))))</f>
        <v>1</v>
      </c>
      <c r="CB207" s="65">
        <f>BZ207/CM207*100</f>
        <v>1.898523406</v>
      </c>
      <c r="CC207" s="62">
        <f>IF(CB207&lt;Master_sheet_Kriterien!$J$34,1,IF(CB207&lt;Master_sheet_Kriterien!$K$34,2,IF(CB207&lt;Master_sheet_Kriterien!$L$34,3,IF(CB207&lt;Master_sheet_Kriterien!$M$34,4,5))))</f>
        <v>1</v>
      </c>
      <c r="CD207" s="65">
        <f>100-VLOOKUP($D207,Struktur_daten_BW_2017!$B$7:$AH$452,Calc_Targetkreise!CD$5,FALSE)</f>
        <v>45.4</v>
      </c>
      <c r="CE207" s="62">
        <f>IF(CD207&lt;Master_sheet_Kriterien!$J$40,1,IF(CD207&lt;Master_sheet_Kriterien!$K$40,2,IF(CD207&lt;Master_sheet_Kriterien!$L$40,3,IF(CD207&lt;Master_sheet_Kriterien!$M$40,4,5))))</f>
        <v>2</v>
      </c>
      <c r="CF207" s="61"/>
      <c r="CG207" s="59">
        <f>VLOOKUP($D207,EW_19_Kreise!$A$6:$CQ$406,Calc_Targetkreise!CG$5,FALSE)/1000</f>
        <v>75.907</v>
      </c>
      <c r="CH207" s="59">
        <f>VLOOKUP($D207,BW_17_Kreise!$B$7:$CC$410,Calc_Targetkreise!CH$5,FALSE)/1000</f>
        <v>76.473</v>
      </c>
      <c r="CI207" s="59">
        <f>VLOOKUP($D207,EW_Erg_09_14_Kreise!$A$10:$BK$412,Calc_Targetkreise!CI$5,FALSE)/1000</f>
        <v>77.938</v>
      </c>
      <c r="CJ207" s="59">
        <f>VLOOKUP($D207,EW_Erg_09_14_Kreise!$A$10:$BK$412,Calc_Targetkreise!CJ$5,FALSE)/1000</f>
        <v>78.871</v>
      </c>
      <c r="CK207" s="59">
        <f>VLOOKUP($D207,EW_Erg_09_14_Kreise!$A$10:$BK$412,Calc_Targetkreise!CK$5,FALSE)/1000</f>
        <v>31.778</v>
      </c>
      <c r="CL207" s="45">
        <v>6043.0</v>
      </c>
      <c r="CM207" s="59">
        <f>VLOOKUP($D207,Struktur_daten_BW_2017!$B$7:$AH$452,Calc_Targetkreise!CM$5,FALSE)</f>
        <v>318.3</v>
      </c>
      <c r="CN207" s="66">
        <v>6.0</v>
      </c>
      <c r="CO207" s="67">
        <f t="shared" si="16"/>
        <v>0.01885014138</v>
      </c>
      <c r="CP207" s="62">
        <f>IF(CO207&lt;Master_sheet_Kriterien!$J$58,1,IF(CO207&lt;Master_sheet_Kriterien!$K$58,2,IF(CO207&lt;Master_sheet_Kriterien!$L$58,3,IF(CO207&lt;Master_sheet_Kriterien!$M$58,4,5))))</f>
        <v>1</v>
      </c>
      <c r="CQ207" s="66">
        <v>5.0</v>
      </c>
      <c r="CR207" s="67">
        <f t="shared" si="17"/>
        <v>0.01570845115</v>
      </c>
      <c r="CS207" s="62">
        <f>IF(CR207&lt;Master_sheet_Kriterien!$J$59,1,IF(CR207&lt;Master_sheet_Kriterien!$K$59,2,IF(CR207&lt;Master_sheet_Kriterien!$L$59,3,IF(CR207&lt;Master_sheet_Kriterien!$M$59,4,5))))</f>
        <v>1</v>
      </c>
      <c r="CT207" s="66">
        <v>1.0</v>
      </c>
      <c r="CU207" s="44"/>
      <c r="CV207" s="66">
        <v>1.0</v>
      </c>
      <c r="CW207" s="68"/>
      <c r="CY207" s="31">
        <f t="shared" si="18"/>
        <v>8231</v>
      </c>
      <c r="DB207" s="76" t="str">
        <f t="shared" si="19"/>
        <v>Pforzheim, Stadt</v>
      </c>
      <c r="DC207" s="58">
        <f t="shared" si="20"/>
        <v>61</v>
      </c>
      <c r="DD207" s="77">
        <f t="shared" si="21"/>
        <v>191</v>
      </c>
      <c r="DE207" s="72">
        <f t="shared" si="22"/>
        <v>0.006712764347</v>
      </c>
      <c r="DG207" s="76" t="str">
        <f t="shared" si="23"/>
        <v>Pforzheim, Stadt</v>
      </c>
      <c r="DH207" s="58" t="str">
        <f t="shared" si="24"/>
        <v>#REF!</v>
      </c>
      <c r="DI207" s="75">
        <f t="shared" si="25"/>
        <v>185.1885014</v>
      </c>
      <c r="DJ207" s="78">
        <f t="shared" si="26"/>
        <v>0.006712764347</v>
      </c>
      <c r="DK207" s="75"/>
      <c r="DL207" s="75"/>
      <c r="DM207" s="75"/>
      <c r="DN207" s="75"/>
      <c r="DO207" s="75"/>
      <c r="DP207" s="44"/>
    </row>
    <row r="208" ht="16.5" customHeight="1">
      <c r="A208" s="58">
        <f t="shared" si="5"/>
        <v>179</v>
      </c>
      <c r="B208" s="58">
        <f t="shared" si="6"/>
        <v>157</v>
      </c>
      <c r="C208" s="58" t="s">
        <v>345</v>
      </c>
      <c r="D208" s="58">
        <v>8235.0</v>
      </c>
      <c r="E208" s="58" t="s">
        <v>368</v>
      </c>
      <c r="F208" s="59">
        <f>VLOOKUP($D208,EW_19_Kreise!$A$6:$CQ$406,Calc_Targetkreise!F$5,FALSE)/1000</f>
        <v>70.061</v>
      </c>
      <c r="G208" s="59">
        <f>VLOOKUP($D208,BW_17_Kreise!$B$7:$CC$410,Calc_Targetkreise!G$5,FALSE)/1000</f>
        <v>86.064</v>
      </c>
      <c r="H208" s="59">
        <f>VLOOKUP($D208,EW_Erg_09_14_Kreise!$A$10:$BK$412,Calc_Targetkreise!H$5,FALSE)/1000</f>
        <v>56.072</v>
      </c>
      <c r="I208" s="60">
        <f t="shared" ref="I208:K208" si="852">F208/CG208</f>
        <v>0.6233517803</v>
      </c>
      <c r="J208" s="60">
        <f t="shared" si="852"/>
        <v>0.771825984</v>
      </c>
      <c r="K208" s="60">
        <f t="shared" si="852"/>
        <v>0.5058002129</v>
      </c>
      <c r="L208" s="61">
        <f t="shared" ref="L208:M208" si="853">1-(T208+X208)</f>
        <v>0.5331496838</v>
      </c>
      <c r="M208" s="61">
        <f t="shared" si="853"/>
        <v>0.4800032534</v>
      </c>
      <c r="N208" s="62">
        <f>IF(L208&lt;Master_sheet_Kriterien!$J$46,1,IF(L208&lt;Master_sheet_Kriterien!$K$46,2,IF(L208&lt;Master_sheet_Kriterien!$L$46,3,IF(L208&lt;Master_sheet_Kriterien!$M$46,4,5))))</f>
        <v>5</v>
      </c>
      <c r="O208" s="62">
        <f>IF(M208&lt;Master_sheet_Kriterien!$J$46,1,IF(M208&lt;Master_sheet_Kriterien!$K$46,2,IF(M208&lt;Master_sheet_Kriterien!$L$46,3,IF(M208&lt;Master_sheet_Kriterien!$M$46,4,5))))</f>
        <v>4</v>
      </c>
      <c r="P208" s="61">
        <f t="shared" ref="P208:Q208" si="854">1-(T208+AM208)</f>
        <v>0.5163785844</v>
      </c>
      <c r="Q208" s="61">
        <f t="shared" si="854"/>
        <v>0.4706729875</v>
      </c>
      <c r="R208" s="62">
        <f>IF(P208&lt;Master_sheet_Kriterien!$J$46,1,IF(P208&lt;Master_sheet_Kriterien!$K$46,2,IF(P208&lt;Master_sheet_Kriterien!$L$46,3,IF(P208&lt;Master_sheet_Kriterien!$M$46,4,5))))</f>
        <v>4</v>
      </c>
      <c r="S208" s="62">
        <f>IF(Q208&lt;Master_sheet_Kriterien!$J$46,1,IF(Q208&lt;Master_sheet_Kriterien!$K$46,2,IF(Q208&lt;Master_sheet_Kriterien!$L$46,3,IF(Q208&lt;Master_sheet_Kriterien!$M$46,4,5))))</f>
        <v>4</v>
      </c>
      <c r="T208" s="61">
        <f>VLOOKUP($D208,EW_19_Kreise!$A$6:$CQ$406,Calc_Targetkreise!T$5,FALSE)/1000/F208</f>
        <v>0.3496381724</v>
      </c>
      <c r="U208" s="63">
        <f>VLOOKUP($D208,BW_17_Kreise!$B$7:$CC$410,Calc_Targetkreise!U$5,FALSE)/1000/$G208</f>
        <v>0.3772192787</v>
      </c>
      <c r="V208" s="61">
        <f>VLOOKUP(Calc_Targetkreise!$D208,EW_Erg_09_14_Kreise!$A$7:$BK$412,Calc_Targetkreise!V$5,FALSE)/1000/$H208</f>
        <v>0.4351191325</v>
      </c>
      <c r="W208" s="61">
        <f>VLOOKUP(Calc_Targetkreise!$D208,EW_Erg_09_14_Kreise!$A$7:$BK$412,Calc_Targetkreise!W$5,FALSE)/1000/CK208</f>
        <v>0.4145457759</v>
      </c>
      <c r="X208" s="61">
        <f>VLOOKUP($D208,EW_19_Kreise!$A$6:$CQ$406,Calc_Targetkreise!X$5,FALSE)/1000/F208</f>
        <v>0.1172121437</v>
      </c>
      <c r="Y208" s="63">
        <f>VLOOKUP($D208,BW_17_Kreise!$B$7:$CC$410,Calc_Targetkreise!Y$5,FALSE)/1000/$G208</f>
        <v>0.1427774679</v>
      </c>
      <c r="Z208" s="61">
        <f>VLOOKUP(Calc_Targetkreise!$D208,EW_Erg_09_14_Kreise!$A$7:$BK$412,Calc_Targetkreise!Z$5,FALSE)/1000/$H208</f>
        <v>0.1982986161</v>
      </c>
      <c r="AA208" s="61">
        <f>VLOOKUP(Calc_Targetkreise!$D208,EW_Erg_09_14_Kreise!$A$7:$BK$412,Calc_Targetkreise!AA$5,FALSE)/1000/$H208</f>
        <v>0.1553894992</v>
      </c>
      <c r="AB208" s="61">
        <f>VLOOKUP($D208,EW_19_Kreise!$A$6:$CQ$406,Calc_Targetkreise!AB$5,FALSE)/1000/F208</f>
        <v>0.1766888854</v>
      </c>
      <c r="AC208" s="63">
        <f>VLOOKUP($D208,BW_17_Kreise!$B$7:$CC$410,Calc_Targetkreise!AC$5,FALSE)/1000/$G208</f>
        <v>0.1028653095</v>
      </c>
      <c r="AD208" s="61">
        <f>VLOOKUP(Calc_Targetkreise!$D208,EW_Erg_09_14_Kreise!$A$7:$BK$412,Calc_Targetkreise!AD$5,FALSE)/1000/$H208</f>
        <v>0.09054430019</v>
      </c>
      <c r="AE208" s="62">
        <f>IF(AC208&lt;Master_sheet_Kriterien!$J$54,1,IF(AC208&lt;Master_sheet_Kriterien!$K$54,2,IF(AC208&lt;Master_sheet_Kriterien!$L$54,3,IF(AC208&lt;Master_sheet_Kriterien!$M$54,4,5))))</f>
        <v>4</v>
      </c>
      <c r="AF208" s="61">
        <f>VLOOKUP(Calc_Targetkreise!$D208,EW_Erg_09_14_Kreise!$A$7:$BK$412,Calc_Targetkreise!AF$5,FALSE)/1000/$H208</f>
        <v>0.1134434299</v>
      </c>
      <c r="AG208" s="63">
        <f>VLOOKUP($D208,BW_17_Kreise!$B$7:$CC$410,Calc_Targetkreise!AG$5,FALSE)/1000/$G208</f>
        <v>0.1297871352</v>
      </c>
      <c r="AH208" s="61">
        <f>VLOOKUP(Calc_Targetkreise!$D208,EW_Erg_09_14_Kreise!$A$7:$BK$412,Calc_Targetkreise!AH$5,FALSE)/1000/$H208</f>
        <v>0.04956127836</v>
      </c>
      <c r="AI208" s="61">
        <f>VLOOKUP(Calc_Targetkreise!$D208,EW_Erg_09_14_Kreise!$A$7:$BK$412,Calc_Targetkreise!AI$5,FALSE)/1000/$H208</f>
        <v>0.1571372521</v>
      </c>
      <c r="AJ208" s="63">
        <f>VLOOKUP($D208,BW_17_Kreise!$B$7:$CC$410,Calc_Targetkreise!AJ$5,FALSE)/1000/$G208</f>
        <v>0.05251905559</v>
      </c>
      <c r="AK208" s="61">
        <f>VLOOKUP(Calc_Targetkreise!$D208,EW_Erg_09_14_Kreise!$A$7:$BK$412,Calc_Targetkreise!AK$5,FALSE)/1000/$H208</f>
        <v>0.0283385647</v>
      </c>
      <c r="AL208" s="61">
        <f>VLOOKUP(Calc_Targetkreise!$D208,EW_Erg_09_14_Kreise!$A$7:$BK$412,Calc_Targetkreise!AL$5,FALSE)/1000/$H208</f>
        <v>0.02643030389</v>
      </c>
      <c r="AM208" s="61">
        <f>VLOOKUP($D208,EW_19_Kreise!$A$6:$CQ$406,Calc_Targetkreise!AM$5,FALSE)/1000/F208</f>
        <v>0.1339832432</v>
      </c>
      <c r="AN208" s="63">
        <f>VLOOKUP($D208,BW_17_Kreise!$B$7:$CC$410,Calc_Targetkreise!AN$5,FALSE)/1000/$G208</f>
        <v>0.1521077338</v>
      </c>
      <c r="AO208" s="61">
        <f>VLOOKUP(Calc_Targetkreise!$D208,EW_Erg_09_14_Kreise!$A$7:$BK$412,Calc_Targetkreise!AO$5,FALSE)/1000/$H208</f>
        <v>0.102742902</v>
      </c>
      <c r="AP208" s="61">
        <f>VLOOKUP(Calc_Targetkreise!$D208,EW_Erg_09_14_Kreise!$A$7:$BK$412,Calc_Targetkreise!AP$5,FALSE)/1000/$H208</f>
        <v>0.0001248394921</v>
      </c>
      <c r="AQ208" s="61">
        <f t="shared" ref="AQ208:AR208" si="855">1-U208-Y208-AC208-AG208-AJ208-AN208</f>
        <v>0.04272401933</v>
      </c>
      <c r="AR208" s="61">
        <f t="shared" si="855"/>
        <v>0.09539520616</v>
      </c>
      <c r="AS208" s="61">
        <f t="shared" si="11"/>
        <v>0.1329288995</v>
      </c>
      <c r="AT208" s="63">
        <f>VLOOKUP($D208,BW_17_Kreise!$B$7:$CC$410,Calc_Targetkreise!AT$5,FALSE)/1000/$G208</f>
        <v>0.003834355828</v>
      </c>
      <c r="AU208" s="61">
        <f>VLOOKUP(Calc_Targetkreise!$D208,EW_Erg_09_14_Kreise!$A$7:$BK$412,Calc_Targetkreise!AU$5,FALSE)/1000/$H208</f>
        <v>0.008774432872</v>
      </c>
      <c r="AV208" s="62">
        <f>IF(AU208&lt;Master_sheet_Kriterien!$J$44,1,IF(AU208&lt;Master_sheet_Kriterien!$K$44,2,IF(AU208&lt;Master_sheet_Kriterien!$L$44,3,IF(AU208&lt;Master_sheet_Kriterien!$M$44,4,5))))</f>
        <v>1</v>
      </c>
      <c r="AW208" s="61">
        <f>VLOOKUP(Calc_Targetkreise!$D208,EW_Erg_09_14_Kreise!$A$7:$BK$412,Calc_Targetkreise!AW$5,FALSE)/1000/$H208</f>
        <v>0.00831074333</v>
      </c>
      <c r="AX208" s="61">
        <f>VLOOKUP($D208,EW_19_Kreise!$A$6:$CQ$406,Calc_Targetkreise!AX$5,FALSE)/1000/F208</f>
        <v>0.004396169053</v>
      </c>
      <c r="AY208" s="62">
        <f>IF(AX208&lt;Master_sheet_Kriterien!$J$56,1,IF(AX208&lt;Master_sheet_Kriterien!$K$56,2,IF(AX208&lt;Master_sheet_Kriterien!$L$56,3,IF(AX208&lt;Master_sheet_Kriterien!$M$56,4,5))))</f>
        <v>3</v>
      </c>
      <c r="AZ208" s="64">
        <f>VLOOKUP($D208,EW_19_Kreise!$A$6:$CQ$406,Calc_Targetkreise!AZ$5,FALSE)</f>
        <v>308</v>
      </c>
      <c r="BA208" s="62">
        <f>IF(AZ208&lt;Master_sheet_Kriterien!$J$57,1,IF(AZ208&lt;Master_sheet_Kriterien!$K$57,2,IF(AZ208&lt;Master_sheet_Kriterien!$L$57,3,IF(AZ208&lt;Master_sheet_Kriterien!$M$56,4,5))))</f>
        <v>3</v>
      </c>
      <c r="BB208" s="59">
        <f>VLOOKUP($D208,Struktur_daten_BW_2017!$B$7:$AH$452,Calc_Targetkreise!BB$5,FALSE)</f>
        <v>162.8</v>
      </c>
      <c r="BC208" s="62">
        <f>IF(BB208&lt;Master_sheet_Kriterien!$J$8,1,IF(BB208&lt;Master_sheet_Kriterien!$K$8,2,IF(BB208&lt;Master_sheet_Kriterien!$L$8,3,IF(BB208&lt;Master_sheet_Kriterien!$M$8,4,5))))</f>
        <v>2</v>
      </c>
      <c r="BD208" s="65">
        <f t="shared" si="12"/>
        <v>22.5428</v>
      </c>
      <c r="BE208" s="62">
        <f>IF(BD208&lt;Master_sheet_Kriterien!$J$10,1,IF(BD208&lt;Master_sheet_Kriterien!$K$10,2,IF(BD208&lt;Master_sheet_Kriterien!$L$10,3,IF(BD208&lt;Master_sheet_Kriterien!$M$10,4,5))))</f>
        <v>3</v>
      </c>
      <c r="BF208" s="65">
        <f>VLOOKUP($D208,Struktur_daten_BW_2017!$B$7:$AH$452,Calc_Targetkreise!BF$5,FALSE)</f>
        <v>8.3</v>
      </c>
      <c r="BG208" s="62">
        <f>IF(BF208&lt;Master_sheet_Kriterien!$J$12,1,IF(BF208&lt;Master_sheet_Kriterien!$K$12,2,IF(BF208&lt;Master_sheet_Kriterien!$L$12,3,IF(BF208&lt;Master_sheet_Kriterien!$M$12,4,5))))</f>
        <v>4</v>
      </c>
      <c r="BH208" s="65">
        <f>VLOOKUP($D208,Struktur_daten_BW_2017!$B$7:$AH$452,Calc_Targetkreise!BH$5,FALSE)</f>
        <v>11.4</v>
      </c>
      <c r="BI208" s="62">
        <f>IF(BH208&lt;Master_sheet_Kriterien!$J$14,1,IF(BH208&lt;Master_sheet_Kriterien!$K$14,2,IF(BH208&lt;Master_sheet_Kriterien!$L$14,3,IF(BH208&lt;Master_sheet_Kriterien!$M$14,4,5))))</f>
        <v>3</v>
      </c>
      <c r="BJ208" s="65">
        <f>VLOOKUP($D208,Struktur_daten_BW_2017!$B$7:$AH$452,Calc_Targetkreise!BJ$5,FALSE)</f>
        <v>36.4</v>
      </c>
      <c r="BK208" s="62">
        <f>IF(BJ208&lt;Master_sheet_Kriterien!$J$16,1,IF(BJ208&lt;Master_sheet_Kriterien!$K$16,2,IF(BJ208&lt;Master_sheet_Kriterien!$L$16,3,IF(BJ208&lt;Master_sheet_Kriterien!$M$16,4,5))))</f>
        <v>4</v>
      </c>
      <c r="BL208" s="65">
        <f>VLOOKUP($D208,Struktur_daten_BW_2017!$B$7:$AH$452,Calc_Targetkreise!BL$5,FALSE)</f>
        <v>15.8</v>
      </c>
      <c r="BM208" s="62">
        <f>IF(BL208&lt;Master_sheet_Kriterien!$J$18,1,IF(BL208&lt;Master_sheet_Kriterien!$K$18,2,IF(BL208&lt;Master_sheet_Kriterien!$L$18,3,IF(BL208&lt;Master_sheet_Kriterien!$M$18,4,5))))</f>
        <v>2</v>
      </c>
      <c r="BN208" s="65">
        <f>VLOOKUP($D208,Struktur_daten_BW_2017!$B$7:$AH$452,Calc_Targetkreise!BN$5,FALSE)</f>
        <v>10.7</v>
      </c>
      <c r="BO208" s="62">
        <f>IF(BN208&lt;Master_sheet_Kriterien!$J$20,1,IF(BN208&lt;Master_sheet_Kriterien!$K$20,2,IF(BN208&lt;Master_sheet_Kriterien!$L$20,3,IF(BN208&lt;Master_sheet_Kriterien!$M$20,4,5))))</f>
        <v>3</v>
      </c>
      <c r="BP208" s="59">
        <f>VLOOKUP($D208,Struktur_daten_BW_2017!$B$7:$AH$452,Calc_Targetkreise!BP$5,FALSE)</f>
        <v>22863</v>
      </c>
      <c r="BQ208" s="62">
        <f>IF(BP208&lt;Master_sheet_Kriterien!$J$38,1,IF(BP208&lt;Master_sheet_Kriterien!$K$38,2,IF(BP208&lt;Master_sheet_Kriterien!$L$38,3,IF(BP208&lt;Master_sheet_Kriterien!$M$38,4,5))))</f>
        <v>4</v>
      </c>
      <c r="BR208" s="65">
        <f>VLOOKUP($D208,Struktur_daten_BW_2017!$B$7:$AH$452,Calc_Targetkreise!BR$5,FALSE)</f>
        <v>21.9</v>
      </c>
      <c r="BS208" s="62">
        <f>IF(BR208&lt;Master_sheet_Kriterien!$J$24,1,IF(BR208&lt;Master_sheet_Kriterien!$K$24,2,IF(BR208&lt;Master_sheet_Kriterien!$L$24,3,IF(BR208&lt;Master_sheet_Kriterien!$M$24,4,5))))</f>
        <v>1</v>
      </c>
      <c r="BT208" s="65">
        <f>VLOOKUP($D208,Struktur_daten_BW_2017!$B$7:$AH$452,Calc_Targetkreise!BT$5,FALSE)</f>
        <v>17</v>
      </c>
      <c r="BU208" s="62">
        <f>IF(BT208&lt;Master_sheet_Kriterien!$J$26,1,IF(BT208&lt;Master_sheet_Kriterien!$K$26,2,IF(BT208&lt;Master_sheet_Kriterien!$L$26,3,IF(BT208&lt;Master_sheet_Kriterien!$M$26,4,5))))</f>
        <v>5</v>
      </c>
      <c r="BV208" s="65">
        <f t="shared" si="13"/>
        <v>4.6172</v>
      </c>
      <c r="BW208" s="62">
        <f>IF(BV208&lt;Master_sheet_Kriterien!$J$28,1,IF(BV208&lt;Master_sheet_Kriterien!$K$28,2,IF(BV208&lt;Master_sheet_Kriterien!$L$28,3,IF(BV208&lt;Master_sheet_Kriterien!$M$28,4,5))))</f>
        <v>4</v>
      </c>
      <c r="BX208" s="65">
        <f>VLOOKUP($D208,Struktur_daten_BW_2017!$B$7:$AH$452,Calc_Targetkreise!BX$5,FALSE)</f>
        <v>30.58823529</v>
      </c>
      <c r="BY208" s="62">
        <f>IF(BX208&lt;Master_sheet_Kriterien!$J$30,1,IF(BX208&lt;Master_sheet_Kriterien!$K$30,2,IF(BX208&lt;Master_sheet_Kriterien!$L$30,3,IF(BX208&lt;Master_sheet_Kriterien!$M$30,4,5))))</f>
        <v>5</v>
      </c>
      <c r="BZ208" s="65"/>
      <c r="CA208" s="62">
        <f>IF(BZ208&lt;Master_sheet_Kriterien!$J$32,1,IF(BZ208&lt;Master_sheet_Kriterien!$K$32,2,IF(BZ208&lt;Master_sheet_Kriterien!$L$32,3,IF(BZ208&lt;Master_sheet_Kriterien!$M$32,4,5))))</f>
        <v>1</v>
      </c>
      <c r="CB208" s="65"/>
      <c r="CC208" s="62">
        <f>IF(CB208&lt;Master_sheet_Kriterien!$J$34,1,IF(CB208&lt;Master_sheet_Kriterien!$K$34,2,IF(CB208&lt;Master_sheet_Kriterien!$L$34,3,IF(CB208&lt;Master_sheet_Kriterien!$M$34,4,5))))</f>
        <v>1</v>
      </c>
      <c r="CD208" s="65">
        <f>100-VLOOKUP($D208,Struktur_daten_BW_2017!$B$7:$AH$452,Calc_Targetkreise!CD$5,FALSE)</f>
        <v>38.3</v>
      </c>
      <c r="CE208" s="62">
        <f>IF(CD208&lt;Master_sheet_Kriterien!$J$40,1,IF(CD208&lt;Master_sheet_Kriterien!$K$40,2,IF(CD208&lt;Master_sheet_Kriterien!$L$40,3,IF(CD208&lt;Master_sheet_Kriterien!$M$40,4,5))))</f>
        <v>1</v>
      </c>
      <c r="CF208" s="61"/>
      <c r="CG208" s="59">
        <f>VLOOKUP($D208,EW_19_Kreise!$A$6:$CQ$406,Calc_Targetkreise!CG$5,FALSE)/1000</f>
        <v>112.394</v>
      </c>
      <c r="CH208" s="59">
        <f>VLOOKUP($D208,BW_17_Kreise!$B$7:$CC$410,Calc_Targetkreise!CH$5,FALSE)/1000</f>
        <v>111.507</v>
      </c>
      <c r="CI208" s="59">
        <f>VLOOKUP($D208,EW_Erg_09_14_Kreise!$A$10:$BK$412,Calc_Targetkreise!CI$5,FALSE)/1000</f>
        <v>110.858</v>
      </c>
      <c r="CJ208" s="59">
        <f>VLOOKUP($D208,EW_Erg_09_14_Kreise!$A$10:$BK$412,Calc_Targetkreise!CJ$5,FALSE)/1000</f>
        <v>111.12</v>
      </c>
      <c r="CK208" s="59">
        <f>VLOOKUP($D208,EW_Erg_09_14_Kreise!$A$10:$BK$412,Calc_Targetkreise!CK$5,FALSE)/1000</f>
        <v>56.58</v>
      </c>
      <c r="CL208" s="45"/>
      <c r="CM208" s="59">
        <f>VLOOKUP($D208,Struktur_daten_BW_2017!$B$7:$AH$452,Calc_Targetkreise!CM$5,FALSE)</f>
        <v>271.6</v>
      </c>
      <c r="CN208" s="66">
        <v>0.0</v>
      </c>
      <c r="CO208" s="67">
        <f t="shared" si="16"/>
        <v>0</v>
      </c>
      <c r="CP208" s="62">
        <f>IF(CO208&lt;Master_sheet_Kriterien!$J$58,1,IF(CO208&lt;Master_sheet_Kriterien!$K$58,2,IF(CO208&lt;Master_sheet_Kriterien!$L$58,3,IF(CO208&lt;Master_sheet_Kriterien!$M$58,4,5))))</f>
        <v>1</v>
      </c>
      <c r="CQ208" s="66">
        <v>0.0</v>
      </c>
      <c r="CR208" s="67">
        <f t="shared" si="17"/>
        <v>0</v>
      </c>
      <c r="CS208" s="62">
        <f>IF(CR208&lt;Master_sheet_Kriterien!$J$59,1,IF(CR208&lt;Master_sheet_Kriterien!$K$59,2,IF(CR208&lt;Master_sheet_Kriterien!$L$59,3,IF(CR208&lt;Master_sheet_Kriterien!$M$59,4,5))))</f>
        <v>1</v>
      </c>
      <c r="CT208" s="66">
        <v>0.0</v>
      </c>
      <c r="CU208" s="44"/>
      <c r="CV208" s="66">
        <v>0.0</v>
      </c>
      <c r="CW208" s="68"/>
      <c r="CY208" s="31">
        <f t="shared" si="18"/>
        <v>8235</v>
      </c>
      <c r="DB208" s="76" t="str">
        <f t="shared" si="19"/>
        <v>Calw</v>
      </c>
      <c r="DC208" s="58">
        <f t="shared" si="20"/>
        <v>179</v>
      </c>
      <c r="DD208" s="77">
        <f t="shared" si="21"/>
        <v>157</v>
      </c>
      <c r="DE208" s="72">
        <f t="shared" si="22"/>
        <v>0.004396169053</v>
      </c>
      <c r="DG208" s="76" t="str">
        <f t="shared" si="23"/>
        <v>Calw</v>
      </c>
      <c r="DH208" s="58" t="str">
        <f t="shared" si="24"/>
        <v>#REF!</v>
      </c>
      <c r="DI208" s="75">
        <f t="shared" si="25"/>
        <v>151</v>
      </c>
      <c r="DJ208" s="78">
        <f t="shared" si="26"/>
        <v>0.004396169053</v>
      </c>
      <c r="DK208" s="75"/>
      <c r="DL208" s="75"/>
      <c r="DM208" s="75"/>
      <c r="DN208" s="75"/>
      <c r="DO208" s="75"/>
      <c r="DP208" s="44"/>
    </row>
    <row r="209" ht="16.5" customHeight="1">
      <c r="A209" s="58">
        <f t="shared" si="5"/>
        <v>88</v>
      </c>
      <c r="B209" s="58">
        <f t="shared" si="6"/>
        <v>182</v>
      </c>
      <c r="C209" s="58" t="s">
        <v>345</v>
      </c>
      <c r="D209" s="58">
        <v>8236.0</v>
      </c>
      <c r="E209" s="58" t="s">
        <v>369</v>
      </c>
      <c r="F209" s="59">
        <f>VLOOKUP($D209,EW_19_Kreise!$A$6:$CQ$406,Calc_Targetkreise!F$5,FALSE)/1000</f>
        <v>92.439</v>
      </c>
      <c r="G209" s="59">
        <f>VLOOKUP($D209,BW_17_Kreise!$B$7:$CC$410,Calc_Targetkreise!G$5,FALSE)/1000</f>
        <v>113.79</v>
      </c>
      <c r="H209" s="59">
        <f>VLOOKUP($D209,EW_Erg_09_14_Kreise!$A$10:$BK$412,Calc_Targetkreise!H$5,FALSE)/1000</f>
        <v>74.488</v>
      </c>
      <c r="I209" s="60">
        <f t="shared" ref="I209:K209" si="856">F209/CG209</f>
        <v>0.6451047853</v>
      </c>
      <c r="J209" s="60">
        <f t="shared" si="856"/>
        <v>0.7951559705</v>
      </c>
      <c r="K209" s="60">
        <f t="shared" si="856"/>
        <v>0.5226201167</v>
      </c>
      <c r="L209" s="61">
        <f t="shared" ref="L209:M209" si="857">1-(T209+X209)</f>
        <v>0.5632579323</v>
      </c>
      <c r="M209" s="61">
        <f t="shared" si="857"/>
        <v>0.4997715089</v>
      </c>
      <c r="N209" s="62">
        <f>IF(L209&lt;Master_sheet_Kriterien!$J$46,1,IF(L209&lt;Master_sheet_Kriterien!$K$46,2,IF(L209&lt;Master_sheet_Kriterien!$L$46,3,IF(L209&lt;Master_sheet_Kriterien!$M$46,4,5))))</f>
        <v>5</v>
      </c>
      <c r="O209" s="62">
        <f>IF(M209&lt;Master_sheet_Kriterien!$J$46,1,IF(M209&lt;Master_sheet_Kriterien!$K$46,2,IF(M209&lt;Master_sheet_Kriterien!$L$46,3,IF(M209&lt;Master_sheet_Kriterien!$M$46,4,5))))</f>
        <v>4</v>
      </c>
      <c r="P209" s="61">
        <f t="shared" ref="P209:Q209" si="858">1-(T209+AM209)</f>
        <v>0.5719555599</v>
      </c>
      <c r="Q209" s="61">
        <f t="shared" si="858"/>
        <v>0.5117321381</v>
      </c>
      <c r="R209" s="62">
        <f>IF(P209&lt;Master_sheet_Kriterien!$J$46,1,IF(P209&lt;Master_sheet_Kriterien!$K$46,2,IF(P209&lt;Master_sheet_Kriterien!$L$46,3,IF(P209&lt;Master_sheet_Kriterien!$M$46,4,5))))</f>
        <v>5</v>
      </c>
      <c r="S209" s="62">
        <f>IF(Q209&lt;Master_sheet_Kriterien!$J$46,1,IF(Q209&lt;Master_sheet_Kriterien!$K$46,2,IF(Q209&lt;Master_sheet_Kriterien!$L$46,3,IF(Q209&lt;Master_sheet_Kriterien!$M$46,4,5))))</f>
        <v>4</v>
      </c>
      <c r="T209" s="61">
        <f>VLOOKUP($D209,EW_19_Kreise!$A$6:$CQ$406,Calc_Targetkreise!T$5,FALSE)/1000/F209</f>
        <v>0.2983913716</v>
      </c>
      <c r="U209" s="63">
        <f>VLOOKUP($D209,BW_17_Kreise!$B$7:$CC$410,Calc_Targetkreise!U$5,FALSE)/1000/$G209</f>
        <v>0.338799543</v>
      </c>
      <c r="V209" s="61">
        <f>VLOOKUP(Calc_Targetkreise!$D209,EW_Erg_09_14_Kreise!$A$7:$BK$412,Calc_Targetkreise!V$5,FALSE)/1000/$H209</f>
        <v>0.3786247449</v>
      </c>
      <c r="W209" s="61">
        <f>VLOOKUP(Calc_Targetkreise!$D209,EW_Erg_09_14_Kreise!$A$7:$BK$412,Calc_Targetkreise!W$5,FALSE)/1000/CK209</f>
        <v>0.3674947102</v>
      </c>
      <c r="X209" s="61">
        <f>VLOOKUP($D209,EW_19_Kreise!$A$6:$CQ$406,Calc_Targetkreise!X$5,FALSE)/1000/F209</f>
        <v>0.1383506961</v>
      </c>
      <c r="Y209" s="63">
        <f>VLOOKUP($D209,BW_17_Kreise!$B$7:$CC$410,Calc_Targetkreise!Y$5,FALSE)/1000/$G209</f>
        <v>0.1614289481</v>
      </c>
      <c r="Z209" s="61">
        <f>VLOOKUP(Calc_Targetkreise!$D209,EW_Erg_09_14_Kreise!$A$7:$BK$412,Calc_Targetkreise!Z$5,FALSE)/1000/$H209</f>
        <v>0.2355010203</v>
      </c>
      <c r="AA209" s="61">
        <f>VLOOKUP(Calc_Targetkreise!$D209,EW_Erg_09_14_Kreise!$A$7:$BK$412,Calc_Targetkreise!AA$5,FALSE)/1000/$H209</f>
        <v>0.187144238</v>
      </c>
      <c r="AB209" s="61">
        <f>VLOOKUP($D209,EW_19_Kreise!$A$6:$CQ$406,Calc_Targetkreise!AB$5,FALSE)/1000/F209</f>
        <v>0.198541741</v>
      </c>
      <c r="AC209" s="63">
        <f>VLOOKUP($D209,BW_17_Kreise!$B$7:$CC$410,Calc_Targetkreise!AC$5,FALSE)/1000/$G209</f>
        <v>0.1138237103</v>
      </c>
      <c r="AD209" s="61">
        <f>VLOOKUP(Calc_Targetkreise!$D209,EW_Erg_09_14_Kreise!$A$7:$BK$412,Calc_Targetkreise!AD$5,FALSE)/1000/$H209</f>
        <v>0.107171625</v>
      </c>
      <c r="AE209" s="62">
        <f>IF(AC209&lt;Master_sheet_Kriterien!$J$54,1,IF(AC209&lt;Master_sheet_Kriterien!$K$54,2,IF(AC209&lt;Master_sheet_Kriterien!$L$54,3,IF(AC209&lt;Master_sheet_Kriterien!$M$54,4,5))))</f>
        <v>4</v>
      </c>
      <c r="AF209" s="61">
        <f>VLOOKUP(Calc_Targetkreise!$D209,EW_Erg_09_14_Kreise!$A$7:$BK$412,Calc_Targetkreise!AF$5,FALSE)/1000/$H209</f>
        <v>0.1308264418</v>
      </c>
      <c r="AG209" s="63">
        <f>VLOOKUP($D209,BW_17_Kreise!$B$7:$CC$410,Calc_Targetkreise!AG$5,FALSE)/1000/$G209</f>
        <v>0.1392477371</v>
      </c>
      <c r="AH209" s="61">
        <f>VLOOKUP(Calc_Targetkreise!$D209,EW_Erg_09_14_Kreise!$A$7:$BK$412,Calc_Targetkreise!AH$5,FALSE)/1000/$H209</f>
        <v>0.04279884008</v>
      </c>
      <c r="AI209" s="61">
        <f>VLOOKUP(Calc_Targetkreise!$D209,EW_Erg_09_14_Kreise!$A$7:$BK$412,Calc_Targetkreise!AI$5,FALSE)/1000/$H209</f>
        <v>0.1455804962</v>
      </c>
      <c r="AJ209" s="63">
        <f>VLOOKUP($D209,BW_17_Kreise!$B$7:$CC$410,Calc_Targetkreise!AJ$5,FALSE)/1000/$G209</f>
        <v>0.04841374462</v>
      </c>
      <c r="AK209" s="61">
        <f>VLOOKUP(Calc_Targetkreise!$D209,EW_Erg_09_14_Kreise!$A$7:$BK$412,Calc_Targetkreise!AK$5,FALSE)/1000/$H209</f>
        <v>0.02838041027</v>
      </c>
      <c r="AL209" s="61">
        <f>VLOOKUP(Calc_Targetkreise!$D209,EW_Erg_09_14_Kreise!$A$7:$BK$412,Calc_Targetkreise!AL$5,FALSE)/1000/$H209</f>
        <v>0.02672913758</v>
      </c>
      <c r="AM209" s="61">
        <f>VLOOKUP($D209,EW_19_Kreise!$A$6:$CQ$406,Calc_Targetkreise!AM$5,FALSE)/1000/F209</f>
        <v>0.1296530685</v>
      </c>
      <c r="AN209" s="63">
        <f>VLOOKUP($D209,BW_17_Kreise!$B$7:$CC$410,Calc_Targetkreise!AN$5,FALSE)/1000/$G209</f>
        <v>0.1494683188</v>
      </c>
      <c r="AO209" s="61">
        <f>VLOOKUP(Calc_Targetkreise!$D209,EW_Erg_09_14_Kreise!$A$7:$BK$412,Calc_Targetkreise!AO$5,FALSE)/1000/$H209</f>
        <v>0.1146224895</v>
      </c>
      <c r="AP209" s="61">
        <f>VLOOKUP(Calc_Targetkreise!$D209,EW_Erg_09_14_Kreise!$A$7:$BK$412,Calc_Targetkreise!AP$5,FALSE)/1000/$H209</f>
        <v>0.0002013747181</v>
      </c>
      <c r="AQ209" s="61">
        <f t="shared" ref="AQ209:AR209" si="859">1-U209-Y209-AC209-AG209-AJ209-AN209</f>
        <v>0.04881799807</v>
      </c>
      <c r="AR209" s="61">
        <f t="shared" si="859"/>
        <v>0.09290086994</v>
      </c>
      <c r="AS209" s="61">
        <f t="shared" si="11"/>
        <v>0.1420236014</v>
      </c>
      <c r="AT209" s="63">
        <f>VLOOKUP($D209,BW_17_Kreise!$B$7:$CC$410,Calc_Targetkreise!AT$5,FALSE)/1000/$G209</f>
        <v>0.003585552333</v>
      </c>
      <c r="AU209" s="61">
        <f>VLOOKUP(Calc_Targetkreise!$D209,EW_Erg_09_14_Kreise!$A$7:$BK$412,Calc_Targetkreise!AU$5,FALSE)/1000/$H209</f>
        <v>0.009880786167</v>
      </c>
      <c r="AV209" s="62">
        <f>IF(AU209&lt;Master_sheet_Kriterien!$J$44,1,IF(AU209&lt;Master_sheet_Kriterien!$K$44,2,IF(AU209&lt;Master_sheet_Kriterien!$L$44,3,IF(AU209&lt;Master_sheet_Kriterien!$M$44,4,5))))</f>
        <v>2</v>
      </c>
      <c r="AW209" s="61">
        <f>VLOOKUP(Calc_Targetkreise!$D209,EW_Erg_09_14_Kreise!$A$7:$BK$412,Calc_Targetkreise!AW$5,FALSE)/1000/$H209</f>
        <v>0.008162388573</v>
      </c>
      <c r="AX209" s="61">
        <f>VLOOKUP($D209,EW_19_Kreise!$A$6:$CQ$406,Calc_Targetkreise!AX$5,FALSE)/1000/F209</f>
        <v>0.005495515962</v>
      </c>
      <c r="AY209" s="62">
        <f>IF(AX209&lt;Master_sheet_Kriterien!$J$56,1,IF(AX209&lt;Master_sheet_Kriterien!$K$56,2,IF(AX209&lt;Master_sheet_Kriterien!$L$56,3,IF(AX209&lt;Master_sheet_Kriterien!$M$56,4,5))))</f>
        <v>3</v>
      </c>
      <c r="AZ209" s="64">
        <f>VLOOKUP($D209,EW_19_Kreise!$A$6:$CQ$406,Calc_Targetkreise!AZ$5,FALSE)</f>
        <v>508</v>
      </c>
      <c r="BA209" s="62">
        <f>IF(AZ209&lt;Master_sheet_Kriterien!$J$57,1,IF(AZ209&lt;Master_sheet_Kriterien!$K$57,2,IF(AZ209&lt;Master_sheet_Kriterien!$L$57,3,IF(AZ209&lt;Master_sheet_Kriterien!$M$56,4,5))))</f>
        <v>5</v>
      </c>
      <c r="BB209" s="59">
        <f>VLOOKUP($D209,Struktur_daten_BW_2017!$B$7:$AH$452,Calc_Targetkreise!BB$5,FALSE)</f>
        <v>473.9</v>
      </c>
      <c r="BC209" s="62">
        <f>IF(BB209&lt;Master_sheet_Kriterien!$J$8,1,IF(BB209&lt;Master_sheet_Kriterien!$K$8,2,IF(BB209&lt;Master_sheet_Kriterien!$L$8,3,IF(BB209&lt;Master_sheet_Kriterien!$M$8,4,5))))</f>
        <v>4</v>
      </c>
      <c r="BD209" s="65">
        <f t="shared" si="12"/>
        <v>26.7372</v>
      </c>
      <c r="BE209" s="62">
        <f>IF(BD209&lt;Master_sheet_Kriterien!$J$10,1,IF(BD209&lt;Master_sheet_Kriterien!$K$10,2,IF(BD209&lt;Master_sheet_Kriterien!$L$10,3,IF(BD209&lt;Master_sheet_Kriterien!$M$10,4,5))))</f>
        <v>4</v>
      </c>
      <c r="BF209" s="65">
        <f>VLOOKUP($D209,Struktur_daten_BW_2017!$B$7:$AH$452,Calc_Targetkreise!BF$5,FALSE)</f>
        <v>8.4</v>
      </c>
      <c r="BG209" s="62">
        <f>IF(BF209&lt;Master_sheet_Kriterien!$J$12,1,IF(BF209&lt;Master_sheet_Kriterien!$K$12,2,IF(BF209&lt;Master_sheet_Kriterien!$L$12,3,IF(BF209&lt;Master_sheet_Kriterien!$M$12,4,5))))</f>
        <v>4</v>
      </c>
      <c r="BH209" s="65">
        <f>VLOOKUP($D209,Struktur_daten_BW_2017!$B$7:$AH$452,Calc_Targetkreise!BH$5,FALSE)</f>
        <v>12.3</v>
      </c>
      <c r="BI209" s="62">
        <f>IF(BH209&lt;Master_sheet_Kriterien!$J$14,1,IF(BH209&lt;Master_sheet_Kriterien!$K$14,2,IF(BH209&lt;Master_sheet_Kriterien!$L$14,3,IF(BH209&lt;Master_sheet_Kriterien!$M$14,4,5))))</f>
        <v>4</v>
      </c>
      <c r="BJ209" s="65">
        <f>VLOOKUP($D209,Struktur_daten_BW_2017!$B$7:$AH$452,Calc_Targetkreise!BJ$5,FALSE)</f>
        <v>35.5</v>
      </c>
      <c r="BK209" s="62">
        <f>IF(BJ209&lt;Master_sheet_Kriterien!$J$16,1,IF(BJ209&lt;Master_sheet_Kriterien!$K$16,2,IF(BJ209&lt;Master_sheet_Kriterien!$L$16,3,IF(BJ209&lt;Master_sheet_Kriterien!$M$16,4,5))))</f>
        <v>2</v>
      </c>
      <c r="BL209" s="65">
        <f>VLOOKUP($D209,Struktur_daten_BW_2017!$B$7:$AH$452,Calc_Targetkreise!BL$5,FALSE)</f>
        <v>15.7</v>
      </c>
      <c r="BM209" s="62">
        <f>IF(BL209&lt;Master_sheet_Kriterien!$J$18,1,IF(BL209&lt;Master_sheet_Kriterien!$K$18,2,IF(BL209&lt;Master_sheet_Kriterien!$L$18,3,IF(BL209&lt;Master_sheet_Kriterien!$M$18,4,5))))</f>
        <v>2</v>
      </c>
      <c r="BN209" s="65">
        <f>VLOOKUP($D209,Struktur_daten_BW_2017!$B$7:$AH$452,Calc_Targetkreise!BN$5,FALSE)</f>
        <v>10.8</v>
      </c>
      <c r="BO209" s="62">
        <f>IF(BN209&lt;Master_sheet_Kriterien!$J$20,1,IF(BN209&lt;Master_sheet_Kriterien!$K$20,2,IF(BN209&lt;Master_sheet_Kriterien!$L$20,3,IF(BN209&lt;Master_sheet_Kriterien!$M$20,4,5))))</f>
        <v>3</v>
      </c>
      <c r="BP209" s="59">
        <f>VLOOKUP($D209,Struktur_daten_BW_2017!$B$7:$AH$452,Calc_Targetkreise!BP$5,FALSE)</f>
        <v>22911</v>
      </c>
      <c r="BQ209" s="62">
        <f>IF(BP209&lt;Master_sheet_Kriterien!$J$38,1,IF(BP209&lt;Master_sheet_Kriterien!$K$38,2,IF(BP209&lt;Master_sheet_Kriterien!$L$38,3,IF(BP209&lt;Master_sheet_Kriterien!$M$38,4,5))))</f>
        <v>5</v>
      </c>
      <c r="BR209" s="65">
        <f>VLOOKUP($D209,Struktur_daten_BW_2017!$B$7:$AH$452,Calc_Targetkreise!BR$5,FALSE)</f>
        <v>30</v>
      </c>
      <c r="BS209" s="62">
        <f>IF(BR209&lt;Master_sheet_Kriterien!$J$24,1,IF(BR209&lt;Master_sheet_Kriterien!$K$24,2,IF(BR209&lt;Master_sheet_Kriterien!$L$24,3,IF(BR209&lt;Master_sheet_Kriterien!$M$24,4,5))))</f>
        <v>2</v>
      </c>
      <c r="BT209" s="65">
        <f>VLOOKUP($D209,Struktur_daten_BW_2017!$B$7:$AH$452,Calc_Targetkreise!BT$5,FALSE)</f>
        <v>15</v>
      </c>
      <c r="BU209" s="62">
        <f>IF(BT209&lt;Master_sheet_Kriterien!$J$26,1,IF(BT209&lt;Master_sheet_Kriterien!$K$26,2,IF(BT209&lt;Master_sheet_Kriterien!$L$26,3,IF(BT209&lt;Master_sheet_Kriterien!$M$26,4,5))))</f>
        <v>4</v>
      </c>
      <c r="BV209" s="65">
        <f t="shared" si="13"/>
        <v>4.7745</v>
      </c>
      <c r="BW209" s="62">
        <f>IF(BV209&lt;Master_sheet_Kriterien!$J$28,1,IF(BV209&lt;Master_sheet_Kriterien!$K$28,2,IF(BV209&lt;Master_sheet_Kriterien!$L$28,3,IF(BV209&lt;Master_sheet_Kriterien!$M$28,4,5))))</f>
        <v>4</v>
      </c>
      <c r="BX209" s="65">
        <f>VLOOKUP($D209,Struktur_daten_BW_2017!$B$7:$AH$452,Calc_Targetkreise!BX$5,FALSE)</f>
        <v>26.66666667</v>
      </c>
      <c r="BY209" s="62">
        <f>IF(BX209&lt;Master_sheet_Kriterien!$J$30,1,IF(BX209&lt;Master_sheet_Kriterien!$K$30,2,IF(BX209&lt;Master_sheet_Kriterien!$L$30,3,IF(BX209&lt;Master_sheet_Kriterien!$M$30,4,5))))</f>
        <v>4</v>
      </c>
      <c r="BZ209" s="65"/>
      <c r="CA209" s="62">
        <f>IF(BZ209&lt;Master_sheet_Kriterien!$J$32,1,IF(BZ209&lt;Master_sheet_Kriterien!$K$32,2,IF(BZ209&lt;Master_sheet_Kriterien!$L$32,3,IF(BZ209&lt;Master_sheet_Kriterien!$M$32,4,5))))</f>
        <v>1</v>
      </c>
      <c r="CB209" s="65"/>
      <c r="CC209" s="62">
        <f>IF(CB209&lt;Master_sheet_Kriterien!$J$34,1,IF(CB209&lt;Master_sheet_Kriterien!$K$34,2,IF(CB209&lt;Master_sheet_Kriterien!$L$34,3,IF(CB209&lt;Master_sheet_Kriterien!$M$34,4,5))))</f>
        <v>1</v>
      </c>
      <c r="CD209" s="65">
        <f>100-VLOOKUP($D209,Struktur_daten_BW_2017!$B$7:$AH$452,Calc_Targetkreise!CD$5,FALSE)</f>
        <v>45.4</v>
      </c>
      <c r="CE209" s="62">
        <f>IF(CD209&lt;Master_sheet_Kriterien!$J$40,1,IF(CD209&lt;Master_sheet_Kriterien!$K$40,2,IF(CD209&lt;Master_sheet_Kriterien!$L$40,3,IF(CD209&lt;Master_sheet_Kriterien!$M$40,4,5))))</f>
        <v>2</v>
      </c>
      <c r="CF209" s="61"/>
      <c r="CG209" s="59">
        <f>VLOOKUP($D209,EW_19_Kreise!$A$6:$CQ$406,Calc_Targetkreise!CG$5,FALSE)/1000</f>
        <v>143.293</v>
      </c>
      <c r="CH209" s="59">
        <f>VLOOKUP($D209,BW_17_Kreise!$B$7:$CC$410,Calc_Targetkreise!CH$5,FALSE)/1000</f>
        <v>143.104</v>
      </c>
      <c r="CI209" s="59">
        <f>VLOOKUP($D209,EW_Erg_09_14_Kreise!$A$10:$BK$412,Calc_Targetkreise!CI$5,FALSE)/1000</f>
        <v>142.528</v>
      </c>
      <c r="CJ209" s="59">
        <f>VLOOKUP($D209,EW_Erg_09_14_Kreise!$A$10:$BK$412,Calc_Targetkreise!CJ$5,FALSE)/1000</f>
        <v>142.317</v>
      </c>
      <c r="CK209" s="59">
        <f>VLOOKUP($D209,EW_Erg_09_14_Kreise!$A$10:$BK$412,Calc_Targetkreise!CK$5,FALSE)/1000</f>
        <v>72.782</v>
      </c>
      <c r="CL209" s="45"/>
      <c r="CM209" s="59">
        <f>VLOOKUP($D209,Struktur_daten_BW_2017!$B$7:$AH$452,Calc_Targetkreise!CM$5,FALSE)</f>
        <v>318.3</v>
      </c>
      <c r="CN209" s="66">
        <v>12.0</v>
      </c>
      <c r="CO209" s="67">
        <f t="shared" si="16"/>
        <v>0.03770028275</v>
      </c>
      <c r="CP209" s="62">
        <f>IF(CO209&lt;Master_sheet_Kriterien!$J$58,1,IF(CO209&lt;Master_sheet_Kriterien!$K$58,2,IF(CO209&lt;Master_sheet_Kriterien!$L$58,3,IF(CO209&lt;Master_sheet_Kriterien!$M$58,4,5))))</f>
        <v>1</v>
      </c>
      <c r="CQ209" s="66">
        <v>12.0</v>
      </c>
      <c r="CR209" s="67">
        <f t="shared" si="17"/>
        <v>0.03770028275</v>
      </c>
      <c r="CS209" s="62">
        <f>IF(CR209&lt;Master_sheet_Kriterien!$J$59,1,IF(CR209&lt;Master_sheet_Kriterien!$K$59,2,IF(CR209&lt;Master_sheet_Kriterien!$L$59,3,IF(CR209&lt;Master_sheet_Kriterien!$M$59,4,5))))</f>
        <v>1</v>
      </c>
      <c r="CT209" s="66">
        <v>0.0</v>
      </c>
      <c r="CU209" s="44"/>
      <c r="CV209" s="66">
        <v>1.0</v>
      </c>
      <c r="CW209" s="68"/>
      <c r="CY209" s="31">
        <f t="shared" si="18"/>
        <v>8236</v>
      </c>
      <c r="DB209" s="76" t="str">
        <f t="shared" si="19"/>
        <v>Enzkreis</v>
      </c>
      <c r="DC209" s="58">
        <f t="shared" si="20"/>
        <v>88</v>
      </c>
      <c r="DD209" s="77">
        <f t="shared" si="21"/>
        <v>182</v>
      </c>
      <c r="DE209" s="72">
        <f t="shared" si="22"/>
        <v>0.005495515962</v>
      </c>
      <c r="DG209" s="76" t="str">
        <f t="shared" si="23"/>
        <v>Enzkreis</v>
      </c>
      <c r="DH209" s="58" t="str">
        <f t="shared" si="24"/>
        <v>#REF!</v>
      </c>
      <c r="DI209" s="75">
        <f t="shared" si="25"/>
        <v>176.3770028</v>
      </c>
      <c r="DJ209" s="78">
        <f t="shared" si="26"/>
        <v>0.005495515962</v>
      </c>
      <c r="DK209" s="75"/>
      <c r="DL209" s="75"/>
      <c r="DM209" s="75"/>
      <c r="DN209" s="75"/>
      <c r="DO209" s="75"/>
      <c r="DP209" s="44"/>
    </row>
    <row r="210" ht="16.5" customHeight="1">
      <c r="A210" s="58">
        <f t="shared" si="5"/>
        <v>233</v>
      </c>
      <c r="B210" s="58">
        <f t="shared" si="6"/>
        <v>148</v>
      </c>
      <c r="C210" s="58" t="s">
        <v>345</v>
      </c>
      <c r="D210" s="58">
        <v>8237.0</v>
      </c>
      <c r="E210" s="58" t="s">
        <v>370</v>
      </c>
      <c r="F210" s="59">
        <f>VLOOKUP($D210,EW_19_Kreise!$A$6:$CQ$406,Calc_Targetkreise!F$5,FALSE)/1000</f>
        <v>52.036</v>
      </c>
      <c r="G210" s="59">
        <f>VLOOKUP($D210,BW_17_Kreise!$B$7:$CC$410,Calc_Targetkreise!G$5,FALSE)/1000</f>
        <v>65.541</v>
      </c>
      <c r="H210" s="59">
        <f>VLOOKUP($D210,EW_Erg_09_14_Kreise!$A$10:$BK$412,Calc_Targetkreise!H$5,FALSE)/1000</f>
        <v>43.334</v>
      </c>
      <c r="I210" s="60">
        <f t="shared" ref="I210:K210" si="860">F210/CG210</f>
        <v>0.6022685185</v>
      </c>
      <c r="J210" s="60">
        <f t="shared" si="860"/>
        <v>0.7575768084</v>
      </c>
      <c r="K210" s="60">
        <f t="shared" si="860"/>
        <v>0.4991016309</v>
      </c>
      <c r="L210" s="61">
        <f t="shared" ref="L210:M210" si="861">1-(T210+X210)</f>
        <v>0.5268467984</v>
      </c>
      <c r="M210" s="61">
        <f t="shared" si="861"/>
        <v>0.4902580064</v>
      </c>
      <c r="N210" s="62">
        <f>IF(L210&lt;Master_sheet_Kriterien!$J$46,1,IF(L210&lt;Master_sheet_Kriterien!$K$46,2,IF(L210&lt;Master_sheet_Kriterien!$L$46,3,IF(L210&lt;Master_sheet_Kriterien!$M$46,4,5))))</f>
        <v>5</v>
      </c>
      <c r="O210" s="62">
        <f>IF(M210&lt;Master_sheet_Kriterien!$J$46,1,IF(M210&lt;Master_sheet_Kriterien!$K$46,2,IF(M210&lt;Master_sheet_Kriterien!$L$46,3,IF(M210&lt;Master_sheet_Kriterien!$M$46,4,5))))</f>
        <v>4</v>
      </c>
      <c r="P210" s="61">
        <f t="shared" ref="P210:Q210" si="862">1-(T210+AM210)</f>
        <v>0.5134714428</v>
      </c>
      <c r="Q210" s="61">
        <f t="shared" si="862"/>
        <v>0.4890373964</v>
      </c>
      <c r="R210" s="62">
        <f>IF(P210&lt;Master_sheet_Kriterien!$J$46,1,IF(P210&lt;Master_sheet_Kriterien!$K$46,2,IF(P210&lt;Master_sheet_Kriterien!$L$46,3,IF(P210&lt;Master_sheet_Kriterien!$M$46,4,5))))</f>
        <v>4</v>
      </c>
      <c r="S210" s="62">
        <f>IF(Q210&lt;Master_sheet_Kriterien!$J$46,1,IF(Q210&lt;Master_sheet_Kriterien!$K$46,2,IF(Q210&lt;Master_sheet_Kriterien!$L$46,3,IF(Q210&lt;Master_sheet_Kriterien!$M$46,4,5))))</f>
        <v>4</v>
      </c>
      <c r="T210" s="61">
        <f>VLOOKUP($D210,EW_19_Kreise!$A$6:$CQ$406,Calc_Targetkreise!T$5,FALSE)/1000/F210</f>
        <v>0.3596932893</v>
      </c>
      <c r="U210" s="63">
        <f>VLOOKUP($D210,BW_17_Kreise!$B$7:$CC$410,Calc_Targetkreise!U$5,FALSE)/1000/$G210</f>
        <v>0.3641232206</v>
      </c>
      <c r="V210" s="61">
        <f>VLOOKUP(Calc_Targetkreise!$D210,EW_Erg_09_14_Kreise!$A$7:$BK$412,Calc_Targetkreise!V$5,FALSE)/1000/$H210</f>
        <v>0.4152397655</v>
      </c>
      <c r="W210" s="61">
        <f>VLOOKUP(Calc_Targetkreise!$D210,EW_Erg_09_14_Kreise!$A$7:$BK$412,Calc_Targetkreise!W$5,FALSE)/1000/CK210</f>
        <v>0.364500684</v>
      </c>
      <c r="X210" s="61">
        <f>VLOOKUP($D210,EW_19_Kreise!$A$6:$CQ$406,Calc_Targetkreise!X$5,FALSE)/1000/F210</f>
        <v>0.1134599124</v>
      </c>
      <c r="Y210" s="63">
        <f>VLOOKUP($D210,BW_17_Kreise!$B$7:$CC$410,Calc_Targetkreise!Y$5,FALSE)/1000/$G210</f>
        <v>0.145618773</v>
      </c>
      <c r="Z210" s="61">
        <f>VLOOKUP(Calc_Targetkreise!$D210,EW_Erg_09_14_Kreise!$A$7:$BK$412,Calc_Targetkreise!Z$5,FALSE)/1000/$H210</f>
        <v>0.180574145</v>
      </c>
      <c r="AA210" s="61">
        <f>VLOOKUP(Calc_Targetkreise!$D210,EW_Erg_09_14_Kreise!$A$7:$BK$412,Calc_Targetkreise!AA$5,FALSE)/1000/$H210</f>
        <v>0.1404439932</v>
      </c>
      <c r="AB210" s="61">
        <f>VLOOKUP($D210,EW_19_Kreise!$A$6:$CQ$406,Calc_Targetkreise!AB$5,FALSE)/1000/F210</f>
        <v>0.171035437</v>
      </c>
      <c r="AC210" s="63">
        <f>VLOOKUP($D210,BW_17_Kreise!$B$7:$CC$410,Calc_Targetkreise!AC$5,FALSE)/1000/$G210</f>
        <v>0.09362078699</v>
      </c>
      <c r="AD210" s="61">
        <f>VLOOKUP(Calc_Targetkreise!$D210,EW_Erg_09_14_Kreise!$A$7:$BK$412,Calc_Targetkreise!AD$5,FALSE)/1000/$H210</f>
        <v>0.07979877233</v>
      </c>
      <c r="AE210" s="62">
        <f>IF(AC210&lt;Master_sheet_Kriterien!$J$54,1,IF(AC210&lt;Master_sheet_Kriterien!$K$54,2,IF(AC210&lt;Master_sheet_Kriterien!$L$54,3,IF(AC210&lt;Master_sheet_Kriterien!$M$54,4,5))))</f>
        <v>3</v>
      </c>
      <c r="AF210" s="61">
        <f>VLOOKUP(Calc_Targetkreise!$D210,EW_Erg_09_14_Kreise!$A$7:$BK$412,Calc_Targetkreise!AF$5,FALSE)/1000/$H210</f>
        <v>0.09502930724</v>
      </c>
      <c r="AG210" s="63">
        <f>VLOOKUP($D210,BW_17_Kreise!$B$7:$CC$410,Calc_Targetkreise!AG$5,FALSE)/1000/$G210</f>
        <v>0.1598388795</v>
      </c>
      <c r="AH210" s="61">
        <f>VLOOKUP(Calc_Targetkreise!$D210,EW_Erg_09_14_Kreise!$A$7:$BK$412,Calc_Targetkreise!AH$5,FALSE)/1000/$H210</f>
        <v>0.1302210735</v>
      </c>
      <c r="AI210" s="61">
        <f>VLOOKUP(Calc_Targetkreise!$D210,EW_Erg_09_14_Kreise!$A$7:$BK$412,Calc_Targetkreise!AI$5,FALSE)/1000/$H210</f>
        <v>0.2699266165</v>
      </c>
      <c r="AJ210" s="63">
        <f>VLOOKUP($D210,BW_17_Kreise!$B$7:$CC$410,Calc_Targetkreise!AJ$5,FALSE)/1000/$G210</f>
        <v>0.04941944737</v>
      </c>
      <c r="AK210" s="61">
        <f>VLOOKUP(Calc_Targetkreise!$D210,EW_Erg_09_14_Kreise!$A$7:$BK$412,Calc_Targetkreise!AK$5,FALSE)/1000/$H210</f>
        <v>0.02399963077</v>
      </c>
      <c r="AL210" s="61">
        <f>VLOOKUP(Calc_Targetkreise!$D210,EW_Erg_09_14_Kreise!$A$7:$BK$412,Calc_Targetkreise!AL$5,FALSE)/1000/$H210</f>
        <v>0.0221765819</v>
      </c>
      <c r="AM210" s="61">
        <f>VLOOKUP($D210,EW_19_Kreise!$A$6:$CQ$406,Calc_Targetkreise!AM$5,FALSE)/1000/F210</f>
        <v>0.1268352679</v>
      </c>
      <c r="AN210" s="63">
        <f>VLOOKUP($D210,BW_17_Kreise!$B$7:$CC$410,Calc_Targetkreise!AN$5,FALSE)/1000/$G210</f>
        <v>0.146839383</v>
      </c>
      <c r="AO210" s="61">
        <f>VLOOKUP(Calc_Targetkreise!$D210,EW_Erg_09_14_Kreise!$A$7:$BK$412,Calc_Targetkreise!AO$5,FALSE)/1000/$H210</f>
        <v>0.08028338026</v>
      </c>
      <c r="AP210" s="61">
        <f>VLOOKUP(Calc_Targetkreise!$D210,EW_Erg_09_14_Kreise!$A$7:$BK$412,Calc_Targetkreise!AP$5,FALSE)/1000/$H210</f>
        <v>0.0001615359764</v>
      </c>
      <c r="AQ210" s="61">
        <f t="shared" ref="AQ210:AR210" si="863">1-U210-Y210-AC210-AG210-AJ210-AN210</f>
        <v>0.04053950962</v>
      </c>
      <c r="AR210" s="61">
        <f t="shared" si="863"/>
        <v>0.08988323257</v>
      </c>
      <c r="AS210" s="61">
        <f t="shared" si="11"/>
        <v>0.1077612812</v>
      </c>
      <c r="AT210" s="63">
        <f>VLOOKUP($D210,BW_17_Kreise!$B$7:$CC$410,Calc_Targetkreise!AT$5,FALSE)/1000/$G210</f>
        <v>0.004272134999</v>
      </c>
      <c r="AU210" s="61">
        <f>VLOOKUP(Calc_Targetkreise!$D210,EW_Erg_09_14_Kreise!$A$7:$BK$412,Calc_Targetkreise!AU$5,FALSE)/1000/$H210</f>
        <v>0.007961415978</v>
      </c>
      <c r="AV210" s="62">
        <f>IF(AU210&lt;Master_sheet_Kriterien!$J$44,1,IF(AU210&lt;Master_sheet_Kriterien!$K$44,2,IF(AU210&lt;Master_sheet_Kriterien!$L$44,3,IF(AU210&lt;Master_sheet_Kriterien!$M$44,4,5))))</f>
        <v>1</v>
      </c>
      <c r="AW210" s="61">
        <f>VLOOKUP(Calc_Targetkreise!$D210,EW_Erg_09_14_Kreise!$A$7:$BK$412,Calc_Targetkreise!AW$5,FALSE)/1000/$H210</f>
        <v>0.005122998108</v>
      </c>
      <c r="AX210" s="61">
        <f>VLOOKUP($D210,EW_19_Kreise!$A$6:$CQ$406,Calc_Targetkreise!AX$5,FALSE)/1000/F210</f>
        <v>0.003785840572</v>
      </c>
      <c r="AY210" s="62">
        <f>IF(AX210&lt;Master_sheet_Kriterien!$J$56,1,IF(AX210&lt;Master_sheet_Kriterien!$K$56,2,IF(AX210&lt;Master_sheet_Kriterien!$L$56,3,IF(AX210&lt;Master_sheet_Kriterien!$M$56,4,5))))</f>
        <v>2</v>
      </c>
      <c r="AZ210" s="64">
        <f>VLOOKUP($D210,EW_19_Kreise!$A$6:$CQ$406,Calc_Targetkreise!AZ$5,FALSE)</f>
        <v>197</v>
      </c>
      <c r="BA210" s="62">
        <f>IF(AZ210&lt;Master_sheet_Kriterien!$J$57,1,IF(AZ210&lt;Master_sheet_Kriterien!$K$57,2,IF(AZ210&lt;Master_sheet_Kriterien!$L$57,3,IF(AZ210&lt;Master_sheet_Kriterien!$M$56,4,5))))</f>
        <v>2</v>
      </c>
      <c r="BB210" s="59">
        <f>VLOOKUP($D210,Struktur_daten_BW_2017!$B$7:$AH$452,Calc_Targetkreise!BB$5,FALSE)</f>
        <v>181.8</v>
      </c>
      <c r="BC210" s="62">
        <f>IF(BB210&lt;Master_sheet_Kriterien!$J$8,1,IF(BB210&lt;Master_sheet_Kriterien!$K$8,2,IF(BB210&lt;Master_sheet_Kriterien!$L$8,3,IF(BB210&lt;Master_sheet_Kriterien!$M$8,4,5))))</f>
        <v>2</v>
      </c>
      <c r="BD210" s="65">
        <f t="shared" si="12"/>
        <v>18.8846</v>
      </c>
      <c r="BE210" s="62">
        <f>IF(BD210&lt;Master_sheet_Kriterien!$J$10,1,IF(BD210&lt;Master_sheet_Kriterien!$K$10,2,IF(BD210&lt;Master_sheet_Kriterien!$L$10,3,IF(BD210&lt;Master_sheet_Kriterien!$M$10,4,5))))</f>
        <v>2</v>
      </c>
      <c r="BF210" s="65">
        <f>VLOOKUP($D210,Struktur_daten_BW_2017!$B$7:$AH$452,Calc_Targetkreise!BF$5,FALSE)</f>
        <v>8.2</v>
      </c>
      <c r="BG210" s="62">
        <f>IF(BF210&lt;Master_sheet_Kriterien!$J$12,1,IF(BF210&lt;Master_sheet_Kriterien!$K$12,2,IF(BF210&lt;Master_sheet_Kriterien!$L$12,3,IF(BF210&lt;Master_sheet_Kriterien!$M$12,4,5))))</f>
        <v>4</v>
      </c>
      <c r="BH210" s="65">
        <f>VLOOKUP($D210,Struktur_daten_BW_2017!$B$7:$AH$452,Calc_Targetkreise!BH$5,FALSE)</f>
        <v>12.2</v>
      </c>
      <c r="BI210" s="62">
        <f>IF(BH210&lt;Master_sheet_Kriterien!$J$14,1,IF(BH210&lt;Master_sheet_Kriterien!$K$14,2,IF(BH210&lt;Master_sheet_Kriterien!$L$14,3,IF(BH210&lt;Master_sheet_Kriterien!$M$14,4,5))))</f>
        <v>4</v>
      </c>
      <c r="BJ210" s="65">
        <f>VLOOKUP($D210,Struktur_daten_BW_2017!$B$7:$AH$452,Calc_Targetkreise!BJ$5,FALSE)</f>
        <v>34.7</v>
      </c>
      <c r="BK210" s="62">
        <f>IF(BJ210&lt;Master_sheet_Kriterien!$J$16,1,IF(BJ210&lt;Master_sheet_Kriterien!$K$16,2,IF(BJ210&lt;Master_sheet_Kriterien!$L$16,3,IF(BJ210&lt;Master_sheet_Kriterien!$M$16,4,5))))</f>
        <v>1</v>
      </c>
      <c r="BL210" s="65">
        <f>VLOOKUP($D210,Struktur_daten_BW_2017!$B$7:$AH$452,Calc_Targetkreise!BL$5,FALSE)</f>
        <v>16.3</v>
      </c>
      <c r="BM210" s="62">
        <f>IF(BL210&lt;Master_sheet_Kriterien!$J$18,1,IF(BL210&lt;Master_sheet_Kriterien!$K$18,2,IF(BL210&lt;Master_sheet_Kriterien!$L$18,3,IF(BL210&lt;Master_sheet_Kriterien!$M$18,4,5))))</f>
        <v>3</v>
      </c>
      <c r="BN210" s="65">
        <f>VLOOKUP($D210,Struktur_daten_BW_2017!$B$7:$AH$452,Calc_Targetkreise!BN$5,FALSE)</f>
        <v>11.8</v>
      </c>
      <c r="BO210" s="62">
        <f>IF(BN210&lt;Master_sheet_Kriterien!$J$20,1,IF(BN210&lt;Master_sheet_Kriterien!$K$20,2,IF(BN210&lt;Master_sheet_Kriterien!$L$20,3,IF(BN210&lt;Master_sheet_Kriterien!$M$20,4,5))))</f>
        <v>5</v>
      </c>
      <c r="BP210" s="59">
        <f>VLOOKUP($D210,Struktur_daten_BW_2017!$B$7:$AH$452,Calc_Targetkreise!BP$5,FALSE)</f>
        <v>22805</v>
      </c>
      <c r="BQ210" s="62">
        <f>IF(BP210&lt;Master_sheet_Kriterien!$J$38,1,IF(BP210&lt;Master_sheet_Kriterien!$K$38,2,IF(BP210&lt;Master_sheet_Kriterien!$L$38,3,IF(BP210&lt;Master_sheet_Kriterien!$M$38,4,5))))</f>
        <v>4</v>
      </c>
      <c r="BR210" s="65">
        <f>VLOOKUP($D210,Struktur_daten_BW_2017!$B$7:$AH$452,Calc_Targetkreise!BR$5,FALSE)</f>
        <v>24.5</v>
      </c>
      <c r="BS210" s="62">
        <f>IF(BR210&lt;Master_sheet_Kriterien!$J$24,1,IF(BR210&lt;Master_sheet_Kriterien!$K$24,2,IF(BR210&lt;Master_sheet_Kriterien!$L$24,3,IF(BR210&lt;Master_sheet_Kriterien!$M$24,4,5))))</f>
        <v>1</v>
      </c>
      <c r="BT210" s="65">
        <f>VLOOKUP($D210,Struktur_daten_BW_2017!$B$7:$AH$452,Calc_Targetkreise!BT$5,FALSE)</f>
        <v>17.6</v>
      </c>
      <c r="BU210" s="62">
        <f>IF(BT210&lt;Master_sheet_Kriterien!$J$26,1,IF(BT210&lt;Master_sheet_Kriterien!$K$26,2,IF(BT210&lt;Master_sheet_Kriterien!$L$26,3,IF(BT210&lt;Master_sheet_Kriterien!$M$26,4,5))))</f>
        <v>5</v>
      </c>
      <c r="BV210" s="65">
        <f t="shared" si="13"/>
        <v>4.05328</v>
      </c>
      <c r="BW210" s="62">
        <f>IF(BV210&lt;Master_sheet_Kriterien!$J$28,1,IF(BV210&lt;Master_sheet_Kriterien!$K$28,2,IF(BV210&lt;Master_sheet_Kriterien!$L$28,3,IF(BV210&lt;Master_sheet_Kriterien!$M$28,4,5))))</f>
        <v>3</v>
      </c>
      <c r="BX210" s="65">
        <f>VLOOKUP($D210,Struktur_daten_BW_2017!$B$7:$AH$452,Calc_Targetkreise!BX$5,FALSE)</f>
        <v>34.09090909</v>
      </c>
      <c r="BY210" s="62">
        <f>IF(BX210&lt;Master_sheet_Kriterien!$J$30,1,IF(BX210&lt;Master_sheet_Kriterien!$K$30,2,IF(BX210&lt;Master_sheet_Kriterien!$L$30,3,IF(BX210&lt;Master_sheet_Kriterien!$M$30,4,5))))</f>
        <v>5</v>
      </c>
      <c r="BZ210" s="65"/>
      <c r="CA210" s="62">
        <f>IF(BZ210&lt;Master_sheet_Kriterien!$J$32,1,IF(BZ210&lt;Master_sheet_Kriterien!$K$32,2,IF(BZ210&lt;Master_sheet_Kriterien!$L$32,3,IF(BZ210&lt;Master_sheet_Kriterien!$M$32,4,5))))</f>
        <v>1</v>
      </c>
      <c r="CB210" s="65"/>
      <c r="CC210" s="62">
        <f>IF(CB210&lt;Master_sheet_Kriterien!$J$34,1,IF(CB210&lt;Master_sheet_Kriterien!$K$34,2,IF(CB210&lt;Master_sheet_Kriterien!$L$34,3,IF(CB210&lt;Master_sheet_Kriterien!$M$34,4,5))))</f>
        <v>1</v>
      </c>
      <c r="CD210" s="65">
        <f>100-VLOOKUP($D210,Struktur_daten_BW_2017!$B$7:$AH$452,Calc_Targetkreise!CD$5,FALSE)</f>
        <v>45.3</v>
      </c>
      <c r="CE210" s="62">
        <f>IF(CD210&lt;Master_sheet_Kriterien!$J$40,1,IF(CD210&lt;Master_sheet_Kriterien!$K$40,2,IF(CD210&lt;Master_sheet_Kriterien!$L$40,3,IF(CD210&lt;Master_sheet_Kriterien!$M$40,4,5))))</f>
        <v>2</v>
      </c>
      <c r="CF210" s="61"/>
      <c r="CG210" s="59">
        <f>VLOOKUP($D210,EW_19_Kreise!$A$6:$CQ$406,Calc_Targetkreise!CG$5,FALSE)/1000</f>
        <v>86.4</v>
      </c>
      <c r="CH210" s="59">
        <f>VLOOKUP($D210,BW_17_Kreise!$B$7:$CC$410,Calc_Targetkreise!CH$5,FALSE)/1000</f>
        <v>86.514</v>
      </c>
      <c r="CI210" s="59">
        <f>VLOOKUP($D210,EW_Erg_09_14_Kreise!$A$10:$BK$412,Calc_Targetkreise!CI$5,FALSE)/1000</f>
        <v>86.824</v>
      </c>
      <c r="CJ210" s="59">
        <f>VLOOKUP($D210,EW_Erg_09_14_Kreise!$A$10:$BK$412,Calc_Targetkreise!CJ$5,FALSE)/1000</f>
        <v>87.79</v>
      </c>
      <c r="CK210" s="59">
        <f>VLOOKUP($D210,EW_Erg_09_14_Kreise!$A$10:$BK$412,Calc_Targetkreise!CK$5,FALSE)/1000</f>
        <v>43.86</v>
      </c>
      <c r="CL210" s="45"/>
      <c r="CM210" s="59">
        <f>VLOOKUP($D210,Struktur_daten_BW_2017!$B$7:$AH$452,Calc_Targetkreise!CM$5,FALSE)</f>
        <v>230.3</v>
      </c>
      <c r="CN210" s="66">
        <v>1.0</v>
      </c>
      <c r="CO210" s="67">
        <f t="shared" si="16"/>
        <v>0.004342162397</v>
      </c>
      <c r="CP210" s="62">
        <f>IF(CO210&lt;Master_sheet_Kriterien!$J$58,1,IF(CO210&lt;Master_sheet_Kriterien!$K$58,2,IF(CO210&lt;Master_sheet_Kriterien!$L$58,3,IF(CO210&lt;Master_sheet_Kriterien!$M$58,4,5))))</f>
        <v>1</v>
      </c>
      <c r="CQ210" s="66">
        <v>1.0</v>
      </c>
      <c r="CR210" s="67">
        <f t="shared" si="17"/>
        <v>0.004342162397</v>
      </c>
      <c r="CS210" s="62">
        <f>IF(CR210&lt;Master_sheet_Kriterien!$J$59,1,IF(CR210&lt;Master_sheet_Kriterien!$K$59,2,IF(CR210&lt;Master_sheet_Kriterien!$L$59,3,IF(CR210&lt;Master_sheet_Kriterien!$M$59,4,5))))</f>
        <v>1</v>
      </c>
      <c r="CT210" s="66">
        <v>0.0</v>
      </c>
      <c r="CU210" s="44"/>
      <c r="CV210" s="66">
        <v>0.0</v>
      </c>
      <c r="CW210" s="68"/>
      <c r="CY210" s="31">
        <f t="shared" si="18"/>
        <v>8237</v>
      </c>
      <c r="DB210" s="76" t="str">
        <f t="shared" si="19"/>
        <v>Freudenstadt</v>
      </c>
      <c r="DC210" s="58">
        <f t="shared" si="20"/>
        <v>233</v>
      </c>
      <c r="DD210" s="77">
        <f t="shared" si="21"/>
        <v>148</v>
      </c>
      <c r="DE210" s="72">
        <f t="shared" si="22"/>
        <v>0.003785840572</v>
      </c>
      <c r="DG210" s="76" t="str">
        <f t="shared" si="23"/>
        <v>Freudenstadt</v>
      </c>
      <c r="DH210" s="58" t="str">
        <f t="shared" si="24"/>
        <v>#REF!</v>
      </c>
      <c r="DI210" s="75">
        <f t="shared" si="25"/>
        <v>142.0434216</v>
      </c>
      <c r="DJ210" s="78">
        <f t="shared" si="26"/>
        <v>0.003785840572</v>
      </c>
      <c r="DK210" s="75"/>
      <c r="DL210" s="75"/>
      <c r="DM210" s="75"/>
      <c r="DN210" s="75"/>
      <c r="DO210" s="75"/>
      <c r="DP210" s="44"/>
    </row>
    <row r="211" ht="16.5" customHeight="1">
      <c r="A211" s="58">
        <f t="shared" si="5"/>
        <v>9</v>
      </c>
      <c r="B211" s="58">
        <f t="shared" si="6"/>
        <v>244</v>
      </c>
      <c r="C211" s="58" t="s">
        <v>345</v>
      </c>
      <c r="D211" s="58">
        <v>8311.0</v>
      </c>
      <c r="E211" s="58" t="s">
        <v>371</v>
      </c>
      <c r="F211" s="59">
        <f>VLOOKUP($D211,EW_19_Kreise!$A$6:$CQ$406,Calc_Targetkreise!F$5,FALSE)/1000</f>
        <v>105.4</v>
      </c>
      <c r="G211" s="59">
        <f>VLOOKUP($D211,BW_17_Kreise!$B$7:$CC$410,Calc_Targetkreise!G$5,FALSE)/1000</f>
        <v>125.612</v>
      </c>
      <c r="H211" s="59">
        <f>VLOOKUP($D211,EW_Erg_09_14_Kreise!$A$10:$BK$412,Calc_Targetkreise!H$5,FALSE)/1000</f>
        <v>84.718</v>
      </c>
      <c r="I211" s="60">
        <f t="shared" ref="I211:K211" si="864">F211/CG211</f>
        <v>0.6679806577</v>
      </c>
      <c r="J211" s="60">
        <f t="shared" si="864"/>
        <v>0.8039991295</v>
      </c>
      <c r="K211" s="60">
        <f t="shared" si="864"/>
        <v>0.5449890318</v>
      </c>
      <c r="L211" s="61">
        <f t="shared" ref="L211:M211" si="865">1-(T211+X211)</f>
        <v>0.6987666034</v>
      </c>
      <c r="M211" s="61">
        <f t="shared" si="865"/>
        <v>0.5787026717</v>
      </c>
      <c r="N211" s="62">
        <f>IF(L211&lt;Master_sheet_Kriterien!$J$46,1,IF(L211&lt;Master_sheet_Kriterien!$K$46,2,IF(L211&lt;Master_sheet_Kriterien!$L$46,3,IF(L211&lt;Master_sheet_Kriterien!$M$46,4,5))))</f>
        <v>5</v>
      </c>
      <c r="O211" s="62">
        <f>IF(M211&lt;Master_sheet_Kriterien!$J$46,1,IF(M211&lt;Master_sheet_Kriterien!$K$46,2,IF(M211&lt;Master_sheet_Kriterien!$L$46,3,IF(M211&lt;Master_sheet_Kriterien!$M$46,4,5))))</f>
        <v>5</v>
      </c>
      <c r="P211" s="61">
        <f t="shared" ref="P211:Q211" si="866">1-(T211+AM211)</f>
        <v>0.7845825427</v>
      </c>
      <c r="Q211" s="61">
        <f t="shared" si="866"/>
        <v>0.6829681878</v>
      </c>
      <c r="R211" s="62">
        <f>IF(P211&lt;Master_sheet_Kriterien!$J$46,1,IF(P211&lt;Master_sheet_Kriterien!$K$46,2,IF(P211&lt;Master_sheet_Kriterien!$L$46,3,IF(P211&lt;Master_sheet_Kriterien!$M$46,4,5))))</f>
        <v>5</v>
      </c>
      <c r="S211" s="62">
        <f>IF(Q211&lt;Master_sheet_Kriterien!$J$46,1,IF(Q211&lt;Master_sheet_Kriterien!$K$46,2,IF(Q211&lt;Master_sheet_Kriterien!$L$46,3,IF(Q211&lt;Master_sheet_Kriterien!$M$46,4,5))))</f>
        <v>5</v>
      </c>
      <c r="T211" s="61">
        <f>VLOOKUP($D211,EW_19_Kreise!$A$6:$CQ$406,Calc_Targetkreise!T$5,FALSE)/1000/F211</f>
        <v>0.1624193548</v>
      </c>
      <c r="U211" s="63">
        <f>VLOOKUP($D211,BW_17_Kreise!$B$7:$CC$410,Calc_Targetkreise!U$5,FALSE)/1000/$G211</f>
        <v>0.2445626214</v>
      </c>
      <c r="V211" s="61">
        <f>VLOOKUP(Calc_Targetkreise!$D211,EW_Erg_09_14_Kreise!$A$7:$BK$412,Calc_Targetkreise!V$5,FALSE)/1000/$H211</f>
        <v>0.2164593121</v>
      </c>
      <c r="W211" s="61">
        <f>VLOOKUP(Calc_Targetkreise!$D211,EW_Erg_09_14_Kreise!$A$7:$BK$412,Calc_Targetkreise!W$5,FALSE)/1000/CK211</f>
        <v>0.2416252637</v>
      </c>
      <c r="X211" s="61">
        <f>VLOOKUP($D211,EW_19_Kreise!$A$6:$CQ$406,Calc_Targetkreise!X$5,FALSE)/1000/F211</f>
        <v>0.1388140417</v>
      </c>
      <c r="Y211" s="63">
        <f>VLOOKUP($D211,BW_17_Kreise!$B$7:$CC$410,Calc_Targetkreise!Y$5,FALSE)/1000/$G211</f>
        <v>0.1767347069</v>
      </c>
      <c r="Z211" s="61">
        <f>VLOOKUP(Calc_Targetkreise!$D211,EW_Erg_09_14_Kreise!$A$7:$BK$412,Calc_Targetkreise!Z$5,FALSE)/1000/$H211</f>
        <v>0.2461932529</v>
      </c>
      <c r="AA211" s="61">
        <f>VLOOKUP(Calc_Targetkreise!$D211,EW_Erg_09_14_Kreise!$A$7:$BK$412,Calc_Targetkreise!AA$5,FALSE)/1000/$H211</f>
        <v>0.164392455</v>
      </c>
      <c r="AB211" s="61">
        <f>VLOOKUP($D211,EW_19_Kreise!$A$6:$CQ$406,Calc_Targetkreise!AB$5,FALSE)/1000/F211</f>
        <v>0.385426945</v>
      </c>
      <c r="AC211" s="63">
        <f>VLOOKUP($D211,BW_17_Kreise!$B$7:$CC$410,Calc_Targetkreise!AC$5,FALSE)/1000/$G211</f>
        <v>0.2331305926</v>
      </c>
      <c r="AD211" s="61">
        <f>VLOOKUP(Calc_Targetkreise!$D211,EW_Erg_09_14_Kreise!$A$7:$BK$412,Calc_Targetkreise!AD$5,FALSE)/1000/$H211</f>
        <v>0.2769895418</v>
      </c>
      <c r="AE211" s="62">
        <f>IF(AC211&lt;Master_sheet_Kriterien!$J$54,1,IF(AC211&lt;Master_sheet_Kriterien!$K$54,2,IF(AC211&lt;Master_sheet_Kriterien!$L$54,3,IF(AC211&lt;Master_sheet_Kriterien!$M$54,4,5))))</f>
        <v>5</v>
      </c>
      <c r="AF211" s="61">
        <f>VLOOKUP(Calc_Targetkreise!$D211,EW_Erg_09_14_Kreise!$A$7:$BK$412,Calc_Targetkreise!AF$5,FALSE)/1000/$H211</f>
        <v>0.2814750112</v>
      </c>
      <c r="AG211" s="63">
        <f>VLOOKUP($D211,BW_17_Kreise!$B$7:$CC$410,Calc_Targetkreise!AG$5,FALSE)/1000/$G211</f>
        <v>0.08751552399</v>
      </c>
      <c r="AH211" s="61">
        <f>VLOOKUP(Calc_Targetkreise!$D211,EW_Erg_09_14_Kreise!$A$7:$BK$412,Calc_Targetkreise!AH$5,FALSE)/1000/$H211</f>
        <v>0.03329870866</v>
      </c>
      <c r="AI211" s="61">
        <f>VLOOKUP(Calc_Targetkreise!$D211,EW_Erg_09_14_Kreise!$A$7:$BK$412,Calc_Targetkreise!AI$5,FALSE)/1000/$H211</f>
        <v>0.08291036143</v>
      </c>
      <c r="AJ211" s="63">
        <f>VLOOKUP($D211,BW_17_Kreise!$B$7:$CC$410,Calc_Targetkreise!AJ$5,FALSE)/1000/$G211</f>
        <v>0.1341511957</v>
      </c>
      <c r="AK211" s="61">
        <f>VLOOKUP(Calc_Targetkreise!$D211,EW_Erg_09_14_Kreise!$A$7:$BK$412,Calc_Targetkreise!AK$5,FALSE)/1000/$H211</f>
        <v>0.08566066243</v>
      </c>
      <c r="AL211" s="61">
        <f>VLOOKUP(Calc_Targetkreise!$D211,EW_Erg_09_14_Kreise!$A$7:$BK$412,Calc_Targetkreise!AL$5,FALSE)/1000/$H211</f>
        <v>0.04961165278</v>
      </c>
      <c r="AM211" s="61">
        <f>VLOOKUP($D211,EW_19_Kreise!$A$6:$CQ$406,Calc_Targetkreise!AM$5,FALSE)/1000/F211</f>
        <v>0.05299810247</v>
      </c>
      <c r="AN211" s="63">
        <f>VLOOKUP($D211,BW_17_Kreise!$B$7:$CC$410,Calc_Targetkreise!AN$5,FALSE)/1000/$G211</f>
        <v>0.07246919084</v>
      </c>
      <c r="AO211" s="61">
        <f>VLOOKUP(Calc_Targetkreise!$D211,EW_Erg_09_14_Kreise!$A$7:$BK$412,Calc_Targetkreise!AO$5,FALSE)/1000/$H211</f>
        <v>0.05695365802</v>
      </c>
      <c r="AP211" s="61">
        <f>VLOOKUP(Calc_Targetkreise!$D211,EW_Erg_09_14_Kreise!$A$7:$BK$412,Calc_Targetkreise!AP$5,FALSE)/1000/$H211</f>
        <v>0.0003895276092</v>
      </c>
      <c r="AQ211" s="61">
        <f t="shared" ref="AQ211:AR211" si="867">1-U211-Y211-AC211-AG211-AJ211-AN211</f>
        <v>0.05143616852</v>
      </c>
      <c r="AR211" s="61">
        <f t="shared" si="867"/>
        <v>0.08444486414</v>
      </c>
      <c r="AS211" s="61">
        <f t="shared" si="11"/>
        <v>0.1795957283</v>
      </c>
      <c r="AT211" s="63">
        <f>VLOOKUP($D211,BW_17_Kreise!$B$7:$CC$410,Calc_Targetkreise!AT$5,FALSE)/1000/$G211</f>
        <v>0.003646148457</v>
      </c>
      <c r="AU211" s="61">
        <f>VLOOKUP(Calc_Targetkreise!$D211,EW_Erg_09_14_Kreise!$A$7:$BK$412,Calc_Targetkreise!AU$5,FALSE)/1000/$H211</f>
        <v>0.02118794117</v>
      </c>
      <c r="AV211" s="62">
        <f>IF(AU211&lt;Master_sheet_Kriterien!$J$44,1,IF(AU211&lt;Master_sheet_Kriterien!$K$44,2,IF(AU211&lt;Master_sheet_Kriterien!$L$44,3,IF(AU211&lt;Master_sheet_Kriterien!$M$44,4,5))))</f>
        <v>5</v>
      </c>
      <c r="AW211" s="61">
        <f>VLOOKUP(Calc_Targetkreise!$D211,EW_Erg_09_14_Kreise!$A$7:$BK$412,Calc_Targetkreise!AW$5,FALSE)/1000/$H211</f>
        <v>0.01140253547</v>
      </c>
      <c r="AX211" s="61">
        <f>VLOOKUP($D211,EW_19_Kreise!$A$6:$CQ$406,Calc_Targetkreise!AX$5,FALSE)/1000/F211</f>
        <v>0.01375711575</v>
      </c>
      <c r="AY211" s="62">
        <f>IF(AX211&lt;Master_sheet_Kriterien!$J$56,1,IF(AX211&lt;Master_sheet_Kriterien!$K$56,2,IF(AX211&lt;Master_sheet_Kriterien!$L$56,3,IF(AX211&lt;Master_sheet_Kriterien!$M$56,4,5))))</f>
        <v>4</v>
      </c>
      <c r="AZ211" s="64">
        <f>VLOOKUP($D211,EW_19_Kreise!$A$6:$CQ$406,Calc_Targetkreise!AZ$5,FALSE)</f>
        <v>1450</v>
      </c>
      <c r="BA211" s="62">
        <f>IF(AZ211&lt;Master_sheet_Kriterien!$J$57,1,IF(AZ211&lt;Master_sheet_Kriterien!$K$57,2,IF(AZ211&lt;Master_sheet_Kriterien!$L$57,3,IF(AZ211&lt;Master_sheet_Kriterien!$M$56,4,5))))</f>
        <v>5</v>
      </c>
      <c r="BB211" s="59">
        <f>VLOOKUP($D211,Struktur_daten_BW_2017!$B$7:$AH$452,Calc_Targetkreise!BB$5,FALSE)</f>
        <v>1521.6</v>
      </c>
      <c r="BC211" s="62">
        <f>IF(BB211&lt;Master_sheet_Kriterien!$J$8,1,IF(BB211&lt;Master_sheet_Kriterien!$K$8,2,IF(BB211&lt;Master_sheet_Kriterien!$L$8,3,IF(BB211&lt;Master_sheet_Kriterien!$M$8,4,5))))</f>
        <v>5</v>
      </c>
      <c r="BD211" s="65">
        <f t="shared" si="12"/>
        <v>36.7146</v>
      </c>
      <c r="BE211" s="62">
        <f>IF(BD211&lt;Master_sheet_Kriterien!$J$10,1,IF(BD211&lt;Master_sheet_Kriterien!$K$10,2,IF(BD211&lt;Master_sheet_Kriterien!$L$10,3,IF(BD211&lt;Master_sheet_Kriterien!$M$10,4,5))))</f>
        <v>5</v>
      </c>
      <c r="BF211" s="65">
        <f>VLOOKUP($D211,Struktur_daten_BW_2017!$B$7:$AH$452,Calc_Targetkreise!BF$5,FALSE)</f>
        <v>11.7</v>
      </c>
      <c r="BG211" s="62">
        <f>IF(BF211&lt;Master_sheet_Kriterien!$J$12,1,IF(BF211&lt;Master_sheet_Kriterien!$K$12,2,IF(BF211&lt;Master_sheet_Kriterien!$L$12,3,IF(BF211&lt;Master_sheet_Kriterien!$M$12,4,5))))</f>
        <v>5</v>
      </c>
      <c r="BH211" s="65">
        <f>VLOOKUP($D211,Struktur_daten_BW_2017!$B$7:$AH$452,Calc_Targetkreise!BH$5,FALSE)</f>
        <v>17.1</v>
      </c>
      <c r="BI211" s="62">
        <f>IF(BH211&lt;Master_sheet_Kriterien!$J$14,1,IF(BH211&lt;Master_sheet_Kriterien!$K$14,2,IF(BH211&lt;Master_sheet_Kriterien!$L$14,3,IF(BH211&lt;Master_sheet_Kriterien!$M$14,4,5))))</f>
        <v>5</v>
      </c>
      <c r="BJ211" s="65">
        <f>VLOOKUP($D211,Struktur_daten_BW_2017!$B$7:$AH$452,Calc_Targetkreise!BJ$5,FALSE)</f>
        <v>35.9</v>
      </c>
      <c r="BK211" s="62">
        <f>IF(BJ211&lt;Master_sheet_Kriterien!$J$16,1,IF(BJ211&lt;Master_sheet_Kriterien!$K$16,2,IF(BJ211&lt;Master_sheet_Kriterien!$L$16,3,IF(BJ211&lt;Master_sheet_Kriterien!$M$16,4,5))))</f>
        <v>3</v>
      </c>
      <c r="BL211" s="65">
        <f>VLOOKUP($D211,Struktur_daten_BW_2017!$B$7:$AH$452,Calc_Targetkreise!BL$5,FALSE)</f>
        <v>12.8</v>
      </c>
      <c r="BM211" s="62">
        <f>IF(BL211&lt;Master_sheet_Kriterien!$J$18,1,IF(BL211&lt;Master_sheet_Kriterien!$K$18,2,IF(BL211&lt;Master_sheet_Kriterien!$L$18,3,IF(BL211&lt;Master_sheet_Kriterien!$M$18,4,5))))</f>
        <v>1</v>
      </c>
      <c r="BN211" s="65">
        <f>VLOOKUP($D211,Struktur_daten_BW_2017!$B$7:$AH$452,Calc_Targetkreise!BN$5,FALSE)</f>
        <v>7.8</v>
      </c>
      <c r="BO211" s="62">
        <f>IF(BN211&lt;Master_sheet_Kriterien!$J$20,1,IF(BN211&lt;Master_sheet_Kriterien!$K$20,2,IF(BN211&lt;Master_sheet_Kriterien!$L$20,3,IF(BN211&lt;Master_sheet_Kriterien!$M$20,4,5))))</f>
        <v>1</v>
      </c>
      <c r="BP211" s="59">
        <f>VLOOKUP($D211,Struktur_daten_BW_2017!$B$7:$AH$452,Calc_Targetkreise!BP$5,FALSE)</f>
        <v>21003</v>
      </c>
      <c r="BQ211" s="62">
        <f>IF(BP211&lt;Master_sheet_Kriterien!$J$38,1,IF(BP211&lt;Master_sheet_Kriterien!$K$38,2,IF(BP211&lt;Master_sheet_Kriterien!$L$38,3,IF(BP211&lt;Master_sheet_Kriterien!$M$38,4,5))))</f>
        <v>3</v>
      </c>
      <c r="BR211" s="65">
        <f>VLOOKUP($D211,Struktur_daten_BW_2017!$B$7:$AH$452,Calc_Targetkreise!BR$5,FALSE)</f>
        <v>57</v>
      </c>
      <c r="BS211" s="62">
        <f>IF(BR211&lt;Master_sheet_Kriterien!$J$24,1,IF(BR211&lt;Master_sheet_Kriterien!$K$24,2,IF(BR211&lt;Master_sheet_Kriterien!$L$24,3,IF(BR211&lt;Master_sheet_Kriterien!$M$24,4,5))))</f>
        <v>5</v>
      </c>
      <c r="BT211" s="65">
        <f>VLOOKUP($D211,Struktur_daten_BW_2017!$B$7:$AH$452,Calc_Targetkreise!BT$5,FALSE)</f>
        <v>17.7</v>
      </c>
      <c r="BU211" s="62">
        <f>IF(BT211&lt;Master_sheet_Kriterien!$J$26,1,IF(BT211&lt;Master_sheet_Kriterien!$K$26,2,IF(BT211&lt;Master_sheet_Kriterien!$L$26,3,IF(BT211&lt;Master_sheet_Kriterien!$M$26,4,5))))</f>
        <v>5</v>
      </c>
      <c r="BV211" s="65">
        <f t="shared" si="13"/>
        <v>5.55426</v>
      </c>
      <c r="BW211" s="62">
        <f>IF(BV211&lt;Master_sheet_Kriterien!$J$28,1,IF(BV211&lt;Master_sheet_Kriterien!$K$28,2,IF(BV211&lt;Master_sheet_Kriterien!$L$28,3,IF(BV211&lt;Master_sheet_Kriterien!$M$28,4,5))))</f>
        <v>5</v>
      </c>
      <c r="BX211" s="65">
        <f>VLOOKUP($D211,Struktur_daten_BW_2017!$B$7:$AH$452,Calc_Targetkreise!BX$5,FALSE)</f>
        <v>37.85310734</v>
      </c>
      <c r="BY211" s="62">
        <f>IF(BX211&lt;Master_sheet_Kriterien!$J$30,1,IF(BX211&lt;Master_sheet_Kriterien!$K$30,2,IF(BX211&lt;Master_sheet_Kriterien!$L$30,3,IF(BX211&lt;Master_sheet_Kriterien!$M$30,4,5))))</f>
        <v>5</v>
      </c>
      <c r="BZ211" s="65">
        <f>CL211/1000</f>
        <v>32.796</v>
      </c>
      <c r="CA211" s="62">
        <f>IF(BZ211&lt;Master_sheet_Kriterien!$J$32,1,IF(BZ211&lt;Master_sheet_Kriterien!$K$32,2,IF(BZ211&lt;Master_sheet_Kriterien!$L$32,3,IF(BZ211&lt;Master_sheet_Kriterien!$M$32,4,5))))</f>
        <v>3</v>
      </c>
      <c r="CB211" s="65">
        <f>BZ211/CM211*100</f>
        <v>10.45124283</v>
      </c>
      <c r="CC211" s="62">
        <f>IF(CB211&lt;Master_sheet_Kriterien!$J$34,1,IF(CB211&lt;Master_sheet_Kriterien!$K$34,2,IF(CB211&lt;Master_sheet_Kriterien!$L$34,3,IF(CB211&lt;Master_sheet_Kriterien!$M$34,4,5))))</f>
        <v>4</v>
      </c>
      <c r="CD211" s="65">
        <f>100-VLOOKUP($D211,Struktur_daten_BW_2017!$B$7:$AH$452,Calc_Targetkreise!CD$5,FALSE)</f>
        <v>63.5</v>
      </c>
      <c r="CE211" s="62">
        <f>IF(CD211&lt;Master_sheet_Kriterien!$J$40,1,IF(CD211&lt;Master_sheet_Kriterien!$K$40,2,IF(CD211&lt;Master_sheet_Kriterien!$L$40,3,IF(CD211&lt;Master_sheet_Kriterien!$M$40,4,5))))</f>
        <v>4</v>
      </c>
      <c r="CF211" s="61"/>
      <c r="CG211" s="59">
        <f>VLOOKUP($D211,EW_19_Kreise!$A$6:$CQ$406,Calc_Targetkreise!CG$5,FALSE)/1000</f>
        <v>157.789</v>
      </c>
      <c r="CH211" s="59">
        <f>VLOOKUP($D211,BW_17_Kreise!$B$7:$CC$410,Calc_Targetkreise!CH$5,FALSE)/1000</f>
        <v>156.234</v>
      </c>
      <c r="CI211" s="59">
        <f>VLOOKUP($D211,EW_Erg_09_14_Kreise!$A$10:$BK$412,Calc_Targetkreise!CI$5,FALSE)/1000</f>
        <v>155.449</v>
      </c>
      <c r="CJ211" s="59">
        <f>VLOOKUP($D211,EW_Erg_09_14_Kreise!$A$10:$BK$412,Calc_Targetkreise!CJ$5,FALSE)/1000</f>
        <v>147.051</v>
      </c>
      <c r="CK211" s="59">
        <f>VLOOKUP($D211,EW_Erg_09_14_Kreise!$A$10:$BK$412,Calc_Targetkreise!CK$5,FALSE)/1000</f>
        <v>73.465</v>
      </c>
      <c r="CL211" s="45">
        <f>24892+973+481+111+1770+4569</f>
        <v>32796</v>
      </c>
      <c r="CM211" s="59">
        <f>VLOOKUP($D211,Struktur_daten_BW_2017!$B$7:$AH$452,Calc_Targetkreise!CM$5,FALSE)</f>
        <v>313.8</v>
      </c>
      <c r="CN211" s="66">
        <v>39.0</v>
      </c>
      <c r="CO211" s="67">
        <f t="shared" si="16"/>
        <v>0.1242829828</v>
      </c>
      <c r="CP211" s="62">
        <f>IF(CO211&lt;Master_sheet_Kriterien!$J$58,1,IF(CO211&lt;Master_sheet_Kriterien!$K$58,2,IF(CO211&lt;Master_sheet_Kriterien!$L$58,3,IF(CO211&lt;Master_sheet_Kriterien!$M$58,4,5))))</f>
        <v>3</v>
      </c>
      <c r="CQ211" s="66">
        <v>33.0</v>
      </c>
      <c r="CR211" s="67">
        <f t="shared" si="17"/>
        <v>0.1051625239</v>
      </c>
      <c r="CS211" s="62">
        <f>IF(CR211&lt;Master_sheet_Kriterien!$J$59,1,IF(CR211&lt;Master_sheet_Kriterien!$K$59,2,IF(CR211&lt;Master_sheet_Kriterien!$L$59,3,IF(CR211&lt;Master_sheet_Kriterien!$M$59,4,5))))</f>
        <v>3</v>
      </c>
      <c r="CT211" s="66">
        <v>6.0</v>
      </c>
      <c r="CU211" s="44"/>
      <c r="CV211" s="66">
        <v>1.0</v>
      </c>
      <c r="CW211" s="68"/>
      <c r="CY211" s="31">
        <f t="shared" si="18"/>
        <v>8311</v>
      </c>
      <c r="DB211" s="76" t="str">
        <f t="shared" si="19"/>
        <v>Freiburg im Breisgau, Stadt</v>
      </c>
      <c r="DC211" s="58">
        <f t="shared" si="20"/>
        <v>9</v>
      </c>
      <c r="DD211" s="77">
        <f t="shared" si="21"/>
        <v>244</v>
      </c>
      <c r="DE211" s="72">
        <f t="shared" si="22"/>
        <v>0.01375711575</v>
      </c>
      <c r="DG211" s="76" t="str">
        <f t="shared" si="23"/>
        <v>Freiburg im Breisgau, Stadt</v>
      </c>
      <c r="DH211" s="58" t="str">
        <f t="shared" si="24"/>
        <v>#REF!</v>
      </c>
      <c r="DI211" s="75">
        <f t="shared" si="25"/>
        <v>227.2428298</v>
      </c>
      <c r="DJ211" s="78">
        <f t="shared" si="26"/>
        <v>0.01375711575</v>
      </c>
      <c r="DK211" s="75"/>
      <c r="DL211" s="75"/>
      <c r="DM211" s="75"/>
      <c r="DN211" s="75"/>
      <c r="DO211" s="75"/>
      <c r="DP211" s="44"/>
    </row>
    <row r="212" ht="16.5" customHeight="1">
      <c r="A212" s="58">
        <f t="shared" si="5"/>
        <v>89</v>
      </c>
      <c r="B212" s="58">
        <f t="shared" si="6"/>
        <v>182</v>
      </c>
      <c r="C212" s="58" t="s">
        <v>345</v>
      </c>
      <c r="D212" s="58">
        <v>8315.0</v>
      </c>
      <c r="E212" s="58" t="s">
        <v>372</v>
      </c>
      <c r="F212" s="59">
        <f>VLOOKUP($D212,EW_19_Kreise!$A$6:$CQ$406,Calc_Targetkreise!F$5,FALSE)/1000</f>
        <v>127.184</v>
      </c>
      <c r="G212" s="59">
        <f>VLOOKUP($D212,BW_17_Kreise!$B$7:$CC$410,Calc_Targetkreise!G$5,FALSE)/1000</f>
        <v>154.593</v>
      </c>
      <c r="H212" s="59">
        <f>VLOOKUP($D212,EW_Erg_09_14_Kreise!$A$10:$BK$412,Calc_Targetkreise!H$5,FALSE)/1000</f>
        <v>106.488</v>
      </c>
      <c r="I212" s="60">
        <f t="shared" ref="I212:K212" si="868">F212/CG212</f>
        <v>0.6586329575</v>
      </c>
      <c r="J212" s="60">
        <f t="shared" si="868"/>
        <v>0.8004483957</v>
      </c>
      <c r="K212" s="60">
        <f t="shared" si="868"/>
        <v>0.5596119587</v>
      </c>
      <c r="L212" s="61">
        <f t="shared" ref="L212:M212" si="869">1-(T212+X212)</f>
        <v>0.5554157756</v>
      </c>
      <c r="M212" s="61">
        <f t="shared" si="869"/>
        <v>0.4700730305</v>
      </c>
      <c r="N212" s="62">
        <f>IF(L212&lt;Master_sheet_Kriterien!$J$46,1,IF(L212&lt;Master_sheet_Kriterien!$K$46,2,IF(L212&lt;Master_sheet_Kriterien!$L$46,3,IF(L212&lt;Master_sheet_Kriterien!$M$46,4,5))))</f>
        <v>5</v>
      </c>
      <c r="O212" s="62">
        <f>IF(M212&lt;Master_sheet_Kriterien!$J$46,1,IF(M212&lt;Master_sheet_Kriterien!$K$46,2,IF(M212&lt;Master_sheet_Kriterien!$L$46,3,IF(M212&lt;Master_sheet_Kriterien!$M$46,4,5))))</f>
        <v>4</v>
      </c>
      <c r="P212" s="61">
        <f t="shared" ref="P212:Q212" si="870">1-(T212+AM212)</f>
        <v>0.6141024028</v>
      </c>
      <c r="Q212" s="61">
        <f t="shared" si="870"/>
        <v>0.5439767648</v>
      </c>
      <c r="R212" s="62">
        <f>IF(P212&lt;Master_sheet_Kriterien!$J$46,1,IF(P212&lt;Master_sheet_Kriterien!$K$46,2,IF(P212&lt;Master_sheet_Kriterien!$L$46,3,IF(P212&lt;Master_sheet_Kriterien!$M$46,4,5))))</f>
        <v>5</v>
      </c>
      <c r="S212" s="62">
        <f>IF(Q212&lt;Master_sheet_Kriterien!$J$46,1,IF(Q212&lt;Master_sheet_Kriterien!$K$46,2,IF(Q212&lt;Master_sheet_Kriterien!$L$46,3,IF(Q212&lt;Master_sheet_Kriterien!$M$46,4,5))))</f>
        <v>5</v>
      </c>
      <c r="T212" s="61">
        <f>VLOOKUP($D212,EW_19_Kreise!$A$6:$CQ$406,Calc_Targetkreise!T$5,FALSE)/1000/F212</f>
        <v>0.3101176249</v>
      </c>
      <c r="U212" s="63">
        <f>VLOOKUP($D212,BW_17_Kreise!$B$7:$CC$410,Calc_Targetkreise!U$5,FALSE)/1000/$G212</f>
        <v>0.3634964067</v>
      </c>
      <c r="V212" s="61">
        <f>VLOOKUP(Calc_Targetkreise!$D212,EW_Erg_09_14_Kreise!$A$7:$BK$412,Calc_Targetkreise!V$5,FALSE)/1000/$H212</f>
        <v>0.3835925175</v>
      </c>
      <c r="W212" s="61">
        <f>VLOOKUP(Calc_Targetkreise!$D212,EW_Erg_09_14_Kreise!$A$7:$BK$412,Calc_Targetkreise!W$5,FALSE)/1000/CK212</f>
        <v>0.3814195832</v>
      </c>
      <c r="X212" s="61">
        <f>VLOOKUP($D212,EW_19_Kreise!$A$6:$CQ$406,Calc_Targetkreise!X$5,FALSE)/1000/F212</f>
        <v>0.1344665996</v>
      </c>
      <c r="Y212" s="63">
        <f>VLOOKUP($D212,BW_17_Kreise!$B$7:$CC$410,Calc_Targetkreise!Y$5,FALSE)/1000/$G212</f>
        <v>0.1664305628</v>
      </c>
      <c r="Z212" s="61">
        <f>VLOOKUP(Calc_Targetkreise!$D212,EW_Erg_09_14_Kreise!$A$7:$BK$412,Calc_Targetkreise!Z$5,FALSE)/1000/$H212</f>
        <v>0.2305330178</v>
      </c>
      <c r="AA212" s="61">
        <f>VLOOKUP(Calc_Targetkreise!$D212,EW_Erg_09_14_Kreise!$A$7:$BK$412,Calc_Targetkreise!AA$5,FALSE)/1000/$H212</f>
        <v>0.1607505071</v>
      </c>
      <c r="AB212" s="61">
        <f>VLOOKUP($D212,EW_19_Kreise!$A$6:$CQ$406,Calc_Targetkreise!AB$5,FALSE)/1000/F212</f>
        <v>0.2751132218</v>
      </c>
      <c r="AC212" s="63">
        <f>VLOOKUP($D212,BW_17_Kreise!$B$7:$CC$410,Calc_Targetkreise!AC$5,FALSE)/1000/$G212</f>
        <v>0.162225974</v>
      </c>
      <c r="AD212" s="61">
        <f>VLOOKUP(Calc_Targetkreise!$D212,EW_Erg_09_14_Kreise!$A$7:$BK$412,Calc_Targetkreise!AD$5,FALSE)/1000/$H212</f>
        <v>0.1632672226</v>
      </c>
      <c r="AE212" s="62">
        <f>IF(AC212&lt;Master_sheet_Kriterien!$J$54,1,IF(AC212&lt;Master_sheet_Kriterien!$K$54,2,IF(AC212&lt;Master_sheet_Kriterien!$L$54,3,IF(AC212&lt;Master_sheet_Kriterien!$M$54,4,5))))</f>
        <v>5</v>
      </c>
      <c r="AF212" s="61">
        <f>VLOOKUP(Calc_Targetkreise!$D212,EW_Erg_09_14_Kreise!$A$7:$BK$412,Calc_Targetkreise!AF$5,FALSE)/1000/$H212</f>
        <v>0.1785928931</v>
      </c>
      <c r="AG212" s="63">
        <f>VLOOKUP($D212,BW_17_Kreise!$B$7:$CC$410,Calc_Targetkreise!AG$5,FALSE)/1000/$G212</f>
        <v>0.109985575</v>
      </c>
      <c r="AH212" s="61">
        <f>VLOOKUP(Calc_Targetkreise!$D212,EW_Erg_09_14_Kreise!$A$7:$BK$412,Calc_Targetkreise!AH$5,FALSE)/1000/$H212</f>
        <v>0.03781646758</v>
      </c>
      <c r="AI212" s="61">
        <f>VLOOKUP(Calc_Targetkreise!$D212,EW_Erg_09_14_Kreise!$A$7:$BK$412,Calc_Targetkreise!AI$5,FALSE)/1000/$H212</f>
        <v>0.1251220795</v>
      </c>
      <c r="AJ212" s="63">
        <f>VLOOKUP($D212,BW_17_Kreise!$B$7:$CC$410,Calc_Targetkreise!AJ$5,FALSE)/1000/$G212</f>
        <v>0.06231847496</v>
      </c>
      <c r="AK212" s="61">
        <f>VLOOKUP(Calc_Targetkreise!$D212,EW_Erg_09_14_Kreise!$A$7:$BK$412,Calc_Targetkreise!AK$5,FALSE)/1000/$H212</f>
        <v>0.03244497033</v>
      </c>
      <c r="AL212" s="61">
        <f>VLOOKUP(Calc_Targetkreise!$D212,EW_Erg_09_14_Kreise!$A$7:$BK$412,Calc_Targetkreise!AL$5,FALSE)/1000/$H212</f>
        <v>0.02329839982</v>
      </c>
      <c r="AM212" s="61">
        <f>VLOOKUP($D212,EW_19_Kreise!$A$6:$CQ$406,Calc_Targetkreise!AM$5,FALSE)/1000/F212</f>
        <v>0.07577997232</v>
      </c>
      <c r="AN212" s="63">
        <f>VLOOKUP($D212,BW_17_Kreise!$B$7:$CC$410,Calc_Targetkreise!AN$5,FALSE)/1000/$G212</f>
        <v>0.09252682851</v>
      </c>
      <c r="AO212" s="61">
        <f>VLOOKUP(Calc_Targetkreise!$D212,EW_Erg_09_14_Kreise!$A$7:$BK$412,Calc_Targetkreise!AO$5,FALSE)/1000/$H212</f>
        <v>0.07398955751</v>
      </c>
      <c r="AP212" s="61">
        <f>VLOOKUP(Calc_Targetkreise!$D212,EW_Erg_09_14_Kreise!$A$7:$BK$412,Calc_Targetkreise!AP$5,FALSE)/1000/$H212</f>
        <v>0.0003474569905</v>
      </c>
      <c r="AQ212" s="61">
        <f t="shared" ref="AQ212:AR212" si="871">1-U212-Y212-AC212-AG212-AJ212-AN212</f>
        <v>0.04301617796</v>
      </c>
      <c r="AR212" s="61">
        <f t="shared" si="871"/>
        <v>0.07835624671</v>
      </c>
      <c r="AS212" s="61">
        <f t="shared" si="11"/>
        <v>0.1304690803</v>
      </c>
      <c r="AT212" s="63">
        <f>VLOOKUP($D212,BW_17_Kreise!$B$7:$CC$410,Calc_Targetkreise!AT$5,FALSE)/1000/$G212</f>
        <v>0.003622414986</v>
      </c>
      <c r="AU212" s="61">
        <f>VLOOKUP(Calc_Targetkreise!$D212,EW_Erg_09_14_Kreise!$A$7:$BK$412,Calc_Targetkreise!AU$5,FALSE)/1000/$H212</f>
        <v>0.009644279168</v>
      </c>
      <c r="AV212" s="62">
        <f>IF(AU212&lt;Master_sheet_Kriterien!$J$44,1,IF(AU212&lt;Master_sheet_Kriterien!$K$44,2,IF(AU212&lt;Master_sheet_Kriterien!$L$44,3,IF(AU212&lt;Master_sheet_Kriterien!$M$44,4,5))))</f>
        <v>2</v>
      </c>
      <c r="AW212" s="61">
        <f>VLOOKUP(Calc_Targetkreise!$D212,EW_Erg_09_14_Kreise!$A$7:$BK$412,Calc_Targetkreise!AW$5,FALSE)/1000/$H212</f>
        <v>0.006535947712</v>
      </c>
      <c r="AX212" s="61">
        <f>VLOOKUP($D212,EW_19_Kreise!$A$6:$CQ$406,Calc_Targetkreise!AX$5,FALSE)/1000/F212</f>
        <v>0.005181469367</v>
      </c>
      <c r="AY212" s="62">
        <f>IF(AX212&lt;Master_sheet_Kriterien!$J$56,1,IF(AX212&lt;Master_sheet_Kriterien!$K$56,2,IF(AX212&lt;Master_sheet_Kriterien!$L$56,3,IF(AX212&lt;Master_sheet_Kriterien!$M$56,4,5))))</f>
        <v>3</v>
      </c>
      <c r="AZ212" s="64">
        <f>VLOOKUP($D212,EW_19_Kreise!$A$6:$CQ$406,Calc_Targetkreise!AZ$5,FALSE)</f>
        <v>659</v>
      </c>
      <c r="BA212" s="62">
        <f>IF(AZ212&lt;Master_sheet_Kriterien!$J$57,1,IF(AZ212&lt;Master_sheet_Kriterien!$K$57,2,IF(AZ212&lt;Master_sheet_Kriterien!$L$57,3,IF(AZ212&lt;Master_sheet_Kriterien!$M$56,4,5))))</f>
        <v>5</v>
      </c>
      <c r="BB212" s="59">
        <f>VLOOKUP($D212,Struktur_daten_BW_2017!$B$7:$AH$452,Calc_Targetkreise!BB$5,FALSE)</f>
        <v>184</v>
      </c>
      <c r="BC212" s="62">
        <f>IF(BB212&lt;Master_sheet_Kriterien!$J$8,1,IF(BB212&lt;Master_sheet_Kriterien!$K$8,2,IF(BB212&lt;Master_sheet_Kriterien!$L$8,3,IF(BB212&lt;Master_sheet_Kriterien!$M$8,4,5))))</f>
        <v>2</v>
      </c>
      <c r="BD212" s="65">
        <f t="shared" si="12"/>
        <v>24.7902</v>
      </c>
      <c r="BE212" s="62">
        <f>IF(BD212&lt;Master_sheet_Kriterien!$J$10,1,IF(BD212&lt;Master_sheet_Kriterien!$K$10,2,IF(BD212&lt;Master_sheet_Kriterien!$L$10,3,IF(BD212&lt;Master_sheet_Kriterien!$M$10,4,5))))</f>
        <v>3</v>
      </c>
      <c r="BF212" s="65">
        <f>VLOOKUP($D212,Struktur_daten_BW_2017!$B$7:$AH$452,Calc_Targetkreise!BF$5,FALSE)</f>
        <v>7.9</v>
      </c>
      <c r="BG212" s="62">
        <f>IF(BF212&lt;Master_sheet_Kriterien!$J$12,1,IF(BF212&lt;Master_sheet_Kriterien!$K$12,2,IF(BF212&lt;Master_sheet_Kriterien!$L$12,3,IF(BF212&lt;Master_sheet_Kriterien!$M$12,4,5))))</f>
        <v>3</v>
      </c>
      <c r="BH212" s="65">
        <f>VLOOKUP($D212,Struktur_daten_BW_2017!$B$7:$AH$452,Calc_Targetkreise!BH$5,FALSE)</f>
        <v>10.7</v>
      </c>
      <c r="BI212" s="62">
        <f>IF(BH212&lt;Master_sheet_Kriterien!$J$14,1,IF(BH212&lt;Master_sheet_Kriterien!$K$14,2,IF(BH212&lt;Master_sheet_Kriterien!$L$14,3,IF(BH212&lt;Master_sheet_Kriterien!$M$14,4,5))))</f>
        <v>1</v>
      </c>
      <c r="BJ212" s="65">
        <f>VLOOKUP($D212,Struktur_daten_BW_2017!$B$7:$AH$452,Calc_Targetkreise!BJ$5,FALSE)</f>
        <v>37</v>
      </c>
      <c r="BK212" s="62">
        <f>IF(BJ212&lt;Master_sheet_Kriterien!$J$16,1,IF(BJ212&lt;Master_sheet_Kriterien!$K$16,2,IF(BJ212&lt;Master_sheet_Kriterien!$L$16,3,IF(BJ212&lt;Master_sheet_Kriterien!$M$16,4,5))))</f>
        <v>5</v>
      </c>
      <c r="BL212" s="65">
        <f>VLOOKUP($D212,Struktur_daten_BW_2017!$B$7:$AH$452,Calc_Targetkreise!BL$5,FALSE)</f>
        <v>17</v>
      </c>
      <c r="BM212" s="62">
        <f>IF(BL212&lt;Master_sheet_Kriterien!$J$18,1,IF(BL212&lt;Master_sheet_Kriterien!$K$18,2,IF(BL212&lt;Master_sheet_Kriterien!$L$18,3,IF(BL212&lt;Master_sheet_Kriterien!$M$18,4,5))))</f>
        <v>4</v>
      </c>
      <c r="BN212" s="65">
        <f>VLOOKUP($D212,Struktur_daten_BW_2017!$B$7:$AH$452,Calc_Targetkreise!BN$5,FALSE)</f>
        <v>9.7</v>
      </c>
      <c r="BO212" s="62">
        <f>IF(BN212&lt;Master_sheet_Kriterien!$J$20,1,IF(BN212&lt;Master_sheet_Kriterien!$K$20,2,IF(BN212&lt;Master_sheet_Kriterien!$L$20,3,IF(BN212&lt;Master_sheet_Kriterien!$M$20,4,5))))</f>
        <v>2</v>
      </c>
      <c r="BP212" s="59">
        <f>VLOOKUP($D212,Struktur_daten_BW_2017!$B$7:$AH$452,Calc_Targetkreise!BP$5,FALSE)</f>
        <v>21003</v>
      </c>
      <c r="BQ212" s="62">
        <f>IF(BP212&lt;Master_sheet_Kriterien!$J$38,1,IF(BP212&lt;Master_sheet_Kriterien!$K$38,2,IF(BP212&lt;Master_sheet_Kriterien!$L$38,3,IF(BP212&lt;Master_sheet_Kriterien!$M$38,4,5))))</f>
        <v>3</v>
      </c>
      <c r="BR212" s="65">
        <f>VLOOKUP($D212,Struktur_daten_BW_2017!$B$7:$AH$452,Calc_Targetkreise!BR$5,FALSE)</f>
        <v>36.2</v>
      </c>
      <c r="BS212" s="62">
        <f>IF(BR212&lt;Master_sheet_Kriterien!$J$24,1,IF(BR212&lt;Master_sheet_Kriterien!$K$24,2,IF(BR212&lt;Master_sheet_Kriterien!$L$24,3,IF(BR212&lt;Master_sheet_Kriterien!$M$24,4,5))))</f>
        <v>3</v>
      </c>
      <c r="BT212" s="65">
        <f>VLOOKUP($D212,Struktur_daten_BW_2017!$B$7:$AH$452,Calc_Targetkreise!BT$5,FALSE)</f>
        <v>17.7</v>
      </c>
      <c r="BU212" s="62">
        <f>IF(BT212&lt;Master_sheet_Kriterien!$J$26,1,IF(BT212&lt;Master_sheet_Kriterien!$K$26,2,IF(BT212&lt;Master_sheet_Kriterien!$L$26,3,IF(BT212&lt;Master_sheet_Kriterien!$M$26,4,5))))</f>
        <v>5</v>
      </c>
      <c r="BV212" s="65">
        <f t="shared" si="13"/>
        <v>5.55426</v>
      </c>
      <c r="BW212" s="62">
        <f>IF(BV212&lt;Master_sheet_Kriterien!$J$28,1,IF(BV212&lt;Master_sheet_Kriterien!$K$28,2,IF(BV212&lt;Master_sheet_Kriterien!$L$28,3,IF(BV212&lt;Master_sheet_Kriterien!$M$28,4,5))))</f>
        <v>5</v>
      </c>
      <c r="BX212" s="65">
        <f>VLOOKUP($D212,Struktur_daten_BW_2017!$B$7:$AH$452,Calc_Targetkreise!BX$5,FALSE)</f>
        <v>37.85310734</v>
      </c>
      <c r="BY212" s="62">
        <f>IF(BX212&lt;Master_sheet_Kriterien!$J$30,1,IF(BX212&lt;Master_sheet_Kriterien!$K$30,2,IF(BX212&lt;Master_sheet_Kriterien!$L$30,3,IF(BX212&lt;Master_sheet_Kriterien!$M$30,4,5))))</f>
        <v>5</v>
      </c>
      <c r="BZ212" s="65"/>
      <c r="CA212" s="62">
        <f>IF(BZ212&lt;Master_sheet_Kriterien!$J$32,1,IF(BZ212&lt;Master_sheet_Kriterien!$K$32,2,IF(BZ212&lt;Master_sheet_Kriterien!$L$32,3,IF(BZ212&lt;Master_sheet_Kriterien!$M$32,4,5))))</f>
        <v>1</v>
      </c>
      <c r="CB212" s="65"/>
      <c r="CC212" s="62">
        <f>IF(CB212&lt;Master_sheet_Kriterien!$J$34,1,IF(CB212&lt;Master_sheet_Kriterien!$K$34,2,IF(CB212&lt;Master_sheet_Kriterien!$L$34,3,IF(CB212&lt;Master_sheet_Kriterien!$M$34,4,5))))</f>
        <v>1</v>
      </c>
      <c r="CD212" s="65">
        <f>100-VLOOKUP($D212,Struktur_daten_BW_2017!$B$7:$AH$452,Calc_Targetkreise!CD$5,FALSE)</f>
        <v>63.5</v>
      </c>
      <c r="CE212" s="62">
        <f>IF(CD212&lt;Master_sheet_Kriterien!$J$40,1,IF(CD212&lt;Master_sheet_Kriterien!$K$40,2,IF(CD212&lt;Master_sheet_Kriterien!$L$40,3,IF(CD212&lt;Master_sheet_Kriterien!$M$40,4,5))))</f>
        <v>4</v>
      </c>
      <c r="CF212" s="61"/>
      <c r="CG212" s="59">
        <f>VLOOKUP($D212,EW_19_Kreise!$A$6:$CQ$406,Calc_Targetkreise!CG$5,FALSE)/1000</f>
        <v>193.103</v>
      </c>
      <c r="CH212" s="59">
        <f>VLOOKUP($D212,BW_17_Kreise!$B$7:$CC$410,Calc_Targetkreise!CH$5,FALSE)/1000</f>
        <v>193.133</v>
      </c>
      <c r="CI212" s="59">
        <f>VLOOKUP($D212,EW_Erg_09_14_Kreise!$A$10:$BK$412,Calc_Targetkreise!CI$5,FALSE)/1000</f>
        <v>190.289</v>
      </c>
      <c r="CJ212" s="59">
        <f>VLOOKUP($D212,EW_Erg_09_14_Kreise!$A$10:$BK$412,Calc_Targetkreise!CJ$5,FALSE)/1000</f>
        <v>186.727</v>
      </c>
      <c r="CK212" s="59">
        <f>VLOOKUP($D212,EW_Erg_09_14_Kreise!$A$10:$BK$412,Calc_Targetkreise!CK$5,FALSE)/1000</f>
        <v>101.72</v>
      </c>
      <c r="CL212" s="45"/>
      <c r="CM212" s="59">
        <f>VLOOKUP($D212,Struktur_daten_BW_2017!$B$7:$AH$452,Calc_Targetkreise!CM$5,FALSE)</f>
        <v>313.8</v>
      </c>
      <c r="CN212" s="66">
        <v>3.0</v>
      </c>
      <c r="CO212" s="67">
        <f t="shared" si="16"/>
        <v>0.009560229446</v>
      </c>
      <c r="CP212" s="62">
        <f>IF(CO212&lt;Master_sheet_Kriterien!$J$58,1,IF(CO212&lt;Master_sheet_Kriterien!$K$58,2,IF(CO212&lt;Master_sheet_Kriterien!$L$58,3,IF(CO212&lt;Master_sheet_Kriterien!$M$58,4,5))))</f>
        <v>1</v>
      </c>
      <c r="CQ212" s="66">
        <v>3.0</v>
      </c>
      <c r="CR212" s="67">
        <f t="shared" si="17"/>
        <v>0.009560229446</v>
      </c>
      <c r="CS212" s="62">
        <f>IF(CR212&lt;Master_sheet_Kriterien!$J$59,1,IF(CR212&lt;Master_sheet_Kriterien!$K$59,2,IF(CR212&lt;Master_sheet_Kriterien!$L$59,3,IF(CR212&lt;Master_sheet_Kriterien!$M$59,4,5))))</f>
        <v>1</v>
      </c>
      <c r="CT212" s="66">
        <v>0.0</v>
      </c>
      <c r="CU212" s="44"/>
      <c r="CV212" s="66">
        <v>1.0</v>
      </c>
      <c r="CW212" s="68"/>
      <c r="CY212" s="31">
        <f t="shared" si="18"/>
        <v>8315</v>
      </c>
      <c r="DB212" s="76" t="str">
        <f t="shared" si="19"/>
        <v>Breisgau-Hochschwarzwald</v>
      </c>
      <c r="DC212" s="58">
        <f t="shared" si="20"/>
        <v>89</v>
      </c>
      <c r="DD212" s="77">
        <f t="shared" si="21"/>
        <v>182</v>
      </c>
      <c r="DE212" s="72">
        <f t="shared" si="22"/>
        <v>0.005181469367</v>
      </c>
      <c r="DG212" s="76" t="str">
        <f t="shared" si="23"/>
        <v>Breisgau-Hochschwarzwald</v>
      </c>
      <c r="DH212" s="58" t="str">
        <f t="shared" si="24"/>
        <v>#REF!</v>
      </c>
      <c r="DI212" s="75">
        <f t="shared" si="25"/>
        <v>176.0956023</v>
      </c>
      <c r="DJ212" s="78">
        <f t="shared" si="26"/>
        <v>0.005181469367</v>
      </c>
      <c r="DK212" s="75"/>
      <c r="DL212" s="75"/>
      <c r="DM212" s="75"/>
      <c r="DN212" s="75"/>
      <c r="DO212" s="75"/>
      <c r="DP212" s="44"/>
    </row>
    <row r="213" ht="16.5" customHeight="1">
      <c r="A213" s="58">
        <f t="shared" si="5"/>
        <v>148</v>
      </c>
      <c r="B213" s="58">
        <f t="shared" si="6"/>
        <v>166</v>
      </c>
      <c r="C213" s="58" t="s">
        <v>345</v>
      </c>
      <c r="D213" s="58">
        <v>8316.0</v>
      </c>
      <c r="E213" s="58" t="s">
        <v>373</v>
      </c>
      <c r="F213" s="59">
        <f>VLOOKUP($D213,EW_19_Kreise!$A$6:$CQ$406,Calc_Targetkreise!F$5,FALSE)/1000</f>
        <v>79.162</v>
      </c>
      <c r="G213" s="59">
        <f>VLOOKUP($D213,BW_17_Kreise!$B$7:$CC$410,Calc_Targetkreise!G$5,FALSE)/1000</f>
        <v>97.15</v>
      </c>
      <c r="H213" s="59">
        <f>VLOOKUP($D213,EW_Erg_09_14_Kreise!$A$10:$BK$412,Calc_Targetkreise!H$5,FALSE)/1000</f>
        <v>63.575</v>
      </c>
      <c r="I213" s="60">
        <f t="shared" ref="I213:K213" si="872">F213/CG213</f>
        <v>0.6399463222</v>
      </c>
      <c r="J213" s="60">
        <f t="shared" si="872"/>
        <v>0.7873409515</v>
      </c>
      <c r="K213" s="60">
        <f t="shared" si="872"/>
        <v>0.5217180794</v>
      </c>
      <c r="L213" s="61">
        <f t="shared" ref="L213:M213" si="873">1-(T213+X213)</f>
        <v>0.5531820823</v>
      </c>
      <c r="M213" s="61">
        <f t="shared" si="873"/>
        <v>0.4646423057</v>
      </c>
      <c r="N213" s="62">
        <f>IF(L213&lt;Master_sheet_Kriterien!$J$46,1,IF(L213&lt;Master_sheet_Kriterien!$K$46,2,IF(L213&lt;Master_sheet_Kriterien!$L$46,3,IF(L213&lt;Master_sheet_Kriterien!$M$46,4,5))))</f>
        <v>5</v>
      </c>
      <c r="O213" s="62">
        <f>IF(M213&lt;Master_sheet_Kriterien!$J$46,1,IF(M213&lt;Master_sheet_Kriterien!$K$46,2,IF(M213&lt;Master_sheet_Kriterien!$L$46,3,IF(M213&lt;Master_sheet_Kriterien!$M$46,4,5))))</f>
        <v>3</v>
      </c>
      <c r="P213" s="61">
        <f t="shared" ref="P213:Q213" si="874">1-(T213+AM213)</f>
        <v>0.6221798338</v>
      </c>
      <c r="Q213" s="61">
        <f t="shared" si="874"/>
        <v>0.5479670612</v>
      </c>
      <c r="R213" s="62">
        <f>IF(P213&lt;Master_sheet_Kriterien!$J$46,1,IF(P213&lt;Master_sheet_Kriterien!$K$46,2,IF(P213&lt;Master_sheet_Kriterien!$L$46,3,IF(P213&lt;Master_sheet_Kriterien!$M$46,4,5))))</f>
        <v>5</v>
      </c>
      <c r="S213" s="62">
        <f>IF(Q213&lt;Master_sheet_Kriterien!$J$46,1,IF(Q213&lt;Master_sheet_Kriterien!$K$46,2,IF(Q213&lt;Master_sheet_Kriterien!$L$46,3,IF(Q213&lt;Master_sheet_Kriterien!$M$46,4,5))))</f>
        <v>5</v>
      </c>
      <c r="T213" s="61">
        <f>VLOOKUP($D213,EW_19_Kreise!$A$6:$CQ$406,Calc_Targetkreise!T$5,FALSE)/1000/F213</f>
        <v>0.2961395619</v>
      </c>
      <c r="U213" s="63">
        <f>VLOOKUP($D213,BW_17_Kreise!$B$7:$CC$410,Calc_Targetkreise!U$5,FALSE)/1000/$G213</f>
        <v>0.3517756047</v>
      </c>
      <c r="V213" s="61">
        <f>VLOOKUP(Calc_Targetkreise!$D213,EW_Erg_09_14_Kreise!$A$7:$BK$412,Calc_Targetkreise!V$5,FALSE)/1000/$H213</f>
        <v>0.3689657884</v>
      </c>
      <c r="W213" s="61">
        <f>VLOOKUP(Calc_Targetkreise!$D213,EW_Erg_09_14_Kreise!$A$7:$BK$412,Calc_Targetkreise!W$5,FALSE)/1000/CK213</f>
        <v>0.3613579403</v>
      </c>
      <c r="X213" s="61">
        <f>VLOOKUP($D213,EW_19_Kreise!$A$6:$CQ$406,Calc_Targetkreise!X$5,FALSE)/1000/F213</f>
        <v>0.1506783558</v>
      </c>
      <c r="Y213" s="63">
        <f>VLOOKUP($D213,BW_17_Kreise!$B$7:$CC$410,Calc_Targetkreise!Y$5,FALSE)/1000/$G213</f>
        <v>0.1835820896</v>
      </c>
      <c r="Z213" s="61">
        <f>VLOOKUP(Calc_Targetkreise!$D213,EW_Erg_09_14_Kreise!$A$7:$BK$412,Calc_Targetkreise!Z$5,FALSE)/1000/$H213</f>
        <v>0.2491073535</v>
      </c>
      <c r="AA213" s="61">
        <f>VLOOKUP(Calc_Targetkreise!$D213,EW_Erg_09_14_Kreise!$A$7:$BK$412,Calc_Targetkreise!AA$5,FALSE)/1000/$H213</f>
        <v>0.1943059379</v>
      </c>
      <c r="AB213" s="61">
        <f>VLOOKUP($D213,EW_19_Kreise!$A$6:$CQ$406,Calc_Targetkreise!AB$5,FALSE)/1000/F213</f>
        <v>0.2543771001</v>
      </c>
      <c r="AC213" s="63">
        <f>VLOOKUP($D213,BW_17_Kreise!$B$7:$CC$410,Calc_Targetkreise!AC$5,FALSE)/1000/$G213</f>
        <v>0.1491405044</v>
      </c>
      <c r="AD213" s="61">
        <f>VLOOKUP(Calc_Targetkreise!$D213,EW_Erg_09_14_Kreise!$A$7:$BK$412,Calc_Targetkreise!AD$5,FALSE)/1000/$H213</f>
        <v>0.1513802595</v>
      </c>
      <c r="AE213" s="62">
        <f>IF(AC213&lt;Master_sheet_Kriterien!$J$54,1,IF(AC213&lt;Master_sheet_Kriterien!$K$54,2,IF(AC213&lt;Master_sheet_Kriterien!$L$54,3,IF(AC213&lt;Master_sheet_Kriterien!$M$54,4,5))))</f>
        <v>5</v>
      </c>
      <c r="AF213" s="61">
        <f>VLOOKUP(Calc_Targetkreise!$D213,EW_Erg_09_14_Kreise!$A$7:$BK$412,Calc_Targetkreise!AF$5,FALSE)/1000/$H213</f>
        <v>0.1658513567</v>
      </c>
      <c r="AG213" s="63">
        <f>VLOOKUP($D213,BW_17_Kreise!$B$7:$CC$410,Calc_Targetkreise!AG$5,FALSE)/1000/$G213</f>
        <v>0.1051466804</v>
      </c>
      <c r="AH213" s="61">
        <f>VLOOKUP(Calc_Targetkreise!$D213,EW_Erg_09_14_Kreise!$A$7:$BK$412,Calc_Targetkreise!AH$5,FALSE)/1000/$H213</f>
        <v>0.03419583169</v>
      </c>
      <c r="AI213" s="61">
        <f>VLOOKUP(Calc_Targetkreise!$D213,EW_Erg_09_14_Kreise!$A$7:$BK$412,Calc_Targetkreise!AI$5,FALSE)/1000/$H213</f>
        <v>0.1198584349</v>
      </c>
      <c r="AJ213" s="63">
        <f>VLOOKUP($D213,BW_17_Kreise!$B$7:$CC$410,Calc_Targetkreise!AJ$5,FALSE)/1000/$G213</f>
        <v>0.06176016469</v>
      </c>
      <c r="AK213" s="61">
        <f>VLOOKUP(Calc_Targetkreise!$D213,EW_Erg_09_14_Kreise!$A$7:$BK$412,Calc_Targetkreise!AK$5,FALSE)/1000/$H213</f>
        <v>0.03377113645</v>
      </c>
      <c r="AL213" s="61">
        <f>VLOOKUP(Calc_Targetkreise!$D213,EW_Erg_09_14_Kreise!$A$7:$BK$412,Calc_Targetkreise!AL$5,FALSE)/1000/$H213</f>
        <v>0.02623672827</v>
      </c>
      <c r="AM213" s="61">
        <f>VLOOKUP($D213,EW_19_Kreise!$A$6:$CQ$406,Calc_Targetkreise!AM$5,FALSE)/1000/F213</f>
        <v>0.08168060433</v>
      </c>
      <c r="AN213" s="63">
        <f>VLOOKUP($D213,BW_17_Kreise!$B$7:$CC$410,Calc_Targetkreise!AN$5,FALSE)/1000/$G213</f>
        <v>0.100257334</v>
      </c>
      <c r="AO213" s="61">
        <f>VLOOKUP(Calc_Targetkreise!$D213,EW_Erg_09_14_Kreise!$A$7:$BK$412,Calc_Targetkreise!AO$5,FALSE)/1000/$H213</f>
        <v>0.0601179709</v>
      </c>
      <c r="AP213" s="61">
        <f>VLOOKUP(Calc_Targetkreise!$D213,EW_Erg_09_14_Kreise!$A$7:$BK$412,Calc_Targetkreise!AP$5,FALSE)/1000/$H213</f>
        <v>0.000314589068</v>
      </c>
      <c r="AQ213" s="61">
        <f t="shared" ref="AQ213:AR213" si="875">1-U213-Y213-AC213-AG213-AJ213-AN213</f>
        <v>0.04833762223</v>
      </c>
      <c r="AR213" s="61">
        <f t="shared" si="875"/>
        <v>0.1024616595</v>
      </c>
      <c r="AS213" s="61">
        <f t="shared" si="11"/>
        <v>0.1320750129</v>
      </c>
      <c r="AT213" s="63">
        <f>VLOOKUP($D213,BW_17_Kreise!$B$7:$CC$410,Calc_Targetkreise!AT$5,FALSE)/1000/$G213</f>
        <v>0.004714359238</v>
      </c>
      <c r="AU213" s="61">
        <f>VLOOKUP(Calc_Targetkreise!$D213,EW_Erg_09_14_Kreise!$A$7:$BK$412,Calc_Targetkreise!AU$5,FALSE)/1000/$H213</f>
        <v>0.0120173024</v>
      </c>
      <c r="AV213" s="62">
        <f>IF(AU213&lt;Master_sheet_Kriterien!$J$44,1,IF(AU213&lt;Master_sheet_Kriterien!$K$44,2,IF(AU213&lt;Master_sheet_Kriterien!$L$44,3,IF(AU213&lt;Master_sheet_Kriterien!$M$44,4,5))))</f>
        <v>3</v>
      </c>
      <c r="AW213" s="61">
        <f>VLOOKUP(Calc_Targetkreise!$D213,EW_Erg_09_14_Kreise!$A$7:$BK$412,Calc_Targetkreise!AW$5,FALSE)/1000/$H213</f>
        <v>0.007911915061</v>
      </c>
      <c r="AX213" s="61">
        <f>VLOOKUP($D213,EW_19_Kreise!$A$6:$CQ$406,Calc_Targetkreise!AX$5,FALSE)/1000/F213</f>
        <v>0.00429499002</v>
      </c>
      <c r="AY213" s="62">
        <f>IF(AX213&lt;Master_sheet_Kriterien!$J$56,1,IF(AX213&lt;Master_sheet_Kriterien!$K$56,2,IF(AX213&lt;Master_sheet_Kriterien!$L$56,3,IF(AX213&lt;Master_sheet_Kriterien!$M$56,4,5))))</f>
        <v>3</v>
      </c>
      <c r="AZ213" s="64">
        <f>VLOOKUP($D213,EW_19_Kreise!$A$6:$CQ$406,Calc_Targetkreise!AZ$5,FALSE)</f>
        <v>340</v>
      </c>
      <c r="BA213" s="62">
        <f>IF(AZ213&lt;Master_sheet_Kriterien!$J$57,1,IF(AZ213&lt;Master_sheet_Kriterien!$K$57,2,IF(AZ213&lt;Master_sheet_Kriterien!$L$57,3,IF(AZ213&lt;Master_sheet_Kriterien!$M$56,4,5))))</f>
        <v>3</v>
      </c>
      <c r="BB213" s="59">
        <f>VLOOKUP($D213,Struktur_daten_BW_2017!$B$7:$AH$452,Calc_Targetkreise!BB$5,FALSE)</f>
        <v>240.1</v>
      </c>
      <c r="BC213" s="62">
        <f>IF(BB213&lt;Master_sheet_Kriterien!$J$8,1,IF(BB213&lt;Master_sheet_Kriterien!$K$8,2,IF(BB213&lt;Master_sheet_Kriterien!$L$8,3,IF(BB213&lt;Master_sheet_Kriterien!$M$8,4,5))))</f>
        <v>3</v>
      </c>
      <c r="BD213" s="65">
        <f t="shared" si="12"/>
        <v>23.136</v>
      </c>
      <c r="BE213" s="62">
        <f>IF(BD213&lt;Master_sheet_Kriterien!$J$10,1,IF(BD213&lt;Master_sheet_Kriterien!$K$10,2,IF(BD213&lt;Master_sheet_Kriterien!$L$10,3,IF(BD213&lt;Master_sheet_Kriterien!$M$10,4,5))))</f>
        <v>3</v>
      </c>
      <c r="BF213" s="65">
        <f>VLOOKUP($D213,Struktur_daten_BW_2017!$B$7:$AH$452,Calc_Targetkreise!BF$5,FALSE)</f>
        <v>8</v>
      </c>
      <c r="BG213" s="62">
        <f>IF(BF213&lt;Master_sheet_Kriterien!$J$12,1,IF(BF213&lt;Master_sheet_Kriterien!$K$12,2,IF(BF213&lt;Master_sheet_Kriterien!$L$12,3,IF(BF213&lt;Master_sheet_Kriterien!$M$12,4,5))))</f>
        <v>3</v>
      </c>
      <c r="BH213" s="65">
        <f>VLOOKUP($D213,Struktur_daten_BW_2017!$B$7:$AH$452,Calc_Targetkreise!BH$5,FALSE)</f>
        <v>11.7</v>
      </c>
      <c r="BI213" s="62">
        <f>IF(BH213&lt;Master_sheet_Kriterien!$J$14,1,IF(BH213&lt;Master_sheet_Kriterien!$K$14,2,IF(BH213&lt;Master_sheet_Kriterien!$L$14,3,IF(BH213&lt;Master_sheet_Kriterien!$M$14,4,5))))</f>
        <v>3</v>
      </c>
      <c r="BJ213" s="65">
        <f>VLOOKUP($D213,Struktur_daten_BW_2017!$B$7:$AH$452,Calc_Targetkreise!BJ$5,FALSE)</f>
        <v>36.5</v>
      </c>
      <c r="BK213" s="62">
        <f>IF(BJ213&lt;Master_sheet_Kriterien!$J$16,1,IF(BJ213&lt;Master_sheet_Kriterien!$K$16,2,IF(BJ213&lt;Master_sheet_Kriterien!$L$16,3,IF(BJ213&lt;Master_sheet_Kriterien!$M$16,4,5))))</f>
        <v>4</v>
      </c>
      <c r="BL213" s="65">
        <f>VLOOKUP($D213,Struktur_daten_BW_2017!$B$7:$AH$452,Calc_Targetkreise!BL$5,FALSE)</f>
        <v>15.7</v>
      </c>
      <c r="BM213" s="62">
        <f>IF(BL213&lt;Master_sheet_Kriterien!$J$18,1,IF(BL213&lt;Master_sheet_Kriterien!$K$18,2,IF(BL213&lt;Master_sheet_Kriterien!$L$18,3,IF(BL213&lt;Master_sheet_Kriterien!$M$18,4,5))))</f>
        <v>2</v>
      </c>
      <c r="BN213" s="65">
        <f>VLOOKUP($D213,Struktur_daten_BW_2017!$B$7:$AH$452,Calc_Targetkreise!BN$5,FALSE)</f>
        <v>10.4</v>
      </c>
      <c r="BO213" s="62">
        <f>IF(BN213&lt;Master_sheet_Kriterien!$J$20,1,IF(BN213&lt;Master_sheet_Kriterien!$K$20,2,IF(BN213&lt;Master_sheet_Kriterien!$L$20,3,IF(BN213&lt;Master_sheet_Kriterien!$M$20,4,5))))</f>
        <v>2</v>
      </c>
      <c r="BP213" s="59">
        <f>VLOOKUP($D213,Struktur_daten_BW_2017!$B$7:$AH$452,Calc_Targetkreise!BP$5,FALSE)</f>
        <v>21513</v>
      </c>
      <c r="BQ213" s="62">
        <f>IF(BP213&lt;Master_sheet_Kriterien!$J$38,1,IF(BP213&lt;Master_sheet_Kriterien!$K$38,2,IF(BP213&lt;Master_sheet_Kriterien!$L$38,3,IF(BP213&lt;Master_sheet_Kriterien!$M$38,4,5))))</f>
        <v>3</v>
      </c>
      <c r="BR213" s="65">
        <f>VLOOKUP($D213,Struktur_daten_BW_2017!$B$7:$AH$452,Calc_Targetkreise!BR$5,FALSE)</f>
        <v>25.4</v>
      </c>
      <c r="BS213" s="62">
        <f>IF(BR213&lt;Master_sheet_Kriterien!$J$24,1,IF(BR213&lt;Master_sheet_Kriterien!$K$24,2,IF(BR213&lt;Master_sheet_Kriterien!$L$24,3,IF(BR213&lt;Master_sheet_Kriterien!$M$24,4,5))))</f>
        <v>1</v>
      </c>
      <c r="BT213" s="65">
        <f>VLOOKUP($D213,Struktur_daten_BW_2017!$B$7:$AH$452,Calc_Targetkreise!BT$5,FALSE)</f>
        <v>15.7</v>
      </c>
      <c r="BU213" s="62">
        <f>IF(BT213&lt;Master_sheet_Kriterien!$J$26,1,IF(BT213&lt;Master_sheet_Kriterien!$K$26,2,IF(BT213&lt;Master_sheet_Kriterien!$L$26,3,IF(BT213&lt;Master_sheet_Kriterien!$M$26,4,5))))</f>
        <v>5</v>
      </c>
      <c r="BV213" s="65">
        <f t="shared" si="13"/>
        <v>4.54044</v>
      </c>
      <c r="BW213" s="62">
        <f>IF(BV213&lt;Master_sheet_Kriterien!$J$28,1,IF(BV213&lt;Master_sheet_Kriterien!$K$28,2,IF(BV213&lt;Master_sheet_Kriterien!$L$28,3,IF(BV213&lt;Master_sheet_Kriterien!$M$28,4,5))))</f>
        <v>4</v>
      </c>
      <c r="BX213" s="65">
        <f>VLOOKUP($D213,Struktur_daten_BW_2017!$B$7:$AH$452,Calc_Targetkreise!BX$5,FALSE)</f>
        <v>28.02547771</v>
      </c>
      <c r="BY213" s="62">
        <f>IF(BX213&lt;Master_sheet_Kriterien!$J$30,1,IF(BX213&lt;Master_sheet_Kriterien!$K$30,2,IF(BX213&lt;Master_sheet_Kriterien!$L$30,3,IF(BX213&lt;Master_sheet_Kriterien!$M$30,4,5))))</f>
        <v>4</v>
      </c>
      <c r="BZ213" s="65"/>
      <c r="CA213" s="62">
        <f>IF(BZ213&lt;Master_sheet_Kriterien!$J$32,1,IF(BZ213&lt;Master_sheet_Kriterien!$K$32,2,IF(BZ213&lt;Master_sheet_Kriterien!$L$32,3,IF(BZ213&lt;Master_sheet_Kriterien!$M$32,4,5))))</f>
        <v>1</v>
      </c>
      <c r="CB213" s="65"/>
      <c r="CC213" s="62">
        <f>IF(CB213&lt;Master_sheet_Kriterien!$J$34,1,IF(CB213&lt;Master_sheet_Kriterien!$K$34,2,IF(CB213&lt;Master_sheet_Kriterien!$L$34,3,IF(CB213&lt;Master_sheet_Kriterien!$M$34,4,5))))</f>
        <v>1</v>
      </c>
      <c r="CD213" s="65">
        <f>100-VLOOKUP($D213,Struktur_daten_BW_2017!$B$7:$AH$452,Calc_Targetkreise!CD$5,FALSE)</f>
        <v>44.1</v>
      </c>
      <c r="CE213" s="62">
        <f>IF(CD213&lt;Master_sheet_Kriterien!$J$40,1,IF(CD213&lt;Master_sheet_Kriterien!$K$40,2,IF(CD213&lt;Master_sheet_Kriterien!$L$40,3,IF(CD213&lt;Master_sheet_Kriterien!$M$40,4,5))))</f>
        <v>2</v>
      </c>
      <c r="CF213" s="61"/>
      <c r="CG213" s="59">
        <f>VLOOKUP($D213,EW_19_Kreise!$A$6:$CQ$406,Calc_Targetkreise!CG$5,FALSE)/1000</f>
        <v>123.701</v>
      </c>
      <c r="CH213" s="59">
        <f>VLOOKUP($D213,BW_17_Kreise!$B$7:$CC$410,Calc_Targetkreise!CH$5,FALSE)/1000</f>
        <v>123.39</v>
      </c>
      <c r="CI213" s="59">
        <f>VLOOKUP($D213,EW_Erg_09_14_Kreise!$A$10:$BK$412,Calc_Targetkreise!CI$5,FALSE)/1000</f>
        <v>121.857</v>
      </c>
      <c r="CJ213" s="59">
        <f>VLOOKUP($D213,EW_Erg_09_14_Kreise!$A$10:$BK$412,Calc_Targetkreise!CJ$5,FALSE)/1000</f>
        <v>119.444</v>
      </c>
      <c r="CK213" s="59">
        <f>VLOOKUP($D213,EW_Erg_09_14_Kreise!$A$10:$BK$412,Calc_Targetkreise!CK$5,FALSE)/1000</f>
        <v>61.446</v>
      </c>
      <c r="CL213" s="45"/>
      <c r="CM213" s="59">
        <f>VLOOKUP($D213,Struktur_daten_BW_2017!$B$7:$AH$452,Calc_Targetkreise!CM$5,FALSE)</f>
        <v>289.2</v>
      </c>
      <c r="CN213" s="66">
        <v>7.0</v>
      </c>
      <c r="CO213" s="67">
        <f t="shared" si="16"/>
        <v>0.02420470263</v>
      </c>
      <c r="CP213" s="62">
        <f>IF(CO213&lt;Master_sheet_Kriterien!$J$58,1,IF(CO213&lt;Master_sheet_Kriterien!$K$58,2,IF(CO213&lt;Master_sheet_Kriterien!$L$58,3,IF(CO213&lt;Master_sheet_Kriterien!$M$58,4,5))))</f>
        <v>1</v>
      </c>
      <c r="CQ213" s="66">
        <v>7.0</v>
      </c>
      <c r="CR213" s="67">
        <f t="shared" si="17"/>
        <v>0.02420470263</v>
      </c>
      <c r="CS213" s="62">
        <f>IF(CR213&lt;Master_sheet_Kriterien!$J$59,1,IF(CR213&lt;Master_sheet_Kriterien!$K$59,2,IF(CR213&lt;Master_sheet_Kriterien!$L$59,3,IF(CR213&lt;Master_sheet_Kriterien!$M$59,4,5))))</f>
        <v>1</v>
      </c>
      <c r="CT213" s="66">
        <v>0.0</v>
      </c>
      <c r="CU213" s="44"/>
      <c r="CV213" s="66">
        <v>1.0</v>
      </c>
      <c r="CW213" s="68"/>
      <c r="CY213" s="31">
        <f t="shared" si="18"/>
        <v>8316</v>
      </c>
      <c r="DB213" s="76" t="str">
        <f t="shared" si="19"/>
        <v>Emmendingen</v>
      </c>
      <c r="DC213" s="58">
        <f t="shared" si="20"/>
        <v>148</v>
      </c>
      <c r="DD213" s="77">
        <f t="shared" si="21"/>
        <v>166</v>
      </c>
      <c r="DE213" s="72">
        <f t="shared" si="22"/>
        <v>0.00429499002</v>
      </c>
      <c r="DG213" s="76" t="str">
        <f t="shared" si="23"/>
        <v>Emmendingen</v>
      </c>
      <c r="DH213" s="58" t="str">
        <f t="shared" si="24"/>
        <v>#REF!</v>
      </c>
      <c r="DI213" s="75">
        <f t="shared" si="25"/>
        <v>160.242047</v>
      </c>
      <c r="DJ213" s="78">
        <f t="shared" si="26"/>
        <v>0.00429499002</v>
      </c>
      <c r="DK213" s="75"/>
      <c r="DL213" s="75"/>
      <c r="DM213" s="75"/>
      <c r="DN213" s="75"/>
      <c r="DO213" s="75"/>
      <c r="DP213" s="44"/>
    </row>
    <row r="214" ht="16.5" customHeight="1">
      <c r="A214" s="58">
        <f t="shared" si="5"/>
        <v>144</v>
      </c>
      <c r="B214" s="58">
        <f t="shared" si="6"/>
        <v>167</v>
      </c>
      <c r="C214" s="58" t="s">
        <v>345</v>
      </c>
      <c r="D214" s="58">
        <v>8317.0</v>
      </c>
      <c r="E214" s="58" t="s">
        <v>374</v>
      </c>
      <c r="F214" s="59">
        <f>VLOOKUP($D214,EW_19_Kreise!$A$6:$CQ$406,Calc_Targetkreise!F$5,FALSE)/1000</f>
        <v>188.59</v>
      </c>
      <c r="G214" s="59">
        <f>VLOOKUP($D214,BW_17_Kreise!$B$7:$CC$410,Calc_Targetkreise!G$5,FALSE)/1000</f>
        <v>234.94</v>
      </c>
      <c r="H214" s="59">
        <f>VLOOKUP($D214,EW_Erg_09_14_Kreise!$A$10:$BK$412,Calc_Targetkreise!H$5,FALSE)/1000</f>
        <v>155.473</v>
      </c>
      <c r="I214" s="60">
        <f t="shared" ref="I214:K214" si="876">F214/CG214</f>
        <v>0.594744776</v>
      </c>
      <c r="J214" s="60">
        <f t="shared" si="876"/>
        <v>0.7439589356</v>
      </c>
      <c r="K214" s="60">
        <f t="shared" si="876"/>
        <v>0.491531854</v>
      </c>
      <c r="L214" s="61">
        <f t="shared" ref="L214:M214" si="877">1-(T214+X214)</f>
        <v>0.5256853492</v>
      </c>
      <c r="M214" s="61">
        <f t="shared" si="877"/>
        <v>0.458955478</v>
      </c>
      <c r="N214" s="62">
        <f>IF(L214&lt;Master_sheet_Kriterien!$J$46,1,IF(L214&lt;Master_sheet_Kriterien!$K$46,2,IF(L214&lt;Master_sheet_Kriterien!$L$46,3,IF(L214&lt;Master_sheet_Kriterien!$M$46,4,5))))</f>
        <v>5</v>
      </c>
      <c r="O214" s="62">
        <f>IF(M214&lt;Master_sheet_Kriterien!$J$46,1,IF(M214&lt;Master_sheet_Kriterien!$K$46,2,IF(M214&lt;Master_sheet_Kriterien!$L$46,3,IF(M214&lt;Master_sheet_Kriterien!$M$46,4,5))))</f>
        <v>3</v>
      </c>
      <c r="P214" s="61">
        <f t="shared" ref="P214:Q214" si="878">1-(T214+AM214)</f>
        <v>0.5560899305</v>
      </c>
      <c r="Q214" s="61">
        <f t="shared" si="878"/>
        <v>0.5065761471</v>
      </c>
      <c r="R214" s="62">
        <f>IF(P214&lt;Master_sheet_Kriterien!$J$46,1,IF(P214&lt;Master_sheet_Kriterien!$K$46,2,IF(P214&lt;Master_sheet_Kriterien!$L$46,3,IF(P214&lt;Master_sheet_Kriterien!$M$46,4,5))))</f>
        <v>5</v>
      </c>
      <c r="S214" s="62">
        <f>IF(Q214&lt;Master_sheet_Kriterien!$J$46,1,IF(Q214&lt;Master_sheet_Kriterien!$K$46,2,IF(Q214&lt;Master_sheet_Kriterien!$L$46,3,IF(Q214&lt;Master_sheet_Kriterien!$M$46,4,5))))</f>
        <v>4</v>
      </c>
      <c r="T214" s="61">
        <f>VLOOKUP($D214,EW_19_Kreise!$A$6:$CQ$406,Calc_Targetkreise!T$5,FALSE)/1000/F214</f>
        <v>0.343915372</v>
      </c>
      <c r="U214" s="63">
        <f>VLOOKUP($D214,BW_17_Kreise!$B$7:$CC$410,Calc_Targetkreise!U$5,FALSE)/1000/$G214</f>
        <v>0.3732101813</v>
      </c>
      <c r="V214" s="61">
        <f>VLOOKUP(Calc_Targetkreise!$D214,EW_Erg_09_14_Kreise!$A$7:$BK$412,Calc_Targetkreise!V$5,FALSE)/1000/$H214</f>
        <v>0.4254372142</v>
      </c>
      <c r="W214" s="61">
        <f>VLOOKUP(Calc_Targetkreise!$D214,EW_Erg_09_14_Kreise!$A$7:$BK$412,Calc_Targetkreise!W$5,FALSE)/1000/CK214</f>
        <v>0.4188866944</v>
      </c>
      <c r="X214" s="61">
        <f>VLOOKUP($D214,EW_19_Kreise!$A$6:$CQ$406,Calc_Targetkreise!X$5,FALSE)/1000/F214</f>
        <v>0.1303992789</v>
      </c>
      <c r="Y214" s="63">
        <f>VLOOKUP($D214,BW_17_Kreise!$B$7:$CC$410,Calc_Targetkreise!Y$5,FALSE)/1000/$G214</f>
        <v>0.1678343407</v>
      </c>
      <c r="Z214" s="61">
        <f>VLOOKUP(Calc_Targetkreise!$D214,EW_Erg_09_14_Kreise!$A$7:$BK$412,Calc_Targetkreise!Z$5,FALSE)/1000/$H214</f>
        <v>0.2375589331</v>
      </c>
      <c r="AA214" s="61">
        <f>VLOOKUP(Calc_Targetkreise!$D214,EW_Erg_09_14_Kreise!$A$7:$BK$412,Calc_Targetkreise!AA$5,FALSE)/1000/$H214</f>
        <v>0.168234999</v>
      </c>
      <c r="AB214" s="61">
        <f>VLOOKUP($D214,EW_19_Kreise!$A$6:$CQ$406,Calc_Targetkreise!AB$5,FALSE)/1000/F214</f>
        <v>0.227217774</v>
      </c>
      <c r="AC214" s="63">
        <f>VLOOKUP($D214,BW_17_Kreise!$B$7:$CC$410,Calc_Targetkreise!AC$5,FALSE)/1000/$G214</f>
        <v>0.1318379161</v>
      </c>
      <c r="AD214" s="61">
        <f>VLOOKUP(Calc_Targetkreise!$D214,EW_Erg_09_14_Kreise!$A$7:$BK$412,Calc_Targetkreise!AD$5,FALSE)/1000/$H214</f>
        <v>0.1198986319</v>
      </c>
      <c r="AE214" s="62">
        <f>IF(AC214&lt;Master_sheet_Kriterien!$J$54,1,IF(AC214&lt;Master_sheet_Kriterien!$K$54,2,IF(AC214&lt;Master_sheet_Kriterien!$L$54,3,IF(AC214&lt;Master_sheet_Kriterien!$M$54,4,5))))</f>
        <v>5</v>
      </c>
      <c r="AF214" s="61">
        <f>VLOOKUP(Calc_Targetkreise!$D214,EW_Erg_09_14_Kreise!$A$7:$BK$412,Calc_Targetkreise!AF$5,FALSE)/1000/$H214</f>
        <v>0.1269480874</v>
      </c>
      <c r="AG214" s="63">
        <f>VLOOKUP($D214,BW_17_Kreise!$B$7:$CC$410,Calc_Targetkreise!AG$5,FALSE)/1000/$G214</f>
        <v>0.109564144</v>
      </c>
      <c r="AH214" s="61">
        <f>VLOOKUP(Calc_Targetkreise!$D214,EW_Erg_09_14_Kreise!$A$7:$BK$412,Calc_Targetkreise!AH$5,FALSE)/1000/$H214</f>
        <v>0.02978652242</v>
      </c>
      <c r="AI214" s="61">
        <f>VLOOKUP(Calc_Targetkreise!$D214,EW_Erg_09_14_Kreise!$A$7:$BK$412,Calc_Targetkreise!AI$5,FALSE)/1000/$H214</f>
        <v>0.1309230542</v>
      </c>
      <c r="AJ214" s="63">
        <f>VLOOKUP($D214,BW_17_Kreise!$B$7:$CC$410,Calc_Targetkreise!AJ$5,FALSE)/1000/$G214</f>
        <v>0.05320081723</v>
      </c>
      <c r="AK214" s="61">
        <f>VLOOKUP(Calc_Targetkreise!$D214,EW_Erg_09_14_Kreise!$A$7:$BK$412,Calc_Targetkreise!AK$5,FALSE)/1000/$H214</f>
        <v>0.02770255929</v>
      </c>
      <c r="AL214" s="61">
        <f>VLOOKUP(Calc_Targetkreise!$D214,EW_Erg_09_14_Kreise!$A$7:$BK$412,Calc_Targetkreise!AL$5,FALSE)/1000/$H214</f>
        <v>0.02707865674</v>
      </c>
      <c r="AM214" s="61">
        <f>VLOOKUP($D214,EW_19_Kreise!$A$6:$CQ$406,Calc_Targetkreise!AM$5,FALSE)/1000/F214</f>
        <v>0.09999469749</v>
      </c>
      <c r="AN214" s="63">
        <f>VLOOKUP($D214,BW_17_Kreise!$B$7:$CC$410,Calc_Targetkreise!AN$5,FALSE)/1000/$G214</f>
        <v>0.1202136716</v>
      </c>
      <c r="AO214" s="61">
        <f>VLOOKUP(Calc_Targetkreise!$D214,EW_Erg_09_14_Kreise!$A$7:$BK$412,Calc_Targetkreise!AO$5,FALSE)/1000/$H214</f>
        <v>0.07129212146</v>
      </c>
      <c r="AP214" s="61">
        <f>VLOOKUP(Calc_Targetkreise!$D214,EW_Erg_09_14_Kreise!$A$7:$BK$412,Calc_Targetkreise!AP$5,FALSE)/1000/$H214</f>
        <v>0.0003601911586</v>
      </c>
      <c r="AQ214" s="61">
        <f t="shared" ref="AQ214:AR214" si="879">1-U214-Y214-AC214-AG214-AJ214-AN214</f>
        <v>0.04413892909</v>
      </c>
      <c r="AR214" s="61">
        <f t="shared" si="879"/>
        <v>0.08832401768</v>
      </c>
      <c r="AS214" s="61">
        <f t="shared" si="11"/>
        <v>0.1275683171</v>
      </c>
      <c r="AT214" s="63">
        <f>VLOOKUP($D214,BW_17_Kreise!$B$7:$CC$410,Calc_Targetkreise!AT$5,FALSE)/1000/$G214</f>
        <v>0.004005277943</v>
      </c>
      <c r="AU214" s="61">
        <f>VLOOKUP(Calc_Targetkreise!$D214,EW_Erg_09_14_Kreise!$A$7:$BK$412,Calc_Targetkreise!AU$5,FALSE)/1000/$H214</f>
        <v>0.009525769748</v>
      </c>
      <c r="AV214" s="62">
        <f>IF(AU214&lt;Master_sheet_Kriterien!$J$44,1,IF(AU214&lt;Master_sheet_Kriterien!$K$44,2,IF(AU214&lt;Master_sheet_Kriterien!$L$44,3,IF(AU214&lt;Master_sheet_Kriterien!$M$44,4,5))))</f>
        <v>1</v>
      </c>
      <c r="AW214" s="61">
        <f>VLOOKUP(Calc_Targetkreise!$D214,EW_Erg_09_14_Kreise!$A$7:$BK$412,Calc_Targetkreise!AW$5,FALSE)/1000/$H214</f>
        <v>0.007133071337</v>
      </c>
      <c r="AX214" s="61">
        <f>VLOOKUP($D214,EW_19_Kreise!$A$6:$CQ$406,Calc_Targetkreise!AX$5,FALSE)/1000/F214</f>
        <v>0.004565459462</v>
      </c>
      <c r="AY214" s="62">
        <f>IF(AX214&lt;Master_sheet_Kriterien!$J$56,1,IF(AX214&lt;Master_sheet_Kriterien!$K$56,2,IF(AX214&lt;Master_sheet_Kriterien!$L$56,3,IF(AX214&lt;Master_sheet_Kriterien!$M$56,4,5))))</f>
        <v>3</v>
      </c>
      <c r="AZ214" s="64">
        <f>VLOOKUP($D214,EW_19_Kreise!$A$6:$CQ$406,Calc_Targetkreise!AZ$5,FALSE)</f>
        <v>861</v>
      </c>
      <c r="BA214" s="62">
        <f>IF(AZ214&lt;Master_sheet_Kriterien!$J$57,1,IF(AZ214&lt;Master_sheet_Kriterien!$K$57,2,IF(AZ214&lt;Master_sheet_Kriterien!$L$57,3,IF(AZ214&lt;Master_sheet_Kriterien!$M$56,4,5))))</f>
        <v>5</v>
      </c>
      <c r="BB214" s="59">
        <f>VLOOKUP($D214,Struktur_daten_BW_2017!$B$7:$AH$452,Calc_Targetkreise!BB$5,FALSE)</f>
        <v>248.7</v>
      </c>
      <c r="BC214" s="62">
        <f>IF(BB214&lt;Master_sheet_Kriterien!$J$8,1,IF(BB214&lt;Master_sheet_Kriterien!$K$8,2,IF(BB214&lt;Master_sheet_Kriterien!$L$8,3,IF(BB214&lt;Master_sheet_Kriterien!$M$8,4,5))))</f>
        <v>3</v>
      </c>
      <c r="BD214" s="65">
        <f t="shared" si="12"/>
        <v>21.784</v>
      </c>
      <c r="BE214" s="62">
        <f>IF(BD214&lt;Master_sheet_Kriterien!$J$10,1,IF(BD214&lt;Master_sheet_Kriterien!$K$10,2,IF(BD214&lt;Master_sheet_Kriterien!$L$10,3,IF(BD214&lt;Master_sheet_Kriterien!$M$10,4,5))))</f>
        <v>2</v>
      </c>
      <c r="BF214" s="65">
        <f>VLOOKUP($D214,Struktur_daten_BW_2017!$B$7:$AH$452,Calc_Targetkreise!BF$5,FALSE)</f>
        <v>8</v>
      </c>
      <c r="BG214" s="62">
        <f>IF(BF214&lt;Master_sheet_Kriterien!$J$12,1,IF(BF214&lt;Master_sheet_Kriterien!$K$12,2,IF(BF214&lt;Master_sheet_Kriterien!$L$12,3,IF(BF214&lt;Master_sheet_Kriterien!$M$12,4,5))))</f>
        <v>3</v>
      </c>
      <c r="BH214" s="65">
        <f>VLOOKUP($D214,Struktur_daten_BW_2017!$B$7:$AH$452,Calc_Targetkreise!BH$5,FALSE)</f>
        <v>11.8</v>
      </c>
      <c r="BI214" s="62">
        <f>IF(BH214&lt;Master_sheet_Kriterien!$J$14,1,IF(BH214&lt;Master_sheet_Kriterien!$K$14,2,IF(BH214&lt;Master_sheet_Kriterien!$L$14,3,IF(BH214&lt;Master_sheet_Kriterien!$M$14,4,5))))</f>
        <v>3</v>
      </c>
      <c r="BJ214" s="65">
        <f>VLOOKUP($D214,Struktur_daten_BW_2017!$B$7:$AH$452,Calc_Targetkreise!BJ$5,FALSE)</f>
        <v>36</v>
      </c>
      <c r="BK214" s="62">
        <f>IF(BJ214&lt;Master_sheet_Kriterien!$J$16,1,IF(BJ214&lt;Master_sheet_Kriterien!$K$16,2,IF(BJ214&lt;Master_sheet_Kriterien!$L$16,3,IF(BJ214&lt;Master_sheet_Kriterien!$M$16,4,5))))</f>
        <v>3</v>
      </c>
      <c r="BL214" s="65">
        <f>VLOOKUP($D214,Struktur_daten_BW_2017!$B$7:$AH$452,Calc_Targetkreise!BL$5,FALSE)</f>
        <v>16.2</v>
      </c>
      <c r="BM214" s="62">
        <f>IF(BL214&lt;Master_sheet_Kriterien!$J$18,1,IF(BL214&lt;Master_sheet_Kriterien!$K$18,2,IF(BL214&lt;Master_sheet_Kriterien!$L$18,3,IF(BL214&lt;Master_sheet_Kriterien!$M$18,4,5))))</f>
        <v>3</v>
      </c>
      <c r="BN214" s="65">
        <f>VLOOKUP($D214,Struktur_daten_BW_2017!$B$7:$AH$452,Calc_Targetkreise!BN$5,FALSE)</f>
        <v>11</v>
      </c>
      <c r="BO214" s="62">
        <f>IF(BN214&lt;Master_sheet_Kriterien!$J$20,1,IF(BN214&lt;Master_sheet_Kriterien!$K$20,2,IF(BN214&lt;Master_sheet_Kriterien!$L$20,3,IF(BN214&lt;Master_sheet_Kriterien!$M$20,4,5))))</f>
        <v>4</v>
      </c>
      <c r="BP214" s="59">
        <f>VLOOKUP($D214,Struktur_daten_BW_2017!$B$7:$AH$452,Calc_Targetkreise!BP$5,FALSE)</f>
        <v>21662</v>
      </c>
      <c r="BQ214" s="62">
        <f>IF(BP214&lt;Master_sheet_Kriterien!$J$38,1,IF(BP214&lt;Master_sheet_Kriterien!$K$38,2,IF(BP214&lt;Master_sheet_Kriterien!$L$38,3,IF(BP214&lt;Master_sheet_Kriterien!$M$38,4,5))))</f>
        <v>3</v>
      </c>
      <c r="BR214" s="65">
        <f>VLOOKUP($D214,Struktur_daten_BW_2017!$B$7:$AH$452,Calc_Targetkreise!BR$5,FALSE)</f>
        <v>28.4</v>
      </c>
      <c r="BS214" s="62">
        <f>IF(BR214&lt;Master_sheet_Kriterien!$J$24,1,IF(BR214&lt;Master_sheet_Kriterien!$K$24,2,IF(BR214&lt;Master_sheet_Kriterien!$L$24,3,IF(BR214&lt;Master_sheet_Kriterien!$M$24,4,5))))</f>
        <v>2</v>
      </c>
      <c r="BT214" s="65">
        <f>VLOOKUP($D214,Struktur_daten_BW_2017!$B$7:$AH$452,Calc_Targetkreise!BT$5,FALSE)</f>
        <v>17.1</v>
      </c>
      <c r="BU214" s="62">
        <f>IF(BT214&lt;Master_sheet_Kriterien!$J$26,1,IF(BT214&lt;Master_sheet_Kriterien!$K$26,2,IF(BT214&lt;Master_sheet_Kriterien!$L$26,3,IF(BT214&lt;Master_sheet_Kriterien!$M$26,4,5))))</f>
        <v>5</v>
      </c>
      <c r="BV214" s="65">
        <f t="shared" si="13"/>
        <v>4.65633</v>
      </c>
      <c r="BW214" s="62">
        <f>IF(BV214&lt;Master_sheet_Kriterien!$J$28,1,IF(BV214&lt;Master_sheet_Kriterien!$K$28,2,IF(BV214&lt;Master_sheet_Kriterien!$L$28,3,IF(BV214&lt;Master_sheet_Kriterien!$M$28,4,5))))</f>
        <v>4</v>
      </c>
      <c r="BX214" s="65">
        <f>VLOOKUP($D214,Struktur_daten_BW_2017!$B$7:$AH$452,Calc_Targetkreise!BX$5,FALSE)</f>
        <v>27.48538012</v>
      </c>
      <c r="BY214" s="62">
        <f>IF(BX214&lt;Master_sheet_Kriterien!$J$30,1,IF(BX214&lt;Master_sheet_Kriterien!$K$30,2,IF(BX214&lt;Master_sheet_Kriterien!$L$30,3,IF(BX214&lt;Master_sheet_Kriterien!$M$30,4,5))))</f>
        <v>4</v>
      </c>
      <c r="BZ214" s="65">
        <f>CL214/1000</f>
        <v>5.313</v>
      </c>
      <c r="CA214" s="62">
        <f>IF(BZ214&lt;Master_sheet_Kriterien!$J$32,1,IF(BZ214&lt;Master_sheet_Kriterien!$K$32,2,IF(BZ214&lt;Master_sheet_Kriterien!$L$32,3,IF(BZ214&lt;Master_sheet_Kriterien!$M$32,4,5))))</f>
        <v>1</v>
      </c>
      <c r="CB214" s="65">
        <f>BZ214/CM214*100</f>
        <v>1.951156812</v>
      </c>
      <c r="CC214" s="62">
        <f>IF(CB214&lt;Master_sheet_Kriterien!$J$34,1,IF(CB214&lt;Master_sheet_Kriterien!$K$34,2,IF(CB214&lt;Master_sheet_Kriterien!$L$34,3,IF(CB214&lt;Master_sheet_Kriterien!$M$34,4,5))))</f>
        <v>1</v>
      </c>
      <c r="CD214" s="65">
        <f>100-VLOOKUP($D214,Struktur_daten_BW_2017!$B$7:$AH$452,Calc_Targetkreise!CD$5,FALSE)</f>
        <v>44.2</v>
      </c>
      <c r="CE214" s="62">
        <f>IF(CD214&lt;Master_sheet_Kriterien!$J$40,1,IF(CD214&lt;Master_sheet_Kriterien!$K$40,2,IF(CD214&lt;Master_sheet_Kriterien!$L$40,3,IF(CD214&lt;Master_sheet_Kriterien!$M$40,4,5))))</f>
        <v>2</v>
      </c>
      <c r="CF214" s="61"/>
      <c r="CG214" s="59">
        <f>VLOOKUP($D214,EW_19_Kreise!$A$6:$CQ$406,Calc_Targetkreise!CG$5,FALSE)/1000</f>
        <v>317.094</v>
      </c>
      <c r="CH214" s="59">
        <f>VLOOKUP($D214,BW_17_Kreise!$B$7:$CC$410,Calc_Targetkreise!CH$5,FALSE)/1000</f>
        <v>315.797</v>
      </c>
      <c r="CI214" s="59">
        <f>VLOOKUP($D214,EW_Erg_09_14_Kreise!$A$10:$BK$412,Calc_Targetkreise!CI$5,FALSE)/1000</f>
        <v>316.303</v>
      </c>
      <c r="CJ214" s="59">
        <f>VLOOKUP($D214,EW_Erg_09_14_Kreise!$A$10:$BK$412,Calc_Targetkreise!CJ$5,FALSE)/1000</f>
        <v>314.716</v>
      </c>
      <c r="CK214" s="59">
        <f>VLOOKUP($D214,EW_Erg_09_14_Kreise!$A$10:$BK$412,Calc_Targetkreise!CK$5,FALSE)/1000</f>
        <v>151.387</v>
      </c>
      <c r="CL214" s="45">
        <f>1088+4225</f>
        <v>5313</v>
      </c>
      <c r="CM214" s="59">
        <f>VLOOKUP($D214,Struktur_daten_BW_2017!$B$7:$AH$452,Calc_Targetkreise!CM$5,FALSE)</f>
        <v>272.3</v>
      </c>
      <c r="CN214" s="66">
        <v>10.0</v>
      </c>
      <c r="CO214" s="67">
        <f t="shared" si="16"/>
        <v>0.03672420125</v>
      </c>
      <c r="CP214" s="62">
        <f>IF(CO214&lt;Master_sheet_Kriterien!$J$58,1,IF(CO214&lt;Master_sheet_Kriterien!$K$58,2,IF(CO214&lt;Master_sheet_Kriterien!$L$58,3,IF(CO214&lt;Master_sheet_Kriterien!$M$58,4,5))))</f>
        <v>1</v>
      </c>
      <c r="CQ214" s="66">
        <v>6.0</v>
      </c>
      <c r="CR214" s="67">
        <f t="shared" si="17"/>
        <v>0.02203452075</v>
      </c>
      <c r="CS214" s="62">
        <f>IF(CR214&lt;Master_sheet_Kriterien!$J$59,1,IF(CR214&lt;Master_sheet_Kriterien!$K$59,2,IF(CR214&lt;Master_sheet_Kriterien!$L$59,3,IF(CR214&lt;Master_sheet_Kriterien!$M$59,4,5))))</f>
        <v>1</v>
      </c>
      <c r="CT214" s="66">
        <v>4.0</v>
      </c>
      <c r="CU214" s="44"/>
      <c r="CV214" s="66">
        <v>0.0</v>
      </c>
      <c r="CW214" s="68"/>
      <c r="CY214" s="31">
        <f t="shared" si="18"/>
        <v>8317</v>
      </c>
      <c r="DB214" s="76" t="str">
        <f t="shared" si="19"/>
        <v>Ortenaukreis</v>
      </c>
      <c r="DC214" s="58">
        <f t="shared" si="20"/>
        <v>144</v>
      </c>
      <c r="DD214" s="77">
        <f t="shared" si="21"/>
        <v>167</v>
      </c>
      <c r="DE214" s="72">
        <f t="shared" si="22"/>
        <v>0.004565459462</v>
      </c>
      <c r="DG214" s="76" t="str">
        <f t="shared" si="23"/>
        <v>Ortenaukreis</v>
      </c>
      <c r="DH214" s="58" t="str">
        <f t="shared" si="24"/>
        <v>#REF!</v>
      </c>
      <c r="DI214" s="75">
        <f t="shared" si="25"/>
        <v>161.367242</v>
      </c>
      <c r="DJ214" s="78">
        <f t="shared" si="26"/>
        <v>0.004565459462</v>
      </c>
      <c r="DK214" s="75"/>
      <c r="DL214" s="75"/>
      <c r="DM214" s="75"/>
      <c r="DN214" s="75"/>
      <c r="DO214" s="75"/>
      <c r="DP214" s="44"/>
    </row>
    <row r="215" ht="16.5" customHeight="1">
      <c r="A215" s="58">
        <f t="shared" si="5"/>
        <v>215</v>
      </c>
      <c r="B215" s="58">
        <f t="shared" si="6"/>
        <v>151</v>
      </c>
      <c r="C215" s="58" t="s">
        <v>345</v>
      </c>
      <c r="D215" s="58">
        <v>8325.0</v>
      </c>
      <c r="E215" s="58" t="s">
        <v>375</v>
      </c>
      <c r="F215" s="59">
        <f>VLOOKUP($D215,EW_19_Kreise!$A$6:$CQ$406,Calc_Targetkreise!F$5,FALSE)/1000</f>
        <v>62.164</v>
      </c>
      <c r="G215" s="59">
        <f>VLOOKUP($D215,BW_17_Kreise!$B$7:$CC$410,Calc_Targetkreise!G$5,FALSE)/1000</f>
        <v>78.315</v>
      </c>
      <c r="H215" s="59">
        <f>VLOOKUP($D215,EW_Erg_09_14_Kreise!$A$10:$BK$412,Calc_Targetkreise!H$5,FALSE)/1000</f>
        <v>51.354</v>
      </c>
      <c r="I215" s="60">
        <f t="shared" ref="I215:K215" si="880">F215/CG215</f>
        <v>0.6040383233</v>
      </c>
      <c r="J215" s="60">
        <f t="shared" si="880"/>
        <v>0.7585281754</v>
      </c>
      <c r="K215" s="60">
        <f t="shared" si="880"/>
        <v>0.4976403896</v>
      </c>
      <c r="L215" s="61">
        <f t="shared" ref="L215:M215" si="881">1-(T215+X215)</f>
        <v>0.5158934432</v>
      </c>
      <c r="M215" s="61">
        <f t="shared" si="881"/>
        <v>0.4721828513</v>
      </c>
      <c r="N215" s="62">
        <f>IF(L215&lt;Master_sheet_Kriterien!$J$46,1,IF(L215&lt;Master_sheet_Kriterien!$K$46,2,IF(L215&lt;Master_sheet_Kriterien!$L$46,3,IF(L215&lt;Master_sheet_Kriterien!$M$46,4,5))))</f>
        <v>4</v>
      </c>
      <c r="O215" s="62">
        <f>IF(M215&lt;Master_sheet_Kriterien!$J$46,1,IF(M215&lt;Master_sheet_Kriterien!$K$46,2,IF(M215&lt;Master_sheet_Kriterien!$L$46,3,IF(M215&lt;Master_sheet_Kriterien!$M$46,4,5))))</f>
        <v>4</v>
      </c>
      <c r="P215" s="61">
        <f t="shared" ref="P215:Q215" si="882">1-(T215+AM215)</f>
        <v>0.5112444502</v>
      </c>
      <c r="Q215" s="61">
        <f t="shared" si="882"/>
        <v>0.4797420673</v>
      </c>
      <c r="R215" s="62">
        <f>IF(P215&lt;Master_sheet_Kriterien!$J$46,1,IF(P215&lt;Master_sheet_Kriterien!$K$46,2,IF(P215&lt;Master_sheet_Kriterien!$L$46,3,IF(P215&lt;Master_sheet_Kriterien!$M$46,4,5))))</f>
        <v>4</v>
      </c>
      <c r="S215" s="62">
        <f>IF(Q215&lt;Master_sheet_Kriterien!$J$46,1,IF(Q215&lt;Master_sheet_Kriterien!$K$46,2,IF(Q215&lt;Master_sheet_Kriterien!$L$46,3,IF(Q215&lt;Master_sheet_Kriterien!$M$46,4,5))))</f>
        <v>4</v>
      </c>
      <c r="T215" s="61">
        <f>VLOOKUP($D215,EW_19_Kreise!$A$6:$CQ$406,Calc_Targetkreise!T$5,FALSE)/1000/F215</f>
        <v>0.3728846278</v>
      </c>
      <c r="U215" s="63">
        <f>VLOOKUP($D215,BW_17_Kreise!$B$7:$CC$410,Calc_Targetkreise!U$5,FALSE)/1000/$G215</f>
        <v>0.3820979378</v>
      </c>
      <c r="V215" s="61">
        <f>VLOOKUP(Calc_Targetkreise!$D215,EW_Erg_09_14_Kreise!$A$7:$BK$412,Calc_Targetkreise!V$5,FALSE)/1000/$H215</f>
        <v>0.4696031468</v>
      </c>
      <c r="W215" s="61">
        <f>VLOOKUP(Calc_Targetkreise!$D215,EW_Erg_09_14_Kreise!$A$7:$BK$412,Calc_Targetkreise!W$5,FALSE)/1000/CK215</f>
        <v>0.4373367365</v>
      </c>
      <c r="X215" s="61">
        <f>VLOOKUP($D215,EW_19_Kreise!$A$6:$CQ$406,Calc_Targetkreise!X$5,FALSE)/1000/F215</f>
        <v>0.1112219291</v>
      </c>
      <c r="Y215" s="63">
        <f>VLOOKUP($D215,BW_17_Kreise!$B$7:$CC$410,Calc_Targetkreise!Y$5,FALSE)/1000/$G215</f>
        <v>0.1457192109</v>
      </c>
      <c r="Z215" s="61">
        <f>VLOOKUP(Calc_Targetkreise!$D215,EW_Erg_09_14_Kreise!$A$7:$BK$412,Calc_Targetkreise!Z$5,FALSE)/1000/$H215</f>
        <v>0.1894886474</v>
      </c>
      <c r="AA215" s="61">
        <f>VLOOKUP(Calc_Targetkreise!$D215,EW_Erg_09_14_Kreise!$A$7:$BK$412,Calc_Targetkreise!AA$5,FALSE)/1000/$H215</f>
        <v>0.1387038984</v>
      </c>
      <c r="AB215" s="61">
        <f>VLOOKUP($D215,EW_19_Kreise!$A$6:$CQ$406,Calc_Targetkreise!AB$5,FALSE)/1000/F215</f>
        <v>0.1720127405</v>
      </c>
      <c r="AC215" s="63">
        <f>VLOOKUP($D215,BW_17_Kreise!$B$7:$CC$410,Calc_Targetkreise!AC$5,FALSE)/1000/$G215</f>
        <v>0.1013471238</v>
      </c>
      <c r="AD215" s="61">
        <f>VLOOKUP(Calc_Targetkreise!$D215,EW_Erg_09_14_Kreise!$A$7:$BK$412,Calc_Targetkreise!AD$5,FALSE)/1000/$H215</f>
        <v>0.08007165946</v>
      </c>
      <c r="AE215" s="62">
        <f>IF(AC215&lt;Master_sheet_Kriterien!$J$54,1,IF(AC215&lt;Master_sheet_Kriterien!$K$54,2,IF(AC215&lt;Master_sheet_Kriterien!$L$54,3,IF(AC215&lt;Master_sheet_Kriterien!$M$54,4,5))))</f>
        <v>4</v>
      </c>
      <c r="AF215" s="61">
        <f>VLOOKUP(Calc_Targetkreise!$D215,EW_Erg_09_14_Kreise!$A$7:$BK$412,Calc_Targetkreise!AF$5,FALSE)/1000/$H215</f>
        <v>0.09405304358</v>
      </c>
      <c r="AG215" s="63">
        <f>VLOOKUP($D215,BW_17_Kreise!$B$7:$CC$410,Calc_Targetkreise!AG$5,FALSE)/1000/$G215</f>
        <v>0.1362574219</v>
      </c>
      <c r="AH215" s="61">
        <f>VLOOKUP(Calc_Targetkreise!$D215,EW_Erg_09_14_Kreise!$A$7:$BK$412,Calc_Targetkreise!AH$5,FALSE)/1000/$H215</f>
        <v>0.04704599447</v>
      </c>
      <c r="AI215" s="61">
        <f>VLOOKUP(Calc_Targetkreise!$D215,EW_Erg_09_14_Kreise!$A$7:$BK$412,Calc_Targetkreise!AI$5,FALSE)/1000/$H215</f>
        <v>0.1595980839</v>
      </c>
      <c r="AJ215" s="63">
        <f>VLOOKUP($D215,BW_17_Kreise!$B$7:$CC$410,Calc_Targetkreise!AJ$5,FALSE)/1000/$G215</f>
        <v>0.04464023495</v>
      </c>
      <c r="AK215" s="61">
        <f>VLOOKUP(Calc_Targetkreise!$D215,EW_Erg_09_14_Kreise!$A$7:$BK$412,Calc_Targetkreise!AK$5,FALSE)/1000/$H215</f>
        <v>0.02286092612</v>
      </c>
      <c r="AL215" s="61">
        <f>VLOOKUP(Calc_Targetkreise!$D215,EW_Erg_09_14_Kreise!$A$7:$BK$412,Calc_Targetkreise!AL$5,FALSE)/1000/$H215</f>
        <v>0.01900533551</v>
      </c>
      <c r="AM215" s="61">
        <f>VLOOKUP($D215,EW_19_Kreise!$A$6:$CQ$406,Calc_Targetkreise!AM$5,FALSE)/1000/F215</f>
        <v>0.1158709221</v>
      </c>
      <c r="AN215" s="63">
        <f>VLOOKUP($D215,BW_17_Kreise!$B$7:$CC$410,Calc_Targetkreise!AN$5,FALSE)/1000/$G215</f>
        <v>0.1381599949</v>
      </c>
      <c r="AO215" s="61">
        <f>VLOOKUP(Calc_Targetkreise!$D215,EW_Erg_09_14_Kreise!$A$7:$BK$412,Calc_Targetkreise!AO$5,FALSE)/1000/$H215</f>
        <v>0.08844491179</v>
      </c>
      <c r="AP215" s="61">
        <f>VLOOKUP(Calc_Targetkreise!$D215,EW_Erg_09_14_Kreise!$A$7:$BK$412,Calc_Targetkreise!AP$5,FALSE)/1000/$H215</f>
        <v>0.0005257623554</v>
      </c>
      <c r="AQ215" s="61">
        <f t="shared" ref="AQ215:AR215" si="883">1-U215-Y215-AC215-AG215-AJ215-AN215</f>
        <v>0.05177807572</v>
      </c>
      <c r="AR215" s="61">
        <f t="shared" si="883"/>
        <v>0.1024847139</v>
      </c>
      <c r="AS215" s="61">
        <f t="shared" si="11"/>
        <v>0.1507771397</v>
      </c>
      <c r="AT215" s="63">
        <f>VLOOKUP($D215,BW_17_Kreise!$B$7:$CC$410,Calc_Targetkreise!AT$5,FALSE)/1000/$G215</f>
        <v>0.003371001724</v>
      </c>
      <c r="AU215" s="61">
        <f>VLOOKUP(Calc_Targetkreise!$D215,EW_Erg_09_14_Kreise!$A$7:$BK$412,Calc_Targetkreise!AU$5,FALSE)/1000/$H215</f>
        <v>0.008159052849</v>
      </c>
      <c r="AV215" s="62">
        <f>IF(AU215&lt;Master_sheet_Kriterien!$J$44,1,IF(AU215&lt;Master_sheet_Kriterien!$K$44,2,IF(AU215&lt;Master_sheet_Kriterien!$L$44,3,IF(AU215&lt;Master_sheet_Kriterien!$M$44,4,5))))</f>
        <v>1</v>
      </c>
      <c r="AW215" s="61">
        <f>VLOOKUP(Calc_Targetkreise!$D215,EW_Erg_09_14_Kreise!$A$7:$BK$412,Calc_Targetkreise!AW$5,FALSE)/1000/$H215</f>
        <v>0.007419091015</v>
      </c>
      <c r="AX215" s="61">
        <f>VLOOKUP($D215,EW_19_Kreise!$A$6:$CQ$406,Calc_Targetkreise!AX$5,FALSE)/1000/F215</f>
        <v>0.00402162023</v>
      </c>
      <c r="AY215" s="62">
        <f>IF(AX215&lt;Master_sheet_Kriterien!$J$56,1,IF(AX215&lt;Master_sheet_Kriterien!$K$56,2,IF(AX215&lt;Master_sheet_Kriterien!$L$56,3,IF(AX215&lt;Master_sheet_Kriterien!$M$56,4,5))))</f>
        <v>3</v>
      </c>
      <c r="AZ215" s="64">
        <f>VLOOKUP($D215,EW_19_Kreise!$A$6:$CQ$406,Calc_Targetkreise!AZ$5,FALSE)</f>
        <v>250</v>
      </c>
      <c r="BA215" s="62">
        <f>IF(AZ215&lt;Master_sheet_Kriterien!$J$57,1,IF(AZ215&lt;Master_sheet_Kriterien!$K$57,2,IF(AZ215&lt;Master_sheet_Kriterien!$L$57,3,IF(AZ215&lt;Master_sheet_Kriterien!$M$56,4,5))))</f>
        <v>2</v>
      </c>
      <c r="BB215" s="59">
        <f>VLOOKUP($D215,Struktur_daten_BW_2017!$B$7:$AH$452,Calc_Targetkreise!BB$5,FALSE)</f>
        <v>182.3</v>
      </c>
      <c r="BC215" s="62">
        <f>IF(BB215&lt;Master_sheet_Kriterien!$J$8,1,IF(BB215&lt;Master_sheet_Kriterien!$K$8,2,IF(BB215&lt;Master_sheet_Kriterien!$L$8,3,IF(BB215&lt;Master_sheet_Kriterien!$M$8,4,5))))</f>
        <v>2</v>
      </c>
      <c r="BD215" s="65">
        <f t="shared" si="12"/>
        <v>22.2021</v>
      </c>
      <c r="BE215" s="62">
        <f>IF(BD215&lt;Master_sheet_Kriterien!$J$10,1,IF(BD215&lt;Master_sheet_Kriterien!$K$10,2,IF(BD215&lt;Master_sheet_Kriterien!$L$10,3,IF(BD215&lt;Master_sheet_Kriterien!$M$10,4,5))))</f>
        <v>3</v>
      </c>
      <c r="BF215" s="65">
        <f>VLOOKUP($D215,Struktur_daten_BW_2017!$B$7:$AH$452,Calc_Targetkreise!BF$5,FALSE)</f>
        <v>8.1</v>
      </c>
      <c r="BG215" s="62">
        <f>IF(BF215&lt;Master_sheet_Kriterien!$J$12,1,IF(BF215&lt;Master_sheet_Kriterien!$K$12,2,IF(BF215&lt;Master_sheet_Kriterien!$L$12,3,IF(BF215&lt;Master_sheet_Kriterien!$M$12,4,5))))</f>
        <v>3</v>
      </c>
      <c r="BH215" s="65">
        <f>VLOOKUP($D215,Struktur_daten_BW_2017!$B$7:$AH$452,Calc_Targetkreise!BH$5,FALSE)</f>
        <v>12</v>
      </c>
      <c r="BI215" s="62">
        <f>IF(BH215&lt;Master_sheet_Kriterien!$J$14,1,IF(BH215&lt;Master_sheet_Kriterien!$K$14,2,IF(BH215&lt;Master_sheet_Kriterien!$L$14,3,IF(BH215&lt;Master_sheet_Kriterien!$M$14,4,5))))</f>
        <v>4</v>
      </c>
      <c r="BJ215" s="65">
        <f>VLOOKUP($D215,Struktur_daten_BW_2017!$B$7:$AH$452,Calc_Targetkreise!BJ$5,FALSE)</f>
        <v>35.6</v>
      </c>
      <c r="BK215" s="62">
        <f>IF(BJ215&lt;Master_sheet_Kriterien!$J$16,1,IF(BJ215&lt;Master_sheet_Kriterien!$K$16,2,IF(BJ215&lt;Master_sheet_Kriterien!$L$16,3,IF(BJ215&lt;Master_sheet_Kriterien!$M$16,4,5))))</f>
        <v>2</v>
      </c>
      <c r="BL215" s="65">
        <f>VLOOKUP($D215,Struktur_daten_BW_2017!$B$7:$AH$452,Calc_Targetkreise!BL$5,FALSE)</f>
        <v>15.3</v>
      </c>
      <c r="BM215" s="62">
        <f>IF(BL215&lt;Master_sheet_Kriterien!$J$18,1,IF(BL215&lt;Master_sheet_Kriterien!$K$18,2,IF(BL215&lt;Master_sheet_Kriterien!$L$18,3,IF(BL215&lt;Master_sheet_Kriterien!$M$18,4,5))))</f>
        <v>2</v>
      </c>
      <c r="BN215" s="65">
        <f>VLOOKUP($D215,Struktur_daten_BW_2017!$B$7:$AH$452,Calc_Targetkreise!BN$5,FALSE)</f>
        <v>10.8</v>
      </c>
      <c r="BO215" s="62">
        <f>IF(BN215&lt;Master_sheet_Kriterien!$J$20,1,IF(BN215&lt;Master_sheet_Kriterien!$K$20,2,IF(BN215&lt;Master_sheet_Kriterien!$L$20,3,IF(BN215&lt;Master_sheet_Kriterien!$M$20,4,5))))</f>
        <v>3</v>
      </c>
      <c r="BP215" s="59">
        <f>VLOOKUP($D215,Struktur_daten_BW_2017!$B$7:$AH$452,Calc_Targetkreise!BP$5,FALSE)</f>
        <v>23526</v>
      </c>
      <c r="BQ215" s="62">
        <f>IF(BP215&lt;Master_sheet_Kriterien!$J$38,1,IF(BP215&lt;Master_sheet_Kriterien!$K$38,2,IF(BP215&lt;Master_sheet_Kriterien!$L$38,3,IF(BP215&lt;Master_sheet_Kriterien!$M$38,4,5))))</f>
        <v>5</v>
      </c>
      <c r="BR215" s="65">
        <f>VLOOKUP($D215,Struktur_daten_BW_2017!$B$7:$AH$452,Calc_Targetkreise!BR$5,FALSE)</f>
        <v>25.1</v>
      </c>
      <c r="BS215" s="62">
        <f>IF(BR215&lt;Master_sheet_Kriterien!$J$24,1,IF(BR215&lt;Master_sheet_Kriterien!$K$24,2,IF(BR215&lt;Master_sheet_Kriterien!$L$24,3,IF(BR215&lt;Master_sheet_Kriterien!$M$24,4,5))))</f>
        <v>1</v>
      </c>
      <c r="BT215" s="65">
        <f>VLOOKUP($D215,Struktur_daten_BW_2017!$B$7:$AH$452,Calc_Targetkreise!BT$5,FALSE)</f>
        <v>16.8</v>
      </c>
      <c r="BU215" s="62">
        <f>IF(BT215&lt;Master_sheet_Kriterien!$J$26,1,IF(BT215&lt;Master_sheet_Kriterien!$K$26,2,IF(BT215&lt;Master_sheet_Kriterien!$L$26,3,IF(BT215&lt;Master_sheet_Kriterien!$M$26,4,5))))</f>
        <v>5</v>
      </c>
      <c r="BV215" s="65">
        <f t="shared" si="13"/>
        <v>4.60488</v>
      </c>
      <c r="BW215" s="62">
        <f>IF(BV215&lt;Master_sheet_Kriterien!$J$28,1,IF(BV215&lt;Master_sheet_Kriterien!$K$28,2,IF(BV215&lt;Master_sheet_Kriterien!$L$28,3,IF(BV215&lt;Master_sheet_Kriterien!$M$28,4,5))))</f>
        <v>4</v>
      </c>
      <c r="BX215" s="65">
        <f>VLOOKUP($D215,Struktur_daten_BW_2017!$B$7:$AH$452,Calc_Targetkreise!BX$5,FALSE)</f>
        <v>28.57142857</v>
      </c>
      <c r="BY215" s="62">
        <f>IF(BX215&lt;Master_sheet_Kriterien!$J$30,1,IF(BX215&lt;Master_sheet_Kriterien!$K$30,2,IF(BX215&lt;Master_sheet_Kriterien!$L$30,3,IF(BX215&lt;Master_sheet_Kriterien!$M$30,4,5))))</f>
        <v>4</v>
      </c>
      <c r="BZ215" s="65"/>
      <c r="CA215" s="62">
        <f>IF(BZ215&lt;Master_sheet_Kriterien!$J$32,1,IF(BZ215&lt;Master_sheet_Kriterien!$K$32,2,IF(BZ215&lt;Master_sheet_Kriterien!$L$32,3,IF(BZ215&lt;Master_sheet_Kriterien!$M$32,4,5))))</f>
        <v>1</v>
      </c>
      <c r="CB215" s="65"/>
      <c r="CC215" s="62">
        <f>IF(CB215&lt;Master_sheet_Kriterien!$J$34,1,IF(CB215&lt;Master_sheet_Kriterien!$K$34,2,IF(CB215&lt;Master_sheet_Kriterien!$L$34,3,IF(CB215&lt;Master_sheet_Kriterien!$M$34,4,5))))</f>
        <v>1</v>
      </c>
      <c r="CD215" s="65">
        <f>100-VLOOKUP($D215,Struktur_daten_BW_2017!$B$7:$AH$452,Calc_Targetkreise!CD$5,FALSE)</f>
        <v>35.6</v>
      </c>
      <c r="CE215" s="62">
        <f>IF(CD215&lt;Master_sheet_Kriterien!$J$40,1,IF(CD215&lt;Master_sheet_Kriterien!$K$40,2,IF(CD215&lt;Master_sheet_Kriterien!$L$40,3,IF(CD215&lt;Master_sheet_Kriterien!$M$40,4,5))))</f>
        <v>1</v>
      </c>
      <c r="CF215" s="61"/>
      <c r="CG215" s="59">
        <f>VLOOKUP($D215,EW_19_Kreise!$A$6:$CQ$406,Calc_Targetkreise!CG$5,FALSE)/1000</f>
        <v>102.914</v>
      </c>
      <c r="CH215" s="59">
        <f>VLOOKUP($D215,BW_17_Kreise!$B$7:$CC$410,Calc_Targetkreise!CH$5,FALSE)/1000</f>
        <v>103.246</v>
      </c>
      <c r="CI215" s="59">
        <f>VLOOKUP($D215,EW_Erg_09_14_Kreise!$A$10:$BK$412,Calc_Targetkreise!CI$5,FALSE)/1000</f>
        <v>103.195</v>
      </c>
      <c r="CJ215" s="59">
        <f>VLOOKUP($D215,EW_Erg_09_14_Kreise!$A$10:$BK$412,Calc_Targetkreise!CJ$5,FALSE)/1000</f>
        <v>104.377</v>
      </c>
      <c r="CK215" s="59">
        <f>VLOOKUP($D215,EW_Erg_09_14_Kreise!$A$10:$BK$412,Calc_Targetkreise!CK$5,FALSE)/1000</f>
        <v>50.149</v>
      </c>
      <c r="CL215" s="45"/>
      <c r="CM215" s="59">
        <f>VLOOKUP($D215,Struktur_daten_BW_2017!$B$7:$AH$452,Calc_Targetkreise!CM$5,FALSE)</f>
        <v>274.1</v>
      </c>
      <c r="CN215" s="66">
        <v>3.0</v>
      </c>
      <c r="CO215" s="67">
        <f t="shared" si="16"/>
        <v>0.01094491062</v>
      </c>
      <c r="CP215" s="62">
        <f>IF(CO215&lt;Master_sheet_Kriterien!$J$58,1,IF(CO215&lt;Master_sheet_Kriterien!$K$58,2,IF(CO215&lt;Master_sheet_Kriterien!$L$58,3,IF(CO215&lt;Master_sheet_Kriterien!$M$58,4,5))))</f>
        <v>1</v>
      </c>
      <c r="CQ215" s="66">
        <v>3.0</v>
      </c>
      <c r="CR215" s="67">
        <f t="shared" si="17"/>
        <v>0.01094491062</v>
      </c>
      <c r="CS215" s="62">
        <f>IF(CR215&lt;Master_sheet_Kriterien!$J$59,1,IF(CR215&lt;Master_sheet_Kriterien!$K$59,2,IF(CR215&lt;Master_sheet_Kriterien!$L$59,3,IF(CR215&lt;Master_sheet_Kriterien!$M$59,4,5))))</f>
        <v>1</v>
      </c>
      <c r="CT215" s="66">
        <v>0.0</v>
      </c>
      <c r="CU215" s="44"/>
      <c r="CV215" s="66">
        <v>1.0</v>
      </c>
      <c r="CW215" s="68"/>
      <c r="CY215" s="31">
        <f t="shared" si="18"/>
        <v>8325</v>
      </c>
      <c r="DB215" s="76" t="str">
        <f t="shared" si="19"/>
        <v>Rottweil</v>
      </c>
      <c r="DC215" s="58">
        <f t="shared" si="20"/>
        <v>215</v>
      </c>
      <c r="DD215" s="77">
        <f t="shared" si="21"/>
        <v>151</v>
      </c>
      <c r="DE215" s="72">
        <f t="shared" si="22"/>
        <v>0.00402162023</v>
      </c>
      <c r="DG215" s="76" t="str">
        <f t="shared" si="23"/>
        <v>Rottweil</v>
      </c>
      <c r="DH215" s="58" t="str">
        <f t="shared" si="24"/>
        <v>#REF!</v>
      </c>
      <c r="DI215" s="75">
        <f t="shared" si="25"/>
        <v>145.1094491</v>
      </c>
      <c r="DJ215" s="78">
        <f t="shared" si="26"/>
        <v>0.00402162023</v>
      </c>
      <c r="DK215" s="75"/>
      <c r="DL215" s="75"/>
      <c r="DM215" s="75"/>
      <c r="DN215" s="75"/>
      <c r="DO215" s="75"/>
      <c r="DP215" s="44"/>
    </row>
    <row r="216" ht="16.5" customHeight="1">
      <c r="A216" s="58">
        <f t="shared" si="5"/>
        <v>174</v>
      </c>
      <c r="B216" s="58">
        <f t="shared" si="6"/>
        <v>159</v>
      </c>
      <c r="C216" s="58" t="s">
        <v>345</v>
      </c>
      <c r="D216" s="58">
        <v>8326.0</v>
      </c>
      <c r="E216" s="58" t="s">
        <v>376</v>
      </c>
      <c r="F216" s="59">
        <f>VLOOKUP($D216,EW_19_Kreise!$A$6:$CQ$406,Calc_Targetkreise!F$5,FALSE)/1000</f>
        <v>85.422</v>
      </c>
      <c r="G216" s="59">
        <f>VLOOKUP($D216,BW_17_Kreise!$B$7:$CC$410,Calc_Targetkreise!G$5,FALSE)/1000</f>
        <v>111.732</v>
      </c>
      <c r="H216" s="59">
        <f>VLOOKUP($D216,EW_Erg_09_14_Kreise!$A$10:$BK$412,Calc_Targetkreise!H$5,FALSE)/1000</f>
        <v>72.104</v>
      </c>
      <c r="I216" s="60">
        <f t="shared" ref="I216:K216" si="884">F216/CG216</f>
        <v>0.5731404571</v>
      </c>
      <c r="J216" s="60">
        <f t="shared" si="884"/>
        <v>0.7464126339</v>
      </c>
      <c r="K216" s="60">
        <f t="shared" si="884"/>
        <v>0.4789658631</v>
      </c>
      <c r="L216" s="61">
        <f t="shared" ref="L216:M216" si="885">1-(T216+X216)</f>
        <v>0.5189295498</v>
      </c>
      <c r="M216" s="61">
        <f t="shared" si="885"/>
        <v>0.4720670891</v>
      </c>
      <c r="N216" s="62">
        <f>IF(L216&lt;Master_sheet_Kriterien!$J$46,1,IF(L216&lt;Master_sheet_Kriterien!$K$46,2,IF(L216&lt;Master_sheet_Kriterien!$L$46,3,IF(L216&lt;Master_sheet_Kriterien!$M$46,4,5))))</f>
        <v>5</v>
      </c>
      <c r="O216" s="62">
        <f>IF(M216&lt;Master_sheet_Kriterien!$J$46,1,IF(M216&lt;Master_sheet_Kriterien!$K$46,2,IF(M216&lt;Master_sheet_Kriterien!$L$46,3,IF(M216&lt;Master_sheet_Kriterien!$M$46,4,5))))</f>
        <v>4</v>
      </c>
      <c r="P216" s="61">
        <f t="shared" ref="P216:Q216" si="886">1-(T216+AM216)</f>
        <v>0.5360796984</v>
      </c>
      <c r="Q216" s="61">
        <f t="shared" si="886"/>
        <v>0.4981026027</v>
      </c>
      <c r="R216" s="62">
        <f>IF(P216&lt;Master_sheet_Kriterien!$J$46,1,IF(P216&lt;Master_sheet_Kriterien!$K$46,2,IF(P216&lt;Master_sheet_Kriterien!$L$46,3,IF(P216&lt;Master_sheet_Kriterien!$M$46,4,5))))</f>
        <v>5</v>
      </c>
      <c r="S216" s="62">
        <f>IF(Q216&lt;Master_sheet_Kriterien!$J$46,1,IF(Q216&lt;Master_sheet_Kriterien!$K$46,2,IF(Q216&lt;Master_sheet_Kriterien!$L$46,3,IF(Q216&lt;Master_sheet_Kriterien!$M$46,4,5))))</f>
        <v>4</v>
      </c>
      <c r="T216" s="61">
        <f>VLOOKUP($D216,EW_19_Kreise!$A$6:$CQ$406,Calc_Targetkreise!T$5,FALSE)/1000/F216</f>
        <v>0.3654327925</v>
      </c>
      <c r="U216" s="63">
        <f>VLOOKUP($D216,BW_17_Kreise!$B$7:$CC$410,Calc_Targetkreise!U$5,FALSE)/1000/$G216</f>
        <v>0.3738588766</v>
      </c>
      <c r="V216" s="61">
        <f>VLOOKUP(Calc_Targetkreise!$D216,EW_Erg_09_14_Kreise!$A$7:$BK$412,Calc_Targetkreise!V$5,FALSE)/1000/$H216</f>
        <v>0.4510845445</v>
      </c>
      <c r="W216" s="61">
        <f>VLOOKUP(Calc_Targetkreise!$D216,EW_Erg_09_14_Kreise!$A$7:$BK$412,Calc_Targetkreise!W$5,FALSE)/1000/CK216</f>
        <v>0.4344563946</v>
      </c>
      <c r="X216" s="61">
        <f>VLOOKUP($D216,EW_19_Kreise!$A$6:$CQ$406,Calc_Targetkreise!X$5,FALSE)/1000/F216</f>
        <v>0.1156376577</v>
      </c>
      <c r="Y216" s="63">
        <f>VLOOKUP($D216,BW_17_Kreise!$B$7:$CC$410,Calc_Targetkreise!Y$5,FALSE)/1000/$G216</f>
        <v>0.1540740343</v>
      </c>
      <c r="Z216" s="61">
        <f>VLOOKUP(Calc_Targetkreise!$D216,EW_Erg_09_14_Kreise!$A$7:$BK$412,Calc_Targetkreise!Z$5,FALSE)/1000/$H216</f>
        <v>0.2049262177</v>
      </c>
      <c r="AA216" s="61">
        <f>VLOOKUP(Calc_Targetkreise!$D216,EW_Erg_09_14_Kreise!$A$7:$BK$412,Calc_Targetkreise!AA$5,FALSE)/1000/$H216</f>
        <v>0.1542771552</v>
      </c>
      <c r="AB216" s="61">
        <f>VLOOKUP($D216,EW_19_Kreise!$A$6:$CQ$406,Calc_Targetkreise!AB$5,FALSE)/1000/F216</f>
        <v>0.2102268736</v>
      </c>
      <c r="AC216" s="63">
        <f>VLOOKUP($D216,BW_17_Kreise!$B$7:$CC$410,Calc_Targetkreise!AC$5,FALSE)/1000/$G216</f>
        <v>0.1224000286</v>
      </c>
      <c r="AD216" s="61">
        <f>VLOOKUP(Calc_Targetkreise!$D216,EW_Erg_09_14_Kreise!$A$7:$BK$412,Calc_Targetkreise!AD$5,FALSE)/1000/$H216</f>
        <v>0.1081909464</v>
      </c>
      <c r="AE216" s="62">
        <f>IF(AC216&lt;Master_sheet_Kriterien!$J$54,1,IF(AC216&lt;Master_sheet_Kriterien!$K$54,2,IF(AC216&lt;Master_sheet_Kriterien!$L$54,3,IF(AC216&lt;Master_sheet_Kriterien!$M$54,4,5))))</f>
        <v>4</v>
      </c>
      <c r="AF216" s="61">
        <f>VLOOKUP(Calc_Targetkreise!$D216,EW_Erg_09_14_Kreise!$A$7:$BK$412,Calc_Targetkreise!AF$5,FALSE)/1000/$H216</f>
        <v>0.1136830134</v>
      </c>
      <c r="AG216" s="63">
        <f>VLOOKUP($D216,BW_17_Kreise!$B$7:$CC$410,Calc_Targetkreise!AG$5,FALSE)/1000/$G216</f>
        <v>0.1229191279</v>
      </c>
      <c r="AH216" s="61">
        <f>VLOOKUP(Calc_Targetkreise!$D216,EW_Erg_09_14_Kreise!$A$7:$BK$412,Calc_Targetkreise!AH$5,FALSE)/1000/$H216</f>
        <v>0.0400255187</v>
      </c>
      <c r="AI216" s="61">
        <f>VLOOKUP(Calc_Targetkreise!$D216,EW_Erg_09_14_Kreise!$A$7:$BK$412,Calc_Targetkreise!AI$5,FALSE)/1000/$H216</f>
        <v>0.1421002996</v>
      </c>
      <c r="AJ216" s="63">
        <f>VLOOKUP($D216,BW_17_Kreise!$B$7:$CC$410,Calc_Targetkreise!AJ$5,FALSE)/1000/$G216</f>
        <v>0.05466652347</v>
      </c>
      <c r="AK216" s="61">
        <f>VLOOKUP(Calc_Targetkreise!$D216,EW_Erg_09_14_Kreise!$A$7:$BK$412,Calc_Targetkreise!AK$5,FALSE)/1000/$H216</f>
        <v>0.02635082658</v>
      </c>
      <c r="AL216" s="61">
        <f>VLOOKUP(Calc_Targetkreise!$D216,EW_Erg_09_14_Kreise!$A$7:$BK$412,Calc_Targetkreise!AL$5,FALSE)/1000/$H216</f>
        <v>0.0223982026</v>
      </c>
      <c r="AM216" s="61">
        <f>VLOOKUP($D216,EW_19_Kreise!$A$6:$CQ$406,Calc_Targetkreise!AM$5,FALSE)/1000/F216</f>
        <v>0.09848750907</v>
      </c>
      <c r="AN216" s="63">
        <f>VLOOKUP($D216,BW_17_Kreise!$B$7:$CC$410,Calc_Targetkreise!AN$5,FALSE)/1000/$G216</f>
        <v>0.1280385207</v>
      </c>
      <c r="AO216" s="61">
        <f>VLOOKUP(Calc_Targetkreise!$D216,EW_Erg_09_14_Kreise!$A$7:$BK$412,Calc_Targetkreise!AO$5,FALSE)/1000/$H216</f>
        <v>0.08217297237</v>
      </c>
      <c r="AP216" s="61">
        <f>VLOOKUP(Calc_Targetkreise!$D216,EW_Erg_09_14_Kreise!$A$7:$BK$412,Calc_Targetkreise!AP$5,FALSE)/1000/$H216</f>
        <v>0.0003605902585</v>
      </c>
      <c r="AQ216" s="61">
        <f t="shared" ref="AQ216:AR216" si="887">1-U216-Y216-AC216-AG216-AJ216-AN216</f>
        <v>0.04404288834</v>
      </c>
      <c r="AR216" s="61">
        <f t="shared" si="887"/>
        <v>0.0872489737</v>
      </c>
      <c r="AS216" s="61">
        <f t="shared" si="11"/>
        <v>0.1327243443</v>
      </c>
      <c r="AT216" s="63">
        <f>VLOOKUP($D216,BW_17_Kreise!$B$7:$CC$410,Calc_Targetkreise!AT$5,FALSE)/1000/$G216</f>
        <v>0.003767944725</v>
      </c>
      <c r="AU216" s="61">
        <f>VLOOKUP(Calc_Targetkreise!$D216,EW_Erg_09_14_Kreise!$A$7:$BK$412,Calc_Targetkreise!AU$5,FALSE)/1000/$H216</f>
        <v>0.009375346721</v>
      </c>
      <c r="AV216" s="62">
        <f>IF(AU216&lt;Master_sheet_Kriterien!$J$44,1,IF(AU216&lt;Master_sheet_Kriterien!$K$44,2,IF(AU216&lt;Master_sheet_Kriterien!$L$44,3,IF(AU216&lt;Master_sheet_Kriterien!$M$44,4,5))))</f>
        <v>1</v>
      </c>
      <c r="AW216" s="61">
        <f>VLOOKUP(Calc_Targetkreise!$D216,EW_Erg_09_14_Kreise!$A$7:$BK$412,Calc_Targetkreise!AW$5,FALSE)/1000/$H216</f>
        <v>0.006407411517</v>
      </c>
      <c r="AX216" s="61">
        <f>VLOOKUP($D216,EW_19_Kreise!$A$6:$CQ$406,Calc_Targetkreise!AX$5,FALSE)/1000/F216</f>
        <v>0.004670927864</v>
      </c>
      <c r="AY216" s="62">
        <f>IF(AX216&lt;Master_sheet_Kriterien!$J$56,1,IF(AX216&lt;Master_sheet_Kriterien!$K$56,2,IF(AX216&lt;Master_sheet_Kriterien!$L$56,3,IF(AX216&lt;Master_sheet_Kriterien!$M$56,4,5))))</f>
        <v>3</v>
      </c>
      <c r="AZ216" s="64">
        <f>VLOOKUP($D216,EW_19_Kreise!$A$6:$CQ$406,Calc_Targetkreise!AZ$5,FALSE)</f>
        <v>399</v>
      </c>
      <c r="BA216" s="62">
        <f>IF(AZ216&lt;Master_sheet_Kriterien!$J$57,1,IF(AZ216&lt;Master_sheet_Kriterien!$K$57,2,IF(AZ216&lt;Master_sheet_Kriterien!$L$57,3,IF(AZ216&lt;Master_sheet_Kriterien!$M$56,4,5))))</f>
        <v>3</v>
      </c>
      <c r="BB216" s="59">
        <f>VLOOKUP($D216,Struktur_daten_BW_2017!$B$7:$AH$452,Calc_Targetkreise!BB$5,FALSE)</f>
        <v>181.8</v>
      </c>
      <c r="BC216" s="62">
        <f>IF(BB216&lt;Master_sheet_Kriterien!$J$8,1,IF(BB216&lt;Master_sheet_Kriterien!$K$8,2,IF(BB216&lt;Master_sheet_Kriterien!$L$8,3,IF(BB216&lt;Master_sheet_Kriterien!$M$8,4,5))))</f>
        <v>2</v>
      </c>
      <c r="BD216" s="65">
        <f t="shared" si="12"/>
        <v>18.8846</v>
      </c>
      <c r="BE216" s="62">
        <f>IF(BD216&lt;Master_sheet_Kriterien!$J$10,1,IF(BD216&lt;Master_sheet_Kriterien!$K$10,2,IF(BD216&lt;Master_sheet_Kriterien!$L$10,3,IF(BD216&lt;Master_sheet_Kriterien!$M$10,4,5))))</f>
        <v>2</v>
      </c>
      <c r="BF216" s="65">
        <f>VLOOKUP($D216,Struktur_daten_BW_2017!$B$7:$AH$452,Calc_Targetkreise!BF$5,FALSE)</f>
        <v>8.2</v>
      </c>
      <c r="BG216" s="62">
        <f>IF(BF216&lt;Master_sheet_Kriterien!$J$12,1,IF(BF216&lt;Master_sheet_Kriterien!$K$12,2,IF(BF216&lt;Master_sheet_Kriterien!$L$12,3,IF(BF216&lt;Master_sheet_Kriterien!$M$12,4,5))))</f>
        <v>4</v>
      </c>
      <c r="BH216" s="65">
        <f>VLOOKUP($D216,Struktur_daten_BW_2017!$B$7:$AH$452,Calc_Targetkreise!BH$5,FALSE)</f>
        <v>12.2</v>
      </c>
      <c r="BI216" s="62">
        <f>IF(BH216&lt;Master_sheet_Kriterien!$J$14,1,IF(BH216&lt;Master_sheet_Kriterien!$K$14,2,IF(BH216&lt;Master_sheet_Kriterien!$L$14,3,IF(BH216&lt;Master_sheet_Kriterien!$M$14,4,5))))</f>
        <v>4</v>
      </c>
      <c r="BJ216" s="65">
        <f>VLOOKUP($D216,Struktur_daten_BW_2017!$B$7:$AH$452,Calc_Targetkreise!BJ$5,FALSE)</f>
        <v>34.7</v>
      </c>
      <c r="BK216" s="62">
        <f>IF(BJ216&lt;Master_sheet_Kriterien!$J$16,1,IF(BJ216&lt;Master_sheet_Kriterien!$K$16,2,IF(BJ216&lt;Master_sheet_Kriterien!$L$16,3,IF(BJ216&lt;Master_sheet_Kriterien!$M$16,4,5))))</f>
        <v>1</v>
      </c>
      <c r="BL216" s="65">
        <f>VLOOKUP($D216,Struktur_daten_BW_2017!$B$7:$AH$452,Calc_Targetkreise!BL$5,FALSE)</f>
        <v>16.3</v>
      </c>
      <c r="BM216" s="62">
        <f>IF(BL216&lt;Master_sheet_Kriterien!$J$18,1,IF(BL216&lt;Master_sheet_Kriterien!$K$18,2,IF(BL216&lt;Master_sheet_Kriterien!$L$18,3,IF(BL216&lt;Master_sheet_Kriterien!$M$18,4,5))))</f>
        <v>3</v>
      </c>
      <c r="BN216" s="65">
        <f>VLOOKUP($D216,Struktur_daten_BW_2017!$B$7:$AH$452,Calc_Targetkreise!BN$5,FALSE)</f>
        <v>11.8</v>
      </c>
      <c r="BO216" s="62">
        <f>IF(BN216&lt;Master_sheet_Kriterien!$J$20,1,IF(BN216&lt;Master_sheet_Kriterien!$K$20,2,IF(BN216&lt;Master_sheet_Kriterien!$L$20,3,IF(BN216&lt;Master_sheet_Kriterien!$M$20,4,5))))</f>
        <v>5</v>
      </c>
      <c r="BP216" s="59">
        <f>VLOOKUP($D216,Struktur_daten_BW_2017!$B$7:$AH$452,Calc_Targetkreise!BP$5,FALSE)</f>
        <v>22805</v>
      </c>
      <c r="BQ216" s="62">
        <f>IF(BP216&lt;Master_sheet_Kriterien!$J$38,1,IF(BP216&lt;Master_sheet_Kriterien!$K$38,2,IF(BP216&lt;Master_sheet_Kriterien!$L$38,3,IF(BP216&lt;Master_sheet_Kriterien!$M$38,4,5))))</f>
        <v>4</v>
      </c>
      <c r="BR216" s="65">
        <f>VLOOKUP($D216,Struktur_daten_BW_2017!$B$7:$AH$452,Calc_Targetkreise!BR$5,FALSE)</f>
        <v>24.5</v>
      </c>
      <c r="BS216" s="62">
        <f>IF(BR216&lt;Master_sheet_Kriterien!$J$24,1,IF(BR216&lt;Master_sheet_Kriterien!$K$24,2,IF(BR216&lt;Master_sheet_Kriterien!$L$24,3,IF(BR216&lt;Master_sheet_Kriterien!$M$24,4,5))))</f>
        <v>1</v>
      </c>
      <c r="BT216" s="65">
        <f>VLOOKUP($D216,Struktur_daten_BW_2017!$B$7:$AH$452,Calc_Targetkreise!BT$5,FALSE)</f>
        <v>17.6</v>
      </c>
      <c r="BU216" s="62">
        <f>IF(BT216&lt;Master_sheet_Kriterien!$J$26,1,IF(BT216&lt;Master_sheet_Kriterien!$K$26,2,IF(BT216&lt;Master_sheet_Kriterien!$L$26,3,IF(BT216&lt;Master_sheet_Kriterien!$M$26,4,5))))</f>
        <v>5</v>
      </c>
      <c r="BV216" s="65">
        <f t="shared" si="13"/>
        <v>4.05328</v>
      </c>
      <c r="BW216" s="62">
        <f>IF(BV216&lt;Master_sheet_Kriterien!$J$28,1,IF(BV216&lt;Master_sheet_Kriterien!$K$28,2,IF(BV216&lt;Master_sheet_Kriterien!$L$28,3,IF(BV216&lt;Master_sheet_Kriterien!$M$28,4,5))))</f>
        <v>3</v>
      </c>
      <c r="BX216" s="65">
        <f>VLOOKUP($D216,Struktur_daten_BW_2017!$B$7:$AH$452,Calc_Targetkreise!BX$5,FALSE)</f>
        <v>34.09090909</v>
      </c>
      <c r="BY216" s="62">
        <f>IF(BX216&lt;Master_sheet_Kriterien!$J$30,1,IF(BX216&lt;Master_sheet_Kriterien!$K$30,2,IF(BX216&lt;Master_sheet_Kriterien!$L$30,3,IF(BX216&lt;Master_sheet_Kriterien!$M$30,4,5))))</f>
        <v>5</v>
      </c>
      <c r="BZ216" s="65">
        <f>CL216/1000</f>
        <v>6.687</v>
      </c>
      <c r="CA216" s="62">
        <f>IF(BZ216&lt;Master_sheet_Kriterien!$J$32,1,IF(BZ216&lt;Master_sheet_Kriterien!$K$32,2,IF(BZ216&lt;Master_sheet_Kriterien!$L$32,3,IF(BZ216&lt;Master_sheet_Kriterien!$M$32,4,5))))</f>
        <v>1</v>
      </c>
      <c r="CB216" s="65">
        <f>BZ216/CM216*100</f>
        <v>2.903603995</v>
      </c>
      <c r="CC216" s="62">
        <f>IF(CB216&lt;Master_sheet_Kriterien!$J$34,1,IF(CB216&lt;Master_sheet_Kriterien!$K$34,2,IF(CB216&lt;Master_sheet_Kriterien!$L$34,3,IF(CB216&lt;Master_sheet_Kriterien!$M$34,4,5))))</f>
        <v>1</v>
      </c>
      <c r="CD216" s="65">
        <f>100-VLOOKUP($D216,Struktur_daten_BW_2017!$B$7:$AH$452,Calc_Targetkreise!CD$5,FALSE)</f>
        <v>45.3</v>
      </c>
      <c r="CE216" s="62">
        <f>IF(CD216&lt;Master_sheet_Kriterien!$J$40,1,IF(CD216&lt;Master_sheet_Kriterien!$K$40,2,IF(CD216&lt;Master_sheet_Kriterien!$L$40,3,IF(CD216&lt;Master_sheet_Kriterien!$M$40,4,5))))</f>
        <v>2</v>
      </c>
      <c r="CF216" s="61"/>
      <c r="CG216" s="59">
        <f>VLOOKUP($D216,EW_19_Kreise!$A$6:$CQ$406,Calc_Targetkreise!CG$5,FALSE)/1000</f>
        <v>149.042</v>
      </c>
      <c r="CH216" s="59">
        <f>VLOOKUP($D216,BW_17_Kreise!$B$7:$CC$410,Calc_Targetkreise!CH$5,FALSE)/1000</f>
        <v>149.692</v>
      </c>
      <c r="CI216" s="59">
        <f>VLOOKUP($D216,EW_Erg_09_14_Kreise!$A$10:$BK$412,Calc_Targetkreise!CI$5,FALSE)/1000</f>
        <v>150.541</v>
      </c>
      <c r="CJ216" s="59">
        <f>VLOOKUP($D216,EW_Erg_09_14_Kreise!$A$10:$BK$412,Calc_Targetkreise!CJ$5,FALSE)/1000</f>
        <v>151.669</v>
      </c>
      <c r="CK216" s="59">
        <f>VLOOKUP($D216,EW_Erg_09_14_Kreise!$A$10:$BK$412,Calc_Targetkreise!CK$5,FALSE)/1000</f>
        <v>70.106</v>
      </c>
      <c r="CL216" s="45">
        <v>6687.0</v>
      </c>
      <c r="CM216" s="59">
        <f>VLOOKUP($D216,Struktur_daten_BW_2017!$B$7:$AH$452,Calc_Targetkreise!CM$5,FALSE)</f>
        <v>230.3</v>
      </c>
      <c r="CN216" s="66">
        <v>10.0</v>
      </c>
      <c r="CO216" s="67">
        <f t="shared" si="16"/>
        <v>0.04342162397</v>
      </c>
      <c r="CP216" s="62">
        <f>IF(CO216&lt;Master_sheet_Kriterien!$J$58,1,IF(CO216&lt;Master_sheet_Kriterien!$K$58,2,IF(CO216&lt;Master_sheet_Kriterien!$L$58,3,IF(CO216&lt;Master_sheet_Kriterien!$M$58,4,5))))</f>
        <v>1</v>
      </c>
      <c r="CQ216" s="66">
        <v>10.0</v>
      </c>
      <c r="CR216" s="67">
        <f t="shared" si="17"/>
        <v>0.04342162397</v>
      </c>
      <c r="CS216" s="62">
        <f>IF(CR216&lt;Master_sheet_Kriterien!$J$59,1,IF(CR216&lt;Master_sheet_Kriterien!$K$59,2,IF(CR216&lt;Master_sheet_Kriterien!$L$59,3,IF(CR216&lt;Master_sheet_Kriterien!$M$59,4,5))))</f>
        <v>1</v>
      </c>
      <c r="CT216" s="66">
        <v>0.0</v>
      </c>
      <c r="CU216" s="44"/>
      <c r="CV216" s="66">
        <v>0.0</v>
      </c>
      <c r="CW216" s="68"/>
      <c r="CY216" s="31">
        <f t="shared" si="18"/>
        <v>8326</v>
      </c>
      <c r="DB216" s="76" t="str">
        <f t="shared" si="19"/>
        <v>Schwarzwald-Baar-Kreis</v>
      </c>
      <c r="DC216" s="58">
        <f t="shared" si="20"/>
        <v>174</v>
      </c>
      <c r="DD216" s="77">
        <f t="shared" si="21"/>
        <v>159</v>
      </c>
      <c r="DE216" s="72">
        <f t="shared" si="22"/>
        <v>0.004670927864</v>
      </c>
      <c r="DG216" s="76" t="str">
        <f t="shared" si="23"/>
        <v>Schwarzwald-Baar-Kreis</v>
      </c>
      <c r="DH216" s="58" t="str">
        <f t="shared" si="24"/>
        <v>#REF!</v>
      </c>
      <c r="DI216" s="75">
        <f t="shared" si="25"/>
        <v>153.4342162</v>
      </c>
      <c r="DJ216" s="78">
        <f t="shared" si="26"/>
        <v>0.004670927864</v>
      </c>
      <c r="DK216" s="75"/>
      <c r="DL216" s="75"/>
      <c r="DM216" s="75"/>
      <c r="DN216" s="75"/>
      <c r="DO216" s="75"/>
      <c r="DP216" s="44"/>
    </row>
    <row r="217" ht="16.5" customHeight="1">
      <c r="A217" s="58">
        <f t="shared" si="5"/>
        <v>203</v>
      </c>
      <c r="B217" s="58">
        <f t="shared" si="6"/>
        <v>153</v>
      </c>
      <c r="C217" s="58" t="s">
        <v>345</v>
      </c>
      <c r="D217" s="58">
        <v>8327.0</v>
      </c>
      <c r="E217" s="58" t="s">
        <v>377</v>
      </c>
      <c r="F217" s="59">
        <f>VLOOKUP($D217,EW_19_Kreise!$A$6:$CQ$406,Calc_Targetkreise!F$5,FALSE)/1000</f>
        <v>56.285</v>
      </c>
      <c r="G217" s="59">
        <f>VLOOKUP($D217,BW_17_Kreise!$B$7:$CC$410,Calc_Targetkreise!G$5,FALSE)/1000</f>
        <v>71.735</v>
      </c>
      <c r="H217" s="59">
        <f>VLOOKUP($D217,EW_Erg_09_14_Kreise!$A$10:$BK$412,Calc_Targetkreise!H$5,FALSE)/1000</f>
        <v>46.961</v>
      </c>
      <c r="I217" s="60">
        <f t="shared" ref="I217:K217" si="888">F217/CG217</f>
        <v>0.5911482676</v>
      </c>
      <c r="J217" s="60">
        <f t="shared" si="888"/>
        <v>0.7473875038</v>
      </c>
      <c r="K217" s="60">
        <f t="shared" si="888"/>
        <v>0.4889580709</v>
      </c>
      <c r="L217" s="61">
        <f t="shared" ref="L217:M217" si="889">1-(T217+X217)</f>
        <v>0.5167984365</v>
      </c>
      <c r="M217" s="61">
        <f t="shared" si="889"/>
        <v>0.4755140447</v>
      </c>
      <c r="N217" s="62">
        <f>IF(L217&lt;Master_sheet_Kriterien!$J$46,1,IF(L217&lt;Master_sheet_Kriterien!$K$46,2,IF(L217&lt;Master_sheet_Kriterien!$L$46,3,IF(L217&lt;Master_sheet_Kriterien!$M$46,4,5))))</f>
        <v>5</v>
      </c>
      <c r="O217" s="62">
        <f>IF(M217&lt;Master_sheet_Kriterien!$J$46,1,IF(M217&lt;Master_sheet_Kriterien!$K$46,2,IF(M217&lt;Master_sheet_Kriterien!$L$46,3,IF(M217&lt;Master_sheet_Kriterien!$M$46,4,5))))</f>
        <v>4</v>
      </c>
      <c r="P217" s="61">
        <f t="shared" ref="P217:Q217" si="890">1-(T217+AM217)</f>
        <v>0.5115217198</v>
      </c>
      <c r="Q217" s="61">
        <f t="shared" si="890"/>
        <v>0.4806161567</v>
      </c>
      <c r="R217" s="62">
        <f>IF(P217&lt;Master_sheet_Kriterien!$J$46,1,IF(P217&lt;Master_sheet_Kriterien!$K$46,2,IF(P217&lt;Master_sheet_Kriterien!$L$46,3,IF(P217&lt;Master_sheet_Kriterien!$M$46,4,5))))</f>
        <v>4</v>
      </c>
      <c r="S217" s="62">
        <f>IF(Q217&lt;Master_sheet_Kriterien!$J$46,1,IF(Q217&lt;Master_sheet_Kriterien!$K$46,2,IF(Q217&lt;Master_sheet_Kriterien!$L$46,3,IF(Q217&lt;Master_sheet_Kriterien!$M$46,4,5))))</f>
        <v>4</v>
      </c>
      <c r="T217" s="61">
        <f>VLOOKUP($D217,EW_19_Kreise!$A$6:$CQ$406,Calc_Targetkreise!T$5,FALSE)/1000/F217</f>
        <v>0.379674869</v>
      </c>
      <c r="U217" s="63">
        <f>VLOOKUP($D217,BW_17_Kreise!$B$7:$CC$410,Calc_Targetkreise!U$5,FALSE)/1000/$G217</f>
        <v>0.3782811738</v>
      </c>
      <c r="V217" s="61">
        <f>VLOOKUP(Calc_Targetkreise!$D217,EW_Erg_09_14_Kreise!$A$7:$BK$412,Calc_Targetkreise!V$5,FALSE)/1000/$H217</f>
        <v>0.4953259087</v>
      </c>
      <c r="W217" s="61">
        <f>VLOOKUP(Calc_Targetkreise!$D217,EW_Erg_09_14_Kreise!$A$7:$BK$412,Calc_Targetkreise!W$5,FALSE)/1000/CK217</f>
        <v>0.4477181914</v>
      </c>
      <c r="X217" s="61">
        <f>VLOOKUP($D217,EW_19_Kreise!$A$6:$CQ$406,Calc_Targetkreise!X$5,FALSE)/1000/F217</f>
        <v>0.1035266945</v>
      </c>
      <c r="Y217" s="63">
        <f>VLOOKUP($D217,BW_17_Kreise!$B$7:$CC$410,Calc_Targetkreise!Y$5,FALSE)/1000/$G217</f>
        <v>0.1462047815</v>
      </c>
      <c r="Z217" s="61">
        <f>VLOOKUP(Calc_Targetkreise!$D217,EW_Erg_09_14_Kreise!$A$7:$BK$412,Calc_Targetkreise!Z$5,FALSE)/1000/$H217</f>
        <v>0.1832371542</v>
      </c>
      <c r="AA217" s="61">
        <f>VLOOKUP(Calc_Targetkreise!$D217,EW_Erg_09_14_Kreise!$A$7:$BK$412,Calc_Targetkreise!AA$5,FALSE)/1000/$H217</f>
        <v>0.139498733</v>
      </c>
      <c r="AB217" s="61">
        <f>VLOOKUP($D217,EW_19_Kreise!$A$6:$CQ$406,Calc_Targetkreise!AB$5,FALSE)/1000/F217</f>
        <v>0.182943946</v>
      </c>
      <c r="AC217" s="63">
        <f>VLOOKUP($D217,BW_17_Kreise!$B$7:$CC$410,Calc_Targetkreise!AC$5,FALSE)/1000/$G217</f>
        <v>0.1030459329</v>
      </c>
      <c r="AD217" s="61">
        <f>VLOOKUP(Calc_Targetkreise!$D217,EW_Erg_09_14_Kreise!$A$7:$BK$412,Calc_Targetkreise!AD$5,FALSE)/1000/$H217</f>
        <v>0.09177828411</v>
      </c>
      <c r="AE217" s="62">
        <f>IF(AC217&lt;Master_sheet_Kriterien!$J$54,1,IF(AC217&lt;Master_sheet_Kriterien!$K$54,2,IF(AC217&lt;Master_sheet_Kriterien!$L$54,3,IF(AC217&lt;Master_sheet_Kriterien!$M$54,4,5))))</f>
        <v>4</v>
      </c>
      <c r="AF217" s="61">
        <f>VLOOKUP(Calc_Targetkreise!$D217,EW_Erg_09_14_Kreise!$A$7:$BK$412,Calc_Targetkreise!AF$5,FALSE)/1000/$H217</f>
        <v>0.09842209493</v>
      </c>
      <c r="AG217" s="63">
        <f>VLOOKUP($D217,BW_17_Kreise!$B$7:$CC$410,Calc_Targetkreise!AG$5,FALSE)/1000/$G217</f>
        <v>0.1346204781</v>
      </c>
      <c r="AH217" s="61">
        <f>VLOOKUP(Calc_Targetkreise!$D217,EW_Erg_09_14_Kreise!$A$7:$BK$412,Calc_Targetkreise!AH$5,FALSE)/1000/$H217</f>
        <v>0.04755009476</v>
      </c>
      <c r="AI217" s="61">
        <f>VLOOKUP(Calc_Targetkreise!$D217,EW_Erg_09_14_Kreise!$A$7:$BK$412,Calc_Targetkreise!AI$5,FALSE)/1000/$H217</f>
        <v>0.1869210622</v>
      </c>
      <c r="AJ217" s="63">
        <f>VLOOKUP($D217,BW_17_Kreise!$B$7:$CC$410,Calc_Targetkreise!AJ$5,FALSE)/1000/$G217</f>
        <v>0.05081201645</v>
      </c>
      <c r="AK217" s="61">
        <f>VLOOKUP(Calc_Targetkreise!$D217,EW_Erg_09_14_Kreise!$A$7:$BK$412,Calc_Targetkreise!AK$5,FALSE)/1000/$H217</f>
        <v>0.02568088414</v>
      </c>
      <c r="AL217" s="61">
        <f>VLOOKUP(Calc_Targetkreise!$D217,EW_Erg_09_14_Kreise!$A$7:$BK$412,Calc_Targetkreise!AL$5,FALSE)/1000/$H217</f>
        <v>0.02193309342</v>
      </c>
      <c r="AM217" s="61">
        <f>VLOOKUP($D217,EW_19_Kreise!$A$6:$CQ$406,Calc_Targetkreise!AM$5,FALSE)/1000/F217</f>
        <v>0.1088034112</v>
      </c>
      <c r="AN217" s="63">
        <f>VLOOKUP($D217,BW_17_Kreise!$B$7:$CC$410,Calc_Targetkreise!AN$5,FALSE)/1000/$G217</f>
        <v>0.1411026695</v>
      </c>
      <c r="AO217" s="61">
        <f>VLOOKUP(Calc_Targetkreise!$D217,EW_Erg_09_14_Kreise!$A$7:$BK$412,Calc_Targetkreise!AO$5,FALSE)/1000/$H217</f>
        <v>0.07210238283</v>
      </c>
      <c r="AP217" s="61">
        <f>VLOOKUP(Calc_Targetkreise!$D217,EW_Erg_09_14_Kreise!$A$7:$BK$412,Calc_Targetkreise!AP$5,FALSE)/1000/$H217</f>
        <v>0.0003620025127</v>
      </c>
      <c r="AQ217" s="61">
        <f t="shared" ref="AQ217:AR217" si="891">1-U217-Y217-AC217-AG217-AJ217-AN217</f>
        <v>0.04593294765</v>
      </c>
      <c r="AR217" s="61">
        <f t="shared" si="891"/>
        <v>0.0843252912</v>
      </c>
      <c r="AS217" s="61">
        <f t="shared" si="11"/>
        <v>0.1051448226</v>
      </c>
      <c r="AT217" s="63">
        <f>VLOOKUP($D217,BW_17_Kreise!$B$7:$CC$410,Calc_Targetkreise!AT$5,FALSE)/1000/$G217</f>
        <v>0.004223879557</v>
      </c>
      <c r="AU217" s="61">
        <f>VLOOKUP(Calc_Targetkreise!$D217,EW_Erg_09_14_Kreise!$A$7:$BK$412,Calc_Targetkreise!AU$5,FALSE)/1000/$H217</f>
        <v>0.008858414429</v>
      </c>
      <c r="AV217" s="62">
        <f>IF(AU217&lt;Master_sheet_Kriterien!$J$44,1,IF(AU217&lt;Master_sheet_Kriterien!$K$44,2,IF(AU217&lt;Master_sheet_Kriterien!$L$44,3,IF(AU217&lt;Master_sheet_Kriterien!$M$44,4,5))))</f>
        <v>1</v>
      </c>
      <c r="AW217" s="61">
        <f>VLOOKUP(Calc_Targetkreise!$D217,EW_Erg_09_14_Kreise!$A$7:$BK$412,Calc_Targetkreise!AW$5,FALSE)/1000/$H217</f>
        <v>0.007793701156</v>
      </c>
      <c r="AX217" s="61">
        <f>VLOOKUP($D217,EW_19_Kreise!$A$6:$CQ$406,Calc_Targetkreise!AX$5,FALSE)/1000/F217</f>
        <v>0.004441680732</v>
      </c>
      <c r="AY217" s="62">
        <f>IF(AX217&lt;Master_sheet_Kriterien!$J$56,1,IF(AX217&lt;Master_sheet_Kriterien!$K$56,2,IF(AX217&lt;Master_sheet_Kriterien!$L$56,3,IF(AX217&lt;Master_sheet_Kriterien!$M$56,4,5))))</f>
        <v>3</v>
      </c>
      <c r="AZ217" s="64">
        <f>VLOOKUP($D217,EW_19_Kreise!$A$6:$CQ$406,Calc_Targetkreise!AZ$5,FALSE)</f>
        <v>250</v>
      </c>
      <c r="BA217" s="62">
        <f>IF(AZ217&lt;Master_sheet_Kriterien!$J$57,1,IF(AZ217&lt;Master_sheet_Kriterien!$K$57,2,IF(AZ217&lt;Master_sheet_Kriterien!$L$57,3,IF(AZ217&lt;Master_sheet_Kriterien!$M$56,4,5))))</f>
        <v>2</v>
      </c>
      <c r="BB217" s="59">
        <f>VLOOKUP($D217,Struktur_daten_BW_2017!$B$7:$AH$452,Calc_Targetkreise!BB$5,FALSE)</f>
        <v>182.3</v>
      </c>
      <c r="BC217" s="62">
        <f>IF(BB217&lt;Master_sheet_Kriterien!$J$8,1,IF(BB217&lt;Master_sheet_Kriterien!$K$8,2,IF(BB217&lt;Master_sheet_Kriterien!$L$8,3,IF(BB217&lt;Master_sheet_Kriterien!$M$8,4,5))))</f>
        <v>2</v>
      </c>
      <c r="BD217" s="65">
        <f t="shared" si="12"/>
        <v>22.2021</v>
      </c>
      <c r="BE217" s="62">
        <f>IF(BD217&lt;Master_sheet_Kriterien!$J$10,1,IF(BD217&lt;Master_sheet_Kriterien!$K$10,2,IF(BD217&lt;Master_sheet_Kriterien!$L$10,3,IF(BD217&lt;Master_sheet_Kriterien!$M$10,4,5))))</f>
        <v>3</v>
      </c>
      <c r="BF217" s="65">
        <f>VLOOKUP($D217,Struktur_daten_BW_2017!$B$7:$AH$452,Calc_Targetkreise!BF$5,FALSE)</f>
        <v>8.1</v>
      </c>
      <c r="BG217" s="62">
        <f>IF(BF217&lt;Master_sheet_Kriterien!$J$12,1,IF(BF217&lt;Master_sheet_Kriterien!$K$12,2,IF(BF217&lt;Master_sheet_Kriterien!$L$12,3,IF(BF217&lt;Master_sheet_Kriterien!$M$12,4,5))))</f>
        <v>3</v>
      </c>
      <c r="BH217" s="65">
        <f>VLOOKUP($D217,Struktur_daten_BW_2017!$B$7:$AH$452,Calc_Targetkreise!BH$5,FALSE)</f>
        <v>12</v>
      </c>
      <c r="BI217" s="62">
        <f>IF(BH217&lt;Master_sheet_Kriterien!$J$14,1,IF(BH217&lt;Master_sheet_Kriterien!$K$14,2,IF(BH217&lt;Master_sheet_Kriterien!$L$14,3,IF(BH217&lt;Master_sheet_Kriterien!$M$14,4,5))))</f>
        <v>4</v>
      </c>
      <c r="BJ217" s="65">
        <f>VLOOKUP($D217,Struktur_daten_BW_2017!$B$7:$AH$452,Calc_Targetkreise!BJ$5,FALSE)</f>
        <v>35.6</v>
      </c>
      <c r="BK217" s="62">
        <f>IF(BJ217&lt;Master_sheet_Kriterien!$J$16,1,IF(BJ217&lt;Master_sheet_Kriterien!$K$16,2,IF(BJ217&lt;Master_sheet_Kriterien!$L$16,3,IF(BJ217&lt;Master_sheet_Kriterien!$M$16,4,5))))</f>
        <v>2</v>
      </c>
      <c r="BL217" s="65">
        <f>VLOOKUP($D217,Struktur_daten_BW_2017!$B$7:$AH$452,Calc_Targetkreise!BL$5,FALSE)</f>
        <v>15.3</v>
      </c>
      <c r="BM217" s="62">
        <f>IF(BL217&lt;Master_sheet_Kriterien!$J$18,1,IF(BL217&lt;Master_sheet_Kriterien!$K$18,2,IF(BL217&lt;Master_sheet_Kriterien!$L$18,3,IF(BL217&lt;Master_sheet_Kriterien!$M$18,4,5))))</f>
        <v>2</v>
      </c>
      <c r="BN217" s="65">
        <f>VLOOKUP($D217,Struktur_daten_BW_2017!$B$7:$AH$452,Calc_Targetkreise!BN$5,FALSE)</f>
        <v>10.8</v>
      </c>
      <c r="BO217" s="62">
        <f>IF(BN217&lt;Master_sheet_Kriterien!$J$20,1,IF(BN217&lt;Master_sheet_Kriterien!$K$20,2,IF(BN217&lt;Master_sheet_Kriterien!$L$20,3,IF(BN217&lt;Master_sheet_Kriterien!$M$20,4,5))))</f>
        <v>3</v>
      </c>
      <c r="BP217" s="59">
        <f>VLOOKUP($D217,Struktur_daten_BW_2017!$B$7:$AH$452,Calc_Targetkreise!BP$5,FALSE)</f>
        <v>23526</v>
      </c>
      <c r="BQ217" s="62">
        <f>IF(BP217&lt;Master_sheet_Kriterien!$J$38,1,IF(BP217&lt;Master_sheet_Kriterien!$K$38,2,IF(BP217&lt;Master_sheet_Kriterien!$L$38,3,IF(BP217&lt;Master_sheet_Kriterien!$M$38,4,5))))</f>
        <v>5</v>
      </c>
      <c r="BR217" s="65">
        <f>VLOOKUP($D217,Struktur_daten_BW_2017!$B$7:$AH$452,Calc_Targetkreise!BR$5,FALSE)</f>
        <v>25.1</v>
      </c>
      <c r="BS217" s="62">
        <f>IF(BR217&lt;Master_sheet_Kriterien!$J$24,1,IF(BR217&lt;Master_sheet_Kriterien!$K$24,2,IF(BR217&lt;Master_sheet_Kriterien!$L$24,3,IF(BR217&lt;Master_sheet_Kriterien!$M$24,4,5))))</f>
        <v>1</v>
      </c>
      <c r="BT217" s="65">
        <f>VLOOKUP($D217,Struktur_daten_BW_2017!$B$7:$AH$452,Calc_Targetkreise!BT$5,FALSE)</f>
        <v>16.8</v>
      </c>
      <c r="BU217" s="62">
        <f>IF(BT217&lt;Master_sheet_Kriterien!$J$26,1,IF(BT217&lt;Master_sheet_Kriterien!$K$26,2,IF(BT217&lt;Master_sheet_Kriterien!$L$26,3,IF(BT217&lt;Master_sheet_Kriterien!$M$26,4,5))))</f>
        <v>5</v>
      </c>
      <c r="BV217" s="65">
        <f t="shared" si="13"/>
        <v>4.60488</v>
      </c>
      <c r="BW217" s="62">
        <f>IF(BV217&lt;Master_sheet_Kriterien!$J$28,1,IF(BV217&lt;Master_sheet_Kriterien!$K$28,2,IF(BV217&lt;Master_sheet_Kriterien!$L$28,3,IF(BV217&lt;Master_sheet_Kriterien!$M$28,4,5))))</f>
        <v>4</v>
      </c>
      <c r="BX217" s="65">
        <f>VLOOKUP($D217,Struktur_daten_BW_2017!$B$7:$AH$452,Calc_Targetkreise!BX$5,FALSE)</f>
        <v>28.57142857</v>
      </c>
      <c r="BY217" s="62">
        <f>IF(BX217&lt;Master_sheet_Kriterien!$J$30,1,IF(BX217&lt;Master_sheet_Kriterien!$K$30,2,IF(BX217&lt;Master_sheet_Kriterien!$L$30,3,IF(BX217&lt;Master_sheet_Kriterien!$M$30,4,5))))</f>
        <v>4</v>
      </c>
      <c r="BZ217" s="65"/>
      <c r="CA217" s="62">
        <f>IF(BZ217&lt;Master_sheet_Kriterien!$J$32,1,IF(BZ217&lt;Master_sheet_Kriterien!$K$32,2,IF(BZ217&lt;Master_sheet_Kriterien!$L$32,3,IF(BZ217&lt;Master_sheet_Kriterien!$M$32,4,5))))</f>
        <v>1</v>
      </c>
      <c r="CB217" s="65"/>
      <c r="CC217" s="62">
        <f>IF(CB217&lt;Master_sheet_Kriterien!$J$34,1,IF(CB217&lt;Master_sheet_Kriterien!$K$34,2,IF(CB217&lt;Master_sheet_Kriterien!$L$34,3,IF(CB217&lt;Master_sheet_Kriterien!$M$34,4,5))))</f>
        <v>1</v>
      </c>
      <c r="CD217" s="65">
        <f>100-VLOOKUP($D217,Struktur_daten_BW_2017!$B$7:$AH$452,Calc_Targetkreise!CD$5,FALSE)</f>
        <v>35.6</v>
      </c>
      <c r="CE217" s="62">
        <f>IF(CD217&lt;Master_sheet_Kriterien!$J$40,1,IF(CD217&lt;Master_sheet_Kriterien!$K$40,2,IF(CD217&lt;Master_sheet_Kriterien!$L$40,3,IF(CD217&lt;Master_sheet_Kriterien!$M$40,4,5))))</f>
        <v>1</v>
      </c>
      <c r="CF217" s="61"/>
      <c r="CG217" s="59">
        <f>VLOOKUP($D217,EW_19_Kreise!$A$6:$CQ$406,Calc_Targetkreise!CG$5,FALSE)/1000</f>
        <v>95.213</v>
      </c>
      <c r="CH217" s="59">
        <f>VLOOKUP($D217,BW_17_Kreise!$B$7:$CC$410,Calc_Targetkreise!CH$5,FALSE)/1000</f>
        <v>95.981</v>
      </c>
      <c r="CI217" s="59">
        <f>VLOOKUP($D217,EW_Erg_09_14_Kreise!$A$10:$BK$412,Calc_Targetkreise!CI$5,FALSE)/1000</f>
        <v>96.043</v>
      </c>
      <c r="CJ217" s="59">
        <f>VLOOKUP($D217,EW_Erg_09_14_Kreise!$A$10:$BK$412,Calc_Targetkreise!CJ$5,FALSE)/1000</f>
        <v>96.392</v>
      </c>
      <c r="CK217" s="59">
        <f>VLOOKUP($D217,EW_Erg_09_14_Kreise!$A$10:$BK$412,Calc_Targetkreise!CK$5,FALSE)/1000</f>
        <v>47.55</v>
      </c>
      <c r="CL217" s="45"/>
      <c r="CM217" s="59">
        <f>VLOOKUP($D217,Struktur_daten_BW_2017!$B$7:$AH$452,Calc_Targetkreise!CM$5,FALSE)</f>
        <v>274.1</v>
      </c>
      <c r="CN217" s="66">
        <v>2.0</v>
      </c>
      <c r="CO217" s="67">
        <f t="shared" si="16"/>
        <v>0.007296607078</v>
      </c>
      <c r="CP217" s="62">
        <f>IF(CO217&lt;Master_sheet_Kriterien!$J$58,1,IF(CO217&lt;Master_sheet_Kriterien!$K$58,2,IF(CO217&lt;Master_sheet_Kriterien!$L$58,3,IF(CO217&lt;Master_sheet_Kriterien!$M$58,4,5))))</f>
        <v>1</v>
      </c>
      <c r="CQ217" s="66">
        <v>2.0</v>
      </c>
      <c r="CR217" s="67">
        <f t="shared" si="17"/>
        <v>0.007296607078</v>
      </c>
      <c r="CS217" s="62">
        <f>IF(CR217&lt;Master_sheet_Kriterien!$J$59,1,IF(CR217&lt;Master_sheet_Kriterien!$K$59,2,IF(CR217&lt;Master_sheet_Kriterien!$L$59,3,IF(CR217&lt;Master_sheet_Kriterien!$M$59,4,5))))</f>
        <v>1</v>
      </c>
      <c r="CT217" s="66">
        <v>0.0</v>
      </c>
      <c r="CU217" s="44"/>
      <c r="CV217" s="66">
        <v>1.0</v>
      </c>
      <c r="CW217" s="68"/>
      <c r="CY217" s="31">
        <f t="shared" si="18"/>
        <v>8327</v>
      </c>
      <c r="DB217" s="76" t="str">
        <f t="shared" si="19"/>
        <v>Tuttlingen</v>
      </c>
      <c r="DC217" s="58">
        <f t="shared" si="20"/>
        <v>203</v>
      </c>
      <c r="DD217" s="77">
        <f t="shared" si="21"/>
        <v>153</v>
      </c>
      <c r="DE217" s="72">
        <f t="shared" si="22"/>
        <v>0.004441680732</v>
      </c>
      <c r="DG217" s="76" t="str">
        <f t="shared" si="23"/>
        <v>Tuttlingen</v>
      </c>
      <c r="DH217" s="58" t="str">
        <f t="shared" si="24"/>
        <v>#REF!</v>
      </c>
      <c r="DI217" s="75">
        <f t="shared" si="25"/>
        <v>147.0729661</v>
      </c>
      <c r="DJ217" s="78">
        <f t="shared" si="26"/>
        <v>0.004441680732</v>
      </c>
      <c r="DK217" s="75"/>
      <c r="DL217" s="75"/>
      <c r="DM217" s="75"/>
      <c r="DN217" s="75"/>
      <c r="DO217" s="75"/>
      <c r="DP217" s="44"/>
    </row>
    <row r="218" ht="16.5" customHeight="1">
      <c r="A218" s="58">
        <f t="shared" si="5"/>
        <v>41</v>
      </c>
      <c r="B218" s="58">
        <f t="shared" si="6"/>
        <v>206</v>
      </c>
      <c r="C218" s="58" t="s">
        <v>345</v>
      </c>
      <c r="D218" s="58">
        <v>8335.0</v>
      </c>
      <c r="E218" s="58" t="s">
        <v>378</v>
      </c>
      <c r="F218" s="59">
        <f>VLOOKUP($D218,EW_19_Kreise!$A$6:$CQ$406,Calc_Targetkreise!F$5,FALSE)/1000</f>
        <v>127.729</v>
      </c>
      <c r="G218" s="59">
        <f>VLOOKUP($D218,BW_17_Kreise!$B$7:$CC$410,Calc_Targetkreise!G$5,FALSE)/1000</f>
        <v>157.383</v>
      </c>
      <c r="H218" s="59">
        <f>VLOOKUP($D218,EW_Erg_09_14_Kreise!$A$10:$BK$412,Calc_Targetkreise!H$5,FALSE)/1000</f>
        <v>100.614</v>
      </c>
      <c r="I218" s="60">
        <f t="shared" ref="I218:K218" si="892">F218/CG218</f>
        <v>0.6226218273</v>
      </c>
      <c r="J218" s="60">
        <f t="shared" si="892"/>
        <v>0.7672167109</v>
      </c>
      <c r="K218" s="60">
        <f t="shared" si="892"/>
        <v>0.4958528616</v>
      </c>
      <c r="L218" s="61">
        <f t="shared" ref="L218:M218" si="893">1-(T218+X218)</f>
        <v>0.5883080585</v>
      </c>
      <c r="M218" s="61">
        <f t="shared" si="893"/>
        <v>0.5125077041</v>
      </c>
      <c r="N218" s="62">
        <f>IF(L218&lt;Master_sheet_Kriterien!$J$46,1,IF(L218&lt;Master_sheet_Kriterien!$K$46,2,IF(L218&lt;Master_sheet_Kriterien!$L$46,3,IF(L218&lt;Master_sheet_Kriterien!$M$46,4,5))))</f>
        <v>5</v>
      </c>
      <c r="O218" s="62">
        <f>IF(M218&lt;Master_sheet_Kriterien!$J$46,1,IF(M218&lt;Master_sheet_Kriterien!$K$46,2,IF(M218&lt;Master_sheet_Kriterien!$L$46,3,IF(M218&lt;Master_sheet_Kriterien!$M$46,4,5))))</f>
        <v>4</v>
      </c>
      <c r="P218" s="61">
        <f t="shared" ref="P218:Q218" si="894">1-(T218+AM218)</f>
        <v>0.6261929554</v>
      </c>
      <c r="Q218" s="61">
        <f t="shared" si="894"/>
        <v>0.5653342483</v>
      </c>
      <c r="R218" s="62">
        <f>IF(P218&lt;Master_sheet_Kriterien!$J$46,1,IF(P218&lt;Master_sheet_Kriterien!$K$46,2,IF(P218&lt;Master_sheet_Kriterien!$L$46,3,IF(P218&lt;Master_sheet_Kriterien!$M$46,4,5))))</f>
        <v>5</v>
      </c>
      <c r="S218" s="62">
        <f>IF(Q218&lt;Master_sheet_Kriterien!$J$46,1,IF(Q218&lt;Master_sheet_Kriterien!$K$46,2,IF(Q218&lt;Master_sheet_Kriterien!$L$46,3,IF(Q218&lt;Master_sheet_Kriterien!$M$46,4,5))))</f>
        <v>5</v>
      </c>
      <c r="T218" s="61">
        <f>VLOOKUP($D218,EW_19_Kreise!$A$6:$CQ$406,Calc_Targetkreise!T$5,FALSE)/1000/F218</f>
        <v>0.293613823</v>
      </c>
      <c r="U218" s="63">
        <f>VLOOKUP($D218,BW_17_Kreise!$B$7:$CC$410,Calc_Targetkreise!U$5,FALSE)/1000/$G218</f>
        <v>0.331636835</v>
      </c>
      <c r="V218" s="61">
        <f>VLOOKUP(Calc_Targetkreise!$D218,EW_Erg_09_14_Kreise!$A$7:$BK$412,Calc_Targetkreise!V$5,FALSE)/1000/$H218</f>
        <v>0.379032739</v>
      </c>
      <c r="W218" s="61">
        <f>VLOOKUP(Calc_Targetkreise!$D218,EW_Erg_09_14_Kreise!$A$7:$BK$412,Calc_Targetkreise!W$5,FALSE)/1000/CK218</f>
        <v>0.367132379</v>
      </c>
      <c r="X218" s="61">
        <f>VLOOKUP($D218,EW_19_Kreise!$A$6:$CQ$406,Calc_Targetkreise!X$5,FALSE)/1000/F218</f>
        <v>0.1180781185</v>
      </c>
      <c r="Y218" s="63">
        <f>VLOOKUP($D218,BW_17_Kreise!$B$7:$CC$410,Calc_Targetkreise!Y$5,FALSE)/1000/$G218</f>
        <v>0.1558554609</v>
      </c>
      <c r="Z218" s="61">
        <f>VLOOKUP(Calc_Targetkreise!$D218,EW_Erg_09_14_Kreise!$A$7:$BK$412,Calc_Targetkreise!Z$5,FALSE)/1000/$H218</f>
        <v>0.2234579681</v>
      </c>
      <c r="AA218" s="61">
        <f>VLOOKUP(Calc_Targetkreise!$D218,EW_Erg_09_14_Kreise!$A$7:$BK$412,Calc_Targetkreise!AA$5,FALSE)/1000/$H218</f>
        <v>0.1511022323</v>
      </c>
      <c r="AB218" s="61">
        <f>VLOOKUP($D218,EW_19_Kreise!$A$6:$CQ$406,Calc_Targetkreise!AB$5,FALSE)/1000/F218</f>
        <v>0.2835143155</v>
      </c>
      <c r="AC218" s="63">
        <f>VLOOKUP($D218,BW_17_Kreise!$B$7:$CC$410,Calc_Targetkreise!AC$5,FALSE)/1000/$G218</f>
        <v>0.1601316534</v>
      </c>
      <c r="AD218" s="61">
        <f>VLOOKUP(Calc_Targetkreise!$D218,EW_Erg_09_14_Kreise!$A$7:$BK$412,Calc_Targetkreise!AD$5,FALSE)/1000/$H218</f>
        <v>0.1604746854</v>
      </c>
      <c r="AE218" s="62">
        <f>IF(AC218&lt;Master_sheet_Kriterien!$J$54,1,IF(AC218&lt;Master_sheet_Kriterien!$K$54,2,IF(AC218&lt;Master_sheet_Kriterien!$L$54,3,IF(AC218&lt;Master_sheet_Kriterien!$M$54,4,5))))</f>
        <v>5</v>
      </c>
      <c r="AF218" s="61">
        <f>VLOOKUP(Calc_Targetkreise!$D218,EW_Erg_09_14_Kreise!$A$7:$BK$412,Calc_Targetkreise!AF$5,FALSE)/1000/$H218</f>
        <v>0.1593615203</v>
      </c>
      <c r="AG218" s="63">
        <f>VLOOKUP($D218,BW_17_Kreise!$B$7:$CC$410,Calc_Targetkreise!AG$5,FALSE)/1000/$G218</f>
        <v>0.1318948044</v>
      </c>
      <c r="AH218" s="61">
        <f>VLOOKUP(Calc_Targetkreise!$D218,EW_Erg_09_14_Kreise!$A$7:$BK$412,Calc_Targetkreise!AH$5,FALSE)/1000/$H218</f>
        <v>0.04551056513</v>
      </c>
      <c r="AI218" s="61">
        <f>VLOOKUP(Calc_Targetkreise!$D218,EW_Erg_09_14_Kreise!$A$7:$BK$412,Calc_Targetkreise!AI$5,FALSE)/1000/$H218</f>
        <v>0.146907985</v>
      </c>
      <c r="AJ218" s="63">
        <f>VLOOKUP($D218,BW_17_Kreise!$B$7:$CC$410,Calc_Targetkreise!AJ$5,FALSE)/1000/$G218</f>
        <v>0.07183749198</v>
      </c>
      <c r="AK218" s="61">
        <f>VLOOKUP(Calc_Targetkreise!$D218,EW_Erg_09_14_Kreise!$A$7:$BK$412,Calc_Targetkreise!AK$5,FALSE)/1000/$H218</f>
        <v>0.03842407617</v>
      </c>
      <c r="AL218" s="61">
        <f>VLOOKUP(Calc_Targetkreise!$D218,EW_Erg_09_14_Kreise!$A$7:$BK$412,Calc_Targetkreise!AL$5,FALSE)/1000/$H218</f>
        <v>0.02649730654</v>
      </c>
      <c r="AM218" s="61">
        <f>VLOOKUP($D218,EW_19_Kreise!$A$6:$CQ$406,Calc_Targetkreise!AM$5,FALSE)/1000/F218</f>
        <v>0.08019322159</v>
      </c>
      <c r="AN218" s="63">
        <f>VLOOKUP($D218,BW_17_Kreise!$B$7:$CC$410,Calc_Targetkreise!AN$5,FALSE)/1000/$G218</f>
        <v>0.1030289167</v>
      </c>
      <c r="AO218" s="61">
        <f>VLOOKUP(Calc_Targetkreise!$D218,EW_Erg_09_14_Kreise!$A$7:$BK$412,Calc_Targetkreise!AO$5,FALSE)/1000/$H218</f>
        <v>0.06927465363</v>
      </c>
      <c r="AP218" s="61">
        <f>VLOOKUP(Calc_Targetkreise!$D218,EW_Erg_09_14_Kreise!$A$7:$BK$412,Calc_Targetkreise!AP$5,FALSE)/1000/$H218</f>
        <v>0.000357803089</v>
      </c>
      <c r="AQ218" s="61">
        <f t="shared" ref="AQ218:AR218" si="895">1-U218-Y218-AC218-AG218-AJ218-AN218</f>
        <v>0.04561483769</v>
      </c>
      <c r="AR218" s="61">
        <f t="shared" si="895"/>
        <v>0.08382531258</v>
      </c>
      <c r="AS218" s="61">
        <f t="shared" si="11"/>
        <v>0.1486407738</v>
      </c>
      <c r="AT218" s="63">
        <f>VLOOKUP($D218,BW_17_Kreise!$B$7:$CC$410,Calc_Targetkreise!AT$5,FALSE)/1000/$G218</f>
        <v>0.004060158975</v>
      </c>
      <c r="AU218" s="61">
        <f>VLOOKUP(Calc_Targetkreise!$D218,EW_Erg_09_14_Kreise!$A$7:$BK$412,Calc_Targetkreise!AU$5,FALSE)/1000/$H218</f>
        <v>0.01268213171</v>
      </c>
      <c r="AV218" s="62">
        <f>IF(AU218&lt;Master_sheet_Kriterien!$J$44,1,IF(AU218&lt;Master_sheet_Kriterien!$K$44,2,IF(AU218&lt;Master_sheet_Kriterien!$L$44,3,IF(AU218&lt;Master_sheet_Kriterien!$M$44,4,5))))</f>
        <v>4</v>
      </c>
      <c r="AW218" s="61">
        <f>VLOOKUP(Calc_Targetkreise!$D218,EW_Erg_09_14_Kreise!$A$7:$BK$412,Calc_Targetkreise!AW$5,FALSE)/1000/$H218</f>
        <v>0.00979982905</v>
      </c>
      <c r="AX218" s="61">
        <f>VLOOKUP($D218,EW_19_Kreise!$A$6:$CQ$406,Calc_Targetkreise!AX$5,FALSE)/1000/F218</f>
        <v>0.007876050075</v>
      </c>
      <c r="AY218" s="62">
        <f>IF(AX218&lt;Master_sheet_Kriterien!$J$56,1,IF(AX218&lt;Master_sheet_Kriterien!$K$56,2,IF(AX218&lt;Master_sheet_Kriterien!$L$56,3,IF(AX218&lt;Master_sheet_Kriterien!$M$56,4,5))))</f>
        <v>4</v>
      </c>
      <c r="AZ218" s="64">
        <f>VLOOKUP($D218,EW_19_Kreise!$A$6:$CQ$406,Calc_Targetkreise!AZ$5,FALSE)</f>
        <v>1006</v>
      </c>
      <c r="BA218" s="62">
        <f>IF(AZ218&lt;Master_sheet_Kriterien!$J$57,1,IF(AZ218&lt;Master_sheet_Kriterien!$K$57,2,IF(AZ218&lt;Master_sheet_Kriterien!$L$57,3,IF(AZ218&lt;Master_sheet_Kriterien!$M$56,4,5))))</f>
        <v>5</v>
      </c>
      <c r="BB218" s="59">
        <f>VLOOKUP($D218,Struktur_daten_BW_2017!$B$7:$AH$452,Calc_Targetkreise!BB$5,FALSE)</f>
        <v>342.7</v>
      </c>
      <c r="BC218" s="62">
        <f>IF(BB218&lt;Master_sheet_Kriterien!$J$8,1,IF(BB218&lt;Master_sheet_Kriterien!$K$8,2,IF(BB218&lt;Master_sheet_Kriterien!$L$8,3,IF(BB218&lt;Master_sheet_Kriterien!$M$8,4,5))))</f>
        <v>3</v>
      </c>
      <c r="BD218" s="65">
        <f t="shared" si="12"/>
        <v>27.7497</v>
      </c>
      <c r="BE218" s="62">
        <f>IF(BD218&lt;Master_sheet_Kriterien!$J$10,1,IF(BD218&lt;Master_sheet_Kriterien!$K$10,2,IF(BD218&lt;Master_sheet_Kriterien!$L$10,3,IF(BD218&lt;Master_sheet_Kriterien!$M$10,4,5))))</f>
        <v>4</v>
      </c>
      <c r="BF218" s="65">
        <f>VLOOKUP($D218,Struktur_daten_BW_2017!$B$7:$AH$452,Calc_Targetkreise!BF$5,FALSE)</f>
        <v>9.9</v>
      </c>
      <c r="BG218" s="62">
        <f>IF(BF218&lt;Master_sheet_Kriterien!$J$12,1,IF(BF218&lt;Master_sheet_Kriterien!$K$12,2,IF(BF218&lt;Master_sheet_Kriterien!$L$12,3,IF(BF218&lt;Master_sheet_Kriterien!$M$12,4,5))))</f>
        <v>5</v>
      </c>
      <c r="BH218" s="65">
        <f>VLOOKUP($D218,Struktur_daten_BW_2017!$B$7:$AH$452,Calc_Targetkreise!BH$5,FALSE)</f>
        <v>12.7</v>
      </c>
      <c r="BI218" s="62">
        <f>IF(BH218&lt;Master_sheet_Kriterien!$J$14,1,IF(BH218&lt;Master_sheet_Kriterien!$K$14,2,IF(BH218&lt;Master_sheet_Kriterien!$L$14,3,IF(BH218&lt;Master_sheet_Kriterien!$M$14,4,5))))</f>
        <v>4</v>
      </c>
      <c r="BJ218" s="65">
        <f>VLOOKUP($D218,Struktur_daten_BW_2017!$B$7:$AH$452,Calc_Targetkreise!BJ$5,FALSE)</f>
        <v>34.6</v>
      </c>
      <c r="BK218" s="62">
        <f>IF(BJ218&lt;Master_sheet_Kriterien!$J$16,1,IF(BJ218&lt;Master_sheet_Kriterien!$K$16,2,IF(BJ218&lt;Master_sheet_Kriterien!$L$16,3,IF(BJ218&lt;Master_sheet_Kriterien!$M$16,4,5))))</f>
        <v>1</v>
      </c>
      <c r="BL218" s="65">
        <f>VLOOKUP($D218,Struktur_daten_BW_2017!$B$7:$AH$452,Calc_Targetkreise!BL$5,FALSE)</f>
        <v>15.5</v>
      </c>
      <c r="BM218" s="62">
        <f>IF(BL218&lt;Master_sheet_Kriterien!$J$18,1,IF(BL218&lt;Master_sheet_Kriterien!$K$18,2,IF(BL218&lt;Master_sheet_Kriterien!$L$18,3,IF(BL218&lt;Master_sheet_Kriterien!$M$18,4,5))))</f>
        <v>2</v>
      </c>
      <c r="BN218" s="65">
        <f>VLOOKUP($D218,Struktur_daten_BW_2017!$B$7:$AH$452,Calc_Targetkreise!BN$5,FALSE)</f>
        <v>10.8</v>
      </c>
      <c r="BO218" s="62">
        <f>IF(BN218&lt;Master_sheet_Kriterien!$J$20,1,IF(BN218&lt;Master_sheet_Kriterien!$K$20,2,IF(BN218&lt;Master_sheet_Kriterien!$L$20,3,IF(BN218&lt;Master_sheet_Kriterien!$M$20,4,5))))</f>
        <v>3</v>
      </c>
      <c r="BP218" s="59">
        <f>VLOOKUP($D218,Struktur_daten_BW_2017!$B$7:$AH$452,Calc_Targetkreise!BP$5,FALSE)</f>
        <v>22339</v>
      </c>
      <c r="BQ218" s="62">
        <f>IF(BP218&lt;Master_sheet_Kriterien!$J$38,1,IF(BP218&lt;Master_sheet_Kriterien!$K$38,2,IF(BP218&lt;Master_sheet_Kriterien!$L$38,3,IF(BP218&lt;Master_sheet_Kriterien!$M$38,4,5))))</f>
        <v>4</v>
      </c>
      <c r="BR218" s="65">
        <f>VLOOKUP($D218,Struktur_daten_BW_2017!$B$7:$AH$452,Calc_Targetkreise!BR$5,FALSE)</f>
        <v>29.5</v>
      </c>
      <c r="BS218" s="62">
        <f>IF(BR218&lt;Master_sheet_Kriterien!$J$24,1,IF(BR218&lt;Master_sheet_Kriterien!$K$24,2,IF(BR218&lt;Master_sheet_Kriterien!$L$24,3,IF(BR218&lt;Master_sheet_Kriterien!$M$24,4,5))))</f>
        <v>2</v>
      </c>
      <c r="BT218" s="65">
        <f>VLOOKUP($D218,Struktur_daten_BW_2017!$B$7:$AH$452,Calc_Targetkreise!BT$5,FALSE)</f>
        <v>15.7</v>
      </c>
      <c r="BU218" s="62">
        <f>IF(BT218&lt;Master_sheet_Kriterien!$J$26,1,IF(BT218&lt;Master_sheet_Kriterien!$K$26,2,IF(BT218&lt;Master_sheet_Kriterien!$L$26,3,IF(BT218&lt;Master_sheet_Kriterien!$M$26,4,5))))</f>
        <v>5</v>
      </c>
      <c r="BV218" s="65">
        <f t="shared" si="13"/>
        <v>4.40071</v>
      </c>
      <c r="BW218" s="62">
        <f>IF(BV218&lt;Master_sheet_Kriterien!$J$28,1,IF(BV218&lt;Master_sheet_Kriterien!$K$28,2,IF(BV218&lt;Master_sheet_Kriterien!$L$28,3,IF(BV218&lt;Master_sheet_Kriterien!$M$28,4,5))))</f>
        <v>4</v>
      </c>
      <c r="BX218" s="65">
        <f>VLOOKUP($D218,Struktur_daten_BW_2017!$B$7:$AH$452,Calc_Targetkreise!BX$5,FALSE)</f>
        <v>33.12101911</v>
      </c>
      <c r="BY218" s="62">
        <f>IF(BX218&lt;Master_sheet_Kriterien!$J$30,1,IF(BX218&lt;Master_sheet_Kriterien!$K$30,2,IF(BX218&lt;Master_sheet_Kriterien!$L$30,3,IF(BX218&lt;Master_sheet_Kriterien!$M$30,4,5))))</f>
        <v>5</v>
      </c>
      <c r="BZ218" s="65">
        <f>CL218/1000</f>
        <v>16.134</v>
      </c>
      <c r="CA218" s="62">
        <f>IF(BZ218&lt;Master_sheet_Kriterien!$J$32,1,IF(BZ218&lt;Master_sheet_Kriterien!$K$32,2,IF(BZ218&lt;Master_sheet_Kriterien!$L$32,3,IF(BZ218&lt;Master_sheet_Kriterien!$M$32,4,5))))</f>
        <v>2</v>
      </c>
      <c r="CB218" s="65">
        <f>BZ218/CM218*100</f>
        <v>5.75597574</v>
      </c>
      <c r="CC218" s="62">
        <f>IF(CB218&lt;Master_sheet_Kriterien!$J$34,1,IF(CB218&lt;Master_sheet_Kriterien!$K$34,2,IF(CB218&lt;Master_sheet_Kriterien!$L$34,3,IF(CB218&lt;Master_sheet_Kriterien!$M$34,4,5))))</f>
        <v>2</v>
      </c>
      <c r="CD218" s="65">
        <f>100-VLOOKUP($D218,Struktur_daten_BW_2017!$B$7:$AH$452,Calc_Targetkreise!CD$5,FALSE)</f>
        <v>53.5</v>
      </c>
      <c r="CE218" s="62">
        <f>IF(CD218&lt;Master_sheet_Kriterien!$J$40,1,IF(CD218&lt;Master_sheet_Kriterien!$K$40,2,IF(CD218&lt;Master_sheet_Kriterien!$L$40,3,IF(CD218&lt;Master_sheet_Kriterien!$M$40,4,5))))</f>
        <v>3</v>
      </c>
      <c r="CF218" s="61"/>
      <c r="CG218" s="59">
        <f>VLOOKUP($D218,EW_19_Kreise!$A$6:$CQ$406,Calc_Targetkreise!CG$5,FALSE)/1000</f>
        <v>205.147</v>
      </c>
      <c r="CH218" s="59">
        <f>VLOOKUP($D218,BW_17_Kreise!$B$7:$CC$410,Calc_Targetkreise!CH$5,FALSE)/1000</f>
        <v>205.135</v>
      </c>
      <c r="CI218" s="59">
        <f>VLOOKUP($D218,EW_Erg_09_14_Kreise!$A$10:$BK$412,Calc_Targetkreise!CI$5,FALSE)/1000</f>
        <v>202.911</v>
      </c>
      <c r="CJ218" s="59">
        <f>VLOOKUP($D218,EW_Erg_09_14_Kreise!$A$10:$BK$412,Calc_Targetkreise!CJ$5,FALSE)/1000</f>
        <v>197.3</v>
      </c>
      <c r="CK218" s="59">
        <f>VLOOKUP($D218,EW_Erg_09_14_Kreise!$A$10:$BK$412,Calc_Targetkreise!CK$5,FALSE)/1000</f>
        <v>93.119</v>
      </c>
      <c r="CL218" s="45">
        <f>4866+11268</f>
        <v>16134</v>
      </c>
      <c r="CM218" s="59">
        <f>VLOOKUP($D218,Struktur_daten_BW_2017!$B$7:$AH$452,Calc_Targetkreise!CM$5,FALSE)</f>
        <v>280.3</v>
      </c>
      <c r="CN218" s="66">
        <v>23.0</v>
      </c>
      <c r="CO218" s="67">
        <f t="shared" si="16"/>
        <v>0.08205494113</v>
      </c>
      <c r="CP218" s="62">
        <f>IF(CO218&lt;Master_sheet_Kriterien!$J$58,1,IF(CO218&lt;Master_sheet_Kriterien!$K$58,2,IF(CO218&lt;Master_sheet_Kriterien!$L$58,3,IF(CO218&lt;Master_sheet_Kriterien!$M$58,4,5))))</f>
        <v>2</v>
      </c>
      <c r="CQ218" s="66">
        <v>20.0</v>
      </c>
      <c r="CR218" s="67">
        <f t="shared" si="17"/>
        <v>0.07135212273</v>
      </c>
      <c r="CS218" s="62">
        <f>IF(CR218&lt;Master_sheet_Kriterien!$J$59,1,IF(CR218&lt;Master_sheet_Kriterien!$K$59,2,IF(CR218&lt;Master_sheet_Kriterien!$L$59,3,IF(CR218&lt;Master_sheet_Kriterien!$M$59,4,5))))</f>
        <v>2</v>
      </c>
      <c r="CT218" s="66">
        <v>3.0</v>
      </c>
      <c r="CU218" s="44"/>
      <c r="CV218" s="66">
        <v>1.0</v>
      </c>
      <c r="CW218" s="68"/>
      <c r="CY218" s="31">
        <f t="shared" si="18"/>
        <v>8335</v>
      </c>
      <c r="DB218" s="76" t="str">
        <f t="shared" si="19"/>
        <v>Konstanz</v>
      </c>
      <c r="DC218" s="58">
        <f t="shared" si="20"/>
        <v>41</v>
      </c>
      <c r="DD218" s="77">
        <f t="shared" si="21"/>
        <v>206</v>
      </c>
      <c r="DE218" s="72">
        <f t="shared" si="22"/>
        <v>0.007876050075</v>
      </c>
      <c r="DG218" s="76" t="str">
        <f t="shared" si="23"/>
        <v>Konstanz</v>
      </c>
      <c r="DH218" s="58" t="str">
        <f t="shared" si="24"/>
        <v>#REF!</v>
      </c>
      <c r="DI218" s="75">
        <f t="shared" si="25"/>
        <v>194.8205494</v>
      </c>
      <c r="DJ218" s="78">
        <f t="shared" si="26"/>
        <v>0.007876050075</v>
      </c>
      <c r="DK218" s="75"/>
      <c r="DL218" s="75"/>
      <c r="DM218" s="75"/>
      <c r="DN218" s="75"/>
      <c r="DO218" s="75"/>
      <c r="DP218" s="44"/>
    </row>
    <row r="219" ht="16.5" customHeight="1">
      <c r="A219" s="58">
        <f t="shared" si="5"/>
        <v>121</v>
      </c>
      <c r="B219" s="58">
        <f t="shared" si="6"/>
        <v>173</v>
      </c>
      <c r="C219" s="58" t="s">
        <v>345</v>
      </c>
      <c r="D219" s="58">
        <v>8336.0</v>
      </c>
      <c r="E219" s="58" t="s">
        <v>379</v>
      </c>
      <c r="F219" s="59">
        <f>VLOOKUP($D219,EW_19_Kreise!$A$6:$CQ$406,Calc_Targetkreise!F$5,FALSE)/1000</f>
        <v>95.681</v>
      </c>
      <c r="G219" s="59">
        <f>VLOOKUP($D219,BW_17_Kreise!$B$7:$CC$410,Calc_Targetkreise!G$5,FALSE)/1000</f>
        <v>121.697</v>
      </c>
      <c r="H219" s="59">
        <f>VLOOKUP($D219,EW_Erg_09_14_Kreise!$A$10:$BK$412,Calc_Targetkreise!H$5,FALSE)/1000</f>
        <v>76.887</v>
      </c>
      <c r="I219" s="60">
        <f t="shared" ref="I219:K219" si="896">F219/CG219</f>
        <v>0.5922319881</v>
      </c>
      <c r="J219" s="60">
        <f t="shared" si="896"/>
        <v>0.745514246</v>
      </c>
      <c r="K219" s="60">
        <f t="shared" si="896"/>
        <v>0.4725197736</v>
      </c>
      <c r="L219" s="61">
        <f t="shared" ref="L219:M219" si="897">1-(T219+X219)</f>
        <v>0.5665701654</v>
      </c>
      <c r="M219" s="61">
        <f t="shared" si="897"/>
        <v>0.4752541147</v>
      </c>
      <c r="N219" s="62">
        <f>IF(L219&lt;Master_sheet_Kriterien!$J$46,1,IF(L219&lt;Master_sheet_Kriterien!$K$46,2,IF(L219&lt;Master_sheet_Kriterien!$L$46,3,IF(L219&lt;Master_sheet_Kriterien!$M$46,4,5))))</f>
        <v>5</v>
      </c>
      <c r="O219" s="62">
        <f>IF(M219&lt;Master_sheet_Kriterien!$J$46,1,IF(M219&lt;Master_sheet_Kriterien!$K$46,2,IF(M219&lt;Master_sheet_Kriterien!$L$46,3,IF(M219&lt;Master_sheet_Kriterien!$M$46,4,5))))</f>
        <v>4</v>
      </c>
      <c r="P219" s="61">
        <f t="shared" ref="P219:Q219" si="898">1-(T219+AM219)</f>
        <v>0.6324035075</v>
      </c>
      <c r="Q219" s="61">
        <f t="shared" si="898"/>
        <v>0.5495369648</v>
      </c>
      <c r="R219" s="62">
        <f>IF(P219&lt;Master_sheet_Kriterien!$J$46,1,IF(P219&lt;Master_sheet_Kriterien!$K$46,2,IF(P219&lt;Master_sheet_Kriterien!$L$46,3,IF(P219&lt;Master_sheet_Kriterien!$M$46,4,5))))</f>
        <v>5</v>
      </c>
      <c r="S219" s="62">
        <f>IF(Q219&lt;Master_sheet_Kriterien!$J$46,1,IF(Q219&lt;Master_sheet_Kriterien!$K$46,2,IF(Q219&lt;Master_sheet_Kriterien!$L$46,3,IF(Q219&lt;Master_sheet_Kriterien!$M$46,4,5))))</f>
        <v>5</v>
      </c>
      <c r="T219" s="61">
        <f>VLOOKUP($D219,EW_19_Kreise!$A$6:$CQ$406,Calc_Targetkreise!T$5,FALSE)/1000/F219</f>
        <v>0.2773800441</v>
      </c>
      <c r="U219" s="63">
        <f>VLOOKUP($D219,BW_17_Kreise!$B$7:$CC$410,Calc_Targetkreise!U$5,FALSE)/1000/$G219</f>
        <v>0.3419229726</v>
      </c>
      <c r="V219" s="61">
        <f>VLOOKUP(Calc_Targetkreise!$D219,EW_Erg_09_14_Kreise!$A$7:$BK$412,Calc_Targetkreise!V$5,FALSE)/1000/$H219</f>
        <v>0.3487585678</v>
      </c>
      <c r="W219" s="61">
        <f>VLOOKUP(Calc_Targetkreise!$D219,EW_Erg_09_14_Kreise!$A$7:$BK$412,Calc_Targetkreise!W$5,FALSE)/1000/CK219</f>
        <v>0.3397824953</v>
      </c>
      <c r="X219" s="61">
        <f>VLOOKUP($D219,EW_19_Kreise!$A$6:$CQ$406,Calc_Targetkreise!X$5,FALSE)/1000/F219</f>
        <v>0.1560497904</v>
      </c>
      <c r="Y219" s="63">
        <f>VLOOKUP($D219,BW_17_Kreise!$B$7:$CC$410,Calc_Targetkreise!Y$5,FALSE)/1000/$G219</f>
        <v>0.1828229126</v>
      </c>
      <c r="Z219" s="61">
        <f>VLOOKUP(Calc_Targetkreise!$D219,EW_Erg_09_14_Kreise!$A$7:$BK$412,Calc_Targetkreise!Z$5,FALSE)/1000/$H219</f>
        <v>0.267132285</v>
      </c>
      <c r="AA219" s="61">
        <f>VLOOKUP(Calc_Targetkreise!$D219,EW_Erg_09_14_Kreise!$A$7:$BK$412,Calc_Targetkreise!AA$5,FALSE)/1000/$H219</f>
        <v>0.1948573881</v>
      </c>
      <c r="AB219" s="61">
        <f>VLOOKUP($D219,EW_19_Kreise!$A$6:$CQ$406,Calc_Targetkreise!AB$5,FALSE)/1000/F219</f>
        <v>0.254930446</v>
      </c>
      <c r="AC219" s="63">
        <f>VLOOKUP($D219,BW_17_Kreise!$B$7:$CC$410,Calc_Targetkreise!AC$5,FALSE)/1000/$G219</f>
        <v>0.1500036977</v>
      </c>
      <c r="AD219" s="61">
        <f>VLOOKUP(Calc_Targetkreise!$D219,EW_Erg_09_14_Kreise!$A$7:$BK$412,Calc_Targetkreise!AD$5,FALSE)/1000/$H219</f>
        <v>0.1472550626</v>
      </c>
      <c r="AE219" s="62">
        <f>IF(AC219&lt;Master_sheet_Kriterien!$J$54,1,IF(AC219&lt;Master_sheet_Kriterien!$K$54,2,IF(AC219&lt;Master_sheet_Kriterien!$L$54,3,IF(AC219&lt;Master_sheet_Kriterien!$M$54,4,5))))</f>
        <v>5</v>
      </c>
      <c r="AF219" s="61">
        <f>VLOOKUP(Calc_Targetkreise!$D219,EW_Erg_09_14_Kreise!$A$7:$BK$412,Calc_Targetkreise!AF$5,FALSE)/1000/$H219</f>
        <v>0.1610285224</v>
      </c>
      <c r="AG219" s="63">
        <f>VLOOKUP($D219,BW_17_Kreise!$B$7:$CC$410,Calc_Targetkreise!AG$5,FALSE)/1000/$G219</f>
        <v>0.1090166561</v>
      </c>
      <c r="AH219" s="61">
        <f>VLOOKUP(Calc_Targetkreise!$D219,EW_Erg_09_14_Kreise!$A$7:$BK$412,Calc_Targetkreise!AH$5,FALSE)/1000/$H219</f>
        <v>0.0376526591</v>
      </c>
      <c r="AI219" s="61">
        <f>VLOOKUP(Calc_Targetkreise!$D219,EW_Erg_09_14_Kreise!$A$7:$BK$412,Calc_Targetkreise!AI$5,FALSE)/1000/$H219</f>
        <v>0.1285002666</v>
      </c>
      <c r="AJ219" s="63">
        <f>VLOOKUP($D219,BW_17_Kreise!$B$7:$CC$410,Calc_Targetkreise!AJ$5,FALSE)/1000/$G219</f>
        <v>0.06102040313</v>
      </c>
      <c r="AK219" s="61">
        <f>VLOOKUP(Calc_Targetkreise!$D219,EW_Erg_09_14_Kreise!$A$7:$BK$412,Calc_Targetkreise!AK$5,FALSE)/1000/$H219</f>
        <v>0.03403696334</v>
      </c>
      <c r="AL219" s="61">
        <f>VLOOKUP(Calc_Targetkreise!$D219,EW_Erg_09_14_Kreise!$A$7:$BK$412,Calc_Targetkreise!AL$5,FALSE)/1000/$H219</f>
        <v>0.02720876091</v>
      </c>
      <c r="AM219" s="61">
        <f>VLOOKUP($D219,EW_19_Kreise!$A$6:$CQ$406,Calc_Targetkreise!AM$5,FALSE)/1000/F219</f>
        <v>0.09021644841</v>
      </c>
      <c r="AN219" s="63">
        <f>VLOOKUP($D219,BW_17_Kreise!$B$7:$CC$410,Calc_Targetkreise!AN$5,FALSE)/1000/$G219</f>
        <v>0.1085400626</v>
      </c>
      <c r="AO219" s="61">
        <f>VLOOKUP(Calc_Targetkreise!$D219,EW_Erg_09_14_Kreise!$A$7:$BK$412,Calc_Targetkreise!AO$5,FALSE)/1000/$H219</f>
        <v>0.06897134756</v>
      </c>
      <c r="AP219" s="61">
        <f>VLOOKUP(Calc_Targetkreise!$D219,EW_Erg_09_14_Kreise!$A$7:$BK$412,Calc_Targetkreise!AP$5,FALSE)/1000/$H219</f>
        <v>0.0002731280971</v>
      </c>
      <c r="AQ219" s="61">
        <f t="shared" ref="AQ219:AR219" si="899">1-U219-Y219-AC219-AG219-AJ219-AN219</f>
        <v>0.04667329515</v>
      </c>
      <c r="AR219" s="61">
        <f t="shared" si="899"/>
        <v>0.09619311457</v>
      </c>
      <c r="AS219" s="61">
        <f t="shared" si="11"/>
        <v>0.1483494386</v>
      </c>
      <c r="AT219" s="63">
        <f>VLOOKUP($D219,BW_17_Kreise!$B$7:$CC$410,Calc_Targetkreise!AT$5,FALSE)/1000/$G219</f>
        <v>0.005037100339</v>
      </c>
      <c r="AU219" s="61">
        <f>VLOOKUP(Calc_Targetkreise!$D219,EW_Erg_09_14_Kreise!$A$7:$BK$412,Calc_Targetkreise!AU$5,FALSE)/1000/$H219</f>
        <v>0.01164045938</v>
      </c>
      <c r="AV219" s="62">
        <f>IF(AU219&lt;Master_sheet_Kriterien!$J$44,1,IF(AU219&lt;Master_sheet_Kriterien!$K$44,2,IF(AU219&lt;Master_sheet_Kriterien!$L$44,3,IF(AU219&lt;Master_sheet_Kriterien!$M$44,4,5))))</f>
        <v>3</v>
      </c>
      <c r="AW219" s="61">
        <f>VLOOKUP(Calc_Targetkreise!$D219,EW_Erg_09_14_Kreise!$A$7:$BK$412,Calc_Targetkreise!AW$5,FALSE)/1000/$H219</f>
        <v>0.007075318324</v>
      </c>
      <c r="AX219" s="61">
        <f>VLOOKUP($D219,EW_19_Kreise!$A$6:$CQ$406,Calc_Targetkreise!AX$5,FALSE)/1000/F219</f>
        <v>0.005183892309</v>
      </c>
      <c r="AY219" s="62">
        <f>IF(AX219&lt;Master_sheet_Kriterien!$J$56,1,IF(AX219&lt;Master_sheet_Kriterien!$K$56,2,IF(AX219&lt;Master_sheet_Kriterien!$L$56,3,IF(AX219&lt;Master_sheet_Kriterien!$M$56,4,5))))</f>
        <v>3</v>
      </c>
      <c r="AZ219" s="64">
        <f>VLOOKUP($D219,EW_19_Kreise!$A$6:$CQ$406,Calc_Targetkreise!AZ$5,FALSE)</f>
        <v>496</v>
      </c>
      <c r="BA219" s="62">
        <f>IF(AZ219&lt;Master_sheet_Kriterien!$J$57,1,IF(AZ219&lt;Master_sheet_Kriterien!$K$57,2,IF(AZ219&lt;Master_sheet_Kriterien!$L$57,3,IF(AZ219&lt;Master_sheet_Kriterien!$M$56,4,5))))</f>
        <v>3</v>
      </c>
      <c r="BB219" s="59">
        <f>VLOOKUP($D219,Struktur_daten_BW_2017!$B$7:$AH$452,Calc_Targetkreise!BB$5,FALSE)</f>
        <v>275.9</v>
      </c>
      <c r="BC219" s="62">
        <f>IF(BB219&lt;Master_sheet_Kriterien!$J$8,1,IF(BB219&lt;Master_sheet_Kriterien!$K$8,2,IF(BB219&lt;Master_sheet_Kriterien!$L$8,3,IF(BB219&lt;Master_sheet_Kriterien!$M$8,4,5))))</f>
        <v>3</v>
      </c>
      <c r="BD219" s="65">
        <f t="shared" si="12"/>
        <v>25.1773</v>
      </c>
      <c r="BE219" s="62">
        <f>IF(BD219&lt;Master_sheet_Kriterien!$J$10,1,IF(BD219&lt;Master_sheet_Kriterien!$K$10,2,IF(BD219&lt;Master_sheet_Kriterien!$L$10,3,IF(BD219&lt;Master_sheet_Kriterien!$M$10,4,5))))</f>
        <v>3</v>
      </c>
      <c r="BF219" s="65">
        <f>VLOOKUP($D219,Struktur_daten_BW_2017!$B$7:$AH$452,Calc_Targetkreise!BF$5,FALSE)</f>
        <v>7.9</v>
      </c>
      <c r="BG219" s="62">
        <f>IF(BF219&lt;Master_sheet_Kriterien!$J$12,1,IF(BF219&lt;Master_sheet_Kriterien!$K$12,2,IF(BF219&lt;Master_sheet_Kriterien!$L$12,3,IF(BF219&lt;Master_sheet_Kriterien!$M$12,4,5))))</f>
        <v>3</v>
      </c>
      <c r="BH219" s="65">
        <f>VLOOKUP($D219,Struktur_daten_BW_2017!$B$7:$AH$452,Calc_Targetkreise!BH$5,FALSE)</f>
        <v>11.8</v>
      </c>
      <c r="BI219" s="62">
        <f>IF(BH219&lt;Master_sheet_Kriterien!$J$14,1,IF(BH219&lt;Master_sheet_Kriterien!$K$14,2,IF(BH219&lt;Master_sheet_Kriterien!$L$14,3,IF(BH219&lt;Master_sheet_Kriterien!$M$14,4,5))))</f>
        <v>3</v>
      </c>
      <c r="BJ219" s="65">
        <f>VLOOKUP($D219,Struktur_daten_BW_2017!$B$7:$AH$452,Calc_Targetkreise!BJ$5,FALSE)</f>
        <v>36.3</v>
      </c>
      <c r="BK219" s="62">
        <f>IF(BJ219&lt;Master_sheet_Kriterien!$J$16,1,IF(BJ219&lt;Master_sheet_Kriterien!$K$16,2,IF(BJ219&lt;Master_sheet_Kriterien!$L$16,3,IF(BJ219&lt;Master_sheet_Kriterien!$M$16,4,5))))</f>
        <v>3</v>
      </c>
      <c r="BL219" s="65">
        <f>VLOOKUP($D219,Struktur_daten_BW_2017!$B$7:$AH$452,Calc_Targetkreise!BL$5,FALSE)</f>
        <v>15.7</v>
      </c>
      <c r="BM219" s="62">
        <f>IF(BL219&lt;Master_sheet_Kriterien!$J$18,1,IF(BL219&lt;Master_sheet_Kriterien!$K$18,2,IF(BL219&lt;Master_sheet_Kriterien!$L$18,3,IF(BL219&lt;Master_sheet_Kriterien!$M$18,4,5))))</f>
        <v>2</v>
      </c>
      <c r="BN219" s="65">
        <f>VLOOKUP($D219,Struktur_daten_BW_2017!$B$7:$AH$452,Calc_Targetkreise!BN$5,FALSE)</f>
        <v>10.7</v>
      </c>
      <c r="BO219" s="62">
        <f>IF(BN219&lt;Master_sheet_Kriterien!$J$20,1,IF(BN219&lt;Master_sheet_Kriterien!$K$20,2,IF(BN219&lt;Master_sheet_Kriterien!$L$20,3,IF(BN219&lt;Master_sheet_Kriterien!$M$20,4,5))))</f>
        <v>3</v>
      </c>
      <c r="BP219" s="59">
        <f>VLOOKUP($D219,Struktur_daten_BW_2017!$B$7:$AH$452,Calc_Targetkreise!BP$5,FALSE)</f>
        <v>23142</v>
      </c>
      <c r="BQ219" s="62">
        <f>IF(BP219&lt;Master_sheet_Kriterien!$J$38,1,IF(BP219&lt;Master_sheet_Kriterien!$K$38,2,IF(BP219&lt;Master_sheet_Kriterien!$L$38,3,IF(BP219&lt;Master_sheet_Kriterien!$M$38,4,5))))</f>
        <v>5</v>
      </c>
      <c r="BR219" s="65">
        <f>VLOOKUP($D219,Struktur_daten_BW_2017!$B$7:$AH$452,Calc_Targetkreise!BR$5,FALSE)</f>
        <v>30.8</v>
      </c>
      <c r="BS219" s="62">
        <f>IF(BR219&lt;Master_sheet_Kriterien!$J$24,1,IF(BR219&lt;Master_sheet_Kriterien!$K$24,2,IF(BR219&lt;Master_sheet_Kriterien!$L$24,3,IF(BR219&lt;Master_sheet_Kriterien!$M$24,4,5))))</f>
        <v>2</v>
      </c>
      <c r="BT219" s="65">
        <f>VLOOKUP($D219,Struktur_daten_BW_2017!$B$7:$AH$452,Calc_Targetkreise!BT$5,FALSE)</f>
        <v>13.4</v>
      </c>
      <c r="BU219" s="62">
        <f>IF(BT219&lt;Master_sheet_Kriterien!$J$26,1,IF(BT219&lt;Master_sheet_Kriterien!$K$26,2,IF(BT219&lt;Master_sheet_Kriterien!$L$26,3,IF(BT219&lt;Master_sheet_Kriterien!$M$26,4,5))))</f>
        <v>3</v>
      </c>
      <c r="BV219" s="65">
        <f t="shared" si="13"/>
        <v>4.27058</v>
      </c>
      <c r="BW219" s="62">
        <f>IF(BV219&lt;Master_sheet_Kriterien!$J$28,1,IF(BV219&lt;Master_sheet_Kriterien!$K$28,2,IF(BV219&lt;Master_sheet_Kriterien!$L$28,3,IF(BV219&lt;Master_sheet_Kriterien!$M$28,4,5))))</f>
        <v>3</v>
      </c>
      <c r="BX219" s="65">
        <f>VLOOKUP($D219,Struktur_daten_BW_2017!$B$7:$AH$452,Calc_Targetkreise!BX$5,FALSE)</f>
        <v>19.40298507</v>
      </c>
      <c r="BY219" s="62">
        <f>IF(BX219&lt;Master_sheet_Kriterien!$J$30,1,IF(BX219&lt;Master_sheet_Kriterien!$K$30,2,IF(BX219&lt;Master_sheet_Kriterien!$L$30,3,IF(BX219&lt;Master_sheet_Kriterien!$M$30,4,5))))</f>
        <v>2</v>
      </c>
      <c r="BZ219" s="65"/>
      <c r="CA219" s="62">
        <f>IF(BZ219&lt;Master_sheet_Kriterien!$J$32,1,IF(BZ219&lt;Master_sheet_Kriterien!$K$32,2,IF(BZ219&lt;Master_sheet_Kriterien!$L$32,3,IF(BZ219&lt;Master_sheet_Kriterien!$M$32,4,5))))</f>
        <v>1</v>
      </c>
      <c r="CB219" s="65"/>
      <c r="CC219" s="62">
        <f>IF(CB219&lt;Master_sheet_Kriterien!$J$34,1,IF(CB219&lt;Master_sheet_Kriterien!$K$34,2,IF(CB219&lt;Master_sheet_Kriterien!$L$34,3,IF(CB219&lt;Master_sheet_Kriterien!$M$34,4,5))))</f>
        <v>1</v>
      </c>
      <c r="CD219" s="65">
        <f>100-VLOOKUP($D219,Struktur_daten_BW_2017!$B$7:$AH$452,Calc_Targetkreise!CD$5,FALSE)</f>
        <v>46.2</v>
      </c>
      <c r="CE219" s="62">
        <f>IF(CD219&lt;Master_sheet_Kriterien!$J$40,1,IF(CD219&lt;Master_sheet_Kriterien!$K$40,2,IF(CD219&lt;Master_sheet_Kriterien!$L$40,3,IF(CD219&lt;Master_sheet_Kriterien!$M$40,4,5))))</f>
        <v>3</v>
      </c>
      <c r="CF219" s="61"/>
      <c r="CG219" s="59">
        <f>VLOOKUP($D219,EW_19_Kreise!$A$6:$CQ$406,Calc_Targetkreise!CG$5,FALSE)/1000</f>
        <v>161.56</v>
      </c>
      <c r="CH219" s="59">
        <f>VLOOKUP($D219,BW_17_Kreise!$B$7:$CC$410,Calc_Targetkreise!CH$5,FALSE)/1000</f>
        <v>163.239</v>
      </c>
      <c r="CI219" s="59">
        <f>VLOOKUP($D219,EW_Erg_09_14_Kreise!$A$10:$BK$412,Calc_Targetkreise!CI$5,FALSE)/1000</f>
        <v>162.717</v>
      </c>
      <c r="CJ219" s="59">
        <f>VLOOKUP($D219,EW_Erg_09_14_Kreise!$A$10:$BK$412,Calc_Targetkreise!CJ$5,FALSE)/1000</f>
        <v>159.967</v>
      </c>
      <c r="CK219" s="59">
        <f>VLOOKUP($D219,EW_Erg_09_14_Kreise!$A$10:$BK$412,Calc_Targetkreise!CK$5,FALSE)/1000</f>
        <v>72.826</v>
      </c>
      <c r="CL219" s="45"/>
      <c r="CM219" s="59">
        <f>VLOOKUP($D219,Struktur_daten_BW_2017!$B$7:$AH$452,Calc_Targetkreise!CM$5,FALSE)</f>
        <v>318.7</v>
      </c>
      <c r="CN219" s="66">
        <v>7.0</v>
      </c>
      <c r="CO219" s="67">
        <f t="shared" si="16"/>
        <v>0.02196422968</v>
      </c>
      <c r="CP219" s="62">
        <f>IF(CO219&lt;Master_sheet_Kriterien!$J$58,1,IF(CO219&lt;Master_sheet_Kriterien!$K$58,2,IF(CO219&lt;Master_sheet_Kriterien!$L$58,3,IF(CO219&lt;Master_sheet_Kriterien!$M$58,4,5))))</f>
        <v>1</v>
      </c>
      <c r="CQ219" s="66">
        <v>6.0</v>
      </c>
      <c r="CR219" s="67">
        <f t="shared" si="17"/>
        <v>0.01882648259</v>
      </c>
      <c r="CS219" s="62">
        <f>IF(CR219&lt;Master_sheet_Kriterien!$J$59,1,IF(CR219&lt;Master_sheet_Kriterien!$K$59,2,IF(CR219&lt;Master_sheet_Kriterien!$L$59,3,IF(CR219&lt;Master_sheet_Kriterien!$M$59,4,5))))</f>
        <v>1</v>
      </c>
      <c r="CT219" s="66">
        <v>1.0</v>
      </c>
      <c r="CU219" s="44"/>
      <c r="CV219" s="66">
        <v>0.0</v>
      </c>
      <c r="CW219" s="68"/>
      <c r="CY219" s="31">
        <f t="shared" si="18"/>
        <v>8336</v>
      </c>
      <c r="DB219" s="76" t="str">
        <f t="shared" si="19"/>
        <v>Lörrach</v>
      </c>
      <c r="DC219" s="58">
        <f t="shared" si="20"/>
        <v>121</v>
      </c>
      <c r="DD219" s="77">
        <f t="shared" si="21"/>
        <v>173</v>
      </c>
      <c r="DE219" s="72">
        <f t="shared" si="22"/>
        <v>0.005183892309</v>
      </c>
      <c r="DG219" s="76" t="str">
        <f t="shared" si="23"/>
        <v>Lörrach</v>
      </c>
      <c r="DH219" s="58" t="str">
        <f t="shared" si="24"/>
        <v>#REF!</v>
      </c>
      <c r="DI219" s="75">
        <f t="shared" si="25"/>
        <v>167.2196423</v>
      </c>
      <c r="DJ219" s="78">
        <f t="shared" si="26"/>
        <v>0.005183892309</v>
      </c>
      <c r="DK219" s="75"/>
      <c r="DL219" s="75"/>
      <c r="DM219" s="75"/>
      <c r="DN219" s="75"/>
      <c r="DO219" s="75"/>
      <c r="DP219" s="44"/>
    </row>
    <row r="220" ht="16.5" customHeight="1">
      <c r="A220" s="58">
        <f t="shared" si="5"/>
        <v>220</v>
      </c>
      <c r="B220" s="58">
        <f t="shared" si="6"/>
        <v>150</v>
      </c>
      <c r="C220" s="58" t="s">
        <v>345</v>
      </c>
      <c r="D220" s="58">
        <v>8337.0</v>
      </c>
      <c r="E220" s="58" t="s">
        <v>380</v>
      </c>
      <c r="F220" s="59">
        <f>VLOOKUP($D220,EW_19_Kreise!$A$6:$CQ$406,Calc_Targetkreise!F$5,FALSE)/1000</f>
        <v>72.035</v>
      </c>
      <c r="G220" s="59">
        <f>VLOOKUP($D220,BW_17_Kreise!$B$7:$CC$410,Calc_Targetkreise!G$5,FALSE)/1000</f>
        <v>88.466</v>
      </c>
      <c r="H220" s="59">
        <f>VLOOKUP($D220,EW_Erg_09_14_Kreise!$A$10:$BK$412,Calc_Targetkreise!H$5,FALSE)/1000</f>
        <v>60.02</v>
      </c>
      <c r="I220" s="60">
        <f t="shared" ref="I220:K220" si="900">F220/CG220</f>
        <v>0.6047161733</v>
      </c>
      <c r="J220" s="60">
        <f t="shared" si="900"/>
        <v>0.7389655518</v>
      </c>
      <c r="K220" s="60">
        <f t="shared" si="900"/>
        <v>0.5037812975</v>
      </c>
      <c r="L220" s="61">
        <f t="shared" ref="L220:M220" si="901">1-(T220+X220)</f>
        <v>0.520136045</v>
      </c>
      <c r="M220" s="61">
        <f t="shared" si="901"/>
        <v>0.433432053</v>
      </c>
      <c r="N220" s="62">
        <f>IF(L220&lt;Master_sheet_Kriterien!$J$46,1,IF(L220&lt;Master_sheet_Kriterien!$K$46,2,IF(L220&lt;Master_sheet_Kriterien!$L$46,3,IF(L220&lt;Master_sheet_Kriterien!$M$46,4,5))))</f>
        <v>5</v>
      </c>
      <c r="O220" s="62">
        <f>IF(M220&lt;Master_sheet_Kriterien!$J$46,1,IF(M220&lt;Master_sheet_Kriterien!$K$46,2,IF(M220&lt;Master_sheet_Kriterien!$L$46,3,IF(M220&lt;Master_sheet_Kriterien!$M$46,4,5))))</f>
        <v>3</v>
      </c>
      <c r="P220" s="61">
        <f t="shared" ref="P220:Q220" si="902">1-(T220+AM220)</f>
        <v>0.5531338932</v>
      </c>
      <c r="Q220" s="61">
        <f t="shared" si="902"/>
        <v>0.4944724527</v>
      </c>
      <c r="R220" s="62">
        <f>IF(P220&lt;Master_sheet_Kriterien!$J$46,1,IF(P220&lt;Master_sheet_Kriterien!$K$46,2,IF(P220&lt;Master_sheet_Kriterien!$L$46,3,IF(P220&lt;Master_sheet_Kriterien!$M$46,4,5))))</f>
        <v>5</v>
      </c>
      <c r="S220" s="62">
        <f>IF(Q220&lt;Master_sheet_Kriterien!$J$46,1,IF(Q220&lt;Master_sheet_Kriterien!$K$46,2,IF(Q220&lt;Master_sheet_Kriterien!$L$46,3,IF(Q220&lt;Master_sheet_Kriterien!$M$46,4,5))))</f>
        <v>4</v>
      </c>
      <c r="T220" s="61">
        <f>VLOOKUP($D220,EW_19_Kreise!$A$6:$CQ$406,Calc_Targetkreise!T$5,FALSE)/1000/F220</f>
        <v>0.3568265427</v>
      </c>
      <c r="U220" s="63">
        <f>VLOOKUP($D220,BW_17_Kreise!$B$7:$CC$410,Calc_Targetkreise!U$5,FALSE)/1000/$G220</f>
        <v>0.4010241223</v>
      </c>
      <c r="V220" s="61">
        <f>VLOOKUP(Calc_Targetkreise!$D220,EW_Erg_09_14_Kreise!$A$7:$BK$412,Calc_Targetkreise!V$5,FALSE)/1000/$H220</f>
        <v>0.4444851716</v>
      </c>
      <c r="W220" s="61">
        <f>VLOOKUP(Calc_Targetkreise!$D220,EW_Erg_09_14_Kreise!$A$7:$BK$412,Calc_Targetkreise!W$5,FALSE)/1000/CK220</f>
        <v>0.426249649</v>
      </c>
      <c r="X220" s="61">
        <f>VLOOKUP($D220,EW_19_Kreise!$A$6:$CQ$406,Calc_Targetkreise!X$5,FALSE)/1000/F220</f>
        <v>0.1230374124</v>
      </c>
      <c r="Y220" s="63">
        <f>VLOOKUP($D220,BW_17_Kreise!$B$7:$CC$410,Calc_Targetkreise!Y$5,FALSE)/1000/$G220</f>
        <v>0.1655438247</v>
      </c>
      <c r="Z220" s="61">
        <f>VLOOKUP(Calc_Targetkreise!$D220,EW_Erg_09_14_Kreise!$A$7:$BK$412,Calc_Targetkreise!Z$5,FALSE)/1000/$H220</f>
        <v>0.2214928357</v>
      </c>
      <c r="AA220" s="61">
        <f>VLOOKUP(Calc_Targetkreise!$D220,EW_Erg_09_14_Kreise!$A$7:$BK$412,Calc_Targetkreise!AA$5,FALSE)/1000/$H220</f>
        <v>0.1513162279</v>
      </c>
      <c r="AB220" s="61">
        <f>VLOOKUP($D220,EW_19_Kreise!$A$6:$CQ$406,Calc_Targetkreise!AB$5,FALSE)/1000/F220</f>
        <v>0.2299298952</v>
      </c>
      <c r="AC220" s="63">
        <f>VLOOKUP($D220,BW_17_Kreise!$B$7:$CC$410,Calc_Targetkreise!AC$5,FALSE)/1000/$G220</f>
        <v>0.1270544616</v>
      </c>
      <c r="AD220" s="61">
        <f>VLOOKUP(Calc_Targetkreise!$D220,EW_Erg_09_14_Kreise!$A$7:$BK$412,Calc_Targetkreise!AD$5,FALSE)/1000/$H220</f>
        <v>0.1142952349</v>
      </c>
      <c r="AE220" s="62">
        <f>IF(AC220&lt;Master_sheet_Kriterien!$J$54,1,IF(AC220&lt;Master_sheet_Kriterien!$K$54,2,IF(AC220&lt;Master_sheet_Kriterien!$L$54,3,IF(AC220&lt;Master_sheet_Kriterien!$M$54,4,5))))</f>
        <v>5</v>
      </c>
      <c r="AF220" s="61">
        <f>VLOOKUP(Calc_Targetkreise!$D220,EW_Erg_09_14_Kreise!$A$7:$BK$412,Calc_Targetkreise!AF$5,FALSE)/1000/$H220</f>
        <v>0.1227590803</v>
      </c>
      <c r="AG220" s="63">
        <f>VLOOKUP($D220,BW_17_Kreise!$B$7:$CC$410,Calc_Targetkreise!AG$5,FALSE)/1000/$G220</f>
        <v>0.1080415075</v>
      </c>
      <c r="AH220" s="61">
        <f>VLOOKUP(Calc_Targetkreise!$D220,EW_Erg_09_14_Kreise!$A$7:$BK$412,Calc_Targetkreise!AH$5,FALSE)/1000/$H220</f>
        <v>0.03435521493</v>
      </c>
      <c r="AI220" s="61">
        <f>VLOOKUP(Calc_Targetkreise!$D220,EW_Erg_09_14_Kreise!$A$7:$BK$412,Calc_Targetkreise!AI$5,FALSE)/1000/$H220</f>
        <v>0.1296067977</v>
      </c>
      <c r="AJ220" s="63">
        <f>VLOOKUP($D220,BW_17_Kreise!$B$7:$CC$410,Calc_Targetkreise!AJ$5,FALSE)/1000/$G220</f>
        <v>0.05113829042</v>
      </c>
      <c r="AK220" s="61">
        <f>VLOOKUP(Calc_Targetkreise!$D220,EW_Erg_09_14_Kreise!$A$7:$BK$412,Calc_Targetkreise!AK$5,FALSE)/1000/$H220</f>
        <v>0.02834055315</v>
      </c>
      <c r="AL220" s="61">
        <f>VLOOKUP(Calc_Targetkreise!$D220,EW_Erg_09_14_Kreise!$A$7:$BK$412,Calc_Targetkreise!AL$5,FALSE)/1000/$H220</f>
        <v>0.01926024658</v>
      </c>
      <c r="AM220" s="61">
        <f>VLOOKUP($D220,EW_19_Kreise!$A$6:$CQ$406,Calc_Targetkreise!AM$5,FALSE)/1000/F220</f>
        <v>0.0900395641</v>
      </c>
      <c r="AN220" s="63">
        <f>VLOOKUP($D220,BW_17_Kreise!$B$7:$CC$410,Calc_Targetkreise!AN$5,FALSE)/1000/$G220</f>
        <v>0.104503425</v>
      </c>
      <c r="AO220" s="61">
        <f>VLOOKUP(Calc_Targetkreise!$D220,EW_Erg_09_14_Kreise!$A$7:$BK$412,Calc_Targetkreise!AO$5,FALSE)/1000/$H220</f>
        <v>0.06331222926</v>
      </c>
      <c r="AP220" s="61">
        <f>VLOOKUP(Calc_Targetkreise!$D220,EW_Erg_09_14_Kreise!$A$7:$BK$412,Calc_Targetkreise!AP$5,FALSE)/1000/$H220</f>
        <v>0.0003332222592</v>
      </c>
      <c r="AQ220" s="61">
        <f t="shared" ref="AQ220:AR220" si="903">1-U220-Y220-AC220-AG220-AJ220-AN220</f>
        <v>0.04269436846</v>
      </c>
      <c r="AR220" s="61">
        <f t="shared" si="903"/>
        <v>0.09371876041</v>
      </c>
      <c r="AS220" s="61">
        <f t="shared" si="11"/>
        <v>0.1504747762</v>
      </c>
      <c r="AT220" s="63">
        <f>VLOOKUP($D220,BW_17_Kreise!$B$7:$CC$410,Calc_Targetkreise!AT$5,FALSE)/1000/$G220</f>
        <v>0.003458955983</v>
      </c>
      <c r="AU220" s="61">
        <f>VLOOKUP(Calc_Targetkreise!$D220,EW_Erg_09_14_Kreise!$A$7:$BK$412,Calc_Targetkreise!AU$5,FALSE)/1000/$H220</f>
        <v>0.009380206598</v>
      </c>
      <c r="AV220" s="62">
        <f>IF(AU220&lt;Master_sheet_Kriterien!$J$44,1,IF(AU220&lt;Master_sheet_Kriterien!$K$44,2,IF(AU220&lt;Master_sheet_Kriterien!$L$44,3,IF(AU220&lt;Master_sheet_Kriterien!$M$44,4,5))))</f>
        <v>1</v>
      </c>
      <c r="AW220" s="61">
        <f>VLOOKUP(Calc_Targetkreise!$D220,EW_Erg_09_14_Kreise!$A$7:$BK$412,Calc_Targetkreise!AW$5,FALSE)/1000/$H220</f>
        <v>0.007330889703</v>
      </c>
      <c r="AX220" s="61">
        <f>VLOOKUP($D220,EW_19_Kreise!$A$6:$CQ$406,Calc_Targetkreise!AX$5,FALSE)/1000/F220</f>
        <v>0.004456167141</v>
      </c>
      <c r="AY220" s="62">
        <f>IF(AX220&lt;Master_sheet_Kriterien!$J$56,1,IF(AX220&lt;Master_sheet_Kriterien!$K$56,2,IF(AX220&lt;Master_sheet_Kriterien!$L$56,3,IF(AX220&lt;Master_sheet_Kriterien!$M$56,4,5))))</f>
        <v>3</v>
      </c>
      <c r="AZ220" s="64">
        <f>VLOOKUP($D220,EW_19_Kreise!$A$6:$CQ$406,Calc_Targetkreise!AZ$5,FALSE)</f>
        <v>321</v>
      </c>
      <c r="BA220" s="62">
        <f>IF(AZ220&lt;Master_sheet_Kriterien!$J$57,1,IF(AZ220&lt;Master_sheet_Kriterien!$K$57,2,IF(AZ220&lt;Master_sheet_Kriterien!$L$57,3,IF(AZ220&lt;Master_sheet_Kriterien!$M$56,4,5))))</f>
        <v>3</v>
      </c>
      <c r="BB220" s="59">
        <f>VLOOKUP($D220,Struktur_daten_BW_2017!$B$7:$AH$452,Calc_Targetkreise!BB$5,FALSE)</f>
        <v>132.1</v>
      </c>
      <c r="BC220" s="62">
        <f>IF(BB220&lt;Master_sheet_Kriterien!$J$8,1,IF(BB220&lt;Master_sheet_Kriterien!$K$8,2,IF(BB220&lt;Master_sheet_Kriterien!$L$8,3,IF(BB220&lt;Master_sheet_Kriterien!$M$8,4,5))))</f>
        <v>1</v>
      </c>
      <c r="BD220" s="65">
        <f t="shared" si="12"/>
        <v>19.664</v>
      </c>
      <c r="BE220" s="62">
        <f>IF(BD220&lt;Master_sheet_Kriterien!$J$10,1,IF(BD220&lt;Master_sheet_Kriterien!$K$10,2,IF(BD220&lt;Master_sheet_Kriterien!$L$10,3,IF(BD220&lt;Master_sheet_Kriterien!$M$10,4,5))))</f>
        <v>2</v>
      </c>
      <c r="BF220" s="65">
        <f>VLOOKUP($D220,Struktur_daten_BW_2017!$B$7:$AH$452,Calc_Targetkreise!BF$5,FALSE)</f>
        <v>8</v>
      </c>
      <c r="BG220" s="62">
        <f>IF(BF220&lt;Master_sheet_Kriterien!$J$12,1,IF(BF220&lt;Master_sheet_Kriterien!$K$12,2,IF(BF220&lt;Master_sheet_Kriterien!$L$12,3,IF(BF220&lt;Master_sheet_Kriterien!$M$12,4,5))))</f>
        <v>3</v>
      </c>
      <c r="BH220" s="65">
        <f>VLOOKUP($D220,Struktur_daten_BW_2017!$B$7:$AH$452,Calc_Targetkreise!BH$5,FALSE)</f>
        <v>11.5</v>
      </c>
      <c r="BI220" s="62">
        <f>IF(BH220&lt;Master_sheet_Kriterien!$J$14,1,IF(BH220&lt;Master_sheet_Kriterien!$K$14,2,IF(BH220&lt;Master_sheet_Kriterien!$L$14,3,IF(BH220&lt;Master_sheet_Kriterien!$M$14,4,5))))</f>
        <v>3</v>
      </c>
      <c r="BJ220" s="65">
        <f>VLOOKUP($D220,Struktur_daten_BW_2017!$B$7:$AH$452,Calc_Targetkreise!BJ$5,FALSE)</f>
        <v>35.5</v>
      </c>
      <c r="BK220" s="62">
        <f>IF(BJ220&lt;Master_sheet_Kriterien!$J$16,1,IF(BJ220&lt;Master_sheet_Kriterien!$K$16,2,IF(BJ220&lt;Master_sheet_Kriterien!$L$16,3,IF(BJ220&lt;Master_sheet_Kriterien!$M$16,4,5))))</f>
        <v>2</v>
      </c>
      <c r="BL220" s="65">
        <f>VLOOKUP($D220,Struktur_daten_BW_2017!$B$7:$AH$452,Calc_Targetkreise!BL$5,FALSE)</f>
        <v>16.3</v>
      </c>
      <c r="BM220" s="62">
        <f>IF(BL220&lt;Master_sheet_Kriterien!$J$18,1,IF(BL220&lt;Master_sheet_Kriterien!$K$18,2,IF(BL220&lt;Master_sheet_Kriterien!$L$18,3,IF(BL220&lt;Master_sheet_Kriterien!$M$18,4,5))))</f>
        <v>3</v>
      </c>
      <c r="BN220" s="65">
        <f>VLOOKUP($D220,Struktur_daten_BW_2017!$B$7:$AH$452,Calc_Targetkreise!BN$5,FALSE)</f>
        <v>11</v>
      </c>
      <c r="BO220" s="62">
        <f>IF(BN220&lt;Master_sheet_Kriterien!$J$20,1,IF(BN220&lt;Master_sheet_Kriterien!$K$20,2,IF(BN220&lt;Master_sheet_Kriterien!$L$20,3,IF(BN220&lt;Master_sheet_Kriterien!$M$20,4,5))))</f>
        <v>4</v>
      </c>
      <c r="BP220" s="59">
        <f>VLOOKUP($D220,Struktur_daten_BW_2017!$B$7:$AH$452,Calc_Targetkreise!BP$5,FALSE)</f>
        <v>22429</v>
      </c>
      <c r="BQ220" s="62">
        <f>IF(BP220&lt;Master_sheet_Kriterien!$J$38,1,IF(BP220&lt;Master_sheet_Kriterien!$K$38,2,IF(BP220&lt;Master_sheet_Kriterien!$L$38,3,IF(BP220&lt;Master_sheet_Kriterien!$M$38,4,5))))</f>
        <v>4</v>
      </c>
      <c r="BR220" s="65">
        <f>VLOOKUP($D220,Struktur_daten_BW_2017!$B$7:$AH$452,Calc_Targetkreise!BR$5,FALSE)</f>
        <v>23.7</v>
      </c>
      <c r="BS220" s="62">
        <f>IF(BR220&lt;Master_sheet_Kriterien!$J$24,1,IF(BR220&lt;Master_sheet_Kriterien!$K$24,2,IF(BR220&lt;Master_sheet_Kriterien!$L$24,3,IF(BR220&lt;Master_sheet_Kriterien!$M$24,4,5))))</f>
        <v>1</v>
      </c>
      <c r="BT220" s="65">
        <f>VLOOKUP($D220,Struktur_daten_BW_2017!$B$7:$AH$452,Calc_Targetkreise!BT$5,FALSE)</f>
        <v>15.2</v>
      </c>
      <c r="BU220" s="62">
        <f>IF(BT220&lt;Master_sheet_Kriterien!$J$26,1,IF(BT220&lt;Master_sheet_Kriterien!$K$26,2,IF(BT220&lt;Master_sheet_Kriterien!$L$26,3,IF(BT220&lt;Master_sheet_Kriterien!$M$26,4,5))))</f>
        <v>4</v>
      </c>
      <c r="BV220" s="65">
        <f t="shared" si="13"/>
        <v>3.73616</v>
      </c>
      <c r="BW220" s="62">
        <f>IF(BV220&lt;Master_sheet_Kriterien!$J$28,1,IF(BV220&lt;Master_sheet_Kriterien!$K$28,2,IF(BV220&lt;Master_sheet_Kriterien!$L$28,3,IF(BV220&lt;Master_sheet_Kriterien!$M$28,4,5))))</f>
        <v>2</v>
      </c>
      <c r="BX220" s="65">
        <f>VLOOKUP($D220,Struktur_daten_BW_2017!$B$7:$AH$452,Calc_Targetkreise!BX$5,FALSE)</f>
        <v>23.02631579</v>
      </c>
      <c r="BY220" s="62">
        <f>IF(BX220&lt;Master_sheet_Kriterien!$J$30,1,IF(BX220&lt;Master_sheet_Kriterien!$K$30,2,IF(BX220&lt;Master_sheet_Kriterien!$L$30,3,IF(BX220&lt;Master_sheet_Kriterien!$M$30,4,5))))</f>
        <v>3</v>
      </c>
      <c r="BZ220" s="65"/>
      <c r="CA220" s="62">
        <f>IF(BZ220&lt;Master_sheet_Kriterien!$J$32,1,IF(BZ220&lt;Master_sheet_Kriterien!$K$32,2,IF(BZ220&lt;Master_sheet_Kriterien!$L$32,3,IF(BZ220&lt;Master_sheet_Kriterien!$M$32,4,5))))</f>
        <v>1</v>
      </c>
      <c r="CB220" s="65"/>
      <c r="CC220" s="62">
        <f>IF(CB220&lt;Master_sheet_Kriterien!$J$34,1,IF(CB220&lt;Master_sheet_Kriterien!$K$34,2,IF(CB220&lt;Master_sheet_Kriterien!$L$34,3,IF(CB220&lt;Master_sheet_Kriterien!$M$34,4,5))))</f>
        <v>1</v>
      </c>
      <c r="CD220" s="65">
        <f>100-VLOOKUP($D220,Struktur_daten_BW_2017!$B$7:$AH$452,Calc_Targetkreise!CD$5,FALSE)</f>
        <v>44.5</v>
      </c>
      <c r="CE220" s="62">
        <f>IF(CD220&lt;Master_sheet_Kriterien!$J$40,1,IF(CD220&lt;Master_sheet_Kriterien!$K$40,2,IF(CD220&lt;Master_sheet_Kriterien!$L$40,3,IF(CD220&lt;Master_sheet_Kriterien!$M$40,4,5))))</f>
        <v>2</v>
      </c>
      <c r="CF220" s="61"/>
      <c r="CG220" s="59">
        <f>VLOOKUP($D220,EW_19_Kreise!$A$6:$CQ$406,Calc_Targetkreise!CG$5,FALSE)/1000</f>
        <v>119.122</v>
      </c>
      <c r="CH220" s="59">
        <f>VLOOKUP($D220,BW_17_Kreise!$B$7:$CC$410,Calc_Targetkreise!CH$5,FALSE)/1000</f>
        <v>119.716</v>
      </c>
      <c r="CI220" s="59">
        <f>VLOOKUP($D220,EW_Erg_09_14_Kreise!$A$10:$BK$412,Calc_Targetkreise!CI$5,FALSE)/1000</f>
        <v>119.139</v>
      </c>
      <c r="CJ220" s="59">
        <f>VLOOKUP($D220,EW_Erg_09_14_Kreise!$A$10:$BK$412,Calc_Targetkreise!CJ$5,FALSE)/1000</f>
        <v>119.217</v>
      </c>
      <c r="CK220" s="59">
        <f>VLOOKUP($D220,EW_Erg_09_14_Kreise!$A$10:$BK$412,Calc_Targetkreise!CK$5,FALSE)/1000</f>
        <v>56.976</v>
      </c>
      <c r="CL220" s="45"/>
      <c r="CM220" s="59">
        <f>VLOOKUP($D220,Struktur_daten_BW_2017!$B$7:$AH$452,Calc_Targetkreise!CM$5,FALSE)</f>
        <v>245.8</v>
      </c>
      <c r="CN220" s="66">
        <v>8.0</v>
      </c>
      <c r="CO220" s="67">
        <f t="shared" si="16"/>
        <v>0.032546786</v>
      </c>
      <c r="CP220" s="62">
        <f>IF(CO220&lt;Master_sheet_Kriterien!$J$58,1,IF(CO220&lt;Master_sheet_Kriterien!$K$58,2,IF(CO220&lt;Master_sheet_Kriterien!$L$58,3,IF(CO220&lt;Master_sheet_Kriterien!$M$58,4,5))))</f>
        <v>1</v>
      </c>
      <c r="CQ220" s="66">
        <v>6.0</v>
      </c>
      <c r="CR220" s="67">
        <f t="shared" si="17"/>
        <v>0.0244100895</v>
      </c>
      <c r="CS220" s="62">
        <f>IF(CR220&lt;Master_sheet_Kriterien!$J$59,1,IF(CR220&lt;Master_sheet_Kriterien!$K$59,2,IF(CR220&lt;Master_sheet_Kriterien!$L$59,3,IF(CR220&lt;Master_sheet_Kriterien!$M$59,4,5))))</f>
        <v>1</v>
      </c>
      <c r="CT220" s="66">
        <v>2.0</v>
      </c>
      <c r="CU220" s="44"/>
      <c r="CV220" s="66">
        <v>1.0</v>
      </c>
      <c r="CW220" s="68"/>
      <c r="CY220" s="31">
        <f t="shared" si="18"/>
        <v>8337</v>
      </c>
      <c r="DB220" s="76" t="str">
        <f t="shared" si="19"/>
        <v>Waldshut</v>
      </c>
      <c r="DC220" s="58">
        <f t="shared" si="20"/>
        <v>220</v>
      </c>
      <c r="DD220" s="77">
        <f t="shared" si="21"/>
        <v>150</v>
      </c>
      <c r="DE220" s="72">
        <f t="shared" si="22"/>
        <v>0.004456167141</v>
      </c>
      <c r="DG220" s="76" t="str">
        <f t="shared" si="23"/>
        <v>Waldshut</v>
      </c>
      <c r="DH220" s="58" t="str">
        <f t="shared" si="24"/>
        <v>#REF!</v>
      </c>
      <c r="DI220" s="75">
        <f t="shared" si="25"/>
        <v>144.3254679</v>
      </c>
      <c r="DJ220" s="78">
        <f t="shared" si="26"/>
        <v>0.004456167141</v>
      </c>
      <c r="DK220" s="75"/>
      <c r="DL220" s="75"/>
      <c r="DM220" s="75"/>
      <c r="DN220" s="75"/>
      <c r="DO220" s="75"/>
      <c r="DP220" s="44"/>
    </row>
    <row r="221" ht="16.5" customHeight="1">
      <c r="A221" s="58">
        <f t="shared" si="5"/>
        <v>86</v>
      </c>
      <c r="B221" s="58">
        <f t="shared" si="6"/>
        <v>183</v>
      </c>
      <c r="C221" s="58" t="s">
        <v>345</v>
      </c>
      <c r="D221" s="58">
        <v>8415.0</v>
      </c>
      <c r="E221" s="58" t="s">
        <v>381</v>
      </c>
      <c r="F221" s="59">
        <f>VLOOKUP($D221,EW_19_Kreise!$A$6:$CQ$406,Calc_Targetkreise!F$5,FALSE)/1000</f>
        <v>122.448</v>
      </c>
      <c r="G221" s="59">
        <f>VLOOKUP($D221,BW_17_Kreise!$B$7:$CC$410,Calc_Targetkreise!G$5,FALSE)/1000</f>
        <v>156.059</v>
      </c>
      <c r="H221" s="59">
        <f>VLOOKUP($D221,EW_Erg_09_14_Kreise!$A$10:$BK$412,Calc_Targetkreise!H$5,FALSE)/1000</f>
        <v>98.177</v>
      </c>
      <c r="I221" s="60">
        <f t="shared" ref="I221:K221" si="904">F221/CG221</f>
        <v>0.6116772569</v>
      </c>
      <c r="J221" s="60">
        <f t="shared" si="904"/>
        <v>0.7805525824</v>
      </c>
      <c r="K221" s="60">
        <f t="shared" si="904"/>
        <v>0.4910445895</v>
      </c>
      <c r="L221" s="61">
        <f t="shared" ref="L221:M221" si="905">1-(T221+X221)</f>
        <v>0.5684780478</v>
      </c>
      <c r="M221" s="61">
        <f t="shared" si="905"/>
        <v>0.5053537444</v>
      </c>
      <c r="N221" s="62">
        <f>IF(L221&lt;Master_sheet_Kriterien!$J$46,1,IF(L221&lt;Master_sheet_Kriterien!$K$46,2,IF(L221&lt;Master_sheet_Kriterien!$L$46,3,IF(L221&lt;Master_sheet_Kriterien!$M$46,4,5))))</f>
        <v>5</v>
      </c>
      <c r="O221" s="62">
        <f>IF(M221&lt;Master_sheet_Kriterien!$J$46,1,IF(M221&lt;Master_sheet_Kriterien!$K$46,2,IF(M221&lt;Master_sheet_Kriterien!$L$46,3,IF(M221&lt;Master_sheet_Kriterien!$M$46,4,5))))</f>
        <v>4</v>
      </c>
      <c r="P221" s="61">
        <f t="shared" ref="P221:Q221" si="906">1-(T221+AM221)</f>
        <v>0.5882170391</v>
      </c>
      <c r="Q221" s="61">
        <f t="shared" si="906"/>
        <v>0.5255384182</v>
      </c>
      <c r="R221" s="62">
        <f>IF(P221&lt;Master_sheet_Kriterien!$J$46,1,IF(P221&lt;Master_sheet_Kriterien!$K$46,2,IF(P221&lt;Master_sheet_Kriterien!$L$46,3,IF(P221&lt;Master_sheet_Kriterien!$M$46,4,5))))</f>
        <v>5</v>
      </c>
      <c r="S221" s="62">
        <f>IF(Q221&lt;Master_sheet_Kriterien!$J$46,1,IF(Q221&lt;Master_sheet_Kriterien!$K$46,2,IF(Q221&lt;Master_sheet_Kriterien!$L$46,3,IF(Q221&lt;Master_sheet_Kriterien!$M$46,4,5))))</f>
        <v>5</v>
      </c>
      <c r="T221" s="61">
        <f>VLOOKUP($D221,EW_19_Kreise!$A$6:$CQ$406,Calc_Targetkreise!T$5,FALSE)/1000/F221</f>
        <v>0.3044721024</v>
      </c>
      <c r="U221" s="63">
        <f>VLOOKUP($D221,BW_17_Kreise!$B$7:$CC$410,Calc_Targetkreise!U$5,FALSE)/1000/$G221</f>
        <v>0.3452091837</v>
      </c>
      <c r="V221" s="61">
        <f>VLOOKUP(Calc_Targetkreise!$D221,EW_Erg_09_14_Kreise!$A$7:$BK$412,Calc_Targetkreise!V$5,FALSE)/1000/$H221</f>
        <v>0.4001751938</v>
      </c>
      <c r="W221" s="61">
        <f>VLOOKUP(Calc_Targetkreise!$D221,EW_Erg_09_14_Kreise!$A$7:$BK$412,Calc_Targetkreise!W$5,FALSE)/1000/CK221</f>
        <v>0.382903766</v>
      </c>
      <c r="X221" s="61">
        <f>VLOOKUP($D221,EW_19_Kreise!$A$6:$CQ$406,Calc_Targetkreise!X$5,FALSE)/1000/F221</f>
        <v>0.1270498497</v>
      </c>
      <c r="Y221" s="63">
        <f>VLOOKUP($D221,BW_17_Kreise!$B$7:$CC$410,Calc_Targetkreise!Y$5,FALSE)/1000/$G221</f>
        <v>0.1494370719</v>
      </c>
      <c r="Z221" s="61">
        <f>VLOOKUP(Calc_Targetkreise!$D221,EW_Erg_09_14_Kreise!$A$7:$BK$412,Calc_Targetkreise!Z$5,FALSE)/1000/$H221</f>
        <v>0.2164050643</v>
      </c>
      <c r="AA221" s="61">
        <f>VLOOKUP(Calc_Targetkreise!$D221,EW_Erg_09_14_Kreise!$A$7:$BK$412,Calc_Targetkreise!AA$5,FALSE)/1000/$H221</f>
        <v>0.166322051</v>
      </c>
      <c r="AB221" s="61">
        <f>VLOOKUP($D221,EW_19_Kreise!$A$6:$CQ$406,Calc_Targetkreise!AB$5,FALSE)/1000/F221</f>
        <v>0.2245116294</v>
      </c>
      <c r="AC221" s="63">
        <f>VLOOKUP($D221,BW_17_Kreise!$B$7:$CC$410,Calc_Targetkreise!AC$5,FALSE)/1000/$G221</f>
        <v>0.1390179355</v>
      </c>
      <c r="AD221" s="61">
        <f>VLOOKUP(Calc_Targetkreise!$D221,EW_Erg_09_14_Kreise!$A$7:$BK$412,Calc_Targetkreise!AD$5,FALSE)/1000/$H221</f>
        <v>0.1316296077</v>
      </c>
      <c r="AE221" s="62">
        <f>IF(AC221&lt;Master_sheet_Kriterien!$J$54,1,IF(AC221&lt;Master_sheet_Kriterien!$K$54,2,IF(AC221&lt;Master_sheet_Kriterien!$L$54,3,IF(AC221&lt;Master_sheet_Kriterien!$M$54,4,5))))</f>
        <v>5</v>
      </c>
      <c r="AF221" s="61">
        <f>VLOOKUP(Calc_Targetkreise!$D221,EW_Erg_09_14_Kreise!$A$7:$BK$412,Calc_Targetkreise!AF$5,FALSE)/1000/$H221</f>
        <v>0.1501777402</v>
      </c>
      <c r="AG221" s="63">
        <f>VLOOKUP($D221,BW_17_Kreise!$B$7:$CC$410,Calc_Targetkreise!AG$5,FALSE)/1000/$G221</f>
        <v>0.1372878206</v>
      </c>
      <c r="AH221" s="61">
        <f>VLOOKUP(Calc_Targetkreise!$D221,EW_Erg_09_14_Kreise!$A$7:$BK$412,Calc_Targetkreise!AH$5,FALSE)/1000/$H221</f>
        <v>0.04556056918</v>
      </c>
      <c r="AI221" s="61">
        <f>VLOOKUP(Calc_Targetkreise!$D221,EW_Erg_09_14_Kreise!$A$7:$BK$412,Calc_Targetkreise!AI$5,FALSE)/1000/$H221</f>
        <v>0.1609949377</v>
      </c>
      <c r="AJ221" s="63">
        <f>VLOOKUP($D221,BW_17_Kreise!$B$7:$CC$410,Calc_Targetkreise!AJ$5,FALSE)/1000/$G221</f>
        <v>0.0611499497</v>
      </c>
      <c r="AK221" s="61">
        <f>VLOOKUP(Calc_Targetkreise!$D221,EW_Erg_09_14_Kreise!$A$7:$BK$412,Calc_Targetkreise!AK$5,FALSE)/1000/$H221</f>
        <v>0.03525265592</v>
      </c>
      <c r="AL221" s="61">
        <f>VLOOKUP(Calc_Targetkreise!$D221,EW_Erg_09_14_Kreise!$A$7:$BK$412,Calc_Targetkreise!AL$5,FALSE)/1000/$H221</f>
        <v>0.03154506656</v>
      </c>
      <c r="AM221" s="61">
        <f>VLOOKUP($D221,EW_19_Kreise!$A$6:$CQ$406,Calc_Targetkreise!AM$5,FALSE)/1000/F221</f>
        <v>0.1073108585</v>
      </c>
      <c r="AN221" s="63">
        <f>VLOOKUP($D221,BW_17_Kreise!$B$7:$CC$410,Calc_Targetkreise!AN$5,FALSE)/1000/$G221</f>
        <v>0.1292523981</v>
      </c>
      <c r="AO221" s="61">
        <f>VLOOKUP(Calc_Targetkreise!$D221,EW_Erg_09_14_Kreise!$A$7:$BK$412,Calc_Targetkreise!AO$5,FALSE)/1000/$H221</f>
        <v>0.08786171914</v>
      </c>
      <c r="AP221" s="61">
        <f>VLOOKUP(Calc_Targetkreise!$D221,EW_Erg_09_14_Kreise!$A$7:$BK$412,Calc_Targetkreise!AP$5,FALSE)/1000/$H221</f>
        <v>0.0003361276063</v>
      </c>
      <c r="AQ221" s="61">
        <f t="shared" ref="AQ221:AR221" si="907">1-U221-Y221-AC221-AG221-AJ221-AN221</f>
        <v>0.03864564043</v>
      </c>
      <c r="AR221" s="61">
        <f t="shared" si="907"/>
        <v>0.08311518991</v>
      </c>
      <c r="AS221" s="61">
        <f t="shared" si="11"/>
        <v>0.1077203109</v>
      </c>
      <c r="AT221" s="63">
        <f>VLOOKUP($D221,BW_17_Kreise!$B$7:$CC$410,Calc_Targetkreise!AT$5,FALSE)/1000/$G221</f>
        <v>0.004094605245</v>
      </c>
      <c r="AU221" s="61">
        <f>VLOOKUP(Calc_Targetkreise!$D221,EW_Erg_09_14_Kreise!$A$7:$BK$412,Calc_Targetkreise!AU$5,FALSE)/1000/$H221</f>
        <v>0.01053199833</v>
      </c>
      <c r="AV221" s="62">
        <f>IF(AU221&lt;Master_sheet_Kriterien!$J$44,1,IF(AU221&lt;Master_sheet_Kriterien!$K$44,2,IF(AU221&lt;Master_sheet_Kriterien!$L$44,3,IF(AU221&lt;Master_sheet_Kriterien!$M$44,4,5))))</f>
        <v>2</v>
      </c>
      <c r="AW221" s="61">
        <f>VLOOKUP(Calc_Targetkreise!$D221,EW_Erg_09_14_Kreise!$A$7:$BK$412,Calc_Targetkreise!AW$5,FALSE)/1000/$H221</f>
        <v>0.007282764802</v>
      </c>
      <c r="AX221" s="61">
        <f>VLOOKUP($D221,EW_19_Kreise!$A$6:$CQ$406,Calc_Targetkreise!AX$5,FALSE)/1000/F221</f>
        <v>0.004810205148</v>
      </c>
      <c r="AY221" s="62">
        <f>IF(AX221&lt;Master_sheet_Kriterien!$J$56,1,IF(AX221&lt;Master_sheet_Kriterien!$K$56,2,IF(AX221&lt;Master_sheet_Kriterien!$L$56,3,IF(AX221&lt;Master_sheet_Kriterien!$M$56,4,5))))</f>
        <v>3</v>
      </c>
      <c r="AZ221" s="64">
        <f>VLOOKUP($D221,EW_19_Kreise!$A$6:$CQ$406,Calc_Targetkreise!AZ$5,FALSE)</f>
        <v>589</v>
      </c>
      <c r="BA221" s="62">
        <f>IF(AZ221&lt;Master_sheet_Kriterien!$J$57,1,IF(AZ221&lt;Master_sheet_Kriterien!$K$57,2,IF(AZ221&lt;Master_sheet_Kriterien!$L$57,3,IF(AZ221&lt;Master_sheet_Kriterien!$M$56,4,5))))</f>
        <v>5</v>
      </c>
      <c r="BB221" s="59">
        <f>VLOOKUP($D221,Struktur_daten_BW_2017!$B$7:$AH$452,Calc_Targetkreise!BB$5,FALSE)</f>
        <v>258.2</v>
      </c>
      <c r="BC221" s="62">
        <f>IF(BB221&lt;Master_sheet_Kriterien!$J$8,1,IF(BB221&lt;Master_sheet_Kriterien!$K$8,2,IF(BB221&lt;Master_sheet_Kriterien!$L$8,3,IF(BB221&lt;Master_sheet_Kriterien!$M$8,4,5))))</f>
        <v>3</v>
      </c>
      <c r="BD221" s="65">
        <f t="shared" si="12"/>
        <v>23.6964</v>
      </c>
      <c r="BE221" s="62">
        <f>IF(BD221&lt;Master_sheet_Kriterien!$J$10,1,IF(BD221&lt;Master_sheet_Kriterien!$K$10,2,IF(BD221&lt;Master_sheet_Kriterien!$L$10,3,IF(BD221&lt;Master_sheet_Kriterien!$M$10,4,5))))</f>
        <v>3</v>
      </c>
      <c r="BF221" s="65">
        <f>VLOOKUP($D221,Struktur_daten_BW_2017!$B$7:$AH$452,Calc_Targetkreise!BF$5,FALSE)</f>
        <v>8.4</v>
      </c>
      <c r="BG221" s="62">
        <f>IF(BF221&lt;Master_sheet_Kriterien!$J$12,1,IF(BF221&lt;Master_sheet_Kriterien!$K$12,2,IF(BF221&lt;Master_sheet_Kriterien!$L$12,3,IF(BF221&lt;Master_sheet_Kriterien!$M$12,4,5))))</f>
        <v>4</v>
      </c>
      <c r="BH221" s="65">
        <f>VLOOKUP($D221,Struktur_daten_BW_2017!$B$7:$AH$452,Calc_Targetkreise!BH$5,FALSE)</f>
        <v>12.3</v>
      </c>
      <c r="BI221" s="62">
        <f>IF(BH221&lt;Master_sheet_Kriterien!$J$14,1,IF(BH221&lt;Master_sheet_Kriterien!$K$14,2,IF(BH221&lt;Master_sheet_Kriterien!$L$14,3,IF(BH221&lt;Master_sheet_Kriterien!$M$14,4,5))))</f>
        <v>4</v>
      </c>
      <c r="BJ221" s="65">
        <f>VLOOKUP($D221,Struktur_daten_BW_2017!$B$7:$AH$452,Calc_Targetkreise!BJ$5,FALSE)</f>
        <v>36.1</v>
      </c>
      <c r="BK221" s="62">
        <f>IF(BJ221&lt;Master_sheet_Kriterien!$J$16,1,IF(BJ221&lt;Master_sheet_Kriterien!$K$16,2,IF(BJ221&lt;Master_sheet_Kriterien!$L$16,3,IF(BJ221&lt;Master_sheet_Kriterien!$M$16,4,5))))</f>
        <v>3</v>
      </c>
      <c r="BL221" s="65">
        <f>VLOOKUP($D221,Struktur_daten_BW_2017!$B$7:$AH$452,Calc_Targetkreise!BL$5,FALSE)</f>
        <v>15.3</v>
      </c>
      <c r="BM221" s="62">
        <f>IF(BL221&lt;Master_sheet_Kriterien!$J$18,1,IF(BL221&lt;Master_sheet_Kriterien!$K$18,2,IF(BL221&lt;Master_sheet_Kriterien!$L$18,3,IF(BL221&lt;Master_sheet_Kriterien!$M$18,4,5))))</f>
        <v>2</v>
      </c>
      <c r="BN221" s="65">
        <f>VLOOKUP($D221,Struktur_daten_BW_2017!$B$7:$AH$452,Calc_Targetkreise!BN$5,FALSE)</f>
        <v>10.8</v>
      </c>
      <c r="BO221" s="62">
        <f>IF(BN221&lt;Master_sheet_Kriterien!$J$20,1,IF(BN221&lt;Master_sheet_Kriterien!$K$20,2,IF(BN221&lt;Master_sheet_Kriterien!$L$20,3,IF(BN221&lt;Master_sheet_Kriterien!$M$20,4,5))))</f>
        <v>3</v>
      </c>
      <c r="BP221" s="59">
        <f>VLOOKUP($D221,Struktur_daten_BW_2017!$B$7:$AH$452,Calc_Targetkreise!BP$5,FALSE)</f>
        <v>23126</v>
      </c>
      <c r="BQ221" s="62">
        <f>IF(BP221&lt;Master_sheet_Kriterien!$J$38,1,IF(BP221&lt;Master_sheet_Kriterien!$K$38,2,IF(BP221&lt;Master_sheet_Kriterien!$L$38,3,IF(BP221&lt;Master_sheet_Kriterien!$M$38,4,5))))</f>
        <v>5</v>
      </c>
      <c r="BR221" s="65">
        <f>VLOOKUP($D221,Struktur_daten_BW_2017!$B$7:$AH$452,Calc_Targetkreise!BR$5,FALSE)</f>
        <v>29.2</v>
      </c>
      <c r="BS221" s="62">
        <f>IF(BR221&lt;Master_sheet_Kriterien!$J$24,1,IF(BR221&lt;Master_sheet_Kriterien!$K$24,2,IF(BR221&lt;Master_sheet_Kriterien!$L$24,3,IF(BR221&lt;Master_sheet_Kriterien!$M$24,4,5))))</f>
        <v>2</v>
      </c>
      <c r="BT221" s="65">
        <f>VLOOKUP($D221,Struktur_daten_BW_2017!$B$7:$AH$452,Calc_Targetkreise!BT$5,FALSE)</f>
        <v>16.5</v>
      </c>
      <c r="BU221" s="62">
        <f>IF(BT221&lt;Master_sheet_Kriterien!$J$26,1,IF(BT221&lt;Master_sheet_Kriterien!$K$26,2,IF(BT221&lt;Master_sheet_Kriterien!$L$26,3,IF(BT221&lt;Master_sheet_Kriterien!$M$26,4,5))))</f>
        <v>5</v>
      </c>
      <c r="BV221" s="65">
        <f t="shared" si="13"/>
        <v>4.65465</v>
      </c>
      <c r="BW221" s="62">
        <f>IF(BV221&lt;Master_sheet_Kriterien!$J$28,1,IF(BV221&lt;Master_sheet_Kriterien!$K$28,2,IF(BV221&lt;Master_sheet_Kriterien!$L$28,3,IF(BV221&lt;Master_sheet_Kriterien!$M$28,4,5))))</f>
        <v>4</v>
      </c>
      <c r="BX221" s="65">
        <f>VLOOKUP($D221,Struktur_daten_BW_2017!$B$7:$AH$452,Calc_Targetkreise!BX$5,FALSE)</f>
        <v>31.51515152</v>
      </c>
      <c r="BY221" s="62">
        <f>IF(BX221&lt;Master_sheet_Kriterien!$J$30,1,IF(BX221&lt;Master_sheet_Kriterien!$K$30,2,IF(BX221&lt;Master_sheet_Kriterien!$L$30,3,IF(BX221&lt;Master_sheet_Kriterien!$M$30,4,5))))</f>
        <v>5</v>
      </c>
      <c r="BZ221" s="65">
        <f t="shared" ref="BZ221:BZ224" si="912">CL221/1000</f>
        <v>5.822</v>
      </c>
      <c r="CA221" s="62">
        <f>IF(BZ221&lt;Master_sheet_Kriterien!$J$32,1,IF(BZ221&lt;Master_sheet_Kriterien!$K$32,2,IF(BZ221&lt;Master_sheet_Kriterien!$L$32,3,IF(BZ221&lt;Master_sheet_Kriterien!$M$32,4,5))))</f>
        <v>1</v>
      </c>
      <c r="CB221" s="65">
        <f t="shared" ref="CB221:CB224" si="913">BZ221/CM221*100</f>
        <v>2.063807161</v>
      </c>
      <c r="CC221" s="62">
        <f>IF(CB221&lt;Master_sheet_Kriterien!$J$34,1,IF(CB221&lt;Master_sheet_Kriterien!$K$34,2,IF(CB221&lt;Master_sheet_Kriterien!$L$34,3,IF(CB221&lt;Master_sheet_Kriterien!$M$34,4,5))))</f>
        <v>1</v>
      </c>
      <c r="CD221" s="65">
        <f>100-VLOOKUP($D221,Struktur_daten_BW_2017!$B$7:$AH$452,Calc_Targetkreise!CD$5,FALSE)</f>
        <v>40.1</v>
      </c>
      <c r="CE221" s="62">
        <f>IF(CD221&lt;Master_sheet_Kriterien!$J$40,1,IF(CD221&lt;Master_sheet_Kriterien!$K$40,2,IF(CD221&lt;Master_sheet_Kriterien!$L$40,3,IF(CD221&lt;Master_sheet_Kriterien!$M$40,4,5))))</f>
        <v>1</v>
      </c>
      <c r="CF221" s="61"/>
      <c r="CG221" s="59">
        <f>VLOOKUP($D221,EW_19_Kreise!$A$6:$CQ$406,Calc_Targetkreise!CG$5,FALSE)/1000</f>
        <v>200.184</v>
      </c>
      <c r="CH221" s="59">
        <f>VLOOKUP($D221,BW_17_Kreise!$B$7:$CC$410,Calc_Targetkreise!CH$5,FALSE)/1000</f>
        <v>199.934</v>
      </c>
      <c r="CI221" s="59">
        <f>VLOOKUP($D221,EW_Erg_09_14_Kreise!$A$10:$BK$412,Calc_Targetkreise!CI$5,FALSE)/1000</f>
        <v>199.935</v>
      </c>
      <c r="CJ221" s="59">
        <f>VLOOKUP($D221,EW_Erg_09_14_Kreise!$A$10:$BK$412,Calc_Targetkreise!CJ$5,FALSE)/1000</f>
        <v>198.344</v>
      </c>
      <c r="CK221" s="59">
        <f>VLOOKUP($D221,EW_Erg_09_14_Kreise!$A$10:$BK$412,Calc_Targetkreise!CK$5,FALSE)/1000</f>
        <v>97.928</v>
      </c>
      <c r="CL221" s="45">
        <f>5762+60</f>
        <v>5822</v>
      </c>
      <c r="CM221" s="59">
        <f>VLOOKUP($D221,Struktur_daten_BW_2017!$B$7:$AH$452,Calc_Targetkreise!CM$5,FALSE)</f>
        <v>282.1</v>
      </c>
      <c r="CN221" s="66">
        <v>10.0</v>
      </c>
      <c r="CO221" s="67">
        <f t="shared" si="16"/>
        <v>0.03544842255</v>
      </c>
      <c r="CP221" s="62">
        <f>IF(CO221&lt;Master_sheet_Kriterien!$J$58,1,IF(CO221&lt;Master_sheet_Kriterien!$K$58,2,IF(CO221&lt;Master_sheet_Kriterien!$L$58,3,IF(CO221&lt;Master_sheet_Kriterien!$M$58,4,5))))</f>
        <v>1</v>
      </c>
      <c r="CQ221" s="66">
        <v>9.0</v>
      </c>
      <c r="CR221" s="67">
        <f t="shared" si="17"/>
        <v>0.03190358029</v>
      </c>
      <c r="CS221" s="62">
        <f>IF(CR221&lt;Master_sheet_Kriterien!$J$59,1,IF(CR221&lt;Master_sheet_Kriterien!$K$59,2,IF(CR221&lt;Master_sheet_Kriterien!$L$59,3,IF(CR221&lt;Master_sheet_Kriterien!$M$59,4,5))))</f>
        <v>1</v>
      </c>
      <c r="CT221" s="66">
        <v>1.0</v>
      </c>
      <c r="CU221" s="44"/>
      <c r="CV221" s="66">
        <v>1.0</v>
      </c>
      <c r="CW221" s="68"/>
      <c r="CY221" s="31">
        <f t="shared" si="18"/>
        <v>8415</v>
      </c>
      <c r="DB221" s="76" t="str">
        <f t="shared" si="19"/>
        <v>Reutlingen</v>
      </c>
      <c r="DC221" s="58">
        <f t="shared" si="20"/>
        <v>86</v>
      </c>
      <c r="DD221" s="77">
        <f t="shared" si="21"/>
        <v>183</v>
      </c>
      <c r="DE221" s="72">
        <f t="shared" si="22"/>
        <v>0.004810205148</v>
      </c>
      <c r="DG221" s="76" t="str">
        <f t="shared" si="23"/>
        <v>Reutlingen</v>
      </c>
      <c r="DH221" s="58" t="str">
        <f t="shared" si="24"/>
        <v>#REF!</v>
      </c>
      <c r="DI221" s="75">
        <f t="shared" si="25"/>
        <v>177.3544842</v>
      </c>
      <c r="DJ221" s="78">
        <f t="shared" si="26"/>
        <v>0.004810205148</v>
      </c>
      <c r="DK221" s="75"/>
      <c r="DL221" s="75"/>
      <c r="DM221" s="75"/>
      <c r="DN221" s="75"/>
      <c r="DO221" s="75"/>
      <c r="DP221" s="44"/>
    </row>
    <row r="222" ht="16.5" customHeight="1">
      <c r="A222" s="58">
        <f t="shared" si="5"/>
        <v>28</v>
      </c>
      <c r="B222" s="58">
        <f t="shared" si="6"/>
        <v>217</v>
      </c>
      <c r="C222" s="58" t="s">
        <v>345</v>
      </c>
      <c r="D222" s="58">
        <v>8416.0</v>
      </c>
      <c r="E222" s="58" t="s">
        <v>382</v>
      </c>
      <c r="F222" s="59">
        <f>VLOOKUP($D222,EW_19_Kreise!$A$6:$CQ$406,Calc_Targetkreise!F$5,FALSE)/1000</f>
        <v>111.89</v>
      </c>
      <c r="G222" s="59">
        <f>VLOOKUP($D222,BW_17_Kreise!$B$7:$CC$410,Calc_Targetkreise!G$5,FALSE)/1000</f>
        <v>131.254</v>
      </c>
      <c r="H222" s="59">
        <f>VLOOKUP($D222,EW_Erg_09_14_Kreise!$A$10:$BK$412,Calc_Targetkreise!H$5,FALSE)/1000</f>
        <v>89.872</v>
      </c>
      <c r="I222" s="60">
        <f t="shared" ref="I222:K222" si="908">F222/CG222</f>
        <v>0.6907088578</v>
      </c>
      <c r="J222" s="60">
        <f t="shared" si="908"/>
        <v>0.8196305686</v>
      </c>
      <c r="K222" s="60">
        <f t="shared" si="908"/>
        <v>0.5687849273</v>
      </c>
      <c r="L222" s="61">
        <f t="shared" ref="L222:M222" si="909">1-(T222+X222)</f>
        <v>0.6216462597</v>
      </c>
      <c r="M222" s="61">
        <f t="shared" si="909"/>
        <v>0.5417358709</v>
      </c>
      <c r="N222" s="62">
        <f>IF(L222&lt;Master_sheet_Kriterien!$J$46,1,IF(L222&lt;Master_sheet_Kriterien!$K$46,2,IF(L222&lt;Master_sheet_Kriterien!$L$46,3,IF(L222&lt;Master_sheet_Kriterien!$M$46,4,5))))</f>
        <v>5</v>
      </c>
      <c r="O222" s="62">
        <f>IF(M222&lt;Master_sheet_Kriterien!$J$46,1,IF(M222&lt;Master_sheet_Kriterien!$K$46,2,IF(M222&lt;Master_sheet_Kriterien!$L$46,3,IF(M222&lt;Master_sheet_Kriterien!$M$46,4,5))))</f>
        <v>5</v>
      </c>
      <c r="P222" s="61">
        <f t="shared" ref="P222:Q222" si="910">1-(T222+AM222)</f>
        <v>0.6827866655</v>
      </c>
      <c r="Q222" s="61">
        <f t="shared" si="910"/>
        <v>0.6105109178</v>
      </c>
      <c r="R222" s="62">
        <f>IF(P222&lt;Master_sheet_Kriterien!$J$46,1,IF(P222&lt;Master_sheet_Kriterien!$K$46,2,IF(P222&lt;Master_sheet_Kriterien!$L$46,3,IF(P222&lt;Master_sheet_Kriterien!$M$46,4,5))))</f>
        <v>5</v>
      </c>
      <c r="S222" s="62">
        <f>IF(Q222&lt;Master_sheet_Kriterien!$J$46,1,IF(Q222&lt;Master_sheet_Kriterien!$K$46,2,IF(Q222&lt;Master_sheet_Kriterien!$L$46,3,IF(Q222&lt;Master_sheet_Kriterien!$M$46,4,5))))</f>
        <v>5</v>
      </c>
      <c r="T222" s="61">
        <f>VLOOKUP($D222,EW_19_Kreise!$A$6:$CQ$406,Calc_Targetkreise!T$5,FALSE)/1000/F222</f>
        <v>0.2439360086</v>
      </c>
      <c r="U222" s="63">
        <f>VLOOKUP($D222,BW_17_Kreise!$B$7:$CC$410,Calc_Targetkreise!U$5,FALSE)/1000/$G222</f>
        <v>0.301164155</v>
      </c>
      <c r="V222" s="61">
        <f>VLOOKUP(Calc_Targetkreise!$D222,EW_Erg_09_14_Kreise!$A$7:$BK$412,Calc_Targetkreise!V$5,FALSE)/1000/$H222</f>
        <v>0.3171176785</v>
      </c>
      <c r="W222" s="61">
        <f>VLOOKUP(Calc_Targetkreise!$D222,EW_Erg_09_14_Kreise!$A$7:$BK$412,Calc_Targetkreise!W$5,FALSE)/1000/CK222</f>
        <v>0.3113183826</v>
      </c>
      <c r="X222" s="61">
        <f>VLOOKUP($D222,EW_19_Kreise!$A$6:$CQ$406,Calc_Targetkreise!X$5,FALSE)/1000/F222</f>
        <v>0.1344177317</v>
      </c>
      <c r="Y222" s="63">
        <f>VLOOKUP($D222,BW_17_Kreise!$B$7:$CC$410,Calc_Targetkreise!Y$5,FALSE)/1000/$G222</f>
        <v>0.1570999741</v>
      </c>
      <c r="Z222" s="61">
        <f>VLOOKUP(Calc_Targetkreise!$D222,EW_Erg_09_14_Kreise!$A$7:$BK$412,Calc_Targetkreise!Z$5,FALSE)/1000/$H222</f>
        <v>0.2263552608</v>
      </c>
      <c r="AA222" s="61">
        <f>VLOOKUP(Calc_Targetkreise!$D222,EW_Erg_09_14_Kreise!$A$7:$BK$412,Calc_Targetkreise!AA$5,FALSE)/1000/$H222</f>
        <v>0.1533291793</v>
      </c>
      <c r="AB222" s="61">
        <f>VLOOKUP($D222,EW_19_Kreise!$A$6:$CQ$406,Calc_Targetkreise!AB$5,FALSE)/1000/F222</f>
        <v>0.3160157297</v>
      </c>
      <c r="AC222" s="63">
        <f>VLOOKUP($D222,BW_17_Kreise!$B$7:$CC$410,Calc_Targetkreise!AC$5,FALSE)/1000/$G222</f>
        <v>0.1949121551</v>
      </c>
      <c r="AD222" s="61">
        <f>VLOOKUP(Calc_Targetkreise!$D222,EW_Erg_09_14_Kreise!$A$7:$BK$412,Calc_Targetkreise!AD$5,FALSE)/1000/$H222</f>
        <v>0.2039678654</v>
      </c>
      <c r="AE222" s="62">
        <f>IF(AC222&lt;Master_sheet_Kriterien!$J$54,1,IF(AC222&lt;Master_sheet_Kriterien!$K$54,2,IF(AC222&lt;Master_sheet_Kriterien!$L$54,3,IF(AC222&lt;Master_sheet_Kriterien!$M$54,4,5))))</f>
        <v>5</v>
      </c>
      <c r="AF222" s="61">
        <f>VLOOKUP(Calc_Targetkreise!$D222,EW_Erg_09_14_Kreise!$A$7:$BK$412,Calc_Targetkreise!AF$5,FALSE)/1000/$H222</f>
        <v>0.2252648211</v>
      </c>
      <c r="AG222" s="63">
        <f>VLOOKUP($D222,BW_17_Kreise!$B$7:$CC$410,Calc_Targetkreise!AG$5,FALSE)/1000/$G222</f>
        <v>0.1148993554</v>
      </c>
      <c r="AH222" s="61">
        <f>VLOOKUP(Calc_Targetkreise!$D222,EW_Erg_09_14_Kreise!$A$7:$BK$412,Calc_Targetkreise!AH$5,FALSE)/1000/$H222</f>
        <v>0.0400235891</v>
      </c>
      <c r="AI222" s="61">
        <f>VLOOKUP(Calc_Targetkreise!$D222,EW_Erg_09_14_Kreise!$A$7:$BK$412,Calc_Targetkreise!AI$5,FALSE)/1000/$H222</f>
        <v>0.1255118391</v>
      </c>
      <c r="AJ222" s="63">
        <f>VLOOKUP($D222,BW_17_Kreise!$B$7:$CC$410,Calc_Targetkreise!AJ$5,FALSE)/1000/$G222</f>
        <v>0.1029301964</v>
      </c>
      <c r="AK222" s="61">
        <f>VLOOKUP(Calc_Targetkreise!$D222,EW_Erg_09_14_Kreise!$A$7:$BK$412,Calc_Targetkreise!AK$5,FALSE)/1000/$H222</f>
        <v>0.06067518248</v>
      </c>
      <c r="AL222" s="61">
        <f>VLOOKUP(Calc_Targetkreise!$D222,EW_Erg_09_14_Kreise!$A$7:$BK$412,Calc_Targetkreise!AL$5,FALSE)/1000/$H222</f>
        <v>0.04488606017</v>
      </c>
      <c r="AM222" s="61">
        <f>VLOOKUP($D222,EW_19_Kreise!$A$6:$CQ$406,Calc_Targetkreise!AM$5,FALSE)/1000/F222</f>
        <v>0.07327732595</v>
      </c>
      <c r="AN222" s="63">
        <f>VLOOKUP($D222,BW_17_Kreise!$B$7:$CC$410,Calc_Targetkreise!AN$5,FALSE)/1000/$G222</f>
        <v>0.08832492724</v>
      </c>
      <c r="AO222" s="61">
        <f>VLOOKUP(Calc_Targetkreise!$D222,EW_Erg_09_14_Kreise!$A$7:$BK$412,Calc_Targetkreise!AO$5,FALSE)/1000/$H222</f>
        <v>0.07370482464</v>
      </c>
      <c r="AP222" s="61">
        <f>VLOOKUP(Calc_Targetkreise!$D222,EW_Erg_09_14_Kreise!$A$7:$BK$412,Calc_Targetkreise!AP$5,FALSE)/1000/$H222</f>
        <v>0.0002781734022</v>
      </c>
      <c r="AQ222" s="61">
        <f t="shared" ref="AQ222:AR222" si="911">1-U222-Y222-AC222-AG222-AJ222-AN222</f>
        <v>0.04066923675</v>
      </c>
      <c r="AR222" s="61">
        <f t="shared" si="911"/>
        <v>0.07815559907</v>
      </c>
      <c r="AS222" s="61">
        <f t="shared" si="11"/>
        <v>0.1394115444</v>
      </c>
      <c r="AT222" s="63">
        <f>VLOOKUP($D222,BW_17_Kreise!$B$7:$CC$410,Calc_Targetkreise!AT$5,FALSE)/1000/$G222</f>
        <v>0.004365581239</v>
      </c>
      <c r="AU222" s="61">
        <f>VLOOKUP(Calc_Targetkreise!$D222,EW_Erg_09_14_Kreise!$A$7:$BK$412,Calc_Targetkreise!AU$5,FALSE)/1000/$H222</f>
        <v>0.01541080648</v>
      </c>
      <c r="AV222" s="62">
        <f>IF(AU222&lt;Master_sheet_Kriterien!$J$44,1,IF(AU222&lt;Master_sheet_Kriterien!$K$44,2,IF(AU222&lt;Master_sheet_Kriterien!$L$44,3,IF(AU222&lt;Master_sheet_Kriterien!$M$44,4,5))))</f>
        <v>5</v>
      </c>
      <c r="AW222" s="61">
        <f>VLOOKUP(Calc_Targetkreise!$D222,EW_Erg_09_14_Kreise!$A$7:$BK$412,Calc_Targetkreise!AW$5,FALSE)/1000/$H222</f>
        <v>0.01156088659</v>
      </c>
      <c r="AX222" s="61">
        <f>VLOOKUP($D222,EW_19_Kreise!$A$6:$CQ$406,Calc_Targetkreise!AX$5,FALSE)/1000/F222</f>
        <v>0.009366341943</v>
      </c>
      <c r="AY222" s="62">
        <f>IF(AX222&lt;Master_sheet_Kriterien!$J$56,1,IF(AX222&lt;Master_sheet_Kriterien!$K$56,2,IF(AX222&lt;Master_sheet_Kriterien!$L$56,3,IF(AX222&lt;Master_sheet_Kriterien!$M$56,4,5))))</f>
        <v>4</v>
      </c>
      <c r="AZ222" s="64">
        <f>VLOOKUP($D222,EW_19_Kreise!$A$6:$CQ$406,Calc_Targetkreise!AZ$5,FALSE)</f>
        <v>1048</v>
      </c>
      <c r="BA222" s="62">
        <f>IF(AZ222&lt;Master_sheet_Kriterien!$J$57,1,IF(AZ222&lt;Master_sheet_Kriterien!$K$57,2,IF(AZ222&lt;Master_sheet_Kriterien!$L$57,3,IF(AZ222&lt;Master_sheet_Kriterien!$M$56,4,5))))</f>
        <v>5</v>
      </c>
      <c r="BB222" s="59">
        <f>VLOOKUP($D222,Struktur_daten_BW_2017!$B$7:$AH$452,Calc_Targetkreise!BB$5,FALSE)</f>
        <v>343.4</v>
      </c>
      <c r="BC222" s="62">
        <f>IF(BB222&lt;Master_sheet_Kriterien!$J$8,1,IF(BB222&lt;Master_sheet_Kriterien!$K$8,2,IF(BB222&lt;Master_sheet_Kriterien!$L$8,3,IF(BB222&lt;Master_sheet_Kriterien!$M$8,4,5))))</f>
        <v>3</v>
      </c>
      <c r="BD222" s="65">
        <f t="shared" si="12"/>
        <v>29.2572</v>
      </c>
      <c r="BE222" s="62">
        <f>IF(BD222&lt;Master_sheet_Kriterien!$J$10,1,IF(BD222&lt;Master_sheet_Kriterien!$K$10,2,IF(BD222&lt;Master_sheet_Kriterien!$L$10,3,IF(BD222&lt;Master_sheet_Kriterien!$M$10,4,5))))</f>
        <v>4</v>
      </c>
      <c r="BF222" s="65">
        <f>VLOOKUP($D222,Struktur_daten_BW_2017!$B$7:$AH$452,Calc_Targetkreise!BF$5,FALSE)</f>
        <v>10.8</v>
      </c>
      <c r="BG222" s="62">
        <f>IF(BF222&lt;Master_sheet_Kriterien!$J$12,1,IF(BF222&lt;Master_sheet_Kriterien!$K$12,2,IF(BF222&lt;Master_sheet_Kriterien!$L$12,3,IF(BF222&lt;Master_sheet_Kriterien!$M$12,4,5))))</f>
        <v>5</v>
      </c>
      <c r="BH222" s="65">
        <f>VLOOKUP($D222,Struktur_daten_BW_2017!$B$7:$AH$452,Calc_Targetkreise!BH$5,FALSE)</f>
        <v>14.5</v>
      </c>
      <c r="BI222" s="62">
        <f>IF(BH222&lt;Master_sheet_Kriterien!$J$14,1,IF(BH222&lt;Master_sheet_Kriterien!$K$14,2,IF(BH222&lt;Master_sheet_Kriterien!$L$14,3,IF(BH222&lt;Master_sheet_Kriterien!$M$14,4,5))))</f>
        <v>5</v>
      </c>
      <c r="BJ222" s="65">
        <f>VLOOKUP($D222,Struktur_daten_BW_2017!$B$7:$AH$452,Calc_Targetkreise!BJ$5,FALSE)</f>
        <v>34.6</v>
      </c>
      <c r="BK222" s="62">
        <f>IF(BJ222&lt;Master_sheet_Kriterien!$J$16,1,IF(BJ222&lt;Master_sheet_Kriterien!$K$16,2,IF(BJ222&lt;Master_sheet_Kriterien!$L$16,3,IF(BJ222&lt;Master_sheet_Kriterien!$M$16,4,5))))</f>
        <v>1</v>
      </c>
      <c r="BL222" s="65">
        <f>VLOOKUP($D222,Struktur_daten_BW_2017!$B$7:$AH$452,Calc_Targetkreise!BL$5,FALSE)</f>
        <v>14.1</v>
      </c>
      <c r="BM222" s="62">
        <f>IF(BL222&lt;Master_sheet_Kriterien!$J$18,1,IF(BL222&lt;Master_sheet_Kriterien!$K$18,2,IF(BL222&lt;Master_sheet_Kriterien!$L$18,3,IF(BL222&lt;Master_sheet_Kriterien!$M$18,4,5))))</f>
        <v>1</v>
      </c>
      <c r="BN222" s="65">
        <f>VLOOKUP($D222,Struktur_daten_BW_2017!$B$7:$AH$452,Calc_Targetkreise!BN$5,FALSE)</f>
        <v>9</v>
      </c>
      <c r="BO222" s="62">
        <f>IF(BN222&lt;Master_sheet_Kriterien!$J$20,1,IF(BN222&lt;Master_sheet_Kriterien!$K$20,2,IF(BN222&lt;Master_sheet_Kriterien!$L$20,3,IF(BN222&lt;Master_sheet_Kriterien!$M$20,4,5))))</f>
        <v>1</v>
      </c>
      <c r="BP222" s="59">
        <f>VLOOKUP($D222,Struktur_daten_BW_2017!$B$7:$AH$452,Calc_Targetkreise!BP$5,FALSE)</f>
        <v>21953</v>
      </c>
      <c r="BQ222" s="62">
        <f>IF(BP222&lt;Master_sheet_Kriterien!$J$38,1,IF(BP222&lt;Master_sheet_Kriterien!$K$38,2,IF(BP222&lt;Master_sheet_Kriterien!$L$38,3,IF(BP222&lt;Master_sheet_Kriterien!$M$38,4,5))))</f>
        <v>4</v>
      </c>
      <c r="BR222" s="65">
        <f>VLOOKUP($D222,Struktur_daten_BW_2017!$B$7:$AH$452,Calc_Targetkreise!BR$5,FALSE)</f>
        <v>36.7</v>
      </c>
      <c r="BS222" s="62">
        <f>IF(BR222&lt;Master_sheet_Kriterien!$J$24,1,IF(BR222&lt;Master_sheet_Kriterien!$K$24,2,IF(BR222&lt;Master_sheet_Kriterien!$L$24,3,IF(BR222&lt;Master_sheet_Kriterien!$M$24,4,5))))</f>
        <v>4</v>
      </c>
      <c r="BT222" s="65">
        <f>VLOOKUP($D222,Struktur_daten_BW_2017!$B$7:$AH$452,Calc_Targetkreise!BT$5,FALSE)</f>
        <v>15</v>
      </c>
      <c r="BU222" s="62">
        <f>IF(BT222&lt;Master_sheet_Kriterien!$J$26,1,IF(BT222&lt;Master_sheet_Kriterien!$K$26,2,IF(BT222&lt;Master_sheet_Kriterien!$L$26,3,IF(BT222&lt;Master_sheet_Kriterien!$M$26,4,5))))</f>
        <v>4</v>
      </c>
      <c r="BV222" s="65">
        <f t="shared" si="13"/>
        <v>4.0635</v>
      </c>
      <c r="BW222" s="62">
        <f>IF(BV222&lt;Master_sheet_Kriterien!$J$28,1,IF(BV222&lt;Master_sheet_Kriterien!$K$28,2,IF(BV222&lt;Master_sheet_Kriterien!$L$28,3,IF(BV222&lt;Master_sheet_Kriterien!$M$28,4,5))))</f>
        <v>3</v>
      </c>
      <c r="BX222" s="65">
        <f>VLOOKUP($D222,Struktur_daten_BW_2017!$B$7:$AH$452,Calc_Targetkreise!BX$5,FALSE)</f>
        <v>27.33333333</v>
      </c>
      <c r="BY222" s="62">
        <f>IF(BX222&lt;Master_sheet_Kriterien!$J$30,1,IF(BX222&lt;Master_sheet_Kriterien!$K$30,2,IF(BX222&lt;Master_sheet_Kriterien!$L$30,3,IF(BX222&lt;Master_sheet_Kriterien!$M$30,4,5))))</f>
        <v>4</v>
      </c>
      <c r="BZ222" s="65">
        <f t="shared" si="912"/>
        <v>27.833</v>
      </c>
      <c r="CA222" s="62">
        <f>IF(BZ222&lt;Master_sheet_Kriterien!$J$32,1,IF(BZ222&lt;Master_sheet_Kriterien!$K$32,2,IF(BZ222&lt;Master_sheet_Kriterien!$L$32,3,IF(BZ222&lt;Master_sheet_Kriterien!$M$32,4,5))))</f>
        <v>2</v>
      </c>
      <c r="CB222" s="65">
        <f t="shared" si="913"/>
        <v>10.27427095</v>
      </c>
      <c r="CC222" s="62">
        <f>IF(CB222&lt;Master_sheet_Kriterien!$J$34,1,IF(CB222&lt;Master_sheet_Kriterien!$K$34,2,IF(CB222&lt;Master_sheet_Kriterien!$L$34,3,IF(CB222&lt;Master_sheet_Kriterien!$M$34,4,5))))</f>
        <v>4</v>
      </c>
      <c r="CD222" s="65">
        <f>100-VLOOKUP($D222,Struktur_daten_BW_2017!$B$7:$AH$452,Calc_Targetkreise!CD$5,FALSE)</f>
        <v>43.1</v>
      </c>
      <c r="CE222" s="62">
        <f>IF(CD222&lt;Master_sheet_Kriterien!$J$40,1,IF(CD222&lt;Master_sheet_Kriterien!$K$40,2,IF(CD222&lt;Master_sheet_Kriterien!$L$40,3,IF(CD222&lt;Master_sheet_Kriterien!$M$40,4,5))))</f>
        <v>2</v>
      </c>
      <c r="CF222" s="61"/>
      <c r="CG222" s="59">
        <f>VLOOKUP($D222,EW_19_Kreise!$A$6:$CQ$406,Calc_Targetkreise!CG$5,FALSE)/1000</f>
        <v>161.993</v>
      </c>
      <c r="CH222" s="59">
        <f>VLOOKUP($D222,BW_17_Kreise!$B$7:$CC$410,Calc_Targetkreise!CH$5,FALSE)/1000</f>
        <v>160.138</v>
      </c>
      <c r="CI222" s="59">
        <f>VLOOKUP($D222,EW_Erg_09_14_Kreise!$A$10:$BK$412,Calc_Targetkreise!CI$5,FALSE)/1000</f>
        <v>158.007</v>
      </c>
      <c r="CJ222" s="59">
        <f>VLOOKUP($D222,EW_Erg_09_14_Kreise!$A$10:$BK$412,Calc_Targetkreise!CJ$5,FALSE)/1000</f>
        <v>152.944</v>
      </c>
      <c r="CK222" s="59">
        <f>VLOOKUP($D222,EW_Erg_09_14_Kreise!$A$10:$BK$412,Calc_Targetkreise!CK$5,FALSE)/1000</f>
        <v>83.519</v>
      </c>
      <c r="CL222" s="45">
        <v>27833.0</v>
      </c>
      <c r="CM222" s="59">
        <f>VLOOKUP($D222,Struktur_daten_BW_2017!$B$7:$AH$452,Calc_Targetkreise!CM$5,FALSE)</f>
        <v>270.9</v>
      </c>
      <c r="CN222" s="66">
        <v>28.0</v>
      </c>
      <c r="CO222" s="67">
        <f t="shared" si="16"/>
        <v>0.1033591731</v>
      </c>
      <c r="CP222" s="62">
        <f>IF(CO222&lt;Master_sheet_Kriterien!$J$58,1,IF(CO222&lt;Master_sheet_Kriterien!$K$58,2,IF(CO222&lt;Master_sheet_Kriterien!$L$58,3,IF(CO222&lt;Master_sheet_Kriterien!$M$58,4,5))))</f>
        <v>3</v>
      </c>
      <c r="CQ222" s="66">
        <v>26.0</v>
      </c>
      <c r="CR222" s="67">
        <f t="shared" si="17"/>
        <v>0.09597637505</v>
      </c>
      <c r="CS222" s="62">
        <f>IF(CR222&lt;Master_sheet_Kriterien!$J$59,1,IF(CR222&lt;Master_sheet_Kriterien!$K$59,2,IF(CR222&lt;Master_sheet_Kriterien!$L$59,3,IF(CR222&lt;Master_sheet_Kriterien!$M$59,4,5))))</f>
        <v>2</v>
      </c>
      <c r="CT222" s="66">
        <v>2.0</v>
      </c>
      <c r="CU222" s="44"/>
      <c r="CV222" s="66">
        <v>1.0</v>
      </c>
      <c r="CW222" s="68"/>
      <c r="CY222" s="31">
        <f t="shared" si="18"/>
        <v>8416</v>
      </c>
      <c r="DB222" s="76" t="str">
        <f t="shared" si="19"/>
        <v>Tübingen</v>
      </c>
      <c r="DC222" s="58">
        <f t="shared" si="20"/>
        <v>28</v>
      </c>
      <c r="DD222" s="77">
        <f t="shared" si="21"/>
        <v>217</v>
      </c>
      <c r="DE222" s="72">
        <f t="shared" si="22"/>
        <v>0.009366341943</v>
      </c>
      <c r="DG222" s="76" t="str">
        <f t="shared" si="23"/>
        <v>Tübingen</v>
      </c>
      <c r="DH222" s="58" t="str">
        <f t="shared" si="24"/>
        <v>#REF!</v>
      </c>
      <c r="DI222" s="75">
        <f t="shared" si="25"/>
        <v>203.0335917</v>
      </c>
      <c r="DJ222" s="78">
        <f t="shared" si="26"/>
        <v>0.009366341943</v>
      </c>
      <c r="DK222" s="75"/>
      <c r="DL222" s="75"/>
      <c r="DM222" s="75"/>
      <c r="DN222" s="75"/>
      <c r="DO222" s="75"/>
      <c r="DP222" s="44"/>
    </row>
    <row r="223" ht="16.5" customHeight="1">
      <c r="A223" s="58">
        <f t="shared" si="5"/>
        <v>180</v>
      </c>
      <c r="B223" s="58">
        <f t="shared" si="6"/>
        <v>157</v>
      </c>
      <c r="C223" s="58" t="s">
        <v>345</v>
      </c>
      <c r="D223" s="58">
        <v>8417.0</v>
      </c>
      <c r="E223" s="58" t="s">
        <v>383</v>
      </c>
      <c r="F223" s="59">
        <f>VLOOKUP($D223,EW_19_Kreise!$A$6:$CQ$406,Calc_Targetkreise!F$5,FALSE)/1000</f>
        <v>80.512</v>
      </c>
      <c r="G223" s="59">
        <f>VLOOKUP($D223,BW_17_Kreise!$B$7:$CC$410,Calc_Targetkreise!G$5,FALSE)/1000</f>
        <v>103.134</v>
      </c>
      <c r="H223" s="59">
        <f>VLOOKUP($D223,EW_Erg_09_14_Kreise!$A$10:$BK$412,Calc_Targetkreise!H$5,FALSE)/1000</f>
        <v>66.18</v>
      </c>
      <c r="I223" s="60">
        <f t="shared" ref="I223:K223" si="914">F223/CG223</f>
        <v>0.5817803438</v>
      </c>
      <c r="J223" s="60">
        <f t="shared" si="914"/>
        <v>0.7430296393</v>
      </c>
      <c r="K223" s="60">
        <f t="shared" si="914"/>
        <v>0.4745650896</v>
      </c>
      <c r="L223" s="61">
        <f t="shared" ref="L223:M223" si="915">1-(T223+X223)</f>
        <v>0.5293745032</v>
      </c>
      <c r="M223" s="61">
        <f t="shared" si="915"/>
        <v>0.494269591</v>
      </c>
      <c r="N223" s="62">
        <f>IF(L223&lt;Master_sheet_Kriterien!$J$46,1,IF(L223&lt;Master_sheet_Kriterien!$K$46,2,IF(L223&lt;Master_sheet_Kriterien!$L$46,3,IF(L223&lt;Master_sheet_Kriterien!$M$46,4,5))))</f>
        <v>5</v>
      </c>
      <c r="O223" s="62">
        <f>IF(M223&lt;Master_sheet_Kriterien!$J$46,1,IF(M223&lt;Master_sheet_Kriterien!$K$46,2,IF(M223&lt;Master_sheet_Kriterien!$L$46,3,IF(M223&lt;Master_sheet_Kriterien!$M$46,4,5))))</f>
        <v>4</v>
      </c>
      <c r="P223" s="61">
        <f t="shared" ref="P223:Q223" si="916">1-(T223+AM223)</f>
        <v>0.5183078299</v>
      </c>
      <c r="Q223" s="61">
        <f t="shared" si="916"/>
        <v>0.5001939225</v>
      </c>
      <c r="R223" s="62">
        <f>IF(P223&lt;Master_sheet_Kriterien!$J$46,1,IF(P223&lt;Master_sheet_Kriterien!$K$46,2,IF(P223&lt;Master_sheet_Kriterien!$L$46,3,IF(P223&lt;Master_sheet_Kriterien!$M$46,4,5))))</f>
        <v>5</v>
      </c>
      <c r="S223" s="62">
        <f>IF(Q223&lt;Master_sheet_Kriterien!$J$46,1,IF(Q223&lt;Master_sheet_Kriterien!$K$46,2,IF(Q223&lt;Master_sheet_Kriterien!$L$46,3,IF(Q223&lt;Master_sheet_Kriterien!$M$46,4,5))))</f>
        <v>4</v>
      </c>
      <c r="T223" s="61">
        <f>VLOOKUP($D223,EW_19_Kreise!$A$6:$CQ$406,Calc_Targetkreise!T$5,FALSE)/1000/F223</f>
        <v>0.3555867448</v>
      </c>
      <c r="U223" s="63">
        <f>VLOOKUP($D223,BW_17_Kreise!$B$7:$CC$410,Calc_Targetkreise!U$5,FALSE)/1000/$G223</f>
        <v>0.3540733415</v>
      </c>
      <c r="V223" s="61">
        <f>VLOOKUP(Calc_Targetkreise!$D223,EW_Erg_09_14_Kreise!$A$7:$BK$412,Calc_Targetkreise!V$5,FALSE)/1000/$H223</f>
        <v>0.4548957389</v>
      </c>
      <c r="W223" s="61">
        <f>VLOOKUP(Calc_Targetkreise!$D223,EW_Erg_09_14_Kreise!$A$7:$BK$412,Calc_Targetkreise!W$5,FALSE)/1000/CK223</f>
        <v>0.4334780291</v>
      </c>
      <c r="X223" s="61">
        <f>VLOOKUP($D223,EW_19_Kreise!$A$6:$CQ$406,Calc_Targetkreise!X$5,FALSE)/1000/F223</f>
        <v>0.115038752</v>
      </c>
      <c r="Y223" s="63">
        <f>VLOOKUP($D223,BW_17_Kreise!$B$7:$CC$410,Calc_Targetkreise!Y$5,FALSE)/1000/$G223</f>
        <v>0.1516570675</v>
      </c>
      <c r="Z223" s="61">
        <f>VLOOKUP(Calc_Targetkreise!$D223,EW_Erg_09_14_Kreise!$A$7:$BK$412,Calc_Targetkreise!Z$5,FALSE)/1000/$H223</f>
        <v>0.1990178302</v>
      </c>
      <c r="AA223" s="61">
        <f>VLOOKUP(Calc_Targetkreise!$D223,EW_Erg_09_14_Kreise!$A$7:$BK$412,Calc_Targetkreise!AA$5,FALSE)/1000/$H223</f>
        <v>0.1530069507</v>
      </c>
      <c r="AB223" s="61">
        <f>VLOOKUP($D223,EW_19_Kreise!$A$6:$CQ$406,Calc_Targetkreise!AB$5,FALSE)/1000/F223</f>
        <v>0.1785820747</v>
      </c>
      <c r="AC223" s="63">
        <f>VLOOKUP($D223,BW_17_Kreise!$B$7:$CC$410,Calc_Targetkreise!AC$5,FALSE)/1000/$G223</f>
        <v>0.1093819691</v>
      </c>
      <c r="AD223" s="61">
        <f>VLOOKUP(Calc_Targetkreise!$D223,EW_Erg_09_14_Kreise!$A$7:$BK$412,Calc_Targetkreise!AD$5,FALSE)/1000/$H223</f>
        <v>0.09144756724</v>
      </c>
      <c r="AE223" s="62">
        <f>IF(AC223&lt;Master_sheet_Kriterien!$J$54,1,IF(AC223&lt;Master_sheet_Kriterien!$K$54,2,IF(AC223&lt;Master_sheet_Kriterien!$L$54,3,IF(AC223&lt;Master_sheet_Kriterien!$M$54,4,5))))</f>
        <v>4</v>
      </c>
      <c r="AF223" s="61">
        <f>VLOOKUP(Calc_Targetkreise!$D223,EW_Erg_09_14_Kreise!$A$7:$BK$412,Calc_Targetkreise!AF$5,FALSE)/1000/$H223</f>
        <v>0.09572378362</v>
      </c>
      <c r="AG223" s="63">
        <f>VLOOKUP($D223,BW_17_Kreise!$B$7:$CC$410,Calc_Targetkreise!AG$5,FALSE)/1000/$G223</f>
        <v>0.1407877131</v>
      </c>
      <c r="AH223" s="61">
        <f>VLOOKUP(Calc_Targetkreise!$D223,EW_Erg_09_14_Kreise!$A$7:$BK$412,Calc_Targetkreise!AH$5,FALSE)/1000/$H223</f>
        <v>0.04434874584</v>
      </c>
      <c r="AI223" s="61">
        <f>VLOOKUP(Calc_Targetkreise!$D223,EW_Erg_09_14_Kreise!$A$7:$BK$412,Calc_Targetkreise!AI$5,FALSE)/1000/$H223</f>
        <v>0.1595950438</v>
      </c>
      <c r="AJ223" s="63">
        <f>VLOOKUP($D223,BW_17_Kreise!$B$7:$CC$410,Calc_Targetkreise!AJ$5,FALSE)/1000/$G223</f>
        <v>0.05442434115</v>
      </c>
      <c r="AK223" s="61">
        <f>VLOOKUP(Calc_Targetkreise!$D223,EW_Erg_09_14_Kreise!$A$7:$BK$412,Calc_Targetkreise!AK$5,FALSE)/1000/$H223</f>
        <v>0.03068902992</v>
      </c>
      <c r="AL223" s="61">
        <f>VLOOKUP(Calc_Targetkreise!$D223,EW_Erg_09_14_Kreise!$A$7:$BK$412,Calc_Targetkreise!AL$5,FALSE)/1000/$H223</f>
        <v>0.02737987307</v>
      </c>
      <c r="AM223" s="61">
        <f>VLOOKUP($D223,EW_19_Kreise!$A$6:$CQ$406,Calc_Targetkreise!AM$5,FALSE)/1000/F223</f>
        <v>0.1261054253</v>
      </c>
      <c r="AN223" s="63">
        <f>VLOOKUP($D223,BW_17_Kreise!$B$7:$CC$410,Calc_Targetkreise!AN$5,FALSE)/1000/$G223</f>
        <v>0.1457327361</v>
      </c>
      <c r="AO223" s="61">
        <f>VLOOKUP(Calc_Targetkreise!$D223,EW_Erg_09_14_Kreise!$A$7:$BK$412,Calc_Targetkreise!AO$5,FALSE)/1000/$H223</f>
        <v>0.08507101843</v>
      </c>
      <c r="AP223" s="61">
        <f>VLOOKUP(Calc_Targetkreise!$D223,EW_Erg_09_14_Kreise!$A$7:$BK$412,Calc_Targetkreise!AP$5,FALSE)/1000/$H223</f>
        <v>0.0003022061046</v>
      </c>
      <c r="AQ223" s="61">
        <f t="shared" ref="AQ223:AR223" si="917">1-U223-Y223-AC223-AG223-AJ223-AN223</f>
        <v>0.04394283166</v>
      </c>
      <c r="AR223" s="61">
        <f t="shared" si="917"/>
        <v>0.09453006951</v>
      </c>
      <c r="AS223" s="61">
        <f t="shared" si="11"/>
        <v>0.1305141135</v>
      </c>
      <c r="AT223" s="63">
        <f>VLOOKUP($D223,BW_17_Kreise!$B$7:$CC$410,Calc_Targetkreise!AT$5,FALSE)/1000/$G223</f>
        <v>0.004828669498</v>
      </c>
      <c r="AU223" s="61">
        <f>VLOOKUP(Calc_Targetkreise!$D223,EW_Erg_09_14_Kreise!$A$7:$BK$412,Calc_Targetkreise!AU$5,FALSE)/1000/$H223</f>
        <v>0.01024478694</v>
      </c>
      <c r="AV223" s="62">
        <f>IF(AU223&lt;Master_sheet_Kriterien!$J$44,1,IF(AU223&lt;Master_sheet_Kriterien!$K$44,2,IF(AU223&lt;Master_sheet_Kriterien!$L$44,3,IF(AU223&lt;Master_sheet_Kriterien!$M$44,4,5))))</f>
        <v>2</v>
      </c>
      <c r="AW223" s="61">
        <f>VLOOKUP(Calc_Targetkreise!$D223,EW_Erg_09_14_Kreise!$A$7:$BK$412,Calc_Targetkreise!AW$5,FALSE)/1000/$H223</f>
        <v>0.008476881233</v>
      </c>
      <c r="AX223" s="61">
        <f>VLOOKUP($D223,EW_19_Kreise!$A$6:$CQ$406,Calc_Targetkreise!AX$5,FALSE)/1000/F223</f>
        <v>0.004148449921</v>
      </c>
      <c r="AY223" s="62">
        <f>IF(AX223&lt;Master_sheet_Kriterien!$J$56,1,IF(AX223&lt;Master_sheet_Kriterien!$K$56,2,IF(AX223&lt;Master_sheet_Kriterien!$L$56,3,IF(AX223&lt;Master_sheet_Kriterien!$M$56,4,5))))</f>
        <v>3</v>
      </c>
      <c r="AZ223" s="64">
        <f>VLOOKUP($D223,EW_19_Kreise!$A$6:$CQ$406,Calc_Targetkreise!AZ$5,FALSE)</f>
        <v>334</v>
      </c>
      <c r="BA223" s="62">
        <f>IF(AZ223&lt;Master_sheet_Kriterien!$J$57,1,IF(AZ223&lt;Master_sheet_Kriterien!$K$57,2,IF(AZ223&lt;Master_sheet_Kriterien!$L$57,3,IF(AZ223&lt;Master_sheet_Kriterien!$M$56,4,5))))</f>
        <v>3</v>
      </c>
      <c r="BB223" s="59">
        <f>VLOOKUP($D223,Struktur_daten_BW_2017!$B$7:$AH$452,Calc_Targetkreise!BB$5,FALSE)</f>
        <v>150.4</v>
      </c>
      <c r="BC223" s="62">
        <f>IF(BB223&lt;Master_sheet_Kriterien!$J$8,1,IF(BB223&lt;Master_sheet_Kriterien!$K$8,2,IF(BB223&lt;Master_sheet_Kriterien!$L$8,3,IF(BB223&lt;Master_sheet_Kriterien!$M$8,4,5))))</f>
        <v>2</v>
      </c>
      <c r="BD223" s="65">
        <f t="shared" si="12"/>
        <v>21.6717</v>
      </c>
      <c r="BE223" s="62">
        <f>IF(BD223&lt;Master_sheet_Kriterien!$J$10,1,IF(BD223&lt;Master_sheet_Kriterien!$K$10,2,IF(BD223&lt;Master_sheet_Kriterien!$L$10,3,IF(BD223&lt;Master_sheet_Kriterien!$M$10,4,5))))</f>
        <v>2</v>
      </c>
      <c r="BF223" s="65">
        <f>VLOOKUP($D223,Struktur_daten_BW_2017!$B$7:$AH$452,Calc_Targetkreise!BF$5,FALSE)</f>
        <v>8.7</v>
      </c>
      <c r="BG223" s="62">
        <f>IF(BF223&lt;Master_sheet_Kriterien!$J$12,1,IF(BF223&lt;Master_sheet_Kriterien!$K$12,2,IF(BF223&lt;Master_sheet_Kriterien!$L$12,3,IF(BF223&lt;Master_sheet_Kriterien!$M$12,4,5))))</f>
        <v>5</v>
      </c>
      <c r="BH223" s="65">
        <f>VLOOKUP($D223,Struktur_daten_BW_2017!$B$7:$AH$452,Calc_Targetkreise!BH$5,FALSE)</f>
        <v>11.8</v>
      </c>
      <c r="BI223" s="62">
        <f>IF(BH223&lt;Master_sheet_Kriterien!$J$14,1,IF(BH223&lt;Master_sheet_Kriterien!$K$14,2,IF(BH223&lt;Master_sheet_Kriterien!$L$14,3,IF(BH223&lt;Master_sheet_Kriterien!$M$14,4,5))))</f>
        <v>3</v>
      </c>
      <c r="BJ223" s="65">
        <f>VLOOKUP($D223,Struktur_daten_BW_2017!$B$7:$AH$452,Calc_Targetkreise!BJ$5,FALSE)</f>
        <v>35.4</v>
      </c>
      <c r="BK223" s="62">
        <f>IF(BJ223&lt;Master_sheet_Kriterien!$J$16,1,IF(BJ223&lt;Master_sheet_Kriterien!$K$16,2,IF(BJ223&lt;Master_sheet_Kriterien!$L$16,3,IF(BJ223&lt;Master_sheet_Kriterien!$M$16,4,5))))</f>
        <v>2</v>
      </c>
      <c r="BL223" s="65">
        <f>VLOOKUP($D223,Struktur_daten_BW_2017!$B$7:$AH$452,Calc_Targetkreise!BL$5,FALSE)</f>
        <v>15.7</v>
      </c>
      <c r="BM223" s="62">
        <f>IF(BL223&lt;Master_sheet_Kriterien!$J$18,1,IF(BL223&lt;Master_sheet_Kriterien!$K$18,2,IF(BL223&lt;Master_sheet_Kriterien!$L$18,3,IF(BL223&lt;Master_sheet_Kriterien!$M$18,4,5))))</f>
        <v>2</v>
      </c>
      <c r="BN223" s="65">
        <f>VLOOKUP($D223,Struktur_daten_BW_2017!$B$7:$AH$452,Calc_Targetkreise!BN$5,FALSE)</f>
        <v>11.3</v>
      </c>
      <c r="BO223" s="62">
        <f>IF(BN223&lt;Master_sheet_Kriterien!$J$20,1,IF(BN223&lt;Master_sheet_Kriterien!$K$20,2,IF(BN223&lt;Master_sheet_Kriterien!$L$20,3,IF(BN223&lt;Master_sheet_Kriterien!$M$20,4,5))))</f>
        <v>4</v>
      </c>
      <c r="BP223" s="59">
        <f>VLOOKUP($D223,Struktur_daten_BW_2017!$B$7:$AH$452,Calc_Targetkreise!BP$5,FALSE)</f>
        <v>22823</v>
      </c>
      <c r="BQ223" s="62">
        <f>IF(BP223&lt;Master_sheet_Kriterien!$J$38,1,IF(BP223&lt;Master_sheet_Kriterien!$K$38,2,IF(BP223&lt;Master_sheet_Kriterien!$L$38,3,IF(BP223&lt;Master_sheet_Kriterien!$M$38,4,5))))</f>
        <v>4</v>
      </c>
      <c r="BR223" s="65">
        <f>VLOOKUP($D223,Struktur_daten_BW_2017!$B$7:$AH$452,Calc_Targetkreise!BR$5,FALSE)</f>
        <v>23.4</v>
      </c>
      <c r="BS223" s="62">
        <f>IF(BR223&lt;Master_sheet_Kriterien!$J$24,1,IF(BR223&lt;Master_sheet_Kriterien!$K$24,2,IF(BR223&lt;Master_sheet_Kriterien!$L$24,3,IF(BR223&lt;Master_sheet_Kriterien!$M$24,4,5))))</f>
        <v>1</v>
      </c>
      <c r="BT223" s="65">
        <f>VLOOKUP($D223,Struktur_daten_BW_2017!$B$7:$AH$452,Calc_Targetkreise!BT$5,FALSE)</f>
        <v>17.3</v>
      </c>
      <c r="BU223" s="62">
        <f>IF(BT223&lt;Master_sheet_Kriterien!$J$26,1,IF(BT223&lt;Master_sheet_Kriterien!$K$26,2,IF(BT223&lt;Master_sheet_Kriterien!$L$26,3,IF(BT223&lt;Master_sheet_Kriterien!$M$26,4,5))))</f>
        <v>5</v>
      </c>
      <c r="BV223" s="65">
        <f t="shared" si="13"/>
        <v>4.30943</v>
      </c>
      <c r="BW223" s="62">
        <f>IF(BV223&lt;Master_sheet_Kriterien!$J$28,1,IF(BV223&lt;Master_sheet_Kriterien!$K$28,2,IF(BV223&lt;Master_sheet_Kriterien!$L$28,3,IF(BV223&lt;Master_sheet_Kriterien!$M$28,4,5))))</f>
        <v>3</v>
      </c>
      <c r="BX223" s="65">
        <f>VLOOKUP($D223,Struktur_daten_BW_2017!$B$7:$AH$452,Calc_Targetkreise!BX$5,FALSE)</f>
        <v>28.32369942</v>
      </c>
      <c r="BY223" s="62">
        <f>IF(BX223&lt;Master_sheet_Kriterien!$J$30,1,IF(BX223&lt;Master_sheet_Kriterien!$K$30,2,IF(BX223&lt;Master_sheet_Kriterien!$L$30,3,IF(BX223&lt;Master_sheet_Kriterien!$M$30,4,5))))</f>
        <v>4</v>
      </c>
      <c r="BZ223" s="65">
        <f t="shared" si="912"/>
        <v>1.789</v>
      </c>
      <c r="CA223" s="62">
        <f>IF(BZ223&lt;Master_sheet_Kriterien!$J$32,1,IF(BZ223&lt;Master_sheet_Kriterien!$K$32,2,IF(BZ223&lt;Master_sheet_Kriterien!$L$32,3,IF(BZ223&lt;Master_sheet_Kriterien!$M$32,4,5))))</f>
        <v>1</v>
      </c>
      <c r="CB223" s="65">
        <f t="shared" si="913"/>
        <v>0.7181854677</v>
      </c>
      <c r="CC223" s="62">
        <f>IF(CB223&lt;Master_sheet_Kriterien!$J$34,1,IF(CB223&lt;Master_sheet_Kriterien!$K$34,2,IF(CB223&lt;Master_sheet_Kriterien!$L$34,3,IF(CB223&lt;Master_sheet_Kriterien!$M$34,4,5))))</f>
        <v>1</v>
      </c>
      <c r="CD223" s="65">
        <f>100-VLOOKUP($D223,Struktur_daten_BW_2017!$B$7:$AH$452,Calc_Targetkreise!CD$5,FALSE)</f>
        <v>33.6</v>
      </c>
      <c r="CE223" s="62">
        <f>IF(CD223&lt;Master_sheet_Kriterien!$J$40,1,IF(CD223&lt;Master_sheet_Kriterien!$K$40,2,IF(CD223&lt;Master_sheet_Kriterien!$L$40,3,IF(CD223&lt;Master_sheet_Kriterien!$M$40,4,5))))</f>
        <v>1</v>
      </c>
      <c r="CF223" s="61"/>
      <c r="CG223" s="59">
        <f>VLOOKUP($D223,EW_19_Kreise!$A$6:$CQ$406,Calc_Targetkreise!CG$5,FALSE)/1000</f>
        <v>138.389</v>
      </c>
      <c r="CH223" s="59">
        <f>VLOOKUP($D223,BW_17_Kreise!$B$7:$CC$410,Calc_Targetkreise!CH$5,FALSE)/1000</f>
        <v>138.802</v>
      </c>
      <c r="CI223" s="59">
        <f>VLOOKUP($D223,EW_Erg_09_14_Kreise!$A$10:$BK$412,Calc_Targetkreise!CI$5,FALSE)/1000</f>
        <v>139.454</v>
      </c>
      <c r="CJ223" s="59">
        <f>VLOOKUP($D223,EW_Erg_09_14_Kreise!$A$10:$BK$412,Calc_Targetkreise!CJ$5,FALSE)/1000</f>
        <v>141.038</v>
      </c>
      <c r="CK223" s="59">
        <f>VLOOKUP($D223,EW_Erg_09_14_Kreise!$A$10:$BK$412,Calc_Targetkreise!CK$5,FALSE)/1000</f>
        <v>65.655</v>
      </c>
      <c r="CL223" s="45">
        <f>3578/2</f>
        <v>1789</v>
      </c>
      <c r="CM223" s="59">
        <f>VLOOKUP($D223,Struktur_daten_BW_2017!$B$7:$AH$452,Calc_Targetkreise!CM$5,FALSE)</f>
        <v>249.1</v>
      </c>
      <c r="CN223" s="66">
        <v>3.0</v>
      </c>
      <c r="CO223" s="67">
        <f t="shared" si="16"/>
        <v>0.01204335608</v>
      </c>
      <c r="CP223" s="62">
        <f>IF(CO223&lt;Master_sheet_Kriterien!$J$58,1,IF(CO223&lt;Master_sheet_Kriterien!$K$58,2,IF(CO223&lt;Master_sheet_Kriterien!$L$58,3,IF(CO223&lt;Master_sheet_Kriterien!$M$58,4,5))))</f>
        <v>1</v>
      </c>
      <c r="CQ223" s="66">
        <v>3.0</v>
      </c>
      <c r="CR223" s="67">
        <f t="shared" si="17"/>
        <v>0.01204335608</v>
      </c>
      <c r="CS223" s="62">
        <f>IF(CR223&lt;Master_sheet_Kriterien!$J$59,1,IF(CR223&lt;Master_sheet_Kriterien!$K$59,2,IF(CR223&lt;Master_sheet_Kriterien!$L$59,3,IF(CR223&lt;Master_sheet_Kriterien!$M$59,4,5))))</f>
        <v>1</v>
      </c>
      <c r="CT223" s="66">
        <v>0.0</v>
      </c>
      <c r="CU223" s="44"/>
      <c r="CV223" s="66">
        <v>0.0</v>
      </c>
      <c r="CW223" s="68"/>
      <c r="CY223" s="31">
        <f t="shared" si="18"/>
        <v>8417</v>
      </c>
      <c r="DB223" s="76" t="str">
        <f t="shared" si="19"/>
        <v>Zollernalbkreis</v>
      </c>
      <c r="DC223" s="58">
        <f t="shared" si="20"/>
        <v>180</v>
      </c>
      <c r="DD223" s="77">
        <f t="shared" si="21"/>
        <v>157</v>
      </c>
      <c r="DE223" s="72">
        <f t="shared" si="22"/>
        <v>0.004148449921</v>
      </c>
      <c r="DG223" s="76" t="str">
        <f t="shared" si="23"/>
        <v>Zollernalbkreis</v>
      </c>
      <c r="DH223" s="58" t="str">
        <f t="shared" si="24"/>
        <v>#REF!</v>
      </c>
      <c r="DI223" s="75">
        <f t="shared" si="25"/>
        <v>151.1204336</v>
      </c>
      <c r="DJ223" s="78">
        <f t="shared" si="26"/>
        <v>0.004148449921</v>
      </c>
      <c r="DK223" s="75"/>
      <c r="DL223" s="75"/>
      <c r="DM223" s="75"/>
      <c r="DN223" s="75"/>
      <c r="DO223" s="75"/>
      <c r="DP223" s="44"/>
    </row>
    <row r="224" ht="16.5" customHeight="1">
      <c r="A224" s="58">
        <f t="shared" si="5"/>
        <v>43</v>
      </c>
      <c r="B224" s="58">
        <f t="shared" si="6"/>
        <v>205</v>
      </c>
      <c r="C224" s="58" t="s">
        <v>345</v>
      </c>
      <c r="D224" s="58">
        <v>8421.0</v>
      </c>
      <c r="E224" s="58" t="s">
        <v>384</v>
      </c>
      <c r="F224" s="59">
        <f>VLOOKUP($D224,EW_19_Kreise!$A$6:$CQ$406,Calc_Targetkreise!F$5,FALSE)/1000</f>
        <v>52.949</v>
      </c>
      <c r="G224" s="59">
        <f>VLOOKUP($D224,BW_17_Kreise!$B$7:$CC$410,Calc_Targetkreise!G$5,FALSE)/1000</f>
        <v>64.382</v>
      </c>
      <c r="H224" s="59">
        <f>VLOOKUP($D224,EW_Erg_09_14_Kreise!$A$10:$BK$412,Calc_Targetkreise!H$5,FALSE)/1000</f>
        <v>40.803</v>
      </c>
      <c r="I224" s="60">
        <f t="shared" ref="I224:K224" si="918">F224/CG224</f>
        <v>0.6342564864</v>
      </c>
      <c r="J224" s="60">
        <f t="shared" si="918"/>
        <v>0.7752384163</v>
      </c>
      <c r="K224" s="60">
        <f t="shared" si="918"/>
        <v>0.4940368805</v>
      </c>
      <c r="L224" s="61">
        <f t="shared" ref="L224:M224" si="919">1-(T224+X224)</f>
        <v>0.6061870857</v>
      </c>
      <c r="M224" s="61">
        <f t="shared" si="919"/>
        <v>0.5163399708</v>
      </c>
      <c r="N224" s="62">
        <f>IF(L224&lt;Master_sheet_Kriterien!$J$46,1,IF(L224&lt;Master_sheet_Kriterien!$K$46,2,IF(L224&lt;Master_sheet_Kriterien!$L$46,3,IF(L224&lt;Master_sheet_Kriterien!$M$46,4,5))))</f>
        <v>5</v>
      </c>
      <c r="O224" s="62">
        <f>IF(M224&lt;Master_sheet_Kriterien!$J$46,1,IF(M224&lt;Master_sheet_Kriterien!$K$46,2,IF(M224&lt;Master_sheet_Kriterien!$L$46,3,IF(M224&lt;Master_sheet_Kriterien!$M$46,4,5))))</f>
        <v>4</v>
      </c>
      <c r="P224" s="61">
        <f t="shared" ref="P224:Q224" si="920">1-(T224+AM224)</f>
        <v>0.6759334454</v>
      </c>
      <c r="Q224" s="61">
        <f t="shared" si="920"/>
        <v>0.5897611134</v>
      </c>
      <c r="R224" s="62">
        <f>IF(P224&lt;Master_sheet_Kriterien!$J$46,1,IF(P224&lt;Master_sheet_Kriterien!$K$46,2,IF(P224&lt;Master_sheet_Kriterien!$L$46,3,IF(P224&lt;Master_sheet_Kriterien!$M$46,4,5))))</f>
        <v>5</v>
      </c>
      <c r="S224" s="62">
        <f>IF(Q224&lt;Master_sheet_Kriterien!$J$46,1,IF(Q224&lt;Master_sheet_Kriterien!$K$46,2,IF(Q224&lt;Master_sheet_Kriterien!$L$46,3,IF(Q224&lt;Master_sheet_Kriterien!$M$46,4,5))))</f>
        <v>5</v>
      </c>
      <c r="T224" s="61">
        <f>VLOOKUP($D224,EW_19_Kreise!$A$6:$CQ$406,Calc_Targetkreise!T$5,FALSE)/1000/F224</f>
        <v>0.2523371546</v>
      </c>
      <c r="U224" s="63">
        <f>VLOOKUP($D224,BW_17_Kreise!$B$7:$CC$410,Calc_Targetkreise!U$5,FALSE)/1000/$G224</f>
        <v>0.3086266348</v>
      </c>
      <c r="V224" s="61">
        <f>VLOOKUP(Calc_Targetkreise!$D224,EW_Erg_09_14_Kreise!$A$7:$BK$412,Calc_Targetkreise!V$5,FALSE)/1000/$H224</f>
        <v>0.3200990123</v>
      </c>
      <c r="W224" s="61">
        <f>VLOOKUP(Calc_Targetkreise!$D224,EW_Erg_09_14_Kreise!$A$7:$BK$412,Calc_Targetkreise!W$5,FALSE)/1000/CK224</f>
        <v>0.3219324385</v>
      </c>
      <c r="X224" s="61">
        <f>VLOOKUP($D224,EW_19_Kreise!$A$6:$CQ$406,Calc_Targetkreise!X$5,FALSE)/1000/F224</f>
        <v>0.1414757597</v>
      </c>
      <c r="Y224" s="63">
        <f>VLOOKUP($D224,BW_17_Kreise!$B$7:$CC$410,Calc_Targetkreise!Y$5,FALSE)/1000/$G224</f>
        <v>0.1750333944</v>
      </c>
      <c r="Z224" s="61">
        <f>VLOOKUP(Calc_Targetkreise!$D224,EW_Erg_09_14_Kreise!$A$7:$BK$412,Calc_Targetkreise!Z$5,FALSE)/1000/$H224</f>
        <v>0.2649315001</v>
      </c>
      <c r="AA224" s="61">
        <f>VLOOKUP(Calc_Targetkreise!$D224,EW_Erg_09_14_Kreise!$A$7:$BK$412,Calc_Targetkreise!AA$5,FALSE)/1000/$H224</f>
        <v>0.1853295101</v>
      </c>
      <c r="AB224" s="61">
        <f>VLOOKUP($D224,EW_19_Kreise!$A$6:$CQ$406,Calc_Targetkreise!AB$5,FALSE)/1000/F224</f>
        <v>0.3070879526</v>
      </c>
      <c r="AC224" s="63">
        <f>VLOOKUP($D224,BW_17_Kreise!$B$7:$CC$410,Calc_Targetkreise!AC$5,FALSE)/1000/$G224</f>
        <v>0.1700785934</v>
      </c>
      <c r="AD224" s="61">
        <f>VLOOKUP(Calc_Targetkreise!$D224,EW_Erg_09_14_Kreise!$A$7:$BK$412,Calc_Targetkreise!AD$5,FALSE)/1000/$H224</f>
        <v>0.1774869495</v>
      </c>
      <c r="AE224" s="62">
        <f>IF(AC224&lt;Master_sheet_Kriterien!$J$54,1,IF(AC224&lt;Master_sheet_Kriterien!$K$54,2,IF(AC224&lt;Master_sheet_Kriterien!$L$54,3,IF(AC224&lt;Master_sheet_Kriterien!$M$54,4,5))))</f>
        <v>5</v>
      </c>
      <c r="AF224" s="61">
        <f>VLOOKUP(Calc_Targetkreise!$D224,EW_Erg_09_14_Kreise!$A$7:$BK$412,Calc_Targetkreise!AF$5,FALSE)/1000/$H224</f>
        <v>0.1862117982</v>
      </c>
      <c r="AG224" s="63">
        <f>VLOOKUP($D224,BW_17_Kreise!$B$7:$CC$410,Calc_Targetkreise!AG$5,FALSE)/1000/$G224</f>
        <v>0.1183715945</v>
      </c>
      <c r="AH224" s="61">
        <f>VLOOKUP(Calc_Targetkreise!$D224,EW_Erg_09_14_Kreise!$A$7:$BK$412,Calc_Targetkreise!AH$5,FALSE)/1000/$H224</f>
        <v>0.04313408328</v>
      </c>
      <c r="AI224" s="61">
        <f>VLOOKUP(Calc_Targetkreise!$D224,EW_Erg_09_14_Kreise!$A$7:$BK$412,Calc_Targetkreise!AI$5,FALSE)/1000/$H224</f>
        <v>0.1353822023</v>
      </c>
      <c r="AJ224" s="63">
        <f>VLOOKUP($D224,BW_17_Kreise!$B$7:$CC$410,Calc_Targetkreise!AJ$5,FALSE)/1000/$G224</f>
        <v>0.07626355192</v>
      </c>
      <c r="AK224" s="61">
        <f>VLOOKUP(Calc_Targetkreise!$D224,EW_Erg_09_14_Kreise!$A$7:$BK$412,Calc_Targetkreise!AK$5,FALSE)/1000/$H224</f>
        <v>0.04499669142</v>
      </c>
      <c r="AL224" s="61">
        <f>VLOOKUP(Calc_Targetkreise!$D224,EW_Erg_09_14_Kreise!$A$7:$BK$412,Calc_Targetkreise!AL$5,FALSE)/1000/$H224</f>
        <v>0.03345342254</v>
      </c>
      <c r="AM224" s="61">
        <f>VLOOKUP($D224,EW_19_Kreise!$A$6:$CQ$406,Calc_Targetkreise!AM$5,FALSE)/1000/F224</f>
        <v>0.07172939999</v>
      </c>
      <c r="AN224" s="63">
        <f>VLOOKUP($D224,BW_17_Kreise!$B$7:$CC$410,Calc_Targetkreise!AN$5,FALSE)/1000/$G224</f>
        <v>0.1016122519</v>
      </c>
      <c r="AO224" s="61">
        <f>VLOOKUP(Calc_Targetkreise!$D224,EW_Erg_09_14_Kreise!$A$7:$BK$412,Calc_Targetkreise!AO$5,FALSE)/1000/$H224</f>
        <v>0.0671029091</v>
      </c>
      <c r="AP224" s="61">
        <f>VLOOKUP(Calc_Targetkreise!$D224,EW_Erg_09_14_Kreise!$A$7:$BK$412,Calc_Targetkreise!AP$5,FALSE)/1000/$H224</f>
        <v>0.0003186040242</v>
      </c>
      <c r="AQ224" s="61">
        <f t="shared" ref="AQ224:AR224" si="921">1-U224-Y224-AC224-AG224-AJ224-AN224</f>
        <v>0.05001397906</v>
      </c>
      <c r="AR224" s="61">
        <f t="shared" si="921"/>
        <v>0.08224885425</v>
      </c>
      <c r="AS224" s="61">
        <f t="shared" si="11"/>
        <v>0.1373720244</v>
      </c>
      <c r="AT224" s="63">
        <f>VLOOKUP($D224,BW_17_Kreise!$B$7:$CC$410,Calc_Targetkreise!AT$5,FALSE)/1000/$G224</f>
        <v>0.008558292691</v>
      </c>
      <c r="AU224" s="61">
        <f>VLOOKUP(Calc_Targetkreise!$D224,EW_Erg_09_14_Kreise!$A$7:$BK$412,Calc_Targetkreise!AU$5,FALSE)/1000/$H224</f>
        <v>0.02031713354</v>
      </c>
      <c r="AV224" s="62">
        <f>IF(AU224&lt;Master_sheet_Kriterien!$J$44,1,IF(AU224&lt;Master_sheet_Kriterien!$K$44,2,IF(AU224&lt;Master_sheet_Kriterien!$L$44,3,IF(AU224&lt;Master_sheet_Kriterien!$M$44,4,5))))</f>
        <v>5</v>
      </c>
      <c r="AW224" s="61">
        <f>VLOOKUP(Calc_Targetkreise!$D224,EW_Erg_09_14_Kreise!$A$7:$BK$412,Calc_Targetkreise!AW$5,FALSE)/1000/$H224</f>
        <v>0.01237654094</v>
      </c>
      <c r="AX224" s="61">
        <f>VLOOKUP($D224,EW_19_Kreise!$A$6:$CQ$406,Calc_Targetkreise!AX$5,FALSE)/1000/F224</f>
        <v>0.008196566507</v>
      </c>
      <c r="AY224" s="62">
        <f>IF(AX224&lt;Master_sheet_Kriterien!$J$56,1,IF(AX224&lt;Master_sheet_Kriterien!$K$56,2,IF(AX224&lt;Master_sheet_Kriterien!$L$56,3,IF(AX224&lt;Master_sheet_Kriterien!$M$56,4,5))))</f>
        <v>4</v>
      </c>
      <c r="AZ224" s="64">
        <f>VLOOKUP($D224,EW_19_Kreise!$A$6:$CQ$406,Calc_Targetkreise!AZ$5,FALSE)</f>
        <v>434</v>
      </c>
      <c r="BA224" s="62">
        <f>IF(AZ224&lt;Master_sheet_Kriterien!$J$57,1,IF(AZ224&lt;Master_sheet_Kriterien!$K$57,2,IF(AZ224&lt;Master_sheet_Kriterien!$L$57,3,IF(AZ224&lt;Master_sheet_Kriterien!$M$56,4,5))))</f>
        <v>3</v>
      </c>
      <c r="BB224" s="59">
        <f>VLOOKUP($D224,Struktur_daten_BW_2017!$B$7:$AH$452,Calc_Targetkreise!BB$5,FALSE)</f>
        <v>1044.9</v>
      </c>
      <c r="BC224" s="62">
        <f>IF(BB224&lt;Master_sheet_Kriterien!$J$8,1,IF(BB224&lt;Master_sheet_Kriterien!$K$8,2,IF(BB224&lt;Master_sheet_Kriterien!$L$8,3,IF(BB224&lt;Master_sheet_Kriterien!$M$8,4,5))))</f>
        <v>4</v>
      </c>
      <c r="BD224" s="65">
        <f t="shared" si="12"/>
        <v>30.2112</v>
      </c>
      <c r="BE224" s="62">
        <f>IF(BD224&lt;Master_sheet_Kriterien!$J$10,1,IF(BD224&lt;Master_sheet_Kriterien!$K$10,2,IF(BD224&lt;Master_sheet_Kriterien!$L$10,3,IF(BD224&lt;Master_sheet_Kriterien!$M$10,4,5))))</f>
        <v>4</v>
      </c>
      <c r="BF224" s="65">
        <f>VLOOKUP($D224,Struktur_daten_BW_2017!$B$7:$AH$452,Calc_Targetkreise!BF$5,FALSE)</f>
        <v>9.6</v>
      </c>
      <c r="BG224" s="62">
        <f>IF(BF224&lt;Master_sheet_Kriterien!$J$12,1,IF(BF224&lt;Master_sheet_Kriterien!$K$12,2,IF(BF224&lt;Master_sheet_Kriterien!$L$12,3,IF(BF224&lt;Master_sheet_Kriterien!$M$12,4,5))))</f>
        <v>5</v>
      </c>
      <c r="BH224" s="65">
        <f>VLOOKUP($D224,Struktur_daten_BW_2017!$B$7:$AH$452,Calc_Targetkreise!BH$5,FALSE)</f>
        <v>15.8</v>
      </c>
      <c r="BI224" s="62">
        <f>IF(BH224&lt;Master_sheet_Kriterien!$J$14,1,IF(BH224&lt;Master_sheet_Kriterien!$K$14,2,IF(BH224&lt;Master_sheet_Kriterien!$L$14,3,IF(BH224&lt;Master_sheet_Kriterien!$M$14,4,5))))</f>
        <v>5</v>
      </c>
      <c r="BJ224" s="65">
        <f>VLOOKUP($D224,Struktur_daten_BW_2017!$B$7:$AH$452,Calc_Targetkreise!BJ$5,FALSE)</f>
        <v>35.2</v>
      </c>
      <c r="BK224" s="62">
        <f>IF(BJ224&lt;Master_sheet_Kriterien!$J$16,1,IF(BJ224&lt;Master_sheet_Kriterien!$K$16,2,IF(BJ224&lt;Master_sheet_Kriterien!$L$16,3,IF(BJ224&lt;Master_sheet_Kriterien!$M$16,4,5))))</f>
        <v>2</v>
      </c>
      <c r="BL224" s="65">
        <f>VLOOKUP($D224,Struktur_daten_BW_2017!$B$7:$AH$452,Calc_Targetkreise!BL$5,FALSE)</f>
        <v>15.1</v>
      </c>
      <c r="BM224" s="62">
        <f>IF(BL224&lt;Master_sheet_Kriterien!$J$18,1,IF(BL224&lt;Master_sheet_Kriterien!$K$18,2,IF(BL224&lt;Master_sheet_Kriterien!$L$18,3,IF(BL224&lt;Master_sheet_Kriterien!$M$18,4,5))))</f>
        <v>1</v>
      </c>
      <c r="BN224" s="65">
        <f>VLOOKUP($D224,Struktur_daten_BW_2017!$B$7:$AH$452,Calc_Targetkreise!BN$5,FALSE)</f>
        <v>8.8</v>
      </c>
      <c r="BO224" s="62">
        <f>IF(BN224&lt;Master_sheet_Kriterien!$J$20,1,IF(BN224&lt;Master_sheet_Kriterien!$K$20,2,IF(BN224&lt;Master_sheet_Kriterien!$L$20,3,IF(BN224&lt;Master_sheet_Kriterien!$M$20,4,5))))</f>
        <v>1</v>
      </c>
      <c r="BP224" s="59">
        <f>VLOOKUP($D224,Struktur_daten_BW_2017!$B$7:$AH$452,Calc_Targetkreise!BP$5,FALSE)</f>
        <v>22957</v>
      </c>
      <c r="BQ224" s="62">
        <f>IF(BP224&lt;Master_sheet_Kriterien!$J$38,1,IF(BP224&lt;Master_sheet_Kriterien!$K$38,2,IF(BP224&lt;Master_sheet_Kriterien!$L$38,3,IF(BP224&lt;Master_sheet_Kriterien!$M$38,4,5))))</f>
        <v>5</v>
      </c>
      <c r="BR224" s="65">
        <f>VLOOKUP($D224,Struktur_daten_BW_2017!$B$7:$AH$452,Calc_Targetkreise!BR$5,FALSE)</f>
        <v>56.9</v>
      </c>
      <c r="BS224" s="62">
        <f>IF(BR224&lt;Master_sheet_Kriterien!$J$24,1,IF(BR224&lt;Master_sheet_Kriterien!$K$24,2,IF(BR224&lt;Master_sheet_Kriterien!$L$24,3,IF(BR224&lt;Master_sheet_Kriterien!$M$24,4,5))))</f>
        <v>5</v>
      </c>
      <c r="BT224" s="65">
        <f>VLOOKUP($D224,Struktur_daten_BW_2017!$B$7:$AH$452,Calc_Targetkreise!BT$5,FALSE)</f>
        <v>19.3</v>
      </c>
      <c r="BU224" s="62">
        <f>IF(BT224&lt;Master_sheet_Kriterien!$J$26,1,IF(BT224&lt;Master_sheet_Kriterien!$K$26,2,IF(BT224&lt;Master_sheet_Kriterien!$L$26,3,IF(BT224&lt;Master_sheet_Kriterien!$M$26,4,5))))</f>
        <v>5</v>
      </c>
      <c r="BV224" s="65">
        <f t="shared" si="13"/>
        <v>6.07371</v>
      </c>
      <c r="BW224" s="62">
        <f>IF(BV224&lt;Master_sheet_Kriterien!$J$28,1,IF(BV224&lt;Master_sheet_Kriterien!$K$28,2,IF(BV224&lt;Master_sheet_Kriterien!$L$28,3,IF(BV224&lt;Master_sheet_Kriterien!$M$28,4,5))))</f>
        <v>5</v>
      </c>
      <c r="BX224" s="65">
        <f>VLOOKUP($D224,Struktur_daten_BW_2017!$B$7:$AH$452,Calc_Targetkreise!BX$5,FALSE)</f>
        <v>36.26943005</v>
      </c>
      <c r="BY224" s="62">
        <f>IF(BX224&lt;Master_sheet_Kriterien!$J$30,1,IF(BX224&lt;Master_sheet_Kriterien!$K$30,2,IF(BX224&lt;Master_sheet_Kriterien!$L$30,3,IF(BX224&lt;Master_sheet_Kriterien!$M$30,4,5))))</f>
        <v>5</v>
      </c>
      <c r="BZ224" s="65">
        <f t="shared" si="912"/>
        <v>13.902</v>
      </c>
      <c r="CA224" s="62">
        <f>IF(BZ224&lt;Master_sheet_Kriterien!$J$32,1,IF(BZ224&lt;Master_sheet_Kriterien!$K$32,2,IF(BZ224&lt;Master_sheet_Kriterien!$L$32,3,IF(BZ224&lt;Master_sheet_Kriterien!$M$32,4,5))))</f>
        <v>1</v>
      </c>
      <c r="CB224" s="65">
        <f t="shared" si="913"/>
        <v>4.417540515</v>
      </c>
      <c r="CC224" s="62">
        <f>IF(CB224&lt;Master_sheet_Kriterien!$J$34,1,IF(CB224&lt;Master_sheet_Kriterien!$K$34,2,IF(CB224&lt;Master_sheet_Kriterien!$L$34,3,IF(CB224&lt;Master_sheet_Kriterien!$M$34,4,5))))</f>
        <v>1</v>
      </c>
      <c r="CD224" s="65">
        <f>100-VLOOKUP($D224,Struktur_daten_BW_2017!$B$7:$AH$452,Calc_Targetkreise!CD$5,FALSE)</f>
        <v>45.6</v>
      </c>
      <c r="CE224" s="62">
        <f>IF(CD224&lt;Master_sheet_Kriterien!$J$40,1,IF(CD224&lt;Master_sheet_Kriterien!$K$40,2,IF(CD224&lt;Master_sheet_Kriterien!$L$40,3,IF(CD224&lt;Master_sheet_Kriterien!$M$40,4,5))))</f>
        <v>3</v>
      </c>
      <c r="CF224" s="61"/>
      <c r="CG224" s="59">
        <f>VLOOKUP($D224,EW_19_Kreise!$A$6:$CQ$406,Calc_Targetkreise!CG$5,FALSE)/1000</f>
        <v>83.482</v>
      </c>
      <c r="CH224" s="59">
        <f>VLOOKUP($D224,BW_17_Kreise!$B$7:$CC$410,Calc_Targetkreise!CH$5,FALSE)/1000</f>
        <v>83.048</v>
      </c>
      <c r="CI224" s="59">
        <f>VLOOKUP($D224,EW_Erg_09_14_Kreise!$A$10:$BK$412,Calc_Targetkreise!CI$5,FALSE)/1000</f>
        <v>82.591</v>
      </c>
      <c r="CJ224" s="59">
        <f>VLOOKUP($D224,EW_Erg_09_14_Kreise!$A$10:$BK$412,Calc_Targetkreise!CJ$5,FALSE)/1000</f>
        <v>80.878</v>
      </c>
      <c r="CK224" s="59">
        <f>VLOOKUP($D224,EW_Erg_09_14_Kreise!$A$10:$BK$412,Calc_Targetkreise!CK$5,FALSE)/1000</f>
        <v>37.921</v>
      </c>
      <c r="CL224" s="45">
        <f>4011+9891</f>
        <v>13902</v>
      </c>
      <c r="CM224" s="59">
        <f>VLOOKUP($D224,Struktur_daten_BW_2017!$B$7:$AH$452,Calc_Targetkreise!CM$5,FALSE)</f>
        <v>314.7</v>
      </c>
      <c r="CN224" s="66">
        <v>11.0</v>
      </c>
      <c r="CO224" s="67">
        <f t="shared" si="16"/>
        <v>0.03495392437</v>
      </c>
      <c r="CP224" s="62">
        <f>IF(CO224&lt;Master_sheet_Kriterien!$J$58,1,IF(CO224&lt;Master_sheet_Kriterien!$K$58,2,IF(CO224&lt;Master_sheet_Kriterien!$L$58,3,IF(CO224&lt;Master_sheet_Kriterien!$M$58,4,5))))</f>
        <v>1</v>
      </c>
      <c r="CQ224" s="66">
        <v>11.0</v>
      </c>
      <c r="CR224" s="67">
        <f t="shared" si="17"/>
        <v>0.03495392437</v>
      </c>
      <c r="CS224" s="62">
        <f>IF(CR224&lt;Master_sheet_Kriterien!$J$59,1,IF(CR224&lt;Master_sheet_Kriterien!$K$59,2,IF(CR224&lt;Master_sheet_Kriterien!$L$59,3,IF(CR224&lt;Master_sheet_Kriterien!$M$59,4,5))))</f>
        <v>1</v>
      </c>
      <c r="CT224" s="66">
        <v>0.0</v>
      </c>
      <c r="CU224" s="44"/>
      <c r="CV224" s="66">
        <v>1.0</v>
      </c>
      <c r="CW224" s="68"/>
      <c r="CY224" s="31">
        <f t="shared" si="18"/>
        <v>8421</v>
      </c>
      <c r="DB224" s="76" t="str">
        <f t="shared" si="19"/>
        <v>Ulm, Universitätsstadt</v>
      </c>
      <c r="DC224" s="58">
        <f t="shared" si="20"/>
        <v>43</v>
      </c>
      <c r="DD224" s="77">
        <f t="shared" si="21"/>
        <v>205</v>
      </c>
      <c r="DE224" s="72">
        <f t="shared" si="22"/>
        <v>0.008196566507</v>
      </c>
      <c r="DG224" s="76" t="str">
        <f t="shared" si="23"/>
        <v>Ulm, Universitätsstadt</v>
      </c>
      <c r="DH224" s="58" t="str">
        <f t="shared" si="24"/>
        <v>#REF!</v>
      </c>
      <c r="DI224" s="75">
        <f t="shared" si="25"/>
        <v>199.3495392</v>
      </c>
      <c r="DJ224" s="78">
        <f t="shared" si="26"/>
        <v>0.008196566507</v>
      </c>
      <c r="DK224" s="75"/>
      <c r="DL224" s="75"/>
      <c r="DM224" s="75"/>
      <c r="DN224" s="75"/>
      <c r="DO224" s="75"/>
      <c r="DP224" s="44"/>
    </row>
    <row r="225" ht="16.5" customHeight="1">
      <c r="A225" s="58">
        <f t="shared" si="5"/>
        <v>272</v>
      </c>
      <c r="B225" s="58">
        <f t="shared" si="6"/>
        <v>140</v>
      </c>
      <c r="C225" s="58" t="s">
        <v>345</v>
      </c>
      <c r="D225" s="58">
        <v>8425.0</v>
      </c>
      <c r="E225" s="58" t="s">
        <v>385</v>
      </c>
      <c r="F225" s="59">
        <f>VLOOKUP($D225,EW_19_Kreise!$A$6:$CQ$406,Calc_Targetkreise!F$5,FALSE)/1000</f>
        <v>92.163</v>
      </c>
      <c r="G225" s="59">
        <f>VLOOKUP($D225,BW_17_Kreise!$B$7:$CC$410,Calc_Targetkreise!G$5,FALSE)/1000</f>
        <v>111.481</v>
      </c>
      <c r="H225" s="59">
        <f>VLOOKUP($D225,EW_Erg_09_14_Kreise!$A$10:$BK$412,Calc_Targetkreise!H$5,FALSE)/1000</f>
        <v>77.955</v>
      </c>
      <c r="I225" s="60">
        <f t="shared" ref="I225:K225" si="922">F225/CG225</f>
        <v>0.657719893</v>
      </c>
      <c r="J225" s="60">
        <f t="shared" si="922"/>
        <v>0.798431513</v>
      </c>
      <c r="K225" s="60">
        <f t="shared" si="922"/>
        <v>0.5609847367</v>
      </c>
      <c r="L225" s="61">
        <f t="shared" ref="L225:M225" si="923">1-(T225+X225)</f>
        <v>0.4992242006</v>
      </c>
      <c r="M225" s="61">
        <f t="shared" si="923"/>
        <v>0.4462015949</v>
      </c>
      <c r="N225" s="62">
        <f>IF(L225&lt;Master_sheet_Kriterien!$J$46,1,IF(L225&lt;Master_sheet_Kriterien!$K$46,2,IF(L225&lt;Master_sheet_Kriterien!$L$46,3,IF(L225&lt;Master_sheet_Kriterien!$M$46,4,5))))</f>
        <v>4</v>
      </c>
      <c r="O225" s="62">
        <f>IF(M225&lt;Master_sheet_Kriterien!$J$46,1,IF(M225&lt;Master_sheet_Kriterien!$K$46,2,IF(M225&lt;Master_sheet_Kriterien!$L$46,3,IF(M225&lt;Master_sheet_Kriterien!$M$46,4,5))))</f>
        <v>3</v>
      </c>
      <c r="P225" s="61">
        <f t="shared" ref="P225:Q225" si="924">1-(T225+AM225)</f>
        <v>0.5090654601</v>
      </c>
      <c r="Q225" s="61">
        <f t="shared" si="924"/>
        <v>0.4706900727</v>
      </c>
      <c r="R225" s="62">
        <f>IF(P225&lt;Master_sheet_Kriterien!$J$46,1,IF(P225&lt;Master_sheet_Kriterien!$K$46,2,IF(P225&lt;Master_sheet_Kriterien!$L$46,3,IF(P225&lt;Master_sheet_Kriterien!$M$46,4,5))))</f>
        <v>4</v>
      </c>
      <c r="S225" s="62">
        <f>IF(Q225&lt;Master_sheet_Kriterien!$J$46,1,IF(Q225&lt;Master_sheet_Kriterien!$K$46,2,IF(Q225&lt;Master_sheet_Kriterien!$L$46,3,IF(Q225&lt;Master_sheet_Kriterien!$M$46,4,5))))</f>
        <v>4</v>
      </c>
      <c r="T225" s="61">
        <f>VLOOKUP($D225,EW_19_Kreise!$A$6:$CQ$406,Calc_Targetkreise!T$5,FALSE)/1000/F225</f>
        <v>0.3917190196</v>
      </c>
      <c r="U225" s="63">
        <f>VLOOKUP($D225,BW_17_Kreise!$B$7:$CC$410,Calc_Targetkreise!U$5,FALSE)/1000/$G225</f>
        <v>0.4047147047</v>
      </c>
      <c r="V225" s="61">
        <f>VLOOKUP(Calc_Targetkreise!$D225,EW_Erg_09_14_Kreise!$A$7:$BK$412,Calc_Targetkreise!V$5,FALSE)/1000/$H225</f>
        <v>0.4863831698</v>
      </c>
      <c r="W225" s="61">
        <f>VLOOKUP(Calc_Targetkreise!$D225,EW_Erg_09_14_Kreise!$A$7:$BK$412,Calc_Targetkreise!W$5,FALSE)/1000/CK225</f>
        <v>0.464341905</v>
      </c>
      <c r="X225" s="61">
        <f>VLOOKUP($D225,EW_19_Kreise!$A$6:$CQ$406,Calc_Targetkreise!X$5,FALSE)/1000/F225</f>
        <v>0.1090567798</v>
      </c>
      <c r="Y225" s="63">
        <f>VLOOKUP($D225,BW_17_Kreise!$B$7:$CC$410,Calc_Targetkreise!Y$5,FALSE)/1000/$G225</f>
        <v>0.1490837004</v>
      </c>
      <c r="Z225" s="61">
        <f>VLOOKUP(Calc_Targetkreise!$D225,EW_Erg_09_14_Kreise!$A$7:$BK$412,Calc_Targetkreise!Z$5,FALSE)/1000/$H225</f>
        <v>0.1939067411</v>
      </c>
      <c r="AA225" s="61">
        <f>VLOOKUP(Calc_Targetkreise!$D225,EW_Erg_09_14_Kreise!$A$7:$BK$412,Calc_Targetkreise!AA$5,FALSE)/1000/$H225</f>
        <v>0.1426977102</v>
      </c>
      <c r="AB225" s="61">
        <f>VLOOKUP($D225,EW_19_Kreise!$A$6:$CQ$406,Calc_Targetkreise!AB$5,FALSE)/1000/F225</f>
        <v>0.2039538643</v>
      </c>
      <c r="AC225" s="63">
        <f>VLOOKUP($D225,BW_17_Kreise!$B$7:$CC$410,Calc_Targetkreise!AC$5,FALSE)/1000/$G225</f>
        <v>0.1184955284</v>
      </c>
      <c r="AD225" s="61">
        <f>VLOOKUP(Calc_Targetkreise!$D225,EW_Erg_09_14_Kreise!$A$7:$BK$412,Calc_Targetkreise!AD$5,FALSE)/1000/$H225</f>
        <v>0.1081906228</v>
      </c>
      <c r="AE225" s="62">
        <f>IF(AC225&lt;Master_sheet_Kriterien!$J$54,1,IF(AC225&lt;Master_sheet_Kriterien!$K$54,2,IF(AC225&lt;Master_sheet_Kriterien!$L$54,3,IF(AC225&lt;Master_sheet_Kriterien!$M$54,4,5))))</f>
        <v>4</v>
      </c>
      <c r="AF225" s="61">
        <f>VLOOKUP(Calc_Targetkreise!$D225,EW_Erg_09_14_Kreise!$A$7:$BK$412,Calc_Targetkreise!AF$5,FALSE)/1000/$H225</f>
        <v>0.1224296068</v>
      </c>
      <c r="AG225" s="63">
        <f>VLOOKUP($D225,BW_17_Kreise!$B$7:$CC$410,Calc_Targetkreise!AG$5,FALSE)/1000/$G225</f>
        <v>0.1135260717</v>
      </c>
      <c r="AH225" s="61">
        <f>VLOOKUP(Calc_Targetkreise!$D225,EW_Erg_09_14_Kreise!$A$7:$BK$412,Calc_Targetkreise!AH$5,FALSE)/1000/$H225</f>
        <v>0.02763132576</v>
      </c>
      <c r="AI225" s="61">
        <f>VLOOKUP(Calc_Targetkreise!$D225,EW_Erg_09_14_Kreise!$A$7:$BK$412,Calc_Targetkreise!AI$5,FALSE)/1000/$H225</f>
        <v>0.1266756462</v>
      </c>
      <c r="AJ225" s="63">
        <f>VLOOKUP($D225,BW_17_Kreise!$B$7:$CC$410,Calc_Targetkreise!AJ$5,FALSE)/1000/$G225</f>
        <v>0.04544272118</v>
      </c>
      <c r="AK225" s="61">
        <f>VLOOKUP(Calc_Targetkreise!$D225,EW_Erg_09_14_Kreise!$A$7:$BK$412,Calc_Targetkreise!AK$5,FALSE)/1000/$H225</f>
        <v>0.02450131486</v>
      </c>
      <c r="AL225" s="61">
        <f>VLOOKUP(Calc_Targetkreise!$D225,EW_Erg_09_14_Kreise!$A$7:$BK$412,Calc_Targetkreise!AL$5,FALSE)/1000/$H225</f>
        <v>0.02180745302</v>
      </c>
      <c r="AM225" s="61">
        <f>VLOOKUP($D225,EW_19_Kreise!$A$6:$CQ$406,Calc_Targetkreise!AM$5,FALSE)/1000/F225</f>
        <v>0.09921552033</v>
      </c>
      <c r="AN225" s="63">
        <f>VLOOKUP($D225,BW_17_Kreise!$B$7:$CC$410,Calc_Targetkreise!AN$5,FALSE)/1000/$G225</f>
        <v>0.1245952225</v>
      </c>
      <c r="AO225" s="61">
        <f>VLOOKUP(Calc_Targetkreise!$D225,EW_Erg_09_14_Kreise!$A$7:$BK$412,Calc_Targetkreise!AO$5,FALSE)/1000/$H225</f>
        <v>0.06697453659</v>
      </c>
      <c r="AP225" s="61">
        <f>VLOOKUP(Calc_Targetkreise!$D225,EW_Erg_09_14_Kreise!$A$7:$BK$412,Calc_Targetkreise!AP$5,FALSE)/1000/$H225</f>
        <v>0.0003720094927</v>
      </c>
      <c r="AQ225" s="61">
        <f t="shared" ref="AQ225:AR225" si="925">1-U225-Y225-AC225-AG225-AJ225-AN225</f>
        <v>0.04414205111</v>
      </c>
      <c r="AR225" s="61">
        <f t="shared" si="925"/>
        <v>0.09241228914</v>
      </c>
      <c r="AS225" s="61">
        <f t="shared" si="11"/>
        <v>0.1216756692</v>
      </c>
      <c r="AT225" s="63">
        <f>VLOOKUP($D225,BW_17_Kreise!$B$7:$CC$410,Calc_Targetkreise!AT$5,FALSE)/1000/$G225</f>
        <v>0.004458158789</v>
      </c>
      <c r="AU225" s="61">
        <f>VLOOKUP(Calc_Targetkreise!$D225,EW_Erg_09_14_Kreise!$A$7:$BK$412,Calc_Targetkreise!AU$5,FALSE)/1000/$H225</f>
        <v>0.01027515875</v>
      </c>
      <c r="AV225" s="62">
        <f>IF(AU225&lt;Master_sheet_Kriterien!$J$44,1,IF(AU225&lt;Master_sheet_Kriterien!$K$44,2,IF(AU225&lt;Master_sheet_Kriterien!$L$44,3,IF(AU225&lt;Master_sheet_Kriterien!$M$44,4,5))))</f>
        <v>2</v>
      </c>
      <c r="AW225" s="61">
        <f>VLOOKUP(Calc_Targetkreise!$D225,EW_Erg_09_14_Kreise!$A$7:$BK$412,Calc_Targetkreise!AW$5,FALSE)/1000/$H225</f>
        <v>0.007709576037</v>
      </c>
      <c r="AX225" s="61">
        <f>VLOOKUP($D225,EW_19_Kreise!$A$6:$CQ$406,Calc_Targetkreise!AX$5,FALSE)/1000/F225</f>
        <v>0.003721667046</v>
      </c>
      <c r="AY225" s="62">
        <f>IF(AX225&lt;Master_sheet_Kriterien!$J$56,1,IF(AX225&lt;Master_sheet_Kriterien!$K$56,2,IF(AX225&lt;Master_sheet_Kriterien!$L$56,3,IF(AX225&lt;Master_sheet_Kriterien!$M$56,4,5))))</f>
        <v>2</v>
      </c>
      <c r="AZ225" s="64">
        <f>VLOOKUP($D225,EW_19_Kreise!$A$6:$CQ$406,Calc_Targetkreise!AZ$5,FALSE)</f>
        <v>343</v>
      </c>
      <c r="BA225" s="62">
        <f>IF(AZ225&lt;Master_sheet_Kriterien!$J$57,1,IF(AZ225&lt;Master_sheet_Kriterien!$K$57,2,IF(AZ225&lt;Master_sheet_Kriterien!$L$57,3,IF(AZ225&lt;Master_sheet_Kriterien!$M$56,4,5))))</f>
        <v>3</v>
      </c>
      <c r="BB225" s="59">
        <f>VLOOKUP($D225,Struktur_daten_BW_2017!$B$7:$AH$452,Calc_Targetkreise!BB$5,FALSE)</f>
        <v>127.4</v>
      </c>
      <c r="BC225" s="62">
        <f>IF(BB225&lt;Master_sheet_Kriterien!$J$8,1,IF(BB225&lt;Master_sheet_Kriterien!$K$8,2,IF(BB225&lt;Master_sheet_Kriterien!$L$8,3,IF(BB225&lt;Master_sheet_Kriterien!$M$8,4,5))))</f>
        <v>1</v>
      </c>
      <c r="BD225" s="65">
        <f t="shared" si="12"/>
        <v>18.938</v>
      </c>
      <c r="BE225" s="62">
        <f>IF(BD225&lt;Master_sheet_Kriterien!$J$10,1,IF(BD225&lt;Master_sheet_Kriterien!$K$10,2,IF(BD225&lt;Master_sheet_Kriterien!$L$10,3,IF(BD225&lt;Master_sheet_Kriterien!$M$10,4,5))))</f>
        <v>2</v>
      </c>
      <c r="BF225" s="65">
        <f>VLOOKUP($D225,Struktur_daten_BW_2017!$B$7:$AH$452,Calc_Targetkreise!BF$5,FALSE)</f>
        <v>8.5</v>
      </c>
      <c r="BG225" s="62">
        <f>IF(BF225&lt;Master_sheet_Kriterien!$J$12,1,IF(BF225&lt;Master_sheet_Kriterien!$K$12,2,IF(BF225&lt;Master_sheet_Kriterien!$L$12,3,IF(BF225&lt;Master_sheet_Kriterien!$M$12,4,5))))</f>
        <v>4</v>
      </c>
      <c r="BH225" s="65">
        <f>VLOOKUP($D225,Struktur_daten_BW_2017!$B$7:$AH$452,Calc_Targetkreise!BH$5,FALSE)</f>
        <v>12.3</v>
      </c>
      <c r="BI225" s="62">
        <f>IF(BH225&lt;Master_sheet_Kriterien!$J$14,1,IF(BH225&lt;Master_sheet_Kriterien!$K$14,2,IF(BH225&lt;Master_sheet_Kriterien!$L$14,3,IF(BH225&lt;Master_sheet_Kriterien!$M$14,4,5))))</f>
        <v>4</v>
      </c>
      <c r="BJ225" s="65">
        <f>VLOOKUP($D225,Struktur_daten_BW_2017!$B$7:$AH$452,Calc_Targetkreise!BJ$5,FALSE)</f>
        <v>36.3</v>
      </c>
      <c r="BK225" s="62">
        <f>IF(BJ225&lt;Master_sheet_Kriterien!$J$16,1,IF(BJ225&lt;Master_sheet_Kriterien!$K$16,2,IF(BJ225&lt;Master_sheet_Kriterien!$L$16,3,IF(BJ225&lt;Master_sheet_Kriterien!$M$16,4,5))))</f>
        <v>3</v>
      </c>
      <c r="BL225" s="65">
        <f>VLOOKUP($D225,Struktur_daten_BW_2017!$B$7:$AH$452,Calc_Targetkreise!BL$5,FALSE)</f>
        <v>14.6</v>
      </c>
      <c r="BM225" s="62">
        <f>IF(BL225&lt;Master_sheet_Kriterien!$J$18,1,IF(BL225&lt;Master_sheet_Kriterien!$K$18,2,IF(BL225&lt;Master_sheet_Kriterien!$L$18,3,IF(BL225&lt;Master_sheet_Kriterien!$M$18,4,5))))</f>
        <v>1</v>
      </c>
      <c r="BN225" s="65">
        <f>VLOOKUP($D225,Struktur_daten_BW_2017!$B$7:$AH$452,Calc_Targetkreise!BN$5,FALSE)</f>
        <v>9.5</v>
      </c>
      <c r="BO225" s="62">
        <f>IF(BN225&lt;Master_sheet_Kriterien!$J$20,1,IF(BN225&lt;Master_sheet_Kriterien!$K$20,2,IF(BN225&lt;Master_sheet_Kriterien!$L$20,3,IF(BN225&lt;Master_sheet_Kriterien!$M$20,4,5))))</f>
        <v>1</v>
      </c>
      <c r="BP225" s="59">
        <f>VLOOKUP($D225,Struktur_daten_BW_2017!$B$7:$AH$452,Calc_Targetkreise!BP$5,FALSE)</f>
        <v>21938</v>
      </c>
      <c r="BQ225" s="62">
        <f>IF(BP225&lt;Master_sheet_Kriterien!$J$38,1,IF(BP225&lt;Master_sheet_Kriterien!$K$38,2,IF(BP225&lt;Master_sheet_Kriterien!$L$38,3,IF(BP225&lt;Master_sheet_Kriterien!$M$38,4,5))))</f>
        <v>4</v>
      </c>
      <c r="BR225" s="65">
        <f>VLOOKUP($D225,Struktur_daten_BW_2017!$B$7:$AH$452,Calc_Targetkreise!BR$5,FALSE)</f>
        <v>22.6</v>
      </c>
      <c r="BS225" s="62">
        <f>IF(BR225&lt;Master_sheet_Kriterien!$J$24,1,IF(BR225&lt;Master_sheet_Kriterien!$K$24,2,IF(BR225&lt;Master_sheet_Kriterien!$L$24,3,IF(BR225&lt;Master_sheet_Kriterien!$M$24,4,5))))</f>
        <v>1</v>
      </c>
      <c r="BT225" s="65">
        <f>VLOOKUP($D225,Struktur_daten_BW_2017!$B$7:$AH$452,Calc_Targetkreise!BT$5,FALSE)</f>
        <v>17.6</v>
      </c>
      <c r="BU225" s="62">
        <f>IF(BT225&lt;Master_sheet_Kriterien!$J$26,1,IF(BT225&lt;Master_sheet_Kriterien!$K$26,2,IF(BT225&lt;Master_sheet_Kriterien!$L$26,3,IF(BT225&lt;Master_sheet_Kriterien!$M$26,4,5))))</f>
        <v>5</v>
      </c>
      <c r="BV225" s="65">
        <f t="shared" si="13"/>
        <v>3.92128</v>
      </c>
      <c r="BW225" s="62">
        <f>IF(BV225&lt;Master_sheet_Kriterien!$J$28,1,IF(BV225&lt;Master_sheet_Kriterien!$K$28,2,IF(BV225&lt;Master_sheet_Kriterien!$L$28,3,IF(BV225&lt;Master_sheet_Kriterien!$M$28,4,5))))</f>
        <v>3</v>
      </c>
      <c r="BX225" s="65">
        <f>VLOOKUP($D225,Struktur_daten_BW_2017!$B$7:$AH$452,Calc_Targetkreise!BX$5,FALSE)</f>
        <v>27.84090909</v>
      </c>
      <c r="BY225" s="62">
        <f>IF(BX225&lt;Master_sheet_Kriterien!$J$30,1,IF(BX225&lt;Master_sheet_Kriterien!$K$30,2,IF(BX225&lt;Master_sheet_Kriterien!$L$30,3,IF(BX225&lt;Master_sheet_Kriterien!$M$30,4,5))))</f>
        <v>4</v>
      </c>
      <c r="BZ225" s="65"/>
      <c r="CA225" s="62">
        <f>IF(BZ225&lt;Master_sheet_Kriterien!$J$32,1,IF(BZ225&lt;Master_sheet_Kriterien!$K$32,2,IF(BZ225&lt;Master_sheet_Kriterien!$L$32,3,IF(BZ225&lt;Master_sheet_Kriterien!$M$32,4,5))))</f>
        <v>1</v>
      </c>
      <c r="CB225" s="65"/>
      <c r="CC225" s="62">
        <f>IF(CB225&lt;Master_sheet_Kriterien!$J$34,1,IF(CB225&lt;Master_sheet_Kriterien!$K$34,2,IF(CB225&lt;Master_sheet_Kriterien!$L$34,3,IF(CB225&lt;Master_sheet_Kriterien!$M$34,4,5))))</f>
        <v>1</v>
      </c>
      <c r="CD225" s="65">
        <f>100-VLOOKUP($D225,Struktur_daten_BW_2017!$B$7:$AH$452,Calc_Targetkreise!CD$5,FALSE)</f>
        <v>34.9</v>
      </c>
      <c r="CE225" s="62">
        <f>IF(CD225&lt;Master_sheet_Kriterien!$J$40,1,IF(CD225&lt;Master_sheet_Kriterien!$K$40,2,IF(CD225&lt;Master_sheet_Kriterien!$L$40,3,IF(CD225&lt;Master_sheet_Kriterien!$M$40,4,5))))</f>
        <v>1</v>
      </c>
      <c r="CF225" s="61"/>
      <c r="CG225" s="59">
        <f>VLOOKUP($D225,EW_19_Kreise!$A$6:$CQ$406,Calc_Targetkreise!CG$5,FALSE)/1000</f>
        <v>140.125</v>
      </c>
      <c r="CH225" s="59">
        <f>VLOOKUP($D225,BW_17_Kreise!$B$7:$CC$410,Calc_Targetkreise!CH$5,FALSE)/1000</f>
        <v>139.625</v>
      </c>
      <c r="CI225" s="59">
        <f>VLOOKUP($D225,EW_Erg_09_14_Kreise!$A$10:$BK$412,Calc_Targetkreise!CI$5,FALSE)/1000</f>
        <v>138.961</v>
      </c>
      <c r="CJ225" s="59">
        <f>VLOOKUP($D225,EW_Erg_09_14_Kreise!$A$10:$BK$412,Calc_Targetkreise!CJ$5,FALSE)/1000</f>
        <v>138.229</v>
      </c>
      <c r="CK225" s="59">
        <f>VLOOKUP($D225,EW_Erg_09_14_Kreise!$A$10:$BK$412,Calc_Targetkreise!CK$5,FALSE)/1000</f>
        <v>77.542</v>
      </c>
      <c r="CL225" s="45"/>
      <c r="CM225" s="59">
        <f>VLOOKUP($D225,Struktur_daten_BW_2017!$B$7:$AH$452,Calc_Targetkreise!CM$5,FALSE)</f>
        <v>222.8</v>
      </c>
      <c r="CN225" s="66">
        <v>6.0</v>
      </c>
      <c r="CO225" s="67">
        <f t="shared" si="16"/>
        <v>0.02692998205</v>
      </c>
      <c r="CP225" s="62">
        <f>IF(CO225&lt;Master_sheet_Kriterien!$J$58,1,IF(CO225&lt;Master_sheet_Kriterien!$K$58,2,IF(CO225&lt;Master_sheet_Kriterien!$L$58,3,IF(CO225&lt;Master_sheet_Kriterien!$M$58,4,5))))</f>
        <v>1</v>
      </c>
      <c r="CQ225" s="66">
        <v>5.0</v>
      </c>
      <c r="CR225" s="67">
        <f t="shared" si="17"/>
        <v>0.02244165171</v>
      </c>
      <c r="CS225" s="62">
        <f>IF(CR225&lt;Master_sheet_Kriterien!$J$59,1,IF(CR225&lt;Master_sheet_Kriterien!$K$59,2,IF(CR225&lt;Master_sheet_Kriterien!$L$59,3,IF(CR225&lt;Master_sheet_Kriterien!$M$59,4,5))))</f>
        <v>1</v>
      </c>
      <c r="CT225" s="66">
        <v>1.0</v>
      </c>
      <c r="CU225" s="44"/>
      <c r="CV225" s="66">
        <v>1.0</v>
      </c>
      <c r="CW225" s="68"/>
      <c r="CY225" s="31">
        <f t="shared" si="18"/>
        <v>8425</v>
      </c>
      <c r="DB225" s="76" t="str">
        <f t="shared" si="19"/>
        <v>Alb-Donau-Kreis</v>
      </c>
      <c r="DC225" s="58">
        <f t="shared" si="20"/>
        <v>272</v>
      </c>
      <c r="DD225" s="77">
        <f t="shared" si="21"/>
        <v>140</v>
      </c>
      <c r="DE225" s="72">
        <f t="shared" si="22"/>
        <v>0.003721667046</v>
      </c>
      <c r="DG225" s="76" t="str">
        <f t="shared" si="23"/>
        <v>Alb-Donau-Kreis</v>
      </c>
      <c r="DH225" s="58" t="str">
        <f t="shared" si="24"/>
        <v>#REF!</v>
      </c>
      <c r="DI225" s="75">
        <f t="shared" si="25"/>
        <v>134.2692998</v>
      </c>
      <c r="DJ225" s="78">
        <f t="shared" si="26"/>
        <v>0.003721667046</v>
      </c>
      <c r="DK225" s="75"/>
      <c r="DL225" s="75"/>
      <c r="DM225" s="75"/>
      <c r="DN225" s="75"/>
      <c r="DO225" s="75"/>
      <c r="DP225" s="44"/>
    </row>
    <row r="226" ht="16.5" customHeight="1">
      <c r="A226" s="58">
        <f t="shared" si="5"/>
        <v>286</v>
      </c>
      <c r="B226" s="58">
        <f t="shared" si="6"/>
        <v>138</v>
      </c>
      <c r="C226" s="58" t="s">
        <v>345</v>
      </c>
      <c r="D226" s="58">
        <v>8426.0</v>
      </c>
      <c r="E226" s="58" t="s">
        <v>386</v>
      </c>
      <c r="F226" s="59">
        <f>VLOOKUP($D226,EW_19_Kreise!$A$6:$CQ$406,Calc_Targetkreise!F$5,FALSE)/1000</f>
        <v>92.191</v>
      </c>
      <c r="G226" s="59">
        <f>VLOOKUP($D226,BW_17_Kreise!$B$7:$CC$410,Calc_Targetkreise!G$5,FALSE)/1000</f>
        <v>113.868</v>
      </c>
      <c r="H226" s="59">
        <f>VLOOKUP($D226,EW_Erg_09_14_Kreise!$A$10:$BK$412,Calc_Targetkreise!H$5,FALSE)/1000</f>
        <v>75.248</v>
      </c>
      <c r="I226" s="60">
        <f t="shared" ref="I226:K226" si="926">F226/CG226</f>
        <v>0.6305512048</v>
      </c>
      <c r="J226" s="60">
        <f t="shared" si="926"/>
        <v>0.7807306237</v>
      </c>
      <c r="K226" s="60">
        <f t="shared" si="926"/>
        <v>0.5258236959</v>
      </c>
      <c r="L226" s="61">
        <f t="shared" ref="L226:M226" si="927">1-(T226+X226)</f>
        <v>0.5069475328</v>
      </c>
      <c r="M226" s="61">
        <f t="shared" si="927"/>
        <v>0.4419591105</v>
      </c>
      <c r="N226" s="62">
        <f>IF(L226&lt;Master_sheet_Kriterien!$J$46,1,IF(L226&lt;Master_sheet_Kriterien!$K$46,2,IF(L226&lt;Master_sheet_Kriterien!$L$46,3,IF(L226&lt;Master_sheet_Kriterien!$M$46,4,5))))</f>
        <v>4</v>
      </c>
      <c r="O226" s="62">
        <f>IF(M226&lt;Master_sheet_Kriterien!$J$46,1,IF(M226&lt;Master_sheet_Kriterien!$K$46,2,IF(M226&lt;Master_sheet_Kriterien!$L$46,3,IF(M226&lt;Master_sheet_Kriterien!$M$46,4,5))))</f>
        <v>3</v>
      </c>
      <c r="P226" s="61">
        <f t="shared" ref="P226:Q226" si="928">1-(T226+AM226)</f>
        <v>0.5029883611</v>
      </c>
      <c r="Q226" s="61">
        <f t="shared" si="928"/>
        <v>0.4437594408</v>
      </c>
      <c r="R226" s="62">
        <f>IF(P226&lt;Master_sheet_Kriterien!$J$46,1,IF(P226&lt;Master_sheet_Kriterien!$K$46,2,IF(P226&lt;Master_sheet_Kriterien!$L$46,3,IF(P226&lt;Master_sheet_Kriterien!$M$46,4,5))))</f>
        <v>4</v>
      </c>
      <c r="S226" s="62">
        <f>IF(Q226&lt;Master_sheet_Kriterien!$J$46,1,IF(Q226&lt;Master_sheet_Kriterien!$K$46,2,IF(Q226&lt;Master_sheet_Kriterien!$L$46,3,IF(Q226&lt;Master_sheet_Kriterien!$M$46,4,5))))</f>
        <v>3</v>
      </c>
      <c r="T226" s="61">
        <f>VLOOKUP($D226,EW_19_Kreise!$A$6:$CQ$406,Calc_Targetkreise!T$5,FALSE)/1000/F226</f>
        <v>0.4039114447</v>
      </c>
      <c r="U226" s="63">
        <f>VLOOKUP($D226,BW_17_Kreise!$B$7:$CC$410,Calc_Targetkreise!U$5,FALSE)/1000/$G226</f>
        <v>0.4300418028</v>
      </c>
      <c r="V226" s="61">
        <f>VLOOKUP(Calc_Targetkreise!$D226,EW_Erg_09_14_Kreise!$A$7:$BK$412,Calc_Targetkreise!V$5,FALSE)/1000/$H226</f>
        <v>0.5215288114</v>
      </c>
      <c r="W226" s="61">
        <f>VLOOKUP(Calc_Targetkreise!$D226,EW_Erg_09_14_Kreise!$A$7:$BK$412,Calc_Targetkreise!W$5,FALSE)/1000/CK226</f>
        <v>0.5081801897</v>
      </c>
      <c r="X226" s="61">
        <f>VLOOKUP($D226,EW_19_Kreise!$A$6:$CQ$406,Calc_Targetkreise!X$5,FALSE)/1000/F226</f>
        <v>0.08914102244</v>
      </c>
      <c r="Y226" s="63">
        <f>VLOOKUP($D226,BW_17_Kreise!$B$7:$CC$410,Calc_Targetkreise!Y$5,FALSE)/1000/$G226</f>
        <v>0.1279990867</v>
      </c>
      <c r="Z226" s="61">
        <f>VLOOKUP(Calc_Targetkreise!$D226,EW_Erg_09_14_Kreise!$A$7:$BK$412,Calc_Targetkreise!Z$5,FALSE)/1000/$H226</f>
        <v>0.1606953009</v>
      </c>
      <c r="AA226" s="61">
        <f>VLOOKUP(Calc_Targetkreise!$D226,EW_Erg_09_14_Kreise!$A$7:$BK$412,Calc_Targetkreise!AA$5,FALSE)/1000/$H226</f>
        <v>0.1083351053</v>
      </c>
      <c r="AB226" s="61">
        <f>VLOOKUP($D226,EW_19_Kreise!$A$6:$CQ$406,Calc_Targetkreise!AB$5,FALSE)/1000/F226</f>
        <v>0.2053345771</v>
      </c>
      <c r="AC226" s="63">
        <f>VLOOKUP($D226,BW_17_Kreise!$B$7:$CC$410,Calc_Targetkreise!AC$5,FALSE)/1000/$G226</f>
        <v>0.1119015</v>
      </c>
      <c r="AD226" s="61">
        <f>VLOOKUP(Calc_Targetkreise!$D226,EW_Erg_09_14_Kreise!$A$7:$BK$412,Calc_Targetkreise!AD$5,FALSE)/1000/$H226</f>
        <v>0.1044944716</v>
      </c>
      <c r="AE226" s="62">
        <f>IF(AC226&lt;Master_sheet_Kriterien!$J$54,1,IF(AC226&lt;Master_sheet_Kriterien!$K$54,2,IF(AC226&lt;Master_sheet_Kriterien!$L$54,3,IF(AC226&lt;Master_sheet_Kriterien!$M$54,4,5))))</f>
        <v>4</v>
      </c>
      <c r="AF226" s="61">
        <f>VLOOKUP(Calc_Targetkreise!$D226,EW_Erg_09_14_Kreise!$A$7:$BK$412,Calc_Targetkreise!AF$5,FALSE)/1000/$H226</f>
        <v>0.1041622369</v>
      </c>
      <c r="AG226" s="63">
        <f>VLOOKUP($D226,BW_17_Kreise!$B$7:$CC$410,Calc_Targetkreise!AG$5,FALSE)/1000/$G226</f>
        <v>0.110742263</v>
      </c>
      <c r="AH226" s="61">
        <f>VLOOKUP(Calc_Targetkreise!$D226,EW_Erg_09_14_Kreise!$A$7:$BK$412,Calc_Targetkreise!AH$5,FALSE)/1000/$H226</f>
        <v>0.03133638103</v>
      </c>
      <c r="AI226" s="61">
        <f>VLOOKUP(Calc_Targetkreise!$D226,EW_Erg_09_14_Kreise!$A$7:$BK$412,Calc_Targetkreise!AI$5,FALSE)/1000/$H226</f>
        <v>0.1357378269</v>
      </c>
      <c r="AJ226" s="63">
        <f>VLOOKUP($D226,BW_17_Kreise!$B$7:$CC$410,Calc_Targetkreise!AJ$5,FALSE)/1000/$G226</f>
        <v>0.04578986195</v>
      </c>
      <c r="AK226" s="61">
        <f>VLOOKUP(Calc_Targetkreise!$D226,EW_Erg_09_14_Kreise!$A$7:$BK$412,Calc_Targetkreise!AK$5,FALSE)/1000/$H226</f>
        <v>0.02228630661</v>
      </c>
      <c r="AL226" s="61">
        <f>VLOOKUP(Calc_Targetkreise!$D226,EW_Erg_09_14_Kreise!$A$7:$BK$412,Calc_Targetkreise!AL$5,FALSE)/1000/$H226</f>
        <v>0.0225653838</v>
      </c>
      <c r="AM226" s="61">
        <f>VLOOKUP($D226,EW_19_Kreise!$A$6:$CQ$406,Calc_Targetkreise!AM$5,FALSE)/1000/F226</f>
        <v>0.09310019416</v>
      </c>
      <c r="AN226" s="63">
        <f>VLOOKUP($D226,BW_17_Kreise!$B$7:$CC$410,Calc_Targetkreise!AN$5,FALSE)/1000/$G226</f>
        <v>0.1261987565</v>
      </c>
      <c r="AO226" s="61">
        <f>VLOOKUP(Calc_Targetkreise!$D226,EW_Erg_09_14_Kreise!$A$7:$BK$412,Calc_Targetkreise!AO$5,FALSE)/1000/$H226</f>
        <v>0.0592573889</v>
      </c>
      <c r="AP226" s="61">
        <f>VLOOKUP(Calc_Targetkreise!$D226,EW_Erg_09_14_Kreise!$A$7:$BK$412,Calc_Targetkreise!AP$5,FALSE)/1000/$H226</f>
        <v>0.000159472677</v>
      </c>
      <c r="AQ226" s="61">
        <f t="shared" ref="AQ226:AR226" si="929">1-U226-Y226-AC226-AG226-AJ226-AN226</f>
        <v>0.0473267292</v>
      </c>
      <c r="AR226" s="61">
        <f t="shared" si="929"/>
        <v>0.1004013396</v>
      </c>
      <c r="AS226" s="61">
        <f t="shared" si="11"/>
        <v>0.1208597847</v>
      </c>
      <c r="AT226" s="63">
        <f>VLOOKUP($D226,BW_17_Kreise!$B$7:$CC$410,Calc_Targetkreise!AT$5,FALSE)/1000/$G226</f>
        <v>0.004865282608</v>
      </c>
      <c r="AU226" s="61">
        <f>VLOOKUP(Calc_Targetkreise!$D226,EW_Erg_09_14_Kreise!$A$7:$BK$412,Calc_Targetkreise!AU$5,FALSE)/1000/$H226</f>
        <v>0.009568360621</v>
      </c>
      <c r="AV226" s="62">
        <f>IF(AU226&lt;Master_sheet_Kriterien!$J$44,1,IF(AU226&lt;Master_sheet_Kriterien!$K$44,2,IF(AU226&lt;Master_sheet_Kriterien!$L$44,3,IF(AU226&lt;Master_sheet_Kriterien!$M$44,4,5))))</f>
        <v>1</v>
      </c>
      <c r="AW226" s="61">
        <f>VLOOKUP(Calc_Targetkreise!$D226,EW_Erg_09_14_Kreise!$A$7:$BK$412,Calc_Targetkreise!AW$5,FALSE)/1000/$H226</f>
        <v>0.007269296194</v>
      </c>
      <c r="AX226" s="61">
        <f>VLOOKUP($D226,EW_19_Kreise!$A$6:$CQ$406,Calc_Targetkreise!AX$5,FALSE)/1000/F226</f>
        <v>0.004252041956</v>
      </c>
      <c r="AY226" s="62">
        <f>IF(AX226&lt;Master_sheet_Kriterien!$J$56,1,IF(AX226&lt;Master_sheet_Kriterien!$K$56,2,IF(AX226&lt;Master_sheet_Kriterien!$L$56,3,IF(AX226&lt;Master_sheet_Kriterien!$M$56,4,5))))</f>
        <v>3</v>
      </c>
      <c r="AZ226" s="64">
        <f>VLOOKUP($D226,EW_19_Kreise!$A$6:$CQ$406,Calc_Targetkreise!AZ$5,FALSE)</f>
        <v>392</v>
      </c>
      <c r="BA226" s="62">
        <f>IF(AZ226&lt;Master_sheet_Kriterien!$J$57,1,IF(AZ226&lt;Master_sheet_Kriterien!$K$57,2,IF(AZ226&lt;Master_sheet_Kriterien!$L$57,3,IF(AZ226&lt;Master_sheet_Kriterien!$M$56,4,5))))</f>
        <v>3</v>
      </c>
      <c r="BB226" s="59">
        <f>VLOOKUP($D226,Struktur_daten_BW_2017!$B$7:$AH$452,Calc_Targetkreise!BB$5,FALSE)</f>
        <v>127.4</v>
      </c>
      <c r="BC226" s="62">
        <f>IF(BB226&lt;Master_sheet_Kriterien!$J$8,1,IF(BB226&lt;Master_sheet_Kriterien!$K$8,2,IF(BB226&lt;Master_sheet_Kriterien!$L$8,3,IF(BB226&lt;Master_sheet_Kriterien!$M$8,4,5))))</f>
        <v>1</v>
      </c>
      <c r="BD226" s="65">
        <f t="shared" si="12"/>
        <v>18.938</v>
      </c>
      <c r="BE226" s="62">
        <f>IF(BD226&lt;Master_sheet_Kriterien!$J$10,1,IF(BD226&lt;Master_sheet_Kriterien!$K$10,2,IF(BD226&lt;Master_sheet_Kriterien!$L$10,3,IF(BD226&lt;Master_sheet_Kriterien!$M$10,4,5))))</f>
        <v>2</v>
      </c>
      <c r="BF226" s="65">
        <f>VLOOKUP($D226,Struktur_daten_BW_2017!$B$7:$AH$452,Calc_Targetkreise!BF$5,FALSE)</f>
        <v>8.5</v>
      </c>
      <c r="BG226" s="62">
        <f>IF(BF226&lt;Master_sheet_Kriterien!$J$12,1,IF(BF226&lt;Master_sheet_Kriterien!$K$12,2,IF(BF226&lt;Master_sheet_Kriterien!$L$12,3,IF(BF226&lt;Master_sheet_Kriterien!$M$12,4,5))))</f>
        <v>4</v>
      </c>
      <c r="BH226" s="65">
        <f>VLOOKUP($D226,Struktur_daten_BW_2017!$B$7:$AH$452,Calc_Targetkreise!BH$5,FALSE)</f>
        <v>12.3</v>
      </c>
      <c r="BI226" s="62">
        <f>IF(BH226&lt;Master_sheet_Kriterien!$J$14,1,IF(BH226&lt;Master_sheet_Kriterien!$K$14,2,IF(BH226&lt;Master_sheet_Kriterien!$L$14,3,IF(BH226&lt;Master_sheet_Kriterien!$M$14,4,5))))</f>
        <v>4</v>
      </c>
      <c r="BJ226" s="65">
        <f>VLOOKUP($D226,Struktur_daten_BW_2017!$B$7:$AH$452,Calc_Targetkreise!BJ$5,FALSE)</f>
        <v>36.3</v>
      </c>
      <c r="BK226" s="62">
        <f>IF(BJ226&lt;Master_sheet_Kriterien!$J$16,1,IF(BJ226&lt;Master_sheet_Kriterien!$K$16,2,IF(BJ226&lt;Master_sheet_Kriterien!$L$16,3,IF(BJ226&lt;Master_sheet_Kriterien!$M$16,4,5))))</f>
        <v>3</v>
      </c>
      <c r="BL226" s="65">
        <f>VLOOKUP($D226,Struktur_daten_BW_2017!$B$7:$AH$452,Calc_Targetkreise!BL$5,FALSE)</f>
        <v>14.6</v>
      </c>
      <c r="BM226" s="62">
        <f>IF(BL226&lt;Master_sheet_Kriterien!$J$18,1,IF(BL226&lt;Master_sheet_Kriterien!$K$18,2,IF(BL226&lt;Master_sheet_Kriterien!$L$18,3,IF(BL226&lt;Master_sheet_Kriterien!$M$18,4,5))))</f>
        <v>1</v>
      </c>
      <c r="BN226" s="65">
        <f>VLOOKUP($D226,Struktur_daten_BW_2017!$B$7:$AH$452,Calc_Targetkreise!BN$5,FALSE)</f>
        <v>9.5</v>
      </c>
      <c r="BO226" s="62">
        <f>IF(BN226&lt;Master_sheet_Kriterien!$J$20,1,IF(BN226&lt;Master_sheet_Kriterien!$K$20,2,IF(BN226&lt;Master_sheet_Kriterien!$L$20,3,IF(BN226&lt;Master_sheet_Kriterien!$M$20,4,5))))</f>
        <v>1</v>
      </c>
      <c r="BP226" s="59">
        <f>VLOOKUP($D226,Struktur_daten_BW_2017!$B$7:$AH$452,Calc_Targetkreise!BP$5,FALSE)</f>
        <v>21938</v>
      </c>
      <c r="BQ226" s="62">
        <f>IF(BP226&lt;Master_sheet_Kriterien!$J$38,1,IF(BP226&lt;Master_sheet_Kriterien!$K$38,2,IF(BP226&lt;Master_sheet_Kriterien!$L$38,3,IF(BP226&lt;Master_sheet_Kriterien!$M$38,4,5))))</f>
        <v>4</v>
      </c>
      <c r="BR226" s="65">
        <f>VLOOKUP($D226,Struktur_daten_BW_2017!$B$7:$AH$452,Calc_Targetkreise!BR$5,FALSE)</f>
        <v>22.6</v>
      </c>
      <c r="BS226" s="62">
        <f>IF(BR226&lt;Master_sheet_Kriterien!$J$24,1,IF(BR226&lt;Master_sheet_Kriterien!$K$24,2,IF(BR226&lt;Master_sheet_Kriterien!$L$24,3,IF(BR226&lt;Master_sheet_Kriterien!$M$24,4,5))))</f>
        <v>1</v>
      </c>
      <c r="BT226" s="65">
        <f>VLOOKUP($D226,Struktur_daten_BW_2017!$B$7:$AH$452,Calc_Targetkreise!BT$5,FALSE)</f>
        <v>17.6</v>
      </c>
      <c r="BU226" s="62">
        <f>IF(BT226&lt;Master_sheet_Kriterien!$J$26,1,IF(BT226&lt;Master_sheet_Kriterien!$K$26,2,IF(BT226&lt;Master_sheet_Kriterien!$L$26,3,IF(BT226&lt;Master_sheet_Kriterien!$M$26,4,5))))</f>
        <v>5</v>
      </c>
      <c r="BV226" s="65">
        <f t="shared" si="13"/>
        <v>3.92128</v>
      </c>
      <c r="BW226" s="62">
        <f>IF(BV226&lt;Master_sheet_Kriterien!$J$28,1,IF(BV226&lt;Master_sheet_Kriterien!$K$28,2,IF(BV226&lt;Master_sheet_Kriterien!$L$28,3,IF(BV226&lt;Master_sheet_Kriterien!$M$28,4,5))))</f>
        <v>3</v>
      </c>
      <c r="BX226" s="65">
        <f>VLOOKUP($D226,Struktur_daten_BW_2017!$B$7:$AH$452,Calc_Targetkreise!BX$5,FALSE)</f>
        <v>27.84090909</v>
      </c>
      <c r="BY226" s="62">
        <f>IF(BX226&lt;Master_sheet_Kriterien!$J$30,1,IF(BX226&lt;Master_sheet_Kriterien!$K$30,2,IF(BX226&lt;Master_sheet_Kriterien!$L$30,3,IF(BX226&lt;Master_sheet_Kriterien!$M$30,4,5))))</f>
        <v>4</v>
      </c>
      <c r="BZ226" s="65">
        <f t="shared" ref="BZ226:BZ231" si="934">CL226/1000</f>
        <v>6.295</v>
      </c>
      <c r="CA226" s="62">
        <f>IF(BZ226&lt;Master_sheet_Kriterien!$J$32,1,IF(BZ226&lt;Master_sheet_Kriterien!$K$32,2,IF(BZ226&lt;Master_sheet_Kriterien!$L$32,3,IF(BZ226&lt;Master_sheet_Kriterien!$M$32,4,5))))</f>
        <v>1</v>
      </c>
      <c r="CB226" s="65">
        <f t="shared" ref="CB226:CB231" si="935">BZ226/CM226*100</f>
        <v>2.82540395</v>
      </c>
      <c r="CC226" s="62">
        <f>IF(CB226&lt;Master_sheet_Kriterien!$J$34,1,IF(CB226&lt;Master_sheet_Kriterien!$K$34,2,IF(CB226&lt;Master_sheet_Kriterien!$L$34,3,IF(CB226&lt;Master_sheet_Kriterien!$M$34,4,5))))</f>
        <v>1</v>
      </c>
      <c r="CD226" s="65">
        <f>100-VLOOKUP($D226,Struktur_daten_BW_2017!$B$7:$AH$452,Calc_Targetkreise!CD$5,FALSE)</f>
        <v>34.9</v>
      </c>
      <c r="CE226" s="62">
        <f>IF(CD226&lt;Master_sheet_Kriterien!$J$40,1,IF(CD226&lt;Master_sheet_Kriterien!$K$40,2,IF(CD226&lt;Master_sheet_Kriterien!$L$40,3,IF(CD226&lt;Master_sheet_Kriterien!$M$40,4,5))))</f>
        <v>1</v>
      </c>
      <c r="CF226" s="61"/>
      <c r="CG226" s="59">
        <f>VLOOKUP($D226,EW_19_Kreise!$A$6:$CQ$406,Calc_Targetkreise!CG$5,FALSE)/1000</f>
        <v>146.207</v>
      </c>
      <c r="CH226" s="59">
        <f>VLOOKUP($D226,BW_17_Kreise!$B$7:$CC$410,Calc_Targetkreise!CH$5,FALSE)/1000</f>
        <v>145.848</v>
      </c>
      <c r="CI226" s="59">
        <f>VLOOKUP($D226,EW_Erg_09_14_Kreise!$A$10:$BK$412,Calc_Targetkreise!CI$5,FALSE)/1000</f>
        <v>143.105</v>
      </c>
      <c r="CJ226" s="59">
        <f>VLOOKUP($D226,EW_Erg_09_14_Kreise!$A$10:$BK$412,Calc_Targetkreise!CJ$5,FALSE)/1000</f>
        <v>141.587</v>
      </c>
      <c r="CK226" s="59">
        <f>VLOOKUP($D226,EW_Erg_09_14_Kreise!$A$10:$BK$412,Calc_Targetkreise!CK$5,FALSE)/1000</f>
        <v>75.365</v>
      </c>
      <c r="CL226" s="45">
        <f>2295+4000</f>
        <v>6295</v>
      </c>
      <c r="CM226" s="59">
        <f>VLOOKUP($D226,Struktur_daten_BW_2017!$B$7:$AH$452,Calc_Targetkreise!CM$5,FALSE)</f>
        <v>222.8</v>
      </c>
      <c r="CN226" s="66">
        <v>3.0</v>
      </c>
      <c r="CO226" s="67">
        <f t="shared" si="16"/>
        <v>0.01346499102</v>
      </c>
      <c r="CP226" s="62">
        <f>IF(CO226&lt;Master_sheet_Kriterien!$J$58,1,IF(CO226&lt;Master_sheet_Kriterien!$K$58,2,IF(CO226&lt;Master_sheet_Kriterien!$L$58,3,IF(CO226&lt;Master_sheet_Kriterien!$M$58,4,5))))</f>
        <v>1</v>
      </c>
      <c r="CQ226" s="66">
        <v>3.0</v>
      </c>
      <c r="CR226" s="67">
        <f t="shared" si="17"/>
        <v>0.01346499102</v>
      </c>
      <c r="CS226" s="62">
        <f>IF(CR226&lt;Master_sheet_Kriterien!$J$59,1,IF(CR226&lt;Master_sheet_Kriterien!$K$59,2,IF(CR226&lt;Master_sheet_Kriterien!$L$59,3,IF(CR226&lt;Master_sheet_Kriterien!$M$59,4,5))))</f>
        <v>1</v>
      </c>
      <c r="CT226" s="66">
        <v>0.0</v>
      </c>
      <c r="CU226" s="44"/>
      <c r="CV226" s="66">
        <v>1.0</v>
      </c>
      <c r="CW226" s="68"/>
      <c r="CY226" s="31">
        <f t="shared" si="18"/>
        <v>8426</v>
      </c>
      <c r="DB226" s="76" t="str">
        <f t="shared" si="19"/>
        <v>Biberach</v>
      </c>
      <c r="DC226" s="58">
        <f t="shared" si="20"/>
        <v>286</v>
      </c>
      <c r="DD226" s="77">
        <f t="shared" si="21"/>
        <v>138</v>
      </c>
      <c r="DE226" s="72">
        <f t="shared" si="22"/>
        <v>0.004252041956</v>
      </c>
      <c r="DG226" s="76" t="str">
        <f t="shared" si="23"/>
        <v>Biberach</v>
      </c>
      <c r="DH226" s="58" t="str">
        <f t="shared" si="24"/>
        <v>#REF!</v>
      </c>
      <c r="DI226" s="75">
        <f t="shared" si="25"/>
        <v>132.1346499</v>
      </c>
      <c r="DJ226" s="78">
        <f t="shared" si="26"/>
        <v>0.004252041956</v>
      </c>
      <c r="DK226" s="75"/>
      <c r="DL226" s="75"/>
      <c r="DM226" s="75"/>
      <c r="DN226" s="75"/>
      <c r="DO226" s="75"/>
      <c r="DP226" s="44"/>
    </row>
    <row r="227" ht="16.5" customHeight="1">
      <c r="A227" s="58">
        <f t="shared" si="5"/>
        <v>75</v>
      </c>
      <c r="B227" s="58">
        <f t="shared" si="6"/>
        <v>186</v>
      </c>
      <c r="C227" s="58" t="s">
        <v>345</v>
      </c>
      <c r="D227" s="58">
        <v>8435.0</v>
      </c>
      <c r="E227" s="58" t="s">
        <v>387</v>
      </c>
      <c r="F227" s="59">
        <f>VLOOKUP($D227,EW_19_Kreise!$A$6:$CQ$406,Calc_Targetkreise!F$5,FALSE)/1000</f>
        <v>104.089</v>
      </c>
      <c r="G227" s="59">
        <f>VLOOKUP($D227,BW_17_Kreise!$B$7:$CC$410,Calc_Targetkreise!G$5,FALSE)/1000</f>
        <v>124.593</v>
      </c>
      <c r="H227" s="59">
        <f>VLOOKUP($D227,EW_Erg_09_14_Kreise!$A$10:$BK$412,Calc_Targetkreise!H$5,FALSE)/1000</f>
        <v>83.872</v>
      </c>
      <c r="I227" s="60">
        <f t="shared" ref="I227:K227" si="930">F227/CG227</f>
        <v>0.6576465013</v>
      </c>
      <c r="J227" s="60">
        <f t="shared" si="930"/>
        <v>0.7924452699</v>
      </c>
      <c r="K227" s="60">
        <f t="shared" si="930"/>
        <v>0.5358548428</v>
      </c>
      <c r="L227" s="61">
        <f t="shared" ref="L227:M227" si="931">1-(T227+X227)</f>
        <v>0.5594155002</v>
      </c>
      <c r="M227" s="61">
        <f t="shared" si="931"/>
        <v>0.4888557142</v>
      </c>
      <c r="N227" s="62">
        <f>IF(L227&lt;Master_sheet_Kriterien!$J$46,1,IF(L227&lt;Master_sheet_Kriterien!$K$46,2,IF(L227&lt;Master_sheet_Kriterien!$L$46,3,IF(L227&lt;Master_sheet_Kriterien!$M$46,4,5))))</f>
        <v>5</v>
      </c>
      <c r="O227" s="62">
        <f>IF(M227&lt;Master_sheet_Kriterien!$J$46,1,IF(M227&lt;Master_sheet_Kriterien!$K$46,2,IF(M227&lt;Master_sheet_Kriterien!$L$46,3,IF(M227&lt;Master_sheet_Kriterien!$M$46,4,5))))</f>
        <v>4</v>
      </c>
      <c r="P227" s="61">
        <f t="shared" ref="P227:Q227" si="932">1-(T227+AM227)</f>
        <v>0.5848456609</v>
      </c>
      <c r="Q227" s="61">
        <f t="shared" si="932"/>
        <v>0.5290586148</v>
      </c>
      <c r="R227" s="62">
        <f>IF(P227&lt;Master_sheet_Kriterien!$J$46,1,IF(P227&lt;Master_sheet_Kriterien!$K$46,2,IF(P227&lt;Master_sheet_Kriterien!$L$46,3,IF(P227&lt;Master_sheet_Kriterien!$M$46,4,5))))</f>
        <v>5</v>
      </c>
      <c r="S227" s="62">
        <f>IF(Q227&lt;Master_sheet_Kriterien!$J$46,1,IF(Q227&lt;Master_sheet_Kriterien!$K$46,2,IF(Q227&lt;Master_sheet_Kriterien!$L$46,3,IF(Q227&lt;Master_sheet_Kriterien!$M$46,4,5))))</f>
        <v>5</v>
      </c>
      <c r="T227" s="61">
        <f>VLOOKUP($D227,EW_19_Kreise!$A$6:$CQ$406,Calc_Targetkreise!T$5,FALSE)/1000/F227</f>
        <v>0.3290165147</v>
      </c>
      <c r="U227" s="63">
        <f>VLOOKUP($D227,BW_17_Kreise!$B$7:$CC$410,Calc_Targetkreise!U$5,FALSE)/1000/$G227</f>
        <v>0.3680062283</v>
      </c>
      <c r="V227" s="61">
        <f>VLOOKUP(Calc_Targetkreise!$D227,EW_Erg_09_14_Kreise!$A$7:$BK$412,Calc_Targetkreise!V$5,FALSE)/1000/$H227</f>
        <v>0.4162294926</v>
      </c>
      <c r="W227" s="61">
        <f>VLOOKUP(Calc_Targetkreise!$D227,EW_Erg_09_14_Kreise!$A$7:$BK$412,Calc_Targetkreise!W$5,FALSE)/1000/CK227</f>
        <v>0.4105618707</v>
      </c>
      <c r="X227" s="61">
        <f>VLOOKUP($D227,EW_19_Kreise!$A$6:$CQ$406,Calc_Targetkreise!X$5,FALSE)/1000/F227</f>
        <v>0.1115679851</v>
      </c>
      <c r="Y227" s="63">
        <f>VLOOKUP($D227,BW_17_Kreise!$B$7:$CC$410,Calc_Targetkreise!Y$5,FALSE)/1000/$G227</f>
        <v>0.1431380575</v>
      </c>
      <c r="Z227" s="61">
        <f>VLOOKUP(Calc_Targetkreise!$D227,EW_Erg_09_14_Kreise!$A$7:$BK$412,Calc_Targetkreise!Z$5,FALSE)/1000/$H227</f>
        <v>0.2044186379</v>
      </c>
      <c r="AA227" s="61">
        <f>VLOOKUP(Calc_Targetkreise!$D227,EW_Erg_09_14_Kreise!$A$7:$BK$412,Calc_Targetkreise!AA$5,FALSE)/1000/$H227</f>
        <v>0.1302222434</v>
      </c>
      <c r="AB227" s="61">
        <f>VLOOKUP($D227,EW_19_Kreise!$A$6:$CQ$406,Calc_Targetkreise!AB$5,FALSE)/1000/F227</f>
        <v>0.2575200069</v>
      </c>
      <c r="AC227" s="63">
        <f>VLOOKUP($D227,BW_17_Kreise!$B$7:$CC$410,Calc_Targetkreise!AC$5,FALSE)/1000/$G227</f>
        <v>0.148290835</v>
      </c>
      <c r="AD227" s="61">
        <f>VLOOKUP(Calc_Targetkreise!$D227,EW_Erg_09_14_Kreise!$A$7:$BK$412,Calc_Targetkreise!AD$5,FALSE)/1000/$H227</f>
        <v>0.1503839184</v>
      </c>
      <c r="AE227" s="62">
        <f>IF(AC227&lt;Master_sheet_Kriterien!$J$54,1,IF(AC227&lt;Master_sheet_Kriterien!$K$54,2,IF(AC227&lt;Master_sheet_Kriterien!$L$54,3,IF(AC227&lt;Master_sheet_Kriterien!$M$54,4,5))))</f>
        <v>5</v>
      </c>
      <c r="AF227" s="61">
        <f>VLOOKUP(Calc_Targetkreise!$D227,EW_Erg_09_14_Kreise!$A$7:$BK$412,Calc_Targetkreise!AF$5,FALSE)/1000/$H227</f>
        <v>0.1467831934</v>
      </c>
      <c r="AG227" s="63">
        <f>VLOOKUP($D227,BW_17_Kreise!$B$7:$CC$410,Calc_Targetkreise!AG$5,FALSE)/1000/$G227</f>
        <v>0.1337876125</v>
      </c>
      <c r="AH227" s="61">
        <f>VLOOKUP(Calc_Targetkreise!$D227,EW_Erg_09_14_Kreise!$A$7:$BK$412,Calc_Targetkreise!AH$5,FALSE)/1000/$H227</f>
        <v>0.04106257154</v>
      </c>
      <c r="AI227" s="61">
        <f>VLOOKUP(Calc_Targetkreise!$D227,EW_Erg_09_14_Kreise!$A$7:$BK$412,Calc_Targetkreise!AI$5,FALSE)/1000/$H227</f>
        <v>0.1367917779</v>
      </c>
      <c r="AJ227" s="63">
        <f>VLOOKUP($D227,BW_17_Kreise!$B$7:$CC$410,Calc_Targetkreise!AJ$5,FALSE)/1000/$G227</f>
        <v>0.06166478053</v>
      </c>
      <c r="AK227" s="61">
        <f>VLOOKUP(Calc_Targetkreise!$D227,EW_Erg_09_14_Kreise!$A$7:$BK$412,Calc_Targetkreise!AK$5,FALSE)/1000/$H227</f>
        <v>0.03268075162</v>
      </c>
      <c r="AL227" s="61">
        <f>VLOOKUP(Calc_Targetkreise!$D227,EW_Erg_09_14_Kreise!$A$7:$BK$412,Calc_Targetkreise!AL$5,FALSE)/1000/$H227</f>
        <v>0.02378624571</v>
      </c>
      <c r="AM227" s="61">
        <f>VLOOKUP($D227,EW_19_Kreise!$A$6:$CQ$406,Calc_Targetkreise!AM$5,FALSE)/1000/F227</f>
        <v>0.08613782436</v>
      </c>
      <c r="AN227" s="63">
        <f>VLOOKUP($D227,BW_17_Kreise!$B$7:$CC$410,Calc_Targetkreise!AN$5,FALSE)/1000/$G227</f>
        <v>0.1029351569</v>
      </c>
      <c r="AO227" s="61">
        <f>VLOOKUP(Calc_Targetkreise!$D227,EW_Erg_09_14_Kreise!$A$7:$BK$412,Calc_Targetkreise!AO$5,FALSE)/1000/$H227</f>
        <v>0.06712609691</v>
      </c>
      <c r="AP227" s="61">
        <f>VLOOKUP(Calc_Targetkreise!$D227,EW_Erg_09_14_Kreise!$A$7:$BK$412,Calc_Targetkreise!AP$5,FALSE)/1000/$H227</f>
        <v>0.0002146127432</v>
      </c>
      <c r="AQ227" s="61">
        <f t="shared" ref="AQ227:AR227" si="933">1-U227-Y227-AC227-AG227-AJ227-AN227</f>
        <v>0.04217732938</v>
      </c>
      <c r="AR227" s="61">
        <f t="shared" si="933"/>
        <v>0.0880985311</v>
      </c>
      <c r="AS227" s="61">
        <f t="shared" si="11"/>
        <v>0.151640056</v>
      </c>
      <c r="AT227" s="63">
        <f>VLOOKUP($D227,BW_17_Kreise!$B$7:$CC$410,Calc_Targetkreise!AT$5,FALSE)/1000/$G227</f>
        <v>0.00340308043</v>
      </c>
      <c r="AU227" s="61">
        <f>VLOOKUP(Calc_Targetkreise!$D227,EW_Erg_09_14_Kreise!$A$7:$BK$412,Calc_Targetkreise!AU$5,FALSE)/1000/$H227</f>
        <v>0.01039679512</v>
      </c>
      <c r="AV227" s="62">
        <f>IF(AU227&lt;Master_sheet_Kriterien!$J$44,1,IF(AU227&lt;Master_sheet_Kriterien!$K$44,2,IF(AU227&lt;Master_sheet_Kriterien!$L$44,3,IF(AU227&lt;Master_sheet_Kriterien!$M$44,4,5))))</f>
        <v>2</v>
      </c>
      <c r="AW227" s="61">
        <f>VLOOKUP(Calc_Targetkreise!$D227,EW_Erg_09_14_Kreise!$A$7:$BK$412,Calc_Targetkreise!AW$5,FALSE)/1000/$H227</f>
        <v>0.007499523083</v>
      </c>
      <c r="AX227" s="61">
        <f>VLOOKUP($D227,EW_19_Kreise!$A$6:$CQ$406,Calc_Targetkreise!AX$5,FALSE)/1000/F227</f>
        <v>0.007013229064</v>
      </c>
      <c r="AY227" s="62">
        <f>IF(AX227&lt;Master_sheet_Kriterien!$J$56,1,IF(AX227&lt;Master_sheet_Kriterien!$K$56,2,IF(AX227&lt;Master_sheet_Kriterien!$L$56,3,IF(AX227&lt;Master_sheet_Kriterien!$M$56,4,5))))</f>
        <v>4</v>
      </c>
      <c r="AZ227" s="64">
        <f>VLOOKUP($D227,EW_19_Kreise!$A$6:$CQ$406,Calc_Targetkreise!AZ$5,FALSE)</f>
        <v>730</v>
      </c>
      <c r="BA227" s="62">
        <f>IF(AZ227&lt;Master_sheet_Kriterien!$J$57,1,IF(AZ227&lt;Master_sheet_Kriterien!$K$57,2,IF(AZ227&lt;Master_sheet_Kriterien!$L$57,3,IF(AZ227&lt;Master_sheet_Kriterien!$M$56,4,5))))</f>
        <v>5</v>
      </c>
      <c r="BB227" s="59">
        <f>VLOOKUP($D227,Struktur_daten_BW_2017!$B$7:$AH$452,Calc_Targetkreise!BB$5,FALSE)</f>
        <v>271.1</v>
      </c>
      <c r="BC227" s="62">
        <f>IF(BB227&lt;Master_sheet_Kriterien!$J$8,1,IF(BB227&lt;Master_sheet_Kriterien!$K$8,2,IF(BB227&lt;Master_sheet_Kriterien!$L$8,3,IF(BB227&lt;Master_sheet_Kriterien!$M$8,4,5))))</f>
        <v>3</v>
      </c>
      <c r="BD227" s="65">
        <f t="shared" si="12"/>
        <v>18.664</v>
      </c>
      <c r="BE227" s="62">
        <f>IF(BD227&lt;Master_sheet_Kriterien!$J$10,1,IF(BD227&lt;Master_sheet_Kriterien!$K$10,2,IF(BD227&lt;Master_sheet_Kriterien!$L$10,3,IF(BD227&lt;Master_sheet_Kriterien!$M$10,4,5))))</f>
        <v>1</v>
      </c>
      <c r="BF227" s="65">
        <f>VLOOKUP($D227,Struktur_daten_BW_2017!$B$7:$AH$452,Calc_Targetkreise!BF$5,FALSE)</f>
        <v>8</v>
      </c>
      <c r="BG227" s="62">
        <f>IF(BF227&lt;Master_sheet_Kriterien!$J$12,1,IF(BF227&lt;Master_sheet_Kriterien!$K$12,2,IF(BF227&lt;Master_sheet_Kriterien!$L$12,3,IF(BF227&lt;Master_sheet_Kriterien!$M$12,4,5))))</f>
        <v>3</v>
      </c>
      <c r="BH227" s="65">
        <f>VLOOKUP($D227,Struktur_daten_BW_2017!$B$7:$AH$452,Calc_Targetkreise!BH$5,FALSE)</f>
        <v>11.7</v>
      </c>
      <c r="BI227" s="62">
        <f>IF(BH227&lt;Master_sheet_Kriterien!$J$14,1,IF(BH227&lt;Master_sheet_Kriterien!$K$14,2,IF(BH227&lt;Master_sheet_Kriterien!$L$14,3,IF(BH227&lt;Master_sheet_Kriterien!$M$14,4,5))))</f>
        <v>3</v>
      </c>
      <c r="BJ227" s="65">
        <f>VLOOKUP($D227,Struktur_daten_BW_2017!$B$7:$AH$452,Calc_Targetkreise!BJ$5,FALSE)</f>
        <v>35.7</v>
      </c>
      <c r="BK227" s="62">
        <f>IF(BJ227&lt;Master_sheet_Kriterien!$J$16,1,IF(BJ227&lt;Master_sheet_Kriterien!$K$16,2,IF(BJ227&lt;Master_sheet_Kriterien!$L$16,3,IF(BJ227&lt;Master_sheet_Kriterien!$M$16,4,5))))</f>
        <v>3</v>
      </c>
      <c r="BL227" s="65">
        <f>VLOOKUP($D227,Struktur_daten_BW_2017!$B$7:$AH$452,Calc_Targetkreise!BL$5,FALSE)</f>
        <v>16.9</v>
      </c>
      <c r="BM227" s="62">
        <f>IF(BL227&lt;Master_sheet_Kriterien!$J$18,1,IF(BL227&lt;Master_sheet_Kriterien!$K$18,2,IF(BL227&lt;Master_sheet_Kriterien!$L$18,3,IF(BL227&lt;Master_sheet_Kriterien!$M$18,4,5))))</f>
        <v>4</v>
      </c>
      <c r="BN227" s="65">
        <f>VLOOKUP($D227,Struktur_daten_BW_2017!$B$7:$AH$452,Calc_Targetkreise!BN$5,FALSE)</f>
        <v>10.8</v>
      </c>
      <c r="BO227" s="62">
        <f>IF(BN227&lt;Master_sheet_Kriterien!$J$20,1,IF(BN227&lt;Master_sheet_Kriterien!$K$20,2,IF(BN227&lt;Master_sheet_Kriterien!$L$20,3,IF(BN227&lt;Master_sheet_Kriterien!$M$20,4,5))))</f>
        <v>3</v>
      </c>
      <c r="BP227" s="59">
        <f>VLOOKUP($D227,Struktur_daten_BW_2017!$B$7:$AH$452,Calc_Targetkreise!BP$5,FALSE)</f>
        <v>23541</v>
      </c>
      <c r="BQ227" s="62">
        <f>IF(BP227&lt;Master_sheet_Kriterien!$J$38,1,IF(BP227&lt;Master_sheet_Kriterien!$K$38,2,IF(BP227&lt;Master_sheet_Kriterien!$L$38,3,IF(BP227&lt;Master_sheet_Kriterien!$M$38,4,5))))</f>
        <v>5</v>
      </c>
      <c r="BR227" s="65">
        <f>VLOOKUP($D227,Struktur_daten_BW_2017!$B$7:$AH$452,Calc_Targetkreise!BR$5,FALSE)</f>
        <v>27.5</v>
      </c>
      <c r="BS227" s="62">
        <f>IF(BR227&lt;Master_sheet_Kriterien!$J$24,1,IF(BR227&lt;Master_sheet_Kriterien!$K$24,2,IF(BR227&lt;Master_sheet_Kriterien!$L$24,3,IF(BR227&lt;Master_sheet_Kriterien!$M$24,4,5))))</f>
        <v>1</v>
      </c>
      <c r="BT227" s="65">
        <f>VLOOKUP($D227,Struktur_daten_BW_2017!$B$7:$AH$452,Calc_Targetkreise!BT$5,FALSE)</f>
        <v>17.6</v>
      </c>
      <c r="BU227" s="62">
        <f>IF(BT227&lt;Master_sheet_Kriterien!$J$26,1,IF(BT227&lt;Master_sheet_Kriterien!$K$26,2,IF(BT227&lt;Master_sheet_Kriterien!$L$26,3,IF(BT227&lt;Master_sheet_Kriterien!$M$26,4,5))))</f>
        <v>5</v>
      </c>
      <c r="BV227" s="65">
        <f t="shared" si="13"/>
        <v>4.10608</v>
      </c>
      <c r="BW227" s="62">
        <f>IF(BV227&lt;Master_sheet_Kriterien!$J$28,1,IF(BV227&lt;Master_sheet_Kriterien!$K$28,2,IF(BV227&lt;Master_sheet_Kriterien!$L$28,3,IF(BV227&lt;Master_sheet_Kriterien!$M$28,4,5))))</f>
        <v>3</v>
      </c>
      <c r="BX227" s="65">
        <f>VLOOKUP($D227,Struktur_daten_BW_2017!$B$7:$AH$452,Calc_Targetkreise!BX$5,FALSE)</f>
        <v>34.65909091</v>
      </c>
      <c r="BY227" s="62">
        <f>IF(BX227&lt;Master_sheet_Kriterien!$J$30,1,IF(BX227&lt;Master_sheet_Kriterien!$K$30,2,IF(BX227&lt;Master_sheet_Kriterien!$L$30,3,IF(BX227&lt;Master_sheet_Kriterien!$M$30,4,5))))</f>
        <v>5</v>
      </c>
      <c r="BZ227" s="65">
        <f t="shared" si="934"/>
        <v>1.06</v>
      </c>
      <c r="CA227" s="62">
        <f>IF(BZ227&lt;Master_sheet_Kriterien!$J$32,1,IF(BZ227&lt;Master_sheet_Kriterien!$K$32,2,IF(BZ227&lt;Master_sheet_Kriterien!$L$32,3,IF(BZ227&lt;Master_sheet_Kriterien!$M$32,4,5))))</f>
        <v>1</v>
      </c>
      <c r="CB227" s="65">
        <f t="shared" si="935"/>
        <v>0.4543506215</v>
      </c>
      <c r="CC227" s="62">
        <f>IF(CB227&lt;Master_sheet_Kriterien!$J$34,1,IF(CB227&lt;Master_sheet_Kriterien!$K$34,2,IF(CB227&lt;Master_sheet_Kriterien!$L$34,3,IF(CB227&lt;Master_sheet_Kriterien!$M$34,4,5))))</f>
        <v>1</v>
      </c>
      <c r="CD227" s="65">
        <f>100-VLOOKUP($D227,Struktur_daten_BW_2017!$B$7:$AH$452,Calc_Targetkreise!CD$5,FALSE)</f>
        <v>47.2</v>
      </c>
      <c r="CE227" s="62">
        <f>IF(CD227&lt;Master_sheet_Kriterien!$J$40,1,IF(CD227&lt;Master_sheet_Kriterien!$K$40,2,IF(CD227&lt;Master_sheet_Kriterien!$L$40,3,IF(CD227&lt;Master_sheet_Kriterien!$M$40,4,5))))</f>
        <v>3</v>
      </c>
      <c r="CF227" s="61"/>
      <c r="CG227" s="59">
        <f>VLOOKUP($D227,EW_19_Kreise!$A$6:$CQ$406,Calc_Targetkreise!CG$5,FALSE)/1000</f>
        <v>158.275</v>
      </c>
      <c r="CH227" s="59">
        <f>VLOOKUP($D227,BW_17_Kreise!$B$7:$CC$410,Calc_Targetkreise!CH$5,FALSE)/1000</f>
        <v>157.226</v>
      </c>
      <c r="CI227" s="59">
        <f>VLOOKUP($D227,EW_Erg_09_14_Kreise!$A$10:$BK$412,Calc_Targetkreise!CI$5,FALSE)/1000</f>
        <v>156.52</v>
      </c>
      <c r="CJ227" s="59">
        <f>VLOOKUP($D227,EW_Erg_09_14_Kreise!$A$10:$BK$412,Calc_Targetkreise!CJ$5,FALSE)/1000</f>
        <v>152.434</v>
      </c>
      <c r="CK227" s="59">
        <f>VLOOKUP($D227,EW_Erg_09_14_Kreise!$A$10:$BK$412,Calc_Targetkreise!CK$5,FALSE)/1000</f>
        <v>76.975</v>
      </c>
      <c r="CL227" s="45">
        <v>1060.0</v>
      </c>
      <c r="CM227" s="59">
        <f>VLOOKUP($D227,Struktur_daten_BW_2017!$B$7:$AH$452,Calc_Targetkreise!CM$5,FALSE)</f>
        <v>233.3</v>
      </c>
      <c r="CN227" s="66">
        <v>17.0</v>
      </c>
      <c r="CO227" s="67">
        <f t="shared" si="16"/>
        <v>0.07286755251</v>
      </c>
      <c r="CP227" s="62">
        <f>IF(CO227&lt;Master_sheet_Kriterien!$J$58,1,IF(CO227&lt;Master_sheet_Kriterien!$K$58,2,IF(CO227&lt;Master_sheet_Kriterien!$L$58,3,IF(CO227&lt;Master_sheet_Kriterien!$M$58,4,5))))</f>
        <v>2</v>
      </c>
      <c r="CQ227" s="66">
        <v>14.0</v>
      </c>
      <c r="CR227" s="67">
        <f t="shared" si="17"/>
        <v>0.06000857265</v>
      </c>
      <c r="CS227" s="62">
        <f>IF(CR227&lt;Master_sheet_Kriterien!$J$59,1,IF(CR227&lt;Master_sheet_Kriterien!$K$59,2,IF(CR227&lt;Master_sheet_Kriterien!$L$59,3,IF(CR227&lt;Master_sheet_Kriterien!$M$59,4,5))))</f>
        <v>2</v>
      </c>
      <c r="CT227" s="66">
        <v>3.0</v>
      </c>
      <c r="CU227" s="44"/>
      <c r="CV227" s="66">
        <v>1.0</v>
      </c>
      <c r="CW227" s="68"/>
      <c r="CY227" s="31">
        <f t="shared" si="18"/>
        <v>8435</v>
      </c>
      <c r="DB227" s="76" t="str">
        <f t="shared" si="19"/>
        <v>Bodenseekreis</v>
      </c>
      <c r="DC227" s="58">
        <f t="shared" si="20"/>
        <v>75</v>
      </c>
      <c r="DD227" s="77">
        <f t="shared" si="21"/>
        <v>186</v>
      </c>
      <c r="DE227" s="72">
        <f t="shared" si="22"/>
        <v>0.007013229064</v>
      </c>
      <c r="DG227" s="76" t="str">
        <f t="shared" si="23"/>
        <v>Bodenseekreis</v>
      </c>
      <c r="DH227" s="58" t="str">
        <f t="shared" si="24"/>
        <v>#REF!</v>
      </c>
      <c r="DI227" s="75">
        <f t="shared" si="25"/>
        <v>174.7286755</v>
      </c>
      <c r="DJ227" s="78">
        <f t="shared" si="26"/>
        <v>0.007013229064</v>
      </c>
      <c r="DK227" s="75"/>
      <c r="DL227" s="75"/>
      <c r="DM227" s="75"/>
      <c r="DN227" s="75"/>
      <c r="DO227" s="75"/>
      <c r="DP227" s="44"/>
    </row>
    <row r="228" ht="16.5" customHeight="1">
      <c r="A228" s="58">
        <f t="shared" si="5"/>
        <v>128</v>
      </c>
      <c r="B228" s="58">
        <f t="shared" si="6"/>
        <v>171</v>
      </c>
      <c r="C228" s="58" t="s">
        <v>345</v>
      </c>
      <c r="D228" s="58">
        <v>8436.0</v>
      </c>
      <c r="E228" s="58" t="s">
        <v>388</v>
      </c>
      <c r="F228" s="59">
        <f>VLOOKUP($D228,EW_19_Kreise!$A$6:$CQ$406,Calc_Targetkreise!F$5,FALSE)/1000</f>
        <v>131.814</v>
      </c>
      <c r="G228" s="59">
        <f>VLOOKUP($D228,BW_17_Kreise!$B$7:$CC$410,Calc_Targetkreise!G$5,FALSE)/1000</f>
        <v>161.194</v>
      </c>
      <c r="H228" s="59">
        <f>VLOOKUP($D228,EW_Erg_09_14_Kreise!$A$10:$BK$412,Calc_Targetkreise!H$5,FALSE)/1000</f>
        <v>104.585</v>
      </c>
      <c r="I228" s="60">
        <f t="shared" ref="I228:K228" si="936">F228/CG228</f>
        <v>0.6311812562</v>
      </c>
      <c r="J228" s="60">
        <f t="shared" si="936"/>
        <v>0.774468494</v>
      </c>
      <c r="K228" s="60">
        <f t="shared" si="936"/>
        <v>0.5070787879</v>
      </c>
      <c r="L228" s="61">
        <f t="shared" ref="L228:M228" si="937">1-(T228+X228)</f>
        <v>0.5514133552</v>
      </c>
      <c r="M228" s="61">
        <f t="shared" si="937"/>
        <v>0.4736900877</v>
      </c>
      <c r="N228" s="62">
        <f>IF(L228&lt;Master_sheet_Kriterien!$J$46,1,IF(L228&lt;Master_sheet_Kriterien!$K$46,2,IF(L228&lt;Master_sheet_Kriterien!$L$46,3,IF(L228&lt;Master_sheet_Kriterien!$M$46,4,5))))</f>
        <v>5</v>
      </c>
      <c r="O228" s="62">
        <f>IF(M228&lt;Master_sheet_Kriterien!$J$46,1,IF(M228&lt;Master_sheet_Kriterien!$K$46,2,IF(M228&lt;Master_sheet_Kriterien!$L$46,3,IF(M228&lt;Master_sheet_Kriterien!$M$46,4,5))))</f>
        <v>4</v>
      </c>
      <c r="P228" s="61">
        <f t="shared" ref="P228:Q228" si="938">1-(T228+AM228)</f>
        <v>0.5696966938</v>
      </c>
      <c r="Q228" s="61">
        <f t="shared" si="938"/>
        <v>0.5023077782</v>
      </c>
      <c r="R228" s="62">
        <f>IF(P228&lt;Master_sheet_Kriterien!$J$46,1,IF(P228&lt;Master_sheet_Kriterien!$K$46,2,IF(P228&lt;Master_sheet_Kriterien!$L$46,3,IF(P228&lt;Master_sheet_Kriterien!$M$46,4,5))))</f>
        <v>5</v>
      </c>
      <c r="S228" s="62">
        <f>IF(Q228&lt;Master_sheet_Kriterien!$J$46,1,IF(Q228&lt;Master_sheet_Kriterien!$K$46,2,IF(Q228&lt;Master_sheet_Kriterien!$L$46,3,IF(Q228&lt;Master_sheet_Kriterien!$M$46,4,5))))</f>
        <v>4</v>
      </c>
      <c r="T228" s="61">
        <f>VLOOKUP($D228,EW_19_Kreise!$A$6:$CQ$406,Calc_Targetkreise!T$5,FALSE)/1000/F228</f>
        <v>0.3545981459</v>
      </c>
      <c r="U228" s="63">
        <f>VLOOKUP($D228,BW_17_Kreise!$B$7:$CC$410,Calc_Targetkreise!U$5,FALSE)/1000/$G228</f>
        <v>0.3936747025</v>
      </c>
      <c r="V228" s="61">
        <f>VLOOKUP(Calc_Targetkreise!$D228,EW_Erg_09_14_Kreise!$A$7:$BK$412,Calc_Targetkreise!V$5,FALSE)/1000/$H228</f>
        <v>0.4532294306</v>
      </c>
      <c r="W228" s="61">
        <f>VLOOKUP(Calc_Targetkreise!$D228,EW_Erg_09_14_Kreise!$A$7:$BK$412,Calc_Targetkreise!W$5,FALSE)/1000/CK228</f>
        <v>0.4392026969</v>
      </c>
      <c r="X228" s="61">
        <f>VLOOKUP($D228,EW_19_Kreise!$A$6:$CQ$406,Calc_Targetkreise!X$5,FALSE)/1000/F228</f>
        <v>0.09398849895</v>
      </c>
      <c r="Y228" s="63">
        <f>VLOOKUP($D228,BW_17_Kreise!$B$7:$CC$410,Calc_Targetkreise!Y$5,FALSE)/1000/$G228</f>
        <v>0.1326352097</v>
      </c>
      <c r="Z228" s="61">
        <f>VLOOKUP(Calc_Targetkreise!$D228,EW_Erg_09_14_Kreise!$A$7:$BK$412,Calc_Targetkreise!Z$5,FALSE)/1000/$H228</f>
        <v>0.171439499</v>
      </c>
      <c r="AA228" s="61">
        <f>VLOOKUP(Calc_Targetkreise!$D228,EW_Erg_09_14_Kreise!$A$7:$BK$412,Calc_Targetkreise!AA$5,FALSE)/1000/$H228</f>
        <v>0.1136587465</v>
      </c>
      <c r="AB228" s="61">
        <f>VLOOKUP($D228,EW_19_Kreise!$A$6:$CQ$406,Calc_Targetkreise!AB$5,FALSE)/1000/F228</f>
        <v>0.2564446872</v>
      </c>
      <c r="AC228" s="63">
        <f>VLOOKUP($D228,BW_17_Kreise!$B$7:$CC$410,Calc_Targetkreise!AC$5,FALSE)/1000/$G228</f>
        <v>0.1473814162</v>
      </c>
      <c r="AD228" s="61">
        <f>VLOOKUP(Calc_Targetkreise!$D228,EW_Erg_09_14_Kreise!$A$7:$BK$412,Calc_Targetkreise!AD$5,FALSE)/1000/$H228</f>
        <v>0.1436821724</v>
      </c>
      <c r="AE228" s="62">
        <f>IF(AC228&lt;Master_sheet_Kriterien!$J$54,1,IF(AC228&lt;Master_sheet_Kriterien!$K$54,2,IF(AC228&lt;Master_sheet_Kriterien!$L$54,3,IF(AC228&lt;Master_sheet_Kriterien!$M$54,4,5))))</f>
        <v>5</v>
      </c>
      <c r="AF228" s="61">
        <f>VLOOKUP(Calc_Targetkreise!$D228,EW_Erg_09_14_Kreise!$A$7:$BK$412,Calc_Targetkreise!AF$5,FALSE)/1000/$H228</f>
        <v>0.146971363</v>
      </c>
      <c r="AG228" s="63">
        <f>VLOOKUP($D228,BW_17_Kreise!$B$7:$CC$410,Calc_Targetkreise!AG$5,FALSE)/1000/$G228</f>
        <v>0.1126096505</v>
      </c>
      <c r="AH228" s="61">
        <f>VLOOKUP(Calc_Targetkreise!$D228,EW_Erg_09_14_Kreise!$A$7:$BK$412,Calc_Targetkreise!AH$5,FALSE)/1000/$H228</f>
        <v>0.03110388679</v>
      </c>
      <c r="AI228" s="61">
        <f>VLOOKUP(Calc_Targetkreise!$D228,EW_Erg_09_14_Kreise!$A$7:$BK$412,Calc_Targetkreise!AI$5,FALSE)/1000/$H228</f>
        <v>0.1331739733</v>
      </c>
      <c r="AJ228" s="63">
        <f>VLOOKUP($D228,BW_17_Kreise!$B$7:$CC$410,Calc_Targetkreise!AJ$5,FALSE)/1000/$G228</f>
        <v>0.06000223333</v>
      </c>
      <c r="AK228" s="61">
        <f>VLOOKUP(Calc_Targetkreise!$D228,EW_Erg_09_14_Kreise!$A$7:$BK$412,Calc_Targetkreise!AK$5,FALSE)/1000/$H228</f>
        <v>0.03197399245</v>
      </c>
      <c r="AL228" s="61">
        <f>VLOOKUP(Calc_Targetkreise!$D228,EW_Erg_09_14_Kreise!$A$7:$BK$412,Calc_Targetkreise!AL$5,FALSE)/1000/$H228</f>
        <v>0.02441076636</v>
      </c>
      <c r="AM228" s="61">
        <f>VLOOKUP($D228,EW_19_Kreise!$A$6:$CQ$406,Calc_Targetkreise!AM$5,FALSE)/1000/F228</f>
        <v>0.0757051603</v>
      </c>
      <c r="AN228" s="63">
        <f>VLOOKUP($D228,BW_17_Kreise!$B$7:$CC$410,Calc_Targetkreise!AN$5,FALSE)/1000/$G228</f>
        <v>0.1040175193</v>
      </c>
      <c r="AO228" s="61">
        <f>VLOOKUP(Calc_Targetkreise!$D228,EW_Erg_09_14_Kreise!$A$7:$BK$412,Calc_Targetkreise!AO$5,FALSE)/1000/$H228</f>
        <v>0.0562795812</v>
      </c>
      <c r="AP228" s="61">
        <f>VLOOKUP(Calc_Targetkreise!$D228,EW_Erg_09_14_Kreise!$A$7:$BK$412,Calc_Targetkreise!AP$5,FALSE)/1000/$H228</f>
        <v>0.0003346560214</v>
      </c>
      <c r="AQ228" s="61">
        <f t="shared" ref="AQ228:AR228" si="939">1-U228-Y228-AC228-AG228-AJ228-AN228</f>
        <v>0.04967926846</v>
      </c>
      <c r="AR228" s="61">
        <f t="shared" si="939"/>
        <v>0.1122914376</v>
      </c>
      <c r="AS228" s="61">
        <f t="shared" si="11"/>
        <v>0.1422477979</v>
      </c>
      <c r="AT228" s="63">
        <f>VLOOKUP($D228,BW_17_Kreise!$B$7:$CC$410,Calc_Targetkreise!AT$5,FALSE)/1000/$G228</f>
        <v>0.003418241374</v>
      </c>
      <c r="AU228" s="61">
        <f>VLOOKUP(Calc_Targetkreise!$D228,EW_Erg_09_14_Kreise!$A$7:$BK$412,Calc_Targetkreise!AU$5,FALSE)/1000/$H228</f>
        <v>0.009657216618</v>
      </c>
      <c r="AV228" s="62">
        <f>IF(AU228&lt;Master_sheet_Kriterien!$J$44,1,IF(AU228&lt;Master_sheet_Kriterien!$K$44,2,IF(AU228&lt;Master_sheet_Kriterien!$L$44,3,IF(AU228&lt;Master_sheet_Kriterien!$M$44,4,5))))</f>
        <v>2</v>
      </c>
      <c r="AW228" s="61">
        <f>VLOOKUP(Calc_Targetkreise!$D228,EW_Erg_09_14_Kreise!$A$7:$BK$412,Calc_Targetkreise!AW$5,FALSE)/1000/$H228</f>
        <v>0.007486733279</v>
      </c>
      <c r="AX228" s="61">
        <f>VLOOKUP($D228,EW_19_Kreise!$A$6:$CQ$406,Calc_Targetkreise!AX$5,FALSE)/1000/F228</f>
        <v>0.005621557649</v>
      </c>
      <c r="AY228" s="62">
        <f>IF(AX228&lt;Master_sheet_Kriterien!$J$56,1,IF(AX228&lt;Master_sheet_Kriterien!$K$56,2,IF(AX228&lt;Master_sheet_Kriterien!$L$56,3,IF(AX228&lt;Master_sheet_Kriterien!$M$56,4,5))))</f>
        <v>3</v>
      </c>
      <c r="AZ228" s="64">
        <f>VLOOKUP($D228,EW_19_Kreise!$A$6:$CQ$406,Calc_Targetkreise!AZ$5,FALSE)</f>
        <v>741</v>
      </c>
      <c r="BA228" s="62">
        <f>IF(AZ228&lt;Master_sheet_Kriterien!$J$57,1,IF(AZ228&lt;Master_sheet_Kriterien!$K$57,2,IF(AZ228&lt;Master_sheet_Kriterien!$L$57,3,IF(AZ228&lt;Master_sheet_Kriterien!$M$56,4,5))))</f>
        <v>5</v>
      </c>
      <c r="BB228" s="59">
        <f>VLOOKUP($D228,Struktur_daten_BW_2017!$B$7:$AH$452,Calc_Targetkreise!BB$5,FALSE)</f>
        <v>193.7</v>
      </c>
      <c r="BC228" s="62">
        <f>IF(BB228&lt;Master_sheet_Kriterien!$J$8,1,IF(BB228&lt;Master_sheet_Kriterien!$K$8,2,IF(BB228&lt;Master_sheet_Kriterien!$L$8,3,IF(BB228&lt;Master_sheet_Kriterien!$M$8,4,5))))</f>
        <v>2</v>
      </c>
      <c r="BD228" s="65">
        <f t="shared" si="12"/>
        <v>22.044</v>
      </c>
      <c r="BE228" s="62">
        <f>IF(BD228&lt;Master_sheet_Kriterien!$J$10,1,IF(BD228&lt;Master_sheet_Kriterien!$K$10,2,IF(BD228&lt;Master_sheet_Kriterien!$L$10,3,IF(BD228&lt;Master_sheet_Kriterien!$M$10,4,5))))</f>
        <v>2</v>
      </c>
      <c r="BF228" s="65">
        <f>VLOOKUP($D228,Struktur_daten_BW_2017!$B$7:$AH$452,Calc_Targetkreise!BF$5,FALSE)</f>
        <v>8.8</v>
      </c>
      <c r="BG228" s="62">
        <f>IF(BF228&lt;Master_sheet_Kriterien!$J$12,1,IF(BF228&lt;Master_sheet_Kriterien!$K$12,2,IF(BF228&lt;Master_sheet_Kriterien!$L$12,3,IF(BF228&lt;Master_sheet_Kriterien!$M$12,4,5))))</f>
        <v>5</v>
      </c>
      <c r="BH228" s="65">
        <f>VLOOKUP($D228,Struktur_daten_BW_2017!$B$7:$AH$452,Calc_Targetkreise!BH$5,FALSE)</f>
        <v>12.5</v>
      </c>
      <c r="BI228" s="62">
        <f>IF(BH228&lt;Master_sheet_Kriterien!$J$14,1,IF(BH228&lt;Master_sheet_Kriterien!$K$14,2,IF(BH228&lt;Master_sheet_Kriterien!$L$14,3,IF(BH228&lt;Master_sheet_Kriterien!$M$14,4,5))))</f>
        <v>4</v>
      </c>
      <c r="BJ228" s="65">
        <f>VLOOKUP($D228,Struktur_daten_BW_2017!$B$7:$AH$452,Calc_Targetkreise!BJ$5,FALSE)</f>
        <v>35.7</v>
      </c>
      <c r="BK228" s="62">
        <f>IF(BJ228&lt;Master_sheet_Kriterien!$J$16,1,IF(BJ228&lt;Master_sheet_Kriterien!$K$16,2,IF(BJ228&lt;Master_sheet_Kriterien!$L$16,3,IF(BJ228&lt;Master_sheet_Kriterien!$M$16,4,5))))</f>
        <v>3</v>
      </c>
      <c r="BL228" s="65">
        <f>VLOOKUP($D228,Struktur_daten_BW_2017!$B$7:$AH$452,Calc_Targetkreise!BL$5,FALSE)</f>
        <v>15.3</v>
      </c>
      <c r="BM228" s="62">
        <f>IF(BL228&lt;Master_sheet_Kriterien!$J$18,1,IF(BL228&lt;Master_sheet_Kriterien!$K$18,2,IF(BL228&lt;Master_sheet_Kriterien!$L$18,3,IF(BL228&lt;Master_sheet_Kriterien!$M$18,4,5))))</f>
        <v>2</v>
      </c>
      <c r="BN228" s="65">
        <f>VLOOKUP($D228,Struktur_daten_BW_2017!$B$7:$AH$452,Calc_Targetkreise!BN$5,FALSE)</f>
        <v>9.8</v>
      </c>
      <c r="BO228" s="62">
        <f>IF(BN228&lt;Master_sheet_Kriterien!$J$20,1,IF(BN228&lt;Master_sheet_Kriterien!$K$20,2,IF(BN228&lt;Master_sheet_Kriterien!$L$20,3,IF(BN228&lt;Master_sheet_Kriterien!$M$20,4,5))))</f>
        <v>2</v>
      </c>
      <c r="BP228" s="59">
        <f>VLOOKUP($D228,Struktur_daten_BW_2017!$B$7:$AH$452,Calc_Targetkreise!BP$5,FALSE)</f>
        <v>22091</v>
      </c>
      <c r="BQ228" s="62">
        <f>IF(BP228&lt;Master_sheet_Kriterien!$J$38,1,IF(BP228&lt;Master_sheet_Kriterien!$K$38,2,IF(BP228&lt;Master_sheet_Kriterien!$L$38,3,IF(BP228&lt;Master_sheet_Kriterien!$M$38,4,5))))</f>
        <v>4</v>
      </c>
      <c r="BR228" s="65">
        <f>VLOOKUP($D228,Struktur_daten_BW_2017!$B$7:$AH$452,Calc_Targetkreise!BR$5,FALSE)</f>
        <v>24.3</v>
      </c>
      <c r="BS228" s="62">
        <f>IF(BR228&lt;Master_sheet_Kriterien!$J$24,1,IF(BR228&lt;Master_sheet_Kriterien!$K$24,2,IF(BR228&lt;Master_sheet_Kriterien!$L$24,3,IF(BR228&lt;Master_sheet_Kriterien!$M$24,4,5))))</f>
        <v>1</v>
      </c>
      <c r="BT228" s="65">
        <f>VLOOKUP($D228,Struktur_daten_BW_2017!$B$7:$AH$452,Calc_Targetkreise!BT$5,FALSE)</f>
        <v>20.4</v>
      </c>
      <c r="BU228" s="62">
        <f>IF(BT228&lt;Master_sheet_Kriterien!$J$26,1,IF(BT228&lt;Master_sheet_Kriterien!$K$26,2,IF(BT228&lt;Master_sheet_Kriterien!$L$26,3,IF(BT228&lt;Master_sheet_Kriterien!$M$26,4,5))))</f>
        <v>5</v>
      </c>
      <c r="BV228" s="65">
        <f t="shared" si="13"/>
        <v>5.1102</v>
      </c>
      <c r="BW228" s="62">
        <f>IF(BV228&lt;Master_sheet_Kriterien!$J$28,1,IF(BV228&lt;Master_sheet_Kriterien!$K$28,2,IF(BV228&lt;Master_sheet_Kriterien!$L$28,3,IF(BV228&lt;Master_sheet_Kriterien!$M$28,4,5))))</f>
        <v>4</v>
      </c>
      <c r="BX228" s="65">
        <f>VLOOKUP($D228,Struktur_daten_BW_2017!$B$7:$AH$452,Calc_Targetkreise!BX$5,FALSE)</f>
        <v>32.35294118</v>
      </c>
      <c r="BY228" s="62">
        <f>IF(BX228&lt;Master_sheet_Kriterien!$J$30,1,IF(BX228&lt;Master_sheet_Kriterien!$K$30,2,IF(BX228&lt;Master_sheet_Kriterien!$L$30,3,IF(BX228&lt;Master_sheet_Kriterien!$M$30,4,5))))</f>
        <v>5</v>
      </c>
      <c r="BZ228" s="65">
        <f t="shared" si="934"/>
        <v>7.117</v>
      </c>
      <c r="CA228" s="62">
        <f>IF(BZ228&lt;Master_sheet_Kriterien!$J$32,1,IF(BZ228&lt;Master_sheet_Kriterien!$K$32,2,IF(BZ228&lt;Master_sheet_Kriterien!$L$32,3,IF(BZ228&lt;Master_sheet_Kriterien!$M$32,4,5))))</f>
        <v>1</v>
      </c>
      <c r="CB228" s="65">
        <f t="shared" si="935"/>
        <v>2.841117764</v>
      </c>
      <c r="CC228" s="62">
        <f>IF(CB228&lt;Master_sheet_Kriterien!$J$34,1,IF(CB228&lt;Master_sheet_Kriterien!$K$34,2,IF(CB228&lt;Master_sheet_Kriterien!$L$34,3,IF(CB228&lt;Master_sheet_Kriterien!$M$34,4,5))))</f>
        <v>1</v>
      </c>
      <c r="CD228" s="65">
        <f>100-VLOOKUP($D228,Struktur_daten_BW_2017!$B$7:$AH$452,Calc_Targetkreise!CD$5,FALSE)</f>
        <v>44</v>
      </c>
      <c r="CE228" s="62">
        <f>IF(CD228&lt;Master_sheet_Kriterien!$J$40,1,IF(CD228&lt;Master_sheet_Kriterien!$K$40,2,IF(CD228&lt;Master_sheet_Kriterien!$L$40,3,IF(CD228&lt;Master_sheet_Kriterien!$M$40,4,5))))</f>
        <v>2</v>
      </c>
      <c r="CF228" s="61"/>
      <c r="CG228" s="59">
        <f>VLOOKUP($D228,EW_19_Kreise!$A$6:$CQ$406,Calc_Targetkreise!CG$5,FALSE)/1000</f>
        <v>208.837</v>
      </c>
      <c r="CH228" s="59">
        <f>VLOOKUP($D228,BW_17_Kreise!$B$7:$CC$410,Calc_Targetkreise!CH$5,FALSE)/1000</f>
        <v>208.135</v>
      </c>
      <c r="CI228" s="59">
        <f>VLOOKUP($D228,EW_Erg_09_14_Kreise!$A$10:$BK$412,Calc_Targetkreise!CI$5,FALSE)/1000</f>
        <v>206.25</v>
      </c>
      <c r="CJ228" s="59">
        <f>VLOOKUP($D228,EW_Erg_09_14_Kreise!$A$10:$BK$412,Calc_Targetkreise!CJ$5,FALSE)/1000</f>
        <v>201.576</v>
      </c>
      <c r="CK228" s="59">
        <f>VLOOKUP($D228,EW_Erg_09_14_Kreise!$A$10:$BK$412,Calc_Targetkreise!CK$5,FALSE)/1000</f>
        <v>102.044</v>
      </c>
      <c r="CL228" s="45">
        <f>3601+3516</f>
        <v>7117</v>
      </c>
      <c r="CM228" s="59">
        <f>VLOOKUP($D228,Struktur_daten_BW_2017!$B$7:$AH$452,Calc_Targetkreise!CM$5,FALSE)</f>
        <v>250.5</v>
      </c>
      <c r="CN228" s="66">
        <v>9.0</v>
      </c>
      <c r="CO228" s="67">
        <f t="shared" si="16"/>
        <v>0.03592814371</v>
      </c>
      <c r="CP228" s="62">
        <f>IF(CO228&lt;Master_sheet_Kriterien!$J$58,1,IF(CO228&lt;Master_sheet_Kriterien!$K$58,2,IF(CO228&lt;Master_sheet_Kriterien!$L$58,3,IF(CO228&lt;Master_sheet_Kriterien!$M$58,4,5))))</f>
        <v>1</v>
      </c>
      <c r="CQ228" s="66">
        <v>7.0</v>
      </c>
      <c r="CR228" s="67">
        <f t="shared" si="17"/>
        <v>0.02794411178</v>
      </c>
      <c r="CS228" s="62">
        <f>IF(CR228&lt;Master_sheet_Kriterien!$J$59,1,IF(CR228&lt;Master_sheet_Kriterien!$K$59,2,IF(CR228&lt;Master_sheet_Kriterien!$L$59,3,IF(CR228&lt;Master_sheet_Kriterien!$M$59,4,5))))</f>
        <v>1</v>
      </c>
      <c r="CT228" s="66">
        <v>2.0</v>
      </c>
      <c r="CU228" s="44"/>
      <c r="CV228" s="66">
        <v>1.0</v>
      </c>
      <c r="CW228" s="68"/>
      <c r="CY228" s="31">
        <f t="shared" si="18"/>
        <v>8436</v>
      </c>
      <c r="DB228" s="76" t="str">
        <f t="shared" si="19"/>
        <v>Ravensburg</v>
      </c>
      <c r="DC228" s="58">
        <f t="shared" si="20"/>
        <v>128</v>
      </c>
      <c r="DD228" s="77">
        <f t="shared" si="21"/>
        <v>171</v>
      </c>
      <c r="DE228" s="72">
        <f t="shared" si="22"/>
        <v>0.005621557649</v>
      </c>
      <c r="DG228" s="76" t="str">
        <f t="shared" si="23"/>
        <v>Ravensburg</v>
      </c>
      <c r="DH228" s="58" t="str">
        <f t="shared" si="24"/>
        <v>#REF!</v>
      </c>
      <c r="DI228" s="75">
        <f t="shared" si="25"/>
        <v>165.3592814</v>
      </c>
      <c r="DJ228" s="78">
        <f t="shared" si="26"/>
        <v>0.005621557649</v>
      </c>
      <c r="DK228" s="75"/>
      <c r="DL228" s="75"/>
      <c r="DM228" s="75"/>
      <c r="DN228" s="75"/>
      <c r="DO228" s="75"/>
      <c r="DP228" s="44"/>
    </row>
    <row r="229" ht="16.5" customHeight="1">
      <c r="A229" s="58">
        <f t="shared" si="5"/>
        <v>255</v>
      </c>
      <c r="B229" s="58">
        <f t="shared" si="6"/>
        <v>144</v>
      </c>
      <c r="C229" s="58" t="s">
        <v>345</v>
      </c>
      <c r="D229" s="58">
        <v>8437.0</v>
      </c>
      <c r="E229" s="58" t="s">
        <v>389</v>
      </c>
      <c r="F229" s="59">
        <f>VLOOKUP($D229,EW_19_Kreise!$A$6:$CQ$406,Calc_Targetkreise!F$5,FALSE)/1000</f>
        <v>59.873</v>
      </c>
      <c r="G229" s="59">
        <f>VLOOKUP($D229,BW_17_Kreise!$B$7:$CC$410,Calc_Targetkreise!G$5,FALSE)/1000</f>
        <v>73.107</v>
      </c>
      <c r="H229" s="59">
        <f>VLOOKUP($D229,EW_Erg_09_14_Kreise!$A$10:$BK$412,Calc_Targetkreise!H$5,FALSE)/1000</f>
        <v>50.21</v>
      </c>
      <c r="I229" s="60">
        <f t="shared" ref="I229:K229" si="940">F229/CG229</f>
        <v>0.6183757991</v>
      </c>
      <c r="J229" s="60">
        <f t="shared" si="940"/>
        <v>0.7560811649</v>
      </c>
      <c r="K229" s="60">
        <f t="shared" si="940"/>
        <v>0.5206183964</v>
      </c>
      <c r="L229" s="61">
        <f t="shared" ref="L229:M229" si="941">1-(T229+X229)</f>
        <v>0.5024969519</v>
      </c>
      <c r="M229" s="61">
        <f t="shared" si="941"/>
        <v>0.4640732078</v>
      </c>
      <c r="N229" s="62">
        <f>IF(L229&lt;Master_sheet_Kriterien!$J$46,1,IF(L229&lt;Master_sheet_Kriterien!$K$46,2,IF(L229&lt;Master_sheet_Kriterien!$L$46,3,IF(L229&lt;Master_sheet_Kriterien!$M$46,4,5))))</f>
        <v>4</v>
      </c>
      <c r="O229" s="62">
        <f>IF(M229&lt;Master_sheet_Kriterien!$J$46,1,IF(M229&lt;Master_sheet_Kriterien!$K$46,2,IF(M229&lt;Master_sheet_Kriterien!$L$46,3,IF(M229&lt;Master_sheet_Kriterien!$M$46,4,5))))</f>
        <v>3</v>
      </c>
      <c r="P229" s="61">
        <f t="shared" ref="P229:Q229" si="942">1-(T229+AM229)</f>
        <v>0.4885841698</v>
      </c>
      <c r="Q229" s="61">
        <f t="shared" si="942"/>
        <v>0.4657146374</v>
      </c>
      <c r="R229" s="62">
        <f>IF(P229&lt;Master_sheet_Kriterien!$J$46,1,IF(P229&lt;Master_sheet_Kriterien!$K$46,2,IF(P229&lt;Master_sheet_Kriterien!$L$46,3,IF(P229&lt;Master_sheet_Kriterien!$M$46,4,5))))</f>
        <v>4</v>
      </c>
      <c r="S229" s="62">
        <f>IF(Q229&lt;Master_sheet_Kriterien!$J$46,1,IF(Q229&lt;Master_sheet_Kriterien!$K$46,2,IF(Q229&lt;Master_sheet_Kriterien!$L$46,3,IF(Q229&lt;Master_sheet_Kriterien!$M$46,4,5))))</f>
        <v>3</v>
      </c>
      <c r="T229" s="61">
        <f>VLOOKUP($D229,EW_19_Kreise!$A$6:$CQ$406,Calc_Targetkreise!T$5,FALSE)/1000/F229</f>
        <v>0.4091994722</v>
      </c>
      <c r="U229" s="63">
        <f>VLOOKUP($D229,BW_17_Kreise!$B$7:$CC$410,Calc_Targetkreise!U$5,FALSE)/1000/$G229</f>
        <v>0.405474168</v>
      </c>
      <c r="V229" s="61">
        <f>VLOOKUP(Calc_Targetkreise!$D229,EW_Erg_09_14_Kreise!$A$7:$BK$412,Calc_Targetkreise!V$5,FALSE)/1000/$H229</f>
        <v>0.5209520016</v>
      </c>
      <c r="W229" s="61">
        <f>VLOOKUP(Calc_Targetkreise!$D229,EW_Erg_09_14_Kreise!$A$7:$BK$412,Calc_Targetkreise!W$5,FALSE)/1000/CK229</f>
        <v>0.5132558893</v>
      </c>
      <c r="X229" s="61">
        <f>VLOOKUP($D229,EW_19_Kreise!$A$6:$CQ$406,Calc_Targetkreise!X$5,FALSE)/1000/F229</f>
        <v>0.0883035759</v>
      </c>
      <c r="Y229" s="63">
        <f>VLOOKUP($D229,BW_17_Kreise!$B$7:$CC$410,Calc_Targetkreise!Y$5,FALSE)/1000/$G229</f>
        <v>0.1304526242</v>
      </c>
      <c r="Z229" s="61">
        <f>VLOOKUP(Calc_Targetkreise!$D229,EW_Erg_09_14_Kreise!$A$7:$BK$412,Calc_Targetkreise!Z$5,FALSE)/1000/$H229</f>
        <v>0.1566221868</v>
      </c>
      <c r="AA229" s="61">
        <f>VLOOKUP(Calc_Targetkreise!$D229,EW_Erg_09_14_Kreise!$A$7:$BK$412,Calc_Targetkreise!AA$5,FALSE)/1000/$H229</f>
        <v>0.1128460466</v>
      </c>
      <c r="AB229" s="61">
        <f>VLOOKUP($D229,EW_19_Kreise!$A$6:$CQ$406,Calc_Targetkreise!AB$5,FALSE)/1000/F229</f>
        <v>0.2051509027</v>
      </c>
      <c r="AC229" s="63">
        <f>VLOOKUP($D229,BW_17_Kreise!$B$7:$CC$410,Calc_Targetkreise!AC$5,FALSE)/1000/$G229</f>
        <v>0.1230251549</v>
      </c>
      <c r="AD229" s="61">
        <f>VLOOKUP(Calc_Targetkreise!$D229,EW_Erg_09_14_Kreise!$A$7:$BK$412,Calc_Targetkreise!AD$5,FALSE)/1000/$H229</f>
        <v>0.1100378411</v>
      </c>
      <c r="AE229" s="62">
        <f>IF(AC229&lt;Master_sheet_Kriterien!$J$54,1,IF(AC229&lt;Master_sheet_Kriterien!$K$54,2,IF(AC229&lt;Master_sheet_Kriterien!$L$54,3,IF(AC229&lt;Master_sheet_Kriterien!$M$54,4,5))))</f>
        <v>5</v>
      </c>
      <c r="AF229" s="61">
        <f>VLOOKUP(Calc_Targetkreise!$D229,EW_Erg_09_14_Kreise!$A$7:$BK$412,Calc_Targetkreise!AF$5,FALSE)/1000/$H229</f>
        <v>0.09569806811</v>
      </c>
      <c r="AG229" s="63">
        <f>VLOOKUP($D229,BW_17_Kreise!$B$7:$CC$410,Calc_Targetkreise!AG$5,FALSE)/1000/$G229</f>
        <v>0.1203167959</v>
      </c>
      <c r="AH229" s="61">
        <f>VLOOKUP(Calc_Targetkreise!$D229,EW_Erg_09_14_Kreise!$A$7:$BK$412,Calc_Targetkreise!AH$5,FALSE)/1000/$H229</f>
        <v>0.03005377415</v>
      </c>
      <c r="AI229" s="61">
        <f>VLOOKUP(Calc_Targetkreise!$D229,EW_Erg_09_14_Kreise!$A$7:$BK$412,Calc_Targetkreise!AI$5,FALSE)/1000/$H229</f>
        <v>0.1314280024</v>
      </c>
      <c r="AJ229" s="63">
        <f>VLOOKUP($D229,BW_17_Kreise!$B$7:$CC$410,Calc_Targetkreise!AJ$5,FALSE)/1000/$G229</f>
        <v>0.05015935547</v>
      </c>
      <c r="AK229" s="61">
        <f>VLOOKUP(Calc_Targetkreise!$D229,EW_Erg_09_14_Kreise!$A$7:$BK$412,Calc_Targetkreise!AK$5,FALSE)/1000/$H229</f>
        <v>0.02318263294</v>
      </c>
      <c r="AL229" s="61">
        <f>VLOOKUP(Calc_Targetkreise!$D229,EW_Erg_09_14_Kreise!$A$7:$BK$412,Calc_Targetkreise!AL$5,FALSE)/1000/$H229</f>
        <v>0.02095200159</v>
      </c>
      <c r="AM229" s="61">
        <f>VLOOKUP($D229,EW_19_Kreise!$A$6:$CQ$406,Calc_Targetkreise!AM$5,FALSE)/1000/F229</f>
        <v>0.102216358</v>
      </c>
      <c r="AN229" s="63">
        <f>VLOOKUP($D229,BW_17_Kreise!$B$7:$CC$410,Calc_Targetkreise!AN$5,FALSE)/1000/$G229</f>
        <v>0.1288111946</v>
      </c>
      <c r="AO229" s="61">
        <f>VLOOKUP(Calc_Targetkreise!$D229,EW_Erg_09_14_Kreise!$A$7:$BK$412,Calc_Targetkreise!AO$5,FALSE)/1000/$H229</f>
        <v>0.06658036248</v>
      </c>
      <c r="AP229" s="61">
        <f>VLOOKUP(Calc_Targetkreise!$D229,EW_Erg_09_14_Kreise!$A$7:$BK$412,Calc_Targetkreise!AP$5,FALSE)/1000/$H229</f>
        <v>0.0002589125672</v>
      </c>
      <c r="AQ229" s="61">
        <f t="shared" ref="AQ229:AR229" si="943">1-U229-Y229-AC229-AG229-AJ229-AN229</f>
        <v>0.04176070691</v>
      </c>
      <c r="AR229" s="61">
        <f t="shared" si="943"/>
        <v>0.09257120096</v>
      </c>
      <c r="AS229" s="61">
        <f t="shared" si="11"/>
        <v>0.1255610795</v>
      </c>
      <c r="AT229" s="63">
        <f>VLOOKUP($D229,BW_17_Kreise!$B$7:$CC$410,Calc_Targetkreise!AT$5,FALSE)/1000/$G229</f>
        <v>0.003720573953</v>
      </c>
      <c r="AU229" s="61">
        <f>VLOOKUP(Calc_Targetkreise!$D229,EW_Erg_09_14_Kreise!$A$7:$BK$412,Calc_Targetkreise!AU$5,FALSE)/1000/$H229</f>
        <v>0.008803027285</v>
      </c>
      <c r="AV229" s="62">
        <f>IF(AU229&lt;Master_sheet_Kriterien!$J$44,1,IF(AU229&lt;Master_sheet_Kriterien!$K$44,2,IF(AU229&lt;Master_sheet_Kriterien!$L$44,3,IF(AU229&lt;Master_sheet_Kriterien!$M$44,4,5))))</f>
        <v>1</v>
      </c>
      <c r="AW229" s="61">
        <f>VLOOKUP(Calc_Targetkreise!$D229,EW_Erg_09_14_Kreise!$A$7:$BK$412,Calc_Targetkreise!AW$5,FALSE)/1000/$H229</f>
        <v>0.006891057558</v>
      </c>
      <c r="AX229" s="61">
        <f>VLOOKUP($D229,EW_19_Kreise!$A$6:$CQ$406,Calc_Targetkreise!AX$5,FALSE)/1000/F229</f>
        <v>0.003624338182</v>
      </c>
      <c r="AY229" s="62">
        <f>IF(AX229&lt;Master_sheet_Kriterien!$J$56,1,IF(AX229&lt;Master_sheet_Kriterien!$K$56,2,IF(AX229&lt;Master_sheet_Kriterien!$L$56,3,IF(AX229&lt;Master_sheet_Kriterien!$M$56,4,5))))</f>
        <v>2</v>
      </c>
      <c r="AZ229" s="64">
        <f>VLOOKUP($D229,EW_19_Kreise!$A$6:$CQ$406,Calc_Targetkreise!AZ$5,FALSE)</f>
        <v>217</v>
      </c>
      <c r="BA229" s="62">
        <f>IF(AZ229&lt;Master_sheet_Kriterien!$J$57,1,IF(AZ229&lt;Master_sheet_Kriterien!$K$57,2,IF(AZ229&lt;Master_sheet_Kriterien!$L$57,3,IF(AZ229&lt;Master_sheet_Kriterien!$M$56,4,5))))</f>
        <v>2</v>
      </c>
      <c r="BB229" s="59">
        <f>VLOOKUP($D229,Struktur_daten_BW_2017!$B$7:$AH$452,Calc_Targetkreise!BB$5,FALSE)</f>
        <v>150.4</v>
      </c>
      <c r="BC229" s="62">
        <f>IF(BB229&lt;Master_sheet_Kriterien!$J$8,1,IF(BB229&lt;Master_sheet_Kriterien!$K$8,2,IF(BB229&lt;Master_sheet_Kriterien!$L$8,3,IF(BB229&lt;Master_sheet_Kriterien!$M$8,4,5))))</f>
        <v>2</v>
      </c>
      <c r="BD229" s="65">
        <f t="shared" si="12"/>
        <v>21.6717</v>
      </c>
      <c r="BE229" s="62">
        <f>IF(BD229&lt;Master_sheet_Kriterien!$J$10,1,IF(BD229&lt;Master_sheet_Kriterien!$K$10,2,IF(BD229&lt;Master_sheet_Kriterien!$L$10,3,IF(BD229&lt;Master_sheet_Kriterien!$M$10,4,5))))</f>
        <v>2</v>
      </c>
      <c r="BF229" s="65">
        <f>VLOOKUP($D229,Struktur_daten_BW_2017!$B$7:$AH$452,Calc_Targetkreise!BF$5,FALSE)</f>
        <v>8.7</v>
      </c>
      <c r="BG229" s="62">
        <f>IF(BF229&lt;Master_sheet_Kriterien!$J$12,1,IF(BF229&lt;Master_sheet_Kriterien!$K$12,2,IF(BF229&lt;Master_sheet_Kriterien!$L$12,3,IF(BF229&lt;Master_sheet_Kriterien!$M$12,4,5))))</f>
        <v>5</v>
      </c>
      <c r="BH229" s="65">
        <f>VLOOKUP($D229,Struktur_daten_BW_2017!$B$7:$AH$452,Calc_Targetkreise!BH$5,FALSE)</f>
        <v>11.8</v>
      </c>
      <c r="BI229" s="62">
        <f>IF(BH229&lt;Master_sheet_Kriterien!$J$14,1,IF(BH229&lt;Master_sheet_Kriterien!$K$14,2,IF(BH229&lt;Master_sheet_Kriterien!$L$14,3,IF(BH229&lt;Master_sheet_Kriterien!$M$14,4,5))))</f>
        <v>3</v>
      </c>
      <c r="BJ229" s="65">
        <f>VLOOKUP($D229,Struktur_daten_BW_2017!$B$7:$AH$452,Calc_Targetkreise!BJ$5,FALSE)</f>
        <v>35.4</v>
      </c>
      <c r="BK229" s="62">
        <f>IF(BJ229&lt;Master_sheet_Kriterien!$J$16,1,IF(BJ229&lt;Master_sheet_Kriterien!$K$16,2,IF(BJ229&lt;Master_sheet_Kriterien!$L$16,3,IF(BJ229&lt;Master_sheet_Kriterien!$M$16,4,5))))</f>
        <v>2</v>
      </c>
      <c r="BL229" s="65">
        <f>VLOOKUP($D229,Struktur_daten_BW_2017!$B$7:$AH$452,Calc_Targetkreise!BL$5,FALSE)</f>
        <v>15.7</v>
      </c>
      <c r="BM229" s="62">
        <f>IF(BL229&lt;Master_sheet_Kriterien!$J$18,1,IF(BL229&lt;Master_sheet_Kriterien!$K$18,2,IF(BL229&lt;Master_sheet_Kriterien!$L$18,3,IF(BL229&lt;Master_sheet_Kriterien!$M$18,4,5))))</f>
        <v>2</v>
      </c>
      <c r="BN229" s="65">
        <f>VLOOKUP($D229,Struktur_daten_BW_2017!$B$7:$AH$452,Calc_Targetkreise!BN$5,FALSE)</f>
        <v>11.3</v>
      </c>
      <c r="BO229" s="62">
        <f>IF(BN229&lt;Master_sheet_Kriterien!$J$20,1,IF(BN229&lt;Master_sheet_Kriterien!$K$20,2,IF(BN229&lt;Master_sheet_Kriterien!$L$20,3,IF(BN229&lt;Master_sheet_Kriterien!$M$20,4,5))))</f>
        <v>4</v>
      </c>
      <c r="BP229" s="59">
        <f>VLOOKUP($D229,Struktur_daten_BW_2017!$B$7:$AH$452,Calc_Targetkreise!BP$5,FALSE)</f>
        <v>22823</v>
      </c>
      <c r="BQ229" s="62">
        <f>IF(BP229&lt;Master_sheet_Kriterien!$J$38,1,IF(BP229&lt;Master_sheet_Kriterien!$K$38,2,IF(BP229&lt;Master_sheet_Kriterien!$L$38,3,IF(BP229&lt;Master_sheet_Kriterien!$M$38,4,5))))</f>
        <v>4</v>
      </c>
      <c r="BR229" s="65">
        <f>VLOOKUP($D229,Struktur_daten_BW_2017!$B$7:$AH$452,Calc_Targetkreise!BR$5,FALSE)</f>
        <v>23.4</v>
      </c>
      <c r="BS229" s="62">
        <f>IF(BR229&lt;Master_sheet_Kriterien!$J$24,1,IF(BR229&lt;Master_sheet_Kriterien!$K$24,2,IF(BR229&lt;Master_sheet_Kriterien!$L$24,3,IF(BR229&lt;Master_sheet_Kriterien!$M$24,4,5))))</f>
        <v>1</v>
      </c>
      <c r="BT229" s="65">
        <f>VLOOKUP($D229,Struktur_daten_BW_2017!$B$7:$AH$452,Calc_Targetkreise!BT$5,FALSE)</f>
        <v>17.3</v>
      </c>
      <c r="BU229" s="62">
        <f>IF(BT229&lt;Master_sheet_Kriterien!$J$26,1,IF(BT229&lt;Master_sheet_Kriterien!$K$26,2,IF(BT229&lt;Master_sheet_Kriterien!$L$26,3,IF(BT229&lt;Master_sheet_Kriterien!$M$26,4,5))))</f>
        <v>5</v>
      </c>
      <c r="BV229" s="65">
        <f t="shared" si="13"/>
        <v>4.30943</v>
      </c>
      <c r="BW229" s="62">
        <f>IF(BV229&lt;Master_sheet_Kriterien!$J$28,1,IF(BV229&lt;Master_sheet_Kriterien!$K$28,2,IF(BV229&lt;Master_sheet_Kriterien!$L$28,3,IF(BV229&lt;Master_sheet_Kriterien!$M$28,4,5))))</f>
        <v>3</v>
      </c>
      <c r="BX229" s="65">
        <f>VLOOKUP($D229,Struktur_daten_BW_2017!$B$7:$AH$452,Calc_Targetkreise!BX$5,FALSE)</f>
        <v>28.32369942</v>
      </c>
      <c r="BY229" s="62">
        <f>IF(BX229&lt;Master_sheet_Kriterien!$J$30,1,IF(BX229&lt;Master_sheet_Kriterien!$K$30,2,IF(BX229&lt;Master_sheet_Kriterien!$L$30,3,IF(BX229&lt;Master_sheet_Kriterien!$M$30,4,5))))</f>
        <v>4</v>
      </c>
      <c r="BZ229" s="65">
        <f t="shared" si="934"/>
        <v>1.789</v>
      </c>
      <c r="CA229" s="62">
        <f>IF(BZ229&lt;Master_sheet_Kriterien!$J$32,1,IF(BZ229&lt;Master_sheet_Kriterien!$K$32,2,IF(BZ229&lt;Master_sheet_Kriterien!$L$32,3,IF(BZ229&lt;Master_sheet_Kriterien!$M$32,4,5))))</f>
        <v>1</v>
      </c>
      <c r="CB229" s="65">
        <f t="shared" si="935"/>
        <v>0.7181854677</v>
      </c>
      <c r="CC229" s="62">
        <f>IF(CB229&lt;Master_sheet_Kriterien!$J$34,1,IF(CB229&lt;Master_sheet_Kriterien!$K$34,2,IF(CB229&lt;Master_sheet_Kriterien!$L$34,3,IF(CB229&lt;Master_sheet_Kriterien!$M$34,4,5))))</f>
        <v>1</v>
      </c>
      <c r="CD229" s="65">
        <f>100-VLOOKUP($D229,Struktur_daten_BW_2017!$B$7:$AH$452,Calc_Targetkreise!CD$5,FALSE)</f>
        <v>33.6</v>
      </c>
      <c r="CE229" s="62">
        <f>IF(CD229&lt;Master_sheet_Kriterien!$J$40,1,IF(CD229&lt;Master_sheet_Kriterien!$K$40,2,IF(CD229&lt;Master_sheet_Kriterien!$L$40,3,IF(CD229&lt;Master_sheet_Kriterien!$M$40,4,5))))</f>
        <v>1</v>
      </c>
      <c r="CF229" s="61"/>
      <c r="CG229" s="59">
        <f>VLOOKUP($D229,EW_19_Kreise!$A$6:$CQ$406,Calc_Targetkreise!CG$5,FALSE)/1000</f>
        <v>96.823</v>
      </c>
      <c r="CH229" s="59">
        <f>VLOOKUP($D229,BW_17_Kreise!$B$7:$CC$410,Calc_Targetkreise!CH$5,FALSE)/1000</f>
        <v>96.692</v>
      </c>
      <c r="CI229" s="59">
        <f>VLOOKUP($D229,EW_Erg_09_14_Kreise!$A$10:$BK$412,Calc_Targetkreise!CI$5,FALSE)/1000</f>
        <v>96.443</v>
      </c>
      <c r="CJ229" s="59">
        <f>VLOOKUP($D229,EW_Erg_09_14_Kreise!$A$10:$BK$412,Calc_Targetkreise!CJ$5,FALSE)/1000</f>
        <v>96.685</v>
      </c>
      <c r="CK229" s="59">
        <f>VLOOKUP($D229,EW_Erg_09_14_Kreise!$A$10:$BK$412,Calc_Targetkreise!CK$5,FALSE)/1000</f>
        <v>49.412</v>
      </c>
      <c r="CL229" s="45">
        <f>3578/2</f>
        <v>1789</v>
      </c>
      <c r="CM229" s="59">
        <f>VLOOKUP($D229,Struktur_daten_BW_2017!$B$7:$AH$452,Calc_Targetkreise!CM$5,FALSE)</f>
        <v>249.1</v>
      </c>
      <c r="CN229" s="66">
        <v>2.0</v>
      </c>
      <c r="CO229" s="67">
        <f t="shared" si="16"/>
        <v>0.008028904055</v>
      </c>
      <c r="CP229" s="62">
        <f>IF(CO229&lt;Master_sheet_Kriterien!$J$58,1,IF(CO229&lt;Master_sheet_Kriterien!$K$58,2,IF(CO229&lt;Master_sheet_Kriterien!$L$58,3,IF(CO229&lt;Master_sheet_Kriterien!$M$58,4,5))))</f>
        <v>1</v>
      </c>
      <c r="CQ229" s="66">
        <v>2.0</v>
      </c>
      <c r="CR229" s="67">
        <f t="shared" si="17"/>
        <v>0.008028904055</v>
      </c>
      <c r="CS229" s="62">
        <f>IF(CR229&lt;Master_sheet_Kriterien!$J$59,1,IF(CR229&lt;Master_sheet_Kriterien!$K$59,2,IF(CR229&lt;Master_sheet_Kriterien!$L$59,3,IF(CR229&lt;Master_sheet_Kriterien!$M$59,4,5))))</f>
        <v>1</v>
      </c>
      <c r="CT229" s="66">
        <v>0.0</v>
      </c>
      <c r="CU229" s="44"/>
      <c r="CV229" s="66">
        <v>1.0</v>
      </c>
      <c r="CW229" s="68"/>
      <c r="CY229" s="31">
        <f t="shared" si="18"/>
        <v>8437</v>
      </c>
      <c r="DB229" s="76" t="str">
        <f t="shared" si="19"/>
        <v>Sigmaringen</v>
      </c>
      <c r="DC229" s="58">
        <f t="shared" si="20"/>
        <v>255</v>
      </c>
      <c r="DD229" s="77">
        <f t="shared" si="21"/>
        <v>144</v>
      </c>
      <c r="DE229" s="72">
        <f t="shared" si="22"/>
        <v>0.003624338182</v>
      </c>
      <c r="DG229" s="76" t="str">
        <f t="shared" si="23"/>
        <v>Sigmaringen</v>
      </c>
      <c r="DH229" s="58" t="str">
        <f t="shared" si="24"/>
        <v>#REF!</v>
      </c>
      <c r="DI229" s="75">
        <f t="shared" si="25"/>
        <v>138.080289</v>
      </c>
      <c r="DJ229" s="78">
        <f t="shared" si="26"/>
        <v>0.003624338182</v>
      </c>
      <c r="DK229" s="75"/>
      <c r="DL229" s="75"/>
      <c r="DM229" s="75"/>
      <c r="DN229" s="75"/>
      <c r="DO229" s="75"/>
      <c r="DP229" s="44"/>
    </row>
    <row r="230" ht="16.5" customHeight="1">
      <c r="A230" s="58">
        <f t="shared" si="5"/>
        <v>122</v>
      </c>
      <c r="B230" s="58">
        <f t="shared" si="6"/>
        <v>173</v>
      </c>
      <c r="C230" s="58" t="s">
        <v>390</v>
      </c>
      <c r="D230" s="58">
        <v>9161.0</v>
      </c>
      <c r="E230" s="58" t="s">
        <v>391</v>
      </c>
      <c r="F230" s="59">
        <f>VLOOKUP($D230,EW_19_Kreise!$A$6:$CQ$406,Calc_Targetkreise!F$5,FALSE)/1000</f>
        <v>48.116</v>
      </c>
      <c r="G230" s="59">
        <f>VLOOKUP($D230,BW_17_Kreise!$B$7:$CC$410,Calc_Targetkreise!G$5,FALSE)/1000</f>
        <v>64.583</v>
      </c>
      <c r="H230" s="59">
        <f>VLOOKUP($D230,EW_Erg_09_14_Kreise!$A$10:$BK$412,Calc_Targetkreise!H$5,FALSE)/1000</f>
        <v>30.567</v>
      </c>
      <c r="I230" s="60">
        <f t="shared" ref="I230:K230" si="944">F230/CG230</f>
        <v>0.5280161535</v>
      </c>
      <c r="J230" s="60">
        <f t="shared" si="944"/>
        <v>0.7091110721</v>
      </c>
      <c r="K230" s="60">
        <f t="shared" si="944"/>
        <v>0.3370753063</v>
      </c>
      <c r="L230" s="61">
        <f t="shared" ref="L230:M230" si="945">1-(T230+X230)</f>
        <v>0.5346246571</v>
      </c>
      <c r="M230" s="61">
        <f t="shared" si="945"/>
        <v>0.4892618801</v>
      </c>
      <c r="N230" s="62">
        <f>IF(L230&lt;Master_sheet_Kriterien!$J$46,1,IF(L230&lt;Master_sheet_Kriterien!$K$46,2,IF(L230&lt;Master_sheet_Kriterien!$L$46,3,IF(L230&lt;Master_sheet_Kriterien!$M$46,4,5))))</f>
        <v>5</v>
      </c>
      <c r="O230" s="62">
        <f>IF(M230&lt;Master_sheet_Kriterien!$J$46,1,IF(M230&lt;Master_sheet_Kriterien!$K$46,2,IF(M230&lt;Master_sheet_Kriterien!$L$46,3,IF(M230&lt;Master_sheet_Kriterien!$M$46,4,5))))</f>
        <v>4</v>
      </c>
      <c r="P230" s="61">
        <f t="shared" ref="P230:Q230" si="946">1-(T230+AM230)</f>
        <v>0.5141325131</v>
      </c>
      <c r="Q230" s="61">
        <f t="shared" si="946"/>
        <v>0.4790889243</v>
      </c>
      <c r="R230" s="62">
        <f>IF(P230&lt;Master_sheet_Kriterien!$J$46,1,IF(P230&lt;Master_sheet_Kriterien!$K$46,2,IF(P230&lt;Master_sheet_Kriterien!$L$46,3,IF(P230&lt;Master_sheet_Kriterien!$M$46,4,5))))</f>
        <v>4</v>
      </c>
      <c r="S230" s="62">
        <f>IF(Q230&lt;Master_sheet_Kriterien!$J$46,1,IF(Q230&lt;Master_sheet_Kriterien!$K$46,2,IF(Q230&lt;Master_sheet_Kriterien!$L$46,3,IF(Q230&lt;Master_sheet_Kriterien!$M$46,4,5))))</f>
        <v>4</v>
      </c>
      <c r="T230" s="61">
        <f>VLOOKUP($D230,EW_19_Kreise!$A$6:$CQ$406,Calc_Targetkreise!T$5,FALSE)/1000/F230</f>
        <v>0.3778368942</v>
      </c>
      <c r="U230" s="63">
        <f>VLOOKUP($D230,BW_17_Kreise!$B$7:$CC$410,Calc_Targetkreise!U$5,FALSE)/1000/$G230</f>
        <v>0.3677748014</v>
      </c>
      <c r="V230" s="61">
        <f>VLOOKUP(Calc_Targetkreise!$D230,EW_Erg_09_14_Kreise!$A$7:$BK$412,Calc_Targetkreise!V$5,FALSE)/1000/$H230</f>
        <v>0.4071711323</v>
      </c>
      <c r="W230" s="61">
        <f>VLOOKUP(Calc_Targetkreise!$D230,EW_Erg_09_14_Kreise!$A$7:$BK$412,Calc_Targetkreise!W$5,FALSE)/1000/CK230</f>
        <v>0.526274561</v>
      </c>
      <c r="X230" s="61">
        <f>VLOOKUP($D230,EW_19_Kreise!$A$6:$CQ$406,Calc_Targetkreise!X$5,FALSE)/1000/F230</f>
        <v>0.08753844875</v>
      </c>
      <c r="Y230" s="63">
        <f>VLOOKUP($D230,BW_17_Kreise!$B$7:$CC$410,Calc_Targetkreise!Y$5,FALSE)/1000/$G230</f>
        <v>0.1429633185</v>
      </c>
      <c r="Z230" s="61">
        <f>VLOOKUP(Calc_Targetkreise!$D230,EW_Erg_09_14_Kreise!$A$7:$BK$412,Calc_Targetkreise!Z$5,FALSE)/1000/$H230</f>
        <v>0.20172081</v>
      </c>
      <c r="AA230" s="61">
        <f>VLOOKUP(Calc_Targetkreise!$D230,EW_Erg_09_14_Kreise!$A$7:$BK$412,Calc_Targetkreise!AA$5,FALSE)/1000/$H230</f>
        <v>0.1190172408</v>
      </c>
      <c r="AB230" s="61">
        <f>VLOOKUP($D230,EW_19_Kreise!$A$6:$CQ$406,Calc_Targetkreise!AB$5,FALSE)/1000/F230</f>
        <v>0.1888353147</v>
      </c>
      <c r="AC230" s="63">
        <f>VLOOKUP($D230,BW_17_Kreise!$B$7:$CC$410,Calc_Targetkreise!AC$5,FALSE)/1000/$G230</f>
        <v>0.08694238422</v>
      </c>
      <c r="AD230" s="61">
        <f>VLOOKUP(Calc_Targetkreise!$D230,EW_Erg_09_14_Kreise!$A$7:$BK$412,Calc_Targetkreise!AD$5,FALSE)/1000/$H230</f>
        <v>0.1118526516</v>
      </c>
      <c r="AE230" s="62">
        <f>IF(AC230&lt;Master_sheet_Kriterien!$J$54,1,IF(AC230&lt;Master_sheet_Kriterien!$K$54,2,IF(AC230&lt;Master_sheet_Kriterien!$L$54,3,IF(AC230&lt;Master_sheet_Kriterien!$M$54,4,5))))</f>
        <v>3</v>
      </c>
      <c r="AF230" s="61">
        <f>VLOOKUP(Calc_Targetkreise!$D230,EW_Erg_09_14_Kreise!$A$7:$BK$412,Calc_Targetkreise!AF$5,FALSE)/1000/$H230</f>
        <v>0.1056695129</v>
      </c>
      <c r="AG230" s="63">
        <f>VLOOKUP($D230,BW_17_Kreise!$B$7:$CC$410,Calc_Targetkreise!AG$5,FALSE)/1000/$G230</f>
        <v>0.1090070142</v>
      </c>
      <c r="AH230" s="61">
        <f>VLOOKUP(Calc_Targetkreise!$D230,EW_Erg_09_14_Kreise!$A$7:$BK$412,Calc_Targetkreise!AH$5,FALSE)/1000/$H230</f>
        <v>0.03143913371</v>
      </c>
      <c r="AI230" s="61">
        <f>VLOOKUP(Calc_Targetkreise!$D230,EW_Erg_09_14_Kreise!$A$7:$BK$412,Calc_Targetkreise!AI$5,FALSE)/1000/$H230</f>
        <v>0.08070795302</v>
      </c>
      <c r="AJ230" s="63">
        <f>VLOOKUP($D230,BW_17_Kreise!$B$7:$CC$410,Calc_Targetkreise!AJ$5,FALSE)/1000/$G230</f>
        <v>0.06929068021</v>
      </c>
      <c r="AK230" s="61">
        <f>VLOOKUP(Calc_Targetkreise!$D230,EW_Erg_09_14_Kreise!$A$7:$BK$412,Calc_Targetkreise!AK$5,FALSE)/1000/$H230</f>
        <v>0.03778584748</v>
      </c>
      <c r="AL230" s="61">
        <f>VLOOKUP(Calc_Targetkreise!$D230,EW_Erg_09_14_Kreise!$A$7:$BK$412,Calc_Targetkreise!AL$5,FALSE)/1000/$H230</f>
        <v>0.02970523767</v>
      </c>
      <c r="AM230" s="61">
        <f>VLOOKUP($D230,EW_19_Kreise!$A$6:$CQ$406,Calc_Targetkreise!AM$5,FALSE)/1000/F230</f>
        <v>0.1080305927</v>
      </c>
      <c r="AN230" s="63">
        <f>VLOOKUP($D230,BW_17_Kreise!$B$7:$CC$410,Calc_Targetkreise!AN$5,FALSE)/1000/$G230</f>
        <v>0.1531362743</v>
      </c>
      <c r="AO230" s="61">
        <f>VLOOKUP(Calc_Targetkreise!$D230,EW_Erg_09_14_Kreise!$A$7:$BK$412,Calc_Targetkreise!AO$5,FALSE)/1000/$H230</f>
        <v>0.08662937154</v>
      </c>
      <c r="AP230" s="61">
        <f>VLOOKUP(Calc_Targetkreise!$D230,EW_Erg_09_14_Kreise!$A$7:$BK$412,Calc_Targetkreise!AP$5,FALSE)/1000/$H230</f>
        <v>0.00006543003893</v>
      </c>
      <c r="AQ230" s="61">
        <f t="shared" ref="AQ230:AR230" si="947">1-U230-Y230-AC230-AG230-AJ230-AN230</f>
        <v>0.07088552715</v>
      </c>
      <c r="AR230" s="61">
        <f t="shared" si="947"/>
        <v>0.1234010534</v>
      </c>
      <c r="AS230" s="61">
        <f t="shared" si="11"/>
        <v>0.1385600646</v>
      </c>
      <c r="AT230" s="63">
        <f>VLOOKUP($D230,BW_17_Kreise!$B$7:$CC$410,Calc_Targetkreise!AT$5,FALSE)/1000/$G230</f>
        <v>0.004753572922</v>
      </c>
      <c r="AU230" s="61">
        <f>VLOOKUP(Calc_Targetkreise!$D230,EW_Erg_09_14_Kreise!$A$7:$BK$412,Calc_Targetkreise!AU$5,FALSE)/1000/$H230</f>
        <v>0.01436189355</v>
      </c>
      <c r="AV230" s="62">
        <f>IF(AU230&lt;Master_sheet_Kriterien!$J$44,1,IF(AU230&lt;Master_sheet_Kriterien!$K$44,2,IF(AU230&lt;Master_sheet_Kriterien!$L$44,3,IF(AU230&lt;Master_sheet_Kriterien!$M$44,4,5))))</f>
        <v>4</v>
      </c>
      <c r="AW230" s="61">
        <f>VLOOKUP(Calc_Targetkreise!$D230,EW_Erg_09_14_Kreise!$A$7:$BK$412,Calc_Targetkreise!AW$5,FALSE)/1000/$H230</f>
        <v>0.01056695129</v>
      </c>
      <c r="AX230" s="61">
        <f>VLOOKUP($D230,EW_19_Kreise!$A$6:$CQ$406,Calc_Targetkreise!AX$5,FALSE)/1000/F230</f>
        <v>0.006650594397</v>
      </c>
      <c r="AY230" s="62">
        <f>IF(AX230&lt;Master_sheet_Kriterien!$J$56,1,IF(AX230&lt;Master_sheet_Kriterien!$K$56,2,IF(AX230&lt;Master_sheet_Kriterien!$L$56,3,IF(AX230&lt;Master_sheet_Kriterien!$M$56,4,5))))</f>
        <v>4</v>
      </c>
      <c r="AZ230" s="64">
        <f>VLOOKUP($D230,EW_19_Kreise!$A$6:$CQ$406,Calc_Targetkreise!AZ$5,FALSE)</f>
        <v>320</v>
      </c>
      <c r="BA230" s="62">
        <f>IF(AZ230&lt;Master_sheet_Kriterien!$J$57,1,IF(AZ230&lt;Master_sheet_Kriterien!$K$57,2,IF(AZ230&lt;Master_sheet_Kriterien!$L$57,3,IF(AZ230&lt;Master_sheet_Kriterien!$M$56,4,5))))</f>
        <v>3</v>
      </c>
      <c r="BB230" s="59">
        <f>VLOOKUP($D230,Struktur_daten_BW_2017!$B$7:$AH$452,Calc_Targetkreise!BB$5,FALSE)</f>
        <v>963.5</v>
      </c>
      <c r="BC230" s="62">
        <f>IF(BB230&lt;Master_sheet_Kriterien!$J$8,1,IF(BB230&lt;Master_sheet_Kriterien!$K$8,2,IF(BB230&lt;Master_sheet_Kriterien!$L$8,3,IF(BB230&lt;Master_sheet_Kriterien!$M$8,4,5))))</f>
        <v>4</v>
      </c>
      <c r="BD230" s="65">
        <f t="shared" si="12"/>
        <v>27.1659</v>
      </c>
      <c r="BE230" s="62">
        <f>IF(BD230&lt;Master_sheet_Kriterien!$J$10,1,IF(BD230&lt;Master_sheet_Kriterien!$K$10,2,IF(BD230&lt;Master_sheet_Kriterien!$L$10,3,IF(BD230&lt;Master_sheet_Kriterien!$M$10,4,5))))</f>
        <v>4</v>
      </c>
      <c r="BF230" s="65">
        <f>VLOOKUP($D230,Struktur_daten_BW_2017!$B$7:$AH$452,Calc_Targetkreise!BF$5,FALSE)</f>
        <v>8.3</v>
      </c>
      <c r="BG230" s="62">
        <f>IF(BF230&lt;Master_sheet_Kriterien!$J$12,1,IF(BF230&lt;Master_sheet_Kriterien!$K$12,2,IF(BF230&lt;Master_sheet_Kriterien!$L$12,3,IF(BF230&lt;Master_sheet_Kriterien!$M$12,4,5))))</f>
        <v>4</v>
      </c>
      <c r="BH230" s="65">
        <f>VLOOKUP($D230,Struktur_daten_BW_2017!$B$7:$AH$452,Calc_Targetkreise!BH$5,FALSE)</f>
        <v>15.9</v>
      </c>
      <c r="BI230" s="62">
        <f>IF(BH230&lt;Master_sheet_Kriterien!$J$14,1,IF(BH230&lt;Master_sheet_Kriterien!$K$14,2,IF(BH230&lt;Master_sheet_Kriterien!$L$14,3,IF(BH230&lt;Master_sheet_Kriterien!$M$14,4,5))))</f>
        <v>5</v>
      </c>
      <c r="BJ230" s="65">
        <f>VLOOKUP($D230,Struktur_daten_BW_2017!$B$7:$AH$452,Calc_Targetkreise!BJ$5,FALSE)</f>
        <v>35</v>
      </c>
      <c r="BK230" s="62">
        <f>IF(BJ230&lt;Master_sheet_Kriterien!$J$16,1,IF(BJ230&lt;Master_sheet_Kriterien!$K$16,2,IF(BJ230&lt;Master_sheet_Kriterien!$L$16,3,IF(BJ230&lt;Master_sheet_Kriterien!$M$16,4,5))))</f>
        <v>2</v>
      </c>
      <c r="BL230" s="65">
        <f>VLOOKUP($D230,Struktur_daten_BW_2017!$B$7:$AH$452,Calc_Targetkreise!BL$5,FALSE)</f>
        <v>15.3</v>
      </c>
      <c r="BM230" s="62">
        <f>IF(BL230&lt;Master_sheet_Kriterien!$J$18,1,IF(BL230&lt;Master_sheet_Kriterien!$K$18,2,IF(BL230&lt;Master_sheet_Kriterien!$L$18,3,IF(BL230&lt;Master_sheet_Kriterien!$M$18,4,5))))</f>
        <v>2</v>
      </c>
      <c r="BN230" s="65">
        <f>VLOOKUP($D230,Struktur_daten_BW_2017!$B$7:$AH$452,Calc_Targetkreise!BN$5,FALSE)</f>
        <v>8.9</v>
      </c>
      <c r="BO230" s="62">
        <f>IF(BN230&lt;Master_sheet_Kriterien!$J$20,1,IF(BN230&lt;Master_sheet_Kriterien!$K$20,2,IF(BN230&lt;Master_sheet_Kriterien!$L$20,3,IF(BN230&lt;Master_sheet_Kriterien!$M$20,4,5))))</f>
        <v>1</v>
      </c>
      <c r="BP230" s="59">
        <f>VLOOKUP($D230,Struktur_daten_BW_2017!$B$7:$AH$452,Calc_Targetkreise!BP$5,FALSE)</f>
        <v>21717</v>
      </c>
      <c r="BQ230" s="62">
        <f>IF(BP230&lt;Master_sheet_Kriterien!$J$38,1,IF(BP230&lt;Master_sheet_Kriterien!$K$38,2,IF(BP230&lt;Master_sheet_Kriterien!$L$38,3,IF(BP230&lt;Master_sheet_Kriterien!$M$38,4,5))))</f>
        <v>4</v>
      </c>
      <c r="BR230" s="65">
        <f>VLOOKUP($D230,Struktur_daten_BW_2017!$B$7:$AH$452,Calc_Targetkreise!BR$5,FALSE)</f>
        <v>26.2</v>
      </c>
      <c r="BS230" s="62">
        <f>IF(BR230&lt;Master_sheet_Kriterien!$J$24,1,IF(BR230&lt;Master_sheet_Kriterien!$K$24,2,IF(BR230&lt;Master_sheet_Kriterien!$L$24,3,IF(BR230&lt;Master_sheet_Kriterien!$M$24,4,5))))</f>
        <v>1</v>
      </c>
      <c r="BT230" s="65">
        <f>VLOOKUP($D230,Struktur_daten_BW_2017!$B$7:$AH$452,Calc_Targetkreise!BT$5,FALSE)</f>
        <v>16.2</v>
      </c>
      <c r="BU230" s="62">
        <f>IF(BT230&lt;Master_sheet_Kriterien!$J$26,1,IF(BT230&lt;Master_sheet_Kriterien!$K$26,2,IF(BT230&lt;Master_sheet_Kriterien!$L$26,3,IF(BT230&lt;Master_sheet_Kriterien!$M$26,4,5))))</f>
        <v>5</v>
      </c>
      <c r="BV230" s="65">
        <f t="shared" si="13"/>
        <v>5.30226</v>
      </c>
      <c r="BW230" s="62">
        <f>IF(BV230&lt;Master_sheet_Kriterien!$J$28,1,IF(BV230&lt;Master_sheet_Kriterien!$K$28,2,IF(BV230&lt;Master_sheet_Kriterien!$L$28,3,IF(BV230&lt;Master_sheet_Kriterien!$M$28,4,5))))</f>
        <v>5</v>
      </c>
      <c r="BX230" s="65">
        <f>VLOOKUP($D230,Struktur_daten_BW_2017!$B$7:$AH$452,Calc_Targetkreise!BX$5,FALSE)</f>
        <v>27.16049383</v>
      </c>
      <c r="BY230" s="62">
        <f>IF(BX230&lt;Master_sheet_Kriterien!$J$30,1,IF(BX230&lt;Master_sheet_Kriterien!$K$30,2,IF(BX230&lt;Master_sheet_Kriterien!$L$30,3,IF(BX230&lt;Master_sheet_Kriterien!$M$30,4,5))))</f>
        <v>4</v>
      </c>
      <c r="BZ230" s="65">
        <f t="shared" si="934"/>
        <v>5.5</v>
      </c>
      <c r="CA230" s="62">
        <f>IF(BZ230&lt;Master_sheet_Kriterien!$J$32,1,IF(BZ230&lt;Master_sheet_Kriterien!$K$32,2,IF(BZ230&lt;Master_sheet_Kriterien!$L$32,3,IF(BZ230&lt;Master_sheet_Kriterien!$M$32,4,5))))</f>
        <v>1</v>
      </c>
      <c r="CB230" s="65">
        <f t="shared" si="935"/>
        <v>1.680415521</v>
      </c>
      <c r="CC230" s="62">
        <f>IF(CB230&lt;Master_sheet_Kriterien!$J$34,1,IF(CB230&lt;Master_sheet_Kriterien!$K$34,2,IF(CB230&lt;Master_sheet_Kriterien!$L$34,3,IF(CB230&lt;Master_sheet_Kriterien!$M$34,4,5))))</f>
        <v>1</v>
      </c>
      <c r="CD230" s="65">
        <f>100-VLOOKUP($D230,Struktur_daten_BW_2017!$B$7:$AH$452,Calc_Targetkreise!CD$5,FALSE)</f>
        <v>44</v>
      </c>
      <c r="CE230" s="62">
        <f>IF(CD230&lt;Master_sheet_Kriterien!$J$40,1,IF(CD230&lt;Master_sheet_Kriterien!$K$40,2,IF(CD230&lt;Master_sheet_Kriterien!$L$40,3,IF(CD230&lt;Master_sheet_Kriterien!$M$40,4,5))))</f>
        <v>2</v>
      </c>
      <c r="CF230" s="61"/>
      <c r="CG230" s="59">
        <f>VLOOKUP($D230,EW_19_Kreise!$A$6:$CQ$406,Calc_Targetkreise!CG$5,FALSE)/1000</f>
        <v>91.126</v>
      </c>
      <c r="CH230" s="59">
        <f>VLOOKUP($D230,BW_17_Kreise!$B$7:$CC$410,Calc_Targetkreise!CH$5,FALSE)/1000</f>
        <v>91.076</v>
      </c>
      <c r="CI230" s="59">
        <f>VLOOKUP($D230,EW_Erg_09_14_Kreise!$A$10:$BK$412,Calc_Targetkreise!CI$5,FALSE)/1000</f>
        <v>90.683</v>
      </c>
      <c r="CJ230" s="59">
        <f>VLOOKUP($D230,EW_Erg_09_14_Kreise!$A$10:$BK$412,Calc_Targetkreise!CJ$5,FALSE)/1000</f>
        <v>88.885</v>
      </c>
      <c r="CK230" s="59">
        <f>VLOOKUP($D230,EW_Erg_09_14_Kreise!$A$10:$BK$412,Calc_Targetkreise!CK$5,FALSE)/1000</f>
        <v>30.638</v>
      </c>
      <c r="CL230" s="45">
        <v>5500.0</v>
      </c>
      <c r="CM230" s="59">
        <f>VLOOKUP($D230,Struktur_daten_BW_2017!$B$7:$AH$452,Calc_Targetkreise!CM$5,FALSE)</f>
        <v>327.3</v>
      </c>
      <c r="CN230" s="66">
        <v>5.0</v>
      </c>
      <c r="CO230" s="67">
        <f t="shared" si="16"/>
        <v>0.01527650474</v>
      </c>
      <c r="CP230" s="62">
        <f>IF(CO230&lt;Master_sheet_Kriterien!$J$58,1,IF(CO230&lt;Master_sheet_Kriterien!$K$58,2,IF(CO230&lt;Master_sheet_Kriterien!$L$58,3,IF(CO230&lt;Master_sheet_Kriterien!$M$58,4,5))))</f>
        <v>1</v>
      </c>
      <c r="CQ230" s="66">
        <v>3.0</v>
      </c>
      <c r="CR230" s="67">
        <f t="shared" si="17"/>
        <v>0.009165902841</v>
      </c>
      <c r="CS230" s="62">
        <f>IF(CR230&lt;Master_sheet_Kriterien!$J$59,1,IF(CR230&lt;Master_sheet_Kriterien!$K$59,2,IF(CR230&lt;Master_sheet_Kriterien!$L$59,3,IF(CR230&lt;Master_sheet_Kriterien!$M$59,4,5))))</f>
        <v>1</v>
      </c>
      <c r="CT230" s="66">
        <v>2.0</v>
      </c>
      <c r="CU230" s="44"/>
      <c r="CV230" s="66">
        <v>0.0</v>
      </c>
      <c r="CW230" s="68"/>
      <c r="CY230" s="31">
        <f t="shared" si="18"/>
        <v>9161</v>
      </c>
      <c r="DB230" s="76" t="str">
        <f t="shared" si="19"/>
        <v>Ingolstadt, Stadt</v>
      </c>
      <c r="DC230" s="58">
        <f t="shared" si="20"/>
        <v>122</v>
      </c>
      <c r="DD230" s="77">
        <f t="shared" si="21"/>
        <v>173</v>
      </c>
      <c r="DE230" s="72">
        <f t="shared" si="22"/>
        <v>0.006650594397</v>
      </c>
      <c r="DG230" s="76" t="str">
        <f t="shared" si="23"/>
        <v>Ingolstadt, Stadt</v>
      </c>
      <c r="DH230" s="58" t="str">
        <f t="shared" si="24"/>
        <v>#REF!</v>
      </c>
      <c r="DI230" s="75">
        <f t="shared" si="25"/>
        <v>167.152765</v>
      </c>
      <c r="DJ230" s="78">
        <f t="shared" si="26"/>
        <v>0.006650594397</v>
      </c>
      <c r="DK230" s="75"/>
      <c r="DL230" s="75"/>
      <c r="DM230" s="75"/>
      <c r="DN230" s="75"/>
      <c r="DO230" s="75"/>
      <c r="DP230" s="44"/>
    </row>
    <row r="231" ht="16.5" customHeight="1">
      <c r="A231" s="58">
        <f t="shared" si="5"/>
        <v>3</v>
      </c>
      <c r="B231" s="58">
        <f t="shared" si="6"/>
        <v>255</v>
      </c>
      <c r="C231" s="58" t="s">
        <v>390</v>
      </c>
      <c r="D231" s="58">
        <v>9162.0</v>
      </c>
      <c r="E231" s="58" t="s">
        <v>392</v>
      </c>
      <c r="F231" s="59">
        <f>VLOOKUP($D231,EW_19_Kreise!$A$6:$CQ$406,Calc_Targetkreise!F$5,FALSE)/1000</f>
        <v>606.282</v>
      </c>
      <c r="G231" s="59">
        <f>VLOOKUP($D231,BW_17_Kreise!$B$7:$CC$410,Calc_Targetkreise!G$5,FALSE)/1000</f>
        <v>722.141</v>
      </c>
      <c r="H231" s="59">
        <f>VLOOKUP($D231,EW_Erg_09_14_Kreise!$A$10:$BK$412,Calc_Targetkreise!H$5,FALSE)/1000</f>
        <v>421.793</v>
      </c>
      <c r="I231" s="60">
        <f t="shared" ref="I231:K231" si="948">F231/CG231</f>
        <v>0.6532577659</v>
      </c>
      <c r="J231" s="60">
        <f t="shared" si="948"/>
        <v>0.7818661949</v>
      </c>
      <c r="K231" s="60">
        <f t="shared" si="948"/>
        <v>0.4564834606</v>
      </c>
      <c r="L231" s="61">
        <f t="shared" ref="L231:M231" si="949">1-(T231+X231)</f>
        <v>0.6160977895</v>
      </c>
      <c r="M231" s="61">
        <f t="shared" si="949"/>
        <v>0.5385831853</v>
      </c>
      <c r="N231" s="62">
        <f>IF(L231&lt;Master_sheet_Kriterien!$J$46,1,IF(L231&lt;Master_sheet_Kriterien!$K$46,2,IF(L231&lt;Master_sheet_Kriterien!$L$46,3,IF(L231&lt;Master_sheet_Kriterien!$M$46,4,5))))</f>
        <v>5</v>
      </c>
      <c r="O231" s="62">
        <f>IF(M231&lt;Master_sheet_Kriterien!$J$46,1,IF(M231&lt;Master_sheet_Kriterien!$K$46,2,IF(M231&lt;Master_sheet_Kriterien!$L$46,3,IF(M231&lt;Master_sheet_Kriterien!$M$46,4,5))))</f>
        <v>5</v>
      </c>
      <c r="P231" s="61">
        <f t="shared" ref="P231:Q231" si="950">1-(T231+AM231)</f>
        <v>0.6707274833</v>
      </c>
      <c r="Q231" s="61">
        <f t="shared" si="950"/>
        <v>0.6166150378</v>
      </c>
      <c r="R231" s="62">
        <f>IF(P231&lt;Master_sheet_Kriterien!$J$46,1,IF(P231&lt;Master_sheet_Kriterien!$K$46,2,IF(P231&lt;Master_sheet_Kriterien!$L$46,3,IF(P231&lt;Master_sheet_Kriterien!$M$46,4,5))))</f>
        <v>5</v>
      </c>
      <c r="S231" s="62">
        <f>IF(Q231&lt;Master_sheet_Kriterien!$J$46,1,IF(Q231&lt;Master_sheet_Kriterien!$K$46,2,IF(Q231&lt;Master_sheet_Kriterien!$L$46,3,IF(Q231&lt;Master_sheet_Kriterien!$M$46,4,5))))</f>
        <v>5</v>
      </c>
      <c r="T231" s="61">
        <f>VLOOKUP($D231,EW_19_Kreise!$A$6:$CQ$406,Calc_Targetkreise!T$5,FALSE)/1000/F231</f>
        <v>0.2694290776</v>
      </c>
      <c r="U231" s="63">
        <f>VLOOKUP($D231,BW_17_Kreise!$B$7:$CC$410,Calc_Targetkreise!U$5,FALSE)/1000/$G231</f>
        <v>0.2997253999</v>
      </c>
      <c r="V231" s="61">
        <f>VLOOKUP(Calc_Targetkreise!$D231,EW_Erg_09_14_Kreise!$A$7:$BK$412,Calc_Targetkreise!V$5,FALSE)/1000/$H231</f>
        <v>0.2690300693</v>
      </c>
      <c r="W231" s="61">
        <f>VLOOKUP(Calc_Targetkreise!$D231,EW_Erg_09_14_Kreise!$A$7:$BK$412,Calc_Targetkreise!W$5,FALSE)/1000/CK231</f>
        <v>0.3302989011</v>
      </c>
      <c r="X231" s="61">
        <f>VLOOKUP($D231,EW_19_Kreise!$A$6:$CQ$406,Calc_Targetkreise!X$5,FALSE)/1000/F231</f>
        <v>0.114473133</v>
      </c>
      <c r="Y231" s="63">
        <f>VLOOKUP($D231,BW_17_Kreise!$B$7:$CC$410,Calc_Targetkreise!Y$5,FALSE)/1000/$G231</f>
        <v>0.1616914148</v>
      </c>
      <c r="Z231" s="61">
        <f>VLOOKUP(Calc_Targetkreise!$D231,EW_Erg_09_14_Kreise!$A$7:$BK$412,Calc_Targetkreise!Z$5,FALSE)/1000/$H231</f>
        <v>0.2575884379</v>
      </c>
      <c r="AA231" s="61">
        <f>VLOOKUP(Calc_Targetkreise!$D231,EW_Erg_09_14_Kreise!$A$7:$BK$412,Calc_Targetkreise!AA$5,FALSE)/1000/$H231</f>
        <v>0.1547346684</v>
      </c>
      <c r="AB231" s="61">
        <f>VLOOKUP($D231,EW_19_Kreise!$A$6:$CQ$406,Calc_Targetkreise!AB$5,FALSE)/1000/F231</f>
        <v>0.3120247674</v>
      </c>
      <c r="AC231" s="63">
        <f>VLOOKUP($D231,BW_17_Kreise!$B$7:$CC$410,Calc_Targetkreise!AC$5,FALSE)/1000/$G231</f>
        <v>0.1722170601</v>
      </c>
      <c r="AD231" s="61">
        <f>VLOOKUP(Calc_Targetkreise!$D231,EW_Erg_09_14_Kreise!$A$7:$BK$412,Calc_Targetkreise!AD$5,FALSE)/1000/$H231</f>
        <v>0.1964138807</v>
      </c>
      <c r="AE231" s="62">
        <f>IF(AC231&lt;Master_sheet_Kriterien!$J$54,1,IF(AC231&lt;Master_sheet_Kriterien!$K$54,2,IF(AC231&lt;Master_sheet_Kriterien!$L$54,3,IF(AC231&lt;Master_sheet_Kriterien!$M$54,4,5))))</f>
        <v>5</v>
      </c>
      <c r="AF231" s="61">
        <f>VLOOKUP(Calc_Targetkreise!$D231,EW_Erg_09_14_Kreise!$A$7:$BK$412,Calc_Targetkreise!AF$5,FALSE)/1000/$H231</f>
        <v>0.1959800186</v>
      </c>
      <c r="AG231" s="63">
        <f>VLOOKUP($D231,BW_17_Kreise!$B$7:$CC$410,Calc_Targetkreise!AG$5,FALSE)/1000/$G231</f>
        <v>0.1421370619</v>
      </c>
      <c r="AH231" s="61">
        <f>VLOOKUP(Calc_Targetkreise!$D231,EW_Erg_09_14_Kreise!$A$7:$BK$412,Calc_Targetkreise!AH$5,FALSE)/1000/$H231</f>
        <v>0.05287664802</v>
      </c>
      <c r="AI231" s="61">
        <f>VLOOKUP(Calc_Targetkreise!$D231,EW_Erg_09_14_Kreise!$A$7:$BK$412,Calc_Targetkreise!AI$5,FALSE)/1000/$H231</f>
        <v>0.1244828624</v>
      </c>
      <c r="AJ231" s="63">
        <f>VLOOKUP($D231,BW_17_Kreise!$B$7:$CC$410,Calc_Targetkreise!AJ$5,FALSE)/1000/$G231</f>
        <v>0.08275115248</v>
      </c>
      <c r="AK231" s="61">
        <f>VLOOKUP(Calc_Targetkreise!$D231,EW_Erg_09_14_Kreise!$A$7:$BK$412,Calc_Targetkreise!AK$5,FALSE)/1000/$H231</f>
        <v>0.0404392676</v>
      </c>
      <c r="AL231" s="61">
        <f>VLOOKUP(Calc_Targetkreise!$D231,EW_Erg_09_14_Kreise!$A$7:$BK$412,Calc_Targetkreise!AL$5,FALSE)/1000/$H231</f>
        <v>0.02853058254</v>
      </c>
      <c r="AM231" s="61">
        <f>VLOOKUP($D231,EW_19_Kreise!$A$6:$CQ$406,Calc_Targetkreise!AM$5,FALSE)/1000/F231</f>
        <v>0.05984343919</v>
      </c>
      <c r="AN231" s="63">
        <f>VLOOKUP($D231,BW_17_Kreise!$B$7:$CC$410,Calc_Targetkreise!AN$5,FALSE)/1000/$G231</f>
        <v>0.08365956233</v>
      </c>
      <c r="AO231" s="61">
        <f>VLOOKUP(Calc_Targetkreise!$D231,EW_Erg_09_14_Kreise!$A$7:$BK$412,Calc_Targetkreise!AO$5,FALSE)/1000/$H231</f>
        <v>0.07792685037</v>
      </c>
      <c r="AP231" s="61">
        <f>VLOOKUP(Calc_Targetkreise!$D231,EW_Erg_09_14_Kreise!$A$7:$BK$412,Calc_Targetkreise!AP$5,FALSE)/1000/$H231</f>
        <v>0.0002844997428</v>
      </c>
      <c r="AQ231" s="61">
        <f t="shared" ref="AQ231:AR231" si="951">1-U231-Y231-AC231-AG231-AJ231-AN231</f>
        <v>0.05781834849</v>
      </c>
      <c r="AR231" s="61">
        <f t="shared" si="951"/>
        <v>0.1057248461</v>
      </c>
      <c r="AS231" s="61">
        <f t="shared" si="11"/>
        <v>0.1656884671</v>
      </c>
      <c r="AT231" s="63">
        <f>VLOOKUP($D231,BW_17_Kreise!$B$7:$CC$410,Calc_Targetkreise!AT$5,FALSE)/1000/$G231</f>
        <v>0.004227706224</v>
      </c>
      <c r="AU231" s="61">
        <f>VLOOKUP(Calc_Targetkreise!$D231,EW_Erg_09_14_Kreise!$A$7:$BK$412,Calc_Targetkreise!AU$5,FALSE)/1000/$H231</f>
        <v>0.019170541</v>
      </c>
      <c r="AV231" s="62">
        <f>IF(AU231&lt;Master_sheet_Kriterien!$J$44,1,IF(AU231&lt;Master_sheet_Kriterien!$K$44,2,IF(AU231&lt;Master_sheet_Kriterien!$L$44,3,IF(AU231&lt;Master_sheet_Kriterien!$M$44,4,5))))</f>
        <v>5</v>
      </c>
      <c r="AW231" s="61">
        <f>VLOOKUP(Calc_Targetkreise!$D231,EW_Erg_09_14_Kreise!$A$7:$BK$412,Calc_Targetkreise!AW$5,FALSE)/1000/$H231</f>
        <v>0.01048855718</v>
      </c>
      <c r="AX231" s="61">
        <f>VLOOKUP($D231,EW_19_Kreise!$A$6:$CQ$406,Calc_Targetkreise!AX$5,FALSE)/1000/F231</f>
        <v>0.02166318644</v>
      </c>
      <c r="AY231" s="62">
        <f>IF(AX231&lt;Master_sheet_Kriterien!$J$56,1,IF(AX231&lt;Master_sheet_Kriterien!$K$56,2,IF(AX231&lt;Master_sheet_Kriterien!$L$56,3,IF(AX231&lt;Master_sheet_Kriterien!$M$56,4,5))))</f>
        <v>5</v>
      </c>
      <c r="AZ231" s="64">
        <f>VLOOKUP($D231,EW_19_Kreise!$A$6:$CQ$406,Calc_Targetkreise!AZ$5,FALSE)</f>
        <v>13134</v>
      </c>
      <c r="BA231" s="62">
        <f>IF(AZ231&lt;Master_sheet_Kriterien!$J$57,1,IF(AZ231&lt;Master_sheet_Kriterien!$K$57,2,IF(AZ231&lt;Master_sheet_Kriterien!$L$57,3,IF(AZ231&lt;Master_sheet_Kriterien!$M$56,4,5))))</f>
        <v>5</v>
      </c>
      <c r="BB231" s="59">
        <f>VLOOKUP($D231,Struktur_daten_BW_2017!$B$7:$AH$452,Calc_Targetkreise!BB$5,FALSE)</f>
        <v>4814.617941</v>
      </c>
      <c r="BC231" s="62">
        <f>IF(BB231&lt;Master_sheet_Kriterien!$J$8,1,IF(BB231&lt;Master_sheet_Kriterien!$K$8,2,IF(BB231&lt;Master_sheet_Kriterien!$L$8,3,IF(BB231&lt;Master_sheet_Kriterien!$M$8,4,5))))</f>
        <v>5</v>
      </c>
      <c r="BD231" s="65">
        <f t="shared" si="12"/>
        <v>114.5737</v>
      </c>
      <c r="BE231" s="62">
        <f>IF(BD231&lt;Master_sheet_Kriterien!$J$10,1,IF(BD231&lt;Master_sheet_Kriterien!$K$10,2,IF(BD231&lt;Master_sheet_Kriterien!$L$10,3,IF(BD231&lt;Master_sheet_Kriterien!$M$10,4,5))))</f>
        <v>5</v>
      </c>
      <c r="BF231" s="65">
        <f>VLOOKUP($D231,Struktur_daten_BW_2017!$B$7:$AH$452,Calc_Targetkreise!BF$5,FALSE)</f>
        <v>7.9</v>
      </c>
      <c r="BG231" s="62">
        <f>IF(BF231&lt;Master_sheet_Kriterien!$J$12,1,IF(BF231&lt;Master_sheet_Kriterien!$K$12,2,IF(BF231&lt;Master_sheet_Kriterien!$L$12,3,IF(BF231&lt;Master_sheet_Kriterien!$M$12,4,5))))</f>
        <v>3</v>
      </c>
      <c r="BH231" s="65">
        <f>VLOOKUP($D231,Struktur_daten_BW_2017!$B$7:$AH$452,Calc_Targetkreise!BH$5,FALSE)</f>
        <v>18.7</v>
      </c>
      <c r="BI231" s="62">
        <f>IF(BH231&lt;Master_sheet_Kriterien!$J$14,1,IF(BH231&lt;Master_sheet_Kriterien!$K$14,2,IF(BH231&lt;Master_sheet_Kriterien!$L$14,3,IF(BH231&lt;Master_sheet_Kriterien!$M$14,4,5))))</f>
        <v>5</v>
      </c>
      <c r="BJ231" s="65">
        <f>VLOOKUP($D231,Struktur_daten_BW_2017!$B$7:$AH$452,Calc_Targetkreise!BJ$5,FALSE)</f>
        <v>35.5</v>
      </c>
      <c r="BK231" s="62">
        <f>IF(BJ231&lt;Master_sheet_Kriterien!$J$16,1,IF(BJ231&lt;Master_sheet_Kriterien!$K$16,2,IF(BJ231&lt;Master_sheet_Kriterien!$L$16,3,IF(BJ231&lt;Master_sheet_Kriterien!$M$16,4,5))))</f>
        <v>2</v>
      </c>
      <c r="BL231" s="65">
        <f>VLOOKUP($D231,Struktur_daten_BW_2017!$B$7:$AH$452,Calc_Targetkreise!BL$5,FALSE)</f>
        <v>13.9</v>
      </c>
      <c r="BM231" s="62">
        <f>IF(BL231&lt;Master_sheet_Kriterien!$J$18,1,IF(BL231&lt;Master_sheet_Kriterien!$K$18,2,IF(BL231&lt;Master_sheet_Kriterien!$L$18,3,IF(BL231&lt;Master_sheet_Kriterien!$M$18,4,5))))</f>
        <v>1</v>
      </c>
      <c r="BN231" s="65">
        <f>VLOOKUP($D231,Struktur_daten_BW_2017!$B$7:$AH$452,Calc_Targetkreise!BN$5,FALSE)</f>
        <v>8.7</v>
      </c>
      <c r="BO231" s="62">
        <f>IF(BN231&lt;Master_sheet_Kriterien!$J$20,1,IF(BN231&lt;Master_sheet_Kriterien!$K$20,2,IF(BN231&lt;Master_sheet_Kriterien!$L$20,3,IF(BN231&lt;Master_sheet_Kriterien!$M$20,4,5))))</f>
        <v>1</v>
      </c>
      <c r="BP231" s="59">
        <f>VLOOKUP($D231,Struktur_daten_BW_2017!$B$7:$AH$452,Calc_Targetkreise!BP$5,FALSE)</f>
        <v>25838</v>
      </c>
      <c r="BQ231" s="62">
        <f>IF(BP231&lt;Master_sheet_Kriterien!$J$38,1,IF(BP231&lt;Master_sheet_Kriterien!$K$38,2,IF(BP231&lt;Master_sheet_Kriterien!$L$38,3,IF(BP231&lt;Master_sheet_Kriterien!$M$38,4,5))))</f>
        <v>5</v>
      </c>
      <c r="BR231" s="65">
        <f>VLOOKUP($D231,Struktur_daten_BW_2017!$B$7:$AH$452,Calc_Targetkreise!BR$5,FALSE)</f>
        <v>33</v>
      </c>
      <c r="BS231" s="62">
        <f>IF(BR231&lt;Master_sheet_Kriterien!$J$24,1,IF(BR231&lt;Master_sheet_Kriterien!$K$24,2,IF(BR231&lt;Master_sheet_Kriterien!$L$24,3,IF(BR231&lt;Master_sheet_Kriterien!$M$24,4,5))))</f>
        <v>3</v>
      </c>
      <c r="BT231" s="65">
        <f>VLOOKUP($D231,Struktur_daten_BW_2017!$B$7:$AH$452,Calc_Targetkreise!BT$5,FALSE)</f>
        <v>12.1</v>
      </c>
      <c r="BU231" s="62">
        <f>IF(BT231&lt;Master_sheet_Kriterien!$J$26,1,IF(BT231&lt;Master_sheet_Kriterien!$K$26,2,IF(BT231&lt;Master_sheet_Kriterien!$L$26,3,IF(BT231&lt;Master_sheet_Kriterien!$M$26,4,5))))</f>
        <v>2</v>
      </c>
      <c r="BV231" s="65">
        <f t="shared" si="13"/>
        <v>17.54863</v>
      </c>
      <c r="BW231" s="62">
        <f>IF(BV231&lt;Master_sheet_Kriterien!$J$28,1,IF(BV231&lt;Master_sheet_Kriterien!$K$28,2,IF(BV231&lt;Master_sheet_Kriterien!$L$28,3,IF(BV231&lt;Master_sheet_Kriterien!$M$28,4,5))))</f>
        <v>5</v>
      </c>
      <c r="BX231" s="65">
        <f>VLOOKUP($D231,Struktur_daten_BW_2017!$B$7:$AH$452,Calc_Targetkreise!BX$5,FALSE)</f>
        <v>33.05785124</v>
      </c>
      <c r="BY231" s="62">
        <f>IF(BX231&lt;Master_sheet_Kriterien!$J$30,1,IF(BX231&lt;Master_sheet_Kriterien!$K$30,2,IF(BX231&lt;Master_sheet_Kriterien!$L$30,3,IF(BX231&lt;Master_sheet_Kriterien!$M$30,4,5))))</f>
        <v>5</v>
      </c>
      <c r="BZ231" s="65">
        <f t="shared" si="934"/>
        <v>127.954</v>
      </c>
      <c r="CA231" s="62">
        <f>IF(BZ231&lt;Master_sheet_Kriterien!$J$32,1,IF(BZ231&lt;Master_sheet_Kriterien!$K$32,2,IF(BZ231&lt;Master_sheet_Kriterien!$L$32,3,IF(BZ231&lt;Master_sheet_Kriterien!$M$32,4,5))))</f>
        <v>5</v>
      </c>
      <c r="CB231" s="65">
        <f t="shared" si="935"/>
        <v>8.82258843</v>
      </c>
      <c r="CC231" s="62">
        <f>IF(CB231&lt;Master_sheet_Kriterien!$J$34,1,IF(CB231&lt;Master_sheet_Kriterien!$K$34,2,IF(CB231&lt;Master_sheet_Kriterien!$L$34,3,IF(CB231&lt;Master_sheet_Kriterien!$M$34,4,5))))</f>
        <v>3</v>
      </c>
      <c r="CD231" s="65">
        <f>100-VLOOKUP($D231,Struktur_daten_BW_2017!$B$7:$AH$452,Calc_Targetkreise!CD$5,FALSE)</f>
        <v>74.66516004</v>
      </c>
      <c r="CE231" s="62">
        <f>IF(CD231&lt;Master_sheet_Kriterien!$J$40,1,IF(CD231&lt;Master_sheet_Kriterien!$K$40,2,IF(CD231&lt;Master_sheet_Kriterien!$L$40,3,IF(CD231&lt;Master_sheet_Kriterien!$M$40,4,5))))</f>
        <v>5</v>
      </c>
      <c r="CF231" s="61"/>
      <c r="CG231" s="59">
        <f>VLOOKUP($D231,EW_19_Kreise!$A$6:$CQ$406,Calc_Targetkreise!CG$5,FALSE)/1000</f>
        <v>928.09</v>
      </c>
      <c r="CH231" s="59">
        <f>VLOOKUP($D231,BW_17_Kreise!$B$7:$CC$410,Calc_Targetkreise!CH$5,FALSE)/1000</f>
        <v>923.612</v>
      </c>
      <c r="CI231" s="59">
        <f>VLOOKUP($D231,EW_Erg_09_14_Kreise!$A$10:$BK$412,Calc_Targetkreise!CI$5,FALSE)/1000</f>
        <v>924.005</v>
      </c>
      <c r="CJ231" s="59">
        <f>VLOOKUP($D231,EW_Erg_09_14_Kreise!$A$10:$BK$412,Calc_Targetkreise!CJ$5,FALSE)/1000</f>
        <v>896.703</v>
      </c>
      <c r="CK231" s="59">
        <f>VLOOKUP($D231,EW_Erg_09_14_Kreise!$A$10:$BK$412,Calc_Targetkreise!CK$5,FALSE)/1000</f>
        <v>386.014</v>
      </c>
      <c r="CL231" s="45">
        <f>676+371+17830+381+1033+336+525+3943+2400+3025+50918+2008+518+40841+149+3000</f>
        <v>127954</v>
      </c>
      <c r="CM231" s="59">
        <f>VLOOKUP($D231,Struktur_daten_BW_2017!$B$7:$AH$452,Calc_Targetkreise!CM$5,FALSE)</f>
        <v>1450.3</v>
      </c>
      <c r="CN231" s="66">
        <v>377.0</v>
      </c>
      <c r="CO231" s="67">
        <f t="shared" si="16"/>
        <v>0.259946218</v>
      </c>
      <c r="CP231" s="62">
        <f>IF(CO231&lt;Master_sheet_Kriterien!$J$58,1,IF(CO231&lt;Master_sheet_Kriterien!$K$58,2,IF(CO231&lt;Master_sheet_Kriterien!$L$58,3,IF(CO231&lt;Master_sheet_Kriterien!$M$58,4,5))))</f>
        <v>5</v>
      </c>
      <c r="CQ231" s="66">
        <v>301.0</v>
      </c>
      <c r="CR231" s="67">
        <f t="shared" si="17"/>
        <v>0.2075432669</v>
      </c>
      <c r="CS231" s="62">
        <f>IF(CR231&lt;Master_sheet_Kriterien!$J$59,1,IF(CR231&lt;Master_sheet_Kriterien!$K$59,2,IF(CR231&lt;Master_sheet_Kriterien!$L$59,3,IF(CR231&lt;Master_sheet_Kriterien!$M$59,4,5))))</f>
        <v>5</v>
      </c>
      <c r="CT231" s="66">
        <v>76.0</v>
      </c>
      <c r="CU231" s="44"/>
      <c r="CV231" s="66">
        <v>1.0</v>
      </c>
      <c r="CW231" s="68"/>
      <c r="CY231" s="31">
        <f t="shared" si="18"/>
        <v>9162</v>
      </c>
      <c r="DB231" s="76" t="str">
        <f t="shared" si="19"/>
        <v>München, Landeshauptstadt</v>
      </c>
      <c r="DC231" s="58">
        <f t="shared" si="20"/>
        <v>3</v>
      </c>
      <c r="DD231" s="77">
        <f t="shared" si="21"/>
        <v>255</v>
      </c>
      <c r="DE231" s="72">
        <f t="shared" si="22"/>
        <v>0.02166318644</v>
      </c>
      <c r="DG231" s="76" t="str">
        <f t="shared" si="23"/>
        <v>München, Landeshauptstadt</v>
      </c>
      <c r="DH231" s="58" t="str">
        <f t="shared" si="24"/>
        <v>#REF!</v>
      </c>
      <c r="DI231" s="75">
        <f t="shared" si="25"/>
        <v>227.5994622</v>
      </c>
      <c r="DJ231" s="78">
        <f t="shared" si="26"/>
        <v>0.02166318644</v>
      </c>
      <c r="DK231" s="75"/>
      <c r="DL231" s="75"/>
      <c r="DM231" s="75"/>
      <c r="DN231" s="75"/>
      <c r="DO231" s="75"/>
      <c r="DP231" s="44"/>
    </row>
    <row r="232" ht="16.5" customHeight="1">
      <c r="A232" s="58">
        <f t="shared" si="5"/>
        <v>65</v>
      </c>
      <c r="B232" s="58">
        <f t="shared" si="6"/>
        <v>190</v>
      </c>
      <c r="C232" s="58" t="s">
        <v>390</v>
      </c>
      <c r="D232" s="58">
        <v>9163.0</v>
      </c>
      <c r="E232" s="58" t="s">
        <v>393</v>
      </c>
      <c r="F232" s="59">
        <f>VLOOKUP($D232,EW_19_Kreise!$A$6:$CQ$406,Calc_Targetkreise!F$5,FALSE)/1000</f>
        <v>23.657</v>
      </c>
      <c r="G232" s="59">
        <f>VLOOKUP($D232,BW_17_Kreise!$B$7:$CC$410,Calc_Targetkreise!G$5,FALSE)/1000</f>
        <v>30.453</v>
      </c>
      <c r="H232" s="59">
        <f>VLOOKUP($D232,EW_Erg_09_14_Kreise!$A$10:$BK$412,Calc_Targetkreise!H$5,FALSE)/1000</f>
        <v>15.578</v>
      </c>
      <c r="I232" s="60">
        <f t="shared" ref="I232:K232" si="952">F232/CG232</f>
        <v>0.5712871287</v>
      </c>
      <c r="J232" s="60">
        <f t="shared" si="952"/>
        <v>0.7367364219</v>
      </c>
      <c r="K232" s="60">
        <f t="shared" si="952"/>
        <v>0.3745071642</v>
      </c>
      <c r="L232" s="61">
        <f t="shared" ref="L232:M232" si="953">1-(T232+X232)</f>
        <v>0.5474066872</v>
      </c>
      <c r="M232" s="61">
        <f t="shared" si="953"/>
        <v>0.5095064526</v>
      </c>
      <c r="N232" s="62">
        <f>IF(L232&lt;Master_sheet_Kriterien!$J$46,1,IF(L232&lt;Master_sheet_Kriterien!$K$46,2,IF(L232&lt;Master_sheet_Kriterien!$L$46,3,IF(L232&lt;Master_sheet_Kriterien!$M$46,4,5))))</f>
        <v>5</v>
      </c>
      <c r="O232" s="62">
        <f>IF(M232&lt;Master_sheet_Kriterien!$J$46,1,IF(M232&lt;Master_sheet_Kriterien!$K$46,2,IF(M232&lt;Master_sheet_Kriterien!$L$46,3,IF(M232&lt;Master_sheet_Kriterien!$M$46,4,5))))</f>
        <v>4</v>
      </c>
      <c r="P232" s="61">
        <f t="shared" ref="P232:Q232" si="954">1-(T232+AM232)</f>
        <v>0.5468148962</v>
      </c>
      <c r="Q232" s="61">
        <f t="shared" si="954"/>
        <v>0.4984730568</v>
      </c>
      <c r="R232" s="62">
        <f>IF(P232&lt;Master_sheet_Kriterien!$J$46,1,IF(P232&lt;Master_sheet_Kriterien!$K$46,2,IF(P232&lt;Master_sheet_Kriterien!$L$46,3,IF(P232&lt;Master_sheet_Kriterien!$M$46,4,5))))</f>
        <v>5</v>
      </c>
      <c r="S232" s="62">
        <f>IF(Q232&lt;Master_sheet_Kriterien!$J$46,1,IF(Q232&lt;Master_sheet_Kriterien!$K$46,2,IF(Q232&lt;Master_sheet_Kriterien!$L$46,3,IF(Q232&lt;Master_sheet_Kriterien!$M$46,4,5))))</f>
        <v>4</v>
      </c>
      <c r="T232" s="61">
        <f>VLOOKUP($D232,EW_19_Kreise!$A$6:$CQ$406,Calc_Targetkreise!T$5,FALSE)/1000/F232</f>
        <v>0.3584562709</v>
      </c>
      <c r="U232" s="63">
        <f>VLOOKUP($D232,BW_17_Kreise!$B$7:$CC$410,Calc_Targetkreise!U$5,FALSE)/1000/$G232</f>
        <v>0.3546120251</v>
      </c>
      <c r="V232" s="61">
        <f>VLOOKUP(Calc_Targetkreise!$D232,EW_Erg_09_14_Kreise!$A$7:$BK$412,Calc_Targetkreise!V$5,FALSE)/1000/$H232</f>
        <v>0.3696238285</v>
      </c>
      <c r="W232" s="61">
        <f>VLOOKUP(Calc_Targetkreise!$D232,EW_Erg_09_14_Kreise!$A$7:$BK$412,Calc_Targetkreise!W$5,FALSE)/1000/CK232</f>
        <v>0.4753583103</v>
      </c>
      <c r="X232" s="61">
        <f>VLOOKUP($D232,EW_19_Kreise!$A$6:$CQ$406,Calc_Targetkreise!X$5,FALSE)/1000/F232</f>
        <v>0.09413704189</v>
      </c>
      <c r="Y232" s="63">
        <f>VLOOKUP($D232,BW_17_Kreise!$B$7:$CC$410,Calc_Targetkreise!Y$5,FALSE)/1000/$G232</f>
        <v>0.1358815223</v>
      </c>
      <c r="Z232" s="61">
        <f>VLOOKUP(Calc_Targetkreise!$D232,EW_Erg_09_14_Kreise!$A$7:$BK$412,Calc_Targetkreise!Z$5,FALSE)/1000/$H232</f>
        <v>0.1677365515</v>
      </c>
      <c r="AA232" s="61">
        <f>VLOOKUP(Calc_Targetkreise!$D232,EW_Erg_09_14_Kreise!$A$7:$BK$412,Calc_Targetkreise!AA$5,FALSE)/1000/$H232</f>
        <v>0.1146488638</v>
      </c>
      <c r="AB232" s="61">
        <f>VLOOKUP($D232,EW_19_Kreise!$A$6:$CQ$406,Calc_Targetkreise!AB$5,FALSE)/1000/F232</f>
        <v>0.219131758</v>
      </c>
      <c r="AC232" s="63">
        <f>VLOOKUP($D232,BW_17_Kreise!$B$7:$CC$410,Calc_Targetkreise!AC$5,FALSE)/1000/$G232</f>
        <v>0.1143401307</v>
      </c>
      <c r="AD232" s="61">
        <f>VLOOKUP(Calc_Targetkreise!$D232,EW_Erg_09_14_Kreise!$A$7:$BK$412,Calc_Targetkreise!AD$5,FALSE)/1000/$H232</f>
        <v>0.1436641417</v>
      </c>
      <c r="AE232" s="62">
        <f>IF(AC232&lt;Master_sheet_Kriterien!$J$54,1,IF(AC232&lt;Master_sheet_Kriterien!$K$54,2,IF(AC232&lt;Master_sheet_Kriterien!$L$54,3,IF(AC232&lt;Master_sheet_Kriterien!$M$54,4,5))))</f>
        <v>4</v>
      </c>
      <c r="AF232" s="61">
        <f>VLOOKUP(Calc_Targetkreise!$D232,EW_Erg_09_14_Kreise!$A$7:$BK$412,Calc_Targetkreise!AF$5,FALSE)/1000/$H232</f>
        <v>0.1323019643</v>
      </c>
      <c r="AG232" s="63">
        <f>VLOOKUP($D232,BW_17_Kreise!$B$7:$CC$410,Calc_Targetkreise!AG$5,FALSE)/1000/$G232</f>
        <v>0.1101369323</v>
      </c>
      <c r="AH232" s="61">
        <f>VLOOKUP(Calc_Targetkreise!$D232,EW_Erg_09_14_Kreise!$A$7:$BK$412,Calc_Targetkreise!AH$5,FALSE)/1000/$H232</f>
        <v>0.0321607395</v>
      </c>
      <c r="AI232" s="61">
        <f>VLOOKUP(Calc_Targetkreise!$D232,EW_Erg_09_14_Kreise!$A$7:$BK$412,Calc_Targetkreise!AI$5,FALSE)/1000/$H232</f>
        <v>0.08922839902</v>
      </c>
      <c r="AJ232" s="63">
        <f>VLOOKUP($D232,BW_17_Kreise!$B$7:$CC$410,Calc_Targetkreise!AJ$5,FALSE)/1000/$G232</f>
        <v>0.06334351295</v>
      </c>
      <c r="AK232" s="61">
        <f>VLOOKUP(Calc_Targetkreise!$D232,EW_Erg_09_14_Kreise!$A$7:$BK$412,Calc_Targetkreise!AK$5,FALSE)/1000/$H232</f>
        <v>0.03190396713</v>
      </c>
      <c r="AL232" s="61">
        <f>VLOOKUP(Calc_Targetkreise!$D232,EW_Erg_09_14_Kreise!$A$7:$BK$412,Calc_Targetkreise!AL$5,FALSE)/1000/$H232</f>
        <v>0.02554885094</v>
      </c>
      <c r="AM232" s="61">
        <f>VLOOKUP($D232,EW_19_Kreise!$A$6:$CQ$406,Calc_Targetkreise!AM$5,FALSE)/1000/F232</f>
        <v>0.0947288329</v>
      </c>
      <c r="AN232" s="63">
        <f>VLOOKUP($D232,BW_17_Kreise!$B$7:$CC$410,Calc_Targetkreise!AN$5,FALSE)/1000/$G232</f>
        <v>0.1469149181</v>
      </c>
      <c r="AO232" s="61">
        <f>VLOOKUP(Calc_Targetkreise!$D232,EW_Erg_09_14_Kreise!$A$7:$BK$412,Calc_Targetkreise!AO$5,FALSE)/1000/$H232</f>
        <v>0.1088714854</v>
      </c>
      <c r="AP232" s="61">
        <f>VLOOKUP(Calc_Targetkreise!$D232,EW_Erg_09_14_Kreise!$A$7:$BK$412,Calc_Targetkreise!AP$5,FALSE)/1000/$H232</f>
        <v>0.0005135447426</v>
      </c>
      <c r="AQ232" s="61">
        <f t="shared" ref="AQ232:AR232" si="955">1-U232-Y232-AC232-AG232-AJ232-AN232</f>
        <v>0.07477095853</v>
      </c>
      <c r="AR232" s="61">
        <f t="shared" si="955"/>
        <v>0.1460392862</v>
      </c>
      <c r="AS232" s="61">
        <f t="shared" si="11"/>
        <v>0.1624000669</v>
      </c>
      <c r="AT232" s="63">
        <f>VLOOKUP($D232,BW_17_Kreise!$B$7:$CC$410,Calc_Targetkreise!AT$5,FALSE)/1000/$G232</f>
        <v>0.004597248219</v>
      </c>
      <c r="AU232" s="61">
        <f>VLOOKUP(Calc_Targetkreise!$D232,EW_Erg_09_14_Kreise!$A$7:$BK$412,Calc_Targetkreise!AU$5,FALSE)/1000/$H232</f>
        <v>0.01348054949</v>
      </c>
      <c r="AV232" s="62">
        <f>IF(AU232&lt;Master_sheet_Kriterien!$J$44,1,IF(AU232&lt;Master_sheet_Kriterien!$K$44,2,IF(AU232&lt;Master_sheet_Kriterien!$L$44,3,IF(AU232&lt;Master_sheet_Kriterien!$M$44,4,5))))</f>
        <v>4</v>
      </c>
      <c r="AW232" s="61">
        <f>VLOOKUP(Calc_Targetkreise!$D232,EW_Erg_09_14_Kreise!$A$7:$BK$412,Calc_Targetkreise!AW$5,FALSE)/1000/$H232</f>
        <v>0.008088329696</v>
      </c>
      <c r="AX232" s="61">
        <f>VLOOKUP($D232,EW_19_Kreise!$A$6:$CQ$406,Calc_Targetkreise!AX$5,FALSE)/1000/F232</f>
        <v>0.007397387665</v>
      </c>
      <c r="AY232" s="62">
        <f>IF(AX232&lt;Master_sheet_Kriterien!$J$56,1,IF(AX232&lt;Master_sheet_Kriterien!$K$56,2,IF(AX232&lt;Master_sheet_Kriterien!$L$56,3,IF(AX232&lt;Master_sheet_Kriterien!$M$56,4,5))))</f>
        <v>4</v>
      </c>
      <c r="AZ232" s="64">
        <f>VLOOKUP($D232,EW_19_Kreise!$A$6:$CQ$406,Calc_Targetkreise!AZ$5,FALSE)</f>
        <v>175</v>
      </c>
      <c r="BA232" s="62">
        <f>IF(AZ232&lt;Master_sheet_Kriterien!$J$57,1,IF(AZ232&lt;Master_sheet_Kriterien!$K$57,2,IF(AZ232&lt;Master_sheet_Kriterien!$L$57,3,IF(AZ232&lt;Master_sheet_Kriterien!$M$56,4,5))))</f>
        <v>2</v>
      </c>
      <c r="BB232" s="59">
        <f>VLOOKUP($D232,Struktur_daten_BW_2017!$B$7:$AH$452,Calc_Targetkreise!BB$5,FALSE)</f>
        <v>1662.4</v>
      </c>
      <c r="BC232" s="62">
        <f>IF(BB232&lt;Master_sheet_Kriterien!$J$8,1,IF(BB232&lt;Master_sheet_Kriterien!$K$8,2,IF(BB232&lt;Master_sheet_Kriterien!$L$8,3,IF(BB232&lt;Master_sheet_Kriterien!$M$8,4,5))))</f>
        <v>5</v>
      </c>
      <c r="BD232" s="65">
        <f t="shared" si="12"/>
        <v>26.7036</v>
      </c>
      <c r="BE232" s="62">
        <f>IF(BD232&lt;Master_sheet_Kriterien!$J$10,1,IF(BD232&lt;Master_sheet_Kriterien!$K$10,2,IF(BD232&lt;Master_sheet_Kriterien!$L$10,3,IF(BD232&lt;Master_sheet_Kriterien!$M$10,4,5))))</f>
        <v>4</v>
      </c>
      <c r="BF232" s="65">
        <f>VLOOKUP($D232,Struktur_daten_BW_2017!$B$7:$AH$452,Calc_Targetkreise!BF$5,FALSE)</f>
        <v>8.4</v>
      </c>
      <c r="BG232" s="62">
        <f>IF(BF232&lt;Master_sheet_Kriterien!$J$12,1,IF(BF232&lt;Master_sheet_Kriterien!$K$12,2,IF(BF232&lt;Master_sheet_Kriterien!$L$12,3,IF(BF232&lt;Master_sheet_Kriterien!$M$12,4,5))))</f>
        <v>4</v>
      </c>
      <c r="BH232" s="65">
        <f>VLOOKUP($D232,Struktur_daten_BW_2017!$B$7:$AH$452,Calc_Targetkreise!BH$5,FALSE)</f>
        <v>13.5</v>
      </c>
      <c r="BI232" s="62">
        <f>IF(BH232&lt;Master_sheet_Kriterien!$J$14,1,IF(BH232&lt;Master_sheet_Kriterien!$K$14,2,IF(BH232&lt;Master_sheet_Kriterien!$L$14,3,IF(BH232&lt;Master_sheet_Kriterien!$M$14,4,5))))</f>
        <v>5</v>
      </c>
      <c r="BJ232" s="65">
        <f>VLOOKUP($D232,Struktur_daten_BW_2017!$B$7:$AH$452,Calc_Targetkreise!BJ$5,FALSE)</f>
        <v>35.9</v>
      </c>
      <c r="BK232" s="62">
        <f>IF(BJ232&lt;Master_sheet_Kriterien!$J$16,1,IF(BJ232&lt;Master_sheet_Kriterien!$K$16,2,IF(BJ232&lt;Master_sheet_Kriterien!$L$16,3,IF(BJ232&lt;Master_sheet_Kriterien!$M$16,4,5))))</f>
        <v>3</v>
      </c>
      <c r="BL232" s="65">
        <f>VLOOKUP($D232,Struktur_daten_BW_2017!$B$7:$AH$452,Calc_Targetkreise!BL$5,FALSE)</f>
        <v>17.1</v>
      </c>
      <c r="BM232" s="62">
        <f>IF(BL232&lt;Master_sheet_Kriterien!$J$18,1,IF(BL232&lt;Master_sheet_Kriterien!$K$18,2,IF(BL232&lt;Master_sheet_Kriterien!$L$18,3,IF(BL232&lt;Master_sheet_Kriterien!$M$18,4,5))))</f>
        <v>4</v>
      </c>
      <c r="BN232" s="65">
        <f>VLOOKUP($D232,Struktur_daten_BW_2017!$B$7:$AH$452,Calc_Targetkreise!BN$5,FALSE)</f>
        <v>9.3</v>
      </c>
      <c r="BO232" s="62">
        <f>IF(BN232&lt;Master_sheet_Kriterien!$J$20,1,IF(BN232&lt;Master_sheet_Kriterien!$K$20,2,IF(BN232&lt;Master_sheet_Kriterien!$L$20,3,IF(BN232&lt;Master_sheet_Kriterien!$M$20,4,5))))</f>
        <v>1</v>
      </c>
      <c r="BP232" s="59">
        <f>VLOOKUP($D232,Struktur_daten_BW_2017!$B$7:$AH$452,Calc_Targetkreise!BP$5,FALSE)</f>
        <v>23680</v>
      </c>
      <c r="BQ232" s="62">
        <f>IF(BP232&lt;Master_sheet_Kriterien!$J$38,1,IF(BP232&lt;Master_sheet_Kriterien!$K$38,2,IF(BP232&lt;Master_sheet_Kriterien!$L$38,3,IF(BP232&lt;Master_sheet_Kriterien!$M$38,4,5))))</f>
        <v>5</v>
      </c>
      <c r="BR232" s="65">
        <f>VLOOKUP($D232,Struktur_daten_BW_2017!$B$7:$AH$452,Calc_Targetkreise!BR$5,FALSE)</f>
        <v>30.8</v>
      </c>
      <c r="BS232" s="62">
        <f>IF(BR232&lt;Master_sheet_Kriterien!$J$24,1,IF(BR232&lt;Master_sheet_Kriterien!$K$24,2,IF(BR232&lt;Master_sheet_Kriterien!$L$24,3,IF(BR232&lt;Master_sheet_Kriterien!$M$24,4,5))))</f>
        <v>2</v>
      </c>
      <c r="BT232" s="65">
        <f>VLOOKUP($D232,Struktur_daten_BW_2017!$B$7:$AH$452,Calc_Targetkreise!BT$5,FALSE)</f>
        <v>14.5</v>
      </c>
      <c r="BU232" s="62">
        <f>IF(BT232&lt;Master_sheet_Kriterien!$J$26,1,IF(BT232&lt;Master_sheet_Kriterien!$K$26,2,IF(BT232&lt;Master_sheet_Kriterien!$L$26,3,IF(BT232&lt;Master_sheet_Kriterien!$M$26,4,5))))</f>
        <v>4</v>
      </c>
      <c r="BV232" s="65">
        <f t="shared" si="13"/>
        <v>4.60955</v>
      </c>
      <c r="BW232" s="62">
        <f>IF(BV232&lt;Master_sheet_Kriterien!$J$28,1,IF(BV232&lt;Master_sheet_Kriterien!$K$28,2,IF(BV232&lt;Master_sheet_Kriterien!$L$28,3,IF(BV232&lt;Master_sheet_Kriterien!$M$28,4,5))))</f>
        <v>4</v>
      </c>
      <c r="BX232" s="65">
        <f>VLOOKUP($D232,Struktur_daten_BW_2017!$B$7:$AH$452,Calc_Targetkreise!BX$5,FALSE)</f>
        <v>25.51724138</v>
      </c>
      <c r="BY232" s="62">
        <f>IF(BX232&lt;Master_sheet_Kriterien!$J$30,1,IF(BX232&lt;Master_sheet_Kriterien!$K$30,2,IF(BX232&lt;Master_sheet_Kriterien!$L$30,3,IF(BX232&lt;Master_sheet_Kriterien!$M$30,4,5))))</f>
        <v>4</v>
      </c>
      <c r="BZ232" s="65"/>
      <c r="CA232" s="62">
        <f>IF(BZ232&lt;Master_sheet_Kriterien!$J$32,1,IF(BZ232&lt;Master_sheet_Kriterien!$K$32,2,IF(BZ232&lt;Master_sheet_Kriterien!$L$32,3,IF(BZ232&lt;Master_sheet_Kriterien!$M$32,4,5))))</f>
        <v>1</v>
      </c>
      <c r="CB232" s="65"/>
      <c r="CC232" s="62">
        <f>IF(CB232&lt;Master_sheet_Kriterien!$J$34,1,IF(CB232&lt;Master_sheet_Kriterien!$K$34,2,IF(CB232&lt;Master_sheet_Kriterien!$L$34,3,IF(CB232&lt;Master_sheet_Kriterien!$M$34,4,5))))</f>
        <v>1</v>
      </c>
      <c r="CD232" s="65">
        <f>100-VLOOKUP($D232,Struktur_daten_BW_2017!$B$7:$AH$452,Calc_Targetkreise!CD$5,FALSE)</f>
        <v>49.6</v>
      </c>
      <c r="CE232" s="62">
        <f>IF(CD232&lt;Master_sheet_Kriterien!$J$40,1,IF(CD232&lt;Master_sheet_Kriterien!$K$40,2,IF(CD232&lt;Master_sheet_Kriterien!$L$40,3,IF(CD232&lt;Master_sheet_Kriterien!$M$40,4,5))))</f>
        <v>3</v>
      </c>
      <c r="CF232" s="61"/>
      <c r="CG232" s="59">
        <f>VLOOKUP($D232,EW_19_Kreise!$A$6:$CQ$406,Calc_Targetkreise!CG$5,FALSE)/1000</f>
        <v>41.41</v>
      </c>
      <c r="CH232" s="59">
        <f>VLOOKUP($D232,BW_17_Kreise!$B$7:$CC$410,Calc_Targetkreise!CH$5,FALSE)/1000</f>
        <v>41.335</v>
      </c>
      <c r="CI232" s="59">
        <f>VLOOKUP($D232,EW_Erg_09_14_Kreise!$A$10:$BK$412,Calc_Targetkreise!CI$5,FALSE)/1000</f>
        <v>41.596</v>
      </c>
      <c r="CJ232" s="59">
        <f>VLOOKUP($D232,EW_Erg_09_14_Kreise!$A$10:$BK$412,Calc_Targetkreise!CJ$5,FALSE)/1000</f>
        <v>41.249</v>
      </c>
      <c r="CK232" s="59">
        <f>VLOOKUP($D232,EW_Erg_09_14_Kreise!$A$10:$BK$412,Calc_Targetkreise!CK$5,FALSE)/1000</f>
        <v>15.908</v>
      </c>
      <c r="CL232" s="45"/>
      <c r="CM232" s="59">
        <f>VLOOKUP($D232,Struktur_daten_BW_2017!$B$7:$AH$452,Calc_Targetkreise!CM$5,FALSE)</f>
        <v>317.9</v>
      </c>
      <c r="CN232" s="66">
        <v>6.0</v>
      </c>
      <c r="CO232" s="67">
        <f t="shared" si="16"/>
        <v>0.0188738597</v>
      </c>
      <c r="CP232" s="62">
        <f>IF(CO232&lt;Master_sheet_Kriterien!$J$58,1,IF(CO232&lt;Master_sheet_Kriterien!$K$58,2,IF(CO232&lt;Master_sheet_Kriterien!$L$58,3,IF(CO232&lt;Master_sheet_Kriterien!$M$58,4,5))))</f>
        <v>1</v>
      </c>
      <c r="CQ232" s="66">
        <v>6.0</v>
      </c>
      <c r="CR232" s="67">
        <f t="shared" si="17"/>
        <v>0.0188738597</v>
      </c>
      <c r="CS232" s="62">
        <f>IF(CR232&lt;Master_sheet_Kriterien!$J$59,1,IF(CR232&lt;Master_sheet_Kriterien!$K$59,2,IF(CR232&lt;Master_sheet_Kriterien!$L$59,3,IF(CR232&lt;Master_sheet_Kriterien!$M$59,4,5))))</f>
        <v>1</v>
      </c>
      <c r="CT232" s="66">
        <v>0.0</v>
      </c>
      <c r="CU232" s="44"/>
      <c r="CV232" s="66">
        <v>0.0</v>
      </c>
      <c r="CW232" s="68"/>
      <c r="CY232" s="31">
        <f t="shared" si="18"/>
        <v>9163</v>
      </c>
      <c r="DB232" s="76" t="str">
        <f t="shared" si="19"/>
        <v>Rosenheim, Stadt</v>
      </c>
      <c r="DC232" s="58">
        <f t="shared" si="20"/>
        <v>65</v>
      </c>
      <c r="DD232" s="77">
        <f t="shared" si="21"/>
        <v>190</v>
      </c>
      <c r="DE232" s="72">
        <f t="shared" si="22"/>
        <v>0.007397387665</v>
      </c>
      <c r="DG232" s="76" t="str">
        <f t="shared" si="23"/>
        <v>Rosenheim, Stadt</v>
      </c>
      <c r="DH232" s="58" t="str">
        <f t="shared" si="24"/>
        <v>#REF!</v>
      </c>
      <c r="DI232" s="75">
        <f t="shared" si="25"/>
        <v>184.1887386</v>
      </c>
      <c r="DJ232" s="78">
        <f t="shared" si="26"/>
        <v>0.007397387665</v>
      </c>
      <c r="DK232" s="75"/>
      <c r="DL232" s="75"/>
      <c r="DM232" s="75"/>
      <c r="DN232" s="75"/>
      <c r="DO232" s="75"/>
      <c r="DP232" s="44"/>
    </row>
    <row r="233" ht="16.5" customHeight="1">
      <c r="A233" s="58">
        <f t="shared" si="5"/>
        <v>383</v>
      </c>
      <c r="B233" s="58">
        <f t="shared" si="6"/>
        <v>116</v>
      </c>
      <c r="C233" s="58" t="s">
        <v>390</v>
      </c>
      <c r="D233" s="58">
        <v>9171.0</v>
      </c>
      <c r="E233" s="58" t="s">
        <v>394</v>
      </c>
      <c r="F233" s="59">
        <f>VLOOKUP($D233,EW_19_Kreise!$A$6:$CQ$406,Calc_Targetkreise!F$5,FALSE)/1000</f>
        <v>46.187</v>
      </c>
      <c r="G233" s="59">
        <f>VLOOKUP($D233,BW_17_Kreise!$B$7:$CC$410,Calc_Targetkreise!G$5,FALSE)/1000</f>
        <v>61.522</v>
      </c>
      <c r="H233" s="59">
        <f>VLOOKUP($D233,EW_Erg_09_14_Kreise!$A$10:$BK$412,Calc_Targetkreise!H$5,FALSE)/1000</f>
        <v>30.576</v>
      </c>
      <c r="I233" s="60">
        <f t="shared" ref="I233:K233" si="956">F233/CG233</f>
        <v>0.5570470608</v>
      </c>
      <c r="J233" s="60">
        <f t="shared" si="956"/>
        <v>0.7431090711</v>
      </c>
      <c r="K233" s="60">
        <f t="shared" si="956"/>
        <v>0.3684698907</v>
      </c>
      <c r="L233" s="61">
        <f t="shared" ref="L233:M233" si="957">1-(T233+X233)</f>
        <v>0.4264836426</v>
      </c>
      <c r="M233" s="61">
        <f t="shared" si="957"/>
        <v>0.4217190598</v>
      </c>
      <c r="N233" s="62">
        <f>IF(L233&lt;Master_sheet_Kriterien!$J$46,1,IF(L233&lt;Master_sheet_Kriterien!$K$46,2,IF(L233&lt;Master_sheet_Kriterien!$L$46,3,IF(L233&lt;Master_sheet_Kriterien!$M$46,4,5))))</f>
        <v>2</v>
      </c>
      <c r="O233" s="62">
        <f>IF(M233&lt;Master_sheet_Kriterien!$J$46,1,IF(M233&lt;Master_sheet_Kriterien!$K$46,2,IF(M233&lt;Master_sheet_Kriterien!$L$46,3,IF(M233&lt;Master_sheet_Kriterien!$M$46,4,5))))</f>
        <v>2</v>
      </c>
      <c r="P233" s="61">
        <f t="shared" ref="P233:Q233" si="958">1-(T233+AM233)</f>
        <v>0.4164808279</v>
      </c>
      <c r="Q233" s="61">
        <f t="shared" si="958"/>
        <v>0.4193621794</v>
      </c>
      <c r="R233" s="62">
        <f>IF(P233&lt;Master_sheet_Kriterien!$J$46,1,IF(P233&lt;Master_sheet_Kriterien!$K$46,2,IF(P233&lt;Master_sheet_Kriterien!$L$46,3,IF(P233&lt;Master_sheet_Kriterien!$M$46,4,5))))</f>
        <v>2</v>
      </c>
      <c r="S233" s="62">
        <f>IF(Q233&lt;Master_sheet_Kriterien!$J$46,1,IF(Q233&lt;Master_sheet_Kriterien!$K$46,2,IF(Q233&lt;Master_sheet_Kriterien!$L$46,3,IF(Q233&lt;Master_sheet_Kriterien!$M$46,4,5))))</f>
        <v>2</v>
      </c>
      <c r="T233" s="61">
        <f>VLOOKUP($D233,EW_19_Kreise!$A$6:$CQ$406,Calc_Targetkreise!T$5,FALSE)/1000/F233</f>
        <v>0.4958105095</v>
      </c>
      <c r="U233" s="63">
        <f>VLOOKUP($D233,BW_17_Kreise!$B$7:$CC$410,Calc_Targetkreise!U$5,FALSE)/1000/$G233</f>
        <v>0.4445401645</v>
      </c>
      <c r="V233" s="61">
        <f>VLOOKUP(Calc_Targetkreise!$D233,EW_Erg_09_14_Kreise!$A$7:$BK$412,Calc_Targetkreise!V$5,FALSE)/1000/$H233</f>
        <v>0.4865907902</v>
      </c>
      <c r="W233" s="61">
        <f>VLOOKUP(Calc_Targetkreise!$D233,EW_Erg_09_14_Kreise!$A$7:$BK$412,Calc_Targetkreise!W$5,FALSE)/1000/CK233</f>
        <v>0.5633190374</v>
      </c>
      <c r="X233" s="61">
        <f>VLOOKUP($D233,EW_19_Kreise!$A$6:$CQ$406,Calc_Targetkreise!X$5,FALSE)/1000/F233</f>
        <v>0.07770584797</v>
      </c>
      <c r="Y233" s="63">
        <f>VLOOKUP($D233,BW_17_Kreise!$B$7:$CC$410,Calc_Targetkreise!Y$5,FALSE)/1000/$G233</f>
        <v>0.1337407757</v>
      </c>
      <c r="Z233" s="61">
        <f>VLOOKUP(Calc_Targetkreise!$D233,EW_Erg_09_14_Kreise!$A$7:$BK$412,Calc_Targetkreise!Z$5,FALSE)/1000/$H233</f>
        <v>0.1579016222</v>
      </c>
      <c r="AA233" s="61">
        <f>VLOOKUP(Calc_Targetkreise!$D233,EW_Erg_09_14_Kreise!$A$7:$BK$412,Calc_Targetkreise!AA$5,FALSE)/1000/$H233</f>
        <v>0.1177394035</v>
      </c>
      <c r="AB233" s="61">
        <f>VLOOKUP($D233,EW_19_Kreise!$A$6:$CQ$406,Calc_Targetkreise!AB$5,FALSE)/1000/F233</f>
        <v>0.1396280339</v>
      </c>
      <c r="AC233" s="63">
        <f>VLOOKUP($D233,BW_17_Kreise!$B$7:$CC$410,Calc_Targetkreise!AC$5,FALSE)/1000/$G233</f>
        <v>0.0679756835</v>
      </c>
      <c r="AD233" s="61">
        <f>VLOOKUP(Calc_Targetkreise!$D233,EW_Erg_09_14_Kreise!$A$7:$BK$412,Calc_Targetkreise!AD$5,FALSE)/1000/$H233</f>
        <v>0.08771585557</v>
      </c>
      <c r="AE233" s="62">
        <f>IF(AC233&lt;Master_sheet_Kriterien!$J$54,1,IF(AC233&lt;Master_sheet_Kriterien!$K$54,2,IF(AC233&lt;Master_sheet_Kriterien!$L$54,3,IF(AC233&lt;Master_sheet_Kriterien!$M$54,4,5))))</f>
        <v>2</v>
      </c>
      <c r="AF233" s="61">
        <f>VLOOKUP(Calc_Targetkreise!$D233,EW_Erg_09_14_Kreise!$A$7:$BK$412,Calc_Targetkreise!AF$5,FALSE)/1000/$H233</f>
        <v>0.08114207221</v>
      </c>
      <c r="AG233" s="63">
        <f>VLOOKUP($D233,BW_17_Kreise!$B$7:$CC$410,Calc_Targetkreise!AG$5,FALSE)/1000/$G233</f>
        <v>0.08377490979</v>
      </c>
      <c r="AH233" s="61">
        <f>VLOOKUP(Calc_Targetkreise!$D233,EW_Erg_09_14_Kreise!$A$7:$BK$412,Calc_Targetkreise!AH$5,FALSE)/1000/$H233</f>
        <v>0.02367870225</v>
      </c>
      <c r="AI233" s="61">
        <f>VLOOKUP(Calc_Targetkreise!$D233,EW_Erg_09_14_Kreise!$A$7:$BK$412,Calc_Targetkreise!AI$5,FALSE)/1000/$H233</f>
        <v>0.08784667713</v>
      </c>
      <c r="AJ233" s="63">
        <f>VLOOKUP($D233,BW_17_Kreise!$B$7:$CC$410,Calc_Targetkreise!AJ$5,FALSE)/1000/$G233</f>
        <v>0.05861317903</v>
      </c>
      <c r="AK233" s="61">
        <f>VLOOKUP(Calc_Targetkreise!$D233,EW_Erg_09_14_Kreise!$A$7:$BK$412,Calc_Targetkreise!AK$5,FALSE)/1000/$H233</f>
        <v>0.02459445317</v>
      </c>
      <c r="AL233" s="61">
        <f>VLOOKUP(Calc_Targetkreise!$D233,EW_Erg_09_14_Kreise!$A$7:$BK$412,Calc_Targetkreise!AL$5,FALSE)/1000/$H233</f>
        <v>0.01890371533</v>
      </c>
      <c r="AM233" s="61">
        <f>VLOOKUP($D233,EW_19_Kreise!$A$6:$CQ$406,Calc_Targetkreise!AM$5,FALSE)/1000/F233</f>
        <v>0.08770866261</v>
      </c>
      <c r="AN233" s="63">
        <f>VLOOKUP($D233,BW_17_Kreise!$B$7:$CC$410,Calc_Targetkreise!AN$5,FALSE)/1000/$G233</f>
        <v>0.1360976561</v>
      </c>
      <c r="AO233" s="61">
        <f>VLOOKUP(Calc_Targetkreise!$D233,EW_Erg_09_14_Kreise!$A$7:$BK$412,Calc_Targetkreise!AO$5,FALSE)/1000/$H233</f>
        <v>0.07626896913</v>
      </c>
      <c r="AP233" s="61">
        <f>VLOOKUP(Calc_Targetkreise!$D233,EW_Erg_09_14_Kreise!$A$7:$BK$412,Calc_Targetkreise!AP$5,FALSE)/1000/$H233</f>
        <v>0.0002943485086</v>
      </c>
      <c r="AQ233" s="61">
        <f t="shared" ref="AQ233:AR233" si="959">1-U233-Y233-AC233-AG233-AJ233-AN233</f>
        <v>0.07525763142</v>
      </c>
      <c r="AR233" s="61">
        <f t="shared" si="959"/>
        <v>0.1432496075</v>
      </c>
      <c r="AS233" s="61">
        <f t="shared" si="11"/>
        <v>0.130754746</v>
      </c>
      <c r="AT233" s="63">
        <f>VLOOKUP($D233,BW_17_Kreise!$B$7:$CC$410,Calc_Targetkreise!AT$5,FALSE)/1000/$G233</f>
        <v>0.002958291343</v>
      </c>
      <c r="AU233" s="61">
        <f>VLOOKUP(Calc_Targetkreise!$D233,EW_Erg_09_14_Kreise!$A$7:$BK$412,Calc_Targetkreise!AU$5,FALSE)/1000/$H233</f>
        <v>0.008993982208</v>
      </c>
      <c r="AV233" s="62">
        <f>IF(AU233&lt;Master_sheet_Kriterien!$J$44,1,IF(AU233&lt;Master_sheet_Kriterien!$K$44,2,IF(AU233&lt;Master_sheet_Kriterien!$L$44,3,IF(AU233&lt;Master_sheet_Kriterien!$M$44,4,5))))</f>
        <v>1</v>
      </c>
      <c r="AW233" s="61">
        <f>VLOOKUP(Calc_Targetkreise!$D233,EW_Erg_09_14_Kreise!$A$7:$BK$412,Calc_Targetkreise!AW$5,FALSE)/1000/$H233</f>
        <v>0.006671899529</v>
      </c>
      <c r="AX233" s="61">
        <f>VLOOKUP($D233,EW_19_Kreise!$A$6:$CQ$406,Calc_Targetkreise!AX$5,FALSE)/1000/F233</f>
        <v>0.003572433802</v>
      </c>
      <c r="AY233" s="62">
        <f>IF(AX233&lt;Master_sheet_Kriterien!$J$56,1,IF(AX233&lt;Master_sheet_Kriterien!$K$56,2,IF(AX233&lt;Master_sheet_Kriterien!$L$56,3,IF(AX233&lt;Master_sheet_Kriterien!$M$56,4,5))))</f>
        <v>2</v>
      </c>
      <c r="AZ233" s="64">
        <f>VLOOKUP($D233,EW_19_Kreise!$A$6:$CQ$406,Calc_Targetkreise!AZ$5,FALSE)</f>
        <v>165</v>
      </c>
      <c r="BA233" s="62">
        <f>IF(AZ233&lt;Master_sheet_Kriterien!$J$57,1,IF(AZ233&lt;Master_sheet_Kriterien!$K$57,2,IF(AZ233&lt;Master_sheet_Kriterien!$L$57,3,IF(AZ233&lt;Master_sheet_Kriterien!$M$56,4,5))))</f>
        <v>1</v>
      </c>
      <c r="BB233" s="59">
        <f>VLOOKUP($D233,Struktur_daten_BW_2017!$B$7:$AH$452,Calc_Targetkreise!BB$5,FALSE)</f>
        <v>160.4</v>
      </c>
      <c r="BC233" s="62">
        <f>IF(BB233&lt;Master_sheet_Kriterien!$J$8,1,IF(BB233&lt;Master_sheet_Kriterien!$K$8,2,IF(BB233&lt;Master_sheet_Kriterien!$L$8,3,IF(BB233&lt;Master_sheet_Kriterien!$M$8,4,5))))</f>
        <v>2</v>
      </c>
      <c r="BD233" s="65">
        <f t="shared" si="12"/>
        <v>17.8605</v>
      </c>
      <c r="BE233" s="62">
        <f>IF(BD233&lt;Master_sheet_Kriterien!$J$10,1,IF(BD233&lt;Master_sheet_Kriterien!$K$10,2,IF(BD233&lt;Master_sheet_Kriterien!$L$10,3,IF(BD233&lt;Master_sheet_Kriterien!$M$10,4,5))))</f>
        <v>1</v>
      </c>
      <c r="BF233" s="65">
        <f>VLOOKUP($D233,Struktur_daten_BW_2017!$B$7:$AH$452,Calc_Targetkreise!BF$5,FALSE)</f>
        <v>8.1</v>
      </c>
      <c r="BG233" s="62">
        <f>IF(BF233&lt;Master_sheet_Kriterien!$J$12,1,IF(BF233&lt;Master_sheet_Kriterien!$K$12,2,IF(BF233&lt;Master_sheet_Kriterien!$L$12,3,IF(BF233&lt;Master_sheet_Kriterien!$M$12,4,5))))</f>
        <v>3</v>
      </c>
      <c r="BH233" s="65">
        <f>VLOOKUP($D233,Struktur_daten_BW_2017!$B$7:$AH$452,Calc_Targetkreise!BH$5,FALSE)</f>
        <v>11.7</v>
      </c>
      <c r="BI233" s="62">
        <f>IF(BH233&lt;Master_sheet_Kriterien!$J$14,1,IF(BH233&lt;Master_sheet_Kriterien!$K$14,2,IF(BH233&lt;Master_sheet_Kriterien!$L$14,3,IF(BH233&lt;Master_sheet_Kriterien!$M$14,4,5))))</f>
        <v>3</v>
      </c>
      <c r="BJ233" s="65">
        <f>VLOOKUP($D233,Struktur_daten_BW_2017!$B$7:$AH$452,Calc_Targetkreise!BJ$5,FALSE)</f>
        <v>36.4</v>
      </c>
      <c r="BK233" s="62">
        <f>IF(BJ233&lt;Master_sheet_Kriterien!$J$16,1,IF(BJ233&lt;Master_sheet_Kriterien!$K$16,2,IF(BJ233&lt;Master_sheet_Kriterien!$L$16,3,IF(BJ233&lt;Master_sheet_Kriterien!$M$16,4,5))))</f>
        <v>4</v>
      </c>
      <c r="BL233" s="65">
        <f>VLOOKUP($D233,Struktur_daten_BW_2017!$B$7:$AH$452,Calc_Targetkreise!BL$5,FALSE)</f>
        <v>16.2</v>
      </c>
      <c r="BM233" s="62">
        <f>IF(BL233&lt;Master_sheet_Kriterien!$J$18,1,IF(BL233&lt;Master_sheet_Kriterien!$K$18,2,IF(BL233&lt;Master_sheet_Kriterien!$L$18,3,IF(BL233&lt;Master_sheet_Kriterien!$M$18,4,5))))</f>
        <v>3</v>
      </c>
      <c r="BN233" s="65">
        <f>VLOOKUP($D233,Struktur_daten_BW_2017!$B$7:$AH$452,Calc_Targetkreise!BN$5,FALSE)</f>
        <v>10.5</v>
      </c>
      <c r="BO233" s="62">
        <f>IF(BN233&lt;Master_sheet_Kriterien!$J$20,1,IF(BN233&lt;Master_sheet_Kriterien!$K$20,2,IF(BN233&lt;Master_sheet_Kriterien!$L$20,3,IF(BN233&lt;Master_sheet_Kriterien!$M$20,4,5))))</f>
        <v>3</v>
      </c>
      <c r="BP233" s="59">
        <f>VLOOKUP($D233,Struktur_daten_BW_2017!$B$7:$AH$452,Calc_Targetkreise!BP$5,FALSE)</f>
        <v>22185</v>
      </c>
      <c r="BQ233" s="62">
        <f>IF(BP233&lt;Master_sheet_Kriterien!$J$38,1,IF(BP233&lt;Master_sheet_Kriterien!$K$38,2,IF(BP233&lt;Master_sheet_Kriterien!$L$38,3,IF(BP233&lt;Master_sheet_Kriterien!$M$38,4,5))))</f>
        <v>4</v>
      </c>
      <c r="BR233" s="65">
        <f>VLOOKUP($D233,Struktur_daten_BW_2017!$B$7:$AH$452,Calc_Targetkreise!BR$5,FALSE)</f>
        <v>24.5</v>
      </c>
      <c r="BS233" s="62">
        <f>IF(BR233&lt;Master_sheet_Kriterien!$J$24,1,IF(BR233&lt;Master_sheet_Kriterien!$K$24,2,IF(BR233&lt;Master_sheet_Kriterien!$L$24,3,IF(BR233&lt;Master_sheet_Kriterien!$M$24,4,5))))</f>
        <v>1</v>
      </c>
      <c r="BT233" s="65">
        <f>VLOOKUP($D233,Struktur_daten_BW_2017!$B$7:$AH$452,Calc_Targetkreise!BT$5,FALSE)</f>
        <v>16.1</v>
      </c>
      <c r="BU233" s="62">
        <f>IF(BT233&lt;Master_sheet_Kriterien!$J$26,1,IF(BT233&lt;Master_sheet_Kriterien!$K$26,2,IF(BT233&lt;Master_sheet_Kriterien!$L$26,3,IF(BT233&lt;Master_sheet_Kriterien!$M$26,4,5))))</f>
        <v>5</v>
      </c>
      <c r="BV233" s="65">
        <f t="shared" si="13"/>
        <v>3.55005</v>
      </c>
      <c r="BW233" s="62">
        <f>IF(BV233&lt;Master_sheet_Kriterien!$J$28,1,IF(BV233&lt;Master_sheet_Kriterien!$K$28,2,IF(BV233&lt;Master_sheet_Kriterien!$L$28,3,IF(BV233&lt;Master_sheet_Kriterien!$M$28,4,5))))</f>
        <v>2</v>
      </c>
      <c r="BX233" s="65">
        <f>VLOOKUP($D233,Struktur_daten_BW_2017!$B$7:$AH$452,Calc_Targetkreise!BX$5,FALSE)</f>
        <v>24.22360248</v>
      </c>
      <c r="BY233" s="62">
        <f>IF(BX233&lt;Master_sheet_Kriterien!$J$30,1,IF(BX233&lt;Master_sheet_Kriterien!$K$30,2,IF(BX233&lt;Master_sheet_Kriterien!$L$30,3,IF(BX233&lt;Master_sheet_Kriterien!$M$30,4,5))))</f>
        <v>3</v>
      </c>
      <c r="BZ233" s="65"/>
      <c r="CA233" s="62">
        <f>IF(BZ233&lt;Master_sheet_Kriterien!$J$32,1,IF(BZ233&lt;Master_sheet_Kriterien!$K$32,2,IF(BZ233&lt;Master_sheet_Kriterien!$L$32,3,IF(BZ233&lt;Master_sheet_Kriterien!$M$32,4,5))))</f>
        <v>1</v>
      </c>
      <c r="CB233" s="65"/>
      <c r="CC233" s="62">
        <f>IF(CB233&lt;Master_sheet_Kriterien!$J$34,1,IF(CB233&lt;Master_sheet_Kriterien!$K$34,2,IF(CB233&lt;Master_sheet_Kriterien!$L$34,3,IF(CB233&lt;Master_sheet_Kriterien!$M$34,4,5))))</f>
        <v>1</v>
      </c>
      <c r="CD233" s="65">
        <f>100-VLOOKUP($D233,Struktur_daten_BW_2017!$B$7:$AH$452,Calc_Targetkreise!CD$5,FALSE)</f>
        <v>41.8</v>
      </c>
      <c r="CE233" s="62">
        <f>IF(CD233&lt;Master_sheet_Kriterien!$J$40,1,IF(CD233&lt;Master_sheet_Kriterien!$K$40,2,IF(CD233&lt;Master_sheet_Kriterien!$L$40,3,IF(CD233&lt;Master_sheet_Kriterien!$M$40,4,5))))</f>
        <v>2</v>
      </c>
      <c r="CF233" s="61"/>
      <c r="CG233" s="59">
        <f>VLOOKUP($D233,EW_19_Kreise!$A$6:$CQ$406,Calc_Targetkreise!CG$5,FALSE)/1000</f>
        <v>82.914</v>
      </c>
      <c r="CH233" s="59">
        <f>VLOOKUP($D233,BW_17_Kreise!$B$7:$CC$410,Calc_Targetkreise!CH$5,FALSE)/1000</f>
        <v>82.79</v>
      </c>
      <c r="CI233" s="59">
        <f>VLOOKUP($D233,EW_Erg_09_14_Kreise!$A$10:$BK$412,Calc_Targetkreise!CI$5,FALSE)/1000</f>
        <v>82.981</v>
      </c>
      <c r="CJ233" s="59">
        <f>VLOOKUP($D233,EW_Erg_09_14_Kreise!$A$10:$BK$412,Calc_Targetkreise!CJ$5,FALSE)/1000</f>
        <v>82.893</v>
      </c>
      <c r="CK233" s="59">
        <f>VLOOKUP($D233,EW_Erg_09_14_Kreise!$A$10:$BK$412,Calc_Targetkreise!CK$5,FALSE)/1000</f>
        <v>33.576</v>
      </c>
      <c r="CL233" s="45"/>
      <c r="CM233" s="59">
        <f>VLOOKUP($D233,Struktur_daten_BW_2017!$B$7:$AH$452,Calc_Targetkreise!CM$5,FALSE)</f>
        <v>220.5</v>
      </c>
      <c r="CN233" s="66">
        <v>1.0</v>
      </c>
      <c r="CO233" s="67">
        <f t="shared" si="16"/>
        <v>0.004535147392</v>
      </c>
      <c r="CP233" s="62">
        <f>IF(CO233&lt;Master_sheet_Kriterien!$J$58,1,IF(CO233&lt;Master_sheet_Kriterien!$K$58,2,IF(CO233&lt;Master_sheet_Kriterien!$L$58,3,IF(CO233&lt;Master_sheet_Kriterien!$M$58,4,5))))</f>
        <v>1</v>
      </c>
      <c r="CQ233" s="66">
        <v>1.0</v>
      </c>
      <c r="CR233" s="67">
        <f t="shared" si="17"/>
        <v>0.004535147392</v>
      </c>
      <c r="CS233" s="62">
        <f>IF(CR233&lt;Master_sheet_Kriterien!$J$59,1,IF(CR233&lt;Master_sheet_Kriterien!$K$59,2,IF(CR233&lt;Master_sheet_Kriterien!$L$59,3,IF(CR233&lt;Master_sheet_Kriterien!$M$59,4,5))))</f>
        <v>1</v>
      </c>
      <c r="CT233" s="66">
        <v>0.0</v>
      </c>
      <c r="CU233" s="44"/>
      <c r="CV233" s="66">
        <v>0.0</v>
      </c>
      <c r="CW233" s="68"/>
      <c r="CY233" s="31">
        <f t="shared" si="18"/>
        <v>9171</v>
      </c>
      <c r="DB233" s="76" t="str">
        <f t="shared" si="19"/>
        <v>Altötting</v>
      </c>
      <c r="DC233" s="58">
        <f t="shared" si="20"/>
        <v>383</v>
      </c>
      <c r="DD233" s="77">
        <f t="shared" si="21"/>
        <v>116</v>
      </c>
      <c r="DE233" s="72">
        <f t="shared" si="22"/>
        <v>0.003572433802</v>
      </c>
      <c r="DG233" s="76" t="str">
        <f t="shared" si="23"/>
        <v>Altötting</v>
      </c>
      <c r="DH233" s="58" t="str">
        <f t="shared" si="24"/>
        <v>#REF!</v>
      </c>
      <c r="DI233" s="75">
        <f t="shared" si="25"/>
        <v>110.0453515</v>
      </c>
      <c r="DJ233" s="78">
        <f t="shared" si="26"/>
        <v>0.003572433802</v>
      </c>
      <c r="DK233" s="75"/>
      <c r="DL233" s="75"/>
      <c r="DM233" s="75"/>
      <c r="DN233" s="75"/>
      <c r="DO233" s="75"/>
      <c r="DP233" s="44"/>
    </row>
    <row r="234" ht="16.5" customHeight="1">
      <c r="A234" s="58">
        <f t="shared" si="5"/>
        <v>301</v>
      </c>
      <c r="B234" s="58">
        <f t="shared" si="6"/>
        <v>135</v>
      </c>
      <c r="C234" s="58" t="s">
        <v>390</v>
      </c>
      <c r="D234" s="58">
        <v>9172.0</v>
      </c>
      <c r="E234" s="58" t="s">
        <v>395</v>
      </c>
      <c r="F234" s="59">
        <f>VLOOKUP($D234,EW_19_Kreise!$A$6:$CQ$406,Calc_Targetkreise!F$5,FALSE)/1000</f>
        <v>43.308</v>
      </c>
      <c r="G234" s="59">
        <f>VLOOKUP($D234,BW_17_Kreise!$B$7:$CC$410,Calc_Targetkreise!G$5,FALSE)/1000</f>
        <v>56.192</v>
      </c>
      <c r="H234" s="59">
        <f>VLOOKUP($D234,EW_Erg_09_14_Kreise!$A$10:$BK$412,Calc_Targetkreise!H$5,FALSE)/1000</f>
        <v>27.32</v>
      </c>
      <c r="I234" s="60">
        <f t="shared" ref="I234:K234" si="960">F234/CG234</f>
        <v>0.5755751366</v>
      </c>
      <c r="J234" s="60">
        <f t="shared" si="960"/>
        <v>0.7526789541</v>
      </c>
      <c r="K234" s="60">
        <f t="shared" si="960"/>
        <v>0.365006413</v>
      </c>
      <c r="L234" s="61">
        <f t="shared" ref="L234:M234" si="961">1-(T234+X234)</f>
        <v>0.4571903574</v>
      </c>
      <c r="M234" s="61">
        <f t="shared" si="961"/>
        <v>0.4341721241</v>
      </c>
      <c r="N234" s="62">
        <f>IF(L234&lt;Master_sheet_Kriterien!$J$46,1,IF(L234&lt;Master_sheet_Kriterien!$K$46,2,IF(L234&lt;Master_sheet_Kriterien!$L$46,3,IF(L234&lt;Master_sheet_Kriterien!$M$46,4,5))))</f>
        <v>3</v>
      </c>
      <c r="O234" s="62">
        <f>IF(M234&lt;Master_sheet_Kriterien!$J$46,1,IF(M234&lt;Master_sheet_Kriterien!$K$46,2,IF(M234&lt;Master_sheet_Kriterien!$L$46,3,IF(M234&lt;Master_sheet_Kriterien!$M$46,4,5))))</f>
        <v>3</v>
      </c>
      <c r="P234" s="61">
        <f t="shared" ref="P234:Q234" si="962">1-(T234+AM234)</f>
        <v>0.4428050245</v>
      </c>
      <c r="Q234" s="61">
        <f t="shared" si="962"/>
        <v>0.417835279</v>
      </c>
      <c r="R234" s="62">
        <f>IF(P234&lt;Master_sheet_Kriterien!$J$46,1,IF(P234&lt;Master_sheet_Kriterien!$K$46,2,IF(P234&lt;Master_sheet_Kriterien!$L$46,3,IF(P234&lt;Master_sheet_Kriterien!$M$46,4,5))))</f>
        <v>3</v>
      </c>
      <c r="S234" s="62">
        <f>IF(Q234&lt;Master_sheet_Kriterien!$J$46,1,IF(Q234&lt;Master_sheet_Kriterien!$K$46,2,IF(Q234&lt;Master_sheet_Kriterien!$L$46,3,IF(Q234&lt;Master_sheet_Kriterien!$M$46,4,5))))</f>
        <v>2</v>
      </c>
      <c r="T234" s="61">
        <f>VLOOKUP($D234,EW_19_Kreise!$A$6:$CQ$406,Calc_Targetkreise!T$5,FALSE)/1000/F234</f>
        <v>0.4694051907</v>
      </c>
      <c r="U234" s="63">
        <f>VLOOKUP($D234,BW_17_Kreise!$B$7:$CC$410,Calc_Targetkreise!U$5,FALSE)/1000/$G234</f>
        <v>0.4509004841</v>
      </c>
      <c r="V234" s="61">
        <f>VLOOKUP(Calc_Targetkreise!$D234,EW_Erg_09_14_Kreise!$A$7:$BK$412,Calc_Targetkreise!V$5,FALSE)/1000/$H234</f>
        <v>0.455124451</v>
      </c>
      <c r="W234" s="61">
        <f>VLOOKUP(Calc_Targetkreise!$D234,EW_Erg_09_14_Kreise!$A$7:$BK$412,Calc_Targetkreise!W$5,FALSE)/1000/CK234</f>
        <v>0.5699155428</v>
      </c>
      <c r="X234" s="61">
        <f>VLOOKUP($D234,EW_19_Kreise!$A$6:$CQ$406,Calc_Targetkreise!X$5,FALSE)/1000/F234</f>
        <v>0.07340445183</v>
      </c>
      <c r="Y234" s="63">
        <f>VLOOKUP($D234,BW_17_Kreise!$B$7:$CC$410,Calc_Targetkreise!Y$5,FALSE)/1000/$G234</f>
        <v>0.1149273918</v>
      </c>
      <c r="Z234" s="61">
        <f>VLOOKUP(Calc_Targetkreise!$D234,EW_Erg_09_14_Kreise!$A$7:$BK$412,Calc_Targetkreise!Z$5,FALSE)/1000/$H234</f>
        <v>0.1618960469</v>
      </c>
      <c r="AA234" s="61">
        <f>VLOOKUP(Calc_Targetkreise!$D234,EW_Erg_09_14_Kreise!$A$7:$BK$412,Calc_Targetkreise!AA$5,FALSE)/1000/$H234</f>
        <v>0.09396046852</v>
      </c>
      <c r="AB234" s="61">
        <f>VLOOKUP($D234,EW_19_Kreise!$A$6:$CQ$406,Calc_Targetkreise!AB$5,FALSE)/1000/F234</f>
        <v>0.1657430498</v>
      </c>
      <c r="AC234" s="63">
        <f>VLOOKUP($D234,BW_17_Kreise!$B$7:$CC$410,Calc_Targetkreise!AC$5,FALSE)/1000/$G234</f>
        <v>0.08278758542</v>
      </c>
      <c r="AD234" s="61">
        <f>VLOOKUP(Calc_Targetkreise!$D234,EW_Erg_09_14_Kreise!$A$7:$BK$412,Calc_Targetkreise!AD$5,FALSE)/1000/$H234</f>
        <v>0.1208272328</v>
      </c>
      <c r="AE234" s="62">
        <f>IF(AC234&lt;Master_sheet_Kriterien!$J$54,1,IF(AC234&lt;Master_sheet_Kriterien!$K$54,2,IF(AC234&lt;Master_sheet_Kriterien!$L$54,3,IF(AC234&lt;Master_sheet_Kriterien!$M$54,4,5))))</f>
        <v>3</v>
      </c>
      <c r="AF234" s="61">
        <f>VLOOKUP(Calc_Targetkreise!$D234,EW_Erg_09_14_Kreise!$A$7:$BK$412,Calc_Targetkreise!AF$5,FALSE)/1000/$H234</f>
        <v>0.1159956076</v>
      </c>
      <c r="AG234" s="63">
        <f>VLOOKUP($D234,BW_17_Kreise!$B$7:$CC$410,Calc_Targetkreise!AG$5,FALSE)/1000/$G234</f>
        <v>0.09141870729</v>
      </c>
      <c r="AH234" s="61">
        <f>VLOOKUP(Calc_Targetkreise!$D234,EW_Erg_09_14_Kreise!$A$7:$BK$412,Calc_Targetkreise!AH$5,FALSE)/1000/$H234</f>
        <v>0.02573206442</v>
      </c>
      <c r="AI234" s="61">
        <f>VLOOKUP(Calc_Targetkreise!$D234,EW_Erg_09_14_Kreise!$A$7:$BK$412,Calc_Targetkreise!AI$5,FALSE)/1000/$H234</f>
        <v>0.08188140556</v>
      </c>
      <c r="AJ234" s="63">
        <f>VLOOKUP($D234,BW_17_Kreise!$B$7:$CC$410,Calc_Targetkreise!AJ$5,FALSE)/1000/$G234</f>
        <v>0.0521070615</v>
      </c>
      <c r="AK234" s="61">
        <f>VLOOKUP(Calc_Targetkreise!$D234,EW_Erg_09_14_Kreise!$A$7:$BK$412,Calc_Targetkreise!AK$5,FALSE)/1000/$H234</f>
        <v>0.02232796486</v>
      </c>
      <c r="AL234" s="61">
        <f>VLOOKUP(Calc_Targetkreise!$D234,EW_Erg_09_14_Kreise!$A$7:$BK$412,Calc_Targetkreise!AL$5,FALSE)/1000/$H234</f>
        <v>0.01972913616</v>
      </c>
      <c r="AM234" s="61">
        <f>VLOOKUP($D234,EW_19_Kreise!$A$6:$CQ$406,Calc_Targetkreise!AM$5,FALSE)/1000/F234</f>
        <v>0.0877897848</v>
      </c>
      <c r="AN234" s="63">
        <f>VLOOKUP($D234,BW_17_Kreise!$B$7:$CC$410,Calc_Targetkreise!AN$5,FALSE)/1000/$G234</f>
        <v>0.1312642369</v>
      </c>
      <c r="AO234" s="61">
        <f>VLOOKUP(Calc_Targetkreise!$D234,EW_Erg_09_14_Kreise!$A$7:$BK$412,Calc_Targetkreise!AO$5,FALSE)/1000/$H234</f>
        <v>0.08027086384</v>
      </c>
      <c r="AP234" s="61">
        <f>VLOOKUP(Calc_Targetkreise!$D234,EW_Erg_09_14_Kreise!$A$7:$BK$412,Calc_Targetkreise!AP$5,FALSE)/1000/$H234</f>
        <v>0.0003660322108</v>
      </c>
      <c r="AQ234" s="61">
        <f t="shared" ref="AQ234:AR234" si="963">1-U234-Y234-AC234-AG234-AJ234-AN234</f>
        <v>0.07659453303</v>
      </c>
      <c r="AR234" s="61">
        <f t="shared" si="963"/>
        <v>0.1338213763</v>
      </c>
      <c r="AS234" s="61">
        <f t="shared" si="11"/>
        <v>0.1181518071</v>
      </c>
      <c r="AT234" s="63">
        <f>VLOOKUP($D234,BW_17_Kreise!$B$7:$CC$410,Calc_Targetkreise!AT$5,FALSE)/1000/$G234</f>
        <v>0.002829584282</v>
      </c>
      <c r="AU234" s="61">
        <f>VLOOKUP(Calc_Targetkreise!$D234,EW_Erg_09_14_Kreise!$A$7:$BK$412,Calc_Targetkreise!AU$5,FALSE)/1000/$H234</f>
        <v>0.007064421669</v>
      </c>
      <c r="AV234" s="62">
        <f>IF(AU234&lt;Master_sheet_Kriterien!$J$44,1,IF(AU234&lt;Master_sheet_Kriterien!$K$44,2,IF(AU234&lt;Master_sheet_Kriterien!$L$44,3,IF(AU234&lt;Master_sheet_Kriterien!$M$44,4,5))))</f>
        <v>1</v>
      </c>
      <c r="AW234" s="61">
        <f>VLOOKUP(Calc_Targetkreise!$D234,EW_Erg_09_14_Kreise!$A$7:$BK$412,Calc_Targetkreise!AW$5,FALSE)/1000/$H234</f>
        <v>0.00472181552</v>
      </c>
      <c r="AX234" s="61">
        <f>VLOOKUP($D234,EW_19_Kreise!$A$6:$CQ$406,Calc_Targetkreise!AX$5,FALSE)/1000/F234</f>
        <v>0.003509744158</v>
      </c>
      <c r="AY234" s="62">
        <f>IF(AX234&lt;Master_sheet_Kriterien!$J$56,1,IF(AX234&lt;Master_sheet_Kriterien!$K$56,2,IF(AX234&lt;Master_sheet_Kriterien!$L$56,3,IF(AX234&lt;Master_sheet_Kriterien!$M$56,4,5))))</f>
        <v>2</v>
      </c>
      <c r="AZ234" s="64">
        <f>VLOOKUP($D234,EW_19_Kreise!$A$6:$CQ$406,Calc_Targetkreise!AZ$5,FALSE)</f>
        <v>152</v>
      </c>
      <c r="BA234" s="62">
        <f>IF(AZ234&lt;Master_sheet_Kriterien!$J$57,1,IF(AZ234&lt;Master_sheet_Kriterien!$K$57,2,IF(AZ234&lt;Master_sheet_Kriterien!$L$57,3,IF(AZ234&lt;Master_sheet_Kriterien!$M$56,4,5))))</f>
        <v>1</v>
      </c>
      <c r="BB234" s="59">
        <f>VLOOKUP($D234,Struktur_daten_BW_2017!$B$7:$AH$452,Calc_Targetkreise!BB$5,FALSE)</f>
        <v>117.1</v>
      </c>
      <c r="BC234" s="62">
        <f>IF(BB234&lt;Master_sheet_Kriterien!$J$8,1,IF(BB234&lt;Master_sheet_Kriterien!$K$8,2,IF(BB234&lt;Master_sheet_Kriterien!$L$8,3,IF(BB234&lt;Master_sheet_Kriterien!$M$8,4,5))))</f>
        <v>1</v>
      </c>
      <c r="BD234" s="65">
        <f t="shared" si="12"/>
        <v>22.8042</v>
      </c>
      <c r="BE234" s="62">
        <f>IF(BD234&lt;Master_sheet_Kriterien!$J$10,1,IF(BD234&lt;Master_sheet_Kriterien!$K$10,2,IF(BD234&lt;Master_sheet_Kriterien!$L$10,3,IF(BD234&lt;Master_sheet_Kriterien!$M$10,4,5))))</f>
        <v>3</v>
      </c>
      <c r="BF234" s="65">
        <f>VLOOKUP($D234,Struktur_daten_BW_2017!$B$7:$AH$452,Calc_Targetkreise!BF$5,FALSE)</f>
        <v>8.2</v>
      </c>
      <c r="BG234" s="62">
        <f>IF(BF234&lt;Master_sheet_Kriterien!$J$12,1,IF(BF234&lt;Master_sheet_Kriterien!$K$12,2,IF(BF234&lt;Master_sheet_Kriterien!$L$12,3,IF(BF234&lt;Master_sheet_Kriterien!$M$12,4,5))))</f>
        <v>4</v>
      </c>
      <c r="BH234" s="65">
        <f>VLOOKUP($D234,Struktur_daten_BW_2017!$B$7:$AH$452,Calc_Targetkreise!BH$5,FALSE)</f>
        <v>11.9</v>
      </c>
      <c r="BI234" s="62">
        <f>IF(BH234&lt;Master_sheet_Kriterien!$J$14,1,IF(BH234&lt;Master_sheet_Kriterien!$K$14,2,IF(BH234&lt;Master_sheet_Kriterien!$L$14,3,IF(BH234&lt;Master_sheet_Kriterien!$M$14,4,5))))</f>
        <v>4</v>
      </c>
      <c r="BJ234" s="65">
        <f>VLOOKUP($D234,Struktur_daten_BW_2017!$B$7:$AH$452,Calc_Targetkreise!BJ$5,FALSE)</f>
        <v>35</v>
      </c>
      <c r="BK234" s="62">
        <f>IF(BJ234&lt;Master_sheet_Kriterien!$J$16,1,IF(BJ234&lt;Master_sheet_Kriterien!$K$16,2,IF(BJ234&lt;Master_sheet_Kriterien!$L$16,3,IF(BJ234&lt;Master_sheet_Kriterien!$M$16,4,5))))</f>
        <v>2</v>
      </c>
      <c r="BL234" s="65">
        <f>VLOOKUP($D234,Struktur_daten_BW_2017!$B$7:$AH$452,Calc_Targetkreise!BL$5,FALSE)</f>
        <v>17.1</v>
      </c>
      <c r="BM234" s="62">
        <f>IF(BL234&lt;Master_sheet_Kriterien!$J$18,1,IF(BL234&lt;Master_sheet_Kriterien!$K$18,2,IF(BL234&lt;Master_sheet_Kriterien!$L$18,3,IF(BL234&lt;Master_sheet_Kriterien!$M$18,4,5))))</f>
        <v>4</v>
      </c>
      <c r="BN234" s="65">
        <f>VLOOKUP($D234,Struktur_daten_BW_2017!$B$7:$AH$452,Calc_Targetkreise!BN$5,FALSE)</f>
        <v>11.7</v>
      </c>
      <c r="BO234" s="62">
        <f>IF(BN234&lt;Master_sheet_Kriterien!$J$20,1,IF(BN234&lt;Master_sheet_Kriterien!$K$20,2,IF(BN234&lt;Master_sheet_Kriterien!$L$20,3,IF(BN234&lt;Master_sheet_Kriterien!$M$20,4,5))))</f>
        <v>4</v>
      </c>
      <c r="BP234" s="59">
        <f>VLOOKUP($D234,Struktur_daten_BW_2017!$B$7:$AH$452,Calc_Targetkreise!BP$5,FALSE)</f>
        <v>22259</v>
      </c>
      <c r="BQ234" s="62">
        <f>IF(BP234&lt;Master_sheet_Kriterien!$J$38,1,IF(BP234&lt;Master_sheet_Kriterien!$K$38,2,IF(BP234&lt;Master_sheet_Kriterien!$L$38,3,IF(BP234&lt;Master_sheet_Kriterien!$M$38,4,5))))</f>
        <v>4</v>
      </c>
      <c r="BR234" s="65">
        <f>VLOOKUP($D234,Struktur_daten_BW_2017!$B$7:$AH$452,Calc_Targetkreise!BR$5,FALSE)</f>
        <v>26.8</v>
      </c>
      <c r="BS234" s="62">
        <f>IF(BR234&lt;Master_sheet_Kriterien!$J$24,1,IF(BR234&lt;Master_sheet_Kriterien!$K$24,2,IF(BR234&lt;Master_sheet_Kriterien!$L$24,3,IF(BR234&lt;Master_sheet_Kriterien!$M$24,4,5))))</f>
        <v>1</v>
      </c>
      <c r="BT234" s="65">
        <f>VLOOKUP($D234,Struktur_daten_BW_2017!$B$7:$AH$452,Calc_Targetkreise!BT$5,FALSE)</f>
        <v>14.5</v>
      </c>
      <c r="BU234" s="62">
        <f>IF(BT234&lt;Master_sheet_Kriterien!$J$26,1,IF(BT234&lt;Master_sheet_Kriterien!$K$26,2,IF(BT234&lt;Master_sheet_Kriterien!$L$26,3,IF(BT234&lt;Master_sheet_Kriterien!$M$26,4,5))))</f>
        <v>4</v>
      </c>
      <c r="BV234" s="65">
        <f t="shared" si="13"/>
        <v>4.03245</v>
      </c>
      <c r="BW234" s="62">
        <f>IF(BV234&lt;Master_sheet_Kriterien!$J$28,1,IF(BV234&lt;Master_sheet_Kriterien!$K$28,2,IF(BV234&lt;Master_sheet_Kriterien!$L$28,3,IF(BV234&lt;Master_sheet_Kriterien!$M$28,4,5))))</f>
        <v>3</v>
      </c>
      <c r="BX234" s="65">
        <f>VLOOKUP($D234,Struktur_daten_BW_2017!$B$7:$AH$452,Calc_Targetkreise!BX$5,FALSE)</f>
        <v>25.51724138</v>
      </c>
      <c r="BY234" s="62">
        <f>IF(BX234&lt;Master_sheet_Kriterien!$J$30,1,IF(BX234&lt;Master_sheet_Kriterien!$K$30,2,IF(BX234&lt;Master_sheet_Kriterien!$L$30,3,IF(BX234&lt;Master_sheet_Kriterien!$M$30,4,5))))</f>
        <v>4</v>
      </c>
      <c r="BZ234" s="65"/>
      <c r="CA234" s="62">
        <f>IF(BZ234&lt;Master_sheet_Kriterien!$J$32,1,IF(BZ234&lt;Master_sheet_Kriterien!$K$32,2,IF(BZ234&lt;Master_sheet_Kriterien!$L$32,3,IF(BZ234&lt;Master_sheet_Kriterien!$M$32,4,5))))</f>
        <v>1</v>
      </c>
      <c r="CB234" s="65"/>
      <c r="CC234" s="62">
        <f>IF(CB234&lt;Master_sheet_Kriterien!$J$34,1,IF(CB234&lt;Master_sheet_Kriterien!$K$34,2,IF(CB234&lt;Master_sheet_Kriterien!$L$34,3,IF(CB234&lt;Master_sheet_Kriterien!$M$34,4,5))))</f>
        <v>1</v>
      </c>
      <c r="CD234" s="65">
        <f>100-VLOOKUP($D234,Struktur_daten_BW_2017!$B$7:$AH$452,Calc_Targetkreise!CD$5,FALSE)</f>
        <v>47.5</v>
      </c>
      <c r="CE234" s="62">
        <f>IF(CD234&lt;Master_sheet_Kriterien!$J$40,1,IF(CD234&lt;Master_sheet_Kriterien!$K$40,2,IF(CD234&lt;Master_sheet_Kriterien!$L$40,3,IF(CD234&lt;Master_sheet_Kriterien!$M$40,4,5))))</f>
        <v>3</v>
      </c>
      <c r="CF234" s="61"/>
      <c r="CG234" s="59">
        <f>VLOOKUP($D234,EW_19_Kreise!$A$6:$CQ$406,Calc_Targetkreise!CG$5,FALSE)/1000</f>
        <v>75.243</v>
      </c>
      <c r="CH234" s="59">
        <f>VLOOKUP($D234,BW_17_Kreise!$B$7:$CC$410,Calc_Targetkreise!CH$5,FALSE)/1000</f>
        <v>74.656</v>
      </c>
      <c r="CI234" s="59">
        <f>VLOOKUP($D234,EW_Erg_09_14_Kreise!$A$10:$BK$412,Calc_Targetkreise!CI$5,FALSE)/1000</f>
        <v>74.848</v>
      </c>
      <c r="CJ234" s="59">
        <f>VLOOKUP($D234,EW_Erg_09_14_Kreise!$A$10:$BK$412,Calc_Targetkreise!CJ$5,FALSE)/1000</f>
        <v>74.108</v>
      </c>
      <c r="CK234" s="59">
        <f>VLOOKUP($D234,EW_Erg_09_14_Kreise!$A$10:$BK$412,Calc_Targetkreise!CK$5,FALSE)/1000</f>
        <v>29.364</v>
      </c>
      <c r="CL234" s="45"/>
      <c r="CM234" s="59">
        <f>VLOOKUP($D234,Struktur_daten_BW_2017!$B$7:$AH$452,Calc_Targetkreise!CM$5,FALSE)</f>
        <v>278.1</v>
      </c>
      <c r="CN234" s="66">
        <v>2.0</v>
      </c>
      <c r="CO234" s="67">
        <f t="shared" si="16"/>
        <v>0.007191657677</v>
      </c>
      <c r="CP234" s="62">
        <f>IF(CO234&lt;Master_sheet_Kriterien!$J$58,1,IF(CO234&lt;Master_sheet_Kriterien!$K$58,2,IF(CO234&lt;Master_sheet_Kriterien!$L$58,3,IF(CO234&lt;Master_sheet_Kriterien!$M$58,4,5))))</f>
        <v>1</v>
      </c>
      <c r="CQ234" s="66">
        <v>2.0</v>
      </c>
      <c r="CR234" s="67">
        <f t="shared" si="17"/>
        <v>0.007191657677</v>
      </c>
      <c r="CS234" s="62">
        <f>IF(CR234&lt;Master_sheet_Kriterien!$J$59,1,IF(CR234&lt;Master_sheet_Kriterien!$K$59,2,IF(CR234&lt;Master_sheet_Kriterien!$L$59,3,IF(CR234&lt;Master_sheet_Kriterien!$M$59,4,5))))</f>
        <v>1</v>
      </c>
      <c r="CT234" s="66">
        <v>0.0</v>
      </c>
      <c r="CU234" s="44"/>
      <c r="CV234" s="66">
        <v>0.0</v>
      </c>
      <c r="CW234" s="68"/>
      <c r="CY234" s="31">
        <f t="shared" si="18"/>
        <v>9172</v>
      </c>
      <c r="DB234" s="76" t="str">
        <f t="shared" si="19"/>
        <v>Berchtesgadener Land</v>
      </c>
      <c r="DC234" s="58">
        <f t="shared" si="20"/>
        <v>301</v>
      </c>
      <c r="DD234" s="77">
        <f t="shared" si="21"/>
        <v>135</v>
      </c>
      <c r="DE234" s="72">
        <f t="shared" si="22"/>
        <v>0.003509744158</v>
      </c>
      <c r="DG234" s="76" t="str">
        <f t="shared" si="23"/>
        <v>Berchtesgadener Land</v>
      </c>
      <c r="DH234" s="58" t="str">
        <f t="shared" si="24"/>
        <v>#REF!</v>
      </c>
      <c r="DI234" s="75">
        <f t="shared" si="25"/>
        <v>129.0719166</v>
      </c>
      <c r="DJ234" s="78">
        <f t="shared" si="26"/>
        <v>0.003509744158</v>
      </c>
      <c r="DK234" s="75"/>
      <c r="DL234" s="75"/>
      <c r="DM234" s="75"/>
      <c r="DN234" s="75"/>
      <c r="DO234" s="75"/>
      <c r="DP234" s="44"/>
    </row>
    <row r="235" ht="16.5" customHeight="1">
      <c r="A235" s="58">
        <f t="shared" si="5"/>
        <v>204</v>
      </c>
      <c r="B235" s="58">
        <f t="shared" si="6"/>
        <v>153</v>
      </c>
      <c r="C235" s="58" t="s">
        <v>390</v>
      </c>
      <c r="D235" s="58">
        <v>9173.0</v>
      </c>
      <c r="E235" s="58" t="s">
        <v>396</v>
      </c>
      <c r="F235" s="59">
        <f>VLOOKUP($D235,EW_19_Kreise!$A$6:$CQ$406,Calc_Targetkreise!F$5,FALSE)/1000</f>
        <v>58.827</v>
      </c>
      <c r="G235" s="59">
        <f>VLOOKUP($D235,BW_17_Kreise!$B$7:$CC$410,Calc_Targetkreise!G$5,FALSE)/1000</f>
        <v>73.351</v>
      </c>
      <c r="H235" s="59">
        <f>VLOOKUP($D235,EW_Erg_09_14_Kreise!$A$10:$BK$412,Calc_Targetkreise!H$5,FALSE)/1000</f>
        <v>40.245</v>
      </c>
      <c r="I235" s="60">
        <f t="shared" ref="I235:K235" si="964">F235/CG235</f>
        <v>0.6317875247</v>
      </c>
      <c r="J235" s="60">
        <f t="shared" si="964"/>
        <v>0.7933182639</v>
      </c>
      <c r="K235" s="60">
        <f t="shared" si="964"/>
        <v>0.4358538382</v>
      </c>
      <c r="L235" s="61">
        <f t="shared" ref="L235:M235" si="965">1-(T235+X235)</f>
        <v>0.5021673721</v>
      </c>
      <c r="M235" s="61">
        <f t="shared" si="965"/>
        <v>0.4781938897</v>
      </c>
      <c r="N235" s="62">
        <f>IF(L235&lt;Master_sheet_Kriterien!$J$46,1,IF(L235&lt;Master_sheet_Kriterien!$K$46,2,IF(L235&lt;Master_sheet_Kriterien!$L$46,3,IF(L235&lt;Master_sheet_Kriterien!$M$46,4,5))))</f>
        <v>4</v>
      </c>
      <c r="O235" s="62">
        <f>IF(M235&lt;Master_sheet_Kriterien!$J$46,1,IF(M235&lt;Master_sheet_Kriterien!$K$46,2,IF(M235&lt;Master_sheet_Kriterien!$L$46,3,IF(M235&lt;Master_sheet_Kriterien!$M$46,4,5))))</f>
        <v>4</v>
      </c>
      <c r="P235" s="61">
        <f t="shared" ref="P235:Q235" si="966">1-(T235+AM235)</f>
        <v>0.4957927482</v>
      </c>
      <c r="Q235" s="61">
        <f t="shared" si="966"/>
        <v>0.4690324604</v>
      </c>
      <c r="R235" s="62">
        <f>IF(P235&lt;Master_sheet_Kriterien!$J$46,1,IF(P235&lt;Master_sheet_Kriterien!$K$46,2,IF(P235&lt;Master_sheet_Kriterien!$L$46,3,IF(P235&lt;Master_sheet_Kriterien!$M$46,4,5))))</f>
        <v>4</v>
      </c>
      <c r="S235" s="62">
        <f>IF(Q235&lt;Master_sheet_Kriterien!$J$46,1,IF(Q235&lt;Master_sheet_Kriterien!$K$46,2,IF(Q235&lt;Master_sheet_Kriterien!$L$46,3,IF(Q235&lt;Master_sheet_Kriterien!$M$46,4,5))))</f>
        <v>4</v>
      </c>
      <c r="T235" s="61">
        <f>VLOOKUP($D235,EW_19_Kreise!$A$6:$CQ$406,Calc_Targetkreise!T$5,FALSE)/1000/F235</f>
        <v>0.4269128121</v>
      </c>
      <c r="U235" s="63">
        <f>VLOOKUP($D235,BW_17_Kreise!$B$7:$CC$410,Calc_Targetkreise!U$5,FALSE)/1000/$G235</f>
        <v>0.4118144265</v>
      </c>
      <c r="V235" s="61">
        <f>VLOOKUP(Calc_Targetkreise!$D235,EW_Erg_09_14_Kreise!$A$7:$BK$412,Calc_Targetkreise!V$5,FALSE)/1000/$H235</f>
        <v>0.4131693378</v>
      </c>
      <c r="W235" s="61">
        <f>VLOOKUP(Calc_Targetkreise!$D235,EW_Erg_09_14_Kreise!$A$7:$BK$412,Calc_Targetkreise!W$5,FALSE)/1000/CK235</f>
        <v>0.5249796462</v>
      </c>
      <c r="X235" s="61">
        <f>VLOOKUP($D235,EW_19_Kreise!$A$6:$CQ$406,Calc_Targetkreise!X$5,FALSE)/1000/F235</f>
        <v>0.07091981573</v>
      </c>
      <c r="Y235" s="63">
        <f>VLOOKUP($D235,BW_17_Kreise!$B$7:$CC$410,Calc_Targetkreise!Y$5,FALSE)/1000/$G235</f>
        <v>0.1099916838</v>
      </c>
      <c r="Z235" s="61">
        <f>VLOOKUP(Calc_Targetkreise!$D235,EW_Erg_09_14_Kreise!$A$7:$BK$412,Calc_Targetkreise!Z$5,FALSE)/1000/$H235</f>
        <v>0.1525406883</v>
      </c>
      <c r="AA235" s="61">
        <f>VLOOKUP(Calc_Targetkreise!$D235,EW_Erg_09_14_Kreise!$A$7:$BK$412,Calc_Targetkreise!AA$5,FALSE)/1000/$H235</f>
        <v>0.08622189092</v>
      </c>
      <c r="AB235" s="61">
        <f>VLOOKUP($D235,EW_19_Kreise!$A$6:$CQ$406,Calc_Targetkreise!AB$5,FALSE)/1000/F235</f>
        <v>0.196712394</v>
      </c>
      <c r="AC235" s="63">
        <f>VLOOKUP($D235,BW_17_Kreise!$B$7:$CC$410,Calc_Targetkreise!AC$5,FALSE)/1000/$G235</f>
        <v>0.1047702144</v>
      </c>
      <c r="AD235" s="61">
        <f>VLOOKUP(Calc_Targetkreise!$D235,EW_Erg_09_14_Kreise!$A$7:$BK$412,Calc_Targetkreise!AD$5,FALSE)/1000/$H235</f>
        <v>0.1322648776</v>
      </c>
      <c r="AE235" s="62">
        <f>IF(AC235&lt;Master_sheet_Kriterien!$J$54,1,IF(AC235&lt;Master_sheet_Kriterien!$K$54,2,IF(AC235&lt;Master_sheet_Kriterien!$L$54,3,IF(AC235&lt;Master_sheet_Kriterien!$M$54,4,5))))</f>
        <v>4</v>
      </c>
      <c r="AF235" s="61">
        <f>VLOOKUP(Calc_Targetkreise!$D235,EW_Erg_09_14_Kreise!$A$7:$BK$412,Calc_Targetkreise!AF$5,FALSE)/1000/$H235</f>
        <v>0.1214063859</v>
      </c>
      <c r="AG235" s="63">
        <f>VLOOKUP($D235,BW_17_Kreise!$B$7:$CC$410,Calc_Targetkreise!AG$5,FALSE)/1000/$G235</f>
        <v>0.1166582596</v>
      </c>
      <c r="AH235" s="61">
        <f>VLOOKUP(Calc_Targetkreise!$D235,EW_Erg_09_14_Kreise!$A$7:$BK$412,Calc_Targetkreise!AH$5,FALSE)/1000/$H235</f>
        <v>0.03491116909</v>
      </c>
      <c r="AI235" s="61">
        <f>VLOOKUP(Calc_Targetkreise!$D235,EW_Erg_09_14_Kreise!$A$7:$BK$412,Calc_Targetkreise!AI$5,FALSE)/1000/$H235</f>
        <v>0.1037644428</v>
      </c>
      <c r="AJ235" s="63">
        <f>VLOOKUP($D235,BW_17_Kreise!$B$7:$CC$410,Calc_Targetkreise!AJ$5,FALSE)/1000/$G235</f>
        <v>0.05376886477</v>
      </c>
      <c r="AK235" s="61">
        <f>VLOOKUP(Calc_Targetkreise!$D235,EW_Erg_09_14_Kreise!$A$7:$BK$412,Calc_Targetkreise!AK$5,FALSE)/1000/$H235</f>
        <v>0.02251211331</v>
      </c>
      <c r="AL235" s="61">
        <f>VLOOKUP(Calc_Targetkreise!$D235,EW_Erg_09_14_Kreise!$A$7:$BK$412,Calc_Targetkreise!AL$5,FALSE)/1000/$H235</f>
        <v>0.01515716238</v>
      </c>
      <c r="AM235" s="61">
        <f>VLOOKUP($D235,EW_19_Kreise!$A$6:$CQ$406,Calc_Targetkreise!AM$5,FALSE)/1000/F235</f>
        <v>0.07729443963</v>
      </c>
      <c r="AN235" s="63">
        <f>VLOOKUP($D235,BW_17_Kreise!$B$7:$CC$410,Calc_Targetkreise!AN$5,FALSE)/1000/$G235</f>
        <v>0.1191531131</v>
      </c>
      <c r="AO235" s="61">
        <f>VLOOKUP(Calc_Targetkreise!$D235,EW_Erg_09_14_Kreise!$A$7:$BK$412,Calc_Targetkreise!AO$5,FALSE)/1000/$H235</f>
        <v>0.1047335073</v>
      </c>
      <c r="AP235" s="61">
        <f>VLOOKUP(Calc_Targetkreise!$D235,EW_Erg_09_14_Kreise!$A$7:$BK$412,Calc_Targetkreise!AP$5,FALSE)/1000/$H235</f>
        <v>0.00009939122872</v>
      </c>
      <c r="AQ235" s="61">
        <f t="shared" ref="AQ235:AR235" si="967">1-U235-Y235-AC235-AG235-AJ235-AN235</f>
        <v>0.08384343772</v>
      </c>
      <c r="AR235" s="61">
        <f t="shared" si="967"/>
        <v>0.1398683066</v>
      </c>
      <c r="AS235" s="61">
        <f t="shared" si="11"/>
        <v>0.1483710806</v>
      </c>
      <c r="AT235" s="63">
        <f>VLOOKUP($D235,BW_17_Kreise!$B$7:$CC$410,Calc_Targetkreise!AT$5,FALSE)/1000/$G235</f>
        <v>0.003626399095</v>
      </c>
      <c r="AU235" s="61">
        <f>VLOOKUP(Calc_Targetkreise!$D235,EW_Erg_09_14_Kreise!$A$7:$BK$412,Calc_Targetkreise!AU$5,FALSE)/1000/$H235</f>
        <v>0.009665796993</v>
      </c>
      <c r="AV235" s="62">
        <f>IF(AU235&lt;Master_sheet_Kriterien!$J$44,1,IF(AU235&lt;Master_sheet_Kriterien!$K$44,2,IF(AU235&lt;Master_sheet_Kriterien!$L$44,3,IF(AU235&lt;Master_sheet_Kriterien!$M$44,4,5))))</f>
        <v>2</v>
      </c>
      <c r="AW235" s="61">
        <f>VLOOKUP(Calc_Targetkreise!$D235,EW_Erg_09_14_Kreise!$A$7:$BK$412,Calc_Targetkreise!AW$5,FALSE)/1000/$H235</f>
        <v>0.006038017145</v>
      </c>
      <c r="AX235" s="61">
        <f>VLOOKUP($D235,EW_19_Kreise!$A$6:$CQ$406,Calc_Targetkreise!AX$5,FALSE)/1000/F235</f>
        <v>0.006510615874</v>
      </c>
      <c r="AY235" s="62">
        <f>IF(AX235&lt;Master_sheet_Kriterien!$J$56,1,IF(AX235&lt;Master_sheet_Kriterien!$K$56,2,IF(AX235&lt;Master_sheet_Kriterien!$L$56,3,IF(AX235&lt;Master_sheet_Kriterien!$M$56,4,5))))</f>
        <v>4</v>
      </c>
      <c r="AZ235" s="64">
        <f>VLOOKUP($D235,EW_19_Kreise!$A$6:$CQ$406,Calc_Targetkreise!AZ$5,FALSE)</f>
        <v>383</v>
      </c>
      <c r="BA235" s="62">
        <f>IF(AZ235&lt;Master_sheet_Kriterien!$J$57,1,IF(AZ235&lt;Master_sheet_Kriterien!$K$57,2,IF(AZ235&lt;Master_sheet_Kriterien!$L$57,3,IF(AZ235&lt;Master_sheet_Kriterien!$M$56,4,5))))</f>
        <v>3</v>
      </c>
      <c r="BB235" s="59">
        <f>VLOOKUP($D235,Struktur_daten_BW_2017!$B$7:$AH$452,Calc_Targetkreise!BB$5,FALSE)</f>
        <v>112.9</v>
      </c>
      <c r="BC235" s="62">
        <f>IF(BB235&lt;Master_sheet_Kriterien!$J$8,1,IF(BB235&lt;Master_sheet_Kriterien!$K$8,2,IF(BB235&lt;Master_sheet_Kriterien!$L$8,3,IF(BB235&lt;Master_sheet_Kriterien!$M$8,4,5))))</f>
        <v>1</v>
      </c>
      <c r="BD235" s="65">
        <f t="shared" si="12"/>
        <v>17.4096</v>
      </c>
      <c r="BE235" s="62">
        <f>IF(BD235&lt;Master_sheet_Kriterien!$J$10,1,IF(BD235&lt;Master_sheet_Kriterien!$K$10,2,IF(BD235&lt;Master_sheet_Kriterien!$L$10,3,IF(BD235&lt;Master_sheet_Kriterien!$M$10,4,5))))</f>
        <v>1</v>
      </c>
      <c r="BF235" s="65">
        <f>VLOOKUP($D235,Struktur_daten_BW_2017!$B$7:$AH$452,Calc_Targetkreise!BF$5,FALSE)</f>
        <v>7.8</v>
      </c>
      <c r="BG235" s="62">
        <f>IF(BF235&lt;Master_sheet_Kriterien!$J$12,1,IF(BF235&lt;Master_sheet_Kriterien!$K$12,2,IF(BF235&lt;Master_sheet_Kriterien!$L$12,3,IF(BF235&lt;Master_sheet_Kriterien!$M$12,4,5))))</f>
        <v>3</v>
      </c>
      <c r="BH235" s="65">
        <f>VLOOKUP($D235,Struktur_daten_BW_2017!$B$7:$AH$452,Calc_Targetkreise!BH$5,FALSE)</f>
        <v>11.2</v>
      </c>
      <c r="BI235" s="62">
        <f>IF(BH235&lt;Master_sheet_Kriterien!$J$14,1,IF(BH235&lt;Master_sheet_Kriterien!$K$14,2,IF(BH235&lt;Master_sheet_Kriterien!$L$14,3,IF(BH235&lt;Master_sheet_Kriterien!$M$14,4,5))))</f>
        <v>2</v>
      </c>
      <c r="BJ235" s="65">
        <f>VLOOKUP($D235,Struktur_daten_BW_2017!$B$7:$AH$452,Calc_Targetkreise!BJ$5,FALSE)</f>
        <v>36.7</v>
      </c>
      <c r="BK235" s="62">
        <f>IF(BJ235&lt;Master_sheet_Kriterien!$J$16,1,IF(BJ235&lt;Master_sheet_Kriterien!$K$16,2,IF(BJ235&lt;Master_sheet_Kriterien!$L$16,3,IF(BJ235&lt;Master_sheet_Kriterien!$M$16,4,5))))</f>
        <v>4</v>
      </c>
      <c r="BL235" s="65">
        <f>VLOOKUP($D235,Struktur_daten_BW_2017!$B$7:$AH$452,Calc_Targetkreise!BL$5,FALSE)</f>
        <v>16.4</v>
      </c>
      <c r="BM235" s="62">
        <f>IF(BL235&lt;Master_sheet_Kriterien!$J$18,1,IF(BL235&lt;Master_sheet_Kriterien!$K$18,2,IF(BL235&lt;Master_sheet_Kriterien!$L$18,3,IF(BL235&lt;Master_sheet_Kriterien!$M$18,4,5))))</f>
        <v>3</v>
      </c>
      <c r="BN235" s="65">
        <f>VLOOKUP($D235,Struktur_daten_BW_2017!$B$7:$AH$452,Calc_Targetkreise!BN$5,FALSE)</f>
        <v>10.9</v>
      </c>
      <c r="BO235" s="62">
        <f>IF(BN235&lt;Master_sheet_Kriterien!$J$20,1,IF(BN235&lt;Master_sheet_Kriterien!$K$20,2,IF(BN235&lt;Master_sheet_Kriterien!$L$20,3,IF(BN235&lt;Master_sheet_Kriterien!$M$20,4,5))))</f>
        <v>3</v>
      </c>
      <c r="BP235" s="59">
        <f>VLOOKUP($D235,Struktur_daten_BW_2017!$B$7:$AH$452,Calc_Targetkreise!BP$5,FALSE)</f>
        <v>26258</v>
      </c>
      <c r="BQ235" s="62">
        <f>IF(BP235&lt;Master_sheet_Kriterien!$J$38,1,IF(BP235&lt;Master_sheet_Kriterien!$K$38,2,IF(BP235&lt;Master_sheet_Kriterien!$L$38,3,IF(BP235&lt;Master_sheet_Kriterien!$M$38,4,5))))</f>
        <v>5</v>
      </c>
      <c r="BR235" s="65">
        <f>VLOOKUP($D235,Struktur_daten_BW_2017!$B$7:$AH$452,Calc_Targetkreise!BR$5,FALSE)</f>
        <v>28.1</v>
      </c>
      <c r="BS235" s="62">
        <f>IF(BR235&lt;Master_sheet_Kriterien!$J$24,1,IF(BR235&lt;Master_sheet_Kriterien!$K$24,2,IF(BR235&lt;Master_sheet_Kriterien!$L$24,3,IF(BR235&lt;Master_sheet_Kriterien!$M$24,4,5))))</f>
        <v>2</v>
      </c>
      <c r="BT235" s="65">
        <f>VLOOKUP($D235,Struktur_daten_BW_2017!$B$7:$AH$452,Calc_Targetkreise!BT$5,FALSE)</f>
        <v>14</v>
      </c>
      <c r="BU235" s="62">
        <f>IF(BT235&lt;Master_sheet_Kriterien!$J$26,1,IF(BT235&lt;Master_sheet_Kriterien!$K$26,2,IF(BT235&lt;Master_sheet_Kriterien!$L$26,3,IF(BT235&lt;Master_sheet_Kriterien!$M$26,4,5))))</f>
        <v>3</v>
      </c>
      <c r="BV235" s="65">
        <f t="shared" si="13"/>
        <v>3.1248</v>
      </c>
      <c r="BW235" s="62">
        <f>IF(BV235&lt;Master_sheet_Kriterien!$J$28,1,IF(BV235&lt;Master_sheet_Kriterien!$K$28,2,IF(BV235&lt;Master_sheet_Kriterien!$L$28,3,IF(BV235&lt;Master_sheet_Kriterien!$M$28,4,5))))</f>
        <v>1</v>
      </c>
      <c r="BX235" s="65">
        <f>VLOOKUP($D235,Struktur_daten_BW_2017!$B$7:$AH$452,Calc_Targetkreise!BX$5,FALSE)</f>
        <v>22.14285714</v>
      </c>
      <c r="BY235" s="62">
        <f>IF(BX235&lt;Master_sheet_Kriterien!$J$30,1,IF(BX235&lt;Master_sheet_Kriterien!$K$30,2,IF(BX235&lt;Master_sheet_Kriterien!$L$30,3,IF(BX235&lt;Master_sheet_Kriterien!$M$30,4,5))))</f>
        <v>3</v>
      </c>
      <c r="BZ235" s="65"/>
      <c r="CA235" s="62">
        <f>IF(BZ235&lt;Master_sheet_Kriterien!$J$32,1,IF(BZ235&lt;Master_sheet_Kriterien!$K$32,2,IF(BZ235&lt;Master_sheet_Kriterien!$L$32,3,IF(BZ235&lt;Master_sheet_Kriterien!$M$32,4,5))))</f>
        <v>1</v>
      </c>
      <c r="CB235" s="65"/>
      <c r="CC235" s="62">
        <f>IF(CB235&lt;Master_sheet_Kriterien!$J$34,1,IF(CB235&lt;Master_sheet_Kriterien!$K$34,2,IF(CB235&lt;Master_sheet_Kriterien!$L$34,3,IF(CB235&lt;Master_sheet_Kriterien!$M$34,4,5))))</f>
        <v>1</v>
      </c>
      <c r="CD235" s="65">
        <f>100-VLOOKUP($D235,Struktur_daten_BW_2017!$B$7:$AH$452,Calc_Targetkreise!CD$5,FALSE)</f>
        <v>50.6</v>
      </c>
      <c r="CE235" s="62">
        <f>IF(CD235&lt;Master_sheet_Kriterien!$J$40,1,IF(CD235&lt;Master_sheet_Kriterien!$K$40,2,IF(CD235&lt;Master_sheet_Kriterien!$L$40,3,IF(CD235&lt;Master_sheet_Kriterien!$M$40,4,5))))</f>
        <v>3</v>
      </c>
      <c r="CF235" s="61"/>
      <c r="CG235" s="59">
        <f>VLOOKUP($D235,EW_19_Kreise!$A$6:$CQ$406,Calc_Targetkreise!CG$5,FALSE)/1000</f>
        <v>93.112</v>
      </c>
      <c r="CH235" s="59">
        <f>VLOOKUP($D235,BW_17_Kreise!$B$7:$CC$410,Calc_Targetkreise!CH$5,FALSE)/1000</f>
        <v>92.461</v>
      </c>
      <c r="CI235" s="59">
        <f>VLOOKUP($D235,EW_Erg_09_14_Kreise!$A$10:$BK$412,Calc_Targetkreise!CI$5,FALSE)/1000</f>
        <v>92.336</v>
      </c>
      <c r="CJ235" s="59">
        <f>VLOOKUP($D235,EW_Erg_09_14_Kreise!$A$10:$BK$412,Calc_Targetkreise!CJ$5,FALSE)/1000</f>
        <v>90.27</v>
      </c>
      <c r="CK235" s="59">
        <f>VLOOKUP($D235,EW_Erg_09_14_Kreise!$A$10:$BK$412,Calc_Targetkreise!CK$5,FALSE)/1000</f>
        <v>40.533</v>
      </c>
      <c r="CL235" s="45"/>
      <c r="CM235" s="59">
        <f>VLOOKUP($D235,Struktur_daten_BW_2017!$B$7:$AH$452,Calc_Targetkreise!CM$5,FALSE)</f>
        <v>223.2</v>
      </c>
      <c r="CN235" s="66">
        <v>3.0</v>
      </c>
      <c r="CO235" s="67">
        <f t="shared" si="16"/>
        <v>0.01344086022</v>
      </c>
      <c r="CP235" s="62">
        <f>IF(CO235&lt;Master_sheet_Kriterien!$J$58,1,IF(CO235&lt;Master_sheet_Kriterien!$K$58,2,IF(CO235&lt;Master_sheet_Kriterien!$L$58,3,IF(CO235&lt;Master_sheet_Kriterien!$M$58,4,5))))</f>
        <v>1</v>
      </c>
      <c r="CQ235" s="66">
        <v>2.0</v>
      </c>
      <c r="CR235" s="67">
        <f t="shared" si="17"/>
        <v>0.008960573477</v>
      </c>
      <c r="CS235" s="62">
        <f>IF(CR235&lt;Master_sheet_Kriterien!$J$59,1,IF(CR235&lt;Master_sheet_Kriterien!$K$59,2,IF(CR235&lt;Master_sheet_Kriterien!$L$59,3,IF(CR235&lt;Master_sheet_Kriterien!$M$59,4,5))))</f>
        <v>1</v>
      </c>
      <c r="CT235" s="66">
        <v>1.0</v>
      </c>
      <c r="CU235" s="44"/>
      <c r="CV235" s="66">
        <v>0.0</v>
      </c>
      <c r="CW235" s="68"/>
      <c r="CY235" s="31">
        <f t="shared" si="18"/>
        <v>9173</v>
      </c>
      <c r="DB235" s="76" t="str">
        <f t="shared" si="19"/>
        <v>Bad Tölz-Wolfratshausen</v>
      </c>
      <c r="DC235" s="58">
        <f t="shared" si="20"/>
        <v>204</v>
      </c>
      <c r="DD235" s="77">
        <f t="shared" si="21"/>
        <v>153</v>
      </c>
      <c r="DE235" s="72">
        <f t="shared" si="22"/>
        <v>0.006510615874</v>
      </c>
      <c r="DG235" s="76" t="str">
        <f t="shared" si="23"/>
        <v>Bad Tölz-Wolfratshausen</v>
      </c>
      <c r="DH235" s="58" t="str">
        <f t="shared" si="24"/>
        <v>#REF!</v>
      </c>
      <c r="DI235" s="75">
        <f t="shared" si="25"/>
        <v>147.1344086</v>
      </c>
      <c r="DJ235" s="78">
        <f t="shared" si="26"/>
        <v>0.006510615874</v>
      </c>
      <c r="DK235" s="75"/>
      <c r="DL235" s="75"/>
      <c r="DM235" s="75"/>
      <c r="DN235" s="75"/>
      <c r="DO235" s="75"/>
      <c r="DP235" s="44"/>
    </row>
    <row r="236" ht="16.5" customHeight="1">
      <c r="A236" s="58">
        <f t="shared" si="5"/>
        <v>141</v>
      </c>
      <c r="B236" s="58">
        <f t="shared" si="6"/>
        <v>168</v>
      </c>
      <c r="C236" s="58" t="s">
        <v>390</v>
      </c>
      <c r="D236" s="58">
        <v>9174.0</v>
      </c>
      <c r="E236" s="58" t="s">
        <v>397</v>
      </c>
      <c r="F236" s="59">
        <f>VLOOKUP($D236,EW_19_Kreise!$A$6:$CQ$406,Calc_Targetkreise!F$5,FALSE)/1000</f>
        <v>68.662</v>
      </c>
      <c r="G236" s="59">
        <f>VLOOKUP($D236,BW_17_Kreise!$B$7:$CC$410,Calc_Targetkreise!G$5,FALSE)/1000</f>
        <v>84.948</v>
      </c>
      <c r="H236" s="59">
        <f>VLOOKUP($D236,EW_Erg_09_14_Kreise!$A$10:$BK$412,Calc_Targetkreise!H$5,FALSE)/1000</f>
        <v>44.552</v>
      </c>
      <c r="I236" s="60">
        <f t="shared" ref="I236:K236" si="968">F236/CG236</f>
        <v>0.6494518695</v>
      </c>
      <c r="J236" s="60">
        <f t="shared" si="968"/>
        <v>0.8109052378</v>
      </c>
      <c r="K236" s="60">
        <f t="shared" si="968"/>
        <v>0.434060795</v>
      </c>
      <c r="L236" s="61">
        <f t="shared" ref="L236:M236" si="969">1-(T236+X236)</f>
        <v>0.5154525065</v>
      </c>
      <c r="M236" s="61">
        <f t="shared" si="969"/>
        <v>0.4491100438</v>
      </c>
      <c r="N236" s="62">
        <f>IF(L236&lt;Master_sheet_Kriterien!$J$46,1,IF(L236&lt;Master_sheet_Kriterien!$K$46,2,IF(L236&lt;Master_sheet_Kriterien!$L$46,3,IF(L236&lt;Master_sheet_Kriterien!$M$46,4,5))))</f>
        <v>4</v>
      </c>
      <c r="O236" s="62">
        <f>IF(M236&lt;Master_sheet_Kriterien!$J$46,1,IF(M236&lt;Master_sheet_Kriterien!$K$46,2,IF(M236&lt;Master_sheet_Kriterien!$L$46,3,IF(M236&lt;Master_sheet_Kriterien!$M$46,4,5))))</f>
        <v>3</v>
      </c>
      <c r="P236" s="61">
        <f t="shared" ref="P236:Q236" si="970">1-(T236+AM236)</f>
        <v>0.5102968163</v>
      </c>
      <c r="Q236" s="61">
        <f t="shared" si="970"/>
        <v>0.4568677308</v>
      </c>
      <c r="R236" s="62">
        <f>IF(P236&lt;Master_sheet_Kriterien!$J$46,1,IF(P236&lt;Master_sheet_Kriterien!$K$46,2,IF(P236&lt;Master_sheet_Kriterien!$L$46,3,IF(P236&lt;Master_sheet_Kriterien!$M$46,4,5))))</f>
        <v>4</v>
      </c>
      <c r="S236" s="62">
        <f>IF(Q236&lt;Master_sheet_Kriterien!$J$46,1,IF(Q236&lt;Master_sheet_Kriterien!$K$46,2,IF(Q236&lt;Master_sheet_Kriterien!$L$46,3,IF(Q236&lt;Master_sheet_Kriterien!$M$46,4,5))))</f>
        <v>3</v>
      </c>
      <c r="T236" s="61">
        <f>VLOOKUP($D236,EW_19_Kreise!$A$6:$CQ$406,Calc_Targetkreise!T$5,FALSE)/1000/F236</f>
        <v>0.4056683464</v>
      </c>
      <c r="U236" s="63">
        <f>VLOOKUP($D236,BW_17_Kreise!$B$7:$CC$410,Calc_Targetkreise!U$5,FALSE)/1000/$G236</f>
        <v>0.4198686255</v>
      </c>
      <c r="V236" s="61">
        <f>VLOOKUP(Calc_Targetkreise!$D236,EW_Erg_09_14_Kreise!$A$7:$BK$412,Calc_Targetkreise!V$5,FALSE)/1000/$H236</f>
        <v>0.4163673909</v>
      </c>
      <c r="W236" s="61">
        <f>VLOOKUP(Calc_Targetkreise!$D236,EW_Erg_09_14_Kreise!$A$7:$BK$412,Calc_Targetkreise!W$5,FALSE)/1000/CK236</f>
        <v>0.5053026295</v>
      </c>
      <c r="X236" s="61">
        <f>VLOOKUP($D236,EW_19_Kreise!$A$6:$CQ$406,Calc_Targetkreise!X$5,FALSE)/1000/F236</f>
        <v>0.07887914713</v>
      </c>
      <c r="Y236" s="63">
        <f>VLOOKUP($D236,BW_17_Kreise!$B$7:$CC$410,Calc_Targetkreise!Y$5,FALSE)/1000/$G236</f>
        <v>0.1310213307</v>
      </c>
      <c r="Z236" s="61">
        <f>VLOOKUP(Calc_Targetkreise!$D236,EW_Erg_09_14_Kreise!$A$7:$BK$412,Calc_Targetkreise!Z$5,FALSE)/1000/$H236</f>
        <v>0.1833363261</v>
      </c>
      <c r="AA236" s="61">
        <f>VLOOKUP(Calc_Targetkreise!$D236,EW_Erg_09_14_Kreise!$A$7:$BK$412,Calc_Targetkreise!AA$5,FALSE)/1000/$H236</f>
        <v>0.1109490034</v>
      </c>
      <c r="AB236" s="61">
        <f>VLOOKUP($D236,EW_19_Kreise!$A$6:$CQ$406,Calc_Targetkreise!AB$5,FALSE)/1000/F236</f>
        <v>0.1873816667</v>
      </c>
      <c r="AC236" s="63">
        <f>VLOOKUP($D236,BW_17_Kreise!$B$7:$CC$410,Calc_Targetkreise!AC$5,FALSE)/1000/$G236</f>
        <v>0.09609408108</v>
      </c>
      <c r="AD236" s="61">
        <f>VLOOKUP(Calc_Targetkreise!$D236,EW_Erg_09_14_Kreise!$A$7:$BK$412,Calc_Targetkreise!AD$5,FALSE)/1000/$H236</f>
        <v>0.1090860119</v>
      </c>
      <c r="AE236" s="62">
        <f>IF(AC236&lt;Master_sheet_Kriterien!$J$54,1,IF(AC236&lt;Master_sheet_Kriterien!$K$54,2,IF(AC236&lt;Master_sheet_Kriterien!$L$54,3,IF(AC236&lt;Master_sheet_Kriterien!$M$54,4,5))))</f>
        <v>3</v>
      </c>
      <c r="AF236" s="61">
        <f>VLOOKUP(Calc_Targetkreise!$D236,EW_Erg_09_14_Kreise!$A$7:$BK$412,Calc_Targetkreise!AF$5,FALSE)/1000/$H236</f>
        <v>0.1143158556</v>
      </c>
      <c r="AG236" s="63">
        <f>VLOOKUP($D236,BW_17_Kreise!$B$7:$CC$410,Calc_Targetkreise!AG$5,FALSE)/1000/$G236</f>
        <v>0.1062767811</v>
      </c>
      <c r="AH236" s="61">
        <f>VLOOKUP(Calc_Targetkreise!$D236,EW_Erg_09_14_Kreise!$A$7:$BK$412,Calc_Targetkreise!AH$5,FALSE)/1000/$H236</f>
        <v>0.02426378165</v>
      </c>
      <c r="AI236" s="61">
        <f>VLOOKUP(Calc_Targetkreise!$D236,EW_Erg_09_14_Kreise!$A$7:$BK$412,Calc_Targetkreise!AI$5,FALSE)/1000/$H236</f>
        <v>0.0878523972</v>
      </c>
      <c r="AJ236" s="63">
        <f>VLOOKUP($D236,BW_17_Kreise!$B$7:$CC$410,Calc_Targetkreise!AJ$5,FALSE)/1000/$G236</f>
        <v>0.04705231436</v>
      </c>
      <c r="AK236" s="61">
        <f>VLOOKUP(Calc_Targetkreise!$D236,EW_Erg_09_14_Kreise!$A$7:$BK$412,Calc_Targetkreise!AK$5,FALSE)/1000/$H236</f>
        <v>0.02296193212</v>
      </c>
      <c r="AL236" s="61">
        <f>VLOOKUP(Calc_Targetkreise!$D236,EW_Erg_09_14_Kreise!$A$7:$BK$412,Calc_Targetkreise!AL$5,FALSE)/1000/$H236</f>
        <v>0.01710360927</v>
      </c>
      <c r="AM236" s="61">
        <f>VLOOKUP($D236,EW_19_Kreise!$A$6:$CQ$406,Calc_Targetkreise!AM$5,FALSE)/1000/F236</f>
        <v>0.08403483732</v>
      </c>
      <c r="AN236" s="63">
        <f>VLOOKUP($D236,BW_17_Kreise!$B$7:$CC$410,Calc_Targetkreise!AN$5,FALSE)/1000/$G236</f>
        <v>0.1232636436</v>
      </c>
      <c r="AO236" s="61">
        <f>VLOOKUP(Calc_Targetkreise!$D236,EW_Erg_09_14_Kreise!$A$7:$BK$412,Calc_Targetkreise!AO$5,FALSE)/1000/$H236</f>
        <v>0.09155593464</v>
      </c>
      <c r="AP236" s="61">
        <f>VLOOKUP(Calc_Targetkreise!$D236,EW_Erg_09_14_Kreise!$A$7:$BK$412,Calc_Targetkreise!AP$5,FALSE)/1000/$H236</f>
        <v>0.0001571197702</v>
      </c>
      <c r="AQ236" s="61">
        <f t="shared" ref="AQ236:AR236" si="971">1-U236-Y236-AC236-AG236-AJ236-AN236</f>
        <v>0.07642322362</v>
      </c>
      <c r="AR236" s="61">
        <f t="shared" si="971"/>
        <v>0.1524286227</v>
      </c>
      <c r="AS236" s="61">
        <f t="shared" si="11"/>
        <v>0.1643193853</v>
      </c>
      <c r="AT236" s="63">
        <f>VLOOKUP($D236,BW_17_Kreise!$B$7:$CC$410,Calc_Targetkreise!AT$5,FALSE)/1000/$G236</f>
        <v>0.003237274568</v>
      </c>
      <c r="AU236" s="61">
        <f>VLOOKUP(Calc_Targetkreise!$D236,EW_Erg_09_14_Kreise!$A$7:$BK$412,Calc_Targetkreise!AU$5,FALSE)/1000/$H236</f>
        <v>0.01111061232</v>
      </c>
      <c r="AV236" s="62">
        <f>IF(AU236&lt;Master_sheet_Kriterien!$J$44,1,IF(AU236&lt;Master_sheet_Kriterien!$K$44,2,IF(AU236&lt;Master_sheet_Kriterien!$L$44,3,IF(AU236&lt;Master_sheet_Kriterien!$M$44,4,5))))</f>
        <v>3</v>
      </c>
      <c r="AW236" s="61">
        <f>VLOOKUP(Calc_Targetkreise!$D236,EW_Erg_09_14_Kreise!$A$7:$BK$412,Calc_Targetkreise!AW$5,FALSE)/1000/$H236</f>
        <v>0.007294846472</v>
      </c>
      <c r="AX236" s="61">
        <f>VLOOKUP($D236,EW_19_Kreise!$A$6:$CQ$406,Calc_Targetkreise!AX$5,FALSE)/1000/F236</f>
        <v>0.006772304914</v>
      </c>
      <c r="AY236" s="62">
        <f>IF(AX236&lt;Master_sheet_Kriterien!$J$56,1,IF(AX236&lt;Master_sheet_Kriterien!$K$56,2,IF(AX236&lt;Master_sheet_Kriterien!$L$56,3,IF(AX236&lt;Master_sheet_Kriterien!$M$56,4,5))))</f>
        <v>4</v>
      </c>
      <c r="AZ236" s="64">
        <f>VLOOKUP($D236,EW_19_Kreise!$A$6:$CQ$406,Calc_Targetkreise!AZ$5,FALSE)</f>
        <v>465</v>
      </c>
      <c r="BA236" s="62">
        <f>IF(AZ236&lt;Master_sheet_Kriterien!$J$57,1,IF(AZ236&lt;Master_sheet_Kriterien!$K$57,2,IF(AZ236&lt;Master_sheet_Kriterien!$L$57,3,IF(AZ236&lt;Master_sheet_Kriterien!$M$56,4,5))))</f>
        <v>3</v>
      </c>
      <c r="BB236" s="59">
        <f>VLOOKUP($D236,Struktur_daten_BW_2017!$B$7:$AH$452,Calc_Targetkreise!BB$5,FALSE)</f>
        <v>511.9</v>
      </c>
      <c r="BC236" s="62">
        <f>IF(BB236&lt;Master_sheet_Kriterien!$J$8,1,IF(BB236&lt;Master_sheet_Kriterien!$K$8,2,IF(BB236&lt;Master_sheet_Kriterien!$L$8,3,IF(BB236&lt;Master_sheet_Kriterien!$M$8,4,5))))</f>
        <v>4</v>
      </c>
      <c r="BD236" s="65">
        <f t="shared" si="12"/>
        <v>26.18</v>
      </c>
      <c r="BE236" s="62">
        <f>IF(BD236&lt;Master_sheet_Kriterien!$J$10,1,IF(BD236&lt;Master_sheet_Kriterien!$K$10,2,IF(BD236&lt;Master_sheet_Kriterien!$L$10,3,IF(BD236&lt;Master_sheet_Kriterien!$M$10,4,5))))</f>
        <v>4</v>
      </c>
      <c r="BF236" s="65">
        <f>VLOOKUP($D236,Struktur_daten_BW_2017!$B$7:$AH$452,Calc_Targetkreise!BF$5,FALSE)</f>
        <v>7.7</v>
      </c>
      <c r="BG236" s="62">
        <f>IF(BF236&lt;Master_sheet_Kriterien!$J$12,1,IF(BF236&lt;Master_sheet_Kriterien!$K$12,2,IF(BF236&lt;Master_sheet_Kriterien!$L$12,3,IF(BF236&lt;Master_sheet_Kriterien!$M$12,4,5))))</f>
        <v>2</v>
      </c>
      <c r="BH236" s="65">
        <f>VLOOKUP($D236,Struktur_daten_BW_2017!$B$7:$AH$452,Calc_Targetkreise!BH$5,FALSE)</f>
        <v>11.7</v>
      </c>
      <c r="BI236" s="62">
        <f>IF(BH236&lt;Master_sheet_Kriterien!$J$14,1,IF(BH236&lt;Master_sheet_Kriterien!$K$14,2,IF(BH236&lt;Master_sheet_Kriterien!$L$14,3,IF(BH236&lt;Master_sheet_Kriterien!$M$14,4,5))))</f>
        <v>3</v>
      </c>
      <c r="BJ236" s="65">
        <f>VLOOKUP($D236,Struktur_daten_BW_2017!$B$7:$AH$452,Calc_Targetkreise!BJ$5,FALSE)</f>
        <v>36.8</v>
      </c>
      <c r="BK236" s="62">
        <f>IF(BJ236&lt;Master_sheet_Kriterien!$J$16,1,IF(BJ236&lt;Master_sheet_Kriterien!$K$16,2,IF(BJ236&lt;Master_sheet_Kriterien!$L$16,3,IF(BJ236&lt;Master_sheet_Kriterien!$M$16,4,5))))</f>
        <v>4</v>
      </c>
      <c r="BL236" s="65">
        <f>VLOOKUP($D236,Struktur_daten_BW_2017!$B$7:$AH$452,Calc_Targetkreise!BL$5,FALSE)</f>
        <v>15.4</v>
      </c>
      <c r="BM236" s="62">
        <f>IF(BL236&lt;Master_sheet_Kriterien!$J$18,1,IF(BL236&lt;Master_sheet_Kriterien!$K$18,2,IF(BL236&lt;Master_sheet_Kriterien!$L$18,3,IF(BL236&lt;Master_sheet_Kriterien!$M$18,4,5))))</f>
        <v>2</v>
      </c>
      <c r="BN236" s="65">
        <f>VLOOKUP($D236,Struktur_daten_BW_2017!$B$7:$AH$452,Calc_Targetkreise!BN$5,FALSE)</f>
        <v>10.2</v>
      </c>
      <c r="BO236" s="62">
        <f>IF(BN236&lt;Master_sheet_Kriterien!$J$20,1,IF(BN236&lt;Master_sheet_Kriterien!$K$20,2,IF(BN236&lt;Master_sheet_Kriterien!$L$20,3,IF(BN236&lt;Master_sheet_Kriterien!$M$20,4,5))))</f>
        <v>2</v>
      </c>
      <c r="BP236" s="59">
        <f>VLOOKUP($D236,Struktur_daten_BW_2017!$B$7:$AH$452,Calc_Targetkreise!BP$5,FALSE)</f>
        <v>29954</v>
      </c>
      <c r="BQ236" s="62">
        <f>IF(BP236&lt;Master_sheet_Kriterien!$J$38,1,IF(BP236&lt;Master_sheet_Kriterien!$K$38,2,IF(BP236&lt;Master_sheet_Kriterien!$L$38,3,IF(BP236&lt;Master_sheet_Kriterien!$M$38,4,5))))</f>
        <v>5</v>
      </c>
      <c r="BR236" s="65">
        <f>VLOOKUP($D236,Struktur_daten_BW_2017!$B$7:$AH$452,Calc_Targetkreise!BR$5,FALSE)</f>
        <v>50.7</v>
      </c>
      <c r="BS236" s="62">
        <f>IF(BR236&lt;Master_sheet_Kriterien!$J$24,1,IF(BR236&lt;Master_sheet_Kriterien!$K$24,2,IF(BR236&lt;Master_sheet_Kriterien!$L$24,3,IF(BR236&lt;Master_sheet_Kriterien!$M$24,4,5))))</f>
        <v>5</v>
      </c>
      <c r="BT236" s="65">
        <f>VLOOKUP($D236,Struktur_daten_BW_2017!$B$7:$AH$452,Calc_Targetkreise!BT$5,FALSE)</f>
        <v>9.1</v>
      </c>
      <c r="BU236" s="62">
        <f>IF(BT236&lt;Master_sheet_Kriterien!$J$26,1,IF(BT236&lt;Master_sheet_Kriterien!$K$26,2,IF(BT236&lt;Master_sheet_Kriterien!$L$26,3,IF(BT236&lt;Master_sheet_Kriterien!$M$26,4,5))))</f>
        <v>1</v>
      </c>
      <c r="BV236" s="65">
        <f t="shared" si="13"/>
        <v>3.094</v>
      </c>
      <c r="BW236" s="62">
        <f>IF(BV236&lt;Master_sheet_Kriterien!$J$28,1,IF(BV236&lt;Master_sheet_Kriterien!$K$28,2,IF(BV236&lt;Master_sheet_Kriterien!$L$28,3,IF(BV236&lt;Master_sheet_Kriterien!$M$28,4,5))))</f>
        <v>1</v>
      </c>
      <c r="BX236" s="65">
        <f>VLOOKUP($D236,Struktur_daten_BW_2017!$B$7:$AH$452,Calc_Targetkreise!BX$5,FALSE)</f>
        <v>3.296703297</v>
      </c>
      <c r="BY236" s="62">
        <f>IF(BX236&lt;Master_sheet_Kriterien!$J$30,1,IF(BX236&lt;Master_sheet_Kriterien!$K$30,2,IF(BX236&lt;Master_sheet_Kriterien!$L$30,3,IF(BX236&lt;Master_sheet_Kriterien!$M$30,4,5))))</f>
        <v>1</v>
      </c>
      <c r="BZ236" s="65"/>
      <c r="CA236" s="62">
        <f>IF(BZ236&lt;Master_sheet_Kriterien!$J$32,1,IF(BZ236&lt;Master_sheet_Kriterien!$K$32,2,IF(BZ236&lt;Master_sheet_Kriterien!$L$32,3,IF(BZ236&lt;Master_sheet_Kriterien!$M$32,4,5))))</f>
        <v>1</v>
      </c>
      <c r="CB236" s="65"/>
      <c r="CC236" s="62">
        <f>IF(CB236&lt;Master_sheet_Kriterien!$J$34,1,IF(CB236&lt;Master_sheet_Kriterien!$K$34,2,IF(CB236&lt;Master_sheet_Kriterien!$L$34,3,IF(CB236&lt;Master_sheet_Kriterien!$M$34,4,5))))</f>
        <v>1</v>
      </c>
      <c r="CD236" s="65">
        <f>100-VLOOKUP($D236,Struktur_daten_BW_2017!$B$7:$AH$452,Calc_Targetkreise!CD$5,FALSE)</f>
        <v>51.3</v>
      </c>
      <c r="CE236" s="62">
        <f>IF(CD236&lt;Master_sheet_Kriterien!$J$40,1,IF(CD236&lt;Master_sheet_Kriterien!$K$40,2,IF(CD236&lt;Master_sheet_Kriterien!$L$40,3,IF(CD236&lt;Master_sheet_Kriterien!$M$40,4,5))))</f>
        <v>3</v>
      </c>
      <c r="CF236" s="61"/>
      <c r="CG236" s="59">
        <f>VLOOKUP($D236,EW_19_Kreise!$A$6:$CQ$406,Calc_Targetkreise!CG$5,FALSE)/1000</f>
        <v>105.723</v>
      </c>
      <c r="CH236" s="59">
        <f>VLOOKUP($D236,BW_17_Kreise!$B$7:$CC$410,Calc_Targetkreise!CH$5,FALSE)/1000</f>
        <v>104.757</v>
      </c>
      <c r="CI236" s="59">
        <f>VLOOKUP($D236,EW_Erg_09_14_Kreise!$A$10:$BK$412,Calc_Targetkreise!CI$5,FALSE)/1000</f>
        <v>102.64</v>
      </c>
      <c r="CJ236" s="59">
        <f>VLOOKUP($D236,EW_Erg_09_14_Kreise!$A$10:$BK$412,Calc_Targetkreise!CJ$5,FALSE)/1000</f>
        <v>98.562</v>
      </c>
      <c r="CK236" s="59">
        <f>VLOOKUP($D236,EW_Erg_09_14_Kreise!$A$10:$BK$412,Calc_Targetkreise!CK$5,FALSE)/1000</f>
        <v>43.469</v>
      </c>
      <c r="CL236" s="45"/>
      <c r="CM236" s="59">
        <f>VLOOKUP($D236,Struktur_daten_BW_2017!$B$7:$AH$452,Calc_Targetkreise!CM$5,FALSE)</f>
        <v>340</v>
      </c>
      <c r="CN236" s="66">
        <v>10.0</v>
      </c>
      <c r="CO236" s="67">
        <f t="shared" si="16"/>
        <v>0.02941176471</v>
      </c>
      <c r="CP236" s="62">
        <f>IF(CO236&lt;Master_sheet_Kriterien!$J$58,1,IF(CO236&lt;Master_sheet_Kriterien!$K$58,2,IF(CO236&lt;Master_sheet_Kriterien!$L$58,3,IF(CO236&lt;Master_sheet_Kriterien!$M$58,4,5))))</f>
        <v>1</v>
      </c>
      <c r="CQ236" s="66">
        <v>8.0</v>
      </c>
      <c r="CR236" s="67">
        <f t="shared" si="17"/>
        <v>0.02352941176</v>
      </c>
      <c r="CS236" s="62">
        <f>IF(CR236&lt;Master_sheet_Kriterien!$J$59,1,IF(CR236&lt;Master_sheet_Kriterien!$K$59,2,IF(CR236&lt;Master_sheet_Kriterien!$L$59,3,IF(CR236&lt;Master_sheet_Kriterien!$M$59,4,5))))</f>
        <v>1</v>
      </c>
      <c r="CT236" s="66">
        <v>2.0</v>
      </c>
      <c r="CU236" s="44"/>
      <c r="CV236" s="66">
        <v>0.0</v>
      </c>
      <c r="CW236" s="68"/>
      <c r="CY236" s="31">
        <f t="shared" si="18"/>
        <v>9174</v>
      </c>
      <c r="DB236" s="76" t="str">
        <f t="shared" si="19"/>
        <v>Dachau</v>
      </c>
      <c r="DC236" s="58">
        <f t="shared" si="20"/>
        <v>141</v>
      </c>
      <c r="DD236" s="77">
        <f t="shared" si="21"/>
        <v>168</v>
      </c>
      <c r="DE236" s="72">
        <f t="shared" si="22"/>
        <v>0.006772304914</v>
      </c>
      <c r="DG236" s="76" t="str">
        <f t="shared" si="23"/>
        <v>Dachau</v>
      </c>
      <c r="DH236" s="58" t="str">
        <f t="shared" si="24"/>
        <v>#REF!</v>
      </c>
      <c r="DI236" s="75">
        <f t="shared" si="25"/>
        <v>162.2941176</v>
      </c>
      <c r="DJ236" s="78">
        <f t="shared" si="26"/>
        <v>0.006772304914</v>
      </c>
      <c r="DK236" s="75"/>
      <c r="DL236" s="75"/>
      <c r="DM236" s="75"/>
      <c r="DN236" s="75"/>
      <c r="DO236" s="75"/>
      <c r="DP236" s="44"/>
    </row>
    <row r="237" ht="16.5" customHeight="1">
      <c r="A237" s="58">
        <f t="shared" si="5"/>
        <v>129</v>
      </c>
      <c r="B237" s="58">
        <f t="shared" si="6"/>
        <v>171</v>
      </c>
      <c r="C237" s="58" t="s">
        <v>390</v>
      </c>
      <c r="D237" s="58">
        <v>9175.0</v>
      </c>
      <c r="E237" s="58" t="s">
        <v>398</v>
      </c>
      <c r="F237" s="59">
        <f>VLOOKUP($D237,EW_19_Kreise!$A$6:$CQ$406,Calc_Targetkreise!F$5,FALSE)/1000</f>
        <v>68.843</v>
      </c>
      <c r="G237" s="59">
        <f>VLOOKUP($D237,BW_17_Kreise!$B$7:$CC$410,Calc_Targetkreise!G$5,FALSE)/1000</f>
        <v>82.88</v>
      </c>
      <c r="H237" s="59">
        <f>VLOOKUP($D237,EW_Erg_09_14_Kreise!$A$10:$BK$412,Calc_Targetkreise!H$5,FALSE)/1000</f>
        <v>46.152</v>
      </c>
      <c r="I237" s="60">
        <f t="shared" ref="I237:K237" si="972">F237/CG237</f>
        <v>0.6855711682</v>
      </c>
      <c r="J237" s="60">
        <f t="shared" si="972"/>
        <v>0.8372055437</v>
      </c>
      <c r="K237" s="60">
        <f t="shared" si="972"/>
        <v>0.4749027598</v>
      </c>
      <c r="L237" s="61">
        <f t="shared" ref="L237:M237" si="973">1-(T237+X237)</f>
        <v>0.5241782026</v>
      </c>
      <c r="M237" s="61">
        <f t="shared" si="973"/>
        <v>0.4879464286</v>
      </c>
      <c r="N237" s="62">
        <f>IF(L237&lt;Master_sheet_Kriterien!$J$46,1,IF(L237&lt;Master_sheet_Kriterien!$K$46,2,IF(L237&lt;Master_sheet_Kriterien!$L$46,3,IF(L237&lt;Master_sheet_Kriterien!$M$46,4,5))))</f>
        <v>5</v>
      </c>
      <c r="O237" s="62">
        <f>IF(M237&lt;Master_sheet_Kriterien!$J$46,1,IF(M237&lt;Master_sheet_Kriterien!$K$46,2,IF(M237&lt;Master_sheet_Kriterien!$L$46,3,IF(M237&lt;Master_sheet_Kriterien!$M$46,4,5))))</f>
        <v>4</v>
      </c>
      <c r="P237" s="61">
        <f t="shared" ref="P237:Q237" si="974">1-(T237+AM237)</f>
        <v>0.5402873204</v>
      </c>
      <c r="Q237" s="61">
        <f t="shared" si="974"/>
        <v>0.5129343629</v>
      </c>
      <c r="R237" s="62">
        <f>IF(P237&lt;Master_sheet_Kriterien!$J$46,1,IF(P237&lt;Master_sheet_Kriterien!$K$46,2,IF(P237&lt;Master_sheet_Kriterien!$L$46,3,IF(P237&lt;Master_sheet_Kriterien!$M$46,4,5))))</f>
        <v>5</v>
      </c>
      <c r="S237" s="62">
        <f>IF(Q237&lt;Master_sheet_Kriterien!$J$46,1,IF(Q237&lt;Master_sheet_Kriterien!$K$46,2,IF(Q237&lt;Master_sheet_Kriterien!$L$46,3,IF(Q237&lt;Master_sheet_Kriterien!$M$46,4,5))))</f>
        <v>4</v>
      </c>
      <c r="T237" s="61">
        <f>VLOOKUP($D237,EW_19_Kreise!$A$6:$CQ$406,Calc_Targetkreise!T$5,FALSE)/1000/F237</f>
        <v>0.3900178667</v>
      </c>
      <c r="U237" s="63">
        <f>VLOOKUP($D237,BW_17_Kreise!$B$7:$CC$410,Calc_Targetkreise!U$5,FALSE)/1000/$G237</f>
        <v>0.3836269305</v>
      </c>
      <c r="V237" s="61">
        <f>VLOOKUP(Calc_Targetkreise!$D237,EW_Erg_09_14_Kreise!$A$7:$BK$412,Calc_Targetkreise!V$5,FALSE)/1000/$H237</f>
        <v>0.3814135899</v>
      </c>
      <c r="W237" s="61">
        <f>VLOOKUP(Calc_Targetkreise!$D237,EW_Erg_09_14_Kreise!$A$7:$BK$412,Calc_Targetkreise!W$5,FALSE)/1000/CK237</f>
        <v>0.4768829151</v>
      </c>
      <c r="X237" s="61">
        <f>VLOOKUP($D237,EW_19_Kreise!$A$6:$CQ$406,Calc_Targetkreise!X$5,FALSE)/1000/F237</f>
        <v>0.08580393068</v>
      </c>
      <c r="Y237" s="63">
        <f>VLOOKUP($D237,BW_17_Kreise!$B$7:$CC$410,Calc_Targetkreise!Y$5,FALSE)/1000/$G237</f>
        <v>0.1284266409</v>
      </c>
      <c r="Z237" s="61">
        <f>VLOOKUP(Calc_Targetkreise!$D237,EW_Erg_09_14_Kreise!$A$7:$BK$412,Calc_Targetkreise!Z$5,FALSE)/1000/$H237</f>
        <v>0.1816822673</v>
      </c>
      <c r="AA237" s="61">
        <f>VLOOKUP(Calc_Targetkreise!$D237,EW_Erg_09_14_Kreise!$A$7:$BK$412,Calc_Targetkreise!AA$5,FALSE)/1000/$H237</f>
        <v>0.1143395736</v>
      </c>
      <c r="AB237" s="61">
        <f>VLOOKUP($D237,EW_19_Kreise!$A$6:$CQ$406,Calc_Targetkreise!AB$5,FALSE)/1000/F237</f>
        <v>0.2279825109</v>
      </c>
      <c r="AC237" s="63">
        <f>VLOOKUP($D237,BW_17_Kreise!$B$7:$CC$410,Calc_Targetkreise!AC$5,FALSE)/1000/$G237</f>
        <v>0.124469112</v>
      </c>
      <c r="AD237" s="61">
        <f>VLOOKUP(Calc_Targetkreise!$D237,EW_Erg_09_14_Kreise!$A$7:$BK$412,Calc_Targetkreise!AD$5,FALSE)/1000/$H237</f>
        <v>0.1553345467</v>
      </c>
      <c r="AE237" s="62">
        <f>IF(AC237&lt;Master_sheet_Kriterien!$J$54,1,IF(AC237&lt;Master_sheet_Kriterien!$K$54,2,IF(AC237&lt;Master_sheet_Kriterien!$L$54,3,IF(AC237&lt;Master_sheet_Kriterien!$M$54,4,5))))</f>
        <v>5</v>
      </c>
      <c r="AF237" s="61">
        <f>VLOOKUP(Calc_Targetkreise!$D237,EW_Erg_09_14_Kreise!$A$7:$BK$412,Calc_Targetkreise!AF$5,FALSE)/1000/$H237</f>
        <v>0.1475992373</v>
      </c>
      <c r="AG237" s="63">
        <f>VLOOKUP($D237,BW_17_Kreise!$B$7:$CC$410,Calc_Targetkreise!AG$5,FALSE)/1000/$G237</f>
        <v>0.1315878378</v>
      </c>
      <c r="AH237" s="61">
        <f>VLOOKUP(Calc_Targetkreise!$D237,EW_Erg_09_14_Kreise!$A$7:$BK$412,Calc_Targetkreise!AH$5,FALSE)/1000/$H237</f>
        <v>0.03778817819</v>
      </c>
      <c r="AI237" s="61">
        <f>VLOOKUP(Calc_Targetkreise!$D237,EW_Erg_09_14_Kreise!$A$7:$BK$412,Calc_Targetkreise!AI$5,FALSE)/1000/$H237</f>
        <v>0.09854394176</v>
      </c>
      <c r="AJ237" s="63">
        <f>VLOOKUP($D237,BW_17_Kreise!$B$7:$CC$410,Calc_Targetkreise!AJ$5,FALSE)/1000/$G237</f>
        <v>0.05278716216</v>
      </c>
      <c r="AK237" s="61">
        <f>VLOOKUP(Calc_Targetkreise!$D237,EW_Erg_09_14_Kreise!$A$7:$BK$412,Calc_Targetkreise!AK$5,FALSE)/1000/$H237</f>
        <v>0.02275091004</v>
      </c>
      <c r="AL237" s="61">
        <f>VLOOKUP(Calc_Targetkreise!$D237,EW_Erg_09_14_Kreise!$A$7:$BK$412,Calc_Targetkreise!AL$5,FALSE)/1000/$H237</f>
        <v>0.01622898249</v>
      </c>
      <c r="AM237" s="61">
        <f>VLOOKUP($D237,EW_19_Kreise!$A$6:$CQ$406,Calc_Targetkreise!AM$5,FALSE)/1000/F237</f>
        <v>0.06969481284</v>
      </c>
      <c r="AN237" s="63">
        <f>VLOOKUP($D237,BW_17_Kreise!$B$7:$CC$410,Calc_Targetkreise!AN$5,FALSE)/1000/$G237</f>
        <v>0.1034387066</v>
      </c>
      <c r="AO237" s="61">
        <f>VLOOKUP(Calc_Targetkreise!$D237,EW_Erg_09_14_Kreise!$A$7:$BK$412,Calc_Targetkreise!AO$5,FALSE)/1000/$H237</f>
        <v>0.08736349454</v>
      </c>
      <c r="AP237" s="61">
        <f>VLOOKUP(Calc_Targetkreise!$D237,EW_Erg_09_14_Kreise!$A$7:$BK$412,Calc_Targetkreise!AP$5,FALSE)/1000/$H237</f>
        <v>0.0001950078003</v>
      </c>
      <c r="AQ237" s="61">
        <f t="shared" ref="AQ237:AR237" si="975">1-U237-Y237-AC237-AG237-AJ237-AN237</f>
        <v>0.07566361004</v>
      </c>
      <c r="AR237" s="61">
        <f t="shared" si="975"/>
        <v>0.1336670133</v>
      </c>
      <c r="AS237" s="61">
        <f t="shared" si="11"/>
        <v>0.1462103419</v>
      </c>
      <c r="AT237" s="63">
        <f>VLOOKUP($D237,BW_17_Kreise!$B$7:$CC$410,Calc_Targetkreise!AT$5,FALSE)/1000/$G237</f>
        <v>0.003559362934</v>
      </c>
      <c r="AU237" s="61">
        <f>VLOOKUP(Calc_Targetkreise!$D237,EW_Erg_09_14_Kreise!$A$7:$BK$412,Calc_Targetkreise!AU$5,FALSE)/1000/$H237</f>
        <v>0.01336886809</v>
      </c>
      <c r="AV237" s="62">
        <f>IF(AU237&lt;Master_sheet_Kriterien!$J$44,1,IF(AU237&lt;Master_sheet_Kriterien!$K$44,2,IF(AU237&lt;Master_sheet_Kriterien!$L$44,3,IF(AU237&lt;Master_sheet_Kriterien!$M$44,4,5))))</f>
        <v>4</v>
      </c>
      <c r="AW237" s="61">
        <f>VLOOKUP(Calc_Targetkreise!$D237,EW_Erg_09_14_Kreise!$A$7:$BK$412,Calc_Targetkreise!AW$5,FALSE)/1000/$H237</f>
        <v>0.007063615878</v>
      </c>
      <c r="AX237" s="61">
        <f>VLOOKUP($D237,EW_19_Kreise!$A$6:$CQ$406,Calc_Targetkreise!AX$5,FALSE)/1000/F237</f>
        <v>0.008802637886</v>
      </c>
      <c r="AY237" s="62">
        <f>IF(AX237&lt;Master_sheet_Kriterien!$J$56,1,IF(AX237&lt;Master_sheet_Kriterien!$K$56,2,IF(AX237&lt;Master_sheet_Kriterien!$L$56,3,IF(AX237&lt;Master_sheet_Kriterien!$M$56,4,5))))</f>
        <v>4</v>
      </c>
      <c r="AZ237" s="64">
        <f>VLOOKUP($D237,EW_19_Kreise!$A$6:$CQ$406,Calc_Targetkreise!AZ$5,FALSE)</f>
        <v>606</v>
      </c>
      <c r="BA237" s="62">
        <f>IF(AZ237&lt;Master_sheet_Kriterien!$J$57,1,IF(AZ237&lt;Master_sheet_Kriterien!$K$57,2,IF(AZ237&lt;Master_sheet_Kriterien!$L$57,3,IF(AZ237&lt;Master_sheet_Kriterien!$M$56,4,5))))</f>
        <v>5</v>
      </c>
      <c r="BB237" s="59">
        <f>VLOOKUP($D237,Struktur_daten_BW_2017!$B$7:$AH$452,Calc_Targetkreise!BB$5,FALSE)</f>
        <v>191</v>
      </c>
      <c r="BC237" s="62">
        <f>IF(BB237&lt;Master_sheet_Kriterien!$J$8,1,IF(BB237&lt;Master_sheet_Kriterien!$K$8,2,IF(BB237&lt;Master_sheet_Kriterien!$L$8,3,IF(BB237&lt;Master_sheet_Kriterien!$M$8,4,5))))</f>
        <v>2</v>
      </c>
      <c r="BD237" s="65">
        <f t="shared" si="12"/>
        <v>21.9672</v>
      </c>
      <c r="BE237" s="62">
        <f>IF(BD237&lt;Master_sheet_Kriterien!$J$10,1,IF(BD237&lt;Master_sheet_Kriterien!$K$10,2,IF(BD237&lt;Master_sheet_Kriterien!$L$10,3,IF(BD237&lt;Master_sheet_Kriterien!$M$10,4,5))))</f>
        <v>2</v>
      </c>
      <c r="BF237" s="65">
        <f>VLOOKUP($D237,Struktur_daten_BW_2017!$B$7:$AH$452,Calc_Targetkreise!BF$5,FALSE)</f>
        <v>8.1</v>
      </c>
      <c r="BG237" s="62">
        <f>IF(BF237&lt;Master_sheet_Kriterien!$J$12,1,IF(BF237&lt;Master_sheet_Kriterien!$K$12,2,IF(BF237&lt;Master_sheet_Kriterien!$L$12,3,IF(BF237&lt;Master_sheet_Kriterien!$M$12,4,5))))</f>
        <v>3</v>
      </c>
      <c r="BH237" s="65">
        <f>VLOOKUP($D237,Struktur_daten_BW_2017!$B$7:$AH$452,Calc_Targetkreise!BH$5,FALSE)</f>
        <v>11.8</v>
      </c>
      <c r="BI237" s="62">
        <f>IF(BH237&lt;Master_sheet_Kriterien!$J$14,1,IF(BH237&lt;Master_sheet_Kriterien!$K$14,2,IF(BH237&lt;Master_sheet_Kriterien!$L$14,3,IF(BH237&lt;Master_sheet_Kriterien!$M$14,4,5))))</f>
        <v>3</v>
      </c>
      <c r="BJ237" s="65">
        <f>VLOOKUP($D237,Struktur_daten_BW_2017!$B$7:$AH$452,Calc_Targetkreise!BJ$5,FALSE)</f>
        <v>38.7</v>
      </c>
      <c r="BK237" s="62">
        <f>IF(BJ237&lt;Master_sheet_Kriterien!$J$16,1,IF(BJ237&lt;Master_sheet_Kriterien!$K$16,2,IF(BJ237&lt;Master_sheet_Kriterien!$L$16,3,IF(BJ237&lt;Master_sheet_Kriterien!$M$16,4,5))))</f>
        <v>5</v>
      </c>
      <c r="BL237" s="65">
        <f>VLOOKUP($D237,Struktur_daten_BW_2017!$B$7:$AH$452,Calc_Targetkreise!BL$5,FALSE)</f>
        <v>14.1</v>
      </c>
      <c r="BM237" s="62">
        <f>IF(BL237&lt;Master_sheet_Kriterien!$J$18,1,IF(BL237&lt;Master_sheet_Kriterien!$K$18,2,IF(BL237&lt;Master_sheet_Kriterien!$L$18,3,IF(BL237&lt;Master_sheet_Kriterien!$M$18,4,5))))</f>
        <v>1</v>
      </c>
      <c r="BN237" s="65">
        <f>VLOOKUP($D237,Struktur_daten_BW_2017!$B$7:$AH$452,Calc_Targetkreise!BN$5,FALSE)</f>
        <v>8.7</v>
      </c>
      <c r="BO237" s="62">
        <f>IF(BN237&lt;Master_sheet_Kriterien!$J$20,1,IF(BN237&lt;Master_sheet_Kriterien!$K$20,2,IF(BN237&lt;Master_sheet_Kriterien!$L$20,3,IF(BN237&lt;Master_sheet_Kriterien!$M$20,4,5))))</f>
        <v>1</v>
      </c>
      <c r="BP237" s="59">
        <f>VLOOKUP($D237,Struktur_daten_BW_2017!$B$7:$AH$452,Calc_Targetkreise!BP$5,FALSE)</f>
        <v>24309</v>
      </c>
      <c r="BQ237" s="62">
        <f>IF(BP237&lt;Master_sheet_Kriterien!$J$38,1,IF(BP237&lt;Master_sheet_Kriterien!$K$38,2,IF(BP237&lt;Master_sheet_Kriterien!$L$38,3,IF(BP237&lt;Master_sheet_Kriterien!$M$38,4,5))))</f>
        <v>5</v>
      </c>
      <c r="BR237" s="65">
        <f>VLOOKUP($D237,Struktur_daten_BW_2017!$B$7:$AH$452,Calc_Targetkreise!BR$5,FALSE)</f>
        <v>28</v>
      </c>
      <c r="BS237" s="62">
        <f>IF(BR237&lt;Master_sheet_Kriterien!$J$24,1,IF(BR237&lt;Master_sheet_Kriterien!$K$24,2,IF(BR237&lt;Master_sheet_Kriterien!$L$24,3,IF(BR237&lt;Master_sheet_Kriterien!$M$24,4,5))))</f>
        <v>2</v>
      </c>
      <c r="BT237" s="65">
        <f>VLOOKUP($D237,Struktur_daten_BW_2017!$B$7:$AH$452,Calc_Targetkreise!BT$5,FALSE)</f>
        <v>13.2</v>
      </c>
      <c r="BU237" s="62">
        <f>IF(BT237&lt;Master_sheet_Kriterien!$J$26,1,IF(BT237&lt;Master_sheet_Kriterien!$K$26,2,IF(BT237&lt;Master_sheet_Kriterien!$L$26,3,IF(BT237&lt;Master_sheet_Kriterien!$M$26,4,5))))</f>
        <v>3</v>
      </c>
      <c r="BV237" s="65">
        <f t="shared" si="13"/>
        <v>3.57984</v>
      </c>
      <c r="BW237" s="62">
        <f>IF(BV237&lt;Master_sheet_Kriterien!$J$28,1,IF(BV237&lt;Master_sheet_Kriterien!$K$28,2,IF(BV237&lt;Master_sheet_Kriterien!$L$28,3,IF(BV237&lt;Master_sheet_Kriterien!$M$28,4,5))))</f>
        <v>2</v>
      </c>
      <c r="BX237" s="65">
        <f>VLOOKUP($D237,Struktur_daten_BW_2017!$B$7:$AH$452,Calc_Targetkreise!BX$5,FALSE)</f>
        <v>15.15151515</v>
      </c>
      <c r="BY237" s="62">
        <f>IF(BX237&lt;Master_sheet_Kriterien!$J$30,1,IF(BX237&lt;Master_sheet_Kriterien!$K$30,2,IF(BX237&lt;Master_sheet_Kriterien!$L$30,3,IF(BX237&lt;Master_sheet_Kriterien!$M$30,4,5))))</f>
        <v>1</v>
      </c>
      <c r="BZ237" s="65"/>
      <c r="CA237" s="62">
        <f>IF(BZ237&lt;Master_sheet_Kriterien!$J$32,1,IF(BZ237&lt;Master_sheet_Kriterien!$K$32,2,IF(BZ237&lt;Master_sheet_Kriterien!$L$32,3,IF(BZ237&lt;Master_sheet_Kriterien!$M$32,4,5))))</f>
        <v>1</v>
      </c>
      <c r="CB237" s="65"/>
      <c r="CC237" s="62">
        <f>IF(CB237&lt;Master_sheet_Kriterien!$J$34,1,IF(CB237&lt;Master_sheet_Kriterien!$K$34,2,IF(CB237&lt;Master_sheet_Kriterien!$L$34,3,IF(CB237&lt;Master_sheet_Kriterien!$M$34,4,5))))</f>
        <v>1</v>
      </c>
      <c r="CD237" s="65">
        <f>100-VLOOKUP($D237,Struktur_daten_BW_2017!$B$7:$AH$452,Calc_Targetkreise!CD$5,FALSE)</f>
        <v>45.3</v>
      </c>
      <c r="CE237" s="62">
        <f>IF(CD237&lt;Master_sheet_Kriterien!$J$40,1,IF(CD237&lt;Master_sheet_Kriterien!$K$40,2,IF(CD237&lt;Master_sheet_Kriterien!$L$40,3,IF(CD237&lt;Master_sheet_Kriterien!$M$40,4,5))))</f>
        <v>2</v>
      </c>
      <c r="CF237" s="61"/>
      <c r="CG237" s="59">
        <f>VLOOKUP($D237,EW_19_Kreise!$A$6:$CQ$406,Calc_Targetkreise!CG$5,FALSE)/1000</f>
        <v>100.417</v>
      </c>
      <c r="CH237" s="59">
        <f>VLOOKUP($D237,BW_17_Kreise!$B$7:$CC$410,Calc_Targetkreise!CH$5,FALSE)/1000</f>
        <v>98.996</v>
      </c>
      <c r="CI237" s="59">
        <f>VLOOKUP($D237,EW_Erg_09_14_Kreise!$A$10:$BK$412,Calc_Targetkreise!CI$5,FALSE)/1000</f>
        <v>97.182</v>
      </c>
      <c r="CJ237" s="59">
        <f>VLOOKUP($D237,EW_Erg_09_14_Kreise!$A$10:$BK$412,Calc_Targetkreise!CJ$5,FALSE)/1000</f>
        <v>93.164</v>
      </c>
      <c r="CK237" s="59">
        <f>VLOOKUP($D237,EW_Erg_09_14_Kreise!$A$10:$BK$412,Calc_Targetkreise!CK$5,FALSE)/1000</f>
        <v>46.351</v>
      </c>
      <c r="CL237" s="45"/>
      <c r="CM237" s="59">
        <f>VLOOKUP($D237,Struktur_daten_BW_2017!$B$7:$AH$452,Calc_Targetkreise!CM$5,FALSE)</f>
        <v>271.2</v>
      </c>
      <c r="CN237" s="66">
        <v>10.0</v>
      </c>
      <c r="CO237" s="67">
        <f t="shared" si="16"/>
        <v>0.03687315634</v>
      </c>
      <c r="CP237" s="62">
        <f>IF(CO237&lt;Master_sheet_Kriterien!$J$58,1,IF(CO237&lt;Master_sheet_Kriterien!$K$58,2,IF(CO237&lt;Master_sheet_Kriterien!$L$58,3,IF(CO237&lt;Master_sheet_Kriterien!$M$58,4,5))))</f>
        <v>1</v>
      </c>
      <c r="CQ237" s="66">
        <v>9.0</v>
      </c>
      <c r="CR237" s="67">
        <f t="shared" si="17"/>
        <v>0.03318584071</v>
      </c>
      <c r="CS237" s="62">
        <f>IF(CR237&lt;Master_sheet_Kriterien!$J$59,1,IF(CR237&lt;Master_sheet_Kriterien!$K$59,2,IF(CR237&lt;Master_sheet_Kriterien!$L$59,3,IF(CR237&lt;Master_sheet_Kriterien!$M$59,4,5))))</f>
        <v>1</v>
      </c>
      <c r="CT237" s="66">
        <v>1.0</v>
      </c>
      <c r="CU237" s="44"/>
      <c r="CV237" s="66">
        <v>0.0</v>
      </c>
      <c r="CW237" s="68"/>
      <c r="CY237" s="31">
        <f t="shared" si="18"/>
        <v>9175</v>
      </c>
      <c r="DB237" s="76" t="str">
        <f t="shared" si="19"/>
        <v>Ebersberg</v>
      </c>
      <c r="DC237" s="58">
        <f t="shared" si="20"/>
        <v>129</v>
      </c>
      <c r="DD237" s="77">
        <f t="shared" si="21"/>
        <v>171</v>
      </c>
      <c r="DE237" s="72">
        <f t="shared" si="22"/>
        <v>0.008802637886</v>
      </c>
      <c r="DG237" s="76" t="str">
        <f t="shared" si="23"/>
        <v>Ebersberg</v>
      </c>
      <c r="DH237" s="58" t="str">
        <f t="shared" si="24"/>
        <v>#REF!</v>
      </c>
      <c r="DI237" s="75">
        <f t="shared" si="25"/>
        <v>165.3687316</v>
      </c>
      <c r="DJ237" s="78">
        <f t="shared" si="26"/>
        <v>0.008802637886</v>
      </c>
      <c r="DK237" s="75"/>
      <c r="DL237" s="75"/>
      <c r="DM237" s="75"/>
      <c r="DN237" s="75"/>
      <c r="DO237" s="75"/>
      <c r="DP237" s="44"/>
    </row>
    <row r="238" ht="16.5" customHeight="1">
      <c r="A238" s="58">
        <f t="shared" si="5"/>
        <v>327</v>
      </c>
      <c r="B238" s="58">
        <f t="shared" si="6"/>
        <v>130</v>
      </c>
      <c r="C238" s="58" t="s">
        <v>390</v>
      </c>
      <c r="D238" s="58">
        <v>9176.0</v>
      </c>
      <c r="E238" s="58" t="s">
        <v>399</v>
      </c>
      <c r="F238" s="59">
        <f>VLOOKUP($D238,EW_19_Kreise!$A$6:$CQ$406,Calc_Targetkreise!F$5,FALSE)/1000</f>
        <v>62.22</v>
      </c>
      <c r="G238" s="59">
        <f>VLOOKUP($D238,BW_17_Kreise!$B$7:$CC$410,Calc_Targetkreise!G$5,FALSE)/1000</f>
        <v>79.774</v>
      </c>
      <c r="H238" s="59">
        <f>VLOOKUP($D238,EW_Erg_09_14_Kreise!$A$10:$BK$412,Calc_Targetkreise!H$5,FALSE)/1000</f>
        <v>42.346</v>
      </c>
      <c r="I238" s="60">
        <f t="shared" ref="I238:K238" si="976">F238/CG238</f>
        <v>0.6344836025</v>
      </c>
      <c r="J238" s="60">
        <f t="shared" si="976"/>
        <v>0.8165366742</v>
      </c>
      <c r="K238" s="60">
        <f t="shared" si="976"/>
        <v>0.439972155</v>
      </c>
      <c r="L238" s="61">
        <f t="shared" ref="L238:M238" si="977">1-(T238+X238)</f>
        <v>0.4380424301</v>
      </c>
      <c r="M238" s="61">
        <f t="shared" si="977"/>
        <v>0.4245744227</v>
      </c>
      <c r="N238" s="62">
        <f>IF(L238&lt;Master_sheet_Kriterien!$J$46,1,IF(L238&lt;Master_sheet_Kriterien!$K$46,2,IF(L238&lt;Master_sheet_Kriterien!$L$46,3,IF(L238&lt;Master_sheet_Kriterien!$M$46,4,5))))</f>
        <v>3</v>
      </c>
      <c r="O238" s="62">
        <f>IF(M238&lt;Master_sheet_Kriterien!$J$46,1,IF(M238&lt;Master_sheet_Kriterien!$K$46,2,IF(M238&lt;Master_sheet_Kriterien!$L$46,3,IF(M238&lt;Master_sheet_Kriterien!$M$46,4,5))))</f>
        <v>2</v>
      </c>
      <c r="P238" s="61">
        <f t="shared" ref="P238:Q238" si="978">1-(T238+AM238)</f>
        <v>0.418675667</v>
      </c>
      <c r="Q238" s="61">
        <f t="shared" si="978"/>
        <v>0.4088174092</v>
      </c>
      <c r="R238" s="62">
        <f>IF(P238&lt;Master_sheet_Kriterien!$J$46,1,IF(P238&lt;Master_sheet_Kriterien!$K$46,2,IF(P238&lt;Master_sheet_Kriterien!$L$46,3,IF(P238&lt;Master_sheet_Kriterien!$M$46,4,5))))</f>
        <v>2</v>
      </c>
      <c r="S238" s="62">
        <f>IF(Q238&lt;Master_sheet_Kriterien!$J$46,1,IF(Q238&lt;Master_sheet_Kriterien!$K$46,2,IF(Q238&lt;Master_sheet_Kriterien!$L$46,3,IF(Q238&lt;Master_sheet_Kriterien!$M$46,4,5))))</f>
        <v>2</v>
      </c>
      <c r="T238" s="61">
        <f>VLOOKUP($D238,EW_19_Kreise!$A$6:$CQ$406,Calc_Targetkreise!T$5,FALSE)/1000/F238</f>
        <v>0.4845387335</v>
      </c>
      <c r="U238" s="63">
        <f>VLOOKUP($D238,BW_17_Kreise!$B$7:$CC$410,Calc_Targetkreise!U$5,FALSE)/1000/$G238</f>
        <v>0.4437661393</v>
      </c>
      <c r="V238" s="61">
        <f>VLOOKUP(Calc_Targetkreise!$D238,EW_Erg_09_14_Kreise!$A$7:$BK$412,Calc_Targetkreise!V$5,FALSE)/1000/$H238</f>
        <v>0.4874840599</v>
      </c>
      <c r="W238" s="61">
        <f>VLOOKUP(Calc_Targetkreise!$D238,EW_Erg_09_14_Kreise!$A$7:$BK$412,Calc_Targetkreise!W$5,FALSE)/1000/CK238</f>
        <v>0.581659449</v>
      </c>
      <c r="X238" s="61">
        <f>VLOOKUP($D238,EW_19_Kreise!$A$6:$CQ$406,Calc_Targetkreise!X$5,FALSE)/1000/F238</f>
        <v>0.07741883639</v>
      </c>
      <c r="Y238" s="63">
        <f>VLOOKUP($D238,BW_17_Kreise!$B$7:$CC$410,Calc_Targetkreise!Y$5,FALSE)/1000/$G238</f>
        <v>0.1316594379</v>
      </c>
      <c r="Z238" s="61">
        <f>VLOOKUP(Calc_Targetkreise!$D238,EW_Erg_09_14_Kreise!$A$7:$BK$412,Calc_Targetkreise!Z$5,FALSE)/1000/$H238</f>
        <v>0.1700987106</v>
      </c>
      <c r="AA238" s="61">
        <f>VLOOKUP(Calc_Targetkreise!$D238,EW_Erg_09_14_Kreise!$A$7:$BK$412,Calc_Targetkreise!AA$5,FALSE)/1000/$H238</f>
        <v>0.1053936617</v>
      </c>
      <c r="AB238" s="61">
        <f>VLOOKUP($D238,EW_19_Kreise!$A$6:$CQ$406,Calc_Targetkreise!AB$5,FALSE)/1000/F238</f>
        <v>0.1237222758</v>
      </c>
      <c r="AC238" s="63">
        <f>VLOOKUP($D238,BW_17_Kreise!$B$7:$CC$410,Calc_Targetkreise!AC$5,FALSE)/1000/$G238</f>
        <v>0.06606162409</v>
      </c>
      <c r="AD238" s="61">
        <f>VLOOKUP(Calc_Targetkreise!$D238,EW_Erg_09_14_Kreise!$A$7:$BK$412,Calc_Targetkreise!AD$5,FALSE)/1000/$H238</f>
        <v>0.07627638974</v>
      </c>
      <c r="AE238" s="62">
        <f>IF(AC238&lt;Master_sheet_Kriterien!$J$54,1,IF(AC238&lt;Master_sheet_Kriterien!$K$54,2,IF(AC238&lt;Master_sheet_Kriterien!$L$54,3,IF(AC238&lt;Master_sheet_Kriterien!$M$54,4,5))))</f>
        <v>2</v>
      </c>
      <c r="AF238" s="61">
        <f>VLOOKUP(Calc_Targetkreise!$D238,EW_Erg_09_14_Kreise!$A$7:$BK$412,Calc_Targetkreise!AF$5,FALSE)/1000/$H238</f>
        <v>0.07445803618</v>
      </c>
      <c r="AG238" s="63">
        <f>VLOOKUP($D238,BW_17_Kreise!$B$7:$CC$410,Calc_Targetkreise!AG$5,FALSE)/1000/$G238</f>
        <v>0.08403740567</v>
      </c>
      <c r="AH238" s="61">
        <f>VLOOKUP(Calc_Targetkreise!$D238,EW_Erg_09_14_Kreise!$A$7:$BK$412,Calc_Targetkreise!AH$5,FALSE)/1000/$H238</f>
        <v>0.01931705474</v>
      </c>
      <c r="AI238" s="61">
        <f>VLOOKUP(Calc_Targetkreise!$D238,EW_Erg_09_14_Kreise!$A$7:$BK$412,Calc_Targetkreise!AI$5,FALSE)/1000/$H238</f>
        <v>0.06158787135</v>
      </c>
      <c r="AJ238" s="63">
        <f>VLOOKUP($D238,BW_17_Kreise!$B$7:$CC$410,Calc_Targetkreise!AJ$5,FALSE)/1000/$G238</f>
        <v>0.04508987891</v>
      </c>
      <c r="AK238" s="61">
        <f>VLOOKUP(Calc_Targetkreise!$D238,EW_Erg_09_14_Kreise!$A$7:$BK$412,Calc_Targetkreise!AK$5,FALSE)/1000/$H238</f>
        <v>0.02111179332</v>
      </c>
      <c r="AL238" s="61">
        <f>VLOOKUP(Calc_Targetkreise!$D238,EW_Erg_09_14_Kreise!$A$7:$BK$412,Calc_Targetkreise!AL$5,FALSE)/1000/$H238</f>
        <v>0.01586926746</v>
      </c>
      <c r="AM238" s="61">
        <f>VLOOKUP($D238,EW_19_Kreise!$A$6:$CQ$406,Calc_Targetkreise!AM$5,FALSE)/1000/F238</f>
        <v>0.09678559949</v>
      </c>
      <c r="AN238" s="63">
        <f>VLOOKUP($D238,BW_17_Kreise!$B$7:$CC$410,Calc_Targetkreise!AN$5,FALSE)/1000/$G238</f>
        <v>0.1474164515</v>
      </c>
      <c r="AO238" s="61">
        <f>VLOOKUP(Calc_Targetkreise!$D238,EW_Erg_09_14_Kreise!$A$7:$BK$412,Calc_Targetkreise!AO$5,FALSE)/1000/$H238</f>
        <v>0.06720823691</v>
      </c>
      <c r="AP238" s="61">
        <f>VLOOKUP(Calc_Targetkreise!$D238,EW_Erg_09_14_Kreise!$A$7:$BK$412,Calc_Targetkreise!AP$5,FALSE)/1000/$H238</f>
        <v>0.00009445992538</v>
      </c>
      <c r="AQ238" s="61">
        <f t="shared" ref="AQ238:AR238" si="979">1-U238-Y238-AC238-AG238-AJ238-AN238</f>
        <v>0.0819690626</v>
      </c>
      <c r="AR238" s="61">
        <f t="shared" si="979"/>
        <v>0.1585037548</v>
      </c>
      <c r="AS238" s="61">
        <f t="shared" si="11"/>
        <v>0.1609372543</v>
      </c>
      <c r="AT238" s="63">
        <f>VLOOKUP($D238,BW_17_Kreise!$B$7:$CC$410,Calc_Targetkreise!AT$5,FALSE)/1000/$G238</f>
        <v>0.002682578284</v>
      </c>
      <c r="AU238" s="61">
        <f>VLOOKUP(Calc_Targetkreise!$D238,EW_Erg_09_14_Kreise!$A$7:$BK$412,Calc_Targetkreise!AU$5,FALSE)/1000/$H238</f>
        <v>0.008005478676</v>
      </c>
      <c r="AV238" s="62">
        <f>IF(AU238&lt;Master_sheet_Kriterien!$J$44,1,IF(AU238&lt;Master_sheet_Kriterien!$K$44,2,IF(AU238&lt;Master_sheet_Kriterien!$L$44,3,IF(AU238&lt;Master_sheet_Kriterien!$M$44,4,5))))</f>
        <v>1</v>
      </c>
      <c r="AW238" s="61">
        <f>VLOOKUP(Calc_Targetkreise!$D238,EW_Erg_09_14_Kreise!$A$7:$BK$412,Calc_Targetkreise!AW$5,FALSE)/1000/$H238</f>
        <v>0.006446889907</v>
      </c>
      <c r="AX238" s="61">
        <f>VLOOKUP($D238,EW_19_Kreise!$A$6:$CQ$406,Calc_Targetkreise!AX$5,FALSE)/1000/F238</f>
        <v>0.003889424622</v>
      </c>
      <c r="AY238" s="62">
        <f>IF(AX238&lt;Master_sheet_Kriterien!$J$56,1,IF(AX238&lt;Master_sheet_Kriterien!$K$56,2,IF(AX238&lt;Master_sheet_Kriterien!$L$56,3,IF(AX238&lt;Master_sheet_Kriterien!$M$56,4,5))))</f>
        <v>2</v>
      </c>
      <c r="AZ238" s="64">
        <f>VLOOKUP($D238,EW_19_Kreise!$A$6:$CQ$406,Calc_Targetkreise!AZ$5,FALSE)</f>
        <v>242</v>
      </c>
      <c r="BA238" s="62">
        <f>IF(AZ238&lt;Master_sheet_Kriterien!$J$57,1,IF(AZ238&lt;Master_sheet_Kriterien!$K$57,2,IF(AZ238&lt;Master_sheet_Kriterien!$L$57,3,IF(AZ238&lt;Master_sheet_Kriterien!$M$56,4,5))))</f>
        <v>2</v>
      </c>
      <c r="BB238" s="59">
        <f>VLOOKUP($D238,Struktur_daten_BW_2017!$B$7:$AH$452,Calc_Targetkreise!BB$5,FALSE)</f>
        <v>177.3</v>
      </c>
      <c r="BC238" s="62">
        <f>IF(BB238&lt;Master_sheet_Kriterien!$J$8,1,IF(BB238&lt;Master_sheet_Kriterien!$K$8,2,IF(BB238&lt;Master_sheet_Kriterien!$L$8,3,IF(BB238&lt;Master_sheet_Kriterien!$M$8,4,5))))</f>
        <v>2</v>
      </c>
      <c r="BD238" s="65">
        <f t="shared" si="12"/>
        <v>27.1659</v>
      </c>
      <c r="BE238" s="62">
        <f>IF(BD238&lt;Master_sheet_Kriterien!$J$10,1,IF(BD238&lt;Master_sheet_Kriterien!$K$10,2,IF(BD238&lt;Master_sheet_Kriterien!$L$10,3,IF(BD238&lt;Master_sheet_Kriterien!$M$10,4,5))))</f>
        <v>4</v>
      </c>
      <c r="BF238" s="65">
        <f>VLOOKUP($D238,Struktur_daten_BW_2017!$B$7:$AH$452,Calc_Targetkreise!BF$5,FALSE)</f>
        <v>8.3</v>
      </c>
      <c r="BG238" s="62">
        <f>IF(BF238&lt;Master_sheet_Kriterien!$J$12,1,IF(BF238&lt;Master_sheet_Kriterien!$K$12,2,IF(BF238&lt;Master_sheet_Kriterien!$L$12,3,IF(BF238&lt;Master_sheet_Kriterien!$M$12,4,5))))</f>
        <v>4</v>
      </c>
      <c r="BH238" s="65">
        <f>VLOOKUP($D238,Struktur_daten_BW_2017!$B$7:$AH$452,Calc_Targetkreise!BH$5,FALSE)</f>
        <v>14.5</v>
      </c>
      <c r="BI238" s="62">
        <f>IF(BH238&lt;Master_sheet_Kriterien!$J$14,1,IF(BH238&lt;Master_sheet_Kriterien!$K$14,2,IF(BH238&lt;Master_sheet_Kriterien!$L$14,3,IF(BH238&lt;Master_sheet_Kriterien!$M$14,4,5))))</f>
        <v>5</v>
      </c>
      <c r="BJ238" s="65">
        <f>VLOOKUP($D238,Struktur_daten_BW_2017!$B$7:$AH$452,Calc_Targetkreise!BJ$5,FALSE)</f>
        <v>36.1</v>
      </c>
      <c r="BK238" s="62">
        <f>IF(BJ238&lt;Master_sheet_Kriterien!$J$16,1,IF(BJ238&lt;Master_sheet_Kriterien!$K$16,2,IF(BJ238&lt;Master_sheet_Kriterien!$L$16,3,IF(BJ238&lt;Master_sheet_Kriterien!$M$16,4,5))))</f>
        <v>3</v>
      </c>
      <c r="BL238" s="65">
        <f>VLOOKUP($D238,Struktur_daten_BW_2017!$B$7:$AH$452,Calc_Targetkreise!BL$5,FALSE)</f>
        <v>14.2</v>
      </c>
      <c r="BM238" s="62">
        <f>IF(BL238&lt;Master_sheet_Kriterien!$J$18,1,IF(BL238&lt;Master_sheet_Kriterien!$K$18,2,IF(BL238&lt;Master_sheet_Kriterien!$L$18,3,IF(BL238&lt;Master_sheet_Kriterien!$M$18,4,5))))</f>
        <v>1</v>
      </c>
      <c r="BN238" s="65">
        <f>VLOOKUP($D238,Struktur_daten_BW_2017!$B$7:$AH$452,Calc_Targetkreise!BN$5,FALSE)</f>
        <v>9.4</v>
      </c>
      <c r="BO238" s="62">
        <f>IF(BN238&lt;Master_sheet_Kriterien!$J$20,1,IF(BN238&lt;Master_sheet_Kriterien!$K$20,2,IF(BN238&lt;Master_sheet_Kriterien!$L$20,3,IF(BN238&lt;Master_sheet_Kriterien!$M$20,4,5))))</f>
        <v>1</v>
      </c>
      <c r="BP238" s="59">
        <f>VLOOKUP($D238,Struktur_daten_BW_2017!$B$7:$AH$452,Calc_Targetkreise!BP$5,FALSE)</f>
        <v>21717</v>
      </c>
      <c r="BQ238" s="62">
        <f>IF(BP238&lt;Master_sheet_Kriterien!$J$38,1,IF(BP238&lt;Master_sheet_Kriterien!$K$38,2,IF(BP238&lt;Master_sheet_Kriterien!$L$38,3,IF(BP238&lt;Master_sheet_Kriterien!$M$38,4,5))))</f>
        <v>4</v>
      </c>
      <c r="BR238" s="65">
        <f>VLOOKUP($D238,Struktur_daten_BW_2017!$B$7:$AH$452,Calc_Targetkreise!BR$5,FALSE)</f>
        <v>26.2</v>
      </c>
      <c r="BS238" s="62">
        <f>IF(BR238&lt;Master_sheet_Kriterien!$J$24,1,IF(BR238&lt;Master_sheet_Kriterien!$K$24,2,IF(BR238&lt;Master_sheet_Kriterien!$L$24,3,IF(BR238&lt;Master_sheet_Kriterien!$M$24,4,5))))</f>
        <v>1</v>
      </c>
      <c r="BT238" s="65">
        <f>VLOOKUP($D238,Struktur_daten_BW_2017!$B$7:$AH$452,Calc_Targetkreise!BT$5,FALSE)</f>
        <v>16.2</v>
      </c>
      <c r="BU238" s="62">
        <f>IF(BT238&lt;Master_sheet_Kriterien!$J$26,1,IF(BT238&lt;Master_sheet_Kriterien!$K$26,2,IF(BT238&lt;Master_sheet_Kriterien!$L$26,3,IF(BT238&lt;Master_sheet_Kriterien!$M$26,4,5))))</f>
        <v>5</v>
      </c>
      <c r="BV238" s="65">
        <f t="shared" si="13"/>
        <v>5.30226</v>
      </c>
      <c r="BW238" s="62">
        <f>IF(BV238&lt;Master_sheet_Kriterien!$J$28,1,IF(BV238&lt;Master_sheet_Kriterien!$K$28,2,IF(BV238&lt;Master_sheet_Kriterien!$L$28,3,IF(BV238&lt;Master_sheet_Kriterien!$M$28,4,5))))</f>
        <v>5</v>
      </c>
      <c r="BX238" s="65">
        <f>VLOOKUP($D238,Struktur_daten_BW_2017!$B$7:$AH$452,Calc_Targetkreise!BX$5,FALSE)</f>
        <v>27.16049383</v>
      </c>
      <c r="BY238" s="62">
        <f>IF(BX238&lt;Master_sheet_Kriterien!$J$30,1,IF(BX238&lt;Master_sheet_Kriterien!$K$30,2,IF(BX238&lt;Master_sheet_Kriterien!$L$30,3,IF(BX238&lt;Master_sheet_Kriterien!$M$30,4,5))))</f>
        <v>4</v>
      </c>
      <c r="BZ238" s="65"/>
      <c r="CA238" s="62">
        <f>IF(BZ238&lt;Master_sheet_Kriterien!$J$32,1,IF(BZ238&lt;Master_sheet_Kriterien!$K$32,2,IF(BZ238&lt;Master_sheet_Kriterien!$L$32,3,IF(BZ238&lt;Master_sheet_Kriterien!$M$32,4,5))))</f>
        <v>1</v>
      </c>
      <c r="CB238" s="65"/>
      <c r="CC238" s="62">
        <f>IF(CB238&lt;Master_sheet_Kriterien!$J$34,1,IF(CB238&lt;Master_sheet_Kriterien!$K$34,2,IF(CB238&lt;Master_sheet_Kriterien!$L$34,3,IF(CB238&lt;Master_sheet_Kriterien!$M$34,4,5))))</f>
        <v>1</v>
      </c>
      <c r="CD238" s="65">
        <f>100-VLOOKUP($D238,Struktur_daten_BW_2017!$B$7:$AH$452,Calc_Targetkreise!CD$5,FALSE)</f>
        <v>44</v>
      </c>
      <c r="CE238" s="62">
        <f>IF(CD238&lt;Master_sheet_Kriterien!$J$40,1,IF(CD238&lt;Master_sheet_Kriterien!$K$40,2,IF(CD238&lt;Master_sheet_Kriterien!$L$40,3,IF(CD238&lt;Master_sheet_Kriterien!$M$40,4,5))))</f>
        <v>2</v>
      </c>
      <c r="CF238" s="61"/>
      <c r="CG238" s="59">
        <f>VLOOKUP($D238,EW_19_Kreise!$A$6:$CQ$406,Calc_Targetkreise!CG$5,FALSE)/1000</f>
        <v>98.064</v>
      </c>
      <c r="CH238" s="59">
        <f>VLOOKUP($D238,BW_17_Kreise!$B$7:$CC$410,Calc_Targetkreise!CH$5,FALSE)/1000</f>
        <v>97.698</v>
      </c>
      <c r="CI238" s="59">
        <f>VLOOKUP($D238,EW_Erg_09_14_Kreise!$A$10:$BK$412,Calc_Targetkreise!CI$5,FALSE)/1000</f>
        <v>96.247</v>
      </c>
      <c r="CJ238" s="59">
        <f>VLOOKUP($D238,EW_Erg_09_14_Kreise!$A$10:$BK$412,Calc_Targetkreise!CJ$5,FALSE)/1000</f>
        <v>94.476</v>
      </c>
      <c r="CK238" s="59">
        <f>VLOOKUP($D238,EW_Erg_09_14_Kreise!$A$10:$BK$412,Calc_Targetkreise!CK$5,FALSE)/1000</f>
        <v>43.412</v>
      </c>
      <c r="CL238" s="45"/>
      <c r="CM238" s="59">
        <f>VLOOKUP($D238,Struktur_daten_BW_2017!$B$7:$AH$452,Calc_Targetkreise!CM$5,FALSE)</f>
        <v>327.3</v>
      </c>
      <c r="CN238" s="66">
        <v>2.0</v>
      </c>
      <c r="CO238" s="67">
        <f t="shared" si="16"/>
        <v>0.006110601894</v>
      </c>
      <c r="CP238" s="62">
        <f>IF(CO238&lt;Master_sheet_Kriterien!$J$58,1,IF(CO238&lt;Master_sheet_Kriterien!$K$58,2,IF(CO238&lt;Master_sheet_Kriterien!$L$58,3,IF(CO238&lt;Master_sheet_Kriterien!$M$58,4,5))))</f>
        <v>1</v>
      </c>
      <c r="CQ238" s="66">
        <v>2.0</v>
      </c>
      <c r="CR238" s="67">
        <f t="shared" si="17"/>
        <v>0.006110601894</v>
      </c>
      <c r="CS238" s="62">
        <f>IF(CR238&lt;Master_sheet_Kriterien!$J$59,1,IF(CR238&lt;Master_sheet_Kriterien!$K$59,2,IF(CR238&lt;Master_sheet_Kriterien!$L$59,3,IF(CR238&lt;Master_sheet_Kriterien!$M$59,4,5))))</f>
        <v>1</v>
      </c>
      <c r="CT238" s="66">
        <v>0.0</v>
      </c>
      <c r="CU238" s="44"/>
      <c r="CV238" s="66">
        <v>0.0</v>
      </c>
      <c r="CW238" s="68"/>
      <c r="CY238" s="31">
        <f t="shared" si="18"/>
        <v>9176</v>
      </c>
      <c r="DB238" s="76" t="str">
        <f t="shared" si="19"/>
        <v>Eichstätt</v>
      </c>
      <c r="DC238" s="58">
        <f t="shared" si="20"/>
        <v>327</v>
      </c>
      <c r="DD238" s="77">
        <f t="shared" si="21"/>
        <v>130</v>
      </c>
      <c r="DE238" s="72">
        <f t="shared" si="22"/>
        <v>0.003889424622</v>
      </c>
      <c r="DG238" s="76" t="str">
        <f t="shared" si="23"/>
        <v>Eichstätt</v>
      </c>
      <c r="DH238" s="58" t="str">
        <f t="shared" si="24"/>
        <v>#REF!</v>
      </c>
      <c r="DI238" s="75">
        <f t="shared" si="25"/>
        <v>124.061106</v>
      </c>
      <c r="DJ238" s="78">
        <f t="shared" si="26"/>
        <v>0.003889424622</v>
      </c>
      <c r="DK238" s="75"/>
      <c r="DL238" s="75"/>
      <c r="DM238" s="75"/>
      <c r="DN238" s="75"/>
      <c r="DO238" s="75"/>
      <c r="DP238" s="44"/>
    </row>
    <row r="239" ht="16.5" customHeight="1">
      <c r="A239" s="58">
        <f t="shared" si="5"/>
        <v>243</v>
      </c>
      <c r="B239" s="58">
        <f t="shared" si="6"/>
        <v>146</v>
      </c>
      <c r="C239" s="58" t="s">
        <v>390</v>
      </c>
      <c r="D239" s="58">
        <v>9177.0</v>
      </c>
      <c r="E239" s="58" t="s">
        <v>400</v>
      </c>
      <c r="F239" s="59">
        <f>VLOOKUP($D239,EW_19_Kreise!$A$6:$CQ$406,Calc_Targetkreise!F$5,FALSE)/1000</f>
        <v>63.091</v>
      </c>
      <c r="G239" s="59">
        <f>VLOOKUP($D239,BW_17_Kreise!$B$7:$CC$410,Calc_Targetkreise!G$5,FALSE)/1000</f>
        <v>79.722</v>
      </c>
      <c r="H239" s="59">
        <f>VLOOKUP($D239,EW_Erg_09_14_Kreise!$A$10:$BK$412,Calc_Targetkreise!H$5,FALSE)/1000</f>
        <v>40.654</v>
      </c>
      <c r="I239" s="60">
        <f t="shared" ref="I239:K239" si="980">F239/CG239</f>
        <v>0.6309352374</v>
      </c>
      <c r="J239" s="60">
        <f t="shared" si="980"/>
        <v>0.8036329913</v>
      </c>
      <c r="K239" s="60">
        <f t="shared" si="980"/>
        <v>0.4198318772</v>
      </c>
      <c r="L239" s="61">
        <f t="shared" ref="L239:M239" si="981">1-(T239+X239)</f>
        <v>0.5198998272</v>
      </c>
      <c r="M239" s="61">
        <f t="shared" si="981"/>
        <v>0.4853490881</v>
      </c>
      <c r="N239" s="62">
        <f>IF(L239&lt;Master_sheet_Kriterien!$J$46,1,IF(L239&lt;Master_sheet_Kriterien!$K$46,2,IF(L239&lt;Master_sheet_Kriterien!$L$46,3,IF(L239&lt;Master_sheet_Kriterien!$M$46,4,5))))</f>
        <v>5</v>
      </c>
      <c r="O239" s="62">
        <f>IF(M239&lt;Master_sheet_Kriterien!$J$46,1,IF(M239&lt;Master_sheet_Kriterien!$K$46,2,IF(M239&lt;Master_sheet_Kriterien!$L$46,3,IF(M239&lt;Master_sheet_Kriterien!$M$46,4,5))))</f>
        <v>4</v>
      </c>
      <c r="P239" s="61">
        <f t="shared" ref="P239:Q239" si="982">1-(T239+AM239)</f>
        <v>0.4932557734</v>
      </c>
      <c r="Q239" s="61">
        <f t="shared" si="982"/>
        <v>0.4666089662</v>
      </c>
      <c r="R239" s="62">
        <f>IF(P239&lt;Master_sheet_Kriterien!$J$46,1,IF(P239&lt;Master_sheet_Kriterien!$K$46,2,IF(P239&lt;Master_sheet_Kriterien!$L$46,3,IF(P239&lt;Master_sheet_Kriterien!$M$46,4,5))))</f>
        <v>4</v>
      </c>
      <c r="S239" s="62">
        <f>IF(Q239&lt;Master_sheet_Kriterien!$J$46,1,IF(Q239&lt;Master_sheet_Kriterien!$K$46,2,IF(Q239&lt;Master_sheet_Kriterien!$L$46,3,IF(Q239&lt;Master_sheet_Kriterien!$M$46,4,5))))</f>
        <v>3</v>
      </c>
      <c r="T239" s="61">
        <f>VLOOKUP($D239,EW_19_Kreise!$A$6:$CQ$406,Calc_Targetkreise!T$5,FALSE)/1000/F239</f>
        <v>0.4148610737</v>
      </c>
      <c r="U239" s="63">
        <f>VLOOKUP($D239,BW_17_Kreise!$B$7:$CC$410,Calc_Targetkreise!U$5,FALSE)/1000/$G239</f>
        <v>0.3980080781</v>
      </c>
      <c r="V239" s="61">
        <f>VLOOKUP(Calc_Targetkreise!$D239,EW_Erg_09_14_Kreise!$A$7:$BK$412,Calc_Targetkreise!V$5,FALSE)/1000/$H239</f>
        <v>0.4256407734</v>
      </c>
      <c r="W239" s="61">
        <f>VLOOKUP(Calc_Targetkreise!$D239,EW_Erg_09_14_Kreise!$A$7:$BK$412,Calc_Targetkreise!W$5,FALSE)/1000/CK239</f>
        <v>0.5026630664</v>
      </c>
      <c r="X239" s="61">
        <f>VLOOKUP($D239,EW_19_Kreise!$A$6:$CQ$406,Calc_Targetkreise!X$5,FALSE)/1000/F239</f>
        <v>0.06523909908</v>
      </c>
      <c r="Y239" s="63">
        <f>VLOOKUP($D239,BW_17_Kreise!$B$7:$CC$410,Calc_Targetkreise!Y$5,FALSE)/1000/$G239</f>
        <v>0.1166428338</v>
      </c>
      <c r="Z239" s="61">
        <f>VLOOKUP(Calc_Targetkreise!$D239,EW_Erg_09_14_Kreise!$A$7:$BK$412,Calc_Targetkreise!Z$5,FALSE)/1000/$H239</f>
        <v>0.1442908447</v>
      </c>
      <c r="AA239" s="61">
        <f>VLOOKUP(Calc_Targetkreise!$D239,EW_Erg_09_14_Kreise!$A$7:$BK$412,Calc_Targetkreise!AA$5,FALSE)/1000/$H239</f>
        <v>0.08528066119</v>
      </c>
      <c r="AB239" s="61">
        <f>VLOOKUP($D239,EW_19_Kreise!$A$6:$CQ$406,Calc_Targetkreise!AB$5,FALSE)/1000/F239</f>
        <v>0.1768873532</v>
      </c>
      <c r="AC239" s="63">
        <f>VLOOKUP($D239,BW_17_Kreise!$B$7:$CC$410,Calc_Targetkreise!AC$5,FALSE)/1000/$G239</f>
        <v>0.09347482502</v>
      </c>
      <c r="AD239" s="61">
        <f>VLOOKUP(Calc_Targetkreise!$D239,EW_Erg_09_14_Kreise!$A$7:$BK$412,Calc_Targetkreise!AD$5,FALSE)/1000/$H239</f>
        <v>0.113371378</v>
      </c>
      <c r="AE239" s="62">
        <f>IF(AC239&lt;Master_sheet_Kriterien!$J$54,1,IF(AC239&lt;Master_sheet_Kriterien!$K$54,2,IF(AC239&lt;Master_sheet_Kriterien!$L$54,3,IF(AC239&lt;Master_sheet_Kriterien!$M$54,4,5))))</f>
        <v>3</v>
      </c>
      <c r="AF239" s="61">
        <f>VLOOKUP(Calc_Targetkreise!$D239,EW_Erg_09_14_Kreise!$A$7:$BK$412,Calc_Targetkreise!AF$5,FALSE)/1000/$H239</f>
        <v>0.1203325626</v>
      </c>
      <c r="AG239" s="63">
        <f>VLOOKUP($D239,BW_17_Kreise!$B$7:$CC$410,Calc_Targetkreise!AG$5,FALSE)/1000/$G239</f>
        <v>0.1066330498</v>
      </c>
      <c r="AH239" s="61">
        <f>VLOOKUP(Calc_Targetkreise!$D239,EW_Erg_09_14_Kreise!$A$7:$BK$412,Calc_Targetkreise!AH$5,FALSE)/1000/$H239</f>
        <v>0.02398287991</v>
      </c>
      <c r="AI239" s="61">
        <f>VLOOKUP(Calc_Targetkreise!$D239,EW_Erg_09_14_Kreise!$A$7:$BK$412,Calc_Targetkreise!AI$5,FALSE)/1000/$H239</f>
        <v>0.08023810695</v>
      </c>
      <c r="AJ239" s="63">
        <f>VLOOKUP($D239,BW_17_Kreise!$B$7:$CC$410,Calc_Targetkreise!AJ$5,FALSE)/1000/$G239</f>
        <v>0.04988585334</v>
      </c>
      <c r="AK239" s="61">
        <f>VLOOKUP(Calc_Targetkreise!$D239,EW_Erg_09_14_Kreise!$A$7:$BK$412,Calc_Targetkreise!AK$5,FALSE)/1000/$H239</f>
        <v>0.0243518473</v>
      </c>
      <c r="AL239" s="61">
        <f>VLOOKUP(Calc_Targetkreise!$D239,EW_Erg_09_14_Kreise!$A$7:$BK$412,Calc_Targetkreise!AL$5,FALSE)/1000/$H239</f>
        <v>0.01591479313</v>
      </c>
      <c r="AM239" s="61">
        <f>VLOOKUP($D239,EW_19_Kreise!$A$6:$CQ$406,Calc_Targetkreise!AM$5,FALSE)/1000/F239</f>
        <v>0.09188315291</v>
      </c>
      <c r="AN239" s="63">
        <f>VLOOKUP($D239,BW_17_Kreise!$B$7:$CC$410,Calc_Targetkreise!AN$5,FALSE)/1000/$G239</f>
        <v>0.1353829558</v>
      </c>
      <c r="AO239" s="61">
        <f>VLOOKUP(Calc_Targetkreise!$D239,EW_Erg_09_14_Kreise!$A$7:$BK$412,Calc_Targetkreise!AO$5,FALSE)/1000/$H239</f>
        <v>0.09162690018</v>
      </c>
      <c r="AP239" s="61">
        <f>VLOOKUP(Calc_Targetkreise!$D239,EW_Erg_09_14_Kreise!$A$7:$BK$412,Calc_Targetkreise!AP$5,FALSE)/1000/$H239</f>
        <v>0.0001967826044</v>
      </c>
      <c r="AQ239" s="61">
        <f t="shared" ref="AQ239:AR239" si="983">1-U239-Y239-AC239-AG239-AJ239-AN239</f>
        <v>0.0999724041</v>
      </c>
      <c r="AR239" s="61">
        <f t="shared" si="983"/>
        <v>0.1767353766</v>
      </c>
      <c r="AS239" s="61">
        <f t="shared" si="11"/>
        <v>0.1953740272</v>
      </c>
      <c r="AT239" s="63">
        <f>VLOOKUP($D239,BW_17_Kreise!$B$7:$CC$410,Calc_Targetkreise!AT$5,FALSE)/1000/$G239</f>
        <v>0.004089210005</v>
      </c>
      <c r="AU239" s="61">
        <f>VLOOKUP(Calc_Targetkreise!$D239,EW_Erg_09_14_Kreise!$A$7:$BK$412,Calc_Targetkreise!AU$5,FALSE)/1000/$H239</f>
        <v>0.009740738919</v>
      </c>
      <c r="AV239" s="62">
        <f>IF(AU239&lt;Master_sheet_Kriterien!$J$44,1,IF(AU239&lt;Master_sheet_Kriterien!$K$44,2,IF(AU239&lt;Master_sheet_Kriterien!$L$44,3,IF(AU239&lt;Master_sheet_Kriterien!$M$44,4,5))))</f>
        <v>2</v>
      </c>
      <c r="AW239" s="61">
        <f>VLOOKUP(Calc_Targetkreise!$D239,EW_Erg_09_14_Kreise!$A$7:$BK$412,Calc_Targetkreise!AW$5,FALSE)/1000/$H239</f>
        <v>0.006297043341</v>
      </c>
      <c r="AX239" s="61">
        <f>VLOOKUP($D239,EW_19_Kreise!$A$6:$CQ$406,Calc_Targetkreise!AX$5,FALSE)/1000/F239</f>
        <v>0.005579242681</v>
      </c>
      <c r="AY239" s="62">
        <f>IF(AX239&lt;Master_sheet_Kriterien!$J$56,1,IF(AX239&lt;Master_sheet_Kriterien!$K$56,2,IF(AX239&lt;Master_sheet_Kriterien!$L$56,3,IF(AX239&lt;Master_sheet_Kriterien!$M$56,4,5))))</f>
        <v>3</v>
      </c>
      <c r="AZ239" s="64">
        <f>VLOOKUP($D239,EW_19_Kreise!$A$6:$CQ$406,Calc_Targetkreise!AZ$5,FALSE)</f>
        <v>352</v>
      </c>
      <c r="BA239" s="62">
        <f>IF(AZ239&lt;Master_sheet_Kriterien!$J$57,1,IF(AZ239&lt;Master_sheet_Kriterien!$K$57,2,IF(AZ239&lt;Master_sheet_Kriterien!$L$57,3,IF(AZ239&lt;Master_sheet_Kriterien!$M$56,4,5))))</f>
        <v>3</v>
      </c>
      <c r="BB239" s="59">
        <f>VLOOKUP($D239,Struktur_daten_BW_2017!$B$7:$AH$452,Calc_Targetkreise!BB$5,FALSE)</f>
        <v>191</v>
      </c>
      <c r="BC239" s="62">
        <f>IF(BB239&lt;Master_sheet_Kriterien!$J$8,1,IF(BB239&lt;Master_sheet_Kriterien!$K$8,2,IF(BB239&lt;Master_sheet_Kriterien!$L$8,3,IF(BB239&lt;Master_sheet_Kriterien!$M$8,4,5))))</f>
        <v>2</v>
      </c>
      <c r="BD239" s="65">
        <f t="shared" si="12"/>
        <v>21.9672</v>
      </c>
      <c r="BE239" s="62">
        <f>IF(BD239&lt;Master_sheet_Kriterien!$J$10,1,IF(BD239&lt;Master_sheet_Kriterien!$K$10,2,IF(BD239&lt;Master_sheet_Kriterien!$L$10,3,IF(BD239&lt;Master_sheet_Kriterien!$M$10,4,5))))</f>
        <v>2</v>
      </c>
      <c r="BF239" s="65">
        <f>VLOOKUP($D239,Struktur_daten_BW_2017!$B$7:$AH$452,Calc_Targetkreise!BF$5,FALSE)</f>
        <v>8.1</v>
      </c>
      <c r="BG239" s="62">
        <f>IF(BF239&lt;Master_sheet_Kriterien!$J$12,1,IF(BF239&lt;Master_sheet_Kriterien!$K$12,2,IF(BF239&lt;Master_sheet_Kriterien!$L$12,3,IF(BF239&lt;Master_sheet_Kriterien!$M$12,4,5))))</f>
        <v>3</v>
      </c>
      <c r="BH239" s="65">
        <f>VLOOKUP($D239,Struktur_daten_BW_2017!$B$7:$AH$452,Calc_Targetkreise!BH$5,FALSE)</f>
        <v>11.8</v>
      </c>
      <c r="BI239" s="62">
        <f>IF(BH239&lt;Master_sheet_Kriterien!$J$14,1,IF(BH239&lt;Master_sheet_Kriterien!$K$14,2,IF(BH239&lt;Master_sheet_Kriterien!$L$14,3,IF(BH239&lt;Master_sheet_Kriterien!$M$14,4,5))))</f>
        <v>3</v>
      </c>
      <c r="BJ239" s="65">
        <f>VLOOKUP($D239,Struktur_daten_BW_2017!$B$7:$AH$452,Calc_Targetkreise!BJ$5,FALSE)</f>
        <v>38.7</v>
      </c>
      <c r="BK239" s="62">
        <f>IF(BJ239&lt;Master_sheet_Kriterien!$J$16,1,IF(BJ239&lt;Master_sheet_Kriterien!$K$16,2,IF(BJ239&lt;Master_sheet_Kriterien!$L$16,3,IF(BJ239&lt;Master_sheet_Kriterien!$M$16,4,5))))</f>
        <v>5</v>
      </c>
      <c r="BL239" s="65">
        <f>VLOOKUP($D239,Struktur_daten_BW_2017!$B$7:$AH$452,Calc_Targetkreise!BL$5,FALSE)</f>
        <v>14.1</v>
      </c>
      <c r="BM239" s="62">
        <f>IF(BL239&lt;Master_sheet_Kriterien!$J$18,1,IF(BL239&lt;Master_sheet_Kriterien!$K$18,2,IF(BL239&lt;Master_sheet_Kriterien!$L$18,3,IF(BL239&lt;Master_sheet_Kriterien!$M$18,4,5))))</f>
        <v>1</v>
      </c>
      <c r="BN239" s="65">
        <f>VLOOKUP($D239,Struktur_daten_BW_2017!$B$7:$AH$452,Calc_Targetkreise!BN$5,FALSE)</f>
        <v>8.7</v>
      </c>
      <c r="BO239" s="62">
        <f>IF(BN239&lt;Master_sheet_Kriterien!$J$20,1,IF(BN239&lt;Master_sheet_Kriterien!$K$20,2,IF(BN239&lt;Master_sheet_Kriterien!$L$20,3,IF(BN239&lt;Master_sheet_Kriterien!$M$20,4,5))))</f>
        <v>1</v>
      </c>
      <c r="BP239" s="59">
        <f>VLOOKUP($D239,Struktur_daten_BW_2017!$B$7:$AH$452,Calc_Targetkreise!BP$5,FALSE)</f>
        <v>24309</v>
      </c>
      <c r="BQ239" s="62">
        <f>IF(BP239&lt;Master_sheet_Kriterien!$J$38,1,IF(BP239&lt;Master_sheet_Kriterien!$K$38,2,IF(BP239&lt;Master_sheet_Kriterien!$L$38,3,IF(BP239&lt;Master_sheet_Kriterien!$M$38,4,5))))</f>
        <v>5</v>
      </c>
      <c r="BR239" s="65">
        <f>VLOOKUP($D239,Struktur_daten_BW_2017!$B$7:$AH$452,Calc_Targetkreise!BR$5,FALSE)</f>
        <v>28</v>
      </c>
      <c r="BS239" s="62">
        <f>IF(BR239&lt;Master_sheet_Kriterien!$J$24,1,IF(BR239&lt;Master_sheet_Kriterien!$K$24,2,IF(BR239&lt;Master_sheet_Kriterien!$L$24,3,IF(BR239&lt;Master_sheet_Kriterien!$M$24,4,5))))</f>
        <v>2</v>
      </c>
      <c r="BT239" s="65">
        <f>VLOOKUP($D239,Struktur_daten_BW_2017!$B$7:$AH$452,Calc_Targetkreise!BT$5,FALSE)</f>
        <v>13.2</v>
      </c>
      <c r="BU239" s="62">
        <f>IF(BT239&lt;Master_sheet_Kriterien!$J$26,1,IF(BT239&lt;Master_sheet_Kriterien!$K$26,2,IF(BT239&lt;Master_sheet_Kriterien!$L$26,3,IF(BT239&lt;Master_sheet_Kriterien!$M$26,4,5))))</f>
        <v>3</v>
      </c>
      <c r="BV239" s="65">
        <f t="shared" si="13"/>
        <v>3.57984</v>
      </c>
      <c r="BW239" s="62">
        <f>IF(BV239&lt;Master_sheet_Kriterien!$J$28,1,IF(BV239&lt;Master_sheet_Kriterien!$K$28,2,IF(BV239&lt;Master_sheet_Kriterien!$L$28,3,IF(BV239&lt;Master_sheet_Kriterien!$M$28,4,5))))</f>
        <v>2</v>
      </c>
      <c r="BX239" s="65">
        <f>VLOOKUP($D239,Struktur_daten_BW_2017!$B$7:$AH$452,Calc_Targetkreise!BX$5,FALSE)</f>
        <v>15.15151515</v>
      </c>
      <c r="BY239" s="62">
        <f>IF(BX239&lt;Master_sheet_Kriterien!$J$30,1,IF(BX239&lt;Master_sheet_Kriterien!$K$30,2,IF(BX239&lt;Master_sheet_Kriterien!$L$30,3,IF(BX239&lt;Master_sheet_Kriterien!$M$30,4,5))))</f>
        <v>1</v>
      </c>
      <c r="BZ239" s="65"/>
      <c r="CA239" s="62">
        <f>IF(BZ239&lt;Master_sheet_Kriterien!$J$32,1,IF(BZ239&lt;Master_sheet_Kriterien!$K$32,2,IF(BZ239&lt;Master_sheet_Kriterien!$L$32,3,IF(BZ239&lt;Master_sheet_Kriterien!$M$32,4,5))))</f>
        <v>1</v>
      </c>
      <c r="CB239" s="65"/>
      <c r="CC239" s="62">
        <f>IF(CB239&lt;Master_sheet_Kriterien!$J$34,1,IF(CB239&lt;Master_sheet_Kriterien!$K$34,2,IF(CB239&lt;Master_sheet_Kriterien!$L$34,3,IF(CB239&lt;Master_sheet_Kriterien!$M$34,4,5))))</f>
        <v>1</v>
      </c>
      <c r="CD239" s="65">
        <f>100-VLOOKUP($D239,Struktur_daten_BW_2017!$B$7:$AH$452,Calc_Targetkreise!CD$5,FALSE)</f>
        <v>45.3</v>
      </c>
      <c r="CE239" s="62">
        <f>IF(CD239&lt;Master_sheet_Kriterien!$J$40,1,IF(CD239&lt;Master_sheet_Kriterien!$K$40,2,IF(CD239&lt;Master_sheet_Kriterien!$L$40,3,IF(CD239&lt;Master_sheet_Kriterien!$M$40,4,5))))</f>
        <v>2</v>
      </c>
      <c r="CF239" s="61"/>
      <c r="CG239" s="59">
        <f>VLOOKUP($D239,EW_19_Kreise!$A$6:$CQ$406,Calc_Targetkreise!CG$5,FALSE)/1000</f>
        <v>99.996</v>
      </c>
      <c r="CH239" s="59">
        <f>VLOOKUP($D239,BW_17_Kreise!$B$7:$CC$410,Calc_Targetkreise!CH$5,FALSE)/1000</f>
        <v>99.202</v>
      </c>
      <c r="CI239" s="59">
        <f>VLOOKUP($D239,EW_Erg_09_14_Kreise!$A$10:$BK$412,Calc_Targetkreise!CI$5,FALSE)/1000</f>
        <v>96.834</v>
      </c>
      <c r="CJ239" s="59">
        <f>VLOOKUP($D239,EW_Erg_09_14_Kreise!$A$10:$BK$412,Calc_Targetkreise!CJ$5,FALSE)/1000</f>
        <v>92.806</v>
      </c>
      <c r="CK239" s="59">
        <f>VLOOKUP($D239,EW_Erg_09_14_Kreise!$A$10:$BK$412,Calc_Targetkreise!CK$5,FALSE)/1000</f>
        <v>40.367</v>
      </c>
      <c r="CL239" s="45"/>
      <c r="CM239" s="59">
        <f>VLOOKUP($D239,Struktur_daten_BW_2017!$B$7:$AH$452,Calc_Targetkreise!CM$5,FALSE)</f>
        <v>271.2</v>
      </c>
      <c r="CN239" s="66">
        <v>4.0</v>
      </c>
      <c r="CO239" s="67">
        <f t="shared" si="16"/>
        <v>0.01474926254</v>
      </c>
      <c r="CP239" s="62">
        <f>IF(CO239&lt;Master_sheet_Kriterien!$J$58,1,IF(CO239&lt;Master_sheet_Kriterien!$K$58,2,IF(CO239&lt;Master_sheet_Kriterien!$L$58,3,IF(CO239&lt;Master_sheet_Kriterien!$M$58,4,5))))</f>
        <v>1</v>
      </c>
      <c r="CQ239" s="66">
        <v>3.0</v>
      </c>
      <c r="CR239" s="67">
        <f t="shared" si="17"/>
        <v>0.0110619469</v>
      </c>
      <c r="CS239" s="62">
        <f>IF(CR239&lt;Master_sheet_Kriterien!$J$59,1,IF(CR239&lt;Master_sheet_Kriterien!$K$59,2,IF(CR239&lt;Master_sheet_Kriterien!$L$59,3,IF(CR239&lt;Master_sheet_Kriterien!$M$59,4,5))))</f>
        <v>1</v>
      </c>
      <c r="CT239" s="66">
        <v>1.0</v>
      </c>
      <c r="CU239" s="44"/>
      <c r="CV239" s="66">
        <v>0.0</v>
      </c>
      <c r="CW239" s="68"/>
      <c r="CY239" s="31">
        <f t="shared" si="18"/>
        <v>9177</v>
      </c>
      <c r="DB239" s="76" t="str">
        <f t="shared" si="19"/>
        <v>Erding</v>
      </c>
      <c r="DC239" s="58">
        <f t="shared" si="20"/>
        <v>243</v>
      </c>
      <c r="DD239" s="77">
        <f t="shared" si="21"/>
        <v>146</v>
      </c>
      <c r="DE239" s="72">
        <f t="shared" si="22"/>
        <v>0.005579242681</v>
      </c>
      <c r="DG239" s="76" t="str">
        <f t="shared" si="23"/>
        <v>Erding</v>
      </c>
      <c r="DH239" s="58" t="str">
        <f t="shared" si="24"/>
        <v>#REF!</v>
      </c>
      <c r="DI239" s="75">
        <f t="shared" si="25"/>
        <v>140.1474926</v>
      </c>
      <c r="DJ239" s="78">
        <f t="shared" si="26"/>
        <v>0.005579242681</v>
      </c>
      <c r="DK239" s="75"/>
      <c r="DL239" s="75"/>
      <c r="DM239" s="75"/>
      <c r="DN239" s="75"/>
      <c r="DO239" s="75"/>
      <c r="DP239" s="44"/>
    </row>
    <row r="240" ht="16.5" customHeight="1">
      <c r="A240" s="58">
        <f t="shared" si="5"/>
        <v>113</v>
      </c>
      <c r="B240" s="58">
        <f t="shared" si="6"/>
        <v>175</v>
      </c>
      <c r="C240" s="58" t="s">
        <v>390</v>
      </c>
      <c r="D240" s="58">
        <v>9178.0</v>
      </c>
      <c r="E240" s="58" t="s">
        <v>401</v>
      </c>
      <c r="F240" s="59">
        <f>VLOOKUP($D240,EW_19_Kreise!$A$6:$CQ$406,Calc_Targetkreise!F$5,FALSE)/1000</f>
        <v>77.31</v>
      </c>
      <c r="G240" s="59">
        <f>VLOOKUP($D240,BW_17_Kreise!$B$7:$CC$410,Calc_Targetkreise!G$5,FALSE)/1000</f>
        <v>97.073</v>
      </c>
      <c r="H240" s="59">
        <f>VLOOKUP($D240,EW_Erg_09_14_Kreise!$A$10:$BK$412,Calc_Targetkreise!H$5,FALSE)/1000</f>
        <v>51.697</v>
      </c>
      <c r="I240" s="60">
        <f t="shared" ref="I240:K240" si="984">F240/CG240</f>
        <v>0.6351149303</v>
      </c>
      <c r="J240" s="60">
        <f t="shared" si="984"/>
        <v>0.8017989741</v>
      </c>
      <c r="K240" s="60">
        <f t="shared" si="984"/>
        <v>0.4318050834</v>
      </c>
      <c r="L240" s="61">
        <f t="shared" ref="L240:M240" si="985">1-(T240+X240)</f>
        <v>0.5622041133</v>
      </c>
      <c r="M240" s="61">
        <f t="shared" si="985"/>
        <v>0.5092971269</v>
      </c>
      <c r="N240" s="62">
        <f>IF(L240&lt;Master_sheet_Kriterien!$J$46,1,IF(L240&lt;Master_sheet_Kriterien!$K$46,2,IF(L240&lt;Master_sheet_Kriterien!$L$46,3,IF(L240&lt;Master_sheet_Kriterien!$M$46,4,5))))</f>
        <v>5</v>
      </c>
      <c r="O240" s="62">
        <f>IF(M240&lt;Master_sheet_Kriterien!$J$46,1,IF(M240&lt;Master_sheet_Kriterien!$K$46,2,IF(M240&lt;Master_sheet_Kriterien!$L$46,3,IF(M240&lt;Master_sheet_Kriterien!$M$46,4,5))))</f>
        <v>4</v>
      </c>
      <c r="P240" s="61">
        <f t="shared" ref="P240:Q240" si="986">1-(T240+AM240)</f>
        <v>0.5534600957</v>
      </c>
      <c r="Q240" s="61">
        <f t="shared" si="986"/>
        <v>0.5085554171</v>
      </c>
      <c r="R240" s="62">
        <f>IF(P240&lt;Master_sheet_Kriterien!$J$46,1,IF(P240&lt;Master_sheet_Kriterien!$K$46,2,IF(P240&lt;Master_sheet_Kriterien!$L$46,3,IF(P240&lt;Master_sheet_Kriterien!$M$46,4,5))))</f>
        <v>5</v>
      </c>
      <c r="S240" s="62">
        <f>IF(Q240&lt;Master_sheet_Kriterien!$J$46,1,IF(Q240&lt;Master_sheet_Kriterien!$K$46,2,IF(Q240&lt;Master_sheet_Kriterien!$L$46,3,IF(Q240&lt;Master_sheet_Kriterien!$M$46,4,5))))</f>
        <v>4</v>
      </c>
      <c r="T240" s="61">
        <f>VLOOKUP($D240,EW_19_Kreise!$A$6:$CQ$406,Calc_Targetkreise!T$5,FALSE)/1000/F240</f>
        <v>0.3635752167</v>
      </c>
      <c r="U240" s="63">
        <f>VLOOKUP($D240,BW_17_Kreise!$B$7:$CC$410,Calc_Targetkreise!U$5,FALSE)/1000/$G240</f>
        <v>0.367980798</v>
      </c>
      <c r="V240" s="61">
        <f>VLOOKUP(Calc_Targetkreise!$D240,EW_Erg_09_14_Kreise!$A$7:$BK$412,Calc_Targetkreise!V$5,FALSE)/1000/$H240</f>
        <v>0.3583960385</v>
      </c>
      <c r="W240" s="61">
        <f>VLOOKUP(Calc_Targetkreise!$D240,EW_Erg_09_14_Kreise!$A$7:$BK$412,Calc_Targetkreise!W$5,FALSE)/1000/CK240</f>
        <v>0.4583464753</v>
      </c>
      <c r="X240" s="61">
        <f>VLOOKUP($D240,EW_19_Kreise!$A$6:$CQ$406,Calc_Targetkreise!X$5,FALSE)/1000/F240</f>
        <v>0.07422067003</v>
      </c>
      <c r="Y240" s="63">
        <f>VLOOKUP($D240,BW_17_Kreise!$B$7:$CC$410,Calc_Targetkreise!Y$5,FALSE)/1000/$G240</f>
        <v>0.1227220751</v>
      </c>
      <c r="Z240" s="61">
        <f>VLOOKUP(Calc_Targetkreise!$D240,EW_Erg_09_14_Kreise!$A$7:$BK$412,Calc_Targetkreise!Z$5,FALSE)/1000/$H240</f>
        <v>0.156604832</v>
      </c>
      <c r="AA240" s="61">
        <f>VLOOKUP(Calc_Targetkreise!$D240,EW_Erg_09_14_Kreise!$A$7:$BK$412,Calc_Targetkreise!AA$5,FALSE)/1000/$H240</f>
        <v>0.08756794398</v>
      </c>
      <c r="AB240" s="61">
        <f>VLOOKUP($D240,EW_19_Kreise!$A$6:$CQ$406,Calc_Targetkreise!AB$5,FALSE)/1000/F240</f>
        <v>0.21650498</v>
      </c>
      <c r="AC240" s="63">
        <f>VLOOKUP($D240,BW_17_Kreise!$B$7:$CC$410,Calc_Targetkreise!AC$5,FALSE)/1000/$G240</f>
        <v>0.12066177</v>
      </c>
      <c r="AD240" s="61">
        <f>VLOOKUP(Calc_Targetkreise!$D240,EW_Erg_09_14_Kreise!$A$7:$BK$412,Calc_Targetkreise!AD$5,FALSE)/1000/$H240</f>
        <v>0.1637812639</v>
      </c>
      <c r="AE240" s="62">
        <f>IF(AC240&lt;Master_sheet_Kriterien!$J$54,1,IF(AC240&lt;Master_sheet_Kriterien!$K$54,2,IF(AC240&lt;Master_sheet_Kriterien!$L$54,3,IF(AC240&lt;Master_sheet_Kriterien!$M$54,4,5))))</f>
        <v>4</v>
      </c>
      <c r="AF240" s="61">
        <f>VLOOKUP(Calc_Targetkreise!$D240,EW_Erg_09_14_Kreise!$A$7:$BK$412,Calc_Targetkreise!AF$5,FALSE)/1000/$H240</f>
        <v>0.1605122154</v>
      </c>
      <c r="AG240" s="63">
        <f>VLOOKUP($D240,BW_17_Kreise!$B$7:$CC$410,Calc_Targetkreise!AG$5,FALSE)/1000/$G240</f>
        <v>0.1102984352</v>
      </c>
      <c r="AH240" s="61">
        <f>VLOOKUP(Calc_Targetkreise!$D240,EW_Erg_09_14_Kreise!$A$7:$BK$412,Calc_Targetkreise!AH$5,FALSE)/1000/$H240</f>
        <v>0.0281641101</v>
      </c>
      <c r="AI240" s="61">
        <f>VLOOKUP(Calc_Targetkreise!$D240,EW_Erg_09_14_Kreise!$A$7:$BK$412,Calc_Targetkreise!AI$5,FALSE)/1000/$H240</f>
        <v>0.08561425228</v>
      </c>
      <c r="AJ240" s="63">
        <f>VLOOKUP($D240,BW_17_Kreise!$B$7:$CC$410,Calc_Targetkreise!AJ$5,FALSE)/1000/$G240</f>
        <v>0.05754432231</v>
      </c>
      <c r="AK240" s="61">
        <f>VLOOKUP(Calc_Targetkreise!$D240,EW_Erg_09_14_Kreise!$A$7:$BK$412,Calc_Targetkreise!AK$5,FALSE)/1000/$H240</f>
        <v>0.03015648877</v>
      </c>
      <c r="AL240" s="61">
        <f>VLOOKUP(Calc_Targetkreise!$D240,EW_Erg_09_14_Kreise!$A$7:$BK$412,Calc_Targetkreise!AL$5,FALSE)/1000/$H240</f>
        <v>0.01878252123</v>
      </c>
      <c r="AM240" s="61">
        <f>VLOOKUP($D240,EW_19_Kreise!$A$6:$CQ$406,Calc_Targetkreise!AM$5,FALSE)/1000/F240</f>
        <v>0.08296468762</v>
      </c>
      <c r="AN240" s="63">
        <f>VLOOKUP($D240,BW_17_Kreise!$B$7:$CC$410,Calc_Targetkreise!AN$5,FALSE)/1000/$G240</f>
        <v>0.123463785</v>
      </c>
      <c r="AO240" s="61">
        <f>VLOOKUP(Calc_Targetkreise!$D240,EW_Erg_09_14_Kreise!$A$7:$BK$412,Calc_Targetkreise!AO$5,FALSE)/1000/$H240</f>
        <v>0.0966787241</v>
      </c>
      <c r="AP240" s="61">
        <f>VLOOKUP(Calc_Targetkreise!$D240,EW_Erg_09_14_Kreise!$A$7:$BK$412,Calc_Targetkreise!AP$5,FALSE)/1000/$H240</f>
        <v>0.0002127783044</v>
      </c>
      <c r="AQ240" s="61">
        <f t="shared" ref="AQ240:AR240" si="987">1-U240-Y240-AC240-AG240-AJ240-AN240</f>
        <v>0.0973288144</v>
      </c>
      <c r="AR240" s="61">
        <f t="shared" si="987"/>
        <v>0.1662185427</v>
      </c>
      <c r="AS240" s="61">
        <f t="shared" si="11"/>
        <v>0.1889638135</v>
      </c>
      <c r="AT240" s="63">
        <f>VLOOKUP($D240,BW_17_Kreise!$B$7:$CC$410,Calc_Targetkreise!AT$5,FALSE)/1000/$G240</f>
        <v>0.00448116366</v>
      </c>
      <c r="AU240" s="61">
        <f>VLOOKUP(Calc_Targetkreise!$D240,EW_Erg_09_14_Kreise!$A$7:$BK$412,Calc_Targetkreise!AU$5,FALSE)/1000/$H240</f>
        <v>0.01230245469</v>
      </c>
      <c r="AV240" s="62">
        <f>IF(AU240&lt;Master_sheet_Kriterien!$J$44,1,IF(AU240&lt;Master_sheet_Kriterien!$K$44,2,IF(AU240&lt;Master_sheet_Kriterien!$L$44,3,IF(AU240&lt;Master_sheet_Kriterien!$M$44,4,5))))</f>
        <v>3</v>
      </c>
      <c r="AW240" s="61">
        <f>VLOOKUP(Calc_Targetkreise!$D240,EW_Erg_09_14_Kreise!$A$7:$BK$412,Calc_Targetkreise!AW$5,FALSE)/1000/$H240</f>
        <v>0.009555680214</v>
      </c>
      <c r="AX240" s="61">
        <f>VLOOKUP($D240,EW_19_Kreise!$A$6:$CQ$406,Calc_Targetkreise!AX$5,FALSE)/1000/F240</f>
        <v>0.008575863407</v>
      </c>
      <c r="AY240" s="62">
        <f>IF(AX240&lt;Master_sheet_Kriterien!$J$56,1,IF(AX240&lt;Master_sheet_Kriterien!$K$56,2,IF(AX240&lt;Master_sheet_Kriterien!$L$56,3,IF(AX240&lt;Master_sheet_Kriterien!$M$56,4,5))))</f>
        <v>4</v>
      </c>
      <c r="AZ240" s="64">
        <f>VLOOKUP($D240,EW_19_Kreise!$A$6:$CQ$406,Calc_Targetkreise!AZ$5,FALSE)</f>
        <v>663</v>
      </c>
      <c r="BA240" s="62">
        <f>IF(AZ240&lt;Master_sheet_Kriterien!$J$57,1,IF(AZ240&lt;Master_sheet_Kriterien!$K$57,2,IF(AZ240&lt;Master_sheet_Kriterien!$L$57,3,IF(AZ240&lt;Master_sheet_Kriterien!$M$56,4,5))))</f>
        <v>5</v>
      </c>
      <c r="BB240" s="59">
        <f>VLOOKUP($D240,Struktur_daten_BW_2017!$B$7:$AH$452,Calc_Targetkreise!BB$5,FALSE)</f>
        <v>180.8</v>
      </c>
      <c r="BC240" s="62">
        <f>IF(BB240&lt;Master_sheet_Kriterien!$J$8,1,IF(BB240&lt;Master_sheet_Kriterien!$K$8,2,IF(BB240&lt;Master_sheet_Kriterien!$L$8,3,IF(BB240&lt;Master_sheet_Kriterien!$M$8,4,5))))</f>
        <v>2</v>
      </c>
      <c r="BD240" s="65">
        <f t="shared" si="12"/>
        <v>28.688</v>
      </c>
      <c r="BE240" s="62">
        <f>IF(BD240&lt;Master_sheet_Kriterien!$J$10,1,IF(BD240&lt;Master_sheet_Kriterien!$K$10,2,IF(BD240&lt;Master_sheet_Kriterien!$L$10,3,IF(BD240&lt;Master_sheet_Kriterien!$M$10,4,5))))</f>
        <v>4</v>
      </c>
      <c r="BF240" s="65">
        <f>VLOOKUP($D240,Struktur_daten_BW_2017!$B$7:$AH$452,Calc_Targetkreise!BF$5,FALSE)</f>
        <v>8.8</v>
      </c>
      <c r="BG240" s="62">
        <f>IF(BF240&lt;Master_sheet_Kriterien!$J$12,1,IF(BF240&lt;Master_sheet_Kriterien!$K$12,2,IF(BF240&lt;Master_sheet_Kriterien!$L$12,3,IF(BF240&lt;Master_sheet_Kriterien!$M$12,4,5))))</f>
        <v>5</v>
      </c>
      <c r="BH240" s="65">
        <f>VLOOKUP($D240,Struktur_daten_BW_2017!$B$7:$AH$452,Calc_Targetkreise!BH$5,FALSE)</f>
        <v>13.7</v>
      </c>
      <c r="BI240" s="62">
        <f>IF(BH240&lt;Master_sheet_Kriterien!$J$14,1,IF(BH240&lt;Master_sheet_Kriterien!$K$14,2,IF(BH240&lt;Master_sheet_Kriterien!$L$14,3,IF(BH240&lt;Master_sheet_Kriterien!$M$14,4,5))))</f>
        <v>5</v>
      </c>
      <c r="BJ240" s="65">
        <f>VLOOKUP($D240,Struktur_daten_BW_2017!$B$7:$AH$452,Calc_Targetkreise!BJ$5,FALSE)</f>
        <v>37.8</v>
      </c>
      <c r="BK240" s="62">
        <f>IF(BJ240&lt;Master_sheet_Kriterien!$J$16,1,IF(BJ240&lt;Master_sheet_Kriterien!$K$16,2,IF(BJ240&lt;Master_sheet_Kriterien!$L$16,3,IF(BJ240&lt;Master_sheet_Kriterien!$M$16,4,5))))</f>
        <v>5</v>
      </c>
      <c r="BL240" s="65">
        <f>VLOOKUP($D240,Struktur_daten_BW_2017!$B$7:$AH$452,Calc_Targetkreise!BL$5,FALSE)</f>
        <v>13.8</v>
      </c>
      <c r="BM240" s="62">
        <f>IF(BL240&lt;Master_sheet_Kriterien!$J$18,1,IF(BL240&lt;Master_sheet_Kriterien!$K$18,2,IF(BL240&lt;Master_sheet_Kriterien!$L$18,3,IF(BL240&lt;Master_sheet_Kriterien!$M$18,4,5))))</f>
        <v>1</v>
      </c>
      <c r="BN240" s="65">
        <f>VLOOKUP($D240,Struktur_daten_BW_2017!$B$7:$AH$452,Calc_Targetkreise!BN$5,FALSE)</f>
        <v>8.3</v>
      </c>
      <c r="BO240" s="62">
        <f>IF(BN240&lt;Master_sheet_Kriterien!$J$20,1,IF(BN240&lt;Master_sheet_Kriterien!$K$20,2,IF(BN240&lt;Master_sheet_Kriterien!$L$20,3,IF(BN240&lt;Master_sheet_Kriterien!$M$20,4,5))))</f>
        <v>1</v>
      </c>
      <c r="BP240" s="59">
        <f>VLOOKUP($D240,Struktur_daten_BW_2017!$B$7:$AH$452,Calc_Targetkreise!BP$5,FALSE)</f>
        <v>22838</v>
      </c>
      <c r="BQ240" s="62">
        <f>IF(BP240&lt;Master_sheet_Kriterien!$J$38,1,IF(BP240&lt;Master_sheet_Kriterien!$K$38,2,IF(BP240&lt;Master_sheet_Kriterien!$L$38,3,IF(BP240&lt;Master_sheet_Kriterien!$M$38,4,5))))</f>
        <v>4</v>
      </c>
      <c r="BR240" s="65">
        <f>VLOOKUP($D240,Struktur_daten_BW_2017!$B$7:$AH$452,Calc_Targetkreise!BR$5,FALSE)</f>
        <v>22.2</v>
      </c>
      <c r="BS240" s="62">
        <f>IF(BR240&lt;Master_sheet_Kriterien!$J$24,1,IF(BR240&lt;Master_sheet_Kriterien!$K$24,2,IF(BR240&lt;Master_sheet_Kriterien!$L$24,3,IF(BR240&lt;Master_sheet_Kriterien!$M$24,4,5))))</f>
        <v>1</v>
      </c>
      <c r="BT240" s="65">
        <f>VLOOKUP($D240,Struktur_daten_BW_2017!$B$7:$AH$452,Calc_Targetkreise!BT$5,FALSE)</f>
        <v>13.3</v>
      </c>
      <c r="BU240" s="62">
        <f>IF(BT240&lt;Master_sheet_Kriterien!$J$26,1,IF(BT240&lt;Master_sheet_Kriterien!$K$26,2,IF(BT240&lt;Master_sheet_Kriterien!$L$26,3,IF(BT240&lt;Master_sheet_Kriterien!$M$26,4,5))))</f>
        <v>3</v>
      </c>
      <c r="BV240" s="65">
        <f t="shared" si="13"/>
        <v>4.3358</v>
      </c>
      <c r="BW240" s="62">
        <f>IF(BV240&lt;Master_sheet_Kriterien!$J$28,1,IF(BV240&lt;Master_sheet_Kriterien!$K$28,2,IF(BV240&lt;Master_sheet_Kriterien!$L$28,3,IF(BV240&lt;Master_sheet_Kriterien!$M$28,4,5))))</f>
        <v>3</v>
      </c>
      <c r="BX240" s="65">
        <f>VLOOKUP($D240,Struktur_daten_BW_2017!$B$7:$AH$452,Calc_Targetkreise!BX$5,FALSE)</f>
        <v>18.79699248</v>
      </c>
      <c r="BY240" s="62">
        <f>IF(BX240&lt;Master_sheet_Kriterien!$J$30,1,IF(BX240&lt;Master_sheet_Kriterien!$K$30,2,IF(BX240&lt;Master_sheet_Kriterien!$L$30,3,IF(BX240&lt;Master_sheet_Kriterien!$M$30,4,5))))</f>
        <v>2</v>
      </c>
      <c r="BZ240" s="65">
        <f>CL240/1000</f>
        <v>6.407</v>
      </c>
      <c r="CA240" s="62">
        <f>IF(BZ240&lt;Master_sheet_Kriterien!$J$32,1,IF(BZ240&lt;Master_sheet_Kriterien!$K$32,2,IF(BZ240&lt;Master_sheet_Kriterien!$L$32,3,IF(BZ240&lt;Master_sheet_Kriterien!$M$32,4,5))))</f>
        <v>1</v>
      </c>
      <c r="CB240" s="65">
        <f>BZ240/CM240*100</f>
        <v>1.965337423</v>
      </c>
      <c r="CC240" s="62">
        <f>IF(CB240&lt;Master_sheet_Kriterien!$J$34,1,IF(CB240&lt;Master_sheet_Kriterien!$K$34,2,IF(CB240&lt;Master_sheet_Kriterien!$L$34,3,IF(CB240&lt;Master_sheet_Kriterien!$M$34,4,5))))</f>
        <v>1</v>
      </c>
      <c r="CD240" s="65">
        <f>100-VLOOKUP($D240,Struktur_daten_BW_2017!$B$7:$AH$452,Calc_Targetkreise!CD$5,FALSE)</f>
        <v>45.2</v>
      </c>
      <c r="CE240" s="62">
        <f>IF(CD240&lt;Master_sheet_Kriterien!$J$40,1,IF(CD240&lt;Master_sheet_Kriterien!$K$40,2,IF(CD240&lt;Master_sheet_Kriterien!$L$40,3,IF(CD240&lt;Master_sheet_Kriterien!$M$40,4,5))))</f>
        <v>2</v>
      </c>
      <c r="CF240" s="61"/>
      <c r="CG240" s="59">
        <f>VLOOKUP($D240,EW_19_Kreise!$A$6:$CQ$406,Calc_Targetkreise!CG$5,FALSE)/1000</f>
        <v>121.726</v>
      </c>
      <c r="CH240" s="59">
        <f>VLOOKUP($D240,BW_17_Kreise!$B$7:$CC$410,Calc_Targetkreise!CH$5,FALSE)/1000</f>
        <v>121.069</v>
      </c>
      <c r="CI240" s="59">
        <f>VLOOKUP($D240,EW_Erg_09_14_Kreise!$A$10:$BK$412,Calc_Targetkreise!CI$5,FALSE)/1000</f>
        <v>119.723</v>
      </c>
      <c r="CJ240" s="59">
        <f>VLOOKUP($D240,EW_Erg_09_14_Kreise!$A$10:$BK$412,Calc_Targetkreise!CJ$5,FALSE)/1000</f>
        <v>117.476</v>
      </c>
      <c r="CK240" s="59">
        <f>VLOOKUP($D240,EW_Erg_09_14_Kreise!$A$10:$BK$412,Calc_Targetkreise!CK$5,FALSE)/1000</f>
        <v>50.728</v>
      </c>
      <c r="CL240" s="45">
        <v>6407.0</v>
      </c>
      <c r="CM240" s="59">
        <f>VLOOKUP($D240,Struktur_daten_BW_2017!$B$7:$AH$452,Calc_Targetkreise!CM$5,FALSE)</f>
        <v>326</v>
      </c>
      <c r="CN240" s="66">
        <v>14.0</v>
      </c>
      <c r="CO240" s="67">
        <f t="shared" si="16"/>
        <v>0.04294478528</v>
      </c>
      <c r="CP240" s="62">
        <f>IF(CO240&lt;Master_sheet_Kriterien!$J$58,1,IF(CO240&lt;Master_sheet_Kriterien!$K$58,2,IF(CO240&lt;Master_sheet_Kriterien!$L$58,3,IF(CO240&lt;Master_sheet_Kriterien!$M$58,4,5))))</f>
        <v>1</v>
      </c>
      <c r="CQ240" s="66">
        <v>12.0</v>
      </c>
      <c r="CR240" s="67">
        <f t="shared" si="17"/>
        <v>0.03680981595</v>
      </c>
      <c r="CS240" s="62">
        <f>IF(CR240&lt;Master_sheet_Kriterien!$J$59,1,IF(CR240&lt;Master_sheet_Kriterien!$K$59,2,IF(CR240&lt;Master_sheet_Kriterien!$L$59,3,IF(CR240&lt;Master_sheet_Kriterien!$M$59,4,5))))</f>
        <v>1</v>
      </c>
      <c r="CT240" s="66">
        <v>2.0</v>
      </c>
      <c r="CU240" s="44"/>
      <c r="CV240" s="66">
        <v>0.0</v>
      </c>
      <c r="CW240" s="68"/>
      <c r="CY240" s="31">
        <f t="shared" si="18"/>
        <v>9178</v>
      </c>
      <c r="DB240" s="76" t="str">
        <f t="shared" si="19"/>
        <v>Freising</v>
      </c>
      <c r="DC240" s="58">
        <f t="shared" si="20"/>
        <v>113</v>
      </c>
      <c r="DD240" s="77">
        <f t="shared" si="21"/>
        <v>175</v>
      </c>
      <c r="DE240" s="72">
        <f t="shared" si="22"/>
        <v>0.008575863407</v>
      </c>
      <c r="DG240" s="76" t="str">
        <f t="shared" si="23"/>
        <v>Freising</v>
      </c>
      <c r="DH240" s="58" t="str">
        <f t="shared" si="24"/>
        <v>#REF!</v>
      </c>
      <c r="DI240" s="75">
        <f t="shared" si="25"/>
        <v>169.4294479</v>
      </c>
      <c r="DJ240" s="78">
        <f t="shared" si="26"/>
        <v>0.008575863407</v>
      </c>
      <c r="DK240" s="75"/>
      <c r="DL240" s="75"/>
      <c r="DM240" s="75"/>
      <c r="DN240" s="75"/>
      <c r="DO240" s="75"/>
      <c r="DP240" s="44"/>
    </row>
    <row r="241" ht="16.5" customHeight="1">
      <c r="A241" s="58">
        <f t="shared" si="5"/>
        <v>83</v>
      </c>
      <c r="B241" s="58">
        <f t="shared" si="6"/>
        <v>184</v>
      </c>
      <c r="C241" s="58" t="s">
        <v>390</v>
      </c>
      <c r="D241" s="58">
        <v>9179.0</v>
      </c>
      <c r="E241" s="58" t="s">
        <v>402</v>
      </c>
      <c r="F241" s="59">
        <f>VLOOKUP($D241,EW_19_Kreise!$A$6:$CQ$406,Calc_Targetkreise!F$5,FALSE)/1000</f>
        <v>104.289</v>
      </c>
      <c r="G241" s="59">
        <f>VLOOKUP($D241,BW_17_Kreise!$B$7:$CC$410,Calc_Targetkreise!G$5,FALSE)/1000</f>
        <v>126.937</v>
      </c>
      <c r="H241" s="59">
        <f>VLOOKUP($D241,EW_Erg_09_14_Kreise!$A$10:$BK$412,Calc_Targetkreise!H$5,FALSE)/1000</f>
        <v>71.772</v>
      </c>
      <c r="I241" s="60">
        <f t="shared" ref="I241:K241" si="988">F241/CG241</f>
        <v>0.6720561416</v>
      </c>
      <c r="J241" s="60">
        <f t="shared" si="988"/>
        <v>0.8205683478</v>
      </c>
      <c r="K241" s="60">
        <f t="shared" si="988"/>
        <v>0.4629406263</v>
      </c>
      <c r="L241" s="61">
        <f t="shared" ref="L241:M241" si="989">1-(T241+X241)</f>
        <v>0.5307942353</v>
      </c>
      <c r="M241" s="61">
        <f t="shared" si="989"/>
        <v>0.475842347</v>
      </c>
      <c r="N241" s="62">
        <f>IF(L241&lt;Master_sheet_Kriterien!$J$46,1,IF(L241&lt;Master_sheet_Kriterien!$K$46,2,IF(L241&lt;Master_sheet_Kriterien!$L$46,3,IF(L241&lt;Master_sheet_Kriterien!$M$46,4,5))))</f>
        <v>5</v>
      </c>
      <c r="O241" s="62">
        <f>IF(M241&lt;Master_sheet_Kriterien!$J$46,1,IF(M241&lt;Master_sheet_Kriterien!$K$46,2,IF(M241&lt;Master_sheet_Kriterien!$L$46,3,IF(M241&lt;Master_sheet_Kriterien!$M$46,4,5))))</f>
        <v>4</v>
      </c>
      <c r="P241" s="61">
        <f t="shared" ref="P241:Q241" si="990">1-(T241+AM241)</f>
        <v>0.5509689421</v>
      </c>
      <c r="Q241" s="61">
        <f t="shared" si="990"/>
        <v>0.5126637623</v>
      </c>
      <c r="R241" s="62">
        <f>IF(P241&lt;Master_sheet_Kriterien!$J$46,1,IF(P241&lt;Master_sheet_Kriterien!$K$46,2,IF(P241&lt;Master_sheet_Kriterien!$L$46,3,IF(P241&lt;Master_sheet_Kriterien!$M$46,4,5))))</f>
        <v>5</v>
      </c>
      <c r="S241" s="62">
        <f>IF(Q241&lt;Master_sheet_Kriterien!$J$46,1,IF(Q241&lt;Master_sheet_Kriterien!$K$46,2,IF(Q241&lt;Master_sheet_Kriterien!$L$46,3,IF(Q241&lt;Master_sheet_Kriterien!$M$46,4,5))))</f>
        <v>4</v>
      </c>
      <c r="T241" s="61">
        <f>VLOOKUP($D241,EW_19_Kreise!$A$6:$CQ$406,Calc_Targetkreise!T$5,FALSE)/1000/F241</f>
        <v>0.3752553002</v>
      </c>
      <c r="U241" s="63">
        <f>VLOOKUP($D241,BW_17_Kreise!$B$7:$CC$410,Calc_Targetkreise!U$5,FALSE)/1000/$G241</f>
        <v>0.3784712101</v>
      </c>
      <c r="V241" s="61">
        <f>VLOOKUP(Calc_Targetkreise!$D241,EW_Erg_09_14_Kreise!$A$7:$BK$412,Calc_Targetkreise!V$5,FALSE)/1000/$H241</f>
        <v>0.3644736109</v>
      </c>
      <c r="W241" s="61">
        <f>VLOOKUP(Calc_Targetkreise!$D241,EW_Erg_09_14_Kreise!$A$7:$BK$412,Calc_Targetkreise!W$5,FALSE)/1000/CK241</f>
        <v>0.45728947</v>
      </c>
      <c r="X241" s="61">
        <f>VLOOKUP($D241,EW_19_Kreise!$A$6:$CQ$406,Calc_Targetkreise!X$5,FALSE)/1000/F241</f>
        <v>0.09395046457</v>
      </c>
      <c r="Y241" s="63">
        <f>VLOOKUP($D241,BW_17_Kreise!$B$7:$CC$410,Calc_Targetkreise!Y$5,FALSE)/1000/$G241</f>
        <v>0.1456864429</v>
      </c>
      <c r="Z241" s="61">
        <f>VLOOKUP(Calc_Targetkreise!$D241,EW_Erg_09_14_Kreise!$A$7:$BK$412,Calc_Targetkreise!Z$5,FALSE)/1000/$H241</f>
        <v>0.2096082038</v>
      </c>
      <c r="AA241" s="61">
        <f>VLOOKUP(Calc_Targetkreise!$D241,EW_Erg_09_14_Kreise!$A$7:$BK$412,Calc_Targetkreise!AA$5,FALSE)/1000/$H241</f>
        <v>0.1259404782</v>
      </c>
      <c r="AB241" s="61">
        <f>VLOOKUP($D241,EW_19_Kreise!$A$6:$CQ$406,Calc_Targetkreise!AB$5,FALSE)/1000/F241</f>
        <v>0.2263517725</v>
      </c>
      <c r="AC241" s="63">
        <f>VLOOKUP($D241,BW_17_Kreise!$B$7:$CC$410,Calc_Targetkreise!AC$5,FALSE)/1000/$G241</f>
        <v>0.1205164767</v>
      </c>
      <c r="AD241" s="61">
        <f>VLOOKUP(Calc_Targetkreise!$D241,EW_Erg_09_14_Kreise!$A$7:$BK$412,Calc_Targetkreise!AD$5,FALSE)/1000/$H241</f>
        <v>0.1445271136</v>
      </c>
      <c r="AE241" s="62">
        <f>IF(AC241&lt;Master_sheet_Kriterien!$J$54,1,IF(AC241&lt;Master_sheet_Kriterien!$K$54,2,IF(AC241&lt;Master_sheet_Kriterien!$L$54,3,IF(AC241&lt;Master_sheet_Kriterien!$M$54,4,5))))</f>
        <v>4</v>
      </c>
      <c r="AF241" s="61">
        <f>VLOOKUP(Calc_Targetkreise!$D241,EW_Erg_09_14_Kreise!$A$7:$BK$412,Calc_Targetkreise!AF$5,FALSE)/1000/$H241</f>
        <v>0.1541548236</v>
      </c>
      <c r="AG241" s="63">
        <f>VLOOKUP($D241,BW_17_Kreise!$B$7:$CC$410,Calc_Targetkreise!AG$5,FALSE)/1000/$G241</f>
        <v>0.1238015709</v>
      </c>
      <c r="AH241" s="61">
        <f>VLOOKUP(Calc_Targetkreise!$D241,EW_Erg_09_14_Kreise!$A$7:$BK$412,Calc_Targetkreise!AH$5,FALSE)/1000/$H241</f>
        <v>0.03583570195</v>
      </c>
      <c r="AI241" s="61">
        <f>VLOOKUP(Calc_Targetkreise!$D241,EW_Erg_09_14_Kreise!$A$7:$BK$412,Calc_Targetkreise!AI$5,FALSE)/1000/$H241</f>
        <v>0.0986178454</v>
      </c>
      <c r="AJ241" s="63">
        <f>VLOOKUP($D241,BW_17_Kreise!$B$7:$CC$410,Calc_Targetkreise!AJ$5,FALSE)/1000/$G241</f>
        <v>0.05401104485</v>
      </c>
      <c r="AK241" s="61">
        <f>VLOOKUP(Calc_Targetkreise!$D241,EW_Erg_09_14_Kreise!$A$7:$BK$412,Calc_Targetkreise!AK$5,FALSE)/1000/$H241</f>
        <v>0.0255531405</v>
      </c>
      <c r="AL241" s="61">
        <f>VLOOKUP(Calc_Targetkreise!$D241,EW_Erg_09_14_Kreise!$A$7:$BK$412,Calc_Targetkreise!AL$5,FALSE)/1000/$H241</f>
        <v>0.01893496071</v>
      </c>
      <c r="AM241" s="61">
        <f>VLOOKUP($D241,EW_19_Kreise!$A$6:$CQ$406,Calc_Targetkreise!AM$5,FALSE)/1000/F241</f>
        <v>0.07377575775</v>
      </c>
      <c r="AN241" s="63">
        <f>VLOOKUP($D241,BW_17_Kreise!$B$7:$CC$410,Calc_Targetkreise!AN$5,FALSE)/1000/$G241</f>
        <v>0.1088650275</v>
      </c>
      <c r="AO241" s="61">
        <f>VLOOKUP(Calc_Targetkreise!$D241,EW_Erg_09_14_Kreise!$A$7:$BK$412,Calc_Targetkreise!AO$5,FALSE)/1000/$H241</f>
        <v>0.09183246949</v>
      </c>
      <c r="AP241" s="61">
        <f>VLOOKUP(Calc_Targetkreise!$D241,EW_Erg_09_14_Kreise!$A$7:$BK$412,Calc_Targetkreise!AP$5,FALSE)/1000/$H241</f>
        <v>0.0001114640807</v>
      </c>
      <c r="AQ241" s="61">
        <f t="shared" ref="AQ241:AR241" si="991">1-U241-Y241-AC241-AG241-AJ241-AN241</f>
        <v>0.06864822707</v>
      </c>
      <c r="AR241" s="61">
        <f t="shared" si="991"/>
        <v>0.1281697598</v>
      </c>
      <c r="AS241" s="61">
        <f t="shared" si="11"/>
        <v>0.144950958</v>
      </c>
      <c r="AT241" s="63">
        <f>VLOOKUP($D241,BW_17_Kreise!$B$7:$CC$410,Calc_Targetkreise!AT$5,FALSE)/1000/$G241</f>
        <v>0.003647478671</v>
      </c>
      <c r="AU241" s="61">
        <f>VLOOKUP(Calc_Targetkreise!$D241,EW_Erg_09_14_Kreise!$A$7:$BK$412,Calc_Targetkreise!AU$5,FALSE)/1000/$H241</f>
        <v>0.01501978487</v>
      </c>
      <c r="AV241" s="62">
        <f>IF(AU241&lt;Master_sheet_Kriterien!$J$44,1,IF(AU241&lt;Master_sheet_Kriterien!$K$44,2,IF(AU241&lt;Master_sheet_Kriterien!$L$44,3,IF(AU241&lt;Master_sheet_Kriterien!$M$44,4,5))))</f>
        <v>4</v>
      </c>
      <c r="AW241" s="61">
        <f>VLOOKUP(Calc_Targetkreise!$D241,EW_Erg_09_14_Kreise!$A$7:$BK$412,Calc_Targetkreise!AW$5,FALSE)/1000/$H241</f>
        <v>0.007537758457</v>
      </c>
      <c r="AX241" s="61">
        <f>VLOOKUP($D241,EW_19_Kreise!$A$6:$CQ$406,Calc_Targetkreise!AX$5,FALSE)/1000/F241</f>
        <v>0.007968242096</v>
      </c>
      <c r="AY241" s="62">
        <f>IF(AX241&lt;Master_sheet_Kriterien!$J$56,1,IF(AX241&lt;Master_sheet_Kriterien!$K$56,2,IF(AX241&lt;Master_sheet_Kriterien!$L$56,3,IF(AX241&lt;Master_sheet_Kriterien!$M$56,4,5))))</f>
        <v>4</v>
      </c>
      <c r="AZ241" s="64">
        <f>VLOOKUP($D241,EW_19_Kreise!$A$6:$CQ$406,Calc_Targetkreise!AZ$5,FALSE)</f>
        <v>831</v>
      </c>
      <c r="BA241" s="62">
        <f>IF(AZ241&lt;Master_sheet_Kriterien!$J$57,1,IF(AZ241&lt;Master_sheet_Kriterien!$K$57,2,IF(AZ241&lt;Master_sheet_Kriterien!$L$57,3,IF(AZ241&lt;Master_sheet_Kriterien!$M$56,4,5))))</f>
        <v>5</v>
      </c>
      <c r="BB241" s="59">
        <f>VLOOKUP($D241,Struktur_daten_BW_2017!$B$7:$AH$452,Calc_Targetkreise!BB$5,FALSE)</f>
        <v>325.9</v>
      </c>
      <c r="BC241" s="62">
        <f>IF(BB241&lt;Master_sheet_Kriterien!$J$8,1,IF(BB241&lt;Master_sheet_Kriterien!$K$8,2,IF(BB241&lt;Master_sheet_Kriterien!$L$8,3,IF(BB241&lt;Master_sheet_Kriterien!$M$8,4,5))))</f>
        <v>3</v>
      </c>
      <c r="BD241" s="65">
        <f t="shared" si="12"/>
        <v>25.233</v>
      </c>
      <c r="BE241" s="62">
        <f>IF(BD241&lt;Master_sheet_Kriterien!$J$10,1,IF(BD241&lt;Master_sheet_Kriterien!$K$10,2,IF(BD241&lt;Master_sheet_Kriterien!$L$10,3,IF(BD241&lt;Master_sheet_Kriterien!$M$10,4,5))))</f>
        <v>3</v>
      </c>
      <c r="BF241" s="65">
        <f>VLOOKUP($D241,Struktur_daten_BW_2017!$B$7:$AH$452,Calc_Targetkreise!BF$5,FALSE)</f>
        <v>7.8</v>
      </c>
      <c r="BG241" s="62">
        <f>IF(BF241&lt;Master_sheet_Kriterien!$J$12,1,IF(BF241&lt;Master_sheet_Kriterien!$K$12,2,IF(BF241&lt;Master_sheet_Kriterien!$L$12,3,IF(BF241&lt;Master_sheet_Kriterien!$M$12,4,5))))</f>
        <v>3</v>
      </c>
      <c r="BH241" s="65">
        <f>VLOOKUP($D241,Struktur_daten_BW_2017!$B$7:$AH$452,Calc_Targetkreise!BH$5,FALSE)</f>
        <v>11.9</v>
      </c>
      <c r="BI241" s="62">
        <f>IF(BH241&lt;Master_sheet_Kriterien!$J$14,1,IF(BH241&lt;Master_sheet_Kriterien!$K$14,2,IF(BH241&lt;Master_sheet_Kriterien!$L$14,3,IF(BH241&lt;Master_sheet_Kriterien!$M$14,4,5))))</f>
        <v>4</v>
      </c>
      <c r="BJ241" s="65">
        <f>VLOOKUP($D241,Struktur_daten_BW_2017!$B$7:$AH$452,Calc_Targetkreise!BJ$5,FALSE)</f>
        <v>37.4</v>
      </c>
      <c r="BK241" s="62">
        <f>IF(BJ241&lt;Master_sheet_Kriterien!$J$16,1,IF(BJ241&lt;Master_sheet_Kriterien!$K$16,2,IF(BJ241&lt;Master_sheet_Kriterien!$L$16,3,IF(BJ241&lt;Master_sheet_Kriterien!$M$16,4,5))))</f>
        <v>5</v>
      </c>
      <c r="BL241" s="65">
        <f>VLOOKUP($D241,Struktur_daten_BW_2017!$B$7:$AH$452,Calc_Targetkreise!BL$5,FALSE)</f>
        <v>15.5</v>
      </c>
      <c r="BM241" s="62">
        <f>IF(BL241&lt;Master_sheet_Kriterien!$J$18,1,IF(BL241&lt;Master_sheet_Kriterien!$K$18,2,IF(BL241&lt;Master_sheet_Kriterien!$L$18,3,IF(BL241&lt;Master_sheet_Kriterien!$M$18,4,5))))</f>
        <v>2</v>
      </c>
      <c r="BN241" s="65">
        <f>VLOOKUP($D241,Struktur_daten_BW_2017!$B$7:$AH$452,Calc_Targetkreise!BN$5,FALSE)</f>
        <v>9.5</v>
      </c>
      <c r="BO241" s="62">
        <f>IF(BN241&lt;Master_sheet_Kriterien!$J$20,1,IF(BN241&lt;Master_sheet_Kriterien!$K$20,2,IF(BN241&lt;Master_sheet_Kriterien!$L$20,3,IF(BN241&lt;Master_sheet_Kriterien!$M$20,4,5))))</f>
        <v>1</v>
      </c>
      <c r="BP241" s="59">
        <f>VLOOKUP($D241,Struktur_daten_BW_2017!$B$7:$AH$452,Calc_Targetkreise!BP$5,FALSE)</f>
        <v>24151</v>
      </c>
      <c r="BQ241" s="62">
        <f>IF(BP241&lt;Master_sheet_Kriterien!$J$38,1,IF(BP241&lt;Master_sheet_Kriterien!$K$38,2,IF(BP241&lt;Master_sheet_Kriterien!$L$38,3,IF(BP241&lt;Master_sheet_Kriterien!$M$38,4,5))))</f>
        <v>5</v>
      </c>
      <c r="BR241" s="65">
        <f>VLOOKUP($D241,Struktur_daten_BW_2017!$B$7:$AH$452,Calc_Targetkreise!BR$5,FALSE)</f>
        <v>33.1</v>
      </c>
      <c r="BS241" s="62">
        <f>IF(BR241&lt;Master_sheet_Kriterien!$J$24,1,IF(BR241&lt;Master_sheet_Kriterien!$K$24,2,IF(BR241&lt;Master_sheet_Kriterien!$L$24,3,IF(BR241&lt;Master_sheet_Kriterien!$M$24,4,5))))</f>
        <v>3</v>
      </c>
      <c r="BT241" s="65">
        <f>VLOOKUP($D241,Struktur_daten_BW_2017!$B$7:$AH$452,Calc_Targetkreise!BT$5,FALSE)</f>
        <v>12.4</v>
      </c>
      <c r="BU241" s="62">
        <f>IF(BT241&lt;Master_sheet_Kriterien!$J$26,1,IF(BT241&lt;Master_sheet_Kriterien!$K$26,2,IF(BT241&lt;Master_sheet_Kriterien!$L$26,3,IF(BT241&lt;Master_sheet_Kriterien!$M$26,4,5))))</f>
        <v>2</v>
      </c>
      <c r="BV241" s="65">
        <f t="shared" si="13"/>
        <v>4.0114</v>
      </c>
      <c r="BW241" s="62">
        <f>IF(BV241&lt;Master_sheet_Kriterien!$J$28,1,IF(BV241&lt;Master_sheet_Kriterien!$K$28,2,IF(BV241&lt;Master_sheet_Kriterien!$L$28,3,IF(BV241&lt;Master_sheet_Kriterien!$M$28,4,5))))</f>
        <v>3</v>
      </c>
      <c r="BX241" s="65">
        <f>VLOOKUP($D241,Struktur_daten_BW_2017!$B$7:$AH$452,Calc_Targetkreise!BX$5,FALSE)</f>
        <v>18.5483871</v>
      </c>
      <c r="BY241" s="62">
        <f>IF(BX241&lt;Master_sheet_Kriterien!$J$30,1,IF(BX241&lt;Master_sheet_Kriterien!$K$30,2,IF(BX241&lt;Master_sheet_Kriterien!$L$30,3,IF(BX241&lt;Master_sheet_Kriterien!$M$30,4,5))))</f>
        <v>2</v>
      </c>
      <c r="BZ241" s="65"/>
      <c r="CA241" s="62">
        <f>IF(BZ241&lt;Master_sheet_Kriterien!$J$32,1,IF(BZ241&lt;Master_sheet_Kriterien!$K$32,2,IF(BZ241&lt;Master_sheet_Kriterien!$L$32,3,IF(BZ241&lt;Master_sheet_Kriterien!$M$32,4,5))))</f>
        <v>1</v>
      </c>
      <c r="CB241" s="65"/>
      <c r="CC241" s="62">
        <f>IF(CB241&lt;Master_sheet_Kriterien!$J$34,1,IF(CB241&lt;Master_sheet_Kriterien!$K$34,2,IF(CB241&lt;Master_sheet_Kriterien!$L$34,3,IF(CB241&lt;Master_sheet_Kriterien!$M$34,4,5))))</f>
        <v>1</v>
      </c>
      <c r="CD241" s="65">
        <f>100-VLOOKUP($D241,Struktur_daten_BW_2017!$B$7:$AH$452,Calc_Targetkreise!CD$5,FALSE)</f>
        <v>45.9</v>
      </c>
      <c r="CE241" s="62">
        <f>IF(CD241&lt;Master_sheet_Kriterien!$J$40,1,IF(CD241&lt;Master_sheet_Kriterien!$K$40,2,IF(CD241&lt;Master_sheet_Kriterien!$L$40,3,IF(CD241&lt;Master_sheet_Kriterien!$M$40,4,5))))</f>
        <v>3</v>
      </c>
      <c r="CF241" s="61"/>
      <c r="CG241" s="59">
        <f>VLOOKUP($D241,EW_19_Kreise!$A$6:$CQ$406,Calc_Targetkreise!CG$5,FALSE)/1000</f>
        <v>155.179</v>
      </c>
      <c r="CH241" s="59">
        <f>VLOOKUP($D241,BW_17_Kreise!$B$7:$CC$410,Calc_Targetkreise!CH$5,FALSE)/1000</f>
        <v>154.694</v>
      </c>
      <c r="CI241" s="59">
        <f>VLOOKUP($D241,EW_Erg_09_14_Kreise!$A$10:$BK$412,Calc_Targetkreise!CI$5,FALSE)/1000</f>
        <v>155.035</v>
      </c>
      <c r="CJ241" s="59">
        <f>VLOOKUP($D241,EW_Erg_09_14_Kreise!$A$10:$BK$412,Calc_Targetkreise!CJ$5,FALSE)/1000</f>
        <v>150.785</v>
      </c>
      <c r="CK241" s="59">
        <f>VLOOKUP($D241,EW_Erg_09_14_Kreise!$A$10:$BK$412,Calc_Targetkreise!CK$5,FALSE)/1000</f>
        <v>71.13</v>
      </c>
      <c r="CL241" s="45"/>
      <c r="CM241" s="59">
        <f>VLOOKUP($D241,Struktur_daten_BW_2017!$B$7:$AH$452,Calc_Targetkreise!CM$5,FALSE)</f>
        <v>323.5</v>
      </c>
      <c r="CN241" s="66">
        <v>16.0</v>
      </c>
      <c r="CO241" s="67">
        <f t="shared" si="16"/>
        <v>0.04945904173</v>
      </c>
      <c r="CP241" s="62">
        <f>IF(CO241&lt;Master_sheet_Kriterien!$J$58,1,IF(CO241&lt;Master_sheet_Kriterien!$K$58,2,IF(CO241&lt;Master_sheet_Kriterien!$L$58,3,IF(CO241&lt;Master_sheet_Kriterien!$M$58,4,5))))</f>
        <v>1</v>
      </c>
      <c r="CQ241" s="66">
        <v>13.0</v>
      </c>
      <c r="CR241" s="67">
        <f t="shared" si="17"/>
        <v>0.04018547141</v>
      </c>
      <c r="CS241" s="62">
        <f>IF(CR241&lt;Master_sheet_Kriterien!$J$59,1,IF(CR241&lt;Master_sheet_Kriterien!$K$59,2,IF(CR241&lt;Master_sheet_Kriterien!$L$59,3,IF(CR241&lt;Master_sheet_Kriterien!$M$59,4,5))))</f>
        <v>1</v>
      </c>
      <c r="CT241" s="66">
        <v>3.0</v>
      </c>
      <c r="CU241" s="44"/>
      <c r="CV241" s="66">
        <v>0.0</v>
      </c>
      <c r="CW241" s="68"/>
      <c r="CY241" s="31">
        <f t="shared" si="18"/>
        <v>9179</v>
      </c>
      <c r="DB241" s="76" t="str">
        <f t="shared" si="19"/>
        <v>Fürstenfeldbruck</v>
      </c>
      <c r="DC241" s="58">
        <f t="shared" si="20"/>
        <v>83</v>
      </c>
      <c r="DD241" s="77">
        <f t="shared" si="21"/>
        <v>184</v>
      </c>
      <c r="DE241" s="72">
        <f t="shared" si="22"/>
        <v>0.007968242096</v>
      </c>
      <c r="DG241" s="76" t="str">
        <f t="shared" si="23"/>
        <v>Fürstenfeldbruck</v>
      </c>
      <c r="DH241" s="58" t="str">
        <f t="shared" si="24"/>
        <v>#REF!</v>
      </c>
      <c r="DI241" s="75">
        <f t="shared" si="25"/>
        <v>178.4945904</v>
      </c>
      <c r="DJ241" s="78">
        <f t="shared" si="26"/>
        <v>0.007968242096</v>
      </c>
      <c r="DK241" s="75"/>
      <c r="DL241" s="75"/>
      <c r="DM241" s="75"/>
      <c r="DN241" s="75"/>
      <c r="DO241" s="75"/>
      <c r="DP241" s="44"/>
    </row>
    <row r="242" ht="16.5" customHeight="1">
      <c r="A242" s="58">
        <f t="shared" si="5"/>
        <v>268</v>
      </c>
      <c r="B242" s="58">
        <f t="shared" si="6"/>
        <v>141</v>
      </c>
      <c r="C242" s="58" t="s">
        <v>390</v>
      </c>
      <c r="D242" s="58">
        <v>9180.0</v>
      </c>
      <c r="E242" s="58" t="s">
        <v>403</v>
      </c>
      <c r="F242" s="59">
        <f>VLOOKUP($D242,EW_19_Kreise!$A$6:$CQ$406,Calc_Targetkreise!F$5,FALSE)/1000</f>
        <v>41.307</v>
      </c>
      <c r="G242" s="59">
        <f>VLOOKUP($D242,BW_17_Kreise!$B$7:$CC$410,Calc_Targetkreise!G$5,FALSE)/1000</f>
        <v>51.981</v>
      </c>
      <c r="H242" s="59">
        <f>VLOOKUP($D242,EW_Erg_09_14_Kreise!$A$10:$BK$412,Calc_Targetkreise!H$5,FALSE)/1000</f>
        <v>27.969</v>
      </c>
      <c r="I242" s="60">
        <f t="shared" ref="I242:K242" si="992">F242/CG242</f>
        <v>0.6285110009</v>
      </c>
      <c r="J242" s="60">
        <f t="shared" si="992"/>
        <v>0.7928041973</v>
      </c>
      <c r="K242" s="60">
        <f t="shared" si="992"/>
        <v>0.4262137698</v>
      </c>
      <c r="L242" s="61">
        <f t="shared" ref="L242:M242" si="993">1-(T242+X242)</f>
        <v>0.4724380856</v>
      </c>
      <c r="M242" s="61">
        <f t="shared" si="993"/>
        <v>0.4506839037</v>
      </c>
      <c r="N242" s="62">
        <f>IF(L242&lt;Master_sheet_Kriterien!$J$46,1,IF(L242&lt;Master_sheet_Kriterien!$K$46,2,IF(L242&lt;Master_sheet_Kriterien!$L$46,3,IF(L242&lt;Master_sheet_Kriterien!$M$46,4,5))))</f>
        <v>4</v>
      </c>
      <c r="O242" s="62">
        <f>IF(M242&lt;Master_sheet_Kriterien!$J$46,1,IF(M242&lt;Master_sheet_Kriterien!$K$46,2,IF(M242&lt;Master_sheet_Kriterien!$L$46,3,IF(M242&lt;Master_sheet_Kriterien!$M$46,4,5))))</f>
        <v>3</v>
      </c>
      <c r="P242" s="61">
        <f t="shared" ref="P242:Q242" si="994">1-(T242+AM242)</f>
        <v>0.4477933522</v>
      </c>
      <c r="Q242" s="61">
        <f t="shared" si="994"/>
        <v>0.4168830919</v>
      </c>
      <c r="R242" s="62">
        <f>IF(P242&lt;Master_sheet_Kriterien!$J$46,1,IF(P242&lt;Master_sheet_Kriterien!$K$46,2,IF(P242&lt;Master_sheet_Kriterien!$L$46,3,IF(P242&lt;Master_sheet_Kriterien!$M$46,4,5))))</f>
        <v>3</v>
      </c>
      <c r="S242" s="62">
        <f>IF(Q242&lt;Master_sheet_Kriterien!$J$46,1,IF(Q242&lt;Master_sheet_Kriterien!$K$46,2,IF(Q242&lt;Master_sheet_Kriterien!$L$46,3,IF(Q242&lt;Master_sheet_Kriterien!$M$46,4,5))))</f>
        <v>2</v>
      </c>
      <c r="T242" s="61">
        <f>VLOOKUP($D242,EW_19_Kreise!$A$6:$CQ$406,Calc_Targetkreise!T$5,FALSE)/1000/F242</f>
        <v>0.4667005592</v>
      </c>
      <c r="U242" s="63">
        <f>VLOOKUP($D242,BW_17_Kreise!$B$7:$CC$410,Calc_Targetkreise!U$5,FALSE)/1000/$G242</f>
        <v>0.4566860968</v>
      </c>
      <c r="V242" s="61">
        <f>VLOOKUP(Calc_Targetkreise!$D242,EW_Erg_09_14_Kreise!$A$7:$BK$412,Calc_Targetkreise!V$5,FALSE)/1000/$H242</f>
        <v>0.4504630126</v>
      </c>
      <c r="W242" s="61">
        <f>VLOOKUP(Calc_Targetkreise!$D242,EW_Erg_09_14_Kreise!$A$7:$BK$412,Calc_Targetkreise!W$5,FALSE)/1000/CK242</f>
        <v>0.573541735</v>
      </c>
      <c r="X242" s="61">
        <f>VLOOKUP($D242,EW_19_Kreise!$A$6:$CQ$406,Calc_Targetkreise!X$5,FALSE)/1000/F242</f>
        <v>0.06086135522</v>
      </c>
      <c r="Y242" s="63">
        <f>VLOOKUP($D242,BW_17_Kreise!$B$7:$CC$410,Calc_Targetkreise!Y$5,FALSE)/1000/$G242</f>
        <v>0.09262999942</v>
      </c>
      <c r="Z242" s="61">
        <f>VLOOKUP(Calc_Targetkreise!$D242,EW_Erg_09_14_Kreise!$A$7:$BK$412,Calc_Targetkreise!Z$5,FALSE)/1000/$H242</f>
        <v>0.1277843327</v>
      </c>
      <c r="AA242" s="61">
        <f>VLOOKUP(Calc_Targetkreise!$D242,EW_Erg_09_14_Kreise!$A$7:$BK$412,Calc_Targetkreise!AA$5,FALSE)/1000/$H242</f>
        <v>0.06396367407</v>
      </c>
      <c r="AB242" s="61">
        <f>VLOOKUP($D242,EW_19_Kreise!$A$6:$CQ$406,Calc_Targetkreise!AB$5,FALSE)/1000/F242</f>
        <v>0.164257874</v>
      </c>
      <c r="AC242" s="63">
        <f>VLOOKUP($D242,BW_17_Kreise!$B$7:$CC$410,Calc_Targetkreise!AC$5,FALSE)/1000/$G242</f>
        <v>0.08820530578</v>
      </c>
      <c r="AD242" s="61">
        <f>VLOOKUP(Calc_Targetkreise!$D242,EW_Erg_09_14_Kreise!$A$7:$BK$412,Calc_Targetkreise!AD$5,FALSE)/1000/$H242</f>
        <v>0.09242375487</v>
      </c>
      <c r="AE242" s="62">
        <f>IF(AC242&lt;Master_sheet_Kriterien!$J$54,1,IF(AC242&lt;Master_sheet_Kriterien!$K$54,2,IF(AC242&lt;Master_sheet_Kriterien!$L$54,3,IF(AC242&lt;Master_sheet_Kriterien!$M$54,4,5))))</f>
        <v>3</v>
      </c>
      <c r="AF242" s="61">
        <f>VLOOKUP(Calc_Targetkreise!$D242,EW_Erg_09_14_Kreise!$A$7:$BK$412,Calc_Targetkreise!AF$5,FALSE)/1000/$H242</f>
        <v>0.08891987558</v>
      </c>
      <c r="AG242" s="63">
        <f>VLOOKUP($D242,BW_17_Kreise!$B$7:$CC$410,Calc_Targetkreise!AG$5,FALSE)/1000/$G242</f>
        <v>0.1125411208</v>
      </c>
      <c r="AH242" s="61">
        <f>VLOOKUP(Calc_Targetkreise!$D242,EW_Erg_09_14_Kreise!$A$7:$BK$412,Calc_Targetkreise!AH$5,FALSE)/1000/$H242</f>
        <v>0.03471700812</v>
      </c>
      <c r="AI242" s="61">
        <f>VLOOKUP(Calc_Targetkreise!$D242,EW_Erg_09_14_Kreise!$A$7:$BK$412,Calc_Targetkreise!AI$5,FALSE)/1000/$H242</f>
        <v>0.09792985091</v>
      </c>
      <c r="AJ242" s="63">
        <f>VLOOKUP($D242,BW_17_Kreise!$B$7:$CC$410,Calc_Targetkreise!AJ$5,FALSE)/1000/$G242</f>
        <v>0.04719031954</v>
      </c>
      <c r="AK242" s="61">
        <f>VLOOKUP(Calc_Targetkreise!$D242,EW_Erg_09_14_Kreise!$A$7:$BK$412,Calc_Targetkreise!AK$5,FALSE)/1000/$H242</f>
        <v>0.01980764418</v>
      </c>
      <c r="AL242" s="61">
        <f>VLOOKUP(Calc_Targetkreise!$D242,EW_Erg_09_14_Kreise!$A$7:$BK$412,Calc_Targetkreise!AL$5,FALSE)/1000/$H242</f>
        <v>0.01279988559</v>
      </c>
      <c r="AM242" s="61">
        <f>VLOOKUP($D242,EW_19_Kreise!$A$6:$CQ$406,Calc_Targetkreise!AM$5,FALSE)/1000/F242</f>
        <v>0.08550608856</v>
      </c>
      <c r="AN242" s="63">
        <f>VLOOKUP($D242,BW_17_Kreise!$B$7:$CC$410,Calc_Targetkreise!AN$5,FALSE)/1000/$G242</f>
        <v>0.1264308113</v>
      </c>
      <c r="AO242" s="61">
        <f>VLOOKUP(Calc_Targetkreise!$D242,EW_Erg_09_14_Kreise!$A$7:$BK$412,Calc_Targetkreise!AO$5,FALSE)/1000/$H242</f>
        <v>0.1100861668</v>
      </c>
      <c r="AP242" s="61">
        <f>VLOOKUP(Calc_Targetkreise!$D242,EW_Erg_09_14_Kreise!$A$7:$BK$412,Calc_Targetkreise!AP$5,FALSE)/1000/$H242</f>
        <v>0</v>
      </c>
      <c r="AQ242" s="61">
        <f t="shared" ref="AQ242:AR242" si="995">1-U242-Y242-AC242-AG242-AJ242-AN242</f>
        <v>0.07631634636</v>
      </c>
      <c r="AR242" s="61">
        <f t="shared" si="995"/>
        <v>0.1647180807</v>
      </c>
      <c r="AS242" s="61">
        <f t="shared" si="11"/>
        <v>0.1628449789</v>
      </c>
      <c r="AT242" s="63">
        <f>VLOOKUP($D242,BW_17_Kreise!$B$7:$CC$410,Calc_Targetkreise!AT$5,FALSE)/1000/$G242</f>
        <v>0.002212346819</v>
      </c>
      <c r="AU242" s="61">
        <f>VLOOKUP(Calc_Targetkreise!$D242,EW_Erg_09_14_Kreise!$A$7:$BK$412,Calc_Targetkreise!AU$5,FALSE)/1000/$H242</f>
        <v>0.005577603776</v>
      </c>
      <c r="AV242" s="62">
        <f>IF(AU242&lt;Master_sheet_Kriterien!$J$44,1,IF(AU242&lt;Master_sheet_Kriterien!$K$44,2,IF(AU242&lt;Master_sheet_Kriterien!$L$44,3,IF(AU242&lt;Master_sheet_Kriterien!$M$44,4,5))))</f>
        <v>1</v>
      </c>
      <c r="AW242" s="61">
        <f>VLOOKUP(Calc_Targetkreise!$D242,EW_Erg_09_14_Kreise!$A$7:$BK$412,Calc_Targetkreise!AW$5,FALSE)/1000/$H242</f>
        <v>0.003718402517</v>
      </c>
      <c r="AX242" s="61">
        <f>VLOOKUP($D242,EW_19_Kreise!$A$6:$CQ$406,Calc_Targetkreise!AX$5,FALSE)/1000/F242</f>
        <v>0.004744958482</v>
      </c>
      <c r="AY242" s="62">
        <f>IF(AX242&lt;Master_sheet_Kriterien!$J$56,1,IF(AX242&lt;Master_sheet_Kriterien!$K$56,2,IF(AX242&lt;Master_sheet_Kriterien!$L$56,3,IF(AX242&lt;Master_sheet_Kriterien!$M$56,4,5))))</f>
        <v>3</v>
      </c>
      <c r="AZ242" s="64">
        <f>VLOOKUP($D242,EW_19_Kreise!$A$6:$CQ$406,Calc_Targetkreise!AZ$5,FALSE)</f>
        <v>196</v>
      </c>
      <c r="BA242" s="62">
        <f>IF(AZ242&lt;Master_sheet_Kriterien!$J$57,1,IF(AZ242&lt;Master_sheet_Kriterien!$K$57,2,IF(AZ242&lt;Master_sheet_Kriterien!$L$57,3,IF(AZ242&lt;Master_sheet_Kriterien!$M$56,4,5))))</f>
        <v>2</v>
      </c>
      <c r="BB242" s="59">
        <f>VLOOKUP($D242,Struktur_daten_BW_2017!$B$7:$AH$452,Calc_Targetkreise!BB$5,FALSE)</f>
        <v>141.4</v>
      </c>
      <c r="BC242" s="62">
        <f>IF(BB242&lt;Master_sheet_Kriterien!$J$8,1,IF(BB242&lt;Master_sheet_Kriterien!$K$8,2,IF(BB242&lt;Master_sheet_Kriterien!$L$8,3,IF(BB242&lt;Master_sheet_Kriterien!$M$8,4,5))))</f>
        <v>2</v>
      </c>
      <c r="BD242" s="65">
        <f t="shared" si="12"/>
        <v>26.6652</v>
      </c>
      <c r="BE242" s="62">
        <f>IF(BD242&lt;Master_sheet_Kriterien!$J$10,1,IF(BD242&lt;Master_sheet_Kriterien!$K$10,2,IF(BD242&lt;Master_sheet_Kriterien!$L$10,3,IF(BD242&lt;Master_sheet_Kriterien!$M$10,4,5))))</f>
        <v>4</v>
      </c>
      <c r="BF242" s="65">
        <f>VLOOKUP($D242,Struktur_daten_BW_2017!$B$7:$AH$452,Calc_Targetkreise!BF$5,FALSE)</f>
        <v>8.1</v>
      </c>
      <c r="BG242" s="62">
        <f>IF(BF242&lt;Master_sheet_Kriterien!$J$12,1,IF(BF242&lt;Master_sheet_Kriterien!$K$12,2,IF(BF242&lt;Master_sheet_Kriterien!$L$12,3,IF(BF242&lt;Master_sheet_Kriterien!$M$12,4,5))))</f>
        <v>3</v>
      </c>
      <c r="BH242" s="65">
        <f>VLOOKUP($D242,Struktur_daten_BW_2017!$B$7:$AH$452,Calc_Targetkreise!BH$5,FALSE)</f>
        <v>11.8</v>
      </c>
      <c r="BI242" s="62">
        <f>IF(BH242&lt;Master_sheet_Kriterien!$J$14,1,IF(BH242&lt;Master_sheet_Kriterien!$K$14,2,IF(BH242&lt;Master_sheet_Kriterien!$L$14,3,IF(BH242&lt;Master_sheet_Kriterien!$M$14,4,5))))</f>
        <v>3</v>
      </c>
      <c r="BJ242" s="65">
        <f>VLOOKUP($D242,Struktur_daten_BW_2017!$B$7:$AH$452,Calc_Targetkreise!BJ$5,FALSE)</f>
        <v>35.6</v>
      </c>
      <c r="BK242" s="62">
        <f>IF(BJ242&lt;Master_sheet_Kriterien!$J$16,1,IF(BJ242&lt;Master_sheet_Kriterien!$K$16,2,IF(BJ242&lt;Master_sheet_Kriterien!$L$16,3,IF(BJ242&lt;Master_sheet_Kriterien!$M$16,4,5))))</f>
        <v>2</v>
      </c>
      <c r="BL242" s="65">
        <f>VLOOKUP($D242,Struktur_daten_BW_2017!$B$7:$AH$452,Calc_Targetkreise!BL$5,FALSE)</f>
        <v>16.4</v>
      </c>
      <c r="BM242" s="62">
        <f>IF(BL242&lt;Master_sheet_Kriterien!$J$18,1,IF(BL242&lt;Master_sheet_Kriterien!$K$18,2,IF(BL242&lt;Master_sheet_Kriterien!$L$18,3,IF(BL242&lt;Master_sheet_Kriterien!$M$18,4,5))))</f>
        <v>3</v>
      </c>
      <c r="BN242" s="65">
        <f>VLOOKUP($D242,Struktur_daten_BW_2017!$B$7:$AH$452,Calc_Targetkreise!BN$5,FALSE)</f>
        <v>10.9</v>
      </c>
      <c r="BO242" s="62">
        <f>IF(BN242&lt;Master_sheet_Kriterien!$J$20,1,IF(BN242&lt;Master_sheet_Kriterien!$K$20,2,IF(BN242&lt;Master_sheet_Kriterien!$L$20,3,IF(BN242&lt;Master_sheet_Kriterien!$M$20,4,5))))</f>
        <v>3</v>
      </c>
      <c r="BP242" s="59">
        <f>VLOOKUP($D242,Struktur_daten_BW_2017!$B$7:$AH$452,Calc_Targetkreise!BP$5,FALSE)</f>
        <v>22927</v>
      </c>
      <c r="BQ242" s="62">
        <f>IF(BP242&lt;Master_sheet_Kriterien!$J$38,1,IF(BP242&lt;Master_sheet_Kriterien!$K$38,2,IF(BP242&lt;Master_sheet_Kriterien!$L$38,3,IF(BP242&lt;Master_sheet_Kriterien!$M$38,4,5))))</f>
        <v>5</v>
      </c>
      <c r="BR242" s="65">
        <f>VLOOKUP($D242,Struktur_daten_BW_2017!$B$7:$AH$452,Calc_Targetkreise!BR$5,FALSE)</f>
        <v>21.3</v>
      </c>
      <c r="BS242" s="62">
        <f>IF(BR242&lt;Master_sheet_Kriterien!$J$24,1,IF(BR242&lt;Master_sheet_Kriterien!$K$24,2,IF(BR242&lt;Master_sheet_Kriterien!$L$24,3,IF(BR242&lt;Master_sheet_Kriterien!$M$24,4,5))))</f>
        <v>1</v>
      </c>
      <c r="BT242" s="65">
        <f>VLOOKUP($D242,Struktur_daten_BW_2017!$B$7:$AH$452,Calc_Targetkreise!BT$5,FALSE)</f>
        <v>15.2</v>
      </c>
      <c r="BU242" s="62">
        <f>IF(BT242&lt;Master_sheet_Kriterien!$J$26,1,IF(BT242&lt;Master_sheet_Kriterien!$K$26,2,IF(BT242&lt;Master_sheet_Kriterien!$L$26,3,IF(BT242&lt;Master_sheet_Kriterien!$M$26,4,5))))</f>
        <v>4</v>
      </c>
      <c r="BV242" s="65">
        <f t="shared" si="13"/>
        <v>5.00384</v>
      </c>
      <c r="BW242" s="62">
        <f>IF(BV242&lt;Master_sheet_Kriterien!$J$28,1,IF(BV242&lt;Master_sheet_Kriterien!$K$28,2,IF(BV242&lt;Master_sheet_Kriterien!$L$28,3,IF(BV242&lt;Master_sheet_Kriterien!$M$28,4,5))))</f>
        <v>4</v>
      </c>
      <c r="BX242" s="65">
        <f>VLOOKUP($D242,Struktur_daten_BW_2017!$B$7:$AH$452,Calc_Targetkreise!BX$5,FALSE)</f>
        <v>19.07894737</v>
      </c>
      <c r="BY242" s="62">
        <f>IF(BX242&lt;Master_sheet_Kriterien!$J$30,1,IF(BX242&lt;Master_sheet_Kriterien!$K$30,2,IF(BX242&lt;Master_sheet_Kriterien!$L$30,3,IF(BX242&lt;Master_sheet_Kriterien!$M$30,4,5))))</f>
        <v>2</v>
      </c>
      <c r="BZ242" s="65"/>
      <c r="CA242" s="62">
        <f>IF(BZ242&lt;Master_sheet_Kriterien!$J$32,1,IF(BZ242&lt;Master_sheet_Kriterien!$K$32,2,IF(BZ242&lt;Master_sheet_Kriterien!$L$32,3,IF(BZ242&lt;Master_sheet_Kriterien!$M$32,4,5))))</f>
        <v>1</v>
      </c>
      <c r="CB242" s="65"/>
      <c r="CC242" s="62">
        <f>IF(CB242&lt;Master_sheet_Kriterien!$J$34,1,IF(CB242&lt;Master_sheet_Kriterien!$K$34,2,IF(CB242&lt;Master_sheet_Kriterien!$L$34,3,IF(CB242&lt;Master_sheet_Kriterien!$M$34,4,5))))</f>
        <v>1</v>
      </c>
      <c r="CD242" s="65">
        <f>100-VLOOKUP($D242,Struktur_daten_BW_2017!$B$7:$AH$452,Calc_Targetkreise!CD$5,FALSE)</f>
        <v>43.3</v>
      </c>
      <c r="CE242" s="62">
        <f>IF(CD242&lt;Master_sheet_Kriterien!$J$40,1,IF(CD242&lt;Master_sheet_Kriterien!$K$40,2,IF(CD242&lt;Master_sheet_Kriterien!$L$40,3,IF(CD242&lt;Master_sheet_Kriterien!$M$40,4,5))))</f>
        <v>2</v>
      </c>
      <c r="CF242" s="61"/>
      <c r="CG242" s="59">
        <f>VLOOKUP($D242,EW_19_Kreise!$A$6:$CQ$406,Calc_Targetkreise!CG$5,FALSE)/1000</f>
        <v>65.722</v>
      </c>
      <c r="CH242" s="59">
        <f>VLOOKUP($D242,BW_17_Kreise!$B$7:$CC$410,Calc_Targetkreise!CH$5,FALSE)/1000</f>
        <v>65.566</v>
      </c>
      <c r="CI242" s="59">
        <f>VLOOKUP($D242,EW_Erg_09_14_Kreise!$A$10:$BK$412,Calc_Targetkreise!CI$5,FALSE)/1000</f>
        <v>65.622</v>
      </c>
      <c r="CJ242" s="59">
        <f>VLOOKUP($D242,EW_Erg_09_14_Kreise!$A$10:$BK$412,Calc_Targetkreise!CJ$5,FALSE)/1000</f>
        <v>65.121</v>
      </c>
      <c r="CK242" s="59">
        <f>VLOOKUP($D242,EW_Erg_09_14_Kreise!$A$10:$BK$412,Calc_Targetkreise!CK$5,FALSE)/1000</f>
        <v>27.447</v>
      </c>
      <c r="CL242" s="45"/>
      <c r="CM242" s="59">
        <f>VLOOKUP($D242,Struktur_daten_BW_2017!$B$7:$AH$452,Calc_Targetkreise!CM$5,FALSE)</f>
        <v>329.2</v>
      </c>
      <c r="CN242" s="66">
        <v>2.0</v>
      </c>
      <c r="CO242" s="67">
        <f t="shared" si="16"/>
        <v>0.006075334143</v>
      </c>
      <c r="CP242" s="62">
        <f>IF(CO242&lt;Master_sheet_Kriterien!$J$58,1,IF(CO242&lt;Master_sheet_Kriterien!$K$58,2,IF(CO242&lt;Master_sheet_Kriterien!$L$58,3,IF(CO242&lt;Master_sheet_Kriterien!$M$58,4,5))))</f>
        <v>1</v>
      </c>
      <c r="CQ242" s="66">
        <v>2.0</v>
      </c>
      <c r="CR242" s="67">
        <f t="shared" si="17"/>
        <v>0.006075334143</v>
      </c>
      <c r="CS242" s="62">
        <f>IF(CR242&lt;Master_sheet_Kriterien!$J$59,1,IF(CR242&lt;Master_sheet_Kriterien!$K$59,2,IF(CR242&lt;Master_sheet_Kriterien!$L$59,3,IF(CR242&lt;Master_sheet_Kriterien!$M$59,4,5))))</f>
        <v>1</v>
      </c>
      <c r="CT242" s="66">
        <v>0.0</v>
      </c>
      <c r="CU242" s="44"/>
      <c r="CV242" s="66">
        <v>0.0</v>
      </c>
      <c r="CW242" s="68"/>
      <c r="CY242" s="31">
        <f t="shared" si="18"/>
        <v>9180</v>
      </c>
      <c r="DB242" s="76" t="str">
        <f t="shared" si="19"/>
        <v>Garmisch-Partenkirchen</v>
      </c>
      <c r="DC242" s="58">
        <f t="shared" si="20"/>
        <v>268</v>
      </c>
      <c r="DD242" s="77">
        <f t="shared" si="21"/>
        <v>141</v>
      </c>
      <c r="DE242" s="72">
        <f t="shared" si="22"/>
        <v>0.004744958482</v>
      </c>
      <c r="DG242" s="76" t="str">
        <f t="shared" si="23"/>
        <v>Garmisch-Partenkirchen</v>
      </c>
      <c r="DH242" s="58" t="str">
        <f t="shared" si="24"/>
        <v>#REF!</v>
      </c>
      <c r="DI242" s="75">
        <f t="shared" si="25"/>
        <v>135.0607533</v>
      </c>
      <c r="DJ242" s="78">
        <f t="shared" si="26"/>
        <v>0.004744958482</v>
      </c>
      <c r="DK242" s="75"/>
      <c r="DL242" s="75"/>
      <c r="DM242" s="75"/>
      <c r="DN242" s="75"/>
      <c r="DO242" s="75"/>
      <c r="DP242" s="44"/>
    </row>
    <row r="243" ht="16.5" customHeight="1">
      <c r="A243" s="58">
        <f t="shared" si="5"/>
        <v>160</v>
      </c>
      <c r="B243" s="58">
        <f t="shared" si="6"/>
        <v>163</v>
      </c>
      <c r="C243" s="58" t="s">
        <v>390</v>
      </c>
      <c r="D243" s="58">
        <v>9181.0</v>
      </c>
      <c r="E243" s="58" t="s">
        <v>404</v>
      </c>
      <c r="F243" s="59">
        <f>VLOOKUP($D243,EW_19_Kreise!$A$6:$CQ$406,Calc_Targetkreise!F$5,FALSE)/1000</f>
        <v>60.226</v>
      </c>
      <c r="G243" s="59">
        <f>VLOOKUP($D243,BW_17_Kreise!$B$7:$CC$410,Calc_Targetkreise!G$5,FALSE)/1000</f>
        <v>73.06</v>
      </c>
      <c r="H243" s="59">
        <f>VLOOKUP($D243,EW_Erg_09_14_Kreise!$A$10:$BK$412,Calc_Targetkreise!H$5,FALSE)/1000</f>
        <v>38.431</v>
      </c>
      <c r="I243" s="60">
        <f t="shared" ref="I243:K243" si="996">F243/CG243</f>
        <v>0.6633769152</v>
      </c>
      <c r="J243" s="60">
        <f t="shared" si="996"/>
        <v>0.8139845804</v>
      </c>
      <c r="K243" s="60">
        <f t="shared" si="996"/>
        <v>0.4361954486</v>
      </c>
      <c r="L243" s="61">
        <f t="shared" ref="L243:M243" si="997">1-(T243+X243)</f>
        <v>0.5424069339</v>
      </c>
      <c r="M243" s="61">
        <f t="shared" si="997"/>
        <v>0.4803996715</v>
      </c>
      <c r="N243" s="62">
        <f>IF(L243&lt;Master_sheet_Kriterien!$J$46,1,IF(L243&lt;Master_sheet_Kriterien!$K$46,2,IF(L243&lt;Master_sheet_Kriterien!$L$46,3,IF(L243&lt;Master_sheet_Kriterien!$M$46,4,5))))</f>
        <v>5</v>
      </c>
      <c r="O243" s="62">
        <f>IF(M243&lt;Master_sheet_Kriterien!$J$46,1,IF(M243&lt;Master_sheet_Kriterien!$K$46,2,IF(M243&lt;Master_sheet_Kriterien!$L$46,3,IF(M243&lt;Master_sheet_Kriterien!$M$46,4,5))))</f>
        <v>4</v>
      </c>
      <c r="P243" s="61">
        <f t="shared" ref="P243:Q243" si="998">1-(T243+AM243)</f>
        <v>0.5421080596</v>
      </c>
      <c r="Q243" s="61">
        <f t="shared" si="998"/>
        <v>0.4930057487</v>
      </c>
      <c r="R243" s="62">
        <f>IF(P243&lt;Master_sheet_Kriterien!$J$46,1,IF(P243&lt;Master_sheet_Kriterien!$K$46,2,IF(P243&lt;Master_sheet_Kriterien!$L$46,3,IF(P243&lt;Master_sheet_Kriterien!$M$46,4,5))))</f>
        <v>5</v>
      </c>
      <c r="S243" s="62">
        <f>IF(Q243&lt;Master_sheet_Kriterien!$J$46,1,IF(Q243&lt;Master_sheet_Kriterien!$K$46,2,IF(Q243&lt;Master_sheet_Kriterien!$L$46,3,IF(Q243&lt;Master_sheet_Kriterien!$M$46,4,5))))</f>
        <v>4</v>
      </c>
      <c r="T243" s="61">
        <f>VLOOKUP($D243,EW_19_Kreise!$A$6:$CQ$406,Calc_Targetkreise!T$5,FALSE)/1000/F243</f>
        <v>0.3851492711</v>
      </c>
      <c r="U243" s="63">
        <f>VLOOKUP($D243,BW_17_Kreise!$B$7:$CC$410,Calc_Targetkreise!U$5,FALSE)/1000/$G243</f>
        <v>0.3979332056</v>
      </c>
      <c r="V243" s="61">
        <f>VLOOKUP(Calc_Targetkreise!$D243,EW_Erg_09_14_Kreise!$A$7:$BK$412,Calc_Targetkreise!V$5,FALSE)/1000/$H243</f>
        <v>0.3955660795</v>
      </c>
      <c r="W243" s="61">
        <f>VLOOKUP(Calc_Targetkreise!$D243,EW_Erg_09_14_Kreise!$A$7:$BK$412,Calc_Targetkreise!W$5,FALSE)/1000/CK243</f>
        <v>0.4982468899</v>
      </c>
      <c r="X243" s="61">
        <f>VLOOKUP($D243,EW_19_Kreise!$A$6:$CQ$406,Calc_Targetkreise!X$5,FALSE)/1000/F243</f>
        <v>0.07244379504</v>
      </c>
      <c r="Y243" s="63">
        <f>VLOOKUP($D243,BW_17_Kreise!$B$7:$CC$410,Calc_Targetkreise!Y$5,FALSE)/1000/$G243</f>
        <v>0.1216671229</v>
      </c>
      <c r="Z243" s="61">
        <f>VLOOKUP(Calc_Targetkreise!$D243,EW_Erg_09_14_Kreise!$A$7:$BK$412,Calc_Targetkreise!Z$5,FALSE)/1000/$H243</f>
        <v>0.1649970076</v>
      </c>
      <c r="AA243" s="61">
        <f>VLOOKUP(Calc_Targetkreise!$D243,EW_Erg_09_14_Kreise!$A$7:$BK$412,Calc_Targetkreise!AA$5,FALSE)/1000/$H243</f>
        <v>0.09180088991</v>
      </c>
      <c r="AB243" s="61">
        <f>VLOOKUP($D243,EW_19_Kreise!$A$6:$CQ$406,Calc_Targetkreise!AB$5,FALSE)/1000/F243</f>
        <v>0.2393650583</v>
      </c>
      <c r="AC243" s="63">
        <f>VLOOKUP($D243,BW_17_Kreise!$B$7:$CC$410,Calc_Targetkreise!AC$5,FALSE)/1000/$G243</f>
        <v>0.1242129756</v>
      </c>
      <c r="AD243" s="61">
        <f>VLOOKUP(Calc_Targetkreise!$D243,EW_Erg_09_14_Kreise!$A$7:$BK$412,Calc_Targetkreise!AD$5,FALSE)/1000/$H243</f>
        <v>0.1596627722</v>
      </c>
      <c r="AE243" s="62">
        <f>IF(AC243&lt;Master_sheet_Kriterien!$J$54,1,IF(AC243&lt;Master_sheet_Kriterien!$K$54,2,IF(AC243&lt;Master_sheet_Kriterien!$L$54,3,IF(AC243&lt;Master_sheet_Kriterien!$M$54,4,5))))</f>
        <v>5</v>
      </c>
      <c r="AF243" s="61">
        <f>VLOOKUP(Calc_Targetkreise!$D243,EW_Erg_09_14_Kreise!$A$7:$BK$412,Calc_Targetkreise!AF$5,FALSE)/1000/$H243</f>
        <v>0.151101975</v>
      </c>
      <c r="AG243" s="63">
        <f>VLOOKUP($D243,BW_17_Kreise!$B$7:$CC$410,Calc_Targetkreise!AG$5,FALSE)/1000/$G243</f>
        <v>0.1144401861</v>
      </c>
      <c r="AH243" s="61">
        <f>VLOOKUP(Calc_Targetkreise!$D243,EW_Erg_09_14_Kreise!$A$7:$BK$412,Calc_Targetkreise!AH$5,FALSE)/1000/$H243</f>
        <v>0.03104264786</v>
      </c>
      <c r="AI243" s="61">
        <f>VLOOKUP(Calc_Targetkreise!$D243,EW_Erg_09_14_Kreise!$A$7:$BK$412,Calc_Targetkreise!AI$5,FALSE)/1000/$H243</f>
        <v>0.09747339387</v>
      </c>
      <c r="AJ243" s="63">
        <f>VLOOKUP($D243,BW_17_Kreise!$B$7:$CC$410,Calc_Targetkreise!AJ$5,FALSE)/1000/$G243</f>
        <v>0.05691212702</v>
      </c>
      <c r="AK243" s="61">
        <f>VLOOKUP(Calc_Targetkreise!$D243,EW_Erg_09_14_Kreise!$A$7:$BK$412,Calc_Targetkreise!AK$5,FALSE)/1000/$H243</f>
        <v>0.0260206604</v>
      </c>
      <c r="AL243" s="61">
        <f>VLOOKUP(Calc_Targetkreise!$D243,EW_Erg_09_14_Kreise!$A$7:$BK$412,Calc_Targetkreise!AL$5,FALSE)/1000/$H243</f>
        <v>0.01948947464</v>
      </c>
      <c r="AM243" s="61">
        <f>VLOOKUP($D243,EW_19_Kreise!$A$6:$CQ$406,Calc_Targetkreise!AM$5,FALSE)/1000/F243</f>
        <v>0.07274266928</v>
      </c>
      <c r="AN243" s="63">
        <f>VLOOKUP($D243,BW_17_Kreise!$B$7:$CC$410,Calc_Targetkreise!AN$5,FALSE)/1000/$G243</f>
        <v>0.1090610457</v>
      </c>
      <c r="AO243" s="61">
        <f>VLOOKUP(Calc_Targetkreise!$D243,EW_Erg_09_14_Kreise!$A$7:$BK$412,Calc_Targetkreise!AO$5,FALSE)/1000/$H243</f>
        <v>0.08131456376</v>
      </c>
      <c r="AP243" s="61">
        <f>VLOOKUP(Calc_Targetkreise!$D243,EW_Erg_09_14_Kreise!$A$7:$BK$412,Calc_Targetkreise!AP$5,FALSE)/1000/$H243</f>
        <v>0.00007806198121</v>
      </c>
      <c r="AQ243" s="61">
        <f t="shared" ref="AQ243:AR243" si="999">1-U243-Y243-AC243-AG243-AJ243-AN243</f>
        <v>0.07577333698</v>
      </c>
      <c r="AR243" s="61">
        <f t="shared" si="999"/>
        <v>0.1413962686</v>
      </c>
      <c r="AS243" s="61">
        <f t="shared" si="11"/>
        <v>0.1418093148</v>
      </c>
      <c r="AT243" s="63">
        <f>VLOOKUP($D243,BW_17_Kreise!$B$7:$CC$410,Calc_Targetkreise!AT$5,FALSE)/1000/$G243</f>
        <v>0.003230221736</v>
      </c>
      <c r="AU243" s="61">
        <f>VLOOKUP(Calc_Targetkreise!$D243,EW_Erg_09_14_Kreise!$A$7:$BK$412,Calc_Targetkreise!AU$5,FALSE)/1000/$H243</f>
        <v>0.009367437746</v>
      </c>
      <c r="AV243" s="62">
        <f>IF(AU243&lt;Master_sheet_Kriterien!$J$44,1,IF(AU243&lt;Master_sheet_Kriterien!$K$44,2,IF(AU243&lt;Master_sheet_Kriterien!$L$44,3,IF(AU243&lt;Master_sheet_Kriterien!$M$44,4,5))))</f>
        <v>1</v>
      </c>
      <c r="AW243" s="61">
        <f>VLOOKUP(Calc_Targetkreise!$D243,EW_Erg_09_14_Kreise!$A$7:$BK$412,Calc_Targetkreise!AW$5,FALSE)/1000/$H243</f>
        <v>0.006973536988</v>
      </c>
      <c r="AX243" s="61">
        <f>VLOOKUP($D243,EW_19_Kreise!$A$6:$CQ$406,Calc_Targetkreise!AX$5,FALSE)/1000/F243</f>
        <v>0.007172981769</v>
      </c>
      <c r="AY243" s="62">
        <f>IF(AX243&lt;Master_sheet_Kriterien!$J$56,1,IF(AX243&lt;Master_sheet_Kriterien!$K$56,2,IF(AX243&lt;Master_sheet_Kriterien!$L$56,3,IF(AX243&lt;Master_sheet_Kriterien!$M$56,4,5))))</f>
        <v>4</v>
      </c>
      <c r="AZ243" s="64">
        <f>VLOOKUP($D243,EW_19_Kreise!$A$6:$CQ$406,Calc_Targetkreise!AZ$5,FALSE)</f>
        <v>432</v>
      </c>
      <c r="BA243" s="62">
        <f>IF(AZ243&lt;Master_sheet_Kriterien!$J$57,1,IF(AZ243&lt;Master_sheet_Kriterien!$K$57,2,IF(AZ243&lt;Master_sheet_Kriterien!$L$57,3,IF(AZ243&lt;Master_sheet_Kriterien!$M$56,4,5))))</f>
        <v>3</v>
      </c>
      <c r="BB243" s="59">
        <f>VLOOKUP($D243,Struktur_daten_BW_2017!$B$7:$AH$452,Calc_Targetkreise!BB$5,FALSE)</f>
        <v>221.2</v>
      </c>
      <c r="BC243" s="62">
        <f>IF(BB243&lt;Master_sheet_Kriterien!$J$8,1,IF(BB243&lt;Master_sheet_Kriterien!$K$8,2,IF(BB243&lt;Master_sheet_Kriterien!$L$8,3,IF(BB243&lt;Master_sheet_Kriterien!$M$8,4,5))))</f>
        <v>2</v>
      </c>
      <c r="BD243" s="65">
        <f t="shared" si="12"/>
        <v>22.0932</v>
      </c>
      <c r="BE243" s="62">
        <f>IF(BD243&lt;Master_sheet_Kriterien!$J$10,1,IF(BD243&lt;Master_sheet_Kriterien!$K$10,2,IF(BD243&lt;Master_sheet_Kriterien!$L$10,3,IF(BD243&lt;Master_sheet_Kriterien!$M$10,4,5))))</f>
        <v>2</v>
      </c>
      <c r="BF243" s="65">
        <f>VLOOKUP($D243,Struktur_daten_BW_2017!$B$7:$AH$452,Calc_Targetkreise!BF$5,FALSE)</f>
        <v>7.6</v>
      </c>
      <c r="BG243" s="62">
        <f>IF(BF243&lt;Master_sheet_Kriterien!$J$12,1,IF(BF243&lt;Master_sheet_Kriterien!$K$12,2,IF(BF243&lt;Master_sheet_Kriterien!$L$12,3,IF(BF243&lt;Master_sheet_Kriterien!$M$12,4,5))))</f>
        <v>2</v>
      </c>
      <c r="BH243" s="65">
        <f>VLOOKUP($D243,Struktur_daten_BW_2017!$B$7:$AH$452,Calc_Targetkreise!BH$5,FALSE)</f>
        <v>10.6</v>
      </c>
      <c r="BI243" s="62">
        <f>IF(BH243&lt;Master_sheet_Kriterien!$J$14,1,IF(BH243&lt;Master_sheet_Kriterien!$K$14,2,IF(BH243&lt;Master_sheet_Kriterien!$L$14,3,IF(BH243&lt;Master_sheet_Kriterien!$M$14,4,5))))</f>
        <v>1</v>
      </c>
      <c r="BJ243" s="65">
        <f>VLOOKUP($D243,Struktur_daten_BW_2017!$B$7:$AH$452,Calc_Targetkreise!BJ$5,FALSE)</f>
        <v>36.9</v>
      </c>
      <c r="BK243" s="62">
        <f>IF(BJ243&lt;Master_sheet_Kriterien!$J$16,1,IF(BJ243&lt;Master_sheet_Kriterien!$K$16,2,IF(BJ243&lt;Master_sheet_Kriterien!$L$16,3,IF(BJ243&lt;Master_sheet_Kriterien!$M$16,4,5))))</f>
        <v>4</v>
      </c>
      <c r="BL243" s="65">
        <f>VLOOKUP($D243,Struktur_daten_BW_2017!$B$7:$AH$452,Calc_Targetkreise!BL$5,FALSE)</f>
        <v>16.5</v>
      </c>
      <c r="BM243" s="62">
        <f>IF(BL243&lt;Master_sheet_Kriterien!$J$18,1,IF(BL243&lt;Master_sheet_Kriterien!$K$18,2,IF(BL243&lt;Master_sheet_Kriterien!$L$18,3,IF(BL243&lt;Master_sheet_Kriterien!$M$18,4,5))))</f>
        <v>3</v>
      </c>
      <c r="BN243" s="65">
        <f>VLOOKUP($D243,Struktur_daten_BW_2017!$B$7:$AH$452,Calc_Targetkreise!BN$5,FALSE)</f>
        <v>10.6</v>
      </c>
      <c r="BO243" s="62">
        <f>IF(BN243&lt;Master_sheet_Kriterien!$J$20,1,IF(BN243&lt;Master_sheet_Kriterien!$K$20,2,IF(BN243&lt;Master_sheet_Kriterien!$L$20,3,IF(BN243&lt;Master_sheet_Kriterien!$M$20,4,5))))</f>
        <v>3</v>
      </c>
      <c r="BP243" s="59">
        <f>VLOOKUP($D243,Struktur_daten_BW_2017!$B$7:$AH$452,Calc_Targetkreise!BP$5,FALSE)</f>
        <v>29060</v>
      </c>
      <c r="BQ243" s="62">
        <f>IF(BP243&lt;Master_sheet_Kriterien!$J$38,1,IF(BP243&lt;Master_sheet_Kriterien!$K$38,2,IF(BP243&lt;Master_sheet_Kriterien!$L$38,3,IF(BP243&lt;Master_sheet_Kriterien!$M$38,4,5))))</f>
        <v>5</v>
      </c>
      <c r="BR243" s="65">
        <f>VLOOKUP($D243,Struktur_daten_BW_2017!$B$7:$AH$452,Calc_Targetkreise!BR$5,FALSE)</f>
        <v>37</v>
      </c>
      <c r="BS243" s="62">
        <f>IF(BR243&lt;Master_sheet_Kriterien!$J$24,1,IF(BR243&lt;Master_sheet_Kriterien!$K$24,2,IF(BR243&lt;Master_sheet_Kriterien!$L$24,3,IF(BR243&lt;Master_sheet_Kriterien!$M$24,4,5))))</f>
        <v>4</v>
      </c>
      <c r="BT243" s="65">
        <f>VLOOKUP($D243,Struktur_daten_BW_2017!$B$7:$AH$452,Calc_Targetkreise!BT$5,FALSE)</f>
        <v>12.5</v>
      </c>
      <c r="BU243" s="62">
        <f>IF(BT243&lt;Master_sheet_Kriterien!$J$26,1,IF(BT243&lt;Master_sheet_Kriterien!$K$26,2,IF(BT243&lt;Master_sheet_Kriterien!$L$26,3,IF(BT243&lt;Master_sheet_Kriterien!$M$26,4,5))))</f>
        <v>2</v>
      </c>
      <c r="BV243" s="65">
        <f t="shared" si="13"/>
        <v>3.63375</v>
      </c>
      <c r="BW243" s="62">
        <f>IF(BV243&lt;Master_sheet_Kriterien!$J$28,1,IF(BV243&lt;Master_sheet_Kriterien!$K$28,2,IF(BV243&lt;Master_sheet_Kriterien!$L$28,3,IF(BV243&lt;Master_sheet_Kriterien!$M$28,4,5))))</f>
        <v>2</v>
      </c>
      <c r="BX243" s="65">
        <f>VLOOKUP($D243,Struktur_daten_BW_2017!$B$7:$AH$452,Calc_Targetkreise!BX$5,FALSE)</f>
        <v>16.8</v>
      </c>
      <c r="BY243" s="62">
        <f>IF(BX243&lt;Master_sheet_Kriterien!$J$30,1,IF(BX243&lt;Master_sheet_Kriterien!$K$30,2,IF(BX243&lt;Master_sheet_Kriterien!$L$30,3,IF(BX243&lt;Master_sheet_Kriterien!$M$30,4,5))))</f>
        <v>1</v>
      </c>
      <c r="BZ243" s="65"/>
      <c r="CA243" s="62">
        <f>IF(BZ243&lt;Master_sheet_Kriterien!$J$32,1,IF(BZ243&lt;Master_sheet_Kriterien!$K$32,2,IF(BZ243&lt;Master_sheet_Kriterien!$L$32,3,IF(BZ243&lt;Master_sheet_Kriterien!$M$32,4,5))))</f>
        <v>1</v>
      </c>
      <c r="CB243" s="65"/>
      <c r="CC243" s="62">
        <f>IF(CB243&lt;Master_sheet_Kriterien!$J$34,1,IF(CB243&lt;Master_sheet_Kriterien!$K$34,2,IF(CB243&lt;Master_sheet_Kriterien!$L$34,3,IF(CB243&lt;Master_sheet_Kriterien!$M$34,4,5))))</f>
        <v>1</v>
      </c>
      <c r="CD243" s="65">
        <f>100-VLOOKUP($D243,Struktur_daten_BW_2017!$B$7:$AH$452,Calc_Targetkreise!CD$5,FALSE)</f>
        <v>46.8</v>
      </c>
      <c r="CE243" s="62">
        <f>IF(CD243&lt;Master_sheet_Kriterien!$J$40,1,IF(CD243&lt;Master_sheet_Kriterien!$K$40,2,IF(CD243&lt;Master_sheet_Kriterien!$L$40,3,IF(CD243&lt;Master_sheet_Kriterien!$M$40,4,5))))</f>
        <v>3</v>
      </c>
      <c r="CF243" s="61"/>
      <c r="CG243" s="59">
        <f>VLOOKUP($D243,EW_19_Kreise!$A$6:$CQ$406,Calc_Targetkreise!CG$5,FALSE)/1000</f>
        <v>90.787</v>
      </c>
      <c r="CH243" s="59">
        <f>VLOOKUP($D243,BW_17_Kreise!$B$7:$CC$410,Calc_Targetkreise!CH$5,FALSE)/1000</f>
        <v>89.756</v>
      </c>
      <c r="CI243" s="59">
        <f>VLOOKUP($D243,EW_Erg_09_14_Kreise!$A$10:$BK$412,Calc_Targetkreise!CI$5,FALSE)/1000</f>
        <v>88.105</v>
      </c>
      <c r="CJ243" s="59">
        <f>VLOOKUP($D243,EW_Erg_09_14_Kreise!$A$10:$BK$412,Calc_Targetkreise!CJ$5,FALSE)/1000</f>
        <v>84.986</v>
      </c>
      <c r="CK243" s="59">
        <f>VLOOKUP($D243,EW_Erg_09_14_Kreise!$A$10:$BK$412,Calc_Targetkreise!CK$5,FALSE)/1000</f>
        <v>38.503</v>
      </c>
      <c r="CL243" s="45"/>
      <c r="CM243" s="59">
        <f>VLOOKUP($D243,Struktur_daten_BW_2017!$B$7:$AH$452,Calc_Targetkreise!CM$5,FALSE)</f>
        <v>290.7</v>
      </c>
      <c r="CN243" s="66">
        <v>10.0</v>
      </c>
      <c r="CO243" s="67">
        <f t="shared" si="16"/>
        <v>0.0343997248</v>
      </c>
      <c r="CP243" s="62">
        <f>IF(CO243&lt;Master_sheet_Kriterien!$J$58,1,IF(CO243&lt;Master_sheet_Kriterien!$K$58,2,IF(CO243&lt;Master_sheet_Kriterien!$L$58,3,IF(CO243&lt;Master_sheet_Kriterien!$M$58,4,5))))</f>
        <v>1</v>
      </c>
      <c r="CQ243" s="66">
        <v>8.0</v>
      </c>
      <c r="CR243" s="67">
        <f t="shared" si="17"/>
        <v>0.02751977984</v>
      </c>
      <c r="CS243" s="62">
        <f>IF(CR243&lt;Master_sheet_Kriterien!$J$59,1,IF(CR243&lt;Master_sheet_Kriterien!$K$59,2,IF(CR243&lt;Master_sheet_Kriterien!$L$59,3,IF(CR243&lt;Master_sheet_Kriterien!$M$59,4,5))))</f>
        <v>1</v>
      </c>
      <c r="CT243" s="66">
        <v>2.0</v>
      </c>
      <c r="CU243" s="44"/>
      <c r="CV243" s="66">
        <v>0.0</v>
      </c>
      <c r="CW243" s="68"/>
      <c r="CY243" s="31">
        <f t="shared" si="18"/>
        <v>9181</v>
      </c>
      <c r="DB243" s="76" t="str">
        <f t="shared" si="19"/>
        <v>Landsberg am Lech</v>
      </c>
      <c r="DC243" s="58">
        <f t="shared" si="20"/>
        <v>160</v>
      </c>
      <c r="DD243" s="77">
        <f t="shared" si="21"/>
        <v>163</v>
      </c>
      <c r="DE243" s="72">
        <f t="shared" si="22"/>
        <v>0.007172981769</v>
      </c>
      <c r="DG243" s="76" t="str">
        <f t="shared" si="23"/>
        <v>Landsberg am Lech</v>
      </c>
      <c r="DH243" s="58" t="str">
        <f t="shared" si="24"/>
        <v>#REF!</v>
      </c>
      <c r="DI243" s="75">
        <f t="shared" si="25"/>
        <v>157.3439972</v>
      </c>
      <c r="DJ243" s="78">
        <f t="shared" si="26"/>
        <v>0.007172981769</v>
      </c>
      <c r="DK243" s="75"/>
      <c r="DL243" s="75"/>
      <c r="DM243" s="75"/>
      <c r="DN243" s="75"/>
      <c r="DO243" s="75"/>
      <c r="DP243" s="44"/>
    </row>
    <row r="244" ht="16.5" customHeight="1">
      <c r="A244" s="58">
        <f t="shared" si="5"/>
        <v>234</v>
      </c>
      <c r="B244" s="58">
        <f t="shared" si="6"/>
        <v>148</v>
      </c>
      <c r="C244" s="58" t="s">
        <v>390</v>
      </c>
      <c r="D244" s="58">
        <v>9182.0</v>
      </c>
      <c r="E244" s="58" t="s">
        <v>405</v>
      </c>
      <c r="F244" s="59">
        <f>VLOOKUP($D244,EW_19_Kreise!$A$6:$CQ$406,Calc_Targetkreise!F$5,FALSE)/1000</f>
        <v>47.743</v>
      </c>
      <c r="G244" s="59">
        <f>VLOOKUP($D244,BW_17_Kreise!$B$7:$CC$410,Calc_Targetkreise!G$5,FALSE)/1000</f>
        <v>58.466</v>
      </c>
      <c r="H244" s="59">
        <f>VLOOKUP($D244,EW_Erg_09_14_Kreise!$A$10:$BK$412,Calc_Targetkreise!H$5,FALSE)/1000</f>
        <v>30.389</v>
      </c>
      <c r="I244" s="60">
        <f t="shared" ref="I244:K244" si="1000">F244/CG244</f>
        <v>0.6494232548</v>
      </c>
      <c r="J244" s="60">
        <f t="shared" si="1000"/>
        <v>0.8001806586</v>
      </c>
      <c r="K244" s="60">
        <f t="shared" si="1000"/>
        <v>0.4187427658</v>
      </c>
      <c r="L244" s="61">
        <f t="shared" ref="L244:M244" si="1001">1-(T244+X244)</f>
        <v>0.4780177199</v>
      </c>
      <c r="M244" s="61">
        <f t="shared" si="1001"/>
        <v>0.4703246331</v>
      </c>
      <c r="N244" s="62">
        <f>IF(L244&lt;Master_sheet_Kriterien!$J$46,1,IF(L244&lt;Master_sheet_Kriterien!$K$46,2,IF(L244&lt;Master_sheet_Kriterien!$L$46,3,IF(L244&lt;Master_sheet_Kriterien!$M$46,4,5))))</f>
        <v>4</v>
      </c>
      <c r="O244" s="62">
        <f>IF(M244&lt;Master_sheet_Kriterien!$J$46,1,IF(M244&lt;Master_sheet_Kriterien!$K$46,2,IF(M244&lt;Master_sheet_Kriterien!$L$46,3,IF(M244&lt;Master_sheet_Kriterien!$M$46,4,5))))</f>
        <v>4</v>
      </c>
      <c r="P244" s="61">
        <f t="shared" ref="P244:Q244" si="1002">1-(T244+AM244)</f>
        <v>0.4758603355</v>
      </c>
      <c r="Q244" s="61">
        <f t="shared" si="1002"/>
        <v>0.4658433962</v>
      </c>
      <c r="R244" s="62">
        <f>IF(P244&lt;Master_sheet_Kriterien!$J$46,1,IF(P244&lt;Master_sheet_Kriterien!$K$46,2,IF(P244&lt;Master_sheet_Kriterien!$L$46,3,IF(P244&lt;Master_sheet_Kriterien!$M$46,4,5))))</f>
        <v>4</v>
      </c>
      <c r="S244" s="62">
        <f>IF(Q244&lt;Master_sheet_Kriterien!$J$46,1,IF(Q244&lt;Master_sheet_Kriterien!$K$46,2,IF(Q244&lt;Master_sheet_Kriterien!$L$46,3,IF(Q244&lt;Master_sheet_Kriterien!$M$46,4,5))))</f>
        <v>3</v>
      </c>
      <c r="T244" s="61">
        <f>VLOOKUP($D244,EW_19_Kreise!$A$6:$CQ$406,Calc_Targetkreise!T$5,FALSE)/1000/F244</f>
        <v>0.45003456</v>
      </c>
      <c r="U244" s="63">
        <f>VLOOKUP($D244,BW_17_Kreise!$B$7:$CC$410,Calc_Targetkreise!U$5,FALSE)/1000/$G244</f>
        <v>0.4203981801</v>
      </c>
      <c r="V244" s="61">
        <f>VLOOKUP(Calc_Targetkreise!$D244,EW_Erg_09_14_Kreise!$A$7:$BK$412,Calc_Targetkreise!V$5,FALSE)/1000/$H244</f>
        <v>0.4148869657</v>
      </c>
      <c r="W244" s="61">
        <f>VLOOKUP(Calc_Targetkreise!$D244,EW_Erg_09_14_Kreise!$A$7:$BK$412,Calc_Targetkreise!W$5,FALSE)/1000/CK244</f>
        <v>0.5410566902</v>
      </c>
      <c r="X244" s="61">
        <f>VLOOKUP($D244,EW_19_Kreise!$A$6:$CQ$406,Calc_Targetkreise!X$5,FALSE)/1000/F244</f>
        <v>0.07194772008</v>
      </c>
      <c r="Y244" s="63">
        <f>VLOOKUP($D244,BW_17_Kreise!$B$7:$CC$410,Calc_Targetkreise!Y$5,FALSE)/1000/$G244</f>
        <v>0.1092771867</v>
      </c>
      <c r="Z244" s="61">
        <f>VLOOKUP(Calc_Targetkreise!$D244,EW_Erg_09_14_Kreise!$A$7:$BK$412,Calc_Targetkreise!Z$5,FALSE)/1000/$H244</f>
        <v>0.1482444306</v>
      </c>
      <c r="AA244" s="61">
        <f>VLOOKUP(Calc_Targetkreise!$D244,EW_Erg_09_14_Kreise!$A$7:$BK$412,Calc_Targetkreise!AA$5,FALSE)/1000/$H244</f>
        <v>0.09516601402</v>
      </c>
      <c r="AB244" s="61">
        <f>VLOOKUP($D244,EW_19_Kreise!$A$6:$CQ$406,Calc_Targetkreise!AB$5,FALSE)/1000/F244</f>
        <v>0.1784345349</v>
      </c>
      <c r="AC244" s="63">
        <f>VLOOKUP($D244,BW_17_Kreise!$B$7:$CC$410,Calc_Targetkreise!AC$5,FALSE)/1000/$G244</f>
        <v>0.1012554305</v>
      </c>
      <c r="AD244" s="61">
        <f>VLOOKUP(Calc_Targetkreise!$D244,EW_Erg_09_14_Kreise!$A$7:$BK$412,Calc_Targetkreise!AD$5,FALSE)/1000/$H244</f>
        <v>0.1409720623</v>
      </c>
      <c r="AE244" s="62">
        <f>IF(AC244&lt;Master_sheet_Kriterien!$J$54,1,IF(AC244&lt;Master_sheet_Kriterien!$K$54,2,IF(AC244&lt;Master_sheet_Kriterien!$L$54,3,IF(AC244&lt;Master_sheet_Kriterien!$M$54,4,5))))</f>
        <v>4</v>
      </c>
      <c r="AF244" s="61">
        <f>VLOOKUP(Calc_Targetkreise!$D244,EW_Erg_09_14_Kreise!$A$7:$BK$412,Calc_Targetkreise!AF$5,FALSE)/1000/$H244</f>
        <v>0.1181677581</v>
      </c>
      <c r="AG244" s="63">
        <f>VLOOKUP($D244,BW_17_Kreise!$B$7:$CC$410,Calc_Targetkreise!AG$5,FALSE)/1000/$G244</f>
        <v>0.1331714159</v>
      </c>
      <c r="AH244" s="61">
        <f>VLOOKUP(Calc_Targetkreise!$D244,EW_Erg_09_14_Kreise!$A$7:$BK$412,Calc_Targetkreise!AH$5,FALSE)/1000/$H244</f>
        <v>0.04435815591</v>
      </c>
      <c r="AI244" s="61">
        <f>VLOOKUP(Calc_Targetkreise!$D244,EW_Erg_09_14_Kreise!$A$7:$BK$412,Calc_Targetkreise!AI$5,FALSE)/1000/$H244</f>
        <v>0.1138898944</v>
      </c>
      <c r="AJ244" s="63">
        <f>VLOOKUP($D244,BW_17_Kreise!$B$7:$CC$410,Calc_Targetkreise!AJ$5,FALSE)/1000/$G244</f>
        <v>0.04347826087</v>
      </c>
      <c r="AK244" s="61">
        <f>VLOOKUP(Calc_Targetkreise!$D244,EW_Erg_09_14_Kreise!$A$7:$BK$412,Calc_Targetkreise!AK$5,FALSE)/1000/$H244</f>
        <v>0.01799993419</v>
      </c>
      <c r="AL244" s="61">
        <f>VLOOKUP(Calc_Targetkreise!$D244,EW_Erg_09_14_Kreise!$A$7:$BK$412,Calc_Targetkreise!AL$5,FALSE)/1000/$H244</f>
        <v>0.01536740268</v>
      </c>
      <c r="AM244" s="61">
        <f>VLOOKUP($D244,EW_19_Kreise!$A$6:$CQ$406,Calc_Targetkreise!AM$5,FALSE)/1000/F244</f>
        <v>0.07410510441</v>
      </c>
      <c r="AN244" s="63">
        <f>VLOOKUP($D244,BW_17_Kreise!$B$7:$CC$410,Calc_Targetkreise!AN$5,FALSE)/1000/$G244</f>
        <v>0.1137584237</v>
      </c>
      <c r="AO244" s="61">
        <f>VLOOKUP(Calc_Targetkreise!$D244,EW_Erg_09_14_Kreise!$A$7:$BK$412,Calc_Targetkreise!AO$5,FALSE)/1000/$H244</f>
        <v>0.100431077</v>
      </c>
      <c r="AP244" s="61">
        <f>VLOOKUP(Calc_Targetkreise!$D244,EW_Erg_09_14_Kreise!$A$7:$BK$412,Calc_Targetkreise!AP$5,FALSE)/1000/$H244</f>
        <v>0.00009871993155</v>
      </c>
      <c r="AQ244" s="61">
        <f t="shared" ref="AQ244:AR244" si="1003">1-U244-Y244-AC244-AG244-AJ244-AN244</f>
        <v>0.07866110218</v>
      </c>
      <c r="AR244" s="61">
        <f t="shared" si="1003"/>
        <v>0.1331073744</v>
      </c>
      <c r="AS244" s="61">
        <f t="shared" si="11"/>
        <v>0.1162535208</v>
      </c>
      <c r="AT244" s="63">
        <f>VLOOKUP($D244,BW_17_Kreise!$B$7:$CC$410,Calc_Targetkreise!AT$5,FALSE)/1000/$G244</f>
        <v>0.002497177847</v>
      </c>
      <c r="AU244" s="61">
        <f>VLOOKUP(Calc_Targetkreise!$D244,EW_Erg_09_14_Kreise!$A$7:$BK$412,Calc_Targetkreise!AU$5,FALSE)/1000/$H244</f>
        <v>0.00786468788</v>
      </c>
      <c r="AV244" s="62">
        <f>IF(AU244&lt;Master_sheet_Kriterien!$J$44,1,IF(AU244&lt;Master_sheet_Kriterien!$K$44,2,IF(AU244&lt;Master_sheet_Kriterien!$L$44,3,IF(AU244&lt;Master_sheet_Kriterien!$M$44,4,5))))</f>
        <v>1</v>
      </c>
      <c r="AW244" s="61">
        <f>VLOOKUP(Calc_Targetkreise!$D244,EW_Erg_09_14_Kreise!$A$7:$BK$412,Calc_Targetkreise!AW$5,FALSE)/1000/$H244</f>
        <v>0.005594129455</v>
      </c>
      <c r="AX244" s="61">
        <f>VLOOKUP($D244,EW_19_Kreise!$A$6:$CQ$406,Calc_Targetkreise!AX$5,FALSE)/1000/F244</f>
        <v>0.006597825859</v>
      </c>
      <c r="AY244" s="62">
        <f>IF(AX244&lt;Master_sheet_Kriterien!$J$56,1,IF(AX244&lt;Master_sheet_Kriterien!$K$56,2,IF(AX244&lt;Master_sheet_Kriterien!$L$56,3,IF(AX244&lt;Master_sheet_Kriterien!$M$56,4,5))))</f>
        <v>4</v>
      </c>
      <c r="AZ244" s="64">
        <f>VLOOKUP($D244,EW_19_Kreise!$A$6:$CQ$406,Calc_Targetkreise!AZ$5,FALSE)</f>
        <v>315</v>
      </c>
      <c r="BA244" s="62">
        <f>IF(AZ244&lt;Master_sheet_Kriterien!$J$57,1,IF(AZ244&lt;Master_sheet_Kriterien!$K$57,2,IF(AZ244&lt;Master_sheet_Kriterien!$L$57,3,IF(AZ244&lt;Master_sheet_Kriterien!$M$56,4,5))))</f>
        <v>3</v>
      </c>
      <c r="BB244" s="59">
        <f>VLOOKUP($D244,Struktur_daten_BW_2017!$B$7:$AH$452,Calc_Targetkreise!BB$5,FALSE)</f>
        <v>112.9</v>
      </c>
      <c r="BC244" s="62">
        <f>IF(BB244&lt;Master_sheet_Kriterien!$J$8,1,IF(BB244&lt;Master_sheet_Kriterien!$K$8,2,IF(BB244&lt;Master_sheet_Kriterien!$L$8,3,IF(BB244&lt;Master_sheet_Kriterien!$M$8,4,5))))</f>
        <v>1</v>
      </c>
      <c r="BD244" s="65">
        <f t="shared" si="12"/>
        <v>17.4096</v>
      </c>
      <c r="BE244" s="62">
        <f>IF(BD244&lt;Master_sheet_Kriterien!$J$10,1,IF(BD244&lt;Master_sheet_Kriterien!$K$10,2,IF(BD244&lt;Master_sheet_Kriterien!$L$10,3,IF(BD244&lt;Master_sheet_Kriterien!$M$10,4,5))))</f>
        <v>1</v>
      </c>
      <c r="BF244" s="65">
        <f>VLOOKUP($D244,Struktur_daten_BW_2017!$B$7:$AH$452,Calc_Targetkreise!BF$5,FALSE)</f>
        <v>7.8</v>
      </c>
      <c r="BG244" s="62">
        <f>IF(BF244&lt;Master_sheet_Kriterien!$J$12,1,IF(BF244&lt;Master_sheet_Kriterien!$K$12,2,IF(BF244&lt;Master_sheet_Kriterien!$L$12,3,IF(BF244&lt;Master_sheet_Kriterien!$M$12,4,5))))</f>
        <v>3</v>
      </c>
      <c r="BH244" s="65">
        <f>VLOOKUP($D244,Struktur_daten_BW_2017!$B$7:$AH$452,Calc_Targetkreise!BH$5,FALSE)</f>
        <v>11.2</v>
      </c>
      <c r="BI244" s="62">
        <f>IF(BH244&lt;Master_sheet_Kriterien!$J$14,1,IF(BH244&lt;Master_sheet_Kriterien!$K$14,2,IF(BH244&lt;Master_sheet_Kriterien!$L$14,3,IF(BH244&lt;Master_sheet_Kriterien!$M$14,4,5))))</f>
        <v>2</v>
      </c>
      <c r="BJ244" s="65">
        <f>VLOOKUP($D244,Struktur_daten_BW_2017!$B$7:$AH$452,Calc_Targetkreise!BJ$5,FALSE)</f>
        <v>36.7</v>
      </c>
      <c r="BK244" s="62">
        <f>IF(BJ244&lt;Master_sheet_Kriterien!$J$16,1,IF(BJ244&lt;Master_sheet_Kriterien!$K$16,2,IF(BJ244&lt;Master_sheet_Kriterien!$L$16,3,IF(BJ244&lt;Master_sheet_Kriterien!$M$16,4,5))))</f>
        <v>4</v>
      </c>
      <c r="BL244" s="65">
        <f>VLOOKUP($D244,Struktur_daten_BW_2017!$B$7:$AH$452,Calc_Targetkreise!BL$5,FALSE)</f>
        <v>16.4</v>
      </c>
      <c r="BM244" s="62">
        <f>IF(BL244&lt;Master_sheet_Kriterien!$J$18,1,IF(BL244&lt;Master_sheet_Kriterien!$K$18,2,IF(BL244&lt;Master_sheet_Kriterien!$L$18,3,IF(BL244&lt;Master_sheet_Kriterien!$M$18,4,5))))</f>
        <v>3</v>
      </c>
      <c r="BN244" s="65">
        <f>VLOOKUP($D244,Struktur_daten_BW_2017!$B$7:$AH$452,Calc_Targetkreise!BN$5,FALSE)</f>
        <v>10.9</v>
      </c>
      <c r="BO244" s="62">
        <f>IF(BN244&lt;Master_sheet_Kriterien!$J$20,1,IF(BN244&lt;Master_sheet_Kriterien!$K$20,2,IF(BN244&lt;Master_sheet_Kriterien!$L$20,3,IF(BN244&lt;Master_sheet_Kriterien!$M$20,4,5))))</f>
        <v>3</v>
      </c>
      <c r="BP244" s="59">
        <f>VLOOKUP($D244,Struktur_daten_BW_2017!$B$7:$AH$452,Calc_Targetkreise!BP$5,FALSE)</f>
        <v>26258</v>
      </c>
      <c r="BQ244" s="62">
        <f>IF(BP244&lt;Master_sheet_Kriterien!$J$38,1,IF(BP244&lt;Master_sheet_Kriterien!$K$38,2,IF(BP244&lt;Master_sheet_Kriterien!$L$38,3,IF(BP244&lt;Master_sheet_Kriterien!$M$38,4,5))))</f>
        <v>5</v>
      </c>
      <c r="BR244" s="65">
        <f>VLOOKUP($D244,Struktur_daten_BW_2017!$B$7:$AH$452,Calc_Targetkreise!BR$5,FALSE)</f>
        <v>28.1</v>
      </c>
      <c r="BS244" s="62">
        <f>IF(BR244&lt;Master_sheet_Kriterien!$J$24,1,IF(BR244&lt;Master_sheet_Kriterien!$K$24,2,IF(BR244&lt;Master_sheet_Kriterien!$L$24,3,IF(BR244&lt;Master_sheet_Kriterien!$M$24,4,5))))</f>
        <v>2</v>
      </c>
      <c r="BT244" s="65">
        <f>VLOOKUP($D244,Struktur_daten_BW_2017!$B$7:$AH$452,Calc_Targetkreise!BT$5,FALSE)</f>
        <v>14</v>
      </c>
      <c r="BU244" s="62">
        <f>IF(BT244&lt;Master_sheet_Kriterien!$J$26,1,IF(BT244&lt;Master_sheet_Kriterien!$K$26,2,IF(BT244&lt;Master_sheet_Kriterien!$L$26,3,IF(BT244&lt;Master_sheet_Kriterien!$M$26,4,5))))</f>
        <v>3</v>
      </c>
      <c r="BV244" s="65">
        <f t="shared" si="13"/>
        <v>3.1248</v>
      </c>
      <c r="BW244" s="62">
        <f>IF(BV244&lt;Master_sheet_Kriterien!$J$28,1,IF(BV244&lt;Master_sheet_Kriterien!$K$28,2,IF(BV244&lt;Master_sheet_Kriterien!$L$28,3,IF(BV244&lt;Master_sheet_Kriterien!$M$28,4,5))))</f>
        <v>1</v>
      </c>
      <c r="BX244" s="65">
        <f>VLOOKUP($D244,Struktur_daten_BW_2017!$B$7:$AH$452,Calc_Targetkreise!BX$5,FALSE)</f>
        <v>22.14285714</v>
      </c>
      <c r="BY244" s="62">
        <f>IF(BX244&lt;Master_sheet_Kriterien!$J$30,1,IF(BX244&lt;Master_sheet_Kriterien!$K$30,2,IF(BX244&lt;Master_sheet_Kriterien!$L$30,3,IF(BX244&lt;Master_sheet_Kriterien!$M$30,4,5))))</f>
        <v>3</v>
      </c>
      <c r="BZ244" s="65"/>
      <c r="CA244" s="62">
        <f>IF(BZ244&lt;Master_sheet_Kriterien!$J$32,1,IF(BZ244&lt;Master_sheet_Kriterien!$K$32,2,IF(BZ244&lt;Master_sheet_Kriterien!$L$32,3,IF(BZ244&lt;Master_sheet_Kriterien!$M$32,4,5))))</f>
        <v>1</v>
      </c>
      <c r="CB244" s="65"/>
      <c r="CC244" s="62">
        <f>IF(CB244&lt;Master_sheet_Kriterien!$J$34,1,IF(CB244&lt;Master_sheet_Kriterien!$K$34,2,IF(CB244&lt;Master_sheet_Kriterien!$L$34,3,IF(CB244&lt;Master_sheet_Kriterien!$M$34,4,5))))</f>
        <v>1</v>
      </c>
      <c r="CD244" s="65">
        <f>100-VLOOKUP($D244,Struktur_daten_BW_2017!$B$7:$AH$452,Calc_Targetkreise!CD$5,FALSE)</f>
        <v>50.6</v>
      </c>
      <c r="CE244" s="62">
        <f>IF(CD244&lt;Master_sheet_Kriterien!$J$40,1,IF(CD244&lt;Master_sheet_Kriterien!$K$40,2,IF(CD244&lt;Master_sheet_Kriterien!$L$40,3,IF(CD244&lt;Master_sheet_Kriterien!$M$40,4,5))))</f>
        <v>3</v>
      </c>
      <c r="CF244" s="61"/>
      <c r="CG244" s="59">
        <f>VLOOKUP($D244,EW_19_Kreise!$A$6:$CQ$406,Calc_Targetkreise!CG$5,FALSE)/1000</f>
        <v>73.516</v>
      </c>
      <c r="CH244" s="59">
        <f>VLOOKUP($D244,BW_17_Kreise!$B$7:$CC$410,Calc_Targetkreise!CH$5,FALSE)/1000</f>
        <v>73.066</v>
      </c>
      <c r="CI244" s="59">
        <f>VLOOKUP($D244,EW_Erg_09_14_Kreise!$A$10:$BK$412,Calc_Targetkreise!CI$5,FALSE)/1000</f>
        <v>72.572</v>
      </c>
      <c r="CJ244" s="59">
        <f>VLOOKUP($D244,EW_Erg_09_14_Kreise!$A$10:$BK$412,Calc_Targetkreise!CJ$5,FALSE)/1000</f>
        <v>71.502</v>
      </c>
      <c r="CK244" s="59">
        <f>VLOOKUP($D244,EW_Erg_09_14_Kreise!$A$10:$BK$412,Calc_Targetkreise!CK$5,FALSE)/1000</f>
        <v>33.198</v>
      </c>
      <c r="CL244" s="45"/>
      <c r="CM244" s="59">
        <f>VLOOKUP($D244,Struktur_daten_BW_2017!$B$7:$AH$452,Calc_Targetkreise!CM$5,FALSE)</f>
        <v>223.2</v>
      </c>
      <c r="CN244" s="66">
        <v>7.0</v>
      </c>
      <c r="CO244" s="67">
        <f t="shared" si="16"/>
        <v>0.03136200717</v>
      </c>
      <c r="CP244" s="62">
        <f>IF(CO244&lt;Master_sheet_Kriterien!$J$58,1,IF(CO244&lt;Master_sheet_Kriterien!$K$58,2,IF(CO244&lt;Master_sheet_Kriterien!$L$58,3,IF(CO244&lt;Master_sheet_Kriterien!$M$58,4,5))))</f>
        <v>1</v>
      </c>
      <c r="CQ244" s="66">
        <v>7.0</v>
      </c>
      <c r="CR244" s="67">
        <f t="shared" si="17"/>
        <v>0.03136200717</v>
      </c>
      <c r="CS244" s="62">
        <f>IF(CR244&lt;Master_sheet_Kriterien!$J$59,1,IF(CR244&lt;Master_sheet_Kriterien!$K$59,2,IF(CR244&lt;Master_sheet_Kriterien!$L$59,3,IF(CR244&lt;Master_sheet_Kriterien!$M$59,4,5))))</f>
        <v>1</v>
      </c>
      <c r="CT244" s="66">
        <v>0.0</v>
      </c>
      <c r="CU244" s="44"/>
      <c r="CV244" s="66">
        <v>0.0</v>
      </c>
      <c r="CW244" s="68"/>
      <c r="CY244" s="31">
        <f t="shared" si="18"/>
        <v>9182</v>
      </c>
      <c r="DB244" s="76" t="str">
        <f t="shared" si="19"/>
        <v>Miesbach</v>
      </c>
      <c r="DC244" s="58">
        <f t="shared" si="20"/>
        <v>234</v>
      </c>
      <c r="DD244" s="77">
        <f t="shared" si="21"/>
        <v>148</v>
      </c>
      <c r="DE244" s="72">
        <f t="shared" si="22"/>
        <v>0.006597825859</v>
      </c>
      <c r="DG244" s="76" t="str">
        <f t="shared" si="23"/>
        <v>Miesbach</v>
      </c>
      <c r="DH244" s="58" t="str">
        <f t="shared" si="24"/>
        <v>#REF!</v>
      </c>
      <c r="DI244" s="75">
        <f t="shared" si="25"/>
        <v>142.3136201</v>
      </c>
      <c r="DJ244" s="78">
        <f t="shared" si="26"/>
        <v>0.006597825859</v>
      </c>
      <c r="DK244" s="75"/>
      <c r="DL244" s="75"/>
      <c r="DM244" s="75"/>
      <c r="DN244" s="75"/>
      <c r="DO244" s="75"/>
      <c r="DP244" s="44"/>
    </row>
    <row r="245" ht="16.5" customHeight="1">
      <c r="A245" s="58">
        <f t="shared" si="5"/>
        <v>384</v>
      </c>
      <c r="B245" s="58">
        <f t="shared" si="6"/>
        <v>114</v>
      </c>
      <c r="C245" s="58" t="s">
        <v>390</v>
      </c>
      <c r="D245" s="58">
        <v>9183.0</v>
      </c>
      <c r="E245" s="58" t="s">
        <v>406</v>
      </c>
      <c r="F245" s="59">
        <f>VLOOKUP($D245,EW_19_Kreise!$A$6:$CQ$406,Calc_Targetkreise!F$5,FALSE)/1000</f>
        <v>48.747</v>
      </c>
      <c r="G245" s="59">
        <f>VLOOKUP($D245,BW_17_Kreise!$B$7:$CC$410,Calc_Targetkreise!G$5,FALSE)/1000</f>
        <v>64.388</v>
      </c>
      <c r="H245" s="59">
        <f>VLOOKUP($D245,EW_Erg_09_14_Kreise!$A$10:$BK$412,Calc_Targetkreise!H$5,FALSE)/1000</f>
        <v>31.441</v>
      </c>
      <c r="I245" s="60">
        <f t="shared" ref="I245:K245" si="1004">F245/CG245</f>
        <v>0.5681336099</v>
      </c>
      <c r="J245" s="60">
        <f t="shared" si="1004"/>
        <v>0.7536842598</v>
      </c>
      <c r="K245" s="60">
        <f t="shared" si="1004"/>
        <v>0.3716122779</v>
      </c>
      <c r="L245" s="61">
        <f t="shared" ref="L245:M245" si="1005">1-(T245+X245)</f>
        <v>0.4576691899</v>
      </c>
      <c r="M245" s="61">
        <f t="shared" si="1005"/>
        <v>0.4509691247</v>
      </c>
      <c r="N245" s="62">
        <f>IF(L245&lt;Master_sheet_Kriterien!$J$46,1,IF(L245&lt;Master_sheet_Kriterien!$K$46,2,IF(L245&lt;Master_sheet_Kriterien!$L$46,3,IF(L245&lt;Master_sheet_Kriterien!$M$46,4,5))))</f>
        <v>3</v>
      </c>
      <c r="O245" s="62">
        <f>IF(M245&lt;Master_sheet_Kriterien!$J$46,1,IF(M245&lt;Master_sheet_Kriterien!$K$46,2,IF(M245&lt;Master_sheet_Kriterien!$L$46,3,IF(M245&lt;Master_sheet_Kriterien!$M$46,4,5))))</f>
        <v>3</v>
      </c>
      <c r="P245" s="61">
        <f t="shared" ref="P245:Q245" si="1006">1-(T245+AM245)</f>
        <v>0.4133177426</v>
      </c>
      <c r="Q245" s="61">
        <f t="shared" si="1006"/>
        <v>0.4094396471</v>
      </c>
      <c r="R245" s="62">
        <f>IF(P245&lt;Master_sheet_Kriterien!$J$46,1,IF(P245&lt;Master_sheet_Kriterien!$K$46,2,IF(P245&lt;Master_sheet_Kriterien!$L$46,3,IF(P245&lt;Master_sheet_Kriterien!$M$46,4,5))))</f>
        <v>2</v>
      </c>
      <c r="S245" s="62">
        <f>IF(Q245&lt;Master_sheet_Kriterien!$J$46,1,IF(Q245&lt;Master_sheet_Kriterien!$K$46,2,IF(Q245&lt;Master_sheet_Kriterien!$L$46,3,IF(Q245&lt;Master_sheet_Kriterien!$M$46,4,5))))</f>
        <v>2</v>
      </c>
      <c r="T245" s="61">
        <f>VLOOKUP($D245,EW_19_Kreise!$A$6:$CQ$406,Calc_Targetkreise!T$5,FALSE)/1000/F245</f>
        <v>0.4839477301</v>
      </c>
      <c r="U245" s="63">
        <f>VLOOKUP($D245,BW_17_Kreise!$B$7:$CC$410,Calc_Targetkreise!U$5,FALSE)/1000/$G245</f>
        <v>0.4359197366</v>
      </c>
      <c r="V245" s="61">
        <f>VLOOKUP(Calc_Targetkreise!$D245,EW_Erg_09_14_Kreise!$A$7:$BK$412,Calc_Targetkreise!V$5,FALSE)/1000/$H245</f>
        <v>0.4795330937</v>
      </c>
      <c r="W245" s="61">
        <f>VLOOKUP(Calc_Targetkreise!$D245,EW_Erg_09_14_Kreise!$A$7:$BK$412,Calc_Targetkreise!W$5,FALSE)/1000/CK245</f>
        <v>0.5945396457</v>
      </c>
      <c r="X245" s="61">
        <f>VLOOKUP($D245,EW_19_Kreise!$A$6:$CQ$406,Calc_Targetkreise!X$5,FALSE)/1000/F245</f>
        <v>0.05838307998</v>
      </c>
      <c r="Y245" s="63">
        <f>VLOOKUP($D245,BW_17_Kreise!$B$7:$CC$410,Calc_Targetkreise!Y$5,FALSE)/1000/$G245</f>
        <v>0.1131111387</v>
      </c>
      <c r="Z245" s="61">
        <f>VLOOKUP(Calc_Targetkreise!$D245,EW_Erg_09_14_Kreise!$A$7:$BK$412,Calc_Targetkreise!Z$5,FALSE)/1000/$H245</f>
        <v>0.1289717248</v>
      </c>
      <c r="AA245" s="61">
        <f>VLOOKUP(Calc_Targetkreise!$D245,EW_Erg_09_14_Kreise!$A$7:$BK$412,Calc_Targetkreise!AA$5,FALSE)/1000/$H245</f>
        <v>0.08313984924</v>
      </c>
      <c r="AB245" s="61">
        <f>VLOOKUP($D245,EW_19_Kreise!$A$6:$CQ$406,Calc_Targetkreise!AB$5,FALSE)/1000/F245</f>
        <v>0.1307157364</v>
      </c>
      <c r="AC245" s="63">
        <f>VLOOKUP($D245,BW_17_Kreise!$B$7:$CC$410,Calc_Targetkreise!AC$5,FALSE)/1000/$G245</f>
        <v>0.06873951668</v>
      </c>
      <c r="AD245" s="61">
        <f>VLOOKUP(Calc_Targetkreise!$D245,EW_Erg_09_14_Kreise!$A$7:$BK$412,Calc_Targetkreise!AD$5,FALSE)/1000/$H245</f>
        <v>0.09236347444</v>
      </c>
      <c r="AE245" s="62">
        <f>IF(AC245&lt;Master_sheet_Kriterien!$J$54,1,IF(AC245&lt;Master_sheet_Kriterien!$K$54,2,IF(AC245&lt;Master_sheet_Kriterien!$L$54,3,IF(AC245&lt;Master_sheet_Kriterien!$M$54,4,5))))</f>
        <v>2</v>
      </c>
      <c r="AF245" s="61">
        <f>VLOOKUP(Calc_Targetkreise!$D245,EW_Erg_09_14_Kreise!$A$7:$BK$412,Calc_Targetkreise!AF$5,FALSE)/1000/$H245</f>
        <v>0.08915110843</v>
      </c>
      <c r="AG245" s="63">
        <f>VLOOKUP($D245,BW_17_Kreise!$B$7:$CC$410,Calc_Targetkreise!AG$5,FALSE)/1000/$G245</f>
        <v>0.09403926197</v>
      </c>
      <c r="AH245" s="61">
        <f>VLOOKUP(Calc_Targetkreise!$D245,EW_Erg_09_14_Kreise!$A$7:$BK$412,Calc_Targetkreise!AH$5,FALSE)/1000/$H245</f>
        <v>0.02337711905</v>
      </c>
      <c r="AI245" s="61">
        <f>VLOOKUP(Calc_Targetkreise!$D245,EW_Erg_09_14_Kreise!$A$7:$BK$412,Calc_Targetkreise!AI$5,FALSE)/1000/$H245</f>
        <v>0.0743933081</v>
      </c>
      <c r="AJ245" s="63">
        <f>VLOOKUP($D245,BW_17_Kreise!$B$7:$CC$410,Calc_Targetkreise!AJ$5,FALSE)/1000/$G245</f>
        <v>0.04741566752</v>
      </c>
      <c r="AK245" s="61">
        <f>VLOOKUP(Calc_Targetkreise!$D245,EW_Erg_09_14_Kreise!$A$7:$BK$412,Calc_Targetkreise!AK$5,FALSE)/1000/$H245</f>
        <v>0.02344073026</v>
      </c>
      <c r="AL245" s="61">
        <f>VLOOKUP(Calc_Targetkreise!$D245,EW_Erg_09_14_Kreise!$A$7:$BK$412,Calc_Targetkreise!AL$5,FALSE)/1000/$H245</f>
        <v>0.01625266372</v>
      </c>
      <c r="AM245" s="61">
        <f>VLOOKUP($D245,EW_19_Kreise!$A$6:$CQ$406,Calc_Targetkreise!AM$5,FALSE)/1000/F245</f>
        <v>0.1027345273</v>
      </c>
      <c r="AN245" s="63">
        <f>VLOOKUP($D245,BW_17_Kreise!$B$7:$CC$410,Calc_Targetkreise!AN$5,FALSE)/1000/$G245</f>
        <v>0.1546406163</v>
      </c>
      <c r="AO245" s="61">
        <f>VLOOKUP(Calc_Targetkreise!$D245,EW_Erg_09_14_Kreise!$A$7:$BK$412,Calc_Targetkreise!AO$5,FALSE)/1000/$H245</f>
        <v>0.08682929932</v>
      </c>
      <c r="AP245" s="61">
        <f>VLOOKUP(Calc_Targetkreise!$D245,EW_Erg_09_14_Kreise!$A$7:$BK$412,Calc_Targetkreise!AP$5,FALSE)/1000/$H245</f>
        <v>0.0002862504373</v>
      </c>
      <c r="AQ245" s="61">
        <f t="shared" ref="AQ245:AR245" si="1007">1-U245-Y245-AC245-AG245-AJ245-AN245</f>
        <v>0.08613406225</v>
      </c>
      <c r="AR245" s="61">
        <f t="shared" si="1007"/>
        <v>0.1654845584</v>
      </c>
      <c r="AS245" s="61">
        <f t="shared" si="11"/>
        <v>0.1422371744</v>
      </c>
      <c r="AT245" s="63">
        <f>VLOOKUP($D245,BW_17_Kreise!$B$7:$CC$410,Calc_Targetkreise!AT$5,FALSE)/1000/$G245</f>
        <v>0.003727402622</v>
      </c>
      <c r="AU245" s="61">
        <f>VLOOKUP(Calc_Targetkreise!$D245,EW_Erg_09_14_Kreise!$A$7:$BK$412,Calc_Targetkreise!AU$5,FALSE)/1000/$H245</f>
        <v>0.007537928183</v>
      </c>
      <c r="AV245" s="62">
        <f>IF(AU245&lt;Master_sheet_Kriterien!$J$44,1,IF(AU245&lt;Master_sheet_Kriterien!$K$44,2,IF(AU245&lt;Master_sheet_Kriterien!$L$44,3,IF(AU245&lt;Master_sheet_Kriterien!$M$44,4,5))))</f>
        <v>1</v>
      </c>
      <c r="AW245" s="61">
        <f>VLOOKUP(Calc_Targetkreise!$D245,EW_Erg_09_14_Kreise!$A$7:$BK$412,Calc_Targetkreise!AW$5,FALSE)/1000/$H245</f>
        <v>0.006838204892</v>
      </c>
      <c r="AX245" s="61">
        <f>VLOOKUP($D245,EW_19_Kreise!$A$6:$CQ$406,Calc_Targetkreise!AX$5,FALSE)/1000/F245</f>
        <v>0.004020760252</v>
      </c>
      <c r="AY245" s="62">
        <f>IF(AX245&lt;Master_sheet_Kriterien!$J$56,1,IF(AX245&lt;Master_sheet_Kriterien!$K$56,2,IF(AX245&lt;Master_sheet_Kriterien!$L$56,3,IF(AX245&lt;Master_sheet_Kriterien!$M$56,4,5))))</f>
        <v>3</v>
      </c>
      <c r="AZ245" s="64">
        <f>VLOOKUP($D245,EW_19_Kreise!$A$6:$CQ$406,Calc_Targetkreise!AZ$5,FALSE)</f>
        <v>196</v>
      </c>
      <c r="BA245" s="62">
        <f>IF(AZ245&lt;Master_sheet_Kriterien!$J$57,1,IF(AZ245&lt;Master_sheet_Kriterien!$K$57,2,IF(AZ245&lt;Master_sheet_Kriterien!$L$57,3,IF(AZ245&lt;Master_sheet_Kriterien!$M$56,4,5))))</f>
        <v>2</v>
      </c>
      <c r="BB245" s="59">
        <f>VLOOKUP($D245,Struktur_daten_BW_2017!$B$7:$AH$452,Calc_Targetkreise!BB$5,FALSE)</f>
        <v>96.6</v>
      </c>
      <c r="BC245" s="62">
        <f>IF(BB245&lt;Master_sheet_Kriterien!$J$8,1,IF(BB245&lt;Master_sheet_Kriterien!$K$8,2,IF(BB245&lt;Master_sheet_Kriterien!$L$8,3,IF(BB245&lt;Master_sheet_Kriterien!$M$8,4,5))))</f>
        <v>1</v>
      </c>
      <c r="BD245" s="65">
        <f t="shared" si="12"/>
        <v>18.48</v>
      </c>
      <c r="BE245" s="62">
        <f>IF(BD245&lt;Master_sheet_Kriterien!$J$10,1,IF(BD245&lt;Master_sheet_Kriterien!$K$10,2,IF(BD245&lt;Master_sheet_Kriterien!$L$10,3,IF(BD245&lt;Master_sheet_Kriterien!$M$10,4,5))))</f>
        <v>1</v>
      </c>
      <c r="BF245" s="65">
        <f>VLOOKUP($D245,Struktur_daten_BW_2017!$B$7:$AH$452,Calc_Targetkreise!BF$5,FALSE)</f>
        <v>8.4</v>
      </c>
      <c r="BG245" s="62">
        <f>IF(BF245&lt;Master_sheet_Kriterien!$J$12,1,IF(BF245&lt;Master_sheet_Kriterien!$K$12,2,IF(BF245&lt;Master_sheet_Kriterien!$L$12,3,IF(BF245&lt;Master_sheet_Kriterien!$M$12,4,5))))</f>
        <v>4</v>
      </c>
      <c r="BH245" s="65">
        <f>VLOOKUP($D245,Struktur_daten_BW_2017!$B$7:$AH$452,Calc_Targetkreise!BH$5,FALSE)</f>
        <v>12.2</v>
      </c>
      <c r="BI245" s="62">
        <f>IF(BH245&lt;Master_sheet_Kriterien!$J$14,1,IF(BH245&lt;Master_sheet_Kriterien!$K$14,2,IF(BH245&lt;Master_sheet_Kriterien!$L$14,3,IF(BH245&lt;Master_sheet_Kriterien!$M$14,4,5))))</f>
        <v>4</v>
      </c>
      <c r="BJ245" s="65">
        <f>VLOOKUP($D245,Struktur_daten_BW_2017!$B$7:$AH$452,Calc_Targetkreise!BJ$5,FALSE)</f>
        <v>36.6</v>
      </c>
      <c r="BK245" s="62">
        <f>IF(BJ245&lt;Master_sheet_Kriterien!$J$16,1,IF(BJ245&lt;Master_sheet_Kriterien!$K$16,2,IF(BJ245&lt;Master_sheet_Kriterien!$L$16,3,IF(BJ245&lt;Master_sheet_Kriterien!$M$16,4,5))))</f>
        <v>4</v>
      </c>
      <c r="BL245" s="65">
        <f>VLOOKUP($D245,Struktur_daten_BW_2017!$B$7:$AH$452,Calc_Targetkreise!BL$5,FALSE)</f>
        <v>15.8</v>
      </c>
      <c r="BM245" s="62">
        <f>IF(BL245&lt;Master_sheet_Kriterien!$J$18,1,IF(BL245&lt;Master_sheet_Kriterien!$K$18,2,IF(BL245&lt;Master_sheet_Kriterien!$L$18,3,IF(BL245&lt;Master_sheet_Kriterien!$M$18,4,5))))</f>
        <v>2</v>
      </c>
      <c r="BN245" s="65">
        <f>VLOOKUP($D245,Struktur_daten_BW_2017!$B$7:$AH$452,Calc_Targetkreise!BN$5,FALSE)</f>
        <v>10.2</v>
      </c>
      <c r="BO245" s="62">
        <f>IF(BN245&lt;Master_sheet_Kriterien!$J$20,1,IF(BN245&lt;Master_sheet_Kriterien!$K$20,2,IF(BN245&lt;Master_sheet_Kriterien!$L$20,3,IF(BN245&lt;Master_sheet_Kriterien!$M$20,4,5))))</f>
        <v>2</v>
      </c>
      <c r="BP245" s="59">
        <f>VLOOKUP($D245,Struktur_daten_BW_2017!$B$7:$AH$452,Calc_Targetkreise!BP$5,FALSE)</f>
        <v>21229</v>
      </c>
      <c r="BQ245" s="62">
        <f>IF(BP245&lt;Master_sheet_Kriterien!$J$38,1,IF(BP245&lt;Master_sheet_Kriterien!$K$38,2,IF(BP245&lt;Master_sheet_Kriterien!$L$38,3,IF(BP245&lt;Master_sheet_Kriterien!$M$38,4,5))))</f>
        <v>3</v>
      </c>
      <c r="BR245" s="65">
        <f>VLOOKUP($D245,Struktur_daten_BW_2017!$B$7:$AH$452,Calc_Targetkreise!BR$5,FALSE)</f>
        <v>22.7</v>
      </c>
      <c r="BS245" s="62">
        <f>IF(BR245&lt;Master_sheet_Kriterien!$J$24,1,IF(BR245&lt;Master_sheet_Kriterien!$K$24,2,IF(BR245&lt;Master_sheet_Kriterien!$L$24,3,IF(BR245&lt;Master_sheet_Kriterien!$M$24,4,5))))</f>
        <v>1</v>
      </c>
      <c r="BT245" s="65">
        <f>VLOOKUP($D245,Struktur_daten_BW_2017!$B$7:$AH$452,Calc_Targetkreise!BT$5,FALSE)</f>
        <v>13.4</v>
      </c>
      <c r="BU245" s="62">
        <f>IF(BT245&lt;Master_sheet_Kriterien!$J$26,1,IF(BT245&lt;Master_sheet_Kriterien!$K$26,2,IF(BT245&lt;Master_sheet_Kriterien!$L$26,3,IF(BT245&lt;Master_sheet_Kriterien!$M$26,4,5))))</f>
        <v>3</v>
      </c>
      <c r="BV245" s="65">
        <f t="shared" si="13"/>
        <v>2.948</v>
      </c>
      <c r="BW245" s="62">
        <f>IF(BV245&lt;Master_sheet_Kriterien!$J$28,1,IF(BV245&lt;Master_sheet_Kriterien!$K$28,2,IF(BV245&lt;Master_sheet_Kriterien!$L$28,3,IF(BV245&lt;Master_sheet_Kriterien!$M$28,4,5))))</f>
        <v>1</v>
      </c>
      <c r="BX245" s="65">
        <f>VLOOKUP($D245,Struktur_daten_BW_2017!$B$7:$AH$452,Calc_Targetkreise!BX$5,FALSE)</f>
        <v>17.91044776</v>
      </c>
      <c r="BY245" s="62">
        <f>IF(BX245&lt;Master_sheet_Kriterien!$J$30,1,IF(BX245&lt;Master_sheet_Kriterien!$K$30,2,IF(BX245&lt;Master_sheet_Kriterien!$L$30,3,IF(BX245&lt;Master_sheet_Kriterien!$M$30,4,5))))</f>
        <v>2</v>
      </c>
      <c r="BZ245" s="65"/>
      <c r="CA245" s="62">
        <f>IF(BZ245&lt;Master_sheet_Kriterien!$J$32,1,IF(BZ245&lt;Master_sheet_Kriterien!$K$32,2,IF(BZ245&lt;Master_sheet_Kriterien!$L$32,3,IF(BZ245&lt;Master_sheet_Kriterien!$M$32,4,5))))</f>
        <v>1</v>
      </c>
      <c r="CB245" s="65"/>
      <c r="CC245" s="62">
        <f>IF(CB245&lt;Master_sheet_Kriterien!$J$34,1,IF(CB245&lt;Master_sheet_Kriterien!$K$34,2,IF(CB245&lt;Master_sheet_Kriterien!$L$34,3,IF(CB245&lt;Master_sheet_Kriterien!$M$34,4,5))))</f>
        <v>1</v>
      </c>
      <c r="CD245" s="65">
        <f>100-VLOOKUP($D245,Struktur_daten_BW_2017!$B$7:$AH$452,Calc_Targetkreise!CD$5,FALSE)</f>
        <v>31.8</v>
      </c>
      <c r="CE245" s="62">
        <f>IF(CD245&lt;Master_sheet_Kriterien!$J$40,1,IF(CD245&lt;Master_sheet_Kriterien!$K$40,2,IF(CD245&lt;Master_sheet_Kriterien!$L$40,3,IF(CD245&lt;Master_sheet_Kriterien!$M$40,4,5))))</f>
        <v>1</v>
      </c>
      <c r="CF245" s="61"/>
      <c r="CG245" s="59">
        <f>VLOOKUP($D245,EW_19_Kreise!$A$6:$CQ$406,Calc_Targetkreise!CG$5,FALSE)/1000</f>
        <v>85.802</v>
      </c>
      <c r="CH245" s="59">
        <f>VLOOKUP($D245,BW_17_Kreise!$B$7:$CC$410,Calc_Targetkreise!CH$5,FALSE)/1000</f>
        <v>85.431</v>
      </c>
      <c r="CI245" s="59">
        <f>VLOOKUP($D245,EW_Erg_09_14_Kreise!$A$10:$BK$412,Calc_Targetkreise!CI$5,FALSE)/1000</f>
        <v>84.607</v>
      </c>
      <c r="CJ245" s="59">
        <f>VLOOKUP($D245,EW_Erg_09_14_Kreise!$A$10:$BK$412,Calc_Targetkreise!CJ$5,FALSE)/1000</f>
        <v>83.938</v>
      </c>
      <c r="CK245" s="59">
        <f>VLOOKUP($D245,EW_Erg_09_14_Kreise!$A$10:$BK$412,Calc_Targetkreise!CK$5,FALSE)/1000</f>
        <v>34.43</v>
      </c>
      <c r="CL245" s="45"/>
      <c r="CM245" s="59">
        <f>VLOOKUP($D245,Struktur_daten_BW_2017!$B$7:$AH$452,Calc_Targetkreise!CM$5,FALSE)</f>
        <v>220</v>
      </c>
      <c r="CN245" s="66">
        <v>0.0</v>
      </c>
      <c r="CO245" s="67">
        <f t="shared" si="16"/>
        <v>0</v>
      </c>
      <c r="CP245" s="62">
        <f>IF(CO245&lt;Master_sheet_Kriterien!$J$58,1,IF(CO245&lt;Master_sheet_Kriterien!$K$58,2,IF(CO245&lt;Master_sheet_Kriterien!$L$58,3,IF(CO245&lt;Master_sheet_Kriterien!$M$58,4,5))))</f>
        <v>1</v>
      </c>
      <c r="CQ245" s="66">
        <v>0.0</v>
      </c>
      <c r="CR245" s="67">
        <f t="shared" si="17"/>
        <v>0</v>
      </c>
      <c r="CS245" s="62">
        <f>IF(CR245&lt;Master_sheet_Kriterien!$J$59,1,IF(CR245&lt;Master_sheet_Kriterien!$K$59,2,IF(CR245&lt;Master_sheet_Kriterien!$L$59,3,IF(CR245&lt;Master_sheet_Kriterien!$M$59,4,5))))</f>
        <v>1</v>
      </c>
      <c r="CT245" s="66">
        <v>0.0</v>
      </c>
      <c r="CU245" s="44"/>
      <c r="CV245" s="66">
        <v>0.0</v>
      </c>
      <c r="CW245" s="68"/>
      <c r="CY245" s="31">
        <f t="shared" si="18"/>
        <v>9183</v>
      </c>
      <c r="DB245" s="76" t="str">
        <f t="shared" si="19"/>
        <v>Mühldorf a.Inn</v>
      </c>
      <c r="DC245" s="58">
        <f t="shared" si="20"/>
        <v>384</v>
      </c>
      <c r="DD245" s="77">
        <f t="shared" si="21"/>
        <v>114</v>
      </c>
      <c r="DE245" s="72">
        <f t="shared" si="22"/>
        <v>0.004020760252</v>
      </c>
      <c r="DG245" s="76" t="str">
        <f t="shared" si="23"/>
        <v>Mühldorf a.Inn</v>
      </c>
      <c r="DH245" s="58" t="str">
        <f t="shared" si="24"/>
        <v>#REF!</v>
      </c>
      <c r="DI245" s="75">
        <f t="shared" si="25"/>
        <v>108</v>
      </c>
      <c r="DJ245" s="78">
        <f t="shared" si="26"/>
        <v>0.004020760252</v>
      </c>
      <c r="DK245" s="75"/>
      <c r="DL245" s="75"/>
      <c r="DM245" s="75"/>
      <c r="DN245" s="75"/>
      <c r="DO245" s="75"/>
      <c r="DP245" s="44"/>
    </row>
    <row r="246" ht="16.5" customHeight="1">
      <c r="A246" s="58">
        <f t="shared" si="5"/>
        <v>46</v>
      </c>
      <c r="B246" s="58">
        <f t="shared" si="6"/>
        <v>202</v>
      </c>
      <c r="C246" s="58" t="s">
        <v>390</v>
      </c>
      <c r="D246" s="58">
        <v>9184.0</v>
      </c>
      <c r="E246" s="58" t="s">
        <v>407</v>
      </c>
      <c r="F246" s="59">
        <f>VLOOKUP($D246,EW_19_Kreise!$A$6:$CQ$406,Calc_Targetkreise!F$5,FALSE)/1000</f>
        <v>168.143</v>
      </c>
      <c r="G246" s="59">
        <f>VLOOKUP($D246,BW_17_Kreise!$B$7:$CC$410,Calc_Targetkreise!G$5,FALSE)/1000</f>
        <v>196.365</v>
      </c>
      <c r="H246" s="59">
        <f>VLOOKUP($D246,EW_Erg_09_14_Kreise!$A$10:$BK$412,Calc_Targetkreise!H$5,FALSE)/1000</f>
        <v>115.73</v>
      </c>
      <c r="I246" s="60">
        <f t="shared" ref="I246:K246" si="1008">F246/CG246</f>
        <v>0.7058366706</v>
      </c>
      <c r="J246" s="60">
        <f t="shared" si="1008"/>
        <v>0.834984607</v>
      </c>
      <c r="K246" s="60">
        <f t="shared" si="1008"/>
        <v>0.491863198</v>
      </c>
      <c r="L246" s="61">
        <f t="shared" ref="L246:M246" si="1009">1-(T246+X246)</f>
        <v>0.5239528259</v>
      </c>
      <c r="M246" s="61">
        <f t="shared" si="1009"/>
        <v>0.4872864309</v>
      </c>
      <c r="N246" s="62">
        <f>IF(L246&lt;Master_sheet_Kriterien!$J$46,1,IF(L246&lt;Master_sheet_Kriterien!$K$46,2,IF(L246&lt;Master_sheet_Kriterien!$L$46,3,IF(L246&lt;Master_sheet_Kriterien!$M$46,4,5))))</f>
        <v>5</v>
      </c>
      <c r="O246" s="62">
        <f>IF(M246&lt;Master_sheet_Kriterien!$J$46,1,IF(M246&lt;Master_sheet_Kriterien!$K$46,2,IF(M246&lt;Master_sheet_Kriterien!$L$46,3,IF(M246&lt;Master_sheet_Kriterien!$M$46,4,5))))</f>
        <v>4</v>
      </c>
      <c r="P246" s="61">
        <f t="shared" ref="P246:Q246" si="1010">1-(T246+AM246)</f>
        <v>0.5570674961</v>
      </c>
      <c r="Q246" s="61">
        <f t="shared" si="1010"/>
        <v>0.5332212971</v>
      </c>
      <c r="R246" s="62">
        <f>IF(P246&lt;Master_sheet_Kriterien!$J$46,1,IF(P246&lt;Master_sheet_Kriterien!$K$46,2,IF(P246&lt;Master_sheet_Kriterien!$L$46,3,IF(P246&lt;Master_sheet_Kriterien!$M$46,4,5))))</f>
        <v>5</v>
      </c>
      <c r="S246" s="62">
        <f>IF(Q246&lt;Master_sheet_Kriterien!$J$46,1,IF(Q246&lt;Master_sheet_Kriterien!$K$46,2,IF(Q246&lt;Master_sheet_Kriterien!$L$46,3,IF(Q246&lt;Master_sheet_Kriterien!$M$46,4,5))))</f>
        <v>5</v>
      </c>
      <c r="T246" s="61">
        <f>VLOOKUP($D246,EW_19_Kreise!$A$6:$CQ$406,Calc_Targetkreise!T$5,FALSE)/1000/F246</f>
        <v>0.3760311164</v>
      </c>
      <c r="U246" s="63">
        <f>VLOOKUP($D246,BW_17_Kreise!$B$7:$CC$410,Calc_Targetkreise!U$5,FALSE)/1000/$G246</f>
        <v>0.3727191709</v>
      </c>
      <c r="V246" s="61">
        <f>VLOOKUP(Calc_Targetkreise!$D246,EW_Erg_09_14_Kreise!$A$7:$BK$412,Calc_Targetkreise!V$5,FALSE)/1000/$H246</f>
        <v>0.3609435756</v>
      </c>
      <c r="W246" s="61">
        <f>VLOOKUP(Calc_Targetkreise!$D246,EW_Erg_09_14_Kreise!$A$7:$BK$412,Calc_Targetkreise!W$5,FALSE)/1000/CK246</f>
        <v>0.4366721962</v>
      </c>
      <c r="X246" s="61">
        <f>VLOOKUP($D246,EW_19_Kreise!$A$6:$CQ$406,Calc_Targetkreise!X$5,FALSE)/1000/F246</f>
        <v>0.1000160578</v>
      </c>
      <c r="Y246" s="63">
        <f>VLOOKUP($D246,BW_17_Kreise!$B$7:$CC$410,Calc_Targetkreise!Y$5,FALSE)/1000/$G246</f>
        <v>0.1399943982</v>
      </c>
      <c r="Z246" s="61">
        <f>VLOOKUP(Calc_Targetkreise!$D246,EW_Erg_09_14_Kreise!$A$7:$BK$412,Calc_Targetkreise!Z$5,FALSE)/1000/$H246</f>
        <v>0.226864253</v>
      </c>
      <c r="AA246" s="61">
        <f>VLOOKUP(Calc_Targetkreise!$D246,EW_Erg_09_14_Kreise!$A$7:$BK$412,Calc_Targetkreise!AA$5,FALSE)/1000/$H246</f>
        <v>0.1353408796</v>
      </c>
      <c r="AB246" s="61">
        <f>VLOOKUP($D246,EW_19_Kreise!$A$6:$CQ$406,Calc_Targetkreise!AB$5,FALSE)/1000/F246</f>
        <v>0.2377559577</v>
      </c>
      <c r="AC246" s="63">
        <f>VLOOKUP($D246,BW_17_Kreise!$B$7:$CC$410,Calc_Targetkreise!AC$5,FALSE)/1000/$G246</f>
        <v>0.1264838439</v>
      </c>
      <c r="AD246" s="61">
        <f>VLOOKUP(Calc_Targetkreise!$D246,EW_Erg_09_14_Kreise!$A$7:$BK$412,Calc_Targetkreise!AD$5,FALSE)/1000/$H246</f>
        <v>0.1414585674</v>
      </c>
      <c r="AE246" s="62">
        <f>IF(AC246&lt;Master_sheet_Kriterien!$J$54,1,IF(AC246&lt;Master_sheet_Kriterien!$K$54,2,IF(AC246&lt;Master_sheet_Kriterien!$L$54,3,IF(AC246&lt;Master_sheet_Kriterien!$M$54,4,5))))</f>
        <v>5</v>
      </c>
      <c r="AF246" s="61">
        <f>VLOOKUP(Calc_Targetkreise!$D246,EW_Erg_09_14_Kreise!$A$7:$BK$412,Calc_Targetkreise!AF$5,FALSE)/1000/$H246</f>
        <v>0.1533828739</v>
      </c>
      <c r="AG246" s="63">
        <f>VLOOKUP($D246,BW_17_Kreise!$B$7:$CC$410,Calc_Targetkreise!AG$5,FALSE)/1000/$G246</f>
        <v>0.1530517149</v>
      </c>
      <c r="AH246" s="61">
        <f>VLOOKUP(Calc_Targetkreise!$D246,EW_Erg_09_14_Kreise!$A$7:$BK$412,Calc_Targetkreise!AH$5,FALSE)/1000/$H246</f>
        <v>0.05124859587</v>
      </c>
      <c r="AI246" s="61">
        <f>VLOOKUP(Calc_Targetkreise!$D246,EW_Erg_09_14_Kreise!$A$7:$BK$412,Calc_Targetkreise!AI$5,FALSE)/1000/$H246</f>
        <v>0.1329041735</v>
      </c>
      <c r="AJ246" s="63">
        <f>VLOOKUP($D246,BW_17_Kreise!$B$7:$CC$410,Calc_Targetkreise!AJ$5,FALSE)/1000/$G246</f>
        <v>0.05090520205</v>
      </c>
      <c r="AK246" s="61">
        <f>VLOOKUP(Calc_Targetkreise!$D246,EW_Erg_09_14_Kreise!$A$7:$BK$412,Calc_Targetkreise!AK$5,FALSE)/1000/$H246</f>
        <v>0.02352026268</v>
      </c>
      <c r="AL246" s="61">
        <f>VLOOKUP(Calc_Targetkreise!$D246,EW_Erg_09_14_Kreise!$A$7:$BK$412,Calc_Targetkreise!AL$5,FALSE)/1000/$H246</f>
        <v>0.01690140845</v>
      </c>
      <c r="AM246" s="61">
        <f>VLOOKUP($D246,EW_19_Kreise!$A$6:$CQ$406,Calc_Targetkreise!AM$5,FALSE)/1000/F246</f>
        <v>0.06690138751</v>
      </c>
      <c r="AN246" s="63">
        <f>VLOOKUP($D246,BW_17_Kreise!$B$7:$CC$410,Calc_Targetkreise!AN$5,FALSE)/1000/$G246</f>
        <v>0.09405953199</v>
      </c>
      <c r="AO246" s="61">
        <f>VLOOKUP(Calc_Targetkreise!$D246,EW_Erg_09_14_Kreise!$A$7:$BK$412,Calc_Targetkreise!AO$5,FALSE)/1000/$H246</f>
        <v>0.08854229673</v>
      </c>
      <c r="AP246" s="61">
        <f>VLOOKUP(Calc_Targetkreise!$D246,EW_Erg_09_14_Kreise!$A$7:$BK$412,Calc_Targetkreise!AP$5,FALSE)/1000/$H246</f>
        <v>0.0001123304243</v>
      </c>
      <c r="AQ246" s="61">
        <f t="shared" ref="AQ246:AR246" si="1011">1-U246-Y246-AC246-AG246-AJ246-AN246</f>
        <v>0.06278613806</v>
      </c>
      <c r="AR246" s="61">
        <f t="shared" si="1011"/>
        <v>0.1074224488</v>
      </c>
      <c r="AS246" s="61">
        <f t="shared" si="11"/>
        <v>0.1246861378</v>
      </c>
      <c r="AT246" s="63">
        <f>VLOOKUP($D246,BW_17_Kreise!$B$7:$CC$410,Calc_Targetkreise!AT$5,FALSE)/1000/$G246</f>
        <v>0.003778677463</v>
      </c>
      <c r="AU246" s="61">
        <f>VLOOKUP(Calc_Targetkreise!$D246,EW_Erg_09_14_Kreise!$A$7:$BK$412,Calc_Targetkreise!AU$5,FALSE)/1000/$H246</f>
        <v>0.01309081483</v>
      </c>
      <c r="AV246" s="62">
        <f>IF(AU246&lt;Master_sheet_Kriterien!$J$44,1,IF(AU246&lt;Master_sheet_Kriterien!$K$44,2,IF(AU246&lt;Master_sheet_Kriterien!$L$44,3,IF(AU246&lt;Master_sheet_Kriterien!$M$44,4,5))))</f>
        <v>4</v>
      </c>
      <c r="AW246" s="61">
        <f>VLOOKUP(Calc_Targetkreise!$D246,EW_Erg_09_14_Kreise!$A$7:$BK$412,Calc_Targetkreise!AW$5,FALSE)/1000/$H246</f>
        <v>0.007673032057</v>
      </c>
      <c r="AX246" s="61">
        <f>VLOOKUP($D246,EW_19_Kreise!$A$6:$CQ$406,Calc_Targetkreise!AX$5,FALSE)/1000/F246</f>
        <v>0.01084790922</v>
      </c>
      <c r="AY246" s="62">
        <f>IF(AX246&lt;Master_sheet_Kriterien!$J$56,1,IF(AX246&lt;Master_sheet_Kriterien!$K$56,2,IF(AX246&lt;Master_sheet_Kriterien!$L$56,3,IF(AX246&lt;Master_sheet_Kriterien!$M$56,4,5))))</f>
        <v>4</v>
      </c>
      <c r="AZ246" s="64">
        <f>VLOOKUP($D246,EW_19_Kreise!$A$6:$CQ$406,Calc_Targetkreise!AZ$5,FALSE)</f>
        <v>1824</v>
      </c>
      <c r="BA246" s="62">
        <f>IF(AZ246&lt;Master_sheet_Kriterien!$J$57,1,IF(AZ246&lt;Master_sheet_Kriterien!$K$57,2,IF(AZ246&lt;Master_sheet_Kriterien!$L$57,3,IF(AZ246&lt;Master_sheet_Kriterien!$M$56,4,5))))</f>
        <v>5</v>
      </c>
      <c r="BB246" s="59">
        <f>VLOOKUP($D246,Struktur_daten_BW_2017!$B$7:$AH$452,Calc_Targetkreise!BB$5,FALSE)</f>
        <v>511.9</v>
      </c>
      <c r="BC246" s="62">
        <f>IF(BB246&lt;Master_sheet_Kriterien!$J$8,1,IF(BB246&lt;Master_sheet_Kriterien!$K$8,2,IF(BB246&lt;Master_sheet_Kriterien!$L$8,3,IF(BB246&lt;Master_sheet_Kriterien!$M$8,4,5))))</f>
        <v>4</v>
      </c>
      <c r="BD246" s="65">
        <f t="shared" si="12"/>
        <v>26.18</v>
      </c>
      <c r="BE246" s="62">
        <f>IF(BD246&lt;Master_sheet_Kriterien!$J$10,1,IF(BD246&lt;Master_sheet_Kriterien!$K$10,2,IF(BD246&lt;Master_sheet_Kriterien!$L$10,3,IF(BD246&lt;Master_sheet_Kriterien!$M$10,4,5))))</f>
        <v>4</v>
      </c>
      <c r="BF246" s="65">
        <f>VLOOKUP($D246,Struktur_daten_BW_2017!$B$7:$AH$452,Calc_Targetkreise!BF$5,FALSE)</f>
        <v>7.7</v>
      </c>
      <c r="BG246" s="62">
        <f>IF(BF246&lt;Master_sheet_Kriterien!$J$12,1,IF(BF246&lt;Master_sheet_Kriterien!$K$12,2,IF(BF246&lt;Master_sheet_Kriterien!$L$12,3,IF(BF246&lt;Master_sheet_Kriterien!$M$12,4,5))))</f>
        <v>2</v>
      </c>
      <c r="BH246" s="65">
        <f>VLOOKUP($D246,Struktur_daten_BW_2017!$B$7:$AH$452,Calc_Targetkreise!BH$5,FALSE)</f>
        <v>11.7</v>
      </c>
      <c r="BI246" s="62">
        <f>IF(BH246&lt;Master_sheet_Kriterien!$J$14,1,IF(BH246&lt;Master_sheet_Kriterien!$K$14,2,IF(BH246&lt;Master_sheet_Kriterien!$L$14,3,IF(BH246&lt;Master_sheet_Kriterien!$M$14,4,5))))</f>
        <v>3</v>
      </c>
      <c r="BJ246" s="65">
        <f>VLOOKUP($D246,Struktur_daten_BW_2017!$B$7:$AH$452,Calc_Targetkreise!BJ$5,FALSE)</f>
        <v>36.8</v>
      </c>
      <c r="BK246" s="62">
        <f>IF(BJ246&lt;Master_sheet_Kriterien!$J$16,1,IF(BJ246&lt;Master_sheet_Kriterien!$K$16,2,IF(BJ246&lt;Master_sheet_Kriterien!$L$16,3,IF(BJ246&lt;Master_sheet_Kriterien!$M$16,4,5))))</f>
        <v>4</v>
      </c>
      <c r="BL246" s="65">
        <f>VLOOKUP($D246,Struktur_daten_BW_2017!$B$7:$AH$452,Calc_Targetkreise!BL$5,FALSE)</f>
        <v>15.4</v>
      </c>
      <c r="BM246" s="62">
        <f>IF(BL246&lt;Master_sheet_Kriterien!$J$18,1,IF(BL246&lt;Master_sheet_Kriterien!$K$18,2,IF(BL246&lt;Master_sheet_Kriterien!$L$18,3,IF(BL246&lt;Master_sheet_Kriterien!$M$18,4,5))))</f>
        <v>2</v>
      </c>
      <c r="BN246" s="65">
        <f>VLOOKUP($D246,Struktur_daten_BW_2017!$B$7:$AH$452,Calc_Targetkreise!BN$5,FALSE)</f>
        <v>10.2</v>
      </c>
      <c r="BO246" s="62">
        <f>IF(BN246&lt;Master_sheet_Kriterien!$J$20,1,IF(BN246&lt;Master_sheet_Kriterien!$K$20,2,IF(BN246&lt;Master_sheet_Kriterien!$L$20,3,IF(BN246&lt;Master_sheet_Kriterien!$M$20,4,5))))</f>
        <v>2</v>
      </c>
      <c r="BP246" s="59">
        <f>VLOOKUP($D246,Struktur_daten_BW_2017!$B$7:$AH$452,Calc_Targetkreise!BP$5,FALSE)</f>
        <v>29954</v>
      </c>
      <c r="BQ246" s="62">
        <f>IF(BP246&lt;Master_sheet_Kriterien!$J$38,1,IF(BP246&lt;Master_sheet_Kriterien!$K$38,2,IF(BP246&lt;Master_sheet_Kriterien!$L$38,3,IF(BP246&lt;Master_sheet_Kriterien!$M$38,4,5))))</f>
        <v>5</v>
      </c>
      <c r="BR246" s="65">
        <f>VLOOKUP($D246,Struktur_daten_BW_2017!$B$7:$AH$452,Calc_Targetkreise!BR$5,FALSE)</f>
        <v>50.7</v>
      </c>
      <c r="BS246" s="62">
        <f>IF(BR246&lt;Master_sheet_Kriterien!$J$24,1,IF(BR246&lt;Master_sheet_Kriterien!$K$24,2,IF(BR246&lt;Master_sheet_Kriterien!$L$24,3,IF(BR246&lt;Master_sheet_Kriterien!$M$24,4,5))))</f>
        <v>5</v>
      </c>
      <c r="BT246" s="65">
        <f>VLOOKUP($D246,Struktur_daten_BW_2017!$B$7:$AH$452,Calc_Targetkreise!BT$5,FALSE)</f>
        <v>9.1</v>
      </c>
      <c r="BU246" s="62">
        <f>IF(BT246&lt;Master_sheet_Kriterien!$J$26,1,IF(BT246&lt;Master_sheet_Kriterien!$K$26,2,IF(BT246&lt;Master_sheet_Kriterien!$L$26,3,IF(BT246&lt;Master_sheet_Kriterien!$M$26,4,5))))</f>
        <v>1</v>
      </c>
      <c r="BV246" s="65">
        <f t="shared" si="13"/>
        <v>3.094</v>
      </c>
      <c r="BW246" s="62">
        <f>IF(BV246&lt;Master_sheet_Kriterien!$J$28,1,IF(BV246&lt;Master_sheet_Kriterien!$K$28,2,IF(BV246&lt;Master_sheet_Kriterien!$L$28,3,IF(BV246&lt;Master_sheet_Kriterien!$M$28,4,5))))</f>
        <v>1</v>
      </c>
      <c r="BX246" s="65">
        <f>VLOOKUP($D246,Struktur_daten_BW_2017!$B$7:$AH$452,Calc_Targetkreise!BX$5,FALSE)</f>
        <v>3.296703297</v>
      </c>
      <c r="BY246" s="62">
        <f>IF(BX246&lt;Master_sheet_Kriterien!$J$30,1,IF(BX246&lt;Master_sheet_Kriterien!$K$30,2,IF(BX246&lt;Master_sheet_Kriterien!$L$30,3,IF(BX246&lt;Master_sheet_Kriterien!$M$30,4,5))))</f>
        <v>1</v>
      </c>
      <c r="BZ246" s="65"/>
      <c r="CA246" s="62">
        <f>IF(BZ246&lt;Master_sheet_Kriterien!$J$32,1,IF(BZ246&lt;Master_sheet_Kriterien!$K$32,2,IF(BZ246&lt;Master_sheet_Kriterien!$L$32,3,IF(BZ246&lt;Master_sheet_Kriterien!$M$32,4,5))))</f>
        <v>1</v>
      </c>
      <c r="CB246" s="65"/>
      <c r="CC246" s="62">
        <f>IF(CB246&lt;Master_sheet_Kriterien!$J$34,1,IF(CB246&lt;Master_sheet_Kriterien!$K$34,2,IF(CB246&lt;Master_sheet_Kriterien!$L$34,3,IF(CB246&lt;Master_sheet_Kriterien!$M$34,4,5))))</f>
        <v>1</v>
      </c>
      <c r="CD246" s="65">
        <f>100-VLOOKUP($D246,Struktur_daten_BW_2017!$B$7:$AH$452,Calc_Targetkreise!CD$5,FALSE)</f>
        <v>51.3</v>
      </c>
      <c r="CE246" s="62">
        <f>IF(CD246&lt;Master_sheet_Kriterien!$J$40,1,IF(CD246&lt;Master_sheet_Kriterien!$K$40,2,IF(CD246&lt;Master_sheet_Kriterien!$L$40,3,IF(CD246&lt;Master_sheet_Kriterien!$M$40,4,5))))</f>
        <v>3</v>
      </c>
      <c r="CF246" s="61"/>
      <c r="CG246" s="59">
        <f>VLOOKUP($D246,EW_19_Kreise!$A$6:$CQ$406,Calc_Targetkreise!CG$5,FALSE)/1000</f>
        <v>238.218</v>
      </c>
      <c r="CH246" s="59">
        <f>VLOOKUP($D246,BW_17_Kreise!$B$7:$CC$410,Calc_Targetkreise!CH$5,FALSE)/1000</f>
        <v>235.172</v>
      </c>
      <c r="CI246" s="59">
        <f>VLOOKUP($D246,EW_Erg_09_14_Kreise!$A$10:$BK$412,Calc_Targetkreise!CI$5,FALSE)/1000</f>
        <v>235.289</v>
      </c>
      <c r="CJ246" s="59">
        <f>VLOOKUP($D246,EW_Erg_09_14_Kreise!$A$10:$BK$412,Calc_Targetkreise!CJ$5,FALSE)/1000</f>
        <v>229.521</v>
      </c>
      <c r="CK246" s="59">
        <f>VLOOKUP($D246,EW_Erg_09_14_Kreise!$A$10:$BK$412,Calc_Targetkreise!CK$5,FALSE)/1000</f>
        <v>115.139</v>
      </c>
      <c r="CL246" s="45"/>
      <c r="CM246" s="59">
        <f>VLOOKUP($D246,Struktur_daten_BW_2017!$B$7:$AH$452,Calc_Targetkreise!CM$5,FALSE)</f>
        <v>340</v>
      </c>
      <c r="CN246" s="66">
        <v>38.0</v>
      </c>
      <c r="CO246" s="67">
        <f t="shared" si="16"/>
        <v>0.1117647059</v>
      </c>
      <c r="CP246" s="62">
        <f>IF(CO246&lt;Master_sheet_Kriterien!$J$58,1,IF(CO246&lt;Master_sheet_Kriterien!$K$58,2,IF(CO246&lt;Master_sheet_Kriterien!$L$58,3,IF(CO246&lt;Master_sheet_Kriterien!$M$58,4,5))))</f>
        <v>3</v>
      </c>
      <c r="CQ246" s="66">
        <v>32.0</v>
      </c>
      <c r="CR246" s="67">
        <f t="shared" si="17"/>
        <v>0.09411764706</v>
      </c>
      <c r="CS246" s="62">
        <f>IF(CR246&lt;Master_sheet_Kriterien!$J$59,1,IF(CR246&lt;Master_sheet_Kriterien!$K$59,2,IF(CR246&lt;Master_sheet_Kriterien!$L$59,3,IF(CR246&lt;Master_sheet_Kriterien!$M$59,4,5))))</f>
        <v>2</v>
      </c>
      <c r="CT246" s="66">
        <v>6.0</v>
      </c>
      <c r="CU246" s="44"/>
      <c r="CV246" s="66">
        <v>0.0</v>
      </c>
      <c r="CW246" s="68"/>
      <c r="CY246" s="31">
        <f t="shared" si="18"/>
        <v>9184</v>
      </c>
      <c r="DB246" s="76" t="str">
        <f t="shared" si="19"/>
        <v>München Land</v>
      </c>
      <c r="DC246" s="58">
        <f t="shared" si="20"/>
        <v>46</v>
      </c>
      <c r="DD246" s="77">
        <f t="shared" si="21"/>
        <v>202</v>
      </c>
      <c r="DE246" s="72">
        <f t="shared" si="22"/>
        <v>0.01084790922</v>
      </c>
      <c r="DG246" s="76" t="str">
        <f t="shared" si="23"/>
        <v>München Land</v>
      </c>
      <c r="DH246" s="58" t="str">
        <f t="shared" si="24"/>
        <v>#REF!</v>
      </c>
      <c r="DI246" s="75">
        <f t="shared" si="25"/>
        <v>188.1176471</v>
      </c>
      <c r="DJ246" s="78">
        <f t="shared" si="26"/>
        <v>0.01084790922</v>
      </c>
      <c r="DK246" s="75"/>
      <c r="DL246" s="75"/>
      <c r="DM246" s="75"/>
      <c r="DN246" s="75"/>
      <c r="DO246" s="75"/>
      <c r="DP246" s="44"/>
    </row>
    <row r="247" ht="16.5" customHeight="1">
      <c r="A247" s="58">
        <f t="shared" si="5"/>
        <v>332</v>
      </c>
      <c r="B247" s="58">
        <f t="shared" si="6"/>
        <v>129</v>
      </c>
      <c r="C247" s="58" t="s">
        <v>390</v>
      </c>
      <c r="D247" s="58">
        <v>9185.0</v>
      </c>
      <c r="E247" s="58" t="s">
        <v>408</v>
      </c>
      <c r="F247" s="59">
        <f>VLOOKUP($D247,EW_19_Kreise!$A$6:$CQ$406,Calc_Targetkreise!F$5,FALSE)/1000</f>
        <v>39.875</v>
      </c>
      <c r="G247" s="59">
        <f>VLOOKUP($D247,BW_17_Kreise!$B$7:$CC$410,Calc_Targetkreise!G$5,FALSE)/1000</f>
        <v>55.42</v>
      </c>
      <c r="H247" s="59">
        <f>VLOOKUP($D247,EW_Erg_09_14_Kreise!$A$10:$BK$412,Calc_Targetkreise!H$5,FALSE)/1000</f>
        <v>29.808</v>
      </c>
      <c r="I247" s="60">
        <f t="shared" ref="I247:K247" si="1012">F247/CG247</f>
        <v>0.5535426731</v>
      </c>
      <c r="J247" s="60">
        <f t="shared" si="1012"/>
        <v>0.7729212574</v>
      </c>
      <c r="K247" s="60">
        <f t="shared" si="1012"/>
        <v>0.4205536274</v>
      </c>
      <c r="L247" s="61">
        <f t="shared" ref="L247:M247" si="1013">1-(T247+X247)</f>
        <v>0.4452413793</v>
      </c>
      <c r="M247" s="61">
        <f t="shared" si="1013"/>
        <v>0.430259834</v>
      </c>
      <c r="N247" s="62">
        <f>IF(L247&lt;Master_sheet_Kriterien!$J$46,1,IF(L247&lt;Master_sheet_Kriterien!$K$46,2,IF(L247&lt;Master_sheet_Kriterien!$L$46,3,IF(L247&lt;Master_sheet_Kriterien!$M$46,4,5))))</f>
        <v>3</v>
      </c>
      <c r="O247" s="62">
        <f>IF(M247&lt;Master_sheet_Kriterien!$J$46,1,IF(M247&lt;Master_sheet_Kriterien!$K$46,2,IF(M247&lt;Master_sheet_Kriterien!$L$46,3,IF(M247&lt;Master_sheet_Kriterien!$M$46,4,5))))</f>
        <v>3</v>
      </c>
      <c r="P247" s="61">
        <f t="shared" ref="P247:Q247" si="1014">1-(T247+AM247)</f>
        <v>0.4140940439</v>
      </c>
      <c r="Q247" s="61">
        <f t="shared" si="1014"/>
        <v>0.4007758932</v>
      </c>
      <c r="R247" s="62">
        <f>IF(P247&lt;Master_sheet_Kriterien!$J$46,1,IF(P247&lt;Master_sheet_Kriterien!$K$46,2,IF(P247&lt;Master_sheet_Kriterien!$L$46,3,IF(P247&lt;Master_sheet_Kriterien!$M$46,4,5))))</f>
        <v>2</v>
      </c>
      <c r="S247" s="62">
        <f>IF(Q247&lt;Master_sheet_Kriterien!$J$46,1,IF(Q247&lt;Master_sheet_Kriterien!$K$46,2,IF(Q247&lt;Master_sheet_Kriterien!$L$46,3,IF(Q247&lt;Master_sheet_Kriterien!$M$46,4,5))))</f>
        <v>2</v>
      </c>
      <c r="T247" s="61">
        <f>VLOOKUP($D247,EW_19_Kreise!$A$6:$CQ$406,Calc_Targetkreise!T$5,FALSE)/1000/F247</f>
        <v>0.4938934169</v>
      </c>
      <c r="U247" s="63">
        <f>VLOOKUP($D247,BW_17_Kreise!$B$7:$CC$410,Calc_Targetkreise!U$5,FALSE)/1000/$G247</f>
        <v>0.4485384338</v>
      </c>
      <c r="V247" s="61">
        <f>VLOOKUP(Calc_Targetkreise!$D247,EW_Erg_09_14_Kreise!$A$7:$BK$412,Calc_Targetkreise!V$5,FALSE)/1000/$H247</f>
        <v>0.5149624262</v>
      </c>
      <c r="W247" s="61">
        <f>VLOOKUP(Calc_Targetkreise!$D247,EW_Erg_09_14_Kreise!$A$7:$BK$412,Calc_Targetkreise!W$5,FALSE)/1000/CK247</f>
        <v>0.604890076</v>
      </c>
      <c r="X247" s="61">
        <f>VLOOKUP($D247,EW_19_Kreise!$A$6:$CQ$406,Calc_Targetkreise!X$5,FALSE)/1000/F247</f>
        <v>0.06086520376</v>
      </c>
      <c r="Y247" s="63">
        <f>VLOOKUP($D247,BW_17_Kreise!$B$7:$CC$410,Calc_Targetkreise!Y$5,FALSE)/1000/$G247</f>
        <v>0.1212017322</v>
      </c>
      <c r="Z247" s="61">
        <f>VLOOKUP(Calc_Targetkreise!$D247,EW_Erg_09_14_Kreise!$A$7:$BK$412,Calc_Targetkreise!Z$5,FALSE)/1000/$H247</f>
        <v>0.1372450349</v>
      </c>
      <c r="AA247" s="61">
        <f>VLOOKUP(Calc_Targetkreise!$D247,EW_Erg_09_14_Kreise!$A$7:$BK$412,Calc_Targetkreise!AA$5,FALSE)/1000/$H247</f>
        <v>0.08329978529</v>
      </c>
      <c r="AB247" s="61">
        <f>VLOOKUP($D247,EW_19_Kreise!$A$6:$CQ$406,Calc_Targetkreise!AB$5,FALSE)/1000/F247</f>
        <v>0.1247398119</v>
      </c>
      <c r="AC247" s="63">
        <f>VLOOKUP($D247,BW_17_Kreise!$B$7:$CC$410,Calc_Targetkreise!AC$5,FALSE)/1000/$G247</f>
        <v>0.06225189462</v>
      </c>
      <c r="AD247" s="61">
        <f>VLOOKUP(Calc_Targetkreise!$D247,EW_Erg_09_14_Kreise!$A$7:$BK$412,Calc_Targetkreise!AD$5,FALSE)/1000/$H247</f>
        <v>0.07135668277</v>
      </c>
      <c r="AE247" s="62">
        <f>IF(AC247&lt;Master_sheet_Kriterien!$J$54,1,IF(AC247&lt;Master_sheet_Kriterien!$K$54,2,IF(AC247&lt;Master_sheet_Kriterien!$L$54,3,IF(AC247&lt;Master_sheet_Kriterien!$M$54,4,5))))</f>
        <v>2</v>
      </c>
      <c r="AF247" s="61">
        <f>VLOOKUP(Calc_Targetkreise!$D247,EW_Erg_09_14_Kreise!$A$7:$BK$412,Calc_Targetkreise!AF$5,FALSE)/1000/$H247</f>
        <v>0.06333870102</v>
      </c>
      <c r="AG247" s="63">
        <f>VLOOKUP($D247,BW_17_Kreise!$B$7:$CC$410,Calc_Targetkreise!AG$5,FALSE)/1000/$G247</f>
        <v>0.08964272826</v>
      </c>
      <c r="AH247" s="61">
        <f>VLOOKUP(Calc_Targetkreise!$D247,EW_Erg_09_14_Kreise!$A$7:$BK$412,Calc_Targetkreise!AH$5,FALSE)/1000/$H247</f>
        <v>0.02026301664</v>
      </c>
      <c r="AI247" s="61">
        <f>VLOOKUP(Calc_Targetkreise!$D247,EW_Erg_09_14_Kreise!$A$7:$BK$412,Calc_Targetkreise!AI$5,FALSE)/1000/$H247</f>
        <v>0.06558641975</v>
      </c>
      <c r="AJ247" s="63">
        <f>VLOOKUP($D247,BW_17_Kreise!$B$7:$CC$410,Calc_Targetkreise!AJ$5,FALSE)/1000/$G247</f>
        <v>0.04402742692</v>
      </c>
      <c r="AK247" s="61">
        <f>VLOOKUP(Calc_Targetkreise!$D247,EW_Erg_09_14_Kreise!$A$7:$BK$412,Calc_Targetkreise!AK$5,FALSE)/1000/$H247</f>
        <v>0.02083333333</v>
      </c>
      <c r="AL247" s="61">
        <f>VLOOKUP(Calc_Targetkreise!$D247,EW_Erg_09_14_Kreise!$A$7:$BK$412,Calc_Targetkreise!AL$5,FALSE)/1000/$H247</f>
        <v>0.01576757917</v>
      </c>
      <c r="AM247" s="61">
        <f>VLOOKUP($D247,EW_19_Kreise!$A$6:$CQ$406,Calc_Targetkreise!AM$5,FALSE)/1000/F247</f>
        <v>0.09201253918</v>
      </c>
      <c r="AN247" s="63">
        <f>VLOOKUP($D247,BW_17_Kreise!$B$7:$CC$410,Calc_Targetkreise!AN$5,FALSE)/1000/$G247</f>
        <v>0.150685673</v>
      </c>
      <c r="AO247" s="61">
        <f>VLOOKUP(Calc_Targetkreise!$D247,EW_Erg_09_14_Kreise!$A$7:$BK$412,Calc_Targetkreise!AO$5,FALSE)/1000/$H247</f>
        <v>0.08433977456</v>
      </c>
      <c r="AP247" s="61">
        <f>VLOOKUP(Calc_Targetkreise!$D247,EW_Erg_09_14_Kreise!$A$7:$BK$412,Calc_Targetkreise!AP$5,FALSE)/1000/$H247</f>
        <v>0.0001341921632</v>
      </c>
      <c r="AQ247" s="61">
        <f t="shared" ref="AQ247:AR247" si="1015">1-U247-Y247-AC247-AG247-AJ247-AN247</f>
        <v>0.08365211115</v>
      </c>
      <c r="AR247" s="61">
        <f t="shared" si="1015"/>
        <v>0.1509997316</v>
      </c>
      <c r="AS247" s="61">
        <f t="shared" si="11"/>
        <v>0.1669832466</v>
      </c>
      <c r="AT247" s="63">
        <f>VLOOKUP($D247,BW_17_Kreise!$B$7:$CC$410,Calc_Targetkreise!AT$5,FALSE)/1000/$G247</f>
        <v>0.003284012992</v>
      </c>
      <c r="AU247" s="61">
        <f>VLOOKUP(Calc_Targetkreise!$D247,EW_Erg_09_14_Kreise!$A$7:$BK$412,Calc_Targetkreise!AU$5,FALSE)/1000/$H247</f>
        <v>0.008789586688</v>
      </c>
      <c r="AV247" s="62">
        <f>IF(AU247&lt;Master_sheet_Kriterien!$J$44,1,IF(AU247&lt;Master_sheet_Kriterien!$K$44,2,IF(AU247&lt;Master_sheet_Kriterien!$L$44,3,IF(AU247&lt;Master_sheet_Kriterien!$M$44,4,5))))</f>
        <v>1</v>
      </c>
      <c r="AW247" s="61">
        <f>VLOOKUP(Calc_Targetkreise!$D247,EW_Erg_09_14_Kreise!$A$7:$BK$412,Calc_Targetkreise!AW$5,FALSE)/1000/$H247</f>
        <v>0.005636070853</v>
      </c>
      <c r="AX247" s="61">
        <f>VLOOKUP($D247,EW_19_Kreise!$A$6:$CQ$406,Calc_Targetkreise!AX$5,FALSE)/1000/F247</f>
        <v>0.003235109718</v>
      </c>
      <c r="AY247" s="62">
        <f>IF(AX247&lt;Master_sheet_Kriterien!$J$56,1,IF(AX247&lt;Master_sheet_Kriterien!$K$56,2,IF(AX247&lt;Master_sheet_Kriterien!$L$56,3,IF(AX247&lt;Master_sheet_Kriterien!$M$56,4,5))))</f>
        <v>2</v>
      </c>
      <c r="AZ247" s="64">
        <f>VLOOKUP($D247,EW_19_Kreise!$A$6:$CQ$406,Calc_Targetkreise!AZ$5,FALSE)</f>
        <v>129</v>
      </c>
      <c r="BA247" s="62">
        <f>IF(AZ247&lt;Master_sheet_Kriterien!$J$57,1,IF(AZ247&lt;Master_sheet_Kriterien!$K$57,2,IF(AZ247&lt;Master_sheet_Kriterien!$L$57,3,IF(AZ247&lt;Master_sheet_Kriterien!$M$56,4,5))))</f>
        <v>1</v>
      </c>
      <c r="BB247" s="59">
        <f>VLOOKUP($D247,Struktur_daten_BW_2017!$B$7:$AH$452,Calc_Targetkreise!BB$5,FALSE)</f>
        <v>177.3</v>
      </c>
      <c r="BC247" s="62">
        <f>IF(BB247&lt;Master_sheet_Kriterien!$J$8,1,IF(BB247&lt;Master_sheet_Kriterien!$K$8,2,IF(BB247&lt;Master_sheet_Kriterien!$L$8,3,IF(BB247&lt;Master_sheet_Kriterien!$M$8,4,5))))</f>
        <v>2</v>
      </c>
      <c r="BD247" s="65">
        <f t="shared" si="12"/>
        <v>27.1659</v>
      </c>
      <c r="BE247" s="62">
        <f>IF(BD247&lt;Master_sheet_Kriterien!$J$10,1,IF(BD247&lt;Master_sheet_Kriterien!$K$10,2,IF(BD247&lt;Master_sheet_Kriterien!$L$10,3,IF(BD247&lt;Master_sheet_Kriterien!$M$10,4,5))))</f>
        <v>4</v>
      </c>
      <c r="BF247" s="65">
        <f>VLOOKUP($D247,Struktur_daten_BW_2017!$B$7:$AH$452,Calc_Targetkreise!BF$5,FALSE)</f>
        <v>8.3</v>
      </c>
      <c r="BG247" s="62">
        <f>IF(BF247&lt;Master_sheet_Kriterien!$J$12,1,IF(BF247&lt;Master_sheet_Kriterien!$K$12,2,IF(BF247&lt;Master_sheet_Kriterien!$L$12,3,IF(BF247&lt;Master_sheet_Kriterien!$M$12,4,5))))</f>
        <v>4</v>
      </c>
      <c r="BH247" s="65">
        <f>VLOOKUP($D247,Struktur_daten_BW_2017!$B$7:$AH$452,Calc_Targetkreise!BH$5,FALSE)</f>
        <v>14.5</v>
      </c>
      <c r="BI247" s="62">
        <f>IF(BH247&lt;Master_sheet_Kriterien!$J$14,1,IF(BH247&lt;Master_sheet_Kriterien!$K$14,2,IF(BH247&lt;Master_sheet_Kriterien!$L$14,3,IF(BH247&lt;Master_sheet_Kriterien!$M$14,4,5))))</f>
        <v>5</v>
      </c>
      <c r="BJ247" s="65">
        <f>VLOOKUP($D247,Struktur_daten_BW_2017!$B$7:$AH$452,Calc_Targetkreise!BJ$5,FALSE)</f>
        <v>36.1</v>
      </c>
      <c r="BK247" s="62">
        <f>IF(BJ247&lt;Master_sheet_Kriterien!$J$16,1,IF(BJ247&lt;Master_sheet_Kriterien!$K$16,2,IF(BJ247&lt;Master_sheet_Kriterien!$L$16,3,IF(BJ247&lt;Master_sheet_Kriterien!$M$16,4,5))))</f>
        <v>3</v>
      </c>
      <c r="BL247" s="65">
        <f>VLOOKUP($D247,Struktur_daten_BW_2017!$B$7:$AH$452,Calc_Targetkreise!BL$5,FALSE)</f>
        <v>14.2</v>
      </c>
      <c r="BM247" s="62">
        <f>IF(BL247&lt;Master_sheet_Kriterien!$J$18,1,IF(BL247&lt;Master_sheet_Kriterien!$K$18,2,IF(BL247&lt;Master_sheet_Kriterien!$L$18,3,IF(BL247&lt;Master_sheet_Kriterien!$M$18,4,5))))</f>
        <v>1</v>
      </c>
      <c r="BN247" s="65">
        <f>VLOOKUP($D247,Struktur_daten_BW_2017!$B$7:$AH$452,Calc_Targetkreise!BN$5,FALSE)</f>
        <v>9.4</v>
      </c>
      <c r="BO247" s="62">
        <f>IF(BN247&lt;Master_sheet_Kriterien!$J$20,1,IF(BN247&lt;Master_sheet_Kriterien!$K$20,2,IF(BN247&lt;Master_sheet_Kriterien!$L$20,3,IF(BN247&lt;Master_sheet_Kriterien!$M$20,4,5))))</f>
        <v>1</v>
      </c>
      <c r="BP247" s="59">
        <f>VLOOKUP($D247,Struktur_daten_BW_2017!$B$7:$AH$452,Calc_Targetkreise!BP$5,FALSE)</f>
        <v>21717</v>
      </c>
      <c r="BQ247" s="62">
        <f>IF(BP247&lt;Master_sheet_Kriterien!$J$38,1,IF(BP247&lt;Master_sheet_Kriterien!$K$38,2,IF(BP247&lt;Master_sheet_Kriterien!$L$38,3,IF(BP247&lt;Master_sheet_Kriterien!$M$38,4,5))))</f>
        <v>4</v>
      </c>
      <c r="BR247" s="65">
        <f>VLOOKUP($D247,Struktur_daten_BW_2017!$B$7:$AH$452,Calc_Targetkreise!BR$5,FALSE)</f>
        <v>26.2</v>
      </c>
      <c r="BS247" s="62">
        <f>IF(BR247&lt;Master_sheet_Kriterien!$J$24,1,IF(BR247&lt;Master_sheet_Kriterien!$K$24,2,IF(BR247&lt;Master_sheet_Kriterien!$L$24,3,IF(BR247&lt;Master_sheet_Kriterien!$M$24,4,5))))</f>
        <v>1</v>
      </c>
      <c r="BT247" s="65">
        <f>VLOOKUP($D247,Struktur_daten_BW_2017!$B$7:$AH$452,Calc_Targetkreise!BT$5,FALSE)</f>
        <v>16.2</v>
      </c>
      <c r="BU247" s="62">
        <f>IF(BT247&lt;Master_sheet_Kriterien!$J$26,1,IF(BT247&lt;Master_sheet_Kriterien!$K$26,2,IF(BT247&lt;Master_sheet_Kriterien!$L$26,3,IF(BT247&lt;Master_sheet_Kriterien!$M$26,4,5))))</f>
        <v>5</v>
      </c>
      <c r="BV247" s="65">
        <f t="shared" si="13"/>
        <v>5.30226</v>
      </c>
      <c r="BW247" s="62">
        <f>IF(BV247&lt;Master_sheet_Kriterien!$J$28,1,IF(BV247&lt;Master_sheet_Kriterien!$K$28,2,IF(BV247&lt;Master_sheet_Kriterien!$L$28,3,IF(BV247&lt;Master_sheet_Kriterien!$M$28,4,5))))</f>
        <v>5</v>
      </c>
      <c r="BX247" s="65">
        <f>VLOOKUP($D247,Struktur_daten_BW_2017!$B$7:$AH$452,Calc_Targetkreise!BX$5,FALSE)</f>
        <v>27.16049383</v>
      </c>
      <c r="BY247" s="62">
        <f>IF(BX247&lt;Master_sheet_Kriterien!$J$30,1,IF(BX247&lt;Master_sheet_Kriterien!$K$30,2,IF(BX247&lt;Master_sheet_Kriterien!$L$30,3,IF(BX247&lt;Master_sheet_Kriterien!$M$30,4,5))))</f>
        <v>4</v>
      </c>
      <c r="BZ247" s="65"/>
      <c r="CA247" s="62">
        <f>IF(BZ247&lt;Master_sheet_Kriterien!$J$32,1,IF(BZ247&lt;Master_sheet_Kriterien!$K$32,2,IF(BZ247&lt;Master_sheet_Kriterien!$L$32,3,IF(BZ247&lt;Master_sheet_Kriterien!$M$32,4,5))))</f>
        <v>1</v>
      </c>
      <c r="CB247" s="65"/>
      <c r="CC247" s="62">
        <f>IF(CB247&lt;Master_sheet_Kriterien!$J$34,1,IF(CB247&lt;Master_sheet_Kriterien!$K$34,2,IF(CB247&lt;Master_sheet_Kriterien!$L$34,3,IF(CB247&lt;Master_sheet_Kriterien!$M$34,4,5))))</f>
        <v>1</v>
      </c>
      <c r="CD247" s="65">
        <f>100-VLOOKUP($D247,Struktur_daten_BW_2017!$B$7:$AH$452,Calc_Targetkreise!CD$5,FALSE)</f>
        <v>44</v>
      </c>
      <c r="CE247" s="62">
        <f>IF(CD247&lt;Master_sheet_Kriterien!$J$40,1,IF(CD247&lt;Master_sheet_Kriterien!$K$40,2,IF(CD247&lt;Master_sheet_Kriterien!$L$40,3,IF(CD247&lt;Master_sheet_Kriterien!$M$40,4,5))))</f>
        <v>2</v>
      </c>
      <c r="CF247" s="61"/>
      <c r="CG247" s="59">
        <f>VLOOKUP($D247,EW_19_Kreise!$A$6:$CQ$406,Calc_Targetkreise!CG$5,FALSE)/1000</f>
        <v>72.036</v>
      </c>
      <c r="CH247" s="59">
        <f>VLOOKUP($D247,BW_17_Kreise!$B$7:$CC$410,Calc_Targetkreise!CH$5,FALSE)/1000</f>
        <v>71.702</v>
      </c>
      <c r="CI247" s="59">
        <f>VLOOKUP($D247,EW_Erg_09_14_Kreise!$A$10:$BK$412,Calc_Targetkreise!CI$5,FALSE)/1000</f>
        <v>70.878</v>
      </c>
      <c r="CJ247" s="59">
        <f>VLOOKUP($D247,EW_Erg_09_14_Kreise!$A$10:$BK$412,Calc_Targetkreise!CJ$5,FALSE)/1000</f>
        <v>69.302</v>
      </c>
      <c r="CK247" s="59">
        <f>VLOOKUP($D247,EW_Erg_09_14_Kreise!$A$10:$BK$412,Calc_Targetkreise!CK$5,FALSE)/1000</f>
        <v>29.202</v>
      </c>
      <c r="CL247" s="45"/>
      <c r="CM247" s="59">
        <f>VLOOKUP($D247,Struktur_daten_BW_2017!$B$7:$AH$452,Calc_Targetkreise!CM$5,FALSE)</f>
        <v>327.3</v>
      </c>
      <c r="CN247" s="66">
        <v>2.0</v>
      </c>
      <c r="CO247" s="67">
        <f t="shared" si="16"/>
        <v>0.006110601894</v>
      </c>
      <c r="CP247" s="62">
        <f>IF(CO247&lt;Master_sheet_Kriterien!$J$58,1,IF(CO247&lt;Master_sheet_Kriterien!$K$58,2,IF(CO247&lt;Master_sheet_Kriterien!$L$58,3,IF(CO247&lt;Master_sheet_Kriterien!$M$58,4,5))))</f>
        <v>1</v>
      </c>
      <c r="CQ247" s="66">
        <v>2.0</v>
      </c>
      <c r="CR247" s="67">
        <f t="shared" si="17"/>
        <v>0.006110601894</v>
      </c>
      <c r="CS247" s="62">
        <f>IF(CR247&lt;Master_sheet_Kriterien!$J$59,1,IF(CR247&lt;Master_sheet_Kriterien!$K$59,2,IF(CR247&lt;Master_sheet_Kriterien!$L$59,3,IF(CR247&lt;Master_sheet_Kriterien!$M$59,4,5))))</f>
        <v>1</v>
      </c>
      <c r="CT247" s="66">
        <v>0.0</v>
      </c>
      <c r="CU247" s="44"/>
      <c r="CV247" s="66">
        <v>0.0</v>
      </c>
      <c r="CW247" s="68"/>
      <c r="CY247" s="31">
        <f t="shared" si="18"/>
        <v>9185</v>
      </c>
      <c r="DB247" s="76" t="str">
        <f t="shared" si="19"/>
        <v>Neuburg-Schrobenhausen</v>
      </c>
      <c r="DC247" s="58">
        <f t="shared" si="20"/>
        <v>332</v>
      </c>
      <c r="DD247" s="77">
        <f t="shared" si="21"/>
        <v>129</v>
      </c>
      <c r="DE247" s="72">
        <f t="shared" si="22"/>
        <v>0.003235109718</v>
      </c>
      <c r="DG247" s="76" t="str">
        <f t="shared" si="23"/>
        <v>Neuburg-Schrobenhausen</v>
      </c>
      <c r="DH247" s="58" t="str">
        <f t="shared" si="24"/>
        <v>#REF!</v>
      </c>
      <c r="DI247" s="75">
        <f t="shared" si="25"/>
        <v>123.061106</v>
      </c>
      <c r="DJ247" s="78">
        <f t="shared" si="26"/>
        <v>0.003235109718</v>
      </c>
      <c r="DK247" s="75"/>
      <c r="DL247" s="75"/>
      <c r="DM247" s="75"/>
      <c r="DN247" s="75"/>
      <c r="DO247" s="75"/>
      <c r="DP247" s="44"/>
    </row>
    <row r="248" ht="16.5" customHeight="1">
      <c r="A248" s="58">
        <f t="shared" si="5"/>
        <v>263</v>
      </c>
      <c r="B248" s="58">
        <f t="shared" si="6"/>
        <v>142</v>
      </c>
      <c r="C248" s="58" t="s">
        <v>390</v>
      </c>
      <c r="D248" s="58">
        <v>9186.0</v>
      </c>
      <c r="E248" s="58" t="s">
        <v>409</v>
      </c>
      <c r="F248" s="59">
        <f>VLOOKUP($D248,EW_19_Kreise!$A$6:$CQ$406,Calc_Targetkreise!F$5,FALSE)/1000</f>
        <v>55.678</v>
      </c>
      <c r="G248" s="59">
        <f>VLOOKUP($D248,BW_17_Kreise!$B$7:$CC$410,Calc_Targetkreise!G$5,FALSE)/1000</f>
        <v>71.627</v>
      </c>
      <c r="H248" s="59">
        <f>VLOOKUP($D248,EW_Erg_09_14_Kreise!$A$10:$BK$412,Calc_Targetkreise!H$5,FALSE)/1000</f>
        <v>39.713</v>
      </c>
      <c r="I248" s="60">
        <f t="shared" ref="I248:K248" si="1016">F248/CG248</f>
        <v>0.5952956271</v>
      </c>
      <c r="J248" s="60">
        <f t="shared" si="1016"/>
        <v>0.771792772</v>
      </c>
      <c r="K248" s="60">
        <f t="shared" si="1016"/>
        <v>0.4353970464</v>
      </c>
      <c r="L248" s="61">
        <f t="shared" ref="L248:M248" si="1017">1-(T248+X248)</f>
        <v>0.4781062538</v>
      </c>
      <c r="M248" s="61">
        <f t="shared" si="1017"/>
        <v>0.452147933</v>
      </c>
      <c r="N248" s="62">
        <f>IF(L248&lt;Master_sheet_Kriterien!$J$46,1,IF(L248&lt;Master_sheet_Kriterien!$K$46,2,IF(L248&lt;Master_sheet_Kriterien!$L$46,3,IF(L248&lt;Master_sheet_Kriterien!$M$46,4,5))))</f>
        <v>4</v>
      </c>
      <c r="O248" s="62">
        <f>IF(M248&lt;Master_sheet_Kriterien!$J$46,1,IF(M248&lt;Master_sheet_Kriterien!$K$46,2,IF(M248&lt;Master_sheet_Kriterien!$L$46,3,IF(M248&lt;Master_sheet_Kriterien!$M$46,4,5))))</f>
        <v>3</v>
      </c>
      <c r="P248" s="61">
        <f t="shared" ref="P248:Q248" si="1018">1-(T248+AM248)</f>
        <v>0.4485613707</v>
      </c>
      <c r="Q248" s="61">
        <f t="shared" si="1018"/>
        <v>0.4273248915</v>
      </c>
      <c r="R248" s="62">
        <f>IF(P248&lt;Master_sheet_Kriterien!$J$46,1,IF(P248&lt;Master_sheet_Kriterien!$K$46,2,IF(P248&lt;Master_sheet_Kriterien!$L$46,3,IF(P248&lt;Master_sheet_Kriterien!$M$46,4,5))))</f>
        <v>3</v>
      </c>
      <c r="S248" s="62">
        <f>IF(Q248&lt;Master_sheet_Kriterien!$J$46,1,IF(Q248&lt;Master_sheet_Kriterien!$K$46,2,IF(Q248&lt;Master_sheet_Kriterien!$L$46,3,IF(Q248&lt;Master_sheet_Kriterien!$M$46,4,5))))</f>
        <v>2</v>
      </c>
      <c r="T248" s="61">
        <f>VLOOKUP($D248,EW_19_Kreise!$A$6:$CQ$406,Calc_Targetkreise!T$5,FALSE)/1000/F248</f>
        <v>0.4481303208</v>
      </c>
      <c r="U248" s="63">
        <f>VLOOKUP($D248,BW_17_Kreise!$B$7:$CC$410,Calc_Targetkreise!U$5,FALSE)/1000/$G248</f>
        <v>0.4209864995</v>
      </c>
      <c r="V248" s="61">
        <f>VLOOKUP(Calc_Targetkreise!$D248,EW_Erg_09_14_Kreise!$A$7:$BK$412,Calc_Targetkreise!V$5,FALSE)/1000/$H248</f>
        <v>0.4651121799</v>
      </c>
      <c r="W248" s="61">
        <f>VLOOKUP(Calc_Targetkreise!$D248,EW_Erg_09_14_Kreise!$A$7:$BK$412,Calc_Targetkreise!W$5,FALSE)/1000/CK248</f>
        <v>0.5515143429</v>
      </c>
      <c r="X248" s="61">
        <f>VLOOKUP($D248,EW_19_Kreise!$A$6:$CQ$406,Calc_Targetkreise!X$5,FALSE)/1000/F248</f>
        <v>0.07376342541</v>
      </c>
      <c r="Y248" s="63">
        <f>VLOOKUP($D248,BW_17_Kreise!$B$7:$CC$410,Calc_Targetkreise!Y$5,FALSE)/1000/$G248</f>
        <v>0.1268655675</v>
      </c>
      <c r="Z248" s="61">
        <f>VLOOKUP(Calc_Targetkreise!$D248,EW_Erg_09_14_Kreise!$A$7:$BK$412,Calc_Targetkreise!Z$5,FALSE)/1000/$H248</f>
        <v>0.1717321784</v>
      </c>
      <c r="AA248" s="61">
        <f>VLOOKUP(Calc_Targetkreise!$D248,EW_Erg_09_14_Kreise!$A$7:$BK$412,Calc_Targetkreise!AA$5,FALSE)/1000/$H248</f>
        <v>0.0926145091</v>
      </c>
      <c r="AB248" s="61">
        <f>VLOOKUP($D248,EW_19_Kreise!$A$6:$CQ$406,Calc_Targetkreise!AB$5,FALSE)/1000/F248</f>
        <v>0.1477244154</v>
      </c>
      <c r="AC248" s="63">
        <f>VLOOKUP($D248,BW_17_Kreise!$B$7:$CC$410,Calc_Targetkreise!AC$5,FALSE)/1000/$G248</f>
        <v>0.07250059335</v>
      </c>
      <c r="AD248" s="61">
        <f>VLOOKUP(Calc_Targetkreise!$D248,EW_Erg_09_14_Kreise!$A$7:$BK$412,Calc_Targetkreise!AD$5,FALSE)/1000/$H248</f>
        <v>0.08924029915</v>
      </c>
      <c r="AE248" s="62">
        <f>IF(AC248&lt;Master_sheet_Kriterien!$J$54,1,IF(AC248&lt;Master_sheet_Kriterien!$K$54,2,IF(AC248&lt;Master_sheet_Kriterien!$L$54,3,IF(AC248&lt;Master_sheet_Kriterien!$M$54,4,5))))</f>
        <v>2</v>
      </c>
      <c r="AF248" s="61">
        <f>VLOOKUP(Calc_Targetkreise!$D248,EW_Erg_09_14_Kreise!$A$7:$BK$412,Calc_Targetkreise!AF$5,FALSE)/1000/$H248</f>
        <v>0.08422934555</v>
      </c>
      <c r="AG248" s="63">
        <f>VLOOKUP($D248,BW_17_Kreise!$B$7:$CC$410,Calc_Targetkreise!AG$5,FALSE)/1000/$G248</f>
        <v>0.09832884248</v>
      </c>
      <c r="AH248" s="61">
        <f>VLOOKUP(Calc_Targetkreise!$D248,EW_Erg_09_14_Kreise!$A$7:$BK$412,Calc_Targetkreise!AH$5,FALSE)/1000/$H248</f>
        <v>0.02407272178</v>
      </c>
      <c r="AI248" s="61">
        <f>VLOOKUP(Calc_Targetkreise!$D248,EW_Erg_09_14_Kreise!$A$7:$BK$412,Calc_Targetkreise!AI$5,FALSE)/1000/$H248</f>
        <v>0.08030116083</v>
      </c>
      <c r="AJ248" s="63">
        <f>VLOOKUP($D248,BW_17_Kreise!$B$7:$CC$410,Calc_Targetkreise!AJ$5,FALSE)/1000/$G248</f>
        <v>0.04520641657</v>
      </c>
      <c r="AK248" s="61">
        <f>VLOOKUP(Calc_Targetkreise!$D248,EW_Erg_09_14_Kreise!$A$7:$BK$412,Calc_Targetkreise!AK$5,FALSE)/1000/$H248</f>
        <v>0.02231007479</v>
      </c>
      <c r="AL248" s="61">
        <f>VLOOKUP(Calc_Targetkreise!$D248,EW_Erg_09_14_Kreise!$A$7:$BK$412,Calc_Targetkreise!AL$5,FALSE)/1000/$H248</f>
        <v>0.01813008335</v>
      </c>
      <c r="AM248" s="61">
        <f>VLOOKUP($D248,EW_19_Kreise!$A$6:$CQ$406,Calc_Targetkreise!AM$5,FALSE)/1000/F248</f>
        <v>0.1033083085</v>
      </c>
      <c r="AN248" s="63">
        <f>VLOOKUP($D248,BW_17_Kreise!$B$7:$CC$410,Calc_Targetkreise!AN$5,FALSE)/1000/$G248</f>
        <v>0.151688609</v>
      </c>
      <c r="AO248" s="61">
        <f>VLOOKUP(Calc_Targetkreise!$D248,EW_Erg_09_14_Kreise!$A$7:$BK$412,Calc_Targetkreise!AO$5,FALSE)/1000/$H248</f>
        <v>0.08057814821</v>
      </c>
      <c r="AP248" s="61">
        <f>VLOOKUP(Calc_Targetkreise!$D248,EW_Erg_09_14_Kreise!$A$7:$BK$412,Calc_Targetkreise!AP$5,FALSE)/1000/$H248</f>
        <v>0.00007554201395</v>
      </c>
      <c r="AQ248" s="61">
        <f t="shared" ref="AQ248:AR248" si="1019">1-U248-Y248-AC248-AG248-AJ248-AN248</f>
        <v>0.0844234716</v>
      </c>
      <c r="AR248" s="61">
        <f t="shared" si="1019"/>
        <v>0.1469543978</v>
      </c>
      <c r="AS248" s="61">
        <f t="shared" si="11"/>
        <v>0.1731350163</v>
      </c>
      <c r="AT248" s="63">
        <f>VLOOKUP($D248,BW_17_Kreise!$B$7:$CC$410,Calc_Targetkreise!AT$5,FALSE)/1000/$G248</f>
        <v>0.003643877309</v>
      </c>
      <c r="AU248" s="61">
        <f>VLOOKUP(Calc_Targetkreise!$D248,EW_Erg_09_14_Kreise!$A$7:$BK$412,Calc_Targetkreise!AU$5,FALSE)/1000/$H248</f>
        <v>0.01007226853</v>
      </c>
      <c r="AV248" s="62">
        <f>IF(AU248&lt;Master_sheet_Kriterien!$J$44,1,IF(AU248&lt;Master_sheet_Kriterien!$K$44,2,IF(AU248&lt;Master_sheet_Kriterien!$L$44,3,IF(AU248&lt;Master_sheet_Kriterien!$M$44,4,5))))</f>
        <v>2</v>
      </c>
      <c r="AW248" s="61">
        <f>VLOOKUP(Calc_Targetkreise!$D248,EW_Erg_09_14_Kreise!$A$7:$BK$412,Calc_Targetkreise!AW$5,FALSE)/1000/$H248</f>
        <v>0.007579382066</v>
      </c>
      <c r="AX248" s="61">
        <f>VLOOKUP($D248,EW_19_Kreise!$A$6:$CQ$406,Calc_Targetkreise!AX$5,FALSE)/1000/F248</f>
        <v>0.005082797514</v>
      </c>
      <c r="AY248" s="62">
        <f>IF(AX248&lt;Master_sheet_Kriterien!$J$56,1,IF(AX248&lt;Master_sheet_Kriterien!$K$56,2,IF(AX248&lt;Master_sheet_Kriterien!$L$56,3,IF(AX248&lt;Master_sheet_Kriterien!$M$56,4,5))))</f>
        <v>3</v>
      </c>
      <c r="AZ248" s="64">
        <f>VLOOKUP($D248,EW_19_Kreise!$A$6:$CQ$406,Calc_Targetkreise!AZ$5,FALSE)</f>
        <v>283</v>
      </c>
      <c r="BA248" s="62">
        <f>IF(AZ248&lt;Master_sheet_Kriterien!$J$57,1,IF(AZ248&lt;Master_sheet_Kriterien!$K$57,2,IF(AZ248&lt;Master_sheet_Kriterien!$L$57,3,IF(AZ248&lt;Master_sheet_Kriterien!$M$56,4,5))))</f>
        <v>2</v>
      </c>
      <c r="BB248" s="59">
        <f>VLOOKUP($D248,Struktur_daten_BW_2017!$B$7:$AH$452,Calc_Targetkreise!BB$5,FALSE)</f>
        <v>177.3</v>
      </c>
      <c r="BC248" s="62">
        <f>IF(BB248&lt;Master_sheet_Kriterien!$J$8,1,IF(BB248&lt;Master_sheet_Kriterien!$K$8,2,IF(BB248&lt;Master_sheet_Kriterien!$L$8,3,IF(BB248&lt;Master_sheet_Kriterien!$M$8,4,5))))</f>
        <v>2</v>
      </c>
      <c r="BD248" s="65">
        <f t="shared" si="12"/>
        <v>27.1659</v>
      </c>
      <c r="BE248" s="62">
        <f>IF(BD248&lt;Master_sheet_Kriterien!$J$10,1,IF(BD248&lt;Master_sheet_Kriterien!$K$10,2,IF(BD248&lt;Master_sheet_Kriterien!$L$10,3,IF(BD248&lt;Master_sheet_Kriterien!$M$10,4,5))))</f>
        <v>4</v>
      </c>
      <c r="BF248" s="65">
        <f>VLOOKUP($D248,Struktur_daten_BW_2017!$B$7:$AH$452,Calc_Targetkreise!BF$5,FALSE)</f>
        <v>8.3</v>
      </c>
      <c r="BG248" s="62">
        <f>IF(BF248&lt;Master_sheet_Kriterien!$J$12,1,IF(BF248&lt;Master_sheet_Kriterien!$K$12,2,IF(BF248&lt;Master_sheet_Kriterien!$L$12,3,IF(BF248&lt;Master_sheet_Kriterien!$M$12,4,5))))</f>
        <v>4</v>
      </c>
      <c r="BH248" s="65">
        <f>VLOOKUP($D248,Struktur_daten_BW_2017!$B$7:$AH$452,Calc_Targetkreise!BH$5,FALSE)</f>
        <v>14.5</v>
      </c>
      <c r="BI248" s="62">
        <f>IF(BH248&lt;Master_sheet_Kriterien!$J$14,1,IF(BH248&lt;Master_sheet_Kriterien!$K$14,2,IF(BH248&lt;Master_sheet_Kriterien!$L$14,3,IF(BH248&lt;Master_sheet_Kriterien!$M$14,4,5))))</f>
        <v>5</v>
      </c>
      <c r="BJ248" s="65">
        <f>VLOOKUP($D248,Struktur_daten_BW_2017!$B$7:$AH$452,Calc_Targetkreise!BJ$5,FALSE)</f>
        <v>36.1</v>
      </c>
      <c r="BK248" s="62">
        <f>IF(BJ248&lt;Master_sheet_Kriterien!$J$16,1,IF(BJ248&lt;Master_sheet_Kriterien!$K$16,2,IF(BJ248&lt;Master_sheet_Kriterien!$L$16,3,IF(BJ248&lt;Master_sheet_Kriterien!$M$16,4,5))))</f>
        <v>3</v>
      </c>
      <c r="BL248" s="65">
        <f>VLOOKUP($D248,Struktur_daten_BW_2017!$B$7:$AH$452,Calc_Targetkreise!BL$5,FALSE)</f>
        <v>14.2</v>
      </c>
      <c r="BM248" s="62">
        <f>IF(BL248&lt;Master_sheet_Kriterien!$J$18,1,IF(BL248&lt;Master_sheet_Kriterien!$K$18,2,IF(BL248&lt;Master_sheet_Kriterien!$L$18,3,IF(BL248&lt;Master_sheet_Kriterien!$M$18,4,5))))</f>
        <v>1</v>
      </c>
      <c r="BN248" s="65">
        <f>VLOOKUP($D248,Struktur_daten_BW_2017!$B$7:$AH$452,Calc_Targetkreise!BN$5,FALSE)</f>
        <v>9.4</v>
      </c>
      <c r="BO248" s="62">
        <f>IF(BN248&lt;Master_sheet_Kriterien!$J$20,1,IF(BN248&lt;Master_sheet_Kriterien!$K$20,2,IF(BN248&lt;Master_sheet_Kriterien!$L$20,3,IF(BN248&lt;Master_sheet_Kriterien!$M$20,4,5))))</f>
        <v>1</v>
      </c>
      <c r="BP248" s="59">
        <f>VLOOKUP($D248,Struktur_daten_BW_2017!$B$7:$AH$452,Calc_Targetkreise!BP$5,FALSE)</f>
        <v>21717</v>
      </c>
      <c r="BQ248" s="62">
        <f>IF(BP248&lt;Master_sheet_Kriterien!$J$38,1,IF(BP248&lt;Master_sheet_Kriterien!$K$38,2,IF(BP248&lt;Master_sheet_Kriterien!$L$38,3,IF(BP248&lt;Master_sheet_Kriterien!$M$38,4,5))))</f>
        <v>4</v>
      </c>
      <c r="BR248" s="65">
        <f>VLOOKUP($D248,Struktur_daten_BW_2017!$B$7:$AH$452,Calc_Targetkreise!BR$5,FALSE)</f>
        <v>26.2</v>
      </c>
      <c r="BS248" s="62">
        <f>IF(BR248&lt;Master_sheet_Kriterien!$J$24,1,IF(BR248&lt;Master_sheet_Kriterien!$K$24,2,IF(BR248&lt;Master_sheet_Kriterien!$L$24,3,IF(BR248&lt;Master_sheet_Kriterien!$M$24,4,5))))</f>
        <v>1</v>
      </c>
      <c r="BT248" s="65">
        <f>VLOOKUP($D248,Struktur_daten_BW_2017!$B$7:$AH$452,Calc_Targetkreise!BT$5,FALSE)</f>
        <v>16.2</v>
      </c>
      <c r="BU248" s="62">
        <f>IF(BT248&lt;Master_sheet_Kriterien!$J$26,1,IF(BT248&lt;Master_sheet_Kriterien!$K$26,2,IF(BT248&lt;Master_sheet_Kriterien!$L$26,3,IF(BT248&lt;Master_sheet_Kriterien!$M$26,4,5))))</f>
        <v>5</v>
      </c>
      <c r="BV248" s="65">
        <f t="shared" si="13"/>
        <v>5.30226</v>
      </c>
      <c r="BW248" s="62">
        <f>IF(BV248&lt;Master_sheet_Kriterien!$J$28,1,IF(BV248&lt;Master_sheet_Kriterien!$K$28,2,IF(BV248&lt;Master_sheet_Kriterien!$L$28,3,IF(BV248&lt;Master_sheet_Kriterien!$M$28,4,5))))</f>
        <v>5</v>
      </c>
      <c r="BX248" s="65">
        <f>VLOOKUP($D248,Struktur_daten_BW_2017!$B$7:$AH$452,Calc_Targetkreise!BX$5,FALSE)</f>
        <v>27.16049383</v>
      </c>
      <c r="BY248" s="62">
        <f>IF(BX248&lt;Master_sheet_Kriterien!$J$30,1,IF(BX248&lt;Master_sheet_Kriterien!$K$30,2,IF(BX248&lt;Master_sheet_Kriterien!$L$30,3,IF(BX248&lt;Master_sheet_Kriterien!$M$30,4,5))))</f>
        <v>4</v>
      </c>
      <c r="BZ248" s="65"/>
      <c r="CA248" s="62">
        <f>IF(BZ248&lt;Master_sheet_Kriterien!$J$32,1,IF(BZ248&lt;Master_sheet_Kriterien!$K$32,2,IF(BZ248&lt;Master_sheet_Kriterien!$L$32,3,IF(BZ248&lt;Master_sheet_Kriterien!$M$32,4,5))))</f>
        <v>1</v>
      </c>
      <c r="CB248" s="65"/>
      <c r="CC248" s="62">
        <f>IF(CB248&lt;Master_sheet_Kriterien!$J$34,1,IF(CB248&lt;Master_sheet_Kriterien!$K$34,2,IF(CB248&lt;Master_sheet_Kriterien!$L$34,3,IF(CB248&lt;Master_sheet_Kriterien!$M$34,4,5))))</f>
        <v>1</v>
      </c>
      <c r="CD248" s="65">
        <f>100-VLOOKUP($D248,Struktur_daten_BW_2017!$B$7:$AH$452,Calc_Targetkreise!CD$5,FALSE)</f>
        <v>44</v>
      </c>
      <c r="CE248" s="62">
        <f>IF(CD248&lt;Master_sheet_Kriterien!$J$40,1,IF(CD248&lt;Master_sheet_Kriterien!$K$40,2,IF(CD248&lt;Master_sheet_Kriterien!$L$40,3,IF(CD248&lt;Master_sheet_Kriterien!$M$40,4,5))))</f>
        <v>2</v>
      </c>
      <c r="CF248" s="61"/>
      <c r="CG248" s="59">
        <f>VLOOKUP($D248,EW_19_Kreise!$A$6:$CQ$406,Calc_Targetkreise!CG$5,FALSE)/1000</f>
        <v>93.53</v>
      </c>
      <c r="CH248" s="59">
        <f>VLOOKUP($D248,BW_17_Kreise!$B$7:$CC$410,Calc_Targetkreise!CH$5,FALSE)/1000</f>
        <v>92.806</v>
      </c>
      <c r="CI248" s="59">
        <f>VLOOKUP($D248,EW_Erg_09_14_Kreise!$A$10:$BK$412,Calc_Targetkreise!CI$5,FALSE)/1000</f>
        <v>91.211</v>
      </c>
      <c r="CJ248" s="59">
        <f>VLOOKUP($D248,EW_Erg_09_14_Kreise!$A$10:$BK$412,Calc_Targetkreise!CJ$5,FALSE)/1000</f>
        <v>88.261</v>
      </c>
      <c r="CK248" s="59">
        <f>VLOOKUP($D248,EW_Erg_09_14_Kreise!$A$10:$BK$412,Calc_Targetkreise!CK$5,FALSE)/1000</f>
        <v>37.475</v>
      </c>
      <c r="CL248" s="45"/>
      <c r="CM248" s="59">
        <f>VLOOKUP($D248,Struktur_daten_BW_2017!$B$7:$AH$452,Calc_Targetkreise!CM$5,FALSE)</f>
        <v>327.3</v>
      </c>
      <c r="CN248" s="66">
        <v>3.0</v>
      </c>
      <c r="CO248" s="67">
        <f t="shared" si="16"/>
        <v>0.009165902841</v>
      </c>
      <c r="CP248" s="62">
        <f>IF(CO248&lt;Master_sheet_Kriterien!$J$58,1,IF(CO248&lt;Master_sheet_Kriterien!$K$58,2,IF(CO248&lt;Master_sheet_Kriterien!$L$58,3,IF(CO248&lt;Master_sheet_Kriterien!$M$58,4,5))))</f>
        <v>1</v>
      </c>
      <c r="CQ248" s="66">
        <v>3.0</v>
      </c>
      <c r="CR248" s="67">
        <f t="shared" si="17"/>
        <v>0.009165902841</v>
      </c>
      <c r="CS248" s="62">
        <f>IF(CR248&lt;Master_sheet_Kriterien!$J$59,1,IF(CR248&lt;Master_sheet_Kriterien!$K$59,2,IF(CR248&lt;Master_sheet_Kriterien!$L$59,3,IF(CR248&lt;Master_sheet_Kriterien!$M$59,4,5))))</f>
        <v>1</v>
      </c>
      <c r="CT248" s="66">
        <v>0.0</v>
      </c>
      <c r="CU248" s="44"/>
      <c r="CV248" s="66">
        <v>0.0</v>
      </c>
      <c r="CW248" s="68"/>
      <c r="CY248" s="31">
        <f t="shared" si="18"/>
        <v>9186</v>
      </c>
      <c r="DB248" s="76" t="str">
        <f t="shared" si="19"/>
        <v>Pfaffenhofen a.d.Ilm</v>
      </c>
      <c r="DC248" s="58">
        <f t="shared" si="20"/>
        <v>263</v>
      </c>
      <c r="DD248" s="77">
        <f t="shared" si="21"/>
        <v>142</v>
      </c>
      <c r="DE248" s="72">
        <f t="shared" si="22"/>
        <v>0.005082797514</v>
      </c>
      <c r="DG248" s="76" t="str">
        <f t="shared" si="23"/>
        <v>Pfaffenhofen a.d.Ilm</v>
      </c>
      <c r="DH248" s="58" t="str">
        <f t="shared" si="24"/>
        <v>#REF!</v>
      </c>
      <c r="DI248" s="75">
        <f t="shared" si="25"/>
        <v>136.091659</v>
      </c>
      <c r="DJ248" s="78">
        <f t="shared" si="26"/>
        <v>0.005082797514</v>
      </c>
      <c r="DK248" s="75"/>
      <c r="DL248" s="75"/>
      <c r="DM248" s="75"/>
      <c r="DN248" s="75"/>
      <c r="DO248" s="75"/>
      <c r="DP248" s="44"/>
    </row>
    <row r="249" ht="16.5" customHeight="1">
      <c r="A249" s="58">
        <f t="shared" si="5"/>
        <v>153</v>
      </c>
      <c r="B249" s="58">
        <f t="shared" si="6"/>
        <v>164</v>
      </c>
      <c r="C249" s="58" t="s">
        <v>390</v>
      </c>
      <c r="D249" s="58">
        <v>9187.0</v>
      </c>
      <c r="E249" s="58" t="s">
        <v>410</v>
      </c>
      <c r="F249" s="59">
        <f>VLOOKUP($D249,EW_19_Kreise!$A$6:$CQ$406,Calc_Targetkreise!F$5,FALSE)/1000</f>
        <v>123.223</v>
      </c>
      <c r="G249" s="59">
        <f>VLOOKUP($D249,BW_17_Kreise!$B$7:$CC$410,Calc_Targetkreise!G$5,FALSE)/1000</f>
        <v>155.004</v>
      </c>
      <c r="H249" s="59">
        <f>VLOOKUP($D249,EW_Erg_09_14_Kreise!$A$10:$BK$412,Calc_Targetkreise!H$5,FALSE)/1000</f>
        <v>79.487</v>
      </c>
      <c r="I249" s="60">
        <f t="shared" ref="I249:K249" si="1020">F249/CG249</f>
        <v>0.6293598786</v>
      </c>
      <c r="J249" s="60">
        <f t="shared" si="1020"/>
        <v>0.7996698223</v>
      </c>
      <c r="K249" s="60">
        <f t="shared" si="1020"/>
        <v>0.4160250807</v>
      </c>
      <c r="L249" s="61">
        <f t="shared" ref="L249:M249" si="1021">1-(T249+X249)</f>
        <v>0.4925379191</v>
      </c>
      <c r="M249" s="61">
        <f t="shared" si="1021"/>
        <v>0.4760909396</v>
      </c>
      <c r="N249" s="62">
        <f>IF(L249&lt;Master_sheet_Kriterien!$J$46,1,IF(L249&lt;Master_sheet_Kriterien!$K$46,2,IF(L249&lt;Master_sheet_Kriterien!$L$46,3,IF(L249&lt;Master_sheet_Kriterien!$M$46,4,5))))</f>
        <v>4</v>
      </c>
      <c r="O249" s="62">
        <f>IF(M249&lt;Master_sheet_Kriterien!$J$46,1,IF(M249&lt;Master_sheet_Kriterien!$K$46,2,IF(M249&lt;Master_sheet_Kriterien!$L$46,3,IF(M249&lt;Master_sheet_Kriterien!$M$46,4,5))))</f>
        <v>4</v>
      </c>
      <c r="P249" s="61">
        <f t="shared" ref="P249:Q249" si="1022">1-(T249+AM249)</f>
        <v>0.4803080594</v>
      </c>
      <c r="Q249" s="61">
        <f t="shared" si="1022"/>
        <v>0.447743284</v>
      </c>
      <c r="R249" s="62">
        <f>IF(P249&lt;Master_sheet_Kriterien!$J$46,1,IF(P249&lt;Master_sheet_Kriterien!$K$46,2,IF(P249&lt;Master_sheet_Kriterien!$L$46,3,IF(P249&lt;Master_sheet_Kriterien!$M$46,4,5))))</f>
        <v>4</v>
      </c>
      <c r="S249" s="62">
        <f>IF(Q249&lt;Master_sheet_Kriterien!$J$46,1,IF(Q249&lt;Master_sheet_Kriterien!$K$46,2,IF(Q249&lt;Master_sheet_Kriterien!$L$46,3,IF(Q249&lt;Master_sheet_Kriterien!$M$46,4,5))))</f>
        <v>3</v>
      </c>
      <c r="T249" s="61">
        <f>VLOOKUP($D249,EW_19_Kreise!$A$6:$CQ$406,Calc_Targetkreise!T$5,FALSE)/1000/F249</f>
        <v>0.4363065337</v>
      </c>
      <c r="U249" s="63">
        <f>VLOOKUP($D249,BW_17_Kreise!$B$7:$CC$410,Calc_Targetkreise!U$5,FALSE)/1000/$G249</f>
        <v>0.4153376687</v>
      </c>
      <c r="V249" s="61">
        <f>VLOOKUP(Calc_Targetkreise!$D249,EW_Erg_09_14_Kreise!$A$7:$BK$412,Calc_Targetkreise!V$5,FALSE)/1000/$H249</f>
        <v>0.4298312932</v>
      </c>
      <c r="W249" s="61">
        <f>VLOOKUP(Calc_Targetkreise!$D249,EW_Erg_09_14_Kreise!$A$7:$BK$412,Calc_Targetkreise!W$5,FALSE)/1000/CK249</f>
        <v>0.533964663</v>
      </c>
      <c r="X249" s="61">
        <f>VLOOKUP($D249,EW_19_Kreise!$A$6:$CQ$406,Calc_Targetkreise!X$5,FALSE)/1000/F249</f>
        <v>0.07115554726</v>
      </c>
      <c r="Y249" s="63">
        <f>VLOOKUP($D249,BW_17_Kreise!$B$7:$CC$410,Calc_Targetkreise!Y$5,FALSE)/1000/$G249</f>
        <v>0.1085713917</v>
      </c>
      <c r="Z249" s="61">
        <f>VLOOKUP(Calc_Targetkreise!$D249,EW_Erg_09_14_Kreise!$A$7:$BK$412,Calc_Targetkreise!Z$5,FALSE)/1000/$H249</f>
        <v>0.1404883817</v>
      </c>
      <c r="AA249" s="61">
        <f>VLOOKUP(Calc_Targetkreise!$D249,EW_Erg_09_14_Kreise!$A$7:$BK$412,Calc_Targetkreise!AA$5,FALSE)/1000/$H249</f>
        <v>0.08436599696</v>
      </c>
      <c r="AB249" s="61">
        <f>VLOOKUP($D249,EW_19_Kreise!$A$6:$CQ$406,Calc_Targetkreise!AB$5,FALSE)/1000/F249</f>
        <v>0.1846489698</v>
      </c>
      <c r="AC249" s="63">
        <f>VLOOKUP($D249,BW_17_Kreise!$B$7:$CC$410,Calc_Targetkreise!AC$5,FALSE)/1000/$G249</f>
        <v>0.09734587495</v>
      </c>
      <c r="AD249" s="61">
        <f>VLOOKUP(Calc_Targetkreise!$D249,EW_Erg_09_14_Kreise!$A$7:$BK$412,Calc_Targetkreise!AD$5,FALSE)/1000/$H249</f>
        <v>0.1267628669</v>
      </c>
      <c r="AE249" s="62">
        <f>IF(AC249&lt;Master_sheet_Kriterien!$J$54,1,IF(AC249&lt;Master_sheet_Kriterien!$K$54,2,IF(AC249&lt;Master_sheet_Kriterien!$L$54,3,IF(AC249&lt;Master_sheet_Kriterien!$M$54,4,5))))</f>
        <v>3</v>
      </c>
      <c r="AF249" s="61">
        <f>VLOOKUP(Calc_Targetkreise!$D249,EW_Erg_09_14_Kreise!$A$7:$BK$412,Calc_Targetkreise!AF$5,FALSE)/1000/$H249</f>
        <v>0.1213280159</v>
      </c>
      <c r="AG249" s="63">
        <f>VLOOKUP($D249,BW_17_Kreise!$B$7:$CC$410,Calc_Targetkreise!AG$5,FALSE)/1000/$G249</f>
        <v>0.1093971768</v>
      </c>
      <c r="AH249" s="61">
        <f>VLOOKUP(Calc_Targetkreise!$D249,EW_Erg_09_14_Kreise!$A$7:$BK$412,Calc_Targetkreise!AH$5,FALSE)/1000/$H249</f>
        <v>0.02906135594</v>
      </c>
      <c r="AI249" s="61">
        <f>VLOOKUP(Calc_Targetkreise!$D249,EW_Erg_09_14_Kreise!$A$7:$BK$412,Calc_Targetkreise!AI$5,FALSE)/1000/$H249</f>
        <v>0.09011536478</v>
      </c>
      <c r="AJ249" s="63">
        <f>VLOOKUP($D249,BW_17_Kreise!$B$7:$CC$410,Calc_Targetkreise!AJ$5,FALSE)/1000/$G249</f>
        <v>0.04851487704</v>
      </c>
      <c r="AK249" s="61">
        <f>VLOOKUP(Calc_Targetkreise!$D249,EW_Erg_09_14_Kreise!$A$7:$BK$412,Calc_Targetkreise!AK$5,FALSE)/1000/$H249</f>
        <v>0.02316102004</v>
      </c>
      <c r="AL249" s="61">
        <f>VLOOKUP(Calc_Targetkreise!$D249,EW_Erg_09_14_Kreise!$A$7:$BK$412,Calc_Targetkreise!AL$5,FALSE)/1000/$H249</f>
        <v>0.0147068074</v>
      </c>
      <c r="AM249" s="61">
        <f>VLOOKUP($D249,EW_19_Kreise!$A$6:$CQ$406,Calc_Targetkreise!AM$5,FALSE)/1000/F249</f>
        <v>0.08338540695</v>
      </c>
      <c r="AN249" s="63">
        <f>VLOOKUP($D249,BW_17_Kreise!$B$7:$CC$410,Calc_Targetkreise!AN$5,FALSE)/1000/$G249</f>
        <v>0.1369190473</v>
      </c>
      <c r="AO249" s="61">
        <f>VLOOKUP(Calc_Targetkreise!$D249,EW_Erg_09_14_Kreise!$A$7:$BK$412,Calc_Targetkreise!AO$5,FALSE)/1000/$H249</f>
        <v>0.09298375835</v>
      </c>
      <c r="AP249" s="61">
        <f>VLOOKUP(Calc_Targetkreise!$D249,EW_Erg_09_14_Kreise!$A$7:$BK$412,Calc_Targetkreise!AP$5,FALSE)/1000/$H249</f>
        <v>0.0001887101035</v>
      </c>
      <c r="AQ249" s="61">
        <f t="shared" ref="AQ249:AR249" si="1023">1-U249-Y249-AC249-AG249-AJ249-AN249</f>
        <v>0.08391396351</v>
      </c>
      <c r="AR249" s="61">
        <f t="shared" si="1023"/>
        <v>0.1577113239</v>
      </c>
      <c r="AS249" s="61">
        <f t="shared" si="11"/>
        <v>0.1553304419</v>
      </c>
      <c r="AT249" s="63">
        <f>VLOOKUP($D249,BW_17_Kreise!$B$7:$CC$410,Calc_Targetkreise!AT$5,FALSE)/1000/$G249</f>
        <v>0.002980568243</v>
      </c>
      <c r="AU249" s="61">
        <f>VLOOKUP(Calc_Targetkreise!$D249,EW_Erg_09_14_Kreise!$A$7:$BK$412,Calc_Targetkreise!AU$5,FALSE)/1000/$H249</f>
        <v>0.009007762276</v>
      </c>
      <c r="AV249" s="62">
        <f>IF(AU249&lt;Master_sheet_Kriterien!$J$44,1,IF(AU249&lt;Master_sheet_Kriterien!$K$44,2,IF(AU249&lt;Master_sheet_Kriterien!$L$44,3,IF(AU249&lt;Master_sheet_Kriterien!$M$44,4,5))))</f>
        <v>1</v>
      </c>
      <c r="AW249" s="61">
        <f>VLOOKUP(Calc_Targetkreise!$D249,EW_Erg_09_14_Kreise!$A$7:$BK$412,Calc_Targetkreise!AW$5,FALSE)/1000/$H249</f>
        <v>0.006101626681</v>
      </c>
      <c r="AX249" s="61">
        <f>VLOOKUP($D249,EW_19_Kreise!$A$6:$CQ$406,Calc_Targetkreise!AX$5,FALSE)/1000/F249</f>
        <v>0.00517760483</v>
      </c>
      <c r="AY249" s="62">
        <f>IF(AX249&lt;Master_sheet_Kriterien!$J$56,1,IF(AX249&lt;Master_sheet_Kriterien!$K$56,2,IF(AX249&lt;Master_sheet_Kriterien!$L$56,3,IF(AX249&lt;Master_sheet_Kriterien!$M$56,4,5))))</f>
        <v>3</v>
      </c>
      <c r="AZ249" s="64">
        <f>VLOOKUP($D249,EW_19_Kreise!$A$6:$CQ$406,Calc_Targetkreise!AZ$5,FALSE)</f>
        <v>638</v>
      </c>
      <c r="BA249" s="62">
        <f>IF(AZ249&lt;Master_sheet_Kriterien!$J$57,1,IF(AZ249&lt;Master_sheet_Kriterien!$K$57,2,IF(AZ249&lt;Master_sheet_Kriterien!$L$57,3,IF(AZ249&lt;Master_sheet_Kriterien!$M$56,4,5))))</f>
        <v>5</v>
      </c>
      <c r="BB249" s="59">
        <f>VLOOKUP($D249,Struktur_daten_BW_2017!$B$7:$AH$452,Calc_Targetkreise!BB$5,FALSE)</f>
        <v>215.3</v>
      </c>
      <c r="BC249" s="62">
        <f>IF(BB249&lt;Master_sheet_Kriterien!$J$8,1,IF(BB249&lt;Master_sheet_Kriterien!$K$8,2,IF(BB249&lt;Master_sheet_Kriterien!$L$8,3,IF(BB249&lt;Master_sheet_Kriterien!$M$8,4,5))))</f>
        <v>2</v>
      </c>
      <c r="BD249" s="65">
        <f t="shared" si="12"/>
        <v>26.0678</v>
      </c>
      <c r="BE249" s="62">
        <f>IF(BD249&lt;Master_sheet_Kriterien!$J$10,1,IF(BD249&lt;Master_sheet_Kriterien!$K$10,2,IF(BD249&lt;Master_sheet_Kriterien!$L$10,3,IF(BD249&lt;Master_sheet_Kriterien!$M$10,4,5))))</f>
        <v>4</v>
      </c>
      <c r="BF249" s="65">
        <f>VLOOKUP($D249,Struktur_daten_BW_2017!$B$7:$AH$452,Calc_Targetkreise!BF$5,FALSE)</f>
        <v>8.2</v>
      </c>
      <c r="BG249" s="62">
        <f>IF(BF249&lt;Master_sheet_Kriterien!$J$12,1,IF(BF249&lt;Master_sheet_Kriterien!$K$12,2,IF(BF249&lt;Master_sheet_Kriterien!$L$12,3,IF(BF249&lt;Master_sheet_Kriterien!$M$12,4,5))))</f>
        <v>4</v>
      </c>
      <c r="BH249" s="65">
        <f>VLOOKUP($D249,Struktur_daten_BW_2017!$B$7:$AH$452,Calc_Targetkreise!BH$5,FALSE)</f>
        <v>12.1</v>
      </c>
      <c r="BI249" s="62">
        <f>IF(BH249&lt;Master_sheet_Kriterien!$J$14,1,IF(BH249&lt;Master_sheet_Kriterien!$K$14,2,IF(BH249&lt;Master_sheet_Kriterien!$L$14,3,IF(BH249&lt;Master_sheet_Kriterien!$M$14,4,5))))</f>
        <v>4</v>
      </c>
      <c r="BJ249" s="65">
        <f>VLOOKUP($D249,Struktur_daten_BW_2017!$B$7:$AH$452,Calc_Targetkreise!BJ$5,FALSE)</f>
        <v>36.1</v>
      </c>
      <c r="BK249" s="62">
        <f>IF(BJ249&lt;Master_sheet_Kriterien!$J$16,1,IF(BJ249&lt;Master_sheet_Kriterien!$K$16,2,IF(BJ249&lt;Master_sheet_Kriterien!$L$16,3,IF(BJ249&lt;Master_sheet_Kriterien!$M$16,4,5))))</f>
        <v>3</v>
      </c>
      <c r="BL249" s="65">
        <f>VLOOKUP($D249,Struktur_daten_BW_2017!$B$7:$AH$452,Calc_Targetkreise!BL$5,FALSE)</f>
        <v>16.4</v>
      </c>
      <c r="BM249" s="62">
        <f>IF(BL249&lt;Master_sheet_Kriterien!$J$18,1,IF(BL249&lt;Master_sheet_Kriterien!$K$18,2,IF(BL249&lt;Master_sheet_Kriterien!$L$18,3,IF(BL249&lt;Master_sheet_Kriterien!$M$18,4,5))))</f>
        <v>3</v>
      </c>
      <c r="BN249" s="65">
        <f>VLOOKUP($D249,Struktur_daten_BW_2017!$B$7:$AH$452,Calc_Targetkreise!BN$5,FALSE)</f>
        <v>10</v>
      </c>
      <c r="BO249" s="62">
        <f>IF(BN249&lt;Master_sheet_Kriterien!$J$20,1,IF(BN249&lt;Master_sheet_Kriterien!$K$20,2,IF(BN249&lt;Master_sheet_Kriterien!$L$20,3,IF(BN249&lt;Master_sheet_Kriterien!$M$20,4,5))))</f>
        <v>2</v>
      </c>
      <c r="BP249" s="59">
        <f>VLOOKUP($D249,Struktur_daten_BW_2017!$B$7:$AH$452,Calc_Targetkreise!BP$5,FALSE)</f>
        <v>23680</v>
      </c>
      <c r="BQ249" s="62">
        <f>IF(BP249&lt;Master_sheet_Kriterien!$J$38,1,IF(BP249&lt;Master_sheet_Kriterien!$K$38,2,IF(BP249&lt;Master_sheet_Kriterien!$L$38,3,IF(BP249&lt;Master_sheet_Kriterien!$M$38,4,5))))</f>
        <v>5</v>
      </c>
      <c r="BR249" s="65">
        <f>VLOOKUP($D249,Struktur_daten_BW_2017!$B$7:$AH$452,Calc_Targetkreise!BR$5,FALSE)</f>
        <v>26.5</v>
      </c>
      <c r="BS249" s="62">
        <f>IF(BR249&lt;Master_sheet_Kriterien!$J$24,1,IF(BR249&lt;Master_sheet_Kriterien!$K$24,2,IF(BR249&lt;Master_sheet_Kriterien!$L$24,3,IF(BR249&lt;Master_sheet_Kriterien!$M$24,4,5))))</f>
        <v>1</v>
      </c>
      <c r="BT249" s="65">
        <f>VLOOKUP($D249,Struktur_daten_BW_2017!$B$7:$AH$452,Calc_Targetkreise!BT$5,FALSE)</f>
        <v>14.5</v>
      </c>
      <c r="BU249" s="62">
        <f>IF(BT249&lt;Master_sheet_Kriterien!$J$26,1,IF(BT249&lt;Master_sheet_Kriterien!$K$26,2,IF(BT249&lt;Master_sheet_Kriterien!$L$26,3,IF(BT249&lt;Master_sheet_Kriterien!$M$26,4,5))))</f>
        <v>4</v>
      </c>
      <c r="BV249" s="65">
        <f t="shared" si="13"/>
        <v>4.60955</v>
      </c>
      <c r="BW249" s="62">
        <f>IF(BV249&lt;Master_sheet_Kriterien!$J$28,1,IF(BV249&lt;Master_sheet_Kriterien!$K$28,2,IF(BV249&lt;Master_sheet_Kriterien!$L$28,3,IF(BV249&lt;Master_sheet_Kriterien!$M$28,4,5))))</f>
        <v>4</v>
      </c>
      <c r="BX249" s="65">
        <f>VLOOKUP($D249,Struktur_daten_BW_2017!$B$7:$AH$452,Calc_Targetkreise!BX$5,FALSE)</f>
        <v>25.51724138</v>
      </c>
      <c r="BY249" s="62">
        <f>IF(BX249&lt;Master_sheet_Kriterien!$J$30,1,IF(BX249&lt;Master_sheet_Kriterien!$K$30,2,IF(BX249&lt;Master_sheet_Kriterien!$L$30,3,IF(BX249&lt;Master_sheet_Kriterien!$M$30,4,5))))</f>
        <v>4</v>
      </c>
      <c r="BZ249" s="65">
        <f>CL249/1000</f>
        <v>5.9</v>
      </c>
      <c r="CA249" s="62">
        <f>IF(BZ249&lt;Master_sheet_Kriterien!$J$32,1,IF(BZ249&lt;Master_sheet_Kriterien!$K$32,2,IF(BZ249&lt;Master_sheet_Kriterien!$L$32,3,IF(BZ249&lt;Master_sheet_Kriterien!$M$32,4,5))))</f>
        <v>1</v>
      </c>
      <c r="CB249" s="65">
        <f>BZ249/CM249*100</f>
        <v>1.855929538</v>
      </c>
      <c r="CC249" s="62">
        <f>IF(CB249&lt;Master_sheet_Kriterien!$J$34,1,IF(CB249&lt;Master_sheet_Kriterien!$K$34,2,IF(CB249&lt;Master_sheet_Kriterien!$L$34,3,IF(CB249&lt;Master_sheet_Kriterien!$M$34,4,5))))</f>
        <v>1</v>
      </c>
      <c r="CD249" s="65">
        <f>100-VLOOKUP($D249,Struktur_daten_BW_2017!$B$7:$AH$452,Calc_Targetkreise!CD$5,FALSE)</f>
        <v>49.6</v>
      </c>
      <c r="CE249" s="62">
        <f>IF(CD249&lt;Master_sheet_Kriterien!$J$40,1,IF(CD249&lt;Master_sheet_Kriterien!$K$40,2,IF(CD249&lt;Master_sheet_Kriterien!$L$40,3,IF(CD249&lt;Master_sheet_Kriterien!$M$40,4,5))))</f>
        <v>3</v>
      </c>
      <c r="CF249" s="61"/>
      <c r="CG249" s="59">
        <f>VLOOKUP($D249,EW_19_Kreise!$A$6:$CQ$406,Calc_Targetkreise!CG$5,FALSE)/1000</f>
        <v>195.791</v>
      </c>
      <c r="CH249" s="59">
        <f>VLOOKUP($D249,BW_17_Kreise!$B$7:$CC$410,Calc_Targetkreise!CH$5,FALSE)/1000</f>
        <v>193.835</v>
      </c>
      <c r="CI249" s="59">
        <f>VLOOKUP($D249,EW_Erg_09_14_Kreise!$A$10:$BK$412,Calc_Targetkreise!CI$5,FALSE)/1000</f>
        <v>191.063</v>
      </c>
      <c r="CJ249" s="59">
        <f>VLOOKUP($D249,EW_Erg_09_14_Kreise!$A$10:$BK$412,Calc_Targetkreise!CJ$5,FALSE)/1000</f>
        <v>185.131</v>
      </c>
      <c r="CK249" s="59">
        <f>VLOOKUP($D249,EW_Erg_09_14_Kreise!$A$10:$BK$412,Calc_Targetkreise!CK$5,FALSE)/1000</f>
        <v>84.161</v>
      </c>
      <c r="CL249" s="45">
        <v>5900.0</v>
      </c>
      <c r="CM249" s="59">
        <f>VLOOKUP($D249,Struktur_daten_BW_2017!$B$7:$AH$452,Calc_Targetkreise!CM$5,FALSE)</f>
        <v>317.9</v>
      </c>
      <c r="CN249" s="66">
        <v>10.0</v>
      </c>
      <c r="CO249" s="67">
        <f t="shared" si="16"/>
        <v>0.03145643284</v>
      </c>
      <c r="CP249" s="62">
        <f>IF(CO249&lt;Master_sheet_Kriterien!$J$58,1,IF(CO249&lt;Master_sheet_Kriterien!$K$58,2,IF(CO249&lt;Master_sheet_Kriterien!$L$58,3,IF(CO249&lt;Master_sheet_Kriterien!$M$58,4,5))))</f>
        <v>1</v>
      </c>
      <c r="CQ249" s="66">
        <v>7.0</v>
      </c>
      <c r="CR249" s="67">
        <f t="shared" si="17"/>
        <v>0.02201950299</v>
      </c>
      <c r="CS249" s="62">
        <f>IF(CR249&lt;Master_sheet_Kriterien!$J$59,1,IF(CR249&lt;Master_sheet_Kriterien!$K$59,2,IF(CR249&lt;Master_sheet_Kriterien!$L$59,3,IF(CR249&lt;Master_sheet_Kriterien!$M$59,4,5))))</f>
        <v>1</v>
      </c>
      <c r="CT249" s="66">
        <v>3.0</v>
      </c>
      <c r="CU249" s="44"/>
      <c r="CV249" s="66">
        <v>0.0</v>
      </c>
      <c r="CW249" s="68"/>
      <c r="CY249" s="31">
        <f t="shared" si="18"/>
        <v>9187</v>
      </c>
      <c r="DB249" s="76" t="str">
        <f t="shared" si="19"/>
        <v>Rosenheim</v>
      </c>
      <c r="DC249" s="58">
        <f t="shared" si="20"/>
        <v>153</v>
      </c>
      <c r="DD249" s="77">
        <f t="shared" si="21"/>
        <v>164</v>
      </c>
      <c r="DE249" s="72">
        <f t="shared" si="22"/>
        <v>0.00517760483</v>
      </c>
      <c r="DG249" s="76" t="str">
        <f t="shared" si="23"/>
        <v>Rosenheim</v>
      </c>
      <c r="DH249" s="58" t="str">
        <f t="shared" si="24"/>
        <v>#REF!</v>
      </c>
      <c r="DI249" s="75">
        <f t="shared" si="25"/>
        <v>158.3145643</v>
      </c>
      <c r="DJ249" s="78">
        <f t="shared" si="26"/>
        <v>0.00517760483</v>
      </c>
      <c r="DK249" s="75"/>
      <c r="DL249" s="75"/>
      <c r="DM249" s="75"/>
      <c r="DN249" s="75"/>
      <c r="DO249" s="75"/>
      <c r="DP249" s="44"/>
    </row>
    <row r="250" ht="16.5" customHeight="1">
      <c r="A250" s="58">
        <f t="shared" si="5"/>
        <v>76</v>
      </c>
      <c r="B250" s="58">
        <f t="shared" si="6"/>
        <v>186</v>
      </c>
      <c r="C250" s="58" t="s">
        <v>390</v>
      </c>
      <c r="D250" s="58">
        <v>9188.0</v>
      </c>
      <c r="E250" s="58" t="s">
        <v>411</v>
      </c>
      <c r="F250" s="59">
        <f>VLOOKUP($D250,EW_19_Kreise!$A$6:$CQ$406,Calc_Targetkreise!F$5,FALSE)/1000</f>
        <v>69.788</v>
      </c>
      <c r="G250" s="59">
        <f>VLOOKUP($D250,BW_17_Kreise!$B$7:$CC$410,Calc_Targetkreise!G$5,FALSE)/1000</f>
        <v>81.168</v>
      </c>
      <c r="H250" s="59">
        <f>VLOOKUP($D250,EW_Erg_09_14_Kreise!$A$10:$BK$412,Calc_Targetkreise!H$5,FALSE)/1000</f>
        <v>49.728</v>
      </c>
      <c r="I250" s="60">
        <f t="shared" ref="I250:K250" si="1024">F250/CG250</f>
        <v>0.7179613798</v>
      </c>
      <c r="J250" s="60">
        <f t="shared" si="1024"/>
        <v>0.840718414</v>
      </c>
      <c r="K250" s="60">
        <f t="shared" si="1024"/>
        <v>0.5155297533</v>
      </c>
      <c r="L250" s="61">
        <f t="shared" ref="L250:M250" si="1025">1-(T250+X250)</f>
        <v>0.5419269789</v>
      </c>
      <c r="M250" s="61">
        <f t="shared" si="1025"/>
        <v>0.5059629411</v>
      </c>
      <c r="N250" s="62">
        <f>IF(L250&lt;Master_sheet_Kriterien!$J$46,1,IF(L250&lt;Master_sheet_Kriterien!$K$46,2,IF(L250&lt;Master_sheet_Kriterien!$L$46,3,IF(L250&lt;Master_sheet_Kriterien!$M$46,4,5))))</f>
        <v>5</v>
      </c>
      <c r="O250" s="62">
        <f>IF(M250&lt;Master_sheet_Kriterien!$J$46,1,IF(M250&lt;Master_sheet_Kriterien!$K$46,2,IF(M250&lt;Master_sheet_Kriterien!$L$46,3,IF(M250&lt;Master_sheet_Kriterien!$M$46,4,5))))</f>
        <v>4</v>
      </c>
      <c r="P250" s="61">
        <f t="shared" ref="P250:Q250" si="1026">1-(T250+AM250)</f>
        <v>0.5636212529</v>
      </c>
      <c r="Q250" s="61">
        <f t="shared" si="1026"/>
        <v>0.5381554307</v>
      </c>
      <c r="R250" s="62">
        <f>IF(P250&lt;Master_sheet_Kriterien!$J$46,1,IF(P250&lt;Master_sheet_Kriterien!$K$46,2,IF(P250&lt;Master_sheet_Kriterien!$L$46,3,IF(P250&lt;Master_sheet_Kriterien!$M$46,4,5))))</f>
        <v>5</v>
      </c>
      <c r="S250" s="62">
        <f>IF(Q250&lt;Master_sheet_Kriterien!$J$46,1,IF(Q250&lt;Master_sheet_Kriterien!$K$46,2,IF(Q250&lt;Master_sheet_Kriterien!$L$46,3,IF(Q250&lt;Master_sheet_Kriterien!$M$46,4,5))))</f>
        <v>5</v>
      </c>
      <c r="T250" s="61">
        <f>VLOOKUP($D250,EW_19_Kreise!$A$6:$CQ$406,Calc_Targetkreise!T$5,FALSE)/1000/F250</f>
        <v>0.371969393</v>
      </c>
      <c r="U250" s="63">
        <f>VLOOKUP($D250,BW_17_Kreise!$B$7:$CC$410,Calc_Targetkreise!U$5,FALSE)/1000/$G250</f>
        <v>0.373928149</v>
      </c>
      <c r="V250" s="61">
        <f>VLOOKUP(Calc_Targetkreise!$D250,EW_Erg_09_14_Kreise!$A$7:$BK$412,Calc_Targetkreise!V$5,FALSE)/1000/$H250</f>
        <v>0.3569015444</v>
      </c>
      <c r="W250" s="61">
        <f>VLOOKUP(Calc_Targetkreise!$D250,EW_Erg_09_14_Kreise!$A$7:$BK$412,Calc_Targetkreise!W$5,FALSE)/1000/CK250</f>
        <v>0.4420663151</v>
      </c>
      <c r="X250" s="61">
        <f>VLOOKUP($D250,EW_19_Kreise!$A$6:$CQ$406,Calc_Targetkreise!X$5,FALSE)/1000/F250</f>
        <v>0.08610362813</v>
      </c>
      <c r="Y250" s="63">
        <f>VLOOKUP($D250,BW_17_Kreise!$B$7:$CC$410,Calc_Targetkreise!Y$5,FALSE)/1000/$G250</f>
        <v>0.1201089099</v>
      </c>
      <c r="Z250" s="61">
        <f>VLOOKUP(Calc_Targetkreise!$D250,EW_Erg_09_14_Kreise!$A$7:$BK$412,Calc_Targetkreise!Z$5,FALSE)/1000/$H250</f>
        <v>0.1894305019</v>
      </c>
      <c r="AA250" s="61">
        <f>VLOOKUP(Calc_Targetkreise!$D250,EW_Erg_09_14_Kreise!$A$7:$BK$412,Calc_Targetkreise!AA$5,FALSE)/1000/$H250</f>
        <v>0.1016932111</v>
      </c>
      <c r="AB250" s="61">
        <f>VLOOKUP($D250,EW_19_Kreise!$A$6:$CQ$406,Calc_Targetkreise!AB$5,FALSE)/1000/F250</f>
        <v>0.2586977704</v>
      </c>
      <c r="AC250" s="63">
        <f>VLOOKUP($D250,BW_17_Kreise!$B$7:$CC$410,Calc_Targetkreise!AC$5,FALSE)/1000/$G250</f>
        <v>0.1412009659</v>
      </c>
      <c r="AD250" s="61">
        <f>VLOOKUP(Calc_Targetkreise!$D250,EW_Erg_09_14_Kreise!$A$7:$BK$412,Calc_Targetkreise!AD$5,FALSE)/1000/$H250</f>
        <v>0.164595399</v>
      </c>
      <c r="AE250" s="62">
        <f>IF(AC250&lt;Master_sheet_Kriterien!$J$54,1,IF(AC250&lt;Master_sheet_Kriterien!$K$54,2,IF(AC250&lt;Master_sheet_Kriterien!$L$54,3,IF(AC250&lt;Master_sheet_Kriterien!$M$54,4,5))))</f>
        <v>5</v>
      </c>
      <c r="AF250" s="61">
        <f>VLOOKUP(Calc_Targetkreise!$D250,EW_Erg_09_14_Kreise!$A$7:$BK$412,Calc_Targetkreise!AF$5,FALSE)/1000/$H250</f>
        <v>0.1681346525</v>
      </c>
      <c r="AG250" s="63">
        <f>VLOOKUP($D250,BW_17_Kreise!$B$7:$CC$410,Calc_Targetkreise!AG$5,FALSE)/1000/$G250</f>
        <v>0.1706460674</v>
      </c>
      <c r="AH250" s="61">
        <f>VLOOKUP(Calc_Targetkreise!$D250,EW_Erg_09_14_Kreise!$A$7:$BK$412,Calc_Targetkreise!AH$5,FALSE)/1000/$H250</f>
        <v>0.06762789575</v>
      </c>
      <c r="AI250" s="61">
        <f>VLOOKUP(Calc_Targetkreise!$D250,EW_Erg_09_14_Kreise!$A$7:$BK$412,Calc_Targetkreise!AI$5,FALSE)/1000/$H250</f>
        <v>0.1496742278</v>
      </c>
      <c r="AJ250" s="63">
        <f>VLOOKUP($D250,BW_17_Kreise!$B$7:$CC$410,Calc_Targetkreise!AJ$5,FALSE)/1000/$G250</f>
        <v>0.05194165188</v>
      </c>
      <c r="AK250" s="61">
        <f>VLOOKUP(Calc_Targetkreise!$D250,EW_Erg_09_14_Kreise!$A$7:$BK$412,Calc_Targetkreise!AK$5,FALSE)/1000/$H250</f>
        <v>0.02270350708</v>
      </c>
      <c r="AL250" s="61">
        <f>VLOOKUP(Calc_Targetkreise!$D250,EW_Erg_09_14_Kreise!$A$7:$BK$412,Calc_Targetkreise!AL$5,FALSE)/1000/$H250</f>
        <v>0.0152228121</v>
      </c>
      <c r="AM250" s="61">
        <f>VLOOKUP($D250,EW_19_Kreise!$A$6:$CQ$406,Calc_Targetkreise!AM$5,FALSE)/1000/F250</f>
        <v>0.06440935404</v>
      </c>
      <c r="AN250" s="63">
        <f>VLOOKUP($D250,BW_17_Kreise!$B$7:$CC$410,Calc_Targetkreise!AN$5,FALSE)/1000/$G250</f>
        <v>0.08791642026</v>
      </c>
      <c r="AO250" s="61">
        <f>VLOOKUP(Calc_Targetkreise!$D250,EW_Erg_09_14_Kreise!$A$7:$BK$412,Calc_Targetkreise!AO$5,FALSE)/1000/$H250</f>
        <v>0.0904721686</v>
      </c>
      <c r="AP250" s="61">
        <f>VLOOKUP(Calc_Targetkreise!$D250,EW_Erg_09_14_Kreise!$A$7:$BK$412,Calc_Targetkreise!AP$5,FALSE)/1000/$H250</f>
        <v>0.0001206563707</v>
      </c>
      <c r="AQ250" s="61">
        <f t="shared" ref="AQ250:AR250" si="1027">1-U250-Y250-AC250-AG250-AJ250-AN250</f>
        <v>0.0542578356</v>
      </c>
      <c r="AR250" s="61">
        <f t="shared" si="1027"/>
        <v>0.1082689833</v>
      </c>
      <c r="AS250" s="61">
        <f t="shared" si="11"/>
        <v>0.1230881251</v>
      </c>
      <c r="AT250" s="63">
        <f>VLOOKUP($D250,BW_17_Kreise!$B$7:$CC$410,Calc_Targetkreise!AT$5,FALSE)/1000/$G250</f>
        <v>0.00324019318</v>
      </c>
      <c r="AU250" s="61">
        <f>VLOOKUP(Calc_Targetkreise!$D250,EW_Erg_09_14_Kreise!$A$7:$BK$412,Calc_Targetkreise!AU$5,FALSE)/1000/$H250</f>
        <v>0.01108027671</v>
      </c>
      <c r="AV250" s="62">
        <f>IF(AU250&lt;Master_sheet_Kriterien!$J$44,1,IF(AU250&lt;Master_sheet_Kriterien!$K$44,2,IF(AU250&lt;Master_sheet_Kriterien!$L$44,3,IF(AU250&lt;Master_sheet_Kriterien!$M$44,4,5))))</f>
        <v>3</v>
      </c>
      <c r="AW250" s="61">
        <f>VLOOKUP(Calc_Targetkreise!$D250,EW_Erg_09_14_Kreise!$A$7:$BK$412,Calc_Targetkreise!AW$5,FALSE)/1000/$H250</f>
        <v>0.006515444015</v>
      </c>
      <c r="AX250" s="61">
        <f>VLOOKUP($D250,EW_19_Kreise!$A$6:$CQ$406,Calc_Targetkreise!AX$5,FALSE)/1000/F250</f>
        <v>0.01057488393</v>
      </c>
      <c r="AY250" s="62">
        <f>IF(AX250&lt;Master_sheet_Kriterien!$J$56,1,IF(AX250&lt;Master_sheet_Kriterien!$K$56,2,IF(AX250&lt;Master_sheet_Kriterien!$L$56,3,IF(AX250&lt;Master_sheet_Kriterien!$M$56,4,5))))</f>
        <v>4</v>
      </c>
      <c r="AZ250" s="64">
        <f>VLOOKUP($D250,EW_19_Kreise!$A$6:$CQ$406,Calc_Targetkreise!AZ$5,FALSE)</f>
        <v>738</v>
      </c>
      <c r="BA250" s="62">
        <f>IF(AZ250&lt;Master_sheet_Kriterien!$J$57,1,IF(AZ250&lt;Master_sheet_Kriterien!$K$57,2,IF(AZ250&lt;Master_sheet_Kriterien!$L$57,3,IF(AZ250&lt;Master_sheet_Kriterien!$M$56,4,5))))</f>
        <v>5</v>
      </c>
      <c r="BB250" s="59">
        <f>VLOOKUP($D250,Struktur_daten_BW_2017!$B$7:$AH$452,Calc_Targetkreise!BB$5,FALSE)</f>
        <v>221.2</v>
      </c>
      <c r="BC250" s="62">
        <f>IF(BB250&lt;Master_sheet_Kriterien!$J$8,1,IF(BB250&lt;Master_sheet_Kriterien!$K$8,2,IF(BB250&lt;Master_sheet_Kriterien!$L$8,3,IF(BB250&lt;Master_sheet_Kriterien!$M$8,4,5))))</f>
        <v>2</v>
      </c>
      <c r="BD250" s="65">
        <f t="shared" si="12"/>
        <v>22.0932</v>
      </c>
      <c r="BE250" s="62">
        <f>IF(BD250&lt;Master_sheet_Kriterien!$J$10,1,IF(BD250&lt;Master_sheet_Kriterien!$K$10,2,IF(BD250&lt;Master_sheet_Kriterien!$L$10,3,IF(BD250&lt;Master_sheet_Kriterien!$M$10,4,5))))</f>
        <v>2</v>
      </c>
      <c r="BF250" s="65">
        <f>VLOOKUP($D250,Struktur_daten_BW_2017!$B$7:$AH$452,Calc_Targetkreise!BF$5,FALSE)</f>
        <v>7.6</v>
      </c>
      <c r="BG250" s="62">
        <f>IF(BF250&lt;Master_sheet_Kriterien!$J$12,1,IF(BF250&lt;Master_sheet_Kriterien!$K$12,2,IF(BF250&lt;Master_sheet_Kriterien!$L$12,3,IF(BF250&lt;Master_sheet_Kriterien!$M$12,4,5))))</f>
        <v>2</v>
      </c>
      <c r="BH250" s="65">
        <f>VLOOKUP($D250,Struktur_daten_BW_2017!$B$7:$AH$452,Calc_Targetkreise!BH$5,FALSE)</f>
        <v>10.6</v>
      </c>
      <c r="BI250" s="62">
        <f>IF(BH250&lt;Master_sheet_Kriterien!$J$14,1,IF(BH250&lt;Master_sheet_Kriterien!$K$14,2,IF(BH250&lt;Master_sheet_Kriterien!$L$14,3,IF(BH250&lt;Master_sheet_Kriterien!$M$14,4,5))))</f>
        <v>1</v>
      </c>
      <c r="BJ250" s="65">
        <f>VLOOKUP($D250,Struktur_daten_BW_2017!$B$7:$AH$452,Calc_Targetkreise!BJ$5,FALSE)</f>
        <v>36.9</v>
      </c>
      <c r="BK250" s="62">
        <f>IF(BJ250&lt;Master_sheet_Kriterien!$J$16,1,IF(BJ250&lt;Master_sheet_Kriterien!$K$16,2,IF(BJ250&lt;Master_sheet_Kriterien!$L$16,3,IF(BJ250&lt;Master_sheet_Kriterien!$M$16,4,5))))</f>
        <v>4</v>
      </c>
      <c r="BL250" s="65">
        <f>VLOOKUP($D250,Struktur_daten_BW_2017!$B$7:$AH$452,Calc_Targetkreise!BL$5,FALSE)</f>
        <v>16.5</v>
      </c>
      <c r="BM250" s="62">
        <f>IF(BL250&lt;Master_sheet_Kriterien!$J$18,1,IF(BL250&lt;Master_sheet_Kriterien!$K$18,2,IF(BL250&lt;Master_sheet_Kriterien!$L$18,3,IF(BL250&lt;Master_sheet_Kriterien!$M$18,4,5))))</f>
        <v>3</v>
      </c>
      <c r="BN250" s="65">
        <f>VLOOKUP($D250,Struktur_daten_BW_2017!$B$7:$AH$452,Calc_Targetkreise!BN$5,FALSE)</f>
        <v>10.6</v>
      </c>
      <c r="BO250" s="62">
        <f>IF(BN250&lt;Master_sheet_Kriterien!$J$20,1,IF(BN250&lt;Master_sheet_Kriterien!$K$20,2,IF(BN250&lt;Master_sheet_Kriterien!$L$20,3,IF(BN250&lt;Master_sheet_Kriterien!$M$20,4,5))))</f>
        <v>3</v>
      </c>
      <c r="BP250" s="59">
        <f>VLOOKUP($D250,Struktur_daten_BW_2017!$B$7:$AH$452,Calc_Targetkreise!BP$5,FALSE)</f>
        <v>29060</v>
      </c>
      <c r="BQ250" s="62">
        <f>IF(BP250&lt;Master_sheet_Kriterien!$J$38,1,IF(BP250&lt;Master_sheet_Kriterien!$K$38,2,IF(BP250&lt;Master_sheet_Kriterien!$L$38,3,IF(BP250&lt;Master_sheet_Kriterien!$M$38,4,5))))</f>
        <v>5</v>
      </c>
      <c r="BR250" s="65">
        <f>VLOOKUP($D250,Struktur_daten_BW_2017!$B$7:$AH$452,Calc_Targetkreise!BR$5,FALSE)</f>
        <v>37</v>
      </c>
      <c r="BS250" s="62">
        <f>IF(BR250&lt;Master_sheet_Kriterien!$J$24,1,IF(BR250&lt;Master_sheet_Kriterien!$K$24,2,IF(BR250&lt;Master_sheet_Kriterien!$L$24,3,IF(BR250&lt;Master_sheet_Kriterien!$M$24,4,5))))</f>
        <v>4</v>
      </c>
      <c r="BT250" s="65">
        <f>VLOOKUP($D250,Struktur_daten_BW_2017!$B$7:$AH$452,Calc_Targetkreise!BT$5,FALSE)</f>
        <v>12.5</v>
      </c>
      <c r="BU250" s="62">
        <f>IF(BT250&lt;Master_sheet_Kriterien!$J$26,1,IF(BT250&lt;Master_sheet_Kriterien!$K$26,2,IF(BT250&lt;Master_sheet_Kriterien!$L$26,3,IF(BT250&lt;Master_sheet_Kriterien!$M$26,4,5))))</f>
        <v>2</v>
      </c>
      <c r="BV250" s="65">
        <f t="shared" si="13"/>
        <v>3.63375</v>
      </c>
      <c r="BW250" s="62">
        <f>IF(BV250&lt;Master_sheet_Kriterien!$J$28,1,IF(BV250&lt;Master_sheet_Kriterien!$K$28,2,IF(BV250&lt;Master_sheet_Kriterien!$L$28,3,IF(BV250&lt;Master_sheet_Kriterien!$M$28,4,5))))</f>
        <v>2</v>
      </c>
      <c r="BX250" s="65">
        <f>VLOOKUP($D250,Struktur_daten_BW_2017!$B$7:$AH$452,Calc_Targetkreise!BX$5,FALSE)</f>
        <v>16.8</v>
      </c>
      <c r="BY250" s="62">
        <f>IF(BX250&lt;Master_sheet_Kriterien!$J$30,1,IF(BX250&lt;Master_sheet_Kriterien!$K$30,2,IF(BX250&lt;Master_sheet_Kriterien!$L$30,3,IF(BX250&lt;Master_sheet_Kriterien!$M$30,4,5))))</f>
        <v>1</v>
      </c>
      <c r="BZ250" s="65"/>
      <c r="CA250" s="62">
        <f>IF(BZ250&lt;Master_sheet_Kriterien!$J$32,1,IF(BZ250&lt;Master_sheet_Kriterien!$K$32,2,IF(BZ250&lt;Master_sheet_Kriterien!$L$32,3,IF(BZ250&lt;Master_sheet_Kriterien!$M$32,4,5))))</f>
        <v>1</v>
      </c>
      <c r="CB250" s="65"/>
      <c r="CC250" s="62">
        <f>IF(CB250&lt;Master_sheet_Kriterien!$J$34,1,IF(CB250&lt;Master_sheet_Kriterien!$K$34,2,IF(CB250&lt;Master_sheet_Kriterien!$L$34,3,IF(CB250&lt;Master_sheet_Kriterien!$M$34,4,5))))</f>
        <v>1</v>
      </c>
      <c r="CD250" s="65">
        <f>100-VLOOKUP($D250,Struktur_daten_BW_2017!$B$7:$AH$452,Calc_Targetkreise!CD$5,FALSE)</f>
        <v>46.8</v>
      </c>
      <c r="CE250" s="62">
        <f>IF(CD250&lt;Master_sheet_Kriterien!$J$40,1,IF(CD250&lt;Master_sheet_Kriterien!$K$40,2,IF(CD250&lt;Master_sheet_Kriterien!$L$40,3,IF(CD250&lt;Master_sheet_Kriterien!$M$40,4,5))))</f>
        <v>3</v>
      </c>
      <c r="CF250" s="61"/>
      <c r="CG250" s="59">
        <f>VLOOKUP($D250,EW_19_Kreise!$A$6:$CQ$406,Calc_Targetkreise!CG$5,FALSE)/1000</f>
        <v>97.203</v>
      </c>
      <c r="CH250" s="59">
        <f>VLOOKUP($D250,BW_17_Kreise!$B$7:$CC$410,Calc_Targetkreise!CH$5,FALSE)/1000</f>
        <v>96.546</v>
      </c>
      <c r="CI250" s="59">
        <f>VLOOKUP($D250,EW_Erg_09_14_Kreise!$A$10:$BK$412,Calc_Targetkreise!CI$5,FALSE)/1000</f>
        <v>96.46</v>
      </c>
      <c r="CJ250" s="59">
        <f>VLOOKUP($D250,EW_Erg_09_14_Kreise!$A$10:$BK$412,Calc_Targetkreise!CJ$5,FALSE)/1000</f>
        <v>94.975</v>
      </c>
      <c r="CK250" s="59">
        <f>VLOOKUP($D250,EW_Erg_09_14_Kreise!$A$10:$BK$412,Calc_Targetkreise!CK$5,FALSE)/1000</f>
        <v>48.918</v>
      </c>
      <c r="CL250" s="45"/>
      <c r="CM250" s="59">
        <f>VLOOKUP($D250,Struktur_daten_BW_2017!$B$7:$AH$452,Calc_Targetkreise!CM$5,FALSE)</f>
        <v>290.7</v>
      </c>
      <c r="CN250" s="66">
        <v>31.0</v>
      </c>
      <c r="CO250" s="67">
        <f t="shared" si="16"/>
        <v>0.1066391469</v>
      </c>
      <c r="CP250" s="62">
        <f>IF(CO250&lt;Master_sheet_Kriterien!$J$58,1,IF(CO250&lt;Master_sheet_Kriterien!$K$58,2,IF(CO250&lt;Master_sheet_Kriterien!$L$58,3,IF(CO250&lt;Master_sheet_Kriterien!$M$58,4,5))))</f>
        <v>3</v>
      </c>
      <c r="CQ250" s="66">
        <v>28.0</v>
      </c>
      <c r="CR250" s="67">
        <f t="shared" si="17"/>
        <v>0.09631922945</v>
      </c>
      <c r="CS250" s="62">
        <f>IF(CR250&lt;Master_sheet_Kriterien!$J$59,1,IF(CR250&lt;Master_sheet_Kriterien!$K$59,2,IF(CR250&lt;Master_sheet_Kriterien!$L$59,3,IF(CR250&lt;Master_sheet_Kriterien!$M$59,4,5))))</f>
        <v>2</v>
      </c>
      <c r="CT250" s="66">
        <v>3.0</v>
      </c>
      <c r="CU250" s="44"/>
      <c r="CV250" s="66">
        <v>0.0</v>
      </c>
      <c r="CW250" s="68"/>
      <c r="CY250" s="31">
        <f t="shared" si="18"/>
        <v>9188</v>
      </c>
      <c r="DB250" s="76" t="str">
        <f t="shared" si="19"/>
        <v>Starnberg</v>
      </c>
      <c r="DC250" s="58">
        <f t="shared" si="20"/>
        <v>76</v>
      </c>
      <c r="DD250" s="77">
        <f t="shared" si="21"/>
        <v>186</v>
      </c>
      <c r="DE250" s="72">
        <f t="shared" si="22"/>
        <v>0.01057488393</v>
      </c>
      <c r="DG250" s="76" t="str">
        <f t="shared" si="23"/>
        <v>Starnberg</v>
      </c>
      <c r="DH250" s="58" t="str">
        <f t="shared" si="24"/>
        <v>#REF!</v>
      </c>
      <c r="DI250" s="75">
        <f t="shared" si="25"/>
        <v>172.0663915</v>
      </c>
      <c r="DJ250" s="78">
        <f t="shared" si="26"/>
        <v>0.01057488393</v>
      </c>
      <c r="DK250" s="75"/>
      <c r="DL250" s="75"/>
      <c r="DM250" s="75"/>
      <c r="DN250" s="75"/>
      <c r="DO250" s="75"/>
      <c r="DP250" s="44"/>
    </row>
    <row r="251" ht="16.5" customHeight="1">
      <c r="A251" s="58">
        <f t="shared" si="5"/>
        <v>221</v>
      </c>
      <c r="B251" s="58">
        <f t="shared" si="6"/>
        <v>150</v>
      </c>
      <c r="C251" s="58" t="s">
        <v>390</v>
      </c>
      <c r="D251" s="58">
        <v>9189.0</v>
      </c>
      <c r="E251" s="58" t="s">
        <v>412</v>
      </c>
      <c r="F251" s="59">
        <f>VLOOKUP($D251,EW_19_Kreise!$A$6:$CQ$406,Calc_Targetkreise!F$5,FALSE)/1000</f>
        <v>79.477</v>
      </c>
      <c r="G251" s="59">
        <f>VLOOKUP($D251,BW_17_Kreise!$B$7:$CC$410,Calc_Targetkreise!G$5,FALSE)/1000</f>
        <v>103.377</v>
      </c>
      <c r="H251" s="59">
        <f>VLOOKUP($D251,EW_Erg_09_14_Kreise!$A$10:$BK$412,Calc_Targetkreise!H$5,FALSE)/1000</f>
        <v>52.396</v>
      </c>
      <c r="I251" s="60">
        <f t="shared" ref="I251:K251" si="1028">F251/CG251</f>
        <v>0.5925812705</v>
      </c>
      <c r="J251" s="60">
        <f t="shared" si="1028"/>
        <v>0.7725655781</v>
      </c>
      <c r="K251" s="60">
        <f t="shared" si="1028"/>
        <v>0.3941742022</v>
      </c>
      <c r="L251" s="61">
        <f t="shared" ref="L251:M251" si="1029">1-(T251+X251)</f>
        <v>0.4708909496</v>
      </c>
      <c r="M251" s="61">
        <f t="shared" si="1029"/>
        <v>0.4358803215</v>
      </c>
      <c r="N251" s="62">
        <f>IF(L251&lt;Master_sheet_Kriterien!$J$46,1,IF(L251&lt;Master_sheet_Kriterien!$K$46,2,IF(L251&lt;Master_sheet_Kriterien!$L$46,3,IF(L251&lt;Master_sheet_Kriterien!$M$46,4,5))))</f>
        <v>4</v>
      </c>
      <c r="O251" s="62">
        <f>IF(M251&lt;Master_sheet_Kriterien!$J$46,1,IF(M251&lt;Master_sheet_Kriterien!$K$46,2,IF(M251&lt;Master_sheet_Kriterien!$L$46,3,IF(M251&lt;Master_sheet_Kriterien!$M$46,4,5))))</f>
        <v>3</v>
      </c>
      <c r="P251" s="61">
        <f t="shared" ref="P251:Q251" si="1030">1-(T251+AM251)</f>
        <v>0.4718849478</v>
      </c>
      <c r="Q251" s="61">
        <f t="shared" si="1030"/>
        <v>0.4421002738</v>
      </c>
      <c r="R251" s="62">
        <f>IF(P251&lt;Master_sheet_Kriterien!$J$46,1,IF(P251&lt;Master_sheet_Kriterien!$K$46,2,IF(P251&lt;Master_sheet_Kriterien!$L$46,3,IF(P251&lt;Master_sheet_Kriterien!$M$46,4,5))))</f>
        <v>4</v>
      </c>
      <c r="S251" s="62">
        <f>IF(Q251&lt;Master_sheet_Kriterien!$J$46,1,IF(Q251&lt;Master_sheet_Kriterien!$K$46,2,IF(Q251&lt;Master_sheet_Kriterien!$L$46,3,IF(Q251&lt;Master_sheet_Kriterien!$M$46,4,5))))</f>
        <v>3</v>
      </c>
      <c r="T251" s="61">
        <f>VLOOKUP($D251,EW_19_Kreise!$A$6:$CQ$406,Calc_Targetkreise!T$5,FALSE)/1000/F251</f>
        <v>0.4525963486</v>
      </c>
      <c r="U251" s="63">
        <f>VLOOKUP($D251,BW_17_Kreise!$B$7:$CC$410,Calc_Targetkreise!U$5,FALSE)/1000/$G251</f>
        <v>0.4436093135</v>
      </c>
      <c r="V251" s="61">
        <f>VLOOKUP(Calc_Targetkreise!$D251,EW_Erg_09_14_Kreise!$A$7:$BK$412,Calc_Targetkreise!V$5,FALSE)/1000/$H251</f>
        <v>0.4246698221</v>
      </c>
      <c r="W251" s="61">
        <f>VLOOKUP(Calc_Targetkreise!$D251,EW_Erg_09_14_Kreise!$A$7:$BK$412,Calc_Targetkreise!W$5,FALSE)/1000/CK251</f>
        <v>0.5387473555</v>
      </c>
      <c r="X251" s="61">
        <f>VLOOKUP($D251,EW_19_Kreise!$A$6:$CQ$406,Calc_Targetkreise!X$5,FALSE)/1000/F251</f>
        <v>0.07651270179</v>
      </c>
      <c r="Y251" s="63">
        <f>VLOOKUP($D251,BW_17_Kreise!$B$7:$CC$410,Calc_Targetkreise!Y$5,FALSE)/1000/$G251</f>
        <v>0.120510365</v>
      </c>
      <c r="Z251" s="61">
        <f>VLOOKUP(Calc_Targetkreise!$D251,EW_Erg_09_14_Kreise!$A$7:$BK$412,Calc_Targetkreise!Z$5,FALSE)/1000/$H251</f>
        <v>0.1540193908</v>
      </c>
      <c r="AA251" s="61">
        <f>VLOOKUP(Calc_Targetkreise!$D251,EW_Erg_09_14_Kreise!$A$7:$BK$412,Calc_Targetkreise!AA$5,FALSE)/1000/$H251</f>
        <v>0.1007137949</v>
      </c>
      <c r="AB251" s="61">
        <f>VLOOKUP($D251,EW_19_Kreise!$A$6:$CQ$406,Calc_Targetkreise!AB$5,FALSE)/1000/F251</f>
        <v>0.185865093</v>
      </c>
      <c r="AC251" s="63">
        <f>VLOOKUP($D251,BW_17_Kreise!$B$7:$CC$410,Calc_Targetkreise!AC$5,FALSE)/1000/$G251</f>
        <v>0.09700416921</v>
      </c>
      <c r="AD251" s="61">
        <f>VLOOKUP(Calc_Targetkreise!$D251,EW_Erg_09_14_Kreise!$A$7:$BK$412,Calc_Targetkreise!AD$5,FALSE)/1000/$H251</f>
        <v>0.1519581647</v>
      </c>
      <c r="AE251" s="62">
        <f>IF(AC251&lt;Master_sheet_Kriterien!$J$54,1,IF(AC251&lt;Master_sheet_Kriterien!$K$54,2,IF(AC251&lt;Master_sheet_Kriterien!$L$54,3,IF(AC251&lt;Master_sheet_Kriterien!$M$54,4,5))))</f>
        <v>3</v>
      </c>
      <c r="AF251" s="61">
        <f>VLOOKUP(Calc_Targetkreise!$D251,EW_Erg_09_14_Kreise!$A$7:$BK$412,Calc_Targetkreise!AF$5,FALSE)/1000/$H251</f>
        <v>0.1342278036</v>
      </c>
      <c r="AG251" s="63">
        <f>VLOOKUP($D251,BW_17_Kreise!$B$7:$CC$410,Calc_Targetkreise!AG$5,FALSE)/1000/$G251</f>
        <v>0.0916741635</v>
      </c>
      <c r="AH251" s="61">
        <f>VLOOKUP(Calc_Targetkreise!$D251,EW_Erg_09_14_Kreise!$A$7:$BK$412,Calc_Targetkreise!AH$5,FALSE)/1000/$H251</f>
        <v>0.02494465226</v>
      </c>
      <c r="AI251" s="61">
        <f>VLOOKUP(Calc_Targetkreise!$D251,EW_Erg_09_14_Kreise!$A$7:$BK$412,Calc_Targetkreise!AI$5,FALSE)/1000/$H251</f>
        <v>0.07592182609</v>
      </c>
      <c r="AJ251" s="63">
        <f>VLOOKUP($D251,BW_17_Kreise!$B$7:$CC$410,Calc_Targetkreise!AJ$5,FALSE)/1000/$G251</f>
        <v>0.05397719028</v>
      </c>
      <c r="AK251" s="61">
        <f>VLOOKUP(Calc_Targetkreise!$D251,EW_Erg_09_14_Kreise!$A$7:$BK$412,Calc_Targetkreise!AK$5,FALSE)/1000/$H251</f>
        <v>0.02458202916</v>
      </c>
      <c r="AL251" s="61">
        <f>VLOOKUP(Calc_Targetkreise!$D251,EW_Erg_09_14_Kreise!$A$7:$BK$412,Calc_Targetkreise!AL$5,FALSE)/1000/$H251</f>
        <v>0.01790212993</v>
      </c>
      <c r="AM251" s="61">
        <f>VLOOKUP($D251,EW_19_Kreise!$A$6:$CQ$406,Calc_Targetkreise!AM$5,FALSE)/1000/F251</f>
        <v>0.07551870352</v>
      </c>
      <c r="AN251" s="63">
        <f>VLOOKUP($D251,BW_17_Kreise!$B$7:$CC$410,Calc_Targetkreise!AN$5,FALSE)/1000/$G251</f>
        <v>0.1142904128</v>
      </c>
      <c r="AO251" s="61">
        <f>VLOOKUP(Calc_Targetkreise!$D251,EW_Erg_09_14_Kreise!$A$7:$BK$412,Calc_Targetkreise!AO$5,FALSE)/1000/$H251</f>
        <v>0.06763875105</v>
      </c>
      <c r="AP251" s="61">
        <f>VLOOKUP(Calc_Targetkreise!$D251,EW_Erg_09_14_Kreise!$A$7:$BK$412,Calc_Targetkreise!AP$5,FALSE)/1000/$H251</f>
        <v>0.0001908542637</v>
      </c>
      <c r="AQ251" s="61">
        <f t="shared" ref="AQ251:AR251" si="1031">1-U251-Y251-AC251-AG251-AJ251-AN251</f>
        <v>0.07893438579</v>
      </c>
      <c r="AR251" s="61">
        <f t="shared" si="1031"/>
        <v>0.1521871899</v>
      </c>
      <c r="AS251" s="61">
        <f t="shared" si="11"/>
        <v>0.1322962356</v>
      </c>
      <c r="AT251" s="63">
        <f>VLOOKUP($D251,BW_17_Kreise!$B$7:$CC$410,Calc_Targetkreise!AT$5,FALSE)/1000/$G251</f>
        <v>0.002747226172</v>
      </c>
      <c r="AU251" s="61">
        <f>VLOOKUP(Calc_Targetkreise!$D251,EW_Erg_09_14_Kreise!$A$7:$BK$412,Calc_Targetkreise!AU$5,FALSE)/1000/$H251</f>
        <v>0.00725246202</v>
      </c>
      <c r="AV251" s="62">
        <f>IF(AU251&lt;Master_sheet_Kriterien!$J$44,1,IF(AU251&lt;Master_sheet_Kriterien!$K$44,2,IF(AU251&lt;Master_sheet_Kriterien!$L$44,3,IF(AU251&lt;Master_sheet_Kriterien!$M$44,4,5))))</f>
        <v>1</v>
      </c>
      <c r="AW251" s="61">
        <f>VLOOKUP(Calc_Targetkreise!$D251,EW_Erg_09_14_Kreise!$A$7:$BK$412,Calc_Targetkreise!AW$5,FALSE)/1000/$H251</f>
        <v>0.005229406825</v>
      </c>
      <c r="AX251" s="61">
        <f>VLOOKUP($D251,EW_19_Kreise!$A$6:$CQ$406,Calc_Targetkreise!AX$5,FALSE)/1000/F251</f>
        <v>0.00410181562</v>
      </c>
      <c r="AY251" s="62">
        <f>IF(AX251&lt;Master_sheet_Kriterien!$J$56,1,IF(AX251&lt;Master_sheet_Kriterien!$K$56,2,IF(AX251&lt;Master_sheet_Kriterien!$L$56,3,IF(AX251&lt;Master_sheet_Kriterien!$M$56,4,5))))</f>
        <v>3</v>
      </c>
      <c r="AZ251" s="64">
        <f>VLOOKUP($D251,EW_19_Kreise!$A$6:$CQ$406,Calc_Targetkreise!AZ$5,FALSE)</f>
        <v>326</v>
      </c>
      <c r="BA251" s="62">
        <f>IF(AZ251&lt;Master_sheet_Kriterien!$J$57,1,IF(AZ251&lt;Master_sheet_Kriterien!$K$57,2,IF(AZ251&lt;Master_sheet_Kriterien!$L$57,3,IF(AZ251&lt;Master_sheet_Kriterien!$M$56,4,5))))</f>
        <v>3</v>
      </c>
      <c r="BB251" s="59">
        <f>VLOOKUP($D251,Struktur_daten_BW_2017!$B$7:$AH$452,Calc_Targetkreise!BB$5,FALSE)</f>
        <v>117.1</v>
      </c>
      <c r="BC251" s="62">
        <f>IF(BB251&lt;Master_sheet_Kriterien!$J$8,1,IF(BB251&lt;Master_sheet_Kriterien!$K$8,2,IF(BB251&lt;Master_sheet_Kriterien!$L$8,3,IF(BB251&lt;Master_sheet_Kriterien!$M$8,4,5))))</f>
        <v>1</v>
      </c>
      <c r="BD251" s="65">
        <f t="shared" si="12"/>
        <v>22.8042</v>
      </c>
      <c r="BE251" s="62">
        <f>IF(BD251&lt;Master_sheet_Kriterien!$J$10,1,IF(BD251&lt;Master_sheet_Kriterien!$K$10,2,IF(BD251&lt;Master_sheet_Kriterien!$L$10,3,IF(BD251&lt;Master_sheet_Kriterien!$M$10,4,5))))</f>
        <v>3</v>
      </c>
      <c r="BF251" s="65">
        <f>VLOOKUP($D251,Struktur_daten_BW_2017!$B$7:$AH$452,Calc_Targetkreise!BF$5,FALSE)</f>
        <v>8.2</v>
      </c>
      <c r="BG251" s="62">
        <f>IF(BF251&lt;Master_sheet_Kriterien!$J$12,1,IF(BF251&lt;Master_sheet_Kriterien!$K$12,2,IF(BF251&lt;Master_sheet_Kriterien!$L$12,3,IF(BF251&lt;Master_sheet_Kriterien!$M$12,4,5))))</f>
        <v>4</v>
      </c>
      <c r="BH251" s="65">
        <f>VLOOKUP($D251,Struktur_daten_BW_2017!$B$7:$AH$452,Calc_Targetkreise!BH$5,FALSE)</f>
        <v>11.9</v>
      </c>
      <c r="BI251" s="62">
        <f>IF(BH251&lt;Master_sheet_Kriterien!$J$14,1,IF(BH251&lt;Master_sheet_Kriterien!$K$14,2,IF(BH251&lt;Master_sheet_Kriterien!$L$14,3,IF(BH251&lt;Master_sheet_Kriterien!$M$14,4,5))))</f>
        <v>4</v>
      </c>
      <c r="BJ251" s="65">
        <f>VLOOKUP($D251,Struktur_daten_BW_2017!$B$7:$AH$452,Calc_Targetkreise!BJ$5,FALSE)</f>
        <v>35</v>
      </c>
      <c r="BK251" s="62">
        <f>IF(BJ251&lt;Master_sheet_Kriterien!$J$16,1,IF(BJ251&lt;Master_sheet_Kriterien!$K$16,2,IF(BJ251&lt;Master_sheet_Kriterien!$L$16,3,IF(BJ251&lt;Master_sheet_Kriterien!$M$16,4,5))))</f>
        <v>2</v>
      </c>
      <c r="BL251" s="65">
        <f>VLOOKUP($D251,Struktur_daten_BW_2017!$B$7:$AH$452,Calc_Targetkreise!BL$5,FALSE)</f>
        <v>17.1</v>
      </c>
      <c r="BM251" s="62">
        <f>IF(BL251&lt;Master_sheet_Kriterien!$J$18,1,IF(BL251&lt;Master_sheet_Kriterien!$K$18,2,IF(BL251&lt;Master_sheet_Kriterien!$L$18,3,IF(BL251&lt;Master_sheet_Kriterien!$M$18,4,5))))</f>
        <v>4</v>
      </c>
      <c r="BN251" s="65">
        <f>VLOOKUP($D251,Struktur_daten_BW_2017!$B$7:$AH$452,Calc_Targetkreise!BN$5,FALSE)</f>
        <v>11.7</v>
      </c>
      <c r="BO251" s="62">
        <f>IF(BN251&lt;Master_sheet_Kriterien!$J$20,1,IF(BN251&lt;Master_sheet_Kriterien!$K$20,2,IF(BN251&lt;Master_sheet_Kriterien!$L$20,3,IF(BN251&lt;Master_sheet_Kriterien!$M$20,4,5))))</f>
        <v>4</v>
      </c>
      <c r="BP251" s="59">
        <f>VLOOKUP($D251,Struktur_daten_BW_2017!$B$7:$AH$452,Calc_Targetkreise!BP$5,FALSE)</f>
        <v>22259</v>
      </c>
      <c r="BQ251" s="62">
        <f>IF(BP251&lt;Master_sheet_Kriterien!$J$38,1,IF(BP251&lt;Master_sheet_Kriterien!$K$38,2,IF(BP251&lt;Master_sheet_Kriterien!$L$38,3,IF(BP251&lt;Master_sheet_Kriterien!$M$38,4,5))))</f>
        <v>4</v>
      </c>
      <c r="BR251" s="65">
        <f>VLOOKUP($D251,Struktur_daten_BW_2017!$B$7:$AH$452,Calc_Targetkreise!BR$5,FALSE)</f>
        <v>26.8</v>
      </c>
      <c r="BS251" s="62">
        <f>IF(BR251&lt;Master_sheet_Kriterien!$J$24,1,IF(BR251&lt;Master_sheet_Kriterien!$K$24,2,IF(BR251&lt;Master_sheet_Kriterien!$L$24,3,IF(BR251&lt;Master_sheet_Kriterien!$M$24,4,5))))</f>
        <v>1</v>
      </c>
      <c r="BT251" s="65">
        <f>VLOOKUP($D251,Struktur_daten_BW_2017!$B$7:$AH$452,Calc_Targetkreise!BT$5,FALSE)</f>
        <v>14.5</v>
      </c>
      <c r="BU251" s="62">
        <f>IF(BT251&lt;Master_sheet_Kriterien!$J$26,1,IF(BT251&lt;Master_sheet_Kriterien!$K$26,2,IF(BT251&lt;Master_sheet_Kriterien!$L$26,3,IF(BT251&lt;Master_sheet_Kriterien!$M$26,4,5))))</f>
        <v>4</v>
      </c>
      <c r="BV251" s="65">
        <f t="shared" si="13"/>
        <v>4.03245</v>
      </c>
      <c r="BW251" s="62">
        <f>IF(BV251&lt;Master_sheet_Kriterien!$J$28,1,IF(BV251&lt;Master_sheet_Kriterien!$K$28,2,IF(BV251&lt;Master_sheet_Kriterien!$L$28,3,IF(BV251&lt;Master_sheet_Kriterien!$M$28,4,5))))</f>
        <v>3</v>
      </c>
      <c r="BX251" s="65">
        <f>VLOOKUP($D251,Struktur_daten_BW_2017!$B$7:$AH$452,Calc_Targetkreise!BX$5,FALSE)</f>
        <v>25.51724138</v>
      </c>
      <c r="BY251" s="62">
        <f>IF(BX251&lt;Master_sheet_Kriterien!$J$30,1,IF(BX251&lt;Master_sheet_Kriterien!$K$30,2,IF(BX251&lt;Master_sheet_Kriterien!$L$30,3,IF(BX251&lt;Master_sheet_Kriterien!$M$30,4,5))))</f>
        <v>4</v>
      </c>
      <c r="BZ251" s="65"/>
      <c r="CA251" s="62">
        <f>IF(BZ251&lt;Master_sheet_Kriterien!$J$32,1,IF(BZ251&lt;Master_sheet_Kriterien!$K$32,2,IF(BZ251&lt;Master_sheet_Kriterien!$L$32,3,IF(BZ251&lt;Master_sheet_Kriterien!$M$32,4,5))))</f>
        <v>1</v>
      </c>
      <c r="CB251" s="65"/>
      <c r="CC251" s="62">
        <f>IF(CB251&lt;Master_sheet_Kriterien!$J$34,1,IF(CB251&lt;Master_sheet_Kriterien!$K$34,2,IF(CB251&lt;Master_sheet_Kriterien!$L$34,3,IF(CB251&lt;Master_sheet_Kriterien!$M$34,4,5))))</f>
        <v>1</v>
      </c>
      <c r="CD251" s="65">
        <f>100-VLOOKUP($D251,Struktur_daten_BW_2017!$B$7:$AH$452,Calc_Targetkreise!CD$5,FALSE)</f>
        <v>47.5</v>
      </c>
      <c r="CE251" s="62">
        <f>IF(CD251&lt;Master_sheet_Kriterien!$J$40,1,IF(CD251&lt;Master_sheet_Kriterien!$K$40,2,IF(CD251&lt;Master_sheet_Kriterien!$L$40,3,IF(CD251&lt;Master_sheet_Kriterien!$M$40,4,5))))</f>
        <v>3</v>
      </c>
      <c r="CF251" s="61"/>
      <c r="CG251" s="59">
        <f>VLOOKUP($D251,EW_19_Kreise!$A$6:$CQ$406,Calc_Targetkreise!CG$5,FALSE)/1000</f>
        <v>134.12</v>
      </c>
      <c r="CH251" s="59">
        <f>VLOOKUP($D251,BW_17_Kreise!$B$7:$CC$410,Calc_Targetkreise!CH$5,FALSE)/1000</f>
        <v>133.81</v>
      </c>
      <c r="CI251" s="59">
        <f>VLOOKUP($D251,EW_Erg_09_14_Kreise!$A$10:$BK$412,Calc_Targetkreise!CI$5,FALSE)/1000</f>
        <v>132.926</v>
      </c>
      <c r="CJ251" s="59">
        <f>VLOOKUP($D251,EW_Erg_09_14_Kreise!$A$10:$BK$412,Calc_Targetkreise!CJ$5,FALSE)/1000</f>
        <v>130.926</v>
      </c>
      <c r="CK251" s="59">
        <f>VLOOKUP($D251,EW_Erg_09_14_Kreise!$A$10:$BK$412,Calc_Targetkreise!CK$5,FALSE)/1000</f>
        <v>56.249</v>
      </c>
      <c r="CL251" s="45"/>
      <c r="CM251" s="59">
        <f>VLOOKUP($D251,Struktur_daten_BW_2017!$B$7:$AH$452,Calc_Targetkreise!CM$5,FALSE)</f>
        <v>278.1</v>
      </c>
      <c r="CN251" s="66">
        <v>3.0</v>
      </c>
      <c r="CO251" s="67">
        <f t="shared" si="16"/>
        <v>0.01078748652</v>
      </c>
      <c r="CP251" s="62">
        <f>IF(CO251&lt;Master_sheet_Kriterien!$J$58,1,IF(CO251&lt;Master_sheet_Kriterien!$K$58,2,IF(CO251&lt;Master_sheet_Kriterien!$L$58,3,IF(CO251&lt;Master_sheet_Kriterien!$M$58,4,5))))</f>
        <v>1</v>
      </c>
      <c r="CQ251" s="66">
        <v>3.0</v>
      </c>
      <c r="CR251" s="67">
        <f t="shared" si="17"/>
        <v>0.01078748652</v>
      </c>
      <c r="CS251" s="62">
        <f>IF(CR251&lt;Master_sheet_Kriterien!$J$59,1,IF(CR251&lt;Master_sheet_Kriterien!$K$59,2,IF(CR251&lt;Master_sheet_Kriterien!$L$59,3,IF(CR251&lt;Master_sheet_Kriterien!$M$59,4,5))))</f>
        <v>1</v>
      </c>
      <c r="CT251" s="66">
        <v>0.0</v>
      </c>
      <c r="CU251" s="44"/>
      <c r="CV251" s="66">
        <v>0.0</v>
      </c>
      <c r="CW251" s="68"/>
      <c r="CY251" s="31">
        <f t="shared" si="18"/>
        <v>9189</v>
      </c>
      <c r="DB251" s="76" t="str">
        <f t="shared" si="19"/>
        <v>Traunstein</v>
      </c>
      <c r="DC251" s="58">
        <f t="shared" si="20"/>
        <v>221</v>
      </c>
      <c r="DD251" s="77">
        <f t="shared" si="21"/>
        <v>150</v>
      </c>
      <c r="DE251" s="72">
        <f t="shared" si="22"/>
        <v>0.00410181562</v>
      </c>
      <c r="DG251" s="76" t="str">
        <f t="shared" si="23"/>
        <v>Traunstein</v>
      </c>
      <c r="DH251" s="58" t="str">
        <f t="shared" si="24"/>
        <v>#REF!</v>
      </c>
      <c r="DI251" s="75">
        <f t="shared" si="25"/>
        <v>144.1078749</v>
      </c>
      <c r="DJ251" s="78">
        <f t="shared" si="26"/>
        <v>0.00410181562</v>
      </c>
      <c r="DK251" s="75"/>
      <c r="DL251" s="75"/>
      <c r="DM251" s="75"/>
      <c r="DN251" s="75"/>
      <c r="DO251" s="75"/>
      <c r="DP251" s="44"/>
    </row>
    <row r="252" ht="16.5" customHeight="1">
      <c r="A252" s="58">
        <f t="shared" si="5"/>
        <v>238</v>
      </c>
      <c r="B252" s="58">
        <f t="shared" si="6"/>
        <v>147</v>
      </c>
      <c r="C252" s="58" t="s">
        <v>390</v>
      </c>
      <c r="D252" s="58">
        <v>9190.0</v>
      </c>
      <c r="E252" s="58" t="s">
        <v>413</v>
      </c>
      <c r="F252" s="59">
        <f>VLOOKUP($D252,EW_19_Kreise!$A$6:$CQ$406,Calc_Targetkreise!F$5,FALSE)/1000</f>
        <v>65.414</v>
      </c>
      <c r="G252" s="59">
        <f>VLOOKUP($D252,BW_17_Kreise!$B$7:$CC$410,Calc_Targetkreise!G$5,FALSE)/1000</f>
        <v>81.586</v>
      </c>
      <c r="H252" s="59">
        <f>VLOOKUP($D252,EW_Erg_09_14_Kreise!$A$10:$BK$412,Calc_Targetkreise!H$5,FALSE)/1000</f>
        <v>44.347</v>
      </c>
      <c r="I252" s="60">
        <f t="shared" ref="I252:K252" si="1032">F252/CG252</f>
        <v>0.6371845199</v>
      </c>
      <c r="J252" s="60">
        <f t="shared" si="1032"/>
        <v>0.8030671405</v>
      </c>
      <c r="K252" s="60">
        <f t="shared" si="1032"/>
        <v>0.4405885509</v>
      </c>
      <c r="L252" s="61">
        <f t="shared" ref="L252:M252" si="1033">1-(T252+X252)</f>
        <v>0.5095086679</v>
      </c>
      <c r="M252" s="61">
        <f t="shared" si="1033"/>
        <v>0.4594415709</v>
      </c>
      <c r="N252" s="62">
        <f>IF(L252&lt;Master_sheet_Kriterien!$J$46,1,IF(L252&lt;Master_sheet_Kriterien!$K$46,2,IF(L252&lt;Master_sheet_Kriterien!$L$46,3,IF(L252&lt;Master_sheet_Kriterien!$M$46,4,5))))</f>
        <v>4</v>
      </c>
      <c r="O252" s="62">
        <f>IF(M252&lt;Master_sheet_Kriterien!$J$46,1,IF(M252&lt;Master_sheet_Kriterien!$K$46,2,IF(M252&lt;Master_sheet_Kriterien!$L$46,3,IF(M252&lt;Master_sheet_Kriterien!$M$46,4,5))))</f>
        <v>3</v>
      </c>
      <c r="P252" s="61">
        <f t="shared" ref="P252:Q252" si="1034">1-(T252+AM252)</f>
        <v>0.5160210353</v>
      </c>
      <c r="Q252" s="61">
        <f t="shared" si="1034"/>
        <v>0.4718701738</v>
      </c>
      <c r="R252" s="62">
        <f>IF(P252&lt;Master_sheet_Kriterien!$J$46,1,IF(P252&lt;Master_sheet_Kriterien!$K$46,2,IF(P252&lt;Master_sheet_Kriterien!$L$46,3,IF(P252&lt;Master_sheet_Kriterien!$M$46,4,5))))</f>
        <v>4</v>
      </c>
      <c r="S252" s="62">
        <f>IF(Q252&lt;Master_sheet_Kriterien!$J$46,1,IF(Q252&lt;Master_sheet_Kriterien!$K$46,2,IF(Q252&lt;Master_sheet_Kriterien!$L$46,3,IF(Q252&lt;Master_sheet_Kriterien!$M$46,4,5))))</f>
        <v>4</v>
      </c>
      <c r="T252" s="61">
        <f>VLOOKUP($D252,EW_19_Kreise!$A$6:$CQ$406,Calc_Targetkreise!T$5,FALSE)/1000/F252</f>
        <v>0.4098816767</v>
      </c>
      <c r="U252" s="63">
        <f>VLOOKUP($D252,BW_17_Kreise!$B$7:$CC$410,Calc_Targetkreise!U$5,FALSE)/1000/$G252</f>
        <v>0.4107935185</v>
      </c>
      <c r="V252" s="61">
        <f>VLOOKUP(Calc_Targetkreise!$D252,EW_Erg_09_14_Kreise!$A$7:$BK$412,Calc_Targetkreise!V$5,FALSE)/1000/$H252</f>
        <v>0.3878503619</v>
      </c>
      <c r="W252" s="61">
        <f>VLOOKUP(Calc_Targetkreise!$D252,EW_Erg_09_14_Kreise!$A$7:$BK$412,Calc_Targetkreise!W$5,FALSE)/1000/CK252</f>
        <v>0.5053748716</v>
      </c>
      <c r="X252" s="61">
        <f>VLOOKUP($D252,EW_19_Kreise!$A$6:$CQ$406,Calc_Targetkreise!X$5,FALSE)/1000/F252</f>
        <v>0.08060965543</v>
      </c>
      <c r="Y252" s="63">
        <f>VLOOKUP($D252,BW_17_Kreise!$B$7:$CC$410,Calc_Targetkreise!Y$5,FALSE)/1000/$G252</f>
        <v>0.1297649106</v>
      </c>
      <c r="Z252" s="61">
        <f>VLOOKUP(Calc_Targetkreise!$D252,EW_Erg_09_14_Kreise!$A$7:$BK$412,Calc_Targetkreise!Z$5,FALSE)/1000/$H252</f>
        <v>0.1638667779</v>
      </c>
      <c r="AA252" s="61">
        <f>VLOOKUP(Calc_Targetkreise!$D252,EW_Erg_09_14_Kreise!$A$7:$BK$412,Calc_Targetkreise!AA$5,FALSE)/1000/$H252</f>
        <v>0.1081922114</v>
      </c>
      <c r="AB252" s="61">
        <f>VLOOKUP($D252,EW_19_Kreise!$A$6:$CQ$406,Calc_Targetkreise!AB$5,FALSE)/1000/F252</f>
        <v>0.1828049041</v>
      </c>
      <c r="AC252" s="63">
        <f>VLOOKUP($D252,BW_17_Kreise!$B$7:$CC$410,Calc_Targetkreise!AC$5,FALSE)/1000/$G252</f>
        <v>0.1001152158</v>
      </c>
      <c r="AD252" s="61">
        <f>VLOOKUP(Calc_Targetkreise!$D252,EW_Erg_09_14_Kreise!$A$7:$BK$412,Calc_Targetkreise!AD$5,FALSE)/1000/$H252</f>
        <v>0.1253297856</v>
      </c>
      <c r="AE252" s="62">
        <f>IF(AC252&lt;Master_sheet_Kriterien!$J$54,1,IF(AC252&lt;Master_sheet_Kriterien!$K$54,2,IF(AC252&lt;Master_sheet_Kriterien!$L$54,3,IF(AC252&lt;Master_sheet_Kriterien!$M$54,4,5))))</f>
        <v>4</v>
      </c>
      <c r="AF252" s="61">
        <f>VLOOKUP(Calc_Targetkreise!$D252,EW_Erg_09_14_Kreise!$A$7:$BK$412,Calc_Targetkreise!AF$5,FALSE)/1000/$H252</f>
        <v>0.1124540555</v>
      </c>
      <c r="AG252" s="63">
        <f>VLOOKUP($D252,BW_17_Kreise!$B$7:$CC$410,Calc_Targetkreise!AG$5,FALSE)/1000/$G252</f>
        <v>0.09877920231</v>
      </c>
      <c r="AH252" s="61">
        <f>VLOOKUP(Calc_Targetkreise!$D252,EW_Erg_09_14_Kreise!$A$7:$BK$412,Calc_Targetkreise!AH$5,FALSE)/1000/$H252</f>
        <v>0.03017115025</v>
      </c>
      <c r="AI252" s="61">
        <f>VLOOKUP(Calc_Targetkreise!$D252,EW_Erg_09_14_Kreise!$A$7:$BK$412,Calc_Targetkreise!AI$5,FALSE)/1000/$H252</f>
        <v>0.0830946851</v>
      </c>
      <c r="AJ252" s="63">
        <f>VLOOKUP($D252,BW_17_Kreise!$B$7:$CC$410,Calc_Targetkreise!AJ$5,FALSE)/1000/$G252</f>
        <v>0.05835560023</v>
      </c>
      <c r="AK252" s="61">
        <f>VLOOKUP(Calc_Targetkreise!$D252,EW_Erg_09_14_Kreise!$A$7:$BK$412,Calc_Targetkreise!AK$5,FALSE)/1000/$H252</f>
        <v>0.02624754775</v>
      </c>
      <c r="AL252" s="61">
        <f>VLOOKUP(Calc_Targetkreise!$D252,EW_Erg_09_14_Kreise!$A$7:$BK$412,Calc_Targetkreise!AL$5,FALSE)/1000/$H252</f>
        <v>0.01970821025</v>
      </c>
      <c r="AM252" s="61">
        <f>VLOOKUP($D252,EW_19_Kreise!$A$6:$CQ$406,Calc_Targetkreise!AM$5,FALSE)/1000/F252</f>
        <v>0.07409728804</v>
      </c>
      <c r="AN252" s="63">
        <f>VLOOKUP($D252,BW_17_Kreise!$B$7:$CC$410,Calc_Targetkreise!AN$5,FALSE)/1000/$G252</f>
        <v>0.1173363077</v>
      </c>
      <c r="AO252" s="61">
        <f>VLOOKUP(Calc_Targetkreise!$D252,EW_Erg_09_14_Kreise!$A$7:$BK$412,Calc_Targetkreise!AO$5,FALSE)/1000/$H252</f>
        <v>0.1030960381</v>
      </c>
      <c r="AP252" s="61">
        <f>VLOOKUP(Calc_Targetkreise!$D252,EW_Erg_09_14_Kreise!$A$7:$BK$412,Calc_Targetkreise!AP$5,FALSE)/1000/$H252</f>
        <v>0.0001352966379</v>
      </c>
      <c r="AQ252" s="61">
        <f t="shared" ref="AQ252:AR252" si="1035">1-U252-Y252-AC252-AG252-AJ252-AN252</f>
        <v>0.08485524477</v>
      </c>
      <c r="AR252" s="61">
        <f t="shared" si="1035"/>
        <v>0.1634383386</v>
      </c>
      <c r="AS252" s="61">
        <f t="shared" si="11"/>
        <v>0.1710406695</v>
      </c>
      <c r="AT252" s="63">
        <f>VLOOKUP($D252,BW_17_Kreise!$B$7:$CC$410,Calc_Targetkreise!AT$5,FALSE)/1000/$G252</f>
        <v>0.002904910156</v>
      </c>
      <c r="AU252" s="61">
        <f>VLOOKUP(Calc_Targetkreise!$D252,EW_Erg_09_14_Kreise!$A$7:$BK$412,Calc_Targetkreise!AU$5,FALSE)/1000/$H252</f>
        <v>0.009335468014</v>
      </c>
      <c r="AV252" s="62">
        <f>IF(AU252&lt;Master_sheet_Kriterien!$J$44,1,IF(AU252&lt;Master_sheet_Kriterien!$K$44,2,IF(AU252&lt;Master_sheet_Kriterien!$L$44,3,IF(AU252&lt;Master_sheet_Kriterien!$M$44,4,5))))</f>
        <v>1</v>
      </c>
      <c r="AW252" s="61">
        <f>VLOOKUP(Calc_Targetkreise!$D252,EW_Erg_09_14_Kreise!$A$7:$BK$412,Calc_Targetkreise!AW$5,FALSE)/1000/$H252</f>
        <v>0.005524612713</v>
      </c>
      <c r="AX252" s="61">
        <f>VLOOKUP($D252,EW_19_Kreise!$A$6:$CQ$406,Calc_Targetkreise!AX$5,FALSE)/1000/F252</f>
        <v>0.005763292262</v>
      </c>
      <c r="AY252" s="62">
        <f>IF(AX252&lt;Master_sheet_Kriterien!$J$56,1,IF(AX252&lt;Master_sheet_Kriterien!$K$56,2,IF(AX252&lt;Master_sheet_Kriterien!$L$56,3,IF(AX252&lt;Master_sheet_Kriterien!$M$56,4,5))))</f>
        <v>3</v>
      </c>
      <c r="AZ252" s="64">
        <f>VLOOKUP($D252,EW_19_Kreise!$A$6:$CQ$406,Calc_Targetkreise!AZ$5,FALSE)</f>
        <v>377</v>
      </c>
      <c r="BA252" s="62">
        <f>IF(AZ252&lt;Master_sheet_Kriterien!$J$57,1,IF(AZ252&lt;Master_sheet_Kriterien!$K$57,2,IF(AZ252&lt;Master_sheet_Kriterien!$L$57,3,IF(AZ252&lt;Master_sheet_Kriterien!$M$56,4,5))))</f>
        <v>3</v>
      </c>
      <c r="BB252" s="59">
        <f>VLOOKUP($D252,Struktur_daten_BW_2017!$B$7:$AH$452,Calc_Targetkreise!BB$5,FALSE)</f>
        <v>111.3</v>
      </c>
      <c r="BC252" s="62">
        <f>IF(BB252&lt;Master_sheet_Kriterien!$J$8,1,IF(BB252&lt;Master_sheet_Kriterien!$K$8,2,IF(BB252&lt;Master_sheet_Kriterien!$L$8,3,IF(BB252&lt;Master_sheet_Kriterien!$M$8,4,5))))</f>
        <v>1</v>
      </c>
      <c r="BD252" s="65">
        <f t="shared" si="12"/>
        <v>17.624</v>
      </c>
      <c r="BE252" s="62">
        <f>IF(BD252&lt;Master_sheet_Kriterien!$J$10,1,IF(BD252&lt;Master_sheet_Kriterien!$K$10,2,IF(BD252&lt;Master_sheet_Kriterien!$L$10,3,IF(BD252&lt;Master_sheet_Kriterien!$M$10,4,5))))</f>
        <v>1</v>
      </c>
      <c r="BF252" s="65">
        <f>VLOOKUP($D252,Struktur_daten_BW_2017!$B$7:$AH$452,Calc_Targetkreise!BF$5,FALSE)</f>
        <v>8</v>
      </c>
      <c r="BG252" s="62">
        <f>IF(BF252&lt;Master_sheet_Kriterien!$J$12,1,IF(BF252&lt;Master_sheet_Kriterien!$K$12,2,IF(BF252&lt;Master_sheet_Kriterien!$L$12,3,IF(BF252&lt;Master_sheet_Kriterien!$M$12,4,5))))</f>
        <v>3</v>
      </c>
      <c r="BH252" s="65">
        <f>VLOOKUP($D252,Struktur_daten_BW_2017!$B$7:$AH$452,Calc_Targetkreise!BH$5,FALSE)</f>
        <v>11.1</v>
      </c>
      <c r="BI252" s="62">
        <f>IF(BH252&lt;Master_sheet_Kriterien!$J$14,1,IF(BH252&lt;Master_sheet_Kriterien!$K$14,2,IF(BH252&lt;Master_sheet_Kriterien!$L$14,3,IF(BH252&lt;Master_sheet_Kriterien!$M$14,4,5))))</f>
        <v>2</v>
      </c>
      <c r="BJ252" s="65">
        <f>VLOOKUP($D252,Struktur_daten_BW_2017!$B$7:$AH$452,Calc_Targetkreise!BJ$5,FALSE)</f>
        <v>35.7</v>
      </c>
      <c r="BK252" s="62">
        <f>IF(BJ252&lt;Master_sheet_Kriterien!$J$16,1,IF(BJ252&lt;Master_sheet_Kriterien!$K$16,2,IF(BJ252&lt;Master_sheet_Kriterien!$L$16,3,IF(BJ252&lt;Master_sheet_Kriterien!$M$16,4,5))))</f>
        <v>3</v>
      </c>
      <c r="BL252" s="65">
        <f>VLOOKUP($D252,Struktur_daten_BW_2017!$B$7:$AH$452,Calc_Targetkreise!BL$5,FALSE)</f>
        <v>17.2</v>
      </c>
      <c r="BM252" s="62">
        <f>IF(BL252&lt;Master_sheet_Kriterien!$J$18,1,IF(BL252&lt;Master_sheet_Kriterien!$K$18,2,IF(BL252&lt;Master_sheet_Kriterien!$L$18,3,IF(BL252&lt;Master_sheet_Kriterien!$M$18,4,5))))</f>
        <v>4</v>
      </c>
      <c r="BN252" s="65">
        <f>VLOOKUP($D252,Struktur_daten_BW_2017!$B$7:$AH$452,Calc_Targetkreise!BN$5,FALSE)</f>
        <v>11.5</v>
      </c>
      <c r="BO252" s="62">
        <f>IF(BN252&lt;Master_sheet_Kriterien!$J$20,1,IF(BN252&lt;Master_sheet_Kriterien!$K$20,2,IF(BN252&lt;Master_sheet_Kriterien!$L$20,3,IF(BN252&lt;Master_sheet_Kriterien!$M$20,4,5))))</f>
        <v>4</v>
      </c>
      <c r="BP252" s="59">
        <f>VLOOKUP($D252,Struktur_daten_BW_2017!$B$7:$AH$452,Calc_Targetkreise!BP$5,FALSE)</f>
        <v>24017</v>
      </c>
      <c r="BQ252" s="62">
        <f>IF(BP252&lt;Master_sheet_Kriterien!$J$38,1,IF(BP252&lt;Master_sheet_Kriterien!$K$38,2,IF(BP252&lt;Master_sheet_Kriterien!$L$38,3,IF(BP252&lt;Master_sheet_Kriterien!$M$38,4,5))))</f>
        <v>5</v>
      </c>
      <c r="BR252" s="65">
        <f>VLOOKUP($D252,Struktur_daten_BW_2017!$B$7:$AH$452,Calc_Targetkreise!BR$5,FALSE)</f>
        <v>29.8</v>
      </c>
      <c r="BS252" s="62">
        <f>IF(BR252&lt;Master_sheet_Kriterien!$J$24,1,IF(BR252&lt;Master_sheet_Kriterien!$K$24,2,IF(BR252&lt;Master_sheet_Kriterien!$L$24,3,IF(BR252&lt;Master_sheet_Kriterien!$M$24,4,5))))</f>
        <v>2</v>
      </c>
      <c r="BT252" s="65">
        <f>VLOOKUP($D252,Struktur_daten_BW_2017!$B$7:$AH$452,Calc_Targetkreise!BT$5,FALSE)</f>
        <v>14.2</v>
      </c>
      <c r="BU252" s="62">
        <f>IF(BT252&lt;Master_sheet_Kriterien!$J$26,1,IF(BT252&lt;Master_sheet_Kriterien!$K$26,2,IF(BT252&lt;Master_sheet_Kriterien!$L$26,3,IF(BT252&lt;Master_sheet_Kriterien!$M$26,4,5))))</f>
        <v>4</v>
      </c>
      <c r="BV252" s="65">
        <f t="shared" si="13"/>
        <v>3.12826</v>
      </c>
      <c r="BW252" s="62">
        <f>IF(BV252&lt;Master_sheet_Kriterien!$J$28,1,IF(BV252&lt;Master_sheet_Kriterien!$K$28,2,IF(BV252&lt;Master_sheet_Kriterien!$L$28,3,IF(BV252&lt;Master_sheet_Kriterien!$M$28,4,5))))</f>
        <v>1</v>
      </c>
      <c r="BX252" s="65">
        <f>VLOOKUP($D252,Struktur_daten_BW_2017!$B$7:$AH$452,Calc_Targetkreise!BX$5,FALSE)</f>
        <v>17.6056338</v>
      </c>
      <c r="BY252" s="62">
        <f>IF(BX252&lt;Master_sheet_Kriterien!$J$30,1,IF(BX252&lt;Master_sheet_Kriterien!$K$30,2,IF(BX252&lt;Master_sheet_Kriterien!$L$30,3,IF(BX252&lt;Master_sheet_Kriterien!$M$30,4,5))))</f>
        <v>2</v>
      </c>
      <c r="BZ252" s="65"/>
      <c r="CA252" s="62">
        <f>IF(BZ252&lt;Master_sheet_Kriterien!$J$32,1,IF(BZ252&lt;Master_sheet_Kriterien!$K$32,2,IF(BZ252&lt;Master_sheet_Kriterien!$L$32,3,IF(BZ252&lt;Master_sheet_Kriterien!$M$32,4,5))))</f>
        <v>1</v>
      </c>
      <c r="CB252" s="65"/>
      <c r="CC252" s="62">
        <f>IF(CB252&lt;Master_sheet_Kriterien!$J$34,1,IF(CB252&lt;Master_sheet_Kriterien!$K$34,2,IF(CB252&lt;Master_sheet_Kriterien!$L$34,3,IF(CB252&lt;Master_sheet_Kriterien!$M$34,4,5))))</f>
        <v>1</v>
      </c>
      <c r="CD252" s="65">
        <f>100-VLOOKUP($D252,Struktur_daten_BW_2017!$B$7:$AH$452,Calc_Targetkreise!CD$5,FALSE)</f>
        <v>49</v>
      </c>
      <c r="CE252" s="62">
        <f>IF(CD252&lt;Master_sheet_Kriterien!$J$40,1,IF(CD252&lt;Master_sheet_Kriterien!$K$40,2,IF(CD252&lt;Master_sheet_Kriterien!$L$40,3,IF(CD252&lt;Master_sheet_Kriterien!$M$40,4,5))))</f>
        <v>3</v>
      </c>
      <c r="CF252" s="61"/>
      <c r="CG252" s="59">
        <f>VLOOKUP($D252,EW_19_Kreise!$A$6:$CQ$406,Calc_Targetkreise!CG$5,FALSE)/1000</f>
        <v>102.661</v>
      </c>
      <c r="CH252" s="59">
        <f>VLOOKUP($D252,BW_17_Kreise!$B$7:$CC$410,Calc_Targetkreise!CH$5,FALSE)/1000</f>
        <v>101.593</v>
      </c>
      <c r="CI252" s="59">
        <f>VLOOKUP($D252,EW_Erg_09_14_Kreise!$A$10:$BK$412,Calc_Targetkreise!CI$5,FALSE)/1000</f>
        <v>100.654</v>
      </c>
      <c r="CJ252" s="59">
        <f>VLOOKUP($D252,EW_Erg_09_14_Kreise!$A$10:$BK$412,Calc_Targetkreise!CJ$5,FALSE)/1000</f>
        <v>98.69</v>
      </c>
      <c r="CK252" s="59">
        <f>VLOOKUP($D252,EW_Erg_09_14_Kreise!$A$10:$BK$412,Calc_Targetkreise!CK$5,FALSE)/1000</f>
        <v>43.815</v>
      </c>
      <c r="CL252" s="45"/>
      <c r="CM252" s="59">
        <f>VLOOKUP($D252,Struktur_daten_BW_2017!$B$7:$AH$452,Calc_Targetkreise!CM$5,FALSE)</f>
        <v>220.3</v>
      </c>
      <c r="CN252" s="66">
        <v>7.0</v>
      </c>
      <c r="CO252" s="67">
        <f t="shared" si="16"/>
        <v>0.03177485247</v>
      </c>
      <c r="CP252" s="62">
        <f>IF(CO252&lt;Master_sheet_Kriterien!$J$58,1,IF(CO252&lt;Master_sheet_Kriterien!$K$58,2,IF(CO252&lt;Master_sheet_Kriterien!$L$58,3,IF(CO252&lt;Master_sheet_Kriterien!$M$58,4,5))))</f>
        <v>1</v>
      </c>
      <c r="CQ252" s="66">
        <v>6.0</v>
      </c>
      <c r="CR252" s="67">
        <f t="shared" si="17"/>
        <v>0.02723558783</v>
      </c>
      <c r="CS252" s="62">
        <f>IF(CR252&lt;Master_sheet_Kriterien!$J$59,1,IF(CR252&lt;Master_sheet_Kriterien!$K$59,2,IF(CR252&lt;Master_sheet_Kriterien!$L$59,3,IF(CR252&lt;Master_sheet_Kriterien!$M$59,4,5))))</f>
        <v>1</v>
      </c>
      <c r="CT252" s="66">
        <v>1.0</v>
      </c>
      <c r="CU252" s="44"/>
      <c r="CV252" s="66">
        <v>0.0</v>
      </c>
      <c r="CW252" s="68"/>
      <c r="CY252" s="31">
        <f t="shared" si="18"/>
        <v>9190</v>
      </c>
      <c r="DB252" s="76" t="str">
        <f t="shared" si="19"/>
        <v>Weilheim-Schongau</v>
      </c>
      <c r="DC252" s="58">
        <f t="shared" si="20"/>
        <v>238</v>
      </c>
      <c r="DD252" s="77">
        <f t="shared" si="21"/>
        <v>147</v>
      </c>
      <c r="DE252" s="72">
        <f t="shared" si="22"/>
        <v>0.005763292262</v>
      </c>
      <c r="DG252" s="76" t="str">
        <f t="shared" si="23"/>
        <v>Weilheim-Schongau</v>
      </c>
      <c r="DH252" s="58" t="str">
        <f t="shared" si="24"/>
        <v>#REF!</v>
      </c>
      <c r="DI252" s="75">
        <f t="shared" si="25"/>
        <v>141.3177485</v>
      </c>
      <c r="DJ252" s="78">
        <f t="shared" si="26"/>
        <v>0.005763292262</v>
      </c>
      <c r="DK252" s="75"/>
      <c r="DL252" s="75"/>
      <c r="DM252" s="75"/>
      <c r="DN252" s="75"/>
      <c r="DO252" s="75"/>
      <c r="DP252" s="44"/>
    </row>
    <row r="253" ht="16.5" customHeight="1">
      <c r="A253" s="58">
        <f t="shared" si="5"/>
        <v>107</v>
      </c>
      <c r="B253" s="58">
        <f t="shared" si="6"/>
        <v>177</v>
      </c>
      <c r="C253" s="58" t="s">
        <v>390</v>
      </c>
      <c r="D253" s="58">
        <v>9261.0</v>
      </c>
      <c r="E253" s="58" t="s">
        <v>414</v>
      </c>
      <c r="F253" s="59">
        <f>VLOOKUP($D253,EW_19_Kreise!$A$6:$CQ$406,Calc_Targetkreise!F$5,FALSE)/1000</f>
        <v>28.729</v>
      </c>
      <c r="G253" s="59">
        <f>VLOOKUP($D253,BW_17_Kreise!$B$7:$CC$410,Calc_Targetkreise!G$5,FALSE)/1000</f>
        <v>36.605</v>
      </c>
      <c r="H253" s="59">
        <f>VLOOKUP($D253,EW_Erg_09_14_Kreise!$A$10:$BK$412,Calc_Targetkreise!H$5,FALSE)/1000</f>
        <v>18.431</v>
      </c>
      <c r="I253" s="60">
        <f t="shared" ref="I253:K253" si="1036">F253/CG253</f>
        <v>0.5832588923</v>
      </c>
      <c r="J253" s="60">
        <f t="shared" si="1036"/>
        <v>0.742720909</v>
      </c>
      <c r="K253" s="60">
        <f t="shared" si="1036"/>
        <v>0.3775142354</v>
      </c>
      <c r="L253" s="61">
        <f t="shared" ref="L253:M253" si="1037">1-(T253+X253)</f>
        <v>0.5134881131</v>
      </c>
      <c r="M253" s="61">
        <f t="shared" si="1037"/>
        <v>0.5111596776</v>
      </c>
      <c r="N253" s="62">
        <f>IF(L253&lt;Master_sheet_Kriterien!$J$46,1,IF(L253&lt;Master_sheet_Kriterien!$K$46,2,IF(L253&lt;Master_sheet_Kriterien!$L$46,3,IF(L253&lt;Master_sheet_Kriterien!$M$46,4,5))))</f>
        <v>4</v>
      </c>
      <c r="O253" s="62">
        <f>IF(M253&lt;Master_sheet_Kriterien!$J$46,1,IF(M253&lt;Master_sheet_Kriterien!$K$46,2,IF(M253&lt;Master_sheet_Kriterien!$L$46,3,IF(M253&lt;Master_sheet_Kriterien!$M$46,4,5))))</f>
        <v>4</v>
      </c>
      <c r="P253" s="61">
        <f t="shared" ref="P253:Q253" si="1038">1-(T253+AM253)</f>
        <v>0.4997737478</v>
      </c>
      <c r="Q253" s="61">
        <f t="shared" si="1038"/>
        <v>0.5187815872</v>
      </c>
      <c r="R253" s="62">
        <f>IF(P253&lt;Master_sheet_Kriterien!$J$46,1,IF(P253&lt;Master_sheet_Kriterien!$K$46,2,IF(P253&lt;Master_sheet_Kriterien!$L$46,3,IF(P253&lt;Master_sheet_Kriterien!$M$46,4,5))))</f>
        <v>4</v>
      </c>
      <c r="S253" s="62">
        <f>IF(Q253&lt;Master_sheet_Kriterien!$J$46,1,IF(Q253&lt;Master_sheet_Kriterien!$K$46,2,IF(Q253&lt;Master_sheet_Kriterien!$L$46,3,IF(Q253&lt;Master_sheet_Kriterien!$M$46,4,5))))</f>
        <v>5</v>
      </c>
      <c r="T253" s="61">
        <f>VLOOKUP($D253,EW_19_Kreise!$A$6:$CQ$406,Calc_Targetkreise!T$5,FALSE)/1000/F253</f>
        <v>0.4113961502</v>
      </c>
      <c r="U253" s="63">
        <f>VLOOKUP($D253,BW_17_Kreise!$B$7:$CC$410,Calc_Targetkreise!U$5,FALSE)/1000/$G253</f>
        <v>0.3514274006</v>
      </c>
      <c r="V253" s="61">
        <f>VLOOKUP(Calc_Targetkreise!$D253,EW_Erg_09_14_Kreise!$A$7:$BK$412,Calc_Targetkreise!V$5,FALSE)/1000/$H253</f>
        <v>0.3855460908</v>
      </c>
      <c r="W253" s="61">
        <f>VLOOKUP(Calc_Targetkreise!$D253,EW_Erg_09_14_Kreise!$A$7:$BK$412,Calc_Targetkreise!W$5,FALSE)/1000/CK253</f>
        <v>0.5065322275</v>
      </c>
      <c r="X253" s="61">
        <f>VLOOKUP($D253,EW_19_Kreise!$A$6:$CQ$406,Calc_Targetkreise!X$5,FALSE)/1000/F253</f>
        <v>0.07511573671</v>
      </c>
      <c r="Y253" s="63">
        <f>VLOOKUP($D253,BW_17_Kreise!$B$7:$CC$410,Calc_Targetkreise!Y$5,FALSE)/1000/$G253</f>
        <v>0.1374129217</v>
      </c>
      <c r="Z253" s="61">
        <f>VLOOKUP(Calc_Targetkreise!$D253,EW_Erg_09_14_Kreise!$A$7:$BK$412,Calc_Targetkreise!Z$5,FALSE)/1000/$H253</f>
        <v>0.1750854539</v>
      </c>
      <c r="AA253" s="61">
        <f>VLOOKUP(Calc_Targetkreise!$D253,EW_Erg_09_14_Kreise!$A$7:$BK$412,Calc_Targetkreise!AA$5,FALSE)/1000/$H253</f>
        <v>0.1053659595</v>
      </c>
      <c r="AB253" s="61">
        <f>VLOOKUP($D253,EW_19_Kreise!$A$6:$CQ$406,Calc_Targetkreise!AB$5,FALSE)/1000/F253</f>
        <v>0.197291935</v>
      </c>
      <c r="AC253" s="63">
        <f>VLOOKUP($D253,BW_17_Kreise!$B$7:$CC$410,Calc_Targetkreise!AC$5,FALSE)/1000/$G253</f>
        <v>0.1068706461</v>
      </c>
      <c r="AD253" s="61">
        <f>VLOOKUP(Calc_Targetkreise!$D253,EW_Erg_09_14_Kreise!$A$7:$BK$412,Calc_Targetkreise!AD$5,FALSE)/1000/$H253</f>
        <v>0.146655092</v>
      </c>
      <c r="AE253" s="62">
        <f>IF(AC253&lt;Master_sheet_Kriterien!$J$54,1,IF(AC253&lt;Master_sheet_Kriterien!$K$54,2,IF(AC253&lt;Master_sheet_Kriterien!$L$54,3,IF(AC253&lt;Master_sheet_Kriterien!$M$54,4,5))))</f>
        <v>4</v>
      </c>
      <c r="AF253" s="61">
        <f>VLOOKUP(Calc_Targetkreise!$D253,EW_Erg_09_14_Kreise!$A$7:$BK$412,Calc_Targetkreise!AF$5,FALSE)/1000/$H253</f>
        <v>0.1340676035</v>
      </c>
      <c r="AG253" s="63">
        <f>VLOOKUP($D253,BW_17_Kreise!$B$7:$CC$410,Calc_Targetkreise!AG$5,FALSE)/1000/$G253</f>
        <v>0.1275781997</v>
      </c>
      <c r="AH253" s="61">
        <f>VLOOKUP(Calc_Targetkreise!$D253,EW_Erg_09_14_Kreise!$A$7:$BK$412,Calc_Targetkreise!AH$5,FALSE)/1000/$H253</f>
        <v>0.03369323422</v>
      </c>
      <c r="AI253" s="61">
        <f>VLOOKUP(Calc_Targetkreise!$D253,EW_Erg_09_14_Kreise!$A$7:$BK$412,Calc_Targetkreise!AI$5,FALSE)/1000/$H253</f>
        <v>0.08485703434</v>
      </c>
      <c r="AJ253" s="63">
        <f>VLOOKUP($D253,BW_17_Kreise!$B$7:$CC$410,Calc_Targetkreise!AJ$5,FALSE)/1000/$G253</f>
        <v>0.06422619861</v>
      </c>
      <c r="AK253" s="61">
        <f>VLOOKUP(Calc_Targetkreise!$D253,EW_Erg_09_14_Kreise!$A$7:$BK$412,Calc_Targetkreise!AK$5,FALSE)/1000/$H253</f>
        <v>0.03580923444</v>
      </c>
      <c r="AL253" s="61">
        <f>VLOOKUP(Calc_Targetkreise!$D253,EW_Erg_09_14_Kreise!$A$7:$BK$412,Calc_Targetkreise!AL$5,FALSE)/1000/$H253</f>
        <v>0.0233302588</v>
      </c>
      <c r="AM253" s="61">
        <f>VLOOKUP($D253,EW_19_Kreise!$A$6:$CQ$406,Calc_Targetkreise!AM$5,FALSE)/1000/F253</f>
        <v>0.08883010199</v>
      </c>
      <c r="AN253" s="63">
        <f>VLOOKUP($D253,BW_17_Kreise!$B$7:$CC$410,Calc_Targetkreise!AN$5,FALSE)/1000/$G253</f>
        <v>0.1297910122</v>
      </c>
      <c r="AO253" s="61">
        <f>VLOOKUP(Calc_Targetkreise!$D253,EW_Erg_09_14_Kreise!$A$7:$BK$412,Calc_Targetkreise!AO$5,FALSE)/1000/$H253</f>
        <v>0.08274103413</v>
      </c>
      <c r="AP253" s="61">
        <f>VLOOKUP(Calc_Targetkreise!$D253,EW_Erg_09_14_Kreise!$A$7:$BK$412,Calc_Targetkreise!AP$5,FALSE)/1000/$H253</f>
        <v>0.0002170256633</v>
      </c>
      <c r="AQ253" s="61">
        <f t="shared" ref="AQ253:AR253" si="1039">1-U253-Y253-AC253-AG253-AJ253-AN253</f>
        <v>0.08269362109</v>
      </c>
      <c r="AR253" s="61">
        <f t="shared" si="1039"/>
        <v>0.1404698606</v>
      </c>
      <c r="AS253" s="61">
        <f t="shared" si="11"/>
        <v>0.1456298907</v>
      </c>
      <c r="AT253" s="63">
        <f>VLOOKUP($D253,BW_17_Kreise!$B$7:$CC$410,Calc_Targetkreise!AT$5,FALSE)/1000/$G253</f>
        <v>0.004207075536</v>
      </c>
      <c r="AU253" s="61">
        <f>VLOOKUP(Calc_Targetkreise!$D253,EW_Erg_09_14_Kreise!$A$7:$BK$412,Calc_Targetkreise!AU$5,FALSE)/1000/$H253</f>
        <v>0.01313005263</v>
      </c>
      <c r="AV253" s="62">
        <f>IF(AU253&lt;Master_sheet_Kriterien!$J$44,1,IF(AU253&lt;Master_sheet_Kriterien!$K$44,2,IF(AU253&lt;Master_sheet_Kriterien!$L$44,3,IF(AU253&lt;Master_sheet_Kriterien!$M$44,4,5))))</f>
        <v>4</v>
      </c>
      <c r="AW253" s="61">
        <f>VLOOKUP(Calc_Targetkreise!$D253,EW_Erg_09_14_Kreise!$A$7:$BK$412,Calc_Targetkreise!AW$5,FALSE)/1000/$H253</f>
        <v>0.007704411047</v>
      </c>
      <c r="AX253" s="61">
        <f>VLOOKUP($D253,EW_19_Kreise!$A$6:$CQ$406,Calc_Targetkreise!AX$5,FALSE)/1000/F253</f>
        <v>0.006056597863</v>
      </c>
      <c r="AY253" s="62">
        <f>IF(AX253&lt;Master_sheet_Kriterien!$J$56,1,IF(AX253&lt;Master_sheet_Kriterien!$K$56,2,IF(AX253&lt;Master_sheet_Kriterien!$L$56,3,IF(AX253&lt;Master_sheet_Kriterien!$M$56,4,5))))</f>
        <v>4</v>
      </c>
      <c r="AZ253" s="64">
        <f>VLOOKUP($D253,EW_19_Kreise!$A$6:$CQ$406,Calc_Targetkreise!AZ$5,FALSE)</f>
        <v>174</v>
      </c>
      <c r="BA253" s="62">
        <f>IF(AZ253&lt;Master_sheet_Kriterien!$J$57,1,IF(AZ253&lt;Master_sheet_Kriterien!$K$57,2,IF(AZ253&lt;Master_sheet_Kriterien!$L$57,3,IF(AZ253&lt;Master_sheet_Kriterien!$M$56,4,5))))</f>
        <v>1</v>
      </c>
      <c r="BB253" s="59">
        <f>VLOOKUP($D253,Struktur_daten_BW_2017!$B$7:$AH$452,Calc_Targetkreise!BB$5,FALSE)</f>
        <v>992.2</v>
      </c>
      <c r="BC253" s="62">
        <f>IF(BB253&lt;Master_sheet_Kriterien!$J$8,1,IF(BB253&lt;Master_sheet_Kriterien!$K$8,2,IF(BB253&lt;Master_sheet_Kriterien!$L$8,3,IF(BB253&lt;Master_sheet_Kriterien!$M$8,4,5))))</f>
        <v>4</v>
      </c>
      <c r="BD253" s="65">
        <f t="shared" si="12"/>
        <v>28.2324</v>
      </c>
      <c r="BE253" s="62">
        <f>IF(BD253&lt;Master_sheet_Kriterien!$J$10,1,IF(BD253&lt;Master_sheet_Kriterien!$K$10,2,IF(BD253&lt;Master_sheet_Kriterien!$L$10,3,IF(BD253&lt;Master_sheet_Kriterien!$M$10,4,5))))</f>
        <v>4</v>
      </c>
      <c r="BF253" s="65">
        <f>VLOOKUP($D253,Struktur_daten_BW_2017!$B$7:$AH$452,Calc_Targetkreise!BF$5,FALSE)</f>
        <v>8.4</v>
      </c>
      <c r="BG253" s="62">
        <f>IF(BF253&lt;Master_sheet_Kriterien!$J$12,1,IF(BF253&lt;Master_sheet_Kriterien!$K$12,2,IF(BF253&lt;Master_sheet_Kriterien!$L$12,3,IF(BF253&lt;Master_sheet_Kriterien!$M$12,4,5))))</f>
        <v>4</v>
      </c>
      <c r="BH253" s="65">
        <f>VLOOKUP($D253,Struktur_daten_BW_2017!$B$7:$AH$452,Calc_Targetkreise!BH$5,FALSE)</f>
        <v>13.2</v>
      </c>
      <c r="BI253" s="62">
        <f>IF(BH253&lt;Master_sheet_Kriterien!$J$14,1,IF(BH253&lt;Master_sheet_Kriterien!$K$14,2,IF(BH253&lt;Master_sheet_Kriterien!$L$14,3,IF(BH253&lt;Master_sheet_Kriterien!$M$14,4,5))))</f>
        <v>5</v>
      </c>
      <c r="BJ253" s="65">
        <f>VLOOKUP($D253,Struktur_daten_BW_2017!$B$7:$AH$452,Calc_Targetkreise!BJ$5,FALSE)</f>
        <v>35.6</v>
      </c>
      <c r="BK253" s="62">
        <f>IF(BJ253&lt;Master_sheet_Kriterien!$J$16,1,IF(BJ253&lt;Master_sheet_Kriterien!$K$16,2,IF(BJ253&lt;Master_sheet_Kriterien!$L$16,3,IF(BJ253&lt;Master_sheet_Kriterien!$M$16,4,5))))</f>
        <v>2</v>
      </c>
      <c r="BL253" s="65">
        <f>VLOOKUP($D253,Struktur_daten_BW_2017!$B$7:$AH$452,Calc_Targetkreise!BL$5,FALSE)</f>
        <v>16.9</v>
      </c>
      <c r="BM253" s="62">
        <f>IF(BL253&lt;Master_sheet_Kriterien!$J$18,1,IF(BL253&lt;Master_sheet_Kriterien!$K$18,2,IF(BL253&lt;Master_sheet_Kriterien!$L$18,3,IF(BL253&lt;Master_sheet_Kriterien!$M$18,4,5))))</f>
        <v>4</v>
      </c>
      <c r="BN253" s="65">
        <f>VLOOKUP($D253,Struktur_daten_BW_2017!$B$7:$AH$452,Calc_Targetkreise!BN$5,FALSE)</f>
        <v>10.7</v>
      </c>
      <c r="BO253" s="62">
        <f>IF(BN253&lt;Master_sheet_Kriterien!$J$20,1,IF(BN253&lt;Master_sheet_Kriterien!$K$20,2,IF(BN253&lt;Master_sheet_Kriterien!$L$20,3,IF(BN253&lt;Master_sheet_Kriterien!$M$20,4,5))))</f>
        <v>3</v>
      </c>
      <c r="BP253" s="59">
        <f>VLOOKUP($D253,Struktur_daten_BW_2017!$B$7:$AH$452,Calc_Targetkreise!BP$5,FALSE)</f>
        <v>22276</v>
      </c>
      <c r="BQ253" s="62">
        <f>IF(BP253&lt;Master_sheet_Kriterien!$J$38,1,IF(BP253&lt;Master_sheet_Kriterien!$K$38,2,IF(BP253&lt;Master_sheet_Kriterien!$L$38,3,IF(BP253&lt;Master_sheet_Kriterien!$M$38,4,5))))</f>
        <v>4</v>
      </c>
      <c r="BR253" s="65">
        <f>VLOOKUP($D253,Struktur_daten_BW_2017!$B$7:$AH$452,Calc_Targetkreise!BR$5,FALSE)</f>
        <v>30.3</v>
      </c>
      <c r="BS253" s="62">
        <f>IF(BR253&lt;Master_sheet_Kriterien!$J$24,1,IF(BR253&lt;Master_sheet_Kriterien!$K$24,2,IF(BR253&lt;Master_sheet_Kriterien!$L$24,3,IF(BR253&lt;Master_sheet_Kriterien!$M$24,4,5))))</f>
        <v>2</v>
      </c>
      <c r="BT253" s="65">
        <f>VLOOKUP($D253,Struktur_daten_BW_2017!$B$7:$AH$452,Calc_Targetkreise!BT$5,FALSE)</f>
        <v>14.7</v>
      </c>
      <c r="BU253" s="62">
        <f>IF(BT253&lt;Master_sheet_Kriterien!$J$26,1,IF(BT253&lt;Master_sheet_Kriterien!$K$26,2,IF(BT253&lt;Master_sheet_Kriterien!$L$26,3,IF(BT253&lt;Master_sheet_Kriterien!$M$26,4,5))))</f>
        <v>4</v>
      </c>
      <c r="BV253" s="65">
        <f t="shared" si="13"/>
        <v>4.94067</v>
      </c>
      <c r="BW253" s="62">
        <f>IF(BV253&lt;Master_sheet_Kriterien!$J$28,1,IF(BV253&lt;Master_sheet_Kriterien!$K$28,2,IF(BV253&lt;Master_sheet_Kriterien!$L$28,3,IF(BV253&lt;Master_sheet_Kriterien!$M$28,4,5))))</f>
        <v>4</v>
      </c>
      <c r="BX253" s="65">
        <f>VLOOKUP($D253,Struktur_daten_BW_2017!$B$7:$AH$452,Calc_Targetkreise!BX$5,FALSE)</f>
        <v>26.53061224</v>
      </c>
      <c r="BY253" s="62">
        <f>IF(BX253&lt;Master_sheet_Kriterien!$J$30,1,IF(BX253&lt;Master_sheet_Kriterien!$K$30,2,IF(BX253&lt;Master_sheet_Kriterien!$L$30,3,IF(BX253&lt;Master_sheet_Kriterien!$M$30,4,5))))</f>
        <v>4</v>
      </c>
      <c r="BZ253" s="65">
        <f t="shared" ref="BZ253:BZ254" si="1044">CL253/1000</f>
        <v>5.311</v>
      </c>
      <c r="CA253" s="62">
        <f>IF(BZ253&lt;Master_sheet_Kriterien!$J$32,1,IF(BZ253&lt;Master_sheet_Kriterien!$K$32,2,IF(BZ253&lt;Master_sheet_Kriterien!$L$32,3,IF(BZ253&lt;Master_sheet_Kriterien!$M$32,4,5))))</f>
        <v>1</v>
      </c>
      <c r="CB253" s="65">
        <f t="shared" ref="CB253:CB254" si="1045">BZ253/CM253*100</f>
        <v>1.580184469</v>
      </c>
      <c r="CC253" s="62">
        <f>IF(CB253&lt;Master_sheet_Kriterien!$J$34,1,IF(CB253&lt;Master_sheet_Kriterien!$K$34,2,IF(CB253&lt;Master_sheet_Kriterien!$L$34,3,IF(CB253&lt;Master_sheet_Kriterien!$M$34,4,5))))</f>
        <v>1</v>
      </c>
      <c r="CD253" s="65">
        <f>100-VLOOKUP($D253,Struktur_daten_BW_2017!$B$7:$AH$452,Calc_Targetkreise!CD$5,FALSE)</f>
        <v>41.3</v>
      </c>
      <c r="CE253" s="62">
        <f>IF(CD253&lt;Master_sheet_Kriterien!$J$40,1,IF(CD253&lt;Master_sheet_Kriterien!$K$40,2,IF(CD253&lt;Master_sheet_Kriterien!$L$40,3,IF(CD253&lt;Master_sheet_Kriterien!$M$40,4,5))))</f>
        <v>1</v>
      </c>
      <c r="CF253" s="61"/>
      <c r="CG253" s="59">
        <f>VLOOKUP($D253,EW_19_Kreise!$A$6:$CQ$406,Calc_Targetkreise!CG$5,FALSE)/1000</f>
        <v>49.256</v>
      </c>
      <c r="CH253" s="59">
        <f>VLOOKUP($D253,BW_17_Kreise!$B$7:$CC$410,Calc_Targetkreise!CH$5,FALSE)/1000</f>
        <v>49.285</v>
      </c>
      <c r="CI253" s="59">
        <f>VLOOKUP($D253,EW_Erg_09_14_Kreise!$A$10:$BK$412,Calc_Targetkreise!CI$5,FALSE)/1000</f>
        <v>48.822</v>
      </c>
      <c r="CJ253" s="59">
        <f>VLOOKUP($D253,EW_Erg_09_14_Kreise!$A$10:$BK$412,Calc_Targetkreise!CJ$5,FALSE)/1000</f>
        <v>47.34</v>
      </c>
      <c r="CK253" s="59">
        <f>VLOOKUP($D253,EW_Erg_09_14_Kreise!$A$10:$BK$412,Calc_Targetkreise!CK$5,FALSE)/1000</f>
        <v>18.447</v>
      </c>
      <c r="CL253" s="45">
        <v>5311.0</v>
      </c>
      <c r="CM253" s="59">
        <f>VLOOKUP($D253,Struktur_daten_BW_2017!$B$7:$AH$452,Calc_Targetkreise!CM$5,FALSE)</f>
        <v>336.1</v>
      </c>
      <c r="CN253" s="66">
        <v>2.0</v>
      </c>
      <c r="CO253" s="67">
        <f t="shared" si="16"/>
        <v>0.005950609938</v>
      </c>
      <c r="CP253" s="62">
        <f>IF(CO253&lt;Master_sheet_Kriterien!$J$58,1,IF(CO253&lt;Master_sheet_Kriterien!$K$58,2,IF(CO253&lt;Master_sheet_Kriterien!$L$58,3,IF(CO253&lt;Master_sheet_Kriterien!$M$58,4,5))))</f>
        <v>1</v>
      </c>
      <c r="CQ253" s="66">
        <v>2.0</v>
      </c>
      <c r="CR253" s="67">
        <f t="shared" si="17"/>
        <v>0.005950609938</v>
      </c>
      <c r="CS253" s="62">
        <f>IF(CR253&lt;Master_sheet_Kriterien!$J$59,1,IF(CR253&lt;Master_sheet_Kriterien!$K$59,2,IF(CR253&lt;Master_sheet_Kriterien!$L$59,3,IF(CR253&lt;Master_sheet_Kriterien!$M$59,4,5))))</f>
        <v>1</v>
      </c>
      <c r="CT253" s="66">
        <v>0.0</v>
      </c>
      <c r="CU253" s="44"/>
      <c r="CV253" s="66">
        <v>0.0</v>
      </c>
      <c r="CW253" s="68"/>
      <c r="CY253" s="31">
        <f t="shared" si="18"/>
        <v>9261</v>
      </c>
      <c r="DB253" s="76" t="str">
        <f t="shared" si="19"/>
        <v>Landshut, Stadt</v>
      </c>
      <c r="DC253" s="58">
        <f t="shared" si="20"/>
        <v>107</v>
      </c>
      <c r="DD253" s="77">
        <f t="shared" si="21"/>
        <v>177</v>
      </c>
      <c r="DE253" s="72">
        <f t="shared" si="22"/>
        <v>0.006056597863</v>
      </c>
      <c r="DG253" s="76" t="str">
        <f t="shared" si="23"/>
        <v>Landshut, Stadt</v>
      </c>
      <c r="DH253" s="58" t="str">
        <f t="shared" si="24"/>
        <v>#REF!</v>
      </c>
      <c r="DI253" s="75">
        <f t="shared" si="25"/>
        <v>171.0595061</v>
      </c>
      <c r="DJ253" s="78">
        <f t="shared" si="26"/>
        <v>0.006056597863</v>
      </c>
      <c r="DK253" s="75"/>
      <c r="DL253" s="75"/>
      <c r="DM253" s="75"/>
      <c r="DN253" s="75"/>
      <c r="DO253" s="75"/>
      <c r="DP253" s="44"/>
    </row>
    <row r="254" ht="16.5" customHeight="1">
      <c r="A254" s="58">
        <f t="shared" si="5"/>
        <v>62</v>
      </c>
      <c r="B254" s="58">
        <f t="shared" si="6"/>
        <v>191</v>
      </c>
      <c r="C254" s="58" t="s">
        <v>390</v>
      </c>
      <c r="D254" s="58">
        <v>9262.0</v>
      </c>
      <c r="E254" s="58" t="s">
        <v>415</v>
      </c>
      <c r="F254" s="59">
        <f>VLOOKUP($D254,EW_19_Kreise!$A$6:$CQ$406,Calc_Targetkreise!F$5,FALSE)/1000</f>
        <v>22.411</v>
      </c>
      <c r="G254" s="59">
        <f>VLOOKUP($D254,BW_17_Kreise!$B$7:$CC$410,Calc_Targetkreise!G$5,FALSE)/1000</f>
        <v>27.889</v>
      </c>
      <c r="H254" s="59">
        <f>VLOOKUP($D254,EW_Erg_09_14_Kreise!$A$10:$BK$412,Calc_Targetkreise!H$5,FALSE)/1000</f>
        <v>14.442</v>
      </c>
      <c r="I254" s="60">
        <f t="shared" ref="I254:K254" si="1040">F254/CG254</f>
        <v>0.5858012913</v>
      </c>
      <c r="J254" s="60">
        <f t="shared" si="1040"/>
        <v>0.7329181121</v>
      </c>
      <c r="K254" s="60">
        <f t="shared" si="1040"/>
        <v>0.3754289279</v>
      </c>
      <c r="L254" s="61">
        <f t="shared" ref="L254:M254" si="1041">1-(T254+X254)</f>
        <v>0.4985051983</v>
      </c>
      <c r="M254" s="61">
        <f t="shared" si="1041"/>
        <v>0.4814084406</v>
      </c>
      <c r="N254" s="62">
        <f>IF(L254&lt;Master_sheet_Kriterien!$J$46,1,IF(L254&lt;Master_sheet_Kriterien!$K$46,2,IF(L254&lt;Master_sheet_Kriterien!$L$46,3,IF(L254&lt;Master_sheet_Kriterien!$M$46,4,5))))</f>
        <v>4</v>
      </c>
      <c r="O254" s="62">
        <f>IF(M254&lt;Master_sheet_Kriterien!$J$46,1,IF(M254&lt;Master_sheet_Kriterien!$K$46,2,IF(M254&lt;Master_sheet_Kriterien!$L$46,3,IF(M254&lt;Master_sheet_Kriterien!$M$46,4,5))))</f>
        <v>4</v>
      </c>
      <c r="P254" s="61">
        <f t="shared" ref="P254:Q254" si="1042">1-(T254+AM254)</f>
        <v>0.5033242604</v>
      </c>
      <c r="Q254" s="61">
        <f t="shared" si="1042"/>
        <v>0.5105955753</v>
      </c>
      <c r="R254" s="62">
        <f>IF(P254&lt;Master_sheet_Kriterien!$J$46,1,IF(P254&lt;Master_sheet_Kriterien!$K$46,2,IF(P254&lt;Master_sheet_Kriterien!$L$46,3,IF(P254&lt;Master_sheet_Kriterien!$M$46,4,5))))</f>
        <v>4</v>
      </c>
      <c r="S254" s="62">
        <f>IF(Q254&lt;Master_sheet_Kriterien!$J$46,1,IF(Q254&lt;Master_sheet_Kriterien!$K$46,2,IF(Q254&lt;Master_sheet_Kriterien!$L$46,3,IF(Q254&lt;Master_sheet_Kriterien!$M$46,4,5))))</f>
        <v>4</v>
      </c>
      <c r="T254" s="61">
        <f>VLOOKUP($D254,EW_19_Kreise!$A$6:$CQ$406,Calc_Targetkreise!T$5,FALSE)/1000/F254</f>
        <v>0.4152871358</v>
      </c>
      <c r="U254" s="63">
        <f>VLOOKUP($D254,BW_17_Kreise!$B$7:$CC$410,Calc_Targetkreise!U$5,FALSE)/1000/$G254</f>
        <v>0.3627236545</v>
      </c>
      <c r="V254" s="61">
        <f>VLOOKUP(Calc_Targetkreise!$D254,EW_Erg_09_14_Kreise!$A$7:$BK$412,Calc_Targetkreise!V$5,FALSE)/1000/$H254</f>
        <v>0.3741171583</v>
      </c>
      <c r="W254" s="61">
        <f>VLOOKUP(Calc_Targetkreise!$D254,EW_Erg_09_14_Kreise!$A$7:$BK$412,Calc_Targetkreise!W$5,FALSE)/1000/CK254</f>
        <v>0.4612627516</v>
      </c>
      <c r="X254" s="61">
        <f>VLOOKUP($D254,EW_19_Kreise!$A$6:$CQ$406,Calc_Targetkreise!X$5,FALSE)/1000/F254</f>
        <v>0.08620766588</v>
      </c>
      <c r="Y254" s="63">
        <f>VLOOKUP($D254,BW_17_Kreise!$B$7:$CC$410,Calc_Targetkreise!Y$5,FALSE)/1000/$G254</f>
        <v>0.1558679049</v>
      </c>
      <c r="Z254" s="61">
        <f>VLOOKUP(Calc_Targetkreise!$D254,EW_Erg_09_14_Kreise!$A$7:$BK$412,Calc_Targetkreise!Z$5,FALSE)/1000/$H254</f>
        <v>0.2051654895</v>
      </c>
      <c r="AA254" s="61">
        <f>VLOOKUP(Calc_Targetkreise!$D254,EW_Erg_09_14_Kreise!$A$7:$BK$412,Calc_Targetkreise!AA$5,FALSE)/1000/$H254</f>
        <v>0.1485943775</v>
      </c>
      <c r="AB254" s="61">
        <f>VLOOKUP($D254,EW_19_Kreise!$A$6:$CQ$406,Calc_Targetkreise!AB$5,FALSE)/1000/F254</f>
        <v>0.2018651555</v>
      </c>
      <c r="AC254" s="63">
        <f>VLOOKUP($D254,BW_17_Kreise!$B$7:$CC$410,Calc_Targetkreise!AC$5,FALSE)/1000/$G254</f>
        <v>0.1088601241</v>
      </c>
      <c r="AD254" s="61">
        <f>VLOOKUP(Calc_Targetkreise!$D254,EW_Erg_09_14_Kreise!$A$7:$BK$412,Calc_Targetkreise!AD$5,FALSE)/1000/$H254</f>
        <v>0.1371001246</v>
      </c>
      <c r="AE254" s="62">
        <f>IF(AC254&lt;Master_sheet_Kriterien!$J$54,1,IF(AC254&lt;Master_sheet_Kriterien!$K$54,2,IF(AC254&lt;Master_sheet_Kriterien!$L$54,3,IF(AC254&lt;Master_sheet_Kriterien!$M$54,4,5))))</f>
        <v>4</v>
      </c>
      <c r="AF254" s="61">
        <f>VLOOKUP(Calc_Targetkreise!$D254,EW_Erg_09_14_Kreise!$A$7:$BK$412,Calc_Targetkreise!AF$5,FALSE)/1000/$H254</f>
        <v>0.1119651018</v>
      </c>
      <c r="AG254" s="63">
        <f>VLOOKUP($D254,BW_17_Kreise!$B$7:$CC$410,Calc_Targetkreise!AG$5,FALSE)/1000/$G254</f>
        <v>0.110186812</v>
      </c>
      <c r="AH254" s="61">
        <f>VLOOKUP(Calc_Targetkreise!$D254,EW_Erg_09_14_Kreise!$A$7:$BK$412,Calc_Targetkreise!AH$5,FALSE)/1000/$H254</f>
        <v>0.04126852237</v>
      </c>
      <c r="AI254" s="61">
        <f>VLOOKUP(Calc_Targetkreise!$D254,EW_Erg_09_14_Kreise!$A$7:$BK$412,Calc_Targetkreise!AI$5,FALSE)/1000/$H254</f>
        <v>0.1045561557</v>
      </c>
      <c r="AJ254" s="63">
        <f>VLOOKUP($D254,BW_17_Kreise!$B$7:$CC$410,Calc_Targetkreise!AJ$5,FALSE)/1000/$G254</f>
        <v>0.07770088565</v>
      </c>
      <c r="AK254" s="61">
        <f>VLOOKUP(Calc_Targetkreise!$D254,EW_Erg_09_14_Kreise!$A$7:$BK$412,Calc_Targetkreise!AK$5,FALSE)/1000/$H254</f>
        <v>0.04244564465</v>
      </c>
      <c r="AL254" s="61">
        <f>VLOOKUP(Calc_Targetkreise!$D254,EW_Erg_09_14_Kreise!$A$7:$BK$412,Calc_Targetkreise!AL$5,FALSE)/1000/$H254</f>
        <v>0.03192078659</v>
      </c>
      <c r="AM254" s="61">
        <f>VLOOKUP($D254,EW_19_Kreise!$A$6:$CQ$406,Calc_Targetkreise!AM$5,FALSE)/1000/F254</f>
        <v>0.08138860381</v>
      </c>
      <c r="AN254" s="63">
        <f>VLOOKUP($D254,BW_17_Kreise!$B$7:$CC$410,Calc_Targetkreise!AN$5,FALSE)/1000/$G254</f>
        <v>0.1266807702</v>
      </c>
      <c r="AO254" s="61">
        <f>VLOOKUP(Calc_Targetkreise!$D254,EW_Erg_09_14_Kreise!$A$7:$BK$412,Calc_Targetkreise!AO$5,FALSE)/1000/$H254</f>
        <v>0.08004431519</v>
      </c>
      <c r="AP254" s="61">
        <f>VLOOKUP(Calc_Targetkreise!$D254,EW_Erg_09_14_Kreise!$A$7:$BK$412,Calc_Targetkreise!AP$5,FALSE)/1000/$H254</f>
        <v>0.0001384849744</v>
      </c>
      <c r="AQ254" s="61">
        <f t="shared" ref="AQ254:AR254" si="1043">1-U254-Y254-AC254-AG254-AJ254-AN254</f>
        <v>0.05797984869</v>
      </c>
      <c r="AR254" s="61">
        <f t="shared" si="1043"/>
        <v>0.1198587453</v>
      </c>
      <c r="AS254" s="61">
        <f t="shared" si="11"/>
        <v>0.1415623419</v>
      </c>
      <c r="AT254" s="63">
        <f>VLOOKUP($D254,BW_17_Kreise!$B$7:$CC$410,Calc_Targetkreise!AT$5,FALSE)/1000/$G254</f>
        <v>0.003262935207</v>
      </c>
      <c r="AU254" s="61">
        <f>VLOOKUP(Calc_Targetkreise!$D254,EW_Erg_09_14_Kreise!$A$7:$BK$412,Calc_Targetkreise!AU$5,FALSE)/1000/$H254</f>
        <v>0.01398698241</v>
      </c>
      <c r="AV254" s="62">
        <f>IF(AU254&lt;Master_sheet_Kriterien!$J$44,1,IF(AU254&lt;Master_sheet_Kriterien!$K$44,2,IF(AU254&lt;Master_sheet_Kriterien!$L$44,3,IF(AU254&lt;Master_sheet_Kriterien!$M$44,4,5))))</f>
        <v>4</v>
      </c>
      <c r="AW254" s="61">
        <f>VLOOKUP(Calc_Targetkreise!$D254,EW_Erg_09_14_Kreise!$A$7:$BK$412,Calc_Targetkreise!AW$5,FALSE)/1000/$H254</f>
        <v>0.009486220745</v>
      </c>
      <c r="AX254" s="61">
        <f>VLOOKUP($D254,EW_19_Kreise!$A$6:$CQ$406,Calc_Targetkreise!AX$5,FALSE)/1000/F254</f>
        <v>0.01766989425</v>
      </c>
      <c r="AY254" s="62">
        <f>IF(AX254&lt;Master_sheet_Kriterien!$J$56,1,IF(AX254&lt;Master_sheet_Kriterien!$K$56,2,IF(AX254&lt;Master_sheet_Kriterien!$L$56,3,IF(AX254&lt;Master_sheet_Kriterien!$M$56,4,5))))</f>
        <v>5</v>
      </c>
      <c r="AZ254" s="64">
        <f>VLOOKUP($D254,EW_19_Kreise!$A$6:$CQ$406,Calc_Targetkreise!AZ$5,FALSE)</f>
        <v>396</v>
      </c>
      <c r="BA254" s="62">
        <f>IF(AZ254&lt;Master_sheet_Kriterien!$J$57,1,IF(AZ254&lt;Master_sheet_Kriterien!$K$57,2,IF(AZ254&lt;Master_sheet_Kriterien!$L$57,3,IF(AZ254&lt;Master_sheet_Kriterien!$M$56,4,5))))</f>
        <v>3</v>
      </c>
      <c r="BB254" s="59">
        <f>VLOOKUP($D254,Struktur_daten_BW_2017!$B$7:$AH$452,Calc_Targetkreise!BB$5,FALSE)</f>
        <v>732.4</v>
      </c>
      <c r="BC254" s="62">
        <f>IF(BB254&lt;Master_sheet_Kriterien!$J$8,1,IF(BB254&lt;Master_sheet_Kriterien!$K$8,2,IF(BB254&lt;Master_sheet_Kriterien!$L$8,3,IF(BB254&lt;Master_sheet_Kriterien!$M$8,4,5))))</f>
        <v>4</v>
      </c>
      <c r="BD254" s="65">
        <f t="shared" si="12"/>
        <v>23.8712</v>
      </c>
      <c r="BE254" s="62">
        <f>IF(BD254&lt;Master_sheet_Kriterien!$J$10,1,IF(BD254&lt;Master_sheet_Kriterien!$K$10,2,IF(BD254&lt;Master_sheet_Kriterien!$L$10,3,IF(BD254&lt;Master_sheet_Kriterien!$M$10,4,5))))</f>
        <v>3</v>
      </c>
      <c r="BF254" s="65">
        <f>VLOOKUP($D254,Struktur_daten_BW_2017!$B$7:$AH$452,Calc_Targetkreise!BF$5,FALSE)</f>
        <v>10.6</v>
      </c>
      <c r="BG254" s="62">
        <f>IF(BF254&lt;Master_sheet_Kriterien!$J$12,1,IF(BF254&lt;Master_sheet_Kriterien!$K$12,2,IF(BF254&lt;Master_sheet_Kriterien!$L$12,3,IF(BF254&lt;Master_sheet_Kriterien!$M$12,4,5))))</f>
        <v>5</v>
      </c>
      <c r="BH254" s="65">
        <f>VLOOKUP($D254,Struktur_daten_BW_2017!$B$7:$AH$452,Calc_Targetkreise!BH$5,FALSE)</f>
        <v>13.7</v>
      </c>
      <c r="BI254" s="62">
        <f>IF(BH254&lt;Master_sheet_Kriterien!$J$14,1,IF(BH254&lt;Master_sheet_Kriterien!$K$14,2,IF(BH254&lt;Master_sheet_Kriterien!$L$14,3,IF(BH254&lt;Master_sheet_Kriterien!$M$14,4,5))))</f>
        <v>5</v>
      </c>
      <c r="BJ254" s="65">
        <f>VLOOKUP($D254,Struktur_daten_BW_2017!$B$7:$AH$452,Calc_Targetkreise!BJ$5,FALSE)</f>
        <v>34.9</v>
      </c>
      <c r="BK254" s="62">
        <f>IF(BJ254&lt;Master_sheet_Kriterien!$J$16,1,IF(BJ254&lt;Master_sheet_Kriterien!$K$16,2,IF(BJ254&lt;Master_sheet_Kriterien!$L$16,3,IF(BJ254&lt;Master_sheet_Kriterien!$M$16,4,5))))</f>
        <v>2</v>
      </c>
      <c r="BL254" s="65">
        <f>VLOOKUP($D254,Struktur_daten_BW_2017!$B$7:$AH$452,Calc_Targetkreise!BL$5,FALSE)</f>
        <v>17.4</v>
      </c>
      <c r="BM254" s="62">
        <f>IF(BL254&lt;Master_sheet_Kriterien!$J$18,1,IF(BL254&lt;Master_sheet_Kriterien!$K$18,2,IF(BL254&lt;Master_sheet_Kriterien!$L$18,3,IF(BL254&lt;Master_sheet_Kriterien!$M$18,4,5))))</f>
        <v>4</v>
      </c>
      <c r="BN254" s="65">
        <f>VLOOKUP($D254,Struktur_daten_BW_2017!$B$7:$AH$452,Calc_Targetkreise!BN$5,FALSE)</f>
        <v>10.7</v>
      </c>
      <c r="BO254" s="62">
        <f>IF(BN254&lt;Master_sheet_Kriterien!$J$20,1,IF(BN254&lt;Master_sheet_Kriterien!$K$20,2,IF(BN254&lt;Master_sheet_Kriterien!$L$20,3,IF(BN254&lt;Master_sheet_Kriterien!$M$20,4,5))))</f>
        <v>3</v>
      </c>
      <c r="BP254" s="59">
        <f>VLOOKUP($D254,Struktur_daten_BW_2017!$B$7:$AH$452,Calc_Targetkreise!BP$5,FALSE)</f>
        <v>20065</v>
      </c>
      <c r="BQ254" s="62">
        <f>IF(BP254&lt;Master_sheet_Kriterien!$J$38,1,IF(BP254&lt;Master_sheet_Kriterien!$K$38,2,IF(BP254&lt;Master_sheet_Kriterien!$L$38,3,IF(BP254&lt;Master_sheet_Kriterien!$M$38,4,5))))</f>
        <v>2</v>
      </c>
      <c r="BR254" s="65">
        <f>VLOOKUP($D254,Struktur_daten_BW_2017!$B$7:$AH$452,Calc_Targetkreise!BR$5,FALSE)</f>
        <v>32.9</v>
      </c>
      <c r="BS254" s="62">
        <f>IF(BR254&lt;Master_sheet_Kriterien!$J$24,1,IF(BR254&lt;Master_sheet_Kriterien!$K$24,2,IF(BR254&lt;Master_sheet_Kriterien!$L$24,3,IF(BR254&lt;Master_sheet_Kriterien!$M$24,4,5))))</f>
        <v>3</v>
      </c>
      <c r="BT254" s="65">
        <f>VLOOKUP($D254,Struktur_daten_BW_2017!$B$7:$AH$452,Calc_Targetkreise!BT$5,FALSE)</f>
        <v>14.9</v>
      </c>
      <c r="BU254" s="62">
        <f>IF(BT254&lt;Master_sheet_Kriterien!$J$26,1,IF(BT254&lt;Master_sheet_Kriterien!$K$26,2,IF(BT254&lt;Master_sheet_Kriterien!$L$26,3,IF(BT254&lt;Master_sheet_Kriterien!$M$26,4,5))))</f>
        <v>4</v>
      </c>
      <c r="BV254" s="65">
        <f t="shared" si="13"/>
        <v>3.35548</v>
      </c>
      <c r="BW254" s="62">
        <f>IF(BV254&lt;Master_sheet_Kriterien!$J$28,1,IF(BV254&lt;Master_sheet_Kriterien!$K$28,2,IF(BV254&lt;Master_sheet_Kriterien!$L$28,3,IF(BV254&lt;Master_sheet_Kriterien!$M$28,4,5))))</f>
        <v>2</v>
      </c>
      <c r="BX254" s="65">
        <f>VLOOKUP($D254,Struktur_daten_BW_2017!$B$7:$AH$452,Calc_Targetkreise!BX$5,FALSE)</f>
        <v>24.16107383</v>
      </c>
      <c r="BY254" s="62">
        <f>IF(BX254&lt;Master_sheet_Kriterien!$J$30,1,IF(BX254&lt;Master_sheet_Kriterien!$K$30,2,IF(BX254&lt;Master_sheet_Kriterien!$L$30,3,IF(BX254&lt;Master_sheet_Kriterien!$M$30,4,5))))</f>
        <v>3</v>
      </c>
      <c r="BZ254" s="65">
        <f t="shared" si="1044"/>
        <v>12.117</v>
      </c>
      <c r="CA254" s="62">
        <f>IF(BZ254&lt;Master_sheet_Kriterien!$J$32,1,IF(BZ254&lt;Master_sheet_Kriterien!$K$32,2,IF(BZ254&lt;Master_sheet_Kriterien!$L$32,3,IF(BZ254&lt;Master_sheet_Kriterien!$M$32,4,5))))</f>
        <v>1</v>
      </c>
      <c r="CB254" s="65">
        <f t="shared" si="1045"/>
        <v>5.380550622</v>
      </c>
      <c r="CC254" s="62">
        <f>IF(CB254&lt;Master_sheet_Kriterien!$J$34,1,IF(CB254&lt;Master_sheet_Kriterien!$K$34,2,IF(CB254&lt;Master_sheet_Kriterien!$L$34,3,IF(CB254&lt;Master_sheet_Kriterien!$M$34,4,5))))</f>
        <v>2</v>
      </c>
      <c r="CD254" s="65">
        <f>100-VLOOKUP($D254,Struktur_daten_BW_2017!$B$7:$AH$452,Calc_Targetkreise!CD$5,FALSE)</f>
        <v>41.5</v>
      </c>
      <c r="CE254" s="62">
        <f>IF(CD254&lt;Master_sheet_Kriterien!$J$40,1,IF(CD254&lt;Master_sheet_Kriterien!$K$40,2,IF(CD254&lt;Master_sheet_Kriterien!$L$40,3,IF(CD254&lt;Master_sheet_Kriterien!$M$40,4,5))))</f>
        <v>2</v>
      </c>
      <c r="CF254" s="61"/>
      <c r="CG254" s="59">
        <f>VLOOKUP($D254,EW_19_Kreise!$A$6:$CQ$406,Calc_Targetkreise!CG$5,FALSE)/1000</f>
        <v>38.257</v>
      </c>
      <c r="CH254" s="59">
        <f>VLOOKUP($D254,BW_17_Kreise!$B$7:$CC$410,Calc_Targetkreise!CH$5,FALSE)/1000</f>
        <v>38.052</v>
      </c>
      <c r="CI254" s="59">
        <f>VLOOKUP($D254,EW_Erg_09_14_Kreise!$A$10:$BK$412,Calc_Targetkreise!CI$5,FALSE)/1000</f>
        <v>38.468</v>
      </c>
      <c r="CJ254" s="59">
        <f>VLOOKUP($D254,EW_Erg_09_14_Kreise!$A$10:$BK$412,Calc_Targetkreise!CJ$5,FALSE)/1000</f>
        <v>38.546</v>
      </c>
      <c r="CK254" s="59">
        <f>VLOOKUP($D254,EW_Erg_09_14_Kreise!$A$10:$BK$412,Calc_Targetkreise!CK$5,FALSE)/1000</f>
        <v>14.508</v>
      </c>
      <c r="CL254" s="45">
        <v>12117.0</v>
      </c>
      <c r="CM254" s="59">
        <f>VLOOKUP($D254,Struktur_daten_BW_2017!$B$7:$AH$452,Calc_Targetkreise!CM$5,FALSE)</f>
        <v>225.2</v>
      </c>
      <c r="CN254" s="66">
        <v>24.0</v>
      </c>
      <c r="CO254" s="67">
        <f t="shared" si="16"/>
        <v>0.1065719361</v>
      </c>
      <c r="CP254" s="62">
        <f>IF(CO254&lt;Master_sheet_Kriterien!$J$58,1,IF(CO254&lt;Master_sheet_Kriterien!$K$58,2,IF(CO254&lt;Master_sheet_Kriterien!$L$58,3,IF(CO254&lt;Master_sheet_Kriterien!$M$58,4,5))))</f>
        <v>3</v>
      </c>
      <c r="CQ254" s="66">
        <v>20.0</v>
      </c>
      <c r="CR254" s="67">
        <f t="shared" si="17"/>
        <v>0.08880994671</v>
      </c>
      <c r="CS254" s="62">
        <f>IF(CR254&lt;Master_sheet_Kriterien!$J$59,1,IF(CR254&lt;Master_sheet_Kriterien!$K$59,2,IF(CR254&lt;Master_sheet_Kriterien!$L$59,3,IF(CR254&lt;Master_sheet_Kriterien!$M$59,4,5))))</f>
        <v>2</v>
      </c>
      <c r="CT254" s="66">
        <v>4.0</v>
      </c>
      <c r="CU254" s="44"/>
      <c r="CV254" s="66">
        <v>0.0</v>
      </c>
      <c r="CW254" s="68"/>
      <c r="CY254" s="31">
        <f t="shared" si="18"/>
        <v>9262</v>
      </c>
      <c r="DB254" s="76" t="str">
        <f t="shared" si="19"/>
        <v>Passau, Stadt</v>
      </c>
      <c r="DC254" s="58">
        <f t="shared" si="20"/>
        <v>62</v>
      </c>
      <c r="DD254" s="77">
        <f t="shared" si="21"/>
        <v>191</v>
      </c>
      <c r="DE254" s="72">
        <f t="shared" si="22"/>
        <v>0.01766989425</v>
      </c>
      <c r="DG254" s="76" t="str">
        <f t="shared" si="23"/>
        <v>Passau, Stadt</v>
      </c>
      <c r="DH254" s="58" t="str">
        <f t="shared" si="24"/>
        <v>#REF!</v>
      </c>
      <c r="DI254" s="75">
        <f t="shared" si="25"/>
        <v>177.0657194</v>
      </c>
      <c r="DJ254" s="78">
        <f t="shared" si="26"/>
        <v>0.01766989425</v>
      </c>
      <c r="DK254" s="75"/>
      <c r="DL254" s="75"/>
      <c r="DM254" s="75"/>
      <c r="DN254" s="75"/>
      <c r="DO254" s="75"/>
      <c r="DP254" s="44"/>
    </row>
    <row r="255" ht="16.5" customHeight="1">
      <c r="A255" s="58">
        <f t="shared" si="5"/>
        <v>359</v>
      </c>
      <c r="B255" s="58">
        <f t="shared" si="6"/>
        <v>125</v>
      </c>
      <c r="C255" s="58" t="s">
        <v>390</v>
      </c>
      <c r="D255" s="58">
        <v>9263.0</v>
      </c>
      <c r="E255" s="58" t="s">
        <v>416</v>
      </c>
      <c r="F255" s="59">
        <f>VLOOKUP($D255,EW_19_Kreise!$A$6:$CQ$406,Calc_Targetkreise!F$5,FALSE)/1000</f>
        <v>17.033</v>
      </c>
      <c r="G255" s="59">
        <f>VLOOKUP($D255,BW_17_Kreise!$B$7:$CC$410,Calc_Targetkreise!G$5,FALSE)/1000</f>
        <v>23.15</v>
      </c>
      <c r="H255" s="59">
        <f>VLOOKUP($D255,EW_Erg_09_14_Kreise!$A$10:$BK$412,Calc_Targetkreise!H$5,FALSE)/1000</f>
        <v>10.978</v>
      </c>
      <c r="I255" s="60">
        <f t="shared" ref="I255:K255" si="1046">F255/CG255</f>
        <v>0.4991940447</v>
      </c>
      <c r="J255" s="60">
        <f t="shared" si="1046"/>
        <v>0.6740624272</v>
      </c>
      <c r="K255" s="60">
        <f t="shared" si="1046"/>
        <v>0.316670032</v>
      </c>
      <c r="L255" s="61">
        <f t="shared" ref="L255:M255" si="1047">1-(T255+X255)</f>
        <v>0.4245875653</v>
      </c>
      <c r="M255" s="61">
        <f t="shared" si="1047"/>
        <v>0.4669546436</v>
      </c>
      <c r="N255" s="62">
        <f>IF(L255&lt;Master_sheet_Kriterien!$J$46,1,IF(L255&lt;Master_sheet_Kriterien!$K$46,2,IF(L255&lt;Master_sheet_Kriterien!$L$46,3,IF(L255&lt;Master_sheet_Kriterien!$M$46,4,5))))</f>
        <v>2</v>
      </c>
      <c r="O255" s="62">
        <f>IF(M255&lt;Master_sheet_Kriterien!$J$46,1,IF(M255&lt;Master_sheet_Kriterien!$K$46,2,IF(M255&lt;Master_sheet_Kriterien!$L$46,3,IF(M255&lt;Master_sheet_Kriterien!$M$46,4,5))))</f>
        <v>3</v>
      </c>
      <c r="P255" s="61">
        <f t="shared" ref="P255:Q255" si="1048">1-(T255+AM255)</f>
        <v>0.3740386309</v>
      </c>
      <c r="Q255" s="61">
        <f t="shared" si="1048"/>
        <v>0.4406911447</v>
      </c>
      <c r="R255" s="62">
        <f>IF(P255&lt;Master_sheet_Kriterien!$J$46,1,IF(P255&lt;Master_sheet_Kriterien!$K$46,2,IF(P255&lt;Master_sheet_Kriterien!$L$46,3,IF(P255&lt;Master_sheet_Kriterien!$M$46,4,5))))</f>
        <v>1</v>
      </c>
      <c r="S255" s="62">
        <f>IF(Q255&lt;Master_sheet_Kriterien!$J$46,1,IF(Q255&lt;Master_sheet_Kriterien!$K$46,2,IF(Q255&lt;Master_sheet_Kriterien!$L$46,3,IF(Q255&lt;Master_sheet_Kriterien!$M$46,4,5))))</f>
        <v>3</v>
      </c>
      <c r="T255" s="61">
        <f>VLOOKUP($D255,EW_19_Kreise!$A$6:$CQ$406,Calc_Targetkreise!T$5,FALSE)/1000/F255</f>
        <v>0.5089532085</v>
      </c>
      <c r="U255" s="63">
        <f>VLOOKUP($D255,BW_17_Kreise!$B$7:$CC$410,Calc_Targetkreise!U$5,FALSE)/1000/$G255</f>
        <v>0.3870410367</v>
      </c>
      <c r="V255" s="61">
        <f>VLOOKUP(Calc_Targetkreise!$D255,EW_Erg_09_14_Kreise!$A$7:$BK$412,Calc_Targetkreise!V$5,FALSE)/1000/$H255</f>
        <v>0.4964474403</v>
      </c>
      <c r="W255" s="61">
        <f>VLOOKUP(Calc_Targetkreise!$D255,EW_Erg_09_14_Kreise!$A$7:$BK$412,Calc_Targetkreise!W$5,FALSE)/1000/CK255</f>
        <v>0.594779632</v>
      </c>
      <c r="X255" s="61">
        <f>VLOOKUP($D255,EW_19_Kreise!$A$6:$CQ$406,Calc_Targetkreise!X$5,FALSE)/1000/F255</f>
        <v>0.06645922621</v>
      </c>
      <c r="Y255" s="63">
        <f>VLOOKUP($D255,BW_17_Kreise!$B$7:$CC$410,Calc_Targetkreise!Y$5,FALSE)/1000/$G255</f>
        <v>0.1460043197</v>
      </c>
      <c r="Z255" s="61">
        <f>VLOOKUP(Calc_Targetkreise!$D255,EW_Erg_09_14_Kreise!$A$7:$BK$412,Calc_Targetkreise!Z$5,FALSE)/1000/$H255</f>
        <v>0.1635999271</v>
      </c>
      <c r="AA255" s="61">
        <f>VLOOKUP(Calc_Targetkreise!$D255,EW_Erg_09_14_Kreise!$A$7:$BK$412,Calc_Targetkreise!AA$5,FALSE)/1000/$H255</f>
        <v>0.1149571871</v>
      </c>
      <c r="AB255" s="61">
        <f>VLOOKUP($D255,EW_19_Kreise!$A$6:$CQ$406,Calc_Targetkreise!AB$5,FALSE)/1000/F255</f>
        <v>0.1163036459</v>
      </c>
      <c r="AC255" s="63">
        <f>VLOOKUP($D255,BW_17_Kreise!$B$7:$CC$410,Calc_Targetkreise!AC$5,FALSE)/1000/$G255</f>
        <v>0.06406047516</v>
      </c>
      <c r="AD255" s="61">
        <f>VLOOKUP(Calc_Targetkreise!$D255,EW_Erg_09_14_Kreise!$A$7:$BK$412,Calc_Targetkreise!AD$5,FALSE)/1000/$H255</f>
        <v>0.06604117326</v>
      </c>
      <c r="AE255" s="62">
        <f>IF(AC255&lt;Master_sheet_Kriterien!$J$54,1,IF(AC255&lt;Master_sheet_Kriterien!$K$54,2,IF(AC255&lt;Master_sheet_Kriterien!$L$54,3,IF(AC255&lt;Master_sheet_Kriterien!$M$54,4,5))))</f>
        <v>2</v>
      </c>
      <c r="AF255" s="61">
        <f>VLOOKUP(Calc_Targetkreise!$D255,EW_Erg_09_14_Kreise!$A$7:$BK$412,Calc_Targetkreise!AF$5,FALSE)/1000/$H255</f>
        <v>0.05556567681</v>
      </c>
      <c r="AG255" s="63">
        <f>VLOOKUP($D255,BW_17_Kreise!$B$7:$CC$410,Calc_Targetkreise!AG$5,FALSE)/1000/$G255</f>
        <v>0.09490280778</v>
      </c>
      <c r="AH255" s="61">
        <f>VLOOKUP(Calc_Targetkreise!$D255,EW_Erg_09_14_Kreise!$A$7:$BK$412,Calc_Targetkreise!AH$5,FALSE)/1000/$H255</f>
        <v>0.02550555657</v>
      </c>
      <c r="AI255" s="61">
        <f>VLOOKUP(Calc_Targetkreise!$D255,EW_Erg_09_14_Kreise!$A$7:$BK$412,Calc_Targetkreise!AI$5,FALSE)/1000/$H255</f>
        <v>0.07014028056</v>
      </c>
      <c r="AJ255" s="63">
        <f>VLOOKUP($D255,BW_17_Kreise!$B$7:$CC$410,Calc_Targetkreise!AJ$5,FALSE)/1000/$G255</f>
        <v>0.06120950324</v>
      </c>
      <c r="AK255" s="61">
        <f>VLOOKUP(Calc_Targetkreise!$D255,EW_Erg_09_14_Kreise!$A$7:$BK$412,Calc_Targetkreise!AK$5,FALSE)/1000/$H255</f>
        <v>0.02924029878</v>
      </c>
      <c r="AL255" s="61">
        <f>VLOOKUP(Calc_Targetkreise!$D255,EW_Erg_09_14_Kreise!$A$7:$BK$412,Calc_Targetkreise!AL$5,FALSE)/1000/$H255</f>
        <v>0.02495900893</v>
      </c>
      <c r="AM255" s="61">
        <f>VLOOKUP($D255,EW_19_Kreise!$A$6:$CQ$406,Calc_Targetkreise!AM$5,FALSE)/1000/F255</f>
        <v>0.1170081606</v>
      </c>
      <c r="AN255" s="63">
        <f>VLOOKUP($D255,BW_17_Kreise!$B$7:$CC$410,Calc_Targetkreise!AN$5,FALSE)/1000/$G255</f>
        <v>0.1722678186</v>
      </c>
      <c r="AO255" s="61">
        <f>VLOOKUP(Calc_Targetkreise!$D255,EW_Erg_09_14_Kreise!$A$7:$BK$412,Calc_Targetkreise!AO$5,FALSE)/1000/$H255</f>
        <v>0.07323738386</v>
      </c>
      <c r="AP255" s="61">
        <f>VLOOKUP(Calc_Targetkreise!$D255,EW_Erg_09_14_Kreise!$A$7:$BK$412,Calc_Targetkreise!AP$5,FALSE)/1000/$H255</f>
        <v>0</v>
      </c>
      <c r="AQ255" s="61">
        <f t="shared" ref="AQ255:AR255" si="1049">1-U255-Y255-AC255-AG255-AJ255-AN255</f>
        <v>0.07451403888</v>
      </c>
      <c r="AR255" s="61">
        <f t="shared" si="1049"/>
        <v>0.1459282201</v>
      </c>
      <c r="AS255" s="61">
        <f t="shared" si="11"/>
        <v>0.1395982146</v>
      </c>
      <c r="AT255" s="63">
        <f>VLOOKUP($D255,BW_17_Kreise!$B$7:$CC$410,Calc_Targetkreise!AT$5,FALSE)/1000/$G255</f>
        <v>0.003369330454</v>
      </c>
      <c r="AU255" s="61">
        <f>VLOOKUP(Calc_Targetkreise!$D255,EW_Erg_09_14_Kreise!$A$7:$BK$412,Calc_Targetkreise!AU$5,FALSE)/1000/$H255</f>
        <v>0.007924940791</v>
      </c>
      <c r="AV255" s="62">
        <f>IF(AU255&lt;Master_sheet_Kriterien!$J$44,1,IF(AU255&lt;Master_sheet_Kriterien!$K$44,2,IF(AU255&lt;Master_sheet_Kriterien!$L$44,3,IF(AU255&lt;Master_sheet_Kriterien!$M$44,4,5))))</f>
        <v>1</v>
      </c>
      <c r="AW255" s="61">
        <f>VLOOKUP(Calc_Targetkreise!$D255,EW_Erg_09_14_Kreise!$A$7:$BK$412,Calc_Targetkreise!AW$5,FALSE)/1000/$H255</f>
        <v>0.005556567681</v>
      </c>
      <c r="AX255" s="61">
        <f>VLOOKUP($D255,EW_19_Kreise!$A$6:$CQ$406,Calc_Targetkreise!AX$5,FALSE)/1000/F255</f>
        <v>0.003639992955</v>
      </c>
      <c r="AY255" s="62">
        <f>IF(AX255&lt;Master_sheet_Kriterien!$J$56,1,IF(AX255&lt;Master_sheet_Kriterien!$K$56,2,IF(AX255&lt;Master_sheet_Kriterien!$L$56,3,IF(AX255&lt;Master_sheet_Kriterien!$M$56,4,5))))</f>
        <v>2</v>
      </c>
      <c r="AZ255" s="64">
        <f>VLOOKUP($D255,EW_19_Kreise!$A$6:$CQ$406,Calc_Targetkreise!AZ$5,FALSE)</f>
        <v>62</v>
      </c>
      <c r="BA255" s="62">
        <f>IF(AZ255&lt;Master_sheet_Kriterien!$J$57,1,IF(AZ255&lt;Master_sheet_Kriterien!$K$57,2,IF(AZ255&lt;Master_sheet_Kriterien!$L$57,3,IF(AZ255&lt;Master_sheet_Kriterien!$M$56,4,5))))</f>
        <v>1</v>
      </c>
      <c r="BB255" s="59">
        <f>VLOOKUP($D255,Struktur_daten_BW_2017!$B$7:$AH$452,Calc_Targetkreise!BB$5,FALSE)</f>
        <v>668.7</v>
      </c>
      <c r="BC255" s="62">
        <f>IF(BB255&lt;Master_sheet_Kriterien!$J$8,1,IF(BB255&lt;Master_sheet_Kriterien!$K$8,2,IF(BB255&lt;Master_sheet_Kriterien!$L$8,3,IF(BB255&lt;Master_sheet_Kriterien!$M$8,4,5))))</f>
        <v>4</v>
      </c>
      <c r="BD255" s="65">
        <f t="shared" si="12"/>
        <v>18.0144</v>
      </c>
      <c r="BE255" s="62">
        <f>IF(BD255&lt;Master_sheet_Kriterien!$J$10,1,IF(BD255&lt;Master_sheet_Kriterien!$K$10,2,IF(BD255&lt;Master_sheet_Kriterien!$L$10,3,IF(BD255&lt;Master_sheet_Kriterien!$M$10,4,5))))</f>
        <v>1</v>
      </c>
      <c r="BF255" s="65">
        <f>VLOOKUP($D255,Struktur_daten_BW_2017!$B$7:$AH$452,Calc_Targetkreise!BF$5,FALSE)</f>
        <v>8.1</v>
      </c>
      <c r="BG255" s="62">
        <f>IF(BF255&lt;Master_sheet_Kriterien!$J$12,1,IF(BF255&lt;Master_sheet_Kriterien!$K$12,2,IF(BF255&lt;Master_sheet_Kriterien!$L$12,3,IF(BF255&lt;Master_sheet_Kriterien!$M$12,4,5))))</f>
        <v>3</v>
      </c>
      <c r="BH255" s="65">
        <f>VLOOKUP($D255,Struktur_daten_BW_2017!$B$7:$AH$452,Calc_Targetkreise!BH$5,FALSE)</f>
        <v>13.1</v>
      </c>
      <c r="BI255" s="62">
        <f>IF(BH255&lt;Master_sheet_Kriterien!$J$14,1,IF(BH255&lt;Master_sheet_Kriterien!$K$14,2,IF(BH255&lt;Master_sheet_Kriterien!$L$14,3,IF(BH255&lt;Master_sheet_Kriterien!$M$14,4,5))))</f>
        <v>4</v>
      </c>
      <c r="BJ255" s="65">
        <f>VLOOKUP($D255,Struktur_daten_BW_2017!$B$7:$AH$452,Calc_Targetkreise!BJ$5,FALSE)</f>
        <v>36.7</v>
      </c>
      <c r="BK255" s="62">
        <f>IF(BJ255&lt;Master_sheet_Kriterien!$J$16,1,IF(BJ255&lt;Master_sheet_Kriterien!$K$16,2,IF(BJ255&lt;Master_sheet_Kriterien!$L$16,3,IF(BJ255&lt;Master_sheet_Kriterien!$M$16,4,5))))</f>
        <v>4</v>
      </c>
      <c r="BL255" s="65">
        <f>VLOOKUP($D255,Struktur_daten_BW_2017!$B$7:$AH$452,Calc_Targetkreise!BL$5,FALSE)</f>
        <v>17.5</v>
      </c>
      <c r="BM255" s="62">
        <f>IF(BL255&lt;Master_sheet_Kriterien!$J$18,1,IF(BL255&lt;Master_sheet_Kriterien!$K$18,2,IF(BL255&lt;Master_sheet_Kriterien!$L$18,3,IF(BL255&lt;Master_sheet_Kriterien!$M$18,4,5))))</f>
        <v>4</v>
      </c>
      <c r="BN255" s="65">
        <f>VLOOKUP($D255,Struktur_daten_BW_2017!$B$7:$AH$452,Calc_Targetkreise!BN$5,FALSE)</f>
        <v>10.3</v>
      </c>
      <c r="BO255" s="62">
        <f>IF(BN255&lt;Master_sheet_Kriterien!$J$20,1,IF(BN255&lt;Master_sheet_Kriterien!$K$20,2,IF(BN255&lt;Master_sheet_Kriterien!$L$20,3,IF(BN255&lt;Master_sheet_Kriterien!$M$20,4,5))))</f>
        <v>2</v>
      </c>
      <c r="BP255" s="59">
        <f>VLOOKUP($D255,Struktur_daten_BW_2017!$B$7:$AH$452,Calc_Targetkreise!BP$5,FALSE)</f>
        <v>20576</v>
      </c>
      <c r="BQ255" s="62">
        <f>IF(BP255&lt;Master_sheet_Kriterien!$J$38,1,IF(BP255&lt;Master_sheet_Kriterien!$K$38,2,IF(BP255&lt;Master_sheet_Kriterien!$L$38,3,IF(BP255&lt;Master_sheet_Kriterien!$M$38,4,5))))</f>
        <v>3</v>
      </c>
      <c r="BR255" s="65">
        <f>VLOOKUP($D255,Struktur_daten_BW_2017!$B$7:$AH$452,Calc_Targetkreise!BR$5,FALSE)</f>
        <v>32.6</v>
      </c>
      <c r="BS255" s="62">
        <f>IF(BR255&lt;Master_sheet_Kriterien!$J$24,1,IF(BR255&lt;Master_sheet_Kriterien!$K$24,2,IF(BR255&lt;Master_sheet_Kriterien!$L$24,3,IF(BR255&lt;Master_sheet_Kriterien!$M$24,4,5))))</f>
        <v>3</v>
      </c>
      <c r="BT255" s="65">
        <f>VLOOKUP($D255,Struktur_daten_BW_2017!$B$7:$AH$452,Calc_Targetkreise!BT$5,FALSE)</f>
        <v>14.5</v>
      </c>
      <c r="BU255" s="62">
        <f>IF(BT255&lt;Master_sheet_Kriterien!$J$26,1,IF(BT255&lt;Master_sheet_Kriterien!$K$26,2,IF(BT255&lt;Master_sheet_Kriterien!$L$26,3,IF(BT255&lt;Master_sheet_Kriterien!$M$26,4,5))))</f>
        <v>4</v>
      </c>
      <c r="BV255" s="65">
        <f t="shared" si="13"/>
        <v>3.2248</v>
      </c>
      <c r="BW255" s="62">
        <f>IF(BV255&lt;Master_sheet_Kriterien!$J$28,1,IF(BV255&lt;Master_sheet_Kriterien!$K$28,2,IF(BV255&lt;Master_sheet_Kriterien!$L$28,3,IF(BV255&lt;Master_sheet_Kriterien!$M$28,4,5))))</f>
        <v>1</v>
      </c>
      <c r="BX255" s="65">
        <f>VLOOKUP($D255,Struktur_daten_BW_2017!$B$7:$AH$452,Calc_Targetkreise!BX$5,FALSE)</f>
        <v>22.75862069</v>
      </c>
      <c r="BY255" s="62">
        <f>IF(BX255&lt;Master_sheet_Kriterien!$J$30,1,IF(BX255&lt;Master_sheet_Kriterien!$K$30,2,IF(BX255&lt;Master_sheet_Kriterien!$L$30,3,IF(BX255&lt;Master_sheet_Kriterien!$M$30,4,5))))</f>
        <v>3</v>
      </c>
      <c r="BZ255" s="65"/>
      <c r="CA255" s="62">
        <f>IF(BZ255&lt;Master_sheet_Kriterien!$J$32,1,IF(BZ255&lt;Master_sheet_Kriterien!$K$32,2,IF(BZ255&lt;Master_sheet_Kriterien!$L$32,3,IF(BZ255&lt;Master_sheet_Kriterien!$M$32,4,5))))</f>
        <v>1</v>
      </c>
      <c r="CB255" s="65"/>
      <c r="CC255" s="62">
        <f>IF(CB255&lt;Master_sheet_Kriterien!$J$34,1,IF(CB255&lt;Master_sheet_Kriterien!$K$34,2,IF(CB255&lt;Master_sheet_Kriterien!$L$34,3,IF(CB255&lt;Master_sheet_Kriterien!$M$34,4,5))))</f>
        <v>1</v>
      </c>
      <c r="CD255" s="65">
        <f>100-VLOOKUP($D255,Struktur_daten_BW_2017!$B$7:$AH$452,Calc_Targetkreise!CD$5,FALSE)</f>
        <v>39.1</v>
      </c>
      <c r="CE255" s="62">
        <f>IF(CD255&lt;Master_sheet_Kriterien!$J$40,1,IF(CD255&lt;Master_sheet_Kriterien!$K$40,2,IF(CD255&lt;Master_sheet_Kriterien!$L$40,3,IF(CD255&lt;Master_sheet_Kriterien!$M$40,4,5))))</f>
        <v>1</v>
      </c>
      <c r="CF255" s="61"/>
      <c r="CG255" s="59">
        <f>VLOOKUP($D255,EW_19_Kreise!$A$6:$CQ$406,Calc_Targetkreise!CG$5,FALSE)/1000</f>
        <v>34.121</v>
      </c>
      <c r="CH255" s="59">
        <f>VLOOKUP($D255,BW_17_Kreise!$B$7:$CC$410,Calc_Targetkreise!CH$5,FALSE)/1000</f>
        <v>34.344</v>
      </c>
      <c r="CI255" s="59">
        <f>VLOOKUP($D255,EW_Erg_09_14_Kreise!$A$10:$BK$412,Calc_Targetkreise!CI$5,FALSE)/1000</f>
        <v>34.667</v>
      </c>
      <c r="CJ255" s="59">
        <f>VLOOKUP($D255,EW_Erg_09_14_Kreise!$A$10:$BK$412,Calc_Targetkreise!CJ$5,FALSE)/1000</f>
        <v>34.297</v>
      </c>
      <c r="CK255" s="59">
        <f>VLOOKUP($D255,EW_Erg_09_14_Kreise!$A$10:$BK$412,Calc_Targetkreise!CK$5,FALSE)/1000</f>
        <v>11.685</v>
      </c>
      <c r="CL255" s="45"/>
      <c r="CM255" s="59">
        <f>VLOOKUP($D255,Struktur_daten_BW_2017!$B$7:$AH$452,Calc_Targetkreise!CM$5,FALSE)</f>
        <v>222.4</v>
      </c>
      <c r="CN255" s="66">
        <v>0.0</v>
      </c>
      <c r="CO255" s="67">
        <f t="shared" si="16"/>
        <v>0</v>
      </c>
      <c r="CP255" s="62">
        <f>IF(CO255&lt;Master_sheet_Kriterien!$J$58,1,IF(CO255&lt;Master_sheet_Kriterien!$K$58,2,IF(CO255&lt;Master_sheet_Kriterien!$L$58,3,IF(CO255&lt;Master_sheet_Kriterien!$M$58,4,5))))</f>
        <v>1</v>
      </c>
      <c r="CQ255" s="66">
        <v>0.0</v>
      </c>
      <c r="CR255" s="67">
        <f t="shared" si="17"/>
        <v>0</v>
      </c>
      <c r="CS255" s="62">
        <f>IF(CR255&lt;Master_sheet_Kriterien!$J$59,1,IF(CR255&lt;Master_sheet_Kriterien!$K$59,2,IF(CR255&lt;Master_sheet_Kriterien!$L$59,3,IF(CR255&lt;Master_sheet_Kriterien!$M$59,4,5))))</f>
        <v>1</v>
      </c>
      <c r="CT255" s="66">
        <v>0.0</v>
      </c>
      <c r="CU255" s="44"/>
      <c r="CV255" s="66">
        <v>0.0</v>
      </c>
      <c r="CW255" s="68"/>
      <c r="CY255" s="31">
        <f t="shared" si="18"/>
        <v>9263</v>
      </c>
      <c r="DB255" s="76" t="str">
        <f t="shared" si="19"/>
        <v>Straubing, Stadt</v>
      </c>
      <c r="DC255" s="58">
        <f t="shared" si="20"/>
        <v>359</v>
      </c>
      <c r="DD255" s="77">
        <f t="shared" si="21"/>
        <v>125</v>
      </c>
      <c r="DE255" s="72">
        <f t="shared" si="22"/>
        <v>0.003639992955</v>
      </c>
      <c r="DG255" s="76" t="str">
        <f t="shared" si="23"/>
        <v>Straubing, Stadt</v>
      </c>
      <c r="DH255" s="58" t="str">
        <f t="shared" si="24"/>
        <v>#REF!</v>
      </c>
      <c r="DI255" s="75">
        <f t="shared" si="25"/>
        <v>119</v>
      </c>
      <c r="DJ255" s="78">
        <f t="shared" si="26"/>
        <v>0.003639992955</v>
      </c>
      <c r="DK255" s="75"/>
      <c r="DL255" s="75"/>
      <c r="DM255" s="75"/>
      <c r="DN255" s="75"/>
      <c r="DO255" s="75"/>
      <c r="DP255" s="44"/>
    </row>
    <row r="256" ht="16.5" customHeight="1">
      <c r="A256" s="58">
        <f t="shared" si="5"/>
        <v>400</v>
      </c>
      <c r="B256" s="58">
        <f t="shared" si="6"/>
        <v>101</v>
      </c>
      <c r="C256" s="58" t="s">
        <v>390</v>
      </c>
      <c r="D256" s="58">
        <v>9271.0</v>
      </c>
      <c r="E256" s="58" t="s">
        <v>417</v>
      </c>
      <c r="F256" s="59">
        <f>VLOOKUP($D256,EW_19_Kreise!$A$6:$CQ$406,Calc_Targetkreise!F$5,FALSE)/1000</f>
        <v>46.994</v>
      </c>
      <c r="G256" s="59">
        <f>VLOOKUP($D256,BW_17_Kreise!$B$7:$CC$410,Calc_Targetkreise!G$5,FALSE)/1000</f>
        <v>65.167</v>
      </c>
      <c r="H256" s="59">
        <f>VLOOKUP($D256,EW_Erg_09_14_Kreise!$A$10:$BK$412,Calc_Targetkreise!H$5,FALSE)/1000</f>
        <v>27.477</v>
      </c>
      <c r="I256" s="60">
        <f t="shared" ref="I256:K256" si="1050">F256/CG256</f>
        <v>0.511004306</v>
      </c>
      <c r="J256" s="60">
        <f t="shared" si="1050"/>
        <v>0.708714424</v>
      </c>
      <c r="K256" s="60">
        <f t="shared" si="1050"/>
        <v>0.3005644403</v>
      </c>
      <c r="L256" s="61">
        <f t="shared" ref="L256:M256" si="1051">1-(T256+X256)</f>
        <v>0.3997744393</v>
      </c>
      <c r="M256" s="61">
        <f t="shared" si="1051"/>
        <v>0.4577623644</v>
      </c>
      <c r="N256" s="62">
        <f>IF(L256&lt;Master_sheet_Kriterien!$J$46,1,IF(L256&lt;Master_sheet_Kriterien!$K$46,2,IF(L256&lt;Master_sheet_Kriterien!$L$46,3,IF(L256&lt;Master_sheet_Kriterien!$M$46,4,5))))</f>
        <v>2</v>
      </c>
      <c r="O256" s="62">
        <f>IF(M256&lt;Master_sheet_Kriterien!$J$46,1,IF(M256&lt;Master_sheet_Kriterien!$K$46,2,IF(M256&lt;Master_sheet_Kriterien!$L$46,3,IF(M256&lt;Master_sheet_Kriterien!$M$46,4,5))))</f>
        <v>3</v>
      </c>
      <c r="P256" s="61">
        <f t="shared" ref="P256:Q256" si="1052">1-(T256+AM256)</f>
        <v>0.3475975656</v>
      </c>
      <c r="Q256" s="61">
        <f t="shared" si="1052"/>
        <v>0.4083048169</v>
      </c>
      <c r="R256" s="62">
        <f>IF(P256&lt;Master_sheet_Kriterien!$J$46,1,IF(P256&lt;Master_sheet_Kriterien!$K$46,2,IF(P256&lt;Master_sheet_Kriterien!$L$46,3,IF(P256&lt;Master_sheet_Kriterien!$M$46,4,5))))</f>
        <v>1</v>
      </c>
      <c r="S256" s="62">
        <f>IF(Q256&lt;Master_sheet_Kriterien!$J$46,1,IF(Q256&lt;Master_sheet_Kriterien!$K$46,2,IF(Q256&lt;Master_sheet_Kriterien!$L$46,3,IF(Q256&lt;Master_sheet_Kriterien!$M$46,4,5))))</f>
        <v>2</v>
      </c>
      <c r="T256" s="61">
        <f>VLOOKUP($D256,EW_19_Kreise!$A$6:$CQ$406,Calc_Targetkreise!T$5,FALSE)/1000/F256</f>
        <v>0.5383666</v>
      </c>
      <c r="U256" s="63">
        <f>VLOOKUP($D256,BW_17_Kreise!$B$7:$CC$410,Calc_Targetkreise!U$5,FALSE)/1000/$G256</f>
        <v>0.4078598063</v>
      </c>
      <c r="V256" s="61">
        <f>VLOOKUP(Calc_Targetkreise!$D256,EW_Erg_09_14_Kreise!$A$7:$BK$412,Calc_Targetkreise!V$5,FALSE)/1000/$H256</f>
        <v>0.5155948612</v>
      </c>
      <c r="W256" s="61">
        <f>VLOOKUP(Calc_Targetkreise!$D256,EW_Erg_09_14_Kreise!$A$7:$BK$412,Calc_Targetkreise!W$5,FALSE)/1000/CK256</f>
        <v>0.546624913</v>
      </c>
      <c r="X256" s="61">
        <f>VLOOKUP($D256,EW_19_Kreise!$A$6:$CQ$406,Calc_Targetkreise!X$5,FALSE)/1000/F256</f>
        <v>0.06185896072</v>
      </c>
      <c r="Y256" s="63">
        <f>VLOOKUP($D256,BW_17_Kreise!$B$7:$CC$410,Calc_Targetkreise!Y$5,FALSE)/1000/$G256</f>
        <v>0.1343778293</v>
      </c>
      <c r="Z256" s="61">
        <f>VLOOKUP(Calc_Targetkreise!$D256,EW_Erg_09_14_Kreise!$A$7:$BK$412,Calc_Targetkreise!Z$5,FALSE)/1000/$H256</f>
        <v>0.1400807948</v>
      </c>
      <c r="AA256" s="61">
        <f>VLOOKUP(Calc_Targetkreise!$D256,EW_Erg_09_14_Kreise!$A$7:$BK$412,Calc_Targetkreise!AA$5,FALSE)/1000/$H256</f>
        <v>0.1049605124</v>
      </c>
      <c r="AB256" s="61">
        <f>VLOOKUP($D256,EW_19_Kreise!$A$6:$CQ$406,Calc_Targetkreise!AB$5,FALSE)/1000/F256</f>
        <v>0.09909775716</v>
      </c>
      <c r="AC256" s="63">
        <f>VLOOKUP($D256,BW_17_Kreise!$B$7:$CC$410,Calc_Targetkreise!AC$5,FALSE)/1000/$G256</f>
        <v>0.05030153298</v>
      </c>
      <c r="AD256" s="61">
        <f>VLOOKUP(Calc_Targetkreise!$D256,EW_Erg_09_14_Kreise!$A$7:$BK$412,Calc_Targetkreise!AD$5,FALSE)/1000/$H256</f>
        <v>0.06394438985</v>
      </c>
      <c r="AE256" s="62">
        <f>IF(AC256&lt;Master_sheet_Kriterien!$J$54,1,IF(AC256&lt;Master_sheet_Kriterien!$K$54,2,IF(AC256&lt;Master_sheet_Kriterien!$L$54,3,IF(AC256&lt;Master_sheet_Kriterien!$M$54,4,5))))</f>
        <v>1</v>
      </c>
      <c r="AF256" s="61">
        <f>VLOOKUP(Calc_Targetkreise!$D256,EW_Erg_09_14_Kreise!$A$7:$BK$412,Calc_Targetkreise!AF$5,FALSE)/1000/$H256</f>
        <v>0.06933071296</v>
      </c>
      <c r="AG256" s="63">
        <f>VLOOKUP($D256,BW_17_Kreise!$B$7:$CC$410,Calc_Targetkreise!AG$5,FALSE)/1000/$G256</f>
        <v>0.07859806344</v>
      </c>
      <c r="AH256" s="61">
        <f>VLOOKUP(Calc_Targetkreise!$D256,EW_Erg_09_14_Kreise!$A$7:$BK$412,Calc_Targetkreise!AH$5,FALSE)/1000/$H256</f>
        <v>0.01932525385</v>
      </c>
      <c r="AI256" s="61">
        <f>VLOOKUP(Calc_Targetkreise!$D256,EW_Erg_09_14_Kreise!$A$7:$BK$412,Calc_Targetkreise!AI$5,FALSE)/1000/$H256</f>
        <v>0.08665429268</v>
      </c>
      <c r="AJ256" s="63">
        <f>VLOOKUP($D256,BW_17_Kreise!$B$7:$CC$410,Calc_Targetkreise!AJ$5,FALSE)/1000/$G256</f>
        <v>0.05225037212</v>
      </c>
      <c r="AK256" s="61">
        <f>VLOOKUP(Calc_Targetkreise!$D256,EW_Erg_09_14_Kreise!$A$7:$BK$412,Calc_Targetkreise!AK$5,FALSE)/1000/$H256</f>
        <v>0.0243476362</v>
      </c>
      <c r="AL256" s="61">
        <f>VLOOKUP(Calc_Targetkreise!$D256,EW_Erg_09_14_Kreise!$A$7:$BK$412,Calc_Targetkreise!AL$5,FALSE)/1000/$H256</f>
        <v>0.02649488663</v>
      </c>
      <c r="AM256" s="61">
        <f>VLOOKUP($D256,EW_19_Kreise!$A$6:$CQ$406,Calc_Targetkreise!AM$5,FALSE)/1000/F256</f>
        <v>0.1140358344</v>
      </c>
      <c r="AN256" s="63">
        <f>VLOOKUP($D256,BW_17_Kreise!$B$7:$CC$410,Calc_Targetkreise!AN$5,FALSE)/1000/$G256</f>
        <v>0.1838353768</v>
      </c>
      <c r="AO256" s="61">
        <f>VLOOKUP(Calc_Targetkreise!$D256,EW_Erg_09_14_Kreise!$A$7:$BK$412,Calc_Targetkreise!AO$5,FALSE)/1000/$H256</f>
        <v>0.0854532882</v>
      </c>
      <c r="AP256" s="61">
        <f>VLOOKUP(Calc_Targetkreise!$D256,EW_Erg_09_14_Kreise!$A$7:$BK$412,Calc_Targetkreise!AP$5,FALSE)/1000/$H256</f>
        <v>0.0001819703752</v>
      </c>
      <c r="AQ256" s="61">
        <f t="shared" ref="AQ256:AR256" si="1053">1-U256-Y256-AC256-AG256-AJ256-AN256</f>
        <v>0.09277701904</v>
      </c>
      <c r="AR256" s="61">
        <f t="shared" si="1053"/>
        <v>0.1512537759</v>
      </c>
      <c r="AS256" s="61">
        <f t="shared" si="11"/>
        <v>0.1657527119</v>
      </c>
      <c r="AT256" s="63">
        <f>VLOOKUP($D256,BW_17_Kreise!$B$7:$CC$410,Calc_Targetkreise!AT$5,FALSE)/1000/$G256</f>
        <v>0.002240397747</v>
      </c>
      <c r="AU256" s="61">
        <f>VLOOKUP(Calc_Targetkreise!$D256,EW_Erg_09_14_Kreise!$A$7:$BK$412,Calc_Targetkreise!AU$5,FALSE)/1000/$H256</f>
        <v>0.006805692033</v>
      </c>
      <c r="AV256" s="62">
        <f>IF(AU256&lt;Master_sheet_Kriterien!$J$44,1,IF(AU256&lt;Master_sheet_Kriterien!$K$44,2,IF(AU256&lt;Master_sheet_Kriterien!$L$44,3,IF(AU256&lt;Master_sheet_Kriterien!$M$44,4,5))))</f>
        <v>1</v>
      </c>
      <c r="AW256" s="61">
        <f>VLOOKUP(Calc_Targetkreise!$D256,EW_Erg_09_14_Kreise!$A$7:$BK$412,Calc_Targetkreise!AW$5,FALSE)/1000/$H256</f>
        <v>0.005968628307</v>
      </c>
      <c r="AX256" s="61">
        <f>VLOOKUP($D256,EW_19_Kreise!$A$6:$CQ$406,Calc_Targetkreise!AX$5,FALSE)/1000/F256</f>
        <v>0.002723751968</v>
      </c>
      <c r="AY256" s="62">
        <f>IF(AX256&lt;Master_sheet_Kriterien!$J$56,1,IF(AX256&lt;Master_sheet_Kriterien!$K$56,2,IF(AX256&lt;Master_sheet_Kriterien!$L$56,3,IF(AX256&lt;Master_sheet_Kriterien!$M$56,4,5))))</f>
        <v>1</v>
      </c>
      <c r="AZ256" s="64">
        <f>VLOOKUP($D256,EW_19_Kreise!$A$6:$CQ$406,Calc_Targetkreise!AZ$5,FALSE)</f>
        <v>128</v>
      </c>
      <c r="BA256" s="62">
        <f>IF(AZ256&lt;Master_sheet_Kriterien!$J$57,1,IF(AZ256&lt;Master_sheet_Kriterien!$K$57,2,IF(AZ256&lt;Master_sheet_Kriterien!$L$57,3,IF(AZ256&lt;Master_sheet_Kriterien!$M$56,4,5))))</f>
        <v>1</v>
      </c>
      <c r="BB256" s="59">
        <f>VLOOKUP($D256,Struktur_daten_BW_2017!$B$7:$AH$452,Calc_Targetkreise!BB$5,FALSE)</f>
        <v>107.3</v>
      </c>
      <c r="BC256" s="62">
        <f>IF(BB256&lt;Master_sheet_Kriterien!$J$8,1,IF(BB256&lt;Master_sheet_Kriterien!$K$8,2,IF(BB256&lt;Master_sheet_Kriterien!$L$8,3,IF(BB256&lt;Master_sheet_Kriterien!$M$8,4,5))))</f>
        <v>1</v>
      </c>
      <c r="BD256" s="65">
        <f t="shared" si="12"/>
        <v>17.5056</v>
      </c>
      <c r="BE256" s="62">
        <f>IF(BD256&lt;Master_sheet_Kriterien!$J$10,1,IF(BD256&lt;Master_sheet_Kriterien!$K$10,2,IF(BD256&lt;Master_sheet_Kriterien!$L$10,3,IF(BD256&lt;Master_sheet_Kriterien!$M$10,4,5))))</f>
        <v>1</v>
      </c>
      <c r="BF256" s="65">
        <f>VLOOKUP($D256,Struktur_daten_BW_2017!$B$7:$AH$452,Calc_Targetkreise!BF$5,FALSE)</f>
        <v>8.4</v>
      </c>
      <c r="BG256" s="62">
        <f>IF(BF256&lt;Master_sheet_Kriterien!$J$12,1,IF(BF256&lt;Master_sheet_Kriterien!$K$12,2,IF(BF256&lt;Master_sheet_Kriterien!$L$12,3,IF(BF256&lt;Master_sheet_Kriterien!$M$12,4,5))))</f>
        <v>4</v>
      </c>
      <c r="BH256" s="65">
        <f>VLOOKUP($D256,Struktur_daten_BW_2017!$B$7:$AH$452,Calc_Targetkreise!BH$5,FALSE)</f>
        <v>11.6</v>
      </c>
      <c r="BI256" s="62">
        <f>IF(BH256&lt;Master_sheet_Kriterien!$J$14,1,IF(BH256&lt;Master_sheet_Kriterien!$K$14,2,IF(BH256&lt;Master_sheet_Kriterien!$L$14,3,IF(BH256&lt;Master_sheet_Kriterien!$M$14,4,5))))</f>
        <v>3</v>
      </c>
      <c r="BJ256" s="65">
        <f>VLOOKUP($D256,Struktur_daten_BW_2017!$B$7:$AH$452,Calc_Targetkreise!BJ$5,FALSE)</f>
        <v>37.1</v>
      </c>
      <c r="BK256" s="62">
        <f>IF(BJ256&lt;Master_sheet_Kriterien!$J$16,1,IF(BJ256&lt;Master_sheet_Kriterien!$K$16,2,IF(BJ256&lt;Master_sheet_Kriterien!$L$16,3,IF(BJ256&lt;Master_sheet_Kriterien!$M$16,4,5))))</f>
        <v>5</v>
      </c>
      <c r="BL256" s="65">
        <f>VLOOKUP($D256,Struktur_daten_BW_2017!$B$7:$AH$452,Calc_Targetkreise!BL$5,FALSE)</f>
        <v>16.7</v>
      </c>
      <c r="BM256" s="62">
        <f>IF(BL256&lt;Master_sheet_Kriterien!$J$18,1,IF(BL256&lt;Master_sheet_Kriterien!$K$18,2,IF(BL256&lt;Master_sheet_Kriterien!$L$18,3,IF(BL256&lt;Master_sheet_Kriterien!$M$18,4,5))))</f>
        <v>4</v>
      </c>
      <c r="BN256" s="65">
        <f>VLOOKUP($D256,Struktur_daten_BW_2017!$B$7:$AH$452,Calc_Targetkreise!BN$5,FALSE)</f>
        <v>10</v>
      </c>
      <c r="BO256" s="62">
        <f>IF(BN256&lt;Master_sheet_Kriterien!$J$20,1,IF(BN256&lt;Master_sheet_Kriterien!$K$20,2,IF(BN256&lt;Master_sheet_Kriterien!$L$20,3,IF(BN256&lt;Master_sheet_Kriterien!$M$20,4,5))))</f>
        <v>2</v>
      </c>
      <c r="BP256" s="59">
        <f>VLOOKUP($D256,Struktur_daten_BW_2017!$B$7:$AH$452,Calc_Targetkreise!BP$5,FALSE)</f>
        <v>20088</v>
      </c>
      <c r="BQ256" s="62">
        <f>IF(BP256&lt;Master_sheet_Kriterien!$J$38,1,IF(BP256&lt;Master_sheet_Kriterien!$K$38,2,IF(BP256&lt;Master_sheet_Kriterien!$L$38,3,IF(BP256&lt;Master_sheet_Kriterien!$M$38,4,5))))</f>
        <v>2</v>
      </c>
      <c r="BR256" s="65">
        <f>VLOOKUP($D256,Struktur_daten_BW_2017!$B$7:$AH$452,Calc_Targetkreise!BR$5,FALSE)</f>
        <v>24.3</v>
      </c>
      <c r="BS256" s="62">
        <f>IF(BR256&lt;Master_sheet_Kriterien!$J$24,1,IF(BR256&lt;Master_sheet_Kriterien!$K$24,2,IF(BR256&lt;Master_sheet_Kriterien!$L$24,3,IF(BR256&lt;Master_sheet_Kriterien!$M$24,4,5))))</f>
        <v>1</v>
      </c>
      <c r="BT256" s="65">
        <f>VLOOKUP($D256,Struktur_daten_BW_2017!$B$7:$AH$452,Calc_Targetkreise!BT$5,FALSE)</f>
        <v>14.6</v>
      </c>
      <c r="BU256" s="62">
        <f>IF(BT256&lt;Master_sheet_Kriterien!$J$26,1,IF(BT256&lt;Master_sheet_Kriterien!$K$26,2,IF(BT256&lt;Master_sheet_Kriterien!$L$26,3,IF(BT256&lt;Master_sheet_Kriterien!$M$26,4,5))))</f>
        <v>4</v>
      </c>
      <c r="BV256" s="65">
        <f t="shared" si="13"/>
        <v>3.04264</v>
      </c>
      <c r="BW256" s="62">
        <f>IF(BV256&lt;Master_sheet_Kriterien!$J$28,1,IF(BV256&lt;Master_sheet_Kriterien!$K$28,2,IF(BV256&lt;Master_sheet_Kriterien!$L$28,3,IF(BV256&lt;Master_sheet_Kriterien!$M$28,4,5))))</f>
        <v>1</v>
      </c>
      <c r="BX256" s="65">
        <f>VLOOKUP($D256,Struktur_daten_BW_2017!$B$7:$AH$452,Calc_Targetkreise!BX$5,FALSE)</f>
        <v>24.65753425</v>
      </c>
      <c r="BY256" s="62">
        <f>IF(BX256&lt;Master_sheet_Kriterien!$J$30,1,IF(BX256&lt;Master_sheet_Kriterien!$K$30,2,IF(BX256&lt;Master_sheet_Kriterien!$L$30,3,IF(BX256&lt;Master_sheet_Kriterien!$M$30,4,5))))</f>
        <v>3</v>
      </c>
      <c r="BZ256" s="65">
        <f>CL256/1000</f>
        <v>6.3</v>
      </c>
      <c r="CA256" s="62">
        <f>IF(BZ256&lt;Master_sheet_Kriterien!$J$32,1,IF(BZ256&lt;Master_sheet_Kriterien!$K$32,2,IF(BZ256&lt;Master_sheet_Kriterien!$L$32,3,IF(BZ256&lt;Master_sheet_Kriterien!$M$32,4,5))))</f>
        <v>1</v>
      </c>
      <c r="CB256" s="65">
        <f>BZ256/CM256*100</f>
        <v>3.02303263</v>
      </c>
      <c r="CC256" s="62">
        <f>IF(CB256&lt;Master_sheet_Kriterien!$J$34,1,IF(CB256&lt;Master_sheet_Kriterien!$K$34,2,IF(CB256&lt;Master_sheet_Kriterien!$L$34,3,IF(CB256&lt;Master_sheet_Kriterien!$M$34,4,5))))</f>
        <v>1</v>
      </c>
      <c r="CD256" s="65">
        <f>100-VLOOKUP($D256,Struktur_daten_BW_2017!$B$7:$AH$452,Calc_Targetkreise!CD$5,FALSE)</f>
        <v>34.4</v>
      </c>
      <c r="CE256" s="62">
        <f>IF(CD256&lt;Master_sheet_Kriterien!$J$40,1,IF(CD256&lt;Master_sheet_Kriterien!$K$40,2,IF(CD256&lt;Master_sheet_Kriterien!$L$40,3,IF(CD256&lt;Master_sheet_Kriterien!$M$40,4,5))))</f>
        <v>1</v>
      </c>
      <c r="CF256" s="61"/>
      <c r="CG256" s="59">
        <f>VLOOKUP($D256,EW_19_Kreise!$A$6:$CQ$406,Calc_Targetkreise!CG$5,FALSE)/1000</f>
        <v>91.964</v>
      </c>
      <c r="CH256" s="59">
        <f>VLOOKUP($D256,BW_17_Kreise!$B$7:$CC$410,Calc_Targetkreise!CH$5,FALSE)/1000</f>
        <v>91.951</v>
      </c>
      <c r="CI256" s="59">
        <f>VLOOKUP($D256,EW_Erg_09_14_Kreise!$A$10:$BK$412,Calc_Targetkreise!CI$5,FALSE)/1000</f>
        <v>91.418</v>
      </c>
      <c r="CJ256" s="59">
        <f>VLOOKUP($D256,EW_Erg_09_14_Kreise!$A$10:$BK$412,Calc_Targetkreise!CJ$5,FALSE)/1000</f>
        <v>90.832</v>
      </c>
      <c r="CK256" s="59">
        <f>VLOOKUP($D256,EW_Erg_09_14_Kreise!$A$10:$BK$412,Calc_Targetkreise!CK$5,FALSE)/1000</f>
        <v>31.614</v>
      </c>
      <c r="CL256" s="45">
        <v>6300.0</v>
      </c>
      <c r="CM256" s="59">
        <f>VLOOKUP($D256,Struktur_daten_BW_2017!$B$7:$AH$452,Calc_Targetkreise!CM$5,FALSE)</f>
        <v>208.4</v>
      </c>
      <c r="CN256" s="66">
        <v>2.0</v>
      </c>
      <c r="CO256" s="67">
        <f t="shared" si="16"/>
        <v>0.009596928983</v>
      </c>
      <c r="CP256" s="62">
        <f>IF(CO256&lt;Master_sheet_Kriterien!$J$58,1,IF(CO256&lt;Master_sheet_Kriterien!$K$58,2,IF(CO256&lt;Master_sheet_Kriterien!$L$58,3,IF(CO256&lt;Master_sheet_Kriterien!$M$58,4,5))))</f>
        <v>1</v>
      </c>
      <c r="CQ256" s="66">
        <v>2.0</v>
      </c>
      <c r="CR256" s="67">
        <f t="shared" si="17"/>
        <v>0.009596928983</v>
      </c>
      <c r="CS256" s="62">
        <f>IF(CR256&lt;Master_sheet_Kriterien!$J$59,1,IF(CR256&lt;Master_sheet_Kriterien!$K$59,2,IF(CR256&lt;Master_sheet_Kriterien!$L$59,3,IF(CR256&lt;Master_sheet_Kriterien!$M$59,4,5))))</f>
        <v>1</v>
      </c>
      <c r="CT256" s="66">
        <v>0.0</v>
      </c>
      <c r="CU256" s="44"/>
      <c r="CV256" s="66">
        <v>0.0</v>
      </c>
      <c r="CW256" s="68"/>
      <c r="CY256" s="31">
        <f t="shared" si="18"/>
        <v>9271</v>
      </c>
      <c r="DB256" s="76" t="str">
        <f t="shared" si="19"/>
        <v>Deggendorf</v>
      </c>
      <c r="DC256" s="58">
        <f t="shared" si="20"/>
        <v>400</v>
      </c>
      <c r="DD256" s="77">
        <f t="shared" si="21"/>
        <v>101</v>
      </c>
      <c r="DE256" s="72">
        <f t="shared" si="22"/>
        <v>0.002723751968</v>
      </c>
      <c r="DG256" s="76" t="str">
        <f t="shared" si="23"/>
        <v>Deggendorf</v>
      </c>
      <c r="DH256" s="58" t="str">
        <f t="shared" si="24"/>
        <v>#REF!</v>
      </c>
      <c r="DI256" s="75">
        <f t="shared" si="25"/>
        <v>95.09596929</v>
      </c>
      <c r="DJ256" s="78">
        <f t="shared" si="26"/>
        <v>0.002723751968</v>
      </c>
      <c r="DK256" s="75"/>
      <c r="DL256" s="75"/>
      <c r="DM256" s="75"/>
      <c r="DN256" s="75"/>
      <c r="DO256" s="75"/>
      <c r="DP256" s="44"/>
    </row>
    <row r="257" ht="16.5" customHeight="1">
      <c r="A257" s="58">
        <f t="shared" si="5"/>
        <v>393</v>
      </c>
      <c r="B257" s="58">
        <f t="shared" si="6"/>
        <v>108</v>
      </c>
      <c r="C257" s="58" t="s">
        <v>390</v>
      </c>
      <c r="D257" s="58">
        <v>9272.0</v>
      </c>
      <c r="E257" s="58" t="s">
        <v>418</v>
      </c>
      <c r="F257" s="59">
        <f>VLOOKUP($D257,EW_19_Kreise!$A$6:$CQ$406,Calc_Targetkreise!F$5,FALSE)/1000</f>
        <v>31.639</v>
      </c>
      <c r="G257" s="59">
        <f>VLOOKUP($D257,BW_17_Kreise!$B$7:$CC$410,Calc_Targetkreise!G$5,FALSE)/1000</f>
        <v>45.906</v>
      </c>
      <c r="H257" s="59">
        <f>VLOOKUP($D257,EW_Erg_09_14_Kreise!$A$10:$BK$412,Calc_Targetkreise!H$5,FALSE)/1000</f>
        <v>16.817</v>
      </c>
      <c r="I257" s="60">
        <f t="shared" ref="I257:K257" si="1054">F257/CG257</f>
        <v>0.4962435497</v>
      </c>
      <c r="J257" s="60">
        <f t="shared" si="1054"/>
        <v>0.7192817524</v>
      </c>
      <c r="K257" s="60">
        <f t="shared" si="1054"/>
        <v>0.2639658447</v>
      </c>
      <c r="L257" s="61">
        <f t="shared" ref="L257:M257" si="1055">1-(T257+X257)</f>
        <v>0.3692910648</v>
      </c>
      <c r="M257" s="61">
        <f t="shared" si="1055"/>
        <v>0.4442774365</v>
      </c>
      <c r="N257" s="62">
        <f>IF(L257&lt;Master_sheet_Kriterien!$J$46,1,IF(L257&lt;Master_sheet_Kriterien!$K$46,2,IF(L257&lt;Master_sheet_Kriterien!$L$46,3,IF(L257&lt;Master_sheet_Kriterien!$M$46,4,5))))</f>
        <v>1</v>
      </c>
      <c r="O257" s="62">
        <f>IF(M257&lt;Master_sheet_Kriterien!$J$46,1,IF(M257&lt;Master_sheet_Kriterien!$K$46,2,IF(M257&lt;Master_sheet_Kriterien!$L$46,3,IF(M257&lt;Master_sheet_Kriterien!$M$46,4,5))))</f>
        <v>3</v>
      </c>
      <c r="P257" s="61">
        <f t="shared" ref="P257:Q257" si="1056">1-(T257+AM257)</f>
        <v>0.3128733525</v>
      </c>
      <c r="Q257" s="61">
        <f t="shared" si="1056"/>
        <v>0.3941750534</v>
      </c>
      <c r="R257" s="62">
        <f>IF(P257&lt;Master_sheet_Kriterien!$J$46,1,IF(P257&lt;Master_sheet_Kriterien!$K$46,2,IF(P257&lt;Master_sheet_Kriterien!$L$46,3,IF(P257&lt;Master_sheet_Kriterien!$M$46,4,5))))</f>
        <v>1</v>
      </c>
      <c r="S257" s="62">
        <f>IF(Q257&lt;Master_sheet_Kriterien!$J$46,1,IF(Q257&lt;Master_sheet_Kriterien!$K$46,2,IF(Q257&lt;Master_sheet_Kriterien!$L$46,3,IF(Q257&lt;Master_sheet_Kriterien!$M$46,4,5))))</f>
        <v>2</v>
      </c>
      <c r="T257" s="61">
        <f>VLOOKUP($D257,EW_19_Kreise!$A$6:$CQ$406,Calc_Targetkreise!T$5,FALSE)/1000/F257</f>
        <v>0.5724896489</v>
      </c>
      <c r="U257" s="63">
        <f>VLOOKUP($D257,BW_17_Kreise!$B$7:$CC$410,Calc_Targetkreise!U$5,FALSE)/1000/$G257</f>
        <v>0.4049579576</v>
      </c>
      <c r="V257" s="61">
        <f>VLOOKUP(Calc_Targetkreise!$D257,EW_Erg_09_14_Kreise!$A$7:$BK$412,Calc_Targetkreise!V$5,FALSE)/1000/$H257</f>
        <v>0.5241719688</v>
      </c>
      <c r="W257" s="61">
        <f>VLOOKUP(Calc_Targetkreise!$D257,EW_Erg_09_14_Kreise!$A$7:$BK$412,Calc_Targetkreise!W$5,FALSE)/1000/CK257</f>
        <v>0.5656489778</v>
      </c>
      <c r="X257" s="61">
        <f>VLOOKUP($D257,EW_19_Kreise!$A$6:$CQ$406,Calc_Targetkreise!X$5,FALSE)/1000/F257</f>
        <v>0.05821928632</v>
      </c>
      <c r="Y257" s="63">
        <f>VLOOKUP($D257,BW_17_Kreise!$B$7:$CC$410,Calc_Targetkreise!Y$5,FALSE)/1000/$G257</f>
        <v>0.1507646059</v>
      </c>
      <c r="Z257" s="61">
        <f>VLOOKUP(Calc_Targetkreise!$D257,EW_Erg_09_14_Kreise!$A$7:$BK$412,Calc_Targetkreise!Z$5,FALSE)/1000/$H257</f>
        <v>0.1488969495</v>
      </c>
      <c r="AA257" s="61">
        <f>VLOOKUP(Calc_Targetkreise!$D257,EW_Erg_09_14_Kreise!$A$7:$BK$412,Calc_Targetkreise!AA$5,FALSE)/1000/$H257</f>
        <v>0.1010881846</v>
      </c>
      <c r="AB257" s="61">
        <f>VLOOKUP($D257,EW_19_Kreise!$A$6:$CQ$406,Calc_Targetkreise!AB$5,FALSE)/1000/F257</f>
        <v>0.07730964948</v>
      </c>
      <c r="AC257" s="63">
        <f>VLOOKUP($D257,BW_17_Kreise!$B$7:$CC$410,Calc_Targetkreise!AC$5,FALSE)/1000/$G257</f>
        <v>0.04099681959</v>
      </c>
      <c r="AD257" s="61">
        <f>VLOOKUP(Calc_Targetkreise!$D257,EW_Erg_09_14_Kreise!$A$7:$BK$412,Calc_Targetkreise!AD$5,FALSE)/1000/$H257</f>
        <v>0.05845275614</v>
      </c>
      <c r="AE257" s="62">
        <f>IF(AC257&lt;Master_sheet_Kriterien!$J$54,1,IF(AC257&lt;Master_sheet_Kriterien!$K$54,2,IF(AC257&lt;Master_sheet_Kriterien!$L$54,3,IF(AC257&lt;Master_sheet_Kriterien!$M$54,4,5))))</f>
        <v>1</v>
      </c>
      <c r="AF257" s="61">
        <f>VLOOKUP(Calc_Targetkreise!$D257,EW_Erg_09_14_Kreise!$A$7:$BK$412,Calc_Targetkreise!AF$5,FALSE)/1000/$H257</f>
        <v>0.05744187429</v>
      </c>
      <c r="AG257" s="63">
        <f>VLOOKUP($D257,BW_17_Kreise!$B$7:$CC$410,Calc_Targetkreise!AG$5,FALSE)/1000/$G257</f>
        <v>0.07110181676</v>
      </c>
      <c r="AH257" s="61">
        <f>VLOOKUP(Calc_Targetkreise!$D257,EW_Erg_09_14_Kreise!$A$7:$BK$412,Calc_Targetkreise!AH$5,FALSE)/1000/$H257</f>
        <v>0.01718499138</v>
      </c>
      <c r="AI257" s="61">
        <f>VLOOKUP(Calc_Targetkreise!$D257,EW_Erg_09_14_Kreise!$A$7:$BK$412,Calc_Targetkreise!AI$5,FALSE)/1000/$H257</f>
        <v>0.07516203841</v>
      </c>
      <c r="AJ257" s="63">
        <f>VLOOKUP($D257,BW_17_Kreise!$B$7:$CC$410,Calc_Targetkreise!AJ$5,FALSE)/1000/$G257</f>
        <v>0.04670413454</v>
      </c>
      <c r="AK257" s="61">
        <f>VLOOKUP(Calc_Targetkreise!$D257,EW_Erg_09_14_Kreise!$A$7:$BK$412,Calc_Targetkreise!AK$5,FALSE)/1000/$H257</f>
        <v>0.02259618243</v>
      </c>
      <c r="AL257" s="61">
        <f>VLOOKUP(Calc_Targetkreise!$D257,EW_Erg_09_14_Kreise!$A$7:$BK$412,Calc_Targetkreise!AL$5,FALSE)/1000/$H257</f>
        <v>0.02878040078</v>
      </c>
      <c r="AM257" s="61">
        <f>VLOOKUP($D257,EW_19_Kreise!$A$6:$CQ$406,Calc_Targetkreise!AM$5,FALSE)/1000/F257</f>
        <v>0.1146369986</v>
      </c>
      <c r="AN257" s="63">
        <f>VLOOKUP($D257,BW_17_Kreise!$B$7:$CC$410,Calc_Targetkreise!AN$5,FALSE)/1000/$G257</f>
        <v>0.2008669891</v>
      </c>
      <c r="AO257" s="61">
        <f>VLOOKUP(Calc_Targetkreise!$D257,EW_Erg_09_14_Kreise!$A$7:$BK$412,Calc_Targetkreise!AO$5,FALSE)/1000/$H257</f>
        <v>0.07343759291</v>
      </c>
      <c r="AP257" s="61">
        <f>VLOOKUP(Calc_Targetkreise!$D257,EW_Erg_09_14_Kreise!$A$7:$BK$412,Calc_Targetkreise!AP$5,FALSE)/1000/$H257</f>
        <v>0.000118927276</v>
      </c>
      <c r="AQ257" s="61">
        <f t="shared" ref="AQ257:AR257" si="1057">1-U257-Y257-AC257-AG257-AJ257-AN257</f>
        <v>0.08460767656</v>
      </c>
      <c r="AR257" s="61">
        <f t="shared" si="1057"/>
        <v>0.1552595588</v>
      </c>
      <c r="AS257" s="61">
        <f t="shared" si="11"/>
        <v>0.1717595968</v>
      </c>
      <c r="AT257" s="63">
        <f>VLOOKUP($D257,BW_17_Kreise!$B$7:$CC$410,Calc_Targetkreise!AT$5,FALSE)/1000/$G257</f>
        <v>0.001786258877</v>
      </c>
      <c r="AU257" s="61">
        <f>VLOOKUP(Calc_Targetkreise!$D257,EW_Erg_09_14_Kreise!$A$7:$BK$412,Calc_Targetkreise!AU$5,FALSE)/1000/$H257</f>
        <v>0.006005827437</v>
      </c>
      <c r="AV257" s="62">
        <f>IF(AU257&lt;Master_sheet_Kriterien!$J$44,1,IF(AU257&lt;Master_sheet_Kriterien!$K$44,2,IF(AU257&lt;Master_sheet_Kriterien!$L$44,3,IF(AU257&lt;Master_sheet_Kriterien!$M$44,4,5))))</f>
        <v>1</v>
      </c>
      <c r="AW257" s="61">
        <f>VLOOKUP(Calc_Targetkreise!$D257,EW_Erg_09_14_Kreise!$A$7:$BK$412,Calc_Targetkreise!AW$5,FALSE)/1000/$H257</f>
        <v>0.004102991021</v>
      </c>
      <c r="AX257" s="61">
        <f>VLOOKUP($D257,EW_19_Kreise!$A$6:$CQ$406,Calc_Targetkreise!AX$5,FALSE)/1000/F257</f>
        <v>0.002149246184</v>
      </c>
      <c r="AY257" s="62">
        <f>IF(AX257&lt;Master_sheet_Kriterien!$J$56,1,IF(AX257&lt;Master_sheet_Kriterien!$K$56,2,IF(AX257&lt;Master_sheet_Kriterien!$L$56,3,IF(AX257&lt;Master_sheet_Kriterien!$M$56,4,5))))</f>
        <v>1</v>
      </c>
      <c r="AZ257" s="64">
        <f>VLOOKUP($D257,EW_19_Kreise!$A$6:$CQ$406,Calc_Targetkreise!AZ$5,FALSE)</f>
        <v>68</v>
      </c>
      <c r="BA257" s="62">
        <f>IF(AZ257&lt;Master_sheet_Kriterien!$J$57,1,IF(AZ257&lt;Master_sheet_Kriterien!$K$57,2,IF(AZ257&lt;Master_sheet_Kriterien!$L$57,3,IF(AZ257&lt;Master_sheet_Kriterien!$M$56,4,5))))</f>
        <v>1</v>
      </c>
      <c r="BB257" s="59">
        <f>VLOOKUP($D257,Struktur_daten_BW_2017!$B$7:$AH$452,Calc_Targetkreise!BB$5,FALSE)</f>
        <v>149.8</v>
      </c>
      <c r="BC257" s="62">
        <f>IF(BB257&lt;Master_sheet_Kriterien!$J$8,1,IF(BB257&lt;Master_sheet_Kriterien!$K$8,2,IF(BB257&lt;Master_sheet_Kriterien!$L$8,3,IF(BB257&lt;Master_sheet_Kriterien!$M$8,4,5))))</f>
        <v>2</v>
      </c>
      <c r="BD257" s="65">
        <f t="shared" si="12"/>
        <v>20.268</v>
      </c>
      <c r="BE257" s="62">
        <f>IF(BD257&lt;Master_sheet_Kriterien!$J$10,1,IF(BD257&lt;Master_sheet_Kriterien!$K$10,2,IF(BD257&lt;Master_sheet_Kriterien!$L$10,3,IF(BD257&lt;Master_sheet_Kriterien!$M$10,4,5))))</f>
        <v>2</v>
      </c>
      <c r="BF257" s="65">
        <f>VLOOKUP($D257,Struktur_daten_BW_2017!$B$7:$AH$452,Calc_Targetkreise!BF$5,FALSE)</f>
        <v>9</v>
      </c>
      <c r="BG257" s="62">
        <f>IF(BF257&lt;Master_sheet_Kriterien!$J$12,1,IF(BF257&lt;Master_sheet_Kriterien!$K$12,2,IF(BF257&lt;Master_sheet_Kriterien!$L$12,3,IF(BF257&lt;Master_sheet_Kriterien!$M$12,4,5))))</f>
        <v>5</v>
      </c>
      <c r="BH257" s="65">
        <f>VLOOKUP($D257,Struktur_daten_BW_2017!$B$7:$AH$452,Calc_Targetkreise!BH$5,FALSE)</f>
        <v>12.3</v>
      </c>
      <c r="BI257" s="62">
        <f>IF(BH257&lt;Master_sheet_Kriterien!$J$14,1,IF(BH257&lt;Master_sheet_Kriterien!$K$14,2,IF(BH257&lt;Master_sheet_Kriterien!$L$14,3,IF(BH257&lt;Master_sheet_Kriterien!$M$14,4,5))))</f>
        <v>4</v>
      </c>
      <c r="BJ257" s="65">
        <f>VLOOKUP($D257,Struktur_daten_BW_2017!$B$7:$AH$452,Calc_Targetkreise!BJ$5,FALSE)</f>
        <v>35.5</v>
      </c>
      <c r="BK257" s="62">
        <f>IF(BJ257&lt;Master_sheet_Kriterien!$J$16,1,IF(BJ257&lt;Master_sheet_Kriterien!$K$16,2,IF(BJ257&lt;Master_sheet_Kriterien!$L$16,3,IF(BJ257&lt;Master_sheet_Kriterien!$M$16,4,5))))</f>
        <v>2</v>
      </c>
      <c r="BL257" s="65">
        <f>VLOOKUP($D257,Struktur_daten_BW_2017!$B$7:$AH$452,Calc_Targetkreise!BL$5,FALSE)</f>
        <v>17.1</v>
      </c>
      <c r="BM257" s="62">
        <f>IF(BL257&lt;Master_sheet_Kriterien!$J$18,1,IF(BL257&lt;Master_sheet_Kriterien!$K$18,2,IF(BL257&lt;Master_sheet_Kriterien!$L$18,3,IF(BL257&lt;Master_sheet_Kriterien!$M$18,4,5))))</f>
        <v>4</v>
      </c>
      <c r="BN257" s="65">
        <f>VLOOKUP($D257,Struktur_daten_BW_2017!$B$7:$AH$452,Calc_Targetkreise!BN$5,FALSE)</f>
        <v>10.7</v>
      </c>
      <c r="BO257" s="62">
        <f>IF(BN257&lt;Master_sheet_Kriterien!$J$20,1,IF(BN257&lt;Master_sheet_Kriterien!$K$20,2,IF(BN257&lt;Master_sheet_Kriterien!$L$20,3,IF(BN257&lt;Master_sheet_Kriterien!$M$20,4,5))))</f>
        <v>3</v>
      </c>
      <c r="BP257" s="59">
        <f>VLOOKUP($D257,Struktur_daten_BW_2017!$B$7:$AH$452,Calc_Targetkreise!BP$5,FALSE)</f>
        <v>20065</v>
      </c>
      <c r="BQ257" s="62">
        <f>IF(BP257&lt;Master_sheet_Kriterien!$J$38,1,IF(BP257&lt;Master_sheet_Kriterien!$K$38,2,IF(BP257&lt;Master_sheet_Kriterien!$L$38,3,IF(BP257&lt;Master_sheet_Kriterien!$M$38,4,5))))</f>
        <v>2</v>
      </c>
      <c r="BR257" s="65">
        <f>VLOOKUP($D257,Struktur_daten_BW_2017!$B$7:$AH$452,Calc_Targetkreise!BR$5,FALSE)</f>
        <v>24.1</v>
      </c>
      <c r="BS257" s="62">
        <f>IF(BR257&lt;Master_sheet_Kriterien!$J$24,1,IF(BR257&lt;Master_sheet_Kriterien!$K$24,2,IF(BR257&lt;Master_sheet_Kriterien!$L$24,3,IF(BR257&lt;Master_sheet_Kriterien!$M$24,4,5))))</f>
        <v>1</v>
      </c>
      <c r="BT257" s="65">
        <f>VLOOKUP($D257,Struktur_daten_BW_2017!$B$7:$AH$452,Calc_Targetkreise!BT$5,FALSE)</f>
        <v>14.9</v>
      </c>
      <c r="BU257" s="62">
        <f>IF(BT257&lt;Master_sheet_Kriterien!$J$26,1,IF(BT257&lt;Master_sheet_Kriterien!$K$26,2,IF(BT257&lt;Master_sheet_Kriterien!$L$26,3,IF(BT257&lt;Master_sheet_Kriterien!$M$26,4,5))))</f>
        <v>4</v>
      </c>
      <c r="BV257" s="65">
        <f t="shared" si="13"/>
        <v>3.35548</v>
      </c>
      <c r="BW257" s="62">
        <f>IF(BV257&lt;Master_sheet_Kriterien!$J$28,1,IF(BV257&lt;Master_sheet_Kriterien!$K$28,2,IF(BV257&lt;Master_sheet_Kriterien!$L$28,3,IF(BV257&lt;Master_sheet_Kriterien!$M$28,4,5))))</f>
        <v>2</v>
      </c>
      <c r="BX257" s="65">
        <f>VLOOKUP($D257,Struktur_daten_BW_2017!$B$7:$AH$452,Calc_Targetkreise!BX$5,FALSE)</f>
        <v>24.16107383</v>
      </c>
      <c r="BY257" s="62">
        <f>IF(BX257&lt;Master_sheet_Kriterien!$J$30,1,IF(BX257&lt;Master_sheet_Kriterien!$K$30,2,IF(BX257&lt;Master_sheet_Kriterien!$L$30,3,IF(BX257&lt;Master_sheet_Kriterien!$M$30,4,5))))</f>
        <v>3</v>
      </c>
      <c r="BZ257" s="65"/>
      <c r="CA257" s="62">
        <f>IF(BZ257&lt;Master_sheet_Kriterien!$J$32,1,IF(BZ257&lt;Master_sheet_Kriterien!$K$32,2,IF(BZ257&lt;Master_sheet_Kriterien!$L$32,3,IF(BZ257&lt;Master_sheet_Kriterien!$M$32,4,5))))</f>
        <v>1</v>
      </c>
      <c r="CB257" s="65"/>
      <c r="CC257" s="62">
        <f>IF(CB257&lt;Master_sheet_Kriterien!$J$34,1,IF(CB257&lt;Master_sheet_Kriterien!$K$34,2,IF(CB257&lt;Master_sheet_Kriterien!$L$34,3,IF(CB257&lt;Master_sheet_Kriterien!$M$34,4,5))))</f>
        <v>1</v>
      </c>
      <c r="CD257" s="65">
        <f>100-VLOOKUP($D257,Struktur_daten_BW_2017!$B$7:$AH$452,Calc_Targetkreise!CD$5,FALSE)</f>
        <v>41.5</v>
      </c>
      <c r="CE257" s="62">
        <f>IF(CD257&lt;Master_sheet_Kriterien!$J$40,1,IF(CD257&lt;Master_sheet_Kriterien!$K$40,2,IF(CD257&lt;Master_sheet_Kriterien!$L$40,3,IF(CD257&lt;Master_sheet_Kriterien!$M$40,4,5))))</f>
        <v>2</v>
      </c>
      <c r="CF257" s="61"/>
      <c r="CG257" s="59">
        <f>VLOOKUP($D257,EW_19_Kreise!$A$6:$CQ$406,Calc_Targetkreise!CG$5,FALSE)/1000</f>
        <v>63.757</v>
      </c>
      <c r="CH257" s="59">
        <f>VLOOKUP($D257,BW_17_Kreise!$B$7:$CC$410,Calc_Targetkreise!CH$5,FALSE)/1000</f>
        <v>63.822</v>
      </c>
      <c r="CI257" s="59">
        <f>VLOOKUP($D257,EW_Erg_09_14_Kreise!$A$10:$BK$412,Calc_Targetkreise!CI$5,FALSE)/1000</f>
        <v>63.709</v>
      </c>
      <c r="CJ257" s="59">
        <f>VLOOKUP($D257,EW_Erg_09_14_Kreise!$A$10:$BK$412,Calc_Targetkreise!CJ$5,FALSE)/1000</f>
        <v>63.891</v>
      </c>
      <c r="CK257" s="59">
        <f>VLOOKUP($D257,EW_Erg_09_14_Kreise!$A$10:$BK$412,Calc_Targetkreise!CK$5,FALSE)/1000</f>
        <v>18.637</v>
      </c>
      <c r="CL257" s="45"/>
      <c r="CM257" s="59">
        <f>VLOOKUP($D257,Struktur_daten_BW_2017!$B$7:$AH$452,Calc_Targetkreise!CM$5,FALSE)</f>
        <v>225.2</v>
      </c>
      <c r="CN257" s="66">
        <v>1.0</v>
      </c>
      <c r="CO257" s="67">
        <f t="shared" si="16"/>
        <v>0.004440497336</v>
      </c>
      <c r="CP257" s="62">
        <f>IF(CO257&lt;Master_sheet_Kriterien!$J$58,1,IF(CO257&lt;Master_sheet_Kriterien!$K$58,2,IF(CO257&lt;Master_sheet_Kriterien!$L$58,3,IF(CO257&lt;Master_sheet_Kriterien!$M$58,4,5))))</f>
        <v>1</v>
      </c>
      <c r="CQ257" s="66">
        <v>1.0</v>
      </c>
      <c r="CR257" s="67">
        <f t="shared" si="17"/>
        <v>0.004440497336</v>
      </c>
      <c r="CS257" s="62">
        <f>IF(CR257&lt;Master_sheet_Kriterien!$J$59,1,IF(CR257&lt;Master_sheet_Kriterien!$K$59,2,IF(CR257&lt;Master_sheet_Kriterien!$L$59,3,IF(CR257&lt;Master_sheet_Kriterien!$M$59,4,5))))</f>
        <v>1</v>
      </c>
      <c r="CT257" s="66">
        <v>0.0</v>
      </c>
      <c r="CU257" s="44"/>
      <c r="CV257" s="66">
        <v>0.0</v>
      </c>
      <c r="CW257" s="68"/>
      <c r="CY257" s="31">
        <f t="shared" si="18"/>
        <v>9272</v>
      </c>
      <c r="DB257" s="76" t="str">
        <f t="shared" si="19"/>
        <v>Freyung-Grafenau</v>
      </c>
      <c r="DC257" s="58">
        <f t="shared" si="20"/>
        <v>393</v>
      </c>
      <c r="DD257" s="77">
        <f t="shared" si="21"/>
        <v>108</v>
      </c>
      <c r="DE257" s="72">
        <f t="shared" si="22"/>
        <v>0.002149246184</v>
      </c>
      <c r="DG257" s="76" t="str">
        <f t="shared" si="23"/>
        <v>Freyung-Grafenau</v>
      </c>
      <c r="DH257" s="58" t="str">
        <f t="shared" si="24"/>
        <v>#REF!</v>
      </c>
      <c r="DI257" s="75">
        <f t="shared" si="25"/>
        <v>102.044405</v>
      </c>
      <c r="DJ257" s="78">
        <f t="shared" si="26"/>
        <v>0.002149246184</v>
      </c>
      <c r="DK257" s="75"/>
      <c r="DL257" s="75"/>
      <c r="DM257" s="75"/>
      <c r="DN257" s="75"/>
      <c r="DO257" s="75"/>
      <c r="DP257" s="44"/>
    </row>
    <row r="258" ht="16.5" customHeight="1">
      <c r="A258" s="58">
        <f t="shared" si="5"/>
        <v>317</v>
      </c>
      <c r="B258" s="58">
        <f t="shared" si="6"/>
        <v>132</v>
      </c>
      <c r="C258" s="58" t="s">
        <v>390</v>
      </c>
      <c r="D258" s="58">
        <v>9273.0</v>
      </c>
      <c r="E258" s="58" t="s">
        <v>419</v>
      </c>
      <c r="F258" s="59">
        <f>VLOOKUP($D258,EW_19_Kreise!$A$6:$CQ$406,Calc_Targetkreise!F$5,FALSE)/1000</f>
        <v>52.991</v>
      </c>
      <c r="G258" s="59">
        <f>VLOOKUP($D258,BW_17_Kreise!$B$7:$CC$410,Calc_Targetkreise!G$5,FALSE)/1000</f>
        <v>66.545</v>
      </c>
      <c r="H258" s="59">
        <f>VLOOKUP($D258,EW_Erg_09_14_Kreise!$A$10:$BK$412,Calc_Targetkreise!H$5,FALSE)/1000</f>
        <v>32.717</v>
      </c>
      <c r="I258" s="60">
        <f t="shared" ref="I258:K258" si="1058">F258/CG258</f>
        <v>0.5984235074</v>
      </c>
      <c r="J258" s="60">
        <f t="shared" si="1058"/>
        <v>0.7559526514</v>
      </c>
      <c r="K258" s="60">
        <f t="shared" si="1058"/>
        <v>0.3745420826</v>
      </c>
      <c r="L258" s="61">
        <f t="shared" ref="L258:M258" si="1059">1-(T258+X258)</f>
        <v>0.3764790247</v>
      </c>
      <c r="M258" s="61">
        <f t="shared" si="1059"/>
        <v>0.4362010669</v>
      </c>
      <c r="N258" s="62">
        <f>IF(L258&lt;Master_sheet_Kriterien!$J$46,1,IF(L258&lt;Master_sheet_Kriterien!$K$46,2,IF(L258&lt;Master_sheet_Kriterien!$L$46,3,IF(L258&lt;Master_sheet_Kriterien!$M$46,4,5))))</f>
        <v>1</v>
      </c>
      <c r="O258" s="62">
        <f>IF(M258&lt;Master_sheet_Kriterien!$J$46,1,IF(M258&lt;Master_sheet_Kriterien!$K$46,2,IF(M258&lt;Master_sheet_Kriterien!$L$46,3,IF(M258&lt;Master_sheet_Kriterien!$M$46,4,5))))</f>
        <v>3</v>
      </c>
      <c r="P258" s="61">
        <f t="shared" ref="P258:Q258" si="1060">1-(T258+AM258)</f>
        <v>0.3466437697</v>
      </c>
      <c r="Q258" s="61">
        <f t="shared" si="1060"/>
        <v>0.4319483057</v>
      </c>
      <c r="R258" s="62">
        <f>IF(P258&lt;Master_sheet_Kriterien!$J$46,1,IF(P258&lt;Master_sheet_Kriterien!$K$46,2,IF(P258&lt;Master_sheet_Kriterien!$L$46,3,IF(P258&lt;Master_sheet_Kriterien!$M$46,4,5))))</f>
        <v>1</v>
      </c>
      <c r="S258" s="62">
        <f>IF(Q258&lt;Master_sheet_Kriterien!$J$46,1,IF(Q258&lt;Master_sheet_Kriterien!$K$46,2,IF(Q258&lt;Master_sheet_Kriterien!$L$46,3,IF(Q258&lt;Master_sheet_Kriterien!$M$46,4,5))))</f>
        <v>3</v>
      </c>
      <c r="T258" s="61">
        <f>VLOOKUP($D258,EW_19_Kreise!$A$6:$CQ$406,Calc_Targetkreise!T$5,FALSE)/1000/F258</f>
        <v>0.5640769187</v>
      </c>
      <c r="U258" s="63">
        <f>VLOOKUP($D258,BW_17_Kreise!$B$7:$CC$410,Calc_Targetkreise!U$5,FALSE)/1000/$G258</f>
        <v>0.4190698024</v>
      </c>
      <c r="V258" s="61">
        <f>VLOOKUP(Calc_Targetkreise!$D258,EW_Erg_09_14_Kreise!$A$7:$BK$412,Calc_Targetkreise!V$5,FALSE)/1000/$H258</f>
        <v>0.5232447963</v>
      </c>
      <c r="W258" s="61">
        <f>VLOOKUP(Calc_Targetkreise!$D258,EW_Erg_09_14_Kreise!$A$7:$BK$412,Calc_Targetkreise!W$5,FALSE)/1000/CK258</f>
        <v>0.5851178825</v>
      </c>
      <c r="X258" s="61">
        <f>VLOOKUP($D258,EW_19_Kreise!$A$6:$CQ$406,Calc_Targetkreise!X$5,FALSE)/1000/F258</f>
        <v>0.05944405654</v>
      </c>
      <c r="Y258" s="63">
        <f>VLOOKUP($D258,BW_17_Kreise!$B$7:$CC$410,Calc_Targetkreise!Y$5,FALSE)/1000/$G258</f>
        <v>0.1447291307</v>
      </c>
      <c r="Z258" s="61">
        <f>VLOOKUP(Calc_Targetkreise!$D258,EW_Erg_09_14_Kreise!$A$7:$BK$412,Calc_Targetkreise!Z$5,FALSE)/1000/$H258</f>
        <v>0.1577467372</v>
      </c>
      <c r="AA258" s="61">
        <f>VLOOKUP(Calc_Targetkreise!$D258,EW_Erg_09_14_Kreise!$A$7:$BK$412,Calc_Targetkreise!AA$5,FALSE)/1000/$H258</f>
        <v>0.1095454962</v>
      </c>
      <c r="AB258" s="61">
        <f>VLOOKUP($D258,EW_19_Kreise!$A$6:$CQ$406,Calc_Targetkreise!AB$5,FALSE)/1000/F258</f>
        <v>0.1041875035</v>
      </c>
      <c r="AC258" s="63">
        <f>VLOOKUP($D258,BW_17_Kreise!$B$7:$CC$410,Calc_Targetkreise!AC$5,FALSE)/1000/$G258</f>
        <v>0.06240889624</v>
      </c>
      <c r="AD258" s="61">
        <f>VLOOKUP(Calc_Targetkreise!$D258,EW_Erg_09_14_Kreise!$A$7:$BK$412,Calc_Targetkreise!AD$5,FALSE)/1000/$H258</f>
        <v>0.07298957728</v>
      </c>
      <c r="AE258" s="62">
        <f>IF(AC258&lt;Master_sheet_Kriterien!$J$54,1,IF(AC258&lt;Master_sheet_Kriterien!$K$54,2,IF(AC258&lt;Master_sheet_Kriterien!$L$54,3,IF(AC258&lt;Master_sheet_Kriterien!$M$54,4,5))))</f>
        <v>2</v>
      </c>
      <c r="AF258" s="61">
        <f>VLOOKUP(Calc_Targetkreise!$D258,EW_Erg_09_14_Kreise!$A$7:$BK$412,Calc_Targetkreise!AF$5,FALSE)/1000/$H258</f>
        <v>0.06898554268</v>
      </c>
      <c r="AG258" s="63">
        <f>VLOOKUP($D258,BW_17_Kreise!$B$7:$CC$410,Calc_Targetkreise!AG$5,FALSE)/1000/$G258</f>
        <v>0.0826658652</v>
      </c>
      <c r="AH258" s="61">
        <f>VLOOKUP(Calc_Targetkreise!$D258,EW_Erg_09_14_Kreise!$A$7:$BK$412,Calc_Targetkreise!AH$5,FALSE)/1000/$H258</f>
        <v>0.01806400342</v>
      </c>
      <c r="AI258" s="61">
        <f>VLOOKUP(Calc_Targetkreise!$D258,EW_Erg_09_14_Kreise!$A$7:$BK$412,Calc_Targetkreise!AI$5,FALSE)/1000/$H258</f>
        <v>0.07225601369</v>
      </c>
      <c r="AJ258" s="63">
        <f>VLOOKUP($D258,BW_17_Kreise!$B$7:$CC$410,Calc_Targetkreise!AJ$5,FALSE)/1000/$G258</f>
        <v>0.04514238485</v>
      </c>
      <c r="AK258" s="61">
        <f>VLOOKUP(Calc_Targetkreise!$D258,EW_Erg_09_14_Kreise!$A$7:$BK$412,Calc_Targetkreise!AK$5,FALSE)/1000/$H258</f>
        <v>0.0197756518</v>
      </c>
      <c r="AL258" s="61">
        <f>VLOOKUP(Calc_Targetkreise!$D258,EW_Erg_09_14_Kreise!$A$7:$BK$412,Calc_Targetkreise!AL$5,FALSE)/1000/$H258</f>
        <v>0.01824739432</v>
      </c>
      <c r="AM258" s="61">
        <f>VLOOKUP($D258,EW_19_Kreise!$A$6:$CQ$406,Calc_Targetkreise!AM$5,FALSE)/1000/F258</f>
        <v>0.08927931158</v>
      </c>
      <c r="AN258" s="63">
        <f>VLOOKUP($D258,BW_17_Kreise!$B$7:$CC$410,Calc_Targetkreise!AN$5,FALSE)/1000/$G258</f>
        <v>0.148981892</v>
      </c>
      <c r="AO258" s="61">
        <f>VLOOKUP(Calc_Targetkreise!$D258,EW_Erg_09_14_Kreise!$A$7:$BK$412,Calc_Targetkreise!AO$5,FALSE)/1000/$H258</f>
        <v>0.06180273252</v>
      </c>
      <c r="AP258" s="61">
        <f>VLOOKUP(Calc_Targetkreise!$D258,EW_Erg_09_14_Kreise!$A$7:$BK$412,Calc_Targetkreise!AP$5,FALSE)/1000/$H258</f>
        <v>0.0001528257481</v>
      </c>
      <c r="AQ258" s="61">
        <f t="shared" ref="AQ258:AR258" si="1061">1-U258-Y258-AC258-AG258-AJ258-AN258</f>
        <v>0.0970020287</v>
      </c>
      <c r="AR258" s="61">
        <f t="shared" si="1061"/>
        <v>0.1463765015</v>
      </c>
      <c r="AS258" s="61">
        <f t="shared" si="11"/>
        <v>0.1456948448</v>
      </c>
      <c r="AT258" s="63">
        <f>VLOOKUP($D258,BW_17_Kreise!$B$7:$CC$410,Calc_Targetkreise!AT$5,FALSE)/1000/$G258</f>
        <v>0.002930347885</v>
      </c>
      <c r="AU258" s="61">
        <f>VLOOKUP(Calc_Targetkreise!$D258,EW_Erg_09_14_Kreise!$A$7:$BK$412,Calc_Targetkreise!AU$5,FALSE)/1000/$H258</f>
        <v>0.008344285845</v>
      </c>
      <c r="AV258" s="62">
        <f>IF(AU258&lt;Master_sheet_Kriterien!$J$44,1,IF(AU258&lt;Master_sheet_Kriterien!$K$44,2,IF(AU258&lt;Master_sheet_Kriterien!$L$44,3,IF(AU258&lt;Master_sheet_Kriterien!$M$44,4,5))))</f>
        <v>1</v>
      </c>
      <c r="AW258" s="61">
        <f>VLOOKUP(Calc_Targetkreise!$D258,EW_Erg_09_14_Kreise!$A$7:$BK$412,Calc_Targetkreise!AW$5,FALSE)/1000/$H258</f>
        <v>0.005868508726</v>
      </c>
      <c r="AX258" s="61">
        <f>VLOOKUP($D258,EW_19_Kreise!$A$6:$CQ$406,Calc_Targetkreise!AX$5,FALSE)/1000/F258</f>
        <v>0.002925025004</v>
      </c>
      <c r="AY258" s="62">
        <f>IF(AX258&lt;Master_sheet_Kriterien!$J$56,1,IF(AX258&lt;Master_sheet_Kriterien!$K$56,2,IF(AX258&lt;Master_sheet_Kriterien!$L$56,3,IF(AX258&lt;Master_sheet_Kriterien!$M$56,4,5))))</f>
        <v>1</v>
      </c>
      <c r="AZ258" s="64">
        <f>VLOOKUP($D258,EW_19_Kreise!$A$6:$CQ$406,Calc_Targetkreise!AZ$5,FALSE)</f>
        <v>155</v>
      </c>
      <c r="BA258" s="62">
        <f>IF(AZ258&lt;Master_sheet_Kriterien!$J$57,1,IF(AZ258&lt;Master_sheet_Kriterien!$K$57,2,IF(AZ258&lt;Master_sheet_Kriterien!$L$57,3,IF(AZ258&lt;Master_sheet_Kriterien!$M$56,4,5))))</f>
        <v>1</v>
      </c>
      <c r="BB258" s="59">
        <f>VLOOKUP($D258,Struktur_daten_BW_2017!$B$7:$AH$452,Calc_Targetkreise!BB$5,FALSE)</f>
        <v>227.4</v>
      </c>
      <c r="BC258" s="62">
        <f>IF(BB258&lt;Master_sheet_Kriterien!$J$8,1,IF(BB258&lt;Master_sheet_Kriterien!$K$8,2,IF(BB258&lt;Master_sheet_Kriterien!$L$8,3,IF(BB258&lt;Master_sheet_Kriterien!$M$8,4,5))))</f>
        <v>3</v>
      </c>
      <c r="BD258" s="65">
        <f t="shared" si="12"/>
        <v>29.8061</v>
      </c>
      <c r="BE258" s="62">
        <f>IF(BD258&lt;Master_sheet_Kriterien!$J$10,1,IF(BD258&lt;Master_sheet_Kriterien!$K$10,2,IF(BD258&lt;Master_sheet_Kriterien!$L$10,3,IF(BD258&lt;Master_sheet_Kriterien!$M$10,4,5))))</f>
        <v>4</v>
      </c>
      <c r="BF258" s="65">
        <f>VLOOKUP($D258,Struktur_daten_BW_2017!$B$7:$AH$452,Calc_Targetkreise!BF$5,FALSE)</f>
        <v>8.9</v>
      </c>
      <c r="BG258" s="62">
        <f>IF(BF258&lt;Master_sheet_Kriterien!$J$12,1,IF(BF258&lt;Master_sheet_Kriterien!$K$12,2,IF(BF258&lt;Master_sheet_Kriterien!$L$12,3,IF(BF258&lt;Master_sheet_Kriterien!$M$12,4,5))))</f>
        <v>5</v>
      </c>
      <c r="BH258" s="65">
        <f>VLOOKUP($D258,Struktur_daten_BW_2017!$B$7:$AH$452,Calc_Targetkreise!BH$5,FALSE)</f>
        <v>15</v>
      </c>
      <c r="BI258" s="62">
        <f>IF(BH258&lt;Master_sheet_Kriterien!$J$14,1,IF(BH258&lt;Master_sheet_Kriterien!$K$14,2,IF(BH258&lt;Master_sheet_Kriterien!$L$14,3,IF(BH258&lt;Master_sheet_Kriterien!$M$14,4,5))))</f>
        <v>5</v>
      </c>
      <c r="BJ258" s="65">
        <f>VLOOKUP($D258,Struktur_daten_BW_2017!$B$7:$AH$452,Calc_Targetkreise!BJ$5,FALSE)</f>
        <v>36.1</v>
      </c>
      <c r="BK258" s="62">
        <f>IF(BJ258&lt;Master_sheet_Kriterien!$J$16,1,IF(BJ258&lt;Master_sheet_Kriterien!$K$16,2,IF(BJ258&lt;Master_sheet_Kriterien!$L$16,3,IF(BJ258&lt;Master_sheet_Kriterien!$M$16,4,5))))</f>
        <v>3</v>
      </c>
      <c r="BL258" s="65">
        <f>VLOOKUP($D258,Struktur_daten_BW_2017!$B$7:$AH$452,Calc_Targetkreise!BL$5,FALSE)</f>
        <v>14.8</v>
      </c>
      <c r="BM258" s="62">
        <f>IF(BL258&lt;Master_sheet_Kriterien!$J$18,1,IF(BL258&lt;Master_sheet_Kriterien!$K$18,2,IF(BL258&lt;Master_sheet_Kriterien!$L$18,3,IF(BL258&lt;Master_sheet_Kriterien!$M$18,4,5))))</f>
        <v>1</v>
      </c>
      <c r="BN258" s="65">
        <f>VLOOKUP($D258,Struktur_daten_BW_2017!$B$7:$AH$452,Calc_Targetkreise!BN$5,FALSE)</f>
        <v>9.1</v>
      </c>
      <c r="BO258" s="62">
        <f>IF(BN258&lt;Master_sheet_Kriterien!$J$20,1,IF(BN258&lt;Master_sheet_Kriterien!$K$20,2,IF(BN258&lt;Master_sheet_Kriterien!$L$20,3,IF(BN258&lt;Master_sheet_Kriterien!$M$20,4,5))))</f>
        <v>1</v>
      </c>
      <c r="BP258" s="59">
        <f>VLOOKUP($D258,Struktur_daten_BW_2017!$B$7:$AH$452,Calc_Targetkreise!BP$5,FALSE)</f>
        <v>21814</v>
      </c>
      <c r="BQ258" s="62">
        <f>IF(BP258&lt;Master_sheet_Kriterien!$J$38,1,IF(BP258&lt;Master_sheet_Kriterien!$K$38,2,IF(BP258&lt;Master_sheet_Kriterien!$L$38,3,IF(BP258&lt;Master_sheet_Kriterien!$M$38,4,5))))</f>
        <v>4</v>
      </c>
      <c r="BR258" s="65">
        <f>VLOOKUP($D258,Struktur_daten_BW_2017!$B$7:$AH$452,Calc_Targetkreise!BR$5,FALSE)</f>
        <v>30.4</v>
      </c>
      <c r="BS258" s="62">
        <f>IF(BR258&lt;Master_sheet_Kriterien!$J$24,1,IF(BR258&lt;Master_sheet_Kriterien!$K$24,2,IF(BR258&lt;Master_sheet_Kriterien!$L$24,3,IF(BR258&lt;Master_sheet_Kriterien!$M$24,4,5))))</f>
        <v>2</v>
      </c>
      <c r="BT258" s="65">
        <f>VLOOKUP($D258,Struktur_daten_BW_2017!$B$7:$AH$452,Calc_Targetkreise!BT$5,FALSE)</f>
        <v>13.1</v>
      </c>
      <c r="BU258" s="62">
        <f>IF(BT258&lt;Master_sheet_Kriterien!$J$26,1,IF(BT258&lt;Master_sheet_Kriterien!$K$26,2,IF(BT258&lt;Master_sheet_Kriterien!$L$26,3,IF(BT258&lt;Master_sheet_Kriterien!$M$26,4,5))))</f>
        <v>3</v>
      </c>
      <c r="BV258" s="65">
        <f t="shared" si="13"/>
        <v>4.38719</v>
      </c>
      <c r="BW258" s="62">
        <f>IF(BV258&lt;Master_sheet_Kriterien!$J$28,1,IF(BV258&lt;Master_sheet_Kriterien!$K$28,2,IF(BV258&lt;Master_sheet_Kriterien!$L$28,3,IF(BV258&lt;Master_sheet_Kriterien!$M$28,4,5))))</f>
        <v>4</v>
      </c>
      <c r="BX258" s="65">
        <f>VLOOKUP($D258,Struktur_daten_BW_2017!$B$7:$AH$452,Calc_Targetkreise!BX$5,FALSE)</f>
        <v>30.53435115</v>
      </c>
      <c r="BY258" s="62">
        <f>IF(BX258&lt;Master_sheet_Kriterien!$J$30,1,IF(BX258&lt;Master_sheet_Kriterien!$K$30,2,IF(BX258&lt;Master_sheet_Kriterien!$L$30,3,IF(BX258&lt;Master_sheet_Kriterien!$M$30,4,5))))</f>
        <v>5</v>
      </c>
      <c r="BZ258" s="65"/>
      <c r="CA258" s="62">
        <f>IF(BZ258&lt;Master_sheet_Kriterien!$J$32,1,IF(BZ258&lt;Master_sheet_Kriterien!$K$32,2,IF(BZ258&lt;Master_sheet_Kriterien!$L$32,3,IF(BZ258&lt;Master_sheet_Kriterien!$M$32,4,5))))</f>
        <v>1</v>
      </c>
      <c r="CB258" s="65"/>
      <c r="CC258" s="62">
        <f>IF(CB258&lt;Master_sheet_Kriterien!$J$34,1,IF(CB258&lt;Master_sheet_Kriterien!$K$34,2,IF(CB258&lt;Master_sheet_Kriterien!$L$34,3,IF(CB258&lt;Master_sheet_Kriterien!$M$34,4,5))))</f>
        <v>1</v>
      </c>
      <c r="CD258" s="65">
        <f>100-VLOOKUP($D258,Struktur_daten_BW_2017!$B$7:$AH$452,Calc_Targetkreise!CD$5,FALSE)</f>
        <v>54.3</v>
      </c>
      <c r="CE258" s="62">
        <f>IF(CD258&lt;Master_sheet_Kriterien!$J$40,1,IF(CD258&lt;Master_sheet_Kriterien!$K$40,2,IF(CD258&lt;Master_sheet_Kriterien!$L$40,3,IF(CD258&lt;Master_sheet_Kriterien!$M$40,4,5))))</f>
        <v>4</v>
      </c>
      <c r="CF258" s="61"/>
      <c r="CG258" s="59">
        <f>VLOOKUP($D258,EW_19_Kreise!$A$6:$CQ$406,Calc_Targetkreise!CG$5,FALSE)/1000</f>
        <v>88.551</v>
      </c>
      <c r="CH258" s="59">
        <f>VLOOKUP($D258,BW_17_Kreise!$B$7:$CC$410,Calc_Targetkreise!CH$5,FALSE)/1000</f>
        <v>88.028</v>
      </c>
      <c r="CI258" s="59">
        <f>VLOOKUP($D258,EW_Erg_09_14_Kreise!$A$10:$BK$412,Calc_Targetkreise!CI$5,FALSE)/1000</f>
        <v>87.352</v>
      </c>
      <c r="CJ258" s="59">
        <f>VLOOKUP($D258,EW_Erg_09_14_Kreise!$A$10:$BK$412,Calc_Targetkreise!CJ$5,FALSE)/1000</f>
        <v>85.508</v>
      </c>
      <c r="CK258" s="59">
        <f>VLOOKUP($D258,EW_Erg_09_14_Kreise!$A$10:$BK$412,Calc_Targetkreise!CK$5,FALSE)/1000</f>
        <v>34.229</v>
      </c>
      <c r="CL258" s="45"/>
      <c r="CM258" s="59">
        <f>VLOOKUP($D258,Struktur_daten_BW_2017!$B$7:$AH$452,Calc_Targetkreise!CM$5,FALSE)</f>
        <v>334.9</v>
      </c>
      <c r="CN258" s="66">
        <v>3.0</v>
      </c>
      <c r="CO258" s="67">
        <f t="shared" si="16"/>
        <v>0.00895789788</v>
      </c>
      <c r="CP258" s="62">
        <f>IF(CO258&lt;Master_sheet_Kriterien!$J$58,1,IF(CO258&lt;Master_sheet_Kriterien!$K$58,2,IF(CO258&lt;Master_sheet_Kriterien!$L$58,3,IF(CO258&lt;Master_sheet_Kriterien!$M$58,4,5))))</f>
        <v>1</v>
      </c>
      <c r="CQ258" s="66">
        <v>3.0</v>
      </c>
      <c r="CR258" s="67">
        <f t="shared" si="17"/>
        <v>0.00895789788</v>
      </c>
      <c r="CS258" s="62">
        <f>IF(CR258&lt;Master_sheet_Kriterien!$J$59,1,IF(CR258&lt;Master_sheet_Kriterien!$K$59,2,IF(CR258&lt;Master_sheet_Kriterien!$L$59,3,IF(CR258&lt;Master_sheet_Kriterien!$M$59,4,5))))</f>
        <v>1</v>
      </c>
      <c r="CT258" s="66">
        <v>0.0</v>
      </c>
      <c r="CU258" s="44"/>
      <c r="CV258" s="66">
        <v>0.0</v>
      </c>
      <c r="CW258" s="68"/>
      <c r="CY258" s="31">
        <f t="shared" si="18"/>
        <v>9273</v>
      </c>
      <c r="DB258" s="76" t="str">
        <f t="shared" si="19"/>
        <v>Kelheim</v>
      </c>
      <c r="DC258" s="58">
        <f t="shared" si="20"/>
        <v>317</v>
      </c>
      <c r="DD258" s="77">
        <f t="shared" si="21"/>
        <v>132</v>
      </c>
      <c r="DE258" s="72">
        <f t="shared" si="22"/>
        <v>0.002925025004</v>
      </c>
      <c r="DG258" s="76" t="str">
        <f t="shared" si="23"/>
        <v>Kelheim</v>
      </c>
      <c r="DH258" s="58" t="str">
        <f t="shared" si="24"/>
        <v>#REF!</v>
      </c>
      <c r="DI258" s="75">
        <f t="shared" si="25"/>
        <v>126.089579</v>
      </c>
      <c r="DJ258" s="78">
        <f t="shared" si="26"/>
        <v>0.002925025004</v>
      </c>
      <c r="DK258" s="75"/>
      <c r="DL258" s="75"/>
      <c r="DM258" s="75"/>
      <c r="DN258" s="75"/>
      <c r="DO258" s="75"/>
      <c r="DP258" s="44"/>
    </row>
    <row r="259" ht="16.5" customHeight="1">
      <c r="A259" s="58">
        <f t="shared" si="5"/>
        <v>295</v>
      </c>
      <c r="B259" s="58">
        <f t="shared" si="6"/>
        <v>136</v>
      </c>
      <c r="C259" s="58" t="s">
        <v>390</v>
      </c>
      <c r="D259" s="58">
        <v>9274.0</v>
      </c>
      <c r="E259" s="58" t="s">
        <v>420</v>
      </c>
      <c r="F259" s="59">
        <f>VLOOKUP($D259,EW_19_Kreise!$A$6:$CQ$406,Calc_Targetkreise!F$5,FALSE)/1000</f>
        <v>73.071</v>
      </c>
      <c r="G259" s="59">
        <f>VLOOKUP($D259,BW_17_Kreise!$B$7:$CC$410,Calc_Targetkreise!G$5,FALSE)/1000</f>
        <v>92.73</v>
      </c>
      <c r="H259" s="59">
        <f>VLOOKUP($D259,EW_Erg_09_14_Kreise!$A$10:$BK$412,Calc_Targetkreise!H$5,FALSE)/1000</f>
        <v>46.264</v>
      </c>
      <c r="I259" s="60">
        <f t="shared" ref="I259:K259" si="1062">F259/CG259</f>
        <v>0.6144912667</v>
      </c>
      <c r="J259" s="60">
        <f t="shared" si="1062"/>
        <v>0.7870480394</v>
      </c>
      <c r="K259" s="60">
        <f t="shared" si="1062"/>
        <v>0.3978090578</v>
      </c>
      <c r="L259" s="61">
        <f t="shared" ref="L259:M259" si="1063">1-(T259+X259)</f>
        <v>0.4387924074</v>
      </c>
      <c r="M259" s="61">
        <f t="shared" si="1063"/>
        <v>0.4887415076</v>
      </c>
      <c r="N259" s="62">
        <f>IF(L259&lt;Master_sheet_Kriterien!$J$46,1,IF(L259&lt;Master_sheet_Kriterien!$K$46,2,IF(L259&lt;Master_sheet_Kriterien!$L$46,3,IF(L259&lt;Master_sheet_Kriterien!$M$46,4,5))))</f>
        <v>3</v>
      </c>
      <c r="O259" s="62">
        <f>IF(M259&lt;Master_sheet_Kriterien!$J$46,1,IF(M259&lt;Master_sheet_Kriterien!$K$46,2,IF(M259&lt;Master_sheet_Kriterien!$L$46,3,IF(M259&lt;Master_sheet_Kriterien!$M$46,4,5))))</f>
        <v>4</v>
      </c>
      <c r="P259" s="61">
        <f t="shared" ref="P259:Q259" si="1064">1-(T259+AM259)</f>
        <v>0.3953415172</v>
      </c>
      <c r="Q259" s="61">
        <f t="shared" si="1064"/>
        <v>0.4546748625</v>
      </c>
      <c r="R259" s="62">
        <f>IF(P259&lt;Master_sheet_Kriterien!$J$46,1,IF(P259&lt;Master_sheet_Kriterien!$K$46,2,IF(P259&lt;Master_sheet_Kriterien!$L$46,3,IF(P259&lt;Master_sheet_Kriterien!$M$46,4,5))))</f>
        <v>2</v>
      </c>
      <c r="S259" s="62">
        <f>IF(Q259&lt;Master_sheet_Kriterien!$J$46,1,IF(Q259&lt;Master_sheet_Kriterien!$K$46,2,IF(Q259&lt;Master_sheet_Kriterien!$L$46,3,IF(Q259&lt;Master_sheet_Kriterien!$M$46,4,5))))</f>
        <v>3</v>
      </c>
      <c r="T259" s="61">
        <f>VLOOKUP($D259,EW_19_Kreise!$A$6:$CQ$406,Calc_Targetkreise!T$5,FALSE)/1000/F259</f>
        <v>0.5069452998</v>
      </c>
      <c r="U259" s="63">
        <f>VLOOKUP($D259,BW_17_Kreise!$B$7:$CC$410,Calc_Targetkreise!U$5,FALSE)/1000/$G259</f>
        <v>0.3943276178</v>
      </c>
      <c r="V259" s="61">
        <f>VLOOKUP(Calc_Targetkreise!$D259,EW_Erg_09_14_Kreise!$A$7:$BK$412,Calc_Targetkreise!V$5,FALSE)/1000/$H259</f>
        <v>0.477196092</v>
      </c>
      <c r="W259" s="61">
        <f>VLOOKUP(Calc_Targetkreise!$D259,EW_Erg_09_14_Kreise!$A$7:$BK$412,Calc_Targetkreise!W$5,FALSE)/1000/CK259</f>
        <v>0.5622309198</v>
      </c>
      <c r="X259" s="61">
        <f>VLOOKUP($D259,EW_19_Kreise!$A$6:$CQ$406,Calc_Targetkreise!X$5,FALSE)/1000/F259</f>
        <v>0.05426229284</v>
      </c>
      <c r="Y259" s="63">
        <f>VLOOKUP($D259,BW_17_Kreise!$B$7:$CC$410,Calc_Targetkreise!Y$5,FALSE)/1000/$G259</f>
        <v>0.1169308746</v>
      </c>
      <c r="Z259" s="61">
        <f>VLOOKUP(Calc_Targetkreise!$D259,EW_Erg_09_14_Kreise!$A$7:$BK$412,Calc_Targetkreise!Z$5,FALSE)/1000/$H259</f>
        <v>0.1286313332</v>
      </c>
      <c r="AA259" s="61">
        <f>VLOOKUP(Calc_Targetkreise!$D259,EW_Erg_09_14_Kreise!$A$7:$BK$412,Calc_Targetkreise!AA$5,FALSE)/1000/$H259</f>
        <v>0.08228860453</v>
      </c>
      <c r="AB259" s="61">
        <f>VLOOKUP($D259,EW_19_Kreise!$A$6:$CQ$406,Calc_Targetkreise!AB$5,FALSE)/1000/F259</f>
        <v>0.118295904</v>
      </c>
      <c r="AC259" s="63">
        <f>VLOOKUP($D259,BW_17_Kreise!$B$7:$CC$410,Calc_Targetkreise!AC$5,FALSE)/1000/$G259</f>
        <v>0.0653078831</v>
      </c>
      <c r="AD259" s="61">
        <f>VLOOKUP(Calc_Targetkreise!$D259,EW_Erg_09_14_Kreise!$A$7:$BK$412,Calc_Targetkreise!AD$5,FALSE)/1000/$H259</f>
        <v>0.09359329068</v>
      </c>
      <c r="AE259" s="62">
        <f>IF(AC259&lt;Master_sheet_Kriterien!$J$54,1,IF(AC259&lt;Master_sheet_Kriterien!$K$54,2,IF(AC259&lt;Master_sheet_Kriterien!$L$54,3,IF(AC259&lt;Master_sheet_Kriterien!$M$54,4,5))))</f>
        <v>2</v>
      </c>
      <c r="AF259" s="61">
        <f>VLOOKUP(Calc_Targetkreise!$D259,EW_Erg_09_14_Kreise!$A$7:$BK$412,Calc_Targetkreise!AF$5,FALSE)/1000/$H259</f>
        <v>0.08228860453</v>
      </c>
      <c r="AG259" s="63">
        <f>VLOOKUP($D259,BW_17_Kreise!$B$7:$CC$410,Calc_Targetkreise!AG$5,FALSE)/1000/$G259</f>
        <v>0.1025989432</v>
      </c>
      <c r="AH259" s="61">
        <f>VLOOKUP(Calc_Targetkreise!$D259,EW_Erg_09_14_Kreise!$A$7:$BK$412,Calc_Targetkreise!AH$5,FALSE)/1000/$H259</f>
        <v>0.02198253502</v>
      </c>
      <c r="AI259" s="61">
        <f>VLOOKUP(Calc_Targetkreise!$D259,EW_Erg_09_14_Kreise!$A$7:$BK$412,Calc_Targetkreise!AI$5,FALSE)/1000/$H259</f>
        <v>0.07442071589</v>
      </c>
      <c r="AJ259" s="63">
        <f>VLOOKUP($D259,BW_17_Kreise!$B$7:$CC$410,Calc_Targetkreise!AJ$5,FALSE)/1000/$G259</f>
        <v>0.04399870592</v>
      </c>
      <c r="AK259" s="61">
        <f>VLOOKUP(Calc_Targetkreise!$D259,EW_Erg_09_14_Kreise!$A$7:$BK$412,Calc_Targetkreise!AK$5,FALSE)/1000/$H259</f>
        <v>0.01919418987</v>
      </c>
      <c r="AL259" s="61">
        <f>VLOOKUP(Calc_Targetkreise!$D259,EW_Erg_09_14_Kreise!$A$7:$BK$412,Calc_Targetkreise!AL$5,FALSE)/1000/$H259</f>
        <v>0.01625453917</v>
      </c>
      <c r="AM259" s="61">
        <f>VLOOKUP($D259,EW_19_Kreise!$A$6:$CQ$406,Calc_Targetkreise!AM$5,FALSE)/1000/F259</f>
        <v>0.09771318307</v>
      </c>
      <c r="AN259" s="63">
        <f>VLOOKUP($D259,BW_17_Kreise!$B$7:$CC$410,Calc_Targetkreise!AN$5,FALSE)/1000/$G259</f>
        <v>0.1509975197</v>
      </c>
      <c r="AO259" s="61">
        <f>VLOOKUP(Calc_Targetkreise!$D259,EW_Erg_09_14_Kreise!$A$7:$BK$412,Calc_Targetkreise!AO$5,FALSE)/1000/$H259</f>
        <v>0.06235950199</v>
      </c>
      <c r="AP259" s="61">
        <f>VLOOKUP(Calc_Targetkreise!$D259,EW_Erg_09_14_Kreise!$A$7:$BK$412,Calc_Targetkreise!AP$5,FALSE)/1000/$H259</f>
        <v>0.0001296904721</v>
      </c>
      <c r="AQ259" s="61">
        <f t="shared" ref="AQ259:AR259" si="1065">1-U259-Y259-AC259-AG259-AJ259-AN259</f>
        <v>0.1258384557</v>
      </c>
      <c r="AR259" s="61">
        <f t="shared" si="1065"/>
        <v>0.1970430572</v>
      </c>
      <c r="AS259" s="61">
        <f t="shared" si="11"/>
        <v>0.1823869256</v>
      </c>
      <c r="AT259" s="63">
        <f>VLOOKUP($D259,BW_17_Kreise!$B$7:$CC$410,Calc_Targetkreise!AT$5,FALSE)/1000/$G259</f>
        <v>0.002900895072</v>
      </c>
      <c r="AU259" s="61">
        <f>VLOOKUP(Calc_Targetkreise!$D259,EW_Erg_09_14_Kreise!$A$7:$BK$412,Calc_Targetkreise!AU$5,FALSE)/1000/$H259</f>
        <v>0.009316098911</v>
      </c>
      <c r="AV259" s="62">
        <f>IF(AU259&lt;Master_sheet_Kriterien!$J$44,1,IF(AU259&lt;Master_sheet_Kriterien!$K$44,2,IF(AU259&lt;Master_sheet_Kriterien!$L$44,3,IF(AU259&lt;Master_sheet_Kriterien!$M$44,4,5))))</f>
        <v>1</v>
      </c>
      <c r="AW259" s="61">
        <f>VLOOKUP(Calc_Targetkreise!$D259,EW_Erg_09_14_Kreise!$A$7:$BK$412,Calc_Targetkreise!AW$5,FALSE)/1000/$H259</f>
        <v>0.006960055335</v>
      </c>
      <c r="AX259" s="61">
        <f>VLOOKUP($D259,EW_19_Kreise!$A$6:$CQ$406,Calc_Targetkreise!AX$5,FALSE)/1000/F259</f>
        <v>0.003599239096</v>
      </c>
      <c r="AY259" s="62">
        <f>IF(AX259&lt;Master_sheet_Kriterien!$J$56,1,IF(AX259&lt;Master_sheet_Kriterien!$K$56,2,IF(AX259&lt;Master_sheet_Kriterien!$L$56,3,IF(AX259&lt;Master_sheet_Kriterien!$M$56,4,5))))</f>
        <v>2</v>
      </c>
      <c r="AZ259" s="64">
        <f>VLOOKUP($D259,EW_19_Kreise!$A$6:$CQ$406,Calc_Targetkreise!AZ$5,FALSE)</f>
        <v>263</v>
      </c>
      <c r="BA259" s="62">
        <f>IF(AZ259&lt;Master_sheet_Kriterien!$J$57,1,IF(AZ259&lt;Master_sheet_Kriterien!$K$57,2,IF(AZ259&lt;Master_sheet_Kriterien!$L$57,3,IF(AZ259&lt;Master_sheet_Kriterien!$M$56,4,5))))</f>
        <v>2</v>
      </c>
      <c r="BB259" s="59">
        <f>VLOOKUP($D259,Struktur_daten_BW_2017!$B$7:$AH$452,Calc_Targetkreise!BB$5,FALSE)</f>
        <v>142.3</v>
      </c>
      <c r="BC259" s="62">
        <f>IF(BB259&lt;Master_sheet_Kriterien!$J$8,1,IF(BB259&lt;Master_sheet_Kriterien!$K$8,2,IF(BB259&lt;Master_sheet_Kriterien!$L$8,3,IF(BB259&lt;Master_sheet_Kriterien!$M$8,4,5))))</f>
        <v>2</v>
      </c>
      <c r="BD259" s="65">
        <f t="shared" si="12"/>
        <v>28.2324</v>
      </c>
      <c r="BE259" s="62">
        <f>IF(BD259&lt;Master_sheet_Kriterien!$J$10,1,IF(BD259&lt;Master_sheet_Kriterien!$K$10,2,IF(BD259&lt;Master_sheet_Kriterien!$L$10,3,IF(BD259&lt;Master_sheet_Kriterien!$M$10,4,5))))</f>
        <v>4</v>
      </c>
      <c r="BF259" s="65">
        <f>VLOOKUP($D259,Struktur_daten_BW_2017!$B$7:$AH$452,Calc_Targetkreise!BF$5,FALSE)</f>
        <v>8.4</v>
      </c>
      <c r="BG259" s="62">
        <f>IF(BF259&lt;Master_sheet_Kriterien!$J$12,1,IF(BF259&lt;Master_sheet_Kriterien!$K$12,2,IF(BF259&lt;Master_sheet_Kriterien!$L$12,3,IF(BF259&lt;Master_sheet_Kriterien!$M$12,4,5))))</f>
        <v>4</v>
      </c>
      <c r="BH259" s="65">
        <f>VLOOKUP($D259,Struktur_daten_BW_2017!$B$7:$AH$452,Calc_Targetkreise!BH$5,FALSE)</f>
        <v>12.5</v>
      </c>
      <c r="BI259" s="62">
        <f>IF(BH259&lt;Master_sheet_Kriterien!$J$14,1,IF(BH259&lt;Master_sheet_Kriterien!$K$14,2,IF(BH259&lt;Master_sheet_Kriterien!$L$14,3,IF(BH259&lt;Master_sheet_Kriterien!$M$14,4,5))))</f>
        <v>4</v>
      </c>
      <c r="BJ259" s="65">
        <f>VLOOKUP($D259,Struktur_daten_BW_2017!$B$7:$AH$452,Calc_Targetkreise!BJ$5,FALSE)</f>
        <v>37.3</v>
      </c>
      <c r="BK259" s="62">
        <f>IF(BJ259&lt;Master_sheet_Kriterien!$J$16,1,IF(BJ259&lt;Master_sheet_Kriterien!$K$16,2,IF(BJ259&lt;Master_sheet_Kriterien!$L$16,3,IF(BJ259&lt;Master_sheet_Kriterien!$M$16,4,5))))</f>
        <v>5</v>
      </c>
      <c r="BL259" s="65">
        <f>VLOOKUP($D259,Struktur_daten_BW_2017!$B$7:$AH$452,Calc_Targetkreise!BL$5,FALSE)</f>
        <v>15.2</v>
      </c>
      <c r="BM259" s="62">
        <f>IF(BL259&lt;Master_sheet_Kriterien!$J$18,1,IF(BL259&lt;Master_sheet_Kriterien!$K$18,2,IF(BL259&lt;Master_sheet_Kriterien!$L$18,3,IF(BL259&lt;Master_sheet_Kriterien!$M$18,4,5))))</f>
        <v>2</v>
      </c>
      <c r="BN259" s="65">
        <f>VLOOKUP($D259,Struktur_daten_BW_2017!$B$7:$AH$452,Calc_Targetkreise!BN$5,FALSE)</f>
        <v>9.3</v>
      </c>
      <c r="BO259" s="62">
        <f>IF(BN259&lt;Master_sheet_Kriterien!$J$20,1,IF(BN259&lt;Master_sheet_Kriterien!$K$20,2,IF(BN259&lt;Master_sheet_Kriterien!$L$20,3,IF(BN259&lt;Master_sheet_Kriterien!$M$20,4,5))))</f>
        <v>1</v>
      </c>
      <c r="BP259" s="59">
        <f>VLOOKUP($D259,Struktur_daten_BW_2017!$B$7:$AH$452,Calc_Targetkreise!BP$5,FALSE)</f>
        <v>22276</v>
      </c>
      <c r="BQ259" s="62">
        <f>IF(BP259&lt;Master_sheet_Kriterien!$J$38,1,IF(BP259&lt;Master_sheet_Kriterien!$K$38,2,IF(BP259&lt;Master_sheet_Kriterien!$L$38,3,IF(BP259&lt;Master_sheet_Kriterien!$M$38,4,5))))</f>
        <v>4</v>
      </c>
      <c r="BR259" s="65">
        <f>VLOOKUP($D259,Struktur_daten_BW_2017!$B$7:$AH$452,Calc_Targetkreise!BR$5,FALSE)</f>
        <v>24</v>
      </c>
      <c r="BS259" s="62">
        <f>IF(BR259&lt;Master_sheet_Kriterien!$J$24,1,IF(BR259&lt;Master_sheet_Kriterien!$K$24,2,IF(BR259&lt;Master_sheet_Kriterien!$L$24,3,IF(BR259&lt;Master_sheet_Kriterien!$M$24,4,5))))</f>
        <v>1</v>
      </c>
      <c r="BT259" s="65">
        <f>VLOOKUP($D259,Struktur_daten_BW_2017!$B$7:$AH$452,Calc_Targetkreise!BT$5,FALSE)</f>
        <v>14.7</v>
      </c>
      <c r="BU259" s="62">
        <f>IF(BT259&lt;Master_sheet_Kriterien!$J$26,1,IF(BT259&lt;Master_sheet_Kriterien!$K$26,2,IF(BT259&lt;Master_sheet_Kriterien!$L$26,3,IF(BT259&lt;Master_sheet_Kriterien!$M$26,4,5))))</f>
        <v>4</v>
      </c>
      <c r="BV259" s="65">
        <f t="shared" si="13"/>
        <v>4.94067</v>
      </c>
      <c r="BW259" s="62">
        <f>IF(BV259&lt;Master_sheet_Kriterien!$J$28,1,IF(BV259&lt;Master_sheet_Kriterien!$K$28,2,IF(BV259&lt;Master_sheet_Kriterien!$L$28,3,IF(BV259&lt;Master_sheet_Kriterien!$M$28,4,5))))</f>
        <v>4</v>
      </c>
      <c r="BX259" s="65">
        <f>VLOOKUP($D259,Struktur_daten_BW_2017!$B$7:$AH$452,Calc_Targetkreise!BX$5,FALSE)</f>
        <v>26.53061224</v>
      </c>
      <c r="BY259" s="62">
        <f>IF(BX259&lt;Master_sheet_Kriterien!$J$30,1,IF(BX259&lt;Master_sheet_Kriterien!$K$30,2,IF(BX259&lt;Master_sheet_Kriterien!$L$30,3,IF(BX259&lt;Master_sheet_Kriterien!$M$30,4,5))))</f>
        <v>4</v>
      </c>
      <c r="BZ259" s="65"/>
      <c r="CA259" s="62">
        <f>IF(BZ259&lt;Master_sheet_Kriterien!$J$32,1,IF(BZ259&lt;Master_sheet_Kriterien!$K$32,2,IF(BZ259&lt;Master_sheet_Kriterien!$L$32,3,IF(BZ259&lt;Master_sheet_Kriterien!$M$32,4,5))))</f>
        <v>1</v>
      </c>
      <c r="CB259" s="65"/>
      <c r="CC259" s="62">
        <f>IF(CB259&lt;Master_sheet_Kriterien!$J$34,1,IF(CB259&lt;Master_sheet_Kriterien!$K$34,2,IF(CB259&lt;Master_sheet_Kriterien!$L$34,3,IF(CB259&lt;Master_sheet_Kriterien!$M$34,4,5))))</f>
        <v>1</v>
      </c>
      <c r="CD259" s="65">
        <f>100-VLOOKUP($D259,Struktur_daten_BW_2017!$B$7:$AH$452,Calc_Targetkreise!CD$5,FALSE)</f>
        <v>41.3</v>
      </c>
      <c r="CE259" s="62">
        <f>IF(CD259&lt;Master_sheet_Kriterien!$J$40,1,IF(CD259&lt;Master_sheet_Kriterien!$K$40,2,IF(CD259&lt;Master_sheet_Kriterien!$L$40,3,IF(CD259&lt;Master_sheet_Kriterien!$M$40,4,5))))</f>
        <v>1</v>
      </c>
      <c r="CF259" s="61"/>
      <c r="CG259" s="59">
        <f>VLOOKUP($D259,EW_19_Kreise!$A$6:$CQ$406,Calc_Targetkreise!CG$5,FALSE)/1000</f>
        <v>118.913</v>
      </c>
      <c r="CH259" s="59">
        <f>VLOOKUP($D259,BW_17_Kreise!$B$7:$CC$410,Calc_Targetkreise!CH$5,FALSE)/1000</f>
        <v>117.82</v>
      </c>
      <c r="CI259" s="59">
        <f>VLOOKUP($D259,EW_Erg_09_14_Kreise!$A$10:$BK$412,Calc_Targetkreise!CI$5,FALSE)/1000</f>
        <v>116.297</v>
      </c>
      <c r="CJ259" s="59">
        <f>VLOOKUP($D259,EW_Erg_09_14_Kreise!$A$10:$BK$412,Calc_Targetkreise!CJ$5,FALSE)/1000</f>
        <v>114.047</v>
      </c>
      <c r="CK259" s="59">
        <f>VLOOKUP($D259,EW_Erg_09_14_Kreise!$A$10:$BK$412,Calc_Targetkreise!CK$5,FALSE)/1000</f>
        <v>51.1</v>
      </c>
      <c r="CL259" s="45"/>
      <c r="CM259" s="59">
        <f>VLOOKUP($D259,Struktur_daten_BW_2017!$B$7:$AH$452,Calc_Targetkreise!CM$5,FALSE)</f>
        <v>336.1</v>
      </c>
      <c r="CN259" s="66">
        <v>2.0</v>
      </c>
      <c r="CO259" s="67">
        <f t="shared" si="16"/>
        <v>0.005950609938</v>
      </c>
      <c r="CP259" s="62">
        <f>IF(CO259&lt;Master_sheet_Kriterien!$J$58,1,IF(CO259&lt;Master_sheet_Kriterien!$K$58,2,IF(CO259&lt;Master_sheet_Kriterien!$L$58,3,IF(CO259&lt;Master_sheet_Kriterien!$M$58,4,5))))</f>
        <v>1</v>
      </c>
      <c r="CQ259" s="66">
        <v>2.0</v>
      </c>
      <c r="CR259" s="67">
        <f t="shared" si="17"/>
        <v>0.005950609938</v>
      </c>
      <c r="CS259" s="62">
        <f>IF(CR259&lt;Master_sheet_Kriterien!$J$59,1,IF(CR259&lt;Master_sheet_Kriterien!$K$59,2,IF(CR259&lt;Master_sheet_Kriterien!$L$59,3,IF(CR259&lt;Master_sheet_Kriterien!$M$59,4,5))))</f>
        <v>1</v>
      </c>
      <c r="CT259" s="66">
        <v>0.0</v>
      </c>
      <c r="CU259" s="44"/>
      <c r="CV259" s="66">
        <v>0.0</v>
      </c>
      <c r="CW259" s="68"/>
      <c r="CY259" s="31">
        <f t="shared" si="18"/>
        <v>9274</v>
      </c>
      <c r="DB259" s="76" t="str">
        <f t="shared" si="19"/>
        <v>Landshut</v>
      </c>
      <c r="DC259" s="58">
        <f t="shared" si="20"/>
        <v>295</v>
      </c>
      <c r="DD259" s="77">
        <f t="shared" si="21"/>
        <v>136</v>
      </c>
      <c r="DE259" s="72">
        <f t="shared" si="22"/>
        <v>0.003599239096</v>
      </c>
      <c r="DG259" s="76" t="str">
        <f t="shared" si="23"/>
        <v>Landshut</v>
      </c>
      <c r="DH259" s="58" t="str">
        <f t="shared" si="24"/>
        <v>#REF!</v>
      </c>
      <c r="DI259" s="75">
        <f t="shared" si="25"/>
        <v>130.0595061</v>
      </c>
      <c r="DJ259" s="78">
        <f t="shared" si="26"/>
        <v>0.003599239096</v>
      </c>
      <c r="DK259" s="75"/>
      <c r="DL259" s="75"/>
      <c r="DM259" s="75"/>
      <c r="DN259" s="75"/>
      <c r="DO259" s="75"/>
      <c r="DP259" s="44"/>
    </row>
    <row r="260" ht="16.5" customHeight="1">
      <c r="A260" s="58">
        <f t="shared" si="5"/>
        <v>385</v>
      </c>
      <c r="B260" s="58">
        <f t="shared" si="6"/>
        <v>114</v>
      </c>
      <c r="C260" s="58" t="s">
        <v>390</v>
      </c>
      <c r="D260" s="58">
        <v>9275.0</v>
      </c>
      <c r="E260" s="58" t="s">
        <v>421</v>
      </c>
      <c r="F260" s="59">
        <f>VLOOKUP($D260,EW_19_Kreise!$A$6:$CQ$406,Calc_Targetkreise!F$5,FALSE)/1000</f>
        <v>79.447</v>
      </c>
      <c r="G260" s="59">
        <f>VLOOKUP($D260,BW_17_Kreise!$B$7:$CC$410,Calc_Targetkreise!G$5,FALSE)/1000</f>
        <v>110.363</v>
      </c>
      <c r="H260" s="59">
        <f>VLOOKUP($D260,EW_Erg_09_14_Kreise!$A$10:$BK$412,Calc_Targetkreise!H$5,FALSE)/1000</f>
        <v>45.8</v>
      </c>
      <c r="I260" s="60">
        <f t="shared" ref="I260:K260" si="1066">F260/CG260</f>
        <v>0.5273754365</v>
      </c>
      <c r="J260" s="60">
        <f t="shared" si="1066"/>
        <v>0.7346709182</v>
      </c>
      <c r="K260" s="60">
        <f t="shared" si="1066"/>
        <v>0.3067957263</v>
      </c>
      <c r="L260" s="61">
        <f t="shared" ref="L260:M260" si="1067">1-(T260+X260)</f>
        <v>0.3872141176</v>
      </c>
      <c r="M260" s="61">
        <f t="shared" si="1067"/>
        <v>0.4342941022</v>
      </c>
      <c r="N260" s="62">
        <f>IF(L260&lt;Master_sheet_Kriterien!$J$46,1,IF(L260&lt;Master_sheet_Kriterien!$K$46,2,IF(L260&lt;Master_sheet_Kriterien!$L$46,3,IF(L260&lt;Master_sheet_Kriterien!$M$46,4,5))))</f>
        <v>1</v>
      </c>
      <c r="O260" s="62">
        <f>IF(M260&lt;Master_sheet_Kriterien!$J$46,1,IF(M260&lt;Master_sheet_Kriterien!$K$46,2,IF(M260&lt;Master_sheet_Kriterien!$L$46,3,IF(M260&lt;Master_sheet_Kriterien!$M$46,4,5))))</f>
        <v>3</v>
      </c>
      <c r="P260" s="61">
        <f t="shared" ref="P260:Q260" si="1068">1-(T260+AM260)</f>
        <v>0.3509887095</v>
      </c>
      <c r="Q260" s="61">
        <f t="shared" si="1068"/>
        <v>0.4125567446</v>
      </c>
      <c r="R260" s="62">
        <f>IF(P260&lt;Master_sheet_Kriterien!$J$46,1,IF(P260&lt;Master_sheet_Kriterien!$K$46,2,IF(P260&lt;Master_sheet_Kriterien!$L$46,3,IF(P260&lt;Master_sheet_Kriterien!$M$46,4,5))))</f>
        <v>1</v>
      </c>
      <c r="S260" s="62">
        <f>IF(Q260&lt;Master_sheet_Kriterien!$J$46,1,IF(Q260&lt;Master_sheet_Kriterien!$K$46,2,IF(Q260&lt;Master_sheet_Kriterien!$L$46,3,IF(Q260&lt;Master_sheet_Kriterien!$M$46,4,5))))</f>
        <v>2</v>
      </c>
      <c r="T260" s="61">
        <f>VLOOKUP($D260,EW_19_Kreise!$A$6:$CQ$406,Calc_Targetkreise!T$5,FALSE)/1000/F260</f>
        <v>0.5432678389</v>
      </c>
      <c r="U260" s="63">
        <f>VLOOKUP($D260,BW_17_Kreise!$B$7:$CC$410,Calc_Targetkreise!U$5,FALSE)/1000/$G260</f>
        <v>0.4153022299</v>
      </c>
      <c r="V260" s="61">
        <f>VLOOKUP(Calc_Targetkreise!$D260,EW_Erg_09_14_Kreise!$A$7:$BK$412,Calc_Targetkreise!V$5,FALSE)/1000/$H260</f>
        <v>0.5078165939</v>
      </c>
      <c r="W260" s="61">
        <f>VLOOKUP(Calc_Targetkreise!$D260,EW_Erg_09_14_Kreise!$A$7:$BK$412,Calc_Targetkreise!W$5,FALSE)/1000/CK260</f>
        <v>0.5549781998</v>
      </c>
      <c r="X260" s="61">
        <f>VLOOKUP($D260,EW_19_Kreise!$A$6:$CQ$406,Calc_Targetkreise!X$5,FALSE)/1000/F260</f>
        <v>0.06951804348</v>
      </c>
      <c r="Y260" s="63">
        <f>VLOOKUP($D260,BW_17_Kreise!$B$7:$CC$410,Calc_Targetkreise!Y$5,FALSE)/1000/$G260</f>
        <v>0.1504036679</v>
      </c>
      <c r="Z260" s="61">
        <f>VLOOKUP(Calc_Targetkreise!$D260,EW_Erg_09_14_Kreise!$A$7:$BK$412,Calc_Targetkreise!Z$5,FALSE)/1000/$H260</f>
        <v>0.1563318777</v>
      </c>
      <c r="AA260" s="61">
        <f>VLOOKUP(Calc_Targetkreise!$D260,EW_Erg_09_14_Kreise!$A$7:$BK$412,Calc_Targetkreise!AA$5,FALSE)/1000/$H260</f>
        <v>0.114279476</v>
      </c>
      <c r="AB260" s="61">
        <f>VLOOKUP($D260,EW_19_Kreise!$A$6:$CQ$406,Calc_Targetkreise!AB$5,FALSE)/1000/F260</f>
        <v>0.09709617733</v>
      </c>
      <c r="AC260" s="63">
        <f>VLOOKUP($D260,BW_17_Kreise!$B$7:$CC$410,Calc_Targetkreise!AC$5,FALSE)/1000/$G260</f>
        <v>0.05187426946</v>
      </c>
      <c r="AD260" s="61">
        <f>VLOOKUP(Calc_Targetkreise!$D260,EW_Erg_09_14_Kreise!$A$7:$BK$412,Calc_Targetkreise!AD$5,FALSE)/1000/$H260</f>
        <v>0.07104803493</v>
      </c>
      <c r="AE260" s="62">
        <f>IF(AC260&lt;Master_sheet_Kriterien!$J$54,1,IF(AC260&lt;Master_sheet_Kriterien!$K$54,2,IF(AC260&lt;Master_sheet_Kriterien!$L$54,3,IF(AC260&lt;Master_sheet_Kriterien!$M$54,4,5))))</f>
        <v>1</v>
      </c>
      <c r="AF260" s="61">
        <f>VLOOKUP(Calc_Targetkreise!$D260,EW_Erg_09_14_Kreise!$A$7:$BK$412,Calc_Targetkreise!AF$5,FALSE)/1000/$H260</f>
        <v>0.0661790393</v>
      </c>
      <c r="AG260" s="63">
        <f>VLOOKUP($D260,BW_17_Kreise!$B$7:$CC$410,Calc_Targetkreise!AG$5,FALSE)/1000/$G260</f>
        <v>0.0854181202</v>
      </c>
      <c r="AH260" s="61">
        <f>VLOOKUP(Calc_Targetkreise!$D260,EW_Erg_09_14_Kreise!$A$7:$BK$412,Calc_Targetkreise!AH$5,FALSE)/1000/$H260</f>
        <v>0.0215720524</v>
      </c>
      <c r="AI260" s="61">
        <f>VLOOKUP(Calc_Targetkreise!$D260,EW_Erg_09_14_Kreise!$A$7:$BK$412,Calc_Targetkreise!AI$5,FALSE)/1000/$H260</f>
        <v>0.0880349345</v>
      </c>
      <c r="AJ260" s="63">
        <f>VLOOKUP($D260,BW_17_Kreise!$B$7:$CC$410,Calc_Targetkreise!AJ$5,FALSE)/1000/$G260</f>
        <v>0.05013455597</v>
      </c>
      <c r="AK260" s="61">
        <f>VLOOKUP(Calc_Targetkreise!$D260,EW_Erg_09_14_Kreise!$A$7:$BK$412,Calc_Targetkreise!AK$5,FALSE)/1000/$H260</f>
        <v>0.02742358079</v>
      </c>
      <c r="AL260" s="61">
        <f>VLOOKUP(Calc_Targetkreise!$D260,EW_Erg_09_14_Kreise!$A$7:$BK$412,Calc_Targetkreise!AL$5,FALSE)/1000/$H260</f>
        <v>0.02508733624</v>
      </c>
      <c r="AM260" s="61">
        <f>VLOOKUP($D260,EW_19_Kreise!$A$6:$CQ$406,Calc_Targetkreise!AM$5,FALSE)/1000/F260</f>
        <v>0.1057434516</v>
      </c>
      <c r="AN260" s="63">
        <f>VLOOKUP($D260,BW_17_Kreise!$B$7:$CC$410,Calc_Targetkreise!AN$5,FALSE)/1000/$G260</f>
        <v>0.1721410255</v>
      </c>
      <c r="AO260" s="61">
        <f>VLOOKUP(Calc_Targetkreise!$D260,EW_Erg_09_14_Kreise!$A$7:$BK$412,Calc_Targetkreise!AO$5,FALSE)/1000/$H260</f>
        <v>0.07914847162</v>
      </c>
      <c r="AP260" s="61">
        <f>VLOOKUP(Calc_Targetkreise!$D260,EW_Erg_09_14_Kreise!$A$7:$BK$412,Calc_Targetkreise!AP$5,FALSE)/1000/$H260</f>
        <v>0.0002183406114</v>
      </c>
      <c r="AQ260" s="61">
        <f t="shared" ref="AQ260:AR260" si="1069">1-U260-Y260-AC260-AG260-AJ260-AN260</f>
        <v>0.07472613104</v>
      </c>
      <c r="AR260" s="61">
        <f t="shared" si="1069"/>
        <v>0.1366593886</v>
      </c>
      <c r="AS260" s="61">
        <f t="shared" si="11"/>
        <v>0.1512226735</v>
      </c>
      <c r="AT260" s="63">
        <f>VLOOKUP($D260,BW_17_Kreise!$B$7:$CC$410,Calc_Targetkreise!AT$5,FALSE)/1000/$G260</f>
        <v>0.002174641864</v>
      </c>
      <c r="AU260" s="61">
        <f>VLOOKUP(Calc_Targetkreise!$D260,EW_Erg_09_14_Kreise!$A$7:$BK$412,Calc_Targetkreise!AU$5,FALSE)/1000/$H260</f>
        <v>0.007139737991</v>
      </c>
      <c r="AV260" s="62">
        <f>IF(AU260&lt;Master_sheet_Kriterien!$J$44,1,IF(AU260&lt;Master_sheet_Kriterien!$K$44,2,IF(AU260&lt;Master_sheet_Kriterien!$L$44,3,IF(AU260&lt;Master_sheet_Kriterien!$M$44,4,5))))</f>
        <v>1</v>
      </c>
      <c r="AW260" s="61">
        <f>VLOOKUP(Calc_Targetkreise!$D260,EW_Erg_09_14_Kreise!$A$7:$BK$412,Calc_Targetkreise!AW$5,FALSE)/1000/$H260</f>
        <v>0.004759825328</v>
      </c>
      <c r="AX260" s="61">
        <f>VLOOKUP($D260,EW_19_Kreise!$A$6:$CQ$406,Calc_Targetkreise!AX$5,FALSE)/1000/F260</f>
        <v>0.003083816884</v>
      </c>
      <c r="AY260" s="62">
        <f>IF(AX260&lt;Master_sheet_Kriterien!$J$56,1,IF(AX260&lt;Master_sheet_Kriterien!$K$56,2,IF(AX260&lt;Master_sheet_Kriterien!$L$56,3,IF(AX260&lt;Master_sheet_Kriterien!$M$56,4,5))))</f>
        <v>2</v>
      </c>
      <c r="AZ260" s="64">
        <f>VLOOKUP($D260,EW_19_Kreise!$A$6:$CQ$406,Calc_Targetkreise!AZ$5,FALSE)</f>
        <v>245</v>
      </c>
      <c r="BA260" s="62">
        <f>IF(AZ260&lt;Master_sheet_Kriterien!$J$57,1,IF(AZ260&lt;Master_sheet_Kriterien!$K$57,2,IF(AZ260&lt;Master_sheet_Kriterien!$L$57,3,IF(AZ260&lt;Master_sheet_Kriterien!$M$56,4,5))))</f>
        <v>2</v>
      </c>
      <c r="BB260" s="59">
        <f>VLOOKUP($D260,Struktur_daten_BW_2017!$B$7:$AH$452,Calc_Targetkreise!BB$5,FALSE)</f>
        <v>149.8</v>
      </c>
      <c r="BC260" s="62">
        <f>IF(BB260&lt;Master_sheet_Kriterien!$J$8,1,IF(BB260&lt;Master_sheet_Kriterien!$K$8,2,IF(BB260&lt;Master_sheet_Kriterien!$L$8,3,IF(BB260&lt;Master_sheet_Kriterien!$M$8,4,5))))</f>
        <v>2</v>
      </c>
      <c r="BD260" s="65">
        <f t="shared" si="12"/>
        <v>20.268</v>
      </c>
      <c r="BE260" s="62">
        <f>IF(BD260&lt;Master_sheet_Kriterien!$J$10,1,IF(BD260&lt;Master_sheet_Kriterien!$K$10,2,IF(BD260&lt;Master_sheet_Kriterien!$L$10,3,IF(BD260&lt;Master_sheet_Kriterien!$M$10,4,5))))</f>
        <v>2</v>
      </c>
      <c r="BF260" s="65">
        <f>VLOOKUP($D260,Struktur_daten_BW_2017!$B$7:$AH$452,Calc_Targetkreise!BF$5,FALSE)</f>
        <v>9</v>
      </c>
      <c r="BG260" s="62">
        <f>IF(BF260&lt;Master_sheet_Kriterien!$J$12,1,IF(BF260&lt;Master_sheet_Kriterien!$K$12,2,IF(BF260&lt;Master_sheet_Kriterien!$L$12,3,IF(BF260&lt;Master_sheet_Kriterien!$M$12,4,5))))</f>
        <v>5</v>
      </c>
      <c r="BH260" s="65">
        <f>VLOOKUP($D260,Struktur_daten_BW_2017!$B$7:$AH$452,Calc_Targetkreise!BH$5,FALSE)</f>
        <v>12.3</v>
      </c>
      <c r="BI260" s="62">
        <f>IF(BH260&lt;Master_sheet_Kriterien!$J$14,1,IF(BH260&lt;Master_sheet_Kriterien!$K$14,2,IF(BH260&lt;Master_sheet_Kriterien!$L$14,3,IF(BH260&lt;Master_sheet_Kriterien!$M$14,4,5))))</f>
        <v>4</v>
      </c>
      <c r="BJ260" s="65">
        <f>VLOOKUP($D260,Struktur_daten_BW_2017!$B$7:$AH$452,Calc_Targetkreise!BJ$5,FALSE)</f>
        <v>35.5</v>
      </c>
      <c r="BK260" s="62">
        <f>IF(BJ260&lt;Master_sheet_Kriterien!$J$16,1,IF(BJ260&lt;Master_sheet_Kriterien!$K$16,2,IF(BJ260&lt;Master_sheet_Kriterien!$L$16,3,IF(BJ260&lt;Master_sheet_Kriterien!$M$16,4,5))))</f>
        <v>2</v>
      </c>
      <c r="BL260" s="65">
        <f>VLOOKUP($D260,Struktur_daten_BW_2017!$B$7:$AH$452,Calc_Targetkreise!BL$5,FALSE)</f>
        <v>17.1</v>
      </c>
      <c r="BM260" s="62">
        <f>IF(BL260&lt;Master_sheet_Kriterien!$J$18,1,IF(BL260&lt;Master_sheet_Kriterien!$K$18,2,IF(BL260&lt;Master_sheet_Kriterien!$L$18,3,IF(BL260&lt;Master_sheet_Kriterien!$M$18,4,5))))</f>
        <v>4</v>
      </c>
      <c r="BN260" s="65">
        <f>VLOOKUP($D260,Struktur_daten_BW_2017!$B$7:$AH$452,Calc_Targetkreise!BN$5,FALSE)</f>
        <v>10.7</v>
      </c>
      <c r="BO260" s="62">
        <f>IF(BN260&lt;Master_sheet_Kriterien!$J$20,1,IF(BN260&lt;Master_sheet_Kriterien!$K$20,2,IF(BN260&lt;Master_sheet_Kriterien!$L$20,3,IF(BN260&lt;Master_sheet_Kriterien!$M$20,4,5))))</f>
        <v>3</v>
      </c>
      <c r="BP260" s="59">
        <f>VLOOKUP($D260,Struktur_daten_BW_2017!$B$7:$AH$452,Calc_Targetkreise!BP$5,FALSE)</f>
        <v>20065</v>
      </c>
      <c r="BQ260" s="62">
        <f>IF(BP260&lt;Master_sheet_Kriterien!$J$38,1,IF(BP260&lt;Master_sheet_Kriterien!$K$38,2,IF(BP260&lt;Master_sheet_Kriterien!$L$38,3,IF(BP260&lt;Master_sheet_Kriterien!$M$38,4,5))))</f>
        <v>2</v>
      </c>
      <c r="BR260" s="65">
        <f>VLOOKUP($D260,Struktur_daten_BW_2017!$B$7:$AH$452,Calc_Targetkreise!BR$5,FALSE)</f>
        <v>24.1</v>
      </c>
      <c r="BS260" s="62">
        <f>IF(BR260&lt;Master_sheet_Kriterien!$J$24,1,IF(BR260&lt;Master_sheet_Kriterien!$K$24,2,IF(BR260&lt;Master_sheet_Kriterien!$L$24,3,IF(BR260&lt;Master_sheet_Kriterien!$M$24,4,5))))</f>
        <v>1</v>
      </c>
      <c r="BT260" s="65">
        <f>VLOOKUP($D260,Struktur_daten_BW_2017!$B$7:$AH$452,Calc_Targetkreise!BT$5,FALSE)</f>
        <v>14.9</v>
      </c>
      <c r="BU260" s="62">
        <f>IF(BT260&lt;Master_sheet_Kriterien!$J$26,1,IF(BT260&lt;Master_sheet_Kriterien!$K$26,2,IF(BT260&lt;Master_sheet_Kriterien!$L$26,3,IF(BT260&lt;Master_sheet_Kriterien!$M$26,4,5))))</f>
        <v>4</v>
      </c>
      <c r="BV260" s="65">
        <f t="shared" si="13"/>
        <v>3.35548</v>
      </c>
      <c r="BW260" s="62">
        <f>IF(BV260&lt;Master_sheet_Kriterien!$J$28,1,IF(BV260&lt;Master_sheet_Kriterien!$K$28,2,IF(BV260&lt;Master_sheet_Kriterien!$L$28,3,IF(BV260&lt;Master_sheet_Kriterien!$M$28,4,5))))</f>
        <v>2</v>
      </c>
      <c r="BX260" s="65">
        <f>VLOOKUP($D260,Struktur_daten_BW_2017!$B$7:$AH$452,Calc_Targetkreise!BX$5,FALSE)</f>
        <v>24.16107383</v>
      </c>
      <c r="BY260" s="62">
        <f>IF(BX260&lt;Master_sheet_Kriterien!$J$30,1,IF(BX260&lt;Master_sheet_Kriterien!$K$30,2,IF(BX260&lt;Master_sheet_Kriterien!$L$30,3,IF(BX260&lt;Master_sheet_Kriterien!$M$30,4,5))))</f>
        <v>3</v>
      </c>
      <c r="BZ260" s="65"/>
      <c r="CA260" s="62">
        <f>IF(BZ260&lt;Master_sheet_Kriterien!$J$32,1,IF(BZ260&lt;Master_sheet_Kriterien!$K$32,2,IF(BZ260&lt;Master_sheet_Kriterien!$L$32,3,IF(BZ260&lt;Master_sheet_Kriterien!$M$32,4,5))))</f>
        <v>1</v>
      </c>
      <c r="CB260" s="65"/>
      <c r="CC260" s="62">
        <f>IF(CB260&lt;Master_sheet_Kriterien!$J$34,1,IF(CB260&lt;Master_sheet_Kriterien!$K$34,2,IF(CB260&lt;Master_sheet_Kriterien!$L$34,3,IF(CB260&lt;Master_sheet_Kriterien!$M$34,4,5))))</f>
        <v>1</v>
      </c>
      <c r="CD260" s="65">
        <f>100-VLOOKUP($D260,Struktur_daten_BW_2017!$B$7:$AH$452,Calc_Targetkreise!CD$5,FALSE)</f>
        <v>41.5</v>
      </c>
      <c r="CE260" s="62">
        <f>IF(CD260&lt;Master_sheet_Kriterien!$J$40,1,IF(CD260&lt;Master_sheet_Kriterien!$K$40,2,IF(CD260&lt;Master_sheet_Kriterien!$L$40,3,IF(CD260&lt;Master_sheet_Kriterien!$M$40,4,5))))</f>
        <v>2</v>
      </c>
      <c r="CF260" s="61"/>
      <c r="CG260" s="59">
        <f>VLOOKUP($D260,EW_19_Kreise!$A$6:$CQ$406,Calc_Targetkreise!CG$5,FALSE)/1000</f>
        <v>150.646</v>
      </c>
      <c r="CH260" s="59">
        <f>VLOOKUP($D260,BW_17_Kreise!$B$7:$CC$410,Calc_Targetkreise!CH$5,FALSE)/1000</f>
        <v>150.221</v>
      </c>
      <c r="CI260" s="59">
        <f>VLOOKUP($D260,EW_Erg_09_14_Kreise!$A$10:$BK$412,Calc_Targetkreise!CI$5,FALSE)/1000</f>
        <v>149.285</v>
      </c>
      <c r="CJ260" s="59">
        <f>VLOOKUP($D260,EW_Erg_09_14_Kreise!$A$10:$BK$412,Calc_Targetkreise!CJ$5,FALSE)/1000</f>
        <v>147.761</v>
      </c>
      <c r="CK260" s="59">
        <f>VLOOKUP($D260,EW_Erg_09_14_Kreise!$A$10:$BK$412,Calc_Targetkreise!CK$5,FALSE)/1000</f>
        <v>50.229</v>
      </c>
      <c r="CL260" s="45"/>
      <c r="CM260" s="59">
        <f>VLOOKUP($D260,Struktur_daten_BW_2017!$B$7:$AH$452,Calc_Targetkreise!CM$5,FALSE)</f>
        <v>225.2</v>
      </c>
      <c r="CN260" s="66">
        <v>5.0</v>
      </c>
      <c r="CO260" s="67">
        <f t="shared" si="16"/>
        <v>0.02220248668</v>
      </c>
      <c r="CP260" s="62">
        <f>IF(CO260&lt;Master_sheet_Kriterien!$J$58,1,IF(CO260&lt;Master_sheet_Kriterien!$K$58,2,IF(CO260&lt;Master_sheet_Kriterien!$L$58,3,IF(CO260&lt;Master_sheet_Kriterien!$M$58,4,5))))</f>
        <v>1</v>
      </c>
      <c r="CQ260" s="66">
        <v>3.0</v>
      </c>
      <c r="CR260" s="67">
        <f t="shared" si="17"/>
        <v>0.01332149201</v>
      </c>
      <c r="CS260" s="62">
        <f>IF(CR260&lt;Master_sheet_Kriterien!$J$59,1,IF(CR260&lt;Master_sheet_Kriterien!$K$59,2,IF(CR260&lt;Master_sheet_Kriterien!$L$59,3,IF(CR260&lt;Master_sheet_Kriterien!$M$59,4,5))))</f>
        <v>1</v>
      </c>
      <c r="CT260" s="66">
        <v>2.0</v>
      </c>
      <c r="CU260" s="44"/>
      <c r="CV260" s="66">
        <v>0.0</v>
      </c>
      <c r="CW260" s="68"/>
      <c r="CY260" s="31">
        <f t="shared" si="18"/>
        <v>9275</v>
      </c>
      <c r="DB260" s="76" t="str">
        <f t="shared" si="19"/>
        <v>Passau</v>
      </c>
      <c r="DC260" s="58">
        <f t="shared" si="20"/>
        <v>385</v>
      </c>
      <c r="DD260" s="77">
        <f t="shared" si="21"/>
        <v>114</v>
      </c>
      <c r="DE260" s="72">
        <f t="shared" si="22"/>
        <v>0.003083816884</v>
      </c>
      <c r="DG260" s="76" t="str">
        <f t="shared" si="23"/>
        <v>Passau</v>
      </c>
      <c r="DH260" s="58" t="str">
        <f t="shared" si="24"/>
        <v>#REF!</v>
      </c>
      <c r="DI260" s="75">
        <f t="shared" si="25"/>
        <v>108.2220249</v>
      </c>
      <c r="DJ260" s="78">
        <f t="shared" si="26"/>
        <v>0.003083816884</v>
      </c>
      <c r="DK260" s="75"/>
      <c r="DL260" s="75"/>
      <c r="DM260" s="75"/>
      <c r="DN260" s="75"/>
      <c r="DO260" s="75"/>
      <c r="DP260" s="44"/>
    </row>
    <row r="261" ht="16.5" customHeight="1">
      <c r="A261" s="58">
        <f t="shared" si="5"/>
        <v>347</v>
      </c>
      <c r="B261" s="58">
        <f t="shared" si="6"/>
        <v>127</v>
      </c>
      <c r="C261" s="58" t="s">
        <v>390</v>
      </c>
      <c r="D261" s="58">
        <v>9276.0</v>
      </c>
      <c r="E261" s="58" t="s">
        <v>422</v>
      </c>
      <c r="F261" s="59">
        <f>VLOOKUP($D261,EW_19_Kreise!$A$6:$CQ$406,Calc_Targetkreise!F$5,FALSE)/1000</f>
        <v>29.497</v>
      </c>
      <c r="G261" s="59">
        <f>VLOOKUP($D261,BW_17_Kreise!$B$7:$CC$410,Calc_Targetkreise!G$5,FALSE)/1000</f>
        <v>44.783</v>
      </c>
      <c r="H261" s="59">
        <f>VLOOKUP($D261,EW_Erg_09_14_Kreise!$A$10:$BK$412,Calc_Targetkreise!H$5,FALSE)/1000</f>
        <v>16.429</v>
      </c>
      <c r="I261" s="60">
        <f t="shared" ref="I261:K261" si="1070">F261/CG261</f>
        <v>0.4749613551</v>
      </c>
      <c r="J261" s="60">
        <f t="shared" si="1070"/>
        <v>0.7193478435</v>
      </c>
      <c r="K261" s="60">
        <f t="shared" si="1070"/>
        <v>0.2624021722</v>
      </c>
      <c r="L261" s="61">
        <f t="shared" ref="L261:M261" si="1071">1-(T261+X261)</f>
        <v>0.386344374</v>
      </c>
      <c r="M261" s="61">
        <f t="shared" si="1071"/>
        <v>0.4406359556</v>
      </c>
      <c r="N261" s="62">
        <f>IF(L261&lt;Master_sheet_Kriterien!$J$46,1,IF(L261&lt;Master_sheet_Kriterien!$K$46,2,IF(L261&lt;Master_sheet_Kriterien!$L$46,3,IF(L261&lt;Master_sheet_Kriterien!$M$46,4,5))))</f>
        <v>1</v>
      </c>
      <c r="O261" s="62">
        <f>IF(M261&lt;Master_sheet_Kriterien!$J$46,1,IF(M261&lt;Master_sheet_Kriterien!$K$46,2,IF(M261&lt;Master_sheet_Kriterien!$L$46,3,IF(M261&lt;Master_sheet_Kriterien!$M$46,4,5))))</f>
        <v>3</v>
      </c>
      <c r="P261" s="61">
        <f t="shared" ref="P261:Q261" si="1072">1-(T261+AM261)</f>
        <v>0.3191850019</v>
      </c>
      <c r="Q261" s="61">
        <f t="shared" si="1072"/>
        <v>0.3880490365</v>
      </c>
      <c r="R261" s="62">
        <f>IF(P261&lt;Master_sheet_Kriterien!$J$46,1,IF(P261&lt;Master_sheet_Kriterien!$K$46,2,IF(P261&lt;Master_sheet_Kriterien!$L$46,3,IF(P261&lt;Master_sheet_Kriterien!$M$46,4,5))))</f>
        <v>1</v>
      </c>
      <c r="S261" s="62">
        <f>IF(Q261&lt;Master_sheet_Kriterien!$J$46,1,IF(Q261&lt;Master_sheet_Kriterien!$K$46,2,IF(Q261&lt;Master_sheet_Kriterien!$L$46,3,IF(Q261&lt;Master_sheet_Kriterien!$M$46,4,5))))</f>
        <v>2</v>
      </c>
      <c r="T261" s="61">
        <f>VLOOKUP($D261,EW_19_Kreise!$A$6:$CQ$406,Calc_Targetkreise!T$5,FALSE)/1000/F261</f>
        <v>0.5473776994</v>
      </c>
      <c r="U261" s="63">
        <f>VLOOKUP($D261,BW_17_Kreise!$B$7:$CC$410,Calc_Targetkreise!U$5,FALSE)/1000/$G261</f>
        <v>0.4051537414</v>
      </c>
      <c r="V261" s="61">
        <f>VLOOKUP(Calc_Targetkreise!$D261,EW_Erg_09_14_Kreise!$A$7:$BK$412,Calc_Targetkreise!V$5,FALSE)/1000/$H261</f>
        <v>0.513482257</v>
      </c>
      <c r="W261" s="61">
        <f>VLOOKUP(Calc_Targetkreise!$D261,EW_Erg_09_14_Kreise!$A$7:$BK$412,Calc_Targetkreise!W$5,FALSE)/1000/CK261</f>
        <v>0.5702681992</v>
      </c>
      <c r="X261" s="61">
        <f>VLOOKUP($D261,EW_19_Kreise!$A$6:$CQ$406,Calc_Targetkreise!X$5,FALSE)/1000/F261</f>
        <v>0.06627792657</v>
      </c>
      <c r="Y261" s="63">
        <f>VLOOKUP($D261,BW_17_Kreise!$B$7:$CC$410,Calc_Targetkreise!Y$5,FALSE)/1000/$G261</f>
        <v>0.154210303</v>
      </c>
      <c r="Z261" s="61">
        <f>VLOOKUP(Calc_Targetkreise!$D261,EW_Erg_09_14_Kreise!$A$7:$BK$412,Calc_Targetkreise!Z$5,FALSE)/1000/$H261</f>
        <v>0.1483352608</v>
      </c>
      <c r="AA261" s="61">
        <f>VLOOKUP(Calc_Targetkreise!$D261,EW_Erg_09_14_Kreise!$A$7:$BK$412,Calc_Targetkreise!AA$5,FALSE)/1000/$H261</f>
        <v>0.1219794266</v>
      </c>
      <c r="AB261" s="61">
        <f>VLOOKUP($D261,EW_19_Kreise!$A$6:$CQ$406,Calc_Targetkreise!AB$5,FALSE)/1000/F261</f>
        <v>0.07807573652</v>
      </c>
      <c r="AC261" s="63">
        <f>VLOOKUP($D261,BW_17_Kreise!$B$7:$CC$410,Calc_Targetkreise!AC$5,FALSE)/1000/$G261</f>
        <v>0.03932295737</v>
      </c>
      <c r="AD261" s="61">
        <f>VLOOKUP(Calc_Targetkreise!$D261,EW_Erg_09_14_Kreise!$A$7:$BK$412,Calc_Targetkreise!AD$5,FALSE)/1000/$H261</f>
        <v>0.05654635096</v>
      </c>
      <c r="AE261" s="62">
        <f>IF(AC261&lt;Master_sheet_Kriterien!$J$54,1,IF(AC261&lt;Master_sheet_Kriterien!$K$54,2,IF(AC261&lt;Master_sheet_Kriterien!$L$54,3,IF(AC261&lt;Master_sheet_Kriterien!$M$54,4,5))))</f>
        <v>1</v>
      </c>
      <c r="AF261" s="61">
        <f>VLOOKUP(Calc_Targetkreise!$D261,EW_Erg_09_14_Kreise!$A$7:$BK$412,Calc_Targetkreise!AF$5,FALSE)/1000/$H261</f>
        <v>0.05185951671</v>
      </c>
      <c r="AG261" s="63">
        <f>VLOOKUP($D261,BW_17_Kreise!$B$7:$CC$410,Calc_Targetkreise!AG$5,FALSE)/1000/$G261</f>
        <v>0.06935667552</v>
      </c>
      <c r="AH261" s="61">
        <f>VLOOKUP(Calc_Targetkreise!$D261,EW_Erg_09_14_Kreise!$A$7:$BK$412,Calc_Targetkreise!AH$5,FALSE)/1000/$H261</f>
        <v>0.01911254489</v>
      </c>
      <c r="AI261" s="61">
        <f>VLOOKUP(Calc_Targetkreise!$D261,EW_Erg_09_14_Kreise!$A$7:$BK$412,Calc_Targetkreise!AI$5,FALSE)/1000/$H261</f>
        <v>0.07870229472</v>
      </c>
      <c r="AJ261" s="63">
        <f>VLOOKUP($D261,BW_17_Kreise!$B$7:$CC$410,Calc_Targetkreise!AJ$5,FALSE)/1000/$G261</f>
        <v>0.04501708238</v>
      </c>
      <c r="AK261" s="61">
        <f>VLOOKUP(Calc_Targetkreise!$D261,EW_Erg_09_14_Kreise!$A$7:$BK$412,Calc_Targetkreise!AK$5,FALSE)/1000/$H261</f>
        <v>0.02349503926</v>
      </c>
      <c r="AL261" s="61">
        <f>VLOOKUP(Calc_Targetkreise!$D261,EW_Erg_09_14_Kreise!$A$7:$BK$412,Calc_Targetkreise!AL$5,FALSE)/1000/$H261</f>
        <v>0.0252602106</v>
      </c>
      <c r="AM261" s="61">
        <f>VLOOKUP($D261,EW_19_Kreise!$A$6:$CQ$406,Calc_Targetkreise!AM$5,FALSE)/1000/F261</f>
        <v>0.1334372987</v>
      </c>
      <c r="AN261" s="63">
        <f>VLOOKUP($D261,BW_17_Kreise!$B$7:$CC$410,Calc_Targetkreise!AN$5,FALSE)/1000/$G261</f>
        <v>0.2067972222</v>
      </c>
      <c r="AO261" s="61">
        <f>VLOOKUP(Calc_Targetkreise!$D261,EW_Erg_09_14_Kreise!$A$7:$BK$412,Calc_Targetkreise!AO$5,FALSE)/1000/$H261</f>
        <v>0.09136283401</v>
      </c>
      <c r="AP261" s="61">
        <f>VLOOKUP(Calc_Targetkreise!$D261,EW_Erg_09_14_Kreise!$A$7:$BK$412,Calc_Targetkreise!AP$5,FALSE)/1000/$H261</f>
        <v>0.00006086797736</v>
      </c>
      <c r="AQ261" s="61">
        <f t="shared" ref="AQ261:AR261" si="1073">1-U261-Y261-AC261-AG261-AJ261-AN261</f>
        <v>0.08014201818</v>
      </c>
      <c r="AR261" s="61">
        <f t="shared" si="1073"/>
        <v>0.1476657131</v>
      </c>
      <c r="AS261" s="61">
        <f t="shared" si="11"/>
        <v>0.1518694841</v>
      </c>
      <c r="AT261" s="63">
        <f>VLOOKUP($D261,BW_17_Kreise!$B$7:$CC$410,Calc_Targetkreise!AT$5,FALSE)/1000/$G261</f>
        <v>0.002032021079</v>
      </c>
      <c r="AU261" s="61">
        <f>VLOOKUP(Calc_Targetkreise!$D261,EW_Erg_09_14_Kreise!$A$7:$BK$412,Calc_Targetkreise!AU$5,FALSE)/1000/$H261</f>
        <v>0.007243289305</v>
      </c>
      <c r="AV261" s="62">
        <f>IF(AU261&lt;Master_sheet_Kriterien!$J$44,1,IF(AU261&lt;Master_sheet_Kriterien!$K$44,2,IF(AU261&lt;Master_sheet_Kriterien!$L$44,3,IF(AU261&lt;Master_sheet_Kriterien!$M$44,4,5))))</f>
        <v>1</v>
      </c>
      <c r="AW261" s="61">
        <f>VLOOKUP(Calc_Targetkreise!$D261,EW_Erg_09_14_Kreise!$A$7:$BK$412,Calc_Targetkreise!AW$5,FALSE)/1000/$H261</f>
        <v>0.006999817396</v>
      </c>
      <c r="AX261" s="61">
        <f>VLOOKUP($D261,EW_19_Kreise!$A$6:$CQ$406,Calc_Targetkreise!AX$5,FALSE)/1000/F261</f>
        <v>0.002101908669</v>
      </c>
      <c r="AY261" s="62">
        <f>IF(AX261&lt;Master_sheet_Kriterien!$J$56,1,IF(AX261&lt;Master_sheet_Kriterien!$K$56,2,IF(AX261&lt;Master_sheet_Kriterien!$L$56,3,IF(AX261&lt;Master_sheet_Kriterien!$M$56,4,5))))</f>
        <v>1</v>
      </c>
      <c r="AZ261" s="64">
        <f>VLOOKUP($D261,EW_19_Kreise!$A$6:$CQ$406,Calc_Targetkreise!AZ$5,FALSE)</f>
        <v>62</v>
      </c>
      <c r="BA261" s="62">
        <f>IF(AZ261&lt;Master_sheet_Kriterien!$J$57,1,IF(AZ261&lt;Master_sheet_Kriterien!$K$57,2,IF(AZ261&lt;Master_sheet_Kriterien!$L$57,3,IF(AZ261&lt;Master_sheet_Kriterien!$M$56,4,5))))</f>
        <v>1</v>
      </c>
      <c r="BB261" s="59">
        <f>VLOOKUP($D261,Struktur_daten_BW_2017!$B$7:$AH$452,Calc_Targetkreise!BB$5,FALSE)</f>
        <v>227.4</v>
      </c>
      <c r="BC261" s="62">
        <f>IF(BB261&lt;Master_sheet_Kriterien!$J$8,1,IF(BB261&lt;Master_sheet_Kriterien!$K$8,2,IF(BB261&lt;Master_sheet_Kriterien!$L$8,3,IF(BB261&lt;Master_sheet_Kriterien!$M$8,4,5))))</f>
        <v>3</v>
      </c>
      <c r="BD261" s="65">
        <f t="shared" si="12"/>
        <v>29.8061</v>
      </c>
      <c r="BE261" s="62">
        <f>IF(BD261&lt;Master_sheet_Kriterien!$J$10,1,IF(BD261&lt;Master_sheet_Kriterien!$K$10,2,IF(BD261&lt;Master_sheet_Kriterien!$L$10,3,IF(BD261&lt;Master_sheet_Kriterien!$M$10,4,5))))</f>
        <v>4</v>
      </c>
      <c r="BF261" s="65">
        <f>VLOOKUP($D261,Struktur_daten_BW_2017!$B$7:$AH$452,Calc_Targetkreise!BF$5,FALSE)</f>
        <v>8.9</v>
      </c>
      <c r="BG261" s="62">
        <f>IF(BF261&lt;Master_sheet_Kriterien!$J$12,1,IF(BF261&lt;Master_sheet_Kriterien!$K$12,2,IF(BF261&lt;Master_sheet_Kriterien!$L$12,3,IF(BF261&lt;Master_sheet_Kriterien!$M$12,4,5))))</f>
        <v>5</v>
      </c>
      <c r="BH261" s="65">
        <f>VLOOKUP($D261,Struktur_daten_BW_2017!$B$7:$AH$452,Calc_Targetkreise!BH$5,FALSE)</f>
        <v>15</v>
      </c>
      <c r="BI261" s="62">
        <f>IF(BH261&lt;Master_sheet_Kriterien!$J$14,1,IF(BH261&lt;Master_sheet_Kriterien!$K$14,2,IF(BH261&lt;Master_sheet_Kriterien!$L$14,3,IF(BH261&lt;Master_sheet_Kriterien!$M$14,4,5))))</f>
        <v>5</v>
      </c>
      <c r="BJ261" s="65">
        <f>VLOOKUP($D261,Struktur_daten_BW_2017!$B$7:$AH$452,Calc_Targetkreise!BJ$5,FALSE)</f>
        <v>36.1</v>
      </c>
      <c r="BK261" s="62">
        <f>IF(BJ261&lt;Master_sheet_Kriterien!$J$16,1,IF(BJ261&lt;Master_sheet_Kriterien!$K$16,2,IF(BJ261&lt;Master_sheet_Kriterien!$L$16,3,IF(BJ261&lt;Master_sheet_Kriterien!$M$16,4,5))))</f>
        <v>3</v>
      </c>
      <c r="BL261" s="65">
        <f>VLOOKUP($D261,Struktur_daten_BW_2017!$B$7:$AH$452,Calc_Targetkreise!BL$5,FALSE)</f>
        <v>14.8</v>
      </c>
      <c r="BM261" s="62">
        <f>IF(BL261&lt;Master_sheet_Kriterien!$J$18,1,IF(BL261&lt;Master_sheet_Kriterien!$K$18,2,IF(BL261&lt;Master_sheet_Kriterien!$L$18,3,IF(BL261&lt;Master_sheet_Kriterien!$M$18,4,5))))</f>
        <v>1</v>
      </c>
      <c r="BN261" s="65">
        <f>VLOOKUP($D261,Struktur_daten_BW_2017!$B$7:$AH$452,Calc_Targetkreise!BN$5,FALSE)</f>
        <v>9.1</v>
      </c>
      <c r="BO261" s="62">
        <f>IF(BN261&lt;Master_sheet_Kriterien!$J$20,1,IF(BN261&lt;Master_sheet_Kriterien!$K$20,2,IF(BN261&lt;Master_sheet_Kriterien!$L$20,3,IF(BN261&lt;Master_sheet_Kriterien!$M$20,4,5))))</f>
        <v>1</v>
      </c>
      <c r="BP261" s="59">
        <f>VLOOKUP($D261,Struktur_daten_BW_2017!$B$7:$AH$452,Calc_Targetkreise!BP$5,FALSE)</f>
        <v>21814</v>
      </c>
      <c r="BQ261" s="62">
        <f>IF(BP261&lt;Master_sheet_Kriterien!$J$38,1,IF(BP261&lt;Master_sheet_Kriterien!$K$38,2,IF(BP261&lt;Master_sheet_Kriterien!$L$38,3,IF(BP261&lt;Master_sheet_Kriterien!$M$38,4,5))))</f>
        <v>4</v>
      </c>
      <c r="BR261" s="65">
        <f>VLOOKUP($D261,Struktur_daten_BW_2017!$B$7:$AH$452,Calc_Targetkreise!BR$5,FALSE)</f>
        <v>30.4</v>
      </c>
      <c r="BS261" s="62">
        <f>IF(BR261&lt;Master_sheet_Kriterien!$J$24,1,IF(BR261&lt;Master_sheet_Kriterien!$K$24,2,IF(BR261&lt;Master_sheet_Kriterien!$L$24,3,IF(BR261&lt;Master_sheet_Kriterien!$M$24,4,5))))</f>
        <v>2</v>
      </c>
      <c r="BT261" s="65">
        <f>VLOOKUP($D261,Struktur_daten_BW_2017!$B$7:$AH$452,Calc_Targetkreise!BT$5,FALSE)</f>
        <v>13.1</v>
      </c>
      <c r="BU261" s="62">
        <f>IF(BT261&lt;Master_sheet_Kriterien!$J$26,1,IF(BT261&lt;Master_sheet_Kriterien!$K$26,2,IF(BT261&lt;Master_sheet_Kriterien!$L$26,3,IF(BT261&lt;Master_sheet_Kriterien!$M$26,4,5))))</f>
        <v>3</v>
      </c>
      <c r="BV261" s="65">
        <f t="shared" si="13"/>
        <v>4.38719</v>
      </c>
      <c r="BW261" s="62">
        <f>IF(BV261&lt;Master_sheet_Kriterien!$J$28,1,IF(BV261&lt;Master_sheet_Kriterien!$K$28,2,IF(BV261&lt;Master_sheet_Kriterien!$L$28,3,IF(BV261&lt;Master_sheet_Kriterien!$M$28,4,5))))</f>
        <v>4</v>
      </c>
      <c r="BX261" s="65">
        <f>VLOOKUP($D261,Struktur_daten_BW_2017!$B$7:$AH$452,Calc_Targetkreise!BX$5,FALSE)</f>
        <v>30.53435115</v>
      </c>
      <c r="BY261" s="62">
        <f>IF(BX261&lt;Master_sheet_Kriterien!$J$30,1,IF(BX261&lt;Master_sheet_Kriterien!$K$30,2,IF(BX261&lt;Master_sheet_Kriterien!$L$30,3,IF(BX261&lt;Master_sheet_Kriterien!$M$30,4,5))))</f>
        <v>5</v>
      </c>
      <c r="BZ261" s="65"/>
      <c r="CA261" s="62">
        <f>IF(BZ261&lt;Master_sheet_Kriterien!$J$32,1,IF(BZ261&lt;Master_sheet_Kriterien!$K$32,2,IF(BZ261&lt;Master_sheet_Kriterien!$L$32,3,IF(BZ261&lt;Master_sheet_Kriterien!$M$32,4,5))))</f>
        <v>1</v>
      </c>
      <c r="CB261" s="65"/>
      <c r="CC261" s="62">
        <f>IF(CB261&lt;Master_sheet_Kriterien!$J$34,1,IF(CB261&lt;Master_sheet_Kriterien!$K$34,2,IF(CB261&lt;Master_sheet_Kriterien!$L$34,3,IF(CB261&lt;Master_sheet_Kriterien!$M$34,4,5))))</f>
        <v>1</v>
      </c>
      <c r="CD261" s="65">
        <f>100-VLOOKUP($D261,Struktur_daten_BW_2017!$B$7:$AH$452,Calc_Targetkreise!CD$5,FALSE)</f>
        <v>54.3</v>
      </c>
      <c r="CE261" s="62">
        <f>IF(CD261&lt;Master_sheet_Kriterien!$J$40,1,IF(CD261&lt;Master_sheet_Kriterien!$K$40,2,IF(CD261&lt;Master_sheet_Kriterien!$L$40,3,IF(CD261&lt;Master_sheet_Kriterien!$M$40,4,5))))</f>
        <v>4</v>
      </c>
      <c r="CF261" s="61"/>
      <c r="CG261" s="59">
        <f>VLOOKUP($D261,EW_19_Kreise!$A$6:$CQ$406,Calc_Targetkreise!CG$5,FALSE)/1000</f>
        <v>62.104</v>
      </c>
      <c r="CH261" s="59">
        <f>VLOOKUP($D261,BW_17_Kreise!$B$7:$CC$410,Calc_Targetkreise!CH$5,FALSE)/1000</f>
        <v>62.255</v>
      </c>
      <c r="CI261" s="59">
        <f>VLOOKUP($D261,EW_Erg_09_14_Kreise!$A$10:$BK$412,Calc_Targetkreise!CI$5,FALSE)/1000</f>
        <v>62.61</v>
      </c>
      <c r="CJ261" s="59">
        <f>VLOOKUP($D261,EW_Erg_09_14_Kreise!$A$10:$BK$412,Calc_Targetkreise!CJ$5,FALSE)/1000</f>
        <v>63.345</v>
      </c>
      <c r="CK261" s="59">
        <f>VLOOKUP($D261,EW_Erg_09_14_Kreise!$A$10:$BK$412,Calc_Targetkreise!CK$5,FALSE)/1000</f>
        <v>19.575</v>
      </c>
      <c r="CL261" s="45"/>
      <c r="CM261" s="59">
        <f>VLOOKUP($D261,Struktur_daten_BW_2017!$B$7:$AH$452,Calc_Targetkreise!CM$5,FALSE)</f>
        <v>334.9</v>
      </c>
      <c r="CN261" s="66">
        <v>0.0</v>
      </c>
      <c r="CO261" s="67">
        <f t="shared" si="16"/>
        <v>0</v>
      </c>
      <c r="CP261" s="62">
        <f>IF(CO261&lt;Master_sheet_Kriterien!$J$58,1,IF(CO261&lt;Master_sheet_Kriterien!$K$58,2,IF(CO261&lt;Master_sheet_Kriterien!$L$58,3,IF(CO261&lt;Master_sheet_Kriterien!$M$58,4,5))))</f>
        <v>1</v>
      </c>
      <c r="CQ261" s="66">
        <v>0.0</v>
      </c>
      <c r="CR261" s="67">
        <f t="shared" si="17"/>
        <v>0</v>
      </c>
      <c r="CS261" s="62">
        <f>IF(CR261&lt;Master_sheet_Kriterien!$J$59,1,IF(CR261&lt;Master_sheet_Kriterien!$K$59,2,IF(CR261&lt;Master_sheet_Kriterien!$L$59,3,IF(CR261&lt;Master_sheet_Kriterien!$M$59,4,5))))</f>
        <v>1</v>
      </c>
      <c r="CT261" s="66">
        <v>0.0</v>
      </c>
      <c r="CU261" s="44"/>
      <c r="CV261" s="66">
        <v>0.0</v>
      </c>
      <c r="CW261" s="68"/>
      <c r="CY261" s="31">
        <f t="shared" si="18"/>
        <v>9276</v>
      </c>
      <c r="DB261" s="76" t="str">
        <f t="shared" si="19"/>
        <v>Regen</v>
      </c>
      <c r="DC261" s="58">
        <f t="shared" si="20"/>
        <v>347</v>
      </c>
      <c r="DD261" s="77">
        <f t="shared" si="21"/>
        <v>127</v>
      </c>
      <c r="DE261" s="72">
        <f t="shared" si="22"/>
        <v>0.002101908669</v>
      </c>
      <c r="DG261" s="76" t="str">
        <f t="shared" si="23"/>
        <v>Regen</v>
      </c>
      <c r="DH261" s="58" t="str">
        <f t="shared" si="24"/>
        <v>#REF!</v>
      </c>
      <c r="DI261" s="75">
        <f t="shared" si="25"/>
        <v>121</v>
      </c>
      <c r="DJ261" s="78">
        <f t="shared" si="26"/>
        <v>0.002101908669</v>
      </c>
      <c r="DK261" s="75"/>
      <c r="DL261" s="75"/>
      <c r="DM261" s="75"/>
      <c r="DN261" s="75"/>
      <c r="DO261" s="75"/>
      <c r="DP261" s="44"/>
    </row>
    <row r="262" ht="16.5" customHeight="1">
      <c r="A262" s="58">
        <f t="shared" si="5"/>
        <v>399</v>
      </c>
      <c r="B262" s="58">
        <f t="shared" si="6"/>
        <v>102</v>
      </c>
      <c r="C262" s="58" t="s">
        <v>390</v>
      </c>
      <c r="D262" s="58">
        <v>9277.0</v>
      </c>
      <c r="E262" s="58" t="s">
        <v>423</v>
      </c>
      <c r="F262" s="59">
        <f>VLOOKUP($D262,EW_19_Kreise!$A$6:$CQ$406,Calc_Targetkreise!F$5,FALSE)/1000</f>
        <v>50.006</v>
      </c>
      <c r="G262" s="59">
        <f>VLOOKUP($D262,BW_17_Kreise!$B$7:$CC$410,Calc_Targetkreise!G$5,FALSE)/1000</f>
        <v>67.614</v>
      </c>
      <c r="H262" s="59">
        <f>VLOOKUP($D262,EW_Erg_09_14_Kreise!$A$10:$BK$412,Calc_Targetkreise!H$5,FALSE)/1000</f>
        <v>30.292</v>
      </c>
      <c r="I262" s="60">
        <f t="shared" ref="I262:K262" si="1074">F262/CG262</f>
        <v>0.5426704866</v>
      </c>
      <c r="J262" s="60">
        <f t="shared" si="1074"/>
        <v>0.7344956819</v>
      </c>
      <c r="K262" s="60">
        <f t="shared" si="1074"/>
        <v>0.3294542449</v>
      </c>
      <c r="L262" s="61">
        <f t="shared" ref="L262:M262" si="1075">1-(T262+X262)</f>
        <v>0.3868535776</v>
      </c>
      <c r="M262" s="61">
        <f t="shared" si="1075"/>
        <v>0.4350578283</v>
      </c>
      <c r="N262" s="62">
        <f>IF(L262&lt;Master_sheet_Kriterien!$J$46,1,IF(L262&lt;Master_sheet_Kriterien!$K$46,2,IF(L262&lt;Master_sheet_Kriterien!$L$46,3,IF(L262&lt;Master_sheet_Kriterien!$M$46,4,5))))</f>
        <v>1</v>
      </c>
      <c r="O262" s="62">
        <f>IF(M262&lt;Master_sheet_Kriterien!$J$46,1,IF(M262&lt;Master_sheet_Kriterien!$K$46,2,IF(M262&lt;Master_sheet_Kriterien!$L$46,3,IF(M262&lt;Master_sheet_Kriterien!$M$46,4,5))))</f>
        <v>3</v>
      </c>
      <c r="P262" s="61">
        <f t="shared" ref="P262:Q262" si="1076">1-(T262+AM262)</f>
        <v>0.3486181658</v>
      </c>
      <c r="Q262" s="61">
        <f t="shared" si="1076"/>
        <v>0.4073860443</v>
      </c>
      <c r="R262" s="62">
        <f>IF(P262&lt;Master_sheet_Kriterien!$J$46,1,IF(P262&lt;Master_sheet_Kriterien!$K$46,2,IF(P262&lt;Master_sheet_Kriterien!$L$46,3,IF(P262&lt;Master_sheet_Kriterien!$M$46,4,5))))</f>
        <v>1</v>
      </c>
      <c r="S262" s="62">
        <f>IF(Q262&lt;Master_sheet_Kriterien!$J$46,1,IF(Q262&lt;Master_sheet_Kriterien!$K$46,2,IF(Q262&lt;Master_sheet_Kriterien!$L$46,3,IF(Q262&lt;Master_sheet_Kriterien!$M$46,4,5))))</f>
        <v>2</v>
      </c>
      <c r="T262" s="61">
        <f>VLOOKUP($D262,EW_19_Kreise!$A$6:$CQ$406,Calc_Targetkreise!T$5,FALSE)/1000/F262</f>
        <v>0.5581130264</v>
      </c>
      <c r="U262" s="63">
        <f>VLOOKUP($D262,BW_17_Kreise!$B$7:$CC$410,Calc_Targetkreise!U$5,FALSE)/1000/$G262</f>
        <v>0.4398053658</v>
      </c>
      <c r="V262" s="61">
        <f>VLOOKUP(Calc_Targetkreise!$D262,EW_Erg_09_14_Kreise!$A$7:$BK$412,Calc_Targetkreise!V$5,FALSE)/1000/$H262</f>
        <v>0.544302126</v>
      </c>
      <c r="W262" s="61">
        <f>VLOOKUP(Calc_Targetkreise!$D262,EW_Erg_09_14_Kreise!$A$7:$BK$412,Calc_Targetkreise!W$5,FALSE)/1000/CK262</f>
        <v>0.5645993245</v>
      </c>
      <c r="X262" s="61">
        <f>VLOOKUP($D262,EW_19_Kreise!$A$6:$CQ$406,Calc_Targetkreise!X$5,FALSE)/1000/F262</f>
        <v>0.05503339599</v>
      </c>
      <c r="Y262" s="63">
        <f>VLOOKUP($D262,BW_17_Kreise!$B$7:$CC$410,Calc_Targetkreise!Y$5,FALSE)/1000/$G262</f>
        <v>0.125136806</v>
      </c>
      <c r="Z262" s="61">
        <f>VLOOKUP(Calc_Targetkreise!$D262,EW_Erg_09_14_Kreise!$A$7:$BK$412,Calc_Targetkreise!Z$5,FALSE)/1000/$H262</f>
        <v>0.1184801268</v>
      </c>
      <c r="AA262" s="61">
        <f>VLOOKUP(Calc_Targetkreise!$D262,EW_Erg_09_14_Kreise!$A$7:$BK$412,Calc_Targetkreise!AA$5,FALSE)/1000/$H262</f>
        <v>0.08484088208</v>
      </c>
      <c r="AB262" s="61">
        <f>VLOOKUP($D262,EW_19_Kreise!$A$6:$CQ$406,Calc_Targetkreise!AB$5,FALSE)/1000/F262</f>
        <v>0.1028076631</v>
      </c>
      <c r="AC262" s="63">
        <f>VLOOKUP($D262,BW_17_Kreise!$B$7:$CC$410,Calc_Targetkreise!AC$5,FALSE)/1000/$G262</f>
        <v>0.05541751708</v>
      </c>
      <c r="AD262" s="61">
        <f>VLOOKUP(Calc_Targetkreise!$D262,EW_Erg_09_14_Kreise!$A$7:$BK$412,Calc_Targetkreise!AD$5,FALSE)/1000/$H262</f>
        <v>0.0699524627</v>
      </c>
      <c r="AE262" s="62">
        <f>IF(AC262&lt;Master_sheet_Kriterien!$J$54,1,IF(AC262&lt;Master_sheet_Kriterien!$K$54,2,IF(AC262&lt;Master_sheet_Kriterien!$L$54,3,IF(AC262&lt;Master_sheet_Kriterien!$M$54,4,5))))</f>
        <v>1</v>
      </c>
      <c r="AF262" s="61">
        <f>VLOOKUP(Calc_Targetkreise!$D262,EW_Erg_09_14_Kreise!$A$7:$BK$412,Calc_Targetkreise!AF$5,FALSE)/1000/$H262</f>
        <v>0.06424138386</v>
      </c>
      <c r="AG262" s="63">
        <f>VLOOKUP($D262,BW_17_Kreise!$B$7:$CC$410,Calc_Targetkreise!AG$5,FALSE)/1000/$G262</f>
        <v>0.09230336912</v>
      </c>
      <c r="AH262" s="61">
        <f>VLOOKUP(Calc_Targetkreise!$D262,EW_Erg_09_14_Kreise!$A$7:$BK$412,Calc_Targetkreise!AH$5,FALSE)/1000/$H262</f>
        <v>0.02083058233</v>
      </c>
      <c r="AI262" s="61">
        <f>VLOOKUP(Calc_Targetkreise!$D262,EW_Erg_09_14_Kreise!$A$7:$BK$412,Calc_Targetkreise!AI$5,FALSE)/1000/$H262</f>
        <v>0.08114353625</v>
      </c>
      <c r="AJ262" s="63">
        <f>VLOOKUP($D262,BW_17_Kreise!$B$7:$CC$410,Calc_Targetkreise!AJ$5,FALSE)/1000/$G262</f>
        <v>0.04473925518</v>
      </c>
      <c r="AK262" s="61">
        <f>VLOOKUP(Calc_Targetkreise!$D262,EW_Erg_09_14_Kreise!$A$7:$BK$412,Calc_Targetkreise!AK$5,FALSE)/1000/$H262</f>
        <v>0.02030239007</v>
      </c>
      <c r="AL262" s="61">
        <f>VLOOKUP(Calc_Targetkreise!$D262,EW_Erg_09_14_Kreise!$A$7:$BK$412,Calc_Targetkreise!AL$5,FALSE)/1000/$H262</f>
        <v>0.01772745279</v>
      </c>
      <c r="AM262" s="61">
        <f>VLOOKUP($D262,EW_19_Kreise!$A$6:$CQ$406,Calc_Targetkreise!AM$5,FALSE)/1000/F262</f>
        <v>0.09326880774</v>
      </c>
      <c r="AN262" s="63">
        <f>VLOOKUP($D262,BW_17_Kreise!$B$7:$CC$410,Calc_Targetkreise!AN$5,FALSE)/1000/$G262</f>
        <v>0.1528085899</v>
      </c>
      <c r="AO262" s="61">
        <f>VLOOKUP(Calc_Targetkreise!$D262,EW_Erg_09_14_Kreise!$A$7:$BK$412,Calc_Targetkreise!AO$5,FALSE)/1000/$H262</f>
        <v>0.07364980853</v>
      </c>
      <c r="AP262" s="61">
        <f>VLOOKUP(Calc_Targetkreise!$D262,EW_Erg_09_14_Kreise!$A$7:$BK$412,Calc_Targetkreise!AP$5,FALSE)/1000/$H262</f>
        <v>0.0001980720982</v>
      </c>
      <c r="AQ262" s="61">
        <f t="shared" ref="AQ262:AR262" si="1077">1-U262-Y262-AC262-AG262-AJ262-AN262</f>
        <v>0.08978909693</v>
      </c>
      <c r="AR262" s="61">
        <f t="shared" si="1077"/>
        <v>0.1524825036</v>
      </c>
      <c r="AS262" s="61">
        <f t="shared" si="11"/>
        <v>0.1872493484</v>
      </c>
      <c r="AT262" s="63">
        <f>VLOOKUP($D262,BW_17_Kreise!$B$7:$CC$410,Calc_Targetkreise!AT$5,FALSE)/1000/$G262</f>
        <v>0.002336794155</v>
      </c>
      <c r="AU262" s="61">
        <f>VLOOKUP(Calc_Targetkreise!$D262,EW_Erg_09_14_Kreise!$A$7:$BK$412,Calc_Targetkreise!AU$5,FALSE)/1000/$H262</f>
        <v>0.007460715701</v>
      </c>
      <c r="AV262" s="62">
        <f>IF(AU262&lt;Master_sheet_Kriterien!$J$44,1,IF(AU262&lt;Master_sheet_Kriterien!$K$44,2,IF(AU262&lt;Master_sheet_Kriterien!$L$44,3,IF(AU262&lt;Master_sheet_Kriterien!$M$44,4,5))))</f>
        <v>1</v>
      </c>
      <c r="AW262" s="61">
        <f>VLOOKUP(Calc_Targetkreise!$D262,EW_Erg_09_14_Kreise!$A$7:$BK$412,Calc_Targetkreise!AW$5,FALSE)/1000/$H262</f>
        <v>0.005579030767</v>
      </c>
      <c r="AX262" s="61">
        <f>VLOOKUP($D262,EW_19_Kreise!$A$6:$CQ$406,Calc_Targetkreise!AX$5,FALSE)/1000/F262</f>
        <v>0.003759548854</v>
      </c>
      <c r="AY262" s="62">
        <f>IF(AX262&lt;Master_sheet_Kriterien!$J$56,1,IF(AX262&lt;Master_sheet_Kriterien!$K$56,2,IF(AX262&lt;Master_sheet_Kriterien!$L$56,3,IF(AX262&lt;Master_sheet_Kriterien!$M$56,4,5))))</f>
        <v>2</v>
      </c>
      <c r="AZ262" s="64">
        <f>VLOOKUP($D262,EW_19_Kreise!$A$6:$CQ$406,Calc_Targetkreise!AZ$5,FALSE)</f>
        <v>188</v>
      </c>
      <c r="BA262" s="62">
        <f>IF(AZ262&lt;Master_sheet_Kriterien!$J$57,1,IF(AZ262&lt;Master_sheet_Kriterien!$K$57,2,IF(AZ262&lt;Master_sheet_Kriterien!$L$57,3,IF(AZ262&lt;Master_sheet_Kriterien!$M$56,4,5))))</f>
        <v>2</v>
      </c>
      <c r="BB262" s="59">
        <f>VLOOKUP($D262,Struktur_daten_BW_2017!$B$7:$AH$452,Calc_Targetkreise!BB$5,FALSE)</f>
        <v>96.6</v>
      </c>
      <c r="BC262" s="62">
        <f>IF(BB262&lt;Master_sheet_Kriterien!$J$8,1,IF(BB262&lt;Master_sheet_Kriterien!$K$8,2,IF(BB262&lt;Master_sheet_Kriterien!$L$8,3,IF(BB262&lt;Master_sheet_Kriterien!$M$8,4,5))))</f>
        <v>1</v>
      </c>
      <c r="BD262" s="65">
        <f t="shared" si="12"/>
        <v>18.48</v>
      </c>
      <c r="BE262" s="62">
        <f>IF(BD262&lt;Master_sheet_Kriterien!$J$10,1,IF(BD262&lt;Master_sheet_Kriterien!$K$10,2,IF(BD262&lt;Master_sheet_Kriterien!$L$10,3,IF(BD262&lt;Master_sheet_Kriterien!$M$10,4,5))))</f>
        <v>1</v>
      </c>
      <c r="BF262" s="65">
        <f>VLOOKUP($D262,Struktur_daten_BW_2017!$B$7:$AH$452,Calc_Targetkreise!BF$5,FALSE)</f>
        <v>8.4</v>
      </c>
      <c r="BG262" s="62">
        <f>IF(BF262&lt;Master_sheet_Kriterien!$J$12,1,IF(BF262&lt;Master_sheet_Kriterien!$K$12,2,IF(BF262&lt;Master_sheet_Kriterien!$L$12,3,IF(BF262&lt;Master_sheet_Kriterien!$M$12,4,5))))</f>
        <v>4</v>
      </c>
      <c r="BH262" s="65">
        <f>VLOOKUP($D262,Struktur_daten_BW_2017!$B$7:$AH$452,Calc_Targetkreise!BH$5,FALSE)</f>
        <v>12.2</v>
      </c>
      <c r="BI262" s="62">
        <f>IF(BH262&lt;Master_sheet_Kriterien!$J$14,1,IF(BH262&lt;Master_sheet_Kriterien!$K$14,2,IF(BH262&lt;Master_sheet_Kriterien!$L$14,3,IF(BH262&lt;Master_sheet_Kriterien!$M$14,4,5))))</f>
        <v>4</v>
      </c>
      <c r="BJ262" s="65">
        <f>VLOOKUP($D262,Struktur_daten_BW_2017!$B$7:$AH$452,Calc_Targetkreise!BJ$5,FALSE)</f>
        <v>36.6</v>
      </c>
      <c r="BK262" s="62">
        <f>IF(BJ262&lt;Master_sheet_Kriterien!$J$16,1,IF(BJ262&lt;Master_sheet_Kriterien!$K$16,2,IF(BJ262&lt;Master_sheet_Kriterien!$L$16,3,IF(BJ262&lt;Master_sheet_Kriterien!$M$16,4,5))))</f>
        <v>4</v>
      </c>
      <c r="BL262" s="65">
        <f>VLOOKUP($D262,Struktur_daten_BW_2017!$B$7:$AH$452,Calc_Targetkreise!BL$5,FALSE)</f>
        <v>15.8</v>
      </c>
      <c r="BM262" s="62">
        <f>IF(BL262&lt;Master_sheet_Kriterien!$J$18,1,IF(BL262&lt;Master_sheet_Kriterien!$K$18,2,IF(BL262&lt;Master_sheet_Kriterien!$L$18,3,IF(BL262&lt;Master_sheet_Kriterien!$M$18,4,5))))</f>
        <v>2</v>
      </c>
      <c r="BN262" s="65">
        <f>VLOOKUP($D262,Struktur_daten_BW_2017!$B$7:$AH$452,Calc_Targetkreise!BN$5,FALSE)</f>
        <v>10.2</v>
      </c>
      <c r="BO262" s="62">
        <f>IF(BN262&lt;Master_sheet_Kriterien!$J$20,1,IF(BN262&lt;Master_sheet_Kriterien!$K$20,2,IF(BN262&lt;Master_sheet_Kriterien!$L$20,3,IF(BN262&lt;Master_sheet_Kriterien!$M$20,4,5))))</f>
        <v>2</v>
      </c>
      <c r="BP262" s="59">
        <f>VLOOKUP($D262,Struktur_daten_BW_2017!$B$7:$AH$452,Calc_Targetkreise!BP$5,FALSE)</f>
        <v>21229</v>
      </c>
      <c r="BQ262" s="62">
        <f>IF(BP262&lt;Master_sheet_Kriterien!$J$38,1,IF(BP262&lt;Master_sheet_Kriterien!$K$38,2,IF(BP262&lt;Master_sheet_Kriterien!$L$38,3,IF(BP262&lt;Master_sheet_Kriterien!$M$38,4,5))))</f>
        <v>3</v>
      </c>
      <c r="BR262" s="65">
        <f>VLOOKUP($D262,Struktur_daten_BW_2017!$B$7:$AH$452,Calc_Targetkreise!BR$5,FALSE)</f>
        <v>22.7</v>
      </c>
      <c r="BS262" s="62">
        <f>IF(BR262&lt;Master_sheet_Kriterien!$J$24,1,IF(BR262&lt;Master_sheet_Kriterien!$K$24,2,IF(BR262&lt;Master_sheet_Kriterien!$L$24,3,IF(BR262&lt;Master_sheet_Kriterien!$M$24,4,5))))</f>
        <v>1</v>
      </c>
      <c r="BT262" s="65">
        <f>VLOOKUP($D262,Struktur_daten_BW_2017!$B$7:$AH$452,Calc_Targetkreise!BT$5,FALSE)</f>
        <v>13.4</v>
      </c>
      <c r="BU262" s="62">
        <f>IF(BT262&lt;Master_sheet_Kriterien!$J$26,1,IF(BT262&lt;Master_sheet_Kriterien!$K$26,2,IF(BT262&lt;Master_sheet_Kriterien!$L$26,3,IF(BT262&lt;Master_sheet_Kriterien!$M$26,4,5))))</f>
        <v>3</v>
      </c>
      <c r="BV262" s="65">
        <f t="shared" si="13"/>
        <v>2.948</v>
      </c>
      <c r="BW262" s="62">
        <f>IF(BV262&lt;Master_sheet_Kriterien!$J$28,1,IF(BV262&lt;Master_sheet_Kriterien!$K$28,2,IF(BV262&lt;Master_sheet_Kriterien!$L$28,3,IF(BV262&lt;Master_sheet_Kriterien!$M$28,4,5))))</f>
        <v>1</v>
      </c>
      <c r="BX262" s="65">
        <f>VLOOKUP($D262,Struktur_daten_BW_2017!$B$7:$AH$452,Calc_Targetkreise!BX$5,FALSE)</f>
        <v>17.91044776</v>
      </c>
      <c r="BY262" s="62">
        <f>IF(BX262&lt;Master_sheet_Kriterien!$J$30,1,IF(BX262&lt;Master_sheet_Kriterien!$K$30,2,IF(BX262&lt;Master_sheet_Kriterien!$L$30,3,IF(BX262&lt;Master_sheet_Kriterien!$M$30,4,5))))</f>
        <v>2</v>
      </c>
      <c r="BZ262" s="65"/>
      <c r="CA262" s="62">
        <f>IF(BZ262&lt;Master_sheet_Kriterien!$J$32,1,IF(BZ262&lt;Master_sheet_Kriterien!$K$32,2,IF(BZ262&lt;Master_sheet_Kriterien!$L$32,3,IF(BZ262&lt;Master_sheet_Kriterien!$M$32,4,5))))</f>
        <v>1</v>
      </c>
      <c r="CB262" s="65"/>
      <c r="CC262" s="62">
        <f>IF(CB262&lt;Master_sheet_Kriterien!$J$34,1,IF(CB262&lt;Master_sheet_Kriterien!$K$34,2,IF(CB262&lt;Master_sheet_Kriterien!$L$34,3,IF(CB262&lt;Master_sheet_Kriterien!$M$34,4,5))))</f>
        <v>1</v>
      </c>
      <c r="CD262" s="65">
        <f>100-VLOOKUP($D262,Struktur_daten_BW_2017!$B$7:$AH$452,Calc_Targetkreise!CD$5,FALSE)</f>
        <v>31.8</v>
      </c>
      <c r="CE262" s="62">
        <f>IF(CD262&lt;Master_sheet_Kriterien!$J$40,1,IF(CD262&lt;Master_sheet_Kriterien!$K$40,2,IF(CD262&lt;Master_sheet_Kriterien!$L$40,3,IF(CD262&lt;Master_sheet_Kriterien!$M$40,4,5))))</f>
        <v>1</v>
      </c>
      <c r="CF262" s="61"/>
      <c r="CG262" s="59">
        <f>VLOOKUP($D262,EW_19_Kreise!$A$6:$CQ$406,Calc_Targetkreise!CG$5,FALSE)/1000</f>
        <v>92.148</v>
      </c>
      <c r="CH262" s="59">
        <f>VLOOKUP($D262,BW_17_Kreise!$B$7:$CC$410,Calc_Targetkreise!CH$5,FALSE)/1000</f>
        <v>92.055</v>
      </c>
      <c r="CI262" s="59">
        <f>VLOOKUP($D262,EW_Erg_09_14_Kreise!$A$10:$BK$412,Calc_Targetkreise!CI$5,FALSE)/1000</f>
        <v>91.946</v>
      </c>
      <c r="CJ262" s="59">
        <f>VLOOKUP($D262,EW_Erg_09_14_Kreise!$A$10:$BK$412,Calc_Targetkreise!CJ$5,FALSE)/1000</f>
        <v>91.833</v>
      </c>
      <c r="CK262" s="59">
        <f>VLOOKUP($D262,EW_Erg_09_14_Kreise!$A$10:$BK$412,Calc_Targetkreise!CK$5,FALSE)/1000</f>
        <v>32.57</v>
      </c>
      <c r="CL262" s="45"/>
      <c r="CM262" s="59">
        <f>VLOOKUP($D262,Struktur_daten_BW_2017!$B$7:$AH$452,Calc_Targetkreise!CM$5,FALSE)</f>
        <v>220</v>
      </c>
      <c r="CN262" s="66">
        <v>2.0</v>
      </c>
      <c r="CO262" s="67">
        <f t="shared" si="16"/>
        <v>0.009090909091</v>
      </c>
      <c r="CP262" s="62">
        <f>IF(CO262&lt;Master_sheet_Kriterien!$J$58,1,IF(CO262&lt;Master_sheet_Kriterien!$K$58,2,IF(CO262&lt;Master_sheet_Kriterien!$L$58,3,IF(CO262&lt;Master_sheet_Kriterien!$M$58,4,5))))</f>
        <v>1</v>
      </c>
      <c r="CQ262" s="66">
        <v>2.0</v>
      </c>
      <c r="CR262" s="67">
        <f t="shared" si="17"/>
        <v>0.009090909091</v>
      </c>
      <c r="CS262" s="62">
        <f>IF(CR262&lt;Master_sheet_Kriterien!$J$59,1,IF(CR262&lt;Master_sheet_Kriterien!$K$59,2,IF(CR262&lt;Master_sheet_Kriterien!$L$59,3,IF(CR262&lt;Master_sheet_Kriterien!$M$59,4,5))))</f>
        <v>1</v>
      </c>
      <c r="CT262" s="66">
        <v>0.0</v>
      </c>
      <c r="CU262" s="44"/>
      <c r="CV262" s="66">
        <v>0.0</v>
      </c>
      <c r="CW262" s="68"/>
      <c r="CY262" s="31">
        <f t="shared" si="18"/>
        <v>9277</v>
      </c>
      <c r="DB262" s="76" t="str">
        <f t="shared" si="19"/>
        <v>Rottal-Inn</v>
      </c>
      <c r="DC262" s="58">
        <f t="shared" si="20"/>
        <v>399</v>
      </c>
      <c r="DD262" s="77">
        <f t="shared" si="21"/>
        <v>102</v>
      </c>
      <c r="DE262" s="72">
        <f t="shared" si="22"/>
        <v>0.003759548854</v>
      </c>
      <c r="DG262" s="76" t="str">
        <f t="shared" si="23"/>
        <v>Rottal-Inn</v>
      </c>
      <c r="DH262" s="58" t="str">
        <f t="shared" si="24"/>
        <v>#REF!</v>
      </c>
      <c r="DI262" s="75">
        <f t="shared" si="25"/>
        <v>96.09090909</v>
      </c>
      <c r="DJ262" s="78">
        <f t="shared" si="26"/>
        <v>0.003759548854</v>
      </c>
      <c r="DK262" s="75"/>
      <c r="DL262" s="75"/>
      <c r="DM262" s="75"/>
      <c r="DN262" s="75"/>
      <c r="DO262" s="75"/>
      <c r="DP262" s="44"/>
    </row>
    <row r="263" ht="16.5" customHeight="1">
      <c r="A263" s="58">
        <f t="shared" si="5"/>
        <v>401</v>
      </c>
      <c r="B263" s="58">
        <f t="shared" si="6"/>
        <v>98</v>
      </c>
      <c r="C263" s="58" t="s">
        <v>390</v>
      </c>
      <c r="D263" s="58">
        <v>9278.0</v>
      </c>
      <c r="E263" s="58" t="s">
        <v>424</v>
      </c>
      <c r="F263" s="59">
        <f>VLOOKUP($D263,EW_19_Kreise!$A$6:$CQ$406,Calc_Targetkreise!F$5,FALSE)/1000</f>
        <v>45.678</v>
      </c>
      <c r="G263" s="59">
        <f>VLOOKUP($D263,BW_17_Kreise!$B$7:$CC$410,Calc_Targetkreise!G$5,FALSE)/1000</f>
        <v>60.276</v>
      </c>
      <c r="H263" s="59">
        <f>VLOOKUP($D263,EW_Erg_09_14_Kreise!$A$10:$BK$412,Calc_Targetkreise!H$5,FALSE)/1000</f>
        <v>30.276</v>
      </c>
      <c r="I263" s="60">
        <f t="shared" ref="I263:K263" si="1078">F263/CG263</f>
        <v>0.5869020545</v>
      </c>
      <c r="J263" s="60">
        <f t="shared" si="1078"/>
        <v>0.7792227939</v>
      </c>
      <c r="K263" s="60">
        <f t="shared" si="1078"/>
        <v>0.3949026309</v>
      </c>
      <c r="L263" s="61">
        <f t="shared" ref="L263:M263" si="1079">1-(T263+X263)</f>
        <v>0.3684487062</v>
      </c>
      <c r="M263" s="61">
        <f t="shared" si="1079"/>
        <v>0.4386820625</v>
      </c>
      <c r="N263" s="62">
        <f>IF(L263&lt;Master_sheet_Kriterien!$J$46,1,IF(L263&lt;Master_sheet_Kriterien!$K$46,2,IF(L263&lt;Master_sheet_Kriterien!$L$46,3,IF(L263&lt;Master_sheet_Kriterien!$M$46,4,5))))</f>
        <v>1</v>
      </c>
      <c r="O263" s="62">
        <f>IF(M263&lt;Master_sheet_Kriterien!$J$46,1,IF(M263&lt;Master_sheet_Kriterien!$K$46,2,IF(M263&lt;Master_sheet_Kriterien!$L$46,3,IF(M263&lt;Master_sheet_Kriterien!$M$46,4,5))))</f>
        <v>3</v>
      </c>
      <c r="P263" s="61">
        <f t="shared" ref="P263:Q263" si="1080">1-(T263+AM263)</f>
        <v>0.3071500504</v>
      </c>
      <c r="Q263" s="61">
        <f t="shared" si="1080"/>
        <v>0.3872353839</v>
      </c>
      <c r="R263" s="62">
        <f>IF(P263&lt;Master_sheet_Kriterien!$J$46,1,IF(P263&lt;Master_sheet_Kriterien!$K$46,2,IF(P263&lt;Master_sheet_Kriterien!$L$46,3,IF(P263&lt;Master_sheet_Kriterien!$M$46,4,5))))</f>
        <v>1</v>
      </c>
      <c r="S263" s="62">
        <f>IF(Q263&lt;Master_sheet_Kriterien!$J$46,1,IF(Q263&lt;Master_sheet_Kriterien!$K$46,2,IF(Q263&lt;Master_sheet_Kriterien!$L$46,3,IF(Q263&lt;Master_sheet_Kriterien!$M$46,4,5))))</f>
        <v>1</v>
      </c>
      <c r="T263" s="61">
        <f>VLOOKUP($D263,EW_19_Kreise!$A$6:$CQ$406,Calc_Targetkreise!T$5,FALSE)/1000/F263</f>
        <v>0.5871535531</v>
      </c>
      <c r="U263" s="63">
        <f>VLOOKUP($D263,BW_17_Kreise!$B$7:$CC$410,Calc_Targetkreise!U$5,FALSE)/1000/$G263</f>
        <v>0.4414360608</v>
      </c>
      <c r="V263" s="61">
        <f>VLOOKUP(Calc_Targetkreise!$D263,EW_Erg_09_14_Kreise!$A$7:$BK$412,Calc_Targetkreise!V$5,FALSE)/1000/$H263</f>
        <v>0.5672479852</v>
      </c>
      <c r="W263" s="61">
        <f>VLOOKUP(Calc_Targetkreise!$D263,EW_Erg_09_14_Kreise!$A$7:$BK$412,Calc_Targetkreise!W$5,FALSE)/1000/CK263</f>
        <v>0.6271202237</v>
      </c>
      <c r="X263" s="61">
        <f>VLOOKUP($D263,EW_19_Kreise!$A$6:$CQ$406,Calc_Targetkreise!X$5,FALSE)/1000/F263</f>
        <v>0.04439774071</v>
      </c>
      <c r="Y263" s="63">
        <f>VLOOKUP($D263,BW_17_Kreise!$B$7:$CC$410,Calc_Targetkreise!Y$5,FALSE)/1000/$G263</f>
        <v>0.1198818767</v>
      </c>
      <c r="Z263" s="61">
        <f>VLOOKUP(Calc_Targetkreise!$D263,EW_Erg_09_14_Kreise!$A$7:$BK$412,Calc_Targetkreise!Z$5,FALSE)/1000/$H263</f>
        <v>0.1145131457</v>
      </c>
      <c r="AA263" s="61">
        <f>VLOOKUP(Calc_Targetkreise!$D263,EW_Erg_09_14_Kreise!$A$7:$BK$412,Calc_Targetkreise!AA$5,FALSE)/1000/$H263</f>
        <v>0.0672479852</v>
      </c>
      <c r="AB263" s="61">
        <f>VLOOKUP($D263,EW_19_Kreise!$A$6:$CQ$406,Calc_Targetkreise!AB$5,FALSE)/1000/F263</f>
        <v>0.07883444984</v>
      </c>
      <c r="AC263" s="63">
        <f>VLOOKUP($D263,BW_17_Kreise!$B$7:$CC$410,Calc_Targetkreise!AC$5,FALSE)/1000/$G263</f>
        <v>0.04316809344</v>
      </c>
      <c r="AD263" s="61">
        <f>VLOOKUP(Calc_Targetkreise!$D263,EW_Erg_09_14_Kreise!$A$7:$BK$412,Calc_Targetkreise!AD$5,FALSE)/1000/$H263</f>
        <v>0.04416039107</v>
      </c>
      <c r="AE263" s="62">
        <f>IF(AC263&lt;Master_sheet_Kriterien!$J$54,1,IF(AC263&lt;Master_sheet_Kriterien!$K$54,2,IF(AC263&lt;Master_sheet_Kriterien!$L$54,3,IF(AC263&lt;Master_sheet_Kriterien!$M$54,4,5))))</f>
        <v>1</v>
      </c>
      <c r="AF263" s="61">
        <f>VLOOKUP(Calc_Targetkreise!$D263,EW_Erg_09_14_Kreise!$A$7:$BK$412,Calc_Targetkreise!AF$5,FALSE)/1000/$H263</f>
        <v>0.03444972916</v>
      </c>
      <c r="AG263" s="63">
        <f>VLOOKUP($D263,BW_17_Kreise!$B$7:$CC$410,Calc_Targetkreise!AG$5,FALSE)/1000/$G263</f>
        <v>0.08303470701</v>
      </c>
      <c r="AH263" s="61">
        <f>VLOOKUP(Calc_Targetkreise!$D263,EW_Erg_09_14_Kreise!$A$7:$BK$412,Calc_Targetkreise!AH$5,FALSE)/1000/$H263</f>
        <v>0.01846346941</v>
      </c>
      <c r="AI263" s="61">
        <f>VLOOKUP(Calc_Targetkreise!$D263,EW_Erg_09_14_Kreise!$A$7:$BK$412,Calc_Targetkreise!AI$5,FALSE)/1000/$H263</f>
        <v>0.06047694544</v>
      </c>
      <c r="AJ263" s="63">
        <f>VLOOKUP($D263,BW_17_Kreise!$B$7:$CC$410,Calc_Targetkreise!AJ$5,FALSE)/1000/$G263</f>
        <v>0.03578538722</v>
      </c>
      <c r="AK263" s="61">
        <f>VLOOKUP(Calc_Targetkreise!$D263,EW_Erg_09_14_Kreise!$A$7:$BK$412,Calc_Targetkreise!AK$5,FALSE)/1000/$H263</f>
        <v>0.01377328577</v>
      </c>
      <c r="AL263" s="61">
        <f>VLOOKUP(Calc_Targetkreise!$D263,EW_Erg_09_14_Kreise!$A$7:$BK$412,Calc_Targetkreise!AL$5,FALSE)/1000/$H263</f>
        <v>0.01311269653</v>
      </c>
      <c r="AM263" s="61">
        <f>VLOOKUP($D263,EW_19_Kreise!$A$6:$CQ$406,Calc_Targetkreise!AM$5,FALSE)/1000/F263</f>
        <v>0.1056963965</v>
      </c>
      <c r="AN263" s="63">
        <f>VLOOKUP($D263,BW_17_Kreise!$B$7:$CC$410,Calc_Targetkreise!AN$5,FALSE)/1000/$G263</f>
        <v>0.1713285553</v>
      </c>
      <c r="AO263" s="61">
        <f>VLOOKUP(Calc_Targetkreise!$D263,EW_Erg_09_14_Kreise!$A$7:$BK$412,Calc_Targetkreise!AO$5,FALSE)/1000/$H263</f>
        <v>0.05932091426</v>
      </c>
      <c r="AP263" s="61">
        <f>VLOOKUP(Calc_Targetkreise!$D263,EW_Erg_09_14_Kreise!$A$7:$BK$412,Calc_Targetkreise!AP$5,FALSE)/1000/$H263</f>
        <v>0.00009908838684</v>
      </c>
      <c r="AQ263" s="61">
        <f t="shared" ref="AQ263:AR263" si="1081">1-U263-Y263-AC263-AG263-AJ263-AN263</f>
        <v>0.1053653195</v>
      </c>
      <c r="AR263" s="61">
        <f t="shared" si="1081"/>
        <v>0.1825208086</v>
      </c>
      <c r="AS263" s="61">
        <f t="shared" si="11"/>
        <v>0.1974933316</v>
      </c>
      <c r="AT263" s="63">
        <f>VLOOKUP($D263,BW_17_Kreise!$B$7:$CC$410,Calc_Targetkreise!AT$5,FALSE)/1000/$G263</f>
        <v>0.001858119318</v>
      </c>
      <c r="AU263" s="61">
        <f>VLOOKUP(Calc_Targetkreise!$D263,EW_Erg_09_14_Kreise!$A$7:$BK$412,Calc_Targetkreise!AU$5,FALSE)/1000/$H263</f>
        <v>0.005152596116</v>
      </c>
      <c r="AV263" s="62">
        <f>IF(AU263&lt;Master_sheet_Kriterien!$J$44,1,IF(AU263&lt;Master_sheet_Kriterien!$K$44,2,IF(AU263&lt;Master_sheet_Kriterien!$L$44,3,IF(AU263&lt;Master_sheet_Kriterien!$M$44,4,5))))</f>
        <v>1</v>
      </c>
      <c r="AW263" s="61">
        <f>VLOOKUP(Calc_Targetkreise!$D263,EW_Erg_09_14_Kreise!$A$7:$BK$412,Calc_Targetkreise!AW$5,FALSE)/1000/$H263</f>
        <v>0.005714096975</v>
      </c>
      <c r="AX263" s="61">
        <f>VLOOKUP($D263,EW_19_Kreise!$A$6:$CQ$406,Calc_Targetkreise!AX$5,FALSE)/1000/F263</f>
        <v>0.002430053855</v>
      </c>
      <c r="AY263" s="62">
        <f>IF(AX263&lt;Master_sheet_Kriterien!$J$56,1,IF(AX263&lt;Master_sheet_Kriterien!$K$56,2,IF(AX263&lt;Master_sheet_Kriterien!$L$56,3,IF(AX263&lt;Master_sheet_Kriterien!$M$56,4,5))))</f>
        <v>1</v>
      </c>
      <c r="AZ263" s="64">
        <f>VLOOKUP($D263,EW_19_Kreise!$A$6:$CQ$406,Calc_Targetkreise!AZ$5,FALSE)</f>
        <v>111</v>
      </c>
      <c r="BA263" s="62">
        <f>IF(AZ263&lt;Master_sheet_Kriterien!$J$57,1,IF(AZ263&lt;Master_sheet_Kriterien!$K$57,2,IF(AZ263&lt;Master_sheet_Kriterien!$L$57,3,IF(AZ263&lt;Master_sheet_Kriterien!$M$56,4,5))))</f>
        <v>1</v>
      </c>
      <c r="BB263" s="59">
        <f>VLOOKUP($D263,Struktur_daten_BW_2017!$B$7:$AH$452,Calc_Targetkreise!BB$5,FALSE)</f>
        <v>99.1</v>
      </c>
      <c r="BC263" s="62">
        <f>IF(BB263&lt;Master_sheet_Kriterien!$J$8,1,IF(BB263&lt;Master_sheet_Kriterien!$K$8,2,IF(BB263&lt;Master_sheet_Kriterien!$L$8,3,IF(BB263&lt;Master_sheet_Kriterien!$M$8,4,5))))</f>
        <v>1</v>
      </c>
      <c r="BD263" s="65">
        <f t="shared" si="12"/>
        <v>17.792</v>
      </c>
      <c r="BE263" s="62">
        <f>IF(BD263&lt;Master_sheet_Kriterien!$J$10,1,IF(BD263&lt;Master_sheet_Kriterien!$K$10,2,IF(BD263&lt;Master_sheet_Kriterien!$L$10,3,IF(BD263&lt;Master_sheet_Kriterien!$M$10,4,5))))</f>
        <v>1</v>
      </c>
      <c r="BF263" s="65">
        <f>VLOOKUP($D263,Struktur_daten_BW_2017!$B$7:$AH$452,Calc_Targetkreise!BF$5,FALSE)</f>
        <v>8</v>
      </c>
      <c r="BG263" s="62">
        <f>IF(BF263&lt;Master_sheet_Kriterien!$J$12,1,IF(BF263&lt;Master_sheet_Kriterien!$K$12,2,IF(BF263&lt;Master_sheet_Kriterien!$L$12,3,IF(BF263&lt;Master_sheet_Kriterien!$M$12,4,5))))</f>
        <v>3</v>
      </c>
      <c r="BH263" s="65">
        <f>VLOOKUP($D263,Struktur_daten_BW_2017!$B$7:$AH$452,Calc_Targetkreise!BH$5,FALSE)</f>
        <v>12</v>
      </c>
      <c r="BI263" s="62">
        <f>IF(BH263&lt;Master_sheet_Kriterien!$J$14,1,IF(BH263&lt;Master_sheet_Kriterien!$K$14,2,IF(BH263&lt;Master_sheet_Kriterien!$L$14,3,IF(BH263&lt;Master_sheet_Kriterien!$M$14,4,5))))</f>
        <v>4</v>
      </c>
      <c r="BJ263" s="65">
        <f>VLOOKUP($D263,Struktur_daten_BW_2017!$B$7:$AH$452,Calc_Targetkreise!BJ$5,FALSE)</f>
        <v>37.1</v>
      </c>
      <c r="BK263" s="62">
        <f>IF(BJ263&lt;Master_sheet_Kriterien!$J$16,1,IF(BJ263&lt;Master_sheet_Kriterien!$K$16,2,IF(BJ263&lt;Master_sheet_Kriterien!$L$16,3,IF(BJ263&lt;Master_sheet_Kriterien!$M$16,4,5))))</f>
        <v>5</v>
      </c>
      <c r="BL263" s="65">
        <f>VLOOKUP($D263,Struktur_daten_BW_2017!$B$7:$AH$452,Calc_Targetkreise!BL$5,FALSE)</f>
        <v>16.5</v>
      </c>
      <c r="BM263" s="62">
        <f>IF(BL263&lt;Master_sheet_Kriterien!$J$18,1,IF(BL263&lt;Master_sheet_Kriterien!$K$18,2,IF(BL263&lt;Master_sheet_Kriterien!$L$18,3,IF(BL263&lt;Master_sheet_Kriterien!$M$18,4,5))))</f>
        <v>3</v>
      </c>
      <c r="BN263" s="65">
        <f>VLOOKUP($D263,Struktur_daten_BW_2017!$B$7:$AH$452,Calc_Targetkreise!BN$5,FALSE)</f>
        <v>10.3</v>
      </c>
      <c r="BO263" s="62">
        <f>IF(BN263&lt;Master_sheet_Kriterien!$J$20,1,IF(BN263&lt;Master_sheet_Kriterien!$K$20,2,IF(BN263&lt;Master_sheet_Kriterien!$L$20,3,IF(BN263&lt;Master_sheet_Kriterien!$M$20,4,5))))</f>
        <v>2</v>
      </c>
      <c r="BP263" s="59">
        <f>VLOOKUP($D263,Struktur_daten_BW_2017!$B$7:$AH$452,Calc_Targetkreise!BP$5,FALSE)</f>
        <v>20576</v>
      </c>
      <c r="BQ263" s="62">
        <f>IF(BP263&lt;Master_sheet_Kriterien!$J$38,1,IF(BP263&lt;Master_sheet_Kriterien!$K$38,2,IF(BP263&lt;Master_sheet_Kriterien!$L$38,3,IF(BP263&lt;Master_sheet_Kriterien!$M$38,4,5))))</f>
        <v>3</v>
      </c>
      <c r="BR263" s="65">
        <f>VLOOKUP($D263,Struktur_daten_BW_2017!$B$7:$AH$452,Calc_Targetkreise!BR$5,FALSE)</f>
        <v>27.1</v>
      </c>
      <c r="BS263" s="62">
        <f>IF(BR263&lt;Master_sheet_Kriterien!$J$24,1,IF(BR263&lt;Master_sheet_Kriterien!$K$24,2,IF(BR263&lt;Master_sheet_Kriterien!$L$24,3,IF(BR263&lt;Master_sheet_Kriterien!$M$24,4,5))))</f>
        <v>1</v>
      </c>
      <c r="BT263" s="65">
        <f>VLOOKUP($D263,Struktur_daten_BW_2017!$B$7:$AH$452,Calc_Targetkreise!BT$5,FALSE)</f>
        <v>14.5</v>
      </c>
      <c r="BU263" s="62">
        <f>IF(BT263&lt;Master_sheet_Kriterien!$J$26,1,IF(BT263&lt;Master_sheet_Kriterien!$K$26,2,IF(BT263&lt;Master_sheet_Kriterien!$L$26,3,IF(BT263&lt;Master_sheet_Kriterien!$M$26,4,5))))</f>
        <v>4</v>
      </c>
      <c r="BV263" s="65">
        <f t="shared" si="13"/>
        <v>3.2248</v>
      </c>
      <c r="BW263" s="62">
        <f>IF(BV263&lt;Master_sheet_Kriterien!$J$28,1,IF(BV263&lt;Master_sheet_Kriterien!$K$28,2,IF(BV263&lt;Master_sheet_Kriterien!$L$28,3,IF(BV263&lt;Master_sheet_Kriterien!$M$28,4,5))))</f>
        <v>1</v>
      </c>
      <c r="BX263" s="65">
        <f>VLOOKUP($D263,Struktur_daten_BW_2017!$B$7:$AH$452,Calc_Targetkreise!BX$5,FALSE)</f>
        <v>22.75862069</v>
      </c>
      <c r="BY263" s="62">
        <f>IF(BX263&lt;Master_sheet_Kriterien!$J$30,1,IF(BX263&lt;Master_sheet_Kriterien!$K$30,2,IF(BX263&lt;Master_sheet_Kriterien!$L$30,3,IF(BX263&lt;Master_sheet_Kriterien!$M$30,4,5))))</f>
        <v>3</v>
      </c>
      <c r="BZ263" s="65"/>
      <c r="CA263" s="62">
        <f>IF(BZ263&lt;Master_sheet_Kriterien!$J$32,1,IF(BZ263&lt;Master_sheet_Kriterien!$K$32,2,IF(BZ263&lt;Master_sheet_Kriterien!$L$32,3,IF(BZ263&lt;Master_sheet_Kriterien!$M$32,4,5))))</f>
        <v>1</v>
      </c>
      <c r="CB263" s="65"/>
      <c r="CC263" s="62">
        <f>IF(CB263&lt;Master_sheet_Kriterien!$J$34,1,IF(CB263&lt;Master_sheet_Kriterien!$K$34,2,IF(CB263&lt;Master_sheet_Kriterien!$L$34,3,IF(CB263&lt;Master_sheet_Kriterien!$M$34,4,5))))</f>
        <v>1</v>
      </c>
      <c r="CD263" s="65">
        <f>100-VLOOKUP($D263,Struktur_daten_BW_2017!$B$7:$AH$452,Calc_Targetkreise!CD$5,FALSE)</f>
        <v>39.1</v>
      </c>
      <c r="CE263" s="62">
        <f>IF(CD263&lt;Master_sheet_Kriterien!$J$40,1,IF(CD263&lt;Master_sheet_Kriterien!$K$40,2,IF(CD263&lt;Master_sheet_Kriterien!$L$40,3,IF(CD263&lt;Master_sheet_Kriterien!$M$40,4,5))))</f>
        <v>1</v>
      </c>
      <c r="CF263" s="61"/>
      <c r="CG263" s="59">
        <f>VLOOKUP($D263,EW_19_Kreise!$A$6:$CQ$406,Calc_Targetkreise!CG$5,FALSE)/1000</f>
        <v>77.829</v>
      </c>
      <c r="CH263" s="59">
        <f>VLOOKUP($D263,BW_17_Kreise!$B$7:$CC$410,Calc_Targetkreise!CH$5,FALSE)/1000</f>
        <v>77.354</v>
      </c>
      <c r="CI263" s="59">
        <f>VLOOKUP($D263,EW_Erg_09_14_Kreise!$A$10:$BK$412,Calc_Targetkreise!CI$5,FALSE)/1000</f>
        <v>76.667</v>
      </c>
      <c r="CJ263" s="59">
        <f>VLOOKUP($D263,EW_Erg_09_14_Kreise!$A$10:$BK$412,Calc_Targetkreise!CJ$5,FALSE)/1000</f>
        <v>75.392</v>
      </c>
      <c r="CK263" s="59">
        <f>VLOOKUP($D263,EW_Erg_09_14_Kreise!$A$10:$BK$412,Calc_Targetkreise!CK$5,FALSE)/1000</f>
        <v>32.19</v>
      </c>
      <c r="CL263" s="45"/>
      <c r="CM263" s="59">
        <f>VLOOKUP($D263,Struktur_daten_BW_2017!$B$7:$AH$452,Calc_Targetkreise!CM$5,FALSE)</f>
        <v>222.4</v>
      </c>
      <c r="CN263" s="66">
        <v>0.0</v>
      </c>
      <c r="CO263" s="67">
        <f t="shared" si="16"/>
        <v>0</v>
      </c>
      <c r="CP263" s="62">
        <f>IF(CO263&lt;Master_sheet_Kriterien!$J$58,1,IF(CO263&lt;Master_sheet_Kriterien!$K$58,2,IF(CO263&lt;Master_sheet_Kriterien!$L$58,3,IF(CO263&lt;Master_sheet_Kriterien!$M$58,4,5))))</f>
        <v>1</v>
      </c>
      <c r="CQ263" s="66">
        <v>0.0</v>
      </c>
      <c r="CR263" s="67">
        <f t="shared" si="17"/>
        <v>0</v>
      </c>
      <c r="CS263" s="62">
        <f>IF(CR263&lt;Master_sheet_Kriterien!$J$59,1,IF(CR263&lt;Master_sheet_Kriterien!$K$59,2,IF(CR263&lt;Master_sheet_Kriterien!$L$59,3,IF(CR263&lt;Master_sheet_Kriterien!$M$59,4,5))))</f>
        <v>1</v>
      </c>
      <c r="CT263" s="66">
        <v>0.0</v>
      </c>
      <c r="CU263" s="44"/>
      <c r="CV263" s="66">
        <v>0.0</v>
      </c>
      <c r="CW263" s="68"/>
      <c r="CY263" s="31">
        <f t="shared" si="18"/>
        <v>9278</v>
      </c>
      <c r="DB263" s="76" t="str">
        <f t="shared" si="19"/>
        <v>Straubing-Bogen</v>
      </c>
      <c r="DC263" s="58">
        <f t="shared" si="20"/>
        <v>401</v>
      </c>
      <c r="DD263" s="77">
        <f t="shared" si="21"/>
        <v>98</v>
      </c>
      <c r="DE263" s="72">
        <f t="shared" si="22"/>
        <v>0.002430053855</v>
      </c>
      <c r="DG263" s="76" t="str">
        <f t="shared" si="23"/>
        <v>Straubing-Bogen</v>
      </c>
      <c r="DH263" s="58" t="str">
        <f t="shared" si="24"/>
        <v>#REF!</v>
      </c>
      <c r="DI263" s="75">
        <f t="shared" si="25"/>
        <v>92</v>
      </c>
      <c r="DJ263" s="78">
        <f t="shared" si="26"/>
        <v>0.002430053855</v>
      </c>
      <c r="DK263" s="75"/>
      <c r="DL263" s="75"/>
      <c r="DM263" s="75"/>
      <c r="DN263" s="75"/>
      <c r="DO263" s="75"/>
      <c r="DP263" s="44"/>
    </row>
    <row r="264" ht="16.5" customHeight="1">
      <c r="A264" s="58">
        <f t="shared" si="5"/>
        <v>371</v>
      </c>
      <c r="B264" s="58">
        <f t="shared" si="6"/>
        <v>122</v>
      </c>
      <c r="C264" s="58" t="s">
        <v>390</v>
      </c>
      <c r="D264" s="58">
        <v>9279.0</v>
      </c>
      <c r="E264" s="58" t="s">
        <v>425</v>
      </c>
      <c r="F264" s="59">
        <f>VLOOKUP($D264,EW_19_Kreise!$A$6:$CQ$406,Calc_Targetkreise!F$5,FALSE)/1000</f>
        <v>38.686</v>
      </c>
      <c r="G264" s="59">
        <f>VLOOKUP($D264,BW_17_Kreise!$B$7:$CC$410,Calc_Targetkreise!G$5,FALSE)/1000</f>
        <v>51.711</v>
      </c>
      <c r="H264" s="59">
        <f>VLOOKUP($D264,EW_Erg_09_14_Kreise!$A$10:$BK$412,Calc_Targetkreise!H$5,FALSE)/1000</f>
        <v>25.411</v>
      </c>
      <c r="I264" s="60">
        <f t="shared" ref="I264:K264" si="1082">F264/CG264</f>
        <v>0.5423296371</v>
      </c>
      <c r="J264" s="60">
        <f t="shared" si="1082"/>
        <v>0.7253612007</v>
      </c>
      <c r="K264" s="60">
        <f t="shared" si="1082"/>
        <v>0.3546545708</v>
      </c>
      <c r="L264" s="61">
        <f t="shared" ref="L264:M264" si="1083">1-(T264+X264)</f>
        <v>0.3889003774</v>
      </c>
      <c r="M264" s="61">
        <f t="shared" si="1083"/>
        <v>0.4563245731</v>
      </c>
      <c r="N264" s="62">
        <f>IF(L264&lt;Master_sheet_Kriterien!$J$46,1,IF(L264&lt;Master_sheet_Kriterien!$K$46,2,IF(L264&lt;Master_sheet_Kriterien!$L$46,3,IF(L264&lt;Master_sheet_Kriterien!$M$46,4,5))))</f>
        <v>2</v>
      </c>
      <c r="O264" s="62">
        <f>IF(M264&lt;Master_sheet_Kriterien!$J$46,1,IF(M264&lt;Master_sheet_Kriterien!$K$46,2,IF(M264&lt;Master_sheet_Kriterien!$L$46,3,IF(M264&lt;Master_sheet_Kriterien!$M$46,4,5))))</f>
        <v>3</v>
      </c>
      <c r="P264" s="61">
        <f t="shared" ref="P264:Q264" si="1084">1-(T264+AM264)</f>
        <v>0.3358579331</v>
      </c>
      <c r="Q264" s="61">
        <f t="shared" si="1084"/>
        <v>0.4066639593</v>
      </c>
      <c r="R264" s="62">
        <f>IF(P264&lt;Master_sheet_Kriterien!$J$46,1,IF(P264&lt;Master_sheet_Kriterien!$K$46,2,IF(P264&lt;Master_sheet_Kriterien!$L$46,3,IF(P264&lt;Master_sheet_Kriterien!$M$46,4,5))))</f>
        <v>1</v>
      </c>
      <c r="S264" s="62">
        <f>IF(Q264&lt;Master_sheet_Kriterien!$J$46,1,IF(Q264&lt;Master_sheet_Kriterien!$K$46,2,IF(Q264&lt;Master_sheet_Kriterien!$L$46,3,IF(Q264&lt;Master_sheet_Kriterien!$M$46,4,5))))</f>
        <v>2</v>
      </c>
      <c r="T264" s="61">
        <f>VLOOKUP($D264,EW_19_Kreise!$A$6:$CQ$406,Calc_Targetkreise!T$5,FALSE)/1000/F264</f>
        <v>0.5508711162</v>
      </c>
      <c r="U264" s="63">
        <f>VLOOKUP($D264,BW_17_Kreise!$B$7:$CC$410,Calc_Targetkreise!U$5,FALSE)/1000/$G264</f>
        <v>0.4103382259</v>
      </c>
      <c r="V264" s="61">
        <f>VLOOKUP(Calc_Targetkreise!$D264,EW_Erg_09_14_Kreise!$A$7:$BK$412,Calc_Targetkreise!V$5,FALSE)/1000/$H264</f>
        <v>0.5467317304</v>
      </c>
      <c r="W264" s="61">
        <f>VLOOKUP(Calc_Targetkreise!$D264,EW_Erg_09_14_Kreise!$A$7:$BK$412,Calc_Targetkreise!W$5,FALSE)/1000/CK264</f>
        <v>0.6004135436</v>
      </c>
      <c r="X264" s="61">
        <f>VLOOKUP($D264,EW_19_Kreise!$A$6:$CQ$406,Calc_Targetkreise!X$5,FALSE)/1000/F264</f>
        <v>0.06022850644</v>
      </c>
      <c r="Y264" s="63">
        <f>VLOOKUP($D264,BW_17_Kreise!$B$7:$CC$410,Calc_Targetkreise!Y$5,FALSE)/1000/$G264</f>
        <v>0.133337201</v>
      </c>
      <c r="Z264" s="61">
        <f>VLOOKUP(Calc_Targetkreise!$D264,EW_Erg_09_14_Kreise!$A$7:$BK$412,Calc_Targetkreise!Z$5,FALSE)/1000/$H264</f>
        <v>0.1358466806</v>
      </c>
      <c r="AA264" s="61">
        <f>VLOOKUP(Calc_Targetkreise!$D264,EW_Erg_09_14_Kreise!$A$7:$BK$412,Calc_Targetkreise!AA$5,FALSE)/1000/$H264</f>
        <v>0.09889417969</v>
      </c>
      <c r="AB264" s="61">
        <f>VLOOKUP($D264,EW_19_Kreise!$A$6:$CQ$406,Calc_Targetkreise!AB$5,FALSE)/1000/F264</f>
        <v>0.08222612832</v>
      </c>
      <c r="AC264" s="63">
        <f>VLOOKUP($D264,BW_17_Kreise!$B$7:$CC$410,Calc_Targetkreise!AC$5,FALSE)/1000/$G264</f>
        <v>0.04768811278</v>
      </c>
      <c r="AD264" s="61">
        <f>VLOOKUP(Calc_Targetkreise!$D264,EW_Erg_09_14_Kreise!$A$7:$BK$412,Calc_Targetkreise!AD$5,FALSE)/1000/$H264</f>
        <v>0.05658966589</v>
      </c>
      <c r="AE264" s="62">
        <f>IF(AC264&lt;Master_sheet_Kriterien!$J$54,1,IF(AC264&lt;Master_sheet_Kriterien!$K$54,2,IF(AC264&lt;Master_sheet_Kriterien!$L$54,3,IF(AC264&lt;Master_sheet_Kriterien!$M$54,4,5))))</f>
        <v>1</v>
      </c>
      <c r="AF264" s="61">
        <f>VLOOKUP(Calc_Targetkreise!$D264,EW_Erg_09_14_Kreise!$A$7:$BK$412,Calc_Targetkreise!AF$5,FALSE)/1000/$H264</f>
        <v>0.04616111133</v>
      </c>
      <c r="AG264" s="63">
        <f>VLOOKUP($D264,BW_17_Kreise!$B$7:$CC$410,Calc_Targetkreise!AG$5,FALSE)/1000/$G264</f>
        <v>0.0899228404</v>
      </c>
      <c r="AH264" s="61">
        <f>VLOOKUP(Calc_Targetkreise!$D264,EW_Erg_09_14_Kreise!$A$7:$BK$412,Calc_Targetkreise!AH$5,FALSE)/1000/$H264</f>
        <v>0.01802369053</v>
      </c>
      <c r="AI264" s="61">
        <f>VLOOKUP(Calc_Targetkreise!$D264,EW_Erg_09_14_Kreise!$A$7:$BK$412,Calc_Targetkreise!AI$5,FALSE)/1000/$H264</f>
        <v>0.06552280508</v>
      </c>
      <c r="AJ264" s="63">
        <f>VLOOKUP($D264,BW_17_Kreise!$B$7:$CC$410,Calc_Targetkreise!AJ$5,FALSE)/1000/$G264</f>
        <v>0.04486472897</v>
      </c>
      <c r="AK264" s="61">
        <f>VLOOKUP(Calc_Targetkreise!$D264,EW_Erg_09_14_Kreise!$A$7:$BK$412,Calc_Targetkreise!AK$5,FALSE)/1000/$H264</f>
        <v>0.01861398607</v>
      </c>
      <c r="AL264" s="61">
        <f>VLOOKUP(Calc_Targetkreise!$D264,EW_Erg_09_14_Kreise!$A$7:$BK$412,Calc_Targetkreise!AL$5,FALSE)/1000/$H264</f>
        <v>0.01700051159</v>
      </c>
      <c r="AM264" s="61">
        <f>VLOOKUP($D264,EW_19_Kreise!$A$6:$CQ$406,Calc_Targetkreise!AM$5,FALSE)/1000/F264</f>
        <v>0.1132709507</v>
      </c>
      <c r="AN264" s="63">
        <f>VLOOKUP($D264,BW_17_Kreise!$B$7:$CC$410,Calc_Targetkreise!AN$5,FALSE)/1000/$G264</f>
        <v>0.1829978148</v>
      </c>
      <c r="AO264" s="61">
        <f>VLOOKUP(Calc_Targetkreise!$D264,EW_Erg_09_14_Kreise!$A$7:$BK$412,Calc_Targetkreise!AO$5,FALSE)/1000/$H264</f>
        <v>0.06485380347</v>
      </c>
      <c r="AP264" s="61">
        <f>VLOOKUP(Calc_Targetkreise!$D264,EW_Erg_09_14_Kreise!$A$7:$BK$412,Calc_Targetkreise!AP$5,FALSE)/1000/$H264</f>
        <v>0.0001180591083</v>
      </c>
      <c r="AQ264" s="61">
        <f t="shared" ref="AQ264:AR264" si="1085">1-U264-Y264-AC264-AG264-AJ264-AN264</f>
        <v>0.09085107617</v>
      </c>
      <c r="AR264" s="61">
        <f t="shared" si="1085"/>
        <v>0.1593404431</v>
      </c>
      <c r="AS264" s="61">
        <f t="shared" si="11"/>
        <v>0.1718897897</v>
      </c>
      <c r="AT264" s="63">
        <f>VLOOKUP($D264,BW_17_Kreise!$B$7:$CC$410,Calc_Targetkreise!AT$5,FALSE)/1000/$G264</f>
        <v>0.002185221713</v>
      </c>
      <c r="AU264" s="61">
        <f>VLOOKUP(Calc_Targetkreise!$D264,EW_Erg_09_14_Kreise!$A$7:$BK$412,Calc_Targetkreise!AU$5,FALSE)/1000/$H264</f>
        <v>0.006453897918</v>
      </c>
      <c r="AV264" s="62">
        <f>IF(AU264&lt;Master_sheet_Kriterien!$J$44,1,IF(AU264&lt;Master_sheet_Kriterien!$K$44,2,IF(AU264&lt;Master_sheet_Kriterien!$L$44,3,IF(AU264&lt;Master_sheet_Kriterien!$M$44,4,5))))</f>
        <v>1</v>
      </c>
      <c r="AW264" s="61">
        <f>VLOOKUP(Calc_Targetkreise!$D264,EW_Erg_09_14_Kreise!$A$7:$BK$412,Calc_Targetkreise!AW$5,FALSE)/1000/$H264</f>
        <v>0.005352012908</v>
      </c>
      <c r="AX264" s="61">
        <f>VLOOKUP($D264,EW_19_Kreise!$A$6:$CQ$406,Calc_Targetkreise!AX$5,FALSE)/1000/F264</f>
        <v>0.00317944476</v>
      </c>
      <c r="AY264" s="62">
        <f>IF(AX264&lt;Master_sheet_Kriterien!$J$56,1,IF(AX264&lt;Master_sheet_Kriterien!$K$56,2,IF(AX264&lt;Master_sheet_Kriterien!$L$56,3,IF(AX264&lt;Master_sheet_Kriterien!$M$56,4,5))))</f>
        <v>2</v>
      </c>
      <c r="AZ264" s="64">
        <f>VLOOKUP($D264,EW_19_Kreise!$A$6:$CQ$406,Calc_Targetkreise!AZ$5,FALSE)</f>
        <v>123</v>
      </c>
      <c r="BA264" s="62">
        <f>IF(AZ264&lt;Master_sheet_Kriterien!$J$57,1,IF(AZ264&lt;Master_sheet_Kriterien!$K$57,2,IF(AZ264&lt;Master_sheet_Kriterien!$L$57,3,IF(AZ264&lt;Master_sheet_Kriterien!$M$56,4,5))))</f>
        <v>1</v>
      </c>
      <c r="BB264" s="59">
        <f>VLOOKUP($D264,Struktur_daten_BW_2017!$B$7:$AH$452,Calc_Targetkreise!BB$5,FALSE)</f>
        <v>142.3</v>
      </c>
      <c r="BC264" s="62">
        <f>IF(BB264&lt;Master_sheet_Kriterien!$J$8,1,IF(BB264&lt;Master_sheet_Kriterien!$K$8,2,IF(BB264&lt;Master_sheet_Kriterien!$L$8,3,IF(BB264&lt;Master_sheet_Kriterien!$M$8,4,5))))</f>
        <v>2</v>
      </c>
      <c r="BD264" s="65">
        <f t="shared" si="12"/>
        <v>28.2324</v>
      </c>
      <c r="BE264" s="62">
        <f>IF(BD264&lt;Master_sheet_Kriterien!$J$10,1,IF(BD264&lt;Master_sheet_Kriterien!$K$10,2,IF(BD264&lt;Master_sheet_Kriterien!$L$10,3,IF(BD264&lt;Master_sheet_Kriterien!$M$10,4,5))))</f>
        <v>4</v>
      </c>
      <c r="BF264" s="65">
        <f>VLOOKUP($D264,Struktur_daten_BW_2017!$B$7:$AH$452,Calc_Targetkreise!BF$5,FALSE)</f>
        <v>8.4</v>
      </c>
      <c r="BG264" s="62">
        <f>IF(BF264&lt;Master_sheet_Kriterien!$J$12,1,IF(BF264&lt;Master_sheet_Kriterien!$K$12,2,IF(BF264&lt;Master_sheet_Kriterien!$L$12,3,IF(BF264&lt;Master_sheet_Kriterien!$M$12,4,5))))</f>
        <v>4</v>
      </c>
      <c r="BH264" s="65">
        <f>VLOOKUP($D264,Struktur_daten_BW_2017!$B$7:$AH$452,Calc_Targetkreise!BH$5,FALSE)</f>
        <v>12.5</v>
      </c>
      <c r="BI264" s="62">
        <f>IF(BH264&lt;Master_sheet_Kriterien!$J$14,1,IF(BH264&lt;Master_sheet_Kriterien!$K$14,2,IF(BH264&lt;Master_sheet_Kriterien!$L$14,3,IF(BH264&lt;Master_sheet_Kriterien!$M$14,4,5))))</f>
        <v>4</v>
      </c>
      <c r="BJ264" s="65">
        <f>VLOOKUP($D264,Struktur_daten_BW_2017!$B$7:$AH$452,Calc_Targetkreise!BJ$5,FALSE)</f>
        <v>37.3</v>
      </c>
      <c r="BK264" s="62">
        <f>IF(BJ264&lt;Master_sheet_Kriterien!$J$16,1,IF(BJ264&lt;Master_sheet_Kriterien!$K$16,2,IF(BJ264&lt;Master_sheet_Kriterien!$L$16,3,IF(BJ264&lt;Master_sheet_Kriterien!$M$16,4,5))))</f>
        <v>5</v>
      </c>
      <c r="BL264" s="65">
        <f>VLOOKUP($D264,Struktur_daten_BW_2017!$B$7:$AH$452,Calc_Targetkreise!BL$5,FALSE)</f>
        <v>15.2</v>
      </c>
      <c r="BM264" s="62">
        <f>IF(BL264&lt;Master_sheet_Kriterien!$J$18,1,IF(BL264&lt;Master_sheet_Kriterien!$K$18,2,IF(BL264&lt;Master_sheet_Kriterien!$L$18,3,IF(BL264&lt;Master_sheet_Kriterien!$M$18,4,5))))</f>
        <v>2</v>
      </c>
      <c r="BN264" s="65">
        <f>VLOOKUP($D264,Struktur_daten_BW_2017!$B$7:$AH$452,Calc_Targetkreise!BN$5,FALSE)</f>
        <v>9.3</v>
      </c>
      <c r="BO264" s="62">
        <f>IF(BN264&lt;Master_sheet_Kriterien!$J$20,1,IF(BN264&lt;Master_sheet_Kriterien!$K$20,2,IF(BN264&lt;Master_sheet_Kriterien!$L$20,3,IF(BN264&lt;Master_sheet_Kriterien!$M$20,4,5))))</f>
        <v>1</v>
      </c>
      <c r="BP264" s="59">
        <f>VLOOKUP($D264,Struktur_daten_BW_2017!$B$7:$AH$452,Calc_Targetkreise!BP$5,FALSE)</f>
        <v>22276</v>
      </c>
      <c r="BQ264" s="62">
        <f>IF(BP264&lt;Master_sheet_Kriterien!$J$38,1,IF(BP264&lt;Master_sheet_Kriterien!$K$38,2,IF(BP264&lt;Master_sheet_Kriterien!$L$38,3,IF(BP264&lt;Master_sheet_Kriterien!$M$38,4,5))))</f>
        <v>4</v>
      </c>
      <c r="BR264" s="65">
        <f>VLOOKUP($D264,Struktur_daten_BW_2017!$B$7:$AH$452,Calc_Targetkreise!BR$5,FALSE)</f>
        <v>24</v>
      </c>
      <c r="BS264" s="62">
        <f>IF(BR264&lt;Master_sheet_Kriterien!$J$24,1,IF(BR264&lt;Master_sheet_Kriterien!$K$24,2,IF(BR264&lt;Master_sheet_Kriterien!$L$24,3,IF(BR264&lt;Master_sheet_Kriterien!$M$24,4,5))))</f>
        <v>1</v>
      </c>
      <c r="BT264" s="65">
        <f>VLOOKUP($D264,Struktur_daten_BW_2017!$B$7:$AH$452,Calc_Targetkreise!BT$5,FALSE)</f>
        <v>14.7</v>
      </c>
      <c r="BU264" s="62">
        <f>IF(BT264&lt;Master_sheet_Kriterien!$J$26,1,IF(BT264&lt;Master_sheet_Kriterien!$K$26,2,IF(BT264&lt;Master_sheet_Kriterien!$L$26,3,IF(BT264&lt;Master_sheet_Kriterien!$M$26,4,5))))</f>
        <v>4</v>
      </c>
      <c r="BV264" s="65">
        <f t="shared" si="13"/>
        <v>4.94067</v>
      </c>
      <c r="BW264" s="62">
        <f>IF(BV264&lt;Master_sheet_Kriterien!$J$28,1,IF(BV264&lt;Master_sheet_Kriterien!$K$28,2,IF(BV264&lt;Master_sheet_Kriterien!$L$28,3,IF(BV264&lt;Master_sheet_Kriterien!$M$28,4,5))))</f>
        <v>4</v>
      </c>
      <c r="BX264" s="65">
        <f>VLOOKUP($D264,Struktur_daten_BW_2017!$B$7:$AH$452,Calc_Targetkreise!BX$5,FALSE)</f>
        <v>26.53061224</v>
      </c>
      <c r="BY264" s="62">
        <f>IF(BX264&lt;Master_sheet_Kriterien!$J$30,1,IF(BX264&lt;Master_sheet_Kriterien!$K$30,2,IF(BX264&lt;Master_sheet_Kriterien!$L$30,3,IF(BX264&lt;Master_sheet_Kriterien!$M$30,4,5))))</f>
        <v>4</v>
      </c>
      <c r="BZ264" s="65"/>
      <c r="CA264" s="62">
        <f>IF(BZ264&lt;Master_sheet_Kriterien!$J$32,1,IF(BZ264&lt;Master_sheet_Kriterien!$K$32,2,IF(BZ264&lt;Master_sheet_Kriterien!$L$32,3,IF(BZ264&lt;Master_sheet_Kriterien!$M$32,4,5))))</f>
        <v>1</v>
      </c>
      <c r="CB264" s="65"/>
      <c r="CC264" s="62">
        <f>IF(CB264&lt;Master_sheet_Kriterien!$J$34,1,IF(CB264&lt;Master_sheet_Kriterien!$K$34,2,IF(CB264&lt;Master_sheet_Kriterien!$L$34,3,IF(CB264&lt;Master_sheet_Kriterien!$M$34,4,5))))</f>
        <v>1</v>
      </c>
      <c r="CD264" s="65">
        <f>100-VLOOKUP($D264,Struktur_daten_BW_2017!$B$7:$AH$452,Calc_Targetkreise!CD$5,FALSE)</f>
        <v>41.3</v>
      </c>
      <c r="CE264" s="62">
        <f>IF(CD264&lt;Master_sheet_Kriterien!$J$40,1,IF(CD264&lt;Master_sheet_Kriterien!$K$40,2,IF(CD264&lt;Master_sheet_Kriterien!$L$40,3,IF(CD264&lt;Master_sheet_Kriterien!$M$40,4,5))))</f>
        <v>1</v>
      </c>
      <c r="CF264" s="61"/>
      <c r="CG264" s="59">
        <f>VLOOKUP($D264,EW_19_Kreise!$A$6:$CQ$406,Calc_Targetkreise!CG$5,FALSE)/1000</f>
        <v>71.333</v>
      </c>
      <c r="CH264" s="59">
        <f>VLOOKUP($D264,BW_17_Kreise!$B$7:$CC$410,Calc_Targetkreise!CH$5,FALSE)/1000</f>
        <v>71.29</v>
      </c>
      <c r="CI264" s="59">
        <f>VLOOKUP($D264,EW_Erg_09_14_Kreise!$A$10:$BK$412,Calc_Targetkreise!CI$5,FALSE)/1000</f>
        <v>71.65</v>
      </c>
      <c r="CJ264" s="59">
        <f>VLOOKUP($D264,EW_Erg_09_14_Kreise!$A$10:$BK$412,Calc_Targetkreise!CJ$5,FALSE)/1000</f>
        <v>70.176</v>
      </c>
      <c r="CK264" s="59">
        <f>VLOOKUP($D264,EW_Erg_09_14_Kreise!$A$10:$BK$412,Calc_Targetkreise!CK$5,FALSE)/1000</f>
        <v>27.083</v>
      </c>
      <c r="CL264" s="45"/>
      <c r="CM264" s="59">
        <f>VLOOKUP($D264,Struktur_daten_BW_2017!$B$7:$AH$452,Calc_Targetkreise!CM$5,FALSE)</f>
        <v>336.1</v>
      </c>
      <c r="CN264" s="66">
        <v>1.0</v>
      </c>
      <c r="CO264" s="67">
        <f t="shared" si="16"/>
        <v>0.002975304969</v>
      </c>
      <c r="CP264" s="62">
        <f>IF(CO264&lt;Master_sheet_Kriterien!$J$58,1,IF(CO264&lt;Master_sheet_Kriterien!$K$58,2,IF(CO264&lt;Master_sheet_Kriterien!$L$58,3,IF(CO264&lt;Master_sheet_Kriterien!$M$58,4,5))))</f>
        <v>1</v>
      </c>
      <c r="CQ264" s="66">
        <v>0.0</v>
      </c>
      <c r="CR264" s="67">
        <f t="shared" si="17"/>
        <v>0</v>
      </c>
      <c r="CS264" s="62">
        <f>IF(CR264&lt;Master_sheet_Kriterien!$J$59,1,IF(CR264&lt;Master_sheet_Kriterien!$K$59,2,IF(CR264&lt;Master_sheet_Kriterien!$L$59,3,IF(CR264&lt;Master_sheet_Kriterien!$M$59,4,5))))</f>
        <v>1</v>
      </c>
      <c r="CT264" s="66">
        <v>1.0</v>
      </c>
      <c r="CU264" s="44"/>
      <c r="CV264" s="66">
        <v>0.0</v>
      </c>
      <c r="CW264" s="68"/>
      <c r="CY264" s="31">
        <f t="shared" si="18"/>
        <v>9279</v>
      </c>
      <c r="DB264" s="76" t="str">
        <f t="shared" si="19"/>
        <v>Dingolfing-Landau</v>
      </c>
      <c r="DC264" s="58">
        <f t="shared" si="20"/>
        <v>371</v>
      </c>
      <c r="DD264" s="77">
        <f t="shared" si="21"/>
        <v>122</v>
      </c>
      <c r="DE264" s="72">
        <f t="shared" si="22"/>
        <v>0.00317944476</v>
      </c>
      <c r="DG264" s="76" t="str">
        <f t="shared" si="23"/>
        <v>Dingolfing-Landau</v>
      </c>
      <c r="DH264" s="58" t="str">
        <f t="shared" si="24"/>
        <v>#REF!</v>
      </c>
      <c r="DI264" s="75">
        <f t="shared" si="25"/>
        <v>116.029753</v>
      </c>
      <c r="DJ264" s="78">
        <f t="shared" si="26"/>
        <v>0.00317944476</v>
      </c>
      <c r="DK264" s="75"/>
      <c r="DL264" s="75"/>
      <c r="DM264" s="75"/>
      <c r="DN264" s="75"/>
      <c r="DO264" s="75"/>
      <c r="DP264" s="44"/>
    </row>
    <row r="265" ht="16.5" customHeight="1">
      <c r="A265" s="58">
        <f t="shared" si="5"/>
        <v>192</v>
      </c>
      <c r="B265" s="58">
        <f t="shared" si="6"/>
        <v>155</v>
      </c>
      <c r="C265" s="58" t="s">
        <v>390</v>
      </c>
      <c r="D265" s="58">
        <v>9361.0</v>
      </c>
      <c r="E265" s="58" t="s">
        <v>426</v>
      </c>
      <c r="F265" s="59">
        <f>VLOOKUP($D265,EW_19_Kreise!$A$6:$CQ$406,Calc_Targetkreise!F$5,FALSE)/1000</f>
        <v>16.844</v>
      </c>
      <c r="G265" s="59">
        <f>VLOOKUP($D265,BW_17_Kreise!$B$7:$CC$410,Calc_Targetkreise!G$5,FALSE)/1000</f>
        <v>22.944</v>
      </c>
      <c r="H265" s="59">
        <f>VLOOKUP($D265,EW_Erg_09_14_Kreise!$A$10:$BK$412,Calc_Targetkreise!H$5,FALSE)/1000</f>
        <v>11.474</v>
      </c>
      <c r="I265" s="60">
        <f t="shared" ref="I265:K265" si="1086">F265/CG265</f>
        <v>0.520310135</v>
      </c>
      <c r="J265" s="60">
        <f t="shared" si="1086"/>
        <v>0.7007085268</v>
      </c>
      <c r="K265" s="60">
        <f t="shared" si="1086"/>
        <v>0.3454255351</v>
      </c>
      <c r="L265" s="61">
        <f t="shared" ref="L265:M265" si="1087">1-(T265+X265)</f>
        <v>0.4787461411</v>
      </c>
      <c r="M265" s="61">
        <f t="shared" si="1087"/>
        <v>0.4643479777</v>
      </c>
      <c r="N265" s="62">
        <f>IF(L265&lt;Master_sheet_Kriterien!$J$46,1,IF(L265&lt;Master_sheet_Kriterien!$K$46,2,IF(L265&lt;Master_sheet_Kriterien!$L$46,3,IF(L265&lt;Master_sheet_Kriterien!$M$46,4,5))))</f>
        <v>4</v>
      </c>
      <c r="O265" s="62">
        <f>IF(M265&lt;Master_sheet_Kriterien!$J$46,1,IF(M265&lt;Master_sheet_Kriterien!$K$46,2,IF(M265&lt;Master_sheet_Kriterien!$L$46,3,IF(M265&lt;Master_sheet_Kriterien!$M$46,4,5))))</f>
        <v>3</v>
      </c>
      <c r="P265" s="61">
        <f t="shared" ref="P265:Q265" si="1088">1-(T265+AM265)</f>
        <v>0.4939444313</v>
      </c>
      <c r="Q265" s="61">
        <f t="shared" si="1088"/>
        <v>0.4912395397</v>
      </c>
      <c r="R265" s="62">
        <f>IF(P265&lt;Master_sheet_Kriterien!$J$46,1,IF(P265&lt;Master_sheet_Kriterien!$K$46,2,IF(P265&lt;Master_sheet_Kriterien!$L$46,3,IF(P265&lt;Master_sheet_Kriterien!$M$46,4,5))))</f>
        <v>4</v>
      </c>
      <c r="S265" s="62">
        <f>IF(Q265&lt;Master_sheet_Kriterien!$J$46,1,IF(Q265&lt;Master_sheet_Kriterien!$K$46,2,IF(Q265&lt;Master_sheet_Kriterien!$L$46,3,IF(Q265&lt;Master_sheet_Kriterien!$M$46,4,5))))</f>
        <v>4</v>
      </c>
      <c r="T265" s="61">
        <f>VLOOKUP($D265,EW_19_Kreise!$A$6:$CQ$406,Calc_Targetkreise!T$5,FALSE)/1000/F265</f>
        <v>0.3966991213</v>
      </c>
      <c r="U265" s="63">
        <f>VLOOKUP($D265,BW_17_Kreise!$B$7:$CC$410,Calc_Targetkreise!U$5,FALSE)/1000/$G265</f>
        <v>0.3597890516</v>
      </c>
      <c r="V265" s="61">
        <f>VLOOKUP(Calc_Targetkreise!$D265,EW_Erg_09_14_Kreise!$A$7:$BK$412,Calc_Targetkreise!V$5,FALSE)/1000/$H265</f>
        <v>0.4054383824</v>
      </c>
      <c r="W265" s="61">
        <f>VLOOKUP(Calc_Targetkreise!$D265,EW_Erg_09_14_Kreise!$A$7:$BK$412,Calc_Targetkreise!W$5,FALSE)/1000/CK265</f>
        <v>0.4780006743</v>
      </c>
      <c r="X265" s="61">
        <f>VLOOKUP($D265,EW_19_Kreise!$A$6:$CQ$406,Calc_Targetkreise!X$5,FALSE)/1000/F265</f>
        <v>0.1245547376</v>
      </c>
      <c r="Y265" s="63">
        <f>VLOOKUP($D265,BW_17_Kreise!$B$7:$CC$410,Calc_Targetkreise!Y$5,FALSE)/1000/$G265</f>
        <v>0.1758629707</v>
      </c>
      <c r="Z265" s="61">
        <f>VLOOKUP(Calc_Targetkreise!$D265,EW_Erg_09_14_Kreise!$A$7:$BK$412,Calc_Targetkreise!Z$5,FALSE)/1000/$H265</f>
        <v>0.2458602057</v>
      </c>
      <c r="AA265" s="61">
        <f>VLOOKUP(Calc_Targetkreise!$D265,EW_Erg_09_14_Kreise!$A$7:$BK$412,Calc_Targetkreise!AA$5,FALSE)/1000/$H265</f>
        <v>0.1726512114</v>
      </c>
      <c r="AB265" s="61">
        <f>VLOOKUP($D265,EW_19_Kreise!$A$6:$CQ$406,Calc_Targetkreise!AB$5,FALSE)/1000/F265</f>
        <v>0.1597007837</v>
      </c>
      <c r="AC265" s="63">
        <f>VLOOKUP($D265,BW_17_Kreise!$B$7:$CC$410,Calc_Targetkreise!AC$5,FALSE)/1000/$G265</f>
        <v>0.07906206416</v>
      </c>
      <c r="AD265" s="61">
        <f>VLOOKUP(Calc_Targetkreise!$D265,EW_Erg_09_14_Kreise!$A$7:$BK$412,Calc_Targetkreise!AD$5,FALSE)/1000/$H265</f>
        <v>0.07774097961</v>
      </c>
      <c r="AE265" s="62">
        <f>IF(AC265&lt;Master_sheet_Kriterien!$J$54,1,IF(AC265&lt;Master_sheet_Kriterien!$K$54,2,IF(AC265&lt;Master_sheet_Kriterien!$L$54,3,IF(AC265&lt;Master_sheet_Kriterien!$M$54,4,5))))</f>
        <v>2</v>
      </c>
      <c r="AF265" s="61">
        <f>VLOOKUP(Calc_Targetkreise!$D265,EW_Erg_09_14_Kreise!$A$7:$BK$412,Calc_Targetkreise!AF$5,FALSE)/1000/$H265</f>
        <v>0.09124978212</v>
      </c>
      <c r="AG265" s="63">
        <f>VLOOKUP($D265,BW_17_Kreise!$B$7:$CC$410,Calc_Targetkreise!AG$5,FALSE)/1000/$G265</f>
        <v>0.08703800558</v>
      </c>
      <c r="AH265" s="61">
        <f>VLOOKUP(Calc_Targetkreise!$D265,EW_Erg_09_14_Kreise!$A$7:$BK$412,Calc_Targetkreise!AH$5,FALSE)/1000/$H265</f>
        <v>0.02536168729</v>
      </c>
      <c r="AI265" s="61">
        <f>VLOOKUP(Calc_Targetkreise!$D265,EW_Erg_09_14_Kreise!$A$7:$BK$412,Calc_Targetkreise!AI$5,FALSE)/1000/$H265</f>
        <v>0.08419034339</v>
      </c>
      <c r="AJ265" s="63">
        <f>VLOOKUP($D265,BW_17_Kreise!$B$7:$CC$410,Calc_Targetkreise!AJ$5,FALSE)/1000/$G265</f>
        <v>0.07649058577</v>
      </c>
      <c r="AK265" s="61">
        <f>VLOOKUP(Calc_Targetkreise!$D265,EW_Erg_09_14_Kreise!$A$7:$BK$412,Calc_Targetkreise!AK$5,FALSE)/1000/$H265</f>
        <v>0.03634303643</v>
      </c>
      <c r="AL265" s="61">
        <f>VLOOKUP(Calc_Targetkreise!$D265,EW_Erg_09_14_Kreise!$A$7:$BK$412,Calc_Targetkreise!AL$5,FALSE)/1000/$H265</f>
        <v>0.02553599442</v>
      </c>
      <c r="AM265" s="61">
        <f>VLOOKUP($D265,EW_19_Kreise!$A$6:$CQ$406,Calc_Targetkreise!AM$5,FALSE)/1000/F265</f>
        <v>0.1093564474</v>
      </c>
      <c r="AN265" s="63">
        <f>VLOOKUP($D265,BW_17_Kreise!$B$7:$CC$410,Calc_Targetkreise!AN$5,FALSE)/1000/$G265</f>
        <v>0.1489714086</v>
      </c>
      <c r="AO265" s="61">
        <f>VLOOKUP(Calc_Targetkreise!$D265,EW_Erg_09_14_Kreise!$A$7:$BK$412,Calc_Targetkreise!AO$5,FALSE)/1000/$H265</f>
        <v>0.09552030678</v>
      </c>
      <c r="AP265" s="61">
        <f>VLOOKUP(Calc_Targetkreise!$D265,EW_Erg_09_14_Kreise!$A$7:$BK$412,Calc_Targetkreise!AP$5,FALSE)/1000/$H265</f>
        <v>0.0001743071292</v>
      </c>
      <c r="AQ265" s="61">
        <f t="shared" ref="AQ265:AR265" si="1089">1-U265-Y265-AC265-AG265-AJ265-AN265</f>
        <v>0.07278591353</v>
      </c>
      <c r="AR265" s="61">
        <f t="shared" si="1089"/>
        <v>0.1137354018</v>
      </c>
      <c r="AS265" s="61">
        <f t="shared" si="11"/>
        <v>0.1481976872</v>
      </c>
      <c r="AT265" s="63">
        <f>VLOOKUP($D265,BW_17_Kreise!$B$7:$CC$410,Calc_Targetkreise!AT$5,FALSE)/1000/$G265</f>
        <v>0.003094490934</v>
      </c>
      <c r="AU265" s="61">
        <f>VLOOKUP(Calc_Targetkreise!$D265,EW_Erg_09_14_Kreise!$A$7:$BK$412,Calc_Targetkreise!AU$5,FALSE)/1000/$H265</f>
        <v>0.0110685027</v>
      </c>
      <c r="AV265" s="62">
        <f>IF(AU265&lt;Master_sheet_Kriterien!$J$44,1,IF(AU265&lt;Master_sheet_Kriterien!$K$44,2,IF(AU265&lt;Master_sheet_Kriterien!$L$44,3,IF(AU265&lt;Master_sheet_Kriterien!$M$44,4,5))))</f>
        <v>3</v>
      </c>
      <c r="AW265" s="61">
        <f>VLOOKUP(Calc_Targetkreise!$D265,EW_Erg_09_14_Kreise!$A$7:$BK$412,Calc_Targetkreise!AW$5,FALSE)/1000/$H265</f>
        <v>0.006972285166</v>
      </c>
      <c r="AX265" s="61">
        <f>VLOOKUP($D265,EW_19_Kreise!$A$6:$CQ$406,Calc_Targetkreise!AX$5,FALSE)/1000/F265</f>
        <v>0.003502730943</v>
      </c>
      <c r="AY265" s="62">
        <f>IF(AX265&lt;Master_sheet_Kriterien!$J$56,1,IF(AX265&lt;Master_sheet_Kriterien!$K$56,2,IF(AX265&lt;Master_sheet_Kriterien!$L$56,3,IF(AX265&lt;Master_sheet_Kriterien!$M$56,4,5))))</f>
        <v>2</v>
      </c>
      <c r="AZ265" s="64">
        <f>VLOOKUP($D265,EW_19_Kreise!$A$6:$CQ$406,Calc_Targetkreise!AZ$5,FALSE)</f>
        <v>59</v>
      </c>
      <c r="BA265" s="62">
        <f>IF(AZ265&lt;Master_sheet_Kriterien!$J$57,1,IF(AZ265&lt;Master_sheet_Kriterien!$K$57,2,IF(AZ265&lt;Master_sheet_Kriterien!$L$57,3,IF(AZ265&lt;Master_sheet_Kriterien!$M$56,4,5))))</f>
        <v>1</v>
      </c>
      <c r="BB265" s="59">
        <f>VLOOKUP($D265,Struktur_daten_BW_2017!$B$7:$AH$452,Calc_Targetkreise!BB$5,FALSE)</f>
        <v>864.1</v>
      </c>
      <c r="BC265" s="62">
        <f>IF(BB265&lt;Master_sheet_Kriterien!$J$8,1,IF(BB265&lt;Master_sheet_Kriterien!$K$8,2,IF(BB265&lt;Master_sheet_Kriterien!$L$8,3,IF(BB265&lt;Master_sheet_Kriterien!$M$8,4,5))))</f>
        <v>4</v>
      </c>
      <c r="BD265" s="65">
        <f t="shared" si="12"/>
        <v>22.6156</v>
      </c>
      <c r="BE265" s="62">
        <f>IF(BD265&lt;Master_sheet_Kriterien!$J$10,1,IF(BD265&lt;Master_sheet_Kriterien!$K$10,2,IF(BD265&lt;Master_sheet_Kriterien!$L$10,3,IF(BD265&lt;Master_sheet_Kriterien!$M$10,4,5))))</f>
        <v>3</v>
      </c>
      <c r="BF265" s="65">
        <f>VLOOKUP($D265,Struktur_daten_BW_2017!$B$7:$AH$452,Calc_Targetkreise!BF$5,FALSE)</f>
        <v>8.2</v>
      </c>
      <c r="BG265" s="62">
        <f>IF(BF265&lt;Master_sheet_Kriterien!$J$12,1,IF(BF265&lt;Master_sheet_Kriterien!$K$12,2,IF(BF265&lt;Master_sheet_Kriterien!$L$12,3,IF(BF265&lt;Master_sheet_Kriterien!$M$12,4,5))))</f>
        <v>4</v>
      </c>
      <c r="BH265" s="65">
        <f>VLOOKUP($D265,Struktur_daten_BW_2017!$B$7:$AH$452,Calc_Targetkreise!BH$5,FALSE)</f>
        <v>12.4</v>
      </c>
      <c r="BI265" s="62">
        <f>IF(BH265&lt;Master_sheet_Kriterien!$J$14,1,IF(BH265&lt;Master_sheet_Kriterien!$K$14,2,IF(BH265&lt;Master_sheet_Kriterien!$L$14,3,IF(BH265&lt;Master_sheet_Kriterien!$M$14,4,5))))</f>
        <v>4</v>
      </c>
      <c r="BJ265" s="65">
        <f>VLOOKUP($D265,Struktur_daten_BW_2017!$B$7:$AH$452,Calc_Targetkreise!BJ$5,FALSE)</f>
        <v>35.9</v>
      </c>
      <c r="BK265" s="62">
        <f>IF(BJ265&lt;Master_sheet_Kriterien!$J$16,1,IF(BJ265&lt;Master_sheet_Kriterien!$K$16,2,IF(BJ265&lt;Master_sheet_Kriterien!$L$16,3,IF(BJ265&lt;Master_sheet_Kriterien!$M$16,4,5))))</f>
        <v>3</v>
      </c>
      <c r="BL265" s="65">
        <f>VLOOKUP($D265,Struktur_daten_BW_2017!$B$7:$AH$452,Calc_Targetkreise!BL$5,FALSE)</f>
        <v>17.2</v>
      </c>
      <c r="BM265" s="62">
        <f>IF(BL265&lt;Master_sheet_Kriterien!$J$18,1,IF(BL265&lt;Master_sheet_Kriterien!$K$18,2,IF(BL265&lt;Master_sheet_Kriterien!$L$18,3,IF(BL265&lt;Master_sheet_Kriterien!$M$18,4,5))))</f>
        <v>4</v>
      </c>
      <c r="BN265" s="65">
        <f>VLOOKUP($D265,Struktur_daten_BW_2017!$B$7:$AH$452,Calc_Targetkreise!BN$5,FALSE)</f>
        <v>11.5</v>
      </c>
      <c r="BO265" s="62">
        <f>IF(BN265&lt;Master_sheet_Kriterien!$J$20,1,IF(BN265&lt;Master_sheet_Kriterien!$K$20,2,IF(BN265&lt;Master_sheet_Kriterien!$L$20,3,IF(BN265&lt;Master_sheet_Kriterien!$M$20,4,5))))</f>
        <v>4</v>
      </c>
      <c r="BP265" s="59">
        <f>VLOOKUP($D265,Struktur_daten_BW_2017!$B$7:$AH$452,Calc_Targetkreise!BP$5,FALSE)</f>
        <v>21131</v>
      </c>
      <c r="BQ265" s="62">
        <f>IF(BP265&lt;Master_sheet_Kriterien!$J$38,1,IF(BP265&lt;Master_sheet_Kriterien!$K$38,2,IF(BP265&lt;Master_sheet_Kriterien!$L$38,3,IF(BP265&lt;Master_sheet_Kriterien!$M$38,4,5))))</f>
        <v>3</v>
      </c>
      <c r="BR265" s="65">
        <f>VLOOKUP($D265,Struktur_daten_BW_2017!$B$7:$AH$452,Calc_Targetkreise!BR$5,FALSE)</f>
        <v>33</v>
      </c>
      <c r="BS265" s="62">
        <f>IF(BR265&lt;Master_sheet_Kriterien!$J$24,1,IF(BR265&lt;Master_sheet_Kriterien!$K$24,2,IF(BR265&lt;Master_sheet_Kriterien!$L$24,3,IF(BR265&lt;Master_sheet_Kriterien!$M$24,4,5))))</f>
        <v>3</v>
      </c>
      <c r="BT265" s="65">
        <f>VLOOKUP($D265,Struktur_daten_BW_2017!$B$7:$AH$452,Calc_Targetkreise!BT$5,FALSE)</f>
        <v>15.2</v>
      </c>
      <c r="BU265" s="62">
        <f>IF(BT265&lt;Master_sheet_Kriterien!$J$26,1,IF(BT265&lt;Master_sheet_Kriterien!$K$26,2,IF(BT265&lt;Master_sheet_Kriterien!$L$26,3,IF(BT265&lt;Master_sheet_Kriterien!$M$26,4,5))))</f>
        <v>4</v>
      </c>
      <c r="BV265" s="65">
        <f t="shared" si="13"/>
        <v>4.19216</v>
      </c>
      <c r="BW265" s="62">
        <f>IF(BV265&lt;Master_sheet_Kriterien!$J$28,1,IF(BV265&lt;Master_sheet_Kriterien!$K$28,2,IF(BV265&lt;Master_sheet_Kriterien!$L$28,3,IF(BV265&lt;Master_sheet_Kriterien!$M$28,4,5))))</f>
        <v>3</v>
      </c>
      <c r="BX265" s="65">
        <f>VLOOKUP($D265,Struktur_daten_BW_2017!$B$7:$AH$452,Calc_Targetkreise!BX$5,FALSE)</f>
        <v>24.34210526</v>
      </c>
      <c r="BY265" s="62">
        <f>IF(BX265&lt;Master_sheet_Kriterien!$J$30,1,IF(BX265&lt;Master_sheet_Kriterien!$K$30,2,IF(BX265&lt;Master_sheet_Kriterien!$L$30,3,IF(BX265&lt;Master_sheet_Kriterien!$M$30,4,5))))</f>
        <v>3</v>
      </c>
      <c r="BZ265" s="65"/>
      <c r="CA265" s="62">
        <f>IF(BZ265&lt;Master_sheet_Kriterien!$J$32,1,IF(BZ265&lt;Master_sheet_Kriterien!$K$32,2,IF(BZ265&lt;Master_sheet_Kriterien!$L$32,3,IF(BZ265&lt;Master_sheet_Kriterien!$M$32,4,5))))</f>
        <v>1</v>
      </c>
      <c r="CB265" s="65"/>
      <c r="CC265" s="62">
        <f>IF(CB265&lt;Master_sheet_Kriterien!$J$34,1,IF(CB265&lt;Master_sheet_Kriterien!$K$34,2,IF(CB265&lt;Master_sheet_Kriterien!$L$34,3,IF(CB265&lt;Master_sheet_Kriterien!$M$34,4,5))))</f>
        <v>1</v>
      </c>
      <c r="CD265" s="65">
        <f>100-VLOOKUP($D265,Struktur_daten_BW_2017!$B$7:$AH$452,Calc_Targetkreise!CD$5,FALSE)</f>
        <v>36.9</v>
      </c>
      <c r="CE265" s="62">
        <f>IF(CD265&lt;Master_sheet_Kriterien!$J$40,1,IF(CD265&lt;Master_sheet_Kriterien!$K$40,2,IF(CD265&lt;Master_sheet_Kriterien!$L$40,3,IF(CD265&lt;Master_sheet_Kriterien!$M$40,4,5))))</f>
        <v>1</v>
      </c>
      <c r="CF265" s="61"/>
      <c r="CG265" s="59">
        <f>VLOOKUP($D265,EW_19_Kreise!$A$6:$CQ$406,Calc_Targetkreise!CG$5,FALSE)/1000</f>
        <v>32.373</v>
      </c>
      <c r="CH265" s="59">
        <f>VLOOKUP($D265,BW_17_Kreise!$B$7:$CC$410,Calc_Targetkreise!CH$5,FALSE)/1000</f>
        <v>32.744</v>
      </c>
      <c r="CI265" s="59">
        <f>VLOOKUP($D265,EW_Erg_09_14_Kreise!$A$10:$BK$412,Calc_Targetkreise!CI$5,FALSE)/1000</f>
        <v>33.217</v>
      </c>
      <c r="CJ265" s="59">
        <f>VLOOKUP($D265,EW_Erg_09_14_Kreise!$A$10:$BK$412,Calc_Targetkreise!CJ$5,FALSE)/1000</f>
        <v>33.638</v>
      </c>
      <c r="CK265" s="59">
        <f>VLOOKUP($D265,EW_Erg_09_14_Kreise!$A$10:$BK$412,Calc_Targetkreise!CK$5,FALSE)/1000</f>
        <v>11.864</v>
      </c>
      <c r="CL265" s="45"/>
      <c r="CM265" s="59">
        <f>VLOOKUP($D265,Struktur_daten_BW_2017!$B$7:$AH$452,Calc_Targetkreise!CM$5,FALSE)</f>
        <v>275.8</v>
      </c>
      <c r="CN265" s="66">
        <v>1.0</v>
      </c>
      <c r="CO265" s="67">
        <f t="shared" si="16"/>
        <v>0.003625815809</v>
      </c>
      <c r="CP265" s="62">
        <f>IF(CO265&lt;Master_sheet_Kriterien!$J$58,1,IF(CO265&lt;Master_sheet_Kriterien!$K$58,2,IF(CO265&lt;Master_sheet_Kriterien!$L$58,3,IF(CO265&lt;Master_sheet_Kriterien!$M$58,4,5))))</f>
        <v>1</v>
      </c>
      <c r="CQ265" s="66">
        <v>0.0</v>
      </c>
      <c r="CR265" s="67">
        <f t="shared" si="17"/>
        <v>0</v>
      </c>
      <c r="CS265" s="62">
        <f>IF(CR265&lt;Master_sheet_Kriterien!$J$59,1,IF(CR265&lt;Master_sheet_Kriterien!$K$59,2,IF(CR265&lt;Master_sheet_Kriterien!$L$59,3,IF(CR265&lt;Master_sheet_Kriterien!$M$59,4,5))))</f>
        <v>1</v>
      </c>
      <c r="CT265" s="66">
        <v>1.0</v>
      </c>
      <c r="CU265" s="44"/>
      <c r="CV265" s="66">
        <v>0.0</v>
      </c>
      <c r="CW265" s="68"/>
      <c r="CY265" s="31">
        <f t="shared" si="18"/>
        <v>9361</v>
      </c>
      <c r="DB265" s="76" t="str">
        <f t="shared" si="19"/>
        <v>Amberg, Stadt</v>
      </c>
      <c r="DC265" s="58">
        <f t="shared" si="20"/>
        <v>192</v>
      </c>
      <c r="DD265" s="77">
        <f t="shared" si="21"/>
        <v>155</v>
      </c>
      <c r="DE265" s="72">
        <f t="shared" si="22"/>
        <v>0.003502730943</v>
      </c>
      <c r="DG265" s="76" t="str">
        <f t="shared" si="23"/>
        <v>Amberg, Stadt</v>
      </c>
      <c r="DH265" s="58" t="str">
        <f t="shared" si="24"/>
        <v>#REF!</v>
      </c>
      <c r="DI265" s="75">
        <f t="shared" si="25"/>
        <v>149.0362582</v>
      </c>
      <c r="DJ265" s="78">
        <f t="shared" si="26"/>
        <v>0.003502730943</v>
      </c>
      <c r="DK265" s="75"/>
      <c r="DL265" s="75"/>
      <c r="DM265" s="75"/>
      <c r="DN265" s="75"/>
      <c r="DO265" s="75"/>
      <c r="DP265" s="44"/>
    </row>
    <row r="266" ht="16.5" customHeight="1">
      <c r="A266" s="58">
        <f t="shared" si="5"/>
        <v>15</v>
      </c>
      <c r="B266" s="58">
        <f t="shared" si="6"/>
        <v>229</v>
      </c>
      <c r="C266" s="58" t="s">
        <v>390</v>
      </c>
      <c r="D266" s="58">
        <v>9362.0</v>
      </c>
      <c r="E266" s="58" t="s">
        <v>427</v>
      </c>
      <c r="F266" s="59">
        <f>VLOOKUP($D266,EW_19_Kreise!$A$6:$CQ$406,Calc_Targetkreise!F$5,FALSE)/1000</f>
        <v>64.246</v>
      </c>
      <c r="G266" s="59">
        <f>VLOOKUP($D266,BW_17_Kreise!$B$7:$CC$410,Calc_Targetkreise!G$5,FALSE)/1000</f>
        <v>80.429</v>
      </c>
      <c r="H266" s="59">
        <f>VLOOKUP($D266,EW_Erg_09_14_Kreise!$A$10:$BK$412,Calc_Targetkreise!H$5,FALSE)/1000</f>
        <v>41.581</v>
      </c>
      <c r="I266" s="60">
        <f t="shared" ref="I266:K266" si="1090">F266/CG266</f>
        <v>0.6043838194</v>
      </c>
      <c r="J266" s="60">
        <f t="shared" si="1090"/>
        <v>0.7599614487</v>
      </c>
      <c r="K266" s="60">
        <f t="shared" si="1090"/>
        <v>0.4020129167</v>
      </c>
      <c r="L266" s="61">
        <f t="shared" ref="L266:M266" si="1091">1-(T266+X266)</f>
        <v>0.5928306821</v>
      </c>
      <c r="M266" s="61">
        <f t="shared" si="1091"/>
        <v>0.5194643723</v>
      </c>
      <c r="N266" s="62">
        <f>IF(L266&lt;Master_sheet_Kriterien!$J$46,1,IF(L266&lt;Master_sheet_Kriterien!$K$46,2,IF(L266&lt;Master_sheet_Kriterien!$L$46,3,IF(L266&lt;Master_sheet_Kriterien!$M$46,4,5))))</f>
        <v>5</v>
      </c>
      <c r="O266" s="62">
        <f>IF(M266&lt;Master_sheet_Kriterien!$J$46,1,IF(M266&lt;Master_sheet_Kriterien!$K$46,2,IF(M266&lt;Master_sheet_Kriterien!$L$46,3,IF(M266&lt;Master_sheet_Kriterien!$M$46,4,5))))</f>
        <v>5</v>
      </c>
      <c r="P266" s="61">
        <f t="shared" ref="P266:Q266" si="1092">1-(T266+AM266)</f>
        <v>0.6085982007</v>
      </c>
      <c r="Q266" s="61">
        <f t="shared" si="1092"/>
        <v>0.5600591826</v>
      </c>
      <c r="R266" s="62">
        <f>IF(P266&lt;Master_sheet_Kriterien!$J$46,1,IF(P266&lt;Master_sheet_Kriterien!$K$46,2,IF(P266&lt;Master_sheet_Kriterien!$L$46,3,IF(P266&lt;Master_sheet_Kriterien!$M$46,4,5))))</f>
        <v>5</v>
      </c>
      <c r="S266" s="62">
        <f>IF(Q266&lt;Master_sheet_Kriterien!$J$46,1,IF(Q266&lt;Master_sheet_Kriterien!$K$46,2,IF(Q266&lt;Master_sheet_Kriterien!$L$46,3,IF(Q266&lt;Master_sheet_Kriterien!$M$46,4,5))))</f>
        <v>5</v>
      </c>
      <c r="T266" s="61">
        <f>VLOOKUP($D266,EW_19_Kreise!$A$6:$CQ$406,Calc_Targetkreise!T$5,FALSE)/1000/F266</f>
        <v>0.3201755751</v>
      </c>
      <c r="U266" s="63">
        <f>VLOOKUP($D266,BW_17_Kreise!$B$7:$CC$410,Calc_Targetkreise!U$5,FALSE)/1000/$G266</f>
        <v>0.3319449452</v>
      </c>
      <c r="V266" s="61">
        <f>VLOOKUP(Calc_Targetkreise!$D266,EW_Erg_09_14_Kreise!$A$7:$BK$412,Calc_Targetkreise!V$5,FALSE)/1000/$H266</f>
        <v>0.3181260672</v>
      </c>
      <c r="W266" s="61">
        <f>VLOOKUP(Calc_Targetkreise!$D266,EW_Erg_09_14_Kreise!$A$7:$BK$412,Calc_Targetkreise!W$5,FALSE)/1000/CK266</f>
        <v>0.4384552262</v>
      </c>
      <c r="X266" s="61">
        <f>VLOOKUP($D266,EW_19_Kreise!$A$6:$CQ$406,Calc_Targetkreise!X$5,FALSE)/1000/F266</f>
        <v>0.0869937428</v>
      </c>
      <c r="Y266" s="63">
        <f>VLOOKUP($D266,BW_17_Kreise!$B$7:$CC$410,Calc_Targetkreise!Y$5,FALSE)/1000/$G266</f>
        <v>0.1485906825</v>
      </c>
      <c r="Z266" s="61">
        <f>VLOOKUP(Calc_Targetkreise!$D266,EW_Erg_09_14_Kreise!$A$7:$BK$412,Calc_Targetkreise!Z$5,FALSE)/1000/$H266</f>
        <v>0.230153195</v>
      </c>
      <c r="AA266" s="61">
        <f>VLOOKUP(Calc_Targetkreise!$D266,EW_Erg_09_14_Kreise!$A$7:$BK$412,Calc_Targetkreise!AA$5,FALSE)/1000/$H266</f>
        <v>0.1246482769</v>
      </c>
      <c r="AB266" s="61">
        <f>VLOOKUP($D266,EW_19_Kreise!$A$6:$CQ$406,Calc_Targetkreise!AB$5,FALSE)/1000/F266</f>
        <v>0.2735267565</v>
      </c>
      <c r="AC266" s="63">
        <f>VLOOKUP($D266,BW_17_Kreise!$B$7:$CC$410,Calc_Targetkreise!AC$5,FALSE)/1000/$G266</f>
        <v>0.1455818175</v>
      </c>
      <c r="AD266" s="61">
        <f>VLOOKUP(Calc_Targetkreise!$D266,EW_Erg_09_14_Kreise!$A$7:$BK$412,Calc_Targetkreise!AD$5,FALSE)/1000/$H266</f>
        <v>0.1743344316</v>
      </c>
      <c r="AE266" s="62">
        <f>IF(AC266&lt;Master_sheet_Kriterien!$J$54,1,IF(AC266&lt;Master_sheet_Kriterien!$K$54,2,IF(AC266&lt;Master_sheet_Kriterien!$L$54,3,IF(AC266&lt;Master_sheet_Kriterien!$M$54,4,5))))</f>
        <v>5</v>
      </c>
      <c r="AF266" s="61">
        <f>VLOOKUP(Calc_Targetkreise!$D266,EW_Erg_09_14_Kreise!$A$7:$BK$412,Calc_Targetkreise!AF$5,FALSE)/1000/$H266</f>
        <v>0.1557682595</v>
      </c>
      <c r="AG266" s="63">
        <f>VLOOKUP($D266,BW_17_Kreise!$B$7:$CC$410,Calc_Targetkreise!AG$5,FALSE)/1000/$G266</f>
        <v>0.100635343</v>
      </c>
      <c r="AH266" s="61">
        <f>VLOOKUP(Calc_Targetkreise!$D266,EW_Erg_09_14_Kreise!$A$7:$BK$412,Calc_Targetkreise!AH$5,FALSE)/1000/$H266</f>
        <v>0.03200981217</v>
      </c>
      <c r="AI266" s="61">
        <f>VLOOKUP(Calc_Targetkreise!$D266,EW_Erg_09_14_Kreise!$A$7:$BK$412,Calc_Targetkreise!AI$5,FALSE)/1000/$H266</f>
        <v>0.07984415959</v>
      </c>
      <c r="AJ266" s="63">
        <f>VLOOKUP($D266,BW_17_Kreise!$B$7:$CC$410,Calc_Targetkreise!AJ$5,FALSE)/1000/$G266</f>
        <v>0.09446841313</v>
      </c>
      <c r="AK266" s="61">
        <f>VLOOKUP(Calc_Targetkreise!$D266,EW_Erg_09_14_Kreise!$A$7:$BK$412,Calc_Targetkreise!AK$5,FALSE)/1000/$H266</f>
        <v>0.04470791948</v>
      </c>
      <c r="AL266" s="61">
        <f>VLOOKUP(Calc_Targetkreise!$D266,EW_Erg_09_14_Kreise!$A$7:$BK$412,Calc_Targetkreise!AL$5,FALSE)/1000/$H266</f>
        <v>0.03169716938</v>
      </c>
      <c r="AM266" s="61">
        <f>VLOOKUP($D266,EW_19_Kreise!$A$6:$CQ$406,Calc_Targetkreise!AM$5,FALSE)/1000/F266</f>
        <v>0.0712262242</v>
      </c>
      <c r="AN266" s="63">
        <f>VLOOKUP($D266,BW_17_Kreise!$B$7:$CC$410,Calc_Targetkreise!AN$5,FALSE)/1000/$G266</f>
        <v>0.1079958721</v>
      </c>
      <c r="AO266" s="61">
        <f>VLOOKUP(Calc_Targetkreise!$D266,EW_Erg_09_14_Kreise!$A$7:$BK$412,Calc_Targetkreise!AO$5,FALSE)/1000/$H266</f>
        <v>0.07604434718</v>
      </c>
      <c r="AP266" s="61">
        <f>VLOOKUP(Calc_Targetkreise!$D266,EW_Erg_09_14_Kreise!$A$7:$BK$412,Calc_Targetkreise!AP$5,FALSE)/1000/$H266</f>
        <v>0.0002404944566</v>
      </c>
      <c r="AQ266" s="61">
        <f t="shared" ref="AQ266:AR266" si="1093">1-U266-Y266-AC266-AG266-AJ266-AN266</f>
        <v>0.07078292656</v>
      </c>
      <c r="AR266" s="61">
        <f t="shared" si="1093"/>
        <v>0.1246242274</v>
      </c>
      <c r="AS266" s="61">
        <f t="shared" si="11"/>
        <v>0.169346414</v>
      </c>
      <c r="AT266" s="63">
        <f>VLOOKUP($D266,BW_17_Kreise!$B$7:$CC$410,Calc_Targetkreise!AT$5,FALSE)/1000/$G266</f>
        <v>0.005209563715</v>
      </c>
      <c r="AU266" s="61">
        <f>VLOOKUP(Calc_Targetkreise!$D266,EW_Erg_09_14_Kreise!$A$7:$BK$412,Calc_Targetkreise!AU$5,FALSE)/1000/$H266</f>
        <v>0.01933575431</v>
      </c>
      <c r="AV266" s="62">
        <f>IF(AU266&lt;Master_sheet_Kriterien!$J$44,1,IF(AU266&lt;Master_sheet_Kriterien!$K$44,2,IF(AU266&lt;Master_sheet_Kriterien!$L$44,3,IF(AU266&lt;Master_sheet_Kriterien!$M$44,4,5))))</f>
        <v>5</v>
      </c>
      <c r="AW266" s="61">
        <f>VLOOKUP(Calc_Targetkreise!$D266,EW_Erg_09_14_Kreise!$A$7:$BK$412,Calc_Targetkreise!AW$5,FALSE)/1000/$H266</f>
        <v>0.01113489334</v>
      </c>
      <c r="AX266" s="61">
        <f>VLOOKUP($D266,EW_19_Kreise!$A$6:$CQ$406,Calc_Targetkreise!AX$5,FALSE)/1000/F266</f>
        <v>0.009105625253</v>
      </c>
      <c r="AY266" s="62">
        <f>IF(AX266&lt;Master_sheet_Kriterien!$J$56,1,IF(AX266&lt;Master_sheet_Kriterien!$K$56,2,IF(AX266&lt;Master_sheet_Kriterien!$L$56,3,IF(AX266&lt;Master_sheet_Kriterien!$M$56,4,5))))</f>
        <v>4</v>
      </c>
      <c r="AZ266" s="64">
        <f>VLOOKUP($D266,EW_19_Kreise!$A$6:$CQ$406,Calc_Targetkreise!AZ$5,FALSE)</f>
        <v>585</v>
      </c>
      <c r="BA266" s="62">
        <f>IF(AZ266&lt;Master_sheet_Kriterien!$J$57,1,IF(AZ266&lt;Master_sheet_Kriterien!$K$57,2,IF(AZ266&lt;Master_sheet_Kriterien!$L$57,3,IF(AZ266&lt;Master_sheet_Kriterien!$M$56,4,5))))</f>
        <v>5</v>
      </c>
      <c r="BB266" s="59">
        <f>VLOOKUP($D266,Struktur_daten_BW_2017!$B$7:$AH$452,Calc_Targetkreise!BB$5,FALSE)</f>
        <v>1716.5</v>
      </c>
      <c r="BC266" s="62">
        <f>IF(BB266&lt;Master_sheet_Kriterien!$J$8,1,IF(BB266&lt;Master_sheet_Kriterien!$K$8,2,IF(BB266&lt;Master_sheet_Kriterien!$L$8,3,IF(BB266&lt;Master_sheet_Kriterien!$M$8,4,5))))</f>
        <v>5</v>
      </c>
      <c r="BD266" s="65">
        <f t="shared" si="12"/>
        <v>32.8202</v>
      </c>
      <c r="BE266" s="62">
        <f>IF(BD266&lt;Master_sheet_Kriterien!$J$10,1,IF(BD266&lt;Master_sheet_Kriterien!$K$10,2,IF(BD266&lt;Master_sheet_Kriterien!$L$10,3,IF(BD266&lt;Master_sheet_Kriterien!$M$10,4,5))))</f>
        <v>5</v>
      </c>
      <c r="BF266" s="65">
        <f>VLOOKUP($D266,Struktur_daten_BW_2017!$B$7:$AH$452,Calc_Targetkreise!BF$5,FALSE)</f>
        <v>9.8</v>
      </c>
      <c r="BG266" s="62">
        <f>IF(BF266&lt;Master_sheet_Kriterien!$J$12,1,IF(BF266&lt;Master_sheet_Kriterien!$K$12,2,IF(BF266&lt;Master_sheet_Kriterien!$L$12,3,IF(BF266&lt;Master_sheet_Kriterien!$M$12,4,5))))</f>
        <v>5</v>
      </c>
      <c r="BH266" s="65">
        <f>VLOOKUP($D266,Struktur_daten_BW_2017!$B$7:$AH$452,Calc_Targetkreise!BH$5,FALSE)</f>
        <v>17.3</v>
      </c>
      <c r="BI266" s="62">
        <f>IF(BH266&lt;Master_sheet_Kriterien!$J$14,1,IF(BH266&lt;Master_sheet_Kriterien!$K$14,2,IF(BH266&lt;Master_sheet_Kriterien!$L$14,3,IF(BH266&lt;Master_sheet_Kriterien!$M$14,4,5))))</f>
        <v>5</v>
      </c>
      <c r="BJ266" s="65">
        <f>VLOOKUP($D266,Struktur_daten_BW_2017!$B$7:$AH$452,Calc_Targetkreise!BJ$5,FALSE)</f>
        <v>35.5</v>
      </c>
      <c r="BK266" s="62">
        <f>IF(BJ266&lt;Master_sheet_Kriterien!$J$16,1,IF(BJ266&lt;Master_sheet_Kriterien!$K$16,2,IF(BJ266&lt;Master_sheet_Kriterien!$L$16,3,IF(BJ266&lt;Master_sheet_Kriterien!$M$16,4,5))))</f>
        <v>2</v>
      </c>
      <c r="BL266" s="65">
        <f>VLOOKUP($D266,Struktur_daten_BW_2017!$B$7:$AH$452,Calc_Targetkreise!BL$5,FALSE)</f>
        <v>14.4</v>
      </c>
      <c r="BM266" s="62">
        <f>IF(BL266&lt;Master_sheet_Kriterien!$J$18,1,IF(BL266&lt;Master_sheet_Kriterien!$K$18,2,IF(BL266&lt;Master_sheet_Kriterien!$L$18,3,IF(BL266&lt;Master_sheet_Kriterien!$M$18,4,5))))</f>
        <v>1</v>
      </c>
      <c r="BN266" s="65">
        <f>VLOOKUP($D266,Struktur_daten_BW_2017!$B$7:$AH$452,Calc_Targetkreise!BN$5,FALSE)</f>
        <v>8.9</v>
      </c>
      <c r="BO266" s="62">
        <f>IF(BN266&lt;Master_sheet_Kriterien!$J$20,1,IF(BN266&lt;Master_sheet_Kriterien!$K$20,2,IF(BN266&lt;Master_sheet_Kriterien!$L$20,3,IF(BN266&lt;Master_sheet_Kriterien!$M$20,4,5))))</f>
        <v>1</v>
      </c>
      <c r="BP266" s="59">
        <f>VLOOKUP($D266,Struktur_daten_BW_2017!$B$7:$AH$452,Calc_Targetkreise!BP$5,FALSE)</f>
        <v>21814</v>
      </c>
      <c r="BQ266" s="62">
        <f>IF(BP266&lt;Master_sheet_Kriterien!$J$38,1,IF(BP266&lt;Master_sheet_Kriterien!$K$38,2,IF(BP266&lt;Master_sheet_Kriterien!$L$38,3,IF(BP266&lt;Master_sheet_Kriterien!$M$38,4,5))))</f>
        <v>4</v>
      </c>
      <c r="BR266" s="65">
        <f>VLOOKUP($D266,Struktur_daten_BW_2017!$B$7:$AH$452,Calc_Targetkreise!BR$5,FALSE)</f>
        <v>39</v>
      </c>
      <c r="BS266" s="62">
        <f>IF(BR266&lt;Master_sheet_Kriterien!$J$24,1,IF(BR266&lt;Master_sheet_Kriterien!$K$24,2,IF(BR266&lt;Master_sheet_Kriterien!$L$24,3,IF(BR266&lt;Master_sheet_Kriterien!$M$24,4,5))))</f>
        <v>4</v>
      </c>
      <c r="BT266" s="65">
        <f>VLOOKUP($D266,Struktur_daten_BW_2017!$B$7:$AH$452,Calc_Targetkreise!BT$5,FALSE)</f>
        <v>13.1</v>
      </c>
      <c r="BU266" s="62">
        <f>IF(BT266&lt;Master_sheet_Kriterien!$J$26,1,IF(BT266&lt;Master_sheet_Kriterien!$K$26,2,IF(BT266&lt;Master_sheet_Kriterien!$L$26,3,IF(BT266&lt;Master_sheet_Kriterien!$M$26,4,5))))</f>
        <v>3</v>
      </c>
      <c r="BV266" s="65">
        <f t="shared" si="13"/>
        <v>4.38719</v>
      </c>
      <c r="BW266" s="62">
        <f>IF(BV266&lt;Master_sheet_Kriterien!$J$28,1,IF(BV266&lt;Master_sheet_Kriterien!$K$28,2,IF(BV266&lt;Master_sheet_Kriterien!$L$28,3,IF(BV266&lt;Master_sheet_Kriterien!$M$28,4,5))))</f>
        <v>4</v>
      </c>
      <c r="BX266" s="65">
        <f>VLOOKUP($D266,Struktur_daten_BW_2017!$B$7:$AH$452,Calc_Targetkreise!BX$5,FALSE)</f>
        <v>30.53435115</v>
      </c>
      <c r="BY266" s="62">
        <f>IF(BX266&lt;Master_sheet_Kriterien!$J$30,1,IF(BX266&lt;Master_sheet_Kriterien!$K$30,2,IF(BX266&lt;Master_sheet_Kriterien!$L$30,3,IF(BX266&lt;Master_sheet_Kriterien!$M$30,4,5))))</f>
        <v>5</v>
      </c>
      <c r="BZ266" s="65">
        <f>CL266/1000</f>
        <v>33.006</v>
      </c>
      <c r="CA266" s="62">
        <f>IF(BZ266&lt;Master_sheet_Kriterien!$J$32,1,IF(BZ266&lt;Master_sheet_Kriterien!$K$32,2,IF(BZ266&lt;Master_sheet_Kriterien!$L$32,3,IF(BZ266&lt;Master_sheet_Kriterien!$M$32,4,5))))</f>
        <v>3</v>
      </c>
      <c r="CB266" s="65">
        <f>BZ266/CM266*100</f>
        <v>9.855479248</v>
      </c>
      <c r="CC266" s="62">
        <f>IF(CB266&lt;Master_sheet_Kriterien!$J$34,1,IF(CB266&lt;Master_sheet_Kriterien!$K$34,2,IF(CB266&lt;Master_sheet_Kriterien!$L$34,3,IF(CB266&lt;Master_sheet_Kriterien!$M$34,4,5))))</f>
        <v>4</v>
      </c>
      <c r="CD266" s="65">
        <f>100-VLOOKUP($D266,Struktur_daten_BW_2017!$B$7:$AH$452,Calc_Targetkreise!CD$5,FALSE)</f>
        <v>54.3</v>
      </c>
      <c r="CE266" s="62">
        <f>IF(CD266&lt;Master_sheet_Kriterien!$J$40,1,IF(CD266&lt;Master_sheet_Kriterien!$K$40,2,IF(CD266&lt;Master_sheet_Kriterien!$L$40,3,IF(CD266&lt;Master_sheet_Kriterien!$M$40,4,5))))</f>
        <v>4</v>
      </c>
      <c r="CF266" s="61"/>
      <c r="CG266" s="59">
        <f>VLOOKUP($D266,EW_19_Kreise!$A$6:$CQ$406,Calc_Targetkreise!CG$5,FALSE)/1000</f>
        <v>106.3</v>
      </c>
      <c r="CH266" s="59">
        <f>VLOOKUP($D266,BW_17_Kreise!$B$7:$CC$410,Calc_Targetkreise!CH$5,FALSE)/1000</f>
        <v>105.833</v>
      </c>
      <c r="CI266" s="59">
        <f>VLOOKUP($D266,EW_Erg_09_14_Kreise!$A$10:$BK$412,Calc_Targetkreise!CI$5,FALSE)/1000</f>
        <v>103.432</v>
      </c>
      <c r="CJ266" s="59">
        <f>VLOOKUP($D266,EW_Erg_09_14_Kreise!$A$10:$BK$412,Calc_Targetkreise!CJ$5,FALSE)/1000</f>
        <v>100.204</v>
      </c>
      <c r="CK266" s="59">
        <f>VLOOKUP($D266,EW_Erg_09_14_Kreise!$A$10:$BK$412,Calc_Targetkreise!CK$5,FALSE)/1000</f>
        <v>38.996</v>
      </c>
      <c r="CL266" s="45">
        <f>21416+11500+90</f>
        <v>33006</v>
      </c>
      <c r="CM266" s="59">
        <f>VLOOKUP($D266,Struktur_daten_BW_2017!$B$7:$AH$452,Calc_Targetkreise!CM$5,FALSE)</f>
        <v>334.9</v>
      </c>
      <c r="CN266" s="66">
        <v>18.0</v>
      </c>
      <c r="CO266" s="67">
        <f t="shared" si="16"/>
        <v>0.05374738728</v>
      </c>
      <c r="CP266" s="62">
        <f>IF(CO266&lt;Master_sheet_Kriterien!$J$58,1,IF(CO266&lt;Master_sheet_Kriterien!$K$58,2,IF(CO266&lt;Master_sheet_Kriterien!$L$58,3,IF(CO266&lt;Master_sheet_Kriterien!$M$58,4,5))))</f>
        <v>2</v>
      </c>
      <c r="CQ266" s="66">
        <v>15.0</v>
      </c>
      <c r="CR266" s="67">
        <f t="shared" si="17"/>
        <v>0.0447894894</v>
      </c>
      <c r="CS266" s="62">
        <f>IF(CR266&lt;Master_sheet_Kriterien!$J$59,1,IF(CR266&lt;Master_sheet_Kriterien!$K$59,2,IF(CR266&lt;Master_sheet_Kriterien!$L$59,3,IF(CR266&lt;Master_sheet_Kriterien!$M$59,4,5))))</f>
        <v>1</v>
      </c>
      <c r="CT266" s="66">
        <v>3.0</v>
      </c>
      <c r="CU266" s="44"/>
      <c r="CV266" s="66">
        <v>0.0</v>
      </c>
      <c r="CW266" s="68"/>
      <c r="CY266" s="31">
        <f t="shared" si="18"/>
        <v>9362</v>
      </c>
      <c r="DB266" s="76" t="str">
        <f t="shared" si="19"/>
        <v>Regensburg, Stadt</v>
      </c>
      <c r="DC266" s="58">
        <f t="shared" si="20"/>
        <v>15</v>
      </c>
      <c r="DD266" s="77">
        <f t="shared" si="21"/>
        <v>229</v>
      </c>
      <c r="DE266" s="72">
        <f t="shared" si="22"/>
        <v>0.009105625253</v>
      </c>
      <c r="DG266" s="76" t="str">
        <f t="shared" si="23"/>
        <v>Regensburg, Stadt</v>
      </c>
      <c r="DH266" s="58" t="str">
        <f t="shared" si="24"/>
        <v>#REF!</v>
      </c>
      <c r="DI266" s="75">
        <f t="shared" si="25"/>
        <v>220.5374739</v>
      </c>
      <c r="DJ266" s="78">
        <f t="shared" si="26"/>
        <v>0.009105625253</v>
      </c>
      <c r="DK266" s="75"/>
      <c r="DL266" s="75"/>
      <c r="DM266" s="75"/>
      <c r="DN266" s="75"/>
      <c r="DO266" s="75"/>
      <c r="DP266" s="44"/>
    </row>
    <row r="267" ht="16.5" customHeight="1">
      <c r="A267" s="58">
        <f t="shared" si="5"/>
        <v>374</v>
      </c>
      <c r="B267" s="58">
        <f t="shared" si="6"/>
        <v>121</v>
      </c>
      <c r="C267" s="58" t="s">
        <v>390</v>
      </c>
      <c r="D267" s="58">
        <v>9363.0</v>
      </c>
      <c r="E267" s="58" t="s">
        <v>428</v>
      </c>
      <c r="F267" s="59">
        <f>VLOOKUP($D267,EW_19_Kreise!$A$6:$CQ$406,Calc_Targetkreise!F$5,FALSE)/1000</f>
        <v>16.961</v>
      </c>
      <c r="G267" s="59">
        <f>VLOOKUP($D267,BW_17_Kreise!$B$7:$CC$410,Calc_Targetkreise!G$5,FALSE)/1000</f>
        <v>23.046</v>
      </c>
      <c r="H267" s="59">
        <f>VLOOKUP($D267,EW_Erg_09_14_Kreise!$A$10:$BK$412,Calc_Targetkreise!H$5,FALSE)/1000</f>
        <v>11.505</v>
      </c>
      <c r="I267" s="60">
        <f t="shared" ref="I267:K267" si="1094">F267/CG267</f>
        <v>0.5211553234</v>
      </c>
      <c r="J267" s="60">
        <f t="shared" si="1094"/>
        <v>0.6984694651</v>
      </c>
      <c r="K267" s="60">
        <f t="shared" si="1094"/>
        <v>0.3460566685</v>
      </c>
      <c r="L267" s="61">
        <f t="shared" ref="L267:M267" si="1095">1-(T267+X267)</f>
        <v>0.4627085667</v>
      </c>
      <c r="M267" s="61">
        <f t="shared" si="1095"/>
        <v>0.4249327432</v>
      </c>
      <c r="N267" s="62">
        <f>IF(L267&lt;Master_sheet_Kriterien!$J$46,1,IF(L267&lt;Master_sheet_Kriterien!$K$46,2,IF(L267&lt;Master_sheet_Kriterien!$L$46,3,IF(L267&lt;Master_sheet_Kriterien!$M$46,4,5))))</f>
        <v>3</v>
      </c>
      <c r="O267" s="62">
        <f>IF(M267&lt;Master_sheet_Kriterien!$J$46,1,IF(M267&lt;Master_sheet_Kriterien!$K$46,2,IF(M267&lt;Master_sheet_Kriterien!$L$46,3,IF(M267&lt;Master_sheet_Kriterien!$M$46,4,5))))</f>
        <v>2</v>
      </c>
      <c r="P267" s="61">
        <f t="shared" ref="P267:Q267" si="1096">1-(T267+AM267)</f>
        <v>0.4860562467</v>
      </c>
      <c r="Q267" s="61">
        <f t="shared" si="1096"/>
        <v>0.4814718389</v>
      </c>
      <c r="R267" s="62">
        <f>IF(P267&lt;Master_sheet_Kriterien!$J$46,1,IF(P267&lt;Master_sheet_Kriterien!$K$46,2,IF(P267&lt;Master_sheet_Kriterien!$L$46,3,IF(P267&lt;Master_sheet_Kriterien!$M$46,4,5))))</f>
        <v>4</v>
      </c>
      <c r="S267" s="62">
        <f>IF(Q267&lt;Master_sheet_Kriterien!$J$46,1,IF(Q267&lt;Master_sheet_Kriterien!$K$46,2,IF(Q267&lt;Master_sheet_Kriterien!$L$46,3,IF(Q267&lt;Master_sheet_Kriterien!$M$46,4,5))))</f>
        <v>4</v>
      </c>
      <c r="T267" s="61">
        <f>VLOOKUP($D267,EW_19_Kreise!$A$6:$CQ$406,Calc_Targetkreise!T$5,FALSE)/1000/F267</f>
        <v>0.4067566771</v>
      </c>
      <c r="U267" s="63">
        <f>VLOOKUP($D267,BW_17_Kreise!$B$7:$CC$410,Calc_Targetkreise!U$5,FALSE)/1000/$G267</f>
        <v>0.3729931441</v>
      </c>
      <c r="V267" s="61">
        <f>VLOOKUP(Calc_Targetkreise!$D267,EW_Erg_09_14_Kreise!$A$7:$BK$412,Calc_Targetkreise!V$5,FALSE)/1000/$H267</f>
        <v>0.4085180356</v>
      </c>
      <c r="W267" s="61">
        <f>VLOOKUP(Calc_Targetkreise!$D267,EW_Erg_09_14_Kreise!$A$7:$BK$412,Calc_Targetkreise!W$5,FALSE)/1000/CK267</f>
        <v>0.476366384</v>
      </c>
      <c r="X267" s="61">
        <f>VLOOKUP($D267,EW_19_Kreise!$A$6:$CQ$406,Calc_Targetkreise!X$5,FALSE)/1000/F267</f>
        <v>0.1305347562</v>
      </c>
      <c r="Y267" s="63">
        <f>VLOOKUP($D267,BW_17_Kreise!$B$7:$CC$410,Calc_Targetkreise!Y$5,FALSE)/1000/$G267</f>
        <v>0.2020741126</v>
      </c>
      <c r="Z267" s="61">
        <f>VLOOKUP(Calc_Targetkreise!$D267,EW_Erg_09_14_Kreise!$A$7:$BK$412,Calc_Targetkreise!Z$5,FALSE)/1000/$H267</f>
        <v>0.2510212951</v>
      </c>
      <c r="AA267" s="61">
        <f>VLOOKUP(Calc_Targetkreise!$D267,EW_Erg_09_14_Kreise!$A$7:$BK$412,Calc_Targetkreise!AA$5,FALSE)/1000/$H267</f>
        <v>0.194176445</v>
      </c>
      <c r="AB267" s="61">
        <f>VLOOKUP($D267,EW_19_Kreise!$A$6:$CQ$406,Calc_Targetkreise!AB$5,FALSE)/1000/F267</f>
        <v>0.1484582277</v>
      </c>
      <c r="AC267" s="63">
        <f>VLOOKUP($D267,BW_17_Kreise!$B$7:$CC$410,Calc_Targetkreise!AC$5,FALSE)/1000/$G267</f>
        <v>0.06456651914</v>
      </c>
      <c r="AD267" s="61">
        <f>VLOOKUP(Calc_Targetkreise!$D267,EW_Erg_09_14_Kreise!$A$7:$BK$412,Calc_Targetkreise!AD$5,FALSE)/1000/$H267</f>
        <v>0.08405041286</v>
      </c>
      <c r="AE267" s="62">
        <f>IF(AC267&lt;Master_sheet_Kriterien!$J$54,1,IF(AC267&lt;Master_sheet_Kriterien!$K$54,2,IF(AC267&lt;Master_sheet_Kriterien!$L$54,3,IF(AC267&lt;Master_sheet_Kriterien!$M$54,4,5))))</f>
        <v>2</v>
      </c>
      <c r="AF267" s="61">
        <f>VLOOKUP(Calc_Targetkreise!$D267,EW_Erg_09_14_Kreise!$A$7:$BK$412,Calc_Targetkreise!AF$5,FALSE)/1000/$H267</f>
        <v>0.08074750109</v>
      </c>
      <c r="AG267" s="63">
        <f>VLOOKUP($D267,BW_17_Kreise!$B$7:$CC$410,Calc_Targetkreise!AG$5,FALSE)/1000/$G267</f>
        <v>0.0823136336</v>
      </c>
      <c r="AH267" s="61">
        <f>VLOOKUP(Calc_Targetkreise!$D267,EW_Erg_09_14_Kreise!$A$7:$BK$412,Calc_Targetkreise!AH$5,FALSE)/1000/$H267</f>
        <v>0.02225119513</v>
      </c>
      <c r="AI267" s="61">
        <f>VLOOKUP(Calc_Targetkreise!$D267,EW_Erg_09_14_Kreise!$A$7:$BK$412,Calc_Targetkreise!AI$5,FALSE)/1000/$H267</f>
        <v>0.08309430682</v>
      </c>
      <c r="AJ267" s="63">
        <f>VLOOKUP($D267,BW_17_Kreise!$B$7:$CC$410,Calc_Targetkreise!AJ$5,FALSE)/1000/$G267</f>
        <v>0.0669964419</v>
      </c>
      <c r="AK267" s="61">
        <f>VLOOKUP(Calc_Targetkreise!$D267,EW_Erg_09_14_Kreise!$A$7:$BK$412,Calc_Targetkreise!AK$5,FALSE)/1000/$H267</f>
        <v>0.03181225554</v>
      </c>
      <c r="AL267" s="61">
        <f>VLOOKUP(Calc_Targetkreise!$D267,EW_Erg_09_14_Kreise!$A$7:$BK$412,Calc_Targetkreise!AL$5,FALSE)/1000/$H267</f>
        <v>0.02790091265</v>
      </c>
      <c r="AM267" s="61">
        <f>VLOOKUP($D267,EW_19_Kreise!$A$6:$CQ$406,Calc_Targetkreise!AM$5,FALSE)/1000/F267</f>
        <v>0.1071870762</v>
      </c>
      <c r="AN267" s="63">
        <f>VLOOKUP($D267,BW_17_Kreise!$B$7:$CC$410,Calc_Targetkreise!AN$5,FALSE)/1000/$G267</f>
        <v>0.1455350169</v>
      </c>
      <c r="AO267" s="61">
        <f>VLOOKUP(Calc_Targetkreise!$D267,EW_Erg_09_14_Kreise!$A$7:$BK$412,Calc_Targetkreise!AO$5,FALSE)/1000/$H267</f>
        <v>0.1056931769</v>
      </c>
      <c r="AP267" s="61">
        <f>VLOOKUP(Calc_Targetkreise!$D267,EW_Erg_09_14_Kreise!$A$7:$BK$412,Calc_Targetkreise!AP$5,FALSE)/1000/$H267</f>
        <v>0.000173837462</v>
      </c>
      <c r="AQ267" s="61">
        <f t="shared" ref="AQ267:AR267" si="1097">1-U267-Y267-AC267-AG267-AJ267-AN267</f>
        <v>0.06552113165</v>
      </c>
      <c r="AR267" s="61">
        <f t="shared" si="1097"/>
        <v>0.09665362886</v>
      </c>
      <c r="AS267" s="61">
        <f t="shared" si="11"/>
        <v>0.1375406129</v>
      </c>
      <c r="AT267" s="63">
        <f>VLOOKUP($D267,BW_17_Kreise!$B$7:$CC$410,Calc_Targetkreise!AT$5,FALSE)/1000/$G267</f>
        <v>0.003297752321</v>
      </c>
      <c r="AU267" s="61">
        <f>VLOOKUP(Calc_Targetkreise!$D267,EW_Erg_09_14_Kreise!$A$7:$BK$412,Calc_Targetkreise!AU$5,FALSE)/1000/$H267</f>
        <v>0.008083441982</v>
      </c>
      <c r="AV267" s="62">
        <f>IF(AU267&lt;Master_sheet_Kriterien!$J$44,1,IF(AU267&lt;Master_sheet_Kriterien!$K$44,2,IF(AU267&lt;Master_sheet_Kriterien!$L$44,3,IF(AU267&lt;Master_sheet_Kriterien!$M$44,4,5))))</f>
        <v>1</v>
      </c>
      <c r="AW267" s="61">
        <f>VLOOKUP(Calc_Targetkreise!$D267,EW_Erg_09_14_Kreise!$A$7:$BK$412,Calc_Targetkreise!AW$5,FALSE)/1000/$H267</f>
        <v>0.007301173403</v>
      </c>
      <c r="AX267" s="61">
        <f>VLOOKUP($D267,EW_19_Kreise!$A$6:$CQ$406,Calc_Targetkreise!AX$5,FALSE)/1000/F267</f>
        <v>0.003124815754</v>
      </c>
      <c r="AY267" s="62">
        <f>IF(AX267&lt;Master_sheet_Kriterien!$J$56,1,IF(AX267&lt;Master_sheet_Kriterien!$K$56,2,IF(AX267&lt;Master_sheet_Kriterien!$L$56,3,IF(AX267&lt;Master_sheet_Kriterien!$M$56,4,5))))</f>
        <v>2</v>
      </c>
      <c r="AZ267" s="64">
        <f>VLOOKUP($D267,EW_19_Kreise!$A$6:$CQ$406,Calc_Targetkreise!AZ$5,FALSE)</f>
        <v>53</v>
      </c>
      <c r="BA267" s="62">
        <f>IF(AZ267&lt;Master_sheet_Kriterien!$J$57,1,IF(AZ267&lt;Master_sheet_Kriterien!$K$57,2,IF(AZ267&lt;Master_sheet_Kriterien!$L$57,3,IF(AZ267&lt;Master_sheet_Kriterien!$M$56,4,5))))</f>
        <v>1</v>
      </c>
      <c r="BB267" s="59">
        <f>VLOOKUP($D267,Struktur_daten_BW_2017!$B$7:$AH$452,Calc_Targetkreise!BB$5,FALSE)</f>
        <v>81.5</v>
      </c>
      <c r="BC267" s="62">
        <f>IF(BB267&lt;Master_sheet_Kriterien!$J$8,1,IF(BB267&lt;Master_sheet_Kriterien!$K$8,2,IF(BB267&lt;Master_sheet_Kriterien!$L$8,3,IF(BB267&lt;Master_sheet_Kriterien!$M$8,4,5))))</f>
        <v>1</v>
      </c>
      <c r="BD267" s="65">
        <f t="shared" si="12"/>
        <v>17.0424</v>
      </c>
      <c r="BE267" s="62">
        <f>IF(BD267&lt;Master_sheet_Kriterien!$J$10,1,IF(BD267&lt;Master_sheet_Kriterien!$K$10,2,IF(BD267&lt;Master_sheet_Kriterien!$L$10,3,IF(BD267&lt;Master_sheet_Kriterien!$M$10,4,5))))</f>
        <v>1</v>
      </c>
      <c r="BF267" s="65">
        <f>VLOOKUP($D267,Struktur_daten_BW_2017!$B$7:$AH$452,Calc_Targetkreise!BF$5,FALSE)</f>
        <v>8.1</v>
      </c>
      <c r="BG267" s="62">
        <f>IF(BF267&lt;Master_sheet_Kriterien!$J$12,1,IF(BF267&lt;Master_sheet_Kriterien!$K$12,2,IF(BF267&lt;Master_sheet_Kriterien!$L$12,3,IF(BF267&lt;Master_sheet_Kriterien!$M$12,4,5))))</f>
        <v>3</v>
      </c>
      <c r="BH267" s="65">
        <f>VLOOKUP($D267,Struktur_daten_BW_2017!$B$7:$AH$452,Calc_Targetkreise!BH$5,FALSE)</f>
        <v>11.5</v>
      </c>
      <c r="BI267" s="62">
        <f>IF(BH267&lt;Master_sheet_Kriterien!$J$14,1,IF(BH267&lt;Master_sheet_Kriterien!$K$14,2,IF(BH267&lt;Master_sheet_Kriterien!$L$14,3,IF(BH267&lt;Master_sheet_Kriterien!$M$14,4,5))))</f>
        <v>3</v>
      </c>
      <c r="BJ267" s="65">
        <f>VLOOKUP($D267,Struktur_daten_BW_2017!$B$7:$AH$452,Calc_Targetkreise!BJ$5,FALSE)</f>
        <v>36.6</v>
      </c>
      <c r="BK267" s="62">
        <f>IF(BJ267&lt;Master_sheet_Kriterien!$J$16,1,IF(BJ267&lt;Master_sheet_Kriterien!$K$16,2,IF(BJ267&lt;Master_sheet_Kriterien!$L$16,3,IF(BJ267&lt;Master_sheet_Kriterien!$M$16,4,5))))</f>
        <v>4</v>
      </c>
      <c r="BL267" s="65">
        <f>VLOOKUP($D267,Struktur_daten_BW_2017!$B$7:$AH$452,Calc_Targetkreise!BL$5,FALSE)</f>
        <v>16.6</v>
      </c>
      <c r="BM267" s="62">
        <f>IF(BL267&lt;Master_sheet_Kriterien!$J$18,1,IF(BL267&lt;Master_sheet_Kriterien!$K$18,2,IF(BL267&lt;Master_sheet_Kriterien!$L$18,3,IF(BL267&lt;Master_sheet_Kriterien!$M$18,4,5))))</f>
        <v>3</v>
      </c>
      <c r="BN267" s="65">
        <f>VLOOKUP($D267,Struktur_daten_BW_2017!$B$7:$AH$452,Calc_Targetkreise!BN$5,FALSE)</f>
        <v>11.3</v>
      </c>
      <c r="BO267" s="62">
        <f>IF(BN267&lt;Master_sheet_Kriterien!$J$20,1,IF(BN267&lt;Master_sheet_Kriterien!$K$20,2,IF(BN267&lt;Master_sheet_Kriterien!$L$20,3,IF(BN267&lt;Master_sheet_Kriterien!$M$20,4,5))))</f>
        <v>4</v>
      </c>
      <c r="BP267" s="59">
        <f>VLOOKUP($D267,Struktur_daten_BW_2017!$B$7:$AH$452,Calc_Targetkreise!BP$5,FALSE)</f>
        <v>20390</v>
      </c>
      <c r="BQ267" s="62">
        <f>IF(BP267&lt;Master_sheet_Kriterien!$J$38,1,IF(BP267&lt;Master_sheet_Kriterien!$K$38,2,IF(BP267&lt;Master_sheet_Kriterien!$L$38,3,IF(BP267&lt;Master_sheet_Kriterien!$M$38,4,5))))</f>
        <v>3</v>
      </c>
      <c r="BR267" s="65">
        <f>VLOOKUP($D267,Struktur_daten_BW_2017!$B$7:$AH$452,Calc_Targetkreise!BR$5,FALSE)</f>
        <v>24.4</v>
      </c>
      <c r="BS267" s="62">
        <f>IF(BR267&lt;Master_sheet_Kriterien!$J$24,1,IF(BR267&lt;Master_sheet_Kriterien!$K$24,2,IF(BR267&lt;Master_sheet_Kriterien!$L$24,3,IF(BR267&lt;Master_sheet_Kriterien!$M$24,4,5))))</f>
        <v>1</v>
      </c>
      <c r="BT267" s="65">
        <f>VLOOKUP($D267,Struktur_daten_BW_2017!$B$7:$AH$452,Calc_Targetkreise!BT$5,FALSE)</f>
        <v>15.7</v>
      </c>
      <c r="BU267" s="62">
        <f>IF(BT267&lt;Master_sheet_Kriterien!$J$26,1,IF(BT267&lt;Master_sheet_Kriterien!$K$26,2,IF(BT267&lt;Master_sheet_Kriterien!$L$26,3,IF(BT267&lt;Master_sheet_Kriterien!$M$26,4,5))))</f>
        <v>5</v>
      </c>
      <c r="BV267" s="65">
        <f t="shared" si="13"/>
        <v>3.30328</v>
      </c>
      <c r="BW267" s="62">
        <f>IF(BV267&lt;Master_sheet_Kriterien!$J$28,1,IF(BV267&lt;Master_sheet_Kriterien!$K$28,2,IF(BV267&lt;Master_sheet_Kriterien!$L$28,3,IF(BV267&lt;Master_sheet_Kriterien!$M$28,4,5))))</f>
        <v>2</v>
      </c>
      <c r="BX267" s="65">
        <f>VLOOKUP($D267,Struktur_daten_BW_2017!$B$7:$AH$452,Calc_Targetkreise!BX$5,FALSE)</f>
        <v>26.75159236</v>
      </c>
      <c r="BY267" s="62">
        <f>IF(BX267&lt;Master_sheet_Kriterien!$J$30,1,IF(BX267&lt;Master_sheet_Kriterien!$K$30,2,IF(BX267&lt;Master_sheet_Kriterien!$L$30,3,IF(BX267&lt;Master_sheet_Kriterien!$M$30,4,5))))</f>
        <v>4</v>
      </c>
      <c r="BZ267" s="65"/>
      <c r="CA267" s="62">
        <f>IF(BZ267&lt;Master_sheet_Kriterien!$J$32,1,IF(BZ267&lt;Master_sheet_Kriterien!$K$32,2,IF(BZ267&lt;Master_sheet_Kriterien!$L$32,3,IF(BZ267&lt;Master_sheet_Kriterien!$M$32,4,5))))</f>
        <v>1</v>
      </c>
      <c r="CB267" s="65"/>
      <c r="CC267" s="62">
        <f>IF(CB267&lt;Master_sheet_Kriterien!$J$34,1,IF(CB267&lt;Master_sheet_Kriterien!$K$34,2,IF(CB267&lt;Master_sheet_Kriterien!$L$34,3,IF(CB267&lt;Master_sheet_Kriterien!$M$34,4,5))))</f>
        <v>1</v>
      </c>
      <c r="CD267" s="65">
        <f>100-VLOOKUP($D267,Struktur_daten_BW_2017!$B$7:$AH$452,Calc_Targetkreise!CD$5,FALSE)</f>
        <v>40.6</v>
      </c>
      <c r="CE267" s="62">
        <f>IF(CD267&lt;Master_sheet_Kriterien!$J$40,1,IF(CD267&lt;Master_sheet_Kriterien!$K$40,2,IF(CD267&lt;Master_sheet_Kriterien!$L$40,3,IF(CD267&lt;Master_sheet_Kriterien!$M$40,4,5))))</f>
        <v>1</v>
      </c>
      <c r="CF267" s="61"/>
      <c r="CG267" s="59">
        <f>VLOOKUP($D267,EW_19_Kreise!$A$6:$CQ$406,Calc_Targetkreise!CG$5,FALSE)/1000</f>
        <v>32.545</v>
      </c>
      <c r="CH267" s="59">
        <f>VLOOKUP($D267,BW_17_Kreise!$B$7:$CC$410,Calc_Targetkreise!CH$5,FALSE)/1000</f>
        <v>32.995</v>
      </c>
      <c r="CI267" s="59">
        <f>VLOOKUP($D267,EW_Erg_09_14_Kreise!$A$10:$BK$412,Calc_Targetkreise!CI$5,FALSE)/1000</f>
        <v>33.246</v>
      </c>
      <c r="CJ267" s="59">
        <f>VLOOKUP($D267,EW_Erg_09_14_Kreise!$A$10:$BK$412,Calc_Targetkreise!CJ$5,FALSE)/1000</f>
        <v>33.339</v>
      </c>
      <c r="CK267" s="59">
        <f>VLOOKUP($D267,EW_Erg_09_14_Kreise!$A$10:$BK$412,Calc_Targetkreise!CK$5,FALSE)/1000</f>
        <v>11.911</v>
      </c>
      <c r="CL267" s="45"/>
      <c r="CM267" s="59">
        <f>VLOOKUP($D267,Struktur_daten_BW_2017!$B$7:$AH$452,Calc_Targetkreise!CM$5,FALSE)</f>
        <v>210.4</v>
      </c>
      <c r="CN267" s="66">
        <v>2.0</v>
      </c>
      <c r="CO267" s="67">
        <f t="shared" si="16"/>
        <v>0.009505703422</v>
      </c>
      <c r="CP267" s="62">
        <f>IF(CO267&lt;Master_sheet_Kriterien!$J$58,1,IF(CO267&lt;Master_sheet_Kriterien!$K$58,2,IF(CO267&lt;Master_sheet_Kriterien!$L$58,3,IF(CO267&lt;Master_sheet_Kriterien!$M$58,4,5))))</f>
        <v>1</v>
      </c>
      <c r="CQ267" s="66">
        <v>1.0</v>
      </c>
      <c r="CR267" s="67">
        <f t="shared" si="17"/>
        <v>0.004752851711</v>
      </c>
      <c r="CS267" s="62">
        <f>IF(CR267&lt;Master_sheet_Kriterien!$J$59,1,IF(CR267&lt;Master_sheet_Kriterien!$K$59,2,IF(CR267&lt;Master_sheet_Kriterien!$L$59,3,IF(CR267&lt;Master_sheet_Kriterien!$M$59,4,5))))</f>
        <v>1</v>
      </c>
      <c r="CT267" s="66">
        <v>1.0</v>
      </c>
      <c r="CU267" s="44"/>
      <c r="CV267" s="66">
        <v>0.0</v>
      </c>
      <c r="CW267" s="68"/>
      <c r="CY267" s="31">
        <f t="shared" si="18"/>
        <v>9363</v>
      </c>
      <c r="DB267" s="76" t="str">
        <f t="shared" si="19"/>
        <v>Weiden i.d.OPf., Stadt</v>
      </c>
      <c r="DC267" s="58">
        <f t="shared" si="20"/>
        <v>374</v>
      </c>
      <c r="DD267" s="77">
        <f t="shared" si="21"/>
        <v>121</v>
      </c>
      <c r="DE267" s="72">
        <f t="shared" si="22"/>
        <v>0.003124815754</v>
      </c>
      <c r="DG267" s="76" t="str">
        <f t="shared" si="23"/>
        <v>Weiden i.d.OPf., Stadt</v>
      </c>
      <c r="DH267" s="58" t="str">
        <f t="shared" si="24"/>
        <v>#REF!</v>
      </c>
      <c r="DI267" s="75">
        <f t="shared" si="25"/>
        <v>115.095057</v>
      </c>
      <c r="DJ267" s="78">
        <f t="shared" si="26"/>
        <v>0.003124815754</v>
      </c>
      <c r="DK267" s="75"/>
      <c r="DL267" s="75"/>
      <c r="DM267" s="75"/>
      <c r="DN267" s="75"/>
      <c r="DO267" s="75"/>
      <c r="DP267" s="44"/>
    </row>
    <row r="268" ht="16.5" customHeight="1">
      <c r="A268" s="58">
        <f t="shared" si="5"/>
        <v>372</v>
      </c>
      <c r="B268" s="58">
        <f t="shared" si="6"/>
        <v>122</v>
      </c>
      <c r="C268" s="58" t="s">
        <v>390</v>
      </c>
      <c r="D268" s="58">
        <v>9371.0</v>
      </c>
      <c r="E268" s="58" t="s">
        <v>429</v>
      </c>
      <c r="F268" s="59">
        <f>VLOOKUP($D268,EW_19_Kreise!$A$6:$CQ$406,Calc_Targetkreise!F$5,FALSE)/1000</f>
        <v>49.236</v>
      </c>
      <c r="G268" s="59">
        <f>VLOOKUP($D268,BW_17_Kreise!$B$7:$CC$410,Calc_Targetkreise!G$5,FALSE)/1000</f>
        <v>64.479</v>
      </c>
      <c r="H268" s="59">
        <f>VLOOKUP($D268,EW_Erg_09_14_Kreise!$A$10:$BK$412,Calc_Targetkreise!H$5,FALSE)/1000</f>
        <v>33.385</v>
      </c>
      <c r="I268" s="60">
        <f t="shared" ref="I268:K268" si="1098">F268/CG268</f>
        <v>0.6009300282</v>
      </c>
      <c r="J268" s="60">
        <f t="shared" si="1098"/>
        <v>0.7852184714</v>
      </c>
      <c r="K268" s="60">
        <f t="shared" si="1098"/>
        <v>0.4045587843</v>
      </c>
      <c r="L268" s="61">
        <f t="shared" ref="L268:M268" si="1099">1-(T268+X268)</f>
        <v>0.4370176294</v>
      </c>
      <c r="M268" s="61">
        <f t="shared" si="1099"/>
        <v>0.4075280324</v>
      </c>
      <c r="N268" s="62">
        <f>IF(L268&lt;Master_sheet_Kriterien!$J$46,1,IF(L268&lt;Master_sheet_Kriterien!$K$46,2,IF(L268&lt;Master_sheet_Kriterien!$L$46,3,IF(L268&lt;Master_sheet_Kriterien!$M$46,4,5))))</f>
        <v>3</v>
      </c>
      <c r="O268" s="62">
        <f>IF(M268&lt;Master_sheet_Kriterien!$J$46,1,IF(M268&lt;Master_sheet_Kriterien!$K$46,2,IF(M268&lt;Master_sheet_Kriterien!$L$46,3,IF(M268&lt;Master_sheet_Kriterien!$M$46,4,5))))</f>
        <v>2</v>
      </c>
      <c r="P268" s="61">
        <f t="shared" ref="P268:Q268" si="1100">1-(T268+AM268)</f>
        <v>0.4606994882</v>
      </c>
      <c r="Q268" s="61">
        <f t="shared" si="1100"/>
        <v>0.4593433521</v>
      </c>
      <c r="R268" s="62">
        <f>IF(P268&lt;Master_sheet_Kriterien!$J$46,1,IF(P268&lt;Master_sheet_Kriterien!$K$46,2,IF(P268&lt;Master_sheet_Kriterien!$L$46,3,IF(P268&lt;Master_sheet_Kriterien!$M$46,4,5))))</f>
        <v>3</v>
      </c>
      <c r="S268" s="62">
        <f>IF(Q268&lt;Master_sheet_Kriterien!$J$46,1,IF(Q268&lt;Master_sheet_Kriterien!$K$46,2,IF(Q268&lt;Master_sheet_Kriterien!$L$46,3,IF(Q268&lt;Master_sheet_Kriterien!$M$46,4,5))))</f>
        <v>3</v>
      </c>
      <c r="T268" s="61">
        <f>VLOOKUP($D268,EW_19_Kreise!$A$6:$CQ$406,Calc_Targetkreise!T$5,FALSE)/1000/F268</f>
        <v>0.4437403526</v>
      </c>
      <c r="U268" s="63">
        <f>VLOOKUP($D268,BW_17_Kreise!$B$7:$CC$410,Calc_Targetkreise!U$5,FALSE)/1000/$G268</f>
        <v>0.4104126925</v>
      </c>
      <c r="V268" s="61">
        <f>VLOOKUP(Calc_Targetkreise!$D268,EW_Erg_09_14_Kreise!$A$7:$BK$412,Calc_Targetkreise!V$5,FALSE)/1000/$H268</f>
        <v>0.4617642654</v>
      </c>
      <c r="W268" s="61">
        <f>VLOOKUP(Calc_Targetkreise!$D268,EW_Erg_09_14_Kreise!$A$7:$BK$412,Calc_Targetkreise!W$5,FALSE)/1000/CK268</f>
        <v>0.5058193669</v>
      </c>
      <c r="X268" s="61">
        <f>VLOOKUP($D268,EW_19_Kreise!$A$6:$CQ$406,Calc_Targetkreise!X$5,FALSE)/1000/F268</f>
        <v>0.119242018</v>
      </c>
      <c r="Y268" s="63">
        <f>VLOOKUP($D268,BW_17_Kreise!$B$7:$CC$410,Calc_Targetkreise!Y$5,FALSE)/1000/$G268</f>
        <v>0.1820592751</v>
      </c>
      <c r="Z268" s="61">
        <f>VLOOKUP(Calc_Targetkreise!$D268,EW_Erg_09_14_Kreise!$A$7:$BK$412,Calc_Targetkreise!Z$5,FALSE)/1000/$H268</f>
        <v>0.2232140183</v>
      </c>
      <c r="AA268" s="61">
        <f>VLOOKUP(Calc_Targetkreise!$D268,EW_Erg_09_14_Kreise!$A$7:$BK$412,Calc_Targetkreise!AA$5,FALSE)/1000/$H268</f>
        <v>0.1565074135</v>
      </c>
      <c r="AB268" s="61">
        <f>VLOOKUP($D268,EW_19_Kreise!$A$6:$CQ$406,Calc_Targetkreise!AB$5,FALSE)/1000/F268</f>
        <v>0.1183077423</v>
      </c>
      <c r="AC268" s="63">
        <f>VLOOKUP($D268,BW_17_Kreise!$B$7:$CC$410,Calc_Targetkreise!AC$5,FALSE)/1000/$G268</f>
        <v>0.06129127313</v>
      </c>
      <c r="AD268" s="61">
        <f>VLOOKUP(Calc_Targetkreise!$D268,EW_Erg_09_14_Kreise!$A$7:$BK$412,Calc_Targetkreise!AD$5,FALSE)/1000/$H268</f>
        <v>0.06769507264</v>
      </c>
      <c r="AE268" s="62">
        <f>IF(AC268&lt;Master_sheet_Kriterien!$J$54,1,IF(AC268&lt;Master_sheet_Kriterien!$K$54,2,IF(AC268&lt;Master_sheet_Kriterien!$L$54,3,IF(AC268&lt;Master_sheet_Kriterien!$M$54,4,5))))</f>
        <v>2</v>
      </c>
      <c r="AF268" s="61">
        <f>VLOOKUP(Calc_Targetkreise!$D268,EW_Erg_09_14_Kreise!$A$7:$BK$412,Calc_Targetkreise!AF$5,FALSE)/1000/$H268</f>
        <v>0.06338175827</v>
      </c>
      <c r="AG268" s="63">
        <f>VLOOKUP($D268,BW_17_Kreise!$B$7:$CC$410,Calc_Targetkreise!AG$5,FALSE)/1000/$G268</f>
        <v>0.07059662836</v>
      </c>
      <c r="AH268" s="61">
        <f>VLOOKUP(Calc_Targetkreise!$D268,EW_Erg_09_14_Kreise!$A$7:$BK$412,Calc_Targetkreise!AH$5,FALSE)/1000/$H268</f>
        <v>0.01638460386</v>
      </c>
      <c r="AI268" s="61">
        <f>VLOOKUP(Calc_Targetkreise!$D268,EW_Erg_09_14_Kreise!$A$7:$BK$412,Calc_Targetkreise!AI$5,FALSE)/1000/$H268</f>
        <v>0.06895312266</v>
      </c>
      <c r="AJ268" s="63">
        <f>VLOOKUP($D268,BW_17_Kreise!$B$7:$CC$410,Calc_Targetkreise!AJ$5,FALSE)/1000/$G268</f>
        <v>0.05221855178</v>
      </c>
      <c r="AK268" s="61">
        <f>VLOOKUP(Calc_Targetkreise!$D268,EW_Erg_09_14_Kreise!$A$7:$BK$412,Calc_Targetkreise!AK$5,FALSE)/1000/$H268</f>
        <v>0.02276471469</v>
      </c>
      <c r="AL268" s="61">
        <f>VLOOKUP(Calc_Targetkreise!$D268,EW_Erg_09_14_Kreise!$A$7:$BK$412,Calc_Targetkreise!AL$5,FALSE)/1000/$H268</f>
        <v>0.02210573611</v>
      </c>
      <c r="AM268" s="61">
        <f>VLOOKUP($D268,EW_19_Kreise!$A$6:$CQ$406,Calc_Targetkreise!AM$5,FALSE)/1000/F268</f>
        <v>0.09556015923</v>
      </c>
      <c r="AN268" s="63">
        <f>VLOOKUP($D268,BW_17_Kreise!$B$7:$CC$410,Calc_Targetkreise!AN$5,FALSE)/1000/$G268</f>
        <v>0.1302439554</v>
      </c>
      <c r="AO268" s="61">
        <f>VLOOKUP(Calc_Targetkreise!$D268,EW_Erg_09_14_Kreise!$A$7:$BK$412,Calc_Targetkreise!AO$5,FALSE)/1000/$H268</f>
        <v>0.07084019769</v>
      </c>
      <c r="AP268" s="61">
        <f>VLOOKUP(Calc_Targetkreise!$D268,EW_Erg_09_14_Kreise!$A$7:$BK$412,Calc_Targetkreise!AP$5,FALSE)/1000/$H268</f>
        <v>0.0003294892916</v>
      </c>
      <c r="AQ268" s="61">
        <f t="shared" ref="AQ268:AR268" si="1101">1-U268-Y268-AC268-AG268-AJ268-AN268</f>
        <v>0.09317762372</v>
      </c>
      <c r="AR268" s="61">
        <f t="shared" si="1101"/>
        <v>0.1373371275</v>
      </c>
      <c r="AS268" s="61">
        <f t="shared" si="11"/>
        <v>0.1829031133</v>
      </c>
      <c r="AT268" s="63">
        <f>VLOOKUP($D268,BW_17_Kreise!$B$7:$CC$410,Calc_Targetkreise!AT$5,FALSE)/1000/$G268</f>
        <v>0.00282262442</v>
      </c>
      <c r="AU268" s="61">
        <f>VLOOKUP(Calc_Targetkreise!$D268,EW_Erg_09_14_Kreise!$A$7:$BK$412,Calc_Targetkreise!AU$5,FALSE)/1000/$H268</f>
        <v>0.008147371574</v>
      </c>
      <c r="AV268" s="62">
        <f>IF(AU268&lt;Master_sheet_Kriterien!$J$44,1,IF(AU268&lt;Master_sheet_Kriterien!$K$44,2,IF(AU268&lt;Master_sheet_Kriterien!$L$44,3,IF(AU268&lt;Master_sheet_Kriterien!$M$44,4,5))))</f>
        <v>1</v>
      </c>
      <c r="AW268" s="61">
        <f>VLOOKUP(Calc_Targetkreise!$D268,EW_Erg_09_14_Kreise!$A$7:$BK$412,Calc_Targetkreise!AW$5,FALSE)/1000/$H268</f>
        <v>0.005810992961</v>
      </c>
      <c r="AX268" s="61">
        <f>VLOOKUP($D268,EW_19_Kreise!$A$6:$CQ$406,Calc_Targetkreise!AX$5,FALSE)/1000/F268</f>
        <v>0.00310748233</v>
      </c>
      <c r="AY268" s="62">
        <f>IF(AX268&lt;Master_sheet_Kriterien!$J$56,1,IF(AX268&lt;Master_sheet_Kriterien!$K$56,2,IF(AX268&lt;Master_sheet_Kriterien!$L$56,3,IF(AX268&lt;Master_sheet_Kriterien!$M$56,4,5))))</f>
        <v>2</v>
      </c>
      <c r="AZ268" s="64">
        <f>VLOOKUP($D268,EW_19_Kreise!$A$6:$CQ$406,Calc_Targetkreise!AZ$5,FALSE)</f>
        <v>153</v>
      </c>
      <c r="BA268" s="62">
        <f>IF(AZ268&lt;Master_sheet_Kriterien!$J$57,1,IF(AZ268&lt;Master_sheet_Kriterien!$K$57,2,IF(AZ268&lt;Master_sheet_Kriterien!$L$57,3,IF(AZ268&lt;Master_sheet_Kriterien!$M$56,4,5))))</f>
        <v>1</v>
      </c>
      <c r="BB268" s="59">
        <f>VLOOKUP($D268,Struktur_daten_BW_2017!$B$7:$AH$452,Calc_Targetkreise!BB$5,FALSE)</f>
        <v>104.1</v>
      </c>
      <c r="BC268" s="62">
        <f>IF(BB268&lt;Master_sheet_Kriterien!$J$8,1,IF(BB268&lt;Master_sheet_Kriterien!$K$8,2,IF(BB268&lt;Master_sheet_Kriterien!$L$8,3,IF(BB268&lt;Master_sheet_Kriterien!$M$8,4,5))))</f>
        <v>1</v>
      </c>
      <c r="BD268" s="65">
        <f t="shared" si="12"/>
        <v>22.8914</v>
      </c>
      <c r="BE268" s="62">
        <f>IF(BD268&lt;Master_sheet_Kriterien!$J$10,1,IF(BD268&lt;Master_sheet_Kriterien!$K$10,2,IF(BD268&lt;Master_sheet_Kriterien!$L$10,3,IF(BD268&lt;Master_sheet_Kriterien!$M$10,4,5))))</f>
        <v>3</v>
      </c>
      <c r="BF268" s="65">
        <f>VLOOKUP($D268,Struktur_daten_BW_2017!$B$7:$AH$452,Calc_Targetkreise!BF$5,FALSE)</f>
        <v>8.3</v>
      </c>
      <c r="BG268" s="62">
        <f>IF(BF268&lt;Master_sheet_Kriterien!$J$12,1,IF(BF268&lt;Master_sheet_Kriterien!$K$12,2,IF(BF268&lt;Master_sheet_Kriterien!$L$12,3,IF(BF268&lt;Master_sheet_Kriterien!$M$12,4,5))))</f>
        <v>4</v>
      </c>
      <c r="BH268" s="65">
        <f>VLOOKUP($D268,Struktur_daten_BW_2017!$B$7:$AH$452,Calc_Targetkreise!BH$5,FALSE)</f>
        <v>11.8</v>
      </c>
      <c r="BI268" s="62">
        <f>IF(BH268&lt;Master_sheet_Kriterien!$J$14,1,IF(BH268&lt;Master_sheet_Kriterien!$K$14,2,IF(BH268&lt;Master_sheet_Kriterien!$L$14,3,IF(BH268&lt;Master_sheet_Kriterien!$M$14,4,5))))</f>
        <v>3</v>
      </c>
      <c r="BJ268" s="65">
        <f>VLOOKUP($D268,Struktur_daten_BW_2017!$B$7:$AH$452,Calc_Targetkreise!BJ$5,FALSE)</f>
        <v>37.1</v>
      </c>
      <c r="BK268" s="62">
        <f>IF(BJ268&lt;Master_sheet_Kriterien!$J$16,1,IF(BJ268&lt;Master_sheet_Kriterien!$K$16,2,IF(BJ268&lt;Master_sheet_Kriterien!$L$16,3,IF(BJ268&lt;Master_sheet_Kriterien!$M$16,4,5))))</f>
        <v>5</v>
      </c>
      <c r="BL268" s="65">
        <f>VLOOKUP($D268,Struktur_daten_BW_2017!$B$7:$AH$452,Calc_Targetkreise!BL$5,FALSE)</f>
        <v>15.7</v>
      </c>
      <c r="BM268" s="62">
        <f>IF(BL268&lt;Master_sheet_Kriterien!$J$18,1,IF(BL268&lt;Master_sheet_Kriterien!$K$18,2,IF(BL268&lt;Master_sheet_Kriterien!$L$18,3,IF(BL268&lt;Master_sheet_Kriterien!$M$18,4,5))))</f>
        <v>2</v>
      </c>
      <c r="BN268" s="65">
        <f>VLOOKUP($D268,Struktur_daten_BW_2017!$B$7:$AH$452,Calc_Targetkreise!BN$5,FALSE)</f>
        <v>10.5</v>
      </c>
      <c r="BO268" s="62">
        <f>IF(BN268&lt;Master_sheet_Kriterien!$J$20,1,IF(BN268&lt;Master_sheet_Kriterien!$K$20,2,IF(BN268&lt;Master_sheet_Kriterien!$L$20,3,IF(BN268&lt;Master_sheet_Kriterien!$M$20,4,5))))</f>
        <v>3</v>
      </c>
      <c r="BP268" s="59">
        <f>VLOOKUP($D268,Struktur_daten_BW_2017!$B$7:$AH$452,Calc_Targetkreise!BP$5,FALSE)</f>
        <v>21131</v>
      </c>
      <c r="BQ268" s="62">
        <f>IF(BP268&lt;Master_sheet_Kriterien!$J$38,1,IF(BP268&lt;Master_sheet_Kriterien!$K$38,2,IF(BP268&lt;Master_sheet_Kriterien!$L$38,3,IF(BP268&lt;Master_sheet_Kriterien!$M$38,4,5))))</f>
        <v>3</v>
      </c>
      <c r="BR268" s="65">
        <f>VLOOKUP($D268,Struktur_daten_BW_2017!$B$7:$AH$452,Calc_Targetkreise!BR$5,FALSE)</f>
        <v>24.4</v>
      </c>
      <c r="BS268" s="62">
        <f>IF(BR268&lt;Master_sheet_Kriterien!$J$24,1,IF(BR268&lt;Master_sheet_Kriterien!$K$24,2,IF(BR268&lt;Master_sheet_Kriterien!$L$24,3,IF(BR268&lt;Master_sheet_Kriterien!$M$24,4,5))))</f>
        <v>1</v>
      </c>
      <c r="BT268" s="65">
        <f>VLOOKUP($D268,Struktur_daten_BW_2017!$B$7:$AH$452,Calc_Targetkreise!BT$5,FALSE)</f>
        <v>15.2</v>
      </c>
      <c r="BU268" s="62">
        <f>IF(BT268&lt;Master_sheet_Kriterien!$J$26,1,IF(BT268&lt;Master_sheet_Kriterien!$K$26,2,IF(BT268&lt;Master_sheet_Kriterien!$L$26,3,IF(BT268&lt;Master_sheet_Kriterien!$M$26,4,5))))</f>
        <v>4</v>
      </c>
      <c r="BV268" s="65">
        <f t="shared" si="13"/>
        <v>4.19216</v>
      </c>
      <c r="BW268" s="62">
        <f>IF(BV268&lt;Master_sheet_Kriterien!$J$28,1,IF(BV268&lt;Master_sheet_Kriterien!$K$28,2,IF(BV268&lt;Master_sheet_Kriterien!$L$28,3,IF(BV268&lt;Master_sheet_Kriterien!$M$28,4,5))))</f>
        <v>3</v>
      </c>
      <c r="BX268" s="65">
        <f>VLOOKUP($D268,Struktur_daten_BW_2017!$B$7:$AH$452,Calc_Targetkreise!BX$5,FALSE)</f>
        <v>24.34210526</v>
      </c>
      <c r="BY268" s="62">
        <f>IF(BX268&lt;Master_sheet_Kriterien!$J$30,1,IF(BX268&lt;Master_sheet_Kriterien!$K$30,2,IF(BX268&lt;Master_sheet_Kriterien!$L$30,3,IF(BX268&lt;Master_sheet_Kriterien!$M$30,4,5))))</f>
        <v>3</v>
      </c>
      <c r="BZ268" s="65"/>
      <c r="CA268" s="62">
        <f>IF(BZ268&lt;Master_sheet_Kriterien!$J$32,1,IF(BZ268&lt;Master_sheet_Kriterien!$K$32,2,IF(BZ268&lt;Master_sheet_Kriterien!$L$32,3,IF(BZ268&lt;Master_sheet_Kriterien!$M$32,4,5))))</f>
        <v>1</v>
      </c>
      <c r="CB268" s="65"/>
      <c r="CC268" s="62">
        <f>IF(CB268&lt;Master_sheet_Kriterien!$J$34,1,IF(CB268&lt;Master_sheet_Kriterien!$K$34,2,IF(CB268&lt;Master_sheet_Kriterien!$L$34,3,IF(CB268&lt;Master_sheet_Kriterien!$M$34,4,5))))</f>
        <v>1</v>
      </c>
      <c r="CD268" s="65">
        <f>100-VLOOKUP($D268,Struktur_daten_BW_2017!$B$7:$AH$452,Calc_Targetkreise!CD$5,FALSE)</f>
        <v>36.9</v>
      </c>
      <c r="CE268" s="62">
        <f>IF(CD268&lt;Master_sheet_Kriterien!$J$40,1,IF(CD268&lt;Master_sheet_Kriterien!$K$40,2,IF(CD268&lt;Master_sheet_Kriterien!$L$40,3,IF(CD268&lt;Master_sheet_Kriterien!$M$40,4,5))))</f>
        <v>1</v>
      </c>
      <c r="CF268" s="61"/>
      <c r="CG268" s="59">
        <f>VLOOKUP($D268,EW_19_Kreise!$A$6:$CQ$406,Calc_Targetkreise!CG$5,FALSE)/1000</f>
        <v>81.933</v>
      </c>
      <c r="CH268" s="59">
        <f>VLOOKUP($D268,BW_17_Kreise!$B$7:$CC$410,Calc_Targetkreise!CH$5,FALSE)/1000</f>
        <v>82.116</v>
      </c>
      <c r="CI268" s="59">
        <f>VLOOKUP($D268,EW_Erg_09_14_Kreise!$A$10:$BK$412,Calc_Targetkreise!CI$5,FALSE)/1000</f>
        <v>82.522</v>
      </c>
      <c r="CJ268" s="59">
        <f>VLOOKUP($D268,EW_Erg_09_14_Kreise!$A$10:$BK$412,Calc_Targetkreise!CJ$5,FALSE)/1000</f>
        <v>82.815</v>
      </c>
      <c r="CK268" s="59">
        <f>VLOOKUP($D268,EW_Erg_09_14_Kreise!$A$10:$BK$412,Calc_Targetkreise!CK$5,FALSE)/1000</f>
        <v>34.368</v>
      </c>
      <c r="CL268" s="45"/>
      <c r="CM268" s="59">
        <f>VLOOKUP($D268,Struktur_daten_BW_2017!$B$7:$AH$452,Calc_Targetkreise!CM$5,FALSE)</f>
        <v>275.8</v>
      </c>
      <c r="CN268" s="66">
        <v>0.0</v>
      </c>
      <c r="CO268" s="67">
        <f t="shared" si="16"/>
        <v>0</v>
      </c>
      <c r="CP268" s="62">
        <f>IF(CO268&lt;Master_sheet_Kriterien!$J$58,1,IF(CO268&lt;Master_sheet_Kriterien!$K$58,2,IF(CO268&lt;Master_sheet_Kriterien!$L$58,3,IF(CO268&lt;Master_sheet_Kriterien!$M$58,4,5))))</f>
        <v>1</v>
      </c>
      <c r="CQ268" s="66">
        <v>0.0</v>
      </c>
      <c r="CR268" s="67">
        <f t="shared" si="17"/>
        <v>0</v>
      </c>
      <c r="CS268" s="62">
        <f>IF(CR268&lt;Master_sheet_Kriterien!$J$59,1,IF(CR268&lt;Master_sheet_Kriterien!$K$59,2,IF(CR268&lt;Master_sheet_Kriterien!$L$59,3,IF(CR268&lt;Master_sheet_Kriterien!$M$59,4,5))))</f>
        <v>1</v>
      </c>
      <c r="CT268" s="66">
        <v>0.0</v>
      </c>
      <c r="CU268" s="44"/>
      <c r="CV268" s="66">
        <v>0.0</v>
      </c>
      <c r="CW268" s="68"/>
      <c r="CY268" s="31">
        <f t="shared" si="18"/>
        <v>9371</v>
      </c>
      <c r="DB268" s="76" t="str">
        <f t="shared" si="19"/>
        <v>Amberg-Sulzbach</v>
      </c>
      <c r="DC268" s="58">
        <f t="shared" si="20"/>
        <v>372</v>
      </c>
      <c r="DD268" s="77">
        <f t="shared" si="21"/>
        <v>122</v>
      </c>
      <c r="DE268" s="72">
        <f t="shared" si="22"/>
        <v>0.00310748233</v>
      </c>
      <c r="DG268" s="76" t="str">
        <f t="shared" si="23"/>
        <v>Amberg-Sulzbach</v>
      </c>
      <c r="DH268" s="58" t="str">
        <f t="shared" si="24"/>
        <v>#REF!</v>
      </c>
      <c r="DI268" s="75">
        <f t="shared" si="25"/>
        <v>116</v>
      </c>
      <c r="DJ268" s="78">
        <f t="shared" si="26"/>
        <v>0.00310748233</v>
      </c>
      <c r="DK268" s="75"/>
      <c r="DL268" s="75"/>
      <c r="DM268" s="75"/>
      <c r="DN268" s="75"/>
      <c r="DO268" s="75"/>
      <c r="DP268" s="44"/>
    </row>
    <row r="269" ht="16.5" customHeight="1">
      <c r="A269" s="58">
        <f t="shared" si="5"/>
        <v>333</v>
      </c>
      <c r="B269" s="58">
        <f t="shared" si="6"/>
        <v>129</v>
      </c>
      <c r="C269" s="58" t="s">
        <v>390</v>
      </c>
      <c r="D269" s="58">
        <v>9372.0</v>
      </c>
      <c r="E269" s="58" t="s">
        <v>430</v>
      </c>
      <c r="F269" s="59">
        <f>VLOOKUP($D269,EW_19_Kreise!$A$6:$CQ$406,Calc_Targetkreise!F$5,FALSE)/1000</f>
        <v>54.141</v>
      </c>
      <c r="G269" s="59">
        <f>VLOOKUP($D269,BW_17_Kreise!$B$7:$CC$410,Calc_Targetkreise!G$5,FALSE)/1000</f>
        <v>74.888</v>
      </c>
      <c r="H269" s="59">
        <f>VLOOKUP($D269,EW_Erg_09_14_Kreise!$A$10:$BK$412,Calc_Targetkreise!H$5,FALSE)/1000</f>
        <v>31.612</v>
      </c>
      <c r="I269" s="60">
        <f t="shared" ref="I269:K269" si="1102">F269/CG269</f>
        <v>0.5305340519</v>
      </c>
      <c r="J269" s="60">
        <f t="shared" si="1102"/>
        <v>0.7345849764</v>
      </c>
      <c r="K269" s="60">
        <f t="shared" si="1102"/>
        <v>0.3094967691</v>
      </c>
      <c r="L269" s="61">
        <f t="shared" ref="L269:M269" si="1103">1-(T269+X269)</f>
        <v>0.417927264</v>
      </c>
      <c r="M269" s="61">
        <f t="shared" si="1103"/>
        <v>0.4389755368</v>
      </c>
      <c r="N269" s="62">
        <f>IF(L269&lt;Master_sheet_Kriterien!$J$46,1,IF(L269&lt;Master_sheet_Kriterien!$K$46,2,IF(L269&lt;Master_sheet_Kriterien!$L$46,3,IF(L269&lt;Master_sheet_Kriterien!$M$46,4,5))))</f>
        <v>2</v>
      </c>
      <c r="O269" s="62">
        <f>IF(M269&lt;Master_sheet_Kriterien!$J$46,1,IF(M269&lt;Master_sheet_Kriterien!$K$46,2,IF(M269&lt;Master_sheet_Kriterien!$L$46,3,IF(M269&lt;Master_sheet_Kriterien!$M$46,4,5))))</f>
        <v>3</v>
      </c>
      <c r="P269" s="61">
        <f t="shared" ref="P269:Q269" si="1104">1-(T269+AM269)</f>
        <v>0.3487744962</v>
      </c>
      <c r="Q269" s="61">
        <f t="shared" si="1104"/>
        <v>0.3933340455</v>
      </c>
      <c r="R269" s="62">
        <f>IF(P269&lt;Master_sheet_Kriterien!$J$46,1,IF(P269&lt;Master_sheet_Kriterien!$K$46,2,IF(P269&lt;Master_sheet_Kriterien!$L$46,3,IF(P269&lt;Master_sheet_Kriterien!$M$46,4,5))))</f>
        <v>1</v>
      </c>
      <c r="S269" s="62">
        <f>IF(Q269&lt;Master_sheet_Kriterien!$J$46,1,IF(Q269&lt;Master_sheet_Kriterien!$K$46,2,IF(Q269&lt;Master_sheet_Kriterien!$L$46,3,IF(Q269&lt;Master_sheet_Kriterien!$M$46,4,5))))</f>
        <v>2</v>
      </c>
      <c r="T269" s="61">
        <f>VLOOKUP($D269,EW_19_Kreise!$A$6:$CQ$406,Calc_Targetkreise!T$5,FALSE)/1000/F269</f>
        <v>0.5303189819</v>
      </c>
      <c r="U269" s="63">
        <f>VLOOKUP($D269,BW_17_Kreise!$B$7:$CC$410,Calc_Targetkreise!U$5,FALSE)/1000/$G269</f>
        <v>0.426570345</v>
      </c>
      <c r="V269" s="61">
        <f>VLOOKUP(Calc_Targetkreise!$D269,EW_Erg_09_14_Kreise!$A$7:$BK$412,Calc_Targetkreise!V$5,FALSE)/1000/$H269</f>
        <v>0.5372959636</v>
      </c>
      <c r="W269" s="61">
        <f>VLOOKUP(Calc_Targetkreise!$D269,EW_Erg_09_14_Kreise!$A$7:$BK$412,Calc_Targetkreise!W$5,FALSE)/1000/CK269</f>
        <v>0.5768324075</v>
      </c>
      <c r="X269" s="61">
        <f>VLOOKUP($D269,EW_19_Kreise!$A$6:$CQ$406,Calc_Targetkreise!X$5,FALSE)/1000/F269</f>
        <v>0.05175375409</v>
      </c>
      <c r="Y269" s="63">
        <f>VLOOKUP($D269,BW_17_Kreise!$B$7:$CC$410,Calc_Targetkreise!Y$5,FALSE)/1000/$G269</f>
        <v>0.1344541181</v>
      </c>
      <c r="Z269" s="61">
        <f>VLOOKUP(Calc_Targetkreise!$D269,EW_Erg_09_14_Kreise!$A$7:$BK$412,Calc_Targetkreise!Z$5,FALSE)/1000/$H269</f>
        <v>0.1300771859</v>
      </c>
      <c r="AA269" s="61">
        <f>VLOOKUP(Calc_Targetkreise!$D269,EW_Erg_09_14_Kreise!$A$7:$BK$412,Calc_Targetkreise!AA$5,FALSE)/1000/$H269</f>
        <v>0.07873592307</v>
      </c>
      <c r="AB269" s="61">
        <f>VLOOKUP($D269,EW_19_Kreise!$A$6:$CQ$406,Calc_Targetkreise!AB$5,FALSE)/1000/F269</f>
        <v>0.0829500748</v>
      </c>
      <c r="AC269" s="63">
        <f>VLOOKUP($D269,BW_17_Kreise!$B$7:$CC$410,Calc_Targetkreise!AC$5,FALSE)/1000/$G269</f>
        <v>0.04343820105</v>
      </c>
      <c r="AD269" s="61">
        <f>VLOOKUP(Calc_Targetkreise!$D269,EW_Erg_09_14_Kreise!$A$7:$BK$412,Calc_Targetkreise!AD$5,FALSE)/1000/$H269</f>
        <v>0.05893331646</v>
      </c>
      <c r="AE269" s="62">
        <f>IF(AC269&lt;Master_sheet_Kriterien!$J$54,1,IF(AC269&lt;Master_sheet_Kriterien!$K$54,2,IF(AC269&lt;Master_sheet_Kriterien!$L$54,3,IF(AC269&lt;Master_sheet_Kriterien!$M$54,4,5))))</f>
        <v>1</v>
      </c>
      <c r="AF269" s="61">
        <f>VLOOKUP(Calc_Targetkreise!$D269,EW_Erg_09_14_Kreise!$A$7:$BK$412,Calc_Targetkreise!AF$5,FALSE)/1000/$H269</f>
        <v>0.05526382386</v>
      </c>
      <c r="AG269" s="63">
        <f>VLOOKUP($D269,BW_17_Kreise!$B$7:$CC$410,Calc_Targetkreise!AG$5,FALSE)/1000/$G269</f>
        <v>0.06982427091</v>
      </c>
      <c r="AH269" s="61">
        <f>VLOOKUP(Calc_Targetkreise!$D269,EW_Erg_09_14_Kreise!$A$7:$BK$412,Calc_Targetkreise!AH$5,FALSE)/1000/$H269</f>
        <v>0.01581677844</v>
      </c>
      <c r="AI269" s="61">
        <f>VLOOKUP(Calc_Targetkreise!$D269,EW_Erg_09_14_Kreise!$A$7:$BK$412,Calc_Targetkreise!AI$5,FALSE)/1000/$H269</f>
        <v>0.06488042516</v>
      </c>
      <c r="AJ269" s="63">
        <f>VLOOKUP($D269,BW_17_Kreise!$B$7:$CC$410,Calc_Targetkreise!AJ$5,FALSE)/1000/$G269</f>
        <v>0.04067407328</v>
      </c>
      <c r="AK269" s="61">
        <f>VLOOKUP(Calc_Targetkreise!$D269,EW_Erg_09_14_Kreise!$A$7:$BK$412,Calc_Targetkreise!AK$5,FALSE)/1000/$H269</f>
        <v>0.01616474756</v>
      </c>
      <c r="AL269" s="61">
        <f>VLOOKUP(Calc_Targetkreise!$D269,EW_Erg_09_14_Kreise!$A$7:$BK$412,Calc_Targetkreise!AL$5,FALSE)/1000/$H269</f>
        <v>0.02160571935</v>
      </c>
      <c r="AM269" s="61">
        <f>VLOOKUP($D269,EW_19_Kreise!$A$6:$CQ$406,Calc_Targetkreise!AM$5,FALSE)/1000/F269</f>
        <v>0.1209065219</v>
      </c>
      <c r="AN269" s="63">
        <f>VLOOKUP($D269,BW_17_Kreise!$B$7:$CC$410,Calc_Targetkreise!AN$5,FALSE)/1000/$G269</f>
        <v>0.1800956094</v>
      </c>
      <c r="AO269" s="61">
        <f>VLOOKUP(Calc_Targetkreise!$D269,EW_Erg_09_14_Kreise!$A$7:$BK$412,Calc_Targetkreise!AO$5,FALSE)/1000/$H269</f>
        <v>0.06934075667</v>
      </c>
      <c r="AP269" s="61">
        <f>VLOOKUP(Calc_Targetkreise!$D269,EW_Erg_09_14_Kreise!$A$7:$BK$412,Calc_Targetkreise!AP$5,FALSE)/1000/$H269</f>
        <v>0.0002214348981</v>
      </c>
      <c r="AQ269" s="61">
        <f t="shared" ref="AQ269:AR269" si="1105">1-U269-Y269-AC269-AG269-AJ269-AN269</f>
        <v>0.1049433821</v>
      </c>
      <c r="AR269" s="61">
        <f t="shared" si="1105"/>
        <v>0.1723712514</v>
      </c>
      <c r="AS269" s="61">
        <f t="shared" si="11"/>
        <v>0.2024602661</v>
      </c>
      <c r="AT269" s="63">
        <f>VLOOKUP($D269,BW_17_Kreise!$B$7:$CC$410,Calc_Targetkreise!AT$5,FALSE)/1000/$G269</f>
        <v>0.002577181925</v>
      </c>
      <c r="AU269" s="61">
        <f>VLOOKUP(Calc_Targetkreise!$D269,EW_Erg_09_14_Kreise!$A$7:$BK$412,Calc_Targetkreise!AU$5,FALSE)/1000/$H269</f>
        <v>0.007876755662</v>
      </c>
      <c r="AV269" s="62">
        <f>IF(AU269&lt;Master_sheet_Kriterien!$J$44,1,IF(AU269&lt;Master_sheet_Kriterien!$K$44,2,IF(AU269&lt;Master_sheet_Kriterien!$L$44,3,IF(AU269&lt;Master_sheet_Kriterien!$M$44,4,5))))</f>
        <v>1</v>
      </c>
      <c r="AW269" s="61">
        <f>VLOOKUP(Calc_Targetkreise!$D269,EW_Erg_09_14_Kreise!$A$7:$BK$412,Calc_Targetkreise!AW$5,FALSE)/1000/$H269</f>
        <v>0.005409338226</v>
      </c>
      <c r="AX269" s="61">
        <f>VLOOKUP($D269,EW_19_Kreise!$A$6:$CQ$406,Calc_Targetkreise!AX$5,FALSE)/1000/F269</f>
        <v>0.002161023993</v>
      </c>
      <c r="AY269" s="62">
        <f>IF(AX269&lt;Master_sheet_Kriterien!$J$56,1,IF(AX269&lt;Master_sheet_Kriterien!$K$56,2,IF(AX269&lt;Master_sheet_Kriterien!$L$56,3,IF(AX269&lt;Master_sheet_Kriterien!$M$56,4,5))))</f>
        <v>1</v>
      </c>
      <c r="AZ269" s="64">
        <f>VLOOKUP($D269,EW_19_Kreise!$A$6:$CQ$406,Calc_Targetkreise!AZ$5,FALSE)</f>
        <v>117</v>
      </c>
      <c r="BA269" s="62">
        <f>IF(AZ269&lt;Master_sheet_Kriterien!$J$57,1,IF(AZ269&lt;Master_sheet_Kriterien!$K$57,2,IF(AZ269&lt;Master_sheet_Kriterien!$L$57,3,IF(AZ269&lt;Master_sheet_Kriterien!$M$56,4,5))))</f>
        <v>1</v>
      </c>
      <c r="BB269" s="59">
        <f>VLOOKUP($D269,Struktur_daten_BW_2017!$B$7:$AH$452,Calc_Targetkreise!BB$5,FALSE)</f>
        <v>227.4</v>
      </c>
      <c r="BC269" s="62">
        <f>IF(BB269&lt;Master_sheet_Kriterien!$J$8,1,IF(BB269&lt;Master_sheet_Kriterien!$K$8,2,IF(BB269&lt;Master_sheet_Kriterien!$L$8,3,IF(BB269&lt;Master_sheet_Kriterien!$M$8,4,5))))</f>
        <v>3</v>
      </c>
      <c r="BD269" s="65">
        <f t="shared" si="12"/>
        <v>29.8061</v>
      </c>
      <c r="BE269" s="62">
        <f>IF(BD269&lt;Master_sheet_Kriterien!$J$10,1,IF(BD269&lt;Master_sheet_Kriterien!$K$10,2,IF(BD269&lt;Master_sheet_Kriterien!$L$10,3,IF(BD269&lt;Master_sheet_Kriterien!$M$10,4,5))))</f>
        <v>4</v>
      </c>
      <c r="BF269" s="65">
        <f>VLOOKUP($D269,Struktur_daten_BW_2017!$B$7:$AH$452,Calc_Targetkreise!BF$5,FALSE)</f>
        <v>8.9</v>
      </c>
      <c r="BG269" s="62">
        <f>IF(BF269&lt;Master_sheet_Kriterien!$J$12,1,IF(BF269&lt;Master_sheet_Kriterien!$K$12,2,IF(BF269&lt;Master_sheet_Kriterien!$L$12,3,IF(BF269&lt;Master_sheet_Kriterien!$M$12,4,5))))</f>
        <v>5</v>
      </c>
      <c r="BH269" s="65">
        <f>VLOOKUP($D269,Struktur_daten_BW_2017!$B$7:$AH$452,Calc_Targetkreise!BH$5,FALSE)</f>
        <v>15</v>
      </c>
      <c r="BI269" s="62">
        <f>IF(BH269&lt;Master_sheet_Kriterien!$J$14,1,IF(BH269&lt;Master_sheet_Kriterien!$K$14,2,IF(BH269&lt;Master_sheet_Kriterien!$L$14,3,IF(BH269&lt;Master_sheet_Kriterien!$M$14,4,5))))</f>
        <v>5</v>
      </c>
      <c r="BJ269" s="65">
        <f>VLOOKUP($D269,Struktur_daten_BW_2017!$B$7:$AH$452,Calc_Targetkreise!BJ$5,FALSE)</f>
        <v>36.1</v>
      </c>
      <c r="BK269" s="62">
        <f>IF(BJ269&lt;Master_sheet_Kriterien!$J$16,1,IF(BJ269&lt;Master_sheet_Kriterien!$K$16,2,IF(BJ269&lt;Master_sheet_Kriterien!$L$16,3,IF(BJ269&lt;Master_sheet_Kriterien!$M$16,4,5))))</f>
        <v>3</v>
      </c>
      <c r="BL269" s="65">
        <f>VLOOKUP($D269,Struktur_daten_BW_2017!$B$7:$AH$452,Calc_Targetkreise!BL$5,FALSE)</f>
        <v>14.8</v>
      </c>
      <c r="BM269" s="62">
        <f>IF(BL269&lt;Master_sheet_Kriterien!$J$18,1,IF(BL269&lt;Master_sheet_Kriterien!$K$18,2,IF(BL269&lt;Master_sheet_Kriterien!$L$18,3,IF(BL269&lt;Master_sheet_Kriterien!$M$18,4,5))))</f>
        <v>1</v>
      </c>
      <c r="BN269" s="65">
        <f>VLOOKUP($D269,Struktur_daten_BW_2017!$B$7:$AH$452,Calc_Targetkreise!BN$5,FALSE)</f>
        <v>9.1</v>
      </c>
      <c r="BO269" s="62">
        <f>IF(BN269&lt;Master_sheet_Kriterien!$J$20,1,IF(BN269&lt;Master_sheet_Kriterien!$K$20,2,IF(BN269&lt;Master_sheet_Kriterien!$L$20,3,IF(BN269&lt;Master_sheet_Kriterien!$M$20,4,5))))</f>
        <v>1</v>
      </c>
      <c r="BP269" s="59">
        <f>VLOOKUP($D269,Struktur_daten_BW_2017!$B$7:$AH$452,Calc_Targetkreise!BP$5,FALSE)</f>
        <v>21814</v>
      </c>
      <c r="BQ269" s="62">
        <f>IF(BP269&lt;Master_sheet_Kriterien!$J$38,1,IF(BP269&lt;Master_sheet_Kriterien!$K$38,2,IF(BP269&lt;Master_sheet_Kriterien!$L$38,3,IF(BP269&lt;Master_sheet_Kriterien!$M$38,4,5))))</f>
        <v>4</v>
      </c>
      <c r="BR269" s="65">
        <f>VLOOKUP($D269,Struktur_daten_BW_2017!$B$7:$AH$452,Calc_Targetkreise!BR$5,FALSE)</f>
        <v>30.4</v>
      </c>
      <c r="BS269" s="62">
        <f>IF(BR269&lt;Master_sheet_Kriterien!$J$24,1,IF(BR269&lt;Master_sheet_Kriterien!$K$24,2,IF(BR269&lt;Master_sheet_Kriterien!$L$24,3,IF(BR269&lt;Master_sheet_Kriterien!$M$24,4,5))))</f>
        <v>2</v>
      </c>
      <c r="BT269" s="65">
        <f>VLOOKUP($D269,Struktur_daten_BW_2017!$B$7:$AH$452,Calc_Targetkreise!BT$5,FALSE)</f>
        <v>13.1</v>
      </c>
      <c r="BU269" s="62">
        <f>IF(BT269&lt;Master_sheet_Kriterien!$J$26,1,IF(BT269&lt;Master_sheet_Kriterien!$K$26,2,IF(BT269&lt;Master_sheet_Kriterien!$L$26,3,IF(BT269&lt;Master_sheet_Kriterien!$M$26,4,5))))</f>
        <v>3</v>
      </c>
      <c r="BV269" s="65">
        <f t="shared" si="13"/>
        <v>4.38719</v>
      </c>
      <c r="BW269" s="62">
        <f>IF(BV269&lt;Master_sheet_Kriterien!$J$28,1,IF(BV269&lt;Master_sheet_Kriterien!$K$28,2,IF(BV269&lt;Master_sheet_Kriterien!$L$28,3,IF(BV269&lt;Master_sheet_Kriterien!$M$28,4,5))))</f>
        <v>4</v>
      </c>
      <c r="BX269" s="65">
        <f>VLOOKUP($D269,Struktur_daten_BW_2017!$B$7:$AH$452,Calc_Targetkreise!BX$5,FALSE)</f>
        <v>30.53435115</v>
      </c>
      <c r="BY269" s="62">
        <f>IF(BX269&lt;Master_sheet_Kriterien!$J$30,1,IF(BX269&lt;Master_sheet_Kriterien!$K$30,2,IF(BX269&lt;Master_sheet_Kriterien!$L$30,3,IF(BX269&lt;Master_sheet_Kriterien!$M$30,4,5))))</f>
        <v>5</v>
      </c>
      <c r="BZ269" s="65"/>
      <c r="CA269" s="62">
        <f>IF(BZ269&lt;Master_sheet_Kriterien!$J$32,1,IF(BZ269&lt;Master_sheet_Kriterien!$K$32,2,IF(BZ269&lt;Master_sheet_Kriterien!$L$32,3,IF(BZ269&lt;Master_sheet_Kriterien!$M$32,4,5))))</f>
        <v>1</v>
      </c>
      <c r="CB269" s="65"/>
      <c r="CC269" s="62">
        <f>IF(CB269&lt;Master_sheet_Kriterien!$J$34,1,IF(CB269&lt;Master_sheet_Kriterien!$K$34,2,IF(CB269&lt;Master_sheet_Kriterien!$L$34,3,IF(CB269&lt;Master_sheet_Kriterien!$M$34,4,5))))</f>
        <v>1</v>
      </c>
      <c r="CD269" s="65">
        <f>100-VLOOKUP($D269,Struktur_daten_BW_2017!$B$7:$AH$452,Calc_Targetkreise!CD$5,FALSE)</f>
        <v>54.3</v>
      </c>
      <c r="CE269" s="62">
        <f>IF(CD269&lt;Master_sheet_Kriterien!$J$40,1,IF(CD269&lt;Master_sheet_Kriterien!$K$40,2,IF(CD269&lt;Master_sheet_Kriterien!$L$40,3,IF(CD269&lt;Master_sheet_Kriterien!$M$40,4,5))))</f>
        <v>4</v>
      </c>
      <c r="CF269" s="61"/>
      <c r="CG269" s="59">
        <f>VLOOKUP($D269,EW_19_Kreise!$A$6:$CQ$406,Calc_Targetkreise!CG$5,FALSE)/1000</f>
        <v>102.05</v>
      </c>
      <c r="CH269" s="59">
        <f>VLOOKUP($D269,BW_17_Kreise!$B$7:$CC$410,Calc_Targetkreise!CH$5,FALSE)/1000</f>
        <v>101.946</v>
      </c>
      <c r="CI269" s="59">
        <f>VLOOKUP($D269,EW_Erg_09_14_Kreise!$A$10:$BK$412,Calc_Targetkreise!CI$5,FALSE)/1000</f>
        <v>102.14</v>
      </c>
      <c r="CJ269" s="59">
        <f>VLOOKUP($D269,EW_Erg_09_14_Kreise!$A$10:$BK$412,Calc_Targetkreise!CJ$5,FALSE)/1000</f>
        <v>101.943</v>
      </c>
      <c r="CK269" s="59">
        <f>VLOOKUP($D269,EW_Erg_09_14_Kreise!$A$10:$BK$412,Calc_Targetkreise!CK$5,FALSE)/1000</f>
        <v>36.905</v>
      </c>
      <c r="CL269" s="45"/>
      <c r="CM269" s="59">
        <f>VLOOKUP($D269,Struktur_daten_BW_2017!$B$7:$AH$452,Calc_Targetkreise!CM$5,FALSE)</f>
        <v>334.9</v>
      </c>
      <c r="CN269" s="66">
        <v>0.0</v>
      </c>
      <c r="CO269" s="67">
        <f t="shared" si="16"/>
        <v>0</v>
      </c>
      <c r="CP269" s="62">
        <f>IF(CO269&lt;Master_sheet_Kriterien!$J$58,1,IF(CO269&lt;Master_sheet_Kriterien!$K$58,2,IF(CO269&lt;Master_sheet_Kriterien!$L$58,3,IF(CO269&lt;Master_sheet_Kriterien!$M$58,4,5))))</f>
        <v>1</v>
      </c>
      <c r="CQ269" s="66">
        <v>0.0</v>
      </c>
      <c r="CR269" s="67">
        <f t="shared" si="17"/>
        <v>0</v>
      </c>
      <c r="CS269" s="62">
        <f>IF(CR269&lt;Master_sheet_Kriterien!$J$59,1,IF(CR269&lt;Master_sheet_Kriterien!$K$59,2,IF(CR269&lt;Master_sheet_Kriterien!$L$59,3,IF(CR269&lt;Master_sheet_Kriterien!$M$59,4,5))))</f>
        <v>1</v>
      </c>
      <c r="CT269" s="66">
        <v>0.0</v>
      </c>
      <c r="CU269" s="44"/>
      <c r="CV269" s="66">
        <v>0.0</v>
      </c>
      <c r="CW269" s="68"/>
      <c r="CY269" s="31">
        <f t="shared" si="18"/>
        <v>9372</v>
      </c>
      <c r="DB269" s="76" t="str">
        <f t="shared" si="19"/>
        <v>Cham</v>
      </c>
      <c r="DC269" s="58">
        <f t="shared" si="20"/>
        <v>333</v>
      </c>
      <c r="DD269" s="77">
        <f t="shared" si="21"/>
        <v>129</v>
      </c>
      <c r="DE269" s="72">
        <f t="shared" si="22"/>
        <v>0.002161023993</v>
      </c>
      <c r="DG269" s="76" t="str">
        <f t="shared" si="23"/>
        <v>Cham</v>
      </c>
      <c r="DH269" s="58" t="str">
        <f t="shared" si="24"/>
        <v>#REF!</v>
      </c>
      <c r="DI269" s="75">
        <f t="shared" si="25"/>
        <v>123</v>
      </c>
      <c r="DJ269" s="78">
        <f t="shared" si="26"/>
        <v>0.002161023993</v>
      </c>
      <c r="DK269" s="75"/>
      <c r="DL269" s="75"/>
      <c r="DM269" s="75"/>
      <c r="DN269" s="75"/>
      <c r="DO269" s="75"/>
      <c r="DP269" s="44"/>
    </row>
    <row r="270" ht="16.5" customHeight="1">
      <c r="A270" s="58">
        <f t="shared" si="5"/>
        <v>373</v>
      </c>
      <c r="B270" s="58">
        <f t="shared" si="6"/>
        <v>122</v>
      </c>
      <c r="C270" s="58" t="s">
        <v>390</v>
      </c>
      <c r="D270" s="58">
        <v>9373.0</v>
      </c>
      <c r="E270" s="58" t="s">
        <v>431</v>
      </c>
      <c r="F270" s="59">
        <f>VLOOKUP($D270,EW_19_Kreise!$A$6:$CQ$406,Calc_Targetkreise!F$5,FALSE)/1000</f>
        <v>63.846</v>
      </c>
      <c r="G270" s="59">
        <f>VLOOKUP($D270,BW_17_Kreise!$B$7:$CC$410,Calc_Targetkreise!G$5,FALSE)/1000</f>
        <v>80.782</v>
      </c>
      <c r="H270" s="59">
        <f>VLOOKUP($D270,EW_Erg_09_14_Kreise!$A$10:$BK$412,Calc_Targetkreise!H$5,FALSE)/1000</f>
        <v>42.437</v>
      </c>
      <c r="I270" s="60">
        <f t="shared" ref="I270:K270" si="1106">F270/CG270</f>
        <v>0.6290122362</v>
      </c>
      <c r="J270" s="60">
        <f t="shared" si="1106"/>
        <v>0.7996950978</v>
      </c>
      <c r="K270" s="60">
        <f t="shared" si="1106"/>
        <v>0.4259887573</v>
      </c>
      <c r="L270" s="61">
        <f t="shared" ref="L270:M270" si="1107">1-(T270+X270)</f>
        <v>0.4332456223</v>
      </c>
      <c r="M270" s="61">
        <f t="shared" si="1107"/>
        <v>0.4143744894</v>
      </c>
      <c r="N270" s="62">
        <f>IF(L270&lt;Master_sheet_Kriterien!$J$46,1,IF(L270&lt;Master_sheet_Kriterien!$K$46,2,IF(L270&lt;Master_sheet_Kriterien!$L$46,3,IF(L270&lt;Master_sheet_Kriterien!$M$46,4,5))))</f>
        <v>3</v>
      </c>
      <c r="O270" s="62">
        <f>IF(M270&lt;Master_sheet_Kriterien!$J$46,1,IF(M270&lt;Master_sheet_Kriterien!$K$46,2,IF(M270&lt;Master_sheet_Kriterien!$L$46,3,IF(M270&lt;Master_sheet_Kriterien!$M$46,4,5))))</f>
        <v>2</v>
      </c>
      <c r="P270" s="61">
        <f t="shared" ref="P270:Q270" si="1108">1-(T270+AM270)</f>
        <v>0.4101118316</v>
      </c>
      <c r="Q270" s="61">
        <f t="shared" si="1108"/>
        <v>0.4214552747</v>
      </c>
      <c r="R270" s="62">
        <f>IF(P270&lt;Master_sheet_Kriterien!$J$46,1,IF(P270&lt;Master_sheet_Kriterien!$K$46,2,IF(P270&lt;Master_sheet_Kriterien!$L$46,3,IF(P270&lt;Master_sheet_Kriterien!$M$46,4,5))))</f>
        <v>2</v>
      </c>
      <c r="S270" s="62">
        <f>IF(Q270&lt;Master_sheet_Kriterien!$J$46,1,IF(Q270&lt;Master_sheet_Kriterien!$K$46,2,IF(Q270&lt;Master_sheet_Kriterien!$L$46,3,IF(Q270&lt;Master_sheet_Kriterien!$M$46,4,5))))</f>
        <v>2</v>
      </c>
      <c r="T270" s="61">
        <f>VLOOKUP($D270,EW_19_Kreise!$A$6:$CQ$406,Calc_Targetkreise!T$5,FALSE)/1000/F270</f>
        <v>0.5052156752</v>
      </c>
      <c r="U270" s="63">
        <f>VLOOKUP($D270,BW_17_Kreise!$B$7:$CC$410,Calc_Targetkreise!U$5,FALSE)/1000/$G270</f>
        <v>0.4580475849</v>
      </c>
      <c r="V270" s="61">
        <f>VLOOKUP(Calc_Targetkreise!$D270,EW_Erg_09_14_Kreise!$A$7:$BK$412,Calc_Targetkreise!V$5,FALSE)/1000/$H270</f>
        <v>0.5341800787</v>
      </c>
      <c r="W270" s="61">
        <f>VLOOKUP(Calc_Targetkreise!$D270,EW_Erg_09_14_Kreise!$A$7:$BK$412,Calc_Targetkreise!W$5,FALSE)/1000/CK270</f>
        <v>0.5970954265</v>
      </c>
      <c r="X270" s="61">
        <f>VLOOKUP($D270,EW_19_Kreise!$A$6:$CQ$406,Calc_Targetkreise!X$5,FALSE)/1000/F270</f>
        <v>0.0615387025</v>
      </c>
      <c r="Y270" s="63">
        <f>VLOOKUP($D270,BW_17_Kreise!$B$7:$CC$410,Calc_Targetkreise!Y$5,FALSE)/1000/$G270</f>
        <v>0.1275779258</v>
      </c>
      <c r="Z270" s="61">
        <f>VLOOKUP(Calc_Targetkreise!$D270,EW_Erg_09_14_Kreise!$A$7:$BK$412,Calc_Targetkreise!Z$5,FALSE)/1000/$H270</f>
        <v>0.1362725923</v>
      </c>
      <c r="AA270" s="61">
        <f>VLOOKUP(Calc_Targetkreise!$D270,EW_Erg_09_14_Kreise!$A$7:$BK$412,Calc_Targetkreise!AA$5,FALSE)/1000/$H270</f>
        <v>0.08099064496</v>
      </c>
      <c r="AB270" s="61">
        <f>VLOOKUP($D270,EW_19_Kreise!$A$6:$CQ$406,Calc_Targetkreise!AB$5,FALSE)/1000/F270</f>
        <v>0.1386147918</v>
      </c>
      <c r="AC270" s="63">
        <f>VLOOKUP($D270,BW_17_Kreise!$B$7:$CC$410,Calc_Targetkreise!AC$5,FALSE)/1000/$G270</f>
        <v>0.07713351984</v>
      </c>
      <c r="AD270" s="61">
        <f>VLOOKUP(Calc_Targetkreise!$D270,EW_Erg_09_14_Kreise!$A$7:$BK$412,Calc_Targetkreise!AD$5,FALSE)/1000/$H270</f>
        <v>0.08193321865</v>
      </c>
      <c r="AE270" s="62">
        <f>IF(AC270&lt;Master_sheet_Kriterien!$J$54,1,IF(AC270&lt;Master_sheet_Kriterien!$K$54,2,IF(AC270&lt;Master_sheet_Kriterien!$L$54,3,IF(AC270&lt;Master_sheet_Kriterien!$M$54,4,5))))</f>
        <v>2</v>
      </c>
      <c r="AF270" s="61">
        <f>VLOOKUP(Calc_Targetkreise!$D270,EW_Erg_09_14_Kreise!$A$7:$BK$412,Calc_Targetkreise!AF$5,FALSE)/1000/$H270</f>
        <v>0.07248391734</v>
      </c>
      <c r="AG270" s="63">
        <f>VLOOKUP($D270,BW_17_Kreise!$B$7:$CC$410,Calc_Targetkreise!AG$5,FALSE)/1000/$G270</f>
        <v>0.0780495655</v>
      </c>
      <c r="AH270" s="61">
        <f>VLOOKUP(Calc_Targetkreise!$D270,EW_Erg_09_14_Kreise!$A$7:$BK$412,Calc_Targetkreise!AH$5,FALSE)/1000/$H270</f>
        <v>0.01635365365</v>
      </c>
      <c r="AI270" s="61">
        <f>VLOOKUP(Calc_Targetkreise!$D270,EW_Erg_09_14_Kreise!$A$7:$BK$412,Calc_Targetkreise!AI$5,FALSE)/1000/$H270</f>
        <v>0.05990055847</v>
      </c>
      <c r="AJ270" s="63">
        <f>VLOOKUP($D270,BW_17_Kreise!$B$7:$CC$410,Calc_Targetkreise!AJ$5,FALSE)/1000/$G270</f>
        <v>0.0473620361</v>
      </c>
      <c r="AK270" s="61">
        <f>VLOOKUP(Calc_Targetkreise!$D270,EW_Erg_09_14_Kreise!$A$7:$BK$412,Calc_Targetkreise!AK$5,FALSE)/1000/$H270</f>
        <v>0.02205622452</v>
      </c>
      <c r="AL270" s="61">
        <f>VLOOKUP(Calc_Targetkreise!$D270,EW_Erg_09_14_Kreise!$A$7:$BK$412,Calc_Targetkreise!AL$5,FALSE)/1000/$H270</f>
        <v>0.01687206918</v>
      </c>
      <c r="AM270" s="61">
        <f>VLOOKUP($D270,EW_19_Kreise!$A$6:$CQ$406,Calc_Targetkreise!AM$5,FALSE)/1000/F270</f>
        <v>0.08467249319</v>
      </c>
      <c r="AN270" s="63">
        <f>VLOOKUP($D270,BW_17_Kreise!$B$7:$CC$410,Calc_Targetkreise!AN$5,FALSE)/1000/$G270</f>
        <v>0.1204971405</v>
      </c>
      <c r="AO270" s="61">
        <f>VLOOKUP(Calc_Targetkreise!$D270,EW_Erg_09_14_Kreise!$A$7:$BK$412,Calc_Targetkreise!AO$5,FALSE)/1000/$H270</f>
        <v>0.06772392016</v>
      </c>
      <c r="AP270" s="61">
        <f>VLOOKUP(Calc_Targetkreise!$D270,EW_Erg_09_14_Kreise!$A$7:$BK$412,Calc_Targetkreise!AP$5,FALSE)/1000/$H270</f>
        <v>0.00009425736975</v>
      </c>
      <c r="AQ270" s="61">
        <f t="shared" ref="AQ270:AR270" si="1109">1-U270-Y270-AC270-AG270-AJ270-AN270</f>
        <v>0.09133222748</v>
      </c>
      <c r="AR270" s="61">
        <f t="shared" si="1109"/>
        <v>0.141480312</v>
      </c>
      <c r="AS270" s="61">
        <f t="shared" si="11"/>
        <v>0.1725631262</v>
      </c>
      <c r="AT270" s="63">
        <f>VLOOKUP($D270,BW_17_Kreise!$B$7:$CC$410,Calc_Targetkreise!AT$5,FALSE)/1000/$G270</f>
        <v>0.002748136961</v>
      </c>
      <c r="AU270" s="61">
        <f>VLOOKUP(Calc_Targetkreise!$D270,EW_Erg_09_14_Kreise!$A$7:$BK$412,Calc_Targetkreise!AU$5,FALSE)/1000/$H270</f>
        <v>0.008247519853</v>
      </c>
      <c r="AV270" s="62">
        <f>IF(AU270&lt;Master_sheet_Kriterien!$J$44,1,IF(AU270&lt;Master_sheet_Kriterien!$K$44,2,IF(AU270&lt;Master_sheet_Kriterien!$L$44,3,IF(AU270&lt;Master_sheet_Kriterien!$M$44,4,5))))</f>
        <v>1</v>
      </c>
      <c r="AW270" s="61">
        <f>VLOOKUP(Calc_Targetkreise!$D270,EW_Erg_09_14_Kreise!$A$7:$BK$412,Calc_Targetkreise!AW$5,FALSE)/1000/$H270</f>
        <v>0.005631877842</v>
      </c>
      <c r="AX270" s="61">
        <f>VLOOKUP($D270,EW_19_Kreise!$A$6:$CQ$406,Calc_Targetkreise!AX$5,FALSE)/1000/F270</f>
        <v>0.003007236162</v>
      </c>
      <c r="AY270" s="62">
        <f>IF(AX270&lt;Master_sheet_Kriterien!$J$56,1,IF(AX270&lt;Master_sheet_Kriterien!$K$56,2,IF(AX270&lt;Master_sheet_Kriterien!$L$56,3,IF(AX270&lt;Master_sheet_Kriterien!$M$56,4,5))))</f>
        <v>2</v>
      </c>
      <c r="AZ270" s="64">
        <f>VLOOKUP($D270,EW_19_Kreise!$A$6:$CQ$406,Calc_Targetkreise!AZ$5,FALSE)</f>
        <v>192</v>
      </c>
      <c r="BA270" s="62">
        <f>IF(AZ270&lt;Master_sheet_Kriterien!$J$57,1,IF(AZ270&lt;Master_sheet_Kriterien!$K$57,2,IF(AZ270&lt;Master_sheet_Kriterien!$L$57,3,IF(AZ270&lt;Master_sheet_Kriterien!$M$56,4,5))))</f>
        <v>2</v>
      </c>
      <c r="BB270" s="59">
        <f>VLOOKUP($D270,Struktur_daten_BW_2017!$B$7:$AH$452,Calc_Targetkreise!BB$5,FALSE)</f>
        <v>172.7</v>
      </c>
      <c r="BC270" s="62">
        <f>IF(BB270&lt;Master_sheet_Kriterien!$J$8,1,IF(BB270&lt;Master_sheet_Kriterien!$K$8,2,IF(BB270&lt;Master_sheet_Kriterien!$L$8,3,IF(BB270&lt;Master_sheet_Kriterien!$M$8,4,5))))</f>
        <v>2</v>
      </c>
      <c r="BD270" s="65">
        <f t="shared" si="12"/>
        <v>22.2528</v>
      </c>
      <c r="BE270" s="62">
        <f>IF(BD270&lt;Master_sheet_Kriterien!$J$10,1,IF(BD270&lt;Master_sheet_Kriterien!$K$10,2,IF(BD270&lt;Master_sheet_Kriterien!$L$10,3,IF(BD270&lt;Master_sheet_Kriterien!$M$10,4,5))))</f>
        <v>3</v>
      </c>
      <c r="BF270" s="65">
        <f>VLOOKUP($D270,Struktur_daten_BW_2017!$B$7:$AH$452,Calc_Targetkreise!BF$5,FALSE)</f>
        <v>7.6</v>
      </c>
      <c r="BG270" s="62">
        <f>IF(BF270&lt;Master_sheet_Kriterien!$J$12,1,IF(BF270&lt;Master_sheet_Kriterien!$K$12,2,IF(BF270&lt;Master_sheet_Kriterien!$L$12,3,IF(BF270&lt;Master_sheet_Kriterien!$M$12,4,5))))</f>
        <v>2</v>
      </c>
      <c r="BH270" s="65">
        <f>VLOOKUP($D270,Struktur_daten_BW_2017!$B$7:$AH$452,Calc_Targetkreise!BH$5,FALSE)</f>
        <v>10.9</v>
      </c>
      <c r="BI270" s="62">
        <f>IF(BH270&lt;Master_sheet_Kriterien!$J$14,1,IF(BH270&lt;Master_sheet_Kriterien!$K$14,2,IF(BH270&lt;Master_sheet_Kriterien!$L$14,3,IF(BH270&lt;Master_sheet_Kriterien!$M$14,4,5))))</f>
        <v>2</v>
      </c>
      <c r="BJ270" s="65">
        <f>VLOOKUP($D270,Struktur_daten_BW_2017!$B$7:$AH$452,Calc_Targetkreise!BJ$5,FALSE)</f>
        <v>37.5</v>
      </c>
      <c r="BK270" s="62">
        <f>IF(BJ270&lt;Master_sheet_Kriterien!$J$16,1,IF(BJ270&lt;Master_sheet_Kriterien!$K$16,2,IF(BJ270&lt;Master_sheet_Kriterien!$L$16,3,IF(BJ270&lt;Master_sheet_Kriterien!$M$16,4,5))))</f>
        <v>5</v>
      </c>
      <c r="BL270" s="65">
        <f>VLOOKUP($D270,Struktur_daten_BW_2017!$B$7:$AH$452,Calc_Targetkreise!BL$5,FALSE)</f>
        <v>16.8</v>
      </c>
      <c r="BM270" s="62">
        <f>IF(BL270&lt;Master_sheet_Kriterien!$J$18,1,IF(BL270&lt;Master_sheet_Kriterien!$K$18,2,IF(BL270&lt;Master_sheet_Kriterien!$L$18,3,IF(BL270&lt;Master_sheet_Kriterien!$M$18,4,5))))</f>
        <v>4</v>
      </c>
      <c r="BN270" s="65">
        <f>VLOOKUP($D270,Struktur_daten_BW_2017!$B$7:$AH$452,Calc_Targetkreise!BN$5,FALSE)</f>
        <v>10.7</v>
      </c>
      <c r="BO270" s="62">
        <f>IF(BN270&lt;Master_sheet_Kriterien!$J$20,1,IF(BN270&lt;Master_sheet_Kriterien!$K$20,2,IF(BN270&lt;Master_sheet_Kriterien!$L$20,3,IF(BN270&lt;Master_sheet_Kriterien!$M$20,4,5))))</f>
        <v>3</v>
      </c>
      <c r="BP270" s="59">
        <f>VLOOKUP($D270,Struktur_daten_BW_2017!$B$7:$AH$452,Calc_Targetkreise!BP$5,FALSE)</f>
        <v>24299</v>
      </c>
      <c r="BQ270" s="62">
        <f>IF(BP270&lt;Master_sheet_Kriterien!$J$38,1,IF(BP270&lt;Master_sheet_Kriterien!$K$38,2,IF(BP270&lt;Master_sheet_Kriterien!$L$38,3,IF(BP270&lt;Master_sheet_Kriterien!$M$38,4,5))))</f>
        <v>5</v>
      </c>
      <c r="BR270" s="65">
        <f>VLOOKUP($D270,Struktur_daten_BW_2017!$B$7:$AH$452,Calc_Targetkreise!BR$5,FALSE)</f>
        <v>27.1</v>
      </c>
      <c r="BS270" s="62">
        <f>IF(BR270&lt;Master_sheet_Kriterien!$J$24,1,IF(BR270&lt;Master_sheet_Kriterien!$K$24,2,IF(BR270&lt;Master_sheet_Kriterien!$L$24,3,IF(BR270&lt;Master_sheet_Kriterien!$M$24,4,5))))</f>
        <v>1</v>
      </c>
      <c r="BT270" s="65">
        <f>VLOOKUP($D270,Struktur_daten_BW_2017!$B$7:$AH$452,Calc_Targetkreise!BT$5,FALSE)</f>
        <v>11.1</v>
      </c>
      <c r="BU270" s="62">
        <f>IF(BT270&lt;Master_sheet_Kriterien!$J$26,1,IF(BT270&lt;Master_sheet_Kriterien!$K$26,2,IF(BT270&lt;Master_sheet_Kriterien!$L$26,3,IF(BT270&lt;Master_sheet_Kriterien!$M$26,4,5))))</f>
        <v>2</v>
      </c>
      <c r="BV270" s="65">
        <f t="shared" si="13"/>
        <v>3.25008</v>
      </c>
      <c r="BW270" s="62">
        <f>IF(BV270&lt;Master_sheet_Kriterien!$J$28,1,IF(BV270&lt;Master_sheet_Kriterien!$K$28,2,IF(BV270&lt;Master_sheet_Kriterien!$L$28,3,IF(BV270&lt;Master_sheet_Kriterien!$M$28,4,5))))</f>
        <v>1</v>
      </c>
      <c r="BX270" s="65">
        <f>VLOOKUP($D270,Struktur_daten_BW_2017!$B$7:$AH$452,Calc_Targetkreise!BX$5,FALSE)</f>
        <v>14.41441441</v>
      </c>
      <c r="BY270" s="62">
        <f>IF(BX270&lt;Master_sheet_Kriterien!$J$30,1,IF(BX270&lt;Master_sheet_Kriterien!$K$30,2,IF(BX270&lt;Master_sheet_Kriterien!$L$30,3,IF(BX270&lt;Master_sheet_Kriterien!$M$30,4,5))))</f>
        <v>1</v>
      </c>
      <c r="BZ270" s="65"/>
      <c r="CA270" s="62">
        <f>IF(BZ270&lt;Master_sheet_Kriterien!$J$32,1,IF(BZ270&lt;Master_sheet_Kriterien!$K$32,2,IF(BZ270&lt;Master_sheet_Kriterien!$L$32,3,IF(BZ270&lt;Master_sheet_Kriterien!$M$32,4,5))))</f>
        <v>1</v>
      </c>
      <c r="CB270" s="65"/>
      <c r="CC270" s="62">
        <f>IF(CB270&lt;Master_sheet_Kriterien!$J$34,1,IF(CB270&lt;Master_sheet_Kriterien!$K$34,2,IF(CB270&lt;Master_sheet_Kriterien!$L$34,3,IF(CB270&lt;Master_sheet_Kriterien!$M$34,4,5))))</f>
        <v>1</v>
      </c>
      <c r="CD270" s="65">
        <f>100-VLOOKUP($D270,Struktur_daten_BW_2017!$B$7:$AH$452,Calc_Targetkreise!CD$5,FALSE)</f>
        <v>37.4</v>
      </c>
      <c r="CE270" s="62">
        <f>IF(CD270&lt;Master_sheet_Kriterien!$J$40,1,IF(CD270&lt;Master_sheet_Kriterien!$K$40,2,IF(CD270&lt;Master_sheet_Kriterien!$L$40,3,IF(CD270&lt;Master_sheet_Kriterien!$M$40,4,5))))</f>
        <v>1</v>
      </c>
      <c r="CF270" s="61"/>
      <c r="CG270" s="59">
        <f>VLOOKUP($D270,EW_19_Kreise!$A$6:$CQ$406,Calc_Targetkreise!CG$5,FALSE)/1000</f>
        <v>101.502</v>
      </c>
      <c r="CH270" s="59">
        <f>VLOOKUP($D270,BW_17_Kreise!$B$7:$CC$410,Calc_Targetkreise!CH$5,FALSE)/1000</f>
        <v>101.016</v>
      </c>
      <c r="CI270" s="59">
        <f>VLOOKUP($D270,EW_Erg_09_14_Kreise!$A$10:$BK$412,Calc_Targetkreise!CI$5,FALSE)/1000</f>
        <v>99.62</v>
      </c>
      <c r="CJ270" s="59">
        <f>VLOOKUP($D270,EW_Erg_09_14_Kreise!$A$10:$BK$412,Calc_Targetkreise!CJ$5,FALSE)/1000</f>
        <v>97.899</v>
      </c>
      <c r="CK270" s="59">
        <f>VLOOKUP($D270,EW_Erg_09_14_Kreise!$A$10:$BK$412,Calc_Targetkreise!CK$5,FALSE)/1000</f>
        <v>45.239</v>
      </c>
      <c r="CL270" s="45"/>
      <c r="CM270" s="59">
        <f>VLOOKUP($D270,Struktur_daten_BW_2017!$B$7:$AH$452,Calc_Targetkreise!CM$5,FALSE)</f>
        <v>292.8</v>
      </c>
      <c r="CN270" s="66">
        <v>1.0</v>
      </c>
      <c r="CO270" s="67">
        <f t="shared" si="16"/>
        <v>0.003415300546</v>
      </c>
      <c r="CP270" s="62">
        <f>IF(CO270&lt;Master_sheet_Kriterien!$J$58,1,IF(CO270&lt;Master_sheet_Kriterien!$K$58,2,IF(CO270&lt;Master_sheet_Kriterien!$L$58,3,IF(CO270&lt;Master_sheet_Kriterien!$M$58,4,5))))</f>
        <v>1</v>
      </c>
      <c r="CQ270" s="66">
        <v>1.0</v>
      </c>
      <c r="CR270" s="67">
        <f t="shared" si="17"/>
        <v>0.003415300546</v>
      </c>
      <c r="CS270" s="62">
        <f>IF(CR270&lt;Master_sheet_Kriterien!$J$59,1,IF(CR270&lt;Master_sheet_Kriterien!$K$59,2,IF(CR270&lt;Master_sheet_Kriterien!$L$59,3,IF(CR270&lt;Master_sheet_Kriterien!$M$59,4,5))))</f>
        <v>1</v>
      </c>
      <c r="CT270" s="66">
        <v>0.0</v>
      </c>
      <c r="CU270" s="44"/>
      <c r="CV270" s="66">
        <v>0.0</v>
      </c>
      <c r="CW270" s="68"/>
      <c r="CY270" s="31">
        <f t="shared" si="18"/>
        <v>9373</v>
      </c>
      <c r="DB270" s="76" t="str">
        <f t="shared" si="19"/>
        <v>Neumarkt i.d.OPf.</v>
      </c>
      <c r="DC270" s="58">
        <f t="shared" si="20"/>
        <v>373</v>
      </c>
      <c r="DD270" s="77">
        <f t="shared" si="21"/>
        <v>122</v>
      </c>
      <c r="DE270" s="72">
        <f t="shared" si="22"/>
        <v>0.003007236162</v>
      </c>
      <c r="DG270" s="76" t="str">
        <f t="shared" si="23"/>
        <v>Neumarkt i.d.OPf.</v>
      </c>
      <c r="DH270" s="58" t="str">
        <f t="shared" si="24"/>
        <v>#REF!</v>
      </c>
      <c r="DI270" s="75">
        <f t="shared" si="25"/>
        <v>116.034153</v>
      </c>
      <c r="DJ270" s="78">
        <f t="shared" si="26"/>
        <v>0.003007236162</v>
      </c>
      <c r="DK270" s="75"/>
      <c r="DL270" s="75"/>
      <c r="DM270" s="75"/>
      <c r="DN270" s="75"/>
      <c r="DO270" s="75"/>
      <c r="DP270" s="44"/>
    </row>
    <row r="271" ht="16.5" customHeight="1">
      <c r="A271" s="58">
        <f t="shared" si="5"/>
        <v>391</v>
      </c>
      <c r="B271" s="58">
        <f t="shared" si="6"/>
        <v>110</v>
      </c>
      <c r="C271" s="58" t="s">
        <v>390</v>
      </c>
      <c r="D271" s="58">
        <v>9374.0</v>
      </c>
      <c r="E271" s="58" t="s">
        <v>432</v>
      </c>
      <c r="F271" s="59">
        <f>VLOOKUP($D271,EW_19_Kreise!$A$6:$CQ$406,Calc_Targetkreise!F$5,FALSE)/1000</f>
        <v>44.332</v>
      </c>
      <c r="G271" s="59">
        <f>VLOOKUP($D271,BW_17_Kreise!$B$7:$CC$410,Calc_Targetkreise!G$5,FALSE)/1000</f>
        <v>59.704</v>
      </c>
      <c r="H271" s="59">
        <f>VLOOKUP($D271,EW_Erg_09_14_Kreise!$A$10:$BK$412,Calc_Targetkreise!H$5,FALSE)/1000</f>
        <v>31.263</v>
      </c>
      <c r="I271" s="60">
        <f t="shared" ref="I271:K271" si="1110">F271/CG271</f>
        <v>0.5846851837</v>
      </c>
      <c r="J271" s="60">
        <f t="shared" si="1110"/>
        <v>0.7860650666</v>
      </c>
      <c r="K271" s="60">
        <f t="shared" si="1110"/>
        <v>0.4076914049</v>
      </c>
      <c r="L271" s="61">
        <f t="shared" ref="L271:M271" si="1111">1-(T271+X271)</f>
        <v>0.3996887124</v>
      </c>
      <c r="M271" s="61">
        <f t="shared" si="1111"/>
        <v>0.3776966367</v>
      </c>
      <c r="N271" s="62">
        <f>IF(L271&lt;Master_sheet_Kriterien!$J$46,1,IF(L271&lt;Master_sheet_Kriterien!$K$46,2,IF(L271&lt;Master_sheet_Kriterien!$L$46,3,IF(L271&lt;Master_sheet_Kriterien!$M$46,4,5))))</f>
        <v>2</v>
      </c>
      <c r="O271" s="62">
        <f>IF(M271&lt;Master_sheet_Kriterien!$J$46,1,IF(M271&lt;Master_sheet_Kriterien!$K$46,2,IF(M271&lt;Master_sheet_Kriterien!$L$46,3,IF(M271&lt;Master_sheet_Kriterien!$M$46,4,5))))</f>
        <v>1</v>
      </c>
      <c r="P271" s="61">
        <f t="shared" ref="P271:Q271" si="1112">1-(T271+AM271)</f>
        <v>0.4183208518</v>
      </c>
      <c r="Q271" s="61">
        <f t="shared" si="1112"/>
        <v>0.4343427576</v>
      </c>
      <c r="R271" s="62">
        <f>IF(P271&lt;Master_sheet_Kriterien!$J$46,1,IF(P271&lt;Master_sheet_Kriterien!$K$46,2,IF(P271&lt;Master_sheet_Kriterien!$L$46,3,IF(P271&lt;Master_sheet_Kriterien!$M$46,4,5))))</f>
        <v>2</v>
      </c>
      <c r="S271" s="62">
        <f>IF(Q271&lt;Master_sheet_Kriterien!$J$46,1,IF(Q271&lt;Master_sheet_Kriterien!$K$46,2,IF(Q271&lt;Master_sheet_Kriterien!$L$46,3,IF(Q271&lt;Master_sheet_Kriterien!$M$46,4,5))))</f>
        <v>3</v>
      </c>
      <c r="T271" s="61">
        <f>VLOOKUP($D271,EW_19_Kreise!$A$6:$CQ$406,Calc_Targetkreise!T$5,FALSE)/1000/F271</f>
        <v>0.4831724262</v>
      </c>
      <c r="U271" s="63">
        <f>VLOOKUP($D271,BW_17_Kreise!$B$7:$CC$410,Calc_Targetkreise!U$5,FALSE)/1000/$G271</f>
        <v>0.4262360981</v>
      </c>
      <c r="V271" s="61">
        <f>VLOOKUP(Calc_Targetkreise!$D271,EW_Erg_09_14_Kreise!$A$7:$BK$412,Calc_Targetkreise!V$5,FALSE)/1000/$H271</f>
        <v>0.4923072002</v>
      </c>
      <c r="W271" s="61">
        <f>VLOOKUP(Calc_Targetkreise!$D271,EW_Erg_09_14_Kreise!$A$7:$BK$412,Calc_Targetkreise!W$5,FALSE)/1000/CK271</f>
        <v>0.5179925913</v>
      </c>
      <c r="X271" s="61">
        <f>VLOOKUP($D271,EW_19_Kreise!$A$6:$CQ$406,Calc_Targetkreise!X$5,FALSE)/1000/F271</f>
        <v>0.1171388613</v>
      </c>
      <c r="Y271" s="63">
        <f>VLOOKUP($D271,BW_17_Kreise!$B$7:$CC$410,Calc_Targetkreise!Y$5,FALSE)/1000/$G271</f>
        <v>0.1960672652</v>
      </c>
      <c r="Z271" s="61">
        <f>VLOOKUP(Calc_Targetkreise!$D271,EW_Erg_09_14_Kreise!$A$7:$BK$412,Calc_Targetkreise!Z$5,FALSE)/1000/$H271</f>
        <v>0.2096407894</v>
      </c>
      <c r="AA271" s="61">
        <f>VLOOKUP(Calc_Targetkreise!$D271,EW_Erg_09_14_Kreise!$A$7:$BK$412,Calc_Targetkreise!AA$5,FALSE)/1000/$H271</f>
        <v>0.1671624604</v>
      </c>
      <c r="AB271" s="61">
        <f>VLOOKUP($D271,EW_19_Kreise!$A$6:$CQ$406,Calc_Targetkreise!AB$5,FALSE)/1000/F271</f>
        <v>0.09893530633</v>
      </c>
      <c r="AC271" s="63">
        <f>VLOOKUP($D271,BW_17_Kreise!$B$7:$CC$410,Calc_Targetkreise!AC$5,FALSE)/1000/$G271</f>
        <v>0.04641230068</v>
      </c>
      <c r="AD271" s="61">
        <f>VLOOKUP(Calc_Targetkreise!$D271,EW_Erg_09_14_Kreise!$A$7:$BK$412,Calc_Targetkreise!AD$5,FALSE)/1000/$H271</f>
        <v>0.05664843425</v>
      </c>
      <c r="AE271" s="62">
        <f>IF(AC271&lt;Master_sheet_Kriterien!$J$54,1,IF(AC271&lt;Master_sheet_Kriterien!$K$54,2,IF(AC271&lt;Master_sheet_Kriterien!$L$54,3,IF(AC271&lt;Master_sheet_Kriterien!$M$54,4,5))))</f>
        <v>1</v>
      </c>
      <c r="AF271" s="61">
        <f>VLOOKUP(Calc_Targetkreise!$D271,EW_Erg_09_14_Kreise!$A$7:$BK$412,Calc_Targetkreise!AF$5,FALSE)/1000/$H271</f>
        <v>0.05108274958</v>
      </c>
      <c r="AG271" s="63">
        <f>VLOOKUP($D271,BW_17_Kreise!$B$7:$CC$410,Calc_Targetkreise!AG$5,FALSE)/1000/$G271</f>
        <v>0.06146991826</v>
      </c>
      <c r="AH271" s="61">
        <f>VLOOKUP(Calc_Targetkreise!$D271,EW_Erg_09_14_Kreise!$A$7:$BK$412,Calc_Targetkreise!AH$5,FALSE)/1000/$H271</f>
        <v>0.0138502383</v>
      </c>
      <c r="AI271" s="61">
        <f>VLOOKUP(Calc_Targetkreise!$D271,EW_Erg_09_14_Kreise!$A$7:$BK$412,Calc_Targetkreise!AI$5,FALSE)/1000/$H271</f>
        <v>0.0648050411</v>
      </c>
      <c r="AJ271" s="63">
        <f>VLOOKUP($D271,BW_17_Kreise!$B$7:$CC$410,Calc_Targetkreise!AJ$5,FALSE)/1000/$G271</f>
        <v>0.04450288088</v>
      </c>
      <c r="AK271" s="61">
        <f>VLOOKUP(Calc_Targetkreise!$D271,EW_Erg_09_14_Kreise!$A$7:$BK$412,Calc_Targetkreise!AK$5,FALSE)/1000/$H271</f>
        <v>0.01650513386</v>
      </c>
      <c r="AL271" s="61">
        <f>VLOOKUP(Calc_Targetkreise!$D271,EW_Erg_09_14_Kreise!$A$7:$BK$412,Calc_Targetkreise!AL$5,FALSE)/1000/$H271</f>
        <v>0.01820042862</v>
      </c>
      <c r="AM271" s="61">
        <f>VLOOKUP($D271,EW_19_Kreise!$A$6:$CQ$406,Calc_Targetkreise!AM$5,FALSE)/1000/F271</f>
        <v>0.09850672201</v>
      </c>
      <c r="AN271" s="63">
        <f>VLOOKUP($D271,BW_17_Kreise!$B$7:$CC$410,Calc_Targetkreise!AN$5,FALSE)/1000/$G271</f>
        <v>0.1394211443</v>
      </c>
      <c r="AO271" s="61">
        <f>VLOOKUP(Calc_Targetkreise!$D271,EW_Erg_09_14_Kreise!$A$7:$BK$412,Calc_Targetkreise!AO$5,FALSE)/1000/$H271</f>
        <v>0.07702395803</v>
      </c>
      <c r="AP271" s="61">
        <f>VLOOKUP(Calc_Targetkreise!$D271,EW_Erg_09_14_Kreise!$A$7:$BK$412,Calc_Targetkreise!AP$5,FALSE)/1000/$H271</f>
        <v>0.0001599334677</v>
      </c>
      <c r="AQ271" s="61">
        <f t="shared" ref="AQ271:AR271" si="1113">1-U271-Y271-AC271-AG271-AJ271-AN271</f>
        <v>0.0858903926</v>
      </c>
      <c r="AR271" s="61">
        <f t="shared" si="1113"/>
        <v>0.1340242459</v>
      </c>
      <c r="AS271" s="61">
        <f t="shared" si="11"/>
        <v>0.1805967955</v>
      </c>
      <c r="AT271" s="63">
        <f>VLOOKUP($D271,BW_17_Kreise!$B$7:$CC$410,Calc_Targetkreise!AT$5,FALSE)/1000/$G271</f>
        <v>0.003081870561</v>
      </c>
      <c r="AU271" s="61">
        <f>VLOOKUP(Calc_Targetkreise!$D271,EW_Erg_09_14_Kreise!$A$7:$BK$412,Calc_Targetkreise!AU$5,FALSE)/1000/$H271</f>
        <v>0.006973099191</v>
      </c>
      <c r="AV271" s="62">
        <f>IF(AU271&lt;Master_sheet_Kriterien!$J$44,1,IF(AU271&lt;Master_sheet_Kriterien!$K$44,2,IF(AU271&lt;Master_sheet_Kriterien!$L$44,3,IF(AU271&lt;Master_sheet_Kriterien!$M$44,4,5))))</f>
        <v>1</v>
      </c>
      <c r="AW271" s="61">
        <f>VLOOKUP(Calc_Targetkreise!$D271,EW_Erg_09_14_Kreise!$A$7:$BK$412,Calc_Targetkreise!AW$5,FALSE)/1000/$H271</f>
        <v>0.006429325401</v>
      </c>
      <c r="AX271" s="61">
        <f>VLOOKUP($D271,EW_19_Kreise!$A$6:$CQ$406,Calc_Targetkreise!AX$5,FALSE)/1000/F271</f>
        <v>0.002481277632</v>
      </c>
      <c r="AY271" s="62">
        <f>IF(AX271&lt;Master_sheet_Kriterien!$J$56,1,IF(AX271&lt;Master_sheet_Kriterien!$K$56,2,IF(AX271&lt;Master_sheet_Kriterien!$L$56,3,IF(AX271&lt;Master_sheet_Kriterien!$M$56,4,5))))</f>
        <v>1</v>
      </c>
      <c r="AZ271" s="64">
        <f>VLOOKUP($D271,EW_19_Kreise!$A$6:$CQ$406,Calc_Targetkreise!AZ$5,FALSE)</f>
        <v>110</v>
      </c>
      <c r="BA271" s="62">
        <f>IF(AZ271&lt;Master_sheet_Kriterien!$J$57,1,IF(AZ271&lt;Master_sheet_Kriterien!$K$57,2,IF(AZ271&lt;Master_sheet_Kriterien!$L$57,3,IF(AZ271&lt;Master_sheet_Kriterien!$M$56,4,5))))</f>
        <v>1</v>
      </c>
      <c r="BB271" s="59">
        <f>VLOOKUP($D271,Struktur_daten_BW_2017!$B$7:$AH$452,Calc_Targetkreise!BB$5,FALSE)</f>
        <v>104.1</v>
      </c>
      <c r="BC271" s="62">
        <f>IF(BB271&lt;Master_sheet_Kriterien!$J$8,1,IF(BB271&lt;Master_sheet_Kriterien!$K$8,2,IF(BB271&lt;Master_sheet_Kriterien!$L$8,3,IF(BB271&lt;Master_sheet_Kriterien!$M$8,4,5))))</f>
        <v>1</v>
      </c>
      <c r="BD271" s="65">
        <f t="shared" si="12"/>
        <v>22.8914</v>
      </c>
      <c r="BE271" s="62">
        <f>IF(BD271&lt;Master_sheet_Kriterien!$J$10,1,IF(BD271&lt;Master_sheet_Kriterien!$K$10,2,IF(BD271&lt;Master_sheet_Kriterien!$L$10,3,IF(BD271&lt;Master_sheet_Kriterien!$M$10,4,5))))</f>
        <v>3</v>
      </c>
      <c r="BF271" s="65">
        <f>VLOOKUP($D271,Struktur_daten_BW_2017!$B$7:$AH$452,Calc_Targetkreise!BF$5,FALSE)</f>
        <v>8.3</v>
      </c>
      <c r="BG271" s="62">
        <f>IF(BF271&lt;Master_sheet_Kriterien!$J$12,1,IF(BF271&lt;Master_sheet_Kriterien!$K$12,2,IF(BF271&lt;Master_sheet_Kriterien!$L$12,3,IF(BF271&lt;Master_sheet_Kriterien!$M$12,4,5))))</f>
        <v>4</v>
      </c>
      <c r="BH271" s="65">
        <f>VLOOKUP($D271,Struktur_daten_BW_2017!$B$7:$AH$452,Calc_Targetkreise!BH$5,FALSE)</f>
        <v>11.8</v>
      </c>
      <c r="BI271" s="62">
        <f>IF(BH271&lt;Master_sheet_Kriterien!$J$14,1,IF(BH271&lt;Master_sheet_Kriterien!$K$14,2,IF(BH271&lt;Master_sheet_Kriterien!$L$14,3,IF(BH271&lt;Master_sheet_Kriterien!$M$14,4,5))))</f>
        <v>3</v>
      </c>
      <c r="BJ271" s="65">
        <f>VLOOKUP($D271,Struktur_daten_BW_2017!$B$7:$AH$452,Calc_Targetkreise!BJ$5,FALSE)</f>
        <v>37.1</v>
      </c>
      <c r="BK271" s="62">
        <f>IF(BJ271&lt;Master_sheet_Kriterien!$J$16,1,IF(BJ271&lt;Master_sheet_Kriterien!$K$16,2,IF(BJ271&lt;Master_sheet_Kriterien!$L$16,3,IF(BJ271&lt;Master_sheet_Kriterien!$M$16,4,5))))</f>
        <v>5</v>
      </c>
      <c r="BL271" s="65">
        <f>VLOOKUP($D271,Struktur_daten_BW_2017!$B$7:$AH$452,Calc_Targetkreise!BL$5,FALSE)</f>
        <v>15.7</v>
      </c>
      <c r="BM271" s="62">
        <f>IF(BL271&lt;Master_sheet_Kriterien!$J$18,1,IF(BL271&lt;Master_sheet_Kriterien!$K$18,2,IF(BL271&lt;Master_sheet_Kriterien!$L$18,3,IF(BL271&lt;Master_sheet_Kriterien!$M$18,4,5))))</f>
        <v>2</v>
      </c>
      <c r="BN271" s="65">
        <f>VLOOKUP($D271,Struktur_daten_BW_2017!$B$7:$AH$452,Calc_Targetkreise!BN$5,FALSE)</f>
        <v>10.5</v>
      </c>
      <c r="BO271" s="62">
        <f>IF(BN271&lt;Master_sheet_Kriterien!$J$20,1,IF(BN271&lt;Master_sheet_Kriterien!$K$20,2,IF(BN271&lt;Master_sheet_Kriterien!$L$20,3,IF(BN271&lt;Master_sheet_Kriterien!$M$20,4,5))))</f>
        <v>3</v>
      </c>
      <c r="BP271" s="59">
        <f>VLOOKUP($D271,Struktur_daten_BW_2017!$B$7:$AH$452,Calc_Targetkreise!BP$5,FALSE)</f>
        <v>21131</v>
      </c>
      <c r="BQ271" s="62">
        <f>IF(BP271&lt;Master_sheet_Kriterien!$J$38,1,IF(BP271&lt;Master_sheet_Kriterien!$K$38,2,IF(BP271&lt;Master_sheet_Kriterien!$L$38,3,IF(BP271&lt;Master_sheet_Kriterien!$M$38,4,5))))</f>
        <v>3</v>
      </c>
      <c r="BR271" s="65">
        <f>VLOOKUP($D271,Struktur_daten_BW_2017!$B$7:$AH$452,Calc_Targetkreise!BR$5,FALSE)</f>
        <v>24.4</v>
      </c>
      <c r="BS271" s="62">
        <f>IF(BR271&lt;Master_sheet_Kriterien!$J$24,1,IF(BR271&lt;Master_sheet_Kriterien!$K$24,2,IF(BR271&lt;Master_sheet_Kriterien!$L$24,3,IF(BR271&lt;Master_sheet_Kriterien!$M$24,4,5))))</f>
        <v>1</v>
      </c>
      <c r="BT271" s="65">
        <f>VLOOKUP($D271,Struktur_daten_BW_2017!$B$7:$AH$452,Calc_Targetkreise!BT$5,FALSE)</f>
        <v>15.2</v>
      </c>
      <c r="BU271" s="62">
        <f>IF(BT271&lt;Master_sheet_Kriterien!$J$26,1,IF(BT271&lt;Master_sheet_Kriterien!$K$26,2,IF(BT271&lt;Master_sheet_Kriterien!$L$26,3,IF(BT271&lt;Master_sheet_Kriterien!$M$26,4,5))))</f>
        <v>4</v>
      </c>
      <c r="BV271" s="65">
        <f t="shared" si="13"/>
        <v>4.19216</v>
      </c>
      <c r="BW271" s="62">
        <f>IF(BV271&lt;Master_sheet_Kriterien!$J$28,1,IF(BV271&lt;Master_sheet_Kriterien!$K$28,2,IF(BV271&lt;Master_sheet_Kriterien!$L$28,3,IF(BV271&lt;Master_sheet_Kriterien!$M$28,4,5))))</f>
        <v>3</v>
      </c>
      <c r="BX271" s="65">
        <f>VLOOKUP($D271,Struktur_daten_BW_2017!$B$7:$AH$452,Calc_Targetkreise!BX$5,FALSE)</f>
        <v>24.34210526</v>
      </c>
      <c r="BY271" s="62">
        <f>IF(BX271&lt;Master_sheet_Kriterien!$J$30,1,IF(BX271&lt;Master_sheet_Kriterien!$K$30,2,IF(BX271&lt;Master_sheet_Kriterien!$L$30,3,IF(BX271&lt;Master_sheet_Kriterien!$M$30,4,5))))</f>
        <v>3</v>
      </c>
      <c r="BZ271" s="65"/>
      <c r="CA271" s="62">
        <f>IF(BZ271&lt;Master_sheet_Kriterien!$J$32,1,IF(BZ271&lt;Master_sheet_Kriterien!$K$32,2,IF(BZ271&lt;Master_sheet_Kriterien!$L$32,3,IF(BZ271&lt;Master_sheet_Kriterien!$M$32,4,5))))</f>
        <v>1</v>
      </c>
      <c r="CB271" s="65"/>
      <c r="CC271" s="62">
        <f>IF(CB271&lt;Master_sheet_Kriterien!$J$34,1,IF(CB271&lt;Master_sheet_Kriterien!$K$34,2,IF(CB271&lt;Master_sheet_Kriterien!$L$34,3,IF(CB271&lt;Master_sheet_Kriterien!$M$34,4,5))))</f>
        <v>1</v>
      </c>
      <c r="CD271" s="65">
        <f>100-VLOOKUP($D271,Struktur_daten_BW_2017!$B$7:$AH$452,Calc_Targetkreise!CD$5,FALSE)</f>
        <v>36.9</v>
      </c>
      <c r="CE271" s="62">
        <f>IF(CD271&lt;Master_sheet_Kriterien!$J$40,1,IF(CD271&lt;Master_sheet_Kriterien!$K$40,2,IF(CD271&lt;Master_sheet_Kriterien!$L$40,3,IF(CD271&lt;Master_sheet_Kriterien!$M$40,4,5))))</f>
        <v>1</v>
      </c>
      <c r="CF271" s="61"/>
      <c r="CG271" s="59">
        <f>VLOOKUP($D271,EW_19_Kreise!$A$6:$CQ$406,Calc_Targetkreise!CG$5,FALSE)/1000</f>
        <v>75.822</v>
      </c>
      <c r="CH271" s="59">
        <f>VLOOKUP($D271,BW_17_Kreise!$B$7:$CC$410,Calc_Targetkreise!CH$5,FALSE)/1000</f>
        <v>75.953</v>
      </c>
      <c r="CI271" s="59">
        <f>VLOOKUP($D271,EW_Erg_09_14_Kreise!$A$10:$BK$412,Calc_Targetkreise!CI$5,FALSE)/1000</f>
        <v>76.683</v>
      </c>
      <c r="CJ271" s="59">
        <f>VLOOKUP($D271,EW_Erg_09_14_Kreise!$A$10:$BK$412,Calc_Targetkreise!CJ$5,FALSE)/1000</f>
        <v>77.274</v>
      </c>
      <c r="CK271" s="59">
        <f>VLOOKUP($D271,EW_Erg_09_14_Kreise!$A$10:$BK$412,Calc_Targetkreise!CK$5,FALSE)/1000</f>
        <v>34.014</v>
      </c>
      <c r="CL271" s="45"/>
      <c r="CM271" s="59">
        <f>VLOOKUP($D271,Struktur_daten_BW_2017!$B$7:$AH$452,Calc_Targetkreise!CM$5,FALSE)</f>
        <v>275.8</v>
      </c>
      <c r="CN271" s="66">
        <v>2.0</v>
      </c>
      <c r="CO271" s="67">
        <f t="shared" si="16"/>
        <v>0.007251631617</v>
      </c>
      <c r="CP271" s="62">
        <f>IF(CO271&lt;Master_sheet_Kriterien!$J$58,1,IF(CO271&lt;Master_sheet_Kriterien!$K$58,2,IF(CO271&lt;Master_sheet_Kriterien!$L$58,3,IF(CO271&lt;Master_sheet_Kriterien!$M$58,4,5))))</f>
        <v>1</v>
      </c>
      <c r="CQ271" s="66">
        <v>0.0</v>
      </c>
      <c r="CR271" s="67">
        <f t="shared" si="17"/>
        <v>0</v>
      </c>
      <c r="CS271" s="62">
        <f>IF(CR271&lt;Master_sheet_Kriterien!$J$59,1,IF(CR271&lt;Master_sheet_Kriterien!$K$59,2,IF(CR271&lt;Master_sheet_Kriterien!$L$59,3,IF(CR271&lt;Master_sheet_Kriterien!$M$59,4,5))))</f>
        <v>1</v>
      </c>
      <c r="CT271" s="66">
        <v>2.0</v>
      </c>
      <c r="CU271" s="44"/>
      <c r="CV271" s="66">
        <v>0.0</v>
      </c>
      <c r="CW271" s="68"/>
      <c r="CY271" s="31">
        <f t="shared" si="18"/>
        <v>9374</v>
      </c>
      <c r="DB271" s="76" t="str">
        <f t="shared" si="19"/>
        <v>Neustadt a.d.Waldnaab</v>
      </c>
      <c r="DC271" s="58">
        <f t="shared" si="20"/>
        <v>391</v>
      </c>
      <c r="DD271" s="77">
        <f t="shared" si="21"/>
        <v>110</v>
      </c>
      <c r="DE271" s="72">
        <f t="shared" si="22"/>
        <v>0.002481277632</v>
      </c>
      <c r="DG271" s="76" t="str">
        <f t="shared" si="23"/>
        <v>Neustadt a.d.Waldnaab</v>
      </c>
      <c r="DH271" s="58" t="str">
        <f t="shared" si="24"/>
        <v>#REF!</v>
      </c>
      <c r="DI271" s="75">
        <f t="shared" si="25"/>
        <v>104.0725163</v>
      </c>
      <c r="DJ271" s="78">
        <f t="shared" si="26"/>
        <v>0.002481277632</v>
      </c>
      <c r="DK271" s="75"/>
      <c r="DL271" s="75"/>
      <c r="DM271" s="75"/>
      <c r="DN271" s="75"/>
      <c r="DO271" s="75"/>
      <c r="DP271" s="44"/>
    </row>
    <row r="272" ht="16.5" customHeight="1">
      <c r="A272" s="58">
        <f t="shared" si="5"/>
        <v>227</v>
      </c>
      <c r="B272" s="58">
        <f t="shared" si="6"/>
        <v>149</v>
      </c>
      <c r="C272" s="58" t="s">
        <v>390</v>
      </c>
      <c r="D272" s="58">
        <v>9375.0</v>
      </c>
      <c r="E272" s="58" t="s">
        <v>433</v>
      </c>
      <c r="F272" s="59">
        <f>VLOOKUP($D272,EW_19_Kreise!$A$6:$CQ$406,Calc_Targetkreise!F$5,FALSE)/1000</f>
        <v>92.081</v>
      </c>
      <c r="G272" s="59">
        <f>VLOOKUP($D272,BW_17_Kreise!$B$7:$CC$410,Calc_Targetkreise!G$5,FALSE)/1000</f>
        <v>117.232</v>
      </c>
      <c r="H272" s="59">
        <f>VLOOKUP($D272,EW_Erg_09_14_Kreise!$A$10:$BK$412,Calc_Targetkreise!H$5,FALSE)/1000</f>
        <v>61.609</v>
      </c>
      <c r="I272" s="60">
        <f t="shared" ref="I272:K272" si="1114">F272/CG272</f>
        <v>0.6234706245</v>
      </c>
      <c r="J272" s="60">
        <f t="shared" si="1114"/>
        <v>0.7970465655</v>
      </c>
      <c r="K272" s="60">
        <f t="shared" si="1114"/>
        <v>0.4212523589</v>
      </c>
      <c r="L272" s="61">
        <f t="shared" ref="L272:M272" si="1115">1-(T272+X272)</f>
        <v>0.461691337</v>
      </c>
      <c r="M272" s="61">
        <f t="shared" si="1115"/>
        <v>0.4485038215</v>
      </c>
      <c r="N272" s="62">
        <f>IF(L272&lt;Master_sheet_Kriterien!$J$46,1,IF(L272&lt;Master_sheet_Kriterien!$K$46,2,IF(L272&lt;Master_sheet_Kriterien!$L$46,3,IF(L272&lt;Master_sheet_Kriterien!$M$46,4,5))))</f>
        <v>3</v>
      </c>
      <c r="O272" s="62">
        <f>IF(M272&lt;Master_sheet_Kriterien!$J$46,1,IF(M272&lt;Master_sheet_Kriterien!$K$46,2,IF(M272&lt;Master_sheet_Kriterien!$L$46,3,IF(M272&lt;Master_sheet_Kriterien!$M$46,4,5))))</f>
        <v>3</v>
      </c>
      <c r="P272" s="61">
        <f t="shared" ref="P272:Q272" si="1116">1-(T272+AM272)</f>
        <v>0.4364744084</v>
      </c>
      <c r="Q272" s="61">
        <f t="shared" si="1116"/>
        <v>0.4458765525</v>
      </c>
      <c r="R272" s="62">
        <f>IF(P272&lt;Master_sheet_Kriterien!$J$46,1,IF(P272&lt;Master_sheet_Kriterien!$K$46,2,IF(P272&lt;Master_sheet_Kriterien!$L$46,3,IF(P272&lt;Master_sheet_Kriterien!$M$46,4,5))))</f>
        <v>3</v>
      </c>
      <c r="S272" s="62">
        <f>IF(Q272&lt;Master_sheet_Kriterien!$J$46,1,IF(Q272&lt;Master_sheet_Kriterien!$K$46,2,IF(Q272&lt;Master_sheet_Kriterien!$L$46,3,IF(Q272&lt;Master_sheet_Kriterien!$M$46,4,5))))</f>
        <v>3</v>
      </c>
      <c r="T272" s="61">
        <f>VLOOKUP($D272,EW_19_Kreise!$A$6:$CQ$406,Calc_Targetkreise!T$5,FALSE)/1000/F272</f>
        <v>0.467610039</v>
      </c>
      <c r="U272" s="63">
        <f>VLOOKUP($D272,BW_17_Kreise!$B$7:$CC$410,Calc_Targetkreise!U$5,FALSE)/1000/$G272</f>
        <v>0.4096321823</v>
      </c>
      <c r="V272" s="61">
        <f>VLOOKUP(Calc_Targetkreise!$D272,EW_Erg_09_14_Kreise!$A$7:$BK$412,Calc_Targetkreise!V$5,FALSE)/1000/$H272</f>
        <v>0.4427924492</v>
      </c>
      <c r="W272" s="61">
        <f>VLOOKUP(Calc_Targetkreise!$D272,EW_Erg_09_14_Kreise!$A$7:$BK$412,Calc_Targetkreise!W$5,FALSE)/1000/CK272</f>
        <v>0.5287024264</v>
      </c>
      <c r="X272" s="61">
        <f>VLOOKUP($D272,EW_19_Kreise!$A$6:$CQ$406,Calc_Targetkreise!X$5,FALSE)/1000/F272</f>
        <v>0.07069862404</v>
      </c>
      <c r="Y272" s="63">
        <f>VLOOKUP($D272,BW_17_Kreise!$B$7:$CC$410,Calc_Targetkreise!Y$5,FALSE)/1000/$G272</f>
        <v>0.1418639962</v>
      </c>
      <c r="Z272" s="61">
        <f>VLOOKUP(Calc_Targetkreise!$D272,EW_Erg_09_14_Kreise!$A$7:$BK$412,Calc_Targetkreise!Z$5,FALSE)/1000/$H272</f>
        <v>0.1793406807</v>
      </c>
      <c r="AA272" s="61">
        <f>VLOOKUP(Calc_Targetkreise!$D272,EW_Erg_09_14_Kreise!$A$7:$BK$412,Calc_Targetkreise!AA$5,FALSE)/1000/$H272</f>
        <v>0.1123212518</v>
      </c>
      <c r="AB272" s="61">
        <f>VLOOKUP($D272,EW_19_Kreise!$A$6:$CQ$406,Calc_Targetkreise!AB$5,FALSE)/1000/F272</f>
        <v>0.1402135077</v>
      </c>
      <c r="AC272" s="63">
        <f>VLOOKUP($D272,BW_17_Kreise!$B$7:$CC$410,Calc_Targetkreise!AC$5,FALSE)/1000/$G272</f>
        <v>0.07355500205</v>
      </c>
      <c r="AD272" s="61">
        <f>VLOOKUP(Calc_Targetkreise!$D272,EW_Erg_09_14_Kreise!$A$7:$BK$412,Calc_Targetkreise!AD$5,FALSE)/1000/$H272</f>
        <v>0.08695158175</v>
      </c>
      <c r="AE272" s="62">
        <f>IF(AC272&lt;Master_sheet_Kriterien!$J$54,1,IF(AC272&lt;Master_sheet_Kriterien!$K$54,2,IF(AC272&lt;Master_sheet_Kriterien!$L$54,3,IF(AC272&lt;Master_sheet_Kriterien!$M$54,4,5))))</f>
        <v>2</v>
      </c>
      <c r="AF272" s="61">
        <f>VLOOKUP(Calc_Targetkreise!$D272,EW_Erg_09_14_Kreise!$A$7:$BK$412,Calc_Targetkreise!AF$5,FALSE)/1000/$H272</f>
        <v>0.08041032966</v>
      </c>
      <c r="AG272" s="63">
        <f>VLOOKUP($D272,BW_17_Kreise!$B$7:$CC$410,Calc_Targetkreise!AG$5,FALSE)/1000/$G272</f>
        <v>0.08210215641</v>
      </c>
      <c r="AH272" s="61">
        <f>VLOOKUP(Calc_Targetkreise!$D272,EW_Erg_09_14_Kreise!$A$7:$BK$412,Calc_Targetkreise!AH$5,FALSE)/1000/$H272</f>
        <v>0.0207599539</v>
      </c>
      <c r="AI272" s="61">
        <f>VLOOKUP(Calc_Targetkreise!$D272,EW_Erg_09_14_Kreise!$A$7:$BK$412,Calc_Targetkreise!AI$5,FALSE)/1000/$H272</f>
        <v>0.06968137772</v>
      </c>
      <c r="AJ272" s="63">
        <f>VLOOKUP($D272,BW_17_Kreise!$B$7:$CC$410,Calc_Targetkreise!AJ$5,FALSE)/1000/$G272</f>
        <v>0.04828886311</v>
      </c>
      <c r="AK272" s="61">
        <f>VLOOKUP(Calc_Targetkreise!$D272,EW_Erg_09_14_Kreise!$A$7:$BK$412,Calc_Targetkreise!AK$5,FALSE)/1000/$H272</f>
        <v>0.0210845818</v>
      </c>
      <c r="AL272" s="61">
        <f>VLOOKUP(Calc_Targetkreise!$D272,EW_Erg_09_14_Kreise!$A$7:$BK$412,Calc_Targetkreise!AL$5,FALSE)/1000/$H272</f>
        <v>0.02001330974</v>
      </c>
      <c r="AM272" s="61">
        <f>VLOOKUP($D272,EW_19_Kreise!$A$6:$CQ$406,Calc_Targetkreise!AM$5,FALSE)/1000/F272</f>
        <v>0.09591555261</v>
      </c>
      <c r="AN272" s="63">
        <f>VLOOKUP($D272,BW_17_Kreise!$B$7:$CC$410,Calc_Targetkreise!AN$5,FALSE)/1000/$G272</f>
        <v>0.1444912652</v>
      </c>
      <c r="AO272" s="61">
        <f>VLOOKUP(Calc_Targetkreise!$D272,EW_Erg_09_14_Kreise!$A$7:$BK$412,Calc_Targetkreise!AO$5,FALSE)/1000/$H272</f>
        <v>0.0722134753</v>
      </c>
      <c r="AP272" s="61">
        <f>VLOOKUP(Calc_Targetkreise!$D272,EW_Erg_09_14_Kreise!$A$7:$BK$412,Calc_Targetkreise!AP$5,FALSE)/1000/$H272</f>
        <v>0.0001947767372</v>
      </c>
      <c r="AQ272" s="61">
        <f t="shared" ref="AQ272:AR272" si="1117">1-U272-Y272-AC272-AG272-AJ272-AN272</f>
        <v>0.1000665347</v>
      </c>
      <c r="AR272" s="61">
        <f t="shared" si="1117"/>
        <v>0.1768572773</v>
      </c>
      <c r="AS272" s="61">
        <f t="shared" si="11"/>
        <v>0.188676528</v>
      </c>
      <c r="AT272" s="63">
        <f>VLOOKUP($D272,BW_17_Kreise!$B$7:$CC$410,Calc_Targetkreise!AT$5,FALSE)/1000/$G272</f>
        <v>0.003053773714</v>
      </c>
      <c r="AU272" s="61">
        <f>VLOOKUP(Calc_Targetkreise!$D272,EW_Erg_09_14_Kreise!$A$7:$BK$412,Calc_Targetkreise!AU$5,FALSE)/1000/$H272</f>
        <v>0.008196854356</v>
      </c>
      <c r="AV272" s="62">
        <f>IF(AU272&lt;Master_sheet_Kriterien!$J$44,1,IF(AU272&lt;Master_sheet_Kriterien!$K$44,2,IF(AU272&lt;Master_sheet_Kriterien!$L$44,3,IF(AU272&lt;Master_sheet_Kriterien!$M$44,4,5))))</f>
        <v>1</v>
      </c>
      <c r="AW272" s="61">
        <f>VLOOKUP(Calc_Targetkreise!$D272,EW_Erg_09_14_Kreise!$A$7:$BK$412,Calc_Targetkreise!AW$5,FALSE)/1000/$H272</f>
        <v>0.006265318379</v>
      </c>
      <c r="AX272" s="61">
        <f>VLOOKUP($D272,EW_19_Kreise!$A$6:$CQ$406,Calc_Targetkreise!AX$5,FALSE)/1000/F272</f>
        <v>0.003583801218</v>
      </c>
      <c r="AY272" s="62">
        <f>IF(AX272&lt;Master_sheet_Kriterien!$J$56,1,IF(AX272&lt;Master_sheet_Kriterien!$K$56,2,IF(AX272&lt;Master_sheet_Kriterien!$L$56,3,IF(AX272&lt;Master_sheet_Kriterien!$M$56,4,5))))</f>
        <v>2</v>
      </c>
      <c r="AZ272" s="64">
        <f>VLOOKUP($D272,EW_19_Kreise!$A$6:$CQ$406,Calc_Targetkreise!AZ$5,FALSE)</f>
        <v>330</v>
      </c>
      <c r="BA272" s="62">
        <f>IF(AZ272&lt;Master_sheet_Kriterien!$J$57,1,IF(AZ272&lt;Master_sheet_Kriterien!$K$57,2,IF(AZ272&lt;Master_sheet_Kriterien!$L$57,3,IF(AZ272&lt;Master_sheet_Kriterien!$M$56,4,5))))</f>
        <v>3</v>
      </c>
      <c r="BB272" s="59">
        <f>VLOOKUP($D272,Struktur_daten_BW_2017!$B$7:$AH$452,Calc_Targetkreise!BB$5,FALSE)</f>
        <v>227.4</v>
      </c>
      <c r="BC272" s="62">
        <f>IF(BB272&lt;Master_sheet_Kriterien!$J$8,1,IF(BB272&lt;Master_sheet_Kriterien!$K$8,2,IF(BB272&lt;Master_sheet_Kriterien!$L$8,3,IF(BB272&lt;Master_sheet_Kriterien!$M$8,4,5))))</f>
        <v>3</v>
      </c>
      <c r="BD272" s="65">
        <f t="shared" si="12"/>
        <v>29.8061</v>
      </c>
      <c r="BE272" s="62">
        <f>IF(BD272&lt;Master_sheet_Kriterien!$J$10,1,IF(BD272&lt;Master_sheet_Kriterien!$K$10,2,IF(BD272&lt;Master_sheet_Kriterien!$L$10,3,IF(BD272&lt;Master_sheet_Kriterien!$M$10,4,5))))</f>
        <v>4</v>
      </c>
      <c r="BF272" s="65">
        <f>VLOOKUP($D272,Struktur_daten_BW_2017!$B$7:$AH$452,Calc_Targetkreise!BF$5,FALSE)</f>
        <v>8.9</v>
      </c>
      <c r="BG272" s="62">
        <f>IF(BF272&lt;Master_sheet_Kriterien!$J$12,1,IF(BF272&lt;Master_sheet_Kriterien!$K$12,2,IF(BF272&lt;Master_sheet_Kriterien!$L$12,3,IF(BF272&lt;Master_sheet_Kriterien!$M$12,4,5))))</f>
        <v>5</v>
      </c>
      <c r="BH272" s="65">
        <f>VLOOKUP($D272,Struktur_daten_BW_2017!$B$7:$AH$452,Calc_Targetkreise!BH$5,FALSE)</f>
        <v>15</v>
      </c>
      <c r="BI272" s="62">
        <f>IF(BH272&lt;Master_sheet_Kriterien!$J$14,1,IF(BH272&lt;Master_sheet_Kriterien!$K$14,2,IF(BH272&lt;Master_sheet_Kriterien!$L$14,3,IF(BH272&lt;Master_sheet_Kriterien!$M$14,4,5))))</f>
        <v>5</v>
      </c>
      <c r="BJ272" s="65">
        <f>VLOOKUP($D272,Struktur_daten_BW_2017!$B$7:$AH$452,Calc_Targetkreise!BJ$5,FALSE)</f>
        <v>36.1</v>
      </c>
      <c r="BK272" s="62">
        <f>IF(BJ272&lt;Master_sheet_Kriterien!$J$16,1,IF(BJ272&lt;Master_sheet_Kriterien!$K$16,2,IF(BJ272&lt;Master_sheet_Kriterien!$L$16,3,IF(BJ272&lt;Master_sheet_Kriterien!$M$16,4,5))))</f>
        <v>3</v>
      </c>
      <c r="BL272" s="65">
        <f>VLOOKUP($D272,Struktur_daten_BW_2017!$B$7:$AH$452,Calc_Targetkreise!BL$5,FALSE)</f>
        <v>14.8</v>
      </c>
      <c r="BM272" s="62">
        <f>IF(BL272&lt;Master_sheet_Kriterien!$J$18,1,IF(BL272&lt;Master_sheet_Kriterien!$K$18,2,IF(BL272&lt;Master_sheet_Kriterien!$L$18,3,IF(BL272&lt;Master_sheet_Kriterien!$M$18,4,5))))</f>
        <v>1</v>
      </c>
      <c r="BN272" s="65">
        <f>VLOOKUP($D272,Struktur_daten_BW_2017!$B$7:$AH$452,Calc_Targetkreise!BN$5,FALSE)</f>
        <v>9.1</v>
      </c>
      <c r="BO272" s="62">
        <f>IF(BN272&lt;Master_sheet_Kriterien!$J$20,1,IF(BN272&lt;Master_sheet_Kriterien!$K$20,2,IF(BN272&lt;Master_sheet_Kriterien!$L$20,3,IF(BN272&lt;Master_sheet_Kriterien!$M$20,4,5))))</f>
        <v>1</v>
      </c>
      <c r="BP272" s="59">
        <f>VLOOKUP($D272,Struktur_daten_BW_2017!$B$7:$AH$452,Calc_Targetkreise!BP$5,FALSE)</f>
        <v>21814</v>
      </c>
      <c r="BQ272" s="62">
        <f>IF(BP272&lt;Master_sheet_Kriterien!$J$38,1,IF(BP272&lt;Master_sheet_Kriterien!$K$38,2,IF(BP272&lt;Master_sheet_Kriterien!$L$38,3,IF(BP272&lt;Master_sheet_Kriterien!$M$38,4,5))))</f>
        <v>4</v>
      </c>
      <c r="BR272" s="65">
        <f>VLOOKUP($D272,Struktur_daten_BW_2017!$B$7:$AH$452,Calc_Targetkreise!BR$5,FALSE)</f>
        <v>30.4</v>
      </c>
      <c r="BS272" s="62">
        <f>IF(BR272&lt;Master_sheet_Kriterien!$J$24,1,IF(BR272&lt;Master_sheet_Kriterien!$K$24,2,IF(BR272&lt;Master_sheet_Kriterien!$L$24,3,IF(BR272&lt;Master_sheet_Kriterien!$M$24,4,5))))</f>
        <v>2</v>
      </c>
      <c r="BT272" s="65">
        <f>VLOOKUP($D272,Struktur_daten_BW_2017!$B$7:$AH$452,Calc_Targetkreise!BT$5,FALSE)</f>
        <v>13.1</v>
      </c>
      <c r="BU272" s="62">
        <f>IF(BT272&lt;Master_sheet_Kriterien!$J$26,1,IF(BT272&lt;Master_sheet_Kriterien!$K$26,2,IF(BT272&lt;Master_sheet_Kriterien!$L$26,3,IF(BT272&lt;Master_sheet_Kriterien!$M$26,4,5))))</f>
        <v>3</v>
      </c>
      <c r="BV272" s="65">
        <f t="shared" si="13"/>
        <v>4.38719</v>
      </c>
      <c r="BW272" s="62">
        <f>IF(BV272&lt;Master_sheet_Kriterien!$J$28,1,IF(BV272&lt;Master_sheet_Kriterien!$K$28,2,IF(BV272&lt;Master_sheet_Kriterien!$L$28,3,IF(BV272&lt;Master_sheet_Kriterien!$M$28,4,5))))</f>
        <v>4</v>
      </c>
      <c r="BX272" s="65">
        <f>VLOOKUP($D272,Struktur_daten_BW_2017!$B$7:$AH$452,Calc_Targetkreise!BX$5,FALSE)</f>
        <v>30.53435115</v>
      </c>
      <c r="BY272" s="62">
        <f>IF(BX272&lt;Master_sheet_Kriterien!$J$30,1,IF(BX272&lt;Master_sheet_Kriterien!$K$30,2,IF(BX272&lt;Master_sheet_Kriterien!$L$30,3,IF(BX272&lt;Master_sheet_Kriterien!$M$30,4,5))))</f>
        <v>5</v>
      </c>
      <c r="BZ272" s="65"/>
      <c r="CA272" s="62">
        <f>IF(BZ272&lt;Master_sheet_Kriterien!$J$32,1,IF(BZ272&lt;Master_sheet_Kriterien!$K$32,2,IF(BZ272&lt;Master_sheet_Kriterien!$L$32,3,IF(BZ272&lt;Master_sheet_Kriterien!$M$32,4,5))))</f>
        <v>1</v>
      </c>
      <c r="CB272" s="65"/>
      <c r="CC272" s="62">
        <f>IF(CB272&lt;Master_sheet_Kriterien!$J$34,1,IF(CB272&lt;Master_sheet_Kriterien!$K$34,2,IF(CB272&lt;Master_sheet_Kriterien!$L$34,3,IF(CB272&lt;Master_sheet_Kriterien!$M$34,4,5))))</f>
        <v>1</v>
      </c>
      <c r="CD272" s="65">
        <f>100-VLOOKUP($D272,Struktur_daten_BW_2017!$B$7:$AH$452,Calc_Targetkreise!CD$5,FALSE)</f>
        <v>54.3</v>
      </c>
      <c r="CE272" s="62">
        <f>IF(CD272&lt;Master_sheet_Kriterien!$J$40,1,IF(CD272&lt;Master_sheet_Kriterien!$K$40,2,IF(CD272&lt;Master_sheet_Kriterien!$L$40,3,IF(CD272&lt;Master_sheet_Kriterien!$M$40,4,5))))</f>
        <v>4</v>
      </c>
      <c r="CF272" s="61"/>
      <c r="CG272" s="59">
        <f>VLOOKUP($D272,EW_19_Kreise!$A$6:$CQ$406,Calc_Targetkreise!CG$5,FALSE)/1000</f>
        <v>147.691</v>
      </c>
      <c r="CH272" s="59">
        <f>VLOOKUP($D272,BW_17_Kreise!$B$7:$CC$410,Calc_Targetkreise!CH$5,FALSE)/1000</f>
        <v>147.083</v>
      </c>
      <c r="CI272" s="59">
        <f>VLOOKUP($D272,EW_Erg_09_14_Kreise!$A$10:$BK$412,Calc_Targetkreise!CI$5,FALSE)/1000</f>
        <v>146.252</v>
      </c>
      <c r="CJ272" s="59">
        <f>VLOOKUP($D272,EW_Erg_09_14_Kreise!$A$10:$BK$412,Calc_Targetkreise!CJ$5,FALSE)/1000</f>
        <v>142.842</v>
      </c>
      <c r="CK272" s="59">
        <f>VLOOKUP($D272,EW_Erg_09_14_Kreise!$A$10:$BK$412,Calc_Targetkreise!CK$5,FALSE)/1000</f>
        <v>61.615</v>
      </c>
      <c r="CL272" s="45"/>
      <c r="CM272" s="59">
        <f>VLOOKUP($D272,Struktur_daten_BW_2017!$B$7:$AH$452,Calc_Targetkreise!CM$5,FALSE)</f>
        <v>334.9</v>
      </c>
      <c r="CN272" s="66">
        <v>2.0</v>
      </c>
      <c r="CO272" s="67">
        <f t="shared" si="16"/>
        <v>0.00597193192</v>
      </c>
      <c r="CP272" s="62">
        <f>IF(CO272&lt;Master_sheet_Kriterien!$J$58,1,IF(CO272&lt;Master_sheet_Kriterien!$K$58,2,IF(CO272&lt;Master_sheet_Kriterien!$L$58,3,IF(CO272&lt;Master_sheet_Kriterien!$M$58,4,5))))</f>
        <v>1</v>
      </c>
      <c r="CQ272" s="66">
        <v>1.0</v>
      </c>
      <c r="CR272" s="67">
        <f t="shared" si="17"/>
        <v>0.00298596596</v>
      </c>
      <c r="CS272" s="62">
        <f>IF(CR272&lt;Master_sheet_Kriterien!$J$59,1,IF(CR272&lt;Master_sheet_Kriterien!$K$59,2,IF(CR272&lt;Master_sheet_Kriterien!$L$59,3,IF(CR272&lt;Master_sheet_Kriterien!$M$59,4,5))))</f>
        <v>1</v>
      </c>
      <c r="CT272" s="66">
        <v>1.0</v>
      </c>
      <c r="CU272" s="44"/>
      <c r="CV272" s="66">
        <v>0.0</v>
      </c>
      <c r="CW272" s="68"/>
      <c r="CY272" s="31">
        <f t="shared" si="18"/>
        <v>9375</v>
      </c>
      <c r="DB272" s="76" t="str">
        <f t="shared" si="19"/>
        <v>Regensburg</v>
      </c>
      <c r="DC272" s="58">
        <f t="shared" si="20"/>
        <v>227</v>
      </c>
      <c r="DD272" s="77">
        <f t="shared" si="21"/>
        <v>149</v>
      </c>
      <c r="DE272" s="72">
        <f t="shared" si="22"/>
        <v>0.003583801218</v>
      </c>
      <c r="DG272" s="76" t="str">
        <f t="shared" si="23"/>
        <v>Regensburg</v>
      </c>
      <c r="DH272" s="58" t="str">
        <f t="shared" si="24"/>
        <v>#REF!</v>
      </c>
      <c r="DI272" s="75">
        <f t="shared" si="25"/>
        <v>143.0597193</v>
      </c>
      <c r="DJ272" s="78">
        <f t="shared" si="26"/>
        <v>0.003583801218</v>
      </c>
      <c r="DK272" s="75"/>
      <c r="DL272" s="75"/>
      <c r="DM272" s="75"/>
      <c r="DN272" s="75"/>
      <c r="DO272" s="75"/>
      <c r="DP272" s="44"/>
    </row>
    <row r="273" ht="16.5" customHeight="1">
      <c r="A273" s="58">
        <f t="shared" si="5"/>
        <v>395</v>
      </c>
      <c r="B273" s="58">
        <f t="shared" si="6"/>
        <v>106</v>
      </c>
      <c r="C273" s="58" t="s">
        <v>390</v>
      </c>
      <c r="D273" s="58">
        <v>9376.0</v>
      </c>
      <c r="E273" s="58" t="s">
        <v>434</v>
      </c>
      <c r="F273" s="59">
        <f>VLOOKUP($D273,EW_19_Kreise!$A$6:$CQ$406,Calc_Targetkreise!F$5,FALSE)/1000</f>
        <v>63.533</v>
      </c>
      <c r="G273" s="59">
        <f>VLOOKUP($D273,BW_17_Kreise!$B$7:$CC$410,Calc_Targetkreise!G$5,FALSE)/1000</f>
        <v>86.393</v>
      </c>
      <c r="H273" s="59">
        <f>VLOOKUP($D273,EW_Erg_09_14_Kreise!$A$10:$BK$412,Calc_Targetkreise!H$5,FALSE)/1000</f>
        <v>40.907</v>
      </c>
      <c r="I273" s="60">
        <f t="shared" ref="I273:K273" si="1118">F273/CG273</f>
        <v>0.5548394421</v>
      </c>
      <c r="J273" s="60">
        <f t="shared" si="1118"/>
        <v>0.754708575</v>
      </c>
      <c r="K273" s="60">
        <f t="shared" si="1118"/>
        <v>0.3577037426</v>
      </c>
      <c r="L273" s="61">
        <f t="shared" ref="L273:M273" si="1119">1-(T273+X273)</f>
        <v>0.4242362237</v>
      </c>
      <c r="M273" s="61">
        <f t="shared" si="1119"/>
        <v>0.4104267707</v>
      </c>
      <c r="N273" s="62">
        <f>IF(L273&lt;Master_sheet_Kriterien!$J$46,1,IF(L273&lt;Master_sheet_Kriterien!$K$46,2,IF(L273&lt;Master_sheet_Kriterien!$L$46,3,IF(L273&lt;Master_sheet_Kriterien!$M$46,4,5))))</f>
        <v>2</v>
      </c>
      <c r="O273" s="62">
        <f>IF(M273&lt;Master_sheet_Kriterien!$J$46,1,IF(M273&lt;Master_sheet_Kriterien!$K$46,2,IF(M273&lt;Master_sheet_Kriterien!$L$46,3,IF(M273&lt;Master_sheet_Kriterien!$M$46,4,5))))</f>
        <v>2</v>
      </c>
      <c r="P273" s="61">
        <f t="shared" ref="P273:Q273" si="1120">1-(T273+AM273)</f>
        <v>0.4066233296</v>
      </c>
      <c r="Q273" s="61">
        <f t="shared" si="1120"/>
        <v>0.4281828389</v>
      </c>
      <c r="R273" s="62">
        <f>IF(P273&lt;Master_sheet_Kriterien!$J$46,1,IF(P273&lt;Master_sheet_Kriterien!$K$46,2,IF(P273&lt;Master_sheet_Kriterien!$L$46,3,IF(P273&lt;Master_sheet_Kriterien!$M$46,4,5))))</f>
        <v>2</v>
      </c>
      <c r="S273" s="62">
        <f>IF(Q273&lt;Master_sheet_Kriterien!$J$46,1,IF(Q273&lt;Master_sheet_Kriterien!$K$46,2,IF(Q273&lt;Master_sheet_Kriterien!$L$46,3,IF(Q273&lt;Master_sheet_Kriterien!$M$46,4,5))))</f>
        <v>2</v>
      </c>
      <c r="T273" s="61">
        <f>VLOOKUP($D273,EW_19_Kreise!$A$6:$CQ$406,Calc_Targetkreise!T$5,FALSE)/1000/F273</f>
        <v>0.4765712307</v>
      </c>
      <c r="U273" s="63">
        <f>VLOOKUP($D273,BW_17_Kreise!$B$7:$CC$410,Calc_Targetkreise!U$5,FALSE)/1000/$G273</f>
        <v>0.4037595639</v>
      </c>
      <c r="V273" s="61">
        <f>VLOOKUP(Calc_Targetkreise!$D273,EW_Erg_09_14_Kreise!$A$7:$BK$412,Calc_Targetkreise!V$5,FALSE)/1000/$H273</f>
        <v>0.4934118855</v>
      </c>
      <c r="W273" s="61">
        <f>VLOOKUP(Calc_Targetkreise!$D273,EW_Erg_09_14_Kreise!$A$7:$BK$412,Calc_Targetkreise!W$5,FALSE)/1000/CK273</f>
        <v>0.537080154</v>
      </c>
      <c r="X273" s="61">
        <f>VLOOKUP($D273,EW_19_Kreise!$A$6:$CQ$406,Calc_Targetkreise!X$5,FALSE)/1000/F273</f>
        <v>0.09919254561</v>
      </c>
      <c r="Y273" s="63">
        <f>VLOOKUP($D273,BW_17_Kreise!$B$7:$CC$410,Calc_Targetkreise!Y$5,FALSE)/1000/$G273</f>
        <v>0.1858136655</v>
      </c>
      <c r="Z273" s="61">
        <f>VLOOKUP(Calc_Targetkreise!$D273,EW_Erg_09_14_Kreise!$A$7:$BK$412,Calc_Targetkreise!Z$5,FALSE)/1000/$H273</f>
        <v>0.2099396191</v>
      </c>
      <c r="AA273" s="61">
        <f>VLOOKUP(Calc_Targetkreise!$D273,EW_Erg_09_14_Kreise!$A$7:$BK$412,Calc_Targetkreise!AA$5,FALSE)/1000/$H273</f>
        <v>0.1636394749</v>
      </c>
      <c r="AB273" s="61">
        <f>VLOOKUP($D273,EW_19_Kreise!$A$6:$CQ$406,Calc_Targetkreise!AB$5,FALSE)/1000/F273</f>
        <v>0.09590291659</v>
      </c>
      <c r="AC273" s="63">
        <f>VLOOKUP($D273,BW_17_Kreise!$B$7:$CC$410,Calc_Targetkreise!AC$5,FALSE)/1000/$G273</f>
        <v>0.04686722304</v>
      </c>
      <c r="AD273" s="61">
        <f>VLOOKUP(Calc_Targetkreise!$D273,EW_Erg_09_14_Kreise!$A$7:$BK$412,Calc_Targetkreise!AD$5,FALSE)/1000/$H273</f>
        <v>0.05309604713</v>
      </c>
      <c r="AE273" s="62">
        <f>IF(AC273&lt;Master_sheet_Kriterien!$J$54,1,IF(AC273&lt;Master_sheet_Kriterien!$K$54,2,IF(AC273&lt;Master_sheet_Kriterien!$L$54,3,IF(AC273&lt;Master_sheet_Kriterien!$M$54,4,5))))</f>
        <v>1</v>
      </c>
      <c r="AF273" s="61">
        <f>VLOOKUP(Calc_Targetkreise!$D273,EW_Erg_09_14_Kreise!$A$7:$BK$412,Calc_Targetkreise!AF$5,FALSE)/1000/$H273</f>
        <v>0.05431833183</v>
      </c>
      <c r="AG273" s="63">
        <f>VLOOKUP($D273,BW_17_Kreise!$B$7:$CC$410,Calc_Targetkreise!AG$5,FALSE)/1000/$G273</f>
        <v>0.06226198882</v>
      </c>
      <c r="AH273" s="61">
        <f>VLOOKUP(Calc_Targetkreise!$D273,EW_Erg_09_14_Kreise!$A$7:$BK$412,Calc_Targetkreise!AH$5,FALSE)/1000/$H273</f>
        <v>0.01170948737</v>
      </c>
      <c r="AI273" s="61">
        <f>VLOOKUP(Calc_Targetkreise!$D273,EW_Erg_09_14_Kreise!$A$7:$BK$412,Calc_Targetkreise!AI$5,FALSE)/1000/$H273</f>
        <v>0.05879189381</v>
      </c>
      <c r="AJ273" s="63">
        <f>VLOOKUP($D273,BW_17_Kreise!$B$7:$CC$410,Calc_Targetkreise!AJ$5,FALSE)/1000/$G273</f>
        <v>0.04969152593</v>
      </c>
      <c r="AK273" s="61">
        <f>VLOOKUP(Calc_Targetkreise!$D273,EW_Erg_09_14_Kreise!$A$7:$BK$412,Calc_Targetkreise!AK$5,FALSE)/1000/$H273</f>
        <v>0.01987434913</v>
      </c>
      <c r="AL273" s="61">
        <f>VLOOKUP(Calc_Targetkreise!$D273,EW_Erg_09_14_Kreise!$A$7:$BK$412,Calc_Targetkreise!AL$5,FALSE)/1000/$H273</f>
        <v>0.0252279561</v>
      </c>
      <c r="AM273" s="61">
        <f>VLOOKUP($D273,EW_19_Kreise!$A$6:$CQ$406,Calc_Targetkreise!AM$5,FALSE)/1000/F273</f>
        <v>0.1168054397</v>
      </c>
      <c r="AN273" s="63">
        <f>VLOOKUP($D273,BW_17_Kreise!$B$7:$CC$410,Calc_Targetkreise!AN$5,FALSE)/1000/$G273</f>
        <v>0.1680575973</v>
      </c>
      <c r="AO273" s="61">
        <f>VLOOKUP(Calc_Targetkreise!$D273,EW_Erg_09_14_Kreise!$A$7:$BK$412,Calc_Targetkreise!AO$5,FALSE)/1000/$H273</f>
        <v>0.07336152737</v>
      </c>
      <c r="AP273" s="61">
        <f>VLOOKUP(Calc_Targetkreise!$D273,EW_Erg_09_14_Kreise!$A$7:$BK$412,Calc_Targetkreise!AP$5,FALSE)/1000/$H273</f>
        <v>0.0001222284695</v>
      </c>
      <c r="AQ273" s="61">
        <f t="shared" ref="AQ273:AR273" si="1121">1-U273-Y273-AC273-AG273-AJ273-AN273</f>
        <v>0.08354843564</v>
      </c>
      <c r="AR273" s="61">
        <f t="shared" si="1121"/>
        <v>0.1386070844</v>
      </c>
      <c r="AS273" s="61">
        <f t="shared" si="11"/>
        <v>0.1608199609</v>
      </c>
      <c r="AT273" s="63">
        <f>VLOOKUP($D273,BW_17_Kreise!$B$7:$CC$410,Calc_Targetkreise!AT$5,FALSE)/1000/$G273</f>
        <v>0.002905327978</v>
      </c>
      <c r="AU273" s="61">
        <f>VLOOKUP(Calc_Targetkreise!$D273,EW_Erg_09_14_Kreise!$A$7:$BK$412,Calc_Targetkreise!AU$5,FALSE)/1000/$H273</f>
        <v>0.007553719412</v>
      </c>
      <c r="AV273" s="62">
        <f>IF(AU273&lt;Master_sheet_Kriterien!$J$44,1,IF(AU273&lt;Master_sheet_Kriterien!$K$44,2,IF(AU273&lt;Master_sheet_Kriterien!$L$44,3,IF(AU273&lt;Master_sheet_Kriterien!$M$44,4,5))))</f>
        <v>1</v>
      </c>
      <c r="AW273" s="61">
        <f>VLOOKUP(Calc_Targetkreise!$D273,EW_Erg_09_14_Kreise!$A$7:$BK$412,Calc_Targetkreise!AW$5,FALSE)/1000/$H273</f>
        <v>0.006551445963</v>
      </c>
      <c r="AX273" s="61">
        <f>VLOOKUP($D273,EW_19_Kreise!$A$6:$CQ$406,Calc_Targetkreise!AX$5,FALSE)/1000/F273</f>
        <v>0.002597075536</v>
      </c>
      <c r="AY273" s="62">
        <f>IF(AX273&lt;Master_sheet_Kriterien!$J$56,1,IF(AX273&lt;Master_sheet_Kriterien!$K$56,2,IF(AX273&lt;Master_sheet_Kriterien!$L$56,3,IF(AX273&lt;Master_sheet_Kriterien!$M$56,4,5))))</f>
        <v>1</v>
      </c>
      <c r="AZ273" s="64">
        <f>VLOOKUP($D273,EW_19_Kreise!$A$6:$CQ$406,Calc_Targetkreise!AZ$5,FALSE)</f>
        <v>165</v>
      </c>
      <c r="BA273" s="62">
        <f>IF(AZ273&lt;Master_sheet_Kriterien!$J$57,1,IF(AZ273&lt;Master_sheet_Kriterien!$K$57,2,IF(AZ273&lt;Master_sheet_Kriterien!$L$57,3,IF(AZ273&lt;Master_sheet_Kriterien!$M$56,4,5))))</f>
        <v>1</v>
      </c>
      <c r="BB273" s="59">
        <f>VLOOKUP($D273,Struktur_daten_BW_2017!$B$7:$AH$452,Calc_Targetkreise!BB$5,FALSE)</f>
        <v>90.9</v>
      </c>
      <c r="BC273" s="62">
        <f>IF(BB273&lt;Master_sheet_Kriterien!$J$8,1,IF(BB273&lt;Master_sheet_Kriterien!$K$8,2,IF(BB273&lt;Master_sheet_Kriterien!$L$8,3,IF(BB273&lt;Master_sheet_Kriterien!$M$8,4,5))))</f>
        <v>1</v>
      </c>
      <c r="BD273" s="65">
        <f t="shared" si="12"/>
        <v>21.9672</v>
      </c>
      <c r="BE273" s="62">
        <f>IF(BD273&lt;Master_sheet_Kriterien!$J$10,1,IF(BD273&lt;Master_sheet_Kriterien!$K$10,2,IF(BD273&lt;Master_sheet_Kriterien!$L$10,3,IF(BD273&lt;Master_sheet_Kriterien!$M$10,4,5))))</f>
        <v>2</v>
      </c>
      <c r="BF273" s="65">
        <f>VLOOKUP($D273,Struktur_daten_BW_2017!$B$7:$AH$452,Calc_Targetkreise!BF$5,FALSE)</f>
        <v>8.1</v>
      </c>
      <c r="BG273" s="62">
        <f>IF(BF273&lt;Master_sheet_Kriterien!$J$12,1,IF(BF273&lt;Master_sheet_Kriterien!$K$12,2,IF(BF273&lt;Master_sheet_Kriterien!$L$12,3,IF(BF273&lt;Master_sheet_Kriterien!$M$12,4,5))))</f>
        <v>3</v>
      </c>
      <c r="BH273" s="65">
        <f>VLOOKUP($D273,Struktur_daten_BW_2017!$B$7:$AH$452,Calc_Targetkreise!BH$5,FALSE)</f>
        <v>11.9</v>
      </c>
      <c r="BI273" s="62">
        <f>IF(BH273&lt;Master_sheet_Kriterien!$J$14,1,IF(BH273&lt;Master_sheet_Kriterien!$K$14,2,IF(BH273&lt;Master_sheet_Kriterien!$L$14,3,IF(BH273&lt;Master_sheet_Kriterien!$M$14,4,5))))</f>
        <v>4</v>
      </c>
      <c r="BJ273" s="65">
        <f>VLOOKUP($D273,Struktur_daten_BW_2017!$B$7:$AH$452,Calc_Targetkreise!BJ$5,FALSE)</f>
        <v>37.1</v>
      </c>
      <c r="BK273" s="62">
        <f>IF(BJ273&lt;Master_sheet_Kriterien!$J$16,1,IF(BJ273&lt;Master_sheet_Kriterien!$K$16,2,IF(BJ273&lt;Master_sheet_Kriterien!$L$16,3,IF(BJ273&lt;Master_sheet_Kriterien!$M$16,4,5))))</f>
        <v>5</v>
      </c>
      <c r="BL273" s="65">
        <f>VLOOKUP($D273,Struktur_daten_BW_2017!$B$7:$AH$452,Calc_Targetkreise!BL$5,FALSE)</f>
        <v>16.2</v>
      </c>
      <c r="BM273" s="62">
        <f>IF(BL273&lt;Master_sheet_Kriterien!$J$18,1,IF(BL273&lt;Master_sheet_Kriterien!$K$18,2,IF(BL273&lt;Master_sheet_Kriterien!$L$18,3,IF(BL273&lt;Master_sheet_Kriterien!$M$18,4,5))))</f>
        <v>3</v>
      </c>
      <c r="BN273" s="65">
        <f>VLOOKUP($D273,Struktur_daten_BW_2017!$B$7:$AH$452,Calc_Targetkreise!BN$5,FALSE)</f>
        <v>10.5</v>
      </c>
      <c r="BO273" s="62">
        <f>IF(BN273&lt;Master_sheet_Kriterien!$J$20,1,IF(BN273&lt;Master_sheet_Kriterien!$K$20,2,IF(BN273&lt;Master_sheet_Kriterien!$L$20,3,IF(BN273&lt;Master_sheet_Kriterien!$M$20,4,5))))</f>
        <v>3</v>
      </c>
      <c r="BP273" s="59">
        <f>VLOOKUP($D273,Struktur_daten_BW_2017!$B$7:$AH$452,Calc_Targetkreise!BP$5,FALSE)</f>
        <v>20358</v>
      </c>
      <c r="BQ273" s="62">
        <f>IF(BP273&lt;Master_sheet_Kriterien!$J$38,1,IF(BP273&lt;Master_sheet_Kriterien!$K$38,2,IF(BP273&lt;Master_sheet_Kriterien!$L$38,3,IF(BP273&lt;Master_sheet_Kriterien!$M$38,4,5))))</f>
        <v>3</v>
      </c>
      <c r="BR273" s="65">
        <f>VLOOKUP($D273,Struktur_daten_BW_2017!$B$7:$AH$452,Calc_Targetkreise!BR$5,FALSE)</f>
        <v>23.8</v>
      </c>
      <c r="BS273" s="62">
        <f>IF(BR273&lt;Master_sheet_Kriterien!$J$24,1,IF(BR273&lt;Master_sheet_Kriterien!$K$24,2,IF(BR273&lt;Master_sheet_Kriterien!$L$24,3,IF(BR273&lt;Master_sheet_Kriterien!$M$24,4,5))))</f>
        <v>1</v>
      </c>
      <c r="BT273" s="65">
        <f>VLOOKUP($D273,Struktur_daten_BW_2017!$B$7:$AH$452,Calc_Targetkreise!BT$5,FALSE)</f>
        <v>13.9</v>
      </c>
      <c r="BU273" s="62">
        <f>IF(BT273&lt;Master_sheet_Kriterien!$J$26,1,IF(BT273&lt;Master_sheet_Kriterien!$K$26,2,IF(BT273&lt;Master_sheet_Kriterien!$L$26,3,IF(BT273&lt;Master_sheet_Kriterien!$M$26,4,5))))</f>
        <v>3</v>
      </c>
      <c r="BV273" s="65">
        <f t="shared" si="13"/>
        <v>3.76968</v>
      </c>
      <c r="BW273" s="62">
        <f>IF(BV273&lt;Master_sheet_Kriterien!$J$28,1,IF(BV273&lt;Master_sheet_Kriterien!$K$28,2,IF(BV273&lt;Master_sheet_Kriterien!$L$28,3,IF(BV273&lt;Master_sheet_Kriterien!$M$28,4,5))))</f>
        <v>2</v>
      </c>
      <c r="BX273" s="65">
        <f>VLOOKUP($D273,Struktur_daten_BW_2017!$B$7:$AH$452,Calc_Targetkreise!BX$5,FALSE)</f>
        <v>18.70503597</v>
      </c>
      <c r="BY273" s="62">
        <f>IF(BX273&lt;Master_sheet_Kriterien!$J$30,1,IF(BX273&lt;Master_sheet_Kriterien!$K$30,2,IF(BX273&lt;Master_sheet_Kriterien!$L$30,3,IF(BX273&lt;Master_sheet_Kriterien!$M$30,4,5))))</f>
        <v>2</v>
      </c>
      <c r="BZ273" s="65"/>
      <c r="CA273" s="62">
        <f>IF(BZ273&lt;Master_sheet_Kriterien!$J$32,1,IF(BZ273&lt;Master_sheet_Kriterien!$K$32,2,IF(BZ273&lt;Master_sheet_Kriterien!$L$32,3,IF(BZ273&lt;Master_sheet_Kriterien!$M$32,4,5))))</f>
        <v>1</v>
      </c>
      <c r="CB273" s="65"/>
      <c r="CC273" s="62">
        <f>IF(CB273&lt;Master_sheet_Kriterien!$J$34,1,IF(CB273&lt;Master_sheet_Kriterien!$K$34,2,IF(CB273&lt;Master_sheet_Kriterien!$L$34,3,IF(CB273&lt;Master_sheet_Kriterien!$M$34,4,5))))</f>
        <v>1</v>
      </c>
      <c r="CD273" s="65">
        <f>100-VLOOKUP($D273,Struktur_daten_BW_2017!$B$7:$AH$452,Calc_Targetkreise!CD$5,FALSE)</f>
        <v>31.9</v>
      </c>
      <c r="CE273" s="62">
        <f>IF(CD273&lt;Master_sheet_Kriterien!$J$40,1,IF(CD273&lt;Master_sheet_Kriterien!$K$40,2,IF(CD273&lt;Master_sheet_Kriterien!$L$40,3,IF(CD273&lt;Master_sheet_Kriterien!$M$40,4,5))))</f>
        <v>1</v>
      </c>
      <c r="CF273" s="61"/>
      <c r="CG273" s="59">
        <f>VLOOKUP($D273,EW_19_Kreise!$A$6:$CQ$406,Calc_Targetkreise!CG$5,FALSE)/1000</f>
        <v>114.507</v>
      </c>
      <c r="CH273" s="59">
        <f>VLOOKUP($D273,BW_17_Kreise!$B$7:$CC$410,Calc_Targetkreise!CH$5,FALSE)/1000</f>
        <v>114.472</v>
      </c>
      <c r="CI273" s="59">
        <f>VLOOKUP($D273,EW_Erg_09_14_Kreise!$A$10:$BK$412,Calc_Targetkreise!CI$5,FALSE)/1000</f>
        <v>114.36</v>
      </c>
      <c r="CJ273" s="59">
        <f>VLOOKUP($D273,EW_Erg_09_14_Kreise!$A$10:$BK$412,Calc_Targetkreise!CJ$5,FALSE)/1000</f>
        <v>114.015</v>
      </c>
      <c r="CK273" s="59">
        <f>VLOOKUP($D273,EW_Erg_09_14_Kreise!$A$10:$BK$412,Calc_Targetkreise!CK$5,FALSE)/1000</f>
        <v>43.379</v>
      </c>
      <c r="CL273" s="45"/>
      <c r="CM273" s="59">
        <f>VLOOKUP($D273,Struktur_daten_BW_2017!$B$7:$AH$452,Calc_Targetkreise!CM$5,FALSE)</f>
        <v>271.2</v>
      </c>
      <c r="CN273" s="66">
        <v>2.0</v>
      </c>
      <c r="CO273" s="67">
        <f t="shared" si="16"/>
        <v>0.007374631268</v>
      </c>
      <c r="CP273" s="62">
        <f>IF(CO273&lt;Master_sheet_Kriterien!$J$58,1,IF(CO273&lt;Master_sheet_Kriterien!$K$58,2,IF(CO273&lt;Master_sheet_Kriterien!$L$58,3,IF(CO273&lt;Master_sheet_Kriterien!$M$58,4,5))))</f>
        <v>1</v>
      </c>
      <c r="CQ273" s="66">
        <v>2.0</v>
      </c>
      <c r="CR273" s="67">
        <f t="shared" si="17"/>
        <v>0.007374631268</v>
      </c>
      <c r="CS273" s="62">
        <f>IF(CR273&lt;Master_sheet_Kriterien!$J$59,1,IF(CR273&lt;Master_sheet_Kriterien!$K$59,2,IF(CR273&lt;Master_sheet_Kriterien!$L$59,3,IF(CR273&lt;Master_sheet_Kriterien!$M$59,4,5))))</f>
        <v>1</v>
      </c>
      <c r="CT273" s="66">
        <v>0.0</v>
      </c>
      <c r="CU273" s="44"/>
      <c r="CV273" s="66">
        <v>0.0</v>
      </c>
      <c r="CW273" s="68"/>
      <c r="CY273" s="31">
        <f t="shared" si="18"/>
        <v>9376</v>
      </c>
      <c r="DB273" s="76" t="str">
        <f t="shared" si="19"/>
        <v>Schwandorf</v>
      </c>
      <c r="DC273" s="58">
        <f t="shared" si="20"/>
        <v>395</v>
      </c>
      <c r="DD273" s="77">
        <f t="shared" si="21"/>
        <v>106</v>
      </c>
      <c r="DE273" s="72">
        <f t="shared" si="22"/>
        <v>0.002597075536</v>
      </c>
      <c r="DG273" s="76" t="str">
        <f t="shared" si="23"/>
        <v>Schwandorf</v>
      </c>
      <c r="DH273" s="58" t="str">
        <f t="shared" si="24"/>
        <v>#REF!</v>
      </c>
      <c r="DI273" s="75">
        <f t="shared" si="25"/>
        <v>100.0737463</v>
      </c>
      <c r="DJ273" s="78">
        <f t="shared" si="26"/>
        <v>0.002597075536</v>
      </c>
      <c r="DK273" s="75"/>
      <c r="DL273" s="75"/>
      <c r="DM273" s="75"/>
      <c r="DN273" s="75"/>
      <c r="DO273" s="75"/>
      <c r="DP273" s="44"/>
    </row>
    <row r="274" ht="16.5" customHeight="1">
      <c r="A274" s="58">
        <f t="shared" si="5"/>
        <v>396</v>
      </c>
      <c r="B274" s="58">
        <f t="shared" si="6"/>
        <v>106</v>
      </c>
      <c r="C274" s="58" t="s">
        <v>390</v>
      </c>
      <c r="D274" s="58">
        <v>9377.0</v>
      </c>
      <c r="E274" s="58" t="s">
        <v>435</v>
      </c>
      <c r="F274" s="59">
        <f>VLOOKUP($D274,EW_19_Kreise!$A$6:$CQ$406,Calc_Targetkreise!F$5,FALSE)/1000</f>
        <v>34.565</v>
      </c>
      <c r="G274" s="59">
        <f>VLOOKUP($D274,BW_17_Kreise!$B$7:$CC$410,Calc_Targetkreise!G$5,FALSE)/1000</f>
        <v>46.592</v>
      </c>
      <c r="H274" s="59">
        <f>VLOOKUP($D274,EW_Erg_09_14_Kreise!$A$10:$BK$412,Calc_Targetkreise!H$5,FALSE)/1000</f>
        <v>23.977</v>
      </c>
      <c r="I274" s="60">
        <f t="shared" ref="I274:K274" si="1122">F274/CG274</f>
        <v>0.5862349689</v>
      </c>
      <c r="J274" s="60">
        <f t="shared" si="1122"/>
        <v>0.7834933661</v>
      </c>
      <c r="K274" s="60">
        <f t="shared" si="1122"/>
        <v>0.3976483075</v>
      </c>
      <c r="L274" s="61">
        <f t="shared" ref="L274:M274" si="1123">1-(T274+X274)</f>
        <v>0.3793143353</v>
      </c>
      <c r="M274" s="61">
        <f t="shared" si="1123"/>
        <v>0.3579369849</v>
      </c>
      <c r="N274" s="62">
        <f>IF(L274&lt;Master_sheet_Kriterien!$J$46,1,IF(L274&lt;Master_sheet_Kriterien!$K$46,2,IF(L274&lt;Master_sheet_Kriterien!$L$46,3,IF(L274&lt;Master_sheet_Kriterien!$M$46,4,5))))</f>
        <v>1</v>
      </c>
      <c r="O274" s="62">
        <f>IF(M274&lt;Master_sheet_Kriterien!$J$46,1,IF(M274&lt;Master_sheet_Kriterien!$K$46,2,IF(M274&lt;Master_sheet_Kriterien!$L$46,3,IF(M274&lt;Master_sheet_Kriterien!$M$46,4,5))))</f>
        <v>1</v>
      </c>
      <c r="P274" s="61">
        <f t="shared" ref="P274:Q274" si="1124">1-(T274+AM274)</f>
        <v>0.3924490091</v>
      </c>
      <c r="Q274" s="61">
        <f t="shared" si="1124"/>
        <v>0.412345467</v>
      </c>
      <c r="R274" s="62">
        <f>IF(P274&lt;Master_sheet_Kriterien!$J$46,1,IF(P274&lt;Master_sheet_Kriterien!$K$46,2,IF(P274&lt;Master_sheet_Kriterien!$L$46,3,IF(P274&lt;Master_sheet_Kriterien!$M$46,4,5))))</f>
        <v>2</v>
      </c>
      <c r="S274" s="62">
        <f>IF(Q274&lt;Master_sheet_Kriterien!$J$46,1,IF(Q274&lt;Master_sheet_Kriterien!$K$46,2,IF(Q274&lt;Master_sheet_Kriterien!$L$46,3,IF(Q274&lt;Master_sheet_Kriterien!$M$46,4,5))))</f>
        <v>2</v>
      </c>
      <c r="T274" s="61">
        <f>VLOOKUP($D274,EW_19_Kreise!$A$6:$CQ$406,Calc_Targetkreise!T$5,FALSE)/1000/F274</f>
        <v>0.5232460582</v>
      </c>
      <c r="U274" s="63">
        <f>VLOOKUP($D274,BW_17_Kreise!$B$7:$CC$410,Calc_Targetkreise!U$5,FALSE)/1000/$G274</f>
        <v>0.464607658</v>
      </c>
      <c r="V274" s="61">
        <f>VLOOKUP(Calc_Targetkreise!$D274,EW_Erg_09_14_Kreise!$A$7:$BK$412,Calc_Targetkreise!V$5,FALSE)/1000/$H274</f>
        <v>0.5584518497</v>
      </c>
      <c r="W274" s="61">
        <f>VLOOKUP(Calc_Targetkreise!$D274,EW_Erg_09_14_Kreise!$A$7:$BK$412,Calc_Targetkreise!W$5,FALSE)/1000/CK274</f>
        <v>0.5575337598</v>
      </c>
      <c r="X274" s="61">
        <f>VLOOKUP($D274,EW_19_Kreise!$A$6:$CQ$406,Calc_Targetkreise!X$5,FALSE)/1000/F274</f>
        <v>0.09743960654</v>
      </c>
      <c r="Y274" s="63">
        <f>VLOOKUP($D274,BW_17_Kreise!$B$7:$CC$410,Calc_Targetkreise!Y$5,FALSE)/1000/$G274</f>
        <v>0.1774553571</v>
      </c>
      <c r="Z274" s="61">
        <f>VLOOKUP(Calc_Targetkreise!$D274,EW_Erg_09_14_Kreise!$A$7:$BK$412,Calc_Targetkreise!Z$5,FALSE)/1000/$H274</f>
        <v>0.1722901114</v>
      </c>
      <c r="AA274" s="61">
        <f>VLOOKUP(Calc_Targetkreise!$D274,EW_Erg_09_14_Kreise!$A$7:$BK$412,Calc_Targetkreise!AA$5,FALSE)/1000/$H274</f>
        <v>0.1554823372</v>
      </c>
      <c r="AB274" s="61">
        <f>VLOOKUP($D274,EW_19_Kreise!$A$6:$CQ$406,Calc_Targetkreise!AB$5,FALSE)/1000/F274</f>
        <v>0.09275278461</v>
      </c>
      <c r="AC274" s="63">
        <f>VLOOKUP($D274,BW_17_Kreise!$B$7:$CC$410,Calc_Targetkreise!AC$5,FALSE)/1000/$G274</f>
        <v>0.04651013049</v>
      </c>
      <c r="AD274" s="61">
        <f>VLOOKUP(Calc_Targetkreise!$D274,EW_Erg_09_14_Kreise!$A$7:$BK$412,Calc_Targetkreise!AD$5,FALSE)/1000/$H274</f>
        <v>0.05017308254</v>
      </c>
      <c r="AE274" s="62">
        <f>IF(AC274&lt;Master_sheet_Kriterien!$J$54,1,IF(AC274&lt;Master_sheet_Kriterien!$K$54,2,IF(AC274&lt;Master_sheet_Kriterien!$L$54,3,IF(AC274&lt;Master_sheet_Kriterien!$M$54,4,5))))</f>
        <v>1</v>
      </c>
      <c r="AF274" s="61">
        <f>VLOOKUP(Calc_Targetkreise!$D274,EW_Erg_09_14_Kreise!$A$7:$BK$412,Calc_Targetkreise!AF$5,FALSE)/1000/$H274</f>
        <v>0.05234182758</v>
      </c>
      <c r="AG274" s="63">
        <f>VLOOKUP($D274,BW_17_Kreise!$B$7:$CC$410,Calc_Targetkreise!AG$5,FALSE)/1000/$G274</f>
        <v>0.0625</v>
      </c>
      <c r="AH274" s="61">
        <f>VLOOKUP(Calc_Targetkreise!$D274,EW_Erg_09_14_Kreise!$A$7:$BK$412,Calc_Targetkreise!AH$5,FALSE)/1000/$H274</f>
        <v>0.01342953664</v>
      </c>
      <c r="AI274" s="61">
        <f>VLOOKUP(Calc_Targetkreise!$D274,EW_Erg_09_14_Kreise!$A$7:$BK$412,Calc_Targetkreise!AI$5,FALSE)/1000/$H274</f>
        <v>0.07273637236</v>
      </c>
      <c r="AJ274" s="63">
        <f>VLOOKUP($D274,BW_17_Kreise!$B$7:$CC$410,Calc_Targetkreise!AJ$5,FALSE)/1000/$G274</f>
        <v>0.04299021291</v>
      </c>
      <c r="AK274" s="61">
        <f>VLOOKUP(Calc_Targetkreise!$D274,EW_Erg_09_14_Kreise!$A$7:$BK$412,Calc_Targetkreise!AK$5,FALSE)/1000/$H274</f>
        <v>0.01630729449</v>
      </c>
      <c r="AL274" s="61">
        <f>VLOOKUP(Calc_Targetkreise!$D274,EW_Erg_09_14_Kreise!$A$7:$BK$412,Calc_Targetkreise!AL$5,FALSE)/1000/$H274</f>
        <v>0.02152062393</v>
      </c>
      <c r="AM274" s="61">
        <f>VLOOKUP($D274,EW_19_Kreise!$A$6:$CQ$406,Calc_Targetkreise!AM$5,FALSE)/1000/F274</f>
        <v>0.08430493274</v>
      </c>
      <c r="AN274" s="63">
        <f>VLOOKUP($D274,BW_17_Kreise!$B$7:$CC$410,Calc_Targetkreise!AN$5,FALSE)/1000/$G274</f>
        <v>0.123046875</v>
      </c>
      <c r="AO274" s="61">
        <f>VLOOKUP(Calc_Targetkreise!$D274,EW_Erg_09_14_Kreise!$A$7:$BK$412,Calc_Targetkreise!AO$5,FALSE)/1000/$H274</f>
        <v>0.0590565959</v>
      </c>
      <c r="AP274" s="61">
        <f>VLOOKUP(Calc_Targetkreise!$D274,EW_Erg_09_14_Kreise!$A$7:$BK$412,Calc_Targetkreise!AP$5,FALSE)/1000/$H274</f>
        <v>0.0001668265421</v>
      </c>
      <c r="AQ274" s="61">
        <f t="shared" ref="AQ274:AR274" si="1125">1-U274-Y274-AC274-AG274-AJ274-AN274</f>
        <v>0.08288976648</v>
      </c>
      <c r="AR274" s="61">
        <f t="shared" si="1125"/>
        <v>0.1302915294</v>
      </c>
      <c r="AS274" s="61">
        <f t="shared" si="11"/>
        <v>0.1402182526</v>
      </c>
      <c r="AT274" s="63">
        <f>VLOOKUP($D274,BW_17_Kreise!$B$7:$CC$410,Calc_Targetkreise!AT$5,FALSE)/1000/$G274</f>
        <v>0.001974587912</v>
      </c>
      <c r="AU274" s="61">
        <f>VLOOKUP(Calc_Targetkreise!$D274,EW_Erg_09_14_Kreise!$A$7:$BK$412,Calc_Targetkreise!AU$5,FALSE)/1000/$H274</f>
        <v>0.006589648413</v>
      </c>
      <c r="AV274" s="62">
        <f>IF(AU274&lt;Master_sheet_Kriterien!$J$44,1,IF(AU274&lt;Master_sheet_Kriterien!$K$44,2,IF(AU274&lt;Master_sheet_Kriterien!$L$44,3,IF(AU274&lt;Master_sheet_Kriterien!$M$44,4,5))))</f>
        <v>1</v>
      </c>
      <c r="AW274" s="61">
        <f>VLOOKUP(Calc_Targetkreise!$D274,EW_Erg_09_14_Kreise!$A$7:$BK$412,Calc_Targetkreise!AW$5,FALSE)/1000/$H274</f>
        <v>0.006255995329</v>
      </c>
      <c r="AX274" s="61">
        <f>VLOOKUP($D274,EW_19_Kreise!$A$6:$CQ$406,Calc_Targetkreise!AX$5,FALSE)/1000/F274</f>
        <v>0.002054100969</v>
      </c>
      <c r="AY274" s="62">
        <f>IF(AX274&lt;Master_sheet_Kriterien!$J$56,1,IF(AX274&lt;Master_sheet_Kriterien!$K$56,2,IF(AX274&lt;Master_sheet_Kriterien!$L$56,3,IF(AX274&lt;Master_sheet_Kriterien!$M$56,4,5))))</f>
        <v>1</v>
      </c>
      <c r="AZ274" s="64">
        <f>VLOOKUP($D274,EW_19_Kreise!$A$6:$CQ$406,Calc_Targetkreise!AZ$5,FALSE)</f>
        <v>71</v>
      </c>
      <c r="BA274" s="62">
        <f>IF(AZ274&lt;Master_sheet_Kriterien!$J$57,1,IF(AZ274&lt;Master_sheet_Kriterien!$K$57,2,IF(AZ274&lt;Master_sheet_Kriterien!$L$57,3,IF(AZ274&lt;Master_sheet_Kriterien!$M$56,4,5))))</f>
        <v>1</v>
      </c>
      <c r="BB274" s="59">
        <f>VLOOKUP($D274,Struktur_daten_BW_2017!$B$7:$AH$452,Calc_Targetkreise!BB$5,FALSE)</f>
        <v>104.1</v>
      </c>
      <c r="BC274" s="62">
        <f>IF(BB274&lt;Master_sheet_Kriterien!$J$8,1,IF(BB274&lt;Master_sheet_Kriterien!$K$8,2,IF(BB274&lt;Master_sheet_Kriterien!$L$8,3,IF(BB274&lt;Master_sheet_Kriterien!$M$8,4,5))))</f>
        <v>1</v>
      </c>
      <c r="BD274" s="65">
        <f t="shared" si="12"/>
        <v>22.8914</v>
      </c>
      <c r="BE274" s="62">
        <f>IF(BD274&lt;Master_sheet_Kriterien!$J$10,1,IF(BD274&lt;Master_sheet_Kriterien!$K$10,2,IF(BD274&lt;Master_sheet_Kriterien!$L$10,3,IF(BD274&lt;Master_sheet_Kriterien!$M$10,4,5))))</f>
        <v>3</v>
      </c>
      <c r="BF274" s="65">
        <f>VLOOKUP($D274,Struktur_daten_BW_2017!$B$7:$AH$452,Calc_Targetkreise!BF$5,FALSE)</f>
        <v>8.3</v>
      </c>
      <c r="BG274" s="62">
        <f>IF(BF274&lt;Master_sheet_Kriterien!$J$12,1,IF(BF274&lt;Master_sheet_Kriterien!$K$12,2,IF(BF274&lt;Master_sheet_Kriterien!$L$12,3,IF(BF274&lt;Master_sheet_Kriterien!$M$12,4,5))))</f>
        <v>4</v>
      </c>
      <c r="BH274" s="65">
        <f>VLOOKUP($D274,Struktur_daten_BW_2017!$B$7:$AH$452,Calc_Targetkreise!BH$5,FALSE)</f>
        <v>11.8</v>
      </c>
      <c r="BI274" s="62">
        <f>IF(BH274&lt;Master_sheet_Kriterien!$J$14,1,IF(BH274&lt;Master_sheet_Kriterien!$K$14,2,IF(BH274&lt;Master_sheet_Kriterien!$L$14,3,IF(BH274&lt;Master_sheet_Kriterien!$M$14,4,5))))</f>
        <v>3</v>
      </c>
      <c r="BJ274" s="65">
        <f>VLOOKUP($D274,Struktur_daten_BW_2017!$B$7:$AH$452,Calc_Targetkreise!BJ$5,FALSE)</f>
        <v>37.1</v>
      </c>
      <c r="BK274" s="62">
        <f>IF(BJ274&lt;Master_sheet_Kriterien!$J$16,1,IF(BJ274&lt;Master_sheet_Kriterien!$K$16,2,IF(BJ274&lt;Master_sheet_Kriterien!$L$16,3,IF(BJ274&lt;Master_sheet_Kriterien!$M$16,4,5))))</f>
        <v>5</v>
      </c>
      <c r="BL274" s="65">
        <f>VLOOKUP($D274,Struktur_daten_BW_2017!$B$7:$AH$452,Calc_Targetkreise!BL$5,FALSE)</f>
        <v>15.7</v>
      </c>
      <c r="BM274" s="62">
        <f>IF(BL274&lt;Master_sheet_Kriterien!$J$18,1,IF(BL274&lt;Master_sheet_Kriterien!$K$18,2,IF(BL274&lt;Master_sheet_Kriterien!$L$18,3,IF(BL274&lt;Master_sheet_Kriterien!$M$18,4,5))))</f>
        <v>2</v>
      </c>
      <c r="BN274" s="65">
        <f>VLOOKUP($D274,Struktur_daten_BW_2017!$B$7:$AH$452,Calc_Targetkreise!BN$5,FALSE)</f>
        <v>10.5</v>
      </c>
      <c r="BO274" s="62">
        <f>IF(BN274&lt;Master_sheet_Kriterien!$J$20,1,IF(BN274&lt;Master_sheet_Kriterien!$K$20,2,IF(BN274&lt;Master_sheet_Kriterien!$L$20,3,IF(BN274&lt;Master_sheet_Kriterien!$M$20,4,5))))</f>
        <v>3</v>
      </c>
      <c r="BP274" s="59">
        <f>VLOOKUP($D274,Struktur_daten_BW_2017!$B$7:$AH$452,Calc_Targetkreise!BP$5,FALSE)</f>
        <v>21131</v>
      </c>
      <c r="BQ274" s="62">
        <f>IF(BP274&lt;Master_sheet_Kriterien!$J$38,1,IF(BP274&lt;Master_sheet_Kriterien!$K$38,2,IF(BP274&lt;Master_sheet_Kriterien!$L$38,3,IF(BP274&lt;Master_sheet_Kriterien!$M$38,4,5))))</f>
        <v>3</v>
      </c>
      <c r="BR274" s="65">
        <f>VLOOKUP($D274,Struktur_daten_BW_2017!$B$7:$AH$452,Calc_Targetkreise!BR$5,FALSE)</f>
        <v>24.4</v>
      </c>
      <c r="BS274" s="62">
        <f>IF(BR274&lt;Master_sheet_Kriterien!$J$24,1,IF(BR274&lt;Master_sheet_Kriterien!$K$24,2,IF(BR274&lt;Master_sheet_Kriterien!$L$24,3,IF(BR274&lt;Master_sheet_Kriterien!$M$24,4,5))))</f>
        <v>1</v>
      </c>
      <c r="BT274" s="65">
        <f>VLOOKUP($D274,Struktur_daten_BW_2017!$B$7:$AH$452,Calc_Targetkreise!BT$5,FALSE)</f>
        <v>15.2</v>
      </c>
      <c r="BU274" s="62">
        <f>IF(BT274&lt;Master_sheet_Kriterien!$J$26,1,IF(BT274&lt;Master_sheet_Kriterien!$K$26,2,IF(BT274&lt;Master_sheet_Kriterien!$L$26,3,IF(BT274&lt;Master_sheet_Kriterien!$M$26,4,5))))</f>
        <v>4</v>
      </c>
      <c r="BV274" s="65">
        <f t="shared" si="13"/>
        <v>4.19216</v>
      </c>
      <c r="BW274" s="62">
        <f>IF(BV274&lt;Master_sheet_Kriterien!$J$28,1,IF(BV274&lt;Master_sheet_Kriterien!$K$28,2,IF(BV274&lt;Master_sheet_Kriterien!$L$28,3,IF(BV274&lt;Master_sheet_Kriterien!$M$28,4,5))))</f>
        <v>3</v>
      </c>
      <c r="BX274" s="65">
        <f>VLOOKUP($D274,Struktur_daten_BW_2017!$B$7:$AH$452,Calc_Targetkreise!BX$5,FALSE)</f>
        <v>24.34210526</v>
      </c>
      <c r="BY274" s="62">
        <f>IF(BX274&lt;Master_sheet_Kriterien!$J$30,1,IF(BX274&lt;Master_sheet_Kriterien!$K$30,2,IF(BX274&lt;Master_sheet_Kriterien!$L$30,3,IF(BX274&lt;Master_sheet_Kriterien!$M$30,4,5))))</f>
        <v>3</v>
      </c>
      <c r="BZ274" s="65"/>
      <c r="CA274" s="62">
        <f>IF(BZ274&lt;Master_sheet_Kriterien!$J$32,1,IF(BZ274&lt;Master_sheet_Kriterien!$K$32,2,IF(BZ274&lt;Master_sheet_Kriterien!$L$32,3,IF(BZ274&lt;Master_sheet_Kriterien!$M$32,4,5))))</f>
        <v>1</v>
      </c>
      <c r="CB274" s="65"/>
      <c r="CC274" s="62">
        <f>IF(CB274&lt;Master_sheet_Kriterien!$J$34,1,IF(CB274&lt;Master_sheet_Kriterien!$K$34,2,IF(CB274&lt;Master_sheet_Kriterien!$L$34,3,IF(CB274&lt;Master_sheet_Kriterien!$M$34,4,5))))</f>
        <v>1</v>
      </c>
      <c r="CD274" s="65">
        <f>100-VLOOKUP($D274,Struktur_daten_BW_2017!$B$7:$AH$452,Calc_Targetkreise!CD$5,FALSE)</f>
        <v>36.9</v>
      </c>
      <c r="CE274" s="62">
        <f>IF(CD274&lt;Master_sheet_Kriterien!$J$40,1,IF(CD274&lt;Master_sheet_Kriterien!$K$40,2,IF(CD274&lt;Master_sheet_Kriterien!$L$40,3,IF(CD274&lt;Master_sheet_Kriterien!$M$40,4,5))))</f>
        <v>1</v>
      </c>
      <c r="CF274" s="61"/>
      <c r="CG274" s="59">
        <f>VLOOKUP($D274,EW_19_Kreise!$A$6:$CQ$406,Calc_Targetkreise!CG$5,FALSE)/1000</f>
        <v>58.961</v>
      </c>
      <c r="CH274" s="59">
        <f>VLOOKUP($D274,BW_17_Kreise!$B$7:$CC$410,Calc_Targetkreise!CH$5,FALSE)/1000</f>
        <v>59.467</v>
      </c>
      <c r="CI274" s="59">
        <f>VLOOKUP($D274,EW_Erg_09_14_Kreise!$A$10:$BK$412,Calc_Targetkreise!CI$5,FALSE)/1000</f>
        <v>60.297</v>
      </c>
      <c r="CJ274" s="59">
        <f>VLOOKUP($D274,EW_Erg_09_14_Kreise!$A$10:$BK$412,Calc_Targetkreise!CJ$5,FALSE)/1000</f>
        <v>61.44</v>
      </c>
      <c r="CK274" s="59">
        <f>VLOOKUP($D274,EW_Erg_09_14_Kreise!$A$10:$BK$412,Calc_Targetkreise!CK$5,FALSE)/1000</f>
        <v>28.14</v>
      </c>
      <c r="CL274" s="45"/>
      <c r="CM274" s="59">
        <f>VLOOKUP($D274,Struktur_daten_BW_2017!$B$7:$AH$452,Calc_Targetkreise!CM$5,FALSE)</f>
        <v>275.8</v>
      </c>
      <c r="CN274" s="66">
        <v>0.0</v>
      </c>
      <c r="CO274" s="67">
        <f t="shared" si="16"/>
        <v>0</v>
      </c>
      <c r="CP274" s="62">
        <f>IF(CO274&lt;Master_sheet_Kriterien!$J$58,1,IF(CO274&lt;Master_sheet_Kriterien!$K$58,2,IF(CO274&lt;Master_sheet_Kriterien!$L$58,3,IF(CO274&lt;Master_sheet_Kriterien!$M$58,4,5))))</f>
        <v>1</v>
      </c>
      <c r="CQ274" s="66">
        <v>0.0</v>
      </c>
      <c r="CR274" s="67">
        <f t="shared" si="17"/>
        <v>0</v>
      </c>
      <c r="CS274" s="62">
        <f>IF(CR274&lt;Master_sheet_Kriterien!$J$59,1,IF(CR274&lt;Master_sheet_Kriterien!$K$59,2,IF(CR274&lt;Master_sheet_Kriterien!$L$59,3,IF(CR274&lt;Master_sheet_Kriterien!$M$59,4,5))))</f>
        <v>1</v>
      </c>
      <c r="CT274" s="66">
        <v>0.0</v>
      </c>
      <c r="CU274" s="44"/>
      <c r="CV274" s="66">
        <v>0.0</v>
      </c>
      <c r="CW274" s="68"/>
      <c r="CY274" s="31">
        <f t="shared" si="18"/>
        <v>9377</v>
      </c>
      <c r="DB274" s="76" t="str">
        <f t="shared" si="19"/>
        <v>Tirschenreuth</v>
      </c>
      <c r="DC274" s="58">
        <f t="shared" si="20"/>
        <v>396</v>
      </c>
      <c r="DD274" s="77">
        <f t="shared" si="21"/>
        <v>106</v>
      </c>
      <c r="DE274" s="72">
        <f t="shared" si="22"/>
        <v>0.002054100969</v>
      </c>
      <c r="DG274" s="76" t="str">
        <f t="shared" si="23"/>
        <v>Tirschenreuth</v>
      </c>
      <c r="DH274" s="58" t="str">
        <f t="shared" si="24"/>
        <v>#REF!</v>
      </c>
      <c r="DI274" s="75">
        <f t="shared" si="25"/>
        <v>100</v>
      </c>
      <c r="DJ274" s="78">
        <f t="shared" si="26"/>
        <v>0.002054100969</v>
      </c>
      <c r="DK274" s="75"/>
      <c r="DL274" s="75"/>
      <c r="DM274" s="75"/>
      <c r="DN274" s="75"/>
      <c r="DO274" s="75"/>
      <c r="DP274" s="44"/>
    </row>
    <row r="275" ht="16.5" customHeight="1">
      <c r="A275" s="58">
        <f t="shared" si="5"/>
        <v>38</v>
      </c>
      <c r="B275" s="58">
        <f t="shared" si="6"/>
        <v>209</v>
      </c>
      <c r="C275" s="58" t="s">
        <v>390</v>
      </c>
      <c r="D275" s="58">
        <v>9461.0</v>
      </c>
      <c r="E275" s="58" t="s">
        <v>436</v>
      </c>
      <c r="F275" s="59">
        <f>VLOOKUP($D275,EW_19_Kreise!$A$6:$CQ$406,Calc_Targetkreise!F$5,FALSE)/1000</f>
        <v>33.524</v>
      </c>
      <c r="G275" s="59">
        <f>VLOOKUP($D275,BW_17_Kreise!$B$7:$CC$410,Calc_Targetkreise!G$5,FALSE)/1000</f>
        <v>42.172</v>
      </c>
      <c r="H275" s="59">
        <f>VLOOKUP($D275,EW_Erg_09_14_Kreise!$A$10:$BK$412,Calc_Targetkreise!H$5,FALSE)/1000</f>
        <v>22.046</v>
      </c>
      <c r="I275" s="60">
        <f t="shared" ref="I275:K275" si="1126">F275/CG275</f>
        <v>0.6018455352</v>
      </c>
      <c r="J275" s="60">
        <f t="shared" si="1126"/>
        <v>0.7561364818</v>
      </c>
      <c r="K275" s="60">
        <f t="shared" si="1126"/>
        <v>0.4007634975</v>
      </c>
      <c r="L275" s="61">
        <f t="shared" ref="L275:M275" si="1127">1-(T275+X275)</f>
        <v>0.6004056795</v>
      </c>
      <c r="M275" s="61">
        <f t="shared" si="1127"/>
        <v>0.5223608081</v>
      </c>
      <c r="N275" s="62">
        <f>IF(L275&lt;Master_sheet_Kriterien!$J$46,1,IF(L275&lt;Master_sheet_Kriterien!$K$46,2,IF(L275&lt;Master_sheet_Kriterien!$L$46,3,IF(L275&lt;Master_sheet_Kriterien!$M$46,4,5))))</f>
        <v>5</v>
      </c>
      <c r="O275" s="62">
        <f>IF(M275&lt;Master_sheet_Kriterien!$J$46,1,IF(M275&lt;Master_sheet_Kriterien!$K$46,2,IF(M275&lt;Master_sheet_Kriterien!$L$46,3,IF(M275&lt;Master_sheet_Kriterien!$M$46,4,5))))</f>
        <v>5</v>
      </c>
      <c r="P275" s="61">
        <f t="shared" ref="P275:Q275" si="1128">1-(T275+AM275)</f>
        <v>0.618691087</v>
      </c>
      <c r="Q275" s="61">
        <f t="shared" si="1128"/>
        <v>0.5732476525</v>
      </c>
      <c r="R275" s="62">
        <f>IF(P275&lt;Master_sheet_Kriterien!$J$46,1,IF(P275&lt;Master_sheet_Kriterien!$K$46,2,IF(P275&lt;Master_sheet_Kriterien!$L$46,3,IF(P275&lt;Master_sheet_Kriterien!$M$46,4,5))))</f>
        <v>5</v>
      </c>
      <c r="S275" s="62">
        <f>IF(Q275&lt;Master_sheet_Kriterien!$J$46,1,IF(Q275&lt;Master_sheet_Kriterien!$K$46,2,IF(Q275&lt;Master_sheet_Kriterien!$L$46,3,IF(Q275&lt;Master_sheet_Kriterien!$M$46,4,5))))</f>
        <v>5</v>
      </c>
      <c r="T275" s="61">
        <f>VLOOKUP($D275,EW_19_Kreise!$A$6:$CQ$406,Calc_Targetkreise!T$5,FALSE)/1000/F275</f>
        <v>0.3031261186</v>
      </c>
      <c r="U275" s="63">
        <f>VLOOKUP($D275,BW_17_Kreise!$B$7:$CC$410,Calc_Targetkreise!U$5,FALSE)/1000/$G275</f>
        <v>0.312387366</v>
      </c>
      <c r="V275" s="61">
        <f>VLOOKUP(Calc_Targetkreise!$D275,EW_Erg_09_14_Kreise!$A$7:$BK$412,Calc_Targetkreise!V$5,FALSE)/1000/$H275</f>
        <v>0.3281774472</v>
      </c>
      <c r="W275" s="61">
        <f>VLOOKUP(Calc_Targetkreise!$D275,EW_Erg_09_14_Kreise!$A$7:$BK$412,Calc_Targetkreise!W$5,FALSE)/1000/CK275</f>
        <v>0.4035325473</v>
      </c>
      <c r="X275" s="61">
        <f>VLOOKUP($D275,EW_19_Kreise!$A$6:$CQ$406,Calc_Targetkreise!X$5,FALSE)/1000/F275</f>
        <v>0.09646820189</v>
      </c>
      <c r="Y275" s="63">
        <f>VLOOKUP($D275,BW_17_Kreise!$B$7:$CC$410,Calc_Targetkreise!Y$5,FALSE)/1000/$G275</f>
        <v>0.1652518259</v>
      </c>
      <c r="Z275" s="61">
        <f>VLOOKUP(Calc_Targetkreise!$D275,EW_Erg_09_14_Kreise!$A$7:$BK$412,Calc_Targetkreise!Z$5,FALSE)/1000/$H275</f>
        <v>0.1987208564</v>
      </c>
      <c r="AA275" s="61">
        <f>VLOOKUP(Calc_Targetkreise!$D275,EW_Erg_09_14_Kreise!$A$7:$BK$412,Calc_Targetkreise!AA$5,FALSE)/1000/$H275</f>
        <v>0.1378934954</v>
      </c>
      <c r="AB275" s="61">
        <f>VLOOKUP($D275,EW_19_Kreise!$A$6:$CQ$406,Calc_Targetkreise!AB$5,FALSE)/1000/F275</f>
        <v>0.2844827586</v>
      </c>
      <c r="AC275" s="63">
        <f>VLOOKUP($D275,BW_17_Kreise!$B$7:$CC$410,Calc_Targetkreise!AC$5,FALSE)/1000/$G275</f>
        <v>0.1448117234</v>
      </c>
      <c r="AD275" s="61">
        <f>VLOOKUP(Calc_Targetkreise!$D275,EW_Erg_09_14_Kreise!$A$7:$BK$412,Calc_Targetkreise!AD$5,FALSE)/1000/$H275</f>
        <v>0.210060782</v>
      </c>
      <c r="AE275" s="62">
        <f>IF(AC275&lt;Master_sheet_Kriterien!$J$54,1,IF(AC275&lt;Master_sheet_Kriterien!$K$54,2,IF(AC275&lt;Master_sheet_Kriterien!$L$54,3,IF(AC275&lt;Master_sheet_Kriterien!$M$54,4,5))))</f>
        <v>5</v>
      </c>
      <c r="AF275" s="61">
        <f>VLOOKUP(Calc_Targetkreise!$D275,EW_Erg_09_14_Kreise!$A$7:$BK$412,Calc_Targetkreise!AF$5,FALSE)/1000/$H275</f>
        <v>0.1752245305</v>
      </c>
      <c r="AG275" s="63">
        <f>VLOOKUP($D275,BW_17_Kreise!$B$7:$CC$410,Calc_Targetkreise!AG$5,FALSE)/1000/$G275</f>
        <v>0.1074883809</v>
      </c>
      <c r="AH275" s="61">
        <f>VLOOKUP(Calc_Targetkreise!$D275,EW_Erg_09_14_Kreise!$A$7:$BK$412,Calc_Targetkreise!AH$5,FALSE)/1000/$H275</f>
        <v>0.03560736642</v>
      </c>
      <c r="AI275" s="61">
        <f>VLOOKUP(Calc_Targetkreise!$D275,EW_Erg_09_14_Kreise!$A$7:$BK$412,Calc_Targetkreise!AI$5,FALSE)/1000/$H275</f>
        <v>0.1118570262</v>
      </c>
      <c r="AJ275" s="63">
        <f>VLOOKUP($D275,BW_17_Kreise!$B$7:$CC$410,Calc_Targetkreise!AJ$5,FALSE)/1000/$G275</f>
        <v>0.09015460495</v>
      </c>
      <c r="AK275" s="61">
        <f>VLOOKUP(Calc_Targetkreise!$D275,EW_Erg_09_14_Kreise!$A$7:$BK$412,Calc_Targetkreise!AK$5,FALSE)/1000/$H275</f>
        <v>0.04486074571</v>
      </c>
      <c r="AL275" s="61">
        <f>VLOOKUP(Calc_Targetkreise!$D275,EW_Erg_09_14_Kreise!$A$7:$BK$412,Calc_Targetkreise!AL$5,FALSE)/1000/$H275</f>
        <v>0.03433729475</v>
      </c>
      <c r="AM275" s="61">
        <f>VLOOKUP($D275,EW_19_Kreise!$A$6:$CQ$406,Calc_Targetkreise!AM$5,FALSE)/1000/F275</f>
        <v>0.07818279442</v>
      </c>
      <c r="AN275" s="63">
        <f>VLOOKUP($D275,BW_17_Kreise!$B$7:$CC$410,Calc_Targetkreise!AN$5,FALSE)/1000/$G275</f>
        <v>0.1143649815</v>
      </c>
      <c r="AO275" s="61">
        <f>VLOOKUP(Calc_Targetkreise!$D275,EW_Erg_09_14_Kreise!$A$7:$BK$412,Calc_Targetkreise!AO$5,FALSE)/1000/$H275</f>
        <v>0.07030753878</v>
      </c>
      <c r="AP275" s="61">
        <f>VLOOKUP(Calc_Targetkreise!$D275,EW_Erg_09_14_Kreise!$A$7:$BK$412,Calc_Targetkreise!AP$5,FALSE)/1000/$H275</f>
        <v>0.0002721582146</v>
      </c>
      <c r="AQ275" s="61">
        <f t="shared" ref="AQ275:AR275" si="1129">1-U275-Y275-AC275-AG275-AJ275-AN275</f>
        <v>0.06554111733</v>
      </c>
      <c r="AR275" s="61">
        <f t="shared" si="1129"/>
        <v>0.1122652635</v>
      </c>
      <c r="AS275" s="61">
        <f t="shared" si="11"/>
        <v>0.1368829476</v>
      </c>
      <c r="AT275" s="63">
        <f>VLOOKUP($D275,BW_17_Kreise!$B$7:$CC$410,Calc_Targetkreise!AT$5,FALSE)/1000/$G275</f>
        <v>0.003817698947</v>
      </c>
      <c r="AU275" s="61">
        <f>VLOOKUP(Calc_Targetkreise!$D275,EW_Erg_09_14_Kreise!$A$7:$BK$412,Calc_Targetkreise!AU$5,FALSE)/1000/$H275</f>
        <v>0.01900571532</v>
      </c>
      <c r="AV275" s="62">
        <f>IF(AU275&lt;Master_sheet_Kriterien!$J$44,1,IF(AU275&lt;Master_sheet_Kriterien!$K$44,2,IF(AU275&lt;Master_sheet_Kriterien!$L$44,3,IF(AU275&lt;Master_sheet_Kriterien!$M$44,4,5))))</f>
        <v>5</v>
      </c>
      <c r="AW275" s="61">
        <f>VLOOKUP(Calc_Targetkreise!$D275,EW_Erg_09_14_Kreise!$A$7:$BK$412,Calc_Targetkreise!AW$5,FALSE)/1000/$H275</f>
        <v>0.01061417037</v>
      </c>
      <c r="AX275" s="61">
        <f>VLOOKUP($D275,EW_19_Kreise!$A$6:$CQ$406,Calc_Targetkreise!AX$5,FALSE)/1000/F275</f>
        <v>0.01300560792</v>
      </c>
      <c r="AY275" s="62">
        <f>IF(AX275&lt;Master_sheet_Kriterien!$J$56,1,IF(AX275&lt;Master_sheet_Kriterien!$K$56,2,IF(AX275&lt;Master_sheet_Kriterien!$L$56,3,IF(AX275&lt;Master_sheet_Kriterien!$M$56,4,5))))</f>
        <v>4</v>
      </c>
      <c r="AZ275" s="64">
        <f>VLOOKUP($D275,EW_19_Kreise!$A$6:$CQ$406,Calc_Targetkreise!AZ$5,FALSE)</f>
        <v>436</v>
      </c>
      <c r="BA275" s="62">
        <f>IF(AZ275&lt;Master_sheet_Kriterien!$J$57,1,IF(AZ275&lt;Master_sheet_Kriterien!$K$57,2,IF(AZ275&lt;Master_sheet_Kriterien!$L$57,3,IF(AZ275&lt;Master_sheet_Kriterien!$M$56,4,5))))</f>
        <v>3</v>
      </c>
      <c r="BB275" s="59">
        <f>VLOOKUP($D275,Struktur_daten_BW_2017!$B$7:$AH$452,Calc_Targetkreise!BB$5,FALSE)</f>
        <v>1284.7</v>
      </c>
      <c r="BC275" s="62">
        <f>IF(BB275&lt;Master_sheet_Kriterien!$J$8,1,IF(BB275&lt;Master_sheet_Kriterien!$K$8,2,IF(BB275&lt;Master_sheet_Kriterien!$L$8,3,IF(BB275&lt;Master_sheet_Kriterien!$M$8,4,5))))</f>
        <v>4</v>
      </c>
      <c r="BD275" s="65">
        <f t="shared" si="12"/>
        <v>23.8986</v>
      </c>
      <c r="BE275" s="62">
        <f>IF(BD275&lt;Master_sheet_Kriterien!$J$10,1,IF(BD275&lt;Master_sheet_Kriterien!$K$10,2,IF(BD275&lt;Master_sheet_Kriterien!$L$10,3,IF(BD275&lt;Master_sheet_Kriterien!$M$10,4,5))))</f>
        <v>3</v>
      </c>
      <c r="BF275" s="65">
        <f>VLOOKUP($D275,Struktur_daten_BW_2017!$B$7:$AH$452,Calc_Targetkreise!BF$5,FALSE)</f>
        <v>10.2</v>
      </c>
      <c r="BG275" s="62">
        <f>IF(BF275&lt;Master_sheet_Kriterien!$J$12,1,IF(BF275&lt;Master_sheet_Kriterien!$K$12,2,IF(BF275&lt;Master_sheet_Kriterien!$L$12,3,IF(BF275&lt;Master_sheet_Kriterien!$M$12,4,5))))</f>
        <v>5</v>
      </c>
      <c r="BH275" s="65">
        <f>VLOOKUP($D275,Struktur_daten_BW_2017!$B$7:$AH$452,Calc_Targetkreise!BH$5,FALSE)</f>
        <v>14.5</v>
      </c>
      <c r="BI275" s="62">
        <f>IF(BH275&lt;Master_sheet_Kriterien!$J$14,1,IF(BH275&lt;Master_sheet_Kriterien!$K$14,2,IF(BH275&lt;Master_sheet_Kriterien!$L$14,3,IF(BH275&lt;Master_sheet_Kriterien!$M$14,4,5))))</f>
        <v>5</v>
      </c>
      <c r="BJ275" s="65">
        <f>VLOOKUP($D275,Struktur_daten_BW_2017!$B$7:$AH$452,Calc_Targetkreise!BJ$5,FALSE)</f>
        <v>34.8</v>
      </c>
      <c r="BK275" s="62">
        <f>IF(BJ275&lt;Master_sheet_Kriterien!$J$16,1,IF(BJ275&lt;Master_sheet_Kriterien!$K$16,2,IF(BJ275&lt;Master_sheet_Kriterien!$L$16,3,IF(BJ275&lt;Master_sheet_Kriterien!$M$16,4,5))))</f>
        <v>1</v>
      </c>
      <c r="BL275" s="65">
        <f>VLOOKUP($D275,Struktur_daten_BW_2017!$B$7:$AH$452,Calc_Targetkreise!BL$5,FALSE)</f>
        <v>15.7</v>
      </c>
      <c r="BM275" s="62">
        <f>IF(BL275&lt;Master_sheet_Kriterien!$J$18,1,IF(BL275&lt;Master_sheet_Kriterien!$K$18,2,IF(BL275&lt;Master_sheet_Kriterien!$L$18,3,IF(BL275&lt;Master_sheet_Kriterien!$M$18,4,5))))</f>
        <v>2</v>
      </c>
      <c r="BN275" s="65">
        <f>VLOOKUP($D275,Struktur_daten_BW_2017!$B$7:$AH$452,Calc_Targetkreise!BN$5,FALSE)</f>
        <v>11</v>
      </c>
      <c r="BO275" s="62">
        <f>IF(BN275&lt;Master_sheet_Kriterien!$J$20,1,IF(BN275&lt;Master_sheet_Kriterien!$K$20,2,IF(BN275&lt;Master_sheet_Kriterien!$L$20,3,IF(BN275&lt;Master_sheet_Kriterien!$M$20,4,5))))</f>
        <v>4</v>
      </c>
      <c r="BP275" s="59">
        <f>VLOOKUP($D275,Struktur_daten_BW_2017!$B$7:$AH$452,Calc_Targetkreise!BP$5,FALSE)</f>
        <v>21716</v>
      </c>
      <c r="BQ275" s="62">
        <f>IF(BP275&lt;Master_sheet_Kriterien!$J$38,1,IF(BP275&lt;Master_sheet_Kriterien!$K$38,2,IF(BP275&lt;Master_sheet_Kriterien!$L$38,3,IF(BP275&lt;Master_sheet_Kriterien!$M$38,4,5))))</f>
        <v>4</v>
      </c>
      <c r="BR275" s="65">
        <f>VLOOKUP($D275,Struktur_daten_BW_2017!$B$7:$AH$452,Calc_Targetkreise!BR$5,FALSE)</f>
        <v>54.8</v>
      </c>
      <c r="BS275" s="62">
        <f>IF(BR275&lt;Master_sheet_Kriterien!$J$24,1,IF(BR275&lt;Master_sheet_Kriterien!$K$24,2,IF(BR275&lt;Master_sheet_Kriterien!$L$24,3,IF(BR275&lt;Master_sheet_Kriterien!$M$24,4,5))))</f>
        <v>5</v>
      </c>
      <c r="BT275" s="65">
        <f>VLOOKUP($D275,Struktur_daten_BW_2017!$B$7:$AH$452,Calc_Targetkreise!BT$5,FALSE)</f>
        <v>15.2</v>
      </c>
      <c r="BU275" s="62">
        <f>IF(BT275&lt;Master_sheet_Kriterien!$J$26,1,IF(BT275&lt;Master_sheet_Kriterien!$K$26,2,IF(BT275&lt;Master_sheet_Kriterien!$L$26,3,IF(BT275&lt;Master_sheet_Kriterien!$M$26,4,5))))</f>
        <v>4</v>
      </c>
      <c r="BV275" s="65">
        <f t="shared" si="13"/>
        <v>3.56136</v>
      </c>
      <c r="BW275" s="62">
        <f>IF(BV275&lt;Master_sheet_Kriterien!$J$28,1,IF(BV275&lt;Master_sheet_Kriterien!$K$28,2,IF(BV275&lt;Master_sheet_Kriterien!$L$28,3,IF(BV275&lt;Master_sheet_Kriterien!$M$28,4,5))))</f>
        <v>2</v>
      </c>
      <c r="BX275" s="65">
        <f>VLOOKUP($D275,Struktur_daten_BW_2017!$B$7:$AH$452,Calc_Targetkreise!BX$5,FALSE)</f>
        <v>21.05263158</v>
      </c>
      <c r="BY275" s="62">
        <f>IF(BX275&lt;Master_sheet_Kriterien!$J$30,1,IF(BX275&lt;Master_sheet_Kriterien!$K$30,2,IF(BX275&lt;Master_sheet_Kriterien!$L$30,3,IF(BX275&lt;Master_sheet_Kriterien!$M$30,4,5))))</f>
        <v>3</v>
      </c>
      <c r="BZ275" s="65">
        <f>CL275/1000</f>
        <v>13.361</v>
      </c>
      <c r="CA275" s="62">
        <f>IF(BZ275&lt;Master_sheet_Kriterien!$J$32,1,IF(BZ275&lt;Master_sheet_Kriterien!$K$32,2,IF(BZ275&lt;Master_sheet_Kriterien!$L$32,3,IF(BZ275&lt;Master_sheet_Kriterien!$M$32,4,5))))</f>
        <v>1</v>
      </c>
      <c r="CB275" s="65">
        <f>BZ275/CM275*100</f>
        <v>5.702518139</v>
      </c>
      <c r="CC275" s="62">
        <f>IF(CB275&lt;Master_sheet_Kriterien!$J$34,1,IF(CB275&lt;Master_sheet_Kriterien!$K$34,2,IF(CB275&lt;Master_sheet_Kriterien!$L$34,3,IF(CB275&lt;Master_sheet_Kriterien!$M$34,4,5))))</f>
        <v>2</v>
      </c>
      <c r="CD275" s="65">
        <f>100-VLOOKUP($D275,Struktur_daten_BW_2017!$B$7:$AH$452,Calc_Targetkreise!CD$5,FALSE)</f>
        <v>48.4</v>
      </c>
      <c r="CE275" s="62">
        <f>IF(CD275&lt;Master_sheet_Kriterien!$J$40,1,IF(CD275&lt;Master_sheet_Kriterien!$K$40,2,IF(CD275&lt;Master_sheet_Kriterien!$L$40,3,IF(CD275&lt;Master_sheet_Kriterien!$M$40,4,5))))</f>
        <v>3</v>
      </c>
      <c r="CF275" s="61"/>
      <c r="CG275" s="59">
        <f>VLOOKUP($D275,EW_19_Kreise!$A$6:$CQ$406,Calc_Targetkreise!CG$5,FALSE)/1000</f>
        <v>55.702</v>
      </c>
      <c r="CH275" s="59">
        <f>VLOOKUP($D275,BW_17_Kreise!$B$7:$CC$410,Calc_Targetkreise!CH$5,FALSE)/1000</f>
        <v>55.773</v>
      </c>
      <c r="CI275" s="59">
        <f>VLOOKUP($D275,EW_Erg_09_14_Kreise!$A$10:$BK$412,Calc_Targetkreise!CI$5,FALSE)/1000</f>
        <v>55.01</v>
      </c>
      <c r="CJ275" s="59">
        <f>VLOOKUP($D275,EW_Erg_09_14_Kreise!$A$10:$BK$412,Calc_Targetkreise!CJ$5,FALSE)/1000</f>
        <v>54.063</v>
      </c>
      <c r="CK275" s="59">
        <f>VLOOKUP($D275,EW_Erg_09_14_Kreise!$A$10:$BK$412,Calc_Targetkreise!CK$5,FALSE)/1000</f>
        <v>22.137</v>
      </c>
      <c r="CL275" s="45">
        <v>13361.0</v>
      </c>
      <c r="CM275" s="59">
        <f>VLOOKUP($D275,Struktur_daten_BW_2017!$B$7:$AH$452,Calc_Targetkreise!CM$5,FALSE)</f>
        <v>234.3</v>
      </c>
      <c r="CN275" s="66">
        <v>23.0</v>
      </c>
      <c r="CO275" s="67">
        <f t="shared" si="16"/>
        <v>0.09816474605</v>
      </c>
      <c r="CP275" s="62">
        <f>IF(CO275&lt;Master_sheet_Kriterien!$J$58,1,IF(CO275&lt;Master_sheet_Kriterien!$K$58,2,IF(CO275&lt;Master_sheet_Kriterien!$L$58,3,IF(CO275&lt;Master_sheet_Kriterien!$M$58,4,5))))</f>
        <v>2</v>
      </c>
      <c r="CQ275" s="66">
        <v>19.0</v>
      </c>
      <c r="CR275" s="67">
        <f t="shared" si="17"/>
        <v>0.0810926163</v>
      </c>
      <c r="CS275" s="62">
        <f>IF(CR275&lt;Master_sheet_Kriterien!$J$59,1,IF(CR275&lt;Master_sheet_Kriterien!$K$59,2,IF(CR275&lt;Master_sheet_Kriterien!$L$59,3,IF(CR275&lt;Master_sheet_Kriterien!$M$59,4,5))))</f>
        <v>2</v>
      </c>
      <c r="CT275" s="66">
        <v>4.0</v>
      </c>
      <c r="CU275" s="44"/>
      <c r="CV275" s="66">
        <v>0.0</v>
      </c>
      <c r="CW275" s="68"/>
      <c r="CY275" s="31">
        <f t="shared" si="18"/>
        <v>9461</v>
      </c>
      <c r="DB275" s="76" t="str">
        <f t="shared" si="19"/>
        <v>Bamberg, Stadt</v>
      </c>
      <c r="DC275" s="58">
        <f t="shared" si="20"/>
        <v>38</v>
      </c>
      <c r="DD275" s="77">
        <f t="shared" si="21"/>
        <v>209</v>
      </c>
      <c r="DE275" s="72">
        <f t="shared" si="22"/>
        <v>0.01300560792</v>
      </c>
      <c r="DG275" s="76" t="str">
        <f t="shared" si="23"/>
        <v>Bamberg, Stadt</v>
      </c>
      <c r="DH275" s="58" t="str">
        <f t="shared" si="24"/>
        <v>#REF!</v>
      </c>
      <c r="DI275" s="75">
        <f t="shared" si="25"/>
        <v>197.9816475</v>
      </c>
      <c r="DJ275" s="78">
        <f t="shared" si="26"/>
        <v>0.01300560792</v>
      </c>
      <c r="DK275" s="75"/>
      <c r="DL275" s="75"/>
      <c r="DM275" s="75"/>
      <c r="DN275" s="75"/>
      <c r="DO275" s="75"/>
      <c r="DP275" s="44"/>
    </row>
    <row r="276" ht="16.5" customHeight="1">
      <c r="A276" s="58">
        <f t="shared" si="5"/>
        <v>52</v>
      </c>
      <c r="B276" s="58">
        <f t="shared" si="6"/>
        <v>197</v>
      </c>
      <c r="C276" s="58" t="s">
        <v>390</v>
      </c>
      <c r="D276" s="58">
        <v>9462.0</v>
      </c>
      <c r="E276" s="58" t="s">
        <v>437</v>
      </c>
      <c r="F276" s="59">
        <f>VLOOKUP($D276,EW_19_Kreise!$A$6:$CQ$406,Calc_Targetkreise!F$5,FALSE)/1000</f>
        <v>32.305</v>
      </c>
      <c r="G276" s="59">
        <f>VLOOKUP($D276,BW_17_Kreise!$B$7:$CC$410,Calc_Targetkreise!G$5,FALSE)/1000</f>
        <v>41.629</v>
      </c>
      <c r="H276" s="59">
        <f>VLOOKUP($D276,EW_Erg_09_14_Kreise!$A$10:$BK$412,Calc_Targetkreise!H$5,FALSE)/1000</f>
        <v>21.667</v>
      </c>
      <c r="I276" s="60">
        <f t="shared" ref="I276:K276" si="1130">F276/CG276</f>
        <v>0.5651481754</v>
      </c>
      <c r="J276" s="60">
        <f t="shared" si="1130"/>
        <v>0.7281616232</v>
      </c>
      <c r="K276" s="60">
        <f t="shared" si="1130"/>
        <v>0.3782646648</v>
      </c>
      <c r="L276" s="61">
        <f t="shared" ref="L276:M276" si="1131">1-(T276+X276)</f>
        <v>0.5516793066</v>
      </c>
      <c r="M276" s="61">
        <f t="shared" si="1131"/>
        <v>0.4557640107</v>
      </c>
      <c r="N276" s="62">
        <f>IF(L276&lt;Master_sheet_Kriterien!$J$46,1,IF(L276&lt;Master_sheet_Kriterien!$K$46,2,IF(L276&lt;Master_sheet_Kriterien!$L$46,3,IF(L276&lt;Master_sheet_Kriterien!$M$46,4,5))))</f>
        <v>5</v>
      </c>
      <c r="O276" s="62">
        <f>IF(M276&lt;Master_sheet_Kriterien!$J$46,1,IF(M276&lt;Master_sheet_Kriterien!$K$46,2,IF(M276&lt;Master_sheet_Kriterien!$L$46,3,IF(M276&lt;Master_sheet_Kriterien!$M$46,4,5))))</f>
        <v>3</v>
      </c>
      <c r="P276" s="61">
        <f t="shared" ref="P276:Q276" si="1132">1-(T276+AM276)</f>
        <v>0.5953567559</v>
      </c>
      <c r="Q276" s="61">
        <f t="shared" si="1132"/>
        <v>0.5440438156</v>
      </c>
      <c r="R276" s="62">
        <f>IF(P276&lt;Master_sheet_Kriterien!$J$46,1,IF(P276&lt;Master_sheet_Kriterien!$K$46,2,IF(P276&lt;Master_sheet_Kriterien!$L$46,3,IF(P276&lt;Master_sheet_Kriterien!$M$46,4,5))))</f>
        <v>5</v>
      </c>
      <c r="S276" s="62">
        <f>IF(Q276&lt;Master_sheet_Kriterien!$J$46,1,IF(Q276&lt;Master_sheet_Kriterien!$K$46,2,IF(Q276&lt;Master_sheet_Kriterien!$L$46,3,IF(Q276&lt;Master_sheet_Kriterien!$M$46,4,5))))</f>
        <v>5</v>
      </c>
      <c r="T276" s="61">
        <f>VLOOKUP($D276,EW_19_Kreise!$A$6:$CQ$406,Calc_Targetkreise!T$5,FALSE)/1000/F276</f>
        <v>0.3295465098</v>
      </c>
      <c r="U276" s="63">
        <f>VLOOKUP($D276,BW_17_Kreise!$B$7:$CC$410,Calc_Targetkreise!U$5,FALSE)/1000/$G276</f>
        <v>0.3595810613</v>
      </c>
      <c r="V276" s="61">
        <f>VLOOKUP(Calc_Targetkreise!$D276,EW_Erg_09_14_Kreise!$A$7:$BK$412,Calc_Targetkreise!V$5,FALSE)/1000/$H276</f>
        <v>0.3332256427</v>
      </c>
      <c r="W276" s="61">
        <f>VLOOKUP(Calc_Targetkreise!$D276,EW_Erg_09_14_Kreise!$A$7:$BK$412,Calc_Targetkreise!W$5,FALSE)/1000/CK276</f>
        <v>0.3657524359</v>
      </c>
      <c r="X276" s="61">
        <f>VLOOKUP($D276,EW_19_Kreise!$A$6:$CQ$406,Calc_Targetkreise!X$5,FALSE)/1000/F276</f>
        <v>0.1187741836</v>
      </c>
      <c r="Y276" s="63">
        <f>VLOOKUP($D276,BW_17_Kreise!$B$7:$CC$410,Calc_Targetkreise!Y$5,FALSE)/1000/$G276</f>
        <v>0.1846549281</v>
      </c>
      <c r="Z276" s="61">
        <f>VLOOKUP(Calc_Targetkreise!$D276,EW_Erg_09_14_Kreise!$A$7:$BK$412,Calc_Targetkreise!Z$5,FALSE)/1000/$H276</f>
        <v>0.2435500992</v>
      </c>
      <c r="AA276" s="61">
        <f>VLOOKUP(Calc_Targetkreise!$D276,EW_Erg_09_14_Kreise!$A$7:$BK$412,Calc_Targetkreise!AA$5,FALSE)/1000/$H276</f>
        <v>0.1729819541</v>
      </c>
      <c r="AB276" s="61">
        <f>VLOOKUP($D276,EW_19_Kreise!$A$6:$CQ$406,Calc_Targetkreise!AB$5,FALSE)/1000/F276</f>
        <v>0.2361244389</v>
      </c>
      <c r="AC276" s="63">
        <f>VLOOKUP($D276,BW_17_Kreise!$B$7:$CC$410,Calc_Targetkreise!AC$5,FALSE)/1000/$G276</f>
        <v>0.1113886954</v>
      </c>
      <c r="AD276" s="61">
        <f>VLOOKUP(Calc_Targetkreise!$D276,EW_Erg_09_14_Kreise!$A$7:$BK$412,Calc_Targetkreise!AD$5,FALSE)/1000/$H276</f>
        <v>0.1445977754</v>
      </c>
      <c r="AE276" s="62">
        <f>IF(AC276&lt;Master_sheet_Kriterien!$J$54,1,IF(AC276&lt;Master_sheet_Kriterien!$K$54,2,IF(AC276&lt;Master_sheet_Kriterien!$L$54,3,IF(AC276&lt;Master_sheet_Kriterien!$M$54,4,5))))</f>
        <v>4</v>
      </c>
      <c r="AF276" s="61">
        <f>VLOOKUP(Calc_Targetkreise!$D276,EW_Erg_09_14_Kreise!$A$7:$BK$412,Calc_Targetkreise!AF$5,FALSE)/1000/$H276</f>
        <v>0.1420593529</v>
      </c>
      <c r="AG276" s="63">
        <f>VLOOKUP($D276,BW_17_Kreise!$B$7:$CC$410,Calc_Targetkreise!AG$5,FALSE)/1000/$G276</f>
        <v>0.1182829278</v>
      </c>
      <c r="AH276" s="61">
        <f>VLOOKUP(Calc_Targetkreise!$D276,EW_Erg_09_14_Kreise!$A$7:$BK$412,Calc_Targetkreise!AH$5,FALSE)/1000/$H276</f>
        <v>0.0543222412</v>
      </c>
      <c r="AI276" s="61">
        <f>VLOOKUP(Calc_Targetkreise!$D276,EW_Erg_09_14_Kreise!$A$7:$BK$412,Calc_Targetkreise!AI$5,FALSE)/1000/$H276</f>
        <v>0.1377209581</v>
      </c>
      <c r="AJ276" s="63">
        <f>VLOOKUP($D276,BW_17_Kreise!$B$7:$CC$410,Calc_Targetkreise!AJ$5,FALSE)/1000/$G276</f>
        <v>0.0730019938</v>
      </c>
      <c r="AK276" s="61">
        <f>VLOOKUP(Calc_Targetkreise!$D276,EW_Erg_09_14_Kreise!$A$7:$BK$412,Calc_Targetkreise!AK$5,FALSE)/1000/$H276</f>
        <v>0.03539945539</v>
      </c>
      <c r="AL276" s="61">
        <f>VLOOKUP(Calc_Targetkreise!$D276,EW_Erg_09_14_Kreise!$A$7:$BK$412,Calc_Targetkreise!AL$5,FALSE)/1000/$H276</f>
        <v>0.02459962154</v>
      </c>
      <c r="AM276" s="61">
        <f>VLOOKUP($D276,EW_19_Kreise!$A$6:$CQ$406,Calc_Targetkreise!AM$5,FALSE)/1000/F276</f>
        <v>0.07509673425</v>
      </c>
      <c r="AN276" s="63">
        <f>VLOOKUP($D276,BW_17_Kreise!$B$7:$CC$410,Calc_Targetkreise!AN$5,FALSE)/1000/$G276</f>
        <v>0.09637512311</v>
      </c>
      <c r="AO276" s="61">
        <f>VLOOKUP(Calc_Targetkreise!$D276,EW_Erg_09_14_Kreise!$A$7:$BK$412,Calc_Targetkreise!AO$5,FALSE)/1000/$H276</f>
        <v>0.08109106014</v>
      </c>
      <c r="AP276" s="61">
        <f>VLOOKUP(Calc_Targetkreise!$D276,EW_Erg_09_14_Kreise!$A$7:$BK$412,Calc_Targetkreise!AP$5,FALSE)/1000/$H276</f>
        <v>0.0003230719527</v>
      </c>
      <c r="AQ276" s="61">
        <f t="shared" ref="AQ276:AR276" si="1133">1-U276-Y276-AC276-AG276-AJ276-AN276</f>
        <v>0.0567152706</v>
      </c>
      <c r="AR276" s="61">
        <f t="shared" si="1133"/>
        <v>0.1078137259</v>
      </c>
      <c r="AS276" s="61">
        <f t="shared" si="11"/>
        <v>0.1565626054</v>
      </c>
      <c r="AT276" s="63">
        <f>VLOOKUP($D276,BW_17_Kreise!$B$7:$CC$410,Calc_Targetkreise!AT$5,FALSE)/1000/$G276</f>
        <v>0.003579235629</v>
      </c>
      <c r="AU276" s="61">
        <f>VLOOKUP(Calc_Targetkreise!$D276,EW_Erg_09_14_Kreise!$A$7:$BK$412,Calc_Targetkreise!AU$5,FALSE)/1000/$H276</f>
        <v>0.01975354225</v>
      </c>
      <c r="AV276" s="62">
        <f>IF(AU276&lt;Master_sheet_Kriterien!$J$44,1,IF(AU276&lt;Master_sheet_Kriterien!$K$44,2,IF(AU276&lt;Master_sheet_Kriterien!$L$44,3,IF(AU276&lt;Master_sheet_Kriterien!$M$44,4,5))))</f>
        <v>5</v>
      </c>
      <c r="AW276" s="61">
        <f>VLOOKUP(Calc_Targetkreise!$D276,EW_Erg_09_14_Kreise!$A$7:$BK$412,Calc_Targetkreise!AW$5,FALSE)/1000/$H276</f>
        <v>0.0104767619</v>
      </c>
      <c r="AX276" s="61">
        <f>VLOOKUP($D276,EW_19_Kreise!$A$6:$CQ$406,Calc_Targetkreise!AX$5,FALSE)/1000/F276</f>
        <v>0.01445596657</v>
      </c>
      <c r="AY276" s="62">
        <f>IF(AX276&lt;Master_sheet_Kriterien!$J$56,1,IF(AX276&lt;Master_sheet_Kriterien!$K$56,2,IF(AX276&lt;Master_sheet_Kriterien!$L$56,3,IF(AX276&lt;Master_sheet_Kriterien!$M$56,4,5))))</f>
        <v>4</v>
      </c>
      <c r="AZ276" s="64">
        <f>VLOOKUP($D276,EW_19_Kreise!$A$6:$CQ$406,Calc_Targetkreise!AZ$5,FALSE)</f>
        <v>467</v>
      </c>
      <c r="BA276" s="62">
        <f>IF(AZ276&lt;Master_sheet_Kriterien!$J$57,1,IF(AZ276&lt;Master_sheet_Kriterien!$K$57,2,IF(AZ276&lt;Master_sheet_Kriterien!$L$57,3,IF(AZ276&lt;Master_sheet_Kriterien!$M$56,4,5))))</f>
        <v>3</v>
      </c>
      <c r="BB276" s="59">
        <f>VLOOKUP($D276,Struktur_daten_BW_2017!$B$7:$AH$452,Calc_Targetkreise!BB$5,FALSE)</f>
        <v>1096.9</v>
      </c>
      <c r="BC276" s="62">
        <f>IF(BB276&lt;Master_sheet_Kriterien!$J$8,1,IF(BB276&lt;Master_sheet_Kriterien!$K$8,2,IF(BB276&lt;Master_sheet_Kriterien!$L$8,3,IF(BB276&lt;Master_sheet_Kriterien!$M$8,4,5))))</f>
        <v>4</v>
      </c>
      <c r="BD276" s="65">
        <f t="shared" si="12"/>
        <v>27.403</v>
      </c>
      <c r="BE276" s="62">
        <f>IF(BD276&lt;Master_sheet_Kriterien!$J$10,1,IF(BD276&lt;Master_sheet_Kriterien!$K$10,2,IF(BD276&lt;Master_sheet_Kriterien!$L$10,3,IF(BD276&lt;Master_sheet_Kriterien!$M$10,4,5))))</f>
        <v>4</v>
      </c>
      <c r="BF276" s="65">
        <f>VLOOKUP($D276,Struktur_daten_BW_2017!$B$7:$AH$452,Calc_Targetkreise!BF$5,FALSE)</f>
        <v>13.4</v>
      </c>
      <c r="BG276" s="62">
        <f>IF(BF276&lt;Master_sheet_Kriterien!$J$12,1,IF(BF276&lt;Master_sheet_Kriterien!$K$12,2,IF(BF276&lt;Master_sheet_Kriterien!$L$12,3,IF(BF276&lt;Master_sheet_Kriterien!$M$12,4,5))))</f>
        <v>5</v>
      </c>
      <c r="BH276" s="65">
        <f>VLOOKUP($D276,Struktur_daten_BW_2017!$B$7:$AH$452,Calc_Targetkreise!BH$5,FALSE)</f>
        <v>13.9</v>
      </c>
      <c r="BI276" s="62">
        <f>IF(BH276&lt;Master_sheet_Kriterien!$J$14,1,IF(BH276&lt;Master_sheet_Kriterien!$K$14,2,IF(BH276&lt;Master_sheet_Kriterien!$L$14,3,IF(BH276&lt;Master_sheet_Kriterien!$M$14,4,5))))</f>
        <v>5</v>
      </c>
      <c r="BJ276" s="65">
        <f>VLOOKUP($D276,Struktur_daten_BW_2017!$B$7:$AH$452,Calc_Targetkreise!BJ$5,FALSE)</f>
        <v>33.1</v>
      </c>
      <c r="BK276" s="62">
        <f>IF(BJ276&lt;Master_sheet_Kriterien!$J$16,1,IF(BJ276&lt;Master_sheet_Kriterien!$K$16,2,IF(BJ276&lt;Master_sheet_Kriterien!$L$16,3,IF(BJ276&lt;Master_sheet_Kriterien!$M$16,4,5))))</f>
        <v>1</v>
      </c>
      <c r="BL276" s="65">
        <f>VLOOKUP($D276,Struktur_daten_BW_2017!$B$7:$AH$452,Calc_Targetkreise!BL$5,FALSE)</f>
        <v>16.7</v>
      </c>
      <c r="BM276" s="62">
        <f>IF(BL276&lt;Master_sheet_Kriterien!$J$18,1,IF(BL276&lt;Master_sheet_Kriterien!$K$18,2,IF(BL276&lt;Master_sheet_Kriterien!$L$18,3,IF(BL276&lt;Master_sheet_Kriterien!$M$18,4,5))))</f>
        <v>4</v>
      </c>
      <c r="BN276" s="65">
        <f>VLOOKUP($D276,Struktur_daten_BW_2017!$B$7:$AH$452,Calc_Targetkreise!BN$5,FALSE)</f>
        <v>9.9</v>
      </c>
      <c r="BO276" s="62">
        <f>IF(BN276&lt;Master_sheet_Kriterien!$J$20,1,IF(BN276&lt;Master_sheet_Kriterien!$K$20,2,IF(BN276&lt;Master_sheet_Kriterien!$L$20,3,IF(BN276&lt;Master_sheet_Kriterien!$M$20,4,5))))</f>
        <v>2</v>
      </c>
      <c r="BP276" s="59">
        <f>VLOOKUP($D276,Struktur_daten_BW_2017!$B$7:$AH$452,Calc_Targetkreise!BP$5,FALSE)</f>
        <v>21698</v>
      </c>
      <c r="BQ276" s="62">
        <f>IF(BP276&lt;Master_sheet_Kriterien!$J$38,1,IF(BP276&lt;Master_sheet_Kriterien!$K$38,2,IF(BP276&lt;Master_sheet_Kriterien!$L$38,3,IF(BP276&lt;Master_sheet_Kriterien!$M$38,4,5))))</f>
        <v>3</v>
      </c>
      <c r="BR276" s="65">
        <f>VLOOKUP($D276,Struktur_daten_BW_2017!$B$7:$AH$452,Calc_Targetkreise!BR$5,FALSE)</f>
        <v>41.1</v>
      </c>
      <c r="BS276" s="62">
        <f>IF(BR276&lt;Master_sheet_Kriterien!$J$24,1,IF(BR276&lt;Master_sheet_Kriterien!$K$24,2,IF(BR276&lt;Master_sheet_Kriterien!$L$24,3,IF(BR276&lt;Master_sheet_Kriterien!$M$24,4,5))))</f>
        <v>5</v>
      </c>
      <c r="BT276" s="65">
        <f>VLOOKUP($D276,Struktur_daten_BW_2017!$B$7:$AH$452,Calc_Targetkreise!BT$5,FALSE)</f>
        <v>14.3</v>
      </c>
      <c r="BU276" s="62">
        <f>IF(BT276&lt;Master_sheet_Kriterien!$J$26,1,IF(BT276&lt;Master_sheet_Kriterien!$K$26,2,IF(BT276&lt;Master_sheet_Kriterien!$L$26,3,IF(BT276&lt;Master_sheet_Kriterien!$M$26,4,5))))</f>
        <v>4</v>
      </c>
      <c r="BV276" s="65">
        <f t="shared" si="13"/>
        <v>2.92435</v>
      </c>
      <c r="BW276" s="62">
        <f>IF(BV276&lt;Master_sheet_Kriterien!$J$28,1,IF(BV276&lt;Master_sheet_Kriterien!$K$28,2,IF(BV276&lt;Master_sheet_Kriterien!$L$28,3,IF(BV276&lt;Master_sheet_Kriterien!$M$28,4,5))))</f>
        <v>1</v>
      </c>
      <c r="BX276" s="65">
        <f>VLOOKUP($D276,Struktur_daten_BW_2017!$B$7:$AH$452,Calc_Targetkreise!BX$5,FALSE)</f>
        <v>17.48251748</v>
      </c>
      <c r="BY276" s="62">
        <f>IF(BX276&lt;Master_sheet_Kriterien!$J$30,1,IF(BX276&lt;Master_sheet_Kriterien!$K$30,2,IF(BX276&lt;Master_sheet_Kriterien!$L$30,3,IF(BX276&lt;Master_sheet_Kriterien!$M$30,4,5))))</f>
        <v>2</v>
      </c>
      <c r="BZ276" s="65"/>
      <c r="CA276" s="62">
        <f>IF(BZ276&lt;Master_sheet_Kriterien!$J$32,1,IF(BZ276&lt;Master_sheet_Kriterien!$K$32,2,IF(BZ276&lt;Master_sheet_Kriterien!$L$32,3,IF(BZ276&lt;Master_sheet_Kriterien!$M$32,4,5))))</f>
        <v>1</v>
      </c>
      <c r="CB276" s="65"/>
      <c r="CC276" s="62">
        <f>IF(CB276&lt;Master_sheet_Kriterien!$J$34,1,IF(CB276&lt;Master_sheet_Kriterien!$K$34,2,IF(CB276&lt;Master_sheet_Kriterien!$L$34,3,IF(CB276&lt;Master_sheet_Kriterien!$M$34,4,5))))</f>
        <v>1</v>
      </c>
      <c r="CD276" s="65">
        <f>100-VLOOKUP($D276,Struktur_daten_BW_2017!$B$7:$AH$452,Calc_Targetkreise!CD$5,FALSE)</f>
        <v>46.1</v>
      </c>
      <c r="CE276" s="62">
        <f>IF(CD276&lt;Master_sheet_Kriterien!$J$40,1,IF(CD276&lt;Master_sheet_Kriterien!$K$40,2,IF(CD276&lt;Master_sheet_Kriterien!$L$40,3,IF(CD276&lt;Master_sheet_Kriterien!$M$40,4,5))))</f>
        <v>3</v>
      </c>
      <c r="CF276" s="61"/>
      <c r="CG276" s="59">
        <f>VLOOKUP($D276,EW_19_Kreise!$A$6:$CQ$406,Calc_Targetkreise!CG$5,FALSE)/1000</f>
        <v>57.162</v>
      </c>
      <c r="CH276" s="59">
        <f>VLOOKUP($D276,BW_17_Kreise!$B$7:$CC$410,Calc_Targetkreise!CH$5,FALSE)/1000</f>
        <v>57.17</v>
      </c>
      <c r="CI276" s="59">
        <f>VLOOKUP($D276,EW_Erg_09_14_Kreise!$A$10:$BK$412,Calc_Targetkreise!CI$5,FALSE)/1000</f>
        <v>57.28</v>
      </c>
      <c r="CJ276" s="59">
        <f>VLOOKUP($D276,EW_Erg_09_14_Kreise!$A$10:$BK$412,Calc_Targetkreise!CJ$5,FALSE)/1000</f>
        <v>56.455</v>
      </c>
      <c r="CK276" s="59">
        <f>VLOOKUP($D276,EW_Erg_09_14_Kreise!$A$10:$BK$412,Calc_Targetkreise!CK$5,FALSE)/1000</f>
        <v>22.168</v>
      </c>
      <c r="CL276" s="45"/>
      <c r="CM276" s="59">
        <f>VLOOKUP($D276,Struktur_daten_BW_2017!$B$7:$AH$452,Calc_Targetkreise!CM$5,FALSE)</f>
        <v>204.5</v>
      </c>
      <c r="CN276" s="66">
        <v>19.0</v>
      </c>
      <c r="CO276" s="67">
        <f t="shared" si="16"/>
        <v>0.09290953545</v>
      </c>
      <c r="CP276" s="62">
        <f>IF(CO276&lt;Master_sheet_Kriterien!$J$58,1,IF(CO276&lt;Master_sheet_Kriterien!$K$58,2,IF(CO276&lt;Master_sheet_Kriterien!$L$58,3,IF(CO276&lt;Master_sheet_Kriterien!$M$58,4,5))))</f>
        <v>2</v>
      </c>
      <c r="CQ276" s="66">
        <v>18.0</v>
      </c>
      <c r="CR276" s="67">
        <f t="shared" si="17"/>
        <v>0.0880195599</v>
      </c>
      <c r="CS276" s="62">
        <f>IF(CR276&lt;Master_sheet_Kriterien!$J$59,1,IF(CR276&lt;Master_sheet_Kriterien!$K$59,2,IF(CR276&lt;Master_sheet_Kriterien!$L$59,3,IF(CR276&lt;Master_sheet_Kriterien!$M$59,4,5))))</f>
        <v>2</v>
      </c>
      <c r="CT276" s="66">
        <v>1.0</v>
      </c>
      <c r="CU276" s="44"/>
      <c r="CV276" s="66">
        <v>0.0</v>
      </c>
      <c r="CW276" s="68"/>
      <c r="CY276" s="31">
        <f t="shared" si="18"/>
        <v>9462</v>
      </c>
      <c r="DB276" s="76" t="str">
        <f t="shared" si="19"/>
        <v>Bayreuth, Stadt</v>
      </c>
      <c r="DC276" s="58">
        <f t="shared" si="20"/>
        <v>52</v>
      </c>
      <c r="DD276" s="77">
        <f t="shared" si="21"/>
        <v>197</v>
      </c>
      <c r="DE276" s="72">
        <f t="shared" si="22"/>
        <v>0.01445596657</v>
      </c>
      <c r="DG276" s="76" t="str">
        <f t="shared" si="23"/>
        <v>Bayreuth, Stadt</v>
      </c>
      <c r="DH276" s="58" t="str">
        <f t="shared" si="24"/>
        <v>#REF!</v>
      </c>
      <c r="DI276" s="75">
        <f t="shared" si="25"/>
        <v>185.9290954</v>
      </c>
      <c r="DJ276" s="78">
        <f t="shared" si="26"/>
        <v>0.01445596657</v>
      </c>
      <c r="DK276" s="75"/>
      <c r="DL276" s="75"/>
      <c r="DM276" s="75"/>
      <c r="DN276" s="75"/>
      <c r="DO276" s="75"/>
      <c r="DP276" s="44"/>
    </row>
    <row r="277" ht="16.5" customHeight="1">
      <c r="A277" s="58">
        <f t="shared" si="5"/>
        <v>136</v>
      </c>
      <c r="B277" s="58">
        <f t="shared" si="6"/>
        <v>169</v>
      </c>
      <c r="C277" s="58" t="s">
        <v>390</v>
      </c>
      <c r="D277" s="58">
        <v>9463.0</v>
      </c>
      <c r="E277" s="58" t="s">
        <v>438</v>
      </c>
      <c r="F277" s="59">
        <f>VLOOKUP($D277,EW_19_Kreise!$A$6:$CQ$406,Calc_Targetkreise!F$5,FALSE)/1000</f>
        <v>17.791</v>
      </c>
      <c r="G277" s="59">
        <f>VLOOKUP($D277,BW_17_Kreise!$B$7:$CC$410,Calc_Targetkreise!G$5,FALSE)/1000</f>
        <v>23.365</v>
      </c>
      <c r="H277" s="59">
        <f>VLOOKUP($D277,EW_Erg_09_14_Kreise!$A$10:$BK$412,Calc_Targetkreise!H$5,FALSE)/1000</f>
        <v>12.526</v>
      </c>
      <c r="I277" s="60">
        <f t="shared" ref="I277:K277" si="1134">F277/CG277</f>
        <v>0.5630954265</v>
      </c>
      <c r="J277" s="60">
        <f t="shared" si="1134"/>
        <v>0.7351876908</v>
      </c>
      <c r="K277" s="60">
        <f t="shared" si="1134"/>
        <v>0.3870947804</v>
      </c>
      <c r="L277" s="61">
        <f t="shared" ref="L277:M277" si="1135">1-(T277+X277)</f>
        <v>0.5254342083</v>
      </c>
      <c r="M277" s="61">
        <f t="shared" si="1135"/>
        <v>0.4566231543</v>
      </c>
      <c r="N277" s="62">
        <f>IF(L277&lt;Master_sheet_Kriterien!$J$46,1,IF(L277&lt;Master_sheet_Kriterien!$K$46,2,IF(L277&lt;Master_sheet_Kriterien!$L$46,3,IF(L277&lt;Master_sheet_Kriterien!$M$46,4,5))))</f>
        <v>5</v>
      </c>
      <c r="O277" s="62">
        <f>IF(M277&lt;Master_sheet_Kriterien!$J$46,1,IF(M277&lt;Master_sheet_Kriterien!$K$46,2,IF(M277&lt;Master_sheet_Kriterien!$L$46,3,IF(M277&lt;Master_sheet_Kriterien!$M$46,4,5))))</f>
        <v>3</v>
      </c>
      <c r="P277" s="61">
        <f t="shared" ref="P277:Q277" si="1136">1-(T277+AM277)</f>
        <v>0.5904670901</v>
      </c>
      <c r="Q277" s="61">
        <f t="shared" si="1136"/>
        <v>0.5613524502</v>
      </c>
      <c r="R277" s="62">
        <f>IF(P277&lt;Master_sheet_Kriterien!$J$46,1,IF(P277&lt;Master_sheet_Kriterien!$K$46,2,IF(P277&lt;Master_sheet_Kriterien!$L$46,3,IF(P277&lt;Master_sheet_Kriterien!$M$46,4,5))))</f>
        <v>5</v>
      </c>
      <c r="S277" s="62">
        <f>IF(Q277&lt;Master_sheet_Kriterien!$J$46,1,IF(Q277&lt;Master_sheet_Kriterien!$K$46,2,IF(Q277&lt;Master_sheet_Kriterien!$L$46,3,IF(Q277&lt;Master_sheet_Kriterien!$M$46,4,5))))</f>
        <v>5</v>
      </c>
      <c r="T277" s="61">
        <f>VLOOKUP($D277,EW_19_Kreise!$A$6:$CQ$406,Calc_Targetkreise!T$5,FALSE)/1000/F277</f>
        <v>0.33353943</v>
      </c>
      <c r="U277" s="63">
        <f>VLOOKUP($D277,BW_17_Kreise!$B$7:$CC$410,Calc_Targetkreise!U$5,FALSE)/1000/$G277</f>
        <v>0.331863899</v>
      </c>
      <c r="V277" s="61">
        <f>VLOOKUP(Calc_Targetkreise!$D277,EW_Erg_09_14_Kreise!$A$7:$BK$412,Calc_Targetkreise!V$5,FALSE)/1000/$H277</f>
        <v>0.3473574964</v>
      </c>
      <c r="W277" s="61">
        <f>VLOOKUP(Calc_Targetkreise!$D277,EW_Erg_09_14_Kreise!$A$7:$BK$412,Calc_Targetkreise!W$5,FALSE)/1000/CK277</f>
        <v>0.3773760571</v>
      </c>
      <c r="X277" s="61">
        <f>VLOOKUP($D277,EW_19_Kreise!$A$6:$CQ$406,Calc_Targetkreise!X$5,FALSE)/1000/F277</f>
        <v>0.1410263616</v>
      </c>
      <c r="Y277" s="63">
        <f>VLOOKUP($D277,BW_17_Kreise!$B$7:$CC$410,Calc_Targetkreise!Y$5,FALSE)/1000/$G277</f>
        <v>0.2115129467</v>
      </c>
      <c r="Z277" s="61">
        <f>VLOOKUP(Calc_Targetkreise!$D277,EW_Erg_09_14_Kreise!$A$7:$BK$412,Calc_Targetkreise!Z$5,FALSE)/1000/$H277</f>
        <v>0.2790994731</v>
      </c>
      <c r="AA277" s="61">
        <f>VLOOKUP(Calc_Targetkreise!$D277,EW_Erg_09_14_Kreise!$A$7:$BK$412,Calc_Targetkreise!AA$5,FALSE)/1000/$H277</f>
        <v>0.2279259141</v>
      </c>
      <c r="AB277" s="61">
        <f>VLOOKUP($D277,EW_19_Kreise!$A$6:$CQ$406,Calc_Targetkreise!AB$5,FALSE)/1000/F277</f>
        <v>0.2284863133</v>
      </c>
      <c r="AC277" s="63">
        <f>VLOOKUP($D277,BW_17_Kreise!$B$7:$CC$410,Calc_Targetkreise!AC$5,FALSE)/1000/$G277</f>
        <v>0.1057564734</v>
      </c>
      <c r="AD277" s="61">
        <f>VLOOKUP(Calc_Targetkreise!$D277,EW_Erg_09_14_Kreise!$A$7:$BK$412,Calc_Targetkreise!AD$5,FALSE)/1000/$H277</f>
        <v>0.1366757145</v>
      </c>
      <c r="AE277" s="62">
        <f>IF(AC277&lt;Master_sheet_Kriterien!$J$54,1,IF(AC277&lt;Master_sheet_Kriterien!$K$54,2,IF(AC277&lt;Master_sheet_Kriterien!$L$54,3,IF(AC277&lt;Master_sheet_Kriterien!$M$54,4,5))))</f>
        <v>4</v>
      </c>
      <c r="AF277" s="61">
        <f>VLOOKUP(Calc_Targetkreise!$D277,EW_Erg_09_14_Kreise!$A$7:$BK$412,Calc_Targetkreise!AF$5,FALSE)/1000/$H277</f>
        <v>0.1258182979</v>
      </c>
      <c r="AG277" s="63">
        <f>VLOOKUP($D277,BW_17_Kreise!$B$7:$CC$410,Calc_Targetkreise!AG$5,FALSE)/1000/$G277</f>
        <v>0.1052856837</v>
      </c>
      <c r="AH277" s="61">
        <f>VLOOKUP(Calc_Targetkreise!$D277,EW_Erg_09_14_Kreise!$A$7:$BK$412,Calc_Targetkreise!AH$5,FALSE)/1000/$H277</f>
        <v>0.03305125339</v>
      </c>
      <c r="AI277" s="61">
        <f>VLOOKUP(Calc_Targetkreise!$D277,EW_Erg_09_14_Kreise!$A$7:$BK$412,Calc_Targetkreise!AI$5,FALSE)/1000/$H277</f>
        <v>0.1215870988</v>
      </c>
      <c r="AJ277" s="63">
        <f>VLOOKUP($D277,BW_17_Kreise!$B$7:$CC$410,Calc_Targetkreise!AJ$5,FALSE)/1000/$G277</f>
        <v>0.08140380912</v>
      </c>
      <c r="AK277" s="61">
        <f>VLOOKUP(Calc_Targetkreise!$D277,EW_Erg_09_14_Kreise!$A$7:$BK$412,Calc_Targetkreise!AK$5,FALSE)/1000/$H277</f>
        <v>0.04015647453</v>
      </c>
      <c r="AL277" s="61">
        <f>VLOOKUP(Calc_Targetkreise!$D277,EW_Erg_09_14_Kreise!$A$7:$BK$412,Calc_Targetkreise!AL$5,FALSE)/1000/$H277</f>
        <v>0.03273191761</v>
      </c>
      <c r="AM277" s="61">
        <f>VLOOKUP($D277,EW_19_Kreise!$A$6:$CQ$406,Calc_Targetkreise!AM$5,FALSE)/1000/F277</f>
        <v>0.07599347985</v>
      </c>
      <c r="AN277" s="63">
        <f>VLOOKUP($D277,BW_17_Kreise!$B$7:$CC$410,Calc_Targetkreise!AN$5,FALSE)/1000/$G277</f>
        <v>0.1067836508</v>
      </c>
      <c r="AO277" s="61">
        <f>VLOOKUP(Calc_Targetkreise!$D277,EW_Erg_09_14_Kreise!$A$7:$BK$412,Calc_Targetkreise!AO$5,FALSE)/1000/$H277</f>
        <v>0.07943477567</v>
      </c>
      <c r="AP277" s="61">
        <f>VLOOKUP(Calc_Targetkreise!$D277,EW_Erg_09_14_Kreise!$A$7:$BK$412,Calc_Targetkreise!AP$5,FALSE)/1000/$H277</f>
        <v>0.00007983394539</v>
      </c>
      <c r="AQ277" s="61">
        <f t="shared" ref="AQ277:AR277" si="1137">1-U277-Y277-AC277-AG277-AJ277-AN277</f>
        <v>0.05739353734</v>
      </c>
      <c r="AR277" s="61">
        <f t="shared" si="1137"/>
        <v>0.08422481239</v>
      </c>
      <c r="AS277" s="61">
        <f t="shared" si="11"/>
        <v>0.1144808805</v>
      </c>
      <c r="AT277" s="63">
        <f>VLOOKUP($D277,BW_17_Kreise!$B$7:$CC$410,Calc_Targetkreise!AT$5,FALSE)/1000/$G277</f>
        <v>0.004451102076</v>
      </c>
      <c r="AU277" s="61">
        <f>VLOOKUP(Calc_Targetkreise!$D277,EW_Erg_09_14_Kreise!$A$7:$BK$412,Calc_Targetkreise!AU$5,FALSE)/1000/$H277</f>
        <v>0.01173558997</v>
      </c>
      <c r="AV277" s="62">
        <f>IF(AU277&lt;Master_sheet_Kriterien!$J$44,1,IF(AU277&lt;Master_sheet_Kriterien!$K$44,2,IF(AU277&lt;Master_sheet_Kriterien!$L$44,3,IF(AU277&lt;Master_sheet_Kriterien!$M$44,4,5))))</f>
        <v>3</v>
      </c>
      <c r="AW277" s="61">
        <f>VLOOKUP(Calc_Targetkreise!$D277,EW_Erg_09_14_Kreise!$A$7:$BK$412,Calc_Targetkreise!AW$5,FALSE)/1000/$H277</f>
        <v>0.00814306243</v>
      </c>
      <c r="AX277" s="61">
        <f>VLOOKUP($D277,EW_19_Kreise!$A$6:$CQ$406,Calc_Targetkreise!AX$5,FALSE)/1000/F277</f>
        <v>0.006126693272</v>
      </c>
      <c r="AY277" s="62">
        <f>IF(AX277&lt;Master_sheet_Kriterien!$J$56,1,IF(AX277&lt;Master_sheet_Kriterien!$K$56,2,IF(AX277&lt;Master_sheet_Kriterien!$L$56,3,IF(AX277&lt;Master_sheet_Kriterien!$M$56,4,5))))</f>
        <v>4</v>
      </c>
      <c r="AZ277" s="64">
        <f>VLOOKUP($D277,EW_19_Kreise!$A$6:$CQ$406,Calc_Targetkreise!AZ$5,FALSE)</f>
        <v>109</v>
      </c>
      <c r="BA277" s="62">
        <f>IF(AZ277&lt;Master_sheet_Kriterien!$J$57,1,IF(AZ277&lt;Master_sheet_Kriterien!$K$57,2,IF(AZ277&lt;Master_sheet_Kriterien!$L$57,3,IF(AZ277&lt;Master_sheet_Kriterien!$M$56,4,5))))</f>
        <v>1</v>
      </c>
      <c r="BB277" s="59">
        <f>VLOOKUP($D277,Struktur_daten_BW_2017!$B$7:$AH$452,Calc_Targetkreise!BB$5,FALSE)</f>
        <v>847.9</v>
      </c>
      <c r="BC277" s="62">
        <f>IF(BB277&lt;Master_sheet_Kriterien!$J$8,1,IF(BB277&lt;Master_sheet_Kriterien!$K$8,2,IF(BB277&lt;Master_sheet_Kriterien!$L$8,3,IF(BB277&lt;Master_sheet_Kriterien!$M$8,4,5))))</f>
        <v>4</v>
      </c>
      <c r="BD277" s="65">
        <f t="shared" si="12"/>
        <v>17.0882</v>
      </c>
      <c r="BE277" s="62">
        <f>IF(BD277&lt;Master_sheet_Kriterien!$J$10,1,IF(BD277&lt;Master_sheet_Kriterien!$K$10,2,IF(BD277&lt;Master_sheet_Kriterien!$L$10,3,IF(BD277&lt;Master_sheet_Kriterien!$M$10,4,5))))</f>
        <v>1</v>
      </c>
      <c r="BF277" s="65">
        <f>VLOOKUP($D277,Struktur_daten_BW_2017!$B$7:$AH$452,Calc_Targetkreise!BF$5,FALSE)</f>
        <v>8.6</v>
      </c>
      <c r="BG277" s="62">
        <f>IF(BF277&lt;Master_sheet_Kriterien!$J$12,1,IF(BF277&lt;Master_sheet_Kriterien!$K$12,2,IF(BF277&lt;Master_sheet_Kriterien!$L$12,3,IF(BF277&lt;Master_sheet_Kriterien!$M$12,4,5))))</f>
        <v>5</v>
      </c>
      <c r="BH277" s="65">
        <f>VLOOKUP($D277,Struktur_daten_BW_2017!$B$7:$AH$452,Calc_Targetkreise!BH$5,FALSE)</f>
        <v>12.1</v>
      </c>
      <c r="BI277" s="62">
        <f>IF(BH277&lt;Master_sheet_Kriterien!$J$14,1,IF(BH277&lt;Master_sheet_Kriterien!$K$14,2,IF(BH277&lt;Master_sheet_Kriterien!$L$14,3,IF(BH277&lt;Master_sheet_Kriterien!$M$14,4,5))))</f>
        <v>4</v>
      </c>
      <c r="BJ277" s="65">
        <f>VLOOKUP($D277,Struktur_daten_BW_2017!$B$7:$AH$452,Calc_Targetkreise!BJ$5,FALSE)</f>
        <v>35.8</v>
      </c>
      <c r="BK277" s="62">
        <f>IF(BJ277&lt;Master_sheet_Kriterien!$J$16,1,IF(BJ277&lt;Master_sheet_Kriterien!$K$16,2,IF(BJ277&lt;Master_sheet_Kriterien!$L$16,3,IF(BJ277&lt;Master_sheet_Kriterien!$M$16,4,5))))</f>
        <v>3</v>
      </c>
      <c r="BL277" s="65">
        <f>VLOOKUP($D277,Struktur_daten_BW_2017!$B$7:$AH$452,Calc_Targetkreise!BL$5,FALSE)</f>
        <v>17.3</v>
      </c>
      <c r="BM277" s="62">
        <f>IF(BL277&lt;Master_sheet_Kriterien!$J$18,1,IF(BL277&lt;Master_sheet_Kriterien!$K$18,2,IF(BL277&lt;Master_sheet_Kriterien!$L$18,3,IF(BL277&lt;Master_sheet_Kriterien!$M$18,4,5))))</f>
        <v>4</v>
      </c>
      <c r="BN277" s="65">
        <f>VLOOKUP($D277,Struktur_daten_BW_2017!$B$7:$AH$452,Calc_Targetkreise!BN$5,FALSE)</f>
        <v>11.7</v>
      </c>
      <c r="BO277" s="62">
        <f>IF(BN277&lt;Master_sheet_Kriterien!$J$20,1,IF(BN277&lt;Master_sheet_Kriterien!$K$20,2,IF(BN277&lt;Master_sheet_Kriterien!$L$20,3,IF(BN277&lt;Master_sheet_Kriterien!$M$20,4,5))))</f>
        <v>4</v>
      </c>
      <c r="BP277" s="59">
        <f>VLOOKUP($D277,Struktur_daten_BW_2017!$B$7:$AH$452,Calc_Targetkreise!BP$5,FALSE)</f>
        <v>24053</v>
      </c>
      <c r="BQ277" s="62">
        <f>IF(BP277&lt;Master_sheet_Kriterien!$J$38,1,IF(BP277&lt;Master_sheet_Kriterien!$K$38,2,IF(BP277&lt;Master_sheet_Kriterien!$L$38,3,IF(BP277&lt;Master_sheet_Kriterien!$M$38,4,5))))</f>
        <v>5</v>
      </c>
      <c r="BR277" s="65">
        <f>VLOOKUP($D277,Struktur_daten_BW_2017!$B$7:$AH$452,Calc_Targetkreise!BR$5,FALSE)</f>
        <v>32.1</v>
      </c>
      <c r="BS277" s="62">
        <f>IF(BR277&lt;Master_sheet_Kriterien!$J$24,1,IF(BR277&lt;Master_sheet_Kriterien!$K$24,2,IF(BR277&lt;Master_sheet_Kriterien!$L$24,3,IF(BR277&lt;Master_sheet_Kriterien!$M$24,4,5))))</f>
        <v>3</v>
      </c>
      <c r="BT277" s="65">
        <f>VLOOKUP($D277,Struktur_daten_BW_2017!$B$7:$AH$452,Calc_Targetkreise!BT$5,FALSE)</f>
        <v>12.3</v>
      </c>
      <c r="BU277" s="62">
        <f>IF(BT277&lt;Master_sheet_Kriterien!$J$26,1,IF(BT277&lt;Master_sheet_Kriterien!$K$26,2,IF(BT277&lt;Master_sheet_Kriterien!$L$26,3,IF(BT277&lt;Master_sheet_Kriterien!$M$26,4,5))))</f>
        <v>2</v>
      </c>
      <c r="BV277" s="65">
        <f t="shared" si="13"/>
        <v>2.44401</v>
      </c>
      <c r="BW277" s="62">
        <f>IF(BV277&lt;Master_sheet_Kriterien!$J$28,1,IF(BV277&lt;Master_sheet_Kriterien!$K$28,2,IF(BV277&lt;Master_sheet_Kriterien!$L$28,3,IF(BV277&lt;Master_sheet_Kriterien!$M$28,4,5))))</f>
        <v>1</v>
      </c>
      <c r="BX277" s="65">
        <f>VLOOKUP($D277,Struktur_daten_BW_2017!$B$7:$AH$452,Calc_Targetkreise!BX$5,FALSE)</f>
        <v>14.63414634</v>
      </c>
      <c r="BY277" s="62">
        <f>IF(BX277&lt;Master_sheet_Kriterien!$J$30,1,IF(BX277&lt;Master_sheet_Kriterien!$K$30,2,IF(BX277&lt;Master_sheet_Kriterien!$L$30,3,IF(BX277&lt;Master_sheet_Kriterien!$M$30,4,5))))</f>
        <v>1</v>
      </c>
      <c r="BZ277" s="65">
        <f t="shared" ref="BZ277:BZ278" si="1142">CL277/1000</f>
        <v>5.5</v>
      </c>
      <c r="CA277" s="62">
        <f>IF(BZ277&lt;Master_sheet_Kriterien!$J$32,1,IF(BZ277&lt;Master_sheet_Kriterien!$K$32,2,IF(BZ277&lt;Master_sheet_Kriterien!$L$32,3,IF(BZ277&lt;Master_sheet_Kriterien!$M$32,4,5))))</f>
        <v>1</v>
      </c>
      <c r="CB277" s="65">
        <f t="shared" ref="CB277:CB278" si="1143">BZ277/CM277*100</f>
        <v>2.767991948</v>
      </c>
      <c r="CC277" s="62">
        <f>IF(CB277&lt;Master_sheet_Kriterien!$J$34,1,IF(CB277&lt;Master_sheet_Kriterien!$K$34,2,IF(CB277&lt;Master_sheet_Kriterien!$L$34,3,IF(CB277&lt;Master_sheet_Kriterien!$M$34,4,5))))</f>
        <v>1</v>
      </c>
      <c r="CD277" s="65">
        <f>100-VLOOKUP($D277,Struktur_daten_BW_2017!$B$7:$AH$452,Calc_Targetkreise!CD$5,FALSE)</f>
        <v>39.5</v>
      </c>
      <c r="CE277" s="62">
        <f>IF(CD277&lt;Master_sheet_Kriterien!$J$40,1,IF(CD277&lt;Master_sheet_Kriterien!$K$40,2,IF(CD277&lt;Master_sheet_Kriterien!$L$40,3,IF(CD277&lt;Master_sheet_Kriterien!$M$40,4,5))))</f>
        <v>1</v>
      </c>
      <c r="CF277" s="61"/>
      <c r="CG277" s="59">
        <f>VLOOKUP($D277,EW_19_Kreise!$A$6:$CQ$406,Calc_Targetkreise!CG$5,FALSE)/1000</f>
        <v>31.595</v>
      </c>
      <c r="CH277" s="59">
        <f>VLOOKUP($D277,BW_17_Kreise!$B$7:$CC$410,Calc_Targetkreise!CH$5,FALSE)/1000</f>
        <v>31.781</v>
      </c>
      <c r="CI277" s="59">
        <f>VLOOKUP($D277,EW_Erg_09_14_Kreise!$A$10:$BK$412,Calc_Targetkreise!CI$5,FALSE)/1000</f>
        <v>32.359</v>
      </c>
      <c r="CJ277" s="59">
        <f>VLOOKUP($D277,EW_Erg_09_14_Kreise!$A$10:$BK$412,Calc_Targetkreise!CJ$5,FALSE)/1000</f>
        <v>32.732</v>
      </c>
      <c r="CK277" s="59">
        <f>VLOOKUP($D277,EW_Erg_09_14_Kreise!$A$10:$BK$412,Calc_Targetkreise!CK$5,FALSE)/1000</f>
        <v>12.889</v>
      </c>
      <c r="CL277" s="45">
        <v>5500.0</v>
      </c>
      <c r="CM277" s="59">
        <f>VLOOKUP($D277,Struktur_daten_BW_2017!$B$7:$AH$452,Calc_Targetkreise!CM$5,FALSE)</f>
        <v>198.7</v>
      </c>
      <c r="CN277" s="66">
        <v>2.0</v>
      </c>
      <c r="CO277" s="67">
        <f t="shared" si="16"/>
        <v>0.01006542526</v>
      </c>
      <c r="CP277" s="62">
        <f>IF(CO277&lt;Master_sheet_Kriterien!$J$58,1,IF(CO277&lt;Master_sheet_Kriterien!$K$58,2,IF(CO277&lt;Master_sheet_Kriterien!$L$58,3,IF(CO277&lt;Master_sheet_Kriterien!$M$58,4,5))))</f>
        <v>1</v>
      </c>
      <c r="CQ277" s="66">
        <v>2.0</v>
      </c>
      <c r="CR277" s="67">
        <f t="shared" si="17"/>
        <v>0.01006542526</v>
      </c>
      <c r="CS277" s="62">
        <f>IF(CR277&lt;Master_sheet_Kriterien!$J$59,1,IF(CR277&lt;Master_sheet_Kriterien!$K$59,2,IF(CR277&lt;Master_sheet_Kriterien!$L$59,3,IF(CR277&lt;Master_sheet_Kriterien!$M$59,4,5))))</f>
        <v>1</v>
      </c>
      <c r="CT277" s="66">
        <v>0.0</v>
      </c>
      <c r="CU277" s="44"/>
      <c r="CV277" s="66">
        <v>0.0</v>
      </c>
      <c r="CW277" s="68"/>
      <c r="CY277" s="31">
        <f t="shared" si="18"/>
        <v>9463</v>
      </c>
      <c r="DB277" s="76" t="str">
        <f t="shared" si="19"/>
        <v>Coburg, Stadt</v>
      </c>
      <c r="DC277" s="58">
        <f t="shared" si="20"/>
        <v>136</v>
      </c>
      <c r="DD277" s="77">
        <f t="shared" si="21"/>
        <v>169</v>
      </c>
      <c r="DE277" s="72">
        <f t="shared" si="22"/>
        <v>0.006126693272</v>
      </c>
      <c r="DG277" s="76" t="str">
        <f t="shared" si="23"/>
        <v>Coburg, Stadt</v>
      </c>
      <c r="DH277" s="58" t="str">
        <f t="shared" si="24"/>
        <v>#REF!</v>
      </c>
      <c r="DI277" s="75">
        <f t="shared" si="25"/>
        <v>163.1006543</v>
      </c>
      <c r="DJ277" s="78">
        <f t="shared" si="26"/>
        <v>0.006126693272</v>
      </c>
      <c r="DK277" s="75"/>
      <c r="DL277" s="75"/>
      <c r="DM277" s="75"/>
      <c r="DN277" s="75"/>
      <c r="DO277" s="75"/>
      <c r="DP277" s="44"/>
    </row>
    <row r="278" ht="16.5" customHeight="1">
      <c r="A278" s="58">
        <f t="shared" si="5"/>
        <v>222</v>
      </c>
      <c r="B278" s="58">
        <f t="shared" si="6"/>
        <v>150</v>
      </c>
      <c r="C278" s="58" t="s">
        <v>390</v>
      </c>
      <c r="D278" s="58">
        <v>9464.0</v>
      </c>
      <c r="E278" s="58" t="s">
        <v>439</v>
      </c>
      <c r="F278" s="59">
        <f>VLOOKUP($D278,EW_19_Kreise!$A$6:$CQ$406,Calc_Targetkreise!F$5,FALSE)/1000</f>
        <v>16.435</v>
      </c>
      <c r="G278" s="59">
        <f>VLOOKUP($D278,BW_17_Kreise!$B$7:$CC$410,Calc_Targetkreise!G$5,FALSE)/1000</f>
        <v>23.346</v>
      </c>
      <c r="H278" s="59">
        <f>VLOOKUP($D278,EW_Erg_09_14_Kreise!$A$10:$BK$412,Calc_Targetkreise!H$5,FALSE)/1000</f>
        <v>11.24</v>
      </c>
      <c r="I278" s="60">
        <f t="shared" ref="I278:K278" si="1138">F278/CG278</f>
        <v>0.4972016336</v>
      </c>
      <c r="J278" s="60">
        <f t="shared" si="1138"/>
        <v>0.6982085713</v>
      </c>
      <c r="K278" s="60">
        <f t="shared" si="1138"/>
        <v>0.3284532889</v>
      </c>
      <c r="L278" s="61">
        <f t="shared" ref="L278:M278" si="1139">1-(T278+X278)</f>
        <v>0.478308488</v>
      </c>
      <c r="M278" s="61">
        <f t="shared" si="1139"/>
        <v>0.4362203375</v>
      </c>
      <c r="N278" s="62">
        <f>IF(L278&lt;Master_sheet_Kriterien!$J$46,1,IF(L278&lt;Master_sheet_Kriterien!$K$46,2,IF(L278&lt;Master_sheet_Kriterien!$L$46,3,IF(L278&lt;Master_sheet_Kriterien!$M$46,4,5))))</f>
        <v>4</v>
      </c>
      <c r="O278" s="62">
        <f>IF(M278&lt;Master_sheet_Kriterien!$J$46,1,IF(M278&lt;Master_sheet_Kriterien!$K$46,2,IF(M278&lt;Master_sheet_Kriterien!$L$46,3,IF(M278&lt;Master_sheet_Kriterien!$M$46,4,5))))</f>
        <v>3</v>
      </c>
      <c r="P278" s="61">
        <f t="shared" ref="P278:Q278" si="1140">1-(T278+AM278)</f>
        <v>0.503985397</v>
      </c>
      <c r="Q278" s="61">
        <f t="shared" si="1140"/>
        <v>0.4967874582</v>
      </c>
      <c r="R278" s="62">
        <f>IF(P278&lt;Master_sheet_Kriterien!$J$46,1,IF(P278&lt;Master_sheet_Kriterien!$K$46,2,IF(P278&lt;Master_sheet_Kriterien!$L$46,3,IF(P278&lt;Master_sheet_Kriterien!$M$46,4,5))))</f>
        <v>4</v>
      </c>
      <c r="S278" s="62">
        <f>IF(Q278&lt;Master_sheet_Kriterien!$J$46,1,IF(Q278&lt;Master_sheet_Kriterien!$K$46,2,IF(Q278&lt;Master_sheet_Kriterien!$L$46,3,IF(Q278&lt;Master_sheet_Kriterien!$M$46,4,5))))</f>
        <v>4</v>
      </c>
      <c r="T278" s="61">
        <f>VLOOKUP($D278,EW_19_Kreise!$A$6:$CQ$406,Calc_Targetkreise!T$5,FALSE)/1000/F278</f>
        <v>0.3788256769</v>
      </c>
      <c r="U278" s="63">
        <f>VLOOKUP($D278,BW_17_Kreise!$B$7:$CC$410,Calc_Targetkreise!U$5,FALSE)/1000/$G278</f>
        <v>0.3640880665</v>
      </c>
      <c r="V278" s="61">
        <f>VLOOKUP(Calc_Targetkreise!$D278,EW_Erg_09_14_Kreise!$A$7:$BK$412,Calc_Targetkreise!V$5,FALSE)/1000/$H278</f>
        <v>0.4160142349</v>
      </c>
      <c r="W278" s="61">
        <f>VLOOKUP(Calc_Targetkreise!$D278,EW_Erg_09_14_Kreise!$A$7:$BK$412,Calc_Targetkreise!W$5,FALSE)/1000/CK278</f>
        <v>0.4487929472</v>
      </c>
      <c r="X278" s="61">
        <f>VLOOKUP($D278,EW_19_Kreise!$A$6:$CQ$406,Calc_Targetkreise!X$5,FALSE)/1000/F278</f>
        <v>0.1428658351</v>
      </c>
      <c r="Y278" s="63">
        <f>VLOOKUP($D278,BW_17_Kreise!$B$7:$CC$410,Calc_Targetkreise!Y$5,FALSE)/1000/$G278</f>
        <v>0.199691596</v>
      </c>
      <c r="Z278" s="61">
        <f>VLOOKUP(Calc_Targetkreise!$D278,EW_Erg_09_14_Kreise!$A$7:$BK$412,Calc_Targetkreise!Z$5,FALSE)/1000/$H278</f>
        <v>0.2403024911</v>
      </c>
      <c r="AA278" s="61">
        <f>VLOOKUP(Calc_Targetkreise!$D278,EW_Erg_09_14_Kreise!$A$7:$BK$412,Calc_Targetkreise!AA$5,FALSE)/1000/$H278</f>
        <v>0.1963523132</v>
      </c>
      <c r="AB278" s="61">
        <f>VLOOKUP($D278,EW_19_Kreise!$A$6:$CQ$406,Calc_Targetkreise!AB$5,FALSE)/1000/F278</f>
        <v>0.1450562823</v>
      </c>
      <c r="AC278" s="63">
        <f>VLOOKUP($D278,BW_17_Kreise!$B$7:$CC$410,Calc_Targetkreise!AC$5,FALSE)/1000/$G278</f>
        <v>0.0697335732</v>
      </c>
      <c r="AD278" s="61">
        <f>VLOOKUP(Calc_Targetkreise!$D278,EW_Erg_09_14_Kreise!$A$7:$BK$412,Calc_Targetkreise!AD$5,FALSE)/1000/$H278</f>
        <v>0.08265124555</v>
      </c>
      <c r="AE278" s="62">
        <f>IF(AC278&lt;Master_sheet_Kriterien!$J$54,1,IF(AC278&lt;Master_sheet_Kriterien!$K$54,2,IF(AC278&lt;Master_sheet_Kriterien!$L$54,3,IF(AC278&lt;Master_sheet_Kriterien!$M$54,4,5))))</f>
        <v>2</v>
      </c>
      <c r="AF278" s="61">
        <f>VLOOKUP(Calc_Targetkreise!$D278,EW_Erg_09_14_Kreise!$A$7:$BK$412,Calc_Targetkreise!AF$5,FALSE)/1000/$H278</f>
        <v>0.08985765125</v>
      </c>
      <c r="AG278" s="63">
        <f>VLOOKUP($D278,BW_17_Kreise!$B$7:$CC$410,Calc_Targetkreise!AG$5,FALSE)/1000/$G278</f>
        <v>0.09290670779</v>
      </c>
      <c r="AH278" s="61">
        <f>VLOOKUP(Calc_Targetkreise!$D278,EW_Erg_09_14_Kreise!$A$7:$BK$412,Calc_Targetkreise!AH$5,FALSE)/1000/$H278</f>
        <v>0.02651245552</v>
      </c>
      <c r="AI278" s="61">
        <f>VLOOKUP(Calc_Targetkreise!$D278,EW_Erg_09_14_Kreise!$A$7:$BK$412,Calc_Targetkreise!AI$5,FALSE)/1000/$H278</f>
        <v>0.1081850534</v>
      </c>
      <c r="AJ278" s="63">
        <f>VLOOKUP($D278,BW_17_Kreise!$B$7:$CC$410,Calc_Targetkreise!AJ$5,FALSE)/1000/$G278</f>
        <v>0.07059025101</v>
      </c>
      <c r="AK278" s="61">
        <f>VLOOKUP(Calc_Targetkreise!$D278,EW_Erg_09_14_Kreise!$A$7:$BK$412,Calc_Targetkreise!AK$5,FALSE)/1000/$H278</f>
        <v>0.03745551601</v>
      </c>
      <c r="AL278" s="61">
        <f>VLOOKUP(Calc_Targetkreise!$D278,EW_Erg_09_14_Kreise!$A$7:$BK$412,Calc_Targetkreise!AL$5,FALSE)/1000/$H278</f>
        <v>0.03692170819</v>
      </c>
      <c r="AM278" s="61">
        <f>VLOOKUP($D278,EW_19_Kreise!$A$6:$CQ$406,Calc_Targetkreise!AM$5,FALSE)/1000/F278</f>
        <v>0.1171889261</v>
      </c>
      <c r="AN278" s="63">
        <f>VLOOKUP($D278,BW_17_Kreise!$B$7:$CC$410,Calc_Targetkreise!AN$5,FALSE)/1000/$G278</f>
        <v>0.1391244753</v>
      </c>
      <c r="AO278" s="61">
        <f>VLOOKUP(Calc_Targetkreise!$D278,EW_Erg_09_14_Kreise!$A$7:$BK$412,Calc_Targetkreise!AO$5,FALSE)/1000/$H278</f>
        <v>0.0956405694</v>
      </c>
      <c r="AP278" s="61">
        <f>VLOOKUP(Calc_Targetkreise!$D278,EW_Erg_09_14_Kreise!$A$7:$BK$412,Calc_Targetkreise!AP$5,FALSE)/1000/$H278</f>
        <v>0.0001779359431</v>
      </c>
      <c r="AQ278" s="61">
        <f t="shared" ref="AQ278:AR278" si="1141">1-U278-Y278-AC278-AG278-AJ278-AN278</f>
        <v>0.06386533025</v>
      </c>
      <c r="AR278" s="61">
        <f t="shared" si="1141"/>
        <v>0.1014234875</v>
      </c>
      <c r="AS278" s="61">
        <f t="shared" si="11"/>
        <v>0.1197123909</v>
      </c>
      <c r="AT278" s="63">
        <f>VLOOKUP($D278,BW_17_Kreise!$B$7:$CC$410,Calc_Targetkreise!AT$5,FALSE)/1000/$G278</f>
        <v>0.006382249636</v>
      </c>
      <c r="AU278" s="61">
        <f>VLOOKUP(Calc_Targetkreise!$D278,EW_Erg_09_14_Kreise!$A$7:$BK$412,Calc_Targetkreise!AU$5,FALSE)/1000/$H278</f>
        <v>0.01512455516</v>
      </c>
      <c r="AV278" s="62">
        <f>IF(AU278&lt;Master_sheet_Kriterien!$J$44,1,IF(AU278&lt;Master_sheet_Kriterien!$K$44,2,IF(AU278&lt;Master_sheet_Kriterien!$L$44,3,IF(AU278&lt;Master_sheet_Kriterien!$M$44,4,5))))</f>
        <v>4</v>
      </c>
      <c r="AW278" s="61">
        <f>VLOOKUP(Calc_Targetkreise!$D278,EW_Erg_09_14_Kreise!$A$7:$BK$412,Calc_Targetkreise!AW$5,FALSE)/1000/$H278</f>
        <v>0.01165480427</v>
      </c>
      <c r="AX278" s="61">
        <f>VLOOKUP($D278,EW_19_Kreise!$A$6:$CQ$406,Calc_Targetkreise!AX$5,FALSE)/1000/F278</f>
        <v>0.003894128385</v>
      </c>
      <c r="AY278" s="62">
        <f>IF(AX278&lt;Master_sheet_Kriterien!$J$56,1,IF(AX278&lt;Master_sheet_Kriterien!$K$56,2,IF(AX278&lt;Master_sheet_Kriterien!$L$56,3,IF(AX278&lt;Master_sheet_Kriterien!$M$56,4,5))))</f>
        <v>2</v>
      </c>
      <c r="AZ278" s="64">
        <f>VLOOKUP($D278,EW_19_Kreise!$A$6:$CQ$406,Calc_Targetkreise!AZ$5,FALSE)</f>
        <v>64</v>
      </c>
      <c r="BA278" s="62">
        <f>IF(AZ278&lt;Master_sheet_Kriterien!$J$57,1,IF(AZ278&lt;Master_sheet_Kriterien!$K$57,2,IF(AZ278&lt;Master_sheet_Kriterien!$L$57,3,IF(AZ278&lt;Master_sheet_Kriterien!$M$56,4,5))))</f>
        <v>1</v>
      </c>
      <c r="BB278" s="59">
        <f>VLOOKUP($D278,Struktur_daten_BW_2017!$B$7:$AH$452,Calc_Targetkreise!BB$5,FALSE)</f>
        <v>789.9</v>
      </c>
      <c r="BC278" s="62">
        <f>IF(BB278&lt;Master_sheet_Kriterien!$J$8,1,IF(BB278&lt;Master_sheet_Kriterien!$K$8,2,IF(BB278&lt;Master_sheet_Kriterien!$L$8,3,IF(BB278&lt;Master_sheet_Kriterien!$M$8,4,5))))</f>
        <v>4</v>
      </c>
      <c r="BD278" s="65">
        <f t="shared" si="12"/>
        <v>17.3348</v>
      </c>
      <c r="BE278" s="62">
        <f>IF(BD278&lt;Master_sheet_Kriterien!$J$10,1,IF(BD278&lt;Master_sheet_Kriterien!$K$10,2,IF(BD278&lt;Master_sheet_Kriterien!$L$10,3,IF(BD278&lt;Master_sheet_Kriterien!$M$10,4,5))))</f>
        <v>1</v>
      </c>
      <c r="BF278" s="65">
        <f>VLOOKUP($D278,Struktur_daten_BW_2017!$B$7:$AH$452,Calc_Targetkreise!BF$5,FALSE)</f>
        <v>8.2</v>
      </c>
      <c r="BG278" s="62">
        <f>IF(BF278&lt;Master_sheet_Kriterien!$J$12,1,IF(BF278&lt;Master_sheet_Kriterien!$K$12,2,IF(BF278&lt;Master_sheet_Kriterien!$L$12,3,IF(BF278&lt;Master_sheet_Kriterien!$M$12,4,5))))</f>
        <v>4</v>
      </c>
      <c r="BH278" s="65">
        <f>VLOOKUP($D278,Struktur_daten_BW_2017!$B$7:$AH$452,Calc_Targetkreise!BH$5,FALSE)</f>
        <v>11.4</v>
      </c>
      <c r="BI278" s="62">
        <f>IF(BH278&lt;Master_sheet_Kriterien!$J$14,1,IF(BH278&lt;Master_sheet_Kriterien!$K$14,2,IF(BH278&lt;Master_sheet_Kriterien!$L$14,3,IF(BH278&lt;Master_sheet_Kriterien!$M$14,4,5))))</f>
        <v>3</v>
      </c>
      <c r="BJ278" s="65">
        <f>VLOOKUP($D278,Struktur_daten_BW_2017!$B$7:$AH$452,Calc_Targetkreise!BJ$5,FALSE)</f>
        <v>34.8</v>
      </c>
      <c r="BK278" s="62">
        <f>IF(BJ278&lt;Master_sheet_Kriterien!$J$16,1,IF(BJ278&lt;Master_sheet_Kriterien!$K$16,2,IF(BJ278&lt;Master_sheet_Kriterien!$L$16,3,IF(BJ278&lt;Master_sheet_Kriterien!$M$16,4,5))))</f>
        <v>1</v>
      </c>
      <c r="BL278" s="65">
        <f>VLOOKUP($D278,Struktur_daten_BW_2017!$B$7:$AH$452,Calc_Targetkreise!BL$5,FALSE)</f>
        <v>19</v>
      </c>
      <c r="BM278" s="62">
        <f>IF(BL278&lt;Master_sheet_Kriterien!$J$18,1,IF(BL278&lt;Master_sheet_Kriterien!$K$18,2,IF(BL278&lt;Master_sheet_Kriterien!$L$18,3,IF(BL278&lt;Master_sheet_Kriterien!$M$18,4,5))))</f>
        <v>5</v>
      </c>
      <c r="BN278" s="65">
        <f>VLOOKUP($D278,Struktur_daten_BW_2017!$B$7:$AH$452,Calc_Targetkreise!BN$5,FALSE)</f>
        <v>11.8</v>
      </c>
      <c r="BO278" s="62">
        <f>IF(BN278&lt;Master_sheet_Kriterien!$J$20,1,IF(BN278&lt;Master_sheet_Kriterien!$K$20,2,IF(BN278&lt;Master_sheet_Kriterien!$L$20,3,IF(BN278&lt;Master_sheet_Kriterien!$M$20,4,5))))</f>
        <v>5</v>
      </c>
      <c r="BP278" s="59">
        <f>VLOOKUP($D278,Struktur_daten_BW_2017!$B$7:$AH$452,Calc_Targetkreise!BP$5,FALSE)</f>
        <v>21143</v>
      </c>
      <c r="BQ278" s="62">
        <f>IF(BP278&lt;Master_sheet_Kriterien!$J$38,1,IF(BP278&lt;Master_sheet_Kriterien!$K$38,2,IF(BP278&lt;Master_sheet_Kriterien!$L$38,3,IF(BP278&lt;Master_sheet_Kriterien!$M$38,4,5))))</f>
        <v>3</v>
      </c>
      <c r="BR278" s="65">
        <f>VLOOKUP($D278,Struktur_daten_BW_2017!$B$7:$AH$452,Calc_Targetkreise!BR$5,FALSE)</f>
        <v>34.6</v>
      </c>
      <c r="BS278" s="62">
        <f>IF(BR278&lt;Master_sheet_Kriterien!$J$24,1,IF(BR278&lt;Master_sheet_Kriterien!$K$24,2,IF(BR278&lt;Master_sheet_Kriterien!$L$24,3,IF(BR278&lt;Master_sheet_Kriterien!$M$24,4,5))))</f>
        <v>3</v>
      </c>
      <c r="BT278" s="65">
        <f>VLOOKUP($D278,Struktur_daten_BW_2017!$B$7:$AH$452,Calc_Targetkreise!BT$5,FALSE)</f>
        <v>15.1</v>
      </c>
      <c r="BU278" s="62">
        <f>IF(BT278&lt;Master_sheet_Kriterien!$J$26,1,IF(BT278&lt;Master_sheet_Kriterien!$K$26,2,IF(BT278&lt;Master_sheet_Kriterien!$L$26,3,IF(BT278&lt;Master_sheet_Kriterien!$M$26,4,5))))</f>
        <v>4</v>
      </c>
      <c r="BV278" s="65">
        <f t="shared" si="13"/>
        <v>3.19214</v>
      </c>
      <c r="BW278" s="62">
        <f>IF(BV278&lt;Master_sheet_Kriterien!$J$28,1,IF(BV278&lt;Master_sheet_Kriterien!$K$28,2,IF(BV278&lt;Master_sheet_Kriterien!$L$28,3,IF(BV278&lt;Master_sheet_Kriterien!$M$28,4,5))))</f>
        <v>1</v>
      </c>
      <c r="BX278" s="65">
        <f>VLOOKUP($D278,Struktur_daten_BW_2017!$B$7:$AH$452,Calc_Targetkreise!BX$5,FALSE)</f>
        <v>24.50331126</v>
      </c>
      <c r="BY278" s="62">
        <f>IF(BX278&lt;Master_sheet_Kriterien!$J$30,1,IF(BX278&lt;Master_sheet_Kriterien!$K$30,2,IF(BX278&lt;Master_sheet_Kriterien!$L$30,3,IF(BX278&lt;Master_sheet_Kriterien!$M$30,4,5))))</f>
        <v>3</v>
      </c>
      <c r="BZ278" s="65">
        <f t="shared" si="1142"/>
        <v>3.041</v>
      </c>
      <c r="CA278" s="62">
        <f>IF(BZ278&lt;Master_sheet_Kriterien!$J$32,1,IF(BZ278&lt;Master_sheet_Kriterien!$K$32,2,IF(BZ278&lt;Master_sheet_Kriterien!$L$32,3,IF(BZ278&lt;Master_sheet_Kriterien!$M$32,4,5))))</f>
        <v>1</v>
      </c>
      <c r="CB278" s="65">
        <f t="shared" si="1143"/>
        <v>1.438505203</v>
      </c>
      <c r="CC278" s="62">
        <f>IF(CB278&lt;Master_sheet_Kriterien!$J$34,1,IF(CB278&lt;Master_sheet_Kriterien!$K$34,2,IF(CB278&lt;Master_sheet_Kriterien!$L$34,3,IF(CB278&lt;Master_sheet_Kriterien!$M$34,4,5))))</f>
        <v>1</v>
      </c>
      <c r="CD278" s="65">
        <f>100-VLOOKUP($D278,Struktur_daten_BW_2017!$B$7:$AH$452,Calc_Targetkreise!CD$5,FALSE)</f>
        <v>44.5</v>
      </c>
      <c r="CE278" s="62">
        <f>IF(CD278&lt;Master_sheet_Kriterien!$J$40,1,IF(CD278&lt;Master_sheet_Kriterien!$K$40,2,IF(CD278&lt;Master_sheet_Kriterien!$L$40,3,IF(CD278&lt;Master_sheet_Kriterien!$M$40,4,5))))</f>
        <v>2</v>
      </c>
      <c r="CF278" s="61"/>
      <c r="CG278" s="59">
        <f>VLOOKUP($D278,EW_19_Kreise!$A$6:$CQ$406,Calc_Targetkreise!CG$5,FALSE)/1000</f>
        <v>33.055</v>
      </c>
      <c r="CH278" s="59">
        <f>VLOOKUP($D278,BW_17_Kreise!$B$7:$CC$410,Calc_Targetkreise!CH$5,FALSE)/1000</f>
        <v>33.437</v>
      </c>
      <c r="CI278" s="59">
        <f>VLOOKUP($D278,EW_Erg_09_14_Kreise!$A$10:$BK$412,Calc_Targetkreise!CI$5,FALSE)/1000</f>
        <v>34.221</v>
      </c>
      <c r="CJ278" s="59">
        <f>VLOOKUP($D278,EW_Erg_09_14_Kreise!$A$10:$BK$412,Calc_Targetkreise!CJ$5,FALSE)/1000</f>
        <v>35.831</v>
      </c>
      <c r="CK278" s="59">
        <f>VLOOKUP($D278,EW_Erg_09_14_Kreise!$A$10:$BK$412,Calc_Targetkreise!CK$5,FALSE)/1000</f>
        <v>12.137</v>
      </c>
      <c r="CL278" s="45">
        <v>3041.0</v>
      </c>
      <c r="CM278" s="59">
        <f>VLOOKUP($D278,Struktur_daten_BW_2017!$B$7:$AH$452,Calc_Targetkreise!CM$5,FALSE)</f>
        <v>211.4</v>
      </c>
      <c r="CN278" s="66">
        <v>1.0</v>
      </c>
      <c r="CO278" s="67">
        <f t="shared" si="16"/>
        <v>0.004730368969</v>
      </c>
      <c r="CP278" s="62">
        <f>IF(CO278&lt;Master_sheet_Kriterien!$J$58,1,IF(CO278&lt;Master_sheet_Kriterien!$K$58,2,IF(CO278&lt;Master_sheet_Kriterien!$L$58,3,IF(CO278&lt;Master_sheet_Kriterien!$M$58,4,5))))</f>
        <v>1</v>
      </c>
      <c r="CQ278" s="66">
        <v>0.0</v>
      </c>
      <c r="CR278" s="67">
        <f t="shared" si="17"/>
        <v>0</v>
      </c>
      <c r="CS278" s="62">
        <f>IF(CR278&lt;Master_sheet_Kriterien!$J$59,1,IF(CR278&lt;Master_sheet_Kriterien!$K$59,2,IF(CR278&lt;Master_sheet_Kriterien!$L$59,3,IF(CR278&lt;Master_sheet_Kriterien!$M$59,4,5))))</f>
        <v>1</v>
      </c>
      <c r="CT278" s="66">
        <v>1.0</v>
      </c>
      <c r="CU278" s="44"/>
      <c r="CV278" s="66">
        <v>0.0</v>
      </c>
      <c r="CW278" s="68"/>
      <c r="CY278" s="31">
        <f t="shared" si="18"/>
        <v>9464</v>
      </c>
      <c r="DB278" s="76" t="str">
        <f t="shared" si="19"/>
        <v>Hof, Stadt</v>
      </c>
      <c r="DC278" s="58">
        <f t="shared" si="20"/>
        <v>222</v>
      </c>
      <c r="DD278" s="77">
        <f t="shared" si="21"/>
        <v>150</v>
      </c>
      <c r="DE278" s="72">
        <f t="shared" si="22"/>
        <v>0.003894128385</v>
      </c>
      <c r="DG278" s="76" t="str">
        <f t="shared" si="23"/>
        <v>Hof, Stadt</v>
      </c>
      <c r="DH278" s="58" t="str">
        <f t="shared" si="24"/>
        <v>#REF!</v>
      </c>
      <c r="DI278" s="75">
        <f t="shared" si="25"/>
        <v>144.0473037</v>
      </c>
      <c r="DJ278" s="78">
        <f t="shared" si="26"/>
        <v>0.003894128385</v>
      </c>
      <c r="DK278" s="75"/>
      <c r="DL278" s="75"/>
      <c r="DM278" s="75"/>
      <c r="DN278" s="75"/>
      <c r="DO278" s="75"/>
      <c r="DP278" s="44"/>
    </row>
    <row r="279" ht="16.5" customHeight="1">
      <c r="A279" s="58">
        <f t="shared" si="5"/>
        <v>239</v>
      </c>
      <c r="B279" s="58">
        <f t="shared" si="6"/>
        <v>147</v>
      </c>
      <c r="C279" s="58" t="s">
        <v>390</v>
      </c>
      <c r="D279" s="58">
        <v>9471.0</v>
      </c>
      <c r="E279" s="58" t="s">
        <v>440</v>
      </c>
      <c r="F279" s="59">
        <f>VLOOKUP($D279,EW_19_Kreise!$A$6:$CQ$406,Calc_Targetkreise!F$5,FALSE)/1000</f>
        <v>70.187</v>
      </c>
      <c r="G279" s="59">
        <f>VLOOKUP($D279,BW_17_Kreise!$B$7:$CC$410,Calc_Targetkreise!G$5,FALSE)/1000</f>
        <v>93.939</v>
      </c>
      <c r="H279" s="59">
        <f>VLOOKUP($D279,EW_Erg_09_14_Kreise!$A$10:$BK$412,Calc_Targetkreise!H$5,FALSE)/1000</f>
        <v>46.479</v>
      </c>
      <c r="I279" s="60">
        <f t="shared" ref="I279:K279" si="1144">F279/CG279</f>
        <v>0.6034321185</v>
      </c>
      <c r="J279" s="60">
        <f t="shared" si="1144"/>
        <v>0.8077994669</v>
      </c>
      <c r="K279" s="60">
        <f t="shared" si="1144"/>
        <v>0.4020744304</v>
      </c>
      <c r="L279" s="61">
        <f t="shared" ref="L279:M279" si="1145">1-(T279+X279)</f>
        <v>0.4670665508</v>
      </c>
      <c r="M279" s="61">
        <f t="shared" si="1145"/>
        <v>0.4228275796</v>
      </c>
      <c r="N279" s="62">
        <f>IF(L279&lt;Master_sheet_Kriterien!$J$46,1,IF(L279&lt;Master_sheet_Kriterien!$K$46,2,IF(L279&lt;Master_sheet_Kriterien!$L$46,3,IF(L279&lt;Master_sheet_Kriterien!$M$46,4,5))))</f>
        <v>3</v>
      </c>
      <c r="O279" s="62">
        <f>IF(M279&lt;Master_sheet_Kriterien!$J$46,1,IF(M279&lt;Master_sheet_Kriterien!$K$46,2,IF(M279&lt;Master_sheet_Kriterien!$L$46,3,IF(M279&lt;Master_sheet_Kriterien!$M$46,4,5))))</f>
        <v>2</v>
      </c>
      <c r="P279" s="61">
        <f t="shared" ref="P279:Q279" si="1146">1-(T279+AM279)</f>
        <v>0.4343254449</v>
      </c>
      <c r="Q279" s="61">
        <f t="shared" si="1146"/>
        <v>0.4185375616</v>
      </c>
      <c r="R279" s="62">
        <f>IF(P279&lt;Master_sheet_Kriterien!$J$46,1,IF(P279&lt;Master_sheet_Kriterien!$K$46,2,IF(P279&lt;Master_sheet_Kriterien!$L$46,3,IF(P279&lt;Master_sheet_Kriterien!$M$46,4,5))))</f>
        <v>3</v>
      </c>
      <c r="S279" s="62">
        <f>IF(Q279&lt;Master_sheet_Kriterien!$J$46,1,IF(Q279&lt;Master_sheet_Kriterien!$K$46,2,IF(Q279&lt;Master_sheet_Kriterien!$L$46,3,IF(Q279&lt;Master_sheet_Kriterien!$M$46,4,5))))</f>
        <v>2</v>
      </c>
      <c r="T279" s="61">
        <f>VLOOKUP($D279,EW_19_Kreise!$A$6:$CQ$406,Calc_Targetkreise!T$5,FALSE)/1000/F279</f>
        <v>0.4526479263</v>
      </c>
      <c r="U279" s="63">
        <f>VLOOKUP($D279,BW_17_Kreise!$B$7:$CC$410,Calc_Targetkreise!U$5,FALSE)/1000/$G279</f>
        <v>0.4265640469</v>
      </c>
      <c r="V279" s="61">
        <f>VLOOKUP(Calc_Targetkreise!$D279,EW_Erg_09_14_Kreise!$A$7:$BK$412,Calc_Targetkreise!V$5,FALSE)/1000/$H279</f>
        <v>0.5010649971</v>
      </c>
      <c r="W279" s="61">
        <f>VLOOKUP(Calc_Targetkreise!$D279,EW_Erg_09_14_Kreise!$A$7:$BK$412,Calc_Targetkreise!W$5,FALSE)/1000/CK279</f>
        <v>0.5228584895</v>
      </c>
      <c r="X279" s="61">
        <f>VLOOKUP($D279,EW_19_Kreise!$A$6:$CQ$406,Calc_Targetkreise!X$5,FALSE)/1000/F279</f>
        <v>0.08028552296</v>
      </c>
      <c r="Y279" s="63">
        <f>VLOOKUP($D279,BW_17_Kreise!$B$7:$CC$410,Calc_Targetkreise!Y$5,FALSE)/1000/$G279</f>
        <v>0.1506083735</v>
      </c>
      <c r="Z279" s="61">
        <f>VLOOKUP(Calc_Targetkreise!$D279,EW_Erg_09_14_Kreise!$A$7:$BK$412,Calc_Targetkreise!Z$5,FALSE)/1000/$H279</f>
        <v>0.1665053035</v>
      </c>
      <c r="AA279" s="61">
        <f>VLOOKUP(Calc_Targetkreise!$D279,EW_Erg_09_14_Kreise!$A$7:$BK$412,Calc_Targetkreise!AA$5,FALSE)/1000/$H279</f>
        <v>0.11934422</v>
      </c>
      <c r="AB279" s="61">
        <f>VLOOKUP($D279,EW_19_Kreise!$A$6:$CQ$406,Calc_Targetkreise!AB$5,FALSE)/1000/F279</f>
        <v>0.1353099577</v>
      </c>
      <c r="AC279" s="63">
        <f>VLOOKUP($D279,BW_17_Kreise!$B$7:$CC$410,Calc_Targetkreise!AC$5,FALSE)/1000/$G279</f>
        <v>0.06240219717</v>
      </c>
      <c r="AD279" s="61">
        <f>VLOOKUP(Calc_Targetkreise!$D279,EW_Erg_09_14_Kreise!$A$7:$BK$412,Calc_Targetkreise!AD$5,FALSE)/1000/$H279</f>
        <v>0.0844037092</v>
      </c>
      <c r="AE279" s="62">
        <f>IF(AC279&lt;Master_sheet_Kriterien!$J$54,1,IF(AC279&lt;Master_sheet_Kriterien!$K$54,2,IF(AC279&lt;Master_sheet_Kriterien!$L$54,3,IF(AC279&lt;Master_sheet_Kriterien!$M$54,4,5))))</f>
        <v>2</v>
      </c>
      <c r="AF279" s="61">
        <f>VLOOKUP(Calc_Targetkreise!$D279,EW_Erg_09_14_Kreise!$A$7:$BK$412,Calc_Targetkreise!AF$5,FALSE)/1000/$H279</f>
        <v>0.07857311904</v>
      </c>
      <c r="AG279" s="63">
        <f>VLOOKUP($D279,BW_17_Kreise!$B$7:$CC$410,Calc_Targetkreise!AG$5,FALSE)/1000/$G279</f>
        <v>0.08574713378</v>
      </c>
      <c r="AH279" s="61">
        <f>VLOOKUP(Calc_Targetkreise!$D279,EW_Erg_09_14_Kreise!$A$7:$BK$412,Calc_Targetkreise!AH$5,FALSE)/1000/$H279</f>
        <v>0.02244024183</v>
      </c>
      <c r="AI279" s="61">
        <f>VLOOKUP(Calc_Targetkreise!$D279,EW_Erg_09_14_Kreise!$A$7:$BK$412,Calc_Targetkreise!AI$5,FALSE)/1000/$H279</f>
        <v>0.09864670066</v>
      </c>
      <c r="AJ279" s="63">
        <f>VLOOKUP($D279,BW_17_Kreise!$B$7:$CC$410,Calc_Targetkreise!AJ$5,FALSE)/1000/$G279</f>
        <v>0.0493618199</v>
      </c>
      <c r="AK279" s="61">
        <f>VLOOKUP(Calc_Targetkreise!$D279,EW_Erg_09_14_Kreise!$A$7:$BK$412,Calc_Targetkreise!AK$5,FALSE)/1000/$H279</f>
        <v>0.02528023408</v>
      </c>
      <c r="AL279" s="61">
        <f>VLOOKUP(Calc_Targetkreise!$D279,EW_Erg_09_14_Kreise!$A$7:$BK$412,Calc_Targetkreise!AL$5,FALSE)/1000/$H279</f>
        <v>0.02487144732</v>
      </c>
      <c r="AM279" s="61">
        <f>VLOOKUP($D279,EW_19_Kreise!$A$6:$CQ$406,Calc_Targetkreise!AM$5,FALSE)/1000/F279</f>
        <v>0.1130266289</v>
      </c>
      <c r="AN279" s="63">
        <f>VLOOKUP($D279,BW_17_Kreise!$B$7:$CC$410,Calc_Targetkreise!AN$5,FALSE)/1000/$G279</f>
        <v>0.1548983915</v>
      </c>
      <c r="AO279" s="61">
        <f>VLOOKUP(Calc_Targetkreise!$D279,EW_Erg_09_14_Kreise!$A$7:$BK$412,Calc_Targetkreise!AO$5,FALSE)/1000/$H279</f>
        <v>0.06854708578</v>
      </c>
      <c r="AP279" s="61">
        <f>VLOOKUP(Calc_Targetkreise!$D279,EW_Erg_09_14_Kreise!$A$7:$BK$412,Calc_Targetkreise!AP$5,FALSE)/1000/$H279</f>
        <v>0.00008606037135</v>
      </c>
      <c r="AQ279" s="61">
        <f t="shared" ref="AQ279:AR279" si="1147">1-U279-Y279-AC279-AG279-AJ279-AN279</f>
        <v>0.07041803724</v>
      </c>
      <c r="AR279" s="61">
        <f t="shared" si="1147"/>
        <v>0.1317584285</v>
      </c>
      <c r="AS279" s="61">
        <f t="shared" si="11"/>
        <v>0.1556199632</v>
      </c>
      <c r="AT279" s="63">
        <f>VLOOKUP($D279,BW_17_Kreise!$B$7:$CC$410,Calc_Targetkreise!AT$5,FALSE)/1000/$G279</f>
        <v>0.003236142603</v>
      </c>
      <c r="AU279" s="61">
        <f>VLOOKUP(Calc_Targetkreise!$D279,EW_Erg_09_14_Kreise!$A$7:$BK$412,Calc_Targetkreise!AU$5,FALSE)/1000/$H279</f>
        <v>0.01013360873</v>
      </c>
      <c r="AV279" s="62">
        <f>IF(AU279&lt;Master_sheet_Kriterien!$J$44,1,IF(AU279&lt;Master_sheet_Kriterien!$K$44,2,IF(AU279&lt;Master_sheet_Kriterien!$L$44,3,IF(AU279&lt;Master_sheet_Kriterien!$M$44,4,5))))</f>
        <v>2</v>
      </c>
      <c r="AW279" s="61">
        <f>VLOOKUP(Calc_Targetkreise!$D279,EW_Erg_09_14_Kreise!$A$7:$BK$412,Calc_Targetkreise!AW$5,FALSE)/1000/$H279</f>
        <v>0.007788463607</v>
      </c>
      <c r="AX279" s="61">
        <f>VLOOKUP($D279,EW_19_Kreise!$A$6:$CQ$406,Calc_Targetkreise!AX$5,FALSE)/1000/F279</f>
        <v>0.004188809894</v>
      </c>
      <c r="AY279" s="62">
        <f>IF(AX279&lt;Master_sheet_Kriterien!$J$56,1,IF(AX279&lt;Master_sheet_Kriterien!$K$56,2,IF(AX279&lt;Master_sheet_Kriterien!$L$56,3,IF(AX279&lt;Master_sheet_Kriterien!$M$56,4,5))))</f>
        <v>3</v>
      </c>
      <c r="AZ279" s="64">
        <f>VLOOKUP($D279,EW_19_Kreise!$A$6:$CQ$406,Calc_Targetkreise!AZ$5,FALSE)</f>
        <v>294</v>
      </c>
      <c r="BA279" s="62">
        <f>IF(AZ279&lt;Master_sheet_Kriterien!$J$57,1,IF(AZ279&lt;Master_sheet_Kriterien!$K$57,2,IF(AZ279&lt;Master_sheet_Kriterien!$L$57,3,IF(AZ279&lt;Master_sheet_Kriterien!$M$56,4,5))))</f>
        <v>2</v>
      </c>
      <c r="BB279" s="59">
        <f>VLOOKUP($D279,Struktur_daten_BW_2017!$B$7:$AH$452,Calc_Targetkreise!BB$5,FALSE)</f>
        <v>233.6</v>
      </c>
      <c r="BC279" s="62">
        <f>IF(BB279&lt;Master_sheet_Kriterien!$J$8,1,IF(BB279&lt;Master_sheet_Kriterien!$K$8,2,IF(BB279&lt;Master_sheet_Kriterien!$L$8,3,IF(BB279&lt;Master_sheet_Kriterien!$M$8,4,5))))</f>
        <v>3</v>
      </c>
      <c r="BD279" s="65">
        <f t="shared" si="12"/>
        <v>20.3841</v>
      </c>
      <c r="BE279" s="62">
        <f>IF(BD279&lt;Master_sheet_Kriterien!$J$10,1,IF(BD279&lt;Master_sheet_Kriterien!$K$10,2,IF(BD279&lt;Master_sheet_Kriterien!$L$10,3,IF(BD279&lt;Master_sheet_Kriterien!$M$10,4,5))))</f>
        <v>2</v>
      </c>
      <c r="BF279" s="65">
        <f>VLOOKUP($D279,Struktur_daten_BW_2017!$B$7:$AH$452,Calc_Targetkreise!BF$5,FALSE)</f>
        <v>8.7</v>
      </c>
      <c r="BG279" s="62">
        <f>IF(BF279&lt;Master_sheet_Kriterien!$J$12,1,IF(BF279&lt;Master_sheet_Kriterien!$K$12,2,IF(BF279&lt;Master_sheet_Kriterien!$L$12,3,IF(BF279&lt;Master_sheet_Kriterien!$M$12,4,5))))</f>
        <v>5</v>
      </c>
      <c r="BH279" s="65">
        <f>VLOOKUP($D279,Struktur_daten_BW_2017!$B$7:$AH$452,Calc_Targetkreise!BH$5,FALSE)</f>
        <v>13.9</v>
      </c>
      <c r="BI279" s="62">
        <f>IF(BH279&lt;Master_sheet_Kriterien!$J$14,1,IF(BH279&lt;Master_sheet_Kriterien!$K$14,2,IF(BH279&lt;Master_sheet_Kriterien!$L$14,3,IF(BH279&lt;Master_sheet_Kriterien!$M$14,4,5))))</f>
        <v>5</v>
      </c>
      <c r="BJ279" s="65">
        <f>VLOOKUP($D279,Struktur_daten_BW_2017!$B$7:$AH$452,Calc_Targetkreise!BJ$5,FALSE)</f>
        <v>36.5</v>
      </c>
      <c r="BK279" s="62">
        <f>IF(BJ279&lt;Master_sheet_Kriterien!$J$16,1,IF(BJ279&lt;Master_sheet_Kriterien!$K$16,2,IF(BJ279&lt;Master_sheet_Kriterien!$L$16,3,IF(BJ279&lt;Master_sheet_Kriterien!$M$16,4,5))))</f>
        <v>4</v>
      </c>
      <c r="BL279" s="65">
        <f>VLOOKUP($D279,Struktur_daten_BW_2017!$B$7:$AH$452,Calc_Targetkreise!BL$5,FALSE)</f>
        <v>15</v>
      </c>
      <c r="BM279" s="62">
        <f>IF(BL279&lt;Master_sheet_Kriterien!$J$18,1,IF(BL279&lt;Master_sheet_Kriterien!$K$18,2,IF(BL279&lt;Master_sheet_Kriterien!$L$18,3,IF(BL279&lt;Master_sheet_Kriterien!$M$18,4,5))))</f>
        <v>1</v>
      </c>
      <c r="BN279" s="65">
        <f>VLOOKUP($D279,Struktur_daten_BW_2017!$B$7:$AH$452,Calc_Targetkreise!BN$5,FALSE)</f>
        <v>9.8</v>
      </c>
      <c r="BO279" s="62">
        <f>IF(BN279&lt;Master_sheet_Kriterien!$J$20,1,IF(BN279&lt;Master_sheet_Kriterien!$K$20,2,IF(BN279&lt;Master_sheet_Kriterien!$L$20,3,IF(BN279&lt;Master_sheet_Kriterien!$M$20,4,5))))</f>
        <v>2</v>
      </c>
      <c r="BP279" s="59">
        <f>VLOOKUP($D279,Struktur_daten_BW_2017!$B$7:$AH$452,Calc_Targetkreise!BP$5,FALSE)</f>
        <v>21716</v>
      </c>
      <c r="BQ279" s="62">
        <f>IF(BP279&lt;Master_sheet_Kriterien!$J$38,1,IF(BP279&lt;Master_sheet_Kriterien!$K$38,2,IF(BP279&lt;Master_sheet_Kriterien!$L$38,3,IF(BP279&lt;Master_sheet_Kriterien!$M$38,4,5))))</f>
        <v>4</v>
      </c>
      <c r="BR279" s="65">
        <f>VLOOKUP($D279,Struktur_daten_BW_2017!$B$7:$AH$452,Calc_Targetkreise!BR$5,FALSE)</f>
        <v>38.9</v>
      </c>
      <c r="BS279" s="62">
        <f>IF(BR279&lt;Master_sheet_Kriterien!$J$24,1,IF(BR279&lt;Master_sheet_Kriterien!$K$24,2,IF(BR279&lt;Master_sheet_Kriterien!$L$24,3,IF(BR279&lt;Master_sheet_Kriterien!$M$24,4,5))))</f>
        <v>4</v>
      </c>
      <c r="BT279" s="65">
        <f>VLOOKUP($D279,Struktur_daten_BW_2017!$B$7:$AH$452,Calc_Targetkreise!BT$5,FALSE)</f>
        <v>15.2</v>
      </c>
      <c r="BU279" s="62">
        <f>IF(BT279&lt;Master_sheet_Kriterien!$J$26,1,IF(BT279&lt;Master_sheet_Kriterien!$K$26,2,IF(BT279&lt;Master_sheet_Kriterien!$L$26,3,IF(BT279&lt;Master_sheet_Kriterien!$M$26,4,5))))</f>
        <v>4</v>
      </c>
      <c r="BV279" s="65">
        <f t="shared" si="13"/>
        <v>3.56136</v>
      </c>
      <c r="BW279" s="62">
        <f>IF(BV279&lt;Master_sheet_Kriterien!$J$28,1,IF(BV279&lt;Master_sheet_Kriterien!$K$28,2,IF(BV279&lt;Master_sheet_Kriterien!$L$28,3,IF(BV279&lt;Master_sheet_Kriterien!$M$28,4,5))))</f>
        <v>2</v>
      </c>
      <c r="BX279" s="65">
        <f>VLOOKUP($D279,Struktur_daten_BW_2017!$B$7:$AH$452,Calc_Targetkreise!BX$5,FALSE)</f>
        <v>21.05263158</v>
      </c>
      <c r="BY279" s="62">
        <f>IF(BX279&lt;Master_sheet_Kriterien!$J$30,1,IF(BX279&lt;Master_sheet_Kriterien!$K$30,2,IF(BX279&lt;Master_sheet_Kriterien!$L$30,3,IF(BX279&lt;Master_sheet_Kriterien!$M$30,4,5))))</f>
        <v>3</v>
      </c>
      <c r="BZ279" s="65"/>
      <c r="CA279" s="62">
        <f>IF(BZ279&lt;Master_sheet_Kriterien!$J$32,1,IF(BZ279&lt;Master_sheet_Kriterien!$K$32,2,IF(BZ279&lt;Master_sheet_Kriterien!$L$32,3,IF(BZ279&lt;Master_sheet_Kriterien!$M$32,4,5))))</f>
        <v>1</v>
      </c>
      <c r="CB279" s="65"/>
      <c r="CC279" s="62">
        <f>IF(CB279&lt;Master_sheet_Kriterien!$J$34,1,IF(CB279&lt;Master_sheet_Kriterien!$K$34,2,IF(CB279&lt;Master_sheet_Kriterien!$L$34,3,IF(CB279&lt;Master_sheet_Kriterien!$M$34,4,5))))</f>
        <v>1</v>
      </c>
      <c r="CD279" s="65">
        <f>100-VLOOKUP($D279,Struktur_daten_BW_2017!$B$7:$AH$452,Calc_Targetkreise!CD$5,FALSE)</f>
        <v>48.4</v>
      </c>
      <c r="CE279" s="62">
        <f>IF(CD279&lt;Master_sheet_Kriterien!$J$40,1,IF(CD279&lt;Master_sheet_Kriterien!$K$40,2,IF(CD279&lt;Master_sheet_Kriterien!$L$40,3,IF(CD279&lt;Master_sheet_Kriterien!$M$40,4,5))))</f>
        <v>3</v>
      </c>
      <c r="CF279" s="61"/>
      <c r="CG279" s="59">
        <f>VLOOKUP($D279,EW_19_Kreise!$A$6:$CQ$406,Calc_Targetkreise!CG$5,FALSE)/1000</f>
        <v>116.313</v>
      </c>
      <c r="CH279" s="59">
        <f>VLOOKUP($D279,BW_17_Kreise!$B$7:$CC$410,Calc_Targetkreise!CH$5,FALSE)/1000</f>
        <v>116.29</v>
      </c>
      <c r="CI279" s="59">
        <f>VLOOKUP($D279,EW_Erg_09_14_Kreise!$A$10:$BK$412,Calc_Targetkreise!CI$5,FALSE)/1000</f>
        <v>115.598</v>
      </c>
      <c r="CJ279" s="59">
        <f>VLOOKUP($D279,EW_Erg_09_14_Kreise!$A$10:$BK$412,Calc_Targetkreise!CJ$5,FALSE)/1000</f>
        <v>113.688</v>
      </c>
      <c r="CK279" s="59">
        <f>VLOOKUP($D279,EW_Erg_09_14_Kreise!$A$10:$BK$412,Calc_Targetkreise!CK$5,FALSE)/1000</f>
        <v>50.922</v>
      </c>
      <c r="CL279" s="45"/>
      <c r="CM279" s="59">
        <f>VLOOKUP($D279,Struktur_daten_BW_2017!$B$7:$AH$452,Calc_Targetkreise!CM$5,FALSE)</f>
        <v>234.3</v>
      </c>
      <c r="CN279" s="66">
        <v>1.0</v>
      </c>
      <c r="CO279" s="67">
        <f t="shared" si="16"/>
        <v>0.004268032437</v>
      </c>
      <c r="CP279" s="62">
        <f>IF(CO279&lt;Master_sheet_Kriterien!$J$58,1,IF(CO279&lt;Master_sheet_Kriterien!$K$58,2,IF(CO279&lt;Master_sheet_Kriterien!$L$58,3,IF(CO279&lt;Master_sheet_Kriterien!$M$58,4,5))))</f>
        <v>1</v>
      </c>
      <c r="CQ279" s="66">
        <v>1.0</v>
      </c>
      <c r="CR279" s="67">
        <f t="shared" si="17"/>
        <v>0.004268032437</v>
      </c>
      <c r="CS279" s="62">
        <f>IF(CR279&lt;Master_sheet_Kriterien!$J$59,1,IF(CR279&lt;Master_sheet_Kriterien!$K$59,2,IF(CR279&lt;Master_sheet_Kriterien!$L$59,3,IF(CR279&lt;Master_sheet_Kriterien!$M$59,4,5))))</f>
        <v>1</v>
      </c>
      <c r="CT279" s="66">
        <v>0.0</v>
      </c>
      <c r="CU279" s="44"/>
      <c r="CV279" s="66">
        <v>0.0</v>
      </c>
      <c r="CW279" s="68"/>
      <c r="CY279" s="31">
        <f t="shared" si="18"/>
        <v>9471</v>
      </c>
      <c r="DB279" s="76" t="str">
        <f t="shared" si="19"/>
        <v>Bamberg</v>
      </c>
      <c r="DC279" s="58">
        <f t="shared" si="20"/>
        <v>239</v>
      </c>
      <c r="DD279" s="77">
        <f t="shared" si="21"/>
        <v>147</v>
      </c>
      <c r="DE279" s="72">
        <f t="shared" si="22"/>
        <v>0.004188809894</v>
      </c>
      <c r="DG279" s="76" t="str">
        <f t="shared" si="23"/>
        <v>Bamberg</v>
      </c>
      <c r="DH279" s="58" t="str">
        <f t="shared" si="24"/>
        <v>#REF!</v>
      </c>
      <c r="DI279" s="75">
        <f t="shared" si="25"/>
        <v>141.0426803</v>
      </c>
      <c r="DJ279" s="78">
        <f t="shared" si="26"/>
        <v>0.004188809894</v>
      </c>
      <c r="DK279" s="75"/>
      <c r="DL279" s="75"/>
      <c r="DM279" s="75"/>
      <c r="DN279" s="75"/>
      <c r="DO279" s="75"/>
      <c r="DP279" s="44"/>
    </row>
    <row r="280" ht="16.5" customHeight="1">
      <c r="A280" s="58">
        <f t="shared" si="5"/>
        <v>334</v>
      </c>
      <c r="B280" s="58">
        <f t="shared" si="6"/>
        <v>129</v>
      </c>
      <c r="C280" s="58" t="s">
        <v>390</v>
      </c>
      <c r="D280" s="58">
        <v>9472.0</v>
      </c>
      <c r="E280" s="58" t="s">
        <v>441</v>
      </c>
      <c r="F280" s="59">
        <f>VLOOKUP($D280,EW_19_Kreise!$A$6:$CQ$406,Calc_Targetkreise!F$5,FALSE)/1000</f>
        <v>50.318</v>
      </c>
      <c r="G280" s="59">
        <f>VLOOKUP($D280,BW_17_Kreise!$B$7:$CC$410,Calc_Targetkreise!G$5,FALSE)/1000</f>
        <v>67.02</v>
      </c>
      <c r="H280" s="59">
        <f>VLOOKUP($D280,EW_Erg_09_14_Kreise!$A$10:$BK$412,Calc_Targetkreise!H$5,FALSE)/1000</f>
        <v>34.577</v>
      </c>
      <c r="I280" s="60">
        <f t="shared" ref="I280:K280" si="1148">F280/CG280</f>
        <v>0.5968637313</v>
      </c>
      <c r="J280" s="60">
        <f t="shared" si="1148"/>
        <v>0.7934929317</v>
      </c>
      <c r="K280" s="60">
        <f t="shared" si="1148"/>
        <v>0.4059429189</v>
      </c>
      <c r="L280" s="61">
        <f t="shared" ref="L280:M280" si="1149">1-(T280+X280)</f>
        <v>0.4315553082</v>
      </c>
      <c r="M280" s="61">
        <f t="shared" si="1149"/>
        <v>0.3587884214</v>
      </c>
      <c r="N280" s="62">
        <f>IF(L280&lt;Master_sheet_Kriterien!$J$46,1,IF(L280&lt;Master_sheet_Kriterien!$K$46,2,IF(L280&lt;Master_sheet_Kriterien!$L$46,3,IF(L280&lt;Master_sheet_Kriterien!$M$46,4,5))))</f>
        <v>3</v>
      </c>
      <c r="O280" s="62">
        <f>IF(M280&lt;Master_sheet_Kriterien!$J$46,1,IF(M280&lt;Master_sheet_Kriterien!$K$46,2,IF(M280&lt;Master_sheet_Kriterien!$L$46,3,IF(M280&lt;Master_sheet_Kriterien!$M$46,4,5))))</f>
        <v>1</v>
      </c>
      <c r="P280" s="61">
        <f t="shared" ref="P280:Q280" si="1150">1-(T280+AM280)</f>
        <v>0.4582455582</v>
      </c>
      <c r="Q280" s="61">
        <f t="shared" si="1150"/>
        <v>0.4413607878</v>
      </c>
      <c r="R280" s="62">
        <f>IF(P280&lt;Master_sheet_Kriterien!$J$46,1,IF(P280&lt;Master_sheet_Kriterien!$K$46,2,IF(P280&lt;Master_sheet_Kriterien!$L$46,3,IF(P280&lt;Master_sheet_Kriterien!$M$46,4,5))))</f>
        <v>3</v>
      </c>
      <c r="S280" s="62">
        <f>IF(Q280&lt;Master_sheet_Kriterien!$J$46,1,IF(Q280&lt;Master_sheet_Kriterien!$K$46,2,IF(Q280&lt;Master_sheet_Kriterien!$L$46,3,IF(Q280&lt;Master_sheet_Kriterien!$M$46,4,5))))</f>
        <v>3</v>
      </c>
      <c r="T280" s="61">
        <f>VLOOKUP($D280,EW_19_Kreise!$A$6:$CQ$406,Calc_Targetkreise!T$5,FALSE)/1000/F280</f>
        <v>0.4569140268</v>
      </c>
      <c r="U280" s="63">
        <f>VLOOKUP($D280,BW_17_Kreise!$B$7:$CC$410,Calc_Targetkreise!U$5,FALSE)/1000/$G280</f>
        <v>0.449820949</v>
      </c>
      <c r="V280" s="61">
        <f>VLOOKUP(Calc_Targetkreise!$D280,EW_Erg_09_14_Kreise!$A$7:$BK$412,Calc_Targetkreise!V$5,FALSE)/1000/$H280</f>
        <v>0.4445151401</v>
      </c>
      <c r="W280" s="61">
        <f>VLOOKUP(Calc_Targetkreise!$D280,EW_Erg_09_14_Kreise!$A$7:$BK$412,Calc_Targetkreise!W$5,FALSE)/1000/CK280</f>
        <v>0.431971983</v>
      </c>
      <c r="X280" s="61">
        <f>VLOOKUP($D280,EW_19_Kreise!$A$6:$CQ$406,Calc_Targetkreise!X$5,FALSE)/1000/F280</f>
        <v>0.111530665</v>
      </c>
      <c r="Y280" s="63">
        <f>VLOOKUP($D280,BW_17_Kreise!$B$7:$CC$410,Calc_Targetkreise!Y$5,FALSE)/1000/$G280</f>
        <v>0.1913906297</v>
      </c>
      <c r="Z280" s="61">
        <f>VLOOKUP(Calc_Targetkreise!$D280,EW_Erg_09_14_Kreise!$A$7:$BK$412,Calc_Targetkreise!Z$5,FALSE)/1000/$H280</f>
        <v>0.2219972814</v>
      </c>
      <c r="AA280" s="61">
        <f>VLOOKUP(Calc_Targetkreise!$D280,EW_Erg_09_14_Kreise!$A$7:$BK$412,Calc_Targetkreise!AA$5,FALSE)/1000/$H280</f>
        <v>0.1660352257</v>
      </c>
      <c r="AB280" s="61">
        <f>VLOOKUP($D280,EW_19_Kreise!$A$6:$CQ$406,Calc_Targetkreise!AB$5,FALSE)/1000/F280</f>
        <v>0.1360348186</v>
      </c>
      <c r="AC280" s="63">
        <f>VLOOKUP($D280,BW_17_Kreise!$B$7:$CC$410,Calc_Targetkreise!AC$5,FALSE)/1000/$G280</f>
        <v>0.06048940615</v>
      </c>
      <c r="AD280" s="61">
        <f>VLOOKUP(Calc_Targetkreise!$D280,EW_Erg_09_14_Kreise!$A$7:$BK$412,Calc_Targetkreise!AD$5,FALSE)/1000/$H280</f>
        <v>0.07927234867</v>
      </c>
      <c r="AE280" s="62">
        <f>IF(AC280&lt;Master_sheet_Kriterien!$J$54,1,IF(AC280&lt;Master_sheet_Kriterien!$K$54,2,IF(AC280&lt;Master_sheet_Kriterien!$L$54,3,IF(AC280&lt;Master_sheet_Kriterien!$M$54,4,5))))</f>
        <v>2</v>
      </c>
      <c r="AF280" s="61">
        <f>VLOOKUP(Calc_Targetkreise!$D280,EW_Erg_09_14_Kreise!$A$7:$BK$412,Calc_Targetkreise!AF$5,FALSE)/1000/$H280</f>
        <v>0.07866500853</v>
      </c>
      <c r="AG280" s="63">
        <f>VLOOKUP($D280,BW_17_Kreise!$B$7:$CC$410,Calc_Targetkreise!AG$5,FALSE)/1000/$G280</f>
        <v>0.07638018502</v>
      </c>
      <c r="AH280" s="61">
        <f>VLOOKUP(Calc_Targetkreise!$D280,EW_Erg_09_14_Kreise!$A$7:$BK$412,Calc_Targetkreise!AH$5,FALSE)/1000/$H280</f>
        <v>0.02368626544</v>
      </c>
      <c r="AI280" s="61">
        <f>VLOOKUP(Calc_Targetkreise!$D280,EW_Erg_09_14_Kreise!$A$7:$BK$412,Calc_Targetkreise!AI$5,FALSE)/1000/$H280</f>
        <v>0.0936460653</v>
      </c>
      <c r="AJ280" s="63">
        <f>VLOOKUP($D280,BW_17_Kreise!$B$7:$CC$410,Calc_Targetkreise!AJ$5,FALSE)/1000/$G280</f>
        <v>0.04631453298</v>
      </c>
      <c r="AK280" s="61">
        <f>VLOOKUP(Calc_Targetkreise!$D280,EW_Erg_09_14_Kreise!$A$7:$BK$412,Calc_Targetkreise!AK$5,FALSE)/1000/$H280</f>
        <v>0.02157503543</v>
      </c>
      <c r="AL280" s="61">
        <f>VLOOKUP(Calc_Targetkreise!$D280,EW_Erg_09_14_Kreise!$A$7:$BK$412,Calc_Targetkreise!AL$5,FALSE)/1000/$H280</f>
        <v>0.01752610117</v>
      </c>
      <c r="AM280" s="61">
        <f>VLOOKUP($D280,EW_19_Kreise!$A$6:$CQ$406,Calc_Targetkreise!AM$5,FALSE)/1000/F280</f>
        <v>0.08484041496</v>
      </c>
      <c r="AN280" s="63">
        <f>VLOOKUP($D280,BW_17_Kreise!$B$7:$CC$410,Calc_Targetkreise!AN$5,FALSE)/1000/$G280</f>
        <v>0.1088182632</v>
      </c>
      <c r="AO280" s="61">
        <f>VLOOKUP(Calc_Targetkreise!$D280,EW_Erg_09_14_Kreise!$A$7:$BK$412,Calc_Targetkreise!AO$5,FALSE)/1000/$H280</f>
        <v>0.07392197125</v>
      </c>
      <c r="AP280" s="61">
        <f>VLOOKUP(Calc_Targetkreise!$D280,EW_Erg_09_14_Kreise!$A$7:$BK$412,Calc_Targetkreise!AP$5,FALSE)/1000/$H280</f>
        <v>0.0002024467131</v>
      </c>
      <c r="AQ280" s="61">
        <f t="shared" ref="AQ280:AR280" si="1151">1-U280-Y280-AC280-AG280-AJ280-AN280</f>
        <v>0.06678603402</v>
      </c>
      <c r="AR280" s="61">
        <f t="shared" si="1151"/>
        <v>0.1350319577</v>
      </c>
      <c r="AS280" s="61">
        <f t="shared" si="11"/>
        <v>0.2119531695</v>
      </c>
      <c r="AT280" s="63">
        <f>VLOOKUP($D280,BW_17_Kreise!$B$7:$CC$410,Calc_Targetkreise!AT$5,FALSE)/1000/$G280</f>
        <v>0.002581319009</v>
      </c>
      <c r="AU280" s="61">
        <f>VLOOKUP(Calc_Targetkreise!$D280,EW_Erg_09_14_Kreise!$A$7:$BK$412,Calc_Targetkreise!AU$5,FALSE)/1000/$H280</f>
        <v>0.008097868525</v>
      </c>
      <c r="AV280" s="62">
        <f>IF(AU280&lt;Master_sheet_Kriterien!$J$44,1,IF(AU280&lt;Master_sheet_Kriterien!$K$44,2,IF(AU280&lt;Master_sheet_Kriterien!$L$44,3,IF(AU280&lt;Master_sheet_Kriterien!$M$44,4,5))))</f>
        <v>1</v>
      </c>
      <c r="AW280" s="61">
        <f>VLOOKUP(Calc_Targetkreise!$D280,EW_Erg_09_14_Kreise!$A$7:$BK$412,Calc_Targetkreise!AW$5,FALSE)/1000/$H280</f>
        <v>0.005408219337</v>
      </c>
      <c r="AX280" s="61">
        <f>VLOOKUP($D280,EW_19_Kreise!$A$6:$CQ$406,Calc_Targetkreise!AX$5,FALSE)/1000/F280</f>
        <v>0.003477880679</v>
      </c>
      <c r="AY280" s="62">
        <f>IF(AX280&lt;Master_sheet_Kriterien!$J$56,1,IF(AX280&lt;Master_sheet_Kriterien!$K$56,2,IF(AX280&lt;Master_sheet_Kriterien!$L$56,3,IF(AX280&lt;Master_sheet_Kriterien!$M$56,4,5))))</f>
        <v>2</v>
      </c>
      <c r="AZ280" s="64">
        <f>VLOOKUP($D280,EW_19_Kreise!$A$6:$CQ$406,Calc_Targetkreise!AZ$5,FALSE)</f>
        <v>175</v>
      </c>
      <c r="BA280" s="62">
        <f>IF(AZ280&lt;Master_sheet_Kriterien!$J$57,1,IF(AZ280&lt;Master_sheet_Kriterien!$K$57,2,IF(AZ280&lt;Master_sheet_Kriterien!$L$57,3,IF(AZ280&lt;Master_sheet_Kriterien!$M$56,4,5))))</f>
        <v>2</v>
      </c>
      <c r="BB280" s="59">
        <f>VLOOKUP($D280,Struktur_daten_BW_2017!$B$7:$AH$452,Calc_Targetkreise!BB$5,FALSE)</f>
        <v>124.1</v>
      </c>
      <c r="BC280" s="62">
        <f>IF(BB280&lt;Master_sheet_Kriterien!$J$8,1,IF(BB280&lt;Master_sheet_Kriterien!$K$8,2,IF(BB280&lt;Master_sheet_Kriterien!$L$8,3,IF(BB280&lt;Master_sheet_Kriterien!$M$8,4,5))))</f>
        <v>1</v>
      </c>
      <c r="BD280" s="65">
        <f t="shared" si="12"/>
        <v>19.632</v>
      </c>
      <c r="BE280" s="62">
        <f>IF(BD280&lt;Master_sheet_Kriterien!$J$10,1,IF(BD280&lt;Master_sheet_Kriterien!$K$10,2,IF(BD280&lt;Master_sheet_Kriterien!$L$10,3,IF(BD280&lt;Master_sheet_Kriterien!$M$10,4,5))))</f>
        <v>2</v>
      </c>
      <c r="BF280" s="65">
        <f>VLOOKUP($D280,Struktur_daten_BW_2017!$B$7:$AH$452,Calc_Targetkreise!BF$5,FALSE)</f>
        <v>9.6</v>
      </c>
      <c r="BG280" s="62">
        <f>IF(BF280&lt;Master_sheet_Kriterien!$J$12,1,IF(BF280&lt;Master_sheet_Kriterien!$K$12,2,IF(BF280&lt;Master_sheet_Kriterien!$L$12,3,IF(BF280&lt;Master_sheet_Kriterien!$M$12,4,5))))</f>
        <v>5</v>
      </c>
      <c r="BH280" s="65">
        <f>VLOOKUP($D280,Struktur_daten_BW_2017!$B$7:$AH$452,Calc_Targetkreise!BH$5,FALSE)</f>
        <v>12.2</v>
      </c>
      <c r="BI280" s="62">
        <f>IF(BH280&lt;Master_sheet_Kriterien!$J$14,1,IF(BH280&lt;Master_sheet_Kriterien!$K$14,2,IF(BH280&lt;Master_sheet_Kriterien!$L$14,3,IF(BH280&lt;Master_sheet_Kriterien!$M$14,4,5))))</f>
        <v>4</v>
      </c>
      <c r="BJ280" s="65">
        <f>VLOOKUP($D280,Struktur_daten_BW_2017!$B$7:$AH$452,Calc_Targetkreise!BJ$5,FALSE)</f>
        <v>35.4</v>
      </c>
      <c r="BK280" s="62">
        <f>IF(BJ280&lt;Master_sheet_Kriterien!$J$16,1,IF(BJ280&lt;Master_sheet_Kriterien!$K$16,2,IF(BJ280&lt;Master_sheet_Kriterien!$L$16,3,IF(BJ280&lt;Master_sheet_Kriterien!$M$16,4,5))))</f>
        <v>2</v>
      </c>
      <c r="BL280" s="65">
        <f>VLOOKUP($D280,Struktur_daten_BW_2017!$B$7:$AH$452,Calc_Targetkreise!BL$5,FALSE)</f>
        <v>16.5</v>
      </c>
      <c r="BM280" s="62">
        <f>IF(BL280&lt;Master_sheet_Kriterien!$J$18,1,IF(BL280&lt;Master_sheet_Kriterien!$K$18,2,IF(BL280&lt;Master_sheet_Kriterien!$L$18,3,IF(BL280&lt;Master_sheet_Kriterien!$M$18,4,5))))</f>
        <v>3</v>
      </c>
      <c r="BN280" s="65">
        <f>VLOOKUP($D280,Struktur_daten_BW_2017!$B$7:$AH$452,Calc_Targetkreise!BN$5,FALSE)</f>
        <v>11.2</v>
      </c>
      <c r="BO280" s="62">
        <f>IF(BN280&lt;Master_sheet_Kriterien!$J$20,1,IF(BN280&lt;Master_sheet_Kriterien!$K$20,2,IF(BN280&lt;Master_sheet_Kriterien!$L$20,3,IF(BN280&lt;Master_sheet_Kriterien!$M$20,4,5))))</f>
        <v>4</v>
      </c>
      <c r="BP280" s="59">
        <f>VLOOKUP($D280,Struktur_daten_BW_2017!$B$7:$AH$452,Calc_Targetkreise!BP$5,FALSE)</f>
        <v>21698</v>
      </c>
      <c r="BQ280" s="62">
        <f>IF(BP280&lt;Master_sheet_Kriterien!$J$38,1,IF(BP280&lt;Master_sheet_Kriterien!$K$38,2,IF(BP280&lt;Master_sheet_Kriterien!$L$38,3,IF(BP280&lt;Master_sheet_Kriterien!$M$38,4,5))))</f>
        <v>3</v>
      </c>
      <c r="BR280" s="65">
        <f>VLOOKUP($D280,Struktur_daten_BW_2017!$B$7:$AH$452,Calc_Targetkreise!BR$5,FALSE)</f>
        <v>32.7</v>
      </c>
      <c r="BS280" s="62">
        <f>IF(BR280&lt;Master_sheet_Kriterien!$J$24,1,IF(BR280&lt;Master_sheet_Kriterien!$K$24,2,IF(BR280&lt;Master_sheet_Kriterien!$L$24,3,IF(BR280&lt;Master_sheet_Kriterien!$M$24,4,5))))</f>
        <v>3</v>
      </c>
      <c r="BT280" s="65">
        <f>VLOOKUP($D280,Struktur_daten_BW_2017!$B$7:$AH$452,Calc_Targetkreise!BT$5,FALSE)</f>
        <v>14.3</v>
      </c>
      <c r="BU280" s="62">
        <f>IF(BT280&lt;Master_sheet_Kriterien!$J$26,1,IF(BT280&lt;Master_sheet_Kriterien!$K$26,2,IF(BT280&lt;Master_sheet_Kriterien!$L$26,3,IF(BT280&lt;Master_sheet_Kriterien!$M$26,4,5))))</f>
        <v>4</v>
      </c>
      <c r="BV280" s="65">
        <f t="shared" si="13"/>
        <v>2.92435</v>
      </c>
      <c r="BW280" s="62">
        <f>IF(BV280&lt;Master_sheet_Kriterien!$J$28,1,IF(BV280&lt;Master_sheet_Kriterien!$K$28,2,IF(BV280&lt;Master_sheet_Kriterien!$L$28,3,IF(BV280&lt;Master_sheet_Kriterien!$M$28,4,5))))</f>
        <v>1</v>
      </c>
      <c r="BX280" s="65">
        <f>VLOOKUP($D280,Struktur_daten_BW_2017!$B$7:$AH$452,Calc_Targetkreise!BX$5,FALSE)</f>
        <v>17.48251748</v>
      </c>
      <c r="BY280" s="62">
        <f>IF(BX280&lt;Master_sheet_Kriterien!$J$30,1,IF(BX280&lt;Master_sheet_Kriterien!$K$30,2,IF(BX280&lt;Master_sheet_Kriterien!$L$30,3,IF(BX280&lt;Master_sheet_Kriterien!$M$30,4,5))))</f>
        <v>2</v>
      </c>
      <c r="BZ280" s="65"/>
      <c r="CA280" s="62">
        <f>IF(BZ280&lt;Master_sheet_Kriterien!$J$32,1,IF(BZ280&lt;Master_sheet_Kriterien!$K$32,2,IF(BZ280&lt;Master_sheet_Kriterien!$L$32,3,IF(BZ280&lt;Master_sheet_Kriterien!$M$32,4,5))))</f>
        <v>1</v>
      </c>
      <c r="CB280" s="65"/>
      <c r="CC280" s="62">
        <f>IF(CB280&lt;Master_sheet_Kriterien!$J$34,1,IF(CB280&lt;Master_sheet_Kriterien!$K$34,2,IF(CB280&lt;Master_sheet_Kriterien!$L$34,3,IF(CB280&lt;Master_sheet_Kriterien!$M$34,4,5))))</f>
        <v>1</v>
      </c>
      <c r="CD280" s="65">
        <f>100-VLOOKUP($D280,Struktur_daten_BW_2017!$B$7:$AH$452,Calc_Targetkreise!CD$5,FALSE)</f>
        <v>46.1</v>
      </c>
      <c r="CE280" s="62">
        <f>IF(CD280&lt;Master_sheet_Kriterien!$J$40,1,IF(CD280&lt;Master_sheet_Kriterien!$K$40,2,IF(CD280&lt;Master_sheet_Kriterien!$L$40,3,IF(CD280&lt;Master_sheet_Kriterien!$M$40,4,5))))</f>
        <v>3</v>
      </c>
      <c r="CF280" s="61"/>
      <c r="CG280" s="59">
        <f>VLOOKUP($D280,EW_19_Kreise!$A$6:$CQ$406,Calc_Targetkreise!CG$5,FALSE)/1000</f>
        <v>84.304</v>
      </c>
      <c r="CH280" s="59">
        <f>VLOOKUP($D280,BW_17_Kreise!$B$7:$CC$410,Calc_Targetkreise!CH$5,FALSE)/1000</f>
        <v>84.462</v>
      </c>
      <c r="CI280" s="59">
        <f>VLOOKUP($D280,EW_Erg_09_14_Kreise!$A$10:$BK$412,Calc_Targetkreise!CI$5,FALSE)/1000</f>
        <v>85.177</v>
      </c>
      <c r="CJ280" s="59">
        <f>VLOOKUP($D280,EW_Erg_09_14_Kreise!$A$10:$BK$412,Calc_Targetkreise!CJ$5,FALSE)/1000</f>
        <v>85.664</v>
      </c>
      <c r="CK280" s="59">
        <f>VLOOKUP($D280,EW_Erg_09_14_Kreise!$A$10:$BK$412,Calc_Targetkreise!CK$5,FALSE)/1000</f>
        <v>37.977</v>
      </c>
      <c r="CL280" s="45"/>
      <c r="CM280" s="59">
        <f>VLOOKUP($D280,Struktur_daten_BW_2017!$B$7:$AH$452,Calc_Targetkreise!CM$5,FALSE)</f>
        <v>204.5</v>
      </c>
      <c r="CN280" s="66">
        <v>2.0</v>
      </c>
      <c r="CO280" s="67">
        <f t="shared" si="16"/>
        <v>0.0097799511</v>
      </c>
      <c r="CP280" s="62">
        <f>IF(CO280&lt;Master_sheet_Kriterien!$J$58,1,IF(CO280&lt;Master_sheet_Kriterien!$K$58,2,IF(CO280&lt;Master_sheet_Kriterien!$L$58,3,IF(CO280&lt;Master_sheet_Kriterien!$M$58,4,5))))</f>
        <v>1</v>
      </c>
      <c r="CQ280" s="66">
        <v>2.0</v>
      </c>
      <c r="CR280" s="67">
        <f t="shared" si="17"/>
        <v>0.0097799511</v>
      </c>
      <c r="CS280" s="62">
        <f>IF(CR280&lt;Master_sheet_Kriterien!$J$59,1,IF(CR280&lt;Master_sheet_Kriterien!$K$59,2,IF(CR280&lt;Master_sheet_Kriterien!$L$59,3,IF(CR280&lt;Master_sheet_Kriterien!$M$59,4,5))))</f>
        <v>1</v>
      </c>
      <c r="CT280" s="66">
        <v>0.0</v>
      </c>
      <c r="CU280" s="44"/>
      <c r="CV280" s="66">
        <v>0.0</v>
      </c>
      <c r="CW280" s="68"/>
      <c r="CY280" s="31">
        <f t="shared" si="18"/>
        <v>9472</v>
      </c>
      <c r="DB280" s="76" t="str">
        <f t="shared" si="19"/>
        <v>Bayreuth</v>
      </c>
      <c r="DC280" s="58">
        <f t="shared" si="20"/>
        <v>334</v>
      </c>
      <c r="DD280" s="77">
        <f t="shared" si="21"/>
        <v>129</v>
      </c>
      <c r="DE280" s="72">
        <f t="shared" si="22"/>
        <v>0.003477880679</v>
      </c>
      <c r="DG280" s="76" t="str">
        <f t="shared" si="23"/>
        <v>Bayreuth</v>
      </c>
      <c r="DH280" s="58" t="str">
        <f t="shared" si="24"/>
        <v>#REF!</v>
      </c>
      <c r="DI280" s="75">
        <f t="shared" si="25"/>
        <v>123.0977995</v>
      </c>
      <c r="DJ280" s="78">
        <f t="shared" si="26"/>
        <v>0.003477880679</v>
      </c>
      <c r="DK280" s="75"/>
      <c r="DL280" s="75"/>
      <c r="DM280" s="75"/>
      <c r="DN280" s="75"/>
      <c r="DO280" s="75"/>
      <c r="DP280" s="44"/>
    </row>
    <row r="281" ht="16.5" customHeight="1">
      <c r="A281" s="58">
        <f t="shared" si="5"/>
        <v>363</v>
      </c>
      <c r="B281" s="58">
        <f t="shared" si="6"/>
        <v>124</v>
      </c>
      <c r="C281" s="58" t="s">
        <v>390</v>
      </c>
      <c r="D281" s="58">
        <v>9473.0</v>
      </c>
      <c r="E281" s="58" t="s">
        <v>442</v>
      </c>
      <c r="F281" s="59">
        <f>VLOOKUP($D281,EW_19_Kreise!$A$6:$CQ$406,Calc_Targetkreise!F$5,FALSE)/1000</f>
        <v>39.894</v>
      </c>
      <c r="G281" s="59">
        <f>VLOOKUP($D281,BW_17_Kreise!$B$7:$CC$410,Calc_Targetkreise!G$5,FALSE)/1000</f>
        <v>54.616</v>
      </c>
      <c r="H281" s="59">
        <f>VLOOKUP($D281,EW_Erg_09_14_Kreise!$A$10:$BK$412,Calc_Targetkreise!H$5,FALSE)/1000</f>
        <v>28.004</v>
      </c>
      <c r="I281" s="60">
        <f t="shared" ref="I281:K281" si="1152">F281/CG281</f>
        <v>0.5712853706</v>
      </c>
      <c r="J281" s="60">
        <f t="shared" si="1152"/>
        <v>0.7798052486</v>
      </c>
      <c r="K281" s="60">
        <f t="shared" si="1152"/>
        <v>0.3955702461</v>
      </c>
      <c r="L281" s="61">
        <f t="shared" ref="L281:M281" si="1153">1-(T281+X281)</f>
        <v>0.4403168396</v>
      </c>
      <c r="M281" s="61">
        <f t="shared" si="1153"/>
        <v>0.3866632489</v>
      </c>
      <c r="N281" s="62">
        <f>IF(L281&lt;Master_sheet_Kriterien!$J$46,1,IF(L281&lt;Master_sheet_Kriterien!$K$46,2,IF(L281&lt;Master_sheet_Kriterien!$L$46,3,IF(L281&lt;Master_sheet_Kriterien!$M$46,4,5))))</f>
        <v>3</v>
      </c>
      <c r="O281" s="62">
        <f>IF(M281&lt;Master_sheet_Kriterien!$J$46,1,IF(M281&lt;Master_sheet_Kriterien!$K$46,2,IF(M281&lt;Master_sheet_Kriterien!$L$46,3,IF(M281&lt;Master_sheet_Kriterien!$M$46,4,5))))</f>
        <v>1</v>
      </c>
      <c r="P281" s="61">
        <f t="shared" ref="P281:Q281" si="1154">1-(T281+AM281)</f>
        <v>0.4966410989</v>
      </c>
      <c r="Q281" s="61">
        <f t="shared" si="1154"/>
        <v>0.4890691372</v>
      </c>
      <c r="R281" s="62">
        <f>IF(P281&lt;Master_sheet_Kriterien!$J$46,1,IF(P281&lt;Master_sheet_Kriterien!$K$46,2,IF(P281&lt;Master_sheet_Kriterien!$L$46,3,IF(P281&lt;Master_sheet_Kriterien!$M$46,4,5))))</f>
        <v>4</v>
      </c>
      <c r="S281" s="62">
        <f>IF(Q281&lt;Master_sheet_Kriterien!$J$46,1,IF(Q281&lt;Master_sheet_Kriterien!$K$46,2,IF(Q281&lt;Master_sheet_Kriterien!$L$46,3,IF(Q281&lt;Master_sheet_Kriterien!$M$46,4,5))))</f>
        <v>4</v>
      </c>
      <c r="T281" s="61">
        <f>VLOOKUP($D281,EW_19_Kreise!$A$6:$CQ$406,Calc_Targetkreise!T$5,FALSE)/1000/F281</f>
        <v>0.4142477566</v>
      </c>
      <c r="U281" s="63">
        <f>VLOOKUP($D281,BW_17_Kreise!$B$7:$CC$410,Calc_Targetkreise!U$5,FALSE)/1000/$G281</f>
        <v>0.3910209462</v>
      </c>
      <c r="V281" s="61">
        <f>VLOOKUP(Calc_Targetkreise!$D281,EW_Erg_09_14_Kreise!$A$7:$BK$412,Calc_Targetkreise!V$5,FALSE)/1000/$H281</f>
        <v>0.4208327382</v>
      </c>
      <c r="W281" s="61">
        <f>VLOOKUP(Calc_Targetkreise!$D281,EW_Erg_09_14_Kreise!$A$7:$BK$412,Calc_Targetkreise!W$5,FALSE)/1000/CK281</f>
        <v>0.449272871</v>
      </c>
      <c r="X281" s="61">
        <f>VLOOKUP($D281,EW_19_Kreise!$A$6:$CQ$406,Calc_Targetkreise!X$5,FALSE)/1000/F281</f>
        <v>0.1454354038</v>
      </c>
      <c r="Y281" s="63">
        <f>VLOOKUP($D281,BW_17_Kreise!$B$7:$CC$410,Calc_Targetkreise!Y$5,FALSE)/1000/$G281</f>
        <v>0.2223158049</v>
      </c>
      <c r="Z281" s="61">
        <f>VLOOKUP(Calc_Targetkreise!$D281,EW_Erg_09_14_Kreise!$A$7:$BK$412,Calc_Targetkreise!Z$5,FALSE)/1000/$H281</f>
        <v>0.2781031281</v>
      </c>
      <c r="AA281" s="61">
        <f>VLOOKUP(Calc_Targetkreise!$D281,EW_Erg_09_14_Kreise!$A$7:$BK$412,Calc_Targetkreise!AA$5,FALSE)/1000/$H281</f>
        <v>0.2283602343</v>
      </c>
      <c r="AB281" s="61">
        <f>VLOOKUP($D281,EW_19_Kreise!$A$6:$CQ$406,Calc_Targetkreise!AB$5,FALSE)/1000/F281</f>
        <v>0.1410237128</v>
      </c>
      <c r="AC281" s="63">
        <f>VLOOKUP($D281,BW_17_Kreise!$B$7:$CC$410,Calc_Targetkreise!AC$5,FALSE)/1000/$G281</f>
        <v>0.06869781749</v>
      </c>
      <c r="AD281" s="61">
        <f>VLOOKUP(Calc_Targetkreise!$D281,EW_Erg_09_14_Kreise!$A$7:$BK$412,Calc_Targetkreise!AD$5,FALSE)/1000/$H281</f>
        <v>0.07795314955</v>
      </c>
      <c r="AE281" s="62">
        <f>IF(AC281&lt;Master_sheet_Kriterien!$J$54,1,IF(AC281&lt;Master_sheet_Kriterien!$K$54,2,IF(AC281&lt;Master_sheet_Kriterien!$L$54,3,IF(AC281&lt;Master_sheet_Kriterien!$M$54,4,5))))</f>
        <v>2</v>
      </c>
      <c r="AF281" s="61">
        <f>VLOOKUP(Calc_Targetkreise!$D281,EW_Erg_09_14_Kreise!$A$7:$BK$412,Calc_Targetkreise!AF$5,FALSE)/1000/$H281</f>
        <v>0.07631052707</v>
      </c>
      <c r="AG281" s="63">
        <f>VLOOKUP($D281,BW_17_Kreise!$B$7:$CC$410,Calc_Targetkreise!AG$5,FALSE)/1000/$G281</f>
        <v>0.08431595137</v>
      </c>
      <c r="AH281" s="61">
        <f>VLOOKUP(Calc_Targetkreise!$D281,EW_Erg_09_14_Kreise!$A$7:$BK$412,Calc_Targetkreise!AH$5,FALSE)/1000/$H281</f>
        <v>0.02024710756</v>
      </c>
      <c r="AI281" s="61">
        <f>VLOOKUP(Calc_Targetkreise!$D281,EW_Erg_09_14_Kreise!$A$7:$BK$412,Calc_Targetkreise!AI$5,FALSE)/1000/$H281</f>
        <v>0.08452363948</v>
      </c>
      <c r="AJ281" s="63">
        <f>VLOOKUP($D281,BW_17_Kreise!$B$7:$CC$410,Calc_Targetkreise!AJ$5,FALSE)/1000/$G281</f>
        <v>0.05439797861</v>
      </c>
      <c r="AK281" s="61">
        <f>VLOOKUP(Calc_Targetkreise!$D281,EW_Erg_09_14_Kreise!$A$7:$BK$412,Calc_Targetkreise!AK$5,FALSE)/1000/$H281</f>
        <v>0.02603199543</v>
      </c>
      <c r="AL281" s="61">
        <f>VLOOKUP(Calc_Targetkreise!$D281,EW_Erg_09_14_Kreise!$A$7:$BK$412,Calc_Targetkreise!AL$5,FALSE)/1000/$H281</f>
        <v>0.02842451078</v>
      </c>
      <c r="AM281" s="61">
        <f>VLOOKUP($D281,EW_19_Kreise!$A$6:$CQ$406,Calc_Targetkreise!AM$5,FALSE)/1000/F281</f>
        <v>0.08911114453</v>
      </c>
      <c r="AN281" s="63">
        <f>VLOOKUP($D281,BW_17_Kreise!$B$7:$CC$410,Calc_Targetkreise!AN$5,FALSE)/1000/$G281</f>
        <v>0.1199099165</v>
      </c>
      <c r="AO281" s="61">
        <f>VLOOKUP(Calc_Targetkreise!$D281,EW_Erg_09_14_Kreise!$A$7:$BK$412,Calc_Targetkreise!AO$5,FALSE)/1000/$H281</f>
        <v>0.07331095558</v>
      </c>
      <c r="AP281" s="61">
        <f>VLOOKUP(Calc_Targetkreise!$D281,EW_Erg_09_14_Kreise!$A$7:$BK$412,Calc_Targetkreise!AP$5,FALSE)/1000/$H281</f>
        <v>0.0003928010284</v>
      </c>
      <c r="AQ281" s="61">
        <f t="shared" ref="AQ281:AR281" si="1155">1-U281-Y281-AC281-AG281-AJ281-AN281</f>
        <v>0.05934158488</v>
      </c>
      <c r="AR281" s="61">
        <f t="shared" si="1155"/>
        <v>0.1035209256</v>
      </c>
      <c r="AS281" s="61">
        <f t="shared" si="11"/>
        <v>0.1327154163</v>
      </c>
      <c r="AT281" s="63">
        <f>VLOOKUP($D281,BW_17_Kreise!$B$7:$CC$410,Calc_Targetkreise!AT$5,FALSE)/1000/$G281</f>
        <v>0.002837996192</v>
      </c>
      <c r="AU281" s="61">
        <f>VLOOKUP(Calc_Targetkreise!$D281,EW_Erg_09_14_Kreise!$A$7:$BK$412,Calc_Targetkreise!AU$5,FALSE)/1000/$H281</f>
        <v>0.007748893015</v>
      </c>
      <c r="AV281" s="62">
        <f>IF(AU281&lt;Master_sheet_Kriterien!$J$44,1,IF(AU281&lt;Master_sheet_Kriterien!$K$44,2,IF(AU281&lt;Master_sheet_Kriterien!$L$44,3,IF(AU281&lt;Master_sheet_Kriterien!$M$44,4,5))))</f>
        <v>1</v>
      </c>
      <c r="AW281" s="61">
        <f>VLOOKUP(Calc_Targetkreise!$D281,EW_Erg_09_14_Kreise!$A$7:$BK$412,Calc_Targetkreise!AW$5,FALSE)/1000/$H281</f>
        <v>0.006713326668</v>
      </c>
      <c r="AX281" s="61">
        <f>VLOOKUP($D281,EW_19_Kreise!$A$6:$CQ$406,Calc_Targetkreise!AX$5,FALSE)/1000/F281</f>
        <v>0.0036596982</v>
      </c>
      <c r="AY281" s="62">
        <f>IF(AX281&lt;Master_sheet_Kriterien!$J$56,1,IF(AX281&lt;Master_sheet_Kriterien!$K$56,2,IF(AX281&lt;Master_sheet_Kriterien!$L$56,3,IF(AX281&lt;Master_sheet_Kriterien!$M$56,4,5))))</f>
        <v>2</v>
      </c>
      <c r="AZ281" s="64">
        <f>VLOOKUP($D281,EW_19_Kreise!$A$6:$CQ$406,Calc_Targetkreise!AZ$5,FALSE)</f>
        <v>146</v>
      </c>
      <c r="BA281" s="62">
        <f>IF(AZ281&lt;Master_sheet_Kriterien!$J$57,1,IF(AZ281&lt;Master_sheet_Kriterien!$K$57,2,IF(AZ281&lt;Master_sheet_Kriterien!$L$57,3,IF(AZ281&lt;Master_sheet_Kriterien!$M$56,4,5))))</f>
        <v>1</v>
      </c>
      <c r="BB281" s="59">
        <f>VLOOKUP($D281,Struktur_daten_BW_2017!$B$7:$AH$452,Calc_Targetkreise!BB$5,FALSE)</f>
        <v>152.1</v>
      </c>
      <c r="BC281" s="62">
        <f>IF(BB281&lt;Master_sheet_Kriterien!$J$8,1,IF(BB281&lt;Master_sheet_Kriterien!$K$8,2,IF(BB281&lt;Master_sheet_Kriterien!$L$8,3,IF(BB281&lt;Master_sheet_Kriterien!$M$8,4,5))))</f>
        <v>2</v>
      </c>
      <c r="BD281" s="65">
        <f t="shared" si="12"/>
        <v>14.7038</v>
      </c>
      <c r="BE281" s="62">
        <f>IF(BD281&lt;Master_sheet_Kriterien!$J$10,1,IF(BD281&lt;Master_sheet_Kriterien!$K$10,2,IF(BD281&lt;Master_sheet_Kriterien!$L$10,3,IF(BD281&lt;Master_sheet_Kriterien!$M$10,4,5))))</f>
        <v>1</v>
      </c>
      <c r="BF281" s="65">
        <f>VLOOKUP($D281,Struktur_daten_BW_2017!$B$7:$AH$452,Calc_Targetkreise!BF$5,FALSE)</f>
        <v>7.4</v>
      </c>
      <c r="BG281" s="62">
        <f>IF(BF281&lt;Master_sheet_Kriterien!$J$12,1,IF(BF281&lt;Master_sheet_Kriterien!$K$12,2,IF(BF281&lt;Master_sheet_Kriterien!$L$12,3,IF(BF281&lt;Master_sheet_Kriterien!$M$12,4,5))))</f>
        <v>2</v>
      </c>
      <c r="BH281" s="65">
        <f>VLOOKUP($D281,Struktur_daten_BW_2017!$B$7:$AH$452,Calc_Targetkreise!BH$5,FALSE)</f>
        <v>11.2</v>
      </c>
      <c r="BI281" s="62">
        <f>IF(BH281&lt;Master_sheet_Kriterien!$J$14,1,IF(BH281&lt;Master_sheet_Kriterien!$K$14,2,IF(BH281&lt;Master_sheet_Kriterien!$L$14,3,IF(BH281&lt;Master_sheet_Kriterien!$M$14,4,5))))</f>
        <v>2</v>
      </c>
      <c r="BJ281" s="65">
        <f>VLOOKUP($D281,Struktur_daten_BW_2017!$B$7:$AH$452,Calc_Targetkreise!BJ$5,FALSE)</f>
        <v>36.7</v>
      </c>
      <c r="BK281" s="62">
        <f>IF(BJ281&lt;Master_sheet_Kriterien!$J$16,1,IF(BJ281&lt;Master_sheet_Kriterien!$K$16,2,IF(BJ281&lt;Master_sheet_Kriterien!$L$16,3,IF(BJ281&lt;Master_sheet_Kriterien!$M$16,4,5))))</f>
        <v>4</v>
      </c>
      <c r="BL281" s="65">
        <f>VLOOKUP($D281,Struktur_daten_BW_2017!$B$7:$AH$452,Calc_Targetkreise!BL$5,FALSE)</f>
        <v>17.3</v>
      </c>
      <c r="BM281" s="62">
        <f>IF(BL281&lt;Master_sheet_Kriterien!$J$18,1,IF(BL281&lt;Master_sheet_Kriterien!$K$18,2,IF(BL281&lt;Master_sheet_Kriterien!$L$18,3,IF(BL281&lt;Master_sheet_Kriterien!$M$18,4,5))))</f>
        <v>4</v>
      </c>
      <c r="BN281" s="65">
        <f>VLOOKUP($D281,Struktur_daten_BW_2017!$B$7:$AH$452,Calc_Targetkreise!BN$5,FALSE)</f>
        <v>12.5</v>
      </c>
      <c r="BO281" s="62">
        <f>IF(BN281&lt;Master_sheet_Kriterien!$J$20,1,IF(BN281&lt;Master_sheet_Kriterien!$K$20,2,IF(BN281&lt;Master_sheet_Kriterien!$L$20,3,IF(BN281&lt;Master_sheet_Kriterien!$M$20,4,5))))</f>
        <v>5</v>
      </c>
      <c r="BP281" s="59">
        <f>VLOOKUP($D281,Struktur_daten_BW_2017!$B$7:$AH$452,Calc_Targetkreise!BP$5,FALSE)</f>
        <v>24053</v>
      </c>
      <c r="BQ281" s="62">
        <f>IF(BP281&lt;Master_sheet_Kriterien!$J$38,1,IF(BP281&lt;Master_sheet_Kriterien!$K$38,2,IF(BP281&lt;Master_sheet_Kriterien!$L$38,3,IF(BP281&lt;Master_sheet_Kriterien!$M$38,4,5))))</f>
        <v>5</v>
      </c>
      <c r="BR281" s="65">
        <f>VLOOKUP($D281,Struktur_daten_BW_2017!$B$7:$AH$452,Calc_Targetkreise!BR$5,FALSE)</f>
        <v>30</v>
      </c>
      <c r="BS281" s="62">
        <f>IF(BR281&lt;Master_sheet_Kriterien!$J$24,1,IF(BR281&lt;Master_sheet_Kriterien!$K$24,2,IF(BR281&lt;Master_sheet_Kriterien!$L$24,3,IF(BR281&lt;Master_sheet_Kriterien!$M$24,4,5))))</f>
        <v>2</v>
      </c>
      <c r="BT281" s="65">
        <f>VLOOKUP($D281,Struktur_daten_BW_2017!$B$7:$AH$452,Calc_Targetkreise!BT$5,FALSE)</f>
        <v>12.3</v>
      </c>
      <c r="BU281" s="62">
        <f>IF(BT281&lt;Master_sheet_Kriterien!$J$26,1,IF(BT281&lt;Master_sheet_Kriterien!$K$26,2,IF(BT281&lt;Master_sheet_Kriterien!$L$26,3,IF(BT281&lt;Master_sheet_Kriterien!$M$26,4,5))))</f>
        <v>2</v>
      </c>
      <c r="BV281" s="65">
        <f t="shared" si="13"/>
        <v>2.44401</v>
      </c>
      <c r="BW281" s="62">
        <f>IF(BV281&lt;Master_sheet_Kriterien!$J$28,1,IF(BV281&lt;Master_sheet_Kriterien!$K$28,2,IF(BV281&lt;Master_sheet_Kriterien!$L$28,3,IF(BV281&lt;Master_sheet_Kriterien!$M$28,4,5))))</f>
        <v>1</v>
      </c>
      <c r="BX281" s="65">
        <f>VLOOKUP($D281,Struktur_daten_BW_2017!$B$7:$AH$452,Calc_Targetkreise!BX$5,FALSE)</f>
        <v>14.63414634</v>
      </c>
      <c r="BY281" s="62">
        <f>IF(BX281&lt;Master_sheet_Kriterien!$J$30,1,IF(BX281&lt;Master_sheet_Kriterien!$K$30,2,IF(BX281&lt;Master_sheet_Kriterien!$L$30,3,IF(BX281&lt;Master_sheet_Kriterien!$M$30,4,5))))</f>
        <v>1</v>
      </c>
      <c r="BZ281" s="65"/>
      <c r="CA281" s="62">
        <f>IF(BZ281&lt;Master_sheet_Kriterien!$J$32,1,IF(BZ281&lt;Master_sheet_Kriterien!$K$32,2,IF(BZ281&lt;Master_sheet_Kriterien!$L$32,3,IF(BZ281&lt;Master_sheet_Kriterien!$M$32,4,5))))</f>
        <v>1</v>
      </c>
      <c r="CB281" s="65"/>
      <c r="CC281" s="62">
        <f>IF(CB281&lt;Master_sheet_Kriterien!$J$34,1,IF(CB281&lt;Master_sheet_Kriterien!$K$34,2,IF(CB281&lt;Master_sheet_Kriterien!$L$34,3,IF(CB281&lt;Master_sheet_Kriterien!$M$34,4,5))))</f>
        <v>1</v>
      </c>
      <c r="CD281" s="65">
        <f>100-VLOOKUP($D281,Struktur_daten_BW_2017!$B$7:$AH$452,Calc_Targetkreise!CD$5,FALSE)</f>
        <v>39.5</v>
      </c>
      <c r="CE281" s="62">
        <f>IF(CD281&lt;Master_sheet_Kriterien!$J$40,1,IF(CD281&lt;Master_sheet_Kriterien!$K$40,2,IF(CD281&lt;Master_sheet_Kriterien!$L$40,3,IF(CD281&lt;Master_sheet_Kriterien!$M$40,4,5))))</f>
        <v>1</v>
      </c>
      <c r="CF281" s="61"/>
      <c r="CG281" s="59">
        <f>VLOOKUP($D281,EW_19_Kreise!$A$6:$CQ$406,Calc_Targetkreise!CG$5,FALSE)/1000</f>
        <v>69.832</v>
      </c>
      <c r="CH281" s="59">
        <f>VLOOKUP($D281,BW_17_Kreise!$B$7:$CC$410,Calc_Targetkreise!CH$5,FALSE)/1000</f>
        <v>70.038</v>
      </c>
      <c r="CI281" s="59">
        <f>VLOOKUP($D281,EW_Erg_09_14_Kreise!$A$10:$BK$412,Calc_Targetkreise!CI$5,FALSE)/1000</f>
        <v>70.794</v>
      </c>
      <c r="CJ281" s="59">
        <f>VLOOKUP($D281,EW_Erg_09_14_Kreise!$A$10:$BK$412,Calc_Targetkreise!CJ$5,FALSE)/1000</f>
        <v>71.568</v>
      </c>
      <c r="CK281" s="59">
        <f>VLOOKUP($D281,EW_Erg_09_14_Kreise!$A$10:$BK$412,Calc_Targetkreise!CK$5,FALSE)/1000</f>
        <v>29.087</v>
      </c>
      <c r="CL281" s="45"/>
      <c r="CM281" s="59">
        <f>VLOOKUP($D281,Struktur_daten_BW_2017!$B$7:$AH$452,Calc_Targetkreise!CM$5,FALSE)</f>
        <v>198.7</v>
      </c>
      <c r="CN281" s="66">
        <v>2.0</v>
      </c>
      <c r="CO281" s="67">
        <f t="shared" si="16"/>
        <v>0.01006542526</v>
      </c>
      <c r="CP281" s="62">
        <f>IF(CO281&lt;Master_sheet_Kriterien!$J$58,1,IF(CO281&lt;Master_sheet_Kriterien!$K$58,2,IF(CO281&lt;Master_sheet_Kriterien!$L$58,3,IF(CO281&lt;Master_sheet_Kriterien!$M$58,4,5))))</f>
        <v>1</v>
      </c>
      <c r="CQ281" s="66">
        <v>1.0</v>
      </c>
      <c r="CR281" s="67">
        <f t="shared" si="17"/>
        <v>0.005032712632</v>
      </c>
      <c r="CS281" s="62">
        <f>IF(CR281&lt;Master_sheet_Kriterien!$J$59,1,IF(CR281&lt;Master_sheet_Kriterien!$K$59,2,IF(CR281&lt;Master_sheet_Kriterien!$L$59,3,IF(CR281&lt;Master_sheet_Kriterien!$M$59,4,5))))</f>
        <v>1</v>
      </c>
      <c r="CT281" s="66">
        <v>1.0</v>
      </c>
      <c r="CU281" s="44"/>
      <c r="CV281" s="66">
        <v>0.0</v>
      </c>
      <c r="CW281" s="68"/>
      <c r="CY281" s="31">
        <f t="shared" si="18"/>
        <v>9473</v>
      </c>
      <c r="DB281" s="76" t="str">
        <f t="shared" si="19"/>
        <v>Coburg</v>
      </c>
      <c r="DC281" s="58">
        <f t="shared" si="20"/>
        <v>363</v>
      </c>
      <c r="DD281" s="77">
        <f t="shared" si="21"/>
        <v>124</v>
      </c>
      <c r="DE281" s="72">
        <f t="shared" si="22"/>
        <v>0.0036596982</v>
      </c>
      <c r="DG281" s="76" t="str">
        <f t="shared" si="23"/>
        <v>Coburg</v>
      </c>
      <c r="DH281" s="58" t="str">
        <f t="shared" si="24"/>
        <v>#REF!</v>
      </c>
      <c r="DI281" s="75">
        <f t="shared" si="25"/>
        <v>118.1006543</v>
      </c>
      <c r="DJ281" s="78">
        <f t="shared" si="26"/>
        <v>0.0036596982</v>
      </c>
      <c r="DK281" s="75"/>
      <c r="DL281" s="75"/>
      <c r="DM281" s="75"/>
      <c r="DN281" s="75"/>
      <c r="DO281" s="75"/>
      <c r="DP281" s="44"/>
    </row>
    <row r="282" ht="16.5" customHeight="1">
      <c r="A282" s="58">
        <f t="shared" si="5"/>
        <v>256</v>
      </c>
      <c r="B282" s="58">
        <f t="shared" si="6"/>
        <v>144</v>
      </c>
      <c r="C282" s="58" t="s">
        <v>390</v>
      </c>
      <c r="D282" s="58">
        <v>9474.0</v>
      </c>
      <c r="E282" s="58" t="s">
        <v>443</v>
      </c>
      <c r="F282" s="59">
        <f>VLOOKUP($D282,EW_19_Kreise!$A$6:$CQ$406,Calc_Targetkreise!F$5,FALSE)/1000</f>
        <v>57.732</v>
      </c>
      <c r="G282" s="59">
        <f>VLOOKUP($D282,BW_17_Kreise!$B$7:$CC$410,Calc_Targetkreise!G$5,FALSE)/1000</f>
        <v>73.285</v>
      </c>
      <c r="H282" s="59">
        <f>VLOOKUP($D282,EW_Erg_09_14_Kreise!$A$10:$BK$412,Calc_Targetkreise!H$5,FALSE)/1000</f>
        <v>39.705</v>
      </c>
      <c r="I282" s="60">
        <f t="shared" ref="I282:K282" si="1156">F282/CG282</f>
        <v>0.6368811226</v>
      </c>
      <c r="J282" s="60">
        <f t="shared" si="1156"/>
        <v>0.8130221103</v>
      </c>
      <c r="K282" s="60">
        <f t="shared" si="1156"/>
        <v>0.4426520101</v>
      </c>
      <c r="L282" s="61">
        <f t="shared" ref="L282:M282" si="1157">1-(T282+X282)</f>
        <v>0.4877017945</v>
      </c>
      <c r="M282" s="61">
        <f t="shared" si="1157"/>
        <v>0.4221327693</v>
      </c>
      <c r="N282" s="62">
        <f>IF(L282&lt;Master_sheet_Kriterien!$J$46,1,IF(L282&lt;Master_sheet_Kriterien!$K$46,2,IF(L282&lt;Master_sheet_Kriterien!$L$46,3,IF(L282&lt;Master_sheet_Kriterien!$M$46,4,5))))</f>
        <v>4</v>
      </c>
      <c r="O282" s="62">
        <f>IF(M282&lt;Master_sheet_Kriterien!$J$46,1,IF(M282&lt;Master_sheet_Kriterien!$K$46,2,IF(M282&lt;Master_sheet_Kriterien!$L$46,3,IF(M282&lt;Master_sheet_Kriterien!$M$46,4,5))))</f>
        <v>2</v>
      </c>
      <c r="P282" s="61">
        <f t="shared" ref="P282:Q282" si="1158">1-(T282+AM282)</f>
        <v>0.491841613</v>
      </c>
      <c r="Q282" s="61">
        <f t="shared" si="1158"/>
        <v>0.4578836051</v>
      </c>
      <c r="R282" s="62">
        <f>IF(P282&lt;Master_sheet_Kriterien!$J$46,1,IF(P282&lt;Master_sheet_Kriterien!$K$46,2,IF(P282&lt;Master_sheet_Kriterien!$L$46,3,IF(P282&lt;Master_sheet_Kriterien!$M$46,4,5))))</f>
        <v>4</v>
      </c>
      <c r="S282" s="62">
        <f>IF(Q282&lt;Master_sheet_Kriterien!$J$46,1,IF(Q282&lt;Master_sheet_Kriterien!$K$46,2,IF(Q282&lt;Master_sheet_Kriterien!$L$46,3,IF(Q282&lt;Master_sheet_Kriterien!$M$46,4,5))))</f>
        <v>3</v>
      </c>
      <c r="T282" s="61">
        <f>VLOOKUP($D282,EW_19_Kreise!$A$6:$CQ$406,Calc_Targetkreise!T$5,FALSE)/1000/F282</f>
        <v>0.4221055914</v>
      </c>
      <c r="U282" s="63">
        <f>VLOOKUP($D282,BW_17_Kreise!$B$7:$CC$410,Calc_Targetkreise!U$5,FALSE)/1000/$G282</f>
        <v>0.4241522822</v>
      </c>
      <c r="V282" s="61">
        <f>VLOOKUP(Calc_Targetkreise!$D282,EW_Erg_09_14_Kreise!$A$7:$BK$412,Calc_Targetkreise!V$5,FALSE)/1000/$H282</f>
        <v>0.4186878227</v>
      </c>
      <c r="W282" s="61">
        <f>VLOOKUP(Calc_Targetkreise!$D282,EW_Erg_09_14_Kreise!$A$7:$BK$412,Calc_Targetkreise!W$5,FALSE)/1000/CK282</f>
        <v>0.4475963194</v>
      </c>
      <c r="X282" s="61">
        <f>VLOOKUP($D282,EW_19_Kreise!$A$6:$CQ$406,Calc_Targetkreise!X$5,FALSE)/1000/F282</f>
        <v>0.09019261415</v>
      </c>
      <c r="Y282" s="63">
        <f>VLOOKUP($D282,BW_17_Kreise!$B$7:$CC$410,Calc_Targetkreise!Y$5,FALSE)/1000/$G282</f>
        <v>0.1537149485</v>
      </c>
      <c r="Z282" s="61">
        <f>VLOOKUP(Calc_Targetkreise!$D282,EW_Erg_09_14_Kreise!$A$7:$BK$412,Calc_Targetkreise!Z$5,FALSE)/1000/$H282</f>
        <v>0.1994710994</v>
      </c>
      <c r="AA282" s="61">
        <f>VLOOKUP(Calc_Targetkreise!$D282,EW_Erg_09_14_Kreise!$A$7:$BK$412,Calc_Targetkreise!AA$5,FALSE)/1000/$H282</f>
        <v>0.121319733</v>
      </c>
      <c r="AB282" s="61">
        <f>VLOOKUP($D282,EW_19_Kreise!$A$6:$CQ$406,Calc_Targetkreise!AB$5,FALSE)/1000/F282</f>
        <v>0.1726425553</v>
      </c>
      <c r="AC282" s="63">
        <f>VLOOKUP($D282,BW_17_Kreise!$B$7:$CC$410,Calc_Targetkreise!AC$5,FALSE)/1000/$G282</f>
        <v>0.08788974551</v>
      </c>
      <c r="AD282" s="61">
        <f>VLOOKUP(Calc_Targetkreise!$D282,EW_Erg_09_14_Kreise!$A$7:$BK$412,Calc_Targetkreise!AD$5,FALSE)/1000/$H282</f>
        <v>0.1153255258</v>
      </c>
      <c r="AE282" s="62">
        <f>IF(AC282&lt;Master_sheet_Kriterien!$J$54,1,IF(AC282&lt;Master_sheet_Kriterien!$K$54,2,IF(AC282&lt;Master_sheet_Kriterien!$L$54,3,IF(AC282&lt;Master_sheet_Kriterien!$M$54,4,5))))</f>
        <v>3</v>
      </c>
      <c r="AF282" s="61">
        <f>VLOOKUP(Calc_Targetkreise!$D282,EW_Erg_09_14_Kreise!$A$7:$BK$412,Calc_Targetkreise!AF$5,FALSE)/1000/$H282</f>
        <v>0.11056542</v>
      </c>
      <c r="AG282" s="63">
        <f>VLOOKUP($D282,BW_17_Kreise!$B$7:$CC$410,Calc_Targetkreise!AG$5,FALSE)/1000/$G282</f>
        <v>0.08778058266</v>
      </c>
      <c r="AH282" s="61">
        <f>VLOOKUP(Calc_Targetkreise!$D282,EW_Erg_09_14_Kreise!$A$7:$BK$412,Calc_Targetkreise!AH$5,FALSE)/1000/$H282</f>
        <v>0.02709986148</v>
      </c>
      <c r="AI282" s="61">
        <f>VLOOKUP(Calc_Targetkreise!$D282,EW_Erg_09_14_Kreise!$A$7:$BK$412,Calc_Targetkreise!AI$5,FALSE)/1000/$H282</f>
        <v>0.09996222138</v>
      </c>
      <c r="AJ282" s="63">
        <f>VLOOKUP($D282,BW_17_Kreise!$B$7:$CC$410,Calc_Targetkreise!AJ$5,FALSE)/1000/$G282</f>
        <v>0.05555024903</v>
      </c>
      <c r="AK282" s="61">
        <f>VLOOKUP(Calc_Targetkreise!$D282,EW_Erg_09_14_Kreise!$A$7:$BK$412,Calc_Targetkreise!AK$5,FALSE)/1000/$H282</f>
        <v>0.02813247702</v>
      </c>
      <c r="AL282" s="61">
        <f>VLOOKUP(Calc_Targetkreise!$D282,EW_Erg_09_14_Kreise!$A$7:$BK$412,Calc_Targetkreise!AL$5,FALSE)/1000/$H282</f>
        <v>0.02012341015</v>
      </c>
      <c r="AM282" s="61">
        <f>VLOOKUP($D282,EW_19_Kreise!$A$6:$CQ$406,Calc_Targetkreise!AM$5,FALSE)/1000/F282</f>
        <v>0.08605279568</v>
      </c>
      <c r="AN282" s="63">
        <f>VLOOKUP($D282,BW_17_Kreise!$B$7:$CC$410,Calc_Targetkreise!AN$5,FALSE)/1000/$G282</f>
        <v>0.1179641127</v>
      </c>
      <c r="AO282" s="61">
        <f>VLOOKUP(Calc_Targetkreise!$D282,EW_Erg_09_14_Kreise!$A$7:$BK$412,Calc_Targetkreise!AO$5,FALSE)/1000/$H282</f>
        <v>0.07238383075</v>
      </c>
      <c r="AP282" s="61">
        <f>VLOOKUP(Calc_Targetkreise!$D282,EW_Erg_09_14_Kreise!$A$7:$BK$412,Calc_Targetkreise!AP$5,FALSE)/1000/$H282</f>
        <v>0.0001763002141</v>
      </c>
      <c r="AQ282" s="61">
        <f t="shared" ref="AQ282:AR282" si="1159">1-U282-Y282-AC282-AG282-AJ282-AN282</f>
        <v>0.07294807942</v>
      </c>
      <c r="AR282" s="61">
        <f t="shared" si="1159"/>
        <v>0.1388993829</v>
      </c>
      <c r="AS282" s="61">
        <f t="shared" si="11"/>
        <v>0.2002565958</v>
      </c>
      <c r="AT282" s="63">
        <f>VLOOKUP($D282,BW_17_Kreise!$B$7:$CC$410,Calc_Targetkreise!AT$5,FALSE)/1000/$G282</f>
        <v>0.00308385072</v>
      </c>
      <c r="AU282" s="61">
        <f>VLOOKUP(Calc_Targetkreise!$D282,EW_Erg_09_14_Kreise!$A$7:$BK$412,Calc_Targetkreise!AU$5,FALSE)/1000/$H282</f>
        <v>0.00952021156</v>
      </c>
      <c r="AV282" s="62">
        <f>IF(AU282&lt;Master_sheet_Kriterien!$J$44,1,IF(AU282&lt;Master_sheet_Kriterien!$K$44,2,IF(AU282&lt;Master_sheet_Kriterien!$L$44,3,IF(AU282&lt;Master_sheet_Kriterien!$M$44,4,5))))</f>
        <v>1</v>
      </c>
      <c r="AW282" s="61">
        <f>VLOOKUP(Calc_Targetkreise!$D282,EW_Erg_09_14_Kreise!$A$7:$BK$412,Calc_Targetkreise!AW$5,FALSE)/1000/$H282</f>
        <v>0.007429794736</v>
      </c>
      <c r="AX282" s="61">
        <f>VLOOKUP($D282,EW_19_Kreise!$A$6:$CQ$406,Calc_Targetkreise!AX$5,FALSE)/1000/F282</f>
        <v>0.005473567519</v>
      </c>
      <c r="AY282" s="62">
        <f>IF(AX282&lt;Master_sheet_Kriterien!$J$56,1,IF(AX282&lt;Master_sheet_Kriterien!$K$56,2,IF(AX282&lt;Master_sheet_Kriterien!$L$56,3,IF(AX282&lt;Master_sheet_Kriterien!$M$56,4,5))))</f>
        <v>3</v>
      </c>
      <c r="AZ282" s="64">
        <f>VLOOKUP($D282,EW_19_Kreise!$A$6:$CQ$406,Calc_Targetkreise!AZ$5,FALSE)</f>
        <v>316</v>
      </c>
      <c r="BA282" s="62">
        <f>IF(AZ282&lt;Master_sheet_Kriterien!$J$57,1,IF(AZ282&lt;Master_sheet_Kriterien!$K$57,2,IF(AZ282&lt;Master_sheet_Kriterien!$L$57,3,IF(AZ282&lt;Master_sheet_Kriterien!$M$56,4,5))))</f>
        <v>3</v>
      </c>
      <c r="BB282" s="59">
        <f>VLOOKUP($D282,Struktur_daten_BW_2017!$B$7:$AH$452,Calc_Targetkreise!BB$5,FALSE)</f>
        <v>124.1</v>
      </c>
      <c r="BC282" s="62">
        <f>IF(BB282&lt;Master_sheet_Kriterien!$J$8,1,IF(BB282&lt;Master_sheet_Kriterien!$K$8,2,IF(BB282&lt;Master_sheet_Kriterien!$L$8,3,IF(BB282&lt;Master_sheet_Kriterien!$M$8,4,5))))</f>
        <v>1</v>
      </c>
      <c r="BD282" s="65">
        <f t="shared" si="12"/>
        <v>19.632</v>
      </c>
      <c r="BE282" s="62">
        <f>IF(BD282&lt;Master_sheet_Kriterien!$J$10,1,IF(BD282&lt;Master_sheet_Kriterien!$K$10,2,IF(BD282&lt;Master_sheet_Kriterien!$L$10,3,IF(BD282&lt;Master_sheet_Kriterien!$M$10,4,5))))</f>
        <v>2</v>
      </c>
      <c r="BF282" s="65">
        <f>VLOOKUP($D282,Struktur_daten_BW_2017!$B$7:$AH$452,Calc_Targetkreise!BF$5,FALSE)</f>
        <v>9.6</v>
      </c>
      <c r="BG282" s="62">
        <f>IF(BF282&lt;Master_sheet_Kriterien!$J$12,1,IF(BF282&lt;Master_sheet_Kriterien!$K$12,2,IF(BF282&lt;Master_sheet_Kriterien!$L$12,3,IF(BF282&lt;Master_sheet_Kriterien!$M$12,4,5))))</f>
        <v>5</v>
      </c>
      <c r="BH282" s="65">
        <f>VLOOKUP($D282,Struktur_daten_BW_2017!$B$7:$AH$452,Calc_Targetkreise!BH$5,FALSE)</f>
        <v>12.2</v>
      </c>
      <c r="BI282" s="62">
        <f>IF(BH282&lt;Master_sheet_Kriterien!$J$14,1,IF(BH282&lt;Master_sheet_Kriterien!$K$14,2,IF(BH282&lt;Master_sheet_Kriterien!$L$14,3,IF(BH282&lt;Master_sheet_Kriterien!$M$14,4,5))))</f>
        <v>4</v>
      </c>
      <c r="BJ282" s="65">
        <f>VLOOKUP($D282,Struktur_daten_BW_2017!$B$7:$AH$452,Calc_Targetkreise!BJ$5,FALSE)</f>
        <v>35.4</v>
      </c>
      <c r="BK282" s="62">
        <f>IF(BJ282&lt;Master_sheet_Kriterien!$J$16,1,IF(BJ282&lt;Master_sheet_Kriterien!$K$16,2,IF(BJ282&lt;Master_sheet_Kriterien!$L$16,3,IF(BJ282&lt;Master_sheet_Kriterien!$M$16,4,5))))</f>
        <v>2</v>
      </c>
      <c r="BL282" s="65">
        <f>VLOOKUP($D282,Struktur_daten_BW_2017!$B$7:$AH$452,Calc_Targetkreise!BL$5,FALSE)</f>
        <v>16.5</v>
      </c>
      <c r="BM282" s="62">
        <f>IF(BL282&lt;Master_sheet_Kriterien!$J$18,1,IF(BL282&lt;Master_sheet_Kriterien!$K$18,2,IF(BL282&lt;Master_sheet_Kriterien!$L$18,3,IF(BL282&lt;Master_sheet_Kriterien!$M$18,4,5))))</f>
        <v>3</v>
      </c>
      <c r="BN282" s="65">
        <f>VLOOKUP($D282,Struktur_daten_BW_2017!$B$7:$AH$452,Calc_Targetkreise!BN$5,FALSE)</f>
        <v>11.2</v>
      </c>
      <c r="BO282" s="62">
        <f>IF(BN282&lt;Master_sheet_Kriterien!$J$20,1,IF(BN282&lt;Master_sheet_Kriterien!$K$20,2,IF(BN282&lt;Master_sheet_Kriterien!$L$20,3,IF(BN282&lt;Master_sheet_Kriterien!$M$20,4,5))))</f>
        <v>4</v>
      </c>
      <c r="BP282" s="59">
        <f>VLOOKUP($D282,Struktur_daten_BW_2017!$B$7:$AH$452,Calc_Targetkreise!BP$5,FALSE)</f>
        <v>21698</v>
      </c>
      <c r="BQ282" s="62">
        <f>IF(BP282&lt;Master_sheet_Kriterien!$J$38,1,IF(BP282&lt;Master_sheet_Kriterien!$K$38,2,IF(BP282&lt;Master_sheet_Kriterien!$L$38,3,IF(BP282&lt;Master_sheet_Kriterien!$M$38,4,5))))</f>
        <v>3</v>
      </c>
      <c r="BR282" s="65">
        <f>VLOOKUP($D282,Struktur_daten_BW_2017!$B$7:$AH$452,Calc_Targetkreise!BR$5,FALSE)</f>
        <v>32.7</v>
      </c>
      <c r="BS282" s="62">
        <f>IF(BR282&lt;Master_sheet_Kriterien!$J$24,1,IF(BR282&lt;Master_sheet_Kriterien!$K$24,2,IF(BR282&lt;Master_sheet_Kriterien!$L$24,3,IF(BR282&lt;Master_sheet_Kriterien!$M$24,4,5))))</f>
        <v>3</v>
      </c>
      <c r="BT282" s="65">
        <f>VLOOKUP($D282,Struktur_daten_BW_2017!$B$7:$AH$452,Calc_Targetkreise!BT$5,FALSE)</f>
        <v>14.3</v>
      </c>
      <c r="BU282" s="62">
        <f>IF(BT282&lt;Master_sheet_Kriterien!$J$26,1,IF(BT282&lt;Master_sheet_Kriterien!$K$26,2,IF(BT282&lt;Master_sheet_Kriterien!$L$26,3,IF(BT282&lt;Master_sheet_Kriterien!$M$26,4,5))))</f>
        <v>4</v>
      </c>
      <c r="BV282" s="65">
        <f t="shared" si="13"/>
        <v>2.92435</v>
      </c>
      <c r="BW282" s="62">
        <f>IF(BV282&lt;Master_sheet_Kriterien!$J$28,1,IF(BV282&lt;Master_sheet_Kriterien!$K$28,2,IF(BV282&lt;Master_sheet_Kriterien!$L$28,3,IF(BV282&lt;Master_sheet_Kriterien!$M$28,4,5))))</f>
        <v>1</v>
      </c>
      <c r="BX282" s="65">
        <f>VLOOKUP($D282,Struktur_daten_BW_2017!$B$7:$AH$452,Calc_Targetkreise!BX$5,FALSE)</f>
        <v>17.48251748</v>
      </c>
      <c r="BY282" s="62">
        <f>IF(BX282&lt;Master_sheet_Kriterien!$J$30,1,IF(BX282&lt;Master_sheet_Kriterien!$K$30,2,IF(BX282&lt;Master_sheet_Kriterien!$L$30,3,IF(BX282&lt;Master_sheet_Kriterien!$M$30,4,5))))</f>
        <v>2</v>
      </c>
      <c r="BZ282" s="65"/>
      <c r="CA282" s="62">
        <f>IF(BZ282&lt;Master_sheet_Kriterien!$J$32,1,IF(BZ282&lt;Master_sheet_Kriterien!$K$32,2,IF(BZ282&lt;Master_sheet_Kriterien!$L$32,3,IF(BZ282&lt;Master_sheet_Kriterien!$M$32,4,5))))</f>
        <v>1</v>
      </c>
      <c r="CB282" s="65"/>
      <c r="CC282" s="62">
        <f>IF(CB282&lt;Master_sheet_Kriterien!$J$34,1,IF(CB282&lt;Master_sheet_Kriterien!$K$34,2,IF(CB282&lt;Master_sheet_Kriterien!$L$34,3,IF(CB282&lt;Master_sheet_Kriterien!$M$34,4,5))))</f>
        <v>1</v>
      </c>
      <c r="CD282" s="65">
        <f>100-VLOOKUP($D282,Struktur_daten_BW_2017!$B$7:$AH$452,Calc_Targetkreise!CD$5,FALSE)</f>
        <v>46.1</v>
      </c>
      <c r="CE282" s="62">
        <f>IF(CD282&lt;Master_sheet_Kriterien!$J$40,1,IF(CD282&lt;Master_sheet_Kriterien!$K$40,2,IF(CD282&lt;Master_sheet_Kriterien!$L$40,3,IF(CD282&lt;Master_sheet_Kriterien!$M$40,4,5))))</f>
        <v>3</v>
      </c>
      <c r="CF282" s="61"/>
      <c r="CG282" s="59">
        <f>VLOOKUP($D282,EW_19_Kreise!$A$6:$CQ$406,Calc_Targetkreise!CG$5,FALSE)/1000</f>
        <v>90.648</v>
      </c>
      <c r="CH282" s="59">
        <f>VLOOKUP($D282,BW_17_Kreise!$B$7:$CC$410,Calc_Targetkreise!CH$5,FALSE)/1000</f>
        <v>90.139</v>
      </c>
      <c r="CI282" s="59">
        <f>VLOOKUP($D282,EW_Erg_09_14_Kreise!$A$10:$BK$412,Calc_Targetkreise!CI$5,FALSE)/1000</f>
        <v>89.698</v>
      </c>
      <c r="CJ282" s="59">
        <f>VLOOKUP($D282,EW_Erg_09_14_Kreise!$A$10:$BK$412,Calc_Targetkreise!CJ$5,FALSE)/1000</f>
        <v>88.341</v>
      </c>
      <c r="CK282" s="59">
        <f>VLOOKUP($D282,EW_Erg_09_14_Kreise!$A$10:$BK$412,Calc_Targetkreise!CK$5,FALSE)/1000</f>
        <v>40.646</v>
      </c>
      <c r="CL282" s="45"/>
      <c r="CM282" s="59">
        <f>VLOOKUP($D282,Struktur_daten_BW_2017!$B$7:$AH$452,Calc_Targetkreise!CM$5,FALSE)</f>
        <v>204.5</v>
      </c>
      <c r="CN282" s="66">
        <v>4.0</v>
      </c>
      <c r="CO282" s="67">
        <f t="shared" si="16"/>
        <v>0.0195599022</v>
      </c>
      <c r="CP282" s="62">
        <f>IF(CO282&lt;Master_sheet_Kriterien!$J$58,1,IF(CO282&lt;Master_sheet_Kriterien!$K$58,2,IF(CO282&lt;Master_sheet_Kriterien!$L$58,3,IF(CO282&lt;Master_sheet_Kriterien!$M$58,4,5))))</f>
        <v>1</v>
      </c>
      <c r="CQ282" s="66">
        <v>3.0</v>
      </c>
      <c r="CR282" s="67">
        <f t="shared" si="17"/>
        <v>0.01466992665</v>
      </c>
      <c r="CS282" s="62">
        <f>IF(CR282&lt;Master_sheet_Kriterien!$J$59,1,IF(CR282&lt;Master_sheet_Kriterien!$K$59,2,IF(CR282&lt;Master_sheet_Kriterien!$L$59,3,IF(CR282&lt;Master_sheet_Kriterien!$M$59,4,5))))</f>
        <v>1</v>
      </c>
      <c r="CT282" s="66">
        <v>1.0</v>
      </c>
      <c r="CU282" s="44"/>
      <c r="CV282" s="66">
        <v>0.0</v>
      </c>
      <c r="CW282" s="68"/>
      <c r="CY282" s="31">
        <f t="shared" si="18"/>
        <v>9474</v>
      </c>
      <c r="DB282" s="76" t="str">
        <f t="shared" si="19"/>
        <v>Forchheim</v>
      </c>
      <c r="DC282" s="58">
        <f t="shared" si="20"/>
        <v>256</v>
      </c>
      <c r="DD282" s="77">
        <f t="shared" si="21"/>
        <v>144</v>
      </c>
      <c r="DE282" s="72">
        <f t="shared" si="22"/>
        <v>0.005473567519</v>
      </c>
      <c r="DG282" s="76" t="str">
        <f t="shared" si="23"/>
        <v>Forchheim</v>
      </c>
      <c r="DH282" s="58" t="str">
        <f t="shared" si="24"/>
        <v>#REF!</v>
      </c>
      <c r="DI282" s="75">
        <f t="shared" si="25"/>
        <v>138.195599</v>
      </c>
      <c r="DJ282" s="78">
        <f t="shared" si="26"/>
        <v>0.005473567519</v>
      </c>
      <c r="DK282" s="75"/>
      <c r="DL282" s="75"/>
      <c r="DM282" s="75"/>
      <c r="DN282" s="75"/>
      <c r="DO282" s="75"/>
      <c r="DP282" s="44"/>
    </row>
    <row r="283" ht="16.5" customHeight="1">
      <c r="A283" s="58">
        <f t="shared" si="5"/>
        <v>388</v>
      </c>
      <c r="B283" s="58">
        <f t="shared" si="6"/>
        <v>113</v>
      </c>
      <c r="C283" s="58" t="s">
        <v>390</v>
      </c>
      <c r="D283" s="58">
        <v>9475.0</v>
      </c>
      <c r="E283" s="58" t="s">
        <v>444</v>
      </c>
      <c r="F283" s="59">
        <f>VLOOKUP($D283,EW_19_Kreise!$A$6:$CQ$406,Calc_Targetkreise!F$5,FALSE)/1000</f>
        <v>43.627</v>
      </c>
      <c r="G283" s="59">
        <f>VLOOKUP($D283,BW_17_Kreise!$B$7:$CC$410,Calc_Targetkreise!G$5,FALSE)/1000</f>
        <v>60.497</v>
      </c>
      <c r="H283" s="59">
        <f>VLOOKUP($D283,EW_Erg_09_14_Kreise!$A$10:$BK$412,Calc_Targetkreise!H$5,FALSE)/1000</f>
        <v>31.917</v>
      </c>
      <c r="I283" s="60">
        <f t="shared" ref="I283:K283" si="1160">F283/CG283</f>
        <v>0.5674761638</v>
      </c>
      <c r="J283" s="60">
        <f t="shared" si="1160"/>
        <v>0.7782265845</v>
      </c>
      <c r="K283" s="60">
        <f t="shared" si="1160"/>
        <v>0.4029212008</v>
      </c>
      <c r="L283" s="61">
        <f t="shared" ref="L283:M283" si="1161">1-(T283+X283)</f>
        <v>0.4193962454</v>
      </c>
      <c r="M283" s="61">
        <f t="shared" si="1161"/>
        <v>0.3690926823</v>
      </c>
      <c r="N283" s="62">
        <f>IF(L283&lt;Master_sheet_Kriterien!$J$46,1,IF(L283&lt;Master_sheet_Kriterien!$K$46,2,IF(L283&lt;Master_sheet_Kriterien!$L$46,3,IF(L283&lt;Master_sheet_Kriterien!$M$46,4,5))))</f>
        <v>2</v>
      </c>
      <c r="O283" s="62">
        <f>IF(M283&lt;Master_sheet_Kriterien!$J$46,1,IF(M283&lt;Master_sheet_Kriterien!$K$46,2,IF(M283&lt;Master_sheet_Kriterien!$L$46,3,IF(M283&lt;Master_sheet_Kriterien!$M$46,4,5))))</f>
        <v>1</v>
      </c>
      <c r="P283" s="61">
        <f t="shared" ref="P283:Q283" si="1162">1-(T283+AM283)</f>
        <v>0.465514475</v>
      </c>
      <c r="Q283" s="61">
        <f t="shared" si="1162"/>
        <v>0.4637750632</v>
      </c>
      <c r="R283" s="62">
        <f>IF(P283&lt;Master_sheet_Kriterien!$J$46,1,IF(P283&lt;Master_sheet_Kriterien!$K$46,2,IF(P283&lt;Master_sheet_Kriterien!$L$46,3,IF(P283&lt;Master_sheet_Kriterien!$M$46,4,5))))</f>
        <v>3</v>
      </c>
      <c r="S283" s="62">
        <f>IF(Q283&lt;Master_sheet_Kriterien!$J$46,1,IF(Q283&lt;Master_sheet_Kriterien!$K$46,2,IF(Q283&lt;Master_sheet_Kriterien!$L$46,3,IF(Q283&lt;Master_sheet_Kriterien!$M$46,4,5))))</f>
        <v>3</v>
      </c>
      <c r="T283" s="61">
        <f>VLOOKUP($D283,EW_19_Kreise!$A$6:$CQ$406,Calc_Targetkreise!T$5,FALSE)/1000/F283</f>
        <v>0.430696587</v>
      </c>
      <c r="U283" s="63">
        <f>VLOOKUP($D283,BW_17_Kreise!$B$7:$CC$410,Calc_Targetkreise!U$5,FALSE)/1000/$G283</f>
        <v>0.4123344959</v>
      </c>
      <c r="V283" s="61">
        <f>VLOOKUP(Calc_Targetkreise!$D283,EW_Erg_09_14_Kreise!$A$7:$BK$412,Calc_Targetkreise!V$5,FALSE)/1000/$H283</f>
        <v>0.450731585</v>
      </c>
      <c r="W283" s="61">
        <f>VLOOKUP(Calc_Targetkreise!$D283,EW_Erg_09_14_Kreise!$A$7:$BK$412,Calc_Targetkreise!W$5,FALSE)/1000/CK283</f>
        <v>0.4746627893</v>
      </c>
      <c r="X283" s="61">
        <f>VLOOKUP($D283,EW_19_Kreise!$A$6:$CQ$406,Calc_Targetkreise!X$5,FALSE)/1000/F283</f>
        <v>0.1499071676</v>
      </c>
      <c r="Y283" s="63">
        <f>VLOOKUP($D283,BW_17_Kreise!$B$7:$CC$410,Calc_Targetkreise!Y$5,FALSE)/1000/$G283</f>
        <v>0.2185728218</v>
      </c>
      <c r="Z283" s="61">
        <f>VLOOKUP(Calc_Targetkreise!$D283,EW_Erg_09_14_Kreise!$A$7:$BK$412,Calc_Targetkreise!Z$5,FALSE)/1000/$H283</f>
        <v>0.260832785</v>
      </c>
      <c r="AA283" s="61">
        <f>VLOOKUP(Calc_Targetkreise!$D283,EW_Erg_09_14_Kreise!$A$7:$BK$412,Calc_Targetkreise!AA$5,FALSE)/1000/$H283</f>
        <v>0.2032772504</v>
      </c>
      <c r="AB283" s="61">
        <f>VLOOKUP($D283,EW_19_Kreise!$A$6:$CQ$406,Calc_Targetkreise!AB$5,FALSE)/1000/F283</f>
        <v>0.1086712357</v>
      </c>
      <c r="AC283" s="63">
        <f>VLOOKUP($D283,BW_17_Kreise!$B$7:$CC$410,Calc_Targetkreise!AC$5,FALSE)/1000/$G283</f>
        <v>0.05101079392</v>
      </c>
      <c r="AD283" s="61">
        <f>VLOOKUP(Calc_Targetkreise!$D283,EW_Erg_09_14_Kreise!$A$7:$BK$412,Calc_Targetkreise!AD$5,FALSE)/1000/$H283</f>
        <v>0.05893411035</v>
      </c>
      <c r="AE283" s="62">
        <f>IF(AC283&lt;Master_sheet_Kriterien!$J$54,1,IF(AC283&lt;Master_sheet_Kriterien!$K$54,2,IF(AC283&lt;Master_sheet_Kriterien!$L$54,3,IF(AC283&lt;Master_sheet_Kriterien!$M$54,4,5))))</f>
        <v>1</v>
      </c>
      <c r="AF283" s="61">
        <f>VLOOKUP(Calc_Targetkreise!$D283,EW_Erg_09_14_Kreise!$A$7:$BK$412,Calc_Targetkreise!AF$5,FALSE)/1000/$H283</f>
        <v>0.06316383119</v>
      </c>
      <c r="AG283" s="63">
        <f>VLOOKUP($D283,BW_17_Kreise!$B$7:$CC$410,Calc_Targetkreise!AG$5,FALSE)/1000/$G283</f>
        <v>0.07595417955</v>
      </c>
      <c r="AH283" s="61">
        <f>VLOOKUP(Calc_Targetkreise!$D283,EW_Erg_09_14_Kreise!$A$7:$BK$412,Calc_Targetkreise!AH$5,FALSE)/1000/$H283</f>
        <v>0.01726352727</v>
      </c>
      <c r="AI283" s="61">
        <f>VLOOKUP(Calc_Targetkreise!$D283,EW_Erg_09_14_Kreise!$A$7:$BK$412,Calc_Targetkreise!AI$5,FALSE)/1000/$H283</f>
        <v>0.07823416988</v>
      </c>
      <c r="AJ283" s="63">
        <f>VLOOKUP($D283,BW_17_Kreise!$B$7:$CC$410,Calc_Targetkreise!AJ$5,FALSE)/1000/$G283</f>
        <v>0.0510769129</v>
      </c>
      <c r="AK283" s="61">
        <f>VLOOKUP(Calc_Targetkreise!$D283,EW_Erg_09_14_Kreise!$A$7:$BK$412,Calc_Targetkreise!AK$5,FALSE)/1000/$H283</f>
        <v>0.02656891312</v>
      </c>
      <c r="AL283" s="61">
        <f>VLOOKUP(Calc_Targetkreise!$D283,EW_Erg_09_14_Kreise!$A$7:$BK$412,Calc_Targetkreise!AL$5,FALSE)/1000/$H283</f>
        <v>0.02578563148</v>
      </c>
      <c r="AM283" s="61">
        <f>VLOOKUP($D283,EW_19_Kreise!$A$6:$CQ$406,Calc_Targetkreise!AM$5,FALSE)/1000/F283</f>
        <v>0.103788938</v>
      </c>
      <c r="AN283" s="63">
        <f>VLOOKUP($D283,BW_17_Kreise!$B$7:$CC$410,Calc_Targetkreise!AN$5,FALSE)/1000/$G283</f>
        <v>0.1238904408</v>
      </c>
      <c r="AO283" s="61">
        <f>VLOOKUP(Calc_Targetkreise!$D283,EW_Erg_09_14_Kreise!$A$7:$BK$412,Calc_Targetkreise!AO$5,FALSE)/1000/$H283</f>
        <v>0.07459974308</v>
      </c>
      <c r="AP283" s="61">
        <f>VLOOKUP(Calc_Targetkreise!$D283,EW_Erg_09_14_Kreise!$A$7:$BK$412,Calc_Targetkreise!AP$5,FALSE)/1000/$H283</f>
        <v>0.00006266253094</v>
      </c>
      <c r="AQ283" s="61">
        <f t="shared" ref="AQ283:AR283" si="1163">1-U283-Y283-AC283-AG283-AJ283-AN283</f>
        <v>0.06716035506</v>
      </c>
      <c r="AR283" s="61">
        <f t="shared" si="1163"/>
        <v>0.1110693361</v>
      </c>
      <c r="AS283" s="61">
        <f t="shared" si="11"/>
        <v>0.1548136653</v>
      </c>
      <c r="AT283" s="63">
        <f>VLOOKUP($D283,BW_17_Kreise!$B$7:$CC$410,Calc_Targetkreise!AT$5,FALSE)/1000/$G283</f>
        <v>0.003388597782</v>
      </c>
      <c r="AU283" s="61">
        <f>VLOOKUP(Calc_Targetkreise!$D283,EW_Erg_09_14_Kreise!$A$7:$BK$412,Calc_Targetkreise!AU$5,FALSE)/1000/$H283</f>
        <v>0.00968136103</v>
      </c>
      <c r="AV283" s="62">
        <f>IF(AU283&lt;Master_sheet_Kriterien!$J$44,1,IF(AU283&lt;Master_sheet_Kriterien!$K$44,2,IF(AU283&lt;Master_sheet_Kriterien!$L$44,3,IF(AU283&lt;Master_sheet_Kriterien!$M$44,4,5))))</f>
        <v>2</v>
      </c>
      <c r="AW283" s="61">
        <f>VLOOKUP(Calc_Targetkreise!$D283,EW_Erg_09_14_Kreise!$A$7:$BK$412,Calc_Targetkreise!AW$5,FALSE)/1000/$H283</f>
        <v>0.006172259298</v>
      </c>
      <c r="AX283" s="61">
        <f>VLOOKUP($D283,EW_19_Kreise!$A$6:$CQ$406,Calc_Targetkreise!AX$5,FALSE)/1000/F283</f>
        <v>0.002590139134</v>
      </c>
      <c r="AY283" s="62">
        <f>IF(AX283&lt;Master_sheet_Kriterien!$J$56,1,IF(AX283&lt;Master_sheet_Kriterien!$K$56,2,IF(AX283&lt;Master_sheet_Kriterien!$L$56,3,IF(AX283&lt;Master_sheet_Kriterien!$M$56,4,5))))</f>
        <v>1</v>
      </c>
      <c r="AZ283" s="64">
        <f>VLOOKUP($D283,EW_19_Kreise!$A$6:$CQ$406,Calc_Targetkreise!AZ$5,FALSE)</f>
        <v>113</v>
      </c>
      <c r="BA283" s="62">
        <f>IF(AZ283&lt;Master_sheet_Kriterien!$J$57,1,IF(AZ283&lt;Master_sheet_Kriterien!$K$57,2,IF(AZ283&lt;Master_sheet_Kriterien!$L$57,3,IF(AZ283&lt;Master_sheet_Kriterien!$M$56,4,5))))</f>
        <v>1</v>
      </c>
      <c r="BB283" s="59">
        <f>VLOOKUP($D283,Struktur_daten_BW_2017!$B$7:$AH$452,Calc_Targetkreise!BB$5,FALSE)</f>
        <v>137.1</v>
      </c>
      <c r="BC283" s="62">
        <f>IF(BB283&lt;Master_sheet_Kriterien!$J$8,1,IF(BB283&lt;Master_sheet_Kriterien!$K$8,2,IF(BB283&lt;Master_sheet_Kriterien!$L$8,3,IF(BB283&lt;Master_sheet_Kriterien!$M$8,4,5))))</f>
        <v>2</v>
      </c>
      <c r="BD283" s="65">
        <f t="shared" si="12"/>
        <v>15.2208</v>
      </c>
      <c r="BE283" s="62">
        <f>IF(BD283&lt;Master_sheet_Kriterien!$J$10,1,IF(BD283&lt;Master_sheet_Kriterien!$K$10,2,IF(BD283&lt;Master_sheet_Kriterien!$L$10,3,IF(BD283&lt;Master_sheet_Kriterien!$M$10,4,5))))</f>
        <v>1</v>
      </c>
      <c r="BF283" s="65">
        <f>VLOOKUP($D283,Struktur_daten_BW_2017!$B$7:$AH$452,Calc_Targetkreise!BF$5,FALSE)</f>
        <v>7.2</v>
      </c>
      <c r="BG283" s="62">
        <f>IF(BF283&lt;Master_sheet_Kriterien!$J$12,1,IF(BF283&lt;Master_sheet_Kriterien!$K$12,2,IF(BF283&lt;Master_sheet_Kriterien!$L$12,3,IF(BF283&lt;Master_sheet_Kriterien!$M$12,4,5))))</f>
        <v>2</v>
      </c>
      <c r="BH283" s="65">
        <f>VLOOKUP($D283,Struktur_daten_BW_2017!$B$7:$AH$452,Calc_Targetkreise!BH$5,FALSE)</f>
        <v>10.2</v>
      </c>
      <c r="BI283" s="62">
        <f>IF(BH283&lt;Master_sheet_Kriterien!$J$14,1,IF(BH283&lt;Master_sheet_Kriterien!$K$14,2,IF(BH283&lt;Master_sheet_Kriterien!$L$14,3,IF(BH283&lt;Master_sheet_Kriterien!$M$14,4,5))))</f>
        <v>1</v>
      </c>
      <c r="BJ283" s="65">
        <f>VLOOKUP($D283,Struktur_daten_BW_2017!$B$7:$AH$452,Calc_Targetkreise!BJ$5,FALSE)</f>
        <v>35.7</v>
      </c>
      <c r="BK283" s="62">
        <f>IF(BJ283&lt;Master_sheet_Kriterien!$J$16,1,IF(BJ283&lt;Master_sheet_Kriterien!$K$16,2,IF(BJ283&lt;Master_sheet_Kriterien!$L$16,3,IF(BJ283&lt;Master_sheet_Kriterien!$M$16,4,5))))</f>
        <v>3</v>
      </c>
      <c r="BL283" s="65">
        <f>VLOOKUP($D283,Struktur_daten_BW_2017!$B$7:$AH$452,Calc_Targetkreise!BL$5,FALSE)</f>
        <v>18.6</v>
      </c>
      <c r="BM283" s="62">
        <f>IF(BL283&lt;Master_sheet_Kriterien!$J$18,1,IF(BL283&lt;Master_sheet_Kriterien!$K$18,2,IF(BL283&lt;Master_sheet_Kriterien!$L$18,3,IF(BL283&lt;Master_sheet_Kriterien!$M$18,4,5))))</f>
        <v>5</v>
      </c>
      <c r="BN283" s="65">
        <f>VLOOKUP($D283,Struktur_daten_BW_2017!$B$7:$AH$452,Calc_Targetkreise!BN$5,FALSE)</f>
        <v>13.7</v>
      </c>
      <c r="BO283" s="62">
        <f>IF(BN283&lt;Master_sheet_Kriterien!$J$20,1,IF(BN283&lt;Master_sheet_Kriterien!$K$20,2,IF(BN283&lt;Master_sheet_Kriterien!$L$20,3,IF(BN283&lt;Master_sheet_Kriterien!$M$20,4,5))))</f>
        <v>5</v>
      </c>
      <c r="BP283" s="59">
        <f>VLOOKUP($D283,Struktur_daten_BW_2017!$B$7:$AH$452,Calc_Targetkreise!BP$5,FALSE)</f>
        <v>21143</v>
      </c>
      <c r="BQ283" s="62">
        <f>IF(BP283&lt;Master_sheet_Kriterien!$J$38,1,IF(BP283&lt;Master_sheet_Kriterien!$K$38,2,IF(BP283&lt;Master_sheet_Kriterien!$L$38,3,IF(BP283&lt;Master_sheet_Kriterien!$M$38,4,5))))</f>
        <v>3</v>
      </c>
      <c r="BR283" s="65">
        <f>VLOOKUP($D283,Struktur_daten_BW_2017!$B$7:$AH$452,Calc_Targetkreise!BR$5,FALSE)</f>
        <v>28.8</v>
      </c>
      <c r="BS283" s="62">
        <f>IF(BR283&lt;Master_sheet_Kriterien!$J$24,1,IF(BR283&lt;Master_sheet_Kriterien!$K$24,2,IF(BR283&lt;Master_sheet_Kriterien!$L$24,3,IF(BR283&lt;Master_sheet_Kriterien!$M$24,4,5))))</f>
        <v>2</v>
      </c>
      <c r="BT283" s="65">
        <f>VLOOKUP($D283,Struktur_daten_BW_2017!$B$7:$AH$452,Calc_Targetkreise!BT$5,FALSE)</f>
        <v>15.1</v>
      </c>
      <c r="BU283" s="62">
        <f>IF(BT283&lt;Master_sheet_Kriterien!$J$26,1,IF(BT283&lt;Master_sheet_Kriterien!$K$26,2,IF(BT283&lt;Master_sheet_Kriterien!$L$26,3,IF(BT283&lt;Master_sheet_Kriterien!$M$26,4,5))))</f>
        <v>4</v>
      </c>
      <c r="BV283" s="65">
        <f t="shared" si="13"/>
        <v>3.19214</v>
      </c>
      <c r="BW283" s="62">
        <f>IF(BV283&lt;Master_sheet_Kriterien!$J$28,1,IF(BV283&lt;Master_sheet_Kriterien!$K$28,2,IF(BV283&lt;Master_sheet_Kriterien!$L$28,3,IF(BV283&lt;Master_sheet_Kriterien!$M$28,4,5))))</f>
        <v>1</v>
      </c>
      <c r="BX283" s="65">
        <f>VLOOKUP($D283,Struktur_daten_BW_2017!$B$7:$AH$452,Calc_Targetkreise!BX$5,FALSE)</f>
        <v>24.50331126</v>
      </c>
      <c r="BY283" s="62">
        <f>IF(BX283&lt;Master_sheet_Kriterien!$J$30,1,IF(BX283&lt;Master_sheet_Kriterien!$K$30,2,IF(BX283&lt;Master_sheet_Kriterien!$L$30,3,IF(BX283&lt;Master_sheet_Kriterien!$M$30,4,5))))</f>
        <v>3</v>
      </c>
      <c r="BZ283" s="65"/>
      <c r="CA283" s="62">
        <f>IF(BZ283&lt;Master_sheet_Kriterien!$J$32,1,IF(BZ283&lt;Master_sheet_Kriterien!$K$32,2,IF(BZ283&lt;Master_sheet_Kriterien!$L$32,3,IF(BZ283&lt;Master_sheet_Kriterien!$M$32,4,5))))</f>
        <v>1</v>
      </c>
      <c r="CB283" s="65"/>
      <c r="CC283" s="62">
        <f>IF(CB283&lt;Master_sheet_Kriterien!$J$34,1,IF(CB283&lt;Master_sheet_Kriterien!$K$34,2,IF(CB283&lt;Master_sheet_Kriterien!$L$34,3,IF(CB283&lt;Master_sheet_Kriterien!$M$34,4,5))))</f>
        <v>1</v>
      </c>
      <c r="CD283" s="65">
        <f>100-VLOOKUP($D283,Struktur_daten_BW_2017!$B$7:$AH$452,Calc_Targetkreise!CD$5,FALSE)</f>
        <v>44.5</v>
      </c>
      <c r="CE283" s="62">
        <f>IF(CD283&lt;Master_sheet_Kriterien!$J$40,1,IF(CD283&lt;Master_sheet_Kriterien!$K$40,2,IF(CD283&lt;Master_sheet_Kriterien!$L$40,3,IF(CD283&lt;Master_sheet_Kriterien!$M$40,4,5))))</f>
        <v>2</v>
      </c>
      <c r="CF283" s="61"/>
      <c r="CG283" s="59">
        <f>VLOOKUP($D283,EW_19_Kreise!$A$6:$CQ$406,Calc_Targetkreise!CG$5,FALSE)/1000</f>
        <v>76.879</v>
      </c>
      <c r="CH283" s="59">
        <f>VLOOKUP($D283,BW_17_Kreise!$B$7:$CC$410,Calc_Targetkreise!CH$5,FALSE)/1000</f>
        <v>77.737</v>
      </c>
      <c r="CI283" s="59">
        <f>VLOOKUP($D283,EW_Erg_09_14_Kreise!$A$10:$BK$412,Calc_Targetkreise!CI$5,FALSE)/1000</f>
        <v>79.214</v>
      </c>
      <c r="CJ283" s="59">
        <f>VLOOKUP($D283,EW_Erg_09_14_Kreise!$A$10:$BK$412,Calc_Targetkreise!CJ$5,FALSE)/1000</f>
        <v>82.142</v>
      </c>
      <c r="CK283" s="59">
        <f>VLOOKUP($D283,EW_Erg_09_14_Kreise!$A$10:$BK$412,Calc_Targetkreise!CK$5,FALSE)/1000</f>
        <v>32.324</v>
      </c>
      <c r="CL283" s="45"/>
      <c r="CM283" s="59">
        <f>VLOOKUP($D283,Struktur_daten_BW_2017!$B$7:$AH$452,Calc_Targetkreise!CM$5,FALSE)</f>
        <v>211.4</v>
      </c>
      <c r="CN283" s="66">
        <v>3.0</v>
      </c>
      <c r="CO283" s="67">
        <f t="shared" si="16"/>
        <v>0.01419110691</v>
      </c>
      <c r="CP283" s="62">
        <f>IF(CO283&lt;Master_sheet_Kriterien!$J$58,1,IF(CO283&lt;Master_sheet_Kriterien!$K$58,2,IF(CO283&lt;Master_sheet_Kriterien!$L$58,3,IF(CO283&lt;Master_sheet_Kriterien!$M$58,4,5))))</f>
        <v>1</v>
      </c>
      <c r="CQ283" s="66">
        <v>1.0</v>
      </c>
      <c r="CR283" s="67">
        <f t="shared" si="17"/>
        <v>0.004730368969</v>
      </c>
      <c r="CS283" s="62">
        <f>IF(CR283&lt;Master_sheet_Kriterien!$J$59,1,IF(CR283&lt;Master_sheet_Kriterien!$K$59,2,IF(CR283&lt;Master_sheet_Kriterien!$L$59,3,IF(CR283&lt;Master_sheet_Kriterien!$M$59,4,5))))</f>
        <v>1</v>
      </c>
      <c r="CT283" s="66">
        <v>2.0</v>
      </c>
      <c r="CU283" s="44"/>
      <c r="CV283" s="66">
        <v>0.0</v>
      </c>
      <c r="CW283" s="68"/>
      <c r="CY283" s="31">
        <f t="shared" si="18"/>
        <v>9475</v>
      </c>
      <c r="DB283" s="76" t="str">
        <f t="shared" si="19"/>
        <v>Hof</v>
      </c>
      <c r="DC283" s="58">
        <f t="shared" si="20"/>
        <v>388</v>
      </c>
      <c r="DD283" s="77">
        <f t="shared" si="21"/>
        <v>113</v>
      </c>
      <c r="DE283" s="72">
        <f t="shared" si="22"/>
        <v>0.002590139134</v>
      </c>
      <c r="DG283" s="76" t="str">
        <f t="shared" si="23"/>
        <v>Hof</v>
      </c>
      <c r="DH283" s="58" t="str">
        <f t="shared" si="24"/>
        <v>#REF!</v>
      </c>
      <c r="DI283" s="75">
        <f t="shared" si="25"/>
        <v>107.1419111</v>
      </c>
      <c r="DJ283" s="78">
        <f t="shared" si="26"/>
        <v>0.002590139134</v>
      </c>
      <c r="DK283" s="75"/>
      <c r="DL283" s="75"/>
      <c r="DM283" s="75"/>
      <c r="DN283" s="75"/>
      <c r="DO283" s="75"/>
      <c r="DP283" s="44"/>
    </row>
    <row r="284" ht="16.5" customHeight="1">
      <c r="A284" s="58">
        <f t="shared" si="5"/>
        <v>402</v>
      </c>
      <c r="B284" s="58">
        <f t="shared" si="6"/>
        <v>95</v>
      </c>
      <c r="C284" s="58" t="s">
        <v>390</v>
      </c>
      <c r="D284" s="58">
        <v>9476.0</v>
      </c>
      <c r="E284" s="58" t="s">
        <v>445</v>
      </c>
      <c r="F284" s="59">
        <f>VLOOKUP($D284,EW_19_Kreise!$A$6:$CQ$406,Calc_Targetkreise!F$5,FALSE)/1000</f>
        <v>31.028</v>
      </c>
      <c r="G284" s="59">
        <f>VLOOKUP($D284,BW_17_Kreise!$B$7:$CC$410,Calc_Targetkreise!G$5,FALSE)/1000</f>
        <v>42.392</v>
      </c>
      <c r="H284" s="59">
        <f>VLOOKUP($D284,EW_Erg_09_14_Kreise!$A$10:$BK$412,Calc_Targetkreise!H$5,FALSE)/1000</f>
        <v>20.98</v>
      </c>
      <c r="I284" s="60">
        <f t="shared" ref="I284:K284" si="1164">F284/CG284</f>
        <v>0.5646074061</v>
      </c>
      <c r="J284" s="60">
        <f t="shared" si="1164"/>
        <v>0.7645637197</v>
      </c>
      <c r="K284" s="60">
        <f t="shared" si="1164"/>
        <v>0.3707172265</v>
      </c>
      <c r="L284" s="61">
        <f t="shared" ref="L284:M284" si="1165">1-(T284+X284)</f>
        <v>0.3743393064</v>
      </c>
      <c r="M284" s="61">
        <f t="shared" si="1165"/>
        <v>0.3289771655</v>
      </c>
      <c r="N284" s="62">
        <f>IF(L284&lt;Master_sheet_Kriterien!$J$46,1,IF(L284&lt;Master_sheet_Kriterien!$K$46,2,IF(L284&lt;Master_sheet_Kriterien!$L$46,3,IF(L284&lt;Master_sheet_Kriterien!$M$46,4,5))))</f>
        <v>1</v>
      </c>
      <c r="O284" s="62">
        <f>IF(M284&lt;Master_sheet_Kriterien!$J$46,1,IF(M284&lt;Master_sheet_Kriterien!$K$46,2,IF(M284&lt;Master_sheet_Kriterien!$L$46,3,IF(M284&lt;Master_sheet_Kriterien!$M$46,4,5))))</f>
        <v>1</v>
      </c>
      <c r="P284" s="61">
        <f t="shared" ref="P284:Q284" si="1166">1-(T284+AM284)</f>
        <v>0.4306755189</v>
      </c>
      <c r="Q284" s="61">
        <f t="shared" si="1166"/>
        <v>0.4455793546</v>
      </c>
      <c r="R284" s="62">
        <f>IF(P284&lt;Master_sheet_Kriterien!$J$46,1,IF(P284&lt;Master_sheet_Kriterien!$K$46,2,IF(P284&lt;Master_sheet_Kriterien!$L$46,3,IF(P284&lt;Master_sheet_Kriterien!$M$46,4,5))))</f>
        <v>3</v>
      </c>
      <c r="S284" s="62">
        <f>IF(Q284&lt;Master_sheet_Kriterien!$J$46,1,IF(Q284&lt;Master_sheet_Kriterien!$K$46,2,IF(Q284&lt;Master_sheet_Kriterien!$L$46,3,IF(Q284&lt;Master_sheet_Kriterien!$M$46,4,5))))</f>
        <v>3</v>
      </c>
      <c r="T284" s="61">
        <f>VLOOKUP($D284,EW_19_Kreise!$A$6:$CQ$406,Calc_Targetkreise!T$5,FALSE)/1000/F284</f>
        <v>0.4759894289</v>
      </c>
      <c r="U284" s="63">
        <f>VLOOKUP($D284,BW_17_Kreise!$B$7:$CC$410,Calc_Targetkreise!U$5,FALSE)/1000/$G284</f>
        <v>0.4368512927</v>
      </c>
      <c r="V284" s="61">
        <f>VLOOKUP(Calc_Targetkreise!$D284,EW_Erg_09_14_Kreise!$A$7:$BK$412,Calc_Targetkreise!V$5,FALSE)/1000/$H284</f>
        <v>0.4938036225</v>
      </c>
      <c r="W284" s="61">
        <f>VLOOKUP(Calc_Targetkreise!$D284,EW_Erg_09_14_Kreise!$A$7:$BK$412,Calc_Targetkreise!W$5,FALSE)/1000/CK284</f>
        <v>0.4923460163</v>
      </c>
      <c r="X284" s="61">
        <f>VLOOKUP($D284,EW_19_Kreise!$A$6:$CQ$406,Calc_Targetkreise!X$5,FALSE)/1000/F284</f>
        <v>0.1496712647</v>
      </c>
      <c r="Y284" s="63">
        <f>VLOOKUP($D284,BW_17_Kreise!$B$7:$CC$410,Calc_Targetkreise!Y$5,FALSE)/1000/$G284</f>
        <v>0.2341715418</v>
      </c>
      <c r="Z284" s="61">
        <f>VLOOKUP(Calc_Targetkreise!$D284,EW_Erg_09_14_Kreise!$A$7:$BK$412,Calc_Targetkreise!Z$5,FALSE)/1000/$H284</f>
        <v>0.2534318398</v>
      </c>
      <c r="AA284" s="61">
        <f>VLOOKUP(Calc_Targetkreise!$D284,EW_Erg_09_14_Kreise!$A$7:$BK$412,Calc_Targetkreise!AA$5,FALSE)/1000/$H284</f>
        <v>0.2476644423</v>
      </c>
      <c r="AB284" s="61">
        <f>VLOOKUP($D284,EW_19_Kreise!$A$6:$CQ$406,Calc_Targetkreise!AB$5,FALSE)/1000/F284</f>
        <v>0.1003287353</v>
      </c>
      <c r="AC284" s="63">
        <f>VLOOKUP($D284,BW_17_Kreise!$B$7:$CC$410,Calc_Targetkreise!AC$5,FALSE)/1000/$G284</f>
        <v>0.04411209662</v>
      </c>
      <c r="AD284" s="61">
        <f>VLOOKUP(Calc_Targetkreise!$D284,EW_Erg_09_14_Kreise!$A$7:$BK$412,Calc_Targetkreise!AD$5,FALSE)/1000/$H284</f>
        <v>0.05104861773</v>
      </c>
      <c r="AE284" s="62">
        <f>IF(AC284&lt;Master_sheet_Kriterien!$J$54,1,IF(AC284&lt;Master_sheet_Kriterien!$K$54,2,IF(AC284&lt;Master_sheet_Kriterien!$L$54,3,IF(AC284&lt;Master_sheet_Kriterien!$M$54,4,5))))</f>
        <v>1</v>
      </c>
      <c r="AF284" s="61">
        <f>VLOOKUP(Calc_Targetkreise!$D284,EW_Erg_09_14_Kreise!$A$7:$BK$412,Calc_Targetkreise!AF$5,FALSE)/1000/$H284</f>
        <v>0.05338417541</v>
      </c>
      <c r="AG284" s="63">
        <f>VLOOKUP($D284,BW_17_Kreise!$B$7:$CC$410,Calc_Targetkreise!AG$5,FALSE)/1000/$G284</f>
        <v>0.06675787885</v>
      </c>
      <c r="AH284" s="61">
        <f>VLOOKUP(Calc_Targetkreise!$D284,EW_Erg_09_14_Kreise!$A$7:$BK$412,Calc_Targetkreise!AH$5,FALSE)/1000/$H284</f>
        <v>0.01806482364</v>
      </c>
      <c r="AI284" s="61">
        <f>VLOOKUP(Calc_Targetkreise!$D284,EW_Erg_09_14_Kreise!$A$7:$BK$412,Calc_Targetkreise!AI$5,FALSE)/1000/$H284</f>
        <v>0.09547187798</v>
      </c>
      <c r="AJ284" s="63">
        <f>VLOOKUP($D284,BW_17_Kreise!$B$7:$CC$410,Calc_Targetkreise!AJ$5,FALSE)/1000/$G284</f>
        <v>0.04599924514</v>
      </c>
      <c r="AK284" s="61">
        <f>VLOOKUP(Calc_Targetkreise!$D284,EW_Erg_09_14_Kreise!$A$7:$BK$412,Calc_Targetkreise!AK$5,FALSE)/1000/$H284</f>
        <v>0.0208293613</v>
      </c>
      <c r="AL284" s="61">
        <f>VLOOKUP(Calc_Targetkreise!$D284,EW_Erg_09_14_Kreise!$A$7:$BK$412,Calc_Targetkreise!AL$5,FALSE)/1000/$H284</f>
        <v>0.0257864633</v>
      </c>
      <c r="AM284" s="61">
        <f>VLOOKUP($D284,EW_19_Kreise!$A$6:$CQ$406,Calc_Targetkreise!AM$5,FALSE)/1000/F284</f>
        <v>0.09333505221</v>
      </c>
      <c r="AN284" s="63">
        <f>VLOOKUP($D284,BW_17_Kreise!$B$7:$CC$410,Calc_Targetkreise!AN$5,FALSE)/1000/$G284</f>
        <v>0.1175693527</v>
      </c>
      <c r="AO284" s="61">
        <f>VLOOKUP(Calc_Targetkreise!$D284,EW_Erg_09_14_Kreise!$A$7:$BK$412,Calc_Targetkreise!AO$5,FALSE)/1000/$H284</f>
        <v>0.06129647283</v>
      </c>
      <c r="AP284" s="61">
        <f>VLOOKUP(Calc_Targetkreise!$D284,EW_Erg_09_14_Kreise!$A$7:$BK$412,Calc_Targetkreise!AP$5,FALSE)/1000/$H284</f>
        <v>0.000285986654</v>
      </c>
      <c r="AQ284" s="61">
        <f t="shared" ref="AQ284:AR284" si="1167">1-U284-Y284-AC284-AG284-AJ284-AN284</f>
        <v>0.05453859219</v>
      </c>
      <c r="AR284" s="61">
        <f t="shared" si="1167"/>
        <v>0.1015252622</v>
      </c>
      <c r="AS284" s="61">
        <f t="shared" si="11"/>
        <v>0.08506103803</v>
      </c>
      <c r="AT284" s="63">
        <f>VLOOKUP($D284,BW_17_Kreise!$B$7:$CC$410,Calc_Targetkreise!AT$5,FALSE)/1000/$G284</f>
        <v>0.002877901491</v>
      </c>
      <c r="AU284" s="61">
        <f>VLOOKUP(Calc_Targetkreise!$D284,EW_Erg_09_14_Kreise!$A$7:$BK$412,Calc_Targetkreise!AU$5,FALSE)/1000/$H284</f>
        <v>0.007149666349</v>
      </c>
      <c r="AV284" s="62">
        <f>IF(AU284&lt;Master_sheet_Kriterien!$J$44,1,IF(AU284&lt;Master_sheet_Kriterien!$K$44,2,IF(AU284&lt;Master_sheet_Kriterien!$L$44,3,IF(AU284&lt;Master_sheet_Kriterien!$M$44,4,5))))</f>
        <v>1</v>
      </c>
      <c r="AW284" s="61">
        <f>VLOOKUP(Calc_Targetkreise!$D284,EW_Erg_09_14_Kreise!$A$7:$BK$412,Calc_Targetkreise!AW$5,FALSE)/1000/$H284</f>
        <v>0.005100095329</v>
      </c>
      <c r="AX284" s="61">
        <f>VLOOKUP($D284,EW_19_Kreise!$A$6:$CQ$406,Calc_Targetkreise!AX$5,FALSE)/1000/F284</f>
        <v>0.002610545314</v>
      </c>
      <c r="AY284" s="62">
        <f>IF(AX284&lt;Master_sheet_Kriterien!$J$56,1,IF(AX284&lt;Master_sheet_Kriterien!$K$56,2,IF(AX284&lt;Master_sheet_Kriterien!$L$56,3,IF(AX284&lt;Master_sheet_Kriterien!$M$56,4,5))))</f>
        <v>1</v>
      </c>
      <c r="AZ284" s="64">
        <f>VLOOKUP($D284,EW_19_Kreise!$A$6:$CQ$406,Calc_Targetkreise!AZ$5,FALSE)</f>
        <v>81</v>
      </c>
      <c r="BA284" s="62">
        <f>IF(AZ284&lt;Master_sheet_Kriterien!$J$57,1,IF(AZ284&lt;Master_sheet_Kriterien!$K$57,2,IF(AZ284&lt;Master_sheet_Kriterien!$L$57,3,IF(AZ284&lt;Master_sheet_Kriterien!$M$56,4,5))))</f>
        <v>1</v>
      </c>
      <c r="BB284" s="59">
        <f>VLOOKUP($D284,Struktur_daten_BW_2017!$B$7:$AH$452,Calc_Targetkreise!BB$5,FALSE)</f>
        <v>121.5</v>
      </c>
      <c r="BC284" s="62">
        <f>IF(BB284&lt;Master_sheet_Kriterien!$J$8,1,IF(BB284&lt;Master_sheet_Kriterien!$K$8,2,IF(BB284&lt;Master_sheet_Kriterien!$L$8,3,IF(BB284&lt;Master_sheet_Kriterien!$M$8,4,5))))</f>
        <v>1</v>
      </c>
      <c r="BD284" s="65">
        <f t="shared" si="12"/>
        <v>15.7875</v>
      </c>
      <c r="BE284" s="62">
        <f>IF(BD284&lt;Master_sheet_Kriterien!$J$10,1,IF(BD284&lt;Master_sheet_Kriterien!$K$10,2,IF(BD284&lt;Master_sheet_Kriterien!$L$10,3,IF(BD284&lt;Master_sheet_Kriterien!$M$10,4,5))))</f>
        <v>1</v>
      </c>
      <c r="BF284" s="65">
        <f>VLOOKUP($D284,Struktur_daten_BW_2017!$B$7:$AH$452,Calc_Targetkreise!BF$5,FALSE)</f>
        <v>7.5</v>
      </c>
      <c r="BG284" s="62">
        <f>IF(BF284&lt;Master_sheet_Kriterien!$J$12,1,IF(BF284&lt;Master_sheet_Kriterien!$K$12,2,IF(BF284&lt;Master_sheet_Kriterien!$L$12,3,IF(BF284&lt;Master_sheet_Kriterien!$M$12,4,5))))</f>
        <v>2</v>
      </c>
      <c r="BH284" s="65">
        <f>VLOOKUP($D284,Struktur_daten_BW_2017!$B$7:$AH$452,Calc_Targetkreise!BH$5,FALSE)</f>
        <v>10.7</v>
      </c>
      <c r="BI284" s="62">
        <f>IF(BH284&lt;Master_sheet_Kriterien!$J$14,1,IF(BH284&lt;Master_sheet_Kriterien!$K$14,2,IF(BH284&lt;Master_sheet_Kriterien!$L$14,3,IF(BH284&lt;Master_sheet_Kriterien!$M$14,4,5))))</f>
        <v>1</v>
      </c>
      <c r="BJ284" s="65">
        <f>VLOOKUP($D284,Struktur_daten_BW_2017!$B$7:$AH$452,Calc_Targetkreise!BJ$5,FALSE)</f>
        <v>37.7</v>
      </c>
      <c r="BK284" s="62">
        <f>IF(BJ284&lt;Master_sheet_Kriterien!$J$16,1,IF(BJ284&lt;Master_sheet_Kriterien!$K$16,2,IF(BJ284&lt;Master_sheet_Kriterien!$L$16,3,IF(BJ284&lt;Master_sheet_Kriterien!$M$16,4,5))))</f>
        <v>5</v>
      </c>
      <c r="BL284" s="65">
        <f>VLOOKUP($D284,Struktur_daten_BW_2017!$B$7:$AH$452,Calc_Targetkreise!BL$5,FALSE)</f>
        <v>16.9</v>
      </c>
      <c r="BM284" s="62">
        <f>IF(BL284&lt;Master_sheet_Kriterien!$J$18,1,IF(BL284&lt;Master_sheet_Kriterien!$K$18,2,IF(BL284&lt;Master_sheet_Kriterien!$L$18,3,IF(BL284&lt;Master_sheet_Kriterien!$M$18,4,5))))</f>
        <v>4</v>
      </c>
      <c r="BN284" s="65">
        <f>VLOOKUP($D284,Struktur_daten_BW_2017!$B$7:$AH$452,Calc_Targetkreise!BN$5,FALSE)</f>
        <v>11.3</v>
      </c>
      <c r="BO284" s="62">
        <f>IF(BN284&lt;Master_sheet_Kriterien!$J$20,1,IF(BN284&lt;Master_sheet_Kriterien!$K$20,2,IF(BN284&lt;Master_sheet_Kriterien!$L$20,3,IF(BN284&lt;Master_sheet_Kriterien!$M$20,4,5))))</f>
        <v>4</v>
      </c>
      <c r="BP284" s="59">
        <f>VLOOKUP($D284,Struktur_daten_BW_2017!$B$7:$AH$452,Calc_Targetkreise!BP$5,FALSE)</f>
        <v>21623</v>
      </c>
      <c r="BQ284" s="62">
        <f>IF(BP284&lt;Master_sheet_Kriterien!$J$38,1,IF(BP284&lt;Master_sheet_Kriterien!$K$38,2,IF(BP284&lt;Master_sheet_Kriterien!$L$38,3,IF(BP284&lt;Master_sheet_Kriterien!$M$38,4,5))))</f>
        <v>3</v>
      </c>
      <c r="BR284" s="65">
        <f>VLOOKUP($D284,Struktur_daten_BW_2017!$B$7:$AH$452,Calc_Targetkreise!BR$5,FALSE)</f>
        <v>20.1</v>
      </c>
      <c r="BS284" s="62">
        <f>IF(BR284&lt;Master_sheet_Kriterien!$J$24,1,IF(BR284&lt;Master_sheet_Kriterien!$K$24,2,IF(BR284&lt;Master_sheet_Kriterien!$L$24,3,IF(BR284&lt;Master_sheet_Kriterien!$M$24,4,5))))</f>
        <v>1</v>
      </c>
      <c r="BT284" s="65">
        <f>VLOOKUP($D284,Struktur_daten_BW_2017!$B$7:$AH$452,Calc_Targetkreise!BT$5,FALSE)</f>
        <v>10.6</v>
      </c>
      <c r="BU284" s="62">
        <f>IF(BT284&lt;Master_sheet_Kriterien!$J$26,1,IF(BT284&lt;Master_sheet_Kriterien!$K$26,2,IF(BT284&lt;Master_sheet_Kriterien!$L$26,3,IF(BT284&lt;Master_sheet_Kriterien!$M$26,4,5))))</f>
        <v>1</v>
      </c>
      <c r="BV284" s="65">
        <f t="shared" si="13"/>
        <v>2.2313</v>
      </c>
      <c r="BW284" s="62">
        <f>IF(BV284&lt;Master_sheet_Kriterien!$J$28,1,IF(BV284&lt;Master_sheet_Kriterien!$K$28,2,IF(BV284&lt;Master_sheet_Kriterien!$L$28,3,IF(BV284&lt;Master_sheet_Kriterien!$M$28,4,5))))</f>
        <v>1</v>
      </c>
      <c r="BX284" s="65">
        <f>VLOOKUP($D284,Struktur_daten_BW_2017!$B$7:$AH$452,Calc_Targetkreise!BX$5,FALSE)</f>
        <v>16.03773585</v>
      </c>
      <c r="BY284" s="62">
        <f>IF(BX284&lt;Master_sheet_Kriterien!$J$30,1,IF(BX284&lt;Master_sheet_Kriterien!$K$30,2,IF(BX284&lt;Master_sheet_Kriterien!$L$30,3,IF(BX284&lt;Master_sheet_Kriterien!$M$30,4,5))))</f>
        <v>1</v>
      </c>
      <c r="BZ284" s="65"/>
      <c r="CA284" s="62">
        <f>IF(BZ284&lt;Master_sheet_Kriterien!$J$32,1,IF(BZ284&lt;Master_sheet_Kriterien!$K$32,2,IF(BZ284&lt;Master_sheet_Kriterien!$L$32,3,IF(BZ284&lt;Master_sheet_Kriterien!$M$32,4,5))))</f>
        <v>1</v>
      </c>
      <c r="CB284" s="65"/>
      <c r="CC284" s="62">
        <f>IF(CB284&lt;Master_sheet_Kriterien!$J$34,1,IF(CB284&lt;Master_sheet_Kriterien!$K$34,2,IF(CB284&lt;Master_sheet_Kriterien!$L$34,3,IF(CB284&lt;Master_sheet_Kriterien!$M$34,4,5))))</f>
        <v>1</v>
      </c>
      <c r="CD284" s="65">
        <f>100-VLOOKUP($D284,Struktur_daten_BW_2017!$B$7:$AH$452,Calc_Targetkreise!CD$5,FALSE)</f>
        <v>34.8</v>
      </c>
      <c r="CE284" s="62">
        <f>IF(CD284&lt;Master_sheet_Kriterien!$J$40,1,IF(CD284&lt;Master_sheet_Kriterien!$K$40,2,IF(CD284&lt;Master_sheet_Kriterien!$L$40,3,IF(CD284&lt;Master_sheet_Kriterien!$M$40,4,5))))</f>
        <v>1</v>
      </c>
      <c r="CF284" s="61"/>
      <c r="CG284" s="59">
        <f>VLOOKUP($D284,EW_19_Kreise!$A$6:$CQ$406,Calc_Targetkreise!CG$5,FALSE)/1000</f>
        <v>54.955</v>
      </c>
      <c r="CH284" s="59">
        <f>VLOOKUP($D284,BW_17_Kreise!$B$7:$CC$410,Calc_Targetkreise!CH$5,FALSE)/1000</f>
        <v>55.446</v>
      </c>
      <c r="CI284" s="59">
        <f>VLOOKUP($D284,EW_Erg_09_14_Kreise!$A$10:$BK$412,Calc_Targetkreise!CI$5,FALSE)/1000</f>
        <v>56.593</v>
      </c>
      <c r="CJ284" s="59">
        <f>VLOOKUP($D284,EW_Erg_09_14_Kreise!$A$10:$BK$412,Calc_Targetkreise!CJ$5,FALSE)/1000</f>
        <v>58.632</v>
      </c>
      <c r="CK284" s="59">
        <f>VLOOKUP($D284,EW_Erg_09_14_Kreise!$A$10:$BK$412,Calc_Targetkreise!CK$5,FALSE)/1000</f>
        <v>24.889</v>
      </c>
      <c r="CL284" s="45"/>
      <c r="CM284" s="59">
        <f>VLOOKUP($D284,Struktur_daten_BW_2017!$B$7:$AH$452,Calc_Targetkreise!CM$5,FALSE)</f>
        <v>210.5</v>
      </c>
      <c r="CN284" s="66">
        <v>2.0</v>
      </c>
      <c r="CO284" s="67">
        <f t="shared" si="16"/>
        <v>0.009501187648</v>
      </c>
      <c r="CP284" s="62">
        <f>IF(CO284&lt;Master_sheet_Kriterien!$J$58,1,IF(CO284&lt;Master_sheet_Kriterien!$K$58,2,IF(CO284&lt;Master_sheet_Kriterien!$L$58,3,IF(CO284&lt;Master_sheet_Kriterien!$M$58,4,5))))</f>
        <v>1</v>
      </c>
      <c r="CQ284" s="66">
        <v>0.0</v>
      </c>
      <c r="CR284" s="67">
        <f t="shared" si="17"/>
        <v>0</v>
      </c>
      <c r="CS284" s="62">
        <f>IF(CR284&lt;Master_sheet_Kriterien!$J$59,1,IF(CR284&lt;Master_sheet_Kriterien!$K$59,2,IF(CR284&lt;Master_sheet_Kriterien!$L$59,3,IF(CR284&lt;Master_sheet_Kriterien!$M$59,4,5))))</f>
        <v>1</v>
      </c>
      <c r="CT284" s="66">
        <v>2.0</v>
      </c>
      <c r="CU284" s="44"/>
      <c r="CV284" s="66">
        <v>0.0</v>
      </c>
      <c r="CW284" s="68"/>
      <c r="CY284" s="31">
        <f t="shared" si="18"/>
        <v>9476</v>
      </c>
      <c r="DB284" s="76" t="str">
        <f t="shared" si="19"/>
        <v>Kronach</v>
      </c>
      <c r="DC284" s="58">
        <f t="shared" si="20"/>
        <v>402</v>
      </c>
      <c r="DD284" s="77">
        <f t="shared" si="21"/>
        <v>95</v>
      </c>
      <c r="DE284" s="72">
        <f t="shared" si="22"/>
        <v>0.002610545314</v>
      </c>
      <c r="DG284" s="76" t="str">
        <f t="shared" si="23"/>
        <v>Kronach</v>
      </c>
      <c r="DH284" s="58" t="str">
        <f t="shared" si="24"/>
        <v>#REF!</v>
      </c>
      <c r="DI284" s="75">
        <f t="shared" si="25"/>
        <v>89.09501188</v>
      </c>
      <c r="DJ284" s="78">
        <f t="shared" si="26"/>
        <v>0.002610545314</v>
      </c>
      <c r="DK284" s="75"/>
      <c r="DL284" s="75"/>
      <c r="DM284" s="75"/>
      <c r="DN284" s="75"/>
      <c r="DO284" s="75"/>
      <c r="DP284" s="44"/>
    </row>
    <row r="285" ht="16.5" customHeight="1">
      <c r="A285" s="58">
        <f t="shared" si="5"/>
        <v>397</v>
      </c>
      <c r="B285" s="58">
        <f t="shared" si="6"/>
        <v>104</v>
      </c>
      <c r="C285" s="58" t="s">
        <v>390</v>
      </c>
      <c r="D285" s="58">
        <v>9477.0</v>
      </c>
      <c r="E285" s="58" t="s">
        <v>446</v>
      </c>
      <c r="F285" s="59">
        <f>VLOOKUP($D285,EW_19_Kreise!$A$6:$CQ$406,Calc_Targetkreise!F$5,FALSE)/1000</f>
        <v>33.722</v>
      </c>
      <c r="G285" s="59">
        <f>VLOOKUP($D285,BW_17_Kreise!$B$7:$CC$410,Calc_Targetkreise!G$5,FALSE)/1000</f>
        <v>45.935</v>
      </c>
      <c r="H285" s="59">
        <f>VLOOKUP($D285,EW_Erg_09_14_Kreise!$A$10:$BK$412,Calc_Targetkreise!H$5,FALSE)/1000</f>
        <v>23.201</v>
      </c>
      <c r="I285" s="60">
        <f t="shared" ref="I285:K285" si="1168">F285/CG285</f>
        <v>0.5725297114</v>
      </c>
      <c r="J285" s="60">
        <f t="shared" si="1168"/>
        <v>0.772757095</v>
      </c>
      <c r="K285" s="60">
        <f t="shared" si="1168"/>
        <v>0.3841097977</v>
      </c>
      <c r="L285" s="61">
        <f t="shared" ref="L285:M285" si="1169">1-(T285+X285)</f>
        <v>0.4460589526</v>
      </c>
      <c r="M285" s="61">
        <f t="shared" si="1169"/>
        <v>0.3740285186</v>
      </c>
      <c r="N285" s="62">
        <f>IF(L285&lt;Master_sheet_Kriterien!$J$46,1,IF(L285&lt;Master_sheet_Kriterien!$K$46,2,IF(L285&lt;Master_sheet_Kriterien!$L$46,3,IF(L285&lt;Master_sheet_Kriterien!$M$46,4,5))))</f>
        <v>3</v>
      </c>
      <c r="O285" s="62">
        <f>IF(M285&lt;Master_sheet_Kriterien!$J$46,1,IF(M285&lt;Master_sheet_Kriterien!$K$46,2,IF(M285&lt;Master_sheet_Kriterien!$L$46,3,IF(M285&lt;Master_sheet_Kriterien!$M$46,4,5))))</f>
        <v>1</v>
      </c>
      <c r="P285" s="61">
        <f t="shared" ref="P285:Q285" si="1170">1-(T285+AM285)</f>
        <v>0.482978471</v>
      </c>
      <c r="Q285" s="61">
        <f t="shared" si="1170"/>
        <v>0.4625884402</v>
      </c>
      <c r="R285" s="62">
        <f>IF(P285&lt;Master_sheet_Kriterien!$J$46,1,IF(P285&lt;Master_sheet_Kriterien!$K$46,2,IF(P285&lt;Master_sheet_Kriterien!$L$46,3,IF(P285&lt;Master_sheet_Kriterien!$M$46,4,5))))</f>
        <v>4</v>
      </c>
      <c r="S285" s="62">
        <f>IF(Q285&lt;Master_sheet_Kriterien!$J$46,1,IF(Q285&lt;Master_sheet_Kriterien!$K$46,2,IF(Q285&lt;Master_sheet_Kriterien!$L$46,3,IF(Q285&lt;Master_sheet_Kriterien!$M$46,4,5))))</f>
        <v>3</v>
      </c>
      <c r="T285" s="61">
        <f>VLOOKUP($D285,EW_19_Kreise!$A$6:$CQ$406,Calc_Targetkreise!T$5,FALSE)/1000/F285</f>
        <v>0.4215942115</v>
      </c>
      <c r="U285" s="63">
        <f>VLOOKUP($D285,BW_17_Kreise!$B$7:$CC$410,Calc_Targetkreise!U$5,FALSE)/1000/$G285</f>
        <v>0.4231631653</v>
      </c>
      <c r="V285" s="61">
        <f>VLOOKUP(Calc_Targetkreise!$D285,EW_Erg_09_14_Kreise!$A$7:$BK$412,Calc_Targetkreise!V$5,FALSE)/1000/$H285</f>
        <v>0.4382138701</v>
      </c>
      <c r="W285" s="61">
        <f>VLOOKUP(Calc_Targetkreise!$D285,EW_Erg_09_14_Kreise!$A$7:$BK$412,Calc_Targetkreise!W$5,FALSE)/1000/CK285</f>
        <v>0.4691338706</v>
      </c>
      <c r="X285" s="61">
        <f>VLOOKUP($D285,EW_19_Kreise!$A$6:$CQ$406,Calc_Targetkreise!X$5,FALSE)/1000/F285</f>
        <v>0.1323468359</v>
      </c>
      <c r="Y285" s="63">
        <f>VLOOKUP($D285,BW_17_Kreise!$B$7:$CC$410,Calc_Targetkreise!Y$5,FALSE)/1000/$G285</f>
        <v>0.2028083161</v>
      </c>
      <c r="Z285" s="61">
        <f>VLOOKUP(Calc_Targetkreise!$D285,EW_Erg_09_14_Kreise!$A$7:$BK$412,Calc_Targetkreise!Z$5,FALSE)/1000/$H285</f>
        <v>0.2436532908</v>
      </c>
      <c r="AA285" s="61">
        <f>VLOOKUP(Calc_Targetkreise!$D285,EW_Erg_09_14_Kreise!$A$7:$BK$412,Calc_Targetkreise!AA$5,FALSE)/1000/$H285</f>
        <v>0.2118874186</v>
      </c>
      <c r="AB285" s="61">
        <f>VLOOKUP($D285,EW_19_Kreise!$A$6:$CQ$406,Calc_Targetkreise!AB$5,FALSE)/1000/F285</f>
        <v>0.141954807</v>
      </c>
      <c r="AC285" s="63">
        <f>VLOOKUP($D285,BW_17_Kreise!$B$7:$CC$410,Calc_Targetkreise!AC$5,FALSE)/1000/$G285</f>
        <v>0.06256667029</v>
      </c>
      <c r="AD285" s="61">
        <f>VLOOKUP(Calc_Targetkreise!$D285,EW_Erg_09_14_Kreise!$A$7:$BK$412,Calc_Targetkreise!AD$5,FALSE)/1000/$H285</f>
        <v>0.07159174174</v>
      </c>
      <c r="AE285" s="62">
        <f>IF(AC285&lt;Master_sheet_Kriterien!$J$54,1,IF(AC285&lt;Master_sheet_Kriterien!$K$54,2,IF(AC285&lt;Master_sheet_Kriterien!$L$54,3,IF(AC285&lt;Master_sheet_Kriterien!$M$54,4,5))))</f>
        <v>2</v>
      </c>
      <c r="AF285" s="61">
        <f>VLOOKUP(Calc_Targetkreise!$D285,EW_Erg_09_14_Kreise!$A$7:$BK$412,Calc_Targetkreise!AF$5,FALSE)/1000/$H285</f>
        <v>0.0825826473</v>
      </c>
      <c r="AG285" s="63">
        <f>VLOOKUP($D285,BW_17_Kreise!$B$7:$CC$410,Calc_Targetkreise!AG$5,FALSE)/1000/$G285</f>
        <v>0.07636878197</v>
      </c>
      <c r="AH285" s="61">
        <f>VLOOKUP(Calc_Targetkreise!$D285,EW_Erg_09_14_Kreise!$A$7:$BK$412,Calc_Targetkreise!AH$5,FALSE)/1000/$H285</f>
        <v>0.02465410974</v>
      </c>
      <c r="AI285" s="61">
        <f>VLOOKUP(Calc_Targetkreise!$D285,EW_Erg_09_14_Kreise!$A$7:$BK$412,Calc_Targetkreise!AI$5,FALSE)/1000/$H285</f>
        <v>0.08766863497</v>
      </c>
      <c r="AJ285" s="63">
        <f>VLOOKUP($D285,BW_17_Kreise!$B$7:$CC$410,Calc_Targetkreise!AJ$5,FALSE)/1000/$G285</f>
        <v>0.05031022096</v>
      </c>
      <c r="AK285" s="61">
        <f>VLOOKUP(Calc_Targetkreise!$D285,EW_Erg_09_14_Kreise!$A$7:$BK$412,Calc_Targetkreise!AK$5,FALSE)/1000/$H285</f>
        <v>0.02745571312</v>
      </c>
      <c r="AL285" s="61">
        <f>VLOOKUP(Calc_Targetkreise!$D285,EW_Erg_09_14_Kreise!$A$7:$BK$412,Calc_Targetkreise!AL$5,FALSE)/1000/$H285</f>
        <v>0.02293004612</v>
      </c>
      <c r="AM285" s="61">
        <f>VLOOKUP($D285,EW_19_Kreise!$A$6:$CQ$406,Calc_Targetkreise!AM$5,FALSE)/1000/F285</f>
        <v>0.09542731748</v>
      </c>
      <c r="AN285" s="63">
        <f>VLOOKUP($D285,BW_17_Kreise!$B$7:$CC$410,Calc_Targetkreise!AN$5,FALSE)/1000/$G285</f>
        <v>0.1142483945</v>
      </c>
      <c r="AO285" s="61">
        <f>VLOOKUP(Calc_Targetkreise!$D285,EW_Erg_09_14_Kreise!$A$7:$BK$412,Calc_Targetkreise!AO$5,FALSE)/1000/$H285</f>
        <v>0.08253954571</v>
      </c>
      <c r="AP285" s="61">
        <f>VLOOKUP(Calc_Targetkreise!$D285,EW_Erg_09_14_Kreise!$A$7:$BK$412,Calc_Targetkreise!AP$5,FALSE)/1000/$H285</f>
        <v>0.0003448127236</v>
      </c>
      <c r="AQ285" s="61">
        <f t="shared" ref="AQ285:AR285" si="1171">1-U285-Y285-AC285-AG285-AJ285-AN285</f>
        <v>0.07053445085</v>
      </c>
      <c r="AR285" s="61">
        <f t="shared" si="1171"/>
        <v>0.1118917288</v>
      </c>
      <c r="AS285" s="61">
        <f t="shared" si="11"/>
        <v>0.1254525697</v>
      </c>
      <c r="AT285" s="63">
        <f>VLOOKUP($D285,BW_17_Kreise!$B$7:$CC$410,Calc_Targetkreise!AT$5,FALSE)/1000/$G285</f>
        <v>0.002699466638</v>
      </c>
      <c r="AU285" s="61">
        <f>VLOOKUP(Calc_Targetkreise!$D285,EW_Erg_09_14_Kreise!$A$7:$BK$412,Calc_Targetkreise!AU$5,FALSE)/1000/$H285</f>
        <v>0.009137537175</v>
      </c>
      <c r="AV285" s="62">
        <f>IF(AU285&lt;Master_sheet_Kriterien!$J$44,1,IF(AU285&lt;Master_sheet_Kriterien!$K$44,2,IF(AU285&lt;Master_sheet_Kriterien!$L$44,3,IF(AU285&lt;Master_sheet_Kriterien!$M$44,4,5))))</f>
        <v>1</v>
      </c>
      <c r="AW285" s="61">
        <f>VLOOKUP(Calc_Targetkreise!$D285,EW_Erg_09_14_Kreise!$A$7:$BK$412,Calc_Targetkreise!AW$5,FALSE)/1000/$H285</f>
        <v>0.006465238567</v>
      </c>
      <c r="AX285" s="61">
        <f>VLOOKUP($D285,EW_19_Kreise!$A$6:$CQ$406,Calc_Targetkreise!AX$5,FALSE)/1000/F285</f>
        <v>0.002609572386</v>
      </c>
      <c r="AY285" s="62">
        <f>IF(AX285&lt;Master_sheet_Kriterien!$J$56,1,IF(AX285&lt;Master_sheet_Kriterien!$K$56,2,IF(AX285&lt;Master_sheet_Kriterien!$L$56,3,IF(AX285&lt;Master_sheet_Kriterien!$M$56,4,5))))</f>
        <v>1</v>
      </c>
      <c r="AZ285" s="64">
        <f>VLOOKUP($D285,EW_19_Kreise!$A$6:$CQ$406,Calc_Targetkreise!AZ$5,FALSE)</f>
        <v>88</v>
      </c>
      <c r="BA285" s="62">
        <f>IF(AZ285&lt;Master_sheet_Kriterien!$J$57,1,IF(AZ285&lt;Master_sheet_Kriterien!$K$57,2,IF(AZ285&lt;Master_sheet_Kriterien!$L$57,3,IF(AZ285&lt;Master_sheet_Kriterien!$M$56,4,5))))</f>
        <v>1</v>
      </c>
      <c r="BB285" s="59">
        <f>VLOOKUP($D285,Struktur_daten_BW_2017!$B$7:$AH$452,Calc_Targetkreise!BB$5,FALSE)</f>
        <v>121.5</v>
      </c>
      <c r="BC285" s="62">
        <f>IF(BB285&lt;Master_sheet_Kriterien!$J$8,1,IF(BB285&lt;Master_sheet_Kriterien!$K$8,2,IF(BB285&lt;Master_sheet_Kriterien!$L$8,3,IF(BB285&lt;Master_sheet_Kriterien!$M$8,4,5))))</f>
        <v>1</v>
      </c>
      <c r="BD285" s="65">
        <f t="shared" si="12"/>
        <v>15.7875</v>
      </c>
      <c r="BE285" s="62">
        <f>IF(BD285&lt;Master_sheet_Kriterien!$J$10,1,IF(BD285&lt;Master_sheet_Kriterien!$K$10,2,IF(BD285&lt;Master_sheet_Kriterien!$L$10,3,IF(BD285&lt;Master_sheet_Kriterien!$M$10,4,5))))</f>
        <v>1</v>
      </c>
      <c r="BF285" s="65">
        <f>VLOOKUP($D285,Struktur_daten_BW_2017!$B$7:$AH$452,Calc_Targetkreise!BF$5,FALSE)</f>
        <v>7.5</v>
      </c>
      <c r="BG285" s="62">
        <f>IF(BF285&lt;Master_sheet_Kriterien!$J$12,1,IF(BF285&lt;Master_sheet_Kriterien!$K$12,2,IF(BF285&lt;Master_sheet_Kriterien!$L$12,3,IF(BF285&lt;Master_sheet_Kriterien!$M$12,4,5))))</f>
        <v>2</v>
      </c>
      <c r="BH285" s="65">
        <f>VLOOKUP($D285,Struktur_daten_BW_2017!$B$7:$AH$452,Calc_Targetkreise!BH$5,FALSE)</f>
        <v>10.7</v>
      </c>
      <c r="BI285" s="62">
        <f>IF(BH285&lt;Master_sheet_Kriterien!$J$14,1,IF(BH285&lt;Master_sheet_Kriterien!$K$14,2,IF(BH285&lt;Master_sheet_Kriterien!$L$14,3,IF(BH285&lt;Master_sheet_Kriterien!$M$14,4,5))))</f>
        <v>1</v>
      </c>
      <c r="BJ285" s="65">
        <f>VLOOKUP($D285,Struktur_daten_BW_2017!$B$7:$AH$452,Calc_Targetkreise!BJ$5,FALSE)</f>
        <v>37.7</v>
      </c>
      <c r="BK285" s="62">
        <f>IF(BJ285&lt;Master_sheet_Kriterien!$J$16,1,IF(BJ285&lt;Master_sheet_Kriterien!$K$16,2,IF(BJ285&lt;Master_sheet_Kriterien!$L$16,3,IF(BJ285&lt;Master_sheet_Kriterien!$M$16,4,5))))</f>
        <v>5</v>
      </c>
      <c r="BL285" s="65">
        <f>VLOOKUP($D285,Struktur_daten_BW_2017!$B$7:$AH$452,Calc_Targetkreise!BL$5,FALSE)</f>
        <v>16.9</v>
      </c>
      <c r="BM285" s="62">
        <f>IF(BL285&lt;Master_sheet_Kriterien!$J$18,1,IF(BL285&lt;Master_sheet_Kriterien!$K$18,2,IF(BL285&lt;Master_sheet_Kriterien!$L$18,3,IF(BL285&lt;Master_sheet_Kriterien!$M$18,4,5))))</f>
        <v>4</v>
      </c>
      <c r="BN285" s="65">
        <f>VLOOKUP($D285,Struktur_daten_BW_2017!$B$7:$AH$452,Calc_Targetkreise!BN$5,FALSE)</f>
        <v>11.3</v>
      </c>
      <c r="BO285" s="62">
        <f>IF(BN285&lt;Master_sheet_Kriterien!$J$20,1,IF(BN285&lt;Master_sheet_Kriterien!$K$20,2,IF(BN285&lt;Master_sheet_Kriterien!$L$20,3,IF(BN285&lt;Master_sheet_Kriterien!$M$20,4,5))))</f>
        <v>4</v>
      </c>
      <c r="BP285" s="59">
        <f>VLOOKUP($D285,Struktur_daten_BW_2017!$B$7:$AH$452,Calc_Targetkreise!BP$5,FALSE)</f>
        <v>21623</v>
      </c>
      <c r="BQ285" s="62">
        <f>IF(BP285&lt;Master_sheet_Kriterien!$J$38,1,IF(BP285&lt;Master_sheet_Kriterien!$K$38,2,IF(BP285&lt;Master_sheet_Kriterien!$L$38,3,IF(BP285&lt;Master_sheet_Kriterien!$M$38,4,5))))</f>
        <v>3</v>
      </c>
      <c r="BR285" s="65">
        <f>VLOOKUP($D285,Struktur_daten_BW_2017!$B$7:$AH$452,Calc_Targetkreise!BR$5,FALSE)</f>
        <v>20.1</v>
      </c>
      <c r="BS285" s="62">
        <f>IF(BR285&lt;Master_sheet_Kriterien!$J$24,1,IF(BR285&lt;Master_sheet_Kriterien!$K$24,2,IF(BR285&lt;Master_sheet_Kriterien!$L$24,3,IF(BR285&lt;Master_sheet_Kriterien!$M$24,4,5))))</f>
        <v>1</v>
      </c>
      <c r="BT285" s="65">
        <f>VLOOKUP($D285,Struktur_daten_BW_2017!$B$7:$AH$452,Calc_Targetkreise!BT$5,FALSE)</f>
        <v>10.6</v>
      </c>
      <c r="BU285" s="62">
        <f>IF(BT285&lt;Master_sheet_Kriterien!$J$26,1,IF(BT285&lt;Master_sheet_Kriterien!$K$26,2,IF(BT285&lt;Master_sheet_Kriterien!$L$26,3,IF(BT285&lt;Master_sheet_Kriterien!$M$26,4,5))))</f>
        <v>1</v>
      </c>
      <c r="BV285" s="65">
        <f t="shared" si="13"/>
        <v>2.2313</v>
      </c>
      <c r="BW285" s="62">
        <f>IF(BV285&lt;Master_sheet_Kriterien!$J$28,1,IF(BV285&lt;Master_sheet_Kriterien!$K$28,2,IF(BV285&lt;Master_sheet_Kriterien!$L$28,3,IF(BV285&lt;Master_sheet_Kriterien!$M$28,4,5))))</f>
        <v>1</v>
      </c>
      <c r="BX285" s="65">
        <f>VLOOKUP($D285,Struktur_daten_BW_2017!$B$7:$AH$452,Calc_Targetkreise!BX$5,FALSE)</f>
        <v>16.03773585</v>
      </c>
      <c r="BY285" s="62">
        <f>IF(BX285&lt;Master_sheet_Kriterien!$J$30,1,IF(BX285&lt;Master_sheet_Kriterien!$K$30,2,IF(BX285&lt;Master_sheet_Kriterien!$L$30,3,IF(BX285&lt;Master_sheet_Kriterien!$M$30,4,5))))</f>
        <v>1</v>
      </c>
      <c r="BZ285" s="65"/>
      <c r="CA285" s="62">
        <f>IF(BZ285&lt;Master_sheet_Kriterien!$J$32,1,IF(BZ285&lt;Master_sheet_Kriterien!$K$32,2,IF(BZ285&lt;Master_sheet_Kriterien!$L$32,3,IF(BZ285&lt;Master_sheet_Kriterien!$M$32,4,5))))</f>
        <v>1</v>
      </c>
      <c r="CB285" s="65"/>
      <c r="CC285" s="62">
        <f>IF(CB285&lt;Master_sheet_Kriterien!$J$34,1,IF(CB285&lt;Master_sheet_Kriterien!$K$34,2,IF(CB285&lt;Master_sheet_Kriterien!$L$34,3,IF(CB285&lt;Master_sheet_Kriterien!$M$34,4,5))))</f>
        <v>1</v>
      </c>
      <c r="CD285" s="65">
        <f>100-VLOOKUP($D285,Struktur_daten_BW_2017!$B$7:$AH$452,Calc_Targetkreise!CD$5,FALSE)</f>
        <v>34.8</v>
      </c>
      <c r="CE285" s="62">
        <f>IF(CD285&lt;Master_sheet_Kriterien!$J$40,1,IF(CD285&lt;Master_sheet_Kriterien!$K$40,2,IF(CD285&lt;Master_sheet_Kriterien!$L$40,3,IF(CD285&lt;Master_sheet_Kriterien!$M$40,4,5))))</f>
        <v>1</v>
      </c>
      <c r="CF285" s="61"/>
      <c r="CG285" s="59">
        <f>VLOOKUP($D285,EW_19_Kreise!$A$6:$CQ$406,Calc_Targetkreise!CG$5,FALSE)/1000</f>
        <v>58.9</v>
      </c>
      <c r="CH285" s="59">
        <f>VLOOKUP($D285,BW_17_Kreise!$B$7:$CC$410,Calc_Targetkreise!CH$5,FALSE)/1000</f>
        <v>59.443</v>
      </c>
      <c r="CI285" s="59">
        <f>VLOOKUP($D285,EW_Erg_09_14_Kreise!$A$10:$BK$412,Calc_Targetkreise!CI$5,FALSE)/1000</f>
        <v>60.402</v>
      </c>
      <c r="CJ285" s="59">
        <f>VLOOKUP($D285,EW_Erg_09_14_Kreise!$A$10:$BK$412,Calc_Targetkreise!CJ$5,FALSE)/1000</f>
        <v>61.669</v>
      </c>
      <c r="CK285" s="59">
        <f>VLOOKUP($D285,EW_Erg_09_14_Kreise!$A$10:$BK$412,Calc_Targetkreise!CK$5,FALSE)/1000</f>
        <v>25.562</v>
      </c>
      <c r="CL285" s="45"/>
      <c r="CM285" s="59">
        <f>VLOOKUP($D285,Struktur_daten_BW_2017!$B$7:$AH$452,Calc_Targetkreise!CM$5,FALSE)</f>
        <v>210.5</v>
      </c>
      <c r="CN285" s="66">
        <v>1.0</v>
      </c>
      <c r="CO285" s="67">
        <f t="shared" si="16"/>
        <v>0.004750593824</v>
      </c>
      <c r="CP285" s="62">
        <f>IF(CO285&lt;Master_sheet_Kriterien!$J$58,1,IF(CO285&lt;Master_sheet_Kriterien!$K$58,2,IF(CO285&lt;Master_sheet_Kriterien!$L$58,3,IF(CO285&lt;Master_sheet_Kriterien!$M$58,4,5))))</f>
        <v>1</v>
      </c>
      <c r="CQ285" s="66">
        <v>1.0</v>
      </c>
      <c r="CR285" s="67">
        <f t="shared" si="17"/>
        <v>0.004750593824</v>
      </c>
      <c r="CS285" s="62">
        <f>IF(CR285&lt;Master_sheet_Kriterien!$J$59,1,IF(CR285&lt;Master_sheet_Kriterien!$K$59,2,IF(CR285&lt;Master_sheet_Kriterien!$L$59,3,IF(CR285&lt;Master_sheet_Kriterien!$M$59,4,5))))</f>
        <v>1</v>
      </c>
      <c r="CT285" s="66">
        <v>0.0</v>
      </c>
      <c r="CU285" s="44"/>
      <c r="CV285" s="66">
        <v>0.0</v>
      </c>
      <c r="CW285" s="68"/>
      <c r="CY285" s="31">
        <f t="shared" si="18"/>
        <v>9477</v>
      </c>
      <c r="DB285" s="76" t="str">
        <f t="shared" si="19"/>
        <v>Kulmbach</v>
      </c>
      <c r="DC285" s="58">
        <f t="shared" si="20"/>
        <v>397</v>
      </c>
      <c r="DD285" s="77">
        <f t="shared" si="21"/>
        <v>104</v>
      </c>
      <c r="DE285" s="72">
        <f t="shared" si="22"/>
        <v>0.002609572386</v>
      </c>
      <c r="DG285" s="76" t="str">
        <f t="shared" si="23"/>
        <v>Kulmbach</v>
      </c>
      <c r="DH285" s="58" t="str">
        <f t="shared" si="24"/>
        <v>#REF!</v>
      </c>
      <c r="DI285" s="75">
        <f t="shared" si="25"/>
        <v>98.04750594</v>
      </c>
      <c r="DJ285" s="78">
        <f t="shared" si="26"/>
        <v>0.002609572386</v>
      </c>
      <c r="DK285" s="75"/>
      <c r="DL285" s="75"/>
      <c r="DM285" s="75"/>
      <c r="DN285" s="75"/>
      <c r="DO285" s="75"/>
      <c r="DP285" s="44"/>
    </row>
    <row r="286" ht="16.5" customHeight="1">
      <c r="A286" s="58">
        <f t="shared" si="5"/>
        <v>389</v>
      </c>
      <c r="B286" s="58">
        <f t="shared" si="6"/>
        <v>111</v>
      </c>
      <c r="C286" s="58" t="s">
        <v>390</v>
      </c>
      <c r="D286" s="58">
        <v>9478.0</v>
      </c>
      <c r="E286" s="58" t="s">
        <v>447</v>
      </c>
      <c r="F286" s="59">
        <f>VLOOKUP($D286,EW_19_Kreise!$A$6:$CQ$406,Calc_Targetkreise!F$5,FALSE)/1000</f>
        <v>30.891</v>
      </c>
      <c r="G286" s="59">
        <f>VLOOKUP($D286,BW_17_Kreise!$B$7:$CC$410,Calc_Targetkreise!G$5,FALSE)/1000</f>
        <v>40.882</v>
      </c>
      <c r="H286" s="59">
        <f>VLOOKUP($D286,EW_Erg_09_14_Kreise!$A$10:$BK$412,Calc_Targetkreise!H$5,FALSE)/1000</f>
        <v>21.696</v>
      </c>
      <c r="I286" s="60">
        <f t="shared" ref="I286:K286" si="1172">F286/CG286</f>
        <v>0.5752621092</v>
      </c>
      <c r="J286" s="60">
        <f t="shared" si="1172"/>
        <v>0.7561359055</v>
      </c>
      <c r="K286" s="60">
        <f t="shared" si="1172"/>
        <v>0.3970354104</v>
      </c>
      <c r="L286" s="61">
        <f t="shared" ref="L286:M286" si="1173">1-(T286+X286)</f>
        <v>0.425269496</v>
      </c>
      <c r="M286" s="61">
        <f t="shared" si="1173"/>
        <v>0.3733183308</v>
      </c>
      <c r="N286" s="62">
        <f>IF(L286&lt;Master_sheet_Kriterien!$J$46,1,IF(L286&lt;Master_sheet_Kriterien!$K$46,2,IF(L286&lt;Master_sheet_Kriterien!$L$46,3,IF(L286&lt;Master_sheet_Kriterien!$M$46,4,5))))</f>
        <v>2</v>
      </c>
      <c r="O286" s="62">
        <f>IF(M286&lt;Master_sheet_Kriterien!$J$46,1,IF(M286&lt;Master_sheet_Kriterien!$K$46,2,IF(M286&lt;Master_sheet_Kriterien!$L$46,3,IF(M286&lt;Master_sheet_Kriterien!$M$46,4,5))))</f>
        <v>1</v>
      </c>
      <c r="P286" s="61">
        <f t="shared" ref="P286:Q286" si="1174">1-(T286+AM286)</f>
        <v>0.4261759088</v>
      </c>
      <c r="Q286" s="61">
        <f t="shared" si="1174"/>
        <v>0.4175187124</v>
      </c>
      <c r="R286" s="62">
        <f>IF(P286&lt;Master_sheet_Kriterien!$J$46,1,IF(P286&lt;Master_sheet_Kriterien!$K$46,2,IF(P286&lt;Master_sheet_Kriterien!$L$46,3,IF(P286&lt;Master_sheet_Kriterien!$M$46,4,5))))</f>
        <v>2</v>
      </c>
      <c r="S286" s="62">
        <f>IF(Q286&lt;Master_sheet_Kriterien!$J$46,1,IF(Q286&lt;Master_sheet_Kriterien!$K$46,2,IF(Q286&lt;Master_sheet_Kriterien!$L$46,3,IF(Q286&lt;Master_sheet_Kriterien!$M$46,4,5))))</f>
        <v>2</v>
      </c>
      <c r="T286" s="61">
        <f>VLOOKUP($D286,EW_19_Kreise!$A$6:$CQ$406,Calc_Targetkreise!T$5,FALSE)/1000/F286</f>
        <v>0.4747013693</v>
      </c>
      <c r="U286" s="63">
        <f>VLOOKUP($D286,BW_17_Kreise!$B$7:$CC$410,Calc_Targetkreise!U$5,FALSE)/1000/$G286</f>
        <v>0.4508096473</v>
      </c>
      <c r="V286" s="61">
        <f>VLOOKUP(Calc_Targetkreise!$D286,EW_Erg_09_14_Kreise!$A$7:$BK$412,Calc_Targetkreise!V$5,FALSE)/1000/$H286</f>
        <v>0.5306508112</v>
      </c>
      <c r="W286" s="61">
        <f>VLOOKUP(Calc_Targetkreise!$D286,EW_Erg_09_14_Kreise!$A$7:$BK$412,Calc_Targetkreise!W$5,FALSE)/1000/CK286</f>
        <v>0.5338923249</v>
      </c>
      <c r="X286" s="61">
        <f>VLOOKUP($D286,EW_19_Kreise!$A$6:$CQ$406,Calc_Targetkreise!X$5,FALSE)/1000/F286</f>
        <v>0.1000291347</v>
      </c>
      <c r="Y286" s="63">
        <f>VLOOKUP($D286,BW_17_Kreise!$B$7:$CC$410,Calc_Targetkreise!Y$5,FALSE)/1000/$G286</f>
        <v>0.1758720219</v>
      </c>
      <c r="Z286" s="61">
        <f>VLOOKUP(Calc_Targetkreise!$D286,EW_Erg_09_14_Kreise!$A$7:$BK$412,Calc_Targetkreise!Z$5,FALSE)/1000/$H286</f>
        <v>0.1772676991</v>
      </c>
      <c r="AA286" s="61">
        <f>VLOOKUP(Calc_Targetkreise!$D286,EW_Erg_09_14_Kreise!$A$7:$BK$412,Calc_Targetkreise!AA$5,FALSE)/1000/$H286</f>
        <v>0.1496589233</v>
      </c>
      <c r="AB286" s="61">
        <f>VLOOKUP($D286,EW_19_Kreise!$A$6:$CQ$406,Calc_Targetkreise!AB$5,FALSE)/1000/F286</f>
        <v>0.1249231168</v>
      </c>
      <c r="AC286" s="63">
        <f>VLOOKUP($D286,BW_17_Kreise!$B$7:$CC$410,Calc_Targetkreise!AC$5,FALSE)/1000/$G286</f>
        <v>0.05537889536</v>
      </c>
      <c r="AD286" s="61">
        <f>VLOOKUP(Calc_Targetkreise!$D286,EW_Erg_09_14_Kreise!$A$7:$BK$412,Calc_Targetkreise!AD$5,FALSE)/1000/$H286</f>
        <v>0.06093289086</v>
      </c>
      <c r="AE286" s="62">
        <f>IF(AC286&lt;Master_sheet_Kriterien!$J$54,1,IF(AC286&lt;Master_sheet_Kriterien!$K$54,2,IF(AC286&lt;Master_sheet_Kriterien!$L$54,3,IF(AC286&lt;Master_sheet_Kriterien!$M$54,4,5))))</f>
        <v>1</v>
      </c>
      <c r="AF286" s="61">
        <f>VLOOKUP(Calc_Targetkreise!$D286,EW_Erg_09_14_Kreise!$A$7:$BK$412,Calc_Targetkreise!AF$5,FALSE)/1000/$H286</f>
        <v>0.05853613569</v>
      </c>
      <c r="AG286" s="63">
        <f>VLOOKUP($D286,BW_17_Kreise!$B$7:$CC$410,Calc_Targetkreise!AG$5,FALSE)/1000/$G286</f>
        <v>0.07113154934</v>
      </c>
      <c r="AH286" s="61">
        <f>VLOOKUP(Calc_Targetkreise!$D286,EW_Erg_09_14_Kreise!$A$7:$BK$412,Calc_Targetkreise!AH$5,FALSE)/1000/$H286</f>
        <v>0.01737647493</v>
      </c>
      <c r="AI286" s="61">
        <f>VLOOKUP(Calc_Targetkreise!$D286,EW_Erg_09_14_Kreise!$A$7:$BK$412,Calc_Targetkreise!AI$5,FALSE)/1000/$H286</f>
        <v>0.08061393805</v>
      </c>
      <c r="AJ286" s="63">
        <f>VLOOKUP($D286,BW_17_Kreise!$B$7:$CC$410,Calc_Targetkreise!AJ$5,FALSE)/1000/$G286</f>
        <v>0.0450075828</v>
      </c>
      <c r="AK286" s="61">
        <f>VLOOKUP(Calc_Targetkreise!$D286,EW_Erg_09_14_Kreise!$A$7:$BK$412,Calc_Targetkreise!AK$5,FALSE)/1000/$H286</f>
        <v>0.01857485251</v>
      </c>
      <c r="AL286" s="61">
        <f>VLOOKUP(Calc_Targetkreise!$D286,EW_Erg_09_14_Kreise!$A$7:$BK$412,Calc_Targetkreise!AL$5,FALSE)/1000/$H286</f>
        <v>0.01631637168</v>
      </c>
      <c r="AM286" s="61">
        <f>VLOOKUP($D286,EW_19_Kreise!$A$6:$CQ$406,Calc_Targetkreise!AM$5,FALSE)/1000/F286</f>
        <v>0.09912272183</v>
      </c>
      <c r="AN286" s="63">
        <f>VLOOKUP($D286,BW_17_Kreise!$B$7:$CC$410,Calc_Targetkreise!AN$5,FALSE)/1000/$G286</f>
        <v>0.1316716403</v>
      </c>
      <c r="AO286" s="61">
        <f>VLOOKUP(Calc_Targetkreise!$D286,EW_Erg_09_14_Kreise!$A$7:$BK$412,Calc_Targetkreise!AO$5,FALSE)/1000/$H286</f>
        <v>0.07028945428</v>
      </c>
      <c r="AP286" s="61">
        <f>VLOOKUP(Calc_Targetkreise!$D286,EW_Erg_09_14_Kreise!$A$7:$BK$412,Calc_Targetkreise!AP$5,FALSE)/1000/$H286</f>
        <v>0.0002765486726</v>
      </c>
      <c r="AQ286" s="61">
        <f t="shared" ref="AQ286:AR286" si="1175">1-U286-Y286-AC286-AG286-AJ286-AN286</f>
        <v>0.07012866298</v>
      </c>
      <c r="AR286" s="61">
        <f t="shared" si="1175"/>
        <v>0.1249078171</v>
      </c>
      <c r="AS286" s="61">
        <f t="shared" si="11"/>
        <v>0.1607057577</v>
      </c>
      <c r="AT286" s="63">
        <f>VLOOKUP($D286,BW_17_Kreise!$B$7:$CC$410,Calc_Targetkreise!AT$5,FALSE)/1000/$G286</f>
        <v>0.003351108067</v>
      </c>
      <c r="AU286" s="61">
        <f>VLOOKUP(Calc_Targetkreise!$D286,EW_Erg_09_14_Kreise!$A$7:$BK$412,Calc_Targetkreise!AU$5,FALSE)/1000/$H286</f>
        <v>0.01060103245</v>
      </c>
      <c r="AV286" s="62">
        <f>IF(AU286&lt;Master_sheet_Kriterien!$J$44,1,IF(AU286&lt;Master_sheet_Kriterien!$K$44,2,IF(AU286&lt;Master_sheet_Kriterien!$L$44,3,IF(AU286&lt;Master_sheet_Kriterien!$M$44,4,5))))</f>
        <v>2</v>
      </c>
      <c r="AW286" s="61">
        <f>VLOOKUP(Calc_Targetkreise!$D286,EW_Erg_09_14_Kreise!$A$7:$BK$412,Calc_Targetkreise!AW$5,FALSE)/1000/$H286</f>
        <v>0.009494837758</v>
      </c>
      <c r="AX286" s="61">
        <f>VLOOKUP($D286,EW_19_Kreise!$A$6:$CQ$406,Calc_Targetkreise!AX$5,FALSE)/1000/F286</f>
        <v>0.002978213719</v>
      </c>
      <c r="AY286" s="62">
        <f>IF(AX286&lt;Master_sheet_Kriterien!$J$56,1,IF(AX286&lt;Master_sheet_Kriterien!$K$56,2,IF(AX286&lt;Master_sheet_Kriterien!$L$56,3,IF(AX286&lt;Master_sheet_Kriterien!$M$56,4,5))))</f>
        <v>1</v>
      </c>
      <c r="AZ286" s="64">
        <f>VLOOKUP($D286,EW_19_Kreise!$A$6:$CQ$406,Calc_Targetkreise!AZ$5,FALSE)</f>
        <v>92</v>
      </c>
      <c r="BA286" s="62">
        <f>IF(AZ286&lt;Master_sheet_Kriterien!$J$57,1,IF(AZ286&lt;Master_sheet_Kriterien!$K$57,2,IF(AZ286&lt;Master_sheet_Kriterien!$L$57,3,IF(AZ286&lt;Master_sheet_Kriterien!$M$56,4,5))))</f>
        <v>1</v>
      </c>
      <c r="BB286" s="59">
        <f>VLOOKUP($D286,Struktur_daten_BW_2017!$B$7:$AH$452,Calc_Targetkreise!BB$5,FALSE)</f>
        <v>152.1</v>
      </c>
      <c r="BC286" s="62">
        <f>IF(BB286&lt;Master_sheet_Kriterien!$J$8,1,IF(BB286&lt;Master_sheet_Kriterien!$K$8,2,IF(BB286&lt;Master_sheet_Kriterien!$L$8,3,IF(BB286&lt;Master_sheet_Kriterien!$M$8,4,5))))</f>
        <v>2</v>
      </c>
      <c r="BD286" s="65">
        <f t="shared" si="12"/>
        <v>14.7038</v>
      </c>
      <c r="BE286" s="62">
        <f>IF(BD286&lt;Master_sheet_Kriterien!$J$10,1,IF(BD286&lt;Master_sheet_Kriterien!$K$10,2,IF(BD286&lt;Master_sheet_Kriterien!$L$10,3,IF(BD286&lt;Master_sheet_Kriterien!$M$10,4,5))))</f>
        <v>1</v>
      </c>
      <c r="BF286" s="65">
        <f>VLOOKUP($D286,Struktur_daten_BW_2017!$B$7:$AH$452,Calc_Targetkreise!BF$5,FALSE)</f>
        <v>7.4</v>
      </c>
      <c r="BG286" s="62">
        <f>IF(BF286&lt;Master_sheet_Kriterien!$J$12,1,IF(BF286&lt;Master_sheet_Kriterien!$K$12,2,IF(BF286&lt;Master_sheet_Kriterien!$L$12,3,IF(BF286&lt;Master_sheet_Kriterien!$M$12,4,5))))</f>
        <v>2</v>
      </c>
      <c r="BH286" s="65">
        <f>VLOOKUP($D286,Struktur_daten_BW_2017!$B$7:$AH$452,Calc_Targetkreise!BH$5,FALSE)</f>
        <v>11.2</v>
      </c>
      <c r="BI286" s="62">
        <f>IF(BH286&lt;Master_sheet_Kriterien!$J$14,1,IF(BH286&lt;Master_sheet_Kriterien!$K$14,2,IF(BH286&lt;Master_sheet_Kriterien!$L$14,3,IF(BH286&lt;Master_sheet_Kriterien!$M$14,4,5))))</f>
        <v>2</v>
      </c>
      <c r="BJ286" s="65">
        <f>VLOOKUP($D286,Struktur_daten_BW_2017!$B$7:$AH$452,Calc_Targetkreise!BJ$5,FALSE)</f>
        <v>36.7</v>
      </c>
      <c r="BK286" s="62">
        <f>IF(BJ286&lt;Master_sheet_Kriterien!$J$16,1,IF(BJ286&lt;Master_sheet_Kriterien!$K$16,2,IF(BJ286&lt;Master_sheet_Kriterien!$L$16,3,IF(BJ286&lt;Master_sheet_Kriterien!$M$16,4,5))))</f>
        <v>4</v>
      </c>
      <c r="BL286" s="65">
        <f>VLOOKUP($D286,Struktur_daten_BW_2017!$B$7:$AH$452,Calc_Targetkreise!BL$5,FALSE)</f>
        <v>17.3</v>
      </c>
      <c r="BM286" s="62">
        <f>IF(BL286&lt;Master_sheet_Kriterien!$J$18,1,IF(BL286&lt;Master_sheet_Kriterien!$K$18,2,IF(BL286&lt;Master_sheet_Kriterien!$L$18,3,IF(BL286&lt;Master_sheet_Kriterien!$M$18,4,5))))</f>
        <v>4</v>
      </c>
      <c r="BN286" s="65">
        <f>VLOOKUP($D286,Struktur_daten_BW_2017!$B$7:$AH$452,Calc_Targetkreise!BN$5,FALSE)</f>
        <v>12.5</v>
      </c>
      <c r="BO286" s="62">
        <f>IF(BN286&lt;Master_sheet_Kriterien!$J$20,1,IF(BN286&lt;Master_sheet_Kriterien!$K$20,2,IF(BN286&lt;Master_sheet_Kriterien!$L$20,3,IF(BN286&lt;Master_sheet_Kriterien!$M$20,4,5))))</f>
        <v>5</v>
      </c>
      <c r="BP286" s="59">
        <f>VLOOKUP($D286,Struktur_daten_BW_2017!$B$7:$AH$452,Calc_Targetkreise!BP$5,FALSE)</f>
        <v>24053</v>
      </c>
      <c r="BQ286" s="62">
        <f>IF(BP286&lt;Master_sheet_Kriterien!$J$38,1,IF(BP286&lt;Master_sheet_Kriterien!$K$38,2,IF(BP286&lt;Master_sheet_Kriterien!$L$38,3,IF(BP286&lt;Master_sheet_Kriterien!$M$38,4,5))))</f>
        <v>5</v>
      </c>
      <c r="BR286" s="65">
        <f>VLOOKUP($D286,Struktur_daten_BW_2017!$B$7:$AH$452,Calc_Targetkreise!BR$5,FALSE)</f>
        <v>30</v>
      </c>
      <c r="BS286" s="62">
        <f>IF(BR286&lt;Master_sheet_Kriterien!$J$24,1,IF(BR286&lt;Master_sheet_Kriterien!$K$24,2,IF(BR286&lt;Master_sheet_Kriterien!$L$24,3,IF(BR286&lt;Master_sheet_Kriterien!$M$24,4,5))))</f>
        <v>2</v>
      </c>
      <c r="BT286" s="65">
        <f>VLOOKUP($D286,Struktur_daten_BW_2017!$B$7:$AH$452,Calc_Targetkreise!BT$5,FALSE)</f>
        <v>12.3</v>
      </c>
      <c r="BU286" s="62">
        <f>IF(BT286&lt;Master_sheet_Kriterien!$J$26,1,IF(BT286&lt;Master_sheet_Kriterien!$K$26,2,IF(BT286&lt;Master_sheet_Kriterien!$L$26,3,IF(BT286&lt;Master_sheet_Kriterien!$M$26,4,5))))</f>
        <v>2</v>
      </c>
      <c r="BV286" s="65">
        <f t="shared" si="13"/>
        <v>2.44401</v>
      </c>
      <c r="BW286" s="62">
        <f>IF(BV286&lt;Master_sheet_Kriterien!$J$28,1,IF(BV286&lt;Master_sheet_Kriterien!$K$28,2,IF(BV286&lt;Master_sheet_Kriterien!$L$28,3,IF(BV286&lt;Master_sheet_Kriterien!$M$28,4,5))))</f>
        <v>1</v>
      </c>
      <c r="BX286" s="65">
        <f>VLOOKUP($D286,Struktur_daten_BW_2017!$B$7:$AH$452,Calc_Targetkreise!BX$5,FALSE)</f>
        <v>14.63414634</v>
      </c>
      <c r="BY286" s="62">
        <f>IF(BX286&lt;Master_sheet_Kriterien!$J$30,1,IF(BX286&lt;Master_sheet_Kriterien!$K$30,2,IF(BX286&lt;Master_sheet_Kriterien!$L$30,3,IF(BX286&lt;Master_sheet_Kriterien!$M$30,4,5))))</f>
        <v>1</v>
      </c>
      <c r="BZ286" s="65"/>
      <c r="CA286" s="62">
        <f>IF(BZ286&lt;Master_sheet_Kriterien!$J$32,1,IF(BZ286&lt;Master_sheet_Kriterien!$K$32,2,IF(BZ286&lt;Master_sheet_Kriterien!$L$32,3,IF(BZ286&lt;Master_sheet_Kriterien!$M$32,4,5))))</f>
        <v>1</v>
      </c>
      <c r="CB286" s="65"/>
      <c r="CC286" s="62">
        <f>IF(CB286&lt;Master_sheet_Kriterien!$J$34,1,IF(CB286&lt;Master_sheet_Kriterien!$K$34,2,IF(CB286&lt;Master_sheet_Kriterien!$L$34,3,IF(CB286&lt;Master_sheet_Kriterien!$M$34,4,5))))</f>
        <v>1</v>
      </c>
      <c r="CD286" s="65">
        <f>100-VLOOKUP($D286,Struktur_daten_BW_2017!$B$7:$AH$452,Calc_Targetkreise!CD$5,FALSE)</f>
        <v>39.5</v>
      </c>
      <c r="CE286" s="62">
        <f>IF(CD286&lt;Master_sheet_Kriterien!$J$40,1,IF(CD286&lt;Master_sheet_Kriterien!$K$40,2,IF(CD286&lt;Master_sheet_Kriterien!$L$40,3,IF(CD286&lt;Master_sheet_Kriterien!$M$40,4,5))))</f>
        <v>1</v>
      </c>
      <c r="CF286" s="61"/>
      <c r="CG286" s="59">
        <f>VLOOKUP($D286,EW_19_Kreise!$A$6:$CQ$406,Calc_Targetkreise!CG$5,FALSE)/1000</f>
        <v>53.699</v>
      </c>
      <c r="CH286" s="59">
        <f>VLOOKUP($D286,BW_17_Kreise!$B$7:$CC$410,Calc_Targetkreise!CH$5,FALSE)/1000</f>
        <v>54.067</v>
      </c>
      <c r="CI286" s="59">
        <f>VLOOKUP($D286,EW_Erg_09_14_Kreise!$A$10:$BK$412,Calc_Targetkreise!CI$5,FALSE)/1000</f>
        <v>54.645</v>
      </c>
      <c r="CJ286" s="59">
        <f>VLOOKUP($D286,EW_Erg_09_14_Kreise!$A$10:$BK$412,Calc_Targetkreise!CJ$5,FALSE)/1000</f>
        <v>55.106</v>
      </c>
      <c r="CK286" s="59">
        <f>VLOOKUP($D286,EW_Erg_09_14_Kreise!$A$10:$BK$412,Calc_Targetkreise!CK$5,FALSE)/1000</f>
        <v>24.091</v>
      </c>
      <c r="CL286" s="45"/>
      <c r="CM286" s="59">
        <f>VLOOKUP($D286,Struktur_daten_BW_2017!$B$7:$AH$452,Calc_Targetkreise!CM$5,FALSE)</f>
        <v>198.7</v>
      </c>
      <c r="CN286" s="66">
        <v>2.0</v>
      </c>
      <c r="CO286" s="67">
        <f t="shared" si="16"/>
        <v>0.01006542526</v>
      </c>
      <c r="CP286" s="62">
        <f>IF(CO286&lt;Master_sheet_Kriterien!$J$58,1,IF(CO286&lt;Master_sheet_Kriterien!$K$58,2,IF(CO286&lt;Master_sheet_Kriterien!$L$58,3,IF(CO286&lt;Master_sheet_Kriterien!$M$58,4,5))))</f>
        <v>1</v>
      </c>
      <c r="CQ286" s="66">
        <v>0.0</v>
      </c>
      <c r="CR286" s="67">
        <f t="shared" si="17"/>
        <v>0</v>
      </c>
      <c r="CS286" s="62">
        <f>IF(CR286&lt;Master_sheet_Kriterien!$J$59,1,IF(CR286&lt;Master_sheet_Kriterien!$K$59,2,IF(CR286&lt;Master_sheet_Kriterien!$L$59,3,IF(CR286&lt;Master_sheet_Kriterien!$M$59,4,5))))</f>
        <v>1</v>
      </c>
      <c r="CT286" s="66">
        <v>2.0</v>
      </c>
      <c r="CU286" s="44"/>
      <c r="CV286" s="66">
        <v>0.0</v>
      </c>
      <c r="CW286" s="68"/>
      <c r="CY286" s="31">
        <f t="shared" si="18"/>
        <v>9478</v>
      </c>
      <c r="DB286" s="76" t="str">
        <f t="shared" si="19"/>
        <v>Lichtenfels</v>
      </c>
      <c r="DC286" s="58">
        <f t="shared" si="20"/>
        <v>389</v>
      </c>
      <c r="DD286" s="77">
        <f t="shared" si="21"/>
        <v>111</v>
      </c>
      <c r="DE286" s="72">
        <f t="shared" si="22"/>
        <v>0.002978213719</v>
      </c>
      <c r="DG286" s="76" t="str">
        <f t="shared" si="23"/>
        <v>Lichtenfels</v>
      </c>
      <c r="DH286" s="58" t="str">
        <f t="shared" si="24"/>
        <v>#REF!</v>
      </c>
      <c r="DI286" s="75">
        <f t="shared" si="25"/>
        <v>105.1006543</v>
      </c>
      <c r="DJ286" s="78">
        <f t="shared" si="26"/>
        <v>0.002978213719</v>
      </c>
      <c r="DK286" s="75"/>
      <c r="DL286" s="75"/>
      <c r="DM286" s="75"/>
      <c r="DN286" s="75"/>
      <c r="DO286" s="75"/>
      <c r="DP286" s="44"/>
    </row>
    <row r="287" ht="16.5" customHeight="1">
      <c r="A287" s="58">
        <f t="shared" si="5"/>
        <v>377</v>
      </c>
      <c r="B287" s="58">
        <f t="shared" si="6"/>
        <v>119</v>
      </c>
      <c r="C287" s="58" t="s">
        <v>390</v>
      </c>
      <c r="D287" s="58">
        <v>9479.0</v>
      </c>
      <c r="E287" s="58" t="s">
        <v>448</v>
      </c>
      <c r="F287" s="59">
        <f>VLOOKUP($D287,EW_19_Kreise!$A$6:$CQ$406,Calc_Targetkreise!F$5,FALSE)/1000</f>
        <v>31.529</v>
      </c>
      <c r="G287" s="59">
        <f>VLOOKUP($D287,BW_17_Kreise!$B$7:$CC$410,Calc_Targetkreise!G$5,FALSE)/1000</f>
        <v>43.755</v>
      </c>
      <c r="H287" s="59">
        <f>VLOOKUP($D287,EW_Erg_09_14_Kreise!$A$10:$BK$412,Calc_Targetkreise!H$5,FALSE)/1000</f>
        <v>22.12</v>
      </c>
      <c r="I287" s="60">
        <f t="shared" ref="I287:K287" si="1176">F287/CG287</f>
        <v>0.5432943325</v>
      </c>
      <c r="J287" s="60">
        <f t="shared" si="1176"/>
        <v>0.744550513</v>
      </c>
      <c r="K287" s="60">
        <f t="shared" si="1176"/>
        <v>0.3664071559</v>
      </c>
      <c r="L287" s="61">
        <f t="shared" ref="L287:M287" si="1177">1-(T287+X287)</f>
        <v>0.4279552158</v>
      </c>
      <c r="M287" s="61">
        <f t="shared" si="1177"/>
        <v>0.3934407496</v>
      </c>
      <c r="N287" s="62">
        <f>IF(L287&lt;Master_sheet_Kriterien!$J$46,1,IF(L287&lt;Master_sheet_Kriterien!$K$46,2,IF(L287&lt;Master_sheet_Kriterien!$L$46,3,IF(L287&lt;Master_sheet_Kriterien!$M$46,4,5))))</f>
        <v>2</v>
      </c>
      <c r="O287" s="62">
        <f>IF(M287&lt;Master_sheet_Kriterien!$J$46,1,IF(M287&lt;Master_sheet_Kriterien!$K$46,2,IF(M287&lt;Master_sheet_Kriterien!$L$46,3,IF(M287&lt;Master_sheet_Kriterien!$M$46,4,5))))</f>
        <v>2</v>
      </c>
      <c r="P287" s="61">
        <f t="shared" ref="P287:Q287" si="1178">1-(T287+AM287)</f>
        <v>0.4736591709</v>
      </c>
      <c r="Q287" s="61">
        <f t="shared" si="1178"/>
        <v>0.4937721403</v>
      </c>
      <c r="R287" s="62">
        <f>IF(P287&lt;Master_sheet_Kriterien!$J$46,1,IF(P287&lt;Master_sheet_Kriterien!$K$46,2,IF(P287&lt;Master_sheet_Kriterien!$L$46,3,IF(P287&lt;Master_sheet_Kriterien!$M$46,4,5))))</f>
        <v>4</v>
      </c>
      <c r="S287" s="62">
        <f>IF(Q287&lt;Master_sheet_Kriterien!$J$46,1,IF(Q287&lt;Master_sheet_Kriterien!$K$46,2,IF(Q287&lt;Master_sheet_Kriterien!$L$46,3,IF(Q287&lt;Master_sheet_Kriterien!$M$46,4,5))))</f>
        <v>4</v>
      </c>
      <c r="T287" s="61">
        <f>VLOOKUP($D287,EW_19_Kreise!$A$6:$CQ$406,Calc_Targetkreise!T$5,FALSE)/1000/F287</f>
        <v>0.4176155286</v>
      </c>
      <c r="U287" s="63">
        <f>VLOOKUP($D287,BW_17_Kreise!$B$7:$CC$410,Calc_Targetkreise!U$5,FALSE)/1000/$G287</f>
        <v>0.3681407839</v>
      </c>
      <c r="V287" s="61">
        <f>VLOOKUP(Calc_Targetkreise!$D287,EW_Erg_09_14_Kreise!$A$7:$BK$412,Calc_Targetkreise!V$5,FALSE)/1000/$H287</f>
        <v>0.424954792</v>
      </c>
      <c r="W287" s="61">
        <f>VLOOKUP(Calc_Targetkreise!$D287,EW_Erg_09_14_Kreise!$A$7:$BK$412,Calc_Targetkreise!W$5,FALSE)/1000/CK287</f>
        <v>0.4398424445</v>
      </c>
      <c r="X287" s="61">
        <f>VLOOKUP($D287,EW_19_Kreise!$A$6:$CQ$406,Calc_Targetkreise!X$5,FALSE)/1000/F287</f>
        <v>0.1544292556</v>
      </c>
      <c r="Y287" s="63">
        <f>VLOOKUP($D287,BW_17_Kreise!$B$7:$CC$410,Calc_Targetkreise!Y$5,FALSE)/1000/$G287</f>
        <v>0.2384184665</v>
      </c>
      <c r="Z287" s="61">
        <f>VLOOKUP(Calc_Targetkreise!$D287,EW_Erg_09_14_Kreise!$A$7:$BK$412,Calc_Targetkreise!Z$5,FALSE)/1000/$H287</f>
        <v>0.2820976492</v>
      </c>
      <c r="AA287" s="61">
        <f>VLOOKUP(Calc_Targetkreise!$D287,EW_Erg_09_14_Kreise!$A$7:$BK$412,Calc_Targetkreise!AA$5,FALSE)/1000/$H287</f>
        <v>0.2616184448</v>
      </c>
      <c r="AB287" s="61">
        <f>VLOOKUP($D287,EW_19_Kreise!$A$6:$CQ$406,Calc_Targetkreise!AB$5,FALSE)/1000/F287</f>
        <v>0.1119921342</v>
      </c>
      <c r="AC287" s="63">
        <f>VLOOKUP($D287,BW_17_Kreise!$B$7:$CC$410,Calc_Targetkreise!AC$5,FALSE)/1000/$G287</f>
        <v>0.05341103874</v>
      </c>
      <c r="AD287" s="61">
        <f>VLOOKUP(Calc_Targetkreise!$D287,EW_Erg_09_14_Kreise!$A$7:$BK$412,Calc_Targetkreise!AD$5,FALSE)/1000/$H287</f>
        <v>0.06243218807</v>
      </c>
      <c r="AE287" s="62">
        <f>IF(AC287&lt;Master_sheet_Kriterien!$J$54,1,IF(AC287&lt;Master_sheet_Kriterien!$K$54,2,IF(AC287&lt;Master_sheet_Kriterien!$L$54,3,IF(AC287&lt;Master_sheet_Kriterien!$M$54,4,5))))</f>
        <v>1</v>
      </c>
      <c r="AF287" s="61">
        <f>VLOOKUP(Calc_Targetkreise!$D287,EW_Erg_09_14_Kreise!$A$7:$BK$412,Calc_Targetkreise!AF$5,FALSE)/1000/$H287</f>
        <v>0.06948462929</v>
      </c>
      <c r="AG287" s="63">
        <f>VLOOKUP($D287,BW_17_Kreise!$B$7:$CC$410,Calc_Targetkreise!AG$5,FALSE)/1000/$G287</f>
        <v>0.07308878985</v>
      </c>
      <c r="AH287" s="61">
        <f>VLOOKUP(Calc_Targetkreise!$D287,EW_Erg_09_14_Kreise!$A$7:$BK$412,Calc_Targetkreise!AH$5,FALSE)/1000/$H287</f>
        <v>0.01849005425</v>
      </c>
      <c r="AI287" s="61">
        <f>VLOOKUP(Calc_Targetkreise!$D287,EW_Erg_09_14_Kreise!$A$7:$BK$412,Calc_Targetkreise!AI$5,FALSE)/1000/$H287</f>
        <v>0.08047016275</v>
      </c>
      <c r="AJ287" s="63">
        <f>VLOOKUP($D287,BW_17_Kreise!$B$7:$CC$410,Calc_Targetkreise!AJ$5,FALSE)/1000/$G287</f>
        <v>0.05757056336</v>
      </c>
      <c r="AK287" s="61">
        <f>VLOOKUP(Calc_Targetkreise!$D287,EW_Erg_09_14_Kreise!$A$7:$BK$412,Calc_Targetkreise!AK$5,FALSE)/1000/$H287</f>
        <v>0.02716998192</v>
      </c>
      <c r="AL287" s="61">
        <f>VLOOKUP(Calc_Targetkreise!$D287,EW_Erg_09_14_Kreise!$A$7:$BK$412,Calc_Targetkreise!AL$5,FALSE)/1000/$H287</f>
        <v>0.0345840868</v>
      </c>
      <c r="AM287" s="61">
        <f>VLOOKUP($D287,EW_19_Kreise!$A$6:$CQ$406,Calc_Targetkreise!AM$5,FALSE)/1000/F287</f>
        <v>0.1087253005</v>
      </c>
      <c r="AN287" s="63">
        <f>VLOOKUP($D287,BW_17_Kreise!$B$7:$CC$410,Calc_Targetkreise!AN$5,FALSE)/1000/$G287</f>
        <v>0.1380870758</v>
      </c>
      <c r="AO287" s="61">
        <f>VLOOKUP(Calc_Targetkreise!$D287,EW_Erg_09_14_Kreise!$A$7:$BK$412,Calc_Targetkreise!AO$5,FALSE)/1000/$H287</f>
        <v>0.0746835443</v>
      </c>
      <c r="AP287" s="61">
        <f>VLOOKUP(Calc_Targetkreise!$D287,EW_Erg_09_14_Kreise!$A$7:$BK$412,Calc_Targetkreise!AP$5,FALSE)/1000/$H287</f>
        <v>0.0000452079566</v>
      </c>
      <c r="AQ287" s="61">
        <f t="shared" ref="AQ287:AR287" si="1179">1-U287-Y287-AC287-AG287-AJ287-AN287</f>
        <v>0.07128328191</v>
      </c>
      <c r="AR287" s="61">
        <f t="shared" si="1179"/>
        <v>0.1101717902</v>
      </c>
      <c r="AS287" s="61">
        <f t="shared" si="11"/>
        <v>0.1139550239</v>
      </c>
      <c r="AT287" s="63">
        <f>VLOOKUP($D287,BW_17_Kreise!$B$7:$CC$410,Calc_Targetkreise!AT$5,FALSE)/1000/$G287</f>
        <v>0.003428179637</v>
      </c>
      <c r="AU287" s="61">
        <f>VLOOKUP(Calc_Targetkreise!$D287,EW_Erg_09_14_Kreise!$A$7:$BK$412,Calc_Targetkreise!AU$5,FALSE)/1000/$H287</f>
        <v>0.008634719711</v>
      </c>
      <c r="AV287" s="62">
        <f>IF(AU287&lt;Master_sheet_Kriterien!$J$44,1,IF(AU287&lt;Master_sheet_Kriterien!$K$44,2,IF(AU287&lt;Master_sheet_Kriterien!$L$44,3,IF(AU287&lt;Master_sheet_Kriterien!$M$44,4,5))))</f>
        <v>1</v>
      </c>
      <c r="AW287" s="61">
        <f>VLOOKUP(Calc_Targetkreise!$D287,EW_Erg_09_14_Kreise!$A$7:$BK$412,Calc_Targetkreise!AW$5,FALSE)/1000/$H287</f>
        <v>0.006419529837</v>
      </c>
      <c r="AX287" s="61">
        <f>VLOOKUP($D287,EW_19_Kreise!$A$6:$CQ$406,Calc_Targetkreise!AX$5,FALSE)/1000/F287</f>
        <v>0.003330267373</v>
      </c>
      <c r="AY287" s="62">
        <f>IF(AX287&lt;Master_sheet_Kriterien!$J$56,1,IF(AX287&lt;Master_sheet_Kriterien!$K$56,2,IF(AX287&lt;Master_sheet_Kriterien!$L$56,3,IF(AX287&lt;Master_sheet_Kriterien!$M$56,4,5))))</f>
        <v>2</v>
      </c>
      <c r="AZ287" s="64">
        <f>VLOOKUP($D287,EW_19_Kreise!$A$6:$CQ$406,Calc_Targetkreise!AZ$5,FALSE)</f>
        <v>105</v>
      </c>
      <c r="BA287" s="62">
        <f>IF(AZ287&lt;Master_sheet_Kriterien!$J$57,1,IF(AZ287&lt;Master_sheet_Kriterien!$K$57,2,IF(AZ287&lt;Master_sheet_Kriterien!$L$57,3,IF(AZ287&lt;Master_sheet_Kriterien!$M$56,4,5))))</f>
        <v>1</v>
      </c>
      <c r="BB287" s="59">
        <f>VLOOKUP($D287,Struktur_daten_BW_2017!$B$7:$AH$452,Calc_Targetkreise!BB$5,FALSE)</f>
        <v>137.1</v>
      </c>
      <c r="BC287" s="62">
        <f>IF(BB287&lt;Master_sheet_Kriterien!$J$8,1,IF(BB287&lt;Master_sheet_Kriterien!$K$8,2,IF(BB287&lt;Master_sheet_Kriterien!$L$8,3,IF(BB287&lt;Master_sheet_Kriterien!$M$8,4,5))))</f>
        <v>2</v>
      </c>
      <c r="BD287" s="65">
        <f t="shared" si="12"/>
        <v>15.2208</v>
      </c>
      <c r="BE287" s="62">
        <f>IF(BD287&lt;Master_sheet_Kriterien!$J$10,1,IF(BD287&lt;Master_sheet_Kriterien!$K$10,2,IF(BD287&lt;Master_sheet_Kriterien!$L$10,3,IF(BD287&lt;Master_sheet_Kriterien!$M$10,4,5))))</f>
        <v>1</v>
      </c>
      <c r="BF287" s="65">
        <f>VLOOKUP($D287,Struktur_daten_BW_2017!$B$7:$AH$452,Calc_Targetkreise!BF$5,FALSE)</f>
        <v>7.2</v>
      </c>
      <c r="BG287" s="62">
        <f>IF(BF287&lt;Master_sheet_Kriterien!$J$12,1,IF(BF287&lt;Master_sheet_Kriterien!$K$12,2,IF(BF287&lt;Master_sheet_Kriterien!$L$12,3,IF(BF287&lt;Master_sheet_Kriterien!$M$12,4,5))))</f>
        <v>2</v>
      </c>
      <c r="BH287" s="65">
        <f>VLOOKUP($D287,Struktur_daten_BW_2017!$B$7:$AH$452,Calc_Targetkreise!BH$5,FALSE)</f>
        <v>10.2</v>
      </c>
      <c r="BI287" s="62">
        <f>IF(BH287&lt;Master_sheet_Kriterien!$J$14,1,IF(BH287&lt;Master_sheet_Kriterien!$K$14,2,IF(BH287&lt;Master_sheet_Kriterien!$L$14,3,IF(BH287&lt;Master_sheet_Kriterien!$M$14,4,5))))</f>
        <v>1</v>
      </c>
      <c r="BJ287" s="65">
        <f>VLOOKUP($D287,Struktur_daten_BW_2017!$B$7:$AH$452,Calc_Targetkreise!BJ$5,FALSE)</f>
        <v>35.7</v>
      </c>
      <c r="BK287" s="62">
        <f>IF(BJ287&lt;Master_sheet_Kriterien!$J$16,1,IF(BJ287&lt;Master_sheet_Kriterien!$K$16,2,IF(BJ287&lt;Master_sheet_Kriterien!$L$16,3,IF(BJ287&lt;Master_sheet_Kriterien!$M$16,4,5))))</f>
        <v>3</v>
      </c>
      <c r="BL287" s="65">
        <f>VLOOKUP($D287,Struktur_daten_BW_2017!$B$7:$AH$452,Calc_Targetkreise!BL$5,FALSE)</f>
        <v>18.6</v>
      </c>
      <c r="BM287" s="62">
        <f>IF(BL287&lt;Master_sheet_Kriterien!$J$18,1,IF(BL287&lt;Master_sheet_Kriterien!$K$18,2,IF(BL287&lt;Master_sheet_Kriterien!$L$18,3,IF(BL287&lt;Master_sheet_Kriterien!$M$18,4,5))))</f>
        <v>5</v>
      </c>
      <c r="BN287" s="65">
        <f>VLOOKUP($D287,Struktur_daten_BW_2017!$B$7:$AH$452,Calc_Targetkreise!BN$5,FALSE)</f>
        <v>13.7</v>
      </c>
      <c r="BO287" s="62">
        <f>IF(BN287&lt;Master_sheet_Kriterien!$J$20,1,IF(BN287&lt;Master_sheet_Kriterien!$K$20,2,IF(BN287&lt;Master_sheet_Kriterien!$L$20,3,IF(BN287&lt;Master_sheet_Kriterien!$M$20,4,5))))</f>
        <v>5</v>
      </c>
      <c r="BP287" s="59">
        <f>VLOOKUP($D287,Struktur_daten_BW_2017!$B$7:$AH$452,Calc_Targetkreise!BP$5,FALSE)</f>
        <v>21143</v>
      </c>
      <c r="BQ287" s="62">
        <f>IF(BP287&lt;Master_sheet_Kriterien!$J$38,1,IF(BP287&lt;Master_sheet_Kriterien!$K$38,2,IF(BP287&lt;Master_sheet_Kriterien!$L$38,3,IF(BP287&lt;Master_sheet_Kriterien!$M$38,4,5))))</f>
        <v>3</v>
      </c>
      <c r="BR287" s="65">
        <f>VLOOKUP($D287,Struktur_daten_BW_2017!$B$7:$AH$452,Calc_Targetkreise!BR$5,FALSE)</f>
        <v>28.8</v>
      </c>
      <c r="BS287" s="62">
        <f>IF(BR287&lt;Master_sheet_Kriterien!$J$24,1,IF(BR287&lt;Master_sheet_Kriterien!$K$24,2,IF(BR287&lt;Master_sheet_Kriterien!$L$24,3,IF(BR287&lt;Master_sheet_Kriterien!$M$24,4,5))))</f>
        <v>2</v>
      </c>
      <c r="BT287" s="65">
        <f>VLOOKUP($D287,Struktur_daten_BW_2017!$B$7:$AH$452,Calc_Targetkreise!BT$5,FALSE)</f>
        <v>15.1</v>
      </c>
      <c r="BU287" s="62">
        <f>IF(BT287&lt;Master_sheet_Kriterien!$J$26,1,IF(BT287&lt;Master_sheet_Kriterien!$K$26,2,IF(BT287&lt;Master_sheet_Kriterien!$L$26,3,IF(BT287&lt;Master_sheet_Kriterien!$M$26,4,5))))</f>
        <v>4</v>
      </c>
      <c r="BV287" s="65">
        <f t="shared" si="13"/>
        <v>3.19214</v>
      </c>
      <c r="BW287" s="62">
        <f>IF(BV287&lt;Master_sheet_Kriterien!$J$28,1,IF(BV287&lt;Master_sheet_Kriterien!$K$28,2,IF(BV287&lt;Master_sheet_Kriterien!$L$28,3,IF(BV287&lt;Master_sheet_Kriterien!$M$28,4,5))))</f>
        <v>1</v>
      </c>
      <c r="BX287" s="65">
        <f>VLOOKUP($D287,Struktur_daten_BW_2017!$B$7:$AH$452,Calc_Targetkreise!BX$5,FALSE)</f>
        <v>24.50331126</v>
      </c>
      <c r="BY287" s="62">
        <f>IF(BX287&lt;Master_sheet_Kriterien!$J$30,1,IF(BX287&lt;Master_sheet_Kriterien!$K$30,2,IF(BX287&lt;Master_sheet_Kriterien!$L$30,3,IF(BX287&lt;Master_sheet_Kriterien!$M$30,4,5))))</f>
        <v>3</v>
      </c>
      <c r="BZ287" s="65"/>
      <c r="CA287" s="62">
        <f>IF(BZ287&lt;Master_sheet_Kriterien!$J$32,1,IF(BZ287&lt;Master_sheet_Kriterien!$K$32,2,IF(BZ287&lt;Master_sheet_Kriterien!$L$32,3,IF(BZ287&lt;Master_sheet_Kriterien!$M$32,4,5))))</f>
        <v>1</v>
      </c>
      <c r="CB287" s="65"/>
      <c r="CC287" s="62">
        <f>IF(CB287&lt;Master_sheet_Kriterien!$J$34,1,IF(CB287&lt;Master_sheet_Kriterien!$K$34,2,IF(CB287&lt;Master_sheet_Kriterien!$L$34,3,IF(CB287&lt;Master_sheet_Kriterien!$M$34,4,5))))</f>
        <v>1</v>
      </c>
      <c r="CD287" s="65">
        <f>100-VLOOKUP($D287,Struktur_daten_BW_2017!$B$7:$AH$452,Calc_Targetkreise!CD$5,FALSE)</f>
        <v>44.5</v>
      </c>
      <c r="CE287" s="62">
        <f>IF(CD287&lt;Master_sheet_Kriterien!$J$40,1,IF(CD287&lt;Master_sheet_Kriterien!$K$40,2,IF(CD287&lt;Master_sheet_Kriterien!$L$40,3,IF(CD287&lt;Master_sheet_Kriterien!$M$40,4,5))))</f>
        <v>2</v>
      </c>
      <c r="CF287" s="61"/>
      <c r="CG287" s="59">
        <f>VLOOKUP($D287,EW_19_Kreise!$A$6:$CQ$406,Calc_Targetkreise!CG$5,FALSE)/1000</f>
        <v>58.033</v>
      </c>
      <c r="CH287" s="59">
        <f>VLOOKUP($D287,BW_17_Kreise!$B$7:$CC$410,Calc_Targetkreise!CH$5,FALSE)/1000</f>
        <v>58.767</v>
      </c>
      <c r="CI287" s="59">
        <f>VLOOKUP($D287,EW_Erg_09_14_Kreise!$A$10:$BK$412,Calc_Targetkreise!CI$5,FALSE)/1000</f>
        <v>60.37</v>
      </c>
      <c r="CJ287" s="59">
        <f>VLOOKUP($D287,EW_Erg_09_14_Kreise!$A$10:$BK$412,Calc_Targetkreise!CJ$5,FALSE)/1000</f>
        <v>63.282</v>
      </c>
      <c r="CK287" s="59">
        <f>VLOOKUP($D287,EW_Erg_09_14_Kreise!$A$10:$BK$412,Calc_Targetkreise!CK$5,FALSE)/1000</f>
        <v>25.134</v>
      </c>
      <c r="CL287" s="45"/>
      <c r="CM287" s="59">
        <f>VLOOKUP($D287,Struktur_daten_BW_2017!$B$7:$AH$452,Calc_Targetkreise!CM$5,FALSE)</f>
        <v>211.4</v>
      </c>
      <c r="CN287" s="66">
        <v>0.0</v>
      </c>
      <c r="CO287" s="67">
        <f t="shared" si="16"/>
        <v>0</v>
      </c>
      <c r="CP287" s="62">
        <f>IF(CO287&lt;Master_sheet_Kriterien!$J$58,1,IF(CO287&lt;Master_sheet_Kriterien!$K$58,2,IF(CO287&lt;Master_sheet_Kriterien!$L$58,3,IF(CO287&lt;Master_sheet_Kriterien!$M$58,4,5))))</f>
        <v>1</v>
      </c>
      <c r="CQ287" s="66">
        <v>0.0</v>
      </c>
      <c r="CR287" s="67">
        <f t="shared" si="17"/>
        <v>0</v>
      </c>
      <c r="CS287" s="62">
        <f>IF(CR287&lt;Master_sheet_Kriterien!$J$59,1,IF(CR287&lt;Master_sheet_Kriterien!$K$59,2,IF(CR287&lt;Master_sheet_Kriterien!$L$59,3,IF(CR287&lt;Master_sheet_Kriterien!$M$59,4,5))))</f>
        <v>1</v>
      </c>
      <c r="CT287" s="66">
        <v>0.0</v>
      </c>
      <c r="CU287" s="44"/>
      <c r="CV287" s="66">
        <v>0.0</v>
      </c>
      <c r="CW287" s="68"/>
      <c r="CY287" s="31">
        <f t="shared" si="18"/>
        <v>9479</v>
      </c>
      <c r="DB287" s="76" t="str">
        <f t="shared" si="19"/>
        <v>Wunsiedel i.Fichtelgebirge</v>
      </c>
      <c r="DC287" s="58">
        <f t="shared" si="20"/>
        <v>377</v>
      </c>
      <c r="DD287" s="77">
        <f t="shared" si="21"/>
        <v>119</v>
      </c>
      <c r="DE287" s="72">
        <f t="shared" si="22"/>
        <v>0.003330267373</v>
      </c>
      <c r="DG287" s="76" t="str">
        <f t="shared" si="23"/>
        <v>Wunsiedel i.Fichtelgebirge</v>
      </c>
      <c r="DH287" s="58" t="str">
        <f t="shared" si="24"/>
        <v>#REF!</v>
      </c>
      <c r="DI287" s="75">
        <f t="shared" si="25"/>
        <v>113</v>
      </c>
      <c r="DJ287" s="78">
        <f t="shared" si="26"/>
        <v>0.003330267373</v>
      </c>
      <c r="DK287" s="75"/>
      <c r="DL287" s="75"/>
      <c r="DM287" s="75"/>
      <c r="DN287" s="75"/>
      <c r="DO287" s="75"/>
      <c r="DP287" s="44"/>
    </row>
    <row r="288" ht="16.5" customHeight="1">
      <c r="A288" s="58">
        <f t="shared" si="5"/>
        <v>205</v>
      </c>
      <c r="B288" s="58">
        <f t="shared" si="6"/>
        <v>153</v>
      </c>
      <c r="C288" s="58" t="s">
        <v>390</v>
      </c>
      <c r="D288" s="58">
        <v>9561.0</v>
      </c>
      <c r="E288" s="58" t="s">
        <v>449</v>
      </c>
      <c r="F288" s="59">
        <f>VLOOKUP($D288,EW_19_Kreise!$A$6:$CQ$406,Calc_Targetkreise!F$5,FALSE)/1000</f>
        <v>16.474</v>
      </c>
      <c r="G288" s="59">
        <f>VLOOKUP($D288,BW_17_Kreise!$B$7:$CC$410,Calc_Targetkreise!G$5,FALSE)/1000</f>
        <v>22.048</v>
      </c>
      <c r="H288" s="59">
        <f>VLOOKUP($D288,EW_Erg_09_14_Kreise!$A$10:$BK$412,Calc_Targetkreise!H$5,FALSE)/1000</f>
        <v>11.285</v>
      </c>
      <c r="I288" s="60">
        <f t="shared" ref="I288:K288" si="1180">F288/CG288</f>
        <v>0.5375930035</v>
      </c>
      <c r="J288" s="60">
        <f t="shared" si="1180"/>
        <v>0.7096919561</v>
      </c>
      <c r="K288" s="60">
        <f t="shared" si="1180"/>
        <v>0.3609698365</v>
      </c>
      <c r="L288" s="61">
        <f t="shared" ref="L288:M288" si="1181">1-(T288+X288)</f>
        <v>0.5458904941</v>
      </c>
      <c r="M288" s="61">
        <f t="shared" si="1181"/>
        <v>0.4895682148</v>
      </c>
      <c r="N288" s="62">
        <f>IF(L288&lt;Master_sheet_Kriterien!$J$46,1,IF(L288&lt;Master_sheet_Kriterien!$K$46,2,IF(L288&lt;Master_sheet_Kriterien!$L$46,3,IF(L288&lt;Master_sheet_Kriterien!$M$46,4,5))))</f>
        <v>5</v>
      </c>
      <c r="O288" s="62">
        <f>IF(M288&lt;Master_sheet_Kriterien!$J$46,1,IF(M288&lt;Master_sheet_Kriterien!$K$46,2,IF(M288&lt;Master_sheet_Kriterien!$L$46,3,IF(M288&lt;Master_sheet_Kriterien!$M$46,4,5))))</f>
        <v>4</v>
      </c>
      <c r="P288" s="61">
        <f t="shared" ref="P288:Q288" si="1182">1-(T288+AM288)</f>
        <v>0.5585164502</v>
      </c>
      <c r="Q288" s="61">
        <f t="shared" si="1182"/>
        <v>0.5432238752</v>
      </c>
      <c r="R288" s="62">
        <f>IF(P288&lt;Master_sheet_Kriterien!$J$46,1,IF(P288&lt;Master_sheet_Kriterien!$K$46,2,IF(P288&lt;Master_sheet_Kriterien!$L$46,3,IF(P288&lt;Master_sheet_Kriterien!$M$46,4,5))))</f>
        <v>5</v>
      </c>
      <c r="S288" s="62">
        <f>IF(Q288&lt;Master_sheet_Kriterien!$J$46,1,IF(Q288&lt;Master_sheet_Kriterien!$K$46,2,IF(Q288&lt;Master_sheet_Kriterien!$L$46,3,IF(Q288&lt;Master_sheet_Kriterien!$M$46,4,5))))</f>
        <v>5</v>
      </c>
      <c r="T288" s="61">
        <f>VLOOKUP($D288,EW_19_Kreise!$A$6:$CQ$406,Calc_Targetkreise!T$5,FALSE)/1000/F288</f>
        <v>0.3393225689</v>
      </c>
      <c r="U288" s="63">
        <f>VLOOKUP($D288,BW_17_Kreise!$B$7:$CC$410,Calc_Targetkreise!U$5,FALSE)/1000/$G288</f>
        <v>0.3244285196</v>
      </c>
      <c r="V288" s="61">
        <f>VLOOKUP(Calc_Targetkreise!$D288,EW_Erg_09_14_Kreise!$A$7:$BK$412,Calc_Targetkreise!V$5,FALSE)/1000/$H288</f>
        <v>0.3058041648</v>
      </c>
      <c r="W288" s="61">
        <f>VLOOKUP(Calc_Targetkreise!$D288,EW_Erg_09_14_Kreise!$A$7:$BK$412,Calc_Targetkreise!W$5,FALSE)/1000/CK288</f>
        <v>0.3636203246</v>
      </c>
      <c r="X288" s="61">
        <f>VLOOKUP($D288,EW_19_Kreise!$A$6:$CQ$406,Calc_Targetkreise!X$5,FALSE)/1000/F288</f>
        <v>0.114786937</v>
      </c>
      <c r="Y288" s="63">
        <f>VLOOKUP($D288,BW_17_Kreise!$B$7:$CC$410,Calc_Targetkreise!Y$5,FALSE)/1000/$G288</f>
        <v>0.1860032656</v>
      </c>
      <c r="Z288" s="61">
        <f>VLOOKUP(Calc_Targetkreise!$D288,EW_Erg_09_14_Kreise!$A$7:$BK$412,Calc_Targetkreise!Z$5,FALSE)/1000/$H288</f>
        <v>0.2693841382</v>
      </c>
      <c r="AA288" s="61">
        <f>VLOOKUP(Calc_Targetkreise!$D288,EW_Erg_09_14_Kreise!$A$7:$BK$412,Calc_Targetkreise!AA$5,FALSE)/1000/$H288</f>
        <v>0.1716437749</v>
      </c>
      <c r="AB288" s="61">
        <f>VLOOKUP($D288,EW_19_Kreise!$A$6:$CQ$406,Calc_Targetkreise!AB$5,FALSE)/1000/F288</f>
        <v>0.205353891</v>
      </c>
      <c r="AC288" s="63">
        <f>VLOOKUP($D288,BW_17_Kreise!$B$7:$CC$410,Calc_Targetkreise!AC$5,FALSE)/1000/$G288</f>
        <v>0.1015511611</v>
      </c>
      <c r="AD288" s="61">
        <f>VLOOKUP(Calc_Targetkreise!$D288,EW_Erg_09_14_Kreise!$A$7:$BK$412,Calc_Targetkreise!AD$5,FALSE)/1000/$H288</f>
        <v>0.1354895879</v>
      </c>
      <c r="AE288" s="62">
        <f>IF(AC288&lt;Master_sheet_Kriterien!$J$54,1,IF(AC288&lt;Master_sheet_Kriterien!$K$54,2,IF(AC288&lt;Master_sheet_Kriterien!$L$54,3,IF(AC288&lt;Master_sheet_Kriterien!$M$54,4,5))))</f>
        <v>4</v>
      </c>
      <c r="AF288" s="61">
        <f>VLOOKUP(Calc_Targetkreise!$D288,EW_Erg_09_14_Kreise!$A$7:$BK$412,Calc_Targetkreise!AF$5,FALSE)/1000/$H288</f>
        <v>0.1258307488</v>
      </c>
      <c r="AG288" s="63">
        <f>VLOOKUP($D288,BW_17_Kreise!$B$7:$CC$410,Calc_Targetkreise!AG$5,FALSE)/1000/$G288</f>
        <v>0.07937227866</v>
      </c>
      <c r="AH288" s="61">
        <f>VLOOKUP(Calc_Targetkreise!$D288,EW_Erg_09_14_Kreise!$A$7:$BK$412,Calc_Targetkreise!AH$5,FALSE)/1000/$H288</f>
        <v>0.02188746123</v>
      </c>
      <c r="AI288" s="61">
        <f>VLOOKUP(Calc_Targetkreise!$D288,EW_Erg_09_14_Kreise!$A$7:$BK$412,Calc_Targetkreise!AI$5,FALSE)/1000/$H288</f>
        <v>0.08285334515</v>
      </c>
      <c r="AJ288" s="63">
        <f>VLOOKUP($D288,BW_17_Kreise!$B$7:$CC$410,Calc_Targetkreise!AJ$5,FALSE)/1000/$G288</f>
        <v>0.1005986938</v>
      </c>
      <c r="AK288" s="61">
        <f>VLOOKUP(Calc_Targetkreise!$D288,EW_Erg_09_14_Kreise!$A$7:$BK$412,Calc_Targetkreise!AK$5,FALSE)/1000/$H288</f>
        <v>0.04536996012</v>
      </c>
      <c r="AL288" s="61">
        <f>VLOOKUP(Calc_Targetkreise!$D288,EW_Erg_09_14_Kreise!$A$7:$BK$412,Calc_Targetkreise!AL$5,FALSE)/1000/$H288</f>
        <v>0.03961010191</v>
      </c>
      <c r="AM288" s="61">
        <f>VLOOKUP($D288,EW_19_Kreise!$A$6:$CQ$406,Calc_Targetkreise!AM$5,FALSE)/1000/F288</f>
        <v>0.1021609809</v>
      </c>
      <c r="AN288" s="63">
        <f>VLOOKUP($D288,BW_17_Kreise!$B$7:$CC$410,Calc_Targetkreise!AN$5,FALSE)/1000/$G288</f>
        <v>0.1323476052</v>
      </c>
      <c r="AO288" s="61">
        <f>VLOOKUP(Calc_Targetkreise!$D288,EW_Erg_09_14_Kreise!$A$7:$BK$412,Calc_Targetkreise!AO$5,FALSE)/1000/$H288</f>
        <v>0.07815684537</v>
      </c>
      <c r="AP288" s="61">
        <f>VLOOKUP(Calc_Targetkreise!$D288,EW_Erg_09_14_Kreise!$A$7:$BK$412,Calc_Targetkreise!AP$5,FALSE)/1000/$H288</f>
        <v>0.0002658396101</v>
      </c>
      <c r="AQ288" s="61">
        <f t="shared" ref="AQ288:AR288" si="1183">1-U288-Y288-AC288-AG288-AJ288-AN288</f>
        <v>0.07569847605</v>
      </c>
      <c r="AR288" s="61">
        <f t="shared" si="1183"/>
        <v>0.1439078423</v>
      </c>
      <c r="AS288" s="61">
        <f t="shared" si="11"/>
        <v>0.216175865</v>
      </c>
      <c r="AT288" s="63">
        <f>VLOOKUP($D288,BW_17_Kreise!$B$7:$CC$410,Calc_Targetkreise!AT$5,FALSE)/1000/$G288</f>
        <v>0.004172714078</v>
      </c>
      <c r="AU288" s="61">
        <f>VLOOKUP(Calc_Targetkreise!$D288,EW_Erg_09_14_Kreise!$A$7:$BK$412,Calc_Targetkreise!AU$5,FALSE)/1000/$H288</f>
        <v>0.01081081081</v>
      </c>
      <c r="AV288" s="62">
        <f>IF(AU288&lt;Master_sheet_Kriterien!$J$44,1,IF(AU288&lt;Master_sheet_Kriterien!$K$44,2,IF(AU288&lt;Master_sheet_Kriterien!$L$44,3,IF(AU288&lt;Master_sheet_Kriterien!$M$44,4,5))))</f>
        <v>2</v>
      </c>
      <c r="AW288" s="61">
        <f>VLOOKUP(Calc_Targetkreise!$D288,EW_Erg_09_14_Kreise!$A$7:$BK$412,Calc_Targetkreise!AW$5,FALSE)/1000/$H288</f>
        <v>0.007000443066</v>
      </c>
      <c r="AX288" s="61">
        <f>VLOOKUP($D288,EW_19_Kreise!$A$6:$CQ$406,Calc_Targetkreise!AX$5,FALSE)/1000/F288</f>
        <v>0.004370523249</v>
      </c>
      <c r="AY288" s="62">
        <f>IF(AX288&lt;Master_sheet_Kriterien!$J$56,1,IF(AX288&lt;Master_sheet_Kriterien!$K$56,2,IF(AX288&lt;Master_sheet_Kriterien!$L$56,3,IF(AX288&lt;Master_sheet_Kriterien!$M$56,4,5))))</f>
        <v>3</v>
      </c>
      <c r="AZ288" s="64">
        <f>VLOOKUP($D288,EW_19_Kreise!$A$6:$CQ$406,Calc_Targetkreise!AZ$5,FALSE)</f>
        <v>72</v>
      </c>
      <c r="BA288" s="62">
        <f>IF(AZ288&lt;Master_sheet_Kriterien!$J$57,1,IF(AZ288&lt;Master_sheet_Kriterien!$K$57,2,IF(AZ288&lt;Master_sheet_Kriterien!$L$57,3,IF(AZ288&lt;Master_sheet_Kriterien!$M$56,4,5))))</f>
        <v>1</v>
      </c>
      <c r="BB288" s="59">
        <f>VLOOKUP($D288,Struktur_daten_BW_2017!$B$7:$AH$452,Calc_Targetkreise!BB$5,FALSE)</f>
        <v>103.8</v>
      </c>
      <c r="BC288" s="62">
        <f>IF(BB288&lt;Master_sheet_Kriterien!$J$8,1,IF(BB288&lt;Master_sheet_Kriterien!$K$8,2,IF(BB288&lt;Master_sheet_Kriterien!$L$8,3,IF(BB288&lt;Master_sheet_Kriterien!$M$8,4,5))))</f>
        <v>1</v>
      </c>
      <c r="BD288" s="65">
        <f t="shared" si="12"/>
        <v>26.2114</v>
      </c>
      <c r="BE288" s="62">
        <f>IF(BD288&lt;Master_sheet_Kriterien!$J$10,1,IF(BD288&lt;Master_sheet_Kriterien!$K$10,2,IF(BD288&lt;Master_sheet_Kriterien!$L$10,3,IF(BD288&lt;Master_sheet_Kriterien!$M$10,4,5))))</f>
        <v>4</v>
      </c>
      <c r="BF288" s="65">
        <f>VLOOKUP($D288,Struktur_daten_BW_2017!$B$7:$AH$452,Calc_Targetkreise!BF$5,FALSE)</f>
        <v>8.3</v>
      </c>
      <c r="BG288" s="62">
        <f>IF(BF288&lt;Master_sheet_Kriterien!$J$12,1,IF(BF288&lt;Master_sheet_Kriterien!$K$12,2,IF(BF288&lt;Master_sheet_Kriterien!$L$12,3,IF(BF288&lt;Master_sheet_Kriterien!$M$12,4,5))))</f>
        <v>4</v>
      </c>
      <c r="BH288" s="65">
        <f>VLOOKUP($D288,Struktur_daten_BW_2017!$B$7:$AH$452,Calc_Targetkreise!BH$5,FALSE)</f>
        <v>11.9</v>
      </c>
      <c r="BI288" s="62">
        <f>IF(BH288&lt;Master_sheet_Kriterien!$J$14,1,IF(BH288&lt;Master_sheet_Kriterien!$K$14,2,IF(BH288&lt;Master_sheet_Kriterien!$L$14,3,IF(BH288&lt;Master_sheet_Kriterien!$M$14,4,5))))</f>
        <v>4</v>
      </c>
      <c r="BJ288" s="65">
        <f>VLOOKUP($D288,Struktur_daten_BW_2017!$B$7:$AH$452,Calc_Targetkreise!BJ$5,FALSE)</f>
        <v>36.3</v>
      </c>
      <c r="BK288" s="62">
        <f>IF(BJ288&lt;Master_sheet_Kriterien!$J$16,1,IF(BJ288&lt;Master_sheet_Kriterien!$K$16,2,IF(BJ288&lt;Master_sheet_Kriterien!$L$16,3,IF(BJ288&lt;Master_sheet_Kriterien!$M$16,4,5))))</f>
        <v>3</v>
      </c>
      <c r="BL288" s="65">
        <f>VLOOKUP($D288,Struktur_daten_BW_2017!$B$7:$AH$452,Calc_Targetkreise!BL$5,FALSE)</f>
        <v>15.7</v>
      </c>
      <c r="BM288" s="62">
        <f>IF(BL288&lt;Master_sheet_Kriterien!$J$18,1,IF(BL288&lt;Master_sheet_Kriterien!$K$18,2,IF(BL288&lt;Master_sheet_Kriterien!$L$18,3,IF(BL288&lt;Master_sheet_Kriterien!$M$18,4,5))))</f>
        <v>2</v>
      </c>
      <c r="BN288" s="65">
        <f>VLOOKUP($D288,Struktur_daten_BW_2017!$B$7:$AH$452,Calc_Targetkreise!BN$5,FALSE)</f>
        <v>10.9</v>
      </c>
      <c r="BO288" s="62">
        <f>IF(BN288&lt;Master_sheet_Kriterien!$J$20,1,IF(BN288&lt;Master_sheet_Kriterien!$K$20,2,IF(BN288&lt;Master_sheet_Kriterien!$L$20,3,IF(BN288&lt;Master_sheet_Kriterien!$M$20,4,5))))</f>
        <v>3</v>
      </c>
      <c r="BP288" s="59">
        <f>VLOOKUP($D288,Struktur_daten_BW_2017!$B$7:$AH$452,Calc_Targetkreise!BP$5,FALSE)</f>
        <v>21613</v>
      </c>
      <c r="BQ288" s="62">
        <f>IF(BP288&lt;Master_sheet_Kriterien!$J$38,1,IF(BP288&lt;Master_sheet_Kriterien!$K$38,2,IF(BP288&lt;Master_sheet_Kriterien!$L$38,3,IF(BP288&lt;Master_sheet_Kriterien!$M$38,4,5))))</f>
        <v>3</v>
      </c>
      <c r="BR288" s="65">
        <f>VLOOKUP($D288,Struktur_daten_BW_2017!$B$7:$AH$452,Calc_Targetkreise!BR$5,FALSE)</f>
        <v>27.3</v>
      </c>
      <c r="BS288" s="62">
        <f>IF(BR288&lt;Master_sheet_Kriterien!$J$24,1,IF(BR288&lt;Master_sheet_Kriterien!$K$24,2,IF(BR288&lt;Master_sheet_Kriterien!$L$24,3,IF(BR288&lt;Master_sheet_Kriterien!$M$24,4,5))))</f>
        <v>1</v>
      </c>
      <c r="BT288" s="65">
        <f>VLOOKUP($D288,Struktur_daten_BW_2017!$B$7:$AH$452,Calc_Targetkreise!BT$5,FALSE)</f>
        <v>16.4</v>
      </c>
      <c r="BU288" s="62">
        <f>IF(BT288&lt;Master_sheet_Kriterien!$J$26,1,IF(BT288&lt;Master_sheet_Kriterien!$K$26,2,IF(BT288&lt;Master_sheet_Kriterien!$L$26,3,IF(BT288&lt;Master_sheet_Kriterien!$M$26,4,5))))</f>
        <v>5</v>
      </c>
      <c r="BV288" s="65">
        <f t="shared" si="13"/>
        <v>5.17912</v>
      </c>
      <c r="BW288" s="62">
        <f>IF(BV288&lt;Master_sheet_Kriterien!$J$28,1,IF(BV288&lt;Master_sheet_Kriterien!$K$28,2,IF(BV288&lt;Master_sheet_Kriterien!$L$28,3,IF(BV288&lt;Master_sheet_Kriterien!$M$28,4,5))))</f>
        <v>4</v>
      </c>
      <c r="BX288" s="65">
        <f>VLOOKUP($D288,Struktur_daten_BW_2017!$B$7:$AH$452,Calc_Targetkreise!BX$5,FALSE)</f>
        <v>24.3902439</v>
      </c>
      <c r="BY288" s="62">
        <f>IF(BX288&lt;Master_sheet_Kriterien!$J$30,1,IF(BX288&lt;Master_sheet_Kriterien!$K$30,2,IF(BX288&lt;Master_sheet_Kriterien!$L$30,3,IF(BX288&lt;Master_sheet_Kriterien!$M$30,4,5))))</f>
        <v>3</v>
      </c>
      <c r="BZ288" s="65"/>
      <c r="CA288" s="62">
        <f>IF(BZ288&lt;Master_sheet_Kriterien!$J$32,1,IF(BZ288&lt;Master_sheet_Kriterien!$K$32,2,IF(BZ288&lt;Master_sheet_Kriterien!$L$32,3,IF(BZ288&lt;Master_sheet_Kriterien!$M$32,4,5))))</f>
        <v>1</v>
      </c>
      <c r="CB288" s="65"/>
      <c r="CC288" s="62">
        <f>IF(CB288&lt;Master_sheet_Kriterien!$J$34,1,IF(CB288&lt;Master_sheet_Kriterien!$K$34,2,IF(CB288&lt;Master_sheet_Kriterien!$L$34,3,IF(CB288&lt;Master_sheet_Kriterien!$M$34,4,5))))</f>
        <v>1</v>
      </c>
      <c r="CD288" s="65">
        <f>100-VLOOKUP($D288,Struktur_daten_BW_2017!$B$7:$AH$452,Calc_Targetkreise!CD$5,FALSE)</f>
        <v>37</v>
      </c>
      <c r="CE288" s="62">
        <f>IF(CD288&lt;Master_sheet_Kriterien!$J$40,1,IF(CD288&lt;Master_sheet_Kriterien!$K$40,2,IF(CD288&lt;Master_sheet_Kriterien!$L$40,3,IF(CD288&lt;Master_sheet_Kriterien!$M$40,4,5))))</f>
        <v>1</v>
      </c>
      <c r="CF288" s="61"/>
      <c r="CG288" s="59">
        <f>VLOOKUP($D288,EW_19_Kreise!$A$6:$CQ$406,Calc_Targetkreise!CG$5,FALSE)/1000</f>
        <v>30.644</v>
      </c>
      <c r="CH288" s="59">
        <f>VLOOKUP($D288,BW_17_Kreise!$B$7:$CC$410,Calc_Targetkreise!CH$5,FALSE)/1000</f>
        <v>31.067</v>
      </c>
      <c r="CI288" s="59">
        <f>VLOOKUP($D288,EW_Erg_09_14_Kreise!$A$10:$BK$412,Calc_Targetkreise!CI$5,FALSE)/1000</f>
        <v>31.263</v>
      </c>
      <c r="CJ288" s="59">
        <f>VLOOKUP($D288,EW_Erg_09_14_Kreise!$A$10:$BK$412,Calc_Targetkreise!CJ$5,FALSE)/1000</f>
        <v>31.226</v>
      </c>
      <c r="CK288" s="59">
        <f>VLOOKUP($D288,EW_Erg_09_14_Kreise!$A$10:$BK$412,Calc_Targetkreise!CK$5,FALSE)/1000</f>
        <v>11.336</v>
      </c>
      <c r="CL288" s="45"/>
      <c r="CM288" s="59">
        <f>VLOOKUP($D288,Struktur_daten_BW_2017!$B$7:$AH$452,Calc_Targetkreise!CM$5,FALSE)</f>
        <v>315.8</v>
      </c>
      <c r="CN288" s="66">
        <v>1.0</v>
      </c>
      <c r="CO288" s="67">
        <f t="shared" si="16"/>
        <v>0.003166561115</v>
      </c>
      <c r="CP288" s="62">
        <f>IF(CO288&lt;Master_sheet_Kriterien!$J$58,1,IF(CO288&lt;Master_sheet_Kriterien!$K$58,2,IF(CO288&lt;Master_sheet_Kriterien!$L$58,3,IF(CO288&lt;Master_sheet_Kriterien!$M$58,4,5))))</f>
        <v>1</v>
      </c>
      <c r="CQ288" s="66">
        <v>0.0</v>
      </c>
      <c r="CR288" s="67">
        <f t="shared" si="17"/>
        <v>0</v>
      </c>
      <c r="CS288" s="62">
        <f>IF(CR288&lt;Master_sheet_Kriterien!$J$59,1,IF(CR288&lt;Master_sheet_Kriterien!$K$59,2,IF(CR288&lt;Master_sheet_Kriterien!$L$59,3,IF(CR288&lt;Master_sheet_Kriterien!$M$59,4,5))))</f>
        <v>1</v>
      </c>
      <c r="CT288" s="66">
        <v>1.0</v>
      </c>
      <c r="CU288" s="44"/>
      <c r="CV288" s="66">
        <v>0.0</v>
      </c>
      <c r="CW288" s="68"/>
      <c r="CY288" s="31">
        <f t="shared" si="18"/>
        <v>9561</v>
      </c>
      <c r="DB288" s="76" t="str">
        <f t="shared" si="19"/>
        <v>Ansbach, Stadt</v>
      </c>
      <c r="DC288" s="58">
        <f t="shared" si="20"/>
        <v>205</v>
      </c>
      <c r="DD288" s="77">
        <f t="shared" si="21"/>
        <v>153</v>
      </c>
      <c r="DE288" s="72">
        <f t="shared" si="22"/>
        <v>0.004370523249</v>
      </c>
      <c r="DG288" s="76" t="str">
        <f t="shared" si="23"/>
        <v>Ansbach, Stadt</v>
      </c>
      <c r="DH288" s="58" t="str">
        <f t="shared" si="24"/>
        <v>#REF!</v>
      </c>
      <c r="DI288" s="75">
        <f t="shared" si="25"/>
        <v>147.0316656</v>
      </c>
      <c r="DJ288" s="78">
        <f t="shared" si="26"/>
        <v>0.004370523249</v>
      </c>
      <c r="DK288" s="75"/>
      <c r="DL288" s="75"/>
      <c r="DM288" s="75"/>
      <c r="DN288" s="75"/>
      <c r="DO288" s="75"/>
      <c r="DP288" s="44"/>
    </row>
    <row r="289" ht="16.5" customHeight="1">
      <c r="A289" s="58">
        <f t="shared" si="5"/>
        <v>23</v>
      </c>
      <c r="B289" s="58">
        <f t="shared" si="6"/>
        <v>220</v>
      </c>
      <c r="C289" s="58" t="s">
        <v>390</v>
      </c>
      <c r="D289" s="58">
        <v>9562.0</v>
      </c>
      <c r="E289" s="58" t="s">
        <v>450</v>
      </c>
      <c r="F289" s="59">
        <f>VLOOKUP($D289,EW_19_Kreise!$A$6:$CQ$406,Calc_Targetkreise!F$5,FALSE)/1000</f>
        <v>51.422</v>
      </c>
      <c r="G289" s="59">
        <f>VLOOKUP($D289,BW_17_Kreise!$B$7:$CC$410,Calc_Targetkreise!G$5,FALSE)/1000</f>
        <v>61.897</v>
      </c>
      <c r="H289" s="59">
        <f>VLOOKUP($D289,EW_Erg_09_14_Kreise!$A$10:$BK$412,Calc_Targetkreise!H$5,FALSE)/1000</f>
        <v>37.232</v>
      </c>
      <c r="I289" s="60">
        <f t="shared" ref="I289:K289" si="1184">F289/CG289</f>
        <v>0.6633898393</v>
      </c>
      <c r="J289" s="60">
        <f t="shared" si="1184"/>
        <v>0.800944617</v>
      </c>
      <c r="K289" s="60">
        <f t="shared" si="1184"/>
        <v>0.4811392683</v>
      </c>
      <c r="L289" s="61">
        <f t="shared" ref="L289:M289" si="1185">1-(T289+X289)</f>
        <v>0.6040994127</v>
      </c>
      <c r="M289" s="61">
        <f t="shared" si="1185"/>
        <v>0.5056141655</v>
      </c>
      <c r="N289" s="62">
        <f>IF(L289&lt;Master_sheet_Kriterien!$J$46,1,IF(L289&lt;Master_sheet_Kriterien!$K$46,2,IF(L289&lt;Master_sheet_Kriterien!$L$46,3,IF(L289&lt;Master_sheet_Kriterien!$M$46,4,5))))</f>
        <v>5</v>
      </c>
      <c r="O289" s="62">
        <f>IF(M289&lt;Master_sheet_Kriterien!$J$46,1,IF(M289&lt;Master_sheet_Kriterien!$K$46,2,IF(M289&lt;Master_sheet_Kriterien!$L$46,3,IF(M289&lt;Master_sheet_Kriterien!$M$46,4,5))))</f>
        <v>4</v>
      </c>
      <c r="P289" s="61">
        <f t="shared" ref="P289:Q289" si="1186">1-(T289+AM289)</f>
        <v>0.6659600949</v>
      </c>
      <c r="Q289" s="61">
        <f t="shared" si="1186"/>
        <v>0.6027917347</v>
      </c>
      <c r="R289" s="62">
        <f>IF(P289&lt;Master_sheet_Kriterien!$J$46,1,IF(P289&lt;Master_sheet_Kriterien!$K$46,2,IF(P289&lt;Master_sheet_Kriterien!$L$46,3,IF(P289&lt;Master_sheet_Kriterien!$M$46,4,5))))</f>
        <v>5</v>
      </c>
      <c r="S289" s="62">
        <f>IF(Q289&lt;Master_sheet_Kriterien!$J$46,1,IF(Q289&lt;Master_sheet_Kriterien!$K$46,2,IF(Q289&lt;Master_sheet_Kriterien!$L$46,3,IF(Q289&lt;Master_sheet_Kriterien!$M$46,4,5))))</f>
        <v>5</v>
      </c>
      <c r="T289" s="61">
        <f>VLOOKUP($D289,EW_19_Kreise!$A$6:$CQ$406,Calc_Targetkreise!T$5,FALSE)/1000/F289</f>
        <v>0.274901793</v>
      </c>
      <c r="U289" s="63">
        <f>VLOOKUP($D289,BW_17_Kreise!$B$7:$CC$410,Calc_Targetkreise!U$5,FALSE)/1000/$G289</f>
        <v>0.3167197118</v>
      </c>
      <c r="V289" s="61">
        <f>VLOOKUP(Calc_Targetkreise!$D289,EW_Erg_09_14_Kreise!$A$7:$BK$412,Calc_Targetkreise!V$5,FALSE)/1000/$H289</f>
        <v>0.2619252256</v>
      </c>
      <c r="W289" s="61">
        <f>VLOOKUP(Calc_Targetkreise!$D289,EW_Erg_09_14_Kreise!$A$7:$BK$412,Calc_Targetkreise!W$5,FALSE)/1000/CK289</f>
        <v>0.3300112337</v>
      </c>
      <c r="X289" s="61">
        <f>VLOOKUP($D289,EW_19_Kreise!$A$6:$CQ$406,Calc_Targetkreise!X$5,FALSE)/1000/F289</f>
        <v>0.1209987943</v>
      </c>
      <c r="Y289" s="63">
        <f>VLOOKUP($D289,BW_17_Kreise!$B$7:$CC$410,Calc_Targetkreise!Y$5,FALSE)/1000/$G289</f>
        <v>0.1776661228</v>
      </c>
      <c r="Z289" s="61">
        <f>VLOOKUP(Calc_Targetkreise!$D289,EW_Erg_09_14_Kreise!$A$7:$BK$412,Calc_Targetkreise!Z$5,FALSE)/1000/$H289</f>
        <v>0.2813708638</v>
      </c>
      <c r="AA289" s="61">
        <f>VLOOKUP(Calc_Targetkreise!$D289,EW_Erg_09_14_Kreise!$A$7:$BK$412,Calc_Targetkreise!AA$5,FALSE)/1000/$H289</f>
        <v>0.169021272</v>
      </c>
      <c r="AB289" s="61">
        <f>VLOOKUP($D289,EW_19_Kreise!$A$6:$CQ$406,Calc_Targetkreise!AB$5,FALSE)/1000/F289</f>
        <v>0.2891758391</v>
      </c>
      <c r="AC289" s="63">
        <f>VLOOKUP($D289,BW_17_Kreise!$B$7:$CC$410,Calc_Targetkreise!AC$5,FALSE)/1000/$G289</f>
        <v>0.1624634473</v>
      </c>
      <c r="AD289" s="61">
        <f>VLOOKUP(Calc_Targetkreise!$D289,EW_Erg_09_14_Kreise!$A$7:$BK$412,Calc_Targetkreise!AD$5,FALSE)/1000/$H289</f>
        <v>0.1885743446</v>
      </c>
      <c r="AE289" s="62">
        <f>IF(AC289&lt;Master_sheet_Kriterien!$J$54,1,IF(AC289&lt;Master_sheet_Kriterien!$K$54,2,IF(AC289&lt;Master_sheet_Kriterien!$L$54,3,IF(AC289&lt;Master_sheet_Kriterien!$M$54,4,5))))</f>
        <v>5</v>
      </c>
      <c r="AF289" s="61">
        <f>VLOOKUP(Calc_Targetkreise!$D289,EW_Erg_09_14_Kreise!$A$7:$BK$412,Calc_Targetkreise!AF$5,FALSE)/1000/$H289</f>
        <v>0.1831220456</v>
      </c>
      <c r="AG289" s="63">
        <f>VLOOKUP($D289,BW_17_Kreise!$B$7:$CC$410,Calc_Targetkreise!AG$5,FALSE)/1000/$G289</f>
        <v>0.1061279222</v>
      </c>
      <c r="AH289" s="61">
        <f>VLOOKUP(Calc_Targetkreise!$D289,EW_Erg_09_14_Kreise!$A$7:$BK$412,Calc_Targetkreise!AH$5,FALSE)/1000/$H289</f>
        <v>0.04120111732</v>
      </c>
      <c r="AI289" s="61">
        <f>VLOOKUP(Calc_Targetkreise!$D289,EW_Erg_09_14_Kreise!$A$7:$BK$412,Calc_Targetkreise!AI$5,FALSE)/1000/$H289</f>
        <v>0.1010152557</v>
      </c>
      <c r="AJ289" s="63">
        <f>VLOOKUP($D289,BW_17_Kreise!$B$7:$CC$410,Calc_Targetkreise!AJ$5,FALSE)/1000/$G289</f>
        <v>0.09336478343</v>
      </c>
      <c r="AK289" s="61">
        <f>VLOOKUP(Calc_Targetkreise!$D289,EW_Erg_09_14_Kreise!$A$7:$BK$412,Calc_Targetkreise!AK$5,FALSE)/1000/$H289</f>
        <v>0.04708315428</v>
      </c>
      <c r="AL289" s="61">
        <f>VLOOKUP(Calc_Targetkreise!$D289,EW_Erg_09_14_Kreise!$A$7:$BK$412,Calc_Targetkreise!AL$5,FALSE)/1000/$H289</f>
        <v>0.03282122905</v>
      </c>
      <c r="AM289" s="61">
        <f>VLOOKUP($D289,EW_19_Kreise!$A$6:$CQ$406,Calc_Targetkreise!AM$5,FALSE)/1000/F289</f>
        <v>0.05913811209</v>
      </c>
      <c r="AN289" s="63">
        <f>VLOOKUP($D289,BW_17_Kreise!$B$7:$CC$410,Calc_Targetkreise!AN$5,FALSE)/1000/$G289</f>
        <v>0.08048855356</v>
      </c>
      <c r="AO289" s="61">
        <f>VLOOKUP(Calc_Targetkreise!$D289,EW_Erg_09_14_Kreise!$A$7:$BK$412,Calc_Targetkreise!AO$5,FALSE)/1000/$H289</f>
        <v>0.06642135797</v>
      </c>
      <c r="AP289" s="61">
        <f>VLOOKUP(Calc_Targetkreise!$D289,EW_Erg_09_14_Kreise!$A$7:$BK$412,Calc_Targetkreise!AP$5,FALSE)/1000/$H289</f>
        <v>0.0001880103137</v>
      </c>
      <c r="AQ289" s="61">
        <f t="shared" ref="AQ289:AR289" si="1187">1-U289-Y289-AC289-AG289-AJ289-AN289</f>
        <v>0.06316945894</v>
      </c>
      <c r="AR289" s="61">
        <f t="shared" si="1187"/>
        <v>0.1134239364</v>
      </c>
      <c r="AS289" s="61">
        <f t="shared" si="11"/>
        <v>0.1838209537</v>
      </c>
      <c r="AT289" s="63">
        <f>VLOOKUP($D289,BW_17_Kreise!$B$7:$CC$410,Calc_Targetkreise!AT$5,FALSE)/1000/$G289</f>
        <v>0.006090763688</v>
      </c>
      <c r="AU289" s="61">
        <f>VLOOKUP(Calc_Targetkreise!$D289,EW_Erg_09_14_Kreise!$A$7:$BK$412,Calc_Targetkreise!AU$5,FALSE)/1000/$H289</f>
        <v>0.02223893425</v>
      </c>
      <c r="AV289" s="62">
        <f>IF(AU289&lt;Master_sheet_Kriterien!$J$44,1,IF(AU289&lt;Master_sheet_Kriterien!$K$44,2,IF(AU289&lt;Master_sheet_Kriterien!$L$44,3,IF(AU289&lt;Master_sheet_Kriterien!$M$44,4,5))))</f>
        <v>5</v>
      </c>
      <c r="AW289" s="61">
        <f>VLOOKUP(Calc_Targetkreise!$D289,EW_Erg_09_14_Kreise!$A$7:$BK$412,Calc_Targetkreise!AW$5,FALSE)/1000/$H289</f>
        <v>0.01477223893</v>
      </c>
      <c r="AX289" s="61">
        <f>VLOOKUP($D289,EW_19_Kreise!$A$6:$CQ$406,Calc_Targetkreise!AX$5,FALSE)/1000/F289</f>
        <v>0.01297110186</v>
      </c>
      <c r="AY289" s="62">
        <f>IF(AX289&lt;Master_sheet_Kriterien!$J$56,1,IF(AX289&lt;Master_sheet_Kriterien!$K$56,2,IF(AX289&lt;Master_sheet_Kriterien!$L$56,3,IF(AX289&lt;Master_sheet_Kriterien!$M$56,4,5))))</f>
        <v>4</v>
      </c>
      <c r="AZ289" s="64">
        <f>VLOOKUP($D289,EW_19_Kreise!$A$6:$CQ$406,Calc_Targetkreise!AZ$5,FALSE)</f>
        <v>667</v>
      </c>
      <c r="BA289" s="62">
        <f>IF(AZ289&lt;Master_sheet_Kriterien!$J$57,1,IF(AZ289&lt;Master_sheet_Kriterien!$K$57,2,IF(AZ289&lt;Master_sheet_Kriterien!$L$57,3,IF(AZ289&lt;Master_sheet_Kriterien!$M$56,4,5))))</f>
        <v>5</v>
      </c>
      <c r="BB289" s="59">
        <f>VLOOKUP($D289,Struktur_daten_BW_2017!$B$7:$AH$452,Calc_Targetkreise!BB$5,FALSE)</f>
        <v>1395.6</v>
      </c>
      <c r="BC289" s="62">
        <f>IF(BB289&lt;Master_sheet_Kriterien!$J$8,1,IF(BB289&lt;Master_sheet_Kriterien!$K$8,2,IF(BB289&lt;Master_sheet_Kriterien!$L$8,3,IF(BB289&lt;Master_sheet_Kriterien!$M$8,4,5))))</f>
        <v>5</v>
      </c>
      <c r="BD289" s="65">
        <f t="shared" si="12"/>
        <v>23.5225</v>
      </c>
      <c r="BE289" s="62">
        <f>IF(BD289&lt;Master_sheet_Kriterien!$J$10,1,IF(BD289&lt;Master_sheet_Kriterien!$K$10,2,IF(BD289&lt;Master_sheet_Kriterien!$L$10,3,IF(BD289&lt;Master_sheet_Kriterien!$M$10,4,5))))</f>
        <v>3</v>
      </c>
      <c r="BF289" s="65">
        <f>VLOOKUP($D289,Struktur_daten_BW_2017!$B$7:$AH$452,Calc_Targetkreise!BF$5,FALSE)</f>
        <v>9.7</v>
      </c>
      <c r="BG289" s="62">
        <f>IF(BF289&lt;Master_sheet_Kriterien!$J$12,1,IF(BF289&lt;Master_sheet_Kriterien!$K$12,2,IF(BF289&lt;Master_sheet_Kriterien!$L$12,3,IF(BF289&lt;Master_sheet_Kriterien!$M$12,4,5))))</f>
        <v>5</v>
      </c>
      <c r="BH289" s="65">
        <f>VLOOKUP($D289,Struktur_daten_BW_2017!$B$7:$AH$452,Calc_Targetkreise!BH$5,FALSE)</f>
        <v>16.9</v>
      </c>
      <c r="BI289" s="62">
        <f>IF(BH289&lt;Master_sheet_Kriterien!$J$14,1,IF(BH289&lt;Master_sheet_Kriterien!$K$14,2,IF(BH289&lt;Master_sheet_Kriterien!$L$14,3,IF(BH289&lt;Master_sheet_Kriterien!$M$14,4,5))))</f>
        <v>5</v>
      </c>
      <c r="BJ289" s="65">
        <f>VLOOKUP($D289,Struktur_daten_BW_2017!$B$7:$AH$452,Calc_Targetkreise!BJ$5,FALSE)</f>
        <v>33.8</v>
      </c>
      <c r="BK289" s="62">
        <f>IF(BJ289&lt;Master_sheet_Kriterien!$J$16,1,IF(BJ289&lt;Master_sheet_Kriterien!$K$16,2,IF(BJ289&lt;Master_sheet_Kriterien!$L$16,3,IF(BJ289&lt;Master_sheet_Kriterien!$M$16,4,5))))</f>
        <v>1</v>
      </c>
      <c r="BL289" s="65">
        <f>VLOOKUP($D289,Struktur_daten_BW_2017!$B$7:$AH$452,Calc_Targetkreise!BL$5,FALSE)</f>
        <v>14.5</v>
      </c>
      <c r="BM289" s="62">
        <f>IF(BL289&lt;Master_sheet_Kriterien!$J$18,1,IF(BL289&lt;Master_sheet_Kriterien!$K$18,2,IF(BL289&lt;Master_sheet_Kriterien!$L$18,3,IF(BL289&lt;Master_sheet_Kriterien!$M$18,4,5))))</f>
        <v>1</v>
      </c>
      <c r="BN289" s="65">
        <f>VLOOKUP($D289,Struktur_daten_BW_2017!$B$7:$AH$452,Calc_Targetkreise!BN$5,FALSE)</f>
        <v>9.5</v>
      </c>
      <c r="BO289" s="62">
        <f>IF(BN289&lt;Master_sheet_Kriterien!$J$20,1,IF(BN289&lt;Master_sheet_Kriterien!$K$20,2,IF(BN289&lt;Master_sheet_Kriterien!$L$20,3,IF(BN289&lt;Master_sheet_Kriterien!$M$20,4,5))))</f>
        <v>1</v>
      </c>
      <c r="BP289" s="59">
        <f>VLOOKUP($D289,Struktur_daten_BW_2017!$B$7:$AH$452,Calc_Targetkreise!BP$5,FALSE)</f>
        <v>24270</v>
      </c>
      <c r="BQ289" s="62">
        <f>IF(BP289&lt;Master_sheet_Kriterien!$J$38,1,IF(BP289&lt;Master_sheet_Kriterien!$K$38,2,IF(BP289&lt;Master_sheet_Kriterien!$L$38,3,IF(BP289&lt;Master_sheet_Kriterien!$M$38,4,5))))</f>
        <v>5</v>
      </c>
      <c r="BR289" s="65">
        <f>VLOOKUP($D289,Struktur_daten_BW_2017!$B$7:$AH$452,Calc_Targetkreise!BR$5,FALSE)</f>
        <v>41.8</v>
      </c>
      <c r="BS289" s="62">
        <f>IF(BR289&lt;Master_sheet_Kriterien!$J$24,1,IF(BR289&lt;Master_sheet_Kriterien!$K$24,2,IF(BR289&lt;Master_sheet_Kriterien!$L$24,3,IF(BR289&lt;Master_sheet_Kriterien!$M$24,4,5))))</f>
        <v>5</v>
      </c>
      <c r="BT289" s="65">
        <f>VLOOKUP($D289,Struktur_daten_BW_2017!$B$7:$AH$452,Calc_Targetkreise!BT$5,FALSE)</f>
        <v>13.3</v>
      </c>
      <c r="BU289" s="62">
        <f>IF(BT289&lt;Master_sheet_Kriterien!$J$26,1,IF(BT289&lt;Master_sheet_Kriterien!$K$26,2,IF(BT289&lt;Master_sheet_Kriterien!$L$26,3,IF(BT289&lt;Master_sheet_Kriterien!$M$26,4,5))))</f>
        <v>3</v>
      </c>
      <c r="BV289" s="65">
        <f t="shared" si="13"/>
        <v>3.22525</v>
      </c>
      <c r="BW289" s="62">
        <f>IF(BV289&lt;Master_sheet_Kriterien!$J$28,1,IF(BV289&lt;Master_sheet_Kriterien!$K$28,2,IF(BV289&lt;Master_sheet_Kriterien!$L$28,3,IF(BV289&lt;Master_sheet_Kriterien!$M$28,4,5))))</f>
        <v>1</v>
      </c>
      <c r="BX289" s="65">
        <f>VLOOKUP($D289,Struktur_daten_BW_2017!$B$7:$AH$452,Calc_Targetkreise!BX$5,FALSE)</f>
        <v>18.04511278</v>
      </c>
      <c r="BY289" s="62">
        <f>IF(BX289&lt;Master_sheet_Kriterien!$J$30,1,IF(BX289&lt;Master_sheet_Kriterien!$K$30,2,IF(BX289&lt;Master_sheet_Kriterien!$L$30,3,IF(BX289&lt;Master_sheet_Kriterien!$M$30,4,5))))</f>
        <v>2</v>
      </c>
      <c r="BZ289" s="65">
        <f>CL289/1000</f>
        <v>39.78</v>
      </c>
      <c r="CA289" s="62">
        <f>IF(BZ289&lt;Master_sheet_Kriterien!$J$32,1,IF(BZ289&lt;Master_sheet_Kriterien!$K$32,2,IF(BZ289&lt;Master_sheet_Kriterien!$L$32,3,IF(BZ289&lt;Master_sheet_Kriterien!$M$32,4,5))))</f>
        <v>3</v>
      </c>
      <c r="CB289" s="65">
        <f>BZ289/CM289*100</f>
        <v>16.40412371</v>
      </c>
      <c r="CC289" s="62">
        <f>IF(CB289&lt;Master_sheet_Kriterien!$J$34,1,IF(CB289&lt;Master_sheet_Kriterien!$K$34,2,IF(CB289&lt;Master_sheet_Kriterien!$L$34,3,IF(CB289&lt;Master_sheet_Kriterien!$M$34,4,5))))</f>
        <v>5</v>
      </c>
      <c r="CD289" s="65">
        <f>100-VLOOKUP($D289,Struktur_daten_BW_2017!$B$7:$AH$452,Calc_Targetkreise!CD$5,FALSE)</f>
        <v>50.3</v>
      </c>
      <c r="CE289" s="62">
        <f>IF(CD289&lt;Master_sheet_Kriterien!$J$40,1,IF(CD289&lt;Master_sheet_Kriterien!$K$40,2,IF(CD289&lt;Master_sheet_Kriterien!$L$40,3,IF(CD289&lt;Master_sheet_Kriterien!$M$40,4,5))))</f>
        <v>3</v>
      </c>
      <c r="CF289" s="61"/>
      <c r="CG289" s="59">
        <f>VLOOKUP($D289,EW_19_Kreise!$A$6:$CQ$406,Calc_Targetkreise!CG$5,FALSE)/1000</f>
        <v>77.514</v>
      </c>
      <c r="CH289" s="59">
        <f>VLOOKUP($D289,BW_17_Kreise!$B$7:$CC$410,Calc_Targetkreise!CH$5,FALSE)/1000</f>
        <v>77.28</v>
      </c>
      <c r="CI289" s="59">
        <f>VLOOKUP($D289,EW_Erg_09_14_Kreise!$A$10:$BK$412,Calc_Targetkreise!CI$5,FALSE)/1000</f>
        <v>77.383</v>
      </c>
      <c r="CJ289" s="59">
        <f>VLOOKUP($D289,EW_Erg_09_14_Kreise!$A$10:$BK$412,Calc_Targetkreise!CJ$5,FALSE)/1000</f>
        <v>76.157</v>
      </c>
      <c r="CK289" s="59">
        <f>VLOOKUP($D289,EW_Erg_09_14_Kreise!$A$10:$BK$412,Calc_Targetkreise!CK$5,FALSE)/1000</f>
        <v>34.717</v>
      </c>
      <c r="CL289" s="45">
        <v>39780.0</v>
      </c>
      <c r="CM289" s="59">
        <f>VLOOKUP($D289,Struktur_daten_BW_2017!$B$7:$AH$452,Calc_Targetkreise!CM$5,FALSE)</f>
        <v>242.5</v>
      </c>
      <c r="CN289" s="66">
        <v>13.0</v>
      </c>
      <c r="CO289" s="67">
        <f t="shared" si="16"/>
        <v>0.05360824742</v>
      </c>
      <c r="CP289" s="62">
        <f>IF(CO289&lt;Master_sheet_Kriterien!$J$58,1,IF(CO289&lt;Master_sheet_Kriterien!$K$58,2,IF(CO289&lt;Master_sheet_Kriterien!$L$58,3,IF(CO289&lt;Master_sheet_Kriterien!$M$58,4,5))))</f>
        <v>2</v>
      </c>
      <c r="CQ289" s="66">
        <v>11.0</v>
      </c>
      <c r="CR289" s="67">
        <f t="shared" si="17"/>
        <v>0.04536082474</v>
      </c>
      <c r="CS289" s="62">
        <f>IF(CR289&lt;Master_sheet_Kriterien!$J$59,1,IF(CR289&lt;Master_sheet_Kriterien!$K$59,2,IF(CR289&lt;Master_sheet_Kriterien!$L$59,3,IF(CR289&lt;Master_sheet_Kriterien!$M$59,4,5))))</f>
        <v>1</v>
      </c>
      <c r="CT289" s="66">
        <v>2.0</v>
      </c>
      <c r="CU289" s="44"/>
      <c r="CV289" s="66">
        <v>0.0</v>
      </c>
      <c r="CW289" s="68"/>
      <c r="CY289" s="31">
        <f t="shared" si="18"/>
        <v>9562</v>
      </c>
      <c r="DB289" s="76" t="str">
        <f t="shared" si="19"/>
        <v>Erlangen, Stadt</v>
      </c>
      <c r="DC289" s="58">
        <f t="shared" si="20"/>
        <v>23</v>
      </c>
      <c r="DD289" s="77">
        <f t="shared" si="21"/>
        <v>220</v>
      </c>
      <c r="DE289" s="72">
        <f t="shared" si="22"/>
        <v>0.01297110186</v>
      </c>
      <c r="DG289" s="76" t="str">
        <f t="shared" si="23"/>
        <v>Erlangen, Stadt</v>
      </c>
      <c r="DH289" s="58" t="str">
        <f t="shared" si="24"/>
        <v>#REF!</v>
      </c>
      <c r="DI289" s="75">
        <f t="shared" si="25"/>
        <v>211.5360825</v>
      </c>
      <c r="DJ289" s="78">
        <f t="shared" si="26"/>
        <v>0.01297110186</v>
      </c>
      <c r="DK289" s="75"/>
      <c r="DL289" s="75"/>
      <c r="DM289" s="75"/>
      <c r="DN289" s="75"/>
      <c r="DO289" s="75"/>
      <c r="DP289" s="44"/>
    </row>
    <row r="290" ht="16.5" customHeight="1">
      <c r="A290" s="58">
        <f t="shared" si="5"/>
        <v>77</v>
      </c>
      <c r="B290" s="58">
        <f t="shared" si="6"/>
        <v>186</v>
      </c>
      <c r="C290" s="58" t="s">
        <v>390</v>
      </c>
      <c r="D290" s="58">
        <v>9563.0</v>
      </c>
      <c r="E290" s="58" t="s">
        <v>451</v>
      </c>
      <c r="F290" s="59">
        <f>VLOOKUP($D290,EW_19_Kreise!$A$6:$CQ$406,Calc_Targetkreise!F$5,FALSE)/1000</f>
        <v>48.952</v>
      </c>
      <c r="G290" s="59">
        <f>VLOOKUP($D290,BW_17_Kreise!$B$7:$CC$410,Calc_Targetkreise!G$5,FALSE)/1000</f>
        <v>63.288</v>
      </c>
      <c r="H290" s="59">
        <f>VLOOKUP($D290,EW_Erg_09_14_Kreise!$A$10:$BK$412,Calc_Targetkreise!H$5,FALSE)/1000</f>
        <v>31.223</v>
      </c>
      <c r="I290" s="60">
        <f t="shared" ref="I290:K290" si="1188">F290/CG290</f>
        <v>0.5633400847</v>
      </c>
      <c r="J290" s="60">
        <f t="shared" si="1188"/>
        <v>0.7307576842</v>
      </c>
      <c r="K290" s="60">
        <f t="shared" si="1188"/>
        <v>0.3630285907</v>
      </c>
      <c r="L290" s="61">
        <f t="shared" ref="L290:M290" si="1189">1-(T290+X290)</f>
        <v>0.5791591763</v>
      </c>
      <c r="M290" s="61">
        <f t="shared" si="1189"/>
        <v>0.5044084187</v>
      </c>
      <c r="N290" s="62">
        <f>IF(L290&lt;Master_sheet_Kriterien!$J$46,1,IF(L290&lt;Master_sheet_Kriterien!$K$46,2,IF(L290&lt;Master_sheet_Kriterien!$L$46,3,IF(L290&lt;Master_sheet_Kriterien!$M$46,4,5))))</f>
        <v>5</v>
      </c>
      <c r="O290" s="62">
        <f>IF(M290&lt;Master_sheet_Kriterien!$J$46,1,IF(M290&lt;Master_sheet_Kriterien!$K$46,2,IF(M290&lt;Master_sheet_Kriterien!$L$46,3,IF(M290&lt;Master_sheet_Kriterien!$M$46,4,5))))</f>
        <v>4</v>
      </c>
      <c r="P290" s="61">
        <f t="shared" ref="P290:Q290" si="1190">1-(T290+AM290)</f>
        <v>0.6315778722</v>
      </c>
      <c r="Q290" s="61">
        <f t="shared" si="1190"/>
        <v>0.5947573</v>
      </c>
      <c r="R290" s="62">
        <f>IF(P290&lt;Master_sheet_Kriterien!$J$46,1,IF(P290&lt;Master_sheet_Kriterien!$K$46,2,IF(P290&lt;Master_sheet_Kriterien!$L$46,3,IF(P290&lt;Master_sheet_Kriterien!$M$46,4,5))))</f>
        <v>5</v>
      </c>
      <c r="S290" s="62">
        <f>IF(Q290&lt;Master_sheet_Kriterien!$J$46,1,IF(Q290&lt;Master_sheet_Kriterien!$K$46,2,IF(Q290&lt;Master_sheet_Kriterien!$L$46,3,IF(Q290&lt;Master_sheet_Kriterien!$M$46,4,5))))</f>
        <v>5</v>
      </c>
      <c r="T290" s="61">
        <f>VLOOKUP($D290,EW_19_Kreise!$A$6:$CQ$406,Calc_Targetkreise!T$5,FALSE)/1000/F290</f>
        <v>0.2796004249</v>
      </c>
      <c r="U290" s="63">
        <f>VLOOKUP($D290,BW_17_Kreise!$B$7:$CC$410,Calc_Targetkreise!U$5,FALSE)/1000/$G290</f>
        <v>0.2867210214</v>
      </c>
      <c r="V290" s="61">
        <f>VLOOKUP(Calc_Targetkreise!$D290,EW_Erg_09_14_Kreise!$A$7:$BK$412,Calc_Targetkreise!V$5,FALSE)/1000/$H290</f>
        <v>0.2601928066</v>
      </c>
      <c r="W290" s="61">
        <f>VLOOKUP(Calc_Targetkreise!$D290,EW_Erg_09_14_Kreise!$A$7:$BK$412,Calc_Targetkreise!W$5,FALSE)/1000/CK290</f>
        <v>0.3145219503</v>
      </c>
      <c r="X290" s="61">
        <f>VLOOKUP($D290,EW_19_Kreise!$A$6:$CQ$406,Calc_Targetkreise!X$5,FALSE)/1000/F290</f>
        <v>0.1412403988</v>
      </c>
      <c r="Y290" s="63">
        <f>VLOOKUP($D290,BW_17_Kreise!$B$7:$CC$410,Calc_Targetkreise!Y$5,FALSE)/1000/$G290</f>
        <v>0.20887056</v>
      </c>
      <c r="Z290" s="61">
        <f>VLOOKUP(Calc_Targetkreise!$D290,EW_Erg_09_14_Kreise!$A$7:$BK$412,Calc_Targetkreise!Z$5,FALSE)/1000/$H290</f>
        <v>0.2939820004</v>
      </c>
      <c r="AA290" s="61">
        <f>VLOOKUP(Calc_Targetkreise!$D290,EW_Erg_09_14_Kreise!$A$7:$BK$412,Calc_Targetkreise!AA$5,FALSE)/1000/$H290</f>
        <v>0.2089165039</v>
      </c>
      <c r="AB290" s="61">
        <f>VLOOKUP($D290,EW_19_Kreise!$A$6:$CQ$406,Calc_Targetkreise!AB$5,FALSE)/1000/F290</f>
        <v>0.2480797516</v>
      </c>
      <c r="AC290" s="63">
        <f>VLOOKUP($D290,BW_17_Kreise!$B$7:$CC$410,Calc_Targetkreise!AC$5,FALSE)/1000/$G290</f>
        <v>0.1188376943</v>
      </c>
      <c r="AD290" s="61">
        <f>VLOOKUP(Calc_Targetkreise!$D290,EW_Erg_09_14_Kreise!$A$7:$BK$412,Calc_Targetkreise!AD$5,FALSE)/1000/$H290</f>
        <v>0.1587611697</v>
      </c>
      <c r="AE290" s="62">
        <f>IF(AC290&lt;Master_sheet_Kriterien!$J$54,1,IF(AC290&lt;Master_sheet_Kriterien!$K$54,2,IF(AC290&lt;Master_sheet_Kriterien!$L$54,3,IF(AC290&lt;Master_sheet_Kriterien!$M$54,4,5))))</f>
        <v>4</v>
      </c>
      <c r="AF290" s="61">
        <f>VLOOKUP(Calc_Targetkreise!$D290,EW_Erg_09_14_Kreise!$A$7:$BK$412,Calc_Targetkreise!AF$5,FALSE)/1000/$H290</f>
        <v>0.1448291324</v>
      </c>
      <c r="AG290" s="63">
        <f>VLOOKUP($D290,BW_17_Kreise!$B$7:$CC$410,Calc_Targetkreise!AG$5,FALSE)/1000/$G290</f>
        <v>0.09129692833</v>
      </c>
      <c r="AH290" s="61">
        <f>VLOOKUP(Calc_Targetkreise!$D290,EW_Erg_09_14_Kreise!$A$7:$BK$412,Calc_Targetkreise!AH$5,FALSE)/1000/$H290</f>
        <v>0.03026614995</v>
      </c>
      <c r="AI290" s="61">
        <f>VLOOKUP(Calc_Targetkreise!$D290,EW_Erg_09_14_Kreise!$A$7:$BK$412,Calc_Targetkreise!AI$5,FALSE)/1000/$H290</f>
        <v>0.08458508151</v>
      </c>
      <c r="AJ290" s="63">
        <f>VLOOKUP($D290,BW_17_Kreise!$B$7:$CC$410,Calc_Targetkreise!AJ$5,FALSE)/1000/$G290</f>
        <v>0.1075559348</v>
      </c>
      <c r="AK290" s="61">
        <f>VLOOKUP(Calc_Targetkreise!$D290,EW_Erg_09_14_Kreise!$A$7:$BK$412,Calc_Targetkreise!AK$5,FALSE)/1000/$H290</f>
        <v>0.07135765301</v>
      </c>
      <c r="AL290" s="61">
        <f>VLOOKUP(Calc_Targetkreise!$D290,EW_Erg_09_14_Kreise!$A$7:$BK$412,Calc_Targetkreise!AL$5,FALSE)/1000/$H290</f>
        <v>0.04980302982</v>
      </c>
      <c r="AM290" s="61">
        <f>VLOOKUP($D290,EW_19_Kreise!$A$6:$CQ$406,Calc_Targetkreise!AM$5,FALSE)/1000/F290</f>
        <v>0.08882170289</v>
      </c>
      <c r="AN290" s="63">
        <f>VLOOKUP($D290,BW_17_Kreise!$B$7:$CC$410,Calc_Targetkreise!AN$5,FALSE)/1000/$G290</f>
        <v>0.1185216787</v>
      </c>
      <c r="AO290" s="61">
        <f>VLOOKUP(Calc_Targetkreise!$D290,EW_Erg_09_14_Kreise!$A$7:$BK$412,Calc_Targetkreise!AO$5,FALSE)/1000/$H290</f>
        <v>0.08141434199</v>
      </c>
      <c r="AP290" s="61">
        <f>VLOOKUP(Calc_Targetkreise!$D290,EW_Erg_09_14_Kreise!$A$7:$BK$412,Calc_Targetkreise!AP$5,FALSE)/1000/$H290</f>
        <v>0.0002241937034</v>
      </c>
      <c r="AQ290" s="61">
        <f t="shared" ref="AQ290:AR290" si="1191">1-U290-Y290-AC290-AG290-AJ290-AN290</f>
        <v>0.06819618253</v>
      </c>
      <c r="AR290" s="61">
        <f t="shared" si="1191"/>
        <v>0.1040258784</v>
      </c>
      <c r="AS290" s="61">
        <f t="shared" si="11"/>
        <v>0.1971201085</v>
      </c>
      <c r="AT290" s="63">
        <f>VLOOKUP($D290,BW_17_Kreise!$B$7:$CC$410,Calc_Targetkreise!AT$5,FALSE)/1000/$G290</f>
        <v>0.005814688409</v>
      </c>
      <c r="AU290" s="61">
        <f>VLOOKUP(Calc_Targetkreise!$D290,EW_Erg_09_14_Kreise!$A$7:$BK$412,Calc_Targetkreise!AU$5,FALSE)/1000/$H290</f>
        <v>0.02101015277</v>
      </c>
      <c r="AV290" s="62">
        <f>IF(AU290&lt;Master_sheet_Kriterien!$J$44,1,IF(AU290&lt;Master_sheet_Kriterien!$K$44,2,IF(AU290&lt;Master_sheet_Kriterien!$L$44,3,IF(AU290&lt;Master_sheet_Kriterien!$M$44,4,5))))</f>
        <v>5</v>
      </c>
      <c r="AW290" s="61">
        <f>VLOOKUP(Calc_Targetkreise!$D290,EW_Erg_09_14_Kreise!$A$7:$BK$412,Calc_Targetkreise!AW$5,FALSE)/1000/$H290</f>
        <v>0.01108157448</v>
      </c>
      <c r="AX290" s="61">
        <f>VLOOKUP($D290,EW_19_Kreise!$A$6:$CQ$406,Calc_Targetkreise!AX$5,FALSE)/1000/F290</f>
        <v>0.008620689655</v>
      </c>
      <c r="AY290" s="62">
        <f>IF(AX290&lt;Master_sheet_Kriterien!$J$56,1,IF(AX290&lt;Master_sheet_Kriterien!$K$56,2,IF(AX290&lt;Master_sheet_Kriterien!$L$56,3,IF(AX290&lt;Master_sheet_Kriterien!$M$56,4,5))))</f>
        <v>4</v>
      </c>
      <c r="AZ290" s="64">
        <f>VLOOKUP($D290,EW_19_Kreise!$A$6:$CQ$406,Calc_Targetkreise!AZ$5,FALSE)</f>
        <v>422</v>
      </c>
      <c r="BA290" s="62">
        <f>IF(AZ290&lt;Master_sheet_Kriterien!$J$57,1,IF(AZ290&lt;Master_sheet_Kriterien!$K$57,2,IF(AZ290&lt;Master_sheet_Kriterien!$L$57,3,IF(AZ290&lt;Master_sheet_Kriterien!$M$56,4,5))))</f>
        <v>3</v>
      </c>
      <c r="BB290" s="59">
        <f>VLOOKUP($D290,Struktur_daten_BW_2017!$B$7:$AH$452,Calc_Targetkreise!BB$5,FALSE)</f>
        <v>1863</v>
      </c>
      <c r="BC290" s="62">
        <f>IF(BB290&lt;Master_sheet_Kriterien!$J$8,1,IF(BB290&lt;Master_sheet_Kriterien!$K$8,2,IF(BB290&lt;Master_sheet_Kriterien!$L$8,3,IF(BB290&lt;Master_sheet_Kriterien!$M$8,4,5))))</f>
        <v>5</v>
      </c>
      <c r="BD290" s="65">
        <f t="shared" si="12"/>
        <v>28.3248</v>
      </c>
      <c r="BE290" s="62">
        <f>IF(BD290&lt;Master_sheet_Kriterien!$J$10,1,IF(BD290&lt;Master_sheet_Kriterien!$K$10,2,IF(BD290&lt;Master_sheet_Kriterien!$L$10,3,IF(BD290&lt;Master_sheet_Kriterien!$M$10,4,5))))</f>
        <v>4</v>
      </c>
      <c r="BF290" s="65">
        <f>VLOOKUP($D290,Struktur_daten_BW_2017!$B$7:$AH$452,Calc_Targetkreise!BF$5,FALSE)</f>
        <v>8.4</v>
      </c>
      <c r="BG290" s="62">
        <f>IF(BF290&lt;Master_sheet_Kriterien!$J$12,1,IF(BF290&lt;Master_sheet_Kriterien!$K$12,2,IF(BF290&lt;Master_sheet_Kriterien!$L$12,3,IF(BF290&lt;Master_sheet_Kriterien!$M$12,4,5))))</f>
        <v>4</v>
      </c>
      <c r="BH290" s="65">
        <f>VLOOKUP($D290,Struktur_daten_BW_2017!$B$7:$AH$452,Calc_Targetkreise!BH$5,FALSE)</f>
        <v>14</v>
      </c>
      <c r="BI290" s="62">
        <f>IF(BH290&lt;Master_sheet_Kriterien!$J$14,1,IF(BH290&lt;Master_sheet_Kriterien!$K$14,2,IF(BH290&lt;Master_sheet_Kriterien!$L$14,3,IF(BH290&lt;Master_sheet_Kriterien!$M$14,4,5))))</f>
        <v>5</v>
      </c>
      <c r="BJ290" s="65">
        <f>VLOOKUP($D290,Struktur_daten_BW_2017!$B$7:$AH$452,Calc_Targetkreise!BJ$5,FALSE)</f>
        <v>37.1</v>
      </c>
      <c r="BK290" s="62">
        <f>IF(BJ290&lt;Master_sheet_Kriterien!$J$16,1,IF(BJ290&lt;Master_sheet_Kriterien!$K$16,2,IF(BJ290&lt;Master_sheet_Kriterien!$L$16,3,IF(BJ290&lt;Master_sheet_Kriterien!$M$16,4,5))))</f>
        <v>5</v>
      </c>
      <c r="BL290" s="65">
        <f>VLOOKUP($D290,Struktur_daten_BW_2017!$B$7:$AH$452,Calc_Targetkreise!BL$5,FALSE)</f>
        <v>15.7</v>
      </c>
      <c r="BM290" s="62">
        <f>IF(BL290&lt;Master_sheet_Kriterien!$J$18,1,IF(BL290&lt;Master_sheet_Kriterien!$K$18,2,IF(BL290&lt;Master_sheet_Kriterien!$L$18,3,IF(BL290&lt;Master_sheet_Kriterien!$M$18,4,5))))</f>
        <v>2</v>
      </c>
      <c r="BN290" s="65">
        <f>VLOOKUP($D290,Struktur_daten_BW_2017!$B$7:$AH$452,Calc_Targetkreise!BN$5,FALSE)</f>
        <v>8.6</v>
      </c>
      <c r="BO290" s="62">
        <f>IF(BN290&lt;Master_sheet_Kriterien!$J$20,1,IF(BN290&lt;Master_sheet_Kriterien!$K$20,2,IF(BN290&lt;Master_sheet_Kriterien!$L$20,3,IF(BN290&lt;Master_sheet_Kriterien!$M$20,4,5))))</f>
        <v>1</v>
      </c>
      <c r="BP290" s="59">
        <f>VLOOKUP($D290,Struktur_daten_BW_2017!$B$7:$AH$452,Calc_Targetkreise!BP$5,FALSE)</f>
        <v>22885</v>
      </c>
      <c r="BQ290" s="62">
        <f>IF(BP290&lt;Master_sheet_Kriterien!$J$38,1,IF(BP290&lt;Master_sheet_Kriterien!$K$38,2,IF(BP290&lt;Master_sheet_Kriterien!$L$38,3,IF(BP290&lt;Master_sheet_Kriterien!$M$38,4,5))))</f>
        <v>4</v>
      </c>
      <c r="BR290" s="65">
        <f>VLOOKUP($D290,Struktur_daten_BW_2017!$B$7:$AH$452,Calc_Targetkreise!BR$5,FALSE)</f>
        <v>26.1</v>
      </c>
      <c r="BS290" s="62">
        <f>IF(BR290&lt;Master_sheet_Kriterien!$J$24,1,IF(BR290&lt;Master_sheet_Kriterien!$K$24,2,IF(BR290&lt;Master_sheet_Kriterien!$L$24,3,IF(BR290&lt;Master_sheet_Kriterien!$M$24,4,5))))</f>
        <v>1</v>
      </c>
      <c r="BT290" s="65">
        <f>VLOOKUP($D290,Struktur_daten_BW_2017!$B$7:$AH$452,Calc_Targetkreise!BT$5,FALSE)</f>
        <v>11.9</v>
      </c>
      <c r="BU290" s="62">
        <f>IF(BT290&lt;Master_sheet_Kriterien!$J$26,1,IF(BT290&lt;Master_sheet_Kriterien!$K$26,2,IF(BT290&lt;Master_sheet_Kriterien!$L$26,3,IF(BT290&lt;Master_sheet_Kriterien!$M$26,4,5))))</f>
        <v>2</v>
      </c>
      <c r="BV290" s="65">
        <f t="shared" si="13"/>
        <v>4.01268</v>
      </c>
      <c r="BW290" s="62">
        <f>IF(BV290&lt;Master_sheet_Kriterien!$J$28,1,IF(BV290&lt;Master_sheet_Kriterien!$K$28,2,IF(BV290&lt;Master_sheet_Kriterien!$L$28,3,IF(BV290&lt;Master_sheet_Kriterien!$M$28,4,5))))</f>
        <v>3</v>
      </c>
      <c r="BX290" s="65">
        <f>VLOOKUP($D290,Struktur_daten_BW_2017!$B$7:$AH$452,Calc_Targetkreise!BX$5,FALSE)</f>
        <v>14.28571429</v>
      </c>
      <c r="BY290" s="62">
        <f>IF(BX290&lt;Master_sheet_Kriterien!$J$30,1,IF(BX290&lt;Master_sheet_Kriterien!$K$30,2,IF(BX290&lt;Master_sheet_Kriterien!$L$30,3,IF(BX290&lt;Master_sheet_Kriterien!$M$30,4,5))))</f>
        <v>1</v>
      </c>
      <c r="BZ290" s="65"/>
      <c r="CA290" s="62">
        <f>IF(BZ290&lt;Master_sheet_Kriterien!$J$32,1,IF(BZ290&lt;Master_sheet_Kriterien!$K$32,2,IF(BZ290&lt;Master_sheet_Kriterien!$L$32,3,IF(BZ290&lt;Master_sheet_Kriterien!$M$32,4,5))))</f>
        <v>1</v>
      </c>
      <c r="CB290" s="65"/>
      <c r="CC290" s="62">
        <f>IF(CB290&lt;Master_sheet_Kriterien!$J$34,1,IF(CB290&lt;Master_sheet_Kriterien!$K$34,2,IF(CB290&lt;Master_sheet_Kriterien!$L$34,3,IF(CB290&lt;Master_sheet_Kriterien!$M$34,4,5))))</f>
        <v>1</v>
      </c>
      <c r="CD290" s="65">
        <f>100-VLOOKUP($D290,Struktur_daten_BW_2017!$B$7:$AH$452,Calc_Targetkreise!CD$5,FALSE)</f>
        <v>48.3</v>
      </c>
      <c r="CE290" s="62">
        <f>IF(CD290&lt;Master_sheet_Kriterien!$J$40,1,IF(CD290&lt;Master_sheet_Kriterien!$K$40,2,IF(CD290&lt;Master_sheet_Kriterien!$L$40,3,IF(CD290&lt;Master_sheet_Kriterien!$M$40,4,5))))</f>
        <v>3</v>
      </c>
      <c r="CF290" s="61"/>
      <c r="CG290" s="59">
        <f>VLOOKUP($D290,EW_19_Kreise!$A$6:$CQ$406,Calc_Targetkreise!CG$5,FALSE)/1000</f>
        <v>86.896</v>
      </c>
      <c r="CH290" s="59">
        <f>VLOOKUP($D290,BW_17_Kreise!$B$7:$CC$410,Calc_Targetkreise!CH$5,FALSE)/1000</f>
        <v>86.606</v>
      </c>
      <c r="CI290" s="59">
        <f>VLOOKUP($D290,EW_Erg_09_14_Kreise!$A$10:$BK$412,Calc_Targetkreise!CI$5,FALSE)/1000</f>
        <v>86.007</v>
      </c>
      <c r="CJ290" s="59">
        <f>VLOOKUP($D290,EW_Erg_09_14_Kreise!$A$10:$BK$412,Calc_Targetkreise!CJ$5,FALSE)/1000</f>
        <v>82.985</v>
      </c>
      <c r="CK290" s="59">
        <f>VLOOKUP($D290,EW_Erg_09_14_Kreise!$A$10:$BK$412,Calc_Targetkreise!CK$5,FALSE)/1000</f>
        <v>30.478</v>
      </c>
      <c r="CL290" s="45"/>
      <c r="CM290" s="59">
        <f>VLOOKUP($D290,Struktur_daten_BW_2017!$B$7:$AH$452,Calc_Targetkreise!CM$5,FALSE)</f>
        <v>337.2</v>
      </c>
      <c r="CN290" s="66">
        <v>3.0</v>
      </c>
      <c r="CO290" s="67">
        <f t="shared" si="16"/>
        <v>0.008896797153</v>
      </c>
      <c r="CP290" s="62">
        <f>IF(CO290&lt;Master_sheet_Kriterien!$J$58,1,IF(CO290&lt;Master_sheet_Kriterien!$K$58,2,IF(CO290&lt;Master_sheet_Kriterien!$L$58,3,IF(CO290&lt;Master_sheet_Kriterien!$M$58,4,5))))</f>
        <v>1</v>
      </c>
      <c r="CQ290" s="66">
        <v>3.0</v>
      </c>
      <c r="CR290" s="67">
        <f t="shared" si="17"/>
        <v>0.008896797153</v>
      </c>
      <c r="CS290" s="62">
        <f>IF(CR290&lt;Master_sheet_Kriterien!$J$59,1,IF(CR290&lt;Master_sheet_Kriterien!$K$59,2,IF(CR290&lt;Master_sheet_Kriterien!$L$59,3,IF(CR290&lt;Master_sheet_Kriterien!$M$59,4,5))))</f>
        <v>1</v>
      </c>
      <c r="CT290" s="66">
        <v>0.0</v>
      </c>
      <c r="CU290" s="44"/>
      <c r="CV290" s="66">
        <v>0.0</v>
      </c>
      <c r="CW290" s="68"/>
      <c r="CY290" s="31">
        <f t="shared" si="18"/>
        <v>9563</v>
      </c>
      <c r="DB290" s="76" t="str">
        <f t="shared" si="19"/>
        <v>Fürth, Stadt</v>
      </c>
      <c r="DC290" s="58">
        <f t="shared" si="20"/>
        <v>77</v>
      </c>
      <c r="DD290" s="77">
        <f t="shared" si="21"/>
        <v>186</v>
      </c>
      <c r="DE290" s="72">
        <f t="shared" si="22"/>
        <v>0.008620689655</v>
      </c>
      <c r="DG290" s="76" t="str">
        <f t="shared" si="23"/>
        <v>Fürth, Stadt</v>
      </c>
      <c r="DH290" s="58" t="str">
        <f t="shared" si="24"/>
        <v>#REF!</v>
      </c>
      <c r="DI290" s="75">
        <f t="shared" si="25"/>
        <v>180.088968</v>
      </c>
      <c r="DJ290" s="78">
        <f t="shared" si="26"/>
        <v>0.008620689655</v>
      </c>
      <c r="DK290" s="75"/>
      <c r="DL290" s="75"/>
      <c r="DM290" s="75"/>
      <c r="DN290" s="75"/>
      <c r="DO290" s="75"/>
      <c r="DP290" s="44"/>
    </row>
    <row r="291" ht="16.5" customHeight="1">
      <c r="A291" s="58">
        <f t="shared" si="5"/>
        <v>26</v>
      </c>
      <c r="B291" s="58">
        <f t="shared" si="6"/>
        <v>218</v>
      </c>
      <c r="C291" s="58" t="s">
        <v>390</v>
      </c>
      <c r="D291" s="58">
        <v>9564.0</v>
      </c>
      <c r="E291" s="58" t="s">
        <v>452</v>
      </c>
      <c r="F291" s="59">
        <f>VLOOKUP($D291,EW_19_Kreise!$A$6:$CQ$406,Calc_Targetkreise!F$5,FALSE)/1000</f>
        <v>200.652</v>
      </c>
      <c r="G291" s="59">
        <f>VLOOKUP($D291,BW_17_Kreise!$B$7:$CC$410,Calc_Targetkreise!G$5,FALSE)/1000</f>
        <v>253.253</v>
      </c>
      <c r="H291" s="59">
        <f>VLOOKUP($D291,EW_Erg_09_14_Kreise!$A$10:$BK$412,Calc_Targetkreise!H$5,FALSE)/1000</f>
        <v>142.993</v>
      </c>
      <c r="I291" s="60">
        <f t="shared" ref="I291:K291" si="1192">F291/CG291</f>
        <v>0.5851942802</v>
      </c>
      <c r="J291" s="60">
        <f t="shared" si="1192"/>
        <v>0.7365602969</v>
      </c>
      <c r="K291" s="60">
        <f t="shared" si="1192"/>
        <v>0.4090177088</v>
      </c>
      <c r="L291" s="61">
        <f t="shared" ref="L291:M291" si="1193">1-(T291+X291)</f>
        <v>0.5687907422</v>
      </c>
      <c r="M291" s="61">
        <f t="shared" si="1193"/>
        <v>0.5155437448</v>
      </c>
      <c r="N291" s="62">
        <f>IF(L291&lt;Master_sheet_Kriterien!$J$46,1,IF(L291&lt;Master_sheet_Kriterien!$K$46,2,IF(L291&lt;Master_sheet_Kriterien!$L$46,3,IF(L291&lt;Master_sheet_Kriterien!$M$46,4,5))))</f>
        <v>5</v>
      </c>
      <c r="O291" s="62">
        <f>IF(M291&lt;Master_sheet_Kriterien!$J$46,1,IF(M291&lt;Master_sheet_Kriterien!$K$46,2,IF(M291&lt;Master_sheet_Kriterien!$L$46,3,IF(M291&lt;Master_sheet_Kriterien!$M$46,4,5))))</f>
        <v>4</v>
      </c>
      <c r="P291" s="61">
        <f t="shared" ref="P291:Q291" si="1194">1-(T291+AM291)</f>
        <v>0.6100562167</v>
      </c>
      <c r="Q291" s="61">
        <f t="shared" si="1194"/>
        <v>0.5906465076</v>
      </c>
      <c r="R291" s="62">
        <f>IF(P291&lt;Master_sheet_Kriterien!$J$46,1,IF(P291&lt;Master_sheet_Kriterien!$K$46,2,IF(P291&lt;Master_sheet_Kriterien!$L$46,3,IF(P291&lt;Master_sheet_Kriterien!$M$46,4,5))))</f>
        <v>5</v>
      </c>
      <c r="S291" s="62">
        <f>IF(Q291&lt;Master_sheet_Kriterien!$J$46,1,IF(Q291&lt;Master_sheet_Kriterien!$K$46,2,IF(Q291&lt;Master_sheet_Kriterien!$L$46,3,IF(Q291&lt;Master_sheet_Kriterien!$M$46,4,5))))</f>
        <v>5</v>
      </c>
      <c r="T291" s="61">
        <f>VLOOKUP($D291,EW_19_Kreise!$A$6:$CQ$406,Calc_Targetkreise!T$5,FALSE)/1000/F291</f>
        <v>0.3019257221</v>
      </c>
      <c r="U291" s="63">
        <f>VLOOKUP($D291,BW_17_Kreise!$B$7:$CC$410,Calc_Targetkreise!U$5,FALSE)/1000/$G291</f>
        <v>0.2891061508</v>
      </c>
      <c r="V291" s="61">
        <f>VLOOKUP(Calc_Targetkreise!$D291,EW_Erg_09_14_Kreise!$A$7:$BK$412,Calc_Targetkreise!V$5,FALSE)/1000/$H291</f>
        <v>0.2767757862</v>
      </c>
      <c r="W291" s="61">
        <f>VLOOKUP(Calc_Targetkreise!$D291,EW_Erg_09_14_Kreise!$A$7:$BK$412,Calc_Targetkreise!W$5,FALSE)/1000/CK291</f>
        <v>0.3437586132</v>
      </c>
      <c r="X291" s="61">
        <f>VLOOKUP($D291,EW_19_Kreise!$A$6:$CQ$406,Calc_Targetkreise!X$5,FALSE)/1000/F291</f>
        <v>0.1292835357</v>
      </c>
      <c r="Y291" s="63">
        <f>VLOOKUP($D291,BW_17_Kreise!$B$7:$CC$410,Calc_Targetkreise!Y$5,FALSE)/1000/$G291</f>
        <v>0.1953501044</v>
      </c>
      <c r="Z291" s="61">
        <f>VLOOKUP(Calc_Targetkreise!$D291,EW_Erg_09_14_Kreise!$A$7:$BK$412,Calc_Targetkreise!Z$5,FALSE)/1000/$H291</f>
        <v>0.298692943</v>
      </c>
      <c r="AA291" s="61">
        <f>VLOOKUP(Calc_Targetkreise!$D291,EW_Erg_09_14_Kreise!$A$7:$BK$412,Calc_Targetkreise!AA$5,FALSE)/1000/$H291</f>
        <v>0.2005832453</v>
      </c>
      <c r="AB291" s="61">
        <f>VLOOKUP($D291,EW_19_Kreise!$A$6:$CQ$406,Calc_Targetkreise!AB$5,FALSE)/1000/F291</f>
        <v>0.2415326037</v>
      </c>
      <c r="AC291" s="63">
        <f>VLOOKUP($D291,BW_17_Kreise!$B$7:$CC$410,Calc_Targetkreise!AC$5,FALSE)/1000/$G291</f>
        <v>0.1243933932</v>
      </c>
      <c r="AD291" s="61">
        <f>VLOOKUP(Calc_Targetkreise!$D291,EW_Erg_09_14_Kreise!$A$7:$BK$412,Calc_Targetkreise!AD$5,FALSE)/1000/$H291</f>
        <v>0.1446784108</v>
      </c>
      <c r="AE291" s="62">
        <f>IF(AC291&lt;Master_sheet_Kriterien!$J$54,1,IF(AC291&lt;Master_sheet_Kriterien!$K$54,2,IF(AC291&lt;Master_sheet_Kriterien!$L$54,3,IF(AC291&lt;Master_sheet_Kriterien!$M$54,4,5))))</f>
        <v>5</v>
      </c>
      <c r="AF291" s="61">
        <f>VLOOKUP(Calc_Targetkreise!$D291,EW_Erg_09_14_Kreise!$A$7:$BK$412,Calc_Targetkreise!AF$5,FALSE)/1000/$H291</f>
        <v>0.148545733</v>
      </c>
      <c r="AG291" s="63">
        <f>VLOOKUP($D291,BW_17_Kreise!$B$7:$CC$410,Calc_Targetkreise!AG$5,FALSE)/1000/$G291</f>
        <v>0.096038349</v>
      </c>
      <c r="AH291" s="61">
        <f>VLOOKUP(Calc_Targetkreise!$D291,EW_Erg_09_14_Kreise!$A$7:$BK$412,Calc_Targetkreise!AH$5,FALSE)/1000/$H291</f>
        <v>0.0300714021</v>
      </c>
      <c r="AI291" s="61">
        <f>VLOOKUP(Calc_Targetkreise!$D291,EW_Erg_09_14_Kreise!$A$7:$BK$412,Calc_Targetkreise!AI$5,FALSE)/1000/$H291</f>
        <v>0.09138908898</v>
      </c>
      <c r="AJ291" s="63">
        <f>VLOOKUP($D291,BW_17_Kreise!$B$7:$CC$410,Calc_Targetkreise!AJ$5,FALSE)/1000/$G291</f>
        <v>0.1063758376</v>
      </c>
      <c r="AK291" s="61">
        <f>VLOOKUP(Calc_Targetkreise!$D291,EW_Erg_09_14_Kreise!$A$7:$BK$412,Calc_Targetkreise!AK$5,FALSE)/1000/$H291</f>
        <v>0.05720559748</v>
      </c>
      <c r="AL291" s="61">
        <f>VLOOKUP(Calc_Targetkreise!$D291,EW_Erg_09_14_Kreise!$A$7:$BK$412,Calc_Targetkreise!AL$5,FALSE)/1000/$H291</f>
        <v>0.04321190548</v>
      </c>
      <c r="AM291" s="61">
        <f>VLOOKUP($D291,EW_19_Kreise!$A$6:$CQ$406,Calc_Targetkreise!AM$5,FALSE)/1000/F291</f>
        <v>0.08801806112</v>
      </c>
      <c r="AN291" s="63">
        <f>VLOOKUP($D291,BW_17_Kreise!$B$7:$CC$410,Calc_Targetkreise!AN$5,FALSE)/1000/$G291</f>
        <v>0.1202473416</v>
      </c>
      <c r="AO291" s="61">
        <f>VLOOKUP(Calc_Targetkreise!$D291,EW_Erg_09_14_Kreise!$A$7:$BK$412,Calc_Targetkreise!AO$5,FALSE)/1000/$H291</f>
        <v>0.08440972635</v>
      </c>
      <c r="AP291" s="61">
        <f>VLOOKUP(Calc_Targetkreise!$D291,EW_Erg_09_14_Kreise!$A$7:$BK$412,Calc_Targetkreise!AP$5,FALSE)/1000/$H291</f>
        <v>0.0002517605757</v>
      </c>
      <c r="AQ291" s="61">
        <f t="shared" ref="AQ291:AR291" si="1195">1-U291-Y291-AC291-AG291-AJ291-AN291</f>
        <v>0.06848882343</v>
      </c>
      <c r="AR291" s="61">
        <f t="shared" si="1195"/>
        <v>0.108166134</v>
      </c>
      <c r="AS291" s="61">
        <f t="shared" si="11"/>
        <v>0.1722596534</v>
      </c>
      <c r="AT291" s="63">
        <f>VLOOKUP($D291,BW_17_Kreise!$B$7:$CC$410,Calc_Targetkreise!AT$5,FALSE)/1000/$G291</f>
        <v>0.005421456014</v>
      </c>
      <c r="AU291" s="61">
        <f>VLOOKUP(Calc_Targetkreise!$D291,EW_Erg_09_14_Kreise!$A$7:$BK$412,Calc_Targetkreise!AU$5,FALSE)/1000/$H291</f>
        <v>0.01901491681</v>
      </c>
      <c r="AV291" s="62">
        <f>IF(AU291&lt;Master_sheet_Kriterien!$J$44,1,IF(AU291&lt;Master_sheet_Kriterien!$K$44,2,IF(AU291&lt;Master_sheet_Kriterien!$L$44,3,IF(AU291&lt;Master_sheet_Kriterien!$M$44,4,5))))</f>
        <v>5</v>
      </c>
      <c r="AW291" s="61">
        <f>VLOOKUP(Calc_Targetkreise!$D291,EW_Erg_09_14_Kreise!$A$7:$BK$412,Calc_Targetkreise!AW$5,FALSE)/1000/$H291</f>
        <v>0.009811669103</v>
      </c>
      <c r="AX291" s="61">
        <f>VLOOKUP($D291,EW_19_Kreise!$A$6:$CQ$406,Calc_Targetkreise!AX$5,FALSE)/1000/F291</f>
        <v>0.009404341846</v>
      </c>
      <c r="AY291" s="62">
        <f>IF(AX291&lt;Master_sheet_Kriterien!$J$56,1,IF(AX291&lt;Master_sheet_Kriterien!$K$56,2,IF(AX291&lt;Master_sheet_Kriterien!$L$56,3,IF(AX291&lt;Master_sheet_Kriterien!$M$56,4,5))))</f>
        <v>4</v>
      </c>
      <c r="AZ291" s="64">
        <f>VLOOKUP($D291,EW_19_Kreise!$A$6:$CQ$406,Calc_Targetkreise!AZ$5,FALSE)</f>
        <v>1887</v>
      </c>
      <c r="BA291" s="62">
        <f>IF(AZ291&lt;Master_sheet_Kriterien!$J$57,1,IF(AZ291&lt;Master_sheet_Kriterien!$K$57,2,IF(AZ291&lt;Master_sheet_Kriterien!$L$57,3,IF(AZ291&lt;Master_sheet_Kriterien!$M$56,4,5))))</f>
        <v>5</v>
      </c>
      <c r="BB291" s="59">
        <f>VLOOKUP($D291,Struktur_daten_BW_2017!$B$7:$AH$452,Calc_Targetkreise!BB$5,FALSE)</f>
        <v>3328</v>
      </c>
      <c r="BC291" s="62">
        <f>IF(BB291&lt;Master_sheet_Kriterien!$J$8,1,IF(BB291&lt;Master_sheet_Kriterien!$K$8,2,IF(BB291&lt;Master_sheet_Kriterien!$L$8,3,IF(BB291&lt;Master_sheet_Kriterien!$M$8,4,5))))</f>
        <v>5</v>
      </c>
      <c r="BD291" s="65">
        <f t="shared" si="12"/>
        <v>24.5358</v>
      </c>
      <c r="BE291" s="62">
        <f>IF(BD291&lt;Master_sheet_Kriterien!$J$10,1,IF(BD291&lt;Master_sheet_Kriterien!$K$10,2,IF(BD291&lt;Master_sheet_Kriterien!$L$10,3,IF(BD291&lt;Master_sheet_Kriterien!$M$10,4,5))))</f>
        <v>3</v>
      </c>
      <c r="BF291" s="65">
        <f>VLOOKUP($D291,Struktur_daten_BW_2017!$B$7:$AH$452,Calc_Targetkreise!BF$5,FALSE)</f>
        <v>8.6</v>
      </c>
      <c r="BG291" s="62">
        <f>IF(BF291&lt;Master_sheet_Kriterien!$J$12,1,IF(BF291&lt;Master_sheet_Kriterien!$K$12,2,IF(BF291&lt;Master_sheet_Kriterien!$L$12,3,IF(BF291&lt;Master_sheet_Kriterien!$M$12,4,5))))</f>
        <v>5</v>
      </c>
      <c r="BH291" s="65">
        <f>VLOOKUP($D291,Struktur_daten_BW_2017!$B$7:$AH$452,Calc_Targetkreise!BH$5,FALSE)</f>
        <v>15.7</v>
      </c>
      <c r="BI291" s="62">
        <f>IF(BH291&lt;Master_sheet_Kriterien!$J$14,1,IF(BH291&lt;Master_sheet_Kriterien!$K$14,2,IF(BH291&lt;Master_sheet_Kriterien!$L$14,3,IF(BH291&lt;Master_sheet_Kriterien!$M$14,4,5))))</f>
        <v>5</v>
      </c>
      <c r="BJ291" s="65">
        <f>VLOOKUP($D291,Struktur_daten_BW_2017!$B$7:$AH$452,Calc_Targetkreise!BJ$5,FALSE)</f>
        <v>34.5</v>
      </c>
      <c r="BK291" s="62">
        <f>IF(BJ291&lt;Master_sheet_Kriterien!$J$16,1,IF(BJ291&lt;Master_sheet_Kriterien!$K$16,2,IF(BJ291&lt;Master_sheet_Kriterien!$L$16,3,IF(BJ291&lt;Master_sheet_Kriterien!$M$16,4,5))))</f>
        <v>1</v>
      </c>
      <c r="BL291" s="65">
        <f>VLOOKUP($D291,Struktur_daten_BW_2017!$B$7:$AH$452,Calc_Targetkreise!BL$5,FALSE)</f>
        <v>15.2</v>
      </c>
      <c r="BM291" s="62">
        <f>IF(BL291&lt;Master_sheet_Kriterien!$J$18,1,IF(BL291&lt;Master_sheet_Kriterien!$K$18,2,IF(BL291&lt;Master_sheet_Kriterien!$L$18,3,IF(BL291&lt;Master_sheet_Kriterien!$M$18,4,5))))</f>
        <v>2</v>
      </c>
      <c r="BN291" s="65">
        <f>VLOOKUP($D291,Struktur_daten_BW_2017!$B$7:$AH$452,Calc_Targetkreise!BN$5,FALSE)</f>
        <v>10.6</v>
      </c>
      <c r="BO291" s="62">
        <f>IF(BN291&lt;Master_sheet_Kriterien!$J$20,1,IF(BN291&lt;Master_sheet_Kriterien!$K$20,2,IF(BN291&lt;Master_sheet_Kriterien!$L$20,3,IF(BN291&lt;Master_sheet_Kriterien!$M$20,4,5))))</f>
        <v>3</v>
      </c>
      <c r="BP291" s="59">
        <f>VLOOKUP($D291,Struktur_daten_BW_2017!$B$7:$AH$452,Calc_Targetkreise!BP$5,FALSE)</f>
        <v>21791</v>
      </c>
      <c r="BQ291" s="62">
        <f>IF(BP291&lt;Master_sheet_Kriterien!$J$38,1,IF(BP291&lt;Master_sheet_Kriterien!$K$38,2,IF(BP291&lt;Master_sheet_Kriterien!$L$38,3,IF(BP291&lt;Master_sheet_Kriterien!$M$38,4,5))))</f>
        <v>4</v>
      </c>
      <c r="BR291" s="65">
        <f>VLOOKUP($D291,Struktur_daten_BW_2017!$B$7:$AH$452,Calc_Targetkreise!BR$5,FALSE)</f>
        <v>30.5</v>
      </c>
      <c r="BS291" s="62">
        <f>IF(BR291&lt;Master_sheet_Kriterien!$J$24,1,IF(BR291&lt;Master_sheet_Kriterien!$K$24,2,IF(BR291&lt;Master_sheet_Kriterien!$L$24,3,IF(BR291&lt;Master_sheet_Kriterien!$M$24,4,5))))</f>
        <v>2</v>
      </c>
      <c r="BT291" s="65">
        <f>VLOOKUP($D291,Struktur_daten_BW_2017!$B$7:$AH$452,Calc_Targetkreise!BT$5,FALSE)</f>
        <v>14.6</v>
      </c>
      <c r="BU291" s="62">
        <f>IF(BT291&lt;Master_sheet_Kriterien!$J$26,1,IF(BT291&lt;Master_sheet_Kriterien!$K$26,2,IF(BT291&lt;Master_sheet_Kriterien!$L$26,3,IF(BT291&lt;Master_sheet_Kriterien!$M$26,4,5))))</f>
        <v>4</v>
      </c>
      <c r="BV291" s="65">
        <f t="shared" si="13"/>
        <v>4.16538</v>
      </c>
      <c r="BW291" s="62">
        <f>IF(BV291&lt;Master_sheet_Kriterien!$J$28,1,IF(BV291&lt;Master_sheet_Kriterien!$K$28,2,IF(BV291&lt;Master_sheet_Kriterien!$L$28,3,IF(BV291&lt;Master_sheet_Kriterien!$M$28,4,5))))</f>
        <v>3</v>
      </c>
      <c r="BX291" s="65">
        <f>VLOOKUP($D291,Struktur_daten_BW_2017!$B$7:$AH$452,Calc_Targetkreise!BX$5,FALSE)</f>
        <v>35.61643836</v>
      </c>
      <c r="BY291" s="62">
        <f>IF(BX291&lt;Master_sheet_Kriterien!$J$30,1,IF(BX291&lt;Master_sheet_Kriterien!$K$30,2,IF(BX291&lt;Master_sheet_Kriterien!$L$30,3,IF(BX291&lt;Master_sheet_Kriterien!$M$30,4,5))))</f>
        <v>5</v>
      </c>
      <c r="BZ291" s="65">
        <f>CL291/1000</f>
        <v>15.022</v>
      </c>
      <c r="CA291" s="62">
        <f>IF(BZ291&lt;Master_sheet_Kriterien!$J$32,1,IF(BZ291&lt;Master_sheet_Kriterien!$K$32,2,IF(BZ291&lt;Master_sheet_Kriterien!$L$32,3,IF(BZ291&lt;Master_sheet_Kriterien!$M$32,4,5))))</f>
        <v>1</v>
      </c>
      <c r="CB291" s="65">
        <f>BZ291/CM291*100</f>
        <v>5.265334735</v>
      </c>
      <c r="CC291" s="62">
        <f>IF(CB291&lt;Master_sheet_Kriterien!$J$34,1,IF(CB291&lt;Master_sheet_Kriterien!$K$34,2,IF(CB291&lt;Master_sheet_Kriterien!$L$34,3,IF(CB291&lt;Master_sheet_Kriterien!$M$34,4,5))))</f>
        <v>2</v>
      </c>
      <c r="CD291" s="65">
        <f>100-VLOOKUP($D291,Struktur_daten_BW_2017!$B$7:$AH$452,Calc_Targetkreise!CD$5,FALSE)</f>
        <v>71.9</v>
      </c>
      <c r="CE291" s="62">
        <f>IF(CD291&lt;Master_sheet_Kriterien!$J$40,1,IF(CD291&lt;Master_sheet_Kriterien!$K$40,2,IF(CD291&lt;Master_sheet_Kriterien!$L$40,3,IF(CD291&lt;Master_sheet_Kriterien!$M$40,4,5))))</f>
        <v>5</v>
      </c>
      <c r="CF291" s="61"/>
      <c r="CG291" s="59">
        <f>VLOOKUP($D291,EW_19_Kreise!$A$6:$CQ$406,Calc_Targetkreise!CG$5,FALSE)/1000</f>
        <v>342.881</v>
      </c>
      <c r="CH291" s="59">
        <f>VLOOKUP($D291,BW_17_Kreise!$B$7:$CC$410,Calc_Targetkreise!CH$5,FALSE)/1000</f>
        <v>343.832</v>
      </c>
      <c r="CI291" s="59">
        <f>VLOOKUP($D291,EW_Erg_09_14_Kreise!$A$10:$BK$412,Calc_Targetkreise!CI$5,FALSE)/1000</f>
        <v>349.601</v>
      </c>
      <c r="CJ291" s="59">
        <f>VLOOKUP($D291,EW_Erg_09_14_Kreise!$A$10:$BK$412,Calc_Targetkreise!CJ$5,FALSE)/1000</f>
        <v>345.854</v>
      </c>
      <c r="CK291" s="59">
        <f>VLOOKUP($D291,EW_Erg_09_14_Kreise!$A$10:$BK$412,Calc_Targetkreise!CK$5,FALSE)/1000</f>
        <v>137.87</v>
      </c>
      <c r="CL291" s="45">
        <f>317+1483+388+12834</f>
        <v>15022</v>
      </c>
      <c r="CM291" s="59">
        <f>VLOOKUP($D291,Struktur_daten_BW_2017!$B$7:$AH$452,Calc_Targetkreise!CM$5,FALSE)</f>
        <v>285.3</v>
      </c>
      <c r="CN291" s="66">
        <v>32.0</v>
      </c>
      <c r="CO291" s="67">
        <f t="shared" si="16"/>
        <v>0.1121626358</v>
      </c>
      <c r="CP291" s="62">
        <f>IF(CO291&lt;Master_sheet_Kriterien!$J$58,1,IF(CO291&lt;Master_sheet_Kriterien!$K$58,2,IF(CO291&lt;Master_sheet_Kriterien!$L$58,3,IF(CO291&lt;Master_sheet_Kriterien!$M$58,4,5))))</f>
        <v>3</v>
      </c>
      <c r="CQ291" s="66">
        <v>31.0</v>
      </c>
      <c r="CR291" s="67">
        <f t="shared" si="17"/>
        <v>0.1086575535</v>
      </c>
      <c r="CS291" s="62">
        <f>IF(CR291&lt;Master_sheet_Kriterien!$J$59,1,IF(CR291&lt;Master_sheet_Kriterien!$K$59,2,IF(CR291&lt;Master_sheet_Kriterien!$L$59,3,IF(CR291&lt;Master_sheet_Kriterien!$M$59,4,5))))</f>
        <v>3</v>
      </c>
      <c r="CT291" s="66">
        <v>1.0</v>
      </c>
      <c r="CU291" s="44"/>
      <c r="CV291" s="66">
        <v>0.0</v>
      </c>
      <c r="CW291" s="68"/>
      <c r="CY291" s="31">
        <f t="shared" si="18"/>
        <v>9564</v>
      </c>
      <c r="DB291" s="76" t="str">
        <f t="shared" si="19"/>
        <v>Nürnberg, Stadt</v>
      </c>
      <c r="DC291" s="58">
        <f t="shared" si="20"/>
        <v>26</v>
      </c>
      <c r="DD291" s="77">
        <f t="shared" si="21"/>
        <v>218</v>
      </c>
      <c r="DE291" s="72">
        <f t="shared" si="22"/>
        <v>0.009404341846</v>
      </c>
      <c r="DG291" s="76" t="str">
        <f t="shared" si="23"/>
        <v>Nürnberg, Stadt</v>
      </c>
      <c r="DH291" s="58" t="str">
        <f t="shared" si="24"/>
        <v>#REF!</v>
      </c>
      <c r="DI291" s="75">
        <f t="shared" si="25"/>
        <v>201.1216264</v>
      </c>
      <c r="DJ291" s="78">
        <f t="shared" si="26"/>
        <v>0.009404341846</v>
      </c>
      <c r="DK291" s="75"/>
      <c r="DL291" s="75"/>
      <c r="DM291" s="75"/>
      <c r="DN291" s="75"/>
      <c r="DO291" s="75"/>
      <c r="DP291" s="44"/>
    </row>
    <row r="292" ht="16.5" customHeight="1">
      <c r="A292" s="58">
        <f t="shared" si="5"/>
        <v>154</v>
      </c>
      <c r="B292" s="58">
        <f t="shared" si="6"/>
        <v>164</v>
      </c>
      <c r="C292" s="58" t="s">
        <v>390</v>
      </c>
      <c r="D292" s="58">
        <v>9565.0</v>
      </c>
      <c r="E292" s="58" t="s">
        <v>453</v>
      </c>
      <c r="F292" s="59">
        <f>VLOOKUP($D292,EW_19_Kreise!$A$6:$CQ$406,Calc_Targetkreise!F$5,FALSE)/1000</f>
        <v>17.869</v>
      </c>
      <c r="G292" s="59">
        <f>VLOOKUP($D292,BW_17_Kreise!$B$7:$CC$410,Calc_Targetkreise!G$5,FALSE)/1000</f>
        <v>23.028</v>
      </c>
      <c r="H292" s="59">
        <f>VLOOKUP($D292,EW_Erg_09_14_Kreise!$A$10:$BK$412,Calc_Targetkreise!H$5,FALSE)/1000</f>
        <v>12.407</v>
      </c>
      <c r="I292" s="60">
        <f t="shared" ref="I292:K292" si="1196">F292/CG292</f>
        <v>0.5947610172</v>
      </c>
      <c r="J292" s="60">
        <f t="shared" si="1196"/>
        <v>0.7627438641</v>
      </c>
      <c r="K292" s="60">
        <f t="shared" si="1196"/>
        <v>0.4134839699</v>
      </c>
      <c r="L292" s="61">
        <f t="shared" ref="L292:M292" si="1197">1-(T292+X292)</f>
        <v>0.5171526107</v>
      </c>
      <c r="M292" s="61">
        <f t="shared" si="1197"/>
        <v>0.4692982456</v>
      </c>
      <c r="N292" s="62">
        <f>IF(L292&lt;Master_sheet_Kriterien!$J$46,1,IF(L292&lt;Master_sheet_Kriterien!$K$46,2,IF(L292&lt;Master_sheet_Kriterien!$L$46,3,IF(L292&lt;Master_sheet_Kriterien!$M$46,4,5))))</f>
        <v>5</v>
      </c>
      <c r="O292" s="62">
        <f>IF(M292&lt;Master_sheet_Kriterien!$J$46,1,IF(M292&lt;Master_sheet_Kriterien!$K$46,2,IF(M292&lt;Master_sheet_Kriterien!$L$46,3,IF(M292&lt;Master_sheet_Kriterien!$M$46,4,5))))</f>
        <v>4</v>
      </c>
      <c r="P292" s="61">
        <f t="shared" ref="P292:Q292" si="1198">1-(T292+AM292)</f>
        <v>0.5558788964</v>
      </c>
      <c r="Q292" s="61">
        <f t="shared" si="1198"/>
        <v>0.5440333507</v>
      </c>
      <c r="R292" s="62">
        <f>IF(P292&lt;Master_sheet_Kriterien!$J$46,1,IF(P292&lt;Master_sheet_Kriterien!$K$46,2,IF(P292&lt;Master_sheet_Kriterien!$L$46,3,IF(P292&lt;Master_sheet_Kriterien!$M$46,4,5))))</f>
        <v>5</v>
      </c>
      <c r="S292" s="62">
        <f>IF(Q292&lt;Master_sheet_Kriterien!$J$46,1,IF(Q292&lt;Master_sheet_Kriterien!$K$46,2,IF(Q292&lt;Master_sheet_Kriterien!$L$46,3,IF(Q292&lt;Master_sheet_Kriterien!$M$46,4,5))))</f>
        <v>5</v>
      </c>
      <c r="T292" s="61">
        <f>VLOOKUP($D292,EW_19_Kreise!$A$6:$CQ$406,Calc_Targetkreise!T$5,FALSE)/1000/F292</f>
        <v>0.3597291399</v>
      </c>
      <c r="U292" s="63">
        <f>VLOOKUP($D292,BW_17_Kreise!$B$7:$CC$410,Calc_Targetkreise!U$5,FALSE)/1000/$G292</f>
        <v>0.3374587459</v>
      </c>
      <c r="V292" s="61">
        <f>VLOOKUP(Calc_Targetkreise!$D292,EW_Erg_09_14_Kreise!$A$7:$BK$412,Calc_Targetkreise!V$5,FALSE)/1000/$H292</f>
        <v>0.3448859515</v>
      </c>
      <c r="W292" s="61">
        <f>VLOOKUP(Calc_Targetkreise!$D292,EW_Erg_09_14_Kreise!$A$7:$BK$412,Calc_Targetkreise!W$5,FALSE)/1000/CK292</f>
        <v>0.3914484587</v>
      </c>
      <c r="X292" s="61">
        <f>VLOOKUP($D292,EW_19_Kreise!$A$6:$CQ$406,Calc_Targetkreise!X$5,FALSE)/1000/F292</f>
        <v>0.1231182495</v>
      </c>
      <c r="Y292" s="63">
        <f>VLOOKUP($D292,BW_17_Kreise!$B$7:$CC$410,Calc_Targetkreise!Y$5,FALSE)/1000/$G292</f>
        <v>0.1932430085</v>
      </c>
      <c r="Z292" s="61">
        <f>VLOOKUP(Calc_Targetkreise!$D292,EW_Erg_09_14_Kreise!$A$7:$BK$412,Calc_Targetkreise!Z$5,FALSE)/1000/$H292</f>
        <v>0.2420407834</v>
      </c>
      <c r="AA292" s="61">
        <f>VLOOKUP(Calc_Targetkreise!$D292,EW_Erg_09_14_Kreise!$A$7:$BK$412,Calc_Targetkreise!AA$5,FALSE)/1000/$H292</f>
        <v>0.1750624647</v>
      </c>
      <c r="AB292" s="61">
        <f>VLOOKUP($D292,EW_19_Kreise!$A$6:$CQ$406,Calc_Targetkreise!AB$5,FALSE)/1000/F292</f>
        <v>0.2259219878</v>
      </c>
      <c r="AC292" s="63">
        <f>VLOOKUP($D292,BW_17_Kreise!$B$7:$CC$410,Calc_Targetkreise!AC$5,FALSE)/1000/$G292</f>
        <v>0.1116901164</v>
      </c>
      <c r="AD292" s="61">
        <f>VLOOKUP(Calc_Targetkreise!$D292,EW_Erg_09_14_Kreise!$A$7:$BK$412,Calc_Targetkreise!AD$5,FALSE)/1000/$H292</f>
        <v>0.154993149</v>
      </c>
      <c r="AE292" s="62">
        <f>IF(AC292&lt;Master_sheet_Kriterien!$J$54,1,IF(AC292&lt;Master_sheet_Kriterien!$K$54,2,IF(AC292&lt;Master_sheet_Kriterien!$L$54,3,IF(AC292&lt;Master_sheet_Kriterien!$M$54,4,5))))</f>
        <v>4</v>
      </c>
      <c r="AF292" s="61">
        <f>VLOOKUP(Calc_Targetkreise!$D292,EW_Erg_09_14_Kreise!$A$7:$BK$412,Calc_Targetkreise!AF$5,FALSE)/1000/$H292</f>
        <v>0.1244458773</v>
      </c>
      <c r="AG292" s="63">
        <f>VLOOKUP($D292,BW_17_Kreise!$B$7:$CC$410,Calc_Targetkreise!AG$5,FALSE)/1000/$G292</f>
        <v>0.09940072955</v>
      </c>
      <c r="AH292" s="61">
        <f>VLOOKUP(Calc_Targetkreise!$D292,EW_Erg_09_14_Kreise!$A$7:$BK$412,Calc_Targetkreise!AH$5,FALSE)/1000/$H292</f>
        <v>0.02958007576</v>
      </c>
      <c r="AI292" s="61">
        <f>VLOOKUP(Calc_Targetkreise!$D292,EW_Erg_09_14_Kreise!$A$7:$BK$412,Calc_Targetkreise!AI$5,FALSE)/1000/$H292</f>
        <v>0.08777303135</v>
      </c>
      <c r="AJ292" s="63">
        <f>VLOOKUP($D292,BW_17_Kreise!$B$7:$CC$410,Calc_Targetkreise!AJ$5,FALSE)/1000/$G292</f>
        <v>0.07217300677</v>
      </c>
      <c r="AK292" s="61">
        <f>VLOOKUP(Calc_Targetkreise!$D292,EW_Erg_09_14_Kreise!$A$7:$BK$412,Calc_Targetkreise!AK$5,FALSE)/1000/$H292</f>
        <v>0.04432981381</v>
      </c>
      <c r="AL292" s="61">
        <f>VLOOKUP(Calc_Targetkreise!$D292,EW_Erg_09_14_Kreise!$A$7:$BK$412,Calc_Targetkreise!AL$5,FALSE)/1000/$H292</f>
        <v>0.03151446764</v>
      </c>
      <c r="AM292" s="61">
        <f>VLOOKUP($D292,EW_19_Kreise!$A$6:$CQ$406,Calc_Targetkreise!AM$5,FALSE)/1000/F292</f>
        <v>0.08439196374</v>
      </c>
      <c r="AN292" s="63">
        <f>VLOOKUP($D292,BW_17_Kreise!$B$7:$CC$410,Calc_Targetkreise!AN$5,FALSE)/1000/$G292</f>
        <v>0.1185079034</v>
      </c>
      <c r="AO292" s="61">
        <f>VLOOKUP(Calc_Targetkreise!$D292,EW_Erg_09_14_Kreise!$A$7:$BK$412,Calc_Targetkreise!AO$5,FALSE)/1000/$H292</f>
        <v>0.082856452</v>
      </c>
      <c r="AP292" s="61">
        <f>VLOOKUP(Calc_Targetkreise!$D292,EW_Erg_09_14_Kreise!$A$7:$BK$412,Calc_Targetkreise!AP$5,FALSE)/1000/$H292</f>
        <v>0.00008059966148</v>
      </c>
      <c r="AQ292" s="61">
        <f t="shared" ref="AQ292:AR292" si="1199">1-U292-Y292-AC292-AG292-AJ292-AN292</f>
        <v>0.06752648949</v>
      </c>
      <c r="AR292" s="61">
        <f t="shared" si="1199"/>
        <v>0.1013137745</v>
      </c>
      <c r="AS292" s="61">
        <f t="shared" si="11"/>
        <v>0.1896751005</v>
      </c>
      <c r="AT292" s="63">
        <f>VLOOKUP($D292,BW_17_Kreise!$B$7:$CC$410,Calc_Targetkreise!AT$5,FALSE)/1000/$G292</f>
        <v>0.004342539517</v>
      </c>
      <c r="AU292" s="61">
        <f>VLOOKUP(Calc_Targetkreise!$D292,EW_Erg_09_14_Kreise!$A$7:$BK$412,Calc_Targetkreise!AU$5,FALSE)/1000/$H292</f>
        <v>0.01104215362</v>
      </c>
      <c r="AV292" s="62">
        <f>IF(AU292&lt;Master_sheet_Kriterien!$J$44,1,IF(AU292&lt;Master_sheet_Kriterien!$K$44,2,IF(AU292&lt;Master_sheet_Kriterien!$L$44,3,IF(AU292&lt;Master_sheet_Kriterien!$M$44,4,5))))</f>
        <v>3</v>
      </c>
      <c r="AW292" s="61">
        <f>VLOOKUP(Calc_Targetkreise!$D292,EW_Erg_09_14_Kreise!$A$7:$BK$412,Calc_Targetkreise!AW$5,FALSE)/1000/$H292</f>
        <v>0.007576368179</v>
      </c>
      <c r="AX292" s="61">
        <f>VLOOKUP($D292,EW_19_Kreise!$A$6:$CQ$406,Calc_Targetkreise!AX$5,FALSE)/1000/F292</f>
        <v>0.004365101573</v>
      </c>
      <c r="AY292" s="62">
        <f>IF(AX292&lt;Master_sheet_Kriterien!$J$56,1,IF(AX292&lt;Master_sheet_Kriterien!$K$56,2,IF(AX292&lt;Master_sheet_Kriterien!$L$56,3,IF(AX292&lt;Master_sheet_Kriterien!$M$56,4,5))))</f>
        <v>3</v>
      </c>
      <c r="AZ292" s="64">
        <f>VLOOKUP($D292,EW_19_Kreise!$A$6:$CQ$406,Calc_Targetkreise!AZ$5,FALSE)</f>
        <v>78</v>
      </c>
      <c r="BA292" s="62">
        <f>IF(AZ292&lt;Master_sheet_Kriterien!$J$57,1,IF(AZ292&lt;Master_sheet_Kriterien!$K$57,2,IF(AZ292&lt;Master_sheet_Kriterien!$L$57,3,IF(AZ292&lt;Master_sheet_Kriterien!$M$56,4,5))))</f>
        <v>1</v>
      </c>
      <c r="BB292" s="59">
        <f>VLOOKUP($D292,Struktur_daten_BW_2017!$B$7:$AH$452,Calc_Targetkreise!BB$5,FALSE)</f>
        <v>970.7</v>
      </c>
      <c r="BC292" s="62">
        <f>IF(BB292&lt;Master_sheet_Kriterien!$J$8,1,IF(BB292&lt;Master_sheet_Kriterien!$K$8,2,IF(BB292&lt;Master_sheet_Kriterien!$L$8,3,IF(BB292&lt;Master_sheet_Kriterien!$M$8,4,5))))</f>
        <v>4</v>
      </c>
      <c r="BD292" s="65">
        <f t="shared" si="12"/>
        <v>23.1312</v>
      </c>
      <c r="BE292" s="62">
        <f>IF(BD292&lt;Master_sheet_Kriterien!$J$10,1,IF(BD292&lt;Master_sheet_Kriterien!$K$10,2,IF(BD292&lt;Master_sheet_Kriterien!$L$10,3,IF(BD292&lt;Master_sheet_Kriterien!$M$10,4,5))))</f>
        <v>3</v>
      </c>
      <c r="BF292" s="65">
        <f>VLOOKUP($D292,Struktur_daten_BW_2017!$B$7:$AH$452,Calc_Targetkreise!BF$5,FALSE)</f>
        <v>7.9</v>
      </c>
      <c r="BG292" s="62">
        <f>IF(BF292&lt;Master_sheet_Kriterien!$J$12,1,IF(BF292&lt;Master_sheet_Kriterien!$K$12,2,IF(BF292&lt;Master_sheet_Kriterien!$L$12,3,IF(BF292&lt;Master_sheet_Kriterien!$M$12,4,5))))</f>
        <v>3</v>
      </c>
      <c r="BH292" s="65">
        <f>VLOOKUP($D292,Struktur_daten_BW_2017!$B$7:$AH$452,Calc_Targetkreise!BH$5,FALSE)</f>
        <v>11.3</v>
      </c>
      <c r="BI292" s="62">
        <f>IF(BH292&lt;Master_sheet_Kriterien!$J$14,1,IF(BH292&lt;Master_sheet_Kriterien!$K$14,2,IF(BH292&lt;Master_sheet_Kriterien!$L$14,3,IF(BH292&lt;Master_sheet_Kriterien!$M$14,4,5))))</f>
        <v>2</v>
      </c>
      <c r="BJ292" s="65">
        <f>VLOOKUP($D292,Struktur_daten_BW_2017!$B$7:$AH$452,Calc_Targetkreise!BJ$5,FALSE)</f>
        <v>36.8</v>
      </c>
      <c r="BK292" s="62">
        <f>IF(BJ292&lt;Master_sheet_Kriterien!$J$16,1,IF(BJ292&lt;Master_sheet_Kriterien!$K$16,2,IF(BJ292&lt;Master_sheet_Kriterien!$L$16,3,IF(BJ292&lt;Master_sheet_Kriterien!$M$16,4,5))))</f>
        <v>4</v>
      </c>
      <c r="BL292" s="65">
        <f>VLOOKUP($D292,Struktur_daten_BW_2017!$B$7:$AH$452,Calc_Targetkreise!BL$5,FALSE)</f>
        <v>17.6</v>
      </c>
      <c r="BM292" s="62">
        <f>IF(BL292&lt;Master_sheet_Kriterien!$J$18,1,IF(BL292&lt;Master_sheet_Kriterien!$K$18,2,IF(BL292&lt;Master_sheet_Kriterien!$L$18,3,IF(BL292&lt;Master_sheet_Kriterien!$M$18,4,5))))</f>
        <v>4</v>
      </c>
      <c r="BN292" s="65">
        <f>VLOOKUP($D292,Struktur_daten_BW_2017!$B$7:$AH$452,Calc_Targetkreise!BN$5,FALSE)</f>
        <v>9.7</v>
      </c>
      <c r="BO292" s="62">
        <f>IF(BN292&lt;Master_sheet_Kriterien!$J$20,1,IF(BN292&lt;Master_sheet_Kriterien!$K$20,2,IF(BN292&lt;Master_sheet_Kriterien!$L$20,3,IF(BN292&lt;Master_sheet_Kriterien!$M$20,4,5))))</f>
        <v>2</v>
      </c>
      <c r="BP292" s="59">
        <f>VLOOKUP($D292,Struktur_daten_BW_2017!$B$7:$AH$452,Calc_Targetkreise!BP$5,FALSE)</f>
        <v>24299</v>
      </c>
      <c r="BQ292" s="62">
        <f>IF(BP292&lt;Master_sheet_Kriterien!$J$38,1,IF(BP292&lt;Master_sheet_Kriterien!$K$38,2,IF(BP292&lt;Master_sheet_Kriterien!$L$38,3,IF(BP292&lt;Master_sheet_Kriterien!$M$38,4,5))))</f>
        <v>5</v>
      </c>
      <c r="BR292" s="65">
        <f>VLOOKUP($D292,Struktur_daten_BW_2017!$B$7:$AH$452,Calc_Targetkreise!BR$5,FALSE)</f>
        <v>36.4</v>
      </c>
      <c r="BS292" s="62">
        <f>IF(BR292&lt;Master_sheet_Kriterien!$J$24,1,IF(BR292&lt;Master_sheet_Kriterien!$K$24,2,IF(BR292&lt;Master_sheet_Kriterien!$L$24,3,IF(BR292&lt;Master_sheet_Kriterien!$M$24,4,5))))</f>
        <v>3</v>
      </c>
      <c r="BT292" s="65">
        <f>VLOOKUP($D292,Struktur_daten_BW_2017!$B$7:$AH$452,Calc_Targetkreise!BT$5,FALSE)</f>
        <v>11.1</v>
      </c>
      <c r="BU292" s="62">
        <f>IF(BT292&lt;Master_sheet_Kriterien!$J$26,1,IF(BT292&lt;Master_sheet_Kriterien!$K$26,2,IF(BT292&lt;Master_sheet_Kriterien!$L$26,3,IF(BT292&lt;Master_sheet_Kriterien!$M$26,4,5))))</f>
        <v>2</v>
      </c>
      <c r="BV292" s="65">
        <f t="shared" si="13"/>
        <v>3.25008</v>
      </c>
      <c r="BW292" s="62">
        <f>IF(BV292&lt;Master_sheet_Kriterien!$J$28,1,IF(BV292&lt;Master_sheet_Kriterien!$K$28,2,IF(BV292&lt;Master_sheet_Kriterien!$L$28,3,IF(BV292&lt;Master_sheet_Kriterien!$M$28,4,5))))</f>
        <v>1</v>
      </c>
      <c r="BX292" s="65">
        <f>VLOOKUP($D292,Struktur_daten_BW_2017!$B$7:$AH$452,Calc_Targetkreise!BX$5,FALSE)</f>
        <v>14.41441441</v>
      </c>
      <c r="BY292" s="62">
        <f>IF(BX292&lt;Master_sheet_Kriterien!$J$30,1,IF(BX292&lt;Master_sheet_Kriterien!$K$30,2,IF(BX292&lt;Master_sheet_Kriterien!$L$30,3,IF(BX292&lt;Master_sheet_Kriterien!$M$30,4,5))))</f>
        <v>1</v>
      </c>
      <c r="BZ292" s="65"/>
      <c r="CA292" s="62">
        <f>IF(BZ292&lt;Master_sheet_Kriterien!$J$32,1,IF(BZ292&lt;Master_sheet_Kriterien!$K$32,2,IF(BZ292&lt;Master_sheet_Kriterien!$L$32,3,IF(BZ292&lt;Master_sheet_Kriterien!$M$32,4,5))))</f>
        <v>1</v>
      </c>
      <c r="CB292" s="65"/>
      <c r="CC292" s="62">
        <f>IF(CB292&lt;Master_sheet_Kriterien!$J$34,1,IF(CB292&lt;Master_sheet_Kriterien!$K$34,2,IF(CB292&lt;Master_sheet_Kriterien!$L$34,3,IF(CB292&lt;Master_sheet_Kriterien!$M$34,4,5))))</f>
        <v>1</v>
      </c>
      <c r="CD292" s="65">
        <f>100-VLOOKUP($D292,Struktur_daten_BW_2017!$B$7:$AH$452,Calc_Targetkreise!CD$5,FALSE)</f>
        <v>37.4</v>
      </c>
      <c r="CE292" s="62">
        <f>IF(CD292&lt;Master_sheet_Kriterien!$J$40,1,IF(CD292&lt;Master_sheet_Kriterien!$K$40,2,IF(CD292&lt;Master_sheet_Kriterien!$L$40,3,IF(CD292&lt;Master_sheet_Kriterien!$M$40,4,5))))</f>
        <v>1</v>
      </c>
      <c r="CF292" s="61"/>
      <c r="CG292" s="59">
        <f>VLOOKUP($D292,EW_19_Kreise!$A$6:$CQ$406,Calc_Targetkreise!CG$5,FALSE)/1000</f>
        <v>30.044</v>
      </c>
      <c r="CH292" s="59">
        <f>VLOOKUP($D292,BW_17_Kreise!$B$7:$CC$410,Calc_Targetkreise!CH$5,FALSE)/1000</f>
        <v>30.191</v>
      </c>
      <c r="CI292" s="59">
        <f>VLOOKUP($D292,EW_Erg_09_14_Kreise!$A$10:$BK$412,Calc_Targetkreise!CI$5,FALSE)/1000</f>
        <v>30.006</v>
      </c>
      <c r="CJ292" s="59">
        <f>VLOOKUP($D292,EW_Erg_09_14_Kreise!$A$10:$BK$412,Calc_Targetkreise!CJ$5,FALSE)/1000</f>
        <v>29.197</v>
      </c>
      <c r="CK292" s="59">
        <f>VLOOKUP($D292,EW_Erg_09_14_Kreise!$A$10:$BK$412,Calc_Targetkreise!CK$5,FALSE)/1000</f>
        <v>12.068</v>
      </c>
      <c r="CL292" s="45"/>
      <c r="CM292" s="59">
        <f>VLOOKUP($D292,Struktur_daten_BW_2017!$B$7:$AH$452,Calc_Targetkreise!CM$5,FALSE)</f>
        <v>292.8</v>
      </c>
      <c r="CN292" s="66">
        <v>2.0</v>
      </c>
      <c r="CO292" s="67">
        <f t="shared" si="16"/>
        <v>0.006830601093</v>
      </c>
      <c r="CP292" s="62">
        <f>IF(CO292&lt;Master_sheet_Kriterien!$J$58,1,IF(CO292&lt;Master_sheet_Kriterien!$K$58,2,IF(CO292&lt;Master_sheet_Kriterien!$L$58,3,IF(CO292&lt;Master_sheet_Kriterien!$M$58,4,5))))</f>
        <v>1</v>
      </c>
      <c r="CQ292" s="66">
        <v>2.0</v>
      </c>
      <c r="CR292" s="67">
        <f t="shared" si="17"/>
        <v>0.006830601093</v>
      </c>
      <c r="CS292" s="62">
        <f>IF(CR292&lt;Master_sheet_Kriterien!$J$59,1,IF(CR292&lt;Master_sheet_Kriterien!$K$59,2,IF(CR292&lt;Master_sheet_Kriterien!$L$59,3,IF(CR292&lt;Master_sheet_Kriterien!$M$59,4,5))))</f>
        <v>1</v>
      </c>
      <c r="CT292" s="66">
        <v>0.0</v>
      </c>
      <c r="CU292" s="44"/>
      <c r="CV292" s="66">
        <v>0.0</v>
      </c>
      <c r="CW292" s="68"/>
      <c r="CY292" s="31">
        <f t="shared" si="18"/>
        <v>9565</v>
      </c>
      <c r="DB292" s="76" t="str">
        <f t="shared" si="19"/>
        <v>Schwabach, Stadt</v>
      </c>
      <c r="DC292" s="58">
        <f t="shared" si="20"/>
        <v>154</v>
      </c>
      <c r="DD292" s="77">
        <f t="shared" si="21"/>
        <v>164</v>
      </c>
      <c r="DE292" s="72">
        <f t="shared" si="22"/>
        <v>0.004365101573</v>
      </c>
      <c r="DG292" s="76" t="str">
        <f t="shared" si="23"/>
        <v>Schwabach, Stadt</v>
      </c>
      <c r="DH292" s="58" t="str">
        <f t="shared" si="24"/>
        <v>#REF!</v>
      </c>
      <c r="DI292" s="75">
        <f t="shared" si="25"/>
        <v>158.068306</v>
      </c>
      <c r="DJ292" s="78">
        <f t="shared" si="26"/>
        <v>0.004365101573</v>
      </c>
      <c r="DK292" s="75"/>
      <c r="DL292" s="75"/>
      <c r="DM292" s="75"/>
      <c r="DN292" s="75"/>
      <c r="DO292" s="75"/>
      <c r="DP292" s="44"/>
    </row>
    <row r="293" ht="16.5" customHeight="1">
      <c r="A293" s="58">
        <f t="shared" si="5"/>
        <v>273</v>
      </c>
      <c r="B293" s="58">
        <f t="shared" si="6"/>
        <v>140</v>
      </c>
      <c r="C293" s="58" t="s">
        <v>390</v>
      </c>
      <c r="D293" s="58">
        <v>9571.0</v>
      </c>
      <c r="E293" s="58" t="s">
        <v>454</v>
      </c>
      <c r="F293" s="59">
        <f>VLOOKUP($D293,EW_19_Kreise!$A$6:$CQ$406,Calc_Targetkreise!F$5,FALSE)/1000</f>
        <v>82.829</v>
      </c>
      <c r="G293" s="59">
        <f>VLOOKUP($D293,BW_17_Kreise!$B$7:$CC$410,Calc_Targetkreise!G$5,FALSE)/1000</f>
        <v>108.509</v>
      </c>
      <c r="H293" s="59">
        <f>VLOOKUP($D293,EW_Erg_09_14_Kreise!$A$10:$BK$412,Calc_Targetkreise!H$5,FALSE)/1000</f>
        <v>54.919</v>
      </c>
      <c r="I293" s="60">
        <f t="shared" ref="I293:K293" si="1200">F293/CG293</f>
        <v>0.5898073116</v>
      </c>
      <c r="J293" s="60">
        <f t="shared" si="1200"/>
        <v>0.7733628874</v>
      </c>
      <c r="K293" s="60">
        <f t="shared" si="1200"/>
        <v>0.3928369611</v>
      </c>
      <c r="L293" s="61">
        <f t="shared" ref="L293:M293" si="1201">1-(T293+X293)</f>
        <v>0.476572215</v>
      </c>
      <c r="M293" s="61">
        <f t="shared" si="1201"/>
        <v>0.4271258605</v>
      </c>
      <c r="N293" s="62">
        <f>IF(L293&lt;Master_sheet_Kriterien!$J$46,1,IF(L293&lt;Master_sheet_Kriterien!$K$46,2,IF(L293&lt;Master_sheet_Kriterien!$L$46,3,IF(L293&lt;Master_sheet_Kriterien!$M$46,4,5))))</f>
        <v>4</v>
      </c>
      <c r="O293" s="62">
        <f>IF(M293&lt;Master_sheet_Kriterien!$J$46,1,IF(M293&lt;Master_sheet_Kriterien!$K$46,2,IF(M293&lt;Master_sheet_Kriterien!$L$46,3,IF(M293&lt;Master_sheet_Kriterien!$M$46,4,5))))</f>
        <v>2</v>
      </c>
      <c r="P293" s="61">
        <f t="shared" ref="P293:Q293" si="1202">1-(T293+AM293)</f>
        <v>0.4831037439</v>
      </c>
      <c r="Q293" s="61">
        <f t="shared" si="1202"/>
        <v>0.4738500954</v>
      </c>
      <c r="R293" s="62">
        <f>IF(P293&lt;Master_sheet_Kriterien!$J$46,1,IF(P293&lt;Master_sheet_Kriterien!$K$46,2,IF(P293&lt;Master_sheet_Kriterien!$L$46,3,IF(P293&lt;Master_sheet_Kriterien!$M$46,4,5))))</f>
        <v>4</v>
      </c>
      <c r="S293" s="62">
        <f>IF(Q293&lt;Master_sheet_Kriterien!$J$46,1,IF(Q293&lt;Master_sheet_Kriterien!$K$46,2,IF(Q293&lt;Master_sheet_Kriterien!$L$46,3,IF(Q293&lt;Master_sheet_Kriterien!$M$46,4,5))))</f>
        <v>4</v>
      </c>
      <c r="T293" s="61">
        <f>VLOOKUP($D293,EW_19_Kreise!$A$6:$CQ$406,Calc_Targetkreise!T$5,FALSE)/1000/F293</f>
        <v>0.4329039346</v>
      </c>
      <c r="U293" s="63">
        <f>VLOOKUP($D293,BW_17_Kreise!$B$7:$CC$410,Calc_Targetkreise!U$5,FALSE)/1000/$G293</f>
        <v>0.408887742</v>
      </c>
      <c r="V293" s="61">
        <f>VLOOKUP(Calc_Targetkreise!$D293,EW_Erg_09_14_Kreise!$A$7:$BK$412,Calc_Targetkreise!V$5,FALSE)/1000/$H293</f>
        <v>0.4012454706</v>
      </c>
      <c r="W293" s="61">
        <f>VLOOKUP(Calc_Targetkreise!$D293,EW_Erg_09_14_Kreise!$A$7:$BK$412,Calc_Targetkreise!W$5,FALSE)/1000/CK293</f>
        <v>0.434168462</v>
      </c>
      <c r="X293" s="61">
        <f>VLOOKUP($D293,EW_19_Kreise!$A$6:$CQ$406,Calc_Targetkreise!X$5,FALSE)/1000/F293</f>
        <v>0.09052385034</v>
      </c>
      <c r="Y293" s="63">
        <f>VLOOKUP($D293,BW_17_Kreise!$B$7:$CC$410,Calc_Targetkreise!Y$5,FALSE)/1000/$G293</f>
        <v>0.1639863974</v>
      </c>
      <c r="Z293" s="61">
        <f>VLOOKUP(Calc_Targetkreise!$D293,EW_Erg_09_14_Kreise!$A$7:$BK$412,Calc_Targetkreise!Z$5,FALSE)/1000/$H293</f>
        <v>0.2110380743</v>
      </c>
      <c r="AA293" s="61">
        <f>VLOOKUP(Calc_Targetkreise!$D293,EW_Erg_09_14_Kreise!$A$7:$BK$412,Calc_Targetkreise!AA$5,FALSE)/1000/$H293</f>
        <v>0.1305194923</v>
      </c>
      <c r="AB293" s="61">
        <f>VLOOKUP($D293,EW_19_Kreise!$A$6:$CQ$406,Calc_Targetkreise!AB$5,FALSE)/1000/F293</f>
        <v>0.1649180842</v>
      </c>
      <c r="AC293" s="63">
        <f>VLOOKUP($D293,BW_17_Kreise!$B$7:$CC$410,Calc_Targetkreise!AC$5,FALSE)/1000/$G293</f>
        <v>0.08520030597</v>
      </c>
      <c r="AD293" s="61">
        <f>VLOOKUP(Calc_Targetkreise!$D293,EW_Erg_09_14_Kreise!$A$7:$BK$412,Calc_Targetkreise!AD$5,FALSE)/1000/$H293</f>
        <v>0.1107267066</v>
      </c>
      <c r="AE293" s="62">
        <f>IF(AC293&lt;Master_sheet_Kriterien!$J$54,1,IF(AC293&lt;Master_sheet_Kriterien!$K$54,2,IF(AC293&lt;Master_sheet_Kriterien!$L$54,3,IF(AC293&lt;Master_sheet_Kriterien!$M$54,4,5))))</f>
        <v>3</v>
      </c>
      <c r="AF293" s="61">
        <f>VLOOKUP(Calc_Targetkreise!$D293,EW_Erg_09_14_Kreise!$A$7:$BK$412,Calc_Targetkreise!AF$5,FALSE)/1000/$H293</f>
        <v>0.1044447277</v>
      </c>
      <c r="AG293" s="63">
        <f>VLOOKUP($D293,BW_17_Kreise!$B$7:$CC$410,Calc_Targetkreise!AG$5,FALSE)/1000/$G293</f>
        <v>0.0770535163</v>
      </c>
      <c r="AH293" s="61">
        <f>VLOOKUP(Calc_Targetkreise!$D293,EW_Erg_09_14_Kreise!$A$7:$BK$412,Calc_Targetkreise!AH$5,FALSE)/1000/$H293</f>
        <v>0.02370764216</v>
      </c>
      <c r="AI293" s="61">
        <f>VLOOKUP(Calc_Targetkreise!$D293,EW_Erg_09_14_Kreise!$A$7:$BK$412,Calc_Targetkreise!AI$5,FALSE)/1000/$H293</f>
        <v>0.08780203573</v>
      </c>
      <c r="AJ293" s="63">
        <f>VLOOKUP($D293,BW_17_Kreise!$B$7:$CC$410,Calc_Targetkreise!AJ$5,FALSE)/1000/$G293</f>
        <v>0.06523882812</v>
      </c>
      <c r="AK293" s="61">
        <f>VLOOKUP(Calc_Targetkreise!$D293,EW_Erg_09_14_Kreise!$A$7:$BK$412,Calc_Targetkreise!AK$5,FALSE)/1000/$H293</f>
        <v>0.02822338353</v>
      </c>
      <c r="AL293" s="61">
        <f>VLOOKUP(Calc_Targetkreise!$D293,EW_Erg_09_14_Kreise!$A$7:$BK$412,Calc_Targetkreise!AL$5,FALSE)/1000/$H293</f>
        <v>0.02663923232</v>
      </c>
      <c r="AM293" s="61">
        <f>VLOOKUP($D293,EW_19_Kreise!$A$6:$CQ$406,Calc_Targetkreise!AM$5,FALSE)/1000/F293</f>
        <v>0.08399232153</v>
      </c>
      <c r="AN293" s="63">
        <f>VLOOKUP($D293,BW_17_Kreise!$B$7:$CC$410,Calc_Targetkreise!AN$5,FALSE)/1000/$G293</f>
        <v>0.1172621626</v>
      </c>
      <c r="AO293" s="61">
        <f>VLOOKUP(Calc_Targetkreise!$D293,EW_Erg_09_14_Kreise!$A$7:$BK$412,Calc_Targetkreise!AO$5,FALSE)/1000/$H293</f>
        <v>0.07261603452</v>
      </c>
      <c r="AP293" s="61">
        <f>VLOOKUP(Calc_Targetkreise!$D293,EW_Erg_09_14_Kreise!$A$7:$BK$412,Calc_Targetkreise!AP$5,FALSE)/1000/$H293</f>
        <v>0.0002549208835</v>
      </c>
      <c r="AQ293" s="61">
        <f t="shared" ref="AQ293:AR293" si="1203">1-U293-Y293-AC293-AG293-AJ293-AN293</f>
        <v>0.08237104756</v>
      </c>
      <c r="AR293" s="61">
        <f t="shared" si="1203"/>
        <v>0.1524426883</v>
      </c>
      <c r="AS293" s="61">
        <f t="shared" si="11"/>
        <v>0.216171129</v>
      </c>
      <c r="AT293" s="63">
        <f>VLOOKUP($D293,BW_17_Kreise!$B$7:$CC$410,Calc_Targetkreise!AT$5,FALSE)/1000/$G293</f>
        <v>0.004359085421</v>
      </c>
      <c r="AU293" s="61">
        <f>VLOOKUP(Calc_Targetkreise!$D293,EW_Erg_09_14_Kreise!$A$7:$BK$412,Calc_Targetkreise!AU$5,FALSE)/1000/$H293</f>
        <v>0.009832662649</v>
      </c>
      <c r="AV293" s="62">
        <f>IF(AU293&lt;Master_sheet_Kriterien!$J$44,1,IF(AU293&lt;Master_sheet_Kriterien!$K$44,2,IF(AU293&lt;Master_sheet_Kriterien!$L$44,3,IF(AU293&lt;Master_sheet_Kriterien!$M$44,4,5))))</f>
        <v>2</v>
      </c>
      <c r="AW293" s="61">
        <f>VLOOKUP(Calc_Targetkreise!$D293,EW_Erg_09_14_Kreise!$A$7:$BK$412,Calc_Targetkreise!AW$5,FALSE)/1000/$H293</f>
        <v>0.005936014858</v>
      </c>
      <c r="AX293" s="61">
        <f>VLOOKUP($D293,EW_19_Kreise!$A$6:$CQ$406,Calc_Targetkreise!AX$5,FALSE)/1000/F293</f>
        <v>0.003283874005</v>
      </c>
      <c r="AY293" s="62">
        <f>IF(AX293&lt;Master_sheet_Kriterien!$J$56,1,IF(AX293&lt;Master_sheet_Kriterien!$K$56,2,IF(AX293&lt;Master_sheet_Kriterien!$L$56,3,IF(AX293&lt;Master_sheet_Kriterien!$M$56,4,5))))</f>
        <v>2</v>
      </c>
      <c r="AZ293" s="64">
        <f>VLOOKUP($D293,EW_19_Kreise!$A$6:$CQ$406,Calc_Targetkreise!AZ$5,FALSE)</f>
        <v>272</v>
      </c>
      <c r="BA293" s="62">
        <f>IF(AZ293&lt;Master_sheet_Kriterien!$J$57,1,IF(AZ293&lt;Master_sheet_Kriterien!$K$57,2,IF(AZ293&lt;Master_sheet_Kriterien!$L$57,3,IF(AZ293&lt;Master_sheet_Kriterien!$M$56,4,5))))</f>
        <v>2</v>
      </c>
      <c r="BB293" s="59">
        <f>VLOOKUP($D293,Struktur_daten_BW_2017!$B$7:$AH$452,Calc_Targetkreise!BB$5,FALSE)</f>
        <v>103.8</v>
      </c>
      <c r="BC293" s="62">
        <f>IF(BB293&lt;Master_sheet_Kriterien!$J$8,1,IF(BB293&lt;Master_sheet_Kriterien!$K$8,2,IF(BB293&lt;Master_sheet_Kriterien!$L$8,3,IF(BB293&lt;Master_sheet_Kriterien!$M$8,4,5))))</f>
        <v>1</v>
      </c>
      <c r="BD293" s="65">
        <f t="shared" si="12"/>
        <v>26.2114</v>
      </c>
      <c r="BE293" s="62">
        <f>IF(BD293&lt;Master_sheet_Kriterien!$J$10,1,IF(BD293&lt;Master_sheet_Kriterien!$K$10,2,IF(BD293&lt;Master_sheet_Kriterien!$L$10,3,IF(BD293&lt;Master_sheet_Kriterien!$M$10,4,5))))</f>
        <v>4</v>
      </c>
      <c r="BF293" s="65">
        <f>VLOOKUP($D293,Struktur_daten_BW_2017!$B$7:$AH$452,Calc_Targetkreise!BF$5,FALSE)</f>
        <v>8.3</v>
      </c>
      <c r="BG293" s="62">
        <f>IF(BF293&lt;Master_sheet_Kriterien!$J$12,1,IF(BF293&lt;Master_sheet_Kriterien!$K$12,2,IF(BF293&lt;Master_sheet_Kriterien!$L$12,3,IF(BF293&lt;Master_sheet_Kriterien!$M$12,4,5))))</f>
        <v>4</v>
      </c>
      <c r="BH293" s="65">
        <f>VLOOKUP($D293,Struktur_daten_BW_2017!$B$7:$AH$452,Calc_Targetkreise!BH$5,FALSE)</f>
        <v>11.9</v>
      </c>
      <c r="BI293" s="62">
        <f>IF(BH293&lt;Master_sheet_Kriterien!$J$14,1,IF(BH293&lt;Master_sheet_Kriterien!$K$14,2,IF(BH293&lt;Master_sheet_Kriterien!$L$14,3,IF(BH293&lt;Master_sheet_Kriterien!$M$14,4,5))))</f>
        <v>4</v>
      </c>
      <c r="BJ293" s="65">
        <f>VLOOKUP($D293,Struktur_daten_BW_2017!$B$7:$AH$452,Calc_Targetkreise!BJ$5,FALSE)</f>
        <v>36.3</v>
      </c>
      <c r="BK293" s="62">
        <f>IF(BJ293&lt;Master_sheet_Kriterien!$J$16,1,IF(BJ293&lt;Master_sheet_Kriterien!$K$16,2,IF(BJ293&lt;Master_sheet_Kriterien!$L$16,3,IF(BJ293&lt;Master_sheet_Kriterien!$M$16,4,5))))</f>
        <v>3</v>
      </c>
      <c r="BL293" s="65">
        <f>VLOOKUP($D293,Struktur_daten_BW_2017!$B$7:$AH$452,Calc_Targetkreise!BL$5,FALSE)</f>
        <v>15.7</v>
      </c>
      <c r="BM293" s="62">
        <f>IF(BL293&lt;Master_sheet_Kriterien!$J$18,1,IF(BL293&lt;Master_sheet_Kriterien!$K$18,2,IF(BL293&lt;Master_sheet_Kriterien!$L$18,3,IF(BL293&lt;Master_sheet_Kriterien!$M$18,4,5))))</f>
        <v>2</v>
      </c>
      <c r="BN293" s="65">
        <f>VLOOKUP($D293,Struktur_daten_BW_2017!$B$7:$AH$452,Calc_Targetkreise!BN$5,FALSE)</f>
        <v>10.9</v>
      </c>
      <c r="BO293" s="62">
        <f>IF(BN293&lt;Master_sheet_Kriterien!$J$20,1,IF(BN293&lt;Master_sheet_Kriterien!$K$20,2,IF(BN293&lt;Master_sheet_Kriterien!$L$20,3,IF(BN293&lt;Master_sheet_Kriterien!$M$20,4,5))))</f>
        <v>3</v>
      </c>
      <c r="BP293" s="59">
        <f>VLOOKUP($D293,Struktur_daten_BW_2017!$B$7:$AH$452,Calc_Targetkreise!BP$5,FALSE)</f>
        <v>21613</v>
      </c>
      <c r="BQ293" s="62">
        <f>IF(BP293&lt;Master_sheet_Kriterien!$J$38,1,IF(BP293&lt;Master_sheet_Kriterien!$K$38,2,IF(BP293&lt;Master_sheet_Kriterien!$L$38,3,IF(BP293&lt;Master_sheet_Kriterien!$M$38,4,5))))</f>
        <v>3</v>
      </c>
      <c r="BR293" s="65">
        <f>VLOOKUP($D293,Struktur_daten_BW_2017!$B$7:$AH$452,Calc_Targetkreise!BR$5,FALSE)</f>
        <v>27.3</v>
      </c>
      <c r="BS293" s="62">
        <f>IF(BR293&lt;Master_sheet_Kriterien!$J$24,1,IF(BR293&lt;Master_sheet_Kriterien!$K$24,2,IF(BR293&lt;Master_sheet_Kriterien!$L$24,3,IF(BR293&lt;Master_sheet_Kriterien!$M$24,4,5))))</f>
        <v>1</v>
      </c>
      <c r="BT293" s="65">
        <f>VLOOKUP($D293,Struktur_daten_BW_2017!$B$7:$AH$452,Calc_Targetkreise!BT$5,FALSE)</f>
        <v>16.4</v>
      </c>
      <c r="BU293" s="62">
        <f>IF(BT293&lt;Master_sheet_Kriterien!$J$26,1,IF(BT293&lt;Master_sheet_Kriterien!$K$26,2,IF(BT293&lt;Master_sheet_Kriterien!$L$26,3,IF(BT293&lt;Master_sheet_Kriterien!$M$26,4,5))))</f>
        <v>5</v>
      </c>
      <c r="BV293" s="65">
        <f t="shared" si="13"/>
        <v>5.17912</v>
      </c>
      <c r="BW293" s="62">
        <f>IF(BV293&lt;Master_sheet_Kriterien!$J$28,1,IF(BV293&lt;Master_sheet_Kriterien!$K$28,2,IF(BV293&lt;Master_sheet_Kriterien!$L$28,3,IF(BV293&lt;Master_sheet_Kriterien!$M$28,4,5))))</f>
        <v>4</v>
      </c>
      <c r="BX293" s="65">
        <f>VLOOKUP($D293,Struktur_daten_BW_2017!$B$7:$AH$452,Calc_Targetkreise!BX$5,FALSE)</f>
        <v>24.3902439</v>
      </c>
      <c r="BY293" s="62">
        <f>IF(BX293&lt;Master_sheet_Kriterien!$J$30,1,IF(BX293&lt;Master_sheet_Kriterien!$K$30,2,IF(BX293&lt;Master_sheet_Kriterien!$L$30,3,IF(BX293&lt;Master_sheet_Kriterien!$M$30,4,5))))</f>
        <v>3</v>
      </c>
      <c r="BZ293" s="65">
        <f>CL293/1000</f>
        <v>3.1</v>
      </c>
      <c r="CA293" s="62">
        <f>IF(BZ293&lt;Master_sheet_Kriterien!$J$32,1,IF(BZ293&lt;Master_sheet_Kriterien!$K$32,2,IF(BZ293&lt;Master_sheet_Kriterien!$L$32,3,IF(BZ293&lt;Master_sheet_Kriterien!$M$32,4,5))))</f>
        <v>1</v>
      </c>
      <c r="CB293" s="65">
        <f>BZ293/CM293*100</f>
        <v>0.9816339455</v>
      </c>
      <c r="CC293" s="62">
        <f>IF(CB293&lt;Master_sheet_Kriterien!$J$34,1,IF(CB293&lt;Master_sheet_Kriterien!$K$34,2,IF(CB293&lt;Master_sheet_Kriterien!$L$34,3,IF(CB293&lt;Master_sheet_Kriterien!$M$34,4,5))))</f>
        <v>1</v>
      </c>
      <c r="CD293" s="65">
        <f>100-VLOOKUP($D293,Struktur_daten_BW_2017!$B$7:$AH$452,Calc_Targetkreise!CD$5,FALSE)</f>
        <v>37</v>
      </c>
      <c r="CE293" s="62">
        <f>IF(CD293&lt;Master_sheet_Kriterien!$J$40,1,IF(CD293&lt;Master_sheet_Kriterien!$K$40,2,IF(CD293&lt;Master_sheet_Kriterien!$L$40,3,IF(CD293&lt;Master_sheet_Kriterien!$M$40,4,5))))</f>
        <v>1</v>
      </c>
      <c r="CF293" s="61"/>
      <c r="CG293" s="59">
        <f>VLOOKUP($D293,EW_19_Kreise!$A$6:$CQ$406,Calc_Targetkreise!CG$5,FALSE)/1000</f>
        <v>140.434</v>
      </c>
      <c r="CH293" s="59">
        <f>VLOOKUP($D293,BW_17_Kreise!$B$7:$CC$410,Calc_Targetkreise!CH$5,FALSE)/1000</f>
        <v>140.308</v>
      </c>
      <c r="CI293" s="59">
        <f>VLOOKUP($D293,EW_Erg_09_14_Kreise!$A$10:$BK$412,Calc_Targetkreise!CI$5,FALSE)/1000</f>
        <v>139.801</v>
      </c>
      <c r="CJ293" s="59">
        <f>VLOOKUP($D293,EW_Erg_09_14_Kreise!$A$10:$BK$412,Calc_Targetkreise!CJ$5,FALSE)/1000</f>
        <v>139.927</v>
      </c>
      <c r="CK293" s="59">
        <f>VLOOKUP($D293,EW_Erg_09_14_Kreise!$A$10:$BK$412,Calc_Targetkreise!CK$5,FALSE)/1000</f>
        <v>57.556</v>
      </c>
      <c r="CL293" s="45">
        <v>3100.0</v>
      </c>
      <c r="CM293" s="59">
        <f>VLOOKUP($D293,Struktur_daten_BW_2017!$B$7:$AH$452,Calc_Targetkreise!CM$5,FALSE)</f>
        <v>315.8</v>
      </c>
      <c r="CN293" s="66">
        <v>1.0</v>
      </c>
      <c r="CO293" s="67">
        <f t="shared" si="16"/>
        <v>0.003166561115</v>
      </c>
      <c r="CP293" s="62">
        <f>IF(CO293&lt;Master_sheet_Kriterien!$J$58,1,IF(CO293&lt;Master_sheet_Kriterien!$K$58,2,IF(CO293&lt;Master_sheet_Kriterien!$L$58,3,IF(CO293&lt;Master_sheet_Kriterien!$M$58,4,5))))</f>
        <v>1</v>
      </c>
      <c r="CQ293" s="66">
        <v>1.0</v>
      </c>
      <c r="CR293" s="67">
        <f t="shared" si="17"/>
        <v>0.003166561115</v>
      </c>
      <c r="CS293" s="62">
        <f>IF(CR293&lt;Master_sheet_Kriterien!$J$59,1,IF(CR293&lt;Master_sheet_Kriterien!$K$59,2,IF(CR293&lt;Master_sheet_Kriterien!$L$59,3,IF(CR293&lt;Master_sheet_Kriterien!$M$59,4,5))))</f>
        <v>1</v>
      </c>
      <c r="CT293" s="66">
        <v>0.0</v>
      </c>
      <c r="CU293" s="44"/>
      <c r="CV293" s="66">
        <v>0.0</v>
      </c>
      <c r="CW293" s="68"/>
      <c r="CY293" s="31">
        <f t="shared" si="18"/>
        <v>9571</v>
      </c>
      <c r="DB293" s="76" t="str">
        <f t="shared" si="19"/>
        <v>Ansbach</v>
      </c>
      <c r="DC293" s="58">
        <f t="shared" si="20"/>
        <v>273</v>
      </c>
      <c r="DD293" s="77">
        <f t="shared" si="21"/>
        <v>140</v>
      </c>
      <c r="DE293" s="72">
        <f t="shared" si="22"/>
        <v>0.003283874005</v>
      </c>
      <c r="DG293" s="76" t="str">
        <f t="shared" si="23"/>
        <v>Ansbach</v>
      </c>
      <c r="DH293" s="58" t="str">
        <f t="shared" si="24"/>
        <v>#REF!</v>
      </c>
      <c r="DI293" s="75">
        <f t="shared" si="25"/>
        <v>134.0316656</v>
      </c>
      <c r="DJ293" s="78">
        <f t="shared" si="26"/>
        <v>0.003283874005</v>
      </c>
      <c r="DK293" s="75"/>
      <c r="DL293" s="75"/>
      <c r="DM293" s="75"/>
      <c r="DN293" s="75"/>
      <c r="DO293" s="75"/>
      <c r="DP293" s="44"/>
    </row>
    <row r="294" ht="16.5" customHeight="1">
      <c r="A294" s="58">
        <f t="shared" si="5"/>
        <v>133</v>
      </c>
      <c r="B294" s="58">
        <f t="shared" si="6"/>
        <v>170</v>
      </c>
      <c r="C294" s="58" t="s">
        <v>390</v>
      </c>
      <c r="D294" s="58">
        <v>9572.0</v>
      </c>
      <c r="E294" s="58" t="s">
        <v>455</v>
      </c>
      <c r="F294" s="59">
        <f>VLOOKUP($D294,EW_19_Kreise!$A$6:$CQ$406,Calc_Targetkreise!F$5,FALSE)/1000</f>
        <v>68.965</v>
      </c>
      <c r="G294" s="59">
        <f>VLOOKUP($D294,BW_17_Kreise!$B$7:$CC$410,Calc_Targetkreise!G$5,FALSE)/1000</f>
        <v>85.475</v>
      </c>
      <c r="H294" s="59">
        <f>VLOOKUP($D294,EW_Erg_09_14_Kreise!$A$10:$BK$412,Calc_Targetkreise!H$5,FALSE)/1000</f>
        <v>48.263</v>
      </c>
      <c r="I294" s="60">
        <f t="shared" ref="I294:K294" si="1204">F294/CG294</f>
        <v>0.6631696364</v>
      </c>
      <c r="J294" s="60">
        <f t="shared" si="1204"/>
        <v>0.8262445626</v>
      </c>
      <c r="K294" s="60">
        <f t="shared" si="1204"/>
        <v>0.4686046625</v>
      </c>
      <c r="L294" s="61">
        <f t="shared" ref="L294:M294" si="1205">1-(T294+X294)</f>
        <v>0.5128978467</v>
      </c>
      <c r="M294" s="61">
        <f t="shared" si="1205"/>
        <v>0.4455571805</v>
      </c>
      <c r="N294" s="62">
        <f>IF(L294&lt;Master_sheet_Kriterien!$J$46,1,IF(L294&lt;Master_sheet_Kriterien!$K$46,2,IF(L294&lt;Master_sheet_Kriterien!$L$46,3,IF(L294&lt;Master_sheet_Kriterien!$M$46,4,5))))</f>
        <v>4</v>
      </c>
      <c r="O294" s="62">
        <f>IF(M294&lt;Master_sheet_Kriterien!$J$46,1,IF(M294&lt;Master_sheet_Kriterien!$K$46,2,IF(M294&lt;Master_sheet_Kriterien!$L$46,3,IF(M294&lt;Master_sheet_Kriterien!$M$46,4,5))))</f>
        <v>3</v>
      </c>
      <c r="P294" s="61">
        <f t="shared" ref="P294:Q294" si="1206">1-(T294+AM294)</f>
        <v>0.5468571014</v>
      </c>
      <c r="Q294" s="61">
        <f t="shared" si="1206"/>
        <v>0.5111904066</v>
      </c>
      <c r="R294" s="62">
        <f>IF(P294&lt;Master_sheet_Kriterien!$J$46,1,IF(P294&lt;Master_sheet_Kriterien!$K$46,2,IF(P294&lt;Master_sheet_Kriterien!$L$46,3,IF(P294&lt;Master_sheet_Kriterien!$M$46,4,5))))</f>
        <v>5</v>
      </c>
      <c r="S294" s="62">
        <f>IF(Q294&lt;Master_sheet_Kriterien!$J$46,1,IF(Q294&lt;Master_sheet_Kriterien!$K$46,2,IF(Q294&lt;Master_sheet_Kriterien!$L$46,3,IF(Q294&lt;Master_sheet_Kriterien!$M$46,4,5))))</f>
        <v>4</v>
      </c>
      <c r="T294" s="61">
        <f>VLOOKUP($D294,EW_19_Kreise!$A$6:$CQ$406,Calc_Targetkreise!T$5,FALSE)/1000/F294</f>
        <v>0.3763503226</v>
      </c>
      <c r="U294" s="63">
        <f>VLOOKUP($D294,BW_17_Kreise!$B$7:$CC$410,Calc_Targetkreise!U$5,FALSE)/1000/$G294</f>
        <v>0.3838549283</v>
      </c>
      <c r="V294" s="61">
        <f>VLOOKUP(Calc_Targetkreise!$D294,EW_Erg_09_14_Kreise!$A$7:$BK$412,Calc_Targetkreise!V$5,FALSE)/1000/$H294</f>
        <v>0.354805959</v>
      </c>
      <c r="W294" s="61">
        <f>VLOOKUP(Calc_Targetkreise!$D294,EW_Erg_09_14_Kreise!$A$7:$BK$412,Calc_Targetkreise!W$5,FALSE)/1000/CK294</f>
        <v>0.3968207118</v>
      </c>
      <c r="X294" s="61">
        <f>VLOOKUP($D294,EW_19_Kreise!$A$6:$CQ$406,Calc_Targetkreise!X$5,FALSE)/1000/F294</f>
        <v>0.1107518306</v>
      </c>
      <c r="Y294" s="63">
        <f>VLOOKUP($D294,BW_17_Kreise!$B$7:$CC$410,Calc_Targetkreise!Y$5,FALSE)/1000/$G294</f>
        <v>0.1705878912</v>
      </c>
      <c r="Z294" s="61">
        <f>VLOOKUP(Calc_Targetkreise!$D294,EW_Erg_09_14_Kreise!$A$7:$BK$412,Calc_Targetkreise!Z$5,FALSE)/1000/$H294</f>
        <v>0.2509375712</v>
      </c>
      <c r="AA294" s="61">
        <f>VLOOKUP(Calc_Targetkreise!$D294,EW_Erg_09_14_Kreise!$A$7:$BK$412,Calc_Targetkreise!AA$5,FALSE)/1000/$H294</f>
        <v>0.1619252844</v>
      </c>
      <c r="AB294" s="61">
        <f>VLOOKUP($D294,EW_19_Kreise!$A$6:$CQ$406,Calc_Targetkreise!AB$5,FALSE)/1000/F294</f>
        <v>0.2213441601</v>
      </c>
      <c r="AC294" s="63">
        <f>VLOOKUP($D294,BW_17_Kreise!$B$7:$CC$410,Calc_Targetkreise!AC$5,FALSE)/1000/$G294</f>
        <v>0.1147236034</v>
      </c>
      <c r="AD294" s="61">
        <f>VLOOKUP(Calc_Targetkreise!$D294,EW_Erg_09_14_Kreise!$A$7:$BK$412,Calc_Targetkreise!AD$5,FALSE)/1000/$H294</f>
        <v>0.1425315459</v>
      </c>
      <c r="AE294" s="62">
        <f>IF(AC294&lt;Master_sheet_Kriterien!$J$54,1,IF(AC294&lt;Master_sheet_Kriterien!$K$54,2,IF(AC294&lt;Master_sheet_Kriterien!$L$54,3,IF(AC294&lt;Master_sheet_Kriterien!$M$54,4,5))))</f>
        <v>4</v>
      </c>
      <c r="AF294" s="61">
        <f>VLOOKUP(Calc_Targetkreise!$D294,EW_Erg_09_14_Kreise!$A$7:$BK$412,Calc_Targetkreise!AF$5,FALSE)/1000/$H294</f>
        <v>0.1311356526</v>
      </c>
      <c r="AG294" s="63">
        <f>VLOOKUP($D294,BW_17_Kreise!$B$7:$CC$410,Calc_Targetkreise!AG$5,FALSE)/1000/$G294</f>
        <v>0.09832114653</v>
      </c>
      <c r="AH294" s="61">
        <f>VLOOKUP(Calc_Targetkreise!$D294,EW_Erg_09_14_Kreise!$A$7:$BK$412,Calc_Targetkreise!AH$5,FALSE)/1000/$H294</f>
        <v>0.03180490231</v>
      </c>
      <c r="AI294" s="61">
        <f>VLOOKUP(Calc_Targetkreise!$D294,EW_Erg_09_14_Kreise!$A$7:$BK$412,Calc_Targetkreise!AI$5,FALSE)/1000/$H294</f>
        <v>0.1046143008</v>
      </c>
      <c r="AJ294" s="63">
        <f>VLOOKUP($D294,BW_17_Kreise!$B$7:$CC$410,Calc_Targetkreise!AJ$5,FALSE)/1000/$G294</f>
        <v>0.06242761041</v>
      </c>
      <c r="AK294" s="61">
        <f>VLOOKUP(Calc_Targetkreise!$D294,EW_Erg_09_14_Kreise!$A$7:$BK$412,Calc_Targetkreise!AK$5,FALSE)/1000/$H294</f>
        <v>0.02708078652</v>
      </c>
      <c r="AL294" s="61">
        <f>VLOOKUP(Calc_Targetkreise!$D294,EW_Erg_09_14_Kreise!$A$7:$BK$412,Calc_Targetkreise!AL$5,FALSE)/1000/$H294</f>
        <v>0.02270890744</v>
      </c>
      <c r="AM294" s="61">
        <f>VLOOKUP($D294,EW_19_Kreise!$A$6:$CQ$406,Calc_Targetkreise!AM$5,FALSE)/1000/F294</f>
        <v>0.07679257594</v>
      </c>
      <c r="AN294" s="63">
        <f>VLOOKUP($D294,BW_17_Kreise!$B$7:$CC$410,Calc_Targetkreise!AN$5,FALSE)/1000/$G294</f>
        <v>0.1049546651</v>
      </c>
      <c r="AO294" s="61">
        <f>VLOOKUP(Calc_Targetkreise!$D294,EW_Erg_09_14_Kreise!$A$7:$BK$412,Calc_Targetkreise!AO$5,FALSE)/1000/$H294</f>
        <v>0.07606240806</v>
      </c>
      <c r="AP294" s="61">
        <f>VLOOKUP(Calc_Targetkreise!$D294,EW_Erg_09_14_Kreise!$A$7:$BK$412,Calc_Targetkreise!AP$5,FALSE)/1000/$H294</f>
        <v>0.0001243188364</v>
      </c>
      <c r="AQ294" s="61">
        <f t="shared" ref="AQ294:AR294" si="1207">1-U294-Y294-AC294-AG294-AJ294-AN294</f>
        <v>0.06513015502</v>
      </c>
      <c r="AR294" s="61">
        <f t="shared" si="1207"/>
        <v>0.116776827</v>
      </c>
      <c r="AS294" s="61">
        <f t="shared" si="11"/>
        <v>0.1826708242</v>
      </c>
      <c r="AT294" s="63">
        <f>VLOOKUP($D294,BW_17_Kreise!$B$7:$CC$410,Calc_Targetkreise!AT$5,FALSE)/1000/$G294</f>
        <v>0.003521497514</v>
      </c>
      <c r="AU294" s="61">
        <f>VLOOKUP(Calc_Targetkreise!$D294,EW_Erg_09_14_Kreise!$A$7:$BK$412,Calc_Targetkreise!AU$5,FALSE)/1000/$H294</f>
        <v>0.01214180635</v>
      </c>
      <c r="AV294" s="62">
        <f>IF(AU294&lt;Master_sheet_Kriterien!$J$44,1,IF(AU294&lt;Master_sheet_Kriterien!$K$44,2,IF(AU294&lt;Master_sheet_Kriterien!$L$44,3,IF(AU294&lt;Master_sheet_Kriterien!$M$44,4,5))))</f>
        <v>3</v>
      </c>
      <c r="AW294" s="61">
        <f>VLOOKUP(Calc_Targetkreise!$D294,EW_Erg_09_14_Kreise!$A$7:$BK$412,Calc_Targetkreise!AW$5,FALSE)/1000/$H294</f>
        <v>0.009137434474</v>
      </c>
      <c r="AX294" s="61">
        <f>VLOOKUP($D294,EW_19_Kreise!$A$6:$CQ$406,Calc_Targetkreise!AX$5,FALSE)/1000/F294</f>
        <v>0.005829043718</v>
      </c>
      <c r="AY294" s="62">
        <f>IF(AX294&lt;Master_sheet_Kriterien!$J$56,1,IF(AX294&lt;Master_sheet_Kriterien!$K$56,2,IF(AX294&lt;Master_sheet_Kriterien!$L$56,3,IF(AX294&lt;Master_sheet_Kriterien!$M$56,4,5))))</f>
        <v>3</v>
      </c>
      <c r="AZ294" s="64">
        <f>VLOOKUP($D294,EW_19_Kreise!$A$6:$CQ$406,Calc_Targetkreise!AZ$5,FALSE)</f>
        <v>402</v>
      </c>
      <c r="BA294" s="62">
        <f>IF(AZ294&lt;Master_sheet_Kriterien!$J$57,1,IF(AZ294&lt;Master_sheet_Kriterien!$K$57,2,IF(AZ294&lt;Master_sheet_Kriterien!$L$57,3,IF(AZ294&lt;Master_sheet_Kriterien!$M$56,4,5))))</f>
        <v>3</v>
      </c>
      <c r="BB294" s="59">
        <f>VLOOKUP($D294,Struktur_daten_BW_2017!$B$7:$AH$452,Calc_Targetkreise!BB$5,FALSE)</f>
        <v>377.9</v>
      </c>
      <c r="BC294" s="62">
        <f>IF(BB294&lt;Master_sheet_Kriterien!$J$8,1,IF(BB294&lt;Master_sheet_Kriterien!$K$8,2,IF(BB294&lt;Master_sheet_Kriterien!$L$8,3,IF(BB294&lt;Master_sheet_Kriterien!$M$8,4,5))))</f>
        <v>3</v>
      </c>
      <c r="BD294" s="65">
        <f t="shared" si="12"/>
        <v>21.34</v>
      </c>
      <c r="BE294" s="62">
        <f>IF(BD294&lt;Master_sheet_Kriterien!$J$10,1,IF(BD294&lt;Master_sheet_Kriterien!$K$10,2,IF(BD294&lt;Master_sheet_Kriterien!$L$10,3,IF(BD294&lt;Master_sheet_Kriterien!$M$10,4,5))))</f>
        <v>2</v>
      </c>
      <c r="BF294" s="65">
        <f>VLOOKUP($D294,Struktur_daten_BW_2017!$B$7:$AH$452,Calc_Targetkreise!BF$5,FALSE)</f>
        <v>8.8</v>
      </c>
      <c r="BG294" s="62">
        <f>IF(BF294&lt;Master_sheet_Kriterien!$J$12,1,IF(BF294&lt;Master_sheet_Kriterien!$K$12,2,IF(BF294&lt;Master_sheet_Kriterien!$L$12,3,IF(BF294&lt;Master_sheet_Kriterien!$M$12,4,5))))</f>
        <v>5</v>
      </c>
      <c r="BH294" s="65">
        <f>VLOOKUP($D294,Struktur_daten_BW_2017!$B$7:$AH$452,Calc_Targetkreise!BH$5,FALSE)</f>
        <v>14.3</v>
      </c>
      <c r="BI294" s="62">
        <f>IF(BH294&lt;Master_sheet_Kriterien!$J$14,1,IF(BH294&lt;Master_sheet_Kriterien!$K$14,2,IF(BH294&lt;Master_sheet_Kriterien!$L$14,3,IF(BH294&lt;Master_sheet_Kriterien!$M$14,4,5))))</f>
        <v>5</v>
      </c>
      <c r="BJ294" s="65">
        <f>VLOOKUP($D294,Struktur_daten_BW_2017!$B$7:$AH$452,Calc_Targetkreise!BJ$5,FALSE)</f>
        <v>35.4</v>
      </c>
      <c r="BK294" s="62">
        <f>IF(BJ294&lt;Master_sheet_Kriterien!$J$16,1,IF(BJ294&lt;Master_sheet_Kriterien!$K$16,2,IF(BJ294&lt;Master_sheet_Kriterien!$L$16,3,IF(BJ294&lt;Master_sheet_Kriterien!$M$16,4,5))))</f>
        <v>2</v>
      </c>
      <c r="BL294" s="65">
        <f>VLOOKUP($D294,Struktur_daten_BW_2017!$B$7:$AH$452,Calc_Targetkreise!BL$5,FALSE)</f>
        <v>15.2</v>
      </c>
      <c r="BM294" s="62">
        <f>IF(BL294&lt;Master_sheet_Kriterien!$J$18,1,IF(BL294&lt;Master_sheet_Kriterien!$K$18,2,IF(BL294&lt;Master_sheet_Kriterien!$L$18,3,IF(BL294&lt;Master_sheet_Kriterien!$M$18,4,5))))</f>
        <v>2</v>
      </c>
      <c r="BN294" s="65">
        <f>VLOOKUP($D294,Struktur_daten_BW_2017!$B$7:$AH$452,Calc_Targetkreise!BN$5,FALSE)</f>
        <v>9.6</v>
      </c>
      <c r="BO294" s="62">
        <f>IF(BN294&lt;Master_sheet_Kriterien!$J$20,1,IF(BN294&lt;Master_sheet_Kriterien!$K$20,2,IF(BN294&lt;Master_sheet_Kriterien!$L$20,3,IF(BN294&lt;Master_sheet_Kriterien!$M$20,4,5))))</f>
        <v>1</v>
      </c>
      <c r="BP294" s="59">
        <f>VLOOKUP($D294,Struktur_daten_BW_2017!$B$7:$AH$452,Calc_Targetkreise!BP$5,FALSE)</f>
        <v>24270</v>
      </c>
      <c r="BQ294" s="62">
        <f>IF(BP294&lt;Master_sheet_Kriterien!$J$38,1,IF(BP294&lt;Master_sheet_Kriterien!$K$38,2,IF(BP294&lt;Master_sheet_Kriterien!$L$38,3,IF(BP294&lt;Master_sheet_Kriterien!$M$38,4,5))))</f>
        <v>5</v>
      </c>
      <c r="BR294" s="65">
        <f>VLOOKUP($D294,Struktur_daten_BW_2017!$B$7:$AH$452,Calc_Targetkreise!BR$5,FALSE)</f>
        <v>41.8</v>
      </c>
      <c r="BS294" s="62">
        <f>IF(BR294&lt;Master_sheet_Kriterien!$J$24,1,IF(BR294&lt;Master_sheet_Kriterien!$K$24,2,IF(BR294&lt;Master_sheet_Kriterien!$L$24,3,IF(BR294&lt;Master_sheet_Kriterien!$M$24,4,5))))</f>
        <v>5</v>
      </c>
      <c r="BT294" s="65">
        <f>VLOOKUP($D294,Struktur_daten_BW_2017!$B$7:$AH$452,Calc_Targetkreise!BT$5,FALSE)</f>
        <v>13.3</v>
      </c>
      <c r="BU294" s="62">
        <f>IF(BT294&lt;Master_sheet_Kriterien!$J$26,1,IF(BT294&lt;Master_sheet_Kriterien!$K$26,2,IF(BT294&lt;Master_sheet_Kriterien!$L$26,3,IF(BT294&lt;Master_sheet_Kriterien!$M$26,4,5))))</f>
        <v>3</v>
      </c>
      <c r="BV294" s="65">
        <f t="shared" si="13"/>
        <v>3.22525</v>
      </c>
      <c r="BW294" s="62">
        <f>IF(BV294&lt;Master_sheet_Kriterien!$J$28,1,IF(BV294&lt;Master_sheet_Kriterien!$K$28,2,IF(BV294&lt;Master_sheet_Kriterien!$L$28,3,IF(BV294&lt;Master_sheet_Kriterien!$M$28,4,5))))</f>
        <v>1</v>
      </c>
      <c r="BX294" s="65">
        <f>VLOOKUP($D294,Struktur_daten_BW_2017!$B$7:$AH$452,Calc_Targetkreise!BX$5,FALSE)</f>
        <v>18.04511278</v>
      </c>
      <c r="BY294" s="62">
        <f>IF(BX294&lt;Master_sheet_Kriterien!$J$30,1,IF(BX294&lt;Master_sheet_Kriterien!$K$30,2,IF(BX294&lt;Master_sheet_Kriterien!$L$30,3,IF(BX294&lt;Master_sheet_Kriterien!$M$30,4,5))))</f>
        <v>2</v>
      </c>
      <c r="BZ294" s="65"/>
      <c r="CA294" s="62">
        <f>IF(BZ294&lt;Master_sheet_Kriterien!$J$32,1,IF(BZ294&lt;Master_sheet_Kriterien!$K$32,2,IF(BZ294&lt;Master_sheet_Kriterien!$L$32,3,IF(BZ294&lt;Master_sheet_Kriterien!$M$32,4,5))))</f>
        <v>1</v>
      </c>
      <c r="CB294" s="65"/>
      <c r="CC294" s="62">
        <f>IF(CB294&lt;Master_sheet_Kriterien!$J$34,1,IF(CB294&lt;Master_sheet_Kriterien!$K$34,2,IF(CB294&lt;Master_sheet_Kriterien!$L$34,3,IF(CB294&lt;Master_sheet_Kriterien!$M$34,4,5))))</f>
        <v>1</v>
      </c>
      <c r="CD294" s="65">
        <f>100-VLOOKUP($D294,Struktur_daten_BW_2017!$B$7:$AH$452,Calc_Targetkreise!CD$5,FALSE)</f>
        <v>50.3</v>
      </c>
      <c r="CE294" s="62">
        <f>IF(CD294&lt;Master_sheet_Kriterien!$J$40,1,IF(CD294&lt;Master_sheet_Kriterien!$K$40,2,IF(CD294&lt;Master_sheet_Kriterien!$L$40,3,IF(CD294&lt;Master_sheet_Kriterien!$M$40,4,5))))</f>
        <v>3</v>
      </c>
      <c r="CF294" s="61"/>
      <c r="CG294" s="59">
        <f>VLOOKUP($D294,EW_19_Kreise!$A$6:$CQ$406,Calc_Targetkreise!CG$5,FALSE)/1000</f>
        <v>103.993</v>
      </c>
      <c r="CH294" s="59">
        <f>VLOOKUP($D294,BW_17_Kreise!$B$7:$CC$410,Calc_Targetkreise!CH$5,FALSE)/1000</f>
        <v>103.45</v>
      </c>
      <c r="CI294" s="59">
        <f>VLOOKUP($D294,EW_Erg_09_14_Kreise!$A$10:$BK$412,Calc_Targetkreise!CI$5,FALSE)/1000</f>
        <v>102.993</v>
      </c>
      <c r="CJ294" s="59">
        <f>VLOOKUP($D294,EW_Erg_09_14_Kreise!$A$10:$BK$412,Calc_Targetkreise!CJ$5,FALSE)/1000</f>
        <v>101.142</v>
      </c>
      <c r="CK294" s="59">
        <f>VLOOKUP($D294,EW_Erg_09_14_Kreise!$A$10:$BK$412,Calc_Targetkreise!CK$5,FALSE)/1000</f>
        <v>47.432</v>
      </c>
      <c r="CL294" s="45"/>
      <c r="CM294" s="59">
        <f>VLOOKUP($D294,Struktur_daten_BW_2017!$B$7:$AH$452,Calc_Targetkreise!CM$5,FALSE)</f>
        <v>242.5</v>
      </c>
      <c r="CN294" s="66">
        <v>3.0</v>
      </c>
      <c r="CO294" s="67">
        <f t="shared" si="16"/>
        <v>0.01237113402</v>
      </c>
      <c r="CP294" s="62">
        <f>IF(CO294&lt;Master_sheet_Kriterien!$J$58,1,IF(CO294&lt;Master_sheet_Kriterien!$K$58,2,IF(CO294&lt;Master_sheet_Kriterien!$L$58,3,IF(CO294&lt;Master_sheet_Kriterien!$M$58,4,5))))</f>
        <v>1</v>
      </c>
      <c r="CQ294" s="66">
        <v>3.0</v>
      </c>
      <c r="CR294" s="67">
        <f t="shared" si="17"/>
        <v>0.01237113402</v>
      </c>
      <c r="CS294" s="62">
        <f>IF(CR294&lt;Master_sheet_Kriterien!$J$59,1,IF(CR294&lt;Master_sheet_Kriterien!$K$59,2,IF(CR294&lt;Master_sheet_Kriterien!$L$59,3,IF(CR294&lt;Master_sheet_Kriterien!$M$59,4,5))))</f>
        <v>1</v>
      </c>
      <c r="CT294" s="66">
        <v>0.0</v>
      </c>
      <c r="CU294" s="44"/>
      <c r="CV294" s="66">
        <v>0.0</v>
      </c>
      <c r="CW294" s="68"/>
      <c r="CY294" s="31">
        <f t="shared" si="18"/>
        <v>9572</v>
      </c>
      <c r="DB294" s="76" t="str">
        <f t="shared" si="19"/>
        <v>Erlangen-Höchstadt</v>
      </c>
      <c r="DC294" s="58">
        <f t="shared" si="20"/>
        <v>133</v>
      </c>
      <c r="DD294" s="77">
        <f t="shared" si="21"/>
        <v>170</v>
      </c>
      <c r="DE294" s="72">
        <f t="shared" si="22"/>
        <v>0.005829043718</v>
      </c>
      <c r="DG294" s="76" t="str">
        <f t="shared" si="23"/>
        <v>Erlangen-Höchstadt</v>
      </c>
      <c r="DH294" s="58" t="str">
        <f t="shared" si="24"/>
        <v>#REF!</v>
      </c>
      <c r="DI294" s="75">
        <f t="shared" si="25"/>
        <v>164.1237113</v>
      </c>
      <c r="DJ294" s="78">
        <f t="shared" si="26"/>
        <v>0.005829043718</v>
      </c>
      <c r="DK294" s="75"/>
      <c r="DL294" s="75"/>
      <c r="DM294" s="75"/>
      <c r="DN294" s="75"/>
      <c r="DO294" s="75"/>
      <c r="DP294" s="44"/>
    </row>
    <row r="295" ht="16.5" customHeight="1">
      <c r="A295" s="58">
        <f t="shared" si="5"/>
        <v>163</v>
      </c>
      <c r="B295" s="58">
        <f t="shared" si="6"/>
        <v>162</v>
      </c>
      <c r="C295" s="58" t="s">
        <v>390</v>
      </c>
      <c r="D295" s="58">
        <v>9573.0</v>
      </c>
      <c r="E295" s="58" t="s">
        <v>456</v>
      </c>
      <c r="F295" s="59">
        <f>VLOOKUP($D295,EW_19_Kreise!$A$6:$CQ$406,Calc_Targetkreise!F$5,FALSE)/1000</f>
        <v>59.396</v>
      </c>
      <c r="G295" s="59">
        <f>VLOOKUP($D295,BW_17_Kreise!$B$7:$CC$410,Calc_Targetkreise!G$5,FALSE)/1000</f>
        <v>74.047</v>
      </c>
      <c r="H295" s="59">
        <f>VLOOKUP($D295,EW_Erg_09_14_Kreise!$A$10:$BK$412,Calc_Targetkreise!H$5,FALSE)/1000</f>
        <v>39.87</v>
      </c>
      <c r="I295" s="60">
        <f t="shared" ref="I295:K295" si="1208">F295/CG295</f>
        <v>0.6465785635</v>
      </c>
      <c r="J295" s="60">
        <f t="shared" si="1208"/>
        <v>0.80941606</v>
      </c>
      <c r="K295" s="60">
        <f t="shared" si="1208"/>
        <v>0.4391452803</v>
      </c>
      <c r="L295" s="61">
        <f t="shared" ref="L295:M295" si="1209">1-(T295+X295)</f>
        <v>0.5035524278</v>
      </c>
      <c r="M295" s="61">
        <f t="shared" si="1209"/>
        <v>0.4530230799</v>
      </c>
      <c r="N295" s="62">
        <f>IF(L295&lt;Master_sheet_Kriterien!$J$46,1,IF(L295&lt;Master_sheet_Kriterien!$K$46,2,IF(L295&lt;Master_sheet_Kriterien!$L$46,3,IF(L295&lt;Master_sheet_Kriterien!$M$46,4,5))))</f>
        <v>4</v>
      </c>
      <c r="O295" s="62">
        <f>IF(M295&lt;Master_sheet_Kriterien!$J$46,1,IF(M295&lt;Master_sheet_Kriterien!$K$46,2,IF(M295&lt;Master_sheet_Kriterien!$L$46,3,IF(M295&lt;Master_sheet_Kriterien!$M$46,4,5))))</f>
        <v>3</v>
      </c>
      <c r="P295" s="61">
        <f t="shared" ref="P295:Q295" si="1210">1-(T295+AM295)</f>
        <v>0.5328978382</v>
      </c>
      <c r="Q295" s="61">
        <f t="shared" si="1210"/>
        <v>0.5196969492</v>
      </c>
      <c r="R295" s="62">
        <f>IF(P295&lt;Master_sheet_Kriterien!$J$46,1,IF(P295&lt;Master_sheet_Kriterien!$K$46,2,IF(P295&lt;Master_sheet_Kriterien!$L$46,3,IF(P295&lt;Master_sheet_Kriterien!$M$46,4,5))))</f>
        <v>5</v>
      </c>
      <c r="S295" s="62">
        <f>IF(Q295&lt;Master_sheet_Kriterien!$J$46,1,IF(Q295&lt;Master_sheet_Kriterien!$K$46,2,IF(Q295&lt;Master_sheet_Kriterien!$L$46,3,IF(Q295&lt;Master_sheet_Kriterien!$M$46,4,5))))</f>
        <v>5</v>
      </c>
      <c r="T295" s="61">
        <f>VLOOKUP($D295,EW_19_Kreise!$A$6:$CQ$406,Calc_Targetkreise!T$5,FALSE)/1000/F295</f>
        <v>0.3734426561</v>
      </c>
      <c r="U295" s="63">
        <f>VLOOKUP($D295,BW_17_Kreise!$B$7:$CC$410,Calc_Targetkreise!U$5,FALSE)/1000/$G295</f>
        <v>0.3588801707</v>
      </c>
      <c r="V295" s="61">
        <f>VLOOKUP(Calc_Targetkreise!$D295,EW_Erg_09_14_Kreise!$A$7:$BK$412,Calc_Targetkreise!V$5,FALSE)/1000/$H295</f>
        <v>0.3399799348</v>
      </c>
      <c r="W295" s="61">
        <f>VLOOKUP(Calc_Targetkreise!$D295,EW_Erg_09_14_Kreise!$A$7:$BK$412,Calc_Targetkreise!W$5,FALSE)/1000/CK295</f>
        <v>0.3446855734</v>
      </c>
      <c r="X295" s="61">
        <f>VLOOKUP($D295,EW_19_Kreise!$A$6:$CQ$406,Calc_Targetkreise!X$5,FALSE)/1000/F295</f>
        <v>0.1230049162</v>
      </c>
      <c r="Y295" s="63">
        <f>VLOOKUP($D295,BW_17_Kreise!$B$7:$CC$410,Calc_Targetkreise!Y$5,FALSE)/1000/$G295</f>
        <v>0.1880967494</v>
      </c>
      <c r="Z295" s="61">
        <f>VLOOKUP(Calc_Targetkreise!$D295,EW_Erg_09_14_Kreise!$A$7:$BK$412,Calc_Targetkreise!Z$5,FALSE)/1000/$H295</f>
        <v>0.2779031854</v>
      </c>
      <c r="AA295" s="61">
        <f>VLOOKUP(Calc_Targetkreise!$D295,EW_Erg_09_14_Kreise!$A$7:$BK$412,Calc_Targetkreise!AA$5,FALSE)/1000/$H295</f>
        <v>0.1754201154</v>
      </c>
      <c r="AB295" s="61">
        <f>VLOOKUP($D295,EW_19_Kreise!$A$6:$CQ$406,Calc_Targetkreise!AB$5,FALSE)/1000/F295</f>
        <v>0.203599569</v>
      </c>
      <c r="AC295" s="63">
        <f>VLOOKUP($D295,BW_17_Kreise!$B$7:$CC$410,Calc_Targetkreise!AC$5,FALSE)/1000/$G295</f>
        <v>0.1038529583</v>
      </c>
      <c r="AD295" s="61">
        <f>VLOOKUP(Calc_Targetkreise!$D295,EW_Erg_09_14_Kreise!$A$7:$BK$412,Calc_Targetkreise!AD$5,FALSE)/1000/$H295</f>
        <v>0.1207674944</v>
      </c>
      <c r="AE295" s="62">
        <f>IF(AC295&lt;Master_sheet_Kriterien!$J$54,1,IF(AC295&lt;Master_sheet_Kriterien!$K$54,2,IF(AC295&lt;Master_sheet_Kriterien!$L$54,3,IF(AC295&lt;Master_sheet_Kriterien!$M$54,4,5))))</f>
        <v>4</v>
      </c>
      <c r="AF295" s="61">
        <f>VLOOKUP(Calc_Targetkreise!$D295,EW_Erg_09_14_Kreise!$A$7:$BK$412,Calc_Targetkreise!AF$5,FALSE)/1000/$H295</f>
        <v>0.1108853775</v>
      </c>
      <c r="AG295" s="63">
        <f>VLOOKUP($D295,BW_17_Kreise!$B$7:$CC$410,Calc_Targetkreise!AG$5,FALSE)/1000/$G295</f>
        <v>0.09288695018</v>
      </c>
      <c r="AH295" s="61">
        <f>VLOOKUP(Calc_Targetkreise!$D295,EW_Erg_09_14_Kreise!$A$7:$BK$412,Calc_Targetkreise!AH$5,FALSE)/1000/$H295</f>
        <v>0.02355154251</v>
      </c>
      <c r="AI295" s="61">
        <f>VLOOKUP(Calc_Targetkreise!$D295,EW_Erg_09_14_Kreise!$A$7:$BK$412,Calc_Targetkreise!AI$5,FALSE)/1000/$H295</f>
        <v>0.08327062955</v>
      </c>
      <c r="AJ295" s="63">
        <f>VLOOKUP($D295,BW_17_Kreise!$B$7:$CC$410,Calc_Targetkreise!AJ$5,FALSE)/1000/$G295</f>
        <v>0.06774075925</v>
      </c>
      <c r="AK295" s="61">
        <f>VLOOKUP(Calc_Targetkreise!$D295,EW_Erg_09_14_Kreise!$A$7:$BK$412,Calc_Targetkreise!AK$5,FALSE)/1000/$H295</f>
        <v>0.03438675696</v>
      </c>
      <c r="AL295" s="61">
        <f>VLOOKUP(Calc_Targetkreise!$D295,EW_Erg_09_14_Kreise!$A$7:$BK$412,Calc_Targetkreise!AL$5,FALSE)/1000/$H295</f>
        <v>0.0275645849</v>
      </c>
      <c r="AM295" s="61">
        <f>VLOOKUP($D295,EW_19_Kreise!$A$6:$CQ$406,Calc_Targetkreise!AM$5,FALSE)/1000/F295</f>
        <v>0.09365950569</v>
      </c>
      <c r="AN295" s="63">
        <f>VLOOKUP($D295,BW_17_Kreise!$B$7:$CC$410,Calc_Targetkreise!AN$5,FALSE)/1000/$G295</f>
        <v>0.1214228801</v>
      </c>
      <c r="AO295" s="61">
        <f>VLOOKUP(Calc_Targetkreise!$D295,EW_Erg_09_14_Kreise!$A$7:$BK$412,Calc_Targetkreise!AO$5,FALSE)/1000/$H295</f>
        <v>0.08633057437</v>
      </c>
      <c r="AP295" s="61">
        <f>VLOOKUP(Calc_Targetkreise!$D295,EW_Erg_09_14_Kreise!$A$7:$BK$412,Calc_Targetkreise!AP$5,FALSE)/1000/$H295</f>
        <v>0.00005016302985</v>
      </c>
      <c r="AQ295" s="61">
        <f t="shared" ref="AQ295:AR295" si="1211">1-U295-Y295-AC295-AG295-AJ295-AN295</f>
        <v>0.06711953219</v>
      </c>
      <c r="AR295" s="61">
        <f t="shared" si="1211"/>
        <v>0.1170805117</v>
      </c>
      <c r="AS295" s="61">
        <f t="shared" si="11"/>
        <v>0.2581235563</v>
      </c>
      <c r="AT295" s="63">
        <f>VLOOKUP($D295,BW_17_Kreise!$B$7:$CC$410,Calc_Targetkreise!AT$5,FALSE)/1000/$G295</f>
        <v>0.003700352479</v>
      </c>
      <c r="AU295" s="61">
        <f>VLOOKUP(Calc_Targetkreise!$D295,EW_Erg_09_14_Kreise!$A$7:$BK$412,Calc_Targetkreise!AU$5,FALSE)/1000/$H295</f>
        <v>0.01331828442</v>
      </c>
      <c r="AV295" s="62">
        <f>IF(AU295&lt;Master_sheet_Kriterien!$J$44,1,IF(AU295&lt;Master_sheet_Kriterien!$K$44,2,IF(AU295&lt;Master_sheet_Kriterien!$L$44,3,IF(AU295&lt;Master_sheet_Kriterien!$M$44,4,5))))</f>
        <v>4</v>
      </c>
      <c r="AW295" s="61">
        <f>VLOOKUP(Calc_Targetkreise!$D295,EW_Erg_09_14_Kreise!$A$7:$BK$412,Calc_Targetkreise!AW$5,FALSE)/1000/$H295</f>
        <v>0.007549535992</v>
      </c>
      <c r="AX295" s="61">
        <f>VLOOKUP($D295,EW_19_Kreise!$A$6:$CQ$406,Calc_Targetkreise!AX$5,FALSE)/1000/F295</f>
        <v>0.004798302916</v>
      </c>
      <c r="AY295" s="62">
        <f>IF(AX295&lt;Master_sheet_Kriterien!$J$56,1,IF(AX295&lt;Master_sheet_Kriterien!$K$56,2,IF(AX295&lt;Master_sheet_Kriterien!$L$56,3,IF(AX295&lt;Master_sheet_Kriterien!$M$56,4,5))))</f>
        <v>3</v>
      </c>
      <c r="AZ295" s="64">
        <f>VLOOKUP($D295,EW_19_Kreise!$A$6:$CQ$406,Calc_Targetkreise!AZ$5,FALSE)</f>
        <v>285</v>
      </c>
      <c r="BA295" s="62">
        <f>IF(AZ295&lt;Master_sheet_Kriterien!$J$57,1,IF(AZ295&lt;Master_sheet_Kriterien!$K$57,2,IF(AZ295&lt;Master_sheet_Kriterien!$L$57,3,IF(AZ295&lt;Master_sheet_Kriterien!$M$56,4,5))))</f>
        <v>2</v>
      </c>
      <c r="BB295" s="59">
        <f>VLOOKUP($D295,Struktur_daten_BW_2017!$B$7:$AH$452,Calc_Targetkreise!BB$5,FALSE)</f>
        <v>205.8</v>
      </c>
      <c r="BC295" s="62">
        <f>IF(BB295&lt;Master_sheet_Kriterien!$J$8,1,IF(BB295&lt;Master_sheet_Kriterien!$K$8,2,IF(BB295&lt;Master_sheet_Kriterien!$L$8,3,IF(BB295&lt;Master_sheet_Kriterien!$M$8,4,5))))</f>
        <v>2</v>
      </c>
      <c r="BD295" s="65">
        <f t="shared" si="12"/>
        <v>25.6272</v>
      </c>
      <c r="BE295" s="62">
        <f>IF(BD295&lt;Master_sheet_Kriterien!$J$10,1,IF(BD295&lt;Master_sheet_Kriterien!$K$10,2,IF(BD295&lt;Master_sheet_Kriterien!$L$10,3,IF(BD295&lt;Master_sheet_Kriterien!$M$10,4,5))))</f>
        <v>3</v>
      </c>
      <c r="BF295" s="65">
        <f>VLOOKUP($D295,Struktur_daten_BW_2017!$B$7:$AH$452,Calc_Targetkreise!BF$5,FALSE)</f>
        <v>7.6</v>
      </c>
      <c r="BG295" s="62">
        <f>IF(BF295&lt;Master_sheet_Kriterien!$J$12,1,IF(BF295&lt;Master_sheet_Kriterien!$K$12,2,IF(BF295&lt;Master_sheet_Kriterien!$L$12,3,IF(BF295&lt;Master_sheet_Kriterien!$M$12,4,5))))</f>
        <v>2</v>
      </c>
      <c r="BH295" s="65">
        <f>VLOOKUP($D295,Struktur_daten_BW_2017!$B$7:$AH$452,Calc_Targetkreise!BH$5,FALSE)</f>
        <v>12.2</v>
      </c>
      <c r="BI295" s="62">
        <f>IF(BH295&lt;Master_sheet_Kriterien!$J$14,1,IF(BH295&lt;Master_sheet_Kriterien!$K$14,2,IF(BH295&lt;Master_sheet_Kriterien!$L$14,3,IF(BH295&lt;Master_sheet_Kriterien!$M$14,4,5))))</f>
        <v>4</v>
      </c>
      <c r="BJ295" s="65">
        <f>VLOOKUP($D295,Struktur_daten_BW_2017!$B$7:$AH$452,Calc_Targetkreise!BJ$5,FALSE)</f>
        <v>37.3</v>
      </c>
      <c r="BK295" s="62">
        <f>IF(BJ295&lt;Master_sheet_Kriterien!$J$16,1,IF(BJ295&lt;Master_sheet_Kriterien!$K$16,2,IF(BJ295&lt;Master_sheet_Kriterien!$L$16,3,IF(BJ295&lt;Master_sheet_Kriterien!$M$16,4,5))))</f>
        <v>5</v>
      </c>
      <c r="BL295" s="65">
        <f>VLOOKUP($D295,Struktur_daten_BW_2017!$B$7:$AH$452,Calc_Targetkreise!BL$5,FALSE)</f>
        <v>16.2</v>
      </c>
      <c r="BM295" s="62">
        <f>IF(BL295&lt;Master_sheet_Kriterien!$J$18,1,IF(BL295&lt;Master_sheet_Kriterien!$K$18,2,IF(BL295&lt;Master_sheet_Kriterien!$L$18,3,IF(BL295&lt;Master_sheet_Kriterien!$M$18,4,5))))</f>
        <v>3</v>
      </c>
      <c r="BN295" s="65">
        <f>VLOOKUP($D295,Struktur_daten_BW_2017!$B$7:$AH$452,Calc_Targetkreise!BN$5,FALSE)</f>
        <v>10.3</v>
      </c>
      <c r="BO295" s="62">
        <f>IF(BN295&lt;Master_sheet_Kriterien!$J$20,1,IF(BN295&lt;Master_sheet_Kriterien!$K$20,2,IF(BN295&lt;Master_sheet_Kriterien!$L$20,3,IF(BN295&lt;Master_sheet_Kriterien!$M$20,4,5))))</f>
        <v>2</v>
      </c>
      <c r="BP295" s="59">
        <f>VLOOKUP($D295,Struktur_daten_BW_2017!$B$7:$AH$452,Calc_Targetkreise!BP$5,FALSE)</f>
        <v>22885</v>
      </c>
      <c r="BQ295" s="62">
        <f>IF(BP295&lt;Master_sheet_Kriterien!$J$38,1,IF(BP295&lt;Master_sheet_Kriterien!$K$38,2,IF(BP295&lt;Master_sheet_Kriterien!$L$38,3,IF(BP295&lt;Master_sheet_Kriterien!$M$38,4,5))))</f>
        <v>4</v>
      </c>
      <c r="BR295" s="65">
        <f>VLOOKUP($D295,Struktur_daten_BW_2017!$B$7:$AH$452,Calc_Targetkreise!BR$5,FALSE)</f>
        <v>30.9</v>
      </c>
      <c r="BS295" s="62">
        <f>IF(BR295&lt;Master_sheet_Kriterien!$J$24,1,IF(BR295&lt;Master_sheet_Kriterien!$K$24,2,IF(BR295&lt;Master_sheet_Kriterien!$L$24,3,IF(BR295&lt;Master_sheet_Kriterien!$M$24,4,5))))</f>
        <v>2</v>
      </c>
      <c r="BT295" s="65">
        <f>VLOOKUP($D295,Struktur_daten_BW_2017!$B$7:$AH$452,Calc_Targetkreise!BT$5,FALSE)</f>
        <v>11.9</v>
      </c>
      <c r="BU295" s="62">
        <f>IF(BT295&lt;Master_sheet_Kriterien!$J$26,1,IF(BT295&lt;Master_sheet_Kriterien!$K$26,2,IF(BT295&lt;Master_sheet_Kriterien!$L$26,3,IF(BT295&lt;Master_sheet_Kriterien!$M$26,4,5))))</f>
        <v>2</v>
      </c>
      <c r="BV295" s="65">
        <f t="shared" si="13"/>
        <v>4.01268</v>
      </c>
      <c r="BW295" s="62">
        <f>IF(BV295&lt;Master_sheet_Kriterien!$J$28,1,IF(BV295&lt;Master_sheet_Kriterien!$K$28,2,IF(BV295&lt;Master_sheet_Kriterien!$L$28,3,IF(BV295&lt;Master_sheet_Kriterien!$M$28,4,5))))</f>
        <v>3</v>
      </c>
      <c r="BX295" s="65">
        <f>VLOOKUP($D295,Struktur_daten_BW_2017!$B$7:$AH$452,Calc_Targetkreise!BX$5,FALSE)</f>
        <v>14.28571429</v>
      </c>
      <c r="BY295" s="62">
        <f>IF(BX295&lt;Master_sheet_Kriterien!$J$30,1,IF(BX295&lt;Master_sheet_Kriterien!$K$30,2,IF(BX295&lt;Master_sheet_Kriterien!$L$30,3,IF(BX295&lt;Master_sheet_Kriterien!$M$30,4,5))))</f>
        <v>1</v>
      </c>
      <c r="BZ295" s="65"/>
      <c r="CA295" s="62">
        <f>IF(BZ295&lt;Master_sheet_Kriterien!$J$32,1,IF(BZ295&lt;Master_sheet_Kriterien!$K$32,2,IF(BZ295&lt;Master_sheet_Kriterien!$L$32,3,IF(BZ295&lt;Master_sheet_Kriterien!$M$32,4,5))))</f>
        <v>1</v>
      </c>
      <c r="CB295" s="65"/>
      <c r="CC295" s="62">
        <f>IF(CB295&lt;Master_sheet_Kriterien!$J$34,1,IF(CB295&lt;Master_sheet_Kriterien!$K$34,2,IF(CB295&lt;Master_sheet_Kriterien!$L$34,3,IF(CB295&lt;Master_sheet_Kriterien!$M$34,4,5))))</f>
        <v>1</v>
      </c>
      <c r="CD295" s="65">
        <f>100-VLOOKUP($D295,Struktur_daten_BW_2017!$B$7:$AH$452,Calc_Targetkreise!CD$5,FALSE)</f>
        <v>48.3</v>
      </c>
      <c r="CE295" s="62">
        <f>IF(CD295&lt;Master_sheet_Kriterien!$J$40,1,IF(CD295&lt;Master_sheet_Kriterien!$K$40,2,IF(CD295&lt;Master_sheet_Kriterien!$L$40,3,IF(CD295&lt;Master_sheet_Kriterien!$M$40,4,5))))</f>
        <v>3</v>
      </c>
      <c r="CF295" s="61"/>
      <c r="CG295" s="59">
        <f>VLOOKUP($D295,EW_19_Kreise!$A$6:$CQ$406,Calc_Targetkreise!CG$5,FALSE)/1000</f>
        <v>91.862</v>
      </c>
      <c r="CH295" s="59">
        <f>VLOOKUP($D295,BW_17_Kreise!$B$7:$CC$410,Calc_Targetkreise!CH$5,FALSE)/1000</f>
        <v>91.482</v>
      </c>
      <c r="CI295" s="59">
        <f>VLOOKUP($D295,EW_Erg_09_14_Kreise!$A$10:$BK$412,Calc_Targetkreise!CI$5,FALSE)/1000</f>
        <v>90.79</v>
      </c>
      <c r="CJ295" s="59">
        <f>VLOOKUP($D295,EW_Erg_09_14_Kreise!$A$10:$BK$412,Calc_Targetkreise!CJ$5,FALSE)/1000</f>
        <v>89.137</v>
      </c>
      <c r="CK295" s="59">
        <f>VLOOKUP($D295,EW_Erg_09_14_Kreise!$A$10:$BK$412,Calc_Targetkreise!CK$5,FALSE)/1000</f>
        <v>40.55</v>
      </c>
      <c r="CL295" s="45"/>
      <c r="CM295" s="59">
        <f>VLOOKUP($D295,Struktur_daten_BW_2017!$B$7:$AH$452,Calc_Targetkreise!CM$5,FALSE)</f>
        <v>337.2</v>
      </c>
      <c r="CN295" s="66">
        <v>0.0</v>
      </c>
      <c r="CO295" s="67">
        <f t="shared" si="16"/>
        <v>0</v>
      </c>
      <c r="CP295" s="62">
        <f>IF(CO295&lt;Master_sheet_Kriterien!$J$58,1,IF(CO295&lt;Master_sheet_Kriterien!$K$58,2,IF(CO295&lt;Master_sheet_Kriterien!$L$58,3,IF(CO295&lt;Master_sheet_Kriterien!$M$58,4,5))))</f>
        <v>1</v>
      </c>
      <c r="CQ295" s="66">
        <v>0.0</v>
      </c>
      <c r="CR295" s="67">
        <f t="shared" si="17"/>
        <v>0</v>
      </c>
      <c r="CS295" s="62">
        <f>IF(CR295&lt;Master_sheet_Kriterien!$J$59,1,IF(CR295&lt;Master_sheet_Kriterien!$K$59,2,IF(CR295&lt;Master_sheet_Kriterien!$L$59,3,IF(CR295&lt;Master_sheet_Kriterien!$M$59,4,5))))</f>
        <v>1</v>
      </c>
      <c r="CT295" s="66">
        <v>0.0</v>
      </c>
      <c r="CU295" s="44"/>
      <c r="CV295" s="66">
        <v>0.0</v>
      </c>
      <c r="CW295" s="68"/>
      <c r="CY295" s="31">
        <f t="shared" si="18"/>
        <v>9573</v>
      </c>
      <c r="DB295" s="76" t="str">
        <f t="shared" si="19"/>
        <v>Fürth</v>
      </c>
      <c r="DC295" s="58">
        <f t="shared" si="20"/>
        <v>163</v>
      </c>
      <c r="DD295" s="77">
        <f t="shared" si="21"/>
        <v>162</v>
      </c>
      <c r="DE295" s="72">
        <f t="shared" si="22"/>
        <v>0.004798302916</v>
      </c>
      <c r="DG295" s="76" t="str">
        <f t="shared" si="23"/>
        <v>Fürth</v>
      </c>
      <c r="DH295" s="58" t="str">
        <f t="shared" si="24"/>
        <v>#REF!</v>
      </c>
      <c r="DI295" s="75">
        <f t="shared" si="25"/>
        <v>156</v>
      </c>
      <c r="DJ295" s="78">
        <f t="shared" si="26"/>
        <v>0.004798302916</v>
      </c>
      <c r="DK295" s="75"/>
      <c r="DL295" s="75"/>
      <c r="DM295" s="75"/>
      <c r="DN295" s="75"/>
      <c r="DO295" s="75"/>
      <c r="DP295" s="44"/>
    </row>
    <row r="296" ht="16.5" customHeight="1">
      <c r="A296" s="58">
        <f t="shared" si="5"/>
        <v>97</v>
      </c>
      <c r="B296" s="58">
        <f t="shared" si="6"/>
        <v>180</v>
      </c>
      <c r="C296" s="58" t="s">
        <v>390</v>
      </c>
      <c r="D296" s="58">
        <v>9574.0</v>
      </c>
      <c r="E296" s="58" t="s">
        <v>457</v>
      </c>
      <c r="F296" s="59">
        <f>VLOOKUP($D296,EW_19_Kreise!$A$6:$CQ$406,Calc_Targetkreise!F$5,FALSE)/1000</f>
        <v>84.734</v>
      </c>
      <c r="G296" s="59">
        <f>VLOOKUP($D296,BW_17_Kreise!$B$7:$CC$410,Calc_Targetkreise!G$5,FALSE)/1000</f>
        <v>106.353</v>
      </c>
      <c r="H296" s="59">
        <f>VLOOKUP($D296,EW_Erg_09_14_Kreise!$A$10:$BK$412,Calc_Targetkreise!H$5,FALSE)/1000</f>
        <v>57.662</v>
      </c>
      <c r="I296" s="60">
        <f t="shared" ref="I296:K296" si="1212">F296/CG296</f>
        <v>0.6508937556</v>
      </c>
      <c r="J296" s="60">
        <f t="shared" si="1212"/>
        <v>0.8176597217</v>
      </c>
      <c r="K296" s="60">
        <f t="shared" si="1212"/>
        <v>0.4456966184</v>
      </c>
      <c r="L296" s="61">
        <f t="shared" ref="L296:M296" si="1213">1-(T296+X296)</f>
        <v>0.5023603276</v>
      </c>
      <c r="M296" s="61">
        <f t="shared" si="1213"/>
        <v>0.4502552819</v>
      </c>
      <c r="N296" s="62">
        <f>IF(L296&lt;Master_sheet_Kriterien!$J$46,1,IF(L296&lt;Master_sheet_Kriterien!$K$46,2,IF(L296&lt;Master_sheet_Kriterien!$L$46,3,IF(L296&lt;Master_sheet_Kriterien!$M$46,4,5))))</f>
        <v>4</v>
      </c>
      <c r="O296" s="62">
        <f>IF(M296&lt;Master_sheet_Kriterien!$J$46,1,IF(M296&lt;Master_sheet_Kriterien!$K$46,2,IF(M296&lt;Master_sheet_Kriterien!$L$46,3,IF(M296&lt;Master_sheet_Kriterien!$M$46,4,5))))</f>
        <v>3</v>
      </c>
      <c r="P296" s="61">
        <f t="shared" ref="P296:Q296" si="1214">1-(T296+AM296)</f>
        <v>0.5338352963</v>
      </c>
      <c r="Q296" s="61">
        <f t="shared" si="1214"/>
        <v>0.528569951</v>
      </c>
      <c r="R296" s="62">
        <f>IF(P296&lt;Master_sheet_Kriterien!$J$46,1,IF(P296&lt;Master_sheet_Kriterien!$K$46,2,IF(P296&lt;Master_sheet_Kriterien!$L$46,3,IF(P296&lt;Master_sheet_Kriterien!$M$46,4,5))))</f>
        <v>5</v>
      </c>
      <c r="S296" s="62">
        <f>IF(Q296&lt;Master_sheet_Kriterien!$J$46,1,IF(Q296&lt;Master_sheet_Kriterien!$K$46,2,IF(Q296&lt;Master_sheet_Kriterien!$L$46,3,IF(Q296&lt;Master_sheet_Kriterien!$M$46,4,5))))</f>
        <v>5</v>
      </c>
      <c r="T296" s="61">
        <f>VLOOKUP($D296,EW_19_Kreise!$A$6:$CQ$406,Calc_Targetkreise!T$5,FALSE)/1000/F296</f>
        <v>0.382514693</v>
      </c>
      <c r="U296" s="63">
        <f>VLOOKUP($D296,BW_17_Kreise!$B$7:$CC$410,Calc_Targetkreise!U$5,FALSE)/1000/$G296</f>
        <v>0.3571032317</v>
      </c>
      <c r="V296" s="61">
        <f>VLOOKUP(Calc_Targetkreise!$D296,EW_Erg_09_14_Kreise!$A$7:$BK$412,Calc_Targetkreise!V$5,FALSE)/1000/$H296</f>
        <v>0.3398598731</v>
      </c>
      <c r="W296" s="61">
        <f>VLOOKUP(Calc_Targetkreise!$D296,EW_Erg_09_14_Kreise!$A$7:$BK$412,Calc_Targetkreise!W$5,FALSE)/1000/CK296</f>
        <v>0.370922046</v>
      </c>
      <c r="X296" s="61">
        <f>VLOOKUP($D296,EW_19_Kreise!$A$6:$CQ$406,Calc_Targetkreise!X$5,FALSE)/1000/F296</f>
        <v>0.1151249793</v>
      </c>
      <c r="Y296" s="63">
        <f>VLOOKUP($D296,BW_17_Kreise!$B$7:$CC$410,Calc_Targetkreise!Y$5,FALSE)/1000/$G296</f>
        <v>0.1926414864</v>
      </c>
      <c r="Z296" s="61">
        <f>VLOOKUP(Calc_Targetkreise!$D296,EW_Erg_09_14_Kreise!$A$7:$BK$412,Calc_Targetkreise!Z$5,FALSE)/1000/$H296</f>
        <v>0.2672644029</v>
      </c>
      <c r="AA296" s="61">
        <f>VLOOKUP(Calc_Targetkreise!$D296,EW_Erg_09_14_Kreise!$A$7:$BK$412,Calc_Targetkreise!AA$5,FALSE)/1000/$H296</f>
        <v>0.1870902848</v>
      </c>
      <c r="AB296" s="61">
        <f>VLOOKUP($D296,EW_19_Kreise!$A$6:$CQ$406,Calc_Targetkreise!AB$5,FALSE)/1000/F296</f>
        <v>0.2004980291</v>
      </c>
      <c r="AC296" s="63">
        <f>VLOOKUP($D296,BW_17_Kreise!$B$7:$CC$410,Calc_Targetkreise!AC$5,FALSE)/1000/$G296</f>
        <v>0.1027991688</v>
      </c>
      <c r="AD296" s="61">
        <f>VLOOKUP(Calc_Targetkreise!$D296,EW_Erg_09_14_Kreise!$A$7:$BK$412,Calc_Targetkreise!AD$5,FALSE)/1000/$H296</f>
        <v>0.1301030141</v>
      </c>
      <c r="AE296" s="62">
        <f>IF(AC296&lt;Master_sheet_Kriterien!$J$54,1,IF(AC296&lt;Master_sheet_Kriterien!$K$54,2,IF(AC296&lt;Master_sheet_Kriterien!$L$54,3,IF(AC296&lt;Master_sheet_Kriterien!$M$54,4,5))))</f>
        <v>4</v>
      </c>
      <c r="AF296" s="61">
        <f>VLOOKUP(Calc_Targetkreise!$D296,EW_Erg_09_14_Kreise!$A$7:$BK$412,Calc_Targetkreise!AF$5,FALSE)/1000/$H296</f>
        <v>0.1365890881</v>
      </c>
      <c r="AG296" s="63">
        <f>VLOOKUP($D296,BW_17_Kreise!$B$7:$CC$410,Calc_Targetkreise!AG$5,FALSE)/1000/$G296</f>
        <v>0.08978590167</v>
      </c>
      <c r="AH296" s="61">
        <f>VLOOKUP(Calc_Targetkreise!$D296,EW_Erg_09_14_Kreise!$A$7:$BK$412,Calc_Targetkreise!AH$5,FALSE)/1000/$H296</f>
        <v>0.02613506295</v>
      </c>
      <c r="AI296" s="61">
        <f>VLOOKUP(Calc_Targetkreise!$D296,EW_Erg_09_14_Kreise!$A$7:$BK$412,Calc_Targetkreise!AI$5,FALSE)/1000/$H296</f>
        <v>0.09323297839</v>
      </c>
      <c r="AJ296" s="63">
        <f>VLOOKUP($D296,BW_17_Kreise!$B$7:$CC$410,Calc_Targetkreise!AJ$5,FALSE)/1000/$G296</f>
        <v>0.06821622333</v>
      </c>
      <c r="AK296" s="61">
        <f>VLOOKUP(Calc_Targetkreise!$D296,EW_Erg_09_14_Kreise!$A$7:$BK$412,Calc_Targetkreise!AK$5,FALSE)/1000/$H296</f>
        <v>0.03262113697</v>
      </c>
      <c r="AL296" s="61">
        <f>VLOOKUP(Calc_Targetkreise!$D296,EW_Erg_09_14_Kreise!$A$7:$BK$412,Calc_Targetkreise!AL$5,FALSE)/1000/$H296</f>
        <v>0.02382851791</v>
      </c>
      <c r="AM296" s="61">
        <f>VLOOKUP($D296,EW_19_Kreise!$A$6:$CQ$406,Calc_Targetkreise!AM$5,FALSE)/1000/F296</f>
        <v>0.08365001062</v>
      </c>
      <c r="AN296" s="63">
        <f>VLOOKUP($D296,BW_17_Kreise!$B$7:$CC$410,Calc_Targetkreise!AN$5,FALSE)/1000/$G296</f>
        <v>0.1143268173</v>
      </c>
      <c r="AO296" s="61">
        <f>VLOOKUP(Calc_Targetkreise!$D296,EW_Erg_09_14_Kreise!$A$7:$BK$412,Calc_Targetkreise!AO$5,FALSE)/1000/$H296</f>
        <v>0.07413894766</v>
      </c>
      <c r="AP296" s="61">
        <f>VLOOKUP(Calc_Targetkreise!$D296,EW_Erg_09_14_Kreise!$A$7:$BK$412,Calc_Targetkreise!AP$5,FALSE)/1000/$H296</f>
        <v>0.00003468488779</v>
      </c>
      <c r="AQ296" s="61">
        <f t="shared" ref="AQ296:AR296" si="1215">1-U296-Y296-AC296-AG296-AJ296-AN296</f>
        <v>0.07512717084</v>
      </c>
      <c r="AR296" s="61">
        <f t="shared" si="1215"/>
        <v>0.1298775623</v>
      </c>
      <c r="AS296" s="61">
        <f t="shared" si="11"/>
        <v>0.1883023999</v>
      </c>
      <c r="AT296" s="63">
        <f>VLOOKUP($D296,BW_17_Kreise!$B$7:$CC$410,Calc_Targetkreise!AT$5,FALSE)/1000/$G296</f>
        <v>0.004936391075</v>
      </c>
      <c r="AU296" s="61">
        <f>VLOOKUP(Calc_Targetkreise!$D296,EW_Erg_09_14_Kreise!$A$7:$BK$412,Calc_Targetkreise!AU$5,FALSE)/1000/$H296</f>
        <v>0.01177551941</v>
      </c>
      <c r="AV296" s="62">
        <f>IF(AU296&lt;Master_sheet_Kriterien!$J$44,1,IF(AU296&lt;Master_sheet_Kriterien!$K$44,2,IF(AU296&lt;Master_sheet_Kriterien!$L$44,3,IF(AU296&lt;Master_sheet_Kriterien!$M$44,4,5))))</f>
        <v>3</v>
      </c>
      <c r="AW296" s="61">
        <f>VLOOKUP(Calc_Targetkreise!$D296,EW_Erg_09_14_Kreise!$A$7:$BK$412,Calc_Targetkreise!AW$5,FALSE)/1000/$H296</f>
        <v>0.006104540252</v>
      </c>
      <c r="AX296" s="61">
        <f>VLOOKUP($D296,EW_19_Kreise!$A$6:$CQ$406,Calc_Targetkreise!AX$5,FALSE)/1000/F296</f>
        <v>0.004767861779</v>
      </c>
      <c r="AY296" s="62">
        <f>IF(AX296&lt;Master_sheet_Kriterien!$J$56,1,IF(AX296&lt;Master_sheet_Kriterien!$K$56,2,IF(AX296&lt;Master_sheet_Kriterien!$L$56,3,IF(AX296&lt;Master_sheet_Kriterien!$M$56,4,5))))</f>
        <v>3</v>
      </c>
      <c r="AZ296" s="64">
        <f>VLOOKUP($D296,EW_19_Kreise!$A$6:$CQ$406,Calc_Targetkreise!AZ$5,FALSE)</f>
        <v>404</v>
      </c>
      <c r="BA296" s="62">
        <f>IF(AZ296&lt;Master_sheet_Kriterien!$J$57,1,IF(AZ296&lt;Master_sheet_Kriterien!$K$57,2,IF(AZ296&lt;Master_sheet_Kriterien!$L$57,3,IF(AZ296&lt;Master_sheet_Kriterien!$M$56,4,5))))</f>
        <v>3</v>
      </c>
      <c r="BB296" s="59">
        <f>VLOOKUP($D296,Struktur_daten_BW_2017!$B$7:$AH$452,Calc_Targetkreise!BB$5,FALSE)</f>
        <v>1873.8</v>
      </c>
      <c r="BC296" s="62">
        <f>IF(BB296&lt;Master_sheet_Kriterien!$J$8,1,IF(BB296&lt;Master_sheet_Kriterien!$K$8,2,IF(BB296&lt;Master_sheet_Kriterien!$L$8,3,IF(BB296&lt;Master_sheet_Kriterien!$M$8,4,5))))</f>
        <v>5</v>
      </c>
      <c r="BD296" s="65">
        <f t="shared" si="12"/>
        <v>22.2684</v>
      </c>
      <c r="BE296" s="62">
        <f>IF(BD296&lt;Master_sheet_Kriterien!$J$10,1,IF(BD296&lt;Master_sheet_Kriterien!$K$10,2,IF(BD296&lt;Master_sheet_Kriterien!$L$10,3,IF(BD296&lt;Master_sheet_Kriterien!$M$10,4,5))))</f>
        <v>3</v>
      </c>
      <c r="BF296" s="65">
        <f>VLOOKUP($D296,Struktur_daten_BW_2017!$B$7:$AH$452,Calc_Targetkreise!BF$5,FALSE)</f>
        <v>8.4</v>
      </c>
      <c r="BG296" s="62">
        <f>IF(BF296&lt;Master_sheet_Kriterien!$J$12,1,IF(BF296&lt;Master_sheet_Kriterien!$K$12,2,IF(BF296&lt;Master_sheet_Kriterien!$L$12,3,IF(BF296&lt;Master_sheet_Kriterien!$M$12,4,5))))</f>
        <v>4</v>
      </c>
      <c r="BH296" s="65">
        <f>VLOOKUP($D296,Struktur_daten_BW_2017!$B$7:$AH$452,Calc_Targetkreise!BH$5,FALSE)</f>
        <v>15.1</v>
      </c>
      <c r="BI296" s="62">
        <f>IF(BH296&lt;Master_sheet_Kriterien!$J$14,1,IF(BH296&lt;Master_sheet_Kriterien!$K$14,2,IF(BH296&lt;Master_sheet_Kriterien!$L$14,3,IF(BH296&lt;Master_sheet_Kriterien!$M$14,4,5))))</f>
        <v>5</v>
      </c>
      <c r="BJ296" s="65">
        <f>VLOOKUP($D296,Struktur_daten_BW_2017!$B$7:$AH$452,Calc_Targetkreise!BJ$5,FALSE)</f>
        <v>34.8</v>
      </c>
      <c r="BK296" s="62">
        <f>IF(BJ296&lt;Master_sheet_Kriterien!$J$16,1,IF(BJ296&lt;Master_sheet_Kriterien!$K$16,2,IF(BJ296&lt;Master_sheet_Kriterien!$L$16,3,IF(BJ296&lt;Master_sheet_Kriterien!$M$16,4,5))))</f>
        <v>1</v>
      </c>
      <c r="BL296" s="65">
        <f>VLOOKUP($D296,Struktur_daten_BW_2017!$B$7:$AH$452,Calc_Targetkreise!BL$5,FALSE)</f>
        <v>15.4</v>
      </c>
      <c r="BM296" s="62">
        <f>IF(BL296&lt;Master_sheet_Kriterien!$J$18,1,IF(BL296&lt;Master_sheet_Kriterien!$K$18,2,IF(BL296&lt;Master_sheet_Kriterien!$L$18,3,IF(BL296&lt;Master_sheet_Kriterien!$M$18,4,5))))</f>
        <v>2</v>
      </c>
      <c r="BN296" s="65">
        <f>VLOOKUP($D296,Struktur_daten_BW_2017!$B$7:$AH$452,Calc_Targetkreise!BN$5,FALSE)</f>
        <v>10.6</v>
      </c>
      <c r="BO296" s="62">
        <f>IF(BN296&lt;Master_sheet_Kriterien!$J$20,1,IF(BN296&lt;Master_sheet_Kriterien!$K$20,2,IF(BN296&lt;Master_sheet_Kriterien!$L$20,3,IF(BN296&lt;Master_sheet_Kriterien!$M$20,4,5))))</f>
        <v>3</v>
      </c>
      <c r="BP296" s="59">
        <f>VLOOKUP($D296,Struktur_daten_BW_2017!$B$7:$AH$452,Calc_Targetkreise!BP$5,FALSE)</f>
        <v>22126</v>
      </c>
      <c r="BQ296" s="62">
        <f>IF(BP296&lt;Master_sheet_Kriterien!$J$38,1,IF(BP296&lt;Master_sheet_Kriterien!$K$38,2,IF(BP296&lt;Master_sheet_Kriterien!$L$38,3,IF(BP296&lt;Master_sheet_Kriterien!$M$38,4,5))))</f>
        <v>4</v>
      </c>
      <c r="BR296" s="65">
        <f>VLOOKUP($D296,Struktur_daten_BW_2017!$B$7:$AH$452,Calc_Targetkreise!BR$5,FALSE)</f>
        <v>32.6</v>
      </c>
      <c r="BS296" s="62">
        <f>IF(BR296&lt;Master_sheet_Kriterien!$J$24,1,IF(BR296&lt;Master_sheet_Kriterien!$K$24,2,IF(BR296&lt;Master_sheet_Kriterien!$L$24,3,IF(BR296&lt;Master_sheet_Kriterien!$M$24,4,5))))</f>
        <v>3</v>
      </c>
      <c r="BT296" s="65">
        <f>VLOOKUP($D296,Struktur_daten_BW_2017!$B$7:$AH$452,Calc_Targetkreise!BT$5,FALSE)</f>
        <v>15</v>
      </c>
      <c r="BU296" s="62">
        <f>IF(BT296&lt;Master_sheet_Kriterien!$J$26,1,IF(BT296&lt;Master_sheet_Kriterien!$K$26,2,IF(BT296&lt;Master_sheet_Kriterien!$L$26,3,IF(BT296&lt;Master_sheet_Kriterien!$M$26,4,5))))</f>
        <v>4</v>
      </c>
      <c r="BV296" s="65">
        <f t="shared" si="13"/>
        <v>3.9765</v>
      </c>
      <c r="BW296" s="62">
        <f>IF(BV296&lt;Master_sheet_Kriterien!$J$28,1,IF(BV296&lt;Master_sheet_Kriterien!$K$28,2,IF(BV296&lt;Master_sheet_Kriterien!$L$28,3,IF(BV296&lt;Master_sheet_Kriterien!$M$28,4,5))))</f>
        <v>3</v>
      </c>
      <c r="BX296" s="65">
        <f>VLOOKUP($D296,Struktur_daten_BW_2017!$B$7:$AH$452,Calc_Targetkreise!BX$5,FALSE)</f>
        <v>30.66666667</v>
      </c>
      <c r="BY296" s="62">
        <f>IF(BX296&lt;Master_sheet_Kriterien!$J$30,1,IF(BX296&lt;Master_sheet_Kriterien!$K$30,2,IF(BX296&lt;Master_sheet_Kriterien!$L$30,3,IF(BX296&lt;Master_sheet_Kriterien!$M$30,4,5))))</f>
        <v>5</v>
      </c>
      <c r="BZ296" s="65"/>
      <c r="CA296" s="62">
        <f>IF(BZ296&lt;Master_sheet_Kriterien!$J$32,1,IF(BZ296&lt;Master_sheet_Kriterien!$K$32,2,IF(BZ296&lt;Master_sheet_Kriterien!$L$32,3,IF(BZ296&lt;Master_sheet_Kriterien!$M$32,4,5))))</f>
        <v>1</v>
      </c>
      <c r="CB296" s="65"/>
      <c r="CC296" s="62">
        <f>IF(CB296&lt;Master_sheet_Kriterien!$J$34,1,IF(CB296&lt;Master_sheet_Kriterien!$K$34,2,IF(CB296&lt;Master_sheet_Kriterien!$L$34,3,IF(CB296&lt;Master_sheet_Kriterien!$M$34,4,5))))</f>
        <v>1</v>
      </c>
      <c r="CD296" s="65">
        <f>100-VLOOKUP($D296,Struktur_daten_BW_2017!$B$7:$AH$452,Calc_Targetkreise!CD$5,FALSE)</f>
        <v>63.6</v>
      </c>
      <c r="CE296" s="62">
        <f>IF(CD296&lt;Master_sheet_Kriterien!$J$40,1,IF(CD296&lt;Master_sheet_Kriterien!$K$40,2,IF(CD296&lt;Master_sheet_Kriterien!$L$40,3,IF(CD296&lt;Master_sheet_Kriterien!$M$40,4,5))))</f>
        <v>4</v>
      </c>
      <c r="CF296" s="61"/>
      <c r="CG296" s="59">
        <f>VLOOKUP($D296,EW_19_Kreise!$A$6:$CQ$406,Calc_Targetkreise!CG$5,FALSE)/1000</f>
        <v>130.181</v>
      </c>
      <c r="CH296" s="59">
        <f>VLOOKUP($D296,BW_17_Kreise!$B$7:$CC$410,Calc_Targetkreise!CH$5,FALSE)/1000</f>
        <v>130.07</v>
      </c>
      <c r="CI296" s="59">
        <f>VLOOKUP($D296,EW_Erg_09_14_Kreise!$A$10:$BK$412,Calc_Targetkreise!CI$5,FALSE)/1000</f>
        <v>129.375</v>
      </c>
      <c r="CJ296" s="59">
        <f>VLOOKUP($D296,EW_Erg_09_14_Kreise!$A$10:$BK$412,Calc_Targetkreise!CJ$5,FALSE)/1000</f>
        <v>128.474</v>
      </c>
      <c r="CK296" s="59">
        <f>VLOOKUP($D296,EW_Erg_09_14_Kreise!$A$10:$BK$412,Calc_Targetkreise!CK$5,FALSE)/1000</f>
        <v>58.945</v>
      </c>
      <c r="CL296" s="45"/>
      <c r="CM296" s="59">
        <f>VLOOKUP($D296,Struktur_daten_BW_2017!$B$7:$AH$452,Calc_Targetkreise!CM$5,FALSE)</f>
        <v>265.1</v>
      </c>
      <c r="CN296" s="66">
        <v>4.0</v>
      </c>
      <c r="CO296" s="67">
        <f t="shared" si="16"/>
        <v>0.01508864579</v>
      </c>
      <c r="CP296" s="62">
        <f>IF(CO296&lt;Master_sheet_Kriterien!$J$58,1,IF(CO296&lt;Master_sheet_Kriterien!$K$58,2,IF(CO296&lt;Master_sheet_Kriterien!$L$58,3,IF(CO296&lt;Master_sheet_Kriterien!$M$58,4,5))))</f>
        <v>1</v>
      </c>
      <c r="CQ296" s="66">
        <v>4.0</v>
      </c>
      <c r="CR296" s="67">
        <f t="shared" si="17"/>
        <v>0.01508864579</v>
      </c>
      <c r="CS296" s="62">
        <f>IF(CR296&lt;Master_sheet_Kriterien!$J$59,1,IF(CR296&lt;Master_sheet_Kriterien!$K$59,2,IF(CR296&lt;Master_sheet_Kriterien!$L$59,3,IF(CR296&lt;Master_sheet_Kriterien!$M$59,4,5))))</f>
        <v>1</v>
      </c>
      <c r="CT296" s="66">
        <v>0.0</v>
      </c>
      <c r="CU296" s="44"/>
      <c r="CV296" s="66">
        <v>0.0</v>
      </c>
      <c r="CW296" s="68"/>
      <c r="CY296" s="31">
        <f t="shared" si="18"/>
        <v>9574</v>
      </c>
      <c r="DB296" s="76" t="str">
        <f t="shared" si="19"/>
        <v>Nürnberger Land</v>
      </c>
      <c r="DC296" s="58">
        <f t="shared" si="20"/>
        <v>97</v>
      </c>
      <c r="DD296" s="77">
        <f t="shared" si="21"/>
        <v>180</v>
      </c>
      <c r="DE296" s="72">
        <f t="shared" si="22"/>
        <v>0.004767861779</v>
      </c>
      <c r="DG296" s="76" t="str">
        <f t="shared" si="23"/>
        <v>Nürnberger Land</v>
      </c>
      <c r="DH296" s="58" t="str">
        <f t="shared" si="24"/>
        <v>#REF!</v>
      </c>
      <c r="DI296" s="75">
        <f t="shared" si="25"/>
        <v>174.1508865</v>
      </c>
      <c r="DJ296" s="78">
        <f t="shared" si="26"/>
        <v>0.004767861779</v>
      </c>
      <c r="DK296" s="75"/>
      <c r="DL296" s="75"/>
      <c r="DM296" s="75"/>
      <c r="DN296" s="75"/>
      <c r="DO296" s="75"/>
      <c r="DP296" s="44"/>
    </row>
    <row r="297" ht="16.5" customHeight="1">
      <c r="A297" s="58">
        <f t="shared" si="5"/>
        <v>258</v>
      </c>
      <c r="B297" s="58">
        <f t="shared" si="6"/>
        <v>143</v>
      </c>
      <c r="C297" s="58" t="s">
        <v>390</v>
      </c>
      <c r="D297" s="58">
        <v>9575.0</v>
      </c>
      <c r="E297" s="58" t="s">
        <v>458</v>
      </c>
      <c r="F297" s="59">
        <f>VLOOKUP($D297,EW_19_Kreise!$A$6:$CQ$406,Calc_Targetkreise!F$5,FALSE)/1000</f>
        <v>47.255</v>
      </c>
      <c r="G297" s="59">
        <f>VLOOKUP($D297,BW_17_Kreise!$B$7:$CC$410,Calc_Targetkreise!G$5,FALSE)/1000</f>
        <v>60.009</v>
      </c>
      <c r="H297" s="59">
        <f>VLOOKUP($D297,EW_Erg_09_14_Kreise!$A$10:$BK$412,Calc_Targetkreise!H$5,FALSE)/1000</f>
        <v>32.864</v>
      </c>
      <c r="I297" s="60">
        <f t="shared" ref="I297:K297" si="1216">F297/CG297</f>
        <v>0.6100725554</v>
      </c>
      <c r="J297" s="60">
        <f t="shared" si="1216"/>
        <v>0.7752800279</v>
      </c>
      <c r="K297" s="60">
        <f t="shared" si="1216"/>
        <v>0.424484313</v>
      </c>
      <c r="L297" s="61">
        <f t="shared" ref="L297:M297" si="1217">1-(T297+X297)</f>
        <v>0.4776425775</v>
      </c>
      <c r="M297" s="61">
        <f t="shared" si="1217"/>
        <v>0.4218533887</v>
      </c>
      <c r="N297" s="62">
        <f>IF(L297&lt;Master_sheet_Kriterien!$J$46,1,IF(L297&lt;Master_sheet_Kriterien!$K$46,2,IF(L297&lt;Master_sheet_Kriterien!$L$46,3,IF(L297&lt;Master_sheet_Kriterien!$M$46,4,5))))</f>
        <v>4</v>
      </c>
      <c r="O297" s="62">
        <f>IF(M297&lt;Master_sheet_Kriterien!$J$46,1,IF(M297&lt;Master_sheet_Kriterien!$K$46,2,IF(M297&lt;Master_sheet_Kriterien!$L$46,3,IF(M297&lt;Master_sheet_Kriterien!$M$46,4,5))))</f>
        <v>2</v>
      </c>
      <c r="P297" s="61">
        <f t="shared" ref="P297:Q297" si="1218">1-(T297+AM297)</f>
        <v>0.4930695165</v>
      </c>
      <c r="Q297" s="61">
        <f t="shared" si="1218"/>
        <v>0.4785282208</v>
      </c>
      <c r="R297" s="62">
        <f>IF(P297&lt;Master_sheet_Kriterien!$J$46,1,IF(P297&lt;Master_sheet_Kriterien!$K$46,2,IF(P297&lt;Master_sheet_Kriterien!$L$46,3,IF(P297&lt;Master_sheet_Kriterien!$M$46,4,5))))</f>
        <v>4</v>
      </c>
      <c r="S297" s="62">
        <f>IF(Q297&lt;Master_sheet_Kriterien!$J$46,1,IF(Q297&lt;Master_sheet_Kriterien!$K$46,2,IF(Q297&lt;Master_sheet_Kriterien!$L$46,3,IF(Q297&lt;Master_sheet_Kriterien!$M$46,4,5))))</f>
        <v>4</v>
      </c>
      <c r="T297" s="61">
        <f>VLOOKUP($D297,EW_19_Kreise!$A$6:$CQ$406,Calc_Targetkreise!T$5,FALSE)/1000/F297</f>
        <v>0.4267908158</v>
      </c>
      <c r="U297" s="63">
        <f>VLOOKUP($D297,BW_17_Kreise!$B$7:$CC$410,Calc_Targetkreise!U$5,FALSE)/1000/$G297</f>
        <v>0.4124714626</v>
      </c>
      <c r="V297" s="61">
        <f>VLOOKUP(Calc_Targetkreise!$D297,EW_Erg_09_14_Kreise!$A$7:$BK$412,Calc_Targetkreise!V$5,FALSE)/1000/$H297</f>
        <v>0.4201253651</v>
      </c>
      <c r="W297" s="61">
        <f>VLOOKUP(Calc_Targetkreise!$D297,EW_Erg_09_14_Kreise!$A$7:$BK$412,Calc_Targetkreise!W$5,FALSE)/1000/CK297</f>
        <v>0.4097951915</v>
      </c>
      <c r="X297" s="61">
        <f>VLOOKUP($D297,EW_19_Kreise!$A$6:$CQ$406,Calc_Targetkreise!X$5,FALSE)/1000/F297</f>
        <v>0.09556660671</v>
      </c>
      <c r="Y297" s="63">
        <f>VLOOKUP($D297,BW_17_Kreise!$B$7:$CC$410,Calc_Targetkreise!Y$5,FALSE)/1000/$G297</f>
        <v>0.1656751487</v>
      </c>
      <c r="Z297" s="61">
        <f>VLOOKUP(Calc_Targetkreise!$D297,EW_Erg_09_14_Kreise!$A$7:$BK$412,Calc_Targetkreise!Z$5,FALSE)/1000/$H297</f>
        <v>0.2141553067</v>
      </c>
      <c r="AA297" s="61">
        <f>VLOOKUP(Calc_Targetkreise!$D297,EW_Erg_09_14_Kreise!$A$7:$BK$412,Calc_Targetkreise!AA$5,FALSE)/1000/$H297</f>
        <v>0.1271604187</v>
      </c>
      <c r="AB297" s="61">
        <f>VLOOKUP($D297,EW_19_Kreise!$A$6:$CQ$406,Calc_Targetkreise!AB$5,FALSE)/1000/F297</f>
        <v>0.161781822</v>
      </c>
      <c r="AC297" s="63">
        <f>VLOOKUP($D297,BW_17_Kreise!$B$7:$CC$410,Calc_Targetkreise!AC$5,FALSE)/1000/$G297</f>
        <v>0.08880334616</v>
      </c>
      <c r="AD297" s="61">
        <f>VLOOKUP(Calc_Targetkreise!$D297,EW_Erg_09_14_Kreise!$A$7:$BK$412,Calc_Targetkreise!AD$5,FALSE)/1000/$H297</f>
        <v>0.102969815</v>
      </c>
      <c r="AE297" s="62">
        <f>IF(AC297&lt;Master_sheet_Kriterien!$J$54,1,IF(AC297&lt;Master_sheet_Kriterien!$K$54,2,IF(AC297&lt;Master_sheet_Kriterien!$L$54,3,IF(AC297&lt;Master_sheet_Kriterien!$M$54,4,5))))</f>
        <v>3</v>
      </c>
      <c r="AF297" s="61">
        <f>VLOOKUP(Calc_Targetkreise!$D297,EW_Erg_09_14_Kreise!$A$7:$BK$412,Calc_Targetkreise!AF$5,FALSE)/1000/$H297</f>
        <v>0.09368914314</v>
      </c>
      <c r="AG297" s="63">
        <f>VLOOKUP($D297,BW_17_Kreise!$B$7:$CC$410,Calc_Targetkreise!AG$5,FALSE)/1000/$G297</f>
        <v>0.08147111267</v>
      </c>
      <c r="AH297" s="61">
        <f>VLOOKUP(Calc_Targetkreise!$D297,EW_Erg_09_14_Kreise!$A$7:$BK$412,Calc_Targetkreise!AH$5,FALSE)/1000/$H297</f>
        <v>0.02288218111</v>
      </c>
      <c r="AI297" s="61">
        <f>VLOOKUP(Calc_Targetkreise!$D297,EW_Erg_09_14_Kreise!$A$7:$BK$412,Calc_Targetkreise!AI$5,FALSE)/1000/$H297</f>
        <v>0.08422590068</v>
      </c>
      <c r="AJ297" s="63">
        <f>VLOOKUP($D297,BW_17_Kreise!$B$7:$CC$410,Calc_Targetkreise!AJ$5,FALSE)/1000/$G297</f>
        <v>0.06030762052</v>
      </c>
      <c r="AK297" s="61">
        <f>VLOOKUP(Calc_Targetkreise!$D297,EW_Erg_09_14_Kreise!$A$7:$BK$412,Calc_Targetkreise!AK$5,FALSE)/1000/$H297</f>
        <v>0.02595545278</v>
      </c>
      <c r="AL297" s="61">
        <f>VLOOKUP(Calc_Targetkreise!$D297,EW_Erg_09_14_Kreise!$A$7:$BK$412,Calc_Targetkreise!AL$5,FALSE)/1000/$H297</f>
        <v>0.02209104187</v>
      </c>
      <c r="AM297" s="61">
        <f>VLOOKUP($D297,EW_19_Kreise!$A$6:$CQ$406,Calc_Targetkreise!AM$5,FALSE)/1000/F297</f>
        <v>0.08013966776</v>
      </c>
      <c r="AN297" s="63">
        <f>VLOOKUP($D297,BW_17_Kreise!$B$7:$CC$410,Calc_Targetkreise!AN$5,FALSE)/1000/$G297</f>
        <v>0.1090003166</v>
      </c>
      <c r="AO297" s="61">
        <f>VLOOKUP(Calc_Targetkreise!$D297,EW_Erg_09_14_Kreise!$A$7:$BK$412,Calc_Targetkreise!AO$5,FALSE)/1000/$H297</f>
        <v>0.06423442064</v>
      </c>
      <c r="AP297" s="61">
        <f>VLOOKUP(Calc_Targetkreise!$D297,EW_Erg_09_14_Kreise!$A$7:$BK$412,Calc_Targetkreise!AP$5,FALSE)/1000/$H297</f>
        <v>0.0003347127556</v>
      </c>
      <c r="AQ297" s="61">
        <f t="shared" ref="AQ297:AR297" si="1219">1-U297-Y297-AC297-AG297-AJ297-AN297</f>
        <v>0.08227099268</v>
      </c>
      <c r="AR297" s="61">
        <f t="shared" si="1219"/>
        <v>0.1496774586</v>
      </c>
      <c r="AS297" s="61">
        <f t="shared" si="11"/>
        <v>0.2627035914</v>
      </c>
      <c r="AT297" s="63">
        <f>VLOOKUP($D297,BW_17_Kreise!$B$7:$CC$410,Calc_Targetkreise!AT$5,FALSE)/1000/$G297</f>
        <v>0.003649452582</v>
      </c>
      <c r="AU297" s="61">
        <f>VLOOKUP(Calc_Targetkreise!$D297,EW_Erg_09_14_Kreise!$A$7:$BK$412,Calc_Targetkreise!AU$5,FALSE)/1000/$H297</f>
        <v>0.01037609542</v>
      </c>
      <c r="AV297" s="62">
        <f>IF(AU297&lt;Master_sheet_Kriterien!$J$44,1,IF(AU297&lt;Master_sheet_Kriterien!$K$44,2,IF(AU297&lt;Master_sheet_Kriterien!$L$44,3,IF(AU297&lt;Master_sheet_Kriterien!$M$44,4,5))))</f>
        <v>2</v>
      </c>
      <c r="AW297" s="61">
        <f>VLOOKUP(Calc_Targetkreise!$D297,EW_Erg_09_14_Kreise!$A$7:$BK$412,Calc_Targetkreise!AW$5,FALSE)/1000/$H297</f>
        <v>0.006724683544</v>
      </c>
      <c r="AX297" s="61">
        <f>VLOOKUP($D297,EW_19_Kreise!$A$6:$CQ$406,Calc_Targetkreise!AX$5,FALSE)/1000/F297</f>
        <v>0.004359327055</v>
      </c>
      <c r="AY297" s="62">
        <f>IF(AX297&lt;Master_sheet_Kriterien!$J$56,1,IF(AX297&lt;Master_sheet_Kriterien!$K$56,2,IF(AX297&lt;Master_sheet_Kriterien!$L$56,3,IF(AX297&lt;Master_sheet_Kriterien!$M$56,4,5))))</f>
        <v>3</v>
      </c>
      <c r="AZ297" s="64">
        <f>VLOOKUP($D297,EW_19_Kreise!$A$6:$CQ$406,Calc_Targetkreise!AZ$5,FALSE)</f>
        <v>206</v>
      </c>
      <c r="BA297" s="62">
        <f>IF(AZ297&lt;Master_sheet_Kriterien!$J$57,1,IF(AZ297&lt;Master_sheet_Kriterien!$K$57,2,IF(AZ297&lt;Master_sheet_Kriterien!$L$57,3,IF(AZ297&lt;Master_sheet_Kriterien!$M$56,4,5))))</f>
        <v>2</v>
      </c>
      <c r="BB297" s="59">
        <f>VLOOKUP($D297,Struktur_daten_BW_2017!$B$7:$AH$452,Calc_Targetkreise!BB$5,FALSE)</f>
        <v>103.8</v>
      </c>
      <c r="BC297" s="62">
        <f>IF(BB297&lt;Master_sheet_Kriterien!$J$8,1,IF(BB297&lt;Master_sheet_Kriterien!$K$8,2,IF(BB297&lt;Master_sheet_Kriterien!$L$8,3,IF(BB297&lt;Master_sheet_Kriterien!$M$8,4,5))))</f>
        <v>1</v>
      </c>
      <c r="BD297" s="65">
        <f t="shared" si="12"/>
        <v>26.2114</v>
      </c>
      <c r="BE297" s="62">
        <f>IF(BD297&lt;Master_sheet_Kriterien!$J$10,1,IF(BD297&lt;Master_sheet_Kriterien!$K$10,2,IF(BD297&lt;Master_sheet_Kriterien!$L$10,3,IF(BD297&lt;Master_sheet_Kriterien!$M$10,4,5))))</f>
        <v>4</v>
      </c>
      <c r="BF297" s="65">
        <f>VLOOKUP($D297,Struktur_daten_BW_2017!$B$7:$AH$452,Calc_Targetkreise!BF$5,FALSE)</f>
        <v>8.3</v>
      </c>
      <c r="BG297" s="62">
        <f>IF(BF297&lt;Master_sheet_Kriterien!$J$12,1,IF(BF297&lt;Master_sheet_Kriterien!$K$12,2,IF(BF297&lt;Master_sheet_Kriterien!$L$12,3,IF(BF297&lt;Master_sheet_Kriterien!$M$12,4,5))))</f>
        <v>4</v>
      </c>
      <c r="BH297" s="65">
        <f>VLOOKUP($D297,Struktur_daten_BW_2017!$B$7:$AH$452,Calc_Targetkreise!BH$5,FALSE)</f>
        <v>11.9</v>
      </c>
      <c r="BI297" s="62">
        <f>IF(BH297&lt;Master_sheet_Kriterien!$J$14,1,IF(BH297&lt;Master_sheet_Kriterien!$K$14,2,IF(BH297&lt;Master_sheet_Kriterien!$L$14,3,IF(BH297&lt;Master_sheet_Kriterien!$M$14,4,5))))</f>
        <v>4</v>
      </c>
      <c r="BJ297" s="65">
        <f>VLOOKUP($D297,Struktur_daten_BW_2017!$B$7:$AH$452,Calc_Targetkreise!BJ$5,FALSE)</f>
        <v>36.3</v>
      </c>
      <c r="BK297" s="62">
        <f>IF(BJ297&lt;Master_sheet_Kriterien!$J$16,1,IF(BJ297&lt;Master_sheet_Kriterien!$K$16,2,IF(BJ297&lt;Master_sheet_Kriterien!$L$16,3,IF(BJ297&lt;Master_sheet_Kriterien!$M$16,4,5))))</f>
        <v>3</v>
      </c>
      <c r="BL297" s="65">
        <f>VLOOKUP($D297,Struktur_daten_BW_2017!$B$7:$AH$452,Calc_Targetkreise!BL$5,FALSE)</f>
        <v>15.7</v>
      </c>
      <c r="BM297" s="62">
        <f>IF(BL297&lt;Master_sheet_Kriterien!$J$18,1,IF(BL297&lt;Master_sheet_Kriterien!$K$18,2,IF(BL297&lt;Master_sheet_Kriterien!$L$18,3,IF(BL297&lt;Master_sheet_Kriterien!$M$18,4,5))))</f>
        <v>2</v>
      </c>
      <c r="BN297" s="65">
        <f>VLOOKUP($D297,Struktur_daten_BW_2017!$B$7:$AH$452,Calc_Targetkreise!BN$5,FALSE)</f>
        <v>10.9</v>
      </c>
      <c r="BO297" s="62">
        <f>IF(BN297&lt;Master_sheet_Kriterien!$J$20,1,IF(BN297&lt;Master_sheet_Kriterien!$K$20,2,IF(BN297&lt;Master_sheet_Kriterien!$L$20,3,IF(BN297&lt;Master_sheet_Kriterien!$M$20,4,5))))</f>
        <v>3</v>
      </c>
      <c r="BP297" s="59">
        <f>VLOOKUP($D297,Struktur_daten_BW_2017!$B$7:$AH$452,Calc_Targetkreise!BP$5,FALSE)</f>
        <v>21613</v>
      </c>
      <c r="BQ297" s="62">
        <f>IF(BP297&lt;Master_sheet_Kriterien!$J$38,1,IF(BP297&lt;Master_sheet_Kriterien!$K$38,2,IF(BP297&lt;Master_sheet_Kriterien!$L$38,3,IF(BP297&lt;Master_sheet_Kriterien!$M$38,4,5))))</f>
        <v>3</v>
      </c>
      <c r="BR297" s="65">
        <f>VLOOKUP($D297,Struktur_daten_BW_2017!$B$7:$AH$452,Calc_Targetkreise!BR$5,FALSE)</f>
        <v>27.3</v>
      </c>
      <c r="BS297" s="62">
        <f>IF(BR297&lt;Master_sheet_Kriterien!$J$24,1,IF(BR297&lt;Master_sheet_Kriterien!$K$24,2,IF(BR297&lt;Master_sheet_Kriterien!$L$24,3,IF(BR297&lt;Master_sheet_Kriterien!$M$24,4,5))))</f>
        <v>1</v>
      </c>
      <c r="BT297" s="65">
        <f>VLOOKUP($D297,Struktur_daten_BW_2017!$B$7:$AH$452,Calc_Targetkreise!BT$5,FALSE)</f>
        <v>16.4</v>
      </c>
      <c r="BU297" s="62">
        <f>IF(BT297&lt;Master_sheet_Kriterien!$J$26,1,IF(BT297&lt;Master_sheet_Kriterien!$K$26,2,IF(BT297&lt;Master_sheet_Kriterien!$L$26,3,IF(BT297&lt;Master_sheet_Kriterien!$M$26,4,5))))</f>
        <v>5</v>
      </c>
      <c r="BV297" s="65">
        <f t="shared" si="13"/>
        <v>5.17912</v>
      </c>
      <c r="BW297" s="62">
        <f>IF(BV297&lt;Master_sheet_Kriterien!$J$28,1,IF(BV297&lt;Master_sheet_Kriterien!$K$28,2,IF(BV297&lt;Master_sheet_Kriterien!$L$28,3,IF(BV297&lt;Master_sheet_Kriterien!$M$28,4,5))))</f>
        <v>4</v>
      </c>
      <c r="BX297" s="65">
        <f>VLOOKUP($D297,Struktur_daten_BW_2017!$B$7:$AH$452,Calc_Targetkreise!BX$5,FALSE)</f>
        <v>24.3902439</v>
      </c>
      <c r="BY297" s="62">
        <f>IF(BX297&lt;Master_sheet_Kriterien!$J$30,1,IF(BX297&lt;Master_sheet_Kriterien!$K$30,2,IF(BX297&lt;Master_sheet_Kriterien!$L$30,3,IF(BX297&lt;Master_sheet_Kriterien!$M$30,4,5))))</f>
        <v>3</v>
      </c>
      <c r="BZ297" s="65"/>
      <c r="CA297" s="62">
        <f>IF(BZ297&lt;Master_sheet_Kriterien!$J$32,1,IF(BZ297&lt;Master_sheet_Kriterien!$K$32,2,IF(BZ297&lt;Master_sheet_Kriterien!$L$32,3,IF(BZ297&lt;Master_sheet_Kriterien!$M$32,4,5))))</f>
        <v>1</v>
      </c>
      <c r="CB297" s="65"/>
      <c r="CC297" s="62">
        <f>IF(CB297&lt;Master_sheet_Kriterien!$J$34,1,IF(CB297&lt;Master_sheet_Kriterien!$K$34,2,IF(CB297&lt;Master_sheet_Kriterien!$L$34,3,IF(CB297&lt;Master_sheet_Kriterien!$M$34,4,5))))</f>
        <v>1</v>
      </c>
      <c r="CD297" s="65">
        <f>100-VLOOKUP($D297,Struktur_daten_BW_2017!$B$7:$AH$452,Calc_Targetkreise!CD$5,FALSE)</f>
        <v>37</v>
      </c>
      <c r="CE297" s="62">
        <f>IF(CD297&lt;Master_sheet_Kriterien!$J$40,1,IF(CD297&lt;Master_sheet_Kriterien!$K$40,2,IF(CD297&lt;Master_sheet_Kriterien!$L$40,3,IF(CD297&lt;Master_sheet_Kriterien!$M$40,4,5))))</f>
        <v>1</v>
      </c>
      <c r="CF297" s="61"/>
      <c r="CG297" s="59">
        <f>VLOOKUP($D297,EW_19_Kreise!$A$6:$CQ$406,Calc_Targetkreise!CG$5,FALSE)/1000</f>
        <v>77.458</v>
      </c>
      <c r="CH297" s="59">
        <f>VLOOKUP($D297,BW_17_Kreise!$B$7:$CC$410,Calc_Targetkreise!CH$5,FALSE)/1000</f>
        <v>77.403</v>
      </c>
      <c r="CI297" s="59">
        <f>VLOOKUP($D297,EW_Erg_09_14_Kreise!$A$10:$BK$412,Calc_Targetkreise!CI$5,FALSE)/1000</f>
        <v>77.421</v>
      </c>
      <c r="CJ297" s="59">
        <f>VLOOKUP($D297,EW_Erg_09_14_Kreise!$A$10:$BK$412,Calc_Targetkreise!CJ$5,FALSE)/1000</f>
        <v>77.364</v>
      </c>
      <c r="CK297" s="59">
        <f>VLOOKUP($D297,EW_Erg_09_14_Kreise!$A$10:$BK$412,Calc_Targetkreise!CK$5,FALSE)/1000</f>
        <v>33.69</v>
      </c>
      <c r="CL297" s="45"/>
      <c r="CM297" s="59">
        <f>VLOOKUP($D297,Struktur_daten_BW_2017!$B$7:$AH$452,Calc_Targetkreise!CM$5,FALSE)</f>
        <v>315.8</v>
      </c>
      <c r="CN297" s="66">
        <v>1.0</v>
      </c>
      <c r="CO297" s="67">
        <f t="shared" si="16"/>
        <v>0.003166561115</v>
      </c>
      <c r="CP297" s="62">
        <f>IF(CO297&lt;Master_sheet_Kriterien!$J$58,1,IF(CO297&lt;Master_sheet_Kriterien!$K$58,2,IF(CO297&lt;Master_sheet_Kriterien!$L$58,3,IF(CO297&lt;Master_sheet_Kriterien!$M$58,4,5))))</f>
        <v>1</v>
      </c>
      <c r="CQ297" s="66">
        <v>0.0</v>
      </c>
      <c r="CR297" s="67">
        <f t="shared" si="17"/>
        <v>0</v>
      </c>
      <c r="CS297" s="62">
        <f>IF(CR297&lt;Master_sheet_Kriterien!$J$59,1,IF(CR297&lt;Master_sheet_Kriterien!$K$59,2,IF(CR297&lt;Master_sheet_Kriterien!$L$59,3,IF(CR297&lt;Master_sheet_Kriterien!$M$59,4,5))))</f>
        <v>1</v>
      </c>
      <c r="CT297" s="66">
        <v>1.0</v>
      </c>
      <c r="CU297" s="44"/>
      <c r="CV297" s="66">
        <v>0.0</v>
      </c>
      <c r="CW297" s="68"/>
      <c r="CY297" s="31">
        <f t="shared" si="18"/>
        <v>9575</v>
      </c>
      <c r="DB297" s="76" t="str">
        <f t="shared" si="19"/>
        <v>Neustadt a.d.Aisch-Bad Windsheim</v>
      </c>
      <c r="DC297" s="58">
        <f t="shared" si="20"/>
        <v>258</v>
      </c>
      <c r="DD297" s="77">
        <f t="shared" si="21"/>
        <v>143</v>
      </c>
      <c r="DE297" s="72">
        <f t="shared" si="22"/>
        <v>0.004359327055</v>
      </c>
      <c r="DG297" s="76" t="str">
        <f t="shared" si="23"/>
        <v>Neustadt a.d.Aisch-Bad Windsheim</v>
      </c>
      <c r="DH297" s="58" t="str">
        <f t="shared" si="24"/>
        <v>#REF!</v>
      </c>
      <c r="DI297" s="75">
        <f t="shared" si="25"/>
        <v>137.0316656</v>
      </c>
      <c r="DJ297" s="78">
        <f t="shared" si="26"/>
        <v>0.004359327055</v>
      </c>
      <c r="DK297" s="75"/>
      <c r="DL297" s="75"/>
      <c r="DM297" s="75"/>
      <c r="DN297" s="75"/>
      <c r="DO297" s="75"/>
      <c r="DP297" s="44"/>
    </row>
    <row r="298" ht="16.5" customHeight="1">
      <c r="A298" s="58">
        <f t="shared" si="5"/>
        <v>269</v>
      </c>
      <c r="B298" s="58">
        <f t="shared" si="6"/>
        <v>141</v>
      </c>
      <c r="C298" s="58" t="s">
        <v>390</v>
      </c>
      <c r="D298" s="58">
        <v>9576.0</v>
      </c>
      <c r="E298" s="58" t="s">
        <v>459</v>
      </c>
      <c r="F298" s="59">
        <f>VLOOKUP($D298,EW_19_Kreise!$A$6:$CQ$406,Calc_Targetkreise!F$5,FALSE)/1000</f>
        <v>61.678</v>
      </c>
      <c r="G298" s="59">
        <f>VLOOKUP($D298,BW_17_Kreise!$B$7:$CC$410,Calc_Targetkreise!G$5,FALSE)/1000</f>
        <v>78.201</v>
      </c>
      <c r="H298" s="59">
        <f>VLOOKUP($D298,EW_Erg_09_14_Kreise!$A$10:$BK$412,Calc_Targetkreise!H$5,FALSE)/1000</f>
        <v>41.289</v>
      </c>
      <c r="I298" s="60">
        <f t="shared" ref="I298:K298" si="1220">F298/CG298</f>
        <v>0.6292325114</v>
      </c>
      <c r="J298" s="60">
        <f t="shared" si="1220"/>
        <v>0.8021438096</v>
      </c>
      <c r="K298" s="60">
        <f t="shared" si="1220"/>
        <v>0.4248145443</v>
      </c>
      <c r="L298" s="61">
        <f t="shared" ref="L298:M298" si="1221">1-(T298+X298)</f>
        <v>0.4779986381</v>
      </c>
      <c r="M298" s="61">
        <f t="shared" si="1221"/>
        <v>0.4205189192</v>
      </c>
      <c r="N298" s="62">
        <f>IF(L298&lt;Master_sheet_Kriterien!$J$46,1,IF(L298&lt;Master_sheet_Kriterien!$K$46,2,IF(L298&lt;Master_sheet_Kriterien!$L$46,3,IF(L298&lt;Master_sheet_Kriterien!$M$46,4,5))))</f>
        <v>4</v>
      </c>
      <c r="O298" s="62">
        <f>IF(M298&lt;Master_sheet_Kriterien!$J$46,1,IF(M298&lt;Master_sheet_Kriterien!$K$46,2,IF(M298&lt;Master_sheet_Kriterien!$L$46,3,IF(M298&lt;Master_sheet_Kriterien!$M$46,4,5))))</f>
        <v>2</v>
      </c>
      <c r="P298" s="61">
        <f t="shared" ref="P298:Q298" si="1222">1-(T298+AM298)</f>
        <v>0.4942280878</v>
      </c>
      <c r="Q298" s="61">
        <f t="shared" si="1222"/>
        <v>0.476707459</v>
      </c>
      <c r="R298" s="62">
        <f>IF(P298&lt;Master_sheet_Kriterien!$J$46,1,IF(P298&lt;Master_sheet_Kriterien!$K$46,2,IF(P298&lt;Master_sheet_Kriterien!$L$46,3,IF(P298&lt;Master_sheet_Kriterien!$M$46,4,5))))</f>
        <v>4</v>
      </c>
      <c r="S298" s="62">
        <f>IF(Q298&lt;Master_sheet_Kriterien!$J$46,1,IF(Q298&lt;Master_sheet_Kriterien!$K$46,2,IF(Q298&lt;Master_sheet_Kriterien!$L$46,3,IF(Q298&lt;Master_sheet_Kriterien!$M$46,4,5))))</f>
        <v>4</v>
      </c>
      <c r="T298" s="61">
        <f>VLOOKUP($D298,EW_19_Kreise!$A$6:$CQ$406,Calc_Targetkreise!T$5,FALSE)/1000/F298</f>
        <v>0.4204902883</v>
      </c>
      <c r="U298" s="63">
        <f>VLOOKUP($D298,BW_17_Kreise!$B$7:$CC$410,Calc_Targetkreise!U$5,FALSE)/1000/$G298</f>
        <v>0.4061840641</v>
      </c>
      <c r="V298" s="61">
        <f>VLOOKUP(Calc_Targetkreise!$D298,EW_Erg_09_14_Kreise!$A$7:$BK$412,Calc_Targetkreise!V$5,FALSE)/1000/$H298</f>
        <v>0.394124343</v>
      </c>
      <c r="W298" s="61">
        <f>VLOOKUP(Calc_Targetkreise!$D298,EW_Erg_09_14_Kreise!$A$7:$BK$412,Calc_Targetkreise!W$5,FALSE)/1000/CK298</f>
        <v>0.4305091918</v>
      </c>
      <c r="X298" s="61">
        <f>VLOOKUP($D298,EW_19_Kreise!$A$6:$CQ$406,Calc_Targetkreise!X$5,FALSE)/1000/F298</f>
        <v>0.1015110736</v>
      </c>
      <c r="Y298" s="63">
        <f>VLOOKUP($D298,BW_17_Kreise!$B$7:$CC$410,Calc_Targetkreise!Y$5,FALSE)/1000/$G298</f>
        <v>0.1732970167</v>
      </c>
      <c r="Z298" s="61">
        <f>VLOOKUP(Calc_Targetkreise!$D298,EW_Erg_09_14_Kreise!$A$7:$BK$412,Calc_Targetkreise!Z$5,FALSE)/1000/$H298</f>
        <v>0.2209305142</v>
      </c>
      <c r="AA298" s="61">
        <f>VLOOKUP(Calc_Targetkreise!$D298,EW_Erg_09_14_Kreise!$A$7:$BK$412,Calc_Targetkreise!AA$5,FALSE)/1000/$H298</f>
        <v>0.1508876456</v>
      </c>
      <c r="AB298" s="61">
        <f>VLOOKUP($D298,EW_19_Kreise!$A$6:$CQ$406,Calc_Targetkreise!AB$5,FALSE)/1000/F298</f>
        <v>0.1791076235</v>
      </c>
      <c r="AC298" s="63">
        <f>VLOOKUP($D298,BW_17_Kreise!$B$7:$CC$410,Calc_Targetkreise!AC$5,FALSE)/1000/$G298</f>
        <v>0.09079167786</v>
      </c>
      <c r="AD298" s="61">
        <f>VLOOKUP(Calc_Targetkreise!$D298,EW_Erg_09_14_Kreise!$A$7:$BK$412,Calc_Targetkreise!AD$5,FALSE)/1000/$H298</f>
        <v>0.1232047277</v>
      </c>
      <c r="AE298" s="62">
        <f>IF(AC298&lt;Master_sheet_Kriterien!$J$54,1,IF(AC298&lt;Master_sheet_Kriterien!$K$54,2,IF(AC298&lt;Master_sheet_Kriterien!$L$54,3,IF(AC298&lt;Master_sheet_Kriterien!$M$54,4,5))))</f>
        <v>3</v>
      </c>
      <c r="AF298" s="61">
        <f>VLOOKUP(Calc_Targetkreise!$D298,EW_Erg_09_14_Kreise!$A$7:$BK$412,Calc_Targetkreise!AF$5,FALSE)/1000/$H298</f>
        <v>0.1008016663</v>
      </c>
      <c r="AG298" s="63">
        <f>VLOOKUP($D298,BW_17_Kreise!$B$7:$CC$410,Calc_Targetkreise!AG$5,FALSE)/1000/$G298</f>
        <v>0.08236467564</v>
      </c>
      <c r="AH298" s="61">
        <f>VLOOKUP(Calc_Targetkreise!$D298,EW_Erg_09_14_Kreise!$A$7:$BK$412,Calc_Targetkreise!AH$5,FALSE)/1000/$H298</f>
        <v>0.02184601226</v>
      </c>
      <c r="AI298" s="61">
        <f>VLOOKUP(Calc_Targetkreise!$D298,EW_Erg_09_14_Kreise!$A$7:$BK$412,Calc_Targetkreise!AI$5,FALSE)/1000/$H298</f>
        <v>0.08551914554</v>
      </c>
      <c r="AJ298" s="63">
        <f>VLOOKUP($D298,BW_17_Kreise!$B$7:$CC$410,Calc_Targetkreise!AJ$5,FALSE)/1000/$G298</f>
        <v>0.05600951394</v>
      </c>
      <c r="AK298" s="61">
        <f>VLOOKUP(Calc_Targetkreise!$D298,EW_Erg_09_14_Kreise!$A$7:$BK$412,Calc_Targetkreise!AK$5,FALSE)/1000/$H298</f>
        <v>0.03189711545</v>
      </c>
      <c r="AL298" s="61">
        <f>VLOOKUP(Calc_Targetkreise!$D298,EW_Erg_09_14_Kreise!$A$7:$BK$412,Calc_Targetkreise!AL$5,FALSE)/1000/$H298</f>
        <v>0.0223546223</v>
      </c>
      <c r="AM298" s="61">
        <f>VLOOKUP($D298,EW_19_Kreise!$A$6:$CQ$406,Calc_Targetkreise!AM$5,FALSE)/1000/F298</f>
        <v>0.08528162392</v>
      </c>
      <c r="AN298" s="63">
        <f>VLOOKUP($D298,BW_17_Kreise!$B$7:$CC$410,Calc_Targetkreise!AN$5,FALSE)/1000/$G298</f>
        <v>0.1171084769</v>
      </c>
      <c r="AO298" s="61">
        <f>VLOOKUP(Calc_Targetkreise!$D298,EW_Erg_09_14_Kreise!$A$7:$BK$412,Calc_Targetkreise!AO$5,FALSE)/1000/$H298</f>
        <v>0.07263435782</v>
      </c>
      <c r="AP298" s="61">
        <f>VLOOKUP(Calc_Targetkreise!$D298,EW_Erg_09_14_Kreise!$A$7:$BK$412,Calc_Targetkreise!AP$5,FALSE)/1000/$H298</f>
        <v>0.00007265857735</v>
      </c>
      <c r="AQ298" s="61">
        <f t="shared" ref="AQ298:AR298" si="1223">1-U298-Y298-AC298-AG298-AJ298-AN298</f>
        <v>0.07424457488</v>
      </c>
      <c r="AR298" s="61">
        <f t="shared" si="1223"/>
        <v>0.1353629296</v>
      </c>
      <c r="AS298" s="61">
        <f t="shared" si="11"/>
        <v>0.2098550699</v>
      </c>
      <c r="AT298" s="63">
        <f>VLOOKUP($D298,BW_17_Kreise!$B$7:$CC$410,Calc_Targetkreise!AT$5,FALSE)/1000/$G298</f>
        <v>0.004168744645</v>
      </c>
      <c r="AU298" s="61">
        <f>VLOOKUP(Calc_Targetkreise!$D298,EW_Erg_09_14_Kreise!$A$7:$BK$412,Calc_Targetkreise!AU$5,FALSE)/1000/$H298</f>
        <v>0.01060815229</v>
      </c>
      <c r="AV298" s="62">
        <f>IF(AU298&lt;Master_sheet_Kriterien!$J$44,1,IF(AU298&lt;Master_sheet_Kriterien!$K$44,2,IF(AU298&lt;Master_sheet_Kriterien!$L$44,3,IF(AU298&lt;Master_sheet_Kriterien!$M$44,4,5))))</f>
        <v>2</v>
      </c>
      <c r="AW298" s="61">
        <f>VLOOKUP(Calc_Targetkreise!$D298,EW_Erg_09_14_Kreise!$A$7:$BK$412,Calc_Targetkreise!AW$5,FALSE)/1000/$H298</f>
        <v>0.006297076703</v>
      </c>
      <c r="AX298" s="61">
        <f>VLOOKUP($D298,EW_19_Kreise!$A$6:$CQ$406,Calc_Targetkreise!AX$5,FALSE)/1000/F298</f>
        <v>0.004410000324</v>
      </c>
      <c r="AY298" s="62">
        <f>IF(AX298&lt;Master_sheet_Kriterien!$J$56,1,IF(AX298&lt;Master_sheet_Kriterien!$K$56,2,IF(AX298&lt;Master_sheet_Kriterien!$L$56,3,IF(AX298&lt;Master_sheet_Kriterien!$M$56,4,5))))</f>
        <v>3</v>
      </c>
      <c r="AZ298" s="64">
        <f>VLOOKUP($D298,EW_19_Kreise!$A$6:$CQ$406,Calc_Targetkreise!AZ$5,FALSE)</f>
        <v>272</v>
      </c>
      <c r="BA298" s="62">
        <f>IF(AZ298&lt;Master_sheet_Kriterien!$J$57,1,IF(AZ298&lt;Master_sheet_Kriterien!$K$57,2,IF(AZ298&lt;Master_sheet_Kriterien!$L$57,3,IF(AZ298&lt;Master_sheet_Kriterien!$M$56,4,5))))</f>
        <v>2</v>
      </c>
      <c r="BB298" s="59">
        <f>VLOOKUP($D298,Struktur_daten_BW_2017!$B$7:$AH$452,Calc_Targetkreise!BB$5,FALSE)</f>
        <v>172.7</v>
      </c>
      <c r="BC298" s="62">
        <f>IF(BB298&lt;Master_sheet_Kriterien!$J$8,1,IF(BB298&lt;Master_sheet_Kriterien!$K$8,2,IF(BB298&lt;Master_sheet_Kriterien!$L$8,3,IF(BB298&lt;Master_sheet_Kriterien!$M$8,4,5))))</f>
        <v>2</v>
      </c>
      <c r="BD298" s="65">
        <f t="shared" si="12"/>
        <v>22.2528</v>
      </c>
      <c r="BE298" s="62">
        <f>IF(BD298&lt;Master_sheet_Kriterien!$J$10,1,IF(BD298&lt;Master_sheet_Kriterien!$K$10,2,IF(BD298&lt;Master_sheet_Kriterien!$L$10,3,IF(BD298&lt;Master_sheet_Kriterien!$M$10,4,5))))</f>
        <v>3</v>
      </c>
      <c r="BF298" s="65">
        <f>VLOOKUP($D298,Struktur_daten_BW_2017!$B$7:$AH$452,Calc_Targetkreise!BF$5,FALSE)</f>
        <v>7.6</v>
      </c>
      <c r="BG298" s="62">
        <f>IF(BF298&lt;Master_sheet_Kriterien!$J$12,1,IF(BF298&lt;Master_sheet_Kriterien!$K$12,2,IF(BF298&lt;Master_sheet_Kriterien!$L$12,3,IF(BF298&lt;Master_sheet_Kriterien!$M$12,4,5))))</f>
        <v>2</v>
      </c>
      <c r="BH298" s="65">
        <f>VLOOKUP($D298,Struktur_daten_BW_2017!$B$7:$AH$452,Calc_Targetkreise!BH$5,FALSE)</f>
        <v>10.9</v>
      </c>
      <c r="BI298" s="62">
        <f>IF(BH298&lt;Master_sheet_Kriterien!$J$14,1,IF(BH298&lt;Master_sheet_Kriterien!$K$14,2,IF(BH298&lt;Master_sheet_Kriterien!$L$14,3,IF(BH298&lt;Master_sheet_Kriterien!$M$14,4,5))))</f>
        <v>2</v>
      </c>
      <c r="BJ298" s="65">
        <f>VLOOKUP($D298,Struktur_daten_BW_2017!$B$7:$AH$452,Calc_Targetkreise!BJ$5,FALSE)</f>
        <v>37.5</v>
      </c>
      <c r="BK298" s="62">
        <f>IF(BJ298&lt;Master_sheet_Kriterien!$J$16,1,IF(BJ298&lt;Master_sheet_Kriterien!$K$16,2,IF(BJ298&lt;Master_sheet_Kriterien!$L$16,3,IF(BJ298&lt;Master_sheet_Kriterien!$M$16,4,5))))</f>
        <v>5</v>
      </c>
      <c r="BL298" s="65">
        <f>VLOOKUP($D298,Struktur_daten_BW_2017!$B$7:$AH$452,Calc_Targetkreise!BL$5,FALSE)</f>
        <v>16.8</v>
      </c>
      <c r="BM298" s="62">
        <f>IF(BL298&lt;Master_sheet_Kriterien!$J$18,1,IF(BL298&lt;Master_sheet_Kriterien!$K$18,2,IF(BL298&lt;Master_sheet_Kriterien!$L$18,3,IF(BL298&lt;Master_sheet_Kriterien!$M$18,4,5))))</f>
        <v>4</v>
      </c>
      <c r="BN298" s="65">
        <f>VLOOKUP($D298,Struktur_daten_BW_2017!$B$7:$AH$452,Calc_Targetkreise!BN$5,FALSE)</f>
        <v>10.7</v>
      </c>
      <c r="BO298" s="62">
        <f>IF(BN298&lt;Master_sheet_Kriterien!$J$20,1,IF(BN298&lt;Master_sheet_Kriterien!$K$20,2,IF(BN298&lt;Master_sheet_Kriterien!$L$20,3,IF(BN298&lt;Master_sheet_Kriterien!$M$20,4,5))))</f>
        <v>3</v>
      </c>
      <c r="BP298" s="59">
        <f>VLOOKUP($D298,Struktur_daten_BW_2017!$B$7:$AH$452,Calc_Targetkreise!BP$5,FALSE)</f>
        <v>24299</v>
      </c>
      <c r="BQ298" s="62">
        <f>IF(BP298&lt;Master_sheet_Kriterien!$J$38,1,IF(BP298&lt;Master_sheet_Kriterien!$K$38,2,IF(BP298&lt;Master_sheet_Kriterien!$L$38,3,IF(BP298&lt;Master_sheet_Kriterien!$M$38,4,5))))</f>
        <v>5</v>
      </c>
      <c r="BR298" s="65">
        <f>VLOOKUP($D298,Struktur_daten_BW_2017!$B$7:$AH$452,Calc_Targetkreise!BR$5,FALSE)</f>
        <v>27.1</v>
      </c>
      <c r="BS298" s="62">
        <f>IF(BR298&lt;Master_sheet_Kriterien!$J$24,1,IF(BR298&lt;Master_sheet_Kriterien!$K$24,2,IF(BR298&lt;Master_sheet_Kriterien!$L$24,3,IF(BR298&lt;Master_sheet_Kriterien!$M$24,4,5))))</f>
        <v>1</v>
      </c>
      <c r="BT298" s="65">
        <f>VLOOKUP($D298,Struktur_daten_BW_2017!$B$7:$AH$452,Calc_Targetkreise!BT$5,FALSE)</f>
        <v>11.1</v>
      </c>
      <c r="BU298" s="62">
        <f>IF(BT298&lt;Master_sheet_Kriterien!$J$26,1,IF(BT298&lt;Master_sheet_Kriterien!$K$26,2,IF(BT298&lt;Master_sheet_Kriterien!$L$26,3,IF(BT298&lt;Master_sheet_Kriterien!$M$26,4,5))))</f>
        <v>2</v>
      </c>
      <c r="BV298" s="65">
        <f t="shared" si="13"/>
        <v>3.25008</v>
      </c>
      <c r="BW298" s="62">
        <f>IF(BV298&lt;Master_sheet_Kriterien!$J$28,1,IF(BV298&lt;Master_sheet_Kriterien!$K$28,2,IF(BV298&lt;Master_sheet_Kriterien!$L$28,3,IF(BV298&lt;Master_sheet_Kriterien!$M$28,4,5))))</f>
        <v>1</v>
      </c>
      <c r="BX298" s="65">
        <f>VLOOKUP($D298,Struktur_daten_BW_2017!$B$7:$AH$452,Calc_Targetkreise!BX$5,FALSE)</f>
        <v>14.41441441</v>
      </c>
      <c r="BY298" s="62">
        <f>IF(BX298&lt;Master_sheet_Kriterien!$J$30,1,IF(BX298&lt;Master_sheet_Kriterien!$K$30,2,IF(BX298&lt;Master_sheet_Kriterien!$L$30,3,IF(BX298&lt;Master_sheet_Kriterien!$M$30,4,5))))</f>
        <v>1</v>
      </c>
      <c r="BZ298" s="65"/>
      <c r="CA298" s="62">
        <f>IF(BZ298&lt;Master_sheet_Kriterien!$J$32,1,IF(BZ298&lt;Master_sheet_Kriterien!$K$32,2,IF(BZ298&lt;Master_sheet_Kriterien!$L$32,3,IF(BZ298&lt;Master_sheet_Kriterien!$M$32,4,5))))</f>
        <v>1</v>
      </c>
      <c r="CB298" s="65"/>
      <c r="CC298" s="62">
        <f>IF(CB298&lt;Master_sheet_Kriterien!$J$34,1,IF(CB298&lt;Master_sheet_Kriterien!$K$34,2,IF(CB298&lt;Master_sheet_Kriterien!$L$34,3,IF(CB298&lt;Master_sheet_Kriterien!$M$34,4,5))))</f>
        <v>1</v>
      </c>
      <c r="CD298" s="65">
        <f>100-VLOOKUP($D298,Struktur_daten_BW_2017!$B$7:$AH$452,Calc_Targetkreise!CD$5,FALSE)</f>
        <v>37.4</v>
      </c>
      <c r="CE298" s="62">
        <f>IF(CD298&lt;Master_sheet_Kriterien!$J$40,1,IF(CD298&lt;Master_sheet_Kriterien!$K$40,2,IF(CD298&lt;Master_sheet_Kriterien!$L$40,3,IF(CD298&lt;Master_sheet_Kriterien!$M$40,4,5))))</f>
        <v>1</v>
      </c>
      <c r="CF298" s="61"/>
      <c r="CG298" s="59">
        <f>VLOOKUP($D298,EW_19_Kreise!$A$6:$CQ$406,Calc_Targetkreise!CG$5,FALSE)/1000</f>
        <v>98.021</v>
      </c>
      <c r="CH298" s="59">
        <f>VLOOKUP($D298,BW_17_Kreise!$B$7:$CC$410,Calc_Targetkreise!CH$5,FALSE)/1000</f>
        <v>97.49</v>
      </c>
      <c r="CI298" s="59">
        <f>VLOOKUP($D298,EW_Erg_09_14_Kreise!$A$10:$BK$412,Calc_Targetkreise!CI$5,FALSE)/1000</f>
        <v>97.193</v>
      </c>
      <c r="CJ298" s="59">
        <f>VLOOKUP($D298,EW_Erg_09_14_Kreise!$A$10:$BK$412,Calc_Targetkreise!CJ$5,FALSE)/1000</f>
        <v>96.375</v>
      </c>
      <c r="CK298" s="59">
        <f>VLOOKUP($D298,EW_Erg_09_14_Kreise!$A$10:$BK$412,Calc_Targetkreise!CK$5,FALSE)/1000</f>
        <v>42.538</v>
      </c>
      <c r="CL298" s="45"/>
      <c r="CM298" s="59">
        <f>VLOOKUP($D298,Struktur_daten_BW_2017!$B$7:$AH$452,Calc_Targetkreise!CM$5,FALSE)</f>
        <v>292.8</v>
      </c>
      <c r="CN298" s="66">
        <v>4.0</v>
      </c>
      <c r="CO298" s="67">
        <f t="shared" si="16"/>
        <v>0.01366120219</v>
      </c>
      <c r="CP298" s="62">
        <f>IF(CO298&lt;Master_sheet_Kriterien!$J$58,1,IF(CO298&lt;Master_sheet_Kriterien!$K$58,2,IF(CO298&lt;Master_sheet_Kriterien!$L$58,3,IF(CO298&lt;Master_sheet_Kriterien!$M$58,4,5))))</f>
        <v>1</v>
      </c>
      <c r="CQ298" s="66">
        <v>3.0</v>
      </c>
      <c r="CR298" s="67">
        <f t="shared" si="17"/>
        <v>0.01024590164</v>
      </c>
      <c r="CS298" s="62">
        <f>IF(CR298&lt;Master_sheet_Kriterien!$J$59,1,IF(CR298&lt;Master_sheet_Kriterien!$K$59,2,IF(CR298&lt;Master_sheet_Kriterien!$L$59,3,IF(CR298&lt;Master_sheet_Kriterien!$M$59,4,5))))</f>
        <v>1</v>
      </c>
      <c r="CT298" s="66">
        <v>1.0</v>
      </c>
      <c r="CU298" s="44"/>
      <c r="CV298" s="66">
        <v>0.0</v>
      </c>
      <c r="CW298" s="68"/>
      <c r="CY298" s="31">
        <f t="shared" si="18"/>
        <v>9576</v>
      </c>
      <c r="DB298" s="76" t="str">
        <f t="shared" si="19"/>
        <v>Roth</v>
      </c>
      <c r="DC298" s="58">
        <f t="shared" si="20"/>
        <v>269</v>
      </c>
      <c r="DD298" s="77">
        <f t="shared" si="21"/>
        <v>141</v>
      </c>
      <c r="DE298" s="72">
        <f t="shared" si="22"/>
        <v>0.004410000324</v>
      </c>
      <c r="DG298" s="76" t="str">
        <f t="shared" si="23"/>
        <v>Roth</v>
      </c>
      <c r="DH298" s="58" t="str">
        <f t="shared" si="24"/>
        <v>#REF!</v>
      </c>
      <c r="DI298" s="75">
        <f t="shared" si="25"/>
        <v>135.136612</v>
      </c>
      <c r="DJ298" s="78">
        <f t="shared" si="26"/>
        <v>0.004410000324</v>
      </c>
      <c r="DK298" s="75"/>
      <c r="DL298" s="75"/>
      <c r="DM298" s="75"/>
      <c r="DN298" s="75"/>
      <c r="DO298" s="75"/>
      <c r="DP298" s="44"/>
    </row>
    <row r="299" ht="16.5" customHeight="1">
      <c r="A299" s="58">
        <f t="shared" si="5"/>
        <v>324</v>
      </c>
      <c r="B299" s="58">
        <f t="shared" si="6"/>
        <v>131</v>
      </c>
      <c r="C299" s="58" t="s">
        <v>390</v>
      </c>
      <c r="D299" s="58">
        <v>9577.0</v>
      </c>
      <c r="E299" s="58" t="s">
        <v>460</v>
      </c>
      <c r="F299" s="59">
        <f>VLOOKUP($D299,EW_19_Kreise!$A$6:$CQ$406,Calc_Targetkreise!F$5,FALSE)/1000</f>
        <v>42.109</v>
      </c>
      <c r="G299" s="59">
        <f>VLOOKUP($D299,BW_17_Kreise!$B$7:$CC$410,Calc_Targetkreise!G$5,FALSE)/1000</f>
        <v>53.861</v>
      </c>
      <c r="H299" s="59">
        <f>VLOOKUP($D299,EW_Erg_09_14_Kreise!$A$10:$BK$412,Calc_Targetkreise!H$5,FALSE)/1000</f>
        <v>29.826</v>
      </c>
      <c r="I299" s="60">
        <f t="shared" ref="I299:K299" si="1224">F299/CG299</f>
        <v>0.5836960439</v>
      </c>
      <c r="J299" s="60">
        <f t="shared" si="1224"/>
        <v>0.7440906265</v>
      </c>
      <c r="K299" s="60">
        <f t="shared" si="1224"/>
        <v>0.4113931034</v>
      </c>
      <c r="L299" s="61">
        <f t="shared" ref="L299:M299" si="1225">1-(T299+X299)</f>
        <v>0.4474340402</v>
      </c>
      <c r="M299" s="61">
        <f t="shared" si="1225"/>
        <v>0.3970962292</v>
      </c>
      <c r="N299" s="62">
        <f>IF(L299&lt;Master_sheet_Kriterien!$J$46,1,IF(L299&lt;Master_sheet_Kriterien!$K$46,2,IF(L299&lt;Master_sheet_Kriterien!$L$46,3,IF(L299&lt;Master_sheet_Kriterien!$M$46,4,5))))</f>
        <v>3</v>
      </c>
      <c r="O299" s="62">
        <f>IF(M299&lt;Master_sheet_Kriterien!$J$46,1,IF(M299&lt;Master_sheet_Kriterien!$K$46,2,IF(M299&lt;Master_sheet_Kriterien!$L$46,3,IF(M299&lt;Master_sheet_Kriterien!$M$46,4,5))))</f>
        <v>2</v>
      </c>
      <c r="P299" s="61">
        <f t="shared" ref="P299:Q299" si="1226">1-(T299+AM299)</f>
        <v>0.4716568905</v>
      </c>
      <c r="Q299" s="61">
        <f t="shared" si="1226"/>
        <v>0.4616512876</v>
      </c>
      <c r="R299" s="62">
        <f>IF(P299&lt;Master_sheet_Kriterien!$J$46,1,IF(P299&lt;Master_sheet_Kriterien!$K$46,2,IF(P299&lt;Master_sheet_Kriterien!$L$46,3,IF(P299&lt;Master_sheet_Kriterien!$M$46,4,5))))</f>
        <v>4</v>
      </c>
      <c r="S299" s="62">
        <f>IF(Q299&lt;Master_sheet_Kriterien!$J$46,1,IF(Q299&lt;Master_sheet_Kriterien!$K$46,2,IF(Q299&lt;Master_sheet_Kriterien!$L$46,3,IF(Q299&lt;Master_sheet_Kriterien!$M$46,4,5))))</f>
        <v>3</v>
      </c>
      <c r="T299" s="61">
        <f>VLOOKUP($D299,EW_19_Kreise!$A$6:$CQ$406,Calc_Targetkreise!T$5,FALSE)/1000/F299</f>
        <v>0.4522073666</v>
      </c>
      <c r="U299" s="63">
        <f>VLOOKUP($D299,BW_17_Kreise!$B$7:$CC$410,Calc_Targetkreise!U$5,FALSE)/1000/$G299</f>
        <v>0.4252427545</v>
      </c>
      <c r="V299" s="61">
        <f>VLOOKUP(Calc_Targetkreise!$D299,EW_Erg_09_14_Kreise!$A$7:$BK$412,Calc_Targetkreise!V$5,FALSE)/1000/$H299</f>
        <v>0.4210755716</v>
      </c>
      <c r="W299" s="61">
        <f>VLOOKUP(Calc_Targetkreise!$D299,EW_Erg_09_14_Kreise!$A$7:$BK$412,Calc_Targetkreise!W$5,FALSE)/1000/CK299</f>
        <v>0.4534303191</v>
      </c>
      <c r="X299" s="61">
        <f>VLOOKUP($D299,EW_19_Kreise!$A$6:$CQ$406,Calc_Targetkreise!X$5,FALSE)/1000/F299</f>
        <v>0.1003585932</v>
      </c>
      <c r="Y299" s="63">
        <f>VLOOKUP($D299,BW_17_Kreise!$B$7:$CC$410,Calc_Targetkreise!Y$5,FALSE)/1000/$G299</f>
        <v>0.1776610163</v>
      </c>
      <c r="Z299" s="61">
        <f>VLOOKUP(Calc_Targetkreise!$D299,EW_Erg_09_14_Kreise!$A$7:$BK$412,Calc_Targetkreise!Z$5,FALSE)/1000/$H299</f>
        <v>0.2194394153</v>
      </c>
      <c r="AA299" s="61">
        <f>VLOOKUP(Calc_Targetkreise!$D299,EW_Erg_09_14_Kreise!$A$7:$BK$412,Calc_Targetkreise!AA$5,FALSE)/1000/$H299</f>
        <v>0.1558036612</v>
      </c>
      <c r="AB299" s="61">
        <f>VLOOKUP($D299,EW_19_Kreise!$A$6:$CQ$406,Calc_Targetkreise!AB$5,FALSE)/1000/F299</f>
        <v>0.1629817854</v>
      </c>
      <c r="AC299" s="63">
        <f>VLOOKUP($D299,BW_17_Kreise!$B$7:$CC$410,Calc_Targetkreise!AC$5,FALSE)/1000/$G299</f>
        <v>0.08828280203</v>
      </c>
      <c r="AD299" s="61">
        <f>VLOOKUP(Calc_Targetkreise!$D299,EW_Erg_09_14_Kreise!$A$7:$BK$412,Calc_Targetkreise!AD$5,FALSE)/1000/$H299</f>
        <v>0.1107423054</v>
      </c>
      <c r="AE299" s="62">
        <f>IF(AC299&lt;Master_sheet_Kriterien!$J$54,1,IF(AC299&lt;Master_sheet_Kriterien!$K$54,2,IF(AC299&lt;Master_sheet_Kriterien!$L$54,3,IF(AC299&lt;Master_sheet_Kriterien!$M$54,4,5))))</f>
        <v>3</v>
      </c>
      <c r="AF299" s="61">
        <f>VLOOKUP(Calc_Targetkreise!$D299,EW_Erg_09_14_Kreise!$A$7:$BK$412,Calc_Targetkreise!AF$5,FALSE)/1000/$H299</f>
        <v>0.09169851807</v>
      </c>
      <c r="AG299" s="63">
        <f>VLOOKUP($D299,BW_17_Kreise!$B$7:$CC$410,Calc_Targetkreise!AG$5,FALSE)/1000/$G299</f>
        <v>0.06895527376</v>
      </c>
      <c r="AH299" s="61">
        <f>VLOOKUP(Calc_Targetkreise!$D299,EW_Erg_09_14_Kreise!$A$7:$BK$412,Calc_Targetkreise!AH$5,FALSE)/1000/$H299</f>
        <v>0.01921142627</v>
      </c>
      <c r="AI299" s="61">
        <f>VLOOKUP(Calc_Targetkreise!$D299,EW_Erg_09_14_Kreise!$A$7:$BK$412,Calc_Targetkreise!AI$5,FALSE)/1000/$H299</f>
        <v>0.08636759874</v>
      </c>
      <c r="AJ299" s="63">
        <f>VLOOKUP($D299,BW_17_Kreise!$B$7:$CC$410,Calc_Targetkreise!AJ$5,FALSE)/1000/$G299</f>
        <v>0.05404652717</v>
      </c>
      <c r="AK299" s="61">
        <f>VLOOKUP(Calc_Targetkreise!$D299,EW_Erg_09_14_Kreise!$A$7:$BK$412,Calc_Targetkreise!AK$5,FALSE)/1000/$H299</f>
        <v>0.0251793737</v>
      </c>
      <c r="AL299" s="61">
        <f>VLOOKUP(Calc_Targetkreise!$D299,EW_Erg_09_14_Kreise!$A$7:$BK$412,Calc_Targetkreise!AL$5,FALSE)/1000/$H299</f>
        <v>0.02407295648</v>
      </c>
      <c r="AM299" s="61">
        <f>VLOOKUP($D299,EW_19_Kreise!$A$6:$CQ$406,Calc_Targetkreise!AM$5,FALSE)/1000/F299</f>
        <v>0.07613574295</v>
      </c>
      <c r="AN299" s="63">
        <f>VLOOKUP($D299,BW_17_Kreise!$B$7:$CC$410,Calc_Targetkreise!AN$5,FALSE)/1000/$G299</f>
        <v>0.1131059579</v>
      </c>
      <c r="AO299" s="61">
        <f>VLOOKUP(Calc_Targetkreise!$D299,EW_Erg_09_14_Kreise!$A$7:$BK$412,Calc_Targetkreise!AO$5,FALSE)/1000/$H299</f>
        <v>0.06900020117</v>
      </c>
      <c r="AP299" s="61">
        <f>VLOOKUP(Calc_Targetkreise!$D299,EW_Erg_09_14_Kreise!$A$7:$BK$412,Calc_Targetkreise!AP$5,FALSE)/1000/$H299</f>
        <v>0.0002011667673</v>
      </c>
      <c r="AQ299" s="61">
        <f t="shared" ref="AQ299:AR299" si="1227">1-U299-Y299-AC299-AG299-AJ299-AN299</f>
        <v>0.07270566829</v>
      </c>
      <c r="AR299" s="61">
        <f t="shared" si="1227"/>
        <v>0.1353517066</v>
      </c>
      <c r="AS299" s="61">
        <f t="shared" si="11"/>
        <v>0.1884257796</v>
      </c>
      <c r="AT299" s="63">
        <f>VLOOKUP($D299,BW_17_Kreise!$B$7:$CC$410,Calc_Targetkreise!AT$5,FALSE)/1000/$G299</f>
        <v>0.004585878465</v>
      </c>
      <c r="AU299" s="61">
        <f>VLOOKUP(Calc_Targetkreise!$D299,EW_Erg_09_14_Kreise!$A$7:$BK$412,Calc_Targetkreise!AU$5,FALSE)/1000/$H299</f>
        <v>0.01019244954</v>
      </c>
      <c r="AV299" s="62">
        <f>IF(AU299&lt;Master_sheet_Kriterien!$J$44,1,IF(AU299&lt;Master_sheet_Kriterien!$K$44,2,IF(AU299&lt;Master_sheet_Kriterien!$L$44,3,IF(AU299&lt;Master_sheet_Kriterien!$M$44,4,5))))</f>
        <v>2</v>
      </c>
      <c r="AW299" s="61">
        <f>VLOOKUP(Calc_Targetkreise!$D299,EW_Erg_09_14_Kreise!$A$7:$BK$412,Calc_Targetkreise!AW$5,FALSE)/1000/$H299</f>
        <v>0.006672031114</v>
      </c>
      <c r="AX299" s="61">
        <f>VLOOKUP($D299,EW_19_Kreise!$A$6:$CQ$406,Calc_Targetkreise!AX$5,FALSE)/1000/F299</f>
        <v>0.003490940179</v>
      </c>
      <c r="AY299" s="62">
        <f>IF(AX299&lt;Master_sheet_Kriterien!$J$56,1,IF(AX299&lt;Master_sheet_Kriterien!$K$56,2,IF(AX299&lt;Master_sheet_Kriterien!$L$56,3,IF(AX299&lt;Master_sheet_Kriterien!$M$56,4,5))))</f>
        <v>2</v>
      </c>
      <c r="AZ299" s="64">
        <f>VLOOKUP($D299,EW_19_Kreise!$A$6:$CQ$406,Calc_Targetkreise!AZ$5,FALSE)</f>
        <v>147</v>
      </c>
      <c r="BA299" s="62">
        <f>IF(AZ299&lt;Master_sheet_Kriterien!$J$57,1,IF(AZ299&lt;Master_sheet_Kriterien!$K$57,2,IF(AZ299&lt;Master_sheet_Kriterien!$L$57,3,IF(AZ299&lt;Master_sheet_Kriterien!$M$56,4,5))))</f>
        <v>1</v>
      </c>
      <c r="BB299" s="59">
        <f>VLOOKUP($D299,Struktur_daten_BW_2017!$B$7:$AH$452,Calc_Targetkreise!BB$5,FALSE)</f>
        <v>172.7</v>
      </c>
      <c r="BC299" s="62">
        <f>IF(BB299&lt;Master_sheet_Kriterien!$J$8,1,IF(BB299&lt;Master_sheet_Kriterien!$K$8,2,IF(BB299&lt;Master_sheet_Kriterien!$L$8,3,IF(BB299&lt;Master_sheet_Kriterien!$M$8,4,5))))</f>
        <v>2</v>
      </c>
      <c r="BD299" s="65">
        <f t="shared" si="12"/>
        <v>22.2528</v>
      </c>
      <c r="BE299" s="62">
        <f>IF(BD299&lt;Master_sheet_Kriterien!$J$10,1,IF(BD299&lt;Master_sheet_Kriterien!$K$10,2,IF(BD299&lt;Master_sheet_Kriterien!$L$10,3,IF(BD299&lt;Master_sheet_Kriterien!$M$10,4,5))))</f>
        <v>3</v>
      </c>
      <c r="BF299" s="65">
        <f>VLOOKUP($D299,Struktur_daten_BW_2017!$B$7:$AH$452,Calc_Targetkreise!BF$5,FALSE)</f>
        <v>7.6</v>
      </c>
      <c r="BG299" s="62">
        <f>IF(BF299&lt;Master_sheet_Kriterien!$J$12,1,IF(BF299&lt;Master_sheet_Kriterien!$K$12,2,IF(BF299&lt;Master_sheet_Kriterien!$L$12,3,IF(BF299&lt;Master_sheet_Kriterien!$M$12,4,5))))</f>
        <v>2</v>
      </c>
      <c r="BH299" s="65">
        <f>VLOOKUP($D299,Struktur_daten_BW_2017!$B$7:$AH$452,Calc_Targetkreise!BH$5,FALSE)</f>
        <v>10.9</v>
      </c>
      <c r="BI299" s="62">
        <f>IF(BH299&lt;Master_sheet_Kriterien!$J$14,1,IF(BH299&lt;Master_sheet_Kriterien!$K$14,2,IF(BH299&lt;Master_sheet_Kriterien!$L$14,3,IF(BH299&lt;Master_sheet_Kriterien!$M$14,4,5))))</f>
        <v>2</v>
      </c>
      <c r="BJ299" s="65">
        <f>VLOOKUP($D299,Struktur_daten_BW_2017!$B$7:$AH$452,Calc_Targetkreise!BJ$5,FALSE)</f>
        <v>37.5</v>
      </c>
      <c r="BK299" s="62">
        <f>IF(BJ299&lt;Master_sheet_Kriterien!$J$16,1,IF(BJ299&lt;Master_sheet_Kriterien!$K$16,2,IF(BJ299&lt;Master_sheet_Kriterien!$L$16,3,IF(BJ299&lt;Master_sheet_Kriterien!$M$16,4,5))))</f>
        <v>5</v>
      </c>
      <c r="BL299" s="65">
        <f>VLOOKUP($D299,Struktur_daten_BW_2017!$B$7:$AH$452,Calc_Targetkreise!BL$5,FALSE)</f>
        <v>16.8</v>
      </c>
      <c r="BM299" s="62">
        <f>IF(BL299&lt;Master_sheet_Kriterien!$J$18,1,IF(BL299&lt;Master_sheet_Kriterien!$K$18,2,IF(BL299&lt;Master_sheet_Kriterien!$L$18,3,IF(BL299&lt;Master_sheet_Kriterien!$M$18,4,5))))</f>
        <v>4</v>
      </c>
      <c r="BN299" s="65">
        <f>VLOOKUP($D299,Struktur_daten_BW_2017!$B$7:$AH$452,Calc_Targetkreise!BN$5,FALSE)</f>
        <v>10.7</v>
      </c>
      <c r="BO299" s="62">
        <f>IF(BN299&lt;Master_sheet_Kriterien!$J$20,1,IF(BN299&lt;Master_sheet_Kriterien!$K$20,2,IF(BN299&lt;Master_sheet_Kriterien!$L$20,3,IF(BN299&lt;Master_sheet_Kriterien!$M$20,4,5))))</f>
        <v>3</v>
      </c>
      <c r="BP299" s="59">
        <f>VLOOKUP($D299,Struktur_daten_BW_2017!$B$7:$AH$452,Calc_Targetkreise!BP$5,FALSE)</f>
        <v>24299</v>
      </c>
      <c r="BQ299" s="62">
        <f>IF(BP299&lt;Master_sheet_Kriterien!$J$38,1,IF(BP299&lt;Master_sheet_Kriterien!$K$38,2,IF(BP299&lt;Master_sheet_Kriterien!$L$38,3,IF(BP299&lt;Master_sheet_Kriterien!$M$38,4,5))))</f>
        <v>5</v>
      </c>
      <c r="BR299" s="65">
        <f>VLOOKUP($D299,Struktur_daten_BW_2017!$B$7:$AH$452,Calc_Targetkreise!BR$5,FALSE)</f>
        <v>27.1</v>
      </c>
      <c r="BS299" s="62">
        <f>IF(BR299&lt;Master_sheet_Kriterien!$J$24,1,IF(BR299&lt;Master_sheet_Kriterien!$K$24,2,IF(BR299&lt;Master_sheet_Kriterien!$L$24,3,IF(BR299&lt;Master_sheet_Kriterien!$M$24,4,5))))</f>
        <v>1</v>
      </c>
      <c r="BT299" s="65">
        <f>VLOOKUP($D299,Struktur_daten_BW_2017!$B$7:$AH$452,Calc_Targetkreise!BT$5,FALSE)</f>
        <v>11.1</v>
      </c>
      <c r="BU299" s="62">
        <f>IF(BT299&lt;Master_sheet_Kriterien!$J$26,1,IF(BT299&lt;Master_sheet_Kriterien!$K$26,2,IF(BT299&lt;Master_sheet_Kriterien!$L$26,3,IF(BT299&lt;Master_sheet_Kriterien!$M$26,4,5))))</f>
        <v>2</v>
      </c>
      <c r="BV299" s="65">
        <f t="shared" si="13"/>
        <v>3.25008</v>
      </c>
      <c r="BW299" s="62">
        <f>IF(BV299&lt;Master_sheet_Kriterien!$J$28,1,IF(BV299&lt;Master_sheet_Kriterien!$K$28,2,IF(BV299&lt;Master_sheet_Kriterien!$L$28,3,IF(BV299&lt;Master_sheet_Kriterien!$M$28,4,5))))</f>
        <v>1</v>
      </c>
      <c r="BX299" s="65">
        <f>VLOOKUP($D299,Struktur_daten_BW_2017!$B$7:$AH$452,Calc_Targetkreise!BX$5,FALSE)</f>
        <v>14.41441441</v>
      </c>
      <c r="BY299" s="62">
        <f>IF(BX299&lt;Master_sheet_Kriterien!$J$30,1,IF(BX299&lt;Master_sheet_Kriterien!$K$30,2,IF(BX299&lt;Master_sheet_Kriterien!$L$30,3,IF(BX299&lt;Master_sheet_Kriterien!$M$30,4,5))))</f>
        <v>1</v>
      </c>
      <c r="BZ299" s="65"/>
      <c r="CA299" s="62">
        <f>IF(BZ299&lt;Master_sheet_Kriterien!$J$32,1,IF(BZ299&lt;Master_sheet_Kriterien!$K$32,2,IF(BZ299&lt;Master_sheet_Kriterien!$L$32,3,IF(BZ299&lt;Master_sheet_Kriterien!$M$32,4,5))))</f>
        <v>1</v>
      </c>
      <c r="CB299" s="65"/>
      <c r="CC299" s="62">
        <f>IF(CB299&lt;Master_sheet_Kriterien!$J$34,1,IF(CB299&lt;Master_sheet_Kriterien!$K$34,2,IF(CB299&lt;Master_sheet_Kriterien!$L$34,3,IF(CB299&lt;Master_sheet_Kriterien!$M$34,4,5))))</f>
        <v>1</v>
      </c>
      <c r="CD299" s="65">
        <f>100-VLOOKUP($D299,Struktur_daten_BW_2017!$B$7:$AH$452,Calc_Targetkreise!CD$5,FALSE)</f>
        <v>37.4</v>
      </c>
      <c r="CE299" s="62">
        <f>IF(CD299&lt;Master_sheet_Kriterien!$J$40,1,IF(CD299&lt;Master_sheet_Kriterien!$K$40,2,IF(CD299&lt;Master_sheet_Kriterien!$L$40,3,IF(CD299&lt;Master_sheet_Kriterien!$M$40,4,5))))</f>
        <v>1</v>
      </c>
      <c r="CF299" s="61"/>
      <c r="CG299" s="59">
        <f>VLOOKUP($D299,EW_19_Kreise!$A$6:$CQ$406,Calc_Targetkreise!CG$5,FALSE)/1000</f>
        <v>72.142</v>
      </c>
      <c r="CH299" s="59">
        <f>VLOOKUP($D299,BW_17_Kreise!$B$7:$CC$410,Calc_Targetkreise!CH$5,FALSE)/1000</f>
        <v>72.385</v>
      </c>
      <c r="CI299" s="59">
        <f>VLOOKUP($D299,EW_Erg_09_14_Kreise!$A$10:$BK$412,Calc_Targetkreise!CI$5,FALSE)/1000</f>
        <v>72.5</v>
      </c>
      <c r="CJ299" s="59">
        <f>VLOOKUP($D299,EW_Erg_09_14_Kreise!$A$10:$BK$412,Calc_Targetkreise!CJ$5,FALSE)/1000</f>
        <v>72.573</v>
      </c>
      <c r="CK299" s="59">
        <f>VLOOKUP($D299,EW_Erg_09_14_Kreise!$A$10:$BK$412,Calc_Targetkreise!CK$5,FALSE)/1000</f>
        <v>30.245</v>
      </c>
      <c r="CL299" s="45"/>
      <c r="CM299" s="59">
        <f>VLOOKUP($D299,Struktur_daten_BW_2017!$B$7:$AH$452,Calc_Targetkreise!CM$5,FALSE)</f>
        <v>292.8</v>
      </c>
      <c r="CN299" s="66">
        <v>3.0</v>
      </c>
      <c r="CO299" s="67">
        <f t="shared" si="16"/>
        <v>0.01024590164</v>
      </c>
      <c r="CP299" s="62">
        <f>IF(CO299&lt;Master_sheet_Kriterien!$J$58,1,IF(CO299&lt;Master_sheet_Kriterien!$K$58,2,IF(CO299&lt;Master_sheet_Kriterien!$L$58,3,IF(CO299&lt;Master_sheet_Kriterien!$M$58,4,5))))</f>
        <v>1</v>
      </c>
      <c r="CQ299" s="66">
        <v>2.0</v>
      </c>
      <c r="CR299" s="67">
        <f t="shared" si="17"/>
        <v>0.006830601093</v>
      </c>
      <c r="CS299" s="62">
        <f>IF(CR299&lt;Master_sheet_Kriterien!$J$59,1,IF(CR299&lt;Master_sheet_Kriterien!$K$59,2,IF(CR299&lt;Master_sheet_Kriterien!$L$59,3,IF(CR299&lt;Master_sheet_Kriterien!$M$59,4,5))))</f>
        <v>1</v>
      </c>
      <c r="CT299" s="66">
        <v>1.0</v>
      </c>
      <c r="CU299" s="44"/>
      <c r="CV299" s="66">
        <v>0.0</v>
      </c>
      <c r="CW299" s="68"/>
      <c r="CY299" s="31">
        <f t="shared" si="18"/>
        <v>9577</v>
      </c>
      <c r="DB299" s="76" t="str">
        <f t="shared" si="19"/>
        <v>Weißenburg-Gunzenhausen</v>
      </c>
      <c r="DC299" s="58">
        <f t="shared" si="20"/>
        <v>324</v>
      </c>
      <c r="DD299" s="77">
        <f t="shared" si="21"/>
        <v>131</v>
      </c>
      <c r="DE299" s="72">
        <f t="shared" si="22"/>
        <v>0.003490940179</v>
      </c>
      <c r="DG299" s="76" t="str">
        <f t="shared" si="23"/>
        <v>Weißenburg-Gunzenhausen</v>
      </c>
      <c r="DH299" s="58" t="str">
        <f t="shared" si="24"/>
        <v>#REF!</v>
      </c>
      <c r="DI299" s="75">
        <f t="shared" si="25"/>
        <v>125.102459</v>
      </c>
      <c r="DJ299" s="78">
        <f t="shared" si="26"/>
        <v>0.003490940179</v>
      </c>
      <c r="DK299" s="75"/>
      <c r="DL299" s="75"/>
      <c r="DM299" s="75"/>
      <c r="DN299" s="75"/>
      <c r="DO299" s="75"/>
      <c r="DP299" s="44"/>
    </row>
    <row r="300" ht="16.5" customHeight="1">
      <c r="A300" s="58">
        <f t="shared" si="5"/>
        <v>93</v>
      </c>
      <c r="B300" s="58">
        <f t="shared" si="6"/>
        <v>181</v>
      </c>
      <c r="C300" s="58" t="s">
        <v>390</v>
      </c>
      <c r="D300" s="58">
        <v>9661.0</v>
      </c>
      <c r="E300" s="58" t="s">
        <v>461</v>
      </c>
      <c r="F300" s="59">
        <f>VLOOKUP($D300,EW_19_Kreise!$A$6:$CQ$406,Calc_Targetkreise!F$5,FALSE)/1000</f>
        <v>28.126</v>
      </c>
      <c r="G300" s="59">
        <f>VLOOKUP($D300,BW_17_Kreise!$B$7:$CC$410,Calc_Targetkreise!G$5,FALSE)/1000</f>
        <v>36.15</v>
      </c>
      <c r="H300" s="59">
        <f>VLOOKUP($D300,EW_Erg_09_14_Kreise!$A$10:$BK$412,Calc_Targetkreise!H$5,FALSE)/1000</f>
        <v>16.989</v>
      </c>
      <c r="I300" s="60">
        <f t="shared" ref="I300:K300" si="1228">F300/CG300</f>
        <v>0.5621602175</v>
      </c>
      <c r="J300" s="60">
        <f t="shared" si="1228"/>
        <v>0.7264433414</v>
      </c>
      <c r="K300" s="60">
        <f t="shared" si="1228"/>
        <v>0.3403449727</v>
      </c>
      <c r="L300" s="61">
        <f t="shared" ref="L300:M300" si="1229">1-(T300+X300)</f>
        <v>0.5579890493</v>
      </c>
      <c r="M300" s="61">
        <f t="shared" si="1229"/>
        <v>0.489571231</v>
      </c>
      <c r="N300" s="62">
        <f>IF(L300&lt;Master_sheet_Kriterien!$J$46,1,IF(L300&lt;Master_sheet_Kriterien!$K$46,2,IF(L300&lt;Master_sheet_Kriterien!$L$46,3,IF(L300&lt;Master_sheet_Kriterien!$M$46,4,5))))</f>
        <v>5</v>
      </c>
      <c r="O300" s="62">
        <f>IF(M300&lt;Master_sheet_Kriterien!$J$46,1,IF(M300&lt;Master_sheet_Kriterien!$K$46,2,IF(M300&lt;Master_sheet_Kriterien!$L$46,3,IF(M300&lt;Master_sheet_Kriterien!$M$46,4,5))))</f>
        <v>4</v>
      </c>
      <c r="P300" s="61">
        <f t="shared" ref="P300:Q300" si="1230">1-(T300+AM300)</f>
        <v>0.5821304131</v>
      </c>
      <c r="Q300" s="61">
        <f t="shared" si="1230"/>
        <v>0.5466390041</v>
      </c>
      <c r="R300" s="62">
        <f>IF(P300&lt;Master_sheet_Kriterien!$J$46,1,IF(P300&lt;Master_sheet_Kriterien!$K$46,2,IF(P300&lt;Master_sheet_Kriterien!$L$46,3,IF(P300&lt;Master_sheet_Kriterien!$M$46,4,5))))</f>
        <v>5</v>
      </c>
      <c r="S300" s="62">
        <f>IF(Q300&lt;Master_sheet_Kriterien!$J$46,1,IF(Q300&lt;Master_sheet_Kriterien!$K$46,2,IF(Q300&lt;Master_sheet_Kriterien!$L$46,3,IF(Q300&lt;Master_sheet_Kriterien!$M$46,4,5))))</f>
        <v>5</v>
      </c>
      <c r="T300" s="61">
        <f>VLOOKUP($D300,EW_19_Kreise!$A$6:$CQ$406,Calc_Targetkreise!T$5,FALSE)/1000/F300</f>
        <v>0.3283794354</v>
      </c>
      <c r="U300" s="63">
        <f>VLOOKUP($D300,BW_17_Kreise!$B$7:$CC$410,Calc_Targetkreise!U$5,FALSE)/1000/$G300</f>
        <v>0.3334163209</v>
      </c>
      <c r="V300" s="61">
        <f>VLOOKUP(Calc_Targetkreise!$D300,EW_Erg_09_14_Kreise!$A$7:$BK$412,Calc_Targetkreise!V$5,FALSE)/1000/$H300</f>
        <v>0.3426923303</v>
      </c>
      <c r="W300" s="61">
        <f>VLOOKUP(Calc_Targetkreise!$D300,EW_Erg_09_14_Kreise!$A$7:$BK$412,Calc_Targetkreise!W$5,FALSE)/1000/CK300</f>
        <v>0.4454925373</v>
      </c>
      <c r="X300" s="61">
        <f>VLOOKUP($D300,EW_19_Kreise!$A$6:$CQ$406,Calc_Targetkreise!X$5,FALSE)/1000/F300</f>
        <v>0.1136315153</v>
      </c>
      <c r="Y300" s="63">
        <f>VLOOKUP($D300,BW_17_Kreise!$B$7:$CC$410,Calc_Targetkreise!Y$5,FALSE)/1000/$G300</f>
        <v>0.1770124481</v>
      </c>
      <c r="Z300" s="61">
        <f>VLOOKUP(Calc_Targetkreise!$D300,EW_Erg_09_14_Kreise!$A$7:$BK$412,Calc_Targetkreise!Z$5,FALSE)/1000/$H300</f>
        <v>0.2318559068</v>
      </c>
      <c r="AA300" s="61">
        <f>VLOOKUP(Calc_Targetkreise!$D300,EW_Erg_09_14_Kreise!$A$7:$BK$412,Calc_Targetkreise!AA$5,FALSE)/1000/$H300</f>
        <v>0.1423862499</v>
      </c>
      <c r="AB300" s="61">
        <f>VLOOKUP($D300,EW_19_Kreise!$A$6:$CQ$406,Calc_Targetkreise!AB$5,FALSE)/1000/F300</f>
        <v>0.2328095001</v>
      </c>
      <c r="AC300" s="63">
        <f>VLOOKUP($D300,BW_17_Kreise!$B$7:$CC$410,Calc_Targetkreise!AC$5,FALSE)/1000/$G300</f>
        <v>0.112780083</v>
      </c>
      <c r="AD300" s="61">
        <f>VLOOKUP(Calc_Targetkreise!$D300,EW_Erg_09_14_Kreise!$A$7:$BK$412,Calc_Targetkreise!AD$5,FALSE)/1000/$H300</f>
        <v>0.1506857378</v>
      </c>
      <c r="AE300" s="62">
        <f>IF(AC300&lt;Master_sheet_Kriterien!$J$54,1,IF(AC300&lt;Master_sheet_Kriterien!$K$54,2,IF(AC300&lt;Master_sheet_Kriterien!$L$54,3,IF(AC300&lt;Master_sheet_Kriterien!$M$54,4,5))))</f>
        <v>4</v>
      </c>
      <c r="AF300" s="61">
        <f>VLOOKUP(Calc_Targetkreise!$D300,EW_Erg_09_14_Kreise!$A$7:$BK$412,Calc_Targetkreise!AF$5,FALSE)/1000/$H300</f>
        <v>0.1486255813</v>
      </c>
      <c r="AG300" s="63">
        <f>VLOOKUP($D300,BW_17_Kreise!$B$7:$CC$410,Calc_Targetkreise!AG$5,FALSE)/1000/$G300</f>
        <v>0.1174827109</v>
      </c>
      <c r="AH300" s="61">
        <f>VLOOKUP(Calc_Targetkreise!$D300,EW_Erg_09_14_Kreise!$A$7:$BK$412,Calc_Targetkreise!AH$5,FALSE)/1000/$H300</f>
        <v>0.04002589911</v>
      </c>
      <c r="AI300" s="61">
        <f>VLOOKUP(Calc_Targetkreise!$D300,EW_Erg_09_14_Kreise!$A$7:$BK$412,Calc_Targetkreise!AI$5,FALSE)/1000/$H300</f>
        <v>0.1106009771</v>
      </c>
      <c r="AJ300" s="63">
        <f>VLOOKUP($D300,BW_17_Kreise!$B$7:$CC$410,Calc_Targetkreise!AJ$5,FALSE)/1000/$G300</f>
        <v>0.08069156293</v>
      </c>
      <c r="AK300" s="61">
        <f>VLOOKUP(Calc_Targetkreise!$D300,EW_Erg_09_14_Kreise!$A$7:$BK$412,Calc_Targetkreise!AK$5,FALSE)/1000/$H300</f>
        <v>0.04049679204</v>
      </c>
      <c r="AL300" s="61">
        <f>VLOOKUP(Calc_Targetkreise!$D300,EW_Erg_09_14_Kreise!$A$7:$BK$412,Calc_Targetkreise!AL$5,FALSE)/1000/$H300</f>
        <v>0.03319795162</v>
      </c>
      <c r="AM300" s="61">
        <f>VLOOKUP($D300,EW_19_Kreise!$A$6:$CQ$406,Calc_Targetkreise!AM$5,FALSE)/1000/F300</f>
        <v>0.08949015146</v>
      </c>
      <c r="AN300" s="63">
        <f>VLOOKUP($D300,BW_17_Kreise!$B$7:$CC$410,Calc_Targetkreise!AN$5,FALSE)/1000/$G300</f>
        <v>0.119944675</v>
      </c>
      <c r="AO300" s="61">
        <f>VLOOKUP(Calc_Targetkreise!$D300,EW_Erg_09_14_Kreise!$A$7:$BK$412,Calc_Targetkreise!AO$5,FALSE)/1000/$H300</f>
        <v>0.08493731238</v>
      </c>
      <c r="AP300" s="61">
        <f>VLOOKUP(Calc_Targetkreise!$D300,EW_Erg_09_14_Kreise!$A$7:$BK$412,Calc_Targetkreise!AP$5,FALSE)/1000/$H300</f>
        <v>0.0002354464654</v>
      </c>
      <c r="AQ300" s="61">
        <f t="shared" ref="AQ300:AR300" si="1231">1-U300-Y300-AC300-AG300-AJ300-AN300</f>
        <v>0.05867219917</v>
      </c>
      <c r="AR300" s="61">
        <f t="shared" si="1231"/>
        <v>0.1093060215</v>
      </c>
      <c r="AS300" s="61">
        <f t="shared" si="11"/>
        <v>0.1194612563</v>
      </c>
      <c r="AT300" s="63">
        <f>VLOOKUP($D300,BW_17_Kreise!$B$7:$CC$410,Calc_Targetkreise!AT$5,FALSE)/1000/$G300</f>
        <v>0.003208852006</v>
      </c>
      <c r="AU300" s="61">
        <f>VLOOKUP(Calc_Targetkreise!$D300,EW_Erg_09_14_Kreise!$A$7:$BK$412,Calc_Targetkreise!AU$5,FALSE)/1000/$H300</f>
        <v>0.01642239096</v>
      </c>
      <c r="AV300" s="62">
        <f>IF(AU300&lt;Master_sheet_Kriterien!$J$44,1,IF(AU300&lt;Master_sheet_Kriterien!$K$44,2,IF(AU300&lt;Master_sheet_Kriterien!$L$44,3,IF(AU300&lt;Master_sheet_Kriterien!$M$44,4,5))))</f>
        <v>5</v>
      </c>
      <c r="AW300" s="61">
        <f>VLOOKUP(Calc_Targetkreise!$D300,EW_Erg_09_14_Kreise!$A$7:$BK$412,Calc_Targetkreise!AW$5,FALSE)/1000/$H300</f>
        <v>0.009535581847</v>
      </c>
      <c r="AX300" s="61">
        <f>VLOOKUP($D300,EW_19_Kreise!$A$6:$CQ$406,Calc_Targetkreise!AX$5,FALSE)/1000/F300</f>
        <v>0.006790869658</v>
      </c>
      <c r="AY300" s="62">
        <f>IF(AX300&lt;Master_sheet_Kriterien!$J$56,1,IF(AX300&lt;Master_sheet_Kriterien!$K$56,2,IF(AX300&lt;Master_sheet_Kriterien!$L$56,3,IF(AX300&lt;Master_sheet_Kriterien!$M$56,4,5))))</f>
        <v>4</v>
      </c>
      <c r="AZ300" s="64">
        <f>VLOOKUP($D300,EW_19_Kreise!$A$6:$CQ$406,Calc_Targetkreise!AZ$5,FALSE)</f>
        <v>191</v>
      </c>
      <c r="BA300" s="62">
        <f>IF(AZ300&lt;Master_sheet_Kriterien!$J$57,1,IF(AZ300&lt;Master_sheet_Kriterien!$K$57,2,IF(AZ300&lt;Master_sheet_Kriterien!$L$57,3,IF(AZ300&lt;Master_sheet_Kriterien!$M$56,4,5))))</f>
        <v>2</v>
      </c>
      <c r="BB300" s="59">
        <f>VLOOKUP($D300,Struktur_daten_BW_2017!$B$7:$AH$452,Calc_Targetkreise!BB$5,FALSE)</f>
        <v>1104.1</v>
      </c>
      <c r="BC300" s="62">
        <f>IF(BB300&lt;Master_sheet_Kriterien!$J$8,1,IF(BB300&lt;Master_sheet_Kriterien!$K$8,2,IF(BB300&lt;Master_sheet_Kriterien!$L$8,3,IF(BB300&lt;Master_sheet_Kriterien!$M$8,4,5))))</f>
        <v>4</v>
      </c>
      <c r="BD300" s="65">
        <f t="shared" si="12"/>
        <v>19.1733</v>
      </c>
      <c r="BE300" s="62">
        <f>IF(BD300&lt;Master_sheet_Kriterien!$J$10,1,IF(BD300&lt;Master_sheet_Kriterien!$K$10,2,IF(BD300&lt;Master_sheet_Kriterien!$L$10,3,IF(BD300&lt;Master_sheet_Kriterien!$M$10,4,5))))</f>
        <v>2</v>
      </c>
      <c r="BF300" s="65">
        <f>VLOOKUP($D300,Struktur_daten_BW_2017!$B$7:$AH$452,Calc_Targetkreise!BF$5,FALSE)</f>
        <v>7.9</v>
      </c>
      <c r="BG300" s="62">
        <f>IF(BF300&lt;Master_sheet_Kriterien!$J$12,1,IF(BF300&lt;Master_sheet_Kriterien!$K$12,2,IF(BF300&lt;Master_sheet_Kriterien!$L$12,3,IF(BF300&lt;Master_sheet_Kriterien!$M$12,4,5))))</f>
        <v>3</v>
      </c>
      <c r="BH300" s="65">
        <f>VLOOKUP($D300,Struktur_daten_BW_2017!$B$7:$AH$452,Calc_Targetkreise!BH$5,FALSE)</f>
        <v>13.8</v>
      </c>
      <c r="BI300" s="62">
        <f>IF(BH300&lt;Master_sheet_Kriterien!$J$14,1,IF(BH300&lt;Master_sheet_Kriterien!$K$14,2,IF(BH300&lt;Master_sheet_Kriterien!$L$14,3,IF(BH300&lt;Master_sheet_Kriterien!$M$14,4,5))))</f>
        <v>5</v>
      </c>
      <c r="BJ300" s="65">
        <f>VLOOKUP($D300,Struktur_daten_BW_2017!$B$7:$AH$452,Calc_Targetkreise!BJ$5,FALSE)</f>
        <v>36.2</v>
      </c>
      <c r="BK300" s="62">
        <f>IF(BJ300&lt;Master_sheet_Kriterien!$J$16,1,IF(BJ300&lt;Master_sheet_Kriterien!$K$16,2,IF(BJ300&lt;Master_sheet_Kriterien!$L$16,3,IF(BJ300&lt;Master_sheet_Kriterien!$M$16,4,5))))</f>
        <v>3</v>
      </c>
      <c r="BL300" s="65">
        <f>VLOOKUP($D300,Struktur_daten_BW_2017!$B$7:$AH$452,Calc_Targetkreise!BL$5,FALSE)</f>
        <v>16.5</v>
      </c>
      <c r="BM300" s="62">
        <f>IF(BL300&lt;Master_sheet_Kriterien!$J$18,1,IF(BL300&lt;Master_sheet_Kriterien!$K$18,2,IF(BL300&lt;Master_sheet_Kriterien!$L$18,3,IF(BL300&lt;Master_sheet_Kriterien!$M$18,4,5))))</f>
        <v>3</v>
      </c>
      <c r="BN300" s="65">
        <f>VLOOKUP($D300,Struktur_daten_BW_2017!$B$7:$AH$452,Calc_Targetkreise!BN$5,FALSE)</f>
        <v>10</v>
      </c>
      <c r="BO300" s="62">
        <f>IF(BN300&lt;Master_sheet_Kriterien!$J$20,1,IF(BN300&lt;Master_sheet_Kriterien!$K$20,2,IF(BN300&lt;Master_sheet_Kriterien!$L$20,3,IF(BN300&lt;Master_sheet_Kriterien!$M$20,4,5))))</f>
        <v>2</v>
      </c>
      <c r="BP300" s="59">
        <f>VLOOKUP($D300,Struktur_daten_BW_2017!$B$7:$AH$452,Calc_Targetkreise!BP$5,FALSE)</f>
        <v>23305</v>
      </c>
      <c r="BQ300" s="62">
        <f>IF(BP300&lt;Master_sheet_Kriterien!$J$38,1,IF(BP300&lt;Master_sheet_Kriterien!$K$38,2,IF(BP300&lt;Master_sheet_Kriterien!$L$38,3,IF(BP300&lt;Master_sheet_Kriterien!$M$38,4,5))))</f>
        <v>5</v>
      </c>
      <c r="BR300" s="65">
        <f>VLOOKUP($D300,Struktur_daten_BW_2017!$B$7:$AH$452,Calc_Targetkreise!BR$5,FALSE)</f>
        <v>35.6</v>
      </c>
      <c r="BS300" s="62">
        <f>IF(BR300&lt;Master_sheet_Kriterien!$J$24,1,IF(BR300&lt;Master_sheet_Kriterien!$K$24,2,IF(BR300&lt;Master_sheet_Kriterien!$L$24,3,IF(BR300&lt;Master_sheet_Kriterien!$M$24,4,5))))</f>
        <v>3</v>
      </c>
      <c r="BT300" s="65">
        <f>VLOOKUP($D300,Struktur_daten_BW_2017!$B$7:$AH$452,Calc_Targetkreise!BT$5,FALSE)</f>
        <v>14</v>
      </c>
      <c r="BU300" s="62">
        <f>IF(BT300&lt;Master_sheet_Kriterien!$J$26,1,IF(BT300&lt;Master_sheet_Kriterien!$K$26,2,IF(BT300&lt;Master_sheet_Kriterien!$L$26,3,IF(BT300&lt;Master_sheet_Kriterien!$M$26,4,5))))</f>
        <v>3</v>
      </c>
      <c r="BV300" s="65">
        <f t="shared" si="13"/>
        <v>3.3978</v>
      </c>
      <c r="BW300" s="62">
        <f>IF(BV300&lt;Master_sheet_Kriterien!$J$28,1,IF(BV300&lt;Master_sheet_Kriterien!$K$28,2,IF(BV300&lt;Master_sheet_Kriterien!$L$28,3,IF(BV300&lt;Master_sheet_Kriterien!$M$28,4,5))))</f>
        <v>2</v>
      </c>
      <c r="BX300" s="65">
        <f>VLOOKUP($D300,Struktur_daten_BW_2017!$B$7:$AH$452,Calc_Targetkreise!BX$5,FALSE)</f>
        <v>22.14285714</v>
      </c>
      <c r="BY300" s="62">
        <f>IF(BX300&lt;Master_sheet_Kriterien!$J$30,1,IF(BX300&lt;Master_sheet_Kriterien!$K$30,2,IF(BX300&lt;Master_sheet_Kriterien!$L$30,3,IF(BX300&lt;Master_sheet_Kriterien!$M$30,4,5))))</f>
        <v>3</v>
      </c>
      <c r="BZ300" s="65">
        <f>CL300/1000</f>
        <v>3.333</v>
      </c>
      <c r="CA300" s="62">
        <f>IF(BZ300&lt;Master_sheet_Kriterien!$J$32,1,IF(BZ300&lt;Master_sheet_Kriterien!$K$32,2,IF(BZ300&lt;Master_sheet_Kriterien!$L$32,3,IF(BZ300&lt;Master_sheet_Kriterien!$M$32,4,5))))</f>
        <v>1</v>
      </c>
      <c r="CB300" s="65">
        <f>BZ300/CM300*100</f>
        <v>1.373300371</v>
      </c>
      <c r="CC300" s="62">
        <f>IF(CB300&lt;Master_sheet_Kriterien!$J$34,1,IF(CB300&lt;Master_sheet_Kriterien!$K$34,2,IF(CB300&lt;Master_sheet_Kriterien!$L$34,3,IF(CB300&lt;Master_sheet_Kriterien!$M$34,4,5))))</f>
        <v>1</v>
      </c>
      <c r="CD300" s="65">
        <f>100-VLOOKUP($D300,Struktur_daten_BW_2017!$B$7:$AH$452,Calc_Targetkreise!CD$5,FALSE)</f>
        <v>44.3</v>
      </c>
      <c r="CE300" s="62">
        <f>IF(CD300&lt;Master_sheet_Kriterien!$J$40,1,IF(CD300&lt;Master_sheet_Kriterien!$K$40,2,IF(CD300&lt;Master_sheet_Kriterien!$L$40,3,IF(CD300&lt;Master_sheet_Kriterien!$M$40,4,5))))</f>
        <v>2</v>
      </c>
      <c r="CF300" s="61"/>
      <c r="CG300" s="59">
        <f>VLOOKUP($D300,EW_19_Kreise!$A$6:$CQ$406,Calc_Targetkreise!CG$5,FALSE)/1000</f>
        <v>50.032</v>
      </c>
      <c r="CH300" s="59">
        <f>VLOOKUP($D300,BW_17_Kreise!$B$7:$CC$410,Calc_Targetkreise!CH$5,FALSE)/1000</f>
        <v>49.763</v>
      </c>
      <c r="CI300" s="59">
        <f>VLOOKUP($D300,EW_Erg_09_14_Kreise!$A$10:$BK$412,Calc_Targetkreise!CI$5,FALSE)/1000</f>
        <v>49.917</v>
      </c>
      <c r="CJ300" s="59">
        <f>VLOOKUP($D300,EW_Erg_09_14_Kreise!$A$10:$BK$412,Calc_Targetkreise!CJ$5,FALSE)/1000</f>
        <v>49.816</v>
      </c>
      <c r="CK300" s="59">
        <f>VLOOKUP($D300,EW_Erg_09_14_Kreise!$A$10:$BK$412,Calc_Targetkreise!CK$5,FALSE)/1000</f>
        <v>16.75</v>
      </c>
      <c r="CL300" s="45">
        <v>3333.0</v>
      </c>
      <c r="CM300" s="59">
        <f>VLOOKUP($D300,Struktur_daten_BW_2017!$B$7:$AH$452,Calc_Targetkreise!CM$5,FALSE)</f>
        <v>242.7</v>
      </c>
      <c r="CN300" s="66">
        <v>2.0</v>
      </c>
      <c r="CO300" s="67">
        <f t="shared" si="16"/>
        <v>0.008240626288</v>
      </c>
      <c r="CP300" s="62">
        <f>IF(CO300&lt;Master_sheet_Kriterien!$J$58,1,IF(CO300&lt;Master_sheet_Kriterien!$K$58,2,IF(CO300&lt;Master_sheet_Kriterien!$L$58,3,IF(CO300&lt;Master_sheet_Kriterien!$M$58,4,5))))</f>
        <v>1</v>
      </c>
      <c r="CQ300" s="66">
        <v>2.0</v>
      </c>
      <c r="CR300" s="67">
        <f t="shared" si="17"/>
        <v>0.008240626288</v>
      </c>
      <c r="CS300" s="62">
        <f>IF(CR300&lt;Master_sheet_Kriterien!$J$59,1,IF(CR300&lt;Master_sheet_Kriterien!$K$59,2,IF(CR300&lt;Master_sheet_Kriterien!$L$59,3,IF(CR300&lt;Master_sheet_Kriterien!$M$59,4,5))))</f>
        <v>1</v>
      </c>
      <c r="CT300" s="66">
        <v>0.0</v>
      </c>
      <c r="CU300" s="44"/>
      <c r="CV300" s="66">
        <v>0.0</v>
      </c>
      <c r="CW300" s="68"/>
      <c r="CY300" s="31">
        <f t="shared" si="18"/>
        <v>9661</v>
      </c>
      <c r="DB300" s="76" t="str">
        <f t="shared" si="19"/>
        <v>Aschaffenburg, Stadt</v>
      </c>
      <c r="DC300" s="58">
        <f t="shared" si="20"/>
        <v>93</v>
      </c>
      <c r="DD300" s="77">
        <f t="shared" si="21"/>
        <v>181</v>
      </c>
      <c r="DE300" s="72">
        <f t="shared" si="22"/>
        <v>0.006790869658</v>
      </c>
      <c r="DG300" s="76" t="str">
        <f t="shared" si="23"/>
        <v>Aschaffenburg, Stadt</v>
      </c>
      <c r="DH300" s="58" t="str">
        <f t="shared" si="24"/>
        <v>#REF!</v>
      </c>
      <c r="DI300" s="75">
        <f t="shared" si="25"/>
        <v>175.0824063</v>
      </c>
      <c r="DJ300" s="78">
        <f t="shared" si="26"/>
        <v>0.006790869658</v>
      </c>
      <c r="DK300" s="75"/>
      <c r="DL300" s="75"/>
      <c r="DM300" s="75"/>
      <c r="DN300" s="75"/>
      <c r="DO300" s="75"/>
      <c r="DP300" s="44"/>
    </row>
    <row r="301" ht="16.5" customHeight="1">
      <c r="A301" s="58">
        <f t="shared" si="5"/>
        <v>123</v>
      </c>
      <c r="B301" s="58">
        <f t="shared" si="6"/>
        <v>173</v>
      </c>
      <c r="C301" s="58" t="s">
        <v>390</v>
      </c>
      <c r="D301" s="58">
        <v>9662.0</v>
      </c>
      <c r="E301" s="58" t="s">
        <v>462</v>
      </c>
      <c r="F301" s="59">
        <f>VLOOKUP($D301,EW_19_Kreise!$A$6:$CQ$406,Calc_Targetkreise!F$5,FALSE)/1000</f>
        <v>17.994</v>
      </c>
      <c r="G301" s="59">
        <f>VLOOKUP($D301,BW_17_Kreise!$B$7:$CC$410,Calc_Targetkreise!G$5,FALSE)/1000</f>
        <v>25.987</v>
      </c>
      <c r="H301" s="59">
        <f>VLOOKUP($D301,EW_Erg_09_14_Kreise!$A$10:$BK$412,Calc_Targetkreise!H$5,FALSE)/1000</f>
        <v>13.507</v>
      </c>
      <c r="I301" s="60">
        <f t="shared" ref="I301:K301" si="1232">F301/CG301</f>
        <v>0.4823999357</v>
      </c>
      <c r="J301" s="60">
        <f t="shared" si="1232"/>
        <v>0.6852750382</v>
      </c>
      <c r="K301" s="60">
        <f t="shared" si="1232"/>
        <v>0.3468046319</v>
      </c>
      <c r="L301" s="61">
        <f t="shared" ref="L301:M301" si="1233">1-(T301+X301)</f>
        <v>0.5051128154</v>
      </c>
      <c r="M301" s="61">
        <f t="shared" si="1233"/>
        <v>0.4828952938</v>
      </c>
      <c r="N301" s="62">
        <f>IF(L301&lt;Master_sheet_Kriterien!$J$46,1,IF(L301&lt;Master_sheet_Kriterien!$K$46,2,IF(L301&lt;Master_sheet_Kriterien!$L$46,3,IF(L301&lt;Master_sheet_Kriterien!$M$46,4,5))))</f>
        <v>4</v>
      </c>
      <c r="O301" s="62">
        <f>IF(M301&lt;Master_sheet_Kriterien!$J$46,1,IF(M301&lt;Master_sheet_Kriterien!$K$46,2,IF(M301&lt;Master_sheet_Kriterien!$L$46,3,IF(M301&lt;Master_sheet_Kriterien!$M$46,4,5))))</f>
        <v>4</v>
      </c>
      <c r="P301" s="61">
        <f t="shared" ref="P301:Q301" si="1234">1-(T301+AM301)</f>
        <v>0.5292319662</v>
      </c>
      <c r="Q301" s="61">
        <f t="shared" si="1234"/>
        <v>0.5264940162</v>
      </c>
      <c r="R301" s="62">
        <f>IF(P301&lt;Master_sheet_Kriterien!$J$46,1,IF(P301&lt;Master_sheet_Kriterien!$K$46,2,IF(P301&lt;Master_sheet_Kriterien!$L$46,3,IF(P301&lt;Master_sheet_Kriterien!$M$46,4,5))))</f>
        <v>5</v>
      </c>
      <c r="S301" s="62">
        <f>IF(Q301&lt;Master_sheet_Kriterien!$J$46,1,IF(Q301&lt;Master_sheet_Kriterien!$K$46,2,IF(Q301&lt;Master_sheet_Kriterien!$L$46,3,IF(Q301&lt;Master_sheet_Kriterien!$M$46,4,5))))</f>
        <v>5</v>
      </c>
      <c r="T301" s="61">
        <f>VLOOKUP($D301,EW_19_Kreise!$A$6:$CQ$406,Calc_Targetkreise!T$5,FALSE)/1000/F301</f>
        <v>0.355285095</v>
      </c>
      <c r="U301" s="63">
        <f>VLOOKUP($D301,BW_17_Kreise!$B$7:$CC$410,Calc_Targetkreise!U$5,FALSE)/1000/$G301</f>
        <v>0.317043137</v>
      </c>
      <c r="V301" s="61">
        <f>VLOOKUP(Calc_Targetkreise!$D301,EW_Erg_09_14_Kreise!$A$7:$BK$412,Calc_Targetkreise!V$5,FALSE)/1000/$H301</f>
        <v>0.3720293181</v>
      </c>
      <c r="W301" s="61">
        <f>VLOOKUP(Calc_Targetkreise!$D301,EW_Erg_09_14_Kreise!$A$7:$BK$412,Calc_Targetkreise!W$5,FALSE)/1000/CK301</f>
        <v>0.4461633663</v>
      </c>
      <c r="X301" s="61">
        <f>VLOOKUP($D301,EW_19_Kreise!$A$6:$CQ$406,Calc_Targetkreise!X$5,FALSE)/1000/F301</f>
        <v>0.1396020896</v>
      </c>
      <c r="Y301" s="63">
        <f>VLOOKUP($D301,BW_17_Kreise!$B$7:$CC$410,Calc_Targetkreise!Y$5,FALSE)/1000/$G301</f>
        <v>0.2000615692</v>
      </c>
      <c r="Z301" s="61">
        <f>VLOOKUP(Calc_Targetkreise!$D301,EW_Erg_09_14_Kreise!$A$7:$BK$412,Calc_Targetkreise!Z$5,FALSE)/1000/$H301</f>
        <v>0.2751906419</v>
      </c>
      <c r="AA301" s="61">
        <f>VLOOKUP(Calc_Targetkreise!$D301,EW_Erg_09_14_Kreise!$A$7:$BK$412,Calc_Targetkreise!AA$5,FALSE)/1000/$H301</f>
        <v>0.2207003776</v>
      </c>
      <c r="AB301" s="61">
        <f>VLOOKUP($D301,EW_19_Kreise!$A$6:$CQ$406,Calc_Targetkreise!AB$5,FALSE)/1000/F301</f>
        <v>0.1679448705</v>
      </c>
      <c r="AC301" s="63">
        <f>VLOOKUP($D301,BW_17_Kreise!$B$7:$CC$410,Calc_Targetkreise!AC$5,FALSE)/1000/$G301</f>
        <v>0.07138184477</v>
      </c>
      <c r="AD301" s="61">
        <f>VLOOKUP(Calc_Targetkreise!$D301,EW_Erg_09_14_Kreise!$A$7:$BK$412,Calc_Targetkreise!AD$5,FALSE)/1000/$H301</f>
        <v>0.08943510772</v>
      </c>
      <c r="AE301" s="62">
        <f>IF(AC301&lt;Master_sheet_Kriterien!$J$54,1,IF(AC301&lt;Master_sheet_Kriterien!$K$54,2,IF(AC301&lt;Master_sheet_Kriterien!$L$54,3,IF(AC301&lt;Master_sheet_Kriterien!$M$54,4,5))))</f>
        <v>2</v>
      </c>
      <c r="AF301" s="61">
        <f>VLOOKUP(Calc_Targetkreise!$D301,EW_Erg_09_14_Kreise!$A$7:$BK$412,Calc_Targetkreise!AF$5,FALSE)/1000/$H301</f>
        <v>0.09513585548</v>
      </c>
      <c r="AG301" s="63">
        <f>VLOOKUP($D301,BW_17_Kreise!$B$7:$CC$410,Calc_Targetkreise!AG$5,FALSE)/1000/$G301</f>
        <v>0.08954477239</v>
      </c>
      <c r="AH301" s="61">
        <f>VLOOKUP(Calc_Targetkreise!$D301,EW_Erg_09_14_Kreise!$A$7:$BK$412,Calc_Targetkreise!AH$5,FALSE)/1000/$H301</f>
        <v>0.03442659362</v>
      </c>
      <c r="AI301" s="61">
        <f>VLOOKUP(Calc_Targetkreise!$D301,EW_Erg_09_14_Kreise!$A$7:$BK$412,Calc_Targetkreise!AI$5,FALSE)/1000/$H301</f>
        <v>0.07692307692</v>
      </c>
      <c r="AJ301" s="63">
        <f>VLOOKUP($D301,BW_17_Kreise!$B$7:$CC$410,Calc_Targetkreise!AJ$5,FALSE)/1000/$G301</f>
        <v>0.1078231423</v>
      </c>
      <c r="AK301" s="61">
        <f>VLOOKUP(Calc_Targetkreise!$D301,EW_Erg_09_14_Kreise!$A$7:$BK$412,Calc_Targetkreise!AK$5,FALSE)/1000/$H301</f>
        <v>0.06396683201</v>
      </c>
      <c r="AL301" s="61">
        <f>VLOOKUP(Calc_Targetkreise!$D301,EW_Erg_09_14_Kreise!$A$7:$BK$412,Calc_Targetkreise!AL$5,FALSE)/1000/$H301</f>
        <v>0.06307840379</v>
      </c>
      <c r="AM301" s="61">
        <f>VLOOKUP($D301,EW_19_Kreise!$A$6:$CQ$406,Calc_Targetkreise!AM$5,FALSE)/1000/F301</f>
        <v>0.1154829388</v>
      </c>
      <c r="AN301" s="63">
        <f>VLOOKUP($D301,BW_17_Kreise!$B$7:$CC$410,Calc_Targetkreise!AN$5,FALSE)/1000/$G301</f>
        <v>0.1564628468</v>
      </c>
      <c r="AO301" s="61">
        <f>VLOOKUP(Calc_Targetkreise!$D301,EW_Erg_09_14_Kreise!$A$7:$BK$412,Calc_Targetkreise!AO$5,FALSE)/1000/$H301</f>
        <v>0.07322129266</v>
      </c>
      <c r="AP301" s="61">
        <f>VLOOKUP(Calc_Targetkreise!$D301,EW_Erg_09_14_Kreise!$A$7:$BK$412,Calc_Targetkreise!AP$5,FALSE)/1000/$H301</f>
        <v>0.0002961427408</v>
      </c>
      <c r="AQ301" s="61">
        <f t="shared" ref="AQ301:AR301" si="1235">1-U301-Y301-AC301-AG301-AJ301-AN301</f>
        <v>0.0576826875</v>
      </c>
      <c r="AR301" s="61">
        <f t="shared" si="1235"/>
        <v>0.09173021396</v>
      </c>
      <c r="AS301" s="61">
        <f t="shared" si="11"/>
        <v>0.09770277714</v>
      </c>
      <c r="AT301" s="63">
        <f>VLOOKUP($D301,BW_17_Kreise!$B$7:$CC$410,Calc_Targetkreise!AT$5,FALSE)/1000/$G301</f>
        <v>0.004232885674</v>
      </c>
      <c r="AU301" s="61">
        <f>VLOOKUP(Calc_Targetkreise!$D301,EW_Erg_09_14_Kreise!$A$7:$BK$412,Calc_Targetkreise!AU$5,FALSE)/1000/$H301</f>
        <v>0.0125120308</v>
      </c>
      <c r="AV301" s="62">
        <f>IF(AU301&lt;Master_sheet_Kriterien!$J$44,1,IF(AU301&lt;Master_sheet_Kriterien!$K$44,2,IF(AU301&lt;Master_sheet_Kriterien!$L$44,3,IF(AU301&lt;Master_sheet_Kriterien!$M$44,4,5))))</f>
        <v>3</v>
      </c>
      <c r="AW301" s="61">
        <f>VLOOKUP(Calc_Targetkreise!$D301,EW_Erg_09_14_Kreise!$A$7:$BK$412,Calc_Targetkreise!AW$5,FALSE)/1000/$H301</f>
        <v>0.007847782631</v>
      </c>
      <c r="AX301" s="61">
        <f>VLOOKUP($D301,EW_19_Kreise!$A$6:$CQ$406,Calc_Targetkreise!AX$5,FALSE)/1000/F301</f>
        <v>0.004779370901</v>
      </c>
      <c r="AY301" s="62">
        <f>IF(AX301&lt;Master_sheet_Kriterien!$J$56,1,IF(AX301&lt;Master_sheet_Kriterien!$K$56,2,IF(AX301&lt;Master_sheet_Kriterien!$L$56,3,IF(AX301&lt;Master_sheet_Kriterien!$M$56,4,5))))</f>
        <v>3</v>
      </c>
      <c r="AZ301" s="64">
        <f>VLOOKUP($D301,EW_19_Kreise!$A$6:$CQ$406,Calc_Targetkreise!AZ$5,FALSE)</f>
        <v>86</v>
      </c>
      <c r="BA301" s="62">
        <f>IF(AZ301&lt;Master_sheet_Kriterien!$J$57,1,IF(AZ301&lt;Master_sheet_Kriterien!$K$57,2,IF(AZ301&lt;Master_sheet_Kriterien!$L$57,3,IF(AZ301&lt;Master_sheet_Kriterien!$M$56,4,5))))</f>
        <v>1</v>
      </c>
      <c r="BB301" s="59">
        <f>VLOOKUP($D301,Struktur_daten_BW_2017!$B$7:$AH$452,Calc_Targetkreise!BB$5,FALSE)</f>
        <v>1491</v>
      </c>
      <c r="BC301" s="62">
        <f>IF(BB301&lt;Master_sheet_Kriterien!$J$8,1,IF(BB301&lt;Master_sheet_Kriterien!$K$8,2,IF(BB301&lt;Master_sheet_Kriterien!$L$8,3,IF(BB301&lt;Master_sheet_Kriterien!$M$8,4,5))))</f>
        <v>5</v>
      </c>
      <c r="BD301" s="65">
        <f t="shared" si="12"/>
        <v>22.7929</v>
      </c>
      <c r="BE301" s="62">
        <f>IF(BD301&lt;Master_sheet_Kriterien!$J$10,1,IF(BD301&lt;Master_sheet_Kriterien!$K$10,2,IF(BD301&lt;Master_sheet_Kriterien!$L$10,3,IF(BD301&lt;Master_sheet_Kriterien!$M$10,4,5))))</f>
        <v>3</v>
      </c>
      <c r="BF301" s="65">
        <f>VLOOKUP($D301,Struktur_daten_BW_2017!$B$7:$AH$452,Calc_Targetkreise!BF$5,FALSE)</f>
        <v>8.9</v>
      </c>
      <c r="BG301" s="62">
        <f>IF(BF301&lt;Master_sheet_Kriterien!$J$12,1,IF(BF301&lt;Master_sheet_Kriterien!$K$12,2,IF(BF301&lt;Master_sheet_Kriterien!$L$12,3,IF(BF301&lt;Master_sheet_Kriterien!$M$12,4,5))))</f>
        <v>5</v>
      </c>
      <c r="BH301" s="65">
        <f>VLOOKUP($D301,Struktur_daten_BW_2017!$B$7:$AH$452,Calc_Targetkreise!BH$5,FALSE)</f>
        <v>12.8</v>
      </c>
      <c r="BI301" s="62">
        <f>IF(BH301&lt;Master_sheet_Kriterien!$J$14,1,IF(BH301&lt;Master_sheet_Kriterien!$K$14,2,IF(BH301&lt;Master_sheet_Kriterien!$L$14,3,IF(BH301&lt;Master_sheet_Kriterien!$M$14,4,5))))</f>
        <v>4</v>
      </c>
      <c r="BJ301" s="65">
        <f>VLOOKUP($D301,Struktur_daten_BW_2017!$B$7:$AH$452,Calc_Targetkreise!BJ$5,FALSE)</f>
        <v>33.5</v>
      </c>
      <c r="BK301" s="62">
        <f>IF(BJ301&lt;Master_sheet_Kriterien!$J$16,1,IF(BJ301&lt;Master_sheet_Kriterien!$K$16,2,IF(BJ301&lt;Master_sheet_Kriterien!$L$16,3,IF(BJ301&lt;Master_sheet_Kriterien!$M$16,4,5))))</f>
        <v>1</v>
      </c>
      <c r="BL301" s="65">
        <f>VLOOKUP($D301,Struktur_daten_BW_2017!$B$7:$AH$452,Calc_Targetkreise!BL$5,FALSE)</f>
        <v>17.8</v>
      </c>
      <c r="BM301" s="62">
        <f>IF(BL301&lt;Master_sheet_Kriterien!$J$18,1,IF(BL301&lt;Master_sheet_Kriterien!$K$18,2,IF(BL301&lt;Master_sheet_Kriterien!$L$18,3,IF(BL301&lt;Master_sheet_Kriterien!$M$18,4,5))))</f>
        <v>5</v>
      </c>
      <c r="BN301" s="65">
        <f>VLOOKUP($D301,Struktur_daten_BW_2017!$B$7:$AH$452,Calc_Targetkreise!BN$5,FALSE)</f>
        <v>12.5</v>
      </c>
      <c r="BO301" s="62">
        <f>IF(BN301&lt;Master_sheet_Kriterien!$J$20,1,IF(BN301&lt;Master_sheet_Kriterien!$K$20,2,IF(BN301&lt;Master_sheet_Kriterien!$L$20,3,IF(BN301&lt;Master_sheet_Kriterien!$M$20,4,5))))</f>
        <v>5</v>
      </c>
      <c r="BP301" s="59">
        <f>VLOOKUP($D301,Struktur_daten_BW_2017!$B$7:$AH$452,Calc_Targetkreise!BP$5,FALSE)</f>
        <v>21354</v>
      </c>
      <c r="BQ301" s="62">
        <f>IF(BP301&lt;Master_sheet_Kriterien!$J$38,1,IF(BP301&lt;Master_sheet_Kriterien!$K$38,2,IF(BP301&lt;Master_sheet_Kriterien!$L$38,3,IF(BP301&lt;Master_sheet_Kriterien!$M$38,4,5))))</f>
        <v>3</v>
      </c>
      <c r="BR301" s="65">
        <f>VLOOKUP($D301,Struktur_daten_BW_2017!$B$7:$AH$452,Calc_Targetkreise!BR$5,FALSE)</f>
        <v>33.9</v>
      </c>
      <c r="BS301" s="62">
        <f>IF(BR301&lt;Master_sheet_Kriterien!$J$24,1,IF(BR301&lt;Master_sheet_Kriterien!$K$24,2,IF(BR301&lt;Master_sheet_Kriterien!$L$24,3,IF(BR301&lt;Master_sheet_Kriterien!$M$24,4,5))))</f>
        <v>3</v>
      </c>
      <c r="BT301" s="65">
        <f>VLOOKUP($D301,Struktur_daten_BW_2017!$B$7:$AH$452,Calc_Targetkreise!BT$5,FALSE)</f>
        <v>16.5</v>
      </c>
      <c r="BU301" s="62">
        <f>IF(BT301&lt;Master_sheet_Kriterien!$J$26,1,IF(BT301&lt;Master_sheet_Kriterien!$K$26,2,IF(BT301&lt;Master_sheet_Kriterien!$L$26,3,IF(BT301&lt;Master_sheet_Kriterien!$M$26,4,5))))</f>
        <v>5</v>
      </c>
      <c r="BV301" s="65">
        <f t="shared" si="13"/>
        <v>4.22565</v>
      </c>
      <c r="BW301" s="62">
        <f>IF(BV301&lt;Master_sheet_Kriterien!$J$28,1,IF(BV301&lt;Master_sheet_Kriterien!$K$28,2,IF(BV301&lt;Master_sheet_Kriterien!$L$28,3,IF(BV301&lt;Master_sheet_Kriterien!$M$28,4,5))))</f>
        <v>3</v>
      </c>
      <c r="BX301" s="65">
        <f>VLOOKUP($D301,Struktur_daten_BW_2017!$B$7:$AH$452,Calc_Targetkreise!BX$5,FALSE)</f>
        <v>25.45454545</v>
      </c>
      <c r="BY301" s="62">
        <f>IF(BX301&lt;Master_sheet_Kriterien!$J$30,1,IF(BX301&lt;Master_sheet_Kriterien!$K$30,2,IF(BX301&lt;Master_sheet_Kriterien!$L$30,3,IF(BX301&lt;Master_sheet_Kriterien!$M$30,4,5))))</f>
        <v>4</v>
      </c>
      <c r="BZ301" s="65"/>
      <c r="CA301" s="62">
        <f>IF(BZ301&lt;Master_sheet_Kriterien!$J$32,1,IF(BZ301&lt;Master_sheet_Kriterien!$K$32,2,IF(BZ301&lt;Master_sheet_Kriterien!$L$32,3,IF(BZ301&lt;Master_sheet_Kriterien!$M$32,4,5))))</f>
        <v>1</v>
      </c>
      <c r="CB301" s="65"/>
      <c r="CC301" s="62">
        <f>IF(CB301&lt;Master_sheet_Kriterien!$J$34,1,IF(CB301&lt;Master_sheet_Kriterien!$K$34,2,IF(CB301&lt;Master_sheet_Kriterien!$L$34,3,IF(CB301&lt;Master_sheet_Kriterien!$M$34,4,5))))</f>
        <v>1</v>
      </c>
      <c r="CD301" s="65">
        <f>100-VLOOKUP($D301,Struktur_daten_BW_2017!$B$7:$AH$452,Calc_Targetkreise!CD$5,FALSE)</f>
        <v>42.8</v>
      </c>
      <c r="CE301" s="62">
        <f>IF(CD301&lt;Master_sheet_Kriterien!$J$40,1,IF(CD301&lt;Master_sheet_Kriterien!$K$40,2,IF(CD301&lt;Master_sheet_Kriterien!$L$40,3,IF(CD301&lt;Master_sheet_Kriterien!$M$40,4,5))))</f>
        <v>2</v>
      </c>
      <c r="CF301" s="61"/>
      <c r="CG301" s="59">
        <f>VLOOKUP($D301,EW_19_Kreise!$A$6:$CQ$406,Calc_Targetkreise!CG$5,FALSE)/1000</f>
        <v>37.301</v>
      </c>
      <c r="CH301" s="59">
        <f>VLOOKUP($D301,BW_17_Kreise!$B$7:$CC$410,Calc_Targetkreise!CH$5,FALSE)/1000</f>
        <v>37.922</v>
      </c>
      <c r="CI301" s="59">
        <f>VLOOKUP($D301,EW_Erg_09_14_Kreise!$A$10:$BK$412,Calc_Targetkreise!CI$5,FALSE)/1000</f>
        <v>38.947</v>
      </c>
      <c r="CJ301" s="59">
        <f>VLOOKUP($D301,EW_Erg_09_14_Kreise!$A$10:$BK$412,Calc_Targetkreise!CJ$5,FALSE)/1000</f>
        <v>39.73</v>
      </c>
      <c r="CK301" s="59">
        <f>VLOOKUP($D301,EW_Erg_09_14_Kreise!$A$10:$BK$412,Calc_Targetkreise!CK$5,FALSE)/1000</f>
        <v>14.544</v>
      </c>
      <c r="CL301" s="45"/>
      <c r="CM301" s="59">
        <f>VLOOKUP($D301,Struktur_daten_BW_2017!$B$7:$AH$452,Calc_Targetkreise!CM$5,FALSE)</f>
        <v>256.1</v>
      </c>
      <c r="CN301" s="66">
        <v>0.0</v>
      </c>
      <c r="CO301" s="67">
        <f t="shared" si="16"/>
        <v>0</v>
      </c>
      <c r="CP301" s="62">
        <f>IF(CO301&lt;Master_sheet_Kriterien!$J$58,1,IF(CO301&lt;Master_sheet_Kriterien!$K$58,2,IF(CO301&lt;Master_sheet_Kriterien!$L$58,3,IF(CO301&lt;Master_sheet_Kriterien!$M$58,4,5))))</f>
        <v>1</v>
      </c>
      <c r="CQ301" s="66">
        <v>0.0</v>
      </c>
      <c r="CR301" s="67">
        <f t="shared" si="17"/>
        <v>0</v>
      </c>
      <c r="CS301" s="62">
        <f>IF(CR301&lt;Master_sheet_Kriterien!$J$59,1,IF(CR301&lt;Master_sheet_Kriterien!$K$59,2,IF(CR301&lt;Master_sheet_Kriterien!$L$59,3,IF(CR301&lt;Master_sheet_Kriterien!$M$59,4,5))))</f>
        <v>1</v>
      </c>
      <c r="CT301" s="66">
        <v>0.0</v>
      </c>
      <c r="CU301" s="44"/>
      <c r="CV301" s="66">
        <v>0.0</v>
      </c>
      <c r="CW301" s="68"/>
      <c r="CY301" s="31">
        <f t="shared" si="18"/>
        <v>9662</v>
      </c>
      <c r="DB301" s="76" t="str">
        <f t="shared" si="19"/>
        <v>Schweinfurt, Stadt</v>
      </c>
      <c r="DC301" s="58">
        <f t="shared" si="20"/>
        <v>123</v>
      </c>
      <c r="DD301" s="77">
        <f t="shared" si="21"/>
        <v>173</v>
      </c>
      <c r="DE301" s="72">
        <f t="shared" si="22"/>
        <v>0.004779370901</v>
      </c>
      <c r="DG301" s="76" t="str">
        <f t="shared" si="23"/>
        <v>Schweinfurt, Stadt</v>
      </c>
      <c r="DH301" s="58" t="str">
        <f t="shared" si="24"/>
        <v>#REF!</v>
      </c>
      <c r="DI301" s="75">
        <f t="shared" si="25"/>
        <v>167</v>
      </c>
      <c r="DJ301" s="78">
        <f t="shared" si="26"/>
        <v>0.004779370901</v>
      </c>
      <c r="DK301" s="75"/>
      <c r="DL301" s="75"/>
      <c r="DM301" s="75"/>
      <c r="DN301" s="75"/>
      <c r="DO301" s="75"/>
      <c r="DP301" s="44"/>
    </row>
    <row r="302" ht="16.5" customHeight="1">
      <c r="A302" s="58">
        <f t="shared" si="5"/>
        <v>14</v>
      </c>
      <c r="B302" s="58">
        <f t="shared" si="6"/>
        <v>232</v>
      </c>
      <c r="C302" s="58" t="s">
        <v>390</v>
      </c>
      <c r="D302" s="58">
        <v>9663.0</v>
      </c>
      <c r="E302" s="58" t="s">
        <v>463</v>
      </c>
      <c r="F302" s="59">
        <f>VLOOKUP($D302,EW_19_Kreise!$A$6:$CQ$406,Calc_Targetkreise!F$5,FALSE)/1000</f>
        <v>62.364</v>
      </c>
      <c r="G302" s="59">
        <f>VLOOKUP($D302,BW_17_Kreise!$B$7:$CC$410,Calc_Targetkreise!G$5,FALSE)/1000</f>
        <v>75.779</v>
      </c>
      <c r="H302" s="59">
        <f>VLOOKUP($D302,EW_Erg_09_14_Kreise!$A$10:$BK$412,Calc_Targetkreise!H$5,FALSE)/1000</f>
        <v>41.51</v>
      </c>
      <c r="I302" s="60">
        <f t="shared" ref="I302:K302" si="1236">F302/CG302</f>
        <v>0.6301876497</v>
      </c>
      <c r="J302" s="60">
        <f t="shared" si="1236"/>
        <v>0.7685341068</v>
      </c>
      <c r="K302" s="60">
        <f t="shared" si="1236"/>
        <v>0.4160569309</v>
      </c>
      <c r="L302" s="61">
        <f t="shared" ref="L302:M302" si="1237">1-(T302+X302)</f>
        <v>0.6058623565</v>
      </c>
      <c r="M302" s="61">
        <f t="shared" si="1237"/>
        <v>0.5150767363</v>
      </c>
      <c r="N302" s="62">
        <f>IF(L302&lt;Master_sheet_Kriterien!$J$46,1,IF(L302&lt;Master_sheet_Kriterien!$K$46,2,IF(L302&lt;Master_sheet_Kriterien!$L$46,3,IF(L302&lt;Master_sheet_Kriterien!$M$46,4,5))))</f>
        <v>5</v>
      </c>
      <c r="O302" s="62">
        <f>IF(M302&lt;Master_sheet_Kriterien!$J$46,1,IF(M302&lt;Master_sheet_Kriterien!$K$46,2,IF(M302&lt;Master_sheet_Kriterien!$L$46,3,IF(M302&lt;Master_sheet_Kriterien!$M$46,4,5))))</f>
        <v>4</v>
      </c>
      <c r="P302" s="61">
        <f t="shared" ref="P302:Q302" si="1238">1-(T302+AM302)</f>
        <v>0.6510807517</v>
      </c>
      <c r="Q302" s="61">
        <f t="shared" si="1238"/>
        <v>0.6030826482</v>
      </c>
      <c r="R302" s="62">
        <f>IF(P302&lt;Master_sheet_Kriterien!$J$46,1,IF(P302&lt;Master_sheet_Kriterien!$K$46,2,IF(P302&lt;Master_sheet_Kriterien!$L$46,3,IF(P302&lt;Master_sheet_Kriterien!$M$46,4,5))))</f>
        <v>5</v>
      </c>
      <c r="S302" s="62">
        <f>IF(Q302&lt;Master_sheet_Kriterien!$J$46,1,IF(Q302&lt;Master_sheet_Kriterien!$K$46,2,IF(Q302&lt;Master_sheet_Kriterien!$L$46,3,IF(Q302&lt;Master_sheet_Kriterien!$M$46,4,5))))</f>
        <v>5</v>
      </c>
      <c r="T302" s="61">
        <f>VLOOKUP($D302,EW_19_Kreise!$A$6:$CQ$406,Calc_Targetkreise!T$5,FALSE)/1000/F302</f>
        <v>0.2897184273</v>
      </c>
      <c r="U302" s="63">
        <f>VLOOKUP($D302,BW_17_Kreise!$B$7:$CC$410,Calc_Targetkreise!U$5,FALSE)/1000/$G302</f>
        <v>0.3169083783</v>
      </c>
      <c r="V302" s="61">
        <f>VLOOKUP(Calc_Targetkreise!$D302,EW_Erg_09_14_Kreise!$A$7:$BK$412,Calc_Targetkreise!V$5,FALSE)/1000/$H302</f>
        <v>0.3103107685</v>
      </c>
      <c r="W302" s="61">
        <f>VLOOKUP(Calc_Targetkreise!$D302,EW_Erg_09_14_Kreise!$A$7:$BK$412,Calc_Targetkreise!W$5,FALSE)/1000/CK302</f>
        <v>0.389441505</v>
      </c>
      <c r="X302" s="61">
        <f>VLOOKUP($D302,EW_19_Kreise!$A$6:$CQ$406,Calc_Targetkreise!X$5,FALSE)/1000/F302</f>
        <v>0.1044192162</v>
      </c>
      <c r="Y302" s="63">
        <f>VLOOKUP($D302,BW_17_Kreise!$B$7:$CC$410,Calc_Targetkreise!Y$5,FALSE)/1000/$G302</f>
        <v>0.1680148854</v>
      </c>
      <c r="Z302" s="61">
        <f>VLOOKUP(Calc_Targetkreise!$D302,EW_Erg_09_14_Kreise!$A$7:$BK$412,Calc_Targetkreise!Z$5,FALSE)/1000/$H302</f>
        <v>0.2291014213</v>
      </c>
      <c r="AA302" s="61">
        <f>VLOOKUP(Calc_Targetkreise!$D302,EW_Erg_09_14_Kreise!$A$7:$BK$412,Calc_Targetkreise!AA$5,FALSE)/1000/$H302</f>
        <v>0.1575283064</v>
      </c>
      <c r="AB302" s="61">
        <f>VLOOKUP($D302,EW_19_Kreise!$A$6:$CQ$406,Calc_Targetkreise!AB$5,FALSE)/1000/F302</f>
        <v>0.3122795202</v>
      </c>
      <c r="AC302" s="63">
        <f>VLOOKUP($D302,BW_17_Kreise!$B$7:$CC$410,Calc_Targetkreise!AC$5,FALSE)/1000/$G302</f>
        <v>0.1660222489</v>
      </c>
      <c r="AD302" s="61">
        <f>VLOOKUP(Calc_Targetkreise!$D302,EW_Erg_09_14_Kreise!$A$7:$BK$412,Calc_Targetkreise!AD$5,FALSE)/1000/$H302</f>
        <v>0.1983859311</v>
      </c>
      <c r="AE302" s="62">
        <f>IF(AC302&lt;Master_sheet_Kriterien!$J$54,1,IF(AC302&lt;Master_sheet_Kriterien!$K$54,2,IF(AC302&lt;Master_sheet_Kriterien!$L$54,3,IF(AC302&lt;Master_sheet_Kriterien!$M$54,4,5))))</f>
        <v>5</v>
      </c>
      <c r="AF302" s="61">
        <f>VLOOKUP(Calc_Targetkreise!$D302,EW_Erg_09_14_Kreise!$A$7:$BK$412,Calc_Targetkreise!AF$5,FALSE)/1000/$H302</f>
        <v>0.2057817393</v>
      </c>
      <c r="AG302" s="63">
        <f>VLOOKUP($D302,BW_17_Kreise!$B$7:$CC$410,Calc_Targetkreise!AG$5,FALSE)/1000/$G302</f>
        <v>0.1140685414</v>
      </c>
      <c r="AH302" s="61">
        <f>VLOOKUP(Calc_Targetkreise!$D302,EW_Erg_09_14_Kreise!$A$7:$BK$412,Calc_Targetkreise!AH$5,FALSE)/1000/$H302</f>
        <v>0.04324259215</v>
      </c>
      <c r="AI302" s="61">
        <f>VLOOKUP(Calc_Targetkreise!$D302,EW_Erg_09_14_Kreise!$A$7:$BK$412,Calc_Targetkreise!AI$5,FALSE)/1000/$H302</f>
        <v>0.09884365213</v>
      </c>
      <c r="AJ302" s="63">
        <f>VLOOKUP($D302,BW_17_Kreise!$B$7:$CC$410,Calc_Targetkreise!AJ$5,FALSE)/1000/$G302</f>
        <v>0.09258501696</v>
      </c>
      <c r="AK302" s="61">
        <f>VLOOKUP(Calc_Targetkreise!$D302,EW_Erg_09_14_Kreise!$A$7:$BK$412,Calc_Targetkreise!AK$5,FALSE)/1000/$H302</f>
        <v>0.04251987473</v>
      </c>
      <c r="AL302" s="61">
        <f>VLOOKUP(Calc_Targetkreise!$D302,EW_Erg_09_14_Kreise!$A$7:$BK$412,Calc_Targetkreise!AL$5,FALSE)/1000/$H302</f>
        <v>0.03218501566</v>
      </c>
      <c r="AM302" s="61">
        <f>VLOOKUP($D302,EW_19_Kreise!$A$6:$CQ$406,Calc_Targetkreise!AM$5,FALSE)/1000/F302</f>
        <v>0.05920082099</v>
      </c>
      <c r="AN302" s="63">
        <f>VLOOKUP($D302,BW_17_Kreise!$B$7:$CC$410,Calc_Targetkreise!AN$5,FALSE)/1000/$G302</f>
        <v>0.08000897346</v>
      </c>
      <c r="AO302" s="61">
        <f>VLOOKUP(Calc_Targetkreise!$D302,EW_Erg_09_14_Kreise!$A$7:$BK$412,Calc_Targetkreise!AO$5,FALSE)/1000/$H302</f>
        <v>0.06974223079</v>
      </c>
      <c r="AP302" s="61">
        <f>VLOOKUP(Calc_Targetkreise!$D302,EW_Erg_09_14_Kreise!$A$7:$BK$412,Calc_Targetkreise!AP$5,FALSE)/1000/$H302</f>
        <v>0.000289086967</v>
      </c>
      <c r="AQ302" s="61">
        <f t="shared" ref="AQ302:AR302" si="1239">1-U302-Y302-AC302-AG302-AJ302-AN302</f>
        <v>0.06239195555</v>
      </c>
      <c r="AR302" s="61">
        <f t="shared" si="1239"/>
        <v>0.1066971814</v>
      </c>
      <c r="AS302" s="61">
        <f t="shared" si="11"/>
        <v>0.1159306945</v>
      </c>
      <c r="AT302" s="63">
        <f>VLOOKUP($D302,BW_17_Kreise!$B$7:$CC$410,Calc_Targetkreise!AT$5,FALSE)/1000/$G302</f>
        <v>0.003998469233</v>
      </c>
      <c r="AU302" s="61">
        <f>VLOOKUP(Calc_Targetkreise!$D302,EW_Erg_09_14_Kreise!$A$7:$BK$412,Calc_Targetkreise!AU$5,FALSE)/1000/$H302</f>
        <v>0.02478920742</v>
      </c>
      <c r="AV302" s="62">
        <f>IF(AU302&lt;Master_sheet_Kriterien!$J$44,1,IF(AU302&lt;Master_sheet_Kriterien!$K$44,2,IF(AU302&lt;Master_sheet_Kriterien!$L$44,3,IF(AU302&lt;Master_sheet_Kriterien!$M$44,4,5))))</f>
        <v>5</v>
      </c>
      <c r="AW302" s="61">
        <f>VLOOKUP(Calc_Targetkreise!$D302,EW_Erg_09_14_Kreise!$A$7:$BK$412,Calc_Targetkreise!AW$5,FALSE)/1000/$H302</f>
        <v>0.013153457</v>
      </c>
      <c r="AX302" s="61">
        <f>VLOOKUP($D302,EW_19_Kreise!$A$6:$CQ$406,Calc_Targetkreise!AX$5,FALSE)/1000/F302</f>
        <v>0.01136873837</v>
      </c>
      <c r="AY302" s="62">
        <f>IF(AX302&lt;Master_sheet_Kriterien!$J$56,1,IF(AX302&lt;Master_sheet_Kriterien!$K$56,2,IF(AX302&lt;Master_sheet_Kriterien!$L$56,3,IF(AX302&lt;Master_sheet_Kriterien!$M$56,4,5))))</f>
        <v>4</v>
      </c>
      <c r="AZ302" s="64">
        <f>VLOOKUP($D302,EW_19_Kreise!$A$6:$CQ$406,Calc_Targetkreise!AZ$5,FALSE)</f>
        <v>709</v>
      </c>
      <c r="BA302" s="62">
        <f>IF(AZ302&lt;Master_sheet_Kriterien!$J$57,1,IF(AZ302&lt;Master_sheet_Kriterien!$K$57,2,IF(AZ302&lt;Master_sheet_Kriterien!$L$57,3,IF(AZ302&lt;Master_sheet_Kriterien!$M$56,4,5))))</f>
        <v>5</v>
      </c>
      <c r="BB302" s="59">
        <f>VLOOKUP($D302,Struktur_daten_BW_2017!$B$7:$AH$452,Calc_Targetkreise!BB$5,FALSE)</f>
        <v>1527.9</v>
      </c>
      <c r="BC302" s="62">
        <f>IF(BB302&lt;Master_sheet_Kriterien!$J$8,1,IF(BB302&lt;Master_sheet_Kriterien!$K$8,2,IF(BB302&lt;Master_sheet_Kriterien!$L$8,3,IF(BB302&lt;Master_sheet_Kriterien!$M$8,4,5))))</f>
        <v>5</v>
      </c>
      <c r="BD302" s="65">
        <f t="shared" si="12"/>
        <v>35.6625</v>
      </c>
      <c r="BE302" s="62">
        <f>IF(BD302&lt;Master_sheet_Kriterien!$J$10,1,IF(BD302&lt;Master_sheet_Kriterien!$K$10,2,IF(BD302&lt;Master_sheet_Kriterien!$L$10,3,IF(BD302&lt;Master_sheet_Kriterien!$M$10,4,5))))</f>
        <v>5</v>
      </c>
      <c r="BF302" s="65">
        <f>VLOOKUP($D302,Struktur_daten_BW_2017!$B$7:$AH$452,Calc_Targetkreise!BF$5,FALSE)</f>
        <v>12.5</v>
      </c>
      <c r="BG302" s="62">
        <f>IF(BF302&lt;Master_sheet_Kriterien!$J$12,1,IF(BF302&lt;Master_sheet_Kriterien!$K$12,2,IF(BF302&lt;Master_sheet_Kriterien!$L$12,3,IF(BF302&lt;Master_sheet_Kriterien!$M$12,4,5))))</f>
        <v>5</v>
      </c>
      <c r="BH302" s="65">
        <f>VLOOKUP($D302,Struktur_daten_BW_2017!$B$7:$AH$452,Calc_Targetkreise!BH$5,FALSE)</f>
        <v>18.2</v>
      </c>
      <c r="BI302" s="62">
        <f>IF(BH302&lt;Master_sheet_Kriterien!$J$14,1,IF(BH302&lt;Master_sheet_Kriterien!$K$14,2,IF(BH302&lt;Master_sheet_Kriterien!$L$14,3,IF(BH302&lt;Master_sheet_Kriterien!$M$14,4,5))))</f>
        <v>5</v>
      </c>
      <c r="BJ302" s="65">
        <f>VLOOKUP($D302,Struktur_daten_BW_2017!$B$7:$AH$452,Calc_Targetkreise!BJ$5,FALSE)</f>
        <v>33.4</v>
      </c>
      <c r="BK302" s="62">
        <f>IF(BJ302&lt;Master_sheet_Kriterien!$J$16,1,IF(BJ302&lt;Master_sheet_Kriterien!$K$16,2,IF(BJ302&lt;Master_sheet_Kriterien!$L$16,3,IF(BJ302&lt;Master_sheet_Kriterien!$M$16,4,5))))</f>
        <v>1</v>
      </c>
      <c r="BL302" s="65">
        <f>VLOOKUP($D302,Struktur_daten_BW_2017!$B$7:$AH$452,Calc_Targetkreise!BL$5,FALSE)</f>
        <v>14.2</v>
      </c>
      <c r="BM302" s="62">
        <f>IF(BL302&lt;Master_sheet_Kriterien!$J$18,1,IF(BL302&lt;Master_sheet_Kriterien!$K$18,2,IF(BL302&lt;Master_sheet_Kriterien!$L$18,3,IF(BL302&lt;Master_sheet_Kriterien!$M$18,4,5))))</f>
        <v>1</v>
      </c>
      <c r="BN302" s="65">
        <f>VLOOKUP($D302,Struktur_daten_BW_2017!$B$7:$AH$452,Calc_Targetkreise!BN$5,FALSE)</f>
        <v>9.9</v>
      </c>
      <c r="BO302" s="62">
        <f>IF(BN302&lt;Master_sheet_Kriterien!$J$20,1,IF(BN302&lt;Master_sheet_Kriterien!$K$20,2,IF(BN302&lt;Master_sheet_Kriterien!$L$20,3,IF(BN302&lt;Master_sheet_Kriterien!$M$20,4,5))))</f>
        <v>2</v>
      </c>
      <c r="BP302" s="59">
        <f>VLOOKUP($D302,Struktur_daten_BW_2017!$B$7:$AH$452,Calc_Targetkreise!BP$5,FALSE)</f>
        <v>23105</v>
      </c>
      <c r="BQ302" s="62">
        <f>IF(BP302&lt;Master_sheet_Kriterien!$J$38,1,IF(BP302&lt;Master_sheet_Kriterien!$K$38,2,IF(BP302&lt;Master_sheet_Kriterien!$L$38,3,IF(BP302&lt;Master_sheet_Kriterien!$M$38,4,5))))</f>
        <v>5</v>
      </c>
      <c r="BR302" s="65">
        <f>VLOOKUP($D302,Struktur_daten_BW_2017!$B$7:$AH$452,Calc_Targetkreise!BR$5,FALSE)</f>
        <v>40.5</v>
      </c>
      <c r="BS302" s="62">
        <f>IF(BR302&lt;Master_sheet_Kriterien!$J$24,1,IF(BR302&lt;Master_sheet_Kriterien!$K$24,2,IF(BR302&lt;Master_sheet_Kriterien!$L$24,3,IF(BR302&lt;Master_sheet_Kriterien!$M$24,4,5))))</f>
        <v>4</v>
      </c>
      <c r="BT302" s="65">
        <f>VLOOKUP($D302,Struktur_daten_BW_2017!$B$7:$AH$452,Calc_Targetkreise!BT$5,FALSE)</f>
        <v>13.4</v>
      </c>
      <c r="BU302" s="62">
        <f>IF(BT302&lt;Master_sheet_Kriterien!$J$26,1,IF(BT302&lt;Master_sheet_Kriterien!$K$26,2,IF(BT302&lt;Master_sheet_Kriterien!$L$26,3,IF(BT302&lt;Master_sheet_Kriterien!$M$26,4,5))))</f>
        <v>3</v>
      </c>
      <c r="BV302" s="65">
        <f t="shared" si="13"/>
        <v>3.82302</v>
      </c>
      <c r="BW302" s="62">
        <f>IF(BV302&lt;Master_sheet_Kriterien!$J$28,1,IF(BV302&lt;Master_sheet_Kriterien!$K$28,2,IF(BV302&lt;Master_sheet_Kriterien!$L$28,3,IF(BV302&lt;Master_sheet_Kriterien!$M$28,4,5))))</f>
        <v>3</v>
      </c>
      <c r="BX302" s="65">
        <f>VLOOKUP($D302,Struktur_daten_BW_2017!$B$7:$AH$452,Calc_Targetkreise!BX$5,FALSE)</f>
        <v>29.85074627</v>
      </c>
      <c r="BY302" s="62">
        <f>IF(BX302&lt;Master_sheet_Kriterien!$J$30,1,IF(BX302&lt;Master_sheet_Kriterien!$K$30,2,IF(BX302&lt;Master_sheet_Kriterien!$L$30,3,IF(BX302&lt;Master_sheet_Kriterien!$M$30,4,5))))</f>
        <v>5</v>
      </c>
      <c r="BZ302" s="65">
        <f>CL302/1000</f>
        <v>38.367</v>
      </c>
      <c r="CA302" s="62">
        <f>IF(BZ302&lt;Master_sheet_Kriterien!$J$32,1,IF(BZ302&lt;Master_sheet_Kriterien!$K$32,2,IF(BZ302&lt;Master_sheet_Kriterien!$L$32,3,IF(BZ302&lt;Master_sheet_Kriterien!$M$32,4,5))))</f>
        <v>3</v>
      </c>
      <c r="CB302" s="65">
        <f>BZ302/CM302*100</f>
        <v>13.44794953</v>
      </c>
      <c r="CC302" s="62">
        <f>IF(CB302&lt;Master_sheet_Kriterien!$J$34,1,IF(CB302&lt;Master_sheet_Kriterien!$K$34,2,IF(CB302&lt;Master_sheet_Kriterien!$L$34,3,IF(CB302&lt;Master_sheet_Kriterien!$M$34,4,5))))</f>
        <v>5</v>
      </c>
      <c r="CD302" s="65">
        <f>100-VLOOKUP($D302,Struktur_daten_BW_2017!$B$7:$AH$452,Calc_Targetkreise!CD$5,FALSE)</f>
        <v>56.2</v>
      </c>
      <c r="CE302" s="62">
        <f>IF(CD302&lt;Master_sheet_Kriterien!$J$40,1,IF(CD302&lt;Master_sheet_Kriterien!$K$40,2,IF(CD302&lt;Master_sheet_Kriterien!$L$40,3,IF(CD302&lt;Master_sheet_Kriterien!$M$40,4,5))))</f>
        <v>4</v>
      </c>
      <c r="CF302" s="61"/>
      <c r="CG302" s="59">
        <f>VLOOKUP($D302,EW_19_Kreise!$A$6:$CQ$406,Calc_Targetkreise!CG$5,FALSE)/1000</f>
        <v>98.961</v>
      </c>
      <c r="CH302" s="59">
        <f>VLOOKUP($D302,BW_17_Kreise!$B$7:$CC$410,Calc_Targetkreise!CH$5,FALSE)/1000</f>
        <v>98.602</v>
      </c>
      <c r="CI302" s="59">
        <f>VLOOKUP($D302,EW_Erg_09_14_Kreise!$A$10:$BK$412,Calc_Targetkreise!CI$5,FALSE)/1000</f>
        <v>99.77</v>
      </c>
      <c r="CJ302" s="59">
        <f>VLOOKUP($D302,EW_Erg_09_14_Kreise!$A$10:$BK$412,Calc_Targetkreise!CJ$5,FALSE)/1000</f>
        <v>100.336</v>
      </c>
      <c r="CK302" s="59">
        <f>VLOOKUP($D302,EW_Erg_09_14_Kreise!$A$10:$BK$412,Calc_Targetkreise!CK$5,FALSE)/1000</f>
        <v>42.525</v>
      </c>
      <c r="CL302" s="45">
        <f>28735+632+9000</f>
        <v>38367</v>
      </c>
      <c r="CM302" s="59">
        <f>VLOOKUP($D302,Struktur_daten_BW_2017!$B$7:$AH$452,Calc_Targetkreise!CM$5,FALSE)</f>
        <v>285.3</v>
      </c>
      <c r="CN302" s="66">
        <v>20.0</v>
      </c>
      <c r="CO302" s="67">
        <f t="shared" si="16"/>
        <v>0.07010164739</v>
      </c>
      <c r="CP302" s="62">
        <f>IF(CO302&lt;Master_sheet_Kriterien!$J$58,1,IF(CO302&lt;Master_sheet_Kriterien!$K$58,2,IF(CO302&lt;Master_sheet_Kriterien!$L$58,3,IF(CO302&lt;Master_sheet_Kriterien!$M$58,4,5))))</f>
        <v>2</v>
      </c>
      <c r="CQ302" s="66">
        <v>14.0</v>
      </c>
      <c r="CR302" s="67">
        <f t="shared" si="17"/>
        <v>0.04907115317</v>
      </c>
      <c r="CS302" s="62">
        <f>IF(CR302&lt;Master_sheet_Kriterien!$J$59,1,IF(CR302&lt;Master_sheet_Kriterien!$K$59,2,IF(CR302&lt;Master_sheet_Kriterien!$L$59,3,IF(CR302&lt;Master_sheet_Kriterien!$M$59,4,5))))</f>
        <v>1</v>
      </c>
      <c r="CT302" s="66">
        <v>6.0</v>
      </c>
      <c r="CU302" s="44"/>
      <c r="CV302" s="66">
        <v>0.0</v>
      </c>
      <c r="CW302" s="68"/>
      <c r="CY302" s="31">
        <f t="shared" si="18"/>
        <v>9663</v>
      </c>
      <c r="DB302" s="76" t="str">
        <f t="shared" si="19"/>
        <v>Würzburg, Stadt</v>
      </c>
      <c r="DC302" s="58">
        <f t="shared" si="20"/>
        <v>14</v>
      </c>
      <c r="DD302" s="77">
        <f t="shared" si="21"/>
        <v>232</v>
      </c>
      <c r="DE302" s="72">
        <f t="shared" si="22"/>
        <v>0.01136873837</v>
      </c>
      <c r="DG302" s="76" t="str">
        <f t="shared" si="23"/>
        <v>Würzburg, Stadt</v>
      </c>
      <c r="DH302" s="58" t="str">
        <f t="shared" si="24"/>
        <v>#REF!</v>
      </c>
      <c r="DI302" s="75">
        <f t="shared" si="25"/>
        <v>223.7010165</v>
      </c>
      <c r="DJ302" s="78">
        <f t="shared" si="26"/>
        <v>0.01136873837</v>
      </c>
      <c r="DK302" s="75"/>
      <c r="DL302" s="75"/>
      <c r="DM302" s="75"/>
      <c r="DN302" s="75"/>
      <c r="DO302" s="75"/>
      <c r="DP302" s="44"/>
    </row>
    <row r="303" ht="16.5" customHeight="1">
      <c r="A303" s="58">
        <f t="shared" si="5"/>
        <v>209</v>
      </c>
      <c r="B303" s="58">
        <f t="shared" si="6"/>
        <v>152</v>
      </c>
      <c r="C303" s="58" t="s">
        <v>390</v>
      </c>
      <c r="D303" s="58">
        <v>9671.0</v>
      </c>
      <c r="E303" s="58" t="s">
        <v>464</v>
      </c>
      <c r="F303" s="59">
        <f>VLOOKUP($D303,EW_19_Kreise!$A$6:$CQ$406,Calc_Targetkreise!F$5,FALSE)/1000</f>
        <v>82.806</v>
      </c>
      <c r="G303" s="59">
        <f>VLOOKUP($D303,BW_17_Kreise!$B$7:$CC$410,Calc_Targetkreise!G$5,FALSE)/1000</f>
        <v>107.28</v>
      </c>
      <c r="H303" s="59">
        <f>VLOOKUP($D303,EW_Erg_09_14_Kreise!$A$10:$BK$412,Calc_Targetkreise!H$5,FALSE)/1000</f>
        <v>52.85</v>
      </c>
      <c r="I303" s="60">
        <f t="shared" ref="I303:K303" si="1240">F303/CG303</f>
        <v>0.6209254718</v>
      </c>
      <c r="J303" s="60">
        <f t="shared" si="1240"/>
        <v>0.8030000225</v>
      </c>
      <c r="K303" s="60">
        <f t="shared" si="1240"/>
        <v>0.3937477183</v>
      </c>
      <c r="L303" s="61">
        <f t="shared" ref="L303:M303" si="1241">1-(T303+X303)</f>
        <v>0.4936719561</v>
      </c>
      <c r="M303" s="61">
        <f t="shared" si="1241"/>
        <v>0.4243568233</v>
      </c>
      <c r="N303" s="62">
        <f>IF(L303&lt;Master_sheet_Kriterien!$J$46,1,IF(L303&lt;Master_sheet_Kriterien!$K$46,2,IF(L303&lt;Master_sheet_Kriterien!$L$46,3,IF(L303&lt;Master_sheet_Kriterien!$M$46,4,5))))</f>
        <v>4</v>
      </c>
      <c r="O303" s="62">
        <f>IF(M303&lt;Master_sheet_Kriterien!$J$46,1,IF(M303&lt;Master_sheet_Kriterien!$K$46,2,IF(M303&lt;Master_sheet_Kriterien!$L$46,3,IF(M303&lt;Master_sheet_Kriterien!$M$46,4,5))))</f>
        <v>2</v>
      </c>
      <c r="P303" s="61">
        <f t="shared" ref="P303:Q303" si="1242">1-(T303+AM303)</f>
        <v>0.5156751926</v>
      </c>
      <c r="Q303" s="61">
        <f t="shared" si="1242"/>
        <v>0.4848806861</v>
      </c>
      <c r="R303" s="62">
        <f>IF(P303&lt;Master_sheet_Kriterien!$J$46,1,IF(P303&lt;Master_sheet_Kriterien!$K$46,2,IF(P303&lt;Master_sheet_Kriterien!$L$46,3,IF(P303&lt;Master_sheet_Kriterien!$M$46,4,5))))</f>
        <v>4</v>
      </c>
      <c r="S303" s="62">
        <f>IF(Q303&lt;Master_sheet_Kriterien!$J$46,1,IF(Q303&lt;Master_sheet_Kriterien!$K$46,2,IF(Q303&lt;Master_sheet_Kriterien!$L$46,3,IF(Q303&lt;Master_sheet_Kriterien!$M$46,4,5))))</f>
        <v>4</v>
      </c>
      <c r="T303" s="61">
        <f>VLOOKUP($D303,EW_19_Kreise!$A$6:$CQ$406,Calc_Targetkreise!T$5,FALSE)/1000/F303</f>
        <v>0.3939207304</v>
      </c>
      <c r="U303" s="63">
        <f>VLOOKUP($D303,BW_17_Kreise!$B$7:$CC$410,Calc_Targetkreise!U$5,FALSE)/1000/$G303</f>
        <v>0.4004101417</v>
      </c>
      <c r="V303" s="61">
        <f>VLOOKUP(Calc_Targetkreise!$D303,EW_Erg_09_14_Kreise!$A$7:$BK$412,Calc_Targetkreise!V$5,FALSE)/1000/$H303</f>
        <v>0.4182403027</v>
      </c>
      <c r="W303" s="61">
        <f>VLOOKUP(Calc_Targetkreise!$D303,EW_Erg_09_14_Kreise!$A$7:$BK$412,Calc_Targetkreise!W$5,FALSE)/1000/CK303</f>
        <v>0.5073405805</v>
      </c>
      <c r="X303" s="61">
        <f>VLOOKUP($D303,EW_19_Kreise!$A$6:$CQ$406,Calc_Targetkreise!X$5,FALSE)/1000/F303</f>
        <v>0.1124073135</v>
      </c>
      <c r="Y303" s="63">
        <f>VLOOKUP($D303,BW_17_Kreise!$B$7:$CC$410,Calc_Targetkreise!Y$5,FALSE)/1000/$G303</f>
        <v>0.175233035</v>
      </c>
      <c r="Z303" s="61">
        <f>VLOOKUP(Calc_Targetkreise!$D303,EW_Erg_09_14_Kreise!$A$7:$BK$412,Calc_Targetkreise!Z$5,FALSE)/1000/$H303</f>
        <v>0.2241248817</v>
      </c>
      <c r="AA303" s="61">
        <f>VLOOKUP(Calc_Targetkreise!$D303,EW_Erg_09_14_Kreise!$A$7:$BK$412,Calc_Targetkreise!AA$5,FALSE)/1000/$H303</f>
        <v>0.1425165563</v>
      </c>
      <c r="AB303" s="61">
        <f>VLOOKUP($D303,EW_19_Kreise!$A$6:$CQ$406,Calc_Targetkreise!AB$5,FALSE)/1000/F303</f>
        <v>0.1860613965</v>
      </c>
      <c r="AC303" s="63">
        <f>VLOOKUP($D303,BW_17_Kreise!$B$7:$CC$410,Calc_Targetkreise!AC$5,FALSE)/1000/$G303</f>
        <v>0.08720171514</v>
      </c>
      <c r="AD303" s="61">
        <f>VLOOKUP(Calc_Targetkreise!$D303,EW_Erg_09_14_Kreise!$A$7:$BK$412,Calc_Targetkreise!AD$5,FALSE)/1000/$H303</f>
        <v>0.1051466414</v>
      </c>
      <c r="AE303" s="62">
        <f>IF(AC303&lt;Master_sheet_Kriterien!$J$54,1,IF(AC303&lt;Master_sheet_Kriterien!$K$54,2,IF(AC303&lt;Master_sheet_Kriterien!$L$54,3,IF(AC303&lt;Master_sheet_Kriterien!$M$54,4,5))))</f>
        <v>3</v>
      </c>
      <c r="AF303" s="61">
        <f>VLOOKUP(Calc_Targetkreise!$D303,EW_Erg_09_14_Kreise!$A$7:$BK$412,Calc_Targetkreise!AF$5,FALSE)/1000/$H303</f>
        <v>0.1071144749</v>
      </c>
      <c r="AG303" s="63">
        <f>VLOOKUP($D303,BW_17_Kreise!$B$7:$CC$410,Calc_Targetkreise!AG$5,FALSE)/1000/$G303</f>
        <v>0.1059190902</v>
      </c>
      <c r="AH303" s="61">
        <f>VLOOKUP(Calc_Targetkreise!$D303,EW_Erg_09_14_Kreise!$A$7:$BK$412,Calc_Targetkreise!AH$5,FALSE)/1000/$H303</f>
        <v>0.03103122044</v>
      </c>
      <c r="AI303" s="61">
        <f>VLOOKUP(Calc_Targetkreise!$D303,EW_Erg_09_14_Kreise!$A$7:$BK$412,Calc_Targetkreise!AI$5,FALSE)/1000/$H303</f>
        <v>0.1020813623</v>
      </c>
      <c r="AJ303" s="63">
        <f>VLOOKUP($D303,BW_17_Kreise!$B$7:$CC$410,Calc_Targetkreise!AJ$5,FALSE)/1000/$G303</f>
        <v>0.05389634601</v>
      </c>
      <c r="AK303" s="61">
        <f>VLOOKUP(Calc_Targetkreise!$D303,EW_Erg_09_14_Kreise!$A$7:$BK$412,Calc_Targetkreise!AK$5,FALSE)/1000/$H303</f>
        <v>0.02624408704</v>
      </c>
      <c r="AL303" s="61">
        <f>VLOOKUP(Calc_Targetkreise!$D303,EW_Erg_09_14_Kreise!$A$7:$BK$412,Calc_Targetkreise!AL$5,FALSE)/1000/$H303</f>
        <v>0.01939451277</v>
      </c>
      <c r="AM303" s="61">
        <f>VLOOKUP($D303,EW_19_Kreise!$A$6:$CQ$406,Calc_Targetkreise!AM$5,FALSE)/1000/F303</f>
        <v>0.090404077</v>
      </c>
      <c r="AN303" s="63">
        <f>VLOOKUP($D303,BW_17_Kreise!$B$7:$CC$410,Calc_Targetkreise!AN$5,FALSE)/1000/$G303</f>
        <v>0.1147091723</v>
      </c>
      <c r="AO303" s="61">
        <f>VLOOKUP(Calc_Targetkreise!$D303,EW_Erg_09_14_Kreise!$A$7:$BK$412,Calc_Targetkreise!AO$5,FALSE)/1000/$H303</f>
        <v>0.08333017975</v>
      </c>
      <c r="AP303" s="61">
        <f>VLOOKUP(Calc_Targetkreise!$D303,EW_Erg_09_14_Kreise!$A$7:$BK$412,Calc_Targetkreise!AP$5,FALSE)/1000/$H303</f>
        <v>0.000151371807</v>
      </c>
      <c r="AQ303" s="61">
        <f t="shared" ref="AQ303:AR303" si="1243">1-U303-Y303-AC303-AG303-AJ303-AN303</f>
        <v>0.06263049963</v>
      </c>
      <c r="AR303" s="61">
        <f t="shared" si="1243"/>
        <v>0.1118826868</v>
      </c>
      <c r="AS303" s="61">
        <f t="shared" si="11"/>
        <v>0.1214011413</v>
      </c>
      <c r="AT303" s="63">
        <f>VLOOKUP($D303,BW_17_Kreise!$B$7:$CC$410,Calc_Targetkreise!AT$5,FALSE)/1000/$G303</f>
        <v>0.003243847875</v>
      </c>
      <c r="AU303" s="61">
        <f>VLOOKUP(Calc_Targetkreise!$D303,EW_Erg_09_14_Kreise!$A$7:$BK$412,Calc_Targetkreise!AU$5,FALSE)/1000/$H303</f>
        <v>0.01167455061</v>
      </c>
      <c r="AV303" s="62">
        <f>IF(AU303&lt;Master_sheet_Kriterien!$J$44,1,IF(AU303&lt;Master_sheet_Kriterien!$K$44,2,IF(AU303&lt;Master_sheet_Kriterien!$L$44,3,IF(AU303&lt;Master_sheet_Kriterien!$M$44,4,5))))</f>
        <v>3</v>
      </c>
      <c r="AW303" s="61">
        <f>VLOOKUP(Calc_Targetkreise!$D303,EW_Erg_09_14_Kreise!$A$7:$BK$412,Calc_Targetkreise!AW$5,FALSE)/1000/$H303</f>
        <v>0.007719962157</v>
      </c>
      <c r="AX303" s="61">
        <f>VLOOKUP($D303,EW_19_Kreise!$A$6:$CQ$406,Calc_Targetkreise!AX$5,FALSE)/1000/F303</f>
        <v>0.003647078714</v>
      </c>
      <c r="AY303" s="62">
        <f>IF(AX303&lt;Master_sheet_Kriterien!$J$56,1,IF(AX303&lt;Master_sheet_Kriterien!$K$56,2,IF(AX303&lt;Master_sheet_Kriterien!$L$56,3,IF(AX303&lt;Master_sheet_Kriterien!$M$56,4,5))))</f>
        <v>2</v>
      </c>
      <c r="AZ303" s="64">
        <f>VLOOKUP($D303,EW_19_Kreise!$A$6:$CQ$406,Calc_Targetkreise!AZ$5,FALSE)</f>
        <v>302</v>
      </c>
      <c r="BA303" s="62">
        <f>IF(AZ303&lt;Master_sheet_Kriterien!$J$57,1,IF(AZ303&lt;Master_sheet_Kriterien!$K$57,2,IF(AZ303&lt;Master_sheet_Kriterien!$L$57,3,IF(AZ303&lt;Master_sheet_Kriterien!$M$56,4,5))))</f>
        <v>3</v>
      </c>
      <c r="BB303" s="59">
        <f>VLOOKUP($D303,Struktur_daten_BW_2017!$B$7:$AH$452,Calc_Targetkreise!BB$5,FALSE)</f>
        <v>318.6</v>
      </c>
      <c r="BC303" s="62">
        <f>IF(BB303&lt;Master_sheet_Kriterien!$J$8,1,IF(BB303&lt;Master_sheet_Kriterien!$K$8,2,IF(BB303&lt;Master_sheet_Kriterien!$L$8,3,IF(BB303&lt;Master_sheet_Kriterien!$M$8,4,5))))</f>
        <v>3</v>
      </c>
      <c r="BD303" s="65">
        <f t="shared" si="12"/>
        <v>18.6879</v>
      </c>
      <c r="BE303" s="62">
        <f>IF(BD303&lt;Master_sheet_Kriterien!$J$10,1,IF(BD303&lt;Master_sheet_Kriterien!$K$10,2,IF(BD303&lt;Master_sheet_Kriterien!$L$10,3,IF(BD303&lt;Master_sheet_Kriterien!$M$10,4,5))))</f>
        <v>1</v>
      </c>
      <c r="BF303" s="65">
        <f>VLOOKUP($D303,Struktur_daten_BW_2017!$B$7:$AH$452,Calc_Targetkreise!BF$5,FALSE)</f>
        <v>7.7</v>
      </c>
      <c r="BG303" s="62">
        <f>IF(BF303&lt;Master_sheet_Kriterien!$J$12,1,IF(BF303&lt;Master_sheet_Kriterien!$K$12,2,IF(BF303&lt;Master_sheet_Kriterien!$L$12,3,IF(BF303&lt;Master_sheet_Kriterien!$M$12,4,5))))</f>
        <v>2</v>
      </c>
      <c r="BH303" s="65">
        <f>VLOOKUP($D303,Struktur_daten_BW_2017!$B$7:$AH$452,Calc_Targetkreise!BH$5,FALSE)</f>
        <v>12.2</v>
      </c>
      <c r="BI303" s="62">
        <f>IF(BH303&lt;Master_sheet_Kriterien!$J$14,1,IF(BH303&lt;Master_sheet_Kriterien!$K$14,2,IF(BH303&lt;Master_sheet_Kriterien!$L$14,3,IF(BH303&lt;Master_sheet_Kriterien!$M$14,4,5))))</f>
        <v>4</v>
      </c>
      <c r="BJ303" s="65">
        <f>VLOOKUP($D303,Struktur_daten_BW_2017!$B$7:$AH$452,Calc_Targetkreise!BJ$5,FALSE)</f>
        <v>37.1</v>
      </c>
      <c r="BK303" s="62">
        <f>IF(BJ303&lt;Master_sheet_Kriterien!$J$16,1,IF(BJ303&lt;Master_sheet_Kriterien!$K$16,2,IF(BJ303&lt;Master_sheet_Kriterien!$L$16,3,IF(BJ303&lt;Master_sheet_Kriterien!$M$16,4,5))))</f>
        <v>5</v>
      </c>
      <c r="BL303" s="65">
        <f>VLOOKUP($D303,Struktur_daten_BW_2017!$B$7:$AH$452,Calc_Targetkreise!BL$5,FALSE)</f>
        <v>16.4</v>
      </c>
      <c r="BM303" s="62">
        <f>IF(BL303&lt;Master_sheet_Kriterien!$J$18,1,IF(BL303&lt;Master_sheet_Kriterien!$K$18,2,IF(BL303&lt;Master_sheet_Kriterien!$L$18,3,IF(BL303&lt;Master_sheet_Kriterien!$M$18,4,5))))</f>
        <v>3</v>
      </c>
      <c r="BN303" s="65">
        <f>VLOOKUP($D303,Struktur_daten_BW_2017!$B$7:$AH$452,Calc_Targetkreise!BN$5,FALSE)</f>
        <v>10.6</v>
      </c>
      <c r="BO303" s="62">
        <f>IF(BN303&lt;Master_sheet_Kriterien!$J$20,1,IF(BN303&lt;Master_sheet_Kriterien!$K$20,2,IF(BN303&lt;Master_sheet_Kriterien!$L$20,3,IF(BN303&lt;Master_sheet_Kriterien!$M$20,4,5))))</f>
        <v>3</v>
      </c>
      <c r="BP303" s="59">
        <f>VLOOKUP($D303,Struktur_daten_BW_2017!$B$7:$AH$452,Calc_Targetkreise!BP$5,FALSE)</f>
        <v>23305</v>
      </c>
      <c r="BQ303" s="62">
        <f>IF(BP303&lt;Master_sheet_Kriterien!$J$38,1,IF(BP303&lt;Master_sheet_Kriterien!$K$38,2,IF(BP303&lt;Master_sheet_Kriterien!$L$38,3,IF(BP303&lt;Master_sheet_Kriterien!$M$38,4,5))))</f>
        <v>5</v>
      </c>
      <c r="BR303" s="65">
        <f>VLOOKUP($D303,Struktur_daten_BW_2017!$B$7:$AH$452,Calc_Targetkreise!BR$5,FALSE)</f>
        <v>29.1</v>
      </c>
      <c r="BS303" s="62">
        <f>IF(BR303&lt;Master_sheet_Kriterien!$J$24,1,IF(BR303&lt;Master_sheet_Kriterien!$K$24,2,IF(BR303&lt;Master_sheet_Kriterien!$L$24,3,IF(BR303&lt;Master_sheet_Kriterien!$M$24,4,5))))</f>
        <v>2</v>
      </c>
      <c r="BT303" s="65">
        <f>VLOOKUP($D303,Struktur_daten_BW_2017!$B$7:$AH$452,Calc_Targetkreise!BT$5,FALSE)</f>
        <v>14</v>
      </c>
      <c r="BU303" s="62">
        <f>IF(BT303&lt;Master_sheet_Kriterien!$J$26,1,IF(BT303&lt;Master_sheet_Kriterien!$K$26,2,IF(BT303&lt;Master_sheet_Kriterien!$L$26,3,IF(BT303&lt;Master_sheet_Kriterien!$M$26,4,5))))</f>
        <v>3</v>
      </c>
      <c r="BV303" s="65">
        <f t="shared" si="13"/>
        <v>3.3978</v>
      </c>
      <c r="BW303" s="62">
        <f>IF(BV303&lt;Master_sheet_Kriterien!$J$28,1,IF(BV303&lt;Master_sheet_Kriterien!$K$28,2,IF(BV303&lt;Master_sheet_Kriterien!$L$28,3,IF(BV303&lt;Master_sheet_Kriterien!$M$28,4,5))))</f>
        <v>2</v>
      </c>
      <c r="BX303" s="65">
        <f>VLOOKUP($D303,Struktur_daten_BW_2017!$B$7:$AH$452,Calc_Targetkreise!BX$5,FALSE)</f>
        <v>22.14285714</v>
      </c>
      <c r="BY303" s="62">
        <f>IF(BX303&lt;Master_sheet_Kriterien!$J$30,1,IF(BX303&lt;Master_sheet_Kriterien!$K$30,2,IF(BX303&lt;Master_sheet_Kriterien!$L$30,3,IF(BX303&lt;Master_sheet_Kriterien!$M$30,4,5))))</f>
        <v>3</v>
      </c>
      <c r="BZ303" s="65"/>
      <c r="CA303" s="62">
        <f>IF(BZ303&lt;Master_sheet_Kriterien!$J$32,1,IF(BZ303&lt;Master_sheet_Kriterien!$K$32,2,IF(BZ303&lt;Master_sheet_Kriterien!$L$32,3,IF(BZ303&lt;Master_sheet_Kriterien!$M$32,4,5))))</f>
        <v>1</v>
      </c>
      <c r="CB303" s="65"/>
      <c r="CC303" s="62">
        <f>IF(CB303&lt;Master_sheet_Kriterien!$J$34,1,IF(CB303&lt;Master_sheet_Kriterien!$K$34,2,IF(CB303&lt;Master_sheet_Kriterien!$L$34,3,IF(CB303&lt;Master_sheet_Kriterien!$M$34,4,5))))</f>
        <v>1</v>
      </c>
      <c r="CD303" s="65">
        <f>100-VLOOKUP($D303,Struktur_daten_BW_2017!$B$7:$AH$452,Calc_Targetkreise!CD$5,FALSE)</f>
        <v>44.3</v>
      </c>
      <c r="CE303" s="62">
        <f>IF(CD303&lt;Master_sheet_Kriterien!$J$40,1,IF(CD303&lt;Master_sheet_Kriterien!$K$40,2,IF(CD303&lt;Master_sheet_Kriterien!$L$40,3,IF(CD303&lt;Master_sheet_Kriterien!$M$40,4,5))))</f>
        <v>2</v>
      </c>
      <c r="CF303" s="61"/>
      <c r="CG303" s="59">
        <f>VLOOKUP($D303,EW_19_Kreise!$A$6:$CQ$406,Calc_Targetkreise!CG$5,FALSE)/1000</f>
        <v>133.359</v>
      </c>
      <c r="CH303" s="59">
        <f>VLOOKUP($D303,BW_17_Kreise!$B$7:$CC$410,Calc_Targetkreise!CH$5,FALSE)/1000</f>
        <v>133.599</v>
      </c>
      <c r="CI303" s="59">
        <f>VLOOKUP($D303,EW_Erg_09_14_Kreise!$A$10:$BK$412,Calc_Targetkreise!CI$5,FALSE)/1000</f>
        <v>134.223</v>
      </c>
      <c r="CJ303" s="59">
        <f>VLOOKUP($D303,EW_Erg_09_14_Kreise!$A$10:$BK$412,Calc_Targetkreise!CJ$5,FALSE)/1000</f>
        <v>134.051</v>
      </c>
      <c r="CK303" s="59">
        <f>VLOOKUP($D303,EW_Erg_09_14_Kreise!$A$10:$BK$412,Calc_Targetkreise!CK$5,FALSE)/1000</f>
        <v>53.538</v>
      </c>
      <c r="CL303" s="45"/>
      <c r="CM303" s="59">
        <f>VLOOKUP($D303,Struktur_daten_BW_2017!$B$7:$AH$452,Calc_Targetkreise!CM$5,FALSE)</f>
        <v>242.7</v>
      </c>
      <c r="CN303" s="66">
        <v>3.0</v>
      </c>
      <c r="CO303" s="67">
        <f t="shared" si="16"/>
        <v>0.01236093943</v>
      </c>
      <c r="CP303" s="62">
        <f>IF(CO303&lt;Master_sheet_Kriterien!$J$58,1,IF(CO303&lt;Master_sheet_Kriterien!$K$58,2,IF(CO303&lt;Master_sheet_Kriterien!$L$58,3,IF(CO303&lt;Master_sheet_Kriterien!$M$58,4,5))))</f>
        <v>1</v>
      </c>
      <c r="CQ303" s="66">
        <v>2.0</v>
      </c>
      <c r="CR303" s="67">
        <f t="shared" si="17"/>
        <v>0.008240626288</v>
      </c>
      <c r="CS303" s="62">
        <f>IF(CR303&lt;Master_sheet_Kriterien!$J$59,1,IF(CR303&lt;Master_sheet_Kriterien!$K$59,2,IF(CR303&lt;Master_sheet_Kriterien!$L$59,3,IF(CR303&lt;Master_sheet_Kriterien!$M$59,4,5))))</f>
        <v>1</v>
      </c>
      <c r="CT303" s="66">
        <v>1.0</v>
      </c>
      <c r="CU303" s="44"/>
      <c r="CV303" s="66">
        <v>0.0</v>
      </c>
      <c r="CW303" s="68"/>
      <c r="CY303" s="31">
        <f t="shared" si="18"/>
        <v>9671</v>
      </c>
      <c r="DB303" s="76" t="str">
        <f t="shared" si="19"/>
        <v>Aschaffenburg</v>
      </c>
      <c r="DC303" s="58">
        <f t="shared" si="20"/>
        <v>209</v>
      </c>
      <c r="DD303" s="77">
        <f t="shared" si="21"/>
        <v>152</v>
      </c>
      <c r="DE303" s="72">
        <f t="shared" si="22"/>
        <v>0.003647078714</v>
      </c>
      <c r="DG303" s="76" t="str">
        <f t="shared" si="23"/>
        <v>Aschaffenburg</v>
      </c>
      <c r="DH303" s="58" t="str">
        <f t="shared" si="24"/>
        <v>#REF!</v>
      </c>
      <c r="DI303" s="75">
        <f t="shared" si="25"/>
        <v>146.1236094</v>
      </c>
      <c r="DJ303" s="78">
        <f t="shared" si="26"/>
        <v>0.003647078714</v>
      </c>
      <c r="DK303" s="75"/>
      <c r="DL303" s="75"/>
      <c r="DM303" s="75"/>
      <c r="DN303" s="75"/>
      <c r="DO303" s="75"/>
      <c r="DP303" s="44"/>
    </row>
    <row r="304" ht="16.5" customHeight="1">
      <c r="A304" s="58">
        <f t="shared" si="5"/>
        <v>386</v>
      </c>
      <c r="B304" s="58">
        <f t="shared" si="6"/>
        <v>114</v>
      </c>
      <c r="C304" s="58" t="s">
        <v>390</v>
      </c>
      <c r="D304" s="58">
        <v>9672.0</v>
      </c>
      <c r="E304" s="58" t="s">
        <v>465</v>
      </c>
      <c r="F304" s="59">
        <f>VLOOKUP($D304,EW_19_Kreise!$A$6:$CQ$406,Calc_Targetkreise!F$5,FALSE)/1000</f>
        <v>49.923</v>
      </c>
      <c r="G304" s="59">
        <f>VLOOKUP($D304,BW_17_Kreise!$B$7:$CC$410,Calc_Targetkreise!G$5,FALSE)/1000</f>
        <v>65.465</v>
      </c>
      <c r="H304" s="59">
        <f>VLOOKUP($D304,EW_Erg_09_14_Kreise!$A$10:$BK$412,Calc_Targetkreise!H$5,FALSE)/1000</f>
        <v>35.034</v>
      </c>
      <c r="I304" s="60">
        <f t="shared" ref="I304:K304" si="1244">F304/CG304</f>
        <v>0.5986473685</v>
      </c>
      <c r="J304" s="60">
        <f t="shared" si="1244"/>
        <v>0.7813637611</v>
      </c>
      <c r="K304" s="60">
        <f t="shared" si="1244"/>
        <v>0.4150456107</v>
      </c>
      <c r="L304" s="61">
        <f t="shared" ref="L304:M304" si="1245">1-(T304+X304)</f>
        <v>0.4305029746</v>
      </c>
      <c r="M304" s="61">
        <f t="shared" si="1245"/>
        <v>0.3959214848</v>
      </c>
      <c r="N304" s="62">
        <f>IF(L304&lt;Master_sheet_Kriterien!$J$46,1,IF(L304&lt;Master_sheet_Kriterien!$K$46,2,IF(L304&lt;Master_sheet_Kriterien!$L$46,3,IF(L304&lt;Master_sheet_Kriterien!$M$46,4,5))))</f>
        <v>3</v>
      </c>
      <c r="O304" s="62">
        <f>IF(M304&lt;Master_sheet_Kriterien!$J$46,1,IF(M304&lt;Master_sheet_Kriterien!$K$46,2,IF(M304&lt;Master_sheet_Kriterien!$L$46,3,IF(M304&lt;Master_sheet_Kriterien!$M$46,4,5))))</f>
        <v>2</v>
      </c>
      <c r="P304" s="61">
        <f t="shared" ref="P304:Q304" si="1246">1-(T304+AM304)</f>
        <v>0.4243735352</v>
      </c>
      <c r="Q304" s="61">
        <f t="shared" si="1246"/>
        <v>0.4342473077</v>
      </c>
      <c r="R304" s="62">
        <f>IF(P304&lt;Master_sheet_Kriterien!$J$46,1,IF(P304&lt;Master_sheet_Kriterien!$K$46,2,IF(P304&lt;Master_sheet_Kriterien!$L$46,3,IF(P304&lt;Master_sheet_Kriterien!$M$46,4,5))))</f>
        <v>2</v>
      </c>
      <c r="S304" s="62">
        <f>IF(Q304&lt;Master_sheet_Kriterien!$J$46,1,IF(Q304&lt;Master_sheet_Kriterien!$K$46,2,IF(Q304&lt;Master_sheet_Kriterien!$L$46,3,IF(Q304&lt;Master_sheet_Kriterien!$M$46,4,5))))</f>
        <v>3</v>
      </c>
      <c r="T304" s="61">
        <f>VLOOKUP($D304,EW_19_Kreise!$A$6:$CQ$406,Calc_Targetkreise!T$5,FALSE)/1000/F304</f>
        <v>0.4850069106</v>
      </c>
      <c r="U304" s="63">
        <f>VLOOKUP($D304,BW_17_Kreise!$B$7:$CC$410,Calc_Targetkreise!U$5,FALSE)/1000/$G304</f>
        <v>0.4518139464</v>
      </c>
      <c r="V304" s="61">
        <f>VLOOKUP(Calc_Targetkreise!$D304,EW_Erg_09_14_Kreise!$A$7:$BK$412,Calc_Targetkreise!V$5,FALSE)/1000/$H304</f>
        <v>0.5001712622</v>
      </c>
      <c r="W304" s="61">
        <f>VLOOKUP(Calc_Targetkreise!$D304,EW_Erg_09_14_Kreise!$A$7:$BK$412,Calc_Targetkreise!W$5,FALSE)/1000/CK304</f>
        <v>0.5741564217</v>
      </c>
      <c r="X304" s="61">
        <f>VLOOKUP($D304,EW_19_Kreise!$A$6:$CQ$406,Calc_Targetkreise!X$5,FALSE)/1000/F304</f>
        <v>0.08449011478</v>
      </c>
      <c r="Y304" s="63">
        <f>VLOOKUP($D304,BW_17_Kreise!$B$7:$CC$410,Calc_Targetkreise!Y$5,FALSE)/1000/$G304</f>
        <v>0.1522645689</v>
      </c>
      <c r="Z304" s="61">
        <f>VLOOKUP(Calc_Targetkreise!$D304,EW_Erg_09_14_Kreise!$A$7:$BK$412,Calc_Targetkreise!Z$5,FALSE)/1000/$H304</f>
        <v>0.1860478392</v>
      </c>
      <c r="AA304" s="61">
        <f>VLOOKUP(Calc_Targetkreise!$D304,EW_Erg_09_14_Kreise!$A$7:$BK$412,Calc_Targetkreise!AA$5,FALSE)/1000/$H304</f>
        <v>0.1090369355</v>
      </c>
      <c r="AB304" s="61">
        <f>VLOOKUP($D304,EW_19_Kreise!$A$6:$CQ$406,Calc_Targetkreise!AB$5,FALSE)/1000/F304</f>
        <v>0.1375718607</v>
      </c>
      <c r="AC304" s="63">
        <f>VLOOKUP($D304,BW_17_Kreise!$B$7:$CC$410,Calc_Targetkreise!AC$5,FALSE)/1000/$G304</f>
        <v>0.06982356985</v>
      </c>
      <c r="AD304" s="61">
        <f>VLOOKUP(Calc_Targetkreise!$D304,EW_Erg_09_14_Kreise!$A$7:$BK$412,Calc_Targetkreise!AD$5,FALSE)/1000/$H304</f>
        <v>0.07843808871</v>
      </c>
      <c r="AE304" s="62">
        <f>IF(AC304&lt;Master_sheet_Kriterien!$J$54,1,IF(AC304&lt;Master_sheet_Kriterien!$K$54,2,IF(AC304&lt;Master_sheet_Kriterien!$L$54,3,IF(AC304&lt;Master_sheet_Kriterien!$M$54,4,5))))</f>
        <v>2</v>
      </c>
      <c r="AF304" s="61">
        <f>VLOOKUP(Calc_Targetkreise!$D304,EW_Erg_09_14_Kreise!$A$7:$BK$412,Calc_Targetkreise!AF$5,FALSE)/1000/$H304</f>
        <v>0.0842324599</v>
      </c>
      <c r="AG304" s="63">
        <f>VLOOKUP($D304,BW_17_Kreise!$B$7:$CC$410,Calc_Targetkreise!AG$5,FALSE)/1000/$G304</f>
        <v>0.09182005652</v>
      </c>
      <c r="AH304" s="61">
        <f>VLOOKUP(Calc_Targetkreise!$D304,EW_Erg_09_14_Kreise!$A$7:$BK$412,Calc_Targetkreise!AH$5,FALSE)/1000/$H304</f>
        <v>0.02611748587</v>
      </c>
      <c r="AI304" s="61">
        <f>VLOOKUP(Calc_Targetkreise!$D304,EW_Erg_09_14_Kreise!$A$7:$BK$412,Calc_Targetkreise!AI$5,FALSE)/1000/$H304</f>
        <v>0.08631615003</v>
      </c>
      <c r="AJ304" s="63">
        <f>VLOOKUP($D304,BW_17_Kreise!$B$7:$CC$410,Calc_Targetkreise!AJ$5,FALSE)/1000/$G304</f>
        <v>0.05806155961</v>
      </c>
      <c r="AK304" s="61">
        <f>VLOOKUP(Calc_Targetkreise!$D304,EW_Erg_09_14_Kreise!$A$7:$BK$412,Calc_Targetkreise!AK$5,FALSE)/1000/$H304</f>
        <v>0.02900039961</v>
      </c>
      <c r="AL304" s="61">
        <f>VLOOKUP(Calc_Targetkreise!$D304,EW_Erg_09_14_Kreise!$A$7:$BK$412,Calc_Targetkreise!AL$5,FALSE)/1000/$H304</f>
        <v>0.03105554604</v>
      </c>
      <c r="AM304" s="61">
        <f>VLOOKUP($D304,EW_19_Kreise!$A$6:$CQ$406,Calc_Targetkreise!AM$5,FALSE)/1000/F304</f>
        <v>0.09061955411</v>
      </c>
      <c r="AN304" s="63">
        <f>VLOOKUP($D304,BW_17_Kreise!$B$7:$CC$410,Calc_Targetkreise!AN$5,FALSE)/1000/$G304</f>
        <v>0.1139387459</v>
      </c>
      <c r="AO304" s="61">
        <f>VLOOKUP(Calc_Targetkreise!$D304,EW_Erg_09_14_Kreise!$A$7:$BK$412,Calc_Targetkreise!AO$5,FALSE)/1000/$H304</f>
        <v>0.06699206485</v>
      </c>
      <c r="AP304" s="61">
        <f>VLOOKUP(Calc_Targetkreise!$D304,EW_Erg_09_14_Kreise!$A$7:$BK$412,Calc_Targetkreise!AP$5,FALSE)/1000/$H304</f>
        <v>0.0003425244049</v>
      </c>
      <c r="AQ304" s="61">
        <f t="shared" ref="AQ304:AR304" si="1247">1-U304-Y304-AC304-AG304-AJ304-AN304</f>
        <v>0.06227755289</v>
      </c>
      <c r="AR304" s="61">
        <f t="shared" si="1247"/>
        <v>0.1132328595</v>
      </c>
      <c r="AS304" s="61">
        <f t="shared" si="11"/>
        <v>0.1148599624</v>
      </c>
      <c r="AT304" s="63">
        <f>VLOOKUP($D304,BW_17_Kreise!$B$7:$CC$410,Calc_Targetkreise!AT$5,FALSE)/1000/$G304</f>
        <v>0.003895211182</v>
      </c>
      <c r="AU304" s="61">
        <f>VLOOKUP(Calc_Targetkreise!$D304,EW_Erg_09_14_Kreise!$A$7:$BK$412,Calc_Targetkreise!AU$5,FALSE)/1000/$H304</f>
        <v>0.01038990695</v>
      </c>
      <c r="AV304" s="62">
        <f>IF(AU304&lt;Master_sheet_Kriterien!$J$44,1,IF(AU304&lt;Master_sheet_Kriterien!$K$44,2,IF(AU304&lt;Master_sheet_Kriterien!$L$44,3,IF(AU304&lt;Master_sheet_Kriterien!$M$44,4,5))))</f>
        <v>2</v>
      </c>
      <c r="AW304" s="61">
        <f>VLOOKUP(Calc_Targetkreise!$D304,EW_Erg_09_14_Kreise!$A$7:$BK$412,Calc_Targetkreise!AW$5,FALSE)/1000/$H304</f>
        <v>0.006079808186</v>
      </c>
      <c r="AX304" s="61">
        <f>VLOOKUP($D304,EW_19_Kreise!$A$6:$CQ$406,Calc_Targetkreise!AX$5,FALSE)/1000/F304</f>
        <v>0.003104781363</v>
      </c>
      <c r="AY304" s="62">
        <f>IF(AX304&lt;Master_sheet_Kriterien!$J$56,1,IF(AX304&lt;Master_sheet_Kriterien!$K$56,2,IF(AX304&lt;Master_sheet_Kriterien!$L$56,3,IF(AX304&lt;Master_sheet_Kriterien!$M$56,4,5))))</f>
        <v>2</v>
      </c>
      <c r="AZ304" s="64">
        <f>VLOOKUP($D304,EW_19_Kreise!$A$6:$CQ$406,Calc_Targetkreise!AZ$5,FALSE)</f>
        <v>155</v>
      </c>
      <c r="BA304" s="62">
        <f>IF(AZ304&lt;Master_sheet_Kriterien!$J$57,1,IF(AZ304&lt;Master_sheet_Kriterien!$K$57,2,IF(AZ304&lt;Master_sheet_Kriterien!$L$57,3,IF(AZ304&lt;Master_sheet_Kriterien!$M$56,4,5))))</f>
        <v>1</v>
      </c>
      <c r="BB304" s="59">
        <f>VLOOKUP($D304,Struktur_daten_BW_2017!$B$7:$AH$452,Calc_Targetkreise!BB$5,FALSE)</f>
        <v>85.8</v>
      </c>
      <c r="BC304" s="62">
        <f>IF(BB304&lt;Master_sheet_Kriterien!$J$8,1,IF(BB304&lt;Master_sheet_Kriterien!$K$8,2,IF(BB304&lt;Master_sheet_Kriterien!$L$8,3,IF(BB304&lt;Master_sheet_Kriterien!$M$8,4,5))))</f>
        <v>1</v>
      </c>
      <c r="BD304" s="65">
        <f t="shared" si="12"/>
        <v>20.5898</v>
      </c>
      <c r="BE304" s="62">
        <f>IF(BD304&lt;Master_sheet_Kriterien!$J$10,1,IF(BD304&lt;Master_sheet_Kriterien!$K$10,2,IF(BD304&lt;Master_sheet_Kriterien!$L$10,3,IF(BD304&lt;Master_sheet_Kriterien!$M$10,4,5))))</f>
        <v>2</v>
      </c>
      <c r="BF304" s="65">
        <f>VLOOKUP($D304,Struktur_daten_BW_2017!$B$7:$AH$452,Calc_Targetkreise!BF$5,FALSE)</f>
        <v>7.7</v>
      </c>
      <c r="BG304" s="62">
        <f>IF(BF304&lt;Master_sheet_Kriterien!$J$12,1,IF(BF304&lt;Master_sheet_Kriterien!$K$12,2,IF(BF304&lt;Master_sheet_Kriterien!$L$12,3,IF(BF304&lt;Master_sheet_Kriterien!$M$12,4,5))))</f>
        <v>2</v>
      </c>
      <c r="BH304" s="65">
        <f>VLOOKUP($D304,Struktur_daten_BW_2017!$B$7:$AH$452,Calc_Targetkreise!BH$5,FALSE)</f>
        <v>11.1</v>
      </c>
      <c r="BI304" s="62">
        <f>IF(BH304&lt;Master_sheet_Kriterien!$J$14,1,IF(BH304&lt;Master_sheet_Kriterien!$K$14,2,IF(BH304&lt;Master_sheet_Kriterien!$L$14,3,IF(BH304&lt;Master_sheet_Kriterien!$M$14,4,5))))</f>
        <v>2</v>
      </c>
      <c r="BJ304" s="65">
        <f>VLOOKUP($D304,Struktur_daten_BW_2017!$B$7:$AH$452,Calc_Targetkreise!BJ$5,FALSE)</f>
        <v>36.4</v>
      </c>
      <c r="BK304" s="62">
        <f>IF(BJ304&lt;Master_sheet_Kriterien!$J$16,1,IF(BJ304&lt;Master_sheet_Kriterien!$K$16,2,IF(BJ304&lt;Master_sheet_Kriterien!$L$16,3,IF(BJ304&lt;Master_sheet_Kriterien!$M$16,4,5))))</f>
        <v>4</v>
      </c>
      <c r="BL304" s="65">
        <f>VLOOKUP($D304,Struktur_daten_BW_2017!$B$7:$AH$452,Calc_Targetkreise!BL$5,FALSE)</f>
        <v>16.9</v>
      </c>
      <c r="BM304" s="62">
        <f>IF(BL304&lt;Master_sheet_Kriterien!$J$18,1,IF(BL304&lt;Master_sheet_Kriterien!$K$18,2,IF(BL304&lt;Master_sheet_Kriterien!$L$18,3,IF(BL304&lt;Master_sheet_Kriterien!$M$18,4,5))))</f>
        <v>4</v>
      </c>
      <c r="BN304" s="65">
        <f>VLOOKUP($D304,Struktur_daten_BW_2017!$B$7:$AH$452,Calc_Targetkreise!BN$5,FALSE)</f>
        <v>11.6</v>
      </c>
      <c r="BO304" s="62">
        <f>IF(BN304&lt;Master_sheet_Kriterien!$J$20,1,IF(BN304&lt;Master_sheet_Kriterien!$K$20,2,IF(BN304&lt;Master_sheet_Kriterien!$L$20,3,IF(BN304&lt;Master_sheet_Kriterien!$M$20,4,5))))</f>
        <v>4</v>
      </c>
      <c r="BP304" s="59">
        <f>VLOOKUP($D304,Struktur_daten_BW_2017!$B$7:$AH$452,Calc_Targetkreise!BP$5,FALSE)</f>
        <v>20817</v>
      </c>
      <c r="BQ304" s="62">
        <f>IF(BP304&lt;Master_sheet_Kriterien!$J$38,1,IF(BP304&lt;Master_sheet_Kriterien!$K$38,2,IF(BP304&lt;Master_sheet_Kriterien!$L$38,3,IF(BP304&lt;Master_sheet_Kriterien!$M$38,4,5))))</f>
        <v>3</v>
      </c>
      <c r="BR304" s="65">
        <f>VLOOKUP($D304,Struktur_daten_BW_2017!$B$7:$AH$452,Calc_Targetkreise!BR$5,FALSE)</f>
        <v>25.8</v>
      </c>
      <c r="BS304" s="62">
        <f>IF(BR304&lt;Master_sheet_Kriterien!$J$24,1,IF(BR304&lt;Master_sheet_Kriterien!$K$24,2,IF(BR304&lt;Master_sheet_Kriterien!$L$24,3,IF(BR304&lt;Master_sheet_Kriterien!$M$24,4,5))))</f>
        <v>1</v>
      </c>
      <c r="BT304" s="65">
        <f>VLOOKUP($D304,Struktur_daten_BW_2017!$B$7:$AH$452,Calc_Targetkreise!BT$5,FALSE)</f>
        <v>13.7</v>
      </c>
      <c r="BU304" s="62">
        <f>IF(BT304&lt;Master_sheet_Kriterien!$J$26,1,IF(BT304&lt;Master_sheet_Kriterien!$K$26,2,IF(BT304&lt;Master_sheet_Kriterien!$L$26,3,IF(BT304&lt;Master_sheet_Kriterien!$M$26,4,5))))</f>
        <v>3</v>
      </c>
      <c r="BV304" s="65">
        <f t="shared" si="13"/>
        <v>3.66338</v>
      </c>
      <c r="BW304" s="62">
        <f>IF(BV304&lt;Master_sheet_Kriterien!$J$28,1,IF(BV304&lt;Master_sheet_Kriterien!$K$28,2,IF(BV304&lt;Master_sheet_Kriterien!$L$28,3,IF(BV304&lt;Master_sheet_Kriterien!$M$28,4,5))))</f>
        <v>2</v>
      </c>
      <c r="BX304" s="65">
        <f>VLOOKUP($D304,Struktur_daten_BW_2017!$B$7:$AH$452,Calc_Targetkreise!BX$5,FALSE)</f>
        <v>13.86861314</v>
      </c>
      <c r="BY304" s="62">
        <f>IF(BX304&lt;Master_sheet_Kriterien!$J$30,1,IF(BX304&lt;Master_sheet_Kriterien!$K$30,2,IF(BX304&lt;Master_sheet_Kriterien!$L$30,3,IF(BX304&lt;Master_sheet_Kriterien!$M$30,4,5))))</f>
        <v>1</v>
      </c>
      <c r="BZ304" s="65"/>
      <c r="CA304" s="62">
        <f>IF(BZ304&lt;Master_sheet_Kriterien!$J$32,1,IF(BZ304&lt;Master_sheet_Kriterien!$K$32,2,IF(BZ304&lt;Master_sheet_Kriterien!$L$32,3,IF(BZ304&lt;Master_sheet_Kriterien!$M$32,4,5))))</f>
        <v>1</v>
      </c>
      <c r="CB304" s="65"/>
      <c r="CC304" s="62">
        <f>IF(CB304&lt;Master_sheet_Kriterien!$J$34,1,IF(CB304&lt;Master_sheet_Kriterien!$K$34,2,IF(CB304&lt;Master_sheet_Kriterien!$L$34,3,IF(CB304&lt;Master_sheet_Kriterien!$M$34,4,5))))</f>
        <v>1</v>
      </c>
      <c r="CD304" s="65">
        <f>100-VLOOKUP($D304,Struktur_daten_BW_2017!$B$7:$AH$452,Calc_Targetkreise!CD$5,FALSE)</f>
        <v>34.3</v>
      </c>
      <c r="CE304" s="62">
        <f>IF(CD304&lt;Master_sheet_Kriterien!$J$40,1,IF(CD304&lt;Master_sheet_Kriterien!$K$40,2,IF(CD304&lt;Master_sheet_Kriterien!$L$40,3,IF(CD304&lt;Master_sheet_Kriterien!$M$40,4,5))))</f>
        <v>1</v>
      </c>
      <c r="CF304" s="61"/>
      <c r="CG304" s="59">
        <f>VLOOKUP($D304,EW_19_Kreise!$A$6:$CQ$406,Calc_Targetkreise!CG$5,FALSE)/1000</f>
        <v>83.393</v>
      </c>
      <c r="CH304" s="59">
        <f>VLOOKUP($D304,BW_17_Kreise!$B$7:$CC$410,Calc_Targetkreise!CH$5,FALSE)/1000</f>
        <v>83.783</v>
      </c>
      <c r="CI304" s="59">
        <f>VLOOKUP($D304,EW_Erg_09_14_Kreise!$A$10:$BK$412,Calc_Targetkreise!CI$5,FALSE)/1000</f>
        <v>84.41</v>
      </c>
      <c r="CJ304" s="59">
        <f>VLOOKUP($D304,EW_Erg_09_14_Kreise!$A$10:$BK$412,Calc_Targetkreise!CJ$5,FALSE)/1000</f>
        <v>85.489</v>
      </c>
      <c r="CK304" s="59">
        <f>VLOOKUP($D304,EW_Erg_09_14_Kreise!$A$10:$BK$412,Calc_Targetkreise!CK$5,FALSE)/1000</f>
        <v>38.23</v>
      </c>
      <c r="CL304" s="45"/>
      <c r="CM304" s="59">
        <f>VLOOKUP($D304,Struktur_daten_BW_2017!$B$7:$AH$452,Calc_Targetkreise!CM$5,FALSE)</f>
        <v>267.4</v>
      </c>
      <c r="CN304" s="66">
        <v>2.0</v>
      </c>
      <c r="CO304" s="67">
        <f t="shared" si="16"/>
        <v>0.007479431563</v>
      </c>
      <c r="CP304" s="62">
        <f>IF(CO304&lt;Master_sheet_Kriterien!$J$58,1,IF(CO304&lt;Master_sheet_Kriterien!$K$58,2,IF(CO304&lt;Master_sheet_Kriterien!$L$58,3,IF(CO304&lt;Master_sheet_Kriterien!$M$58,4,5))))</f>
        <v>1</v>
      </c>
      <c r="CQ304" s="66">
        <v>0.0</v>
      </c>
      <c r="CR304" s="67">
        <f t="shared" si="17"/>
        <v>0</v>
      </c>
      <c r="CS304" s="62">
        <f>IF(CR304&lt;Master_sheet_Kriterien!$J$59,1,IF(CR304&lt;Master_sheet_Kriterien!$K$59,2,IF(CR304&lt;Master_sheet_Kriterien!$L$59,3,IF(CR304&lt;Master_sheet_Kriterien!$M$59,4,5))))</f>
        <v>1</v>
      </c>
      <c r="CT304" s="66">
        <v>2.0</v>
      </c>
      <c r="CU304" s="44"/>
      <c r="CV304" s="66">
        <v>0.0</v>
      </c>
      <c r="CW304" s="68"/>
      <c r="CY304" s="31">
        <f t="shared" si="18"/>
        <v>9672</v>
      </c>
      <c r="DB304" s="76" t="str">
        <f t="shared" si="19"/>
        <v>Bad Kissingen</v>
      </c>
      <c r="DC304" s="58">
        <f t="shared" si="20"/>
        <v>386</v>
      </c>
      <c r="DD304" s="77">
        <f t="shared" si="21"/>
        <v>114</v>
      </c>
      <c r="DE304" s="72">
        <f t="shared" si="22"/>
        <v>0.003104781363</v>
      </c>
      <c r="DG304" s="76" t="str">
        <f t="shared" si="23"/>
        <v>Bad Kissingen</v>
      </c>
      <c r="DH304" s="58" t="str">
        <f t="shared" si="24"/>
        <v>#REF!</v>
      </c>
      <c r="DI304" s="75">
        <f t="shared" si="25"/>
        <v>108.0747943</v>
      </c>
      <c r="DJ304" s="78">
        <f t="shared" si="26"/>
        <v>0.003104781363</v>
      </c>
      <c r="DK304" s="75"/>
      <c r="DL304" s="75"/>
      <c r="DM304" s="75"/>
      <c r="DN304" s="75"/>
      <c r="DO304" s="75"/>
      <c r="DP304" s="44"/>
    </row>
    <row r="305" ht="16.5" customHeight="1">
      <c r="A305" s="58">
        <f t="shared" si="5"/>
        <v>394</v>
      </c>
      <c r="B305" s="58">
        <f t="shared" si="6"/>
        <v>107</v>
      </c>
      <c r="C305" s="58" t="s">
        <v>390</v>
      </c>
      <c r="D305" s="58">
        <v>9673.0</v>
      </c>
      <c r="E305" s="58" t="s">
        <v>466</v>
      </c>
      <c r="F305" s="59">
        <f>VLOOKUP($D305,EW_19_Kreise!$A$6:$CQ$406,Calc_Targetkreise!F$5,FALSE)/1000</f>
        <v>37.698</v>
      </c>
      <c r="G305" s="59">
        <f>VLOOKUP($D305,BW_17_Kreise!$B$7:$CC$410,Calc_Targetkreise!G$5,FALSE)/1000</f>
        <v>49.927</v>
      </c>
      <c r="H305" s="59">
        <f>VLOOKUP($D305,EW_Erg_09_14_Kreise!$A$10:$BK$412,Calc_Targetkreise!H$5,FALSE)/1000</f>
        <v>26.505</v>
      </c>
      <c r="I305" s="60">
        <f t="shared" ref="I305:K305" si="1248">F305/CG305</f>
        <v>0.5919633183</v>
      </c>
      <c r="J305" s="60">
        <f t="shared" si="1248"/>
        <v>0.7767475147</v>
      </c>
      <c r="K305" s="60">
        <f t="shared" si="1248"/>
        <v>0.4091540599</v>
      </c>
      <c r="L305" s="61">
        <f t="shared" ref="L305:M305" si="1249">1-(T305+X305)</f>
        <v>0.4248235981</v>
      </c>
      <c r="M305" s="61">
        <f t="shared" si="1249"/>
        <v>0.3908706712</v>
      </c>
      <c r="N305" s="62">
        <f>IF(L305&lt;Master_sheet_Kriterien!$J$46,1,IF(L305&lt;Master_sheet_Kriterien!$K$46,2,IF(L305&lt;Master_sheet_Kriterien!$L$46,3,IF(L305&lt;Master_sheet_Kriterien!$M$46,4,5))))</f>
        <v>2</v>
      </c>
      <c r="O305" s="62">
        <f>IF(M305&lt;Master_sheet_Kriterien!$J$46,1,IF(M305&lt;Master_sheet_Kriterien!$K$46,2,IF(M305&lt;Master_sheet_Kriterien!$L$46,3,IF(M305&lt;Master_sheet_Kriterien!$M$46,4,5))))</f>
        <v>2</v>
      </c>
      <c r="P305" s="61">
        <f t="shared" ref="P305:Q305" si="1250">1-(T305+AM305)</f>
        <v>0.4287760624</v>
      </c>
      <c r="Q305" s="61">
        <f t="shared" si="1250"/>
        <v>0.4294269634</v>
      </c>
      <c r="R305" s="62">
        <f>IF(P305&lt;Master_sheet_Kriterien!$J$46,1,IF(P305&lt;Master_sheet_Kriterien!$K$46,2,IF(P305&lt;Master_sheet_Kriterien!$L$46,3,IF(P305&lt;Master_sheet_Kriterien!$M$46,4,5))))</f>
        <v>2</v>
      </c>
      <c r="S305" s="62">
        <f>IF(Q305&lt;Master_sheet_Kriterien!$J$46,1,IF(Q305&lt;Master_sheet_Kriterien!$K$46,2,IF(Q305&lt;Master_sheet_Kriterien!$L$46,3,IF(Q305&lt;Master_sheet_Kriterien!$M$46,4,5))))</f>
        <v>2</v>
      </c>
      <c r="T305" s="61">
        <f>VLOOKUP($D305,EW_19_Kreise!$A$6:$CQ$406,Calc_Targetkreise!T$5,FALSE)/1000/F305</f>
        <v>0.49562311</v>
      </c>
      <c r="U305" s="63">
        <f>VLOOKUP($D305,BW_17_Kreise!$B$7:$CC$410,Calc_Targetkreise!U$5,FALSE)/1000/$G305</f>
        <v>0.4668015302</v>
      </c>
      <c r="V305" s="61">
        <f>VLOOKUP(Calc_Targetkreise!$D305,EW_Erg_09_14_Kreise!$A$7:$BK$412,Calc_Targetkreise!V$5,FALSE)/1000/$H305</f>
        <v>0.5338992643</v>
      </c>
      <c r="W305" s="61">
        <f>VLOOKUP(Calc_Targetkreise!$D305,EW_Erg_09_14_Kreise!$A$7:$BK$412,Calc_Targetkreise!W$5,FALSE)/1000/CK305</f>
        <v>0.6041232096</v>
      </c>
      <c r="X305" s="61">
        <f>VLOOKUP($D305,EW_19_Kreise!$A$6:$CQ$406,Calc_Targetkreise!X$5,FALSE)/1000/F305</f>
        <v>0.07955329195</v>
      </c>
      <c r="Y305" s="63">
        <f>VLOOKUP($D305,BW_17_Kreise!$B$7:$CC$410,Calc_Targetkreise!Y$5,FALSE)/1000/$G305</f>
        <v>0.1423277986</v>
      </c>
      <c r="Z305" s="61">
        <f>VLOOKUP(Calc_Targetkreise!$D305,EW_Erg_09_14_Kreise!$A$7:$BK$412,Calc_Targetkreise!Z$5,FALSE)/1000/$H305</f>
        <v>0.1713261649</v>
      </c>
      <c r="AA305" s="61">
        <f>VLOOKUP(Calc_Targetkreise!$D305,EW_Erg_09_14_Kreise!$A$7:$BK$412,Calc_Targetkreise!AA$5,FALSE)/1000/$H305</f>
        <v>0.1057159027</v>
      </c>
      <c r="AB305" s="61">
        <f>VLOOKUP($D305,EW_19_Kreise!$A$6:$CQ$406,Calc_Targetkreise!AB$5,FALSE)/1000/F305</f>
        <v>0.1499018516</v>
      </c>
      <c r="AC305" s="63">
        <f>VLOOKUP($D305,BW_17_Kreise!$B$7:$CC$410,Calc_Targetkreise!AC$5,FALSE)/1000/$G305</f>
        <v>0.07026258337</v>
      </c>
      <c r="AD305" s="61">
        <f>VLOOKUP(Calc_Targetkreise!$D305,EW_Erg_09_14_Kreise!$A$7:$BK$412,Calc_Targetkreise!AD$5,FALSE)/1000/$H305</f>
        <v>0.08345595171</v>
      </c>
      <c r="AE305" s="62">
        <f>IF(AC305&lt;Master_sheet_Kriterien!$J$54,1,IF(AC305&lt;Master_sheet_Kriterien!$K$54,2,IF(AC305&lt;Master_sheet_Kriterien!$L$54,3,IF(AC305&lt;Master_sheet_Kriterien!$M$54,4,5))))</f>
        <v>2</v>
      </c>
      <c r="AF305" s="61">
        <f>VLOOKUP(Calc_Targetkreise!$D305,EW_Erg_09_14_Kreise!$A$7:$BK$412,Calc_Targetkreise!AF$5,FALSE)/1000/$H305</f>
        <v>0.08032446708</v>
      </c>
      <c r="AG305" s="63">
        <f>VLOOKUP($D305,BW_17_Kreise!$B$7:$CC$410,Calc_Targetkreise!AG$5,FALSE)/1000/$G305</f>
        <v>0.09343641717</v>
      </c>
      <c r="AH305" s="61">
        <f>VLOOKUP(Calc_Targetkreise!$D305,EW_Erg_09_14_Kreise!$A$7:$BK$412,Calc_Targetkreise!AH$5,FALSE)/1000/$H305</f>
        <v>0.02482550462</v>
      </c>
      <c r="AI305" s="61">
        <f>VLOOKUP(Calc_Targetkreise!$D305,EW_Erg_09_14_Kreise!$A$7:$BK$412,Calc_Targetkreise!AI$5,FALSE)/1000/$H305</f>
        <v>0.08115449915</v>
      </c>
      <c r="AJ305" s="63">
        <f>VLOOKUP($D305,BW_17_Kreise!$B$7:$CC$410,Calc_Targetkreise!AJ$5,FALSE)/1000/$G305</f>
        <v>0.06128948264</v>
      </c>
      <c r="AK305" s="61">
        <f>VLOOKUP(Calc_Targetkreise!$D305,EW_Erg_09_14_Kreise!$A$7:$BK$412,Calc_Targetkreise!AK$5,FALSE)/1000/$H305</f>
        <v>0.02754197321</v>
      </c>
      <c r="AL305" s="61">
        <f>VLOOKUP(Calc_Targetkreise!$D305,EW_Erg_09_14_Kreise!$A$7:$BK$412,Calc_Targetkreise!AL$5,FALSE)/1000/$H305</f>
        <v>0.02905112243</v>
      </c>
      <c r="AM305" s="61">
        <f>VLOOKUP($D305,EW_19_Kreise!$A$6:$CQ$406,Calc_Targetkreise!AM$5,FALSE)/1000/F305</f>
        <v>0.07560082763</v>
      </c>
      <c r="AN305" s="63">
        <f>VLOOKUP($D305,BW_17_Kreise!$B$7:$CC$410,Calc_Targetkreise!AN$5,FALSE)/1000/$G305</f>
        <v>0.1037715064</v>
      </c>
      <c r="AO305" s="61">
        <f>VLOOKUP(Calc_Targetkreise!$D305,EW_Erg_09_14_Kreise!$A$7:$BK$412,Calc_Targetkreise!AO$5,FALSE)/1000/$H305</f>
        <v>0.05168836069</v>
      </c>
      <c r="AP305" s="61">
        <f>VLOOKUP(Calc_Targetkreise!$D305,EW_Erg_09_14_Kreise!$A$7:$BK$412,Calc_Targetkreise!AP$5,FALSE)/1000/$H305</f>
        <v>0.0003018298434</v>
      </c>
      <c r="AQ305" s="61">
        <f t="shared" ref="AQ305:AR305" si="1251">1-U305-Y305-AC305-AG305-AJ305-AN305</f>
        <v>0.0621106816</v>
      </c>
      <c r="AR305" s="61">
        <f t="shared" si="1251"/>
        <v>0.1072627806</v>
      </c>
      <c r="AS305" s="61">
        <f t="shared" si="11"/>
        <v>0.09932896927</v>
      </c>
      <c r="AT305" s="63">
        <f>VLOOKUP($D305,BW_17_Kreise!$B$7:$CC$410,Calc_Targetkreise!AT$5,FALSE)/1000/$G305</f>
        <v>0.003485088229</v>
      </c>
      <c r="AU305" s="61">
        <f>VLOOKUP(Calc_Targetkreise!$D305,EW_Erg_09_14_Kreise!$A$7:$BK$412,Calc_Targetkreise!AU$5,FALSE)/1000/$H305</f>
        <v>0.009469911337</v>
      </c>
      <c r="AV305" s="62">
        <f>IF(AU305&lt;Master_sheet_Kriterien!$J$44,1,IF(AU305&lt;Master_sheet_Kriterien!$K$44,2,IF(AU305&lt;Master_sheet_Kriterien!$L$44,3,IF(AU305&lt;Master_sheet_Kriterien!$M$44,4,5))))</f>
        <v>1</v>
      </c>
      <c r="AW305" s="61">
        <f>VLOOKUP(Calc_Targetkreise!$D305,EW_Erg_09_14_Kreise!$A$7:$BK$412,Calc_Targetkreise!AW$5,FALSE)/1000/$H305</f>
        <v>0.006677985286</v>
      </c>
      <c r="AX305" s="61">
        <f>VLOOKUP($D305,EW_19_Kreise!$A$6:$CQ$406,Calc_Targetkreise!AX$5,FALSE)/1000/F305</f>
        <v>0.003209719349</v>
      </c>
      <c r="AY305" s="62">
        <f>IF(AX305&lt;Master_sheet_Kriterien!$J$56,1,IF(AX305&lt;Master_sheet_Kriterien!$K$56,2,IF(AX305&lt;Master_sheet_Kriterien!$L$56,3,IF(AX305&lt;Master_sheet_Kriterien!$M$56,4,5))))</f>
        <v>2</v>
      </c>
      <c r="AZ305" s="64">
        <f>VLOOKUP($D305,EW_19_Kreise!$A$6:$CQ$406,Calc_Targetkreise!AZ$5,FALSE)</f>
        <v>121</v>
      </c>
      <c r="BA305" s="62">
        <f>IF(AZ305&lt;Master_sheet_Kriterien!$J$57,1,IF(AZ305&lt;Master_sheet_Kriterien!$K$57,2,IF(AZ305&lt;Master_sheet_Kriterien!$L$57,3,IF(AZ305&lt;Master_sheet_Kriterien!$M$56,4,5))))</f>
        <v>1</v>
      </c>
      <c r="BB305" s="59">
        <f>VLOOKUP($D305,Struktur_daten_BW_2017!$B$7:$AH$452,Calc_Targetkreise!BB$5,FALSE)</f>
        <v>85.8</v>
      </c>
      <c r="BC305" s="62">
        <f>IF(BB305&lt;Master_sheet_Kriterien!$J$8,1,IF(BB305&lt;Master_sheet_Kriterien!$K$8,2,IF(BB305&lt;Master_sheet_Kriterien!$L$8,3,IF(BB305&lt;Master_sheet_Kriterien!$M$8,4,5))))</f>
        <v>1</v>
      </c>
      <c r="BD305" s="65">
        <f t="shared" si="12"/>
        <v>20.5898</v>
      </c>
      <c r="BE305" s="62">
        <f>IF(BD305&lt;Master_sheet_Kriterien!$J$10,1,IF(BD305&lt;Master_sheet_Kriterien!$K$10,2,IF(BD305&lt;Master_sheet_Kriterien!$L$10,3,IF(BD305&lt;Master_sheet_Kriterien!$M$10,4,5))))</f>
        <v>2</v>
      </c>
      <c r="BF305" s="65">
        <f>VLOOKUP($D305,Struktur_daten_BW_2017!$B$7:$AH$452,Calc_Targetkreise!BF$5,FALSE)</f>
        <v>7.7</v>
      </c>
      <c r="BG305" s="62">
        <f>IF(BF305&lt;Master_sheet_Kriterien!$J$12,1,IF(BF305&lt;Master_sheet_Kriterien!$K$12,2,IF(BF305&lt;Master_sheet_Kriterien!$L$12,3,IF(BF305&lt;Master_sheet_Kriterien!$M$12,4,5))))</f>
        <v>2</v>
      </c>
      <c r="BH305" s="65">
        <f>VLOOKUP($D305,Struktur_daten_BW_2017!$B$7:$AH$452,Calc_Targetkreise!BH$5,FALSE)</f>
        <v>11.1</v>
      </c>
      <c r="BI305" s="62">
        <f>IF(BH305&lt;Master_sheet_Kriterien!$J$14,1,IF(BH305&lt;Master_sheet_Kriterien!$K$14,2,IF(BH305&lt;Master_sheet_Kriterien!$L$14,3,IF(BH305&lt;Master_sheet_Kriterien!$M$14,4,5))))</f>
        <v>2</v>
      </c>
      <c r="BJ305" s="65">
        <f>VLOOKUP($D305,Struktur_daten_BW_2017!$B$7:$AH$452,Calc_Targetkreise!BJ$5,FALSE)</f>
        <v>36.4</v>
      </c>
      <c r="BK305" s="62">
        <f>IF(BJ305&lt;Master_sheet_Kriterien!$J$16,1,IF(BJ305&lt;Master_sheet_Kriterien!$K$16,2,IF(BJ305&lt;Master_sheet_Kriterien!$L$16,3,IF(BJ305&lt;Master_sheet_Kriterien!$M$16,4,5))))</f>
        <v>4</v>
      </c>
      <c r="BL305" s="65">
        <f>VLOOKUP($D305,Struktur_daten_BW_2017!$B$7:$AH$452,Calc_Targetkreise!BL$5,FALSE)</f>
        <v>16.9</v>
      </c>
      <c r="BM305" s="62">
        <f>IF(BL305&lt;Master_sheet_Kriterien!$J$18,1,IF(BL305&lt;Master_sheet_Kriterien!$K$18,2,IF(BL305&lt;Master_sheet_Kriterien!$L$18,3,IF(BL305&lt;Master_sheet_Kriterien!$M$18,4,5))))</f>
        <v>4</v>
      </c>
      <c r="BN305" s="65">
        <f>VLOOKUP($D305,Struktur_daten_BW_2017!$B$7:$AH$452,Calc_Targetkreise!BN$5,FALSE)</f>
        <v>11.6</v>
      </c>
      <c r="BO305" s="62">
        <f>IF(BN305&lt;Master_sheet_Kriterien!$J$20,1,IF(BN305&lt;Master_sheet_Kriterien!$K$20,2,IF(BN305&lt;Master_sheet_Kriterien!$L$20,3,IF(BN305&lt;Master_sheet_Kriterien!$M$20,4,5))))</f>
        <v>4</v>
      </c>
      <c r="BP305" s="59">
        <f>VLOOKUP($D305,Struktur_daten_BW_2017!$B$7:$AH$452,Calc_Targetkreise!BP$5,FALSE)</f>
        <v>20817</v>
      </c>
      <c r="BQ305" s="62">
        <f>IF(BP305&lt;Master_sheet_Kriterien!$J$38,1,IF(BP305&lt;Master_sheet_Kriterien!$K$38,2,IF(BP305&lt;Master_sheet_Kriterien!$L$38,3,IF(BP305&lt;Master_sheet_Kriterien!$M$38,4,5))))</f>
        <v>3</v>
      </c>
      <c r="BR305" s="65">
        <f>VLOOKUP($D305,Struktur_daten_BW_2017!$B$7:$AH$452,Calc_Targetkreise!BR$5,FALSE)</f>
        <v>25.8</v>
      </c>
      <c r="BS305" s="62">
        <f>IF(BR305&lt;Master_sheet_Kriterien!$J$24,1,IF(BR305&lt;Master_sheet_Kriterien!$K$24,2,IF(BR305&lt;Master_sheet_Kriterien!$L$24,3,IF(BR305&lt;Master_sheet_Kriterien!$M$24,4,5))))</f>
        <v>1</v>
      </c>
      <c r="BT305" s="65">
        <f>VLOOKUP($D305,Struktur_daten_BW_2017!$B$7:$AH$452,Calc_Targetkreise!BT$5,FALSE)</f>
        <v>13.7</v>
      </c>
      <c r="BU305" s="62">
        <f>IF(BT305&lt;Master_sheet_Kriterien!$J$26,1,IF(BT305&lt;Master_sheet_Kriterien!$K$26,2,IF(BT305&lt;Master_sheet_Kriterien!$L$26,3,IF(BT305&lt;Master_sheet_Kriterien!$M$26,4,5))))</f>
        <v>3</v>
      </c>
      <c r="BV305" s="65">
        <f t="shared" si="13"/>
        <v>3.66338</v>
      </c>
      <c r="BW305" s="62">
        <f>IF(BV305&lt;Master_sheet_Kriterien!$J$28,1,IF(BV305&lt;Master_sheet_Kriterien!$K$28,2,IF(BV305&lt;Master_sheet_Kriterien!$L$28,3,IF(BV305&lt;Master_sheet_Kriterien!$M$28,4,5))))</f>
        <v>2</v>
      </c>
      <c r="BX305" s="65">
        <f>VLOOKUP($D305,Struktur_daten_BW_2017!$B$7:$AH$452,Calc_Targetkreise!BX$5,FALSE)</f>
        <v>13.86861314</v>
      </c>
      <c r="BY305" s="62">
        <f>IF(BX305&lt;Master_sheet_Kriterien!$J$30,1,IF(BX305&lt;Master_sheet_Kriterien!$K$30,2,IF(BX305&lt;Master_sheet_Kriterien!$L$30,3,IF(BX305&lt;Master_sheet_Kriterien!$M$30,4,5))))</f>
        <v>1</v>
      </c>
      <c r="BZ305" s="65"/>
      <c r="CA305" s="62">
        <f>IF(BZ305&lt;Master_sheet_Kriterien!$J$32,1,IF(BZ305&lt;Master_sheet_Kriterien!$K$32,2,IF(BZ305&lt;Master_sheet_Kriterien!$L$32,3,IF(BZ305&lt;Master_sheet_Kriterien!$M$32,4,5))))</f>
        <v>1</v>
      </c>
      <c r="CB305" s="65"/>
      <c r="CC305" s="62">
        <f>IF(CB305&lt;Master_sheet_Kriterien!$J$34,1,IF(CB305&lt;Master_sheet_Kriterien!$K$34,2,IF(CB305&lt;Master_sheet_Kriterien!$L$34,3,IF(CB305&lt;Master_sheet_Kriterien!$M$34,4,5))))</f>
        <v>1</v>
      </c>
      <c r="CD305" s="65">
        <f>100-VLOOKUP($D305,Struktur_daten_BW_2017!$B$7:$AH$452,Calc_Targetkreise!CD$5,FALSE)</f>
        <v>34.3</v>
      </c>
      <c r="CE305" s="62">
        <f>IF(CD305&lt;Master_sheet_Kriterien!$J$40,1,IF(CD305&lt;Master_sheet_Kriterien!$K$40,2,IF(CD305&lt;Master_sheet_Kriterien!$L$40,3,IF(CD305&lt;Master_sheet_Kriterien!$M$40,4,5))))</f>
        <v>1</v>
      </c>
      <c r="CF305" s="61"/>
      <c r="CG305" s="59">
        <f>VLOOKUP($D305,EW_19_Kreise!$A$6:$CQ$406,Calc_Targetkreise!CG$5,FALSE)/1000</f>
        <v>63.683</v>
      </c>
      <c r="CH305" s="59">
        <f>VLOOKUP($D305,BW_17_Kreise!$B$7:$CC$410,Calc_Targetkreise!CH$5,FALSE)/1000</f>
        <v>64.277</v>
      </c>
      <c r="CI305" s="59">
        <f>VLOOKUP($D305,EW_Erg_09_14_Kreise!$A$10:$BK$412,Calc_Targetkreise!CI$5,FALSE)/1000</f>
        <v>64.78</v>
      </c>
      <c r="CJ305" s="59">
        <f>VLOOKUP($D305,EW_Erg_09_14_Kreise!$A$10:$BK$412,Calc_Targetkreise!CJ$5,FALSE)/1000</f>
        <v>65.372</v>
      </c>
      <c r="CK305" s="59">
        <f>VLOOKUP($D305,EW_Erg_09_14_Kreise!$A$10:$BK$412,Calc_Targetkreise!CK$5,FALSE)/1000</f>
        <v>28.764</v>
      </c>
      <c r="CL305" s="45"/>
      <c r="CM305" s="59">
        <f>VLOOKUP($D305,Struktur_daten_BW_2017!$B$7:$AH$452,Calc_Targetkreise!CM$5,FALSE)</f>
        <v>267.4</v>
      </c>
      <c r="CN305" s="66">
        <v>0.0</v>
      </c>
      <c r="CO305" s="67">
        <f t="shared" si="16"/>
        <v>0</v>
      </c>
      <c r="CP305" s="62">
        <f>IF(CO305&lt;Master_sheet_Kriterien!$J$58,1,IF(CO305&lt;Master_sheet_Kriterien!$K$58,2,IF(CO305&lt;Master_sheet_Kriterien!$L$58,3,IF(CO305&lt;Master_sheet_Kriterien!$M$58,4,5))))</f>
        <v>1</v>
      </c>
      <c r="CQ305" s="66">
        <v>0.0</v>
      </c>
      <c r="CR305" s="67">
        <f t="shared" si="17"/>
        <v>0</v>
      </c>
      <c r="CS305" s="62">
        <f>IF(CR305&lt;Master_sheet_Kriterien!$J$59,1,IF(CR305&lt;Master_sheet_Kriterien!$K$59,2,IF(CR305&lt;Master_sheet_Kriterien!$L$59,3,IF(CR305&lt;Master_sheet_Kriterien!$M$59,4,5))))</f>
        <v>1</v>
      </c>
      <c r="CT305" s="66">
        <v>0.0</v>
      </c>
      <c r="CU305" s="44"/>
      <c r="CV305" s="66">
        <v>0.0</v>
      </c>
      <c r="CW305" s="68"/>
      <c r="CY305" s="31">
        <f t="shared" si="18"/>
        <v>9673</v>
      </c>
      <c r="DB305" s="76" t="str">
        <f t="shared" si="19"/>
        <v>Rhön-Grabfeld</v>
      </c>
      <c r="DC305" s="58">
        <f t="shared" si="20"/>
        <v>394</v>
      </c>
      <c r="DD305" s="77">
        <f t="shared" si="21"/>
        <v>107</v>
      </c>
      <c r="DE305" s="72">
        <f t="shared" si="22"/>
        <v>0.003209719349</v>
      </c>
      <c r="DG305" s="76" t="str">
        <f t="shared" si="23"/>
        <v>Rhön-Grabfeld</v>
      </c>
      <c r="DH305" s="58" t="str">
        <f t="shared" si="24"/>
        <v>#REF!</v>
      </c>
      <c r="DI305" s="75">
        <f t="shared" si="25"/>
        <v>101</v>
      </c>
      <c r="DJ305" s="78">
        <f t="shared" si="26"/>
        <v>0.003209719349</v>
      </c>
      <c r="DK305" s="75"/>
      <c r="DL305" s="75"/>
      <c r="DM305" s="75"/>
      <c r="DN305" s="75"/>
      <c r="DO305" s="75"/>
      <c r="DP305" s="44"/>
    </row>
    <row r="306" ht="16.5" customHeight="1">
      <c r="A306" s="58">
        <f t="shared" si="5"/>
        <v>274</v>
      </c>
      <c r="B306" s="58">
        <f t="shared" si="6"/>
        <v>140</v>
      </c>
      <c r="C306" s="58" t="s">
        <v>390</v>
      </c>
      <c r="D306" s="58">
        <v>9674.0</v>
      </c>
      <c r="E306" s="58" t="s">
        <v>467</v>
      </c>
      <c r="F306" s="59">
        <f>VLOOKUP($D306,EW_19_Kreise!$A$6:$CQ$406,Calc_Targetkreise!F$5,FALSE)/1000</f>
        <v>41.268</v>
      </c>
      <c r="G306" s="59">
        <f>VLOOKUP($D306,BW_17_Kreise!$B$7:$CC$410,Calc_Targetkreise!G$5,FALSE)/1000</f>
        <v>54.51</v>
      </c>
      <c r="H306" s="59">
        <f>VLOOKUP($D306,EW_Erg_09_14_Kreise!$A$10:$BK$412,Calc_Targetkreise!H$5,FALSE)/1000</f>
        <v>29.085</v>
      </c>
      <c r="I306" s="60">
        <f t="shared" ref="I306:K306" si="1252">F306/CG306</f>
        <v>0.6062048299</v>
      </c>
      <c r="J306" s="60">
        <f t="shared" si="1252"/>
        <v>0.801971458</v>
      </c>
      <c r="K306" s="60">
        <f t="shared" si="1252"/>
        <v>0.4256237653</v>
      </c>
      <c r="L306" s="61">
        <f t="shared" ref="L306:M306" si="1253">1-(T306+X306)</f>
        <v>0.4377968402</v>
      </c>
      <c r="M306" s="61">
        <f t="shared" si="1253"/>
        <v>0.3994863328</v>
      </c>
      <c r="N306" s="62">
        <f>IF(L306&lt;Master_sheet_Kriterien!$J$46,1,IF(L306&lt;Master_sheet_Kriterien!$K$46,2,IF(L306&lt;Master_sheet_Kriterien!$L$46,3,IF(L306&lt;Master_sheet_Kriterien!$M$46,4,5))))</f>
        <v>3</v>
      </c>
      <c r="O306" s="62">
        <f>IF(M306&lt;Master_sheet_Kriterien!$J$46,1,IF(M306&lt;Master_sheet_Kriterien!$K$46,2,IF(M306&lt;Master_sheet_Kriterien!$L$46,3,IF(M306&lt;Master_sheet_Kriterien!$M$46,4,5))))</f>
        <v>2</v>
      </c>
      <c r="P306" s="61">
        <f t="shared" ref="P306:Q306" si="1254">1-(T306+AM306)</f>
        <v>0.44656877</v>
      </c>
      <c r="Q306" s="61">
        <f t="shared" si="1254"/>
        <v>0.4512199596</v>
      </c>
      <c r="R306" s="62">
        <f>IF(P306&lt;Master_sheet_Kriterien!$J$46,1,IF(P306&lt;Master_sheet_Kriterien!$K$46,2,IF(P306&lt;Master_sheet_Kriterien!$L$46,3,IF(P306&lt;Master_sheet_Kriterien!$M$46,4,5))))</f>
        <v>3</v>
      </c>
      <c r="S306" s="62">
        <f>IF(Q306&lt;Master_sheet_Kriterien!$J$46,1,IF(Q306&lt;Master_sheet_Kriterien!$K$46,2,IF(Q306&lt;Master_sheet_Kriterien!$L$46,3,IF(Q306&lt;Master_sheet_Kriterien!$M$46,4,5))))</f>
        <v>3</v>
      </c>
      <c r="T306" s="61">
        <f>VLOOKUP($D306,EW_19_Kreise!$A$6:$CQ$406,Calc_Targetkreise!T$5,FALSE)/1000/F306</f>
        <v>0.4597266647</v>
      </c>
      <c r="U306" s="63">
        <f>VLOOKUP($D306,BW_17_Kreise!$B$7:$CC$410,Calc_Targetkreise!U$5,FALSE)/1000/$G306</f>
        <v>0.4201797835</v>
      </c>
      <c r="V306" s="61">
        <f>VLOOKUP(Calc_Targetkreise!$D306,EW_Erg_09_14_Kreise!$A$7:$BK$412,Calc_Targetkreise!V$5,FALSE)/1000/$H306</f>
        <v>0.4847859722</v>
      </c>
      <c r="W306" s="61">
        <f>VLOOKUP(Calc_Targetkreise!$D306,EW_Erg_09_14_Kreise!$A$7:$BK$412,Calc_Targetkreise!W$5,FALSE)/1000/CK306</f>
        <v>0.5365054398</v>
      </c>
      <c r="X306" s="61">
        <f>VLOOKUP($D306,EW_19_Kreise!$A$6:$CQ$406,Calc_Targetkreise!X$5,FALSE)/1000/F306</f>
        <v>0.1024764951</v>
      </c>
      <c r="Y306" s="63">
        <f>VLOOKUP($D306,BW_17_Kreise!$B$7:$CC$410,Calc_Targetkreise!Y$5,FALSE)/1000/$G306</f>
        <v>0.1803338837</v>
      </c>
      <c r="Z306" s="61">
        <f>VLOOKUP(Calc_Targetkreise!$D306,EW_Erg_09_14_Kreise!$A$7:$BK$412,Calc_Targetkreise!Z$5,FALSE)/1000/$H306</f>
        <v>0.2175691937</v>
      </c>
      <c r="AA306" s="61">
        <f>VLOOKUP(Calc_Targetkreise!$D306,EW_Erg_09_14_Kreise!$A$7:$BK$412,Calc_Targetkreise!AA$5,FALSE)/1000/$H306</f>
        <v>0.1381811931</v>
      </c>
      <c r="AB306" s="61">
        <f>VLOOKUP($D306,EW_19_Kreise!$A$6:$CQ$406,Calc_Targetkreise!AB$5,FALSE)/1000/F306</f>
        <v>0.1282834157</v>
      </c>
      <c r="AC306" s="63">
        <f>VLOOKUP($D306,BW_17_Kreise!$B$7:$CC$410,Calc_Targetkreise!AC$5,FALSE)/1000/$G306</f>
        <v>0.06017244542</v>
      </c>
      <c r="AD306" s="61">
        <f>VLOOKUP(Calc_Targetkreise!$D306,EW_Erg_09_14_Kreise!$A$7:$BK$412,Calc_Targetkreise!AD$5,FALSE)/1000/$H306</f>
        <v>0.07037992092</v>
      </c>
      <c r="AE306" s="62">
        <f>IF(AC306&lt;Master_sheet_Kriterien!$J$54,1,IF(AC306&lt;Master_sheet_Kriterien!$K$54,2,IF(AC306&lt;Master_sheet_Kriterien!$L$54,3,IF(AC306&lt;Master_sheet_Kriterien!$M$54,4,5))))</f>
        <v>2</v>
      </c>
      <c r="AF306" s="61">
        <f>VLOOKUP(Calc_Targetkreise!$D306,EW_Erg_09_14_Kreise!$A$7:$BK$412,Calc_Targetkreise!AF$5,FALSE)/1000/$H306</f>
        <v>0.06580711707</v>
      </c>
      <c r="AG306" s="63">
        <f>VLOOKUP($D306,BW_17_Kreise!$B$7:$CC$410,Calc_Targetkreise!AG$5,FALSE)/1000/$G306</f>
        <v>0.08086589617</v>
      </c>
      <c r="AH306" s="61">
        <f>VLOOKUP(Calc_Targetkreise!$D306,EW_Erg_09_14_Kreise!$A$7:$BK$412,Calc_Targetkreise!AH$5,FALSE)/1000/$H306</f>
        <v>0.02320783909</v>
      </c>
      <c r="AI306" s="61">
        <f>VLOOKUP(Calc_Targetkreise!$D306,EW_Erg_09_14_Kreise!$A$7:$BK$412,Calc_Targetkreise!AI$5,FALSE)/1000/$H306</f>
        <v>0.0776689015</v>
      </c>
      <c r="AJ306" s="63">
        <f>VLOOKUP($D306,BW_17_Kreise!$B$7:$CC$410,Calc_Targetkreise!AJ$5,FALSE)/1000/$G306</f>
        <v>0.05914511099</v>
      </c>
      <c r="AK306" s="61">
        <f>VLOOKUP(Calc_Targetkreise!$D306,EW_Erg_09_14_Kreise!$A$7:$BK$412,Calc_Targetkreise!AK$5,FALSE)/1000/$H306</f>
        <v>0.02750558707</v>
      </c>
      <c r="AL306" s="61">
        <f>VLOOKUP(Calc_Targetkreise!$D306,EW_Erg_09_14_Kreise!$A$7:$BK$412,Calc_Targetkreise!AL$5,FALSE)/1000/$H306</f>
        <v>0.03008423586</v>
      </c>
      <c r="AM306" s="61">
        <f>VLOOKUP($D306,EW_19_Kreise!$A$6:$CQ$406,Calc_Targetkreise!AM$5,FALSE)/1000/F306</f>
        <v>0.09370456528</v>
      </c>
      <c r="AN306" s="63">
        <f>VLOOKUP($D306,BW_17_Kreise!$B$7:$CC$410,Calc_Targetkreise!AN$5,FALSE)/1000/$G306</f>
        <v>0.1286002568</v>
      </c>
      <c r="AO306" s="61">
        <f>VLOOKUP(Calc_Targetkreise!$D306,EW_Erg_09_14_Kreise!$A$7:$BK$412,Calc_Targetkreise!AO$5,FALSE)/1000/$H306</f>
        <v>0.04799724944</v>
      </c>
      <c r="AP306" s="61">
        <f>VLOOKUP(Calc_Targetkreise!$D306,EW_Erg_09_14_Kreise!$A$7:$BK$412,Calc_Targetkreise!AP$5,FALSE)/1000/$H306</f>
        <v>0.0001375279354</v>
      </c>
      <c r="AQ306" s="61">
        <f t="shared" ref="AQ306:AR306" si="1255">1-U306-Y306-AC306-AG306-AJ306-AN306</f>
        <v>0.07070262337</v>
      </c>
      <c r="AR306" s="61">
        <f t="shared" si="1255"/>
        <v>0.1285542376</v>
      </c>
      <c r="AS306" s="61">
        <f t="shared" si="11"/>
        <v>0.1516155848</v>
      </c>
      <c r="AT306" s="63">
        <f>VLOOKUP($D306,BW_17_Kreise!$B$7:$CC$410,Calc_Targetkreise!AT$5,FALSE)/1000/$G306</f>
        <v>0.003320491653</v>
      </c>
      <c r="AU306" s="61">
        <f>VLOOKUP(Calc_Targetkreise!$D306,EW_Erg_09_14_Kreise!$A$7:$BK$412,Calc_Targetkreise!AU$5,FALSE)/1000/$H306</f>
        <v>0.009317517621</v>
      </c>
      <c r="AV306" s="62">
        <f>IF(AU306&lt;Master_sheet_Kriterien!$J$44,1,IF(AU306&lt;Master_sheet_Kriterien!$K$44,2,IF(AU306&lt;Master_sheet_Kriterien!$L$44,3,IF(AU306&lt;Master_sheet_Kriterien!$M$44,4,5))))</f>
        <v>1</v>
      </c>
      <c r="AW306" s="61">
        <f>VLOOKUP(Calc_Targetkreise!$D306,EW_Erg_09_14_Kreise!$A$7:$BK$412,Calc_Targetkreise!AW$5,FALSE)/1000/$H306</f>
        <v>0.007151452639</v>
      </c>
      <c r="AX306" s="61">
        <f>VLOOKUP($D306,EW_19_Kreise!$A$6:$CQ$406,Calc_Targetkreise!AX$5,FALSE)/1000/F306</f>
        <v>0.003053213143</v>
      </c>
      <c r="AY306" s="62">
        <f>IF(AX306&lt;Master_sheet_Kriterien!$J$56,1,IF(AX306&lt;Master_sheet_Kriterien!$K$56,2,IF(AX306&lt;Master_sheet_Kriterien!$L$56,3,IF(AX306&lt;Master_sheet_Kriterien!$M$56,4,5))))</f>
        <v>2</v>
      </c>
      <c r="AZ306" s="64">
        <f>VLOOKUP($D306,EW_19_Kreise!$A$6:$CQ$406,Calc_Targetkreise!AZ$5,FALSE)</f>
        <v>126</v>
      </c>
      <c r="BA306" s="62">
        <f>IF(AZ306&lt;Master_sheet_Kriterien!$J$57,1,IF(AZ306&lt;Master_sheet_Kriterien!$K$57,2,IF(AZ306&lt;Master_sheet_Kriterien!$L$57,3,IF(AZ306&lt;Master_sheet_Kriterien!$M$56,4,5))))</f>
        <v>1</v>
      </c>
      <c r="BB306" s="59">
        <f>VLOOKUP($D306,Struktur_daten_BW_2017!$B$7:$AH$452,Calc_Targetkreise!BB$5,FALSE)</f>
        <v>233.6</v>
      </c>
      <c r="BC306" s="62">
        <f>IF(BB306&lt;Master_sheet_Kriterien!$J$8,1,IF(BB306&lt;Master_sheet_Kriterien!$K$8,2,IF(BB306&lt;Master_sheet_Kriterien!$L$8,3,IF(BB306&lt;Master_sheet_Kriterien!$M$8,4,5))))</f>
        <v>3</v>
      </c>
      <c r="BD306" s="65">
        <f t="shared" si="12"/>
        <v>20.3841</v>
      </c>
      <c r="BE306" s="62">
        <f>IF(BD306&lt;Master_sheet_Kriterien!$J$10,1,IF(BD306&lt;Master_sheet_Kriterien!$K$10,2,IF(BD306&lt;Master_sheet_Kriterien!$L$10,3,IF(BD306&lt;Master_sheet_Kriterien!$M$10,4,5))))</f>
        <v>2</v>
      </c>
      <c r="BF306" s="65">
        <f>VLOOKUP($D306,Struktur_daten_BW_2017!$B$7:$AH$452,Calc_Targetkreise!BF$5,FALSE)</f>
        <v>8.7</v>
      </c>
      <c r="BG306" s="62">
        <f>IF(BF306&lt;Master_sheet_Kriterien!$J$12,1,IF(BF306&lt;Master_sheet_Kriterien!$K$12,2,IF(BF306&lt;Master_sheet_Kriterien!$L$12,3,IF(BF306&lt;Master_sheet_Kriterien!$M$12,4,5))))</f>
        <v>5</v>
      </c>
      <c r="BH306" s="65">
        <f>VLOOKUP($D306,Struktur_daten_BW_2017!$B$7:$AH$452,Calc_Targetkreise!BH$5,FALSE)</f>
        <v>13.9</v>
      </c>
      <c r="BI306" s="62">
        <f>IF(BH306&lt;Master_sheet_Kriterien!$J$14,1,IF(BH306&lt;Master_sheet_Kriterien!$K$14,2,IF(BH306&lt;Master_sheet_Kriterien!$L$14,3,IF(BH306&lt;Master_sheet_Kriterien!$M$14,4,5))))</f>
        <v>5</v>
      </c>
      <c r="BJ306" s="65">
        <f>VLOOKUP($D306,Struktur_daten_BW_2017!$B$7:$AH$452,Calc_Targetkreise!BJ$5,FALSE)</f>
        <v>36.5</v>
      </c>
      <c r="BK306" s="62">
        <f>IF(BJ306&lt;Master_sheet_Kriterien!$J$16,1,IF(BJ306&lt;Master_sheet_Kriterien!$K$16,2,IF(BJ306&lt;Master_sheet_Kriterien!$L$16,3,IF(BJ306&lt;Master_sheet_Kriterien!$M$16,4,5))))</f>
        <v>4</v>
      </c>
      <c r="BL306" s="65">
        <f>VLOOKUP($D306,Struktur_daten_BW_2017!$B$7:$AH$452,Calc_Targetkreise!BL$5,FALSE)</f>
        <v>15</v>
      </c>
      <c r="BM306" s="62">
        <f>IF(BL306&lt;Master_sheet_Kriterien!$J$18,1,IF(BL306&lt;Master_sheet_Kriterien!$K$18,2,IF(BL306&lt;Master_sheet_Kriterien!$L$18,3,IF(BL306&lt;Master_sheet_Kriterien!$M$18,4,5))))</f>
        <v>1</v>
      </c>
      <c r="BN306" s="65">
        <f>VLOOKUP($D306,Struktur_daten_BW_2017!$B$7:$AH$452,Calc_Targetkreise!BN$5,FALSE)</f>
        <v>9.8</v>
      </c>
      <c r="BO306" s="62">
        <f>IF(BN306&lt;Master_sheet_Kriterien!$J$20,1,IF(BN306&lt;Master_sheet_Kriterien!$K$20,2,IF(BN306&lt;Master_sheet_Kriterien!$L$20,3,IF(BN306&lt;Master_sheet_Kriterien!$M$20,4,5))))</f>
        <v>2</v>
      </c>
      <c r="BP306" s="59">
        <f>VLOOKUP($D306,Struktur_daten_BW_2017!$B$7:$AH$452,Calc_Targetkreise!BP$5,FALSE)</f>
        <v>21716</v>
      </c>
      <c r="BQ306" s="62">
        <f>IF(BP306&lt;Master_sheet_Kriterien!$J$38,1,IF(BP306&lt;Master_sheet_Kriterien!$K$38,2,IF(BP306&lt;Master_sheet_Kriterien!$L$38,3,IF(BP306&lt;Master_sheet_Kriterien!$M$38,4,5))))</f>
        <v>4</v>
      </c>
      <c r="BR306" s="65">
        <f>VLOOKUP($D306,Struktur_daten_BW_2017!$B$7:$AH$452,Calc_Targetkreise!BR$5,FALSE)</f>
        <v>38.9</v>
      </c>
      <c r="BS306" s="62">
        <f>IF(BR306&lt;Master_sheet_Kriterien!$J$24,1,IF(BR306&lt;Master_sheet_Kriterien!$K$24,2,IF(BR306&lt;Master_sheet_Kriterien!$L$24,3,IF(BR306&lt;Master_sheet_Kriterien!$M$24,4,5))))</f>
        <v>4</v>
      </c>
      <c r="BT306" s="65">
        <f>VLOOKUP($D306,Struktur_daten_BW_2017!$B$7:$AH$452,Calc_Targetkreise!BT$5,FALSE)</f>
        <v>15.2</v>
      </c>
      <c r="BU306" s="62">
        <f>IF(BT306&lt;Master_sheet_Kriterien!$J$26,1,IF(BT306&lt;Master_sheet_Kriterien!$K$26,2,IF(BT306&lt;Master_sheet_Kriterien!$L$26,3,IF(BT306&lt;Master_sheet_Kriterien!$M$26,4,5))))</f>
        <v>4</v>
      </c>
      <c r="BV306" s="65">
        <f t="shared" si="13"/>
        <v>3.56136</v>
      </c>
      <c r="BW306" s="62">
        <f>IF(BV306&lt;Master_sheet_Kriterien!$J$28,1,IF(BV306&lt;Master_sheet_Kriterien!$K$28,2,IF(BV306&lt;Master_sheet_Kriterien!$L$28,3,IF(BV306&lt;Master_sheet_Kriterien!$M$28,4,5))))</f>
        <v>2</v>
      </c>
      <c r="BX306" s="65">
        <f>VLOOKUP($D306,Struktur_daten_BW_2017!$B$7:$AH$452,Calc_Targetkreise!BX$5,FALSE)</f>
        <v>21.05263158</v>
      </c>
      <c r="BY306" s="62">
        <f>IF(BX306&lt;Master_sheet_Kriterien!$J$30,1,IF(BX306&lt;Master_sheet_Kriterien!$K$30,2,IF(BX306&lt;Master_sheet_Kriterien!$L$30,3,IF(BX306&lt;Master_sheet_Kriterien!$M$30,4,5))))</f>
        <v>3</v>
      </c>
      <c r="BZ306" s="65"/>
      <c r="CA306" s="62">
        <f>IF(BZ306&lt;Master_sheet_Kriterien!$J$32,1,IF(BZ306&lt;Master_sheet_Kriterien!$K$32,2,IF(BZ306&lt;Master_sheet_Kriterien!$L$32,3,IF(BZ306&lt;Master_sheet_Kriterien!$M$32,4,5))))</f>
        <v>1</v>
      </c>
      <c r="CB306" s="65"/>
      <c r="CC306" s="62">
        <f>IF(CB306&lt;Master_sheet_Kriterien!$J$34,1,IF(CB306&lt;Master_sheet_Kriterien!$K$34,2,IF(CB306&lt;Master_sheet_Kriterien!$L$34,3,IF(CB306&lt;Master_sheet_Kriterien!$M$34,4,5))))</f>
        <v>1</v>
      </c>
      <c r="CD306" s="65">
        <f>100-VLOOKUP($D306,Struktur_daten_BW_2017!$B$7:$AH$452,Calc_Targetkreise!CD$5,FALSE)</f>
        <v>48.4</v>
      </c>
      <c r="CE306" s="62">
        <f>IF(CD306&lt;Master_sheet_Kriterien!$J$40,1,IF(CD306&lt;Master_sheet_Kriterien!$K$40,2,IF(CD306&lt;Master_sheet_Kriterien!$L$40,3,IF(CD306&lt;Master_sheet_Kriterien!$M$40,4,5))))</f>
        <v>3</v>
      </c>
      <c r="CF306" s="61"/>
      <c r="CG306" s="59">
        <f>VLOOKUP($D306,EW_19_Kreise!$A$6:$CQ$406,Calc_Targetkreise!CG$5,FALSE)/1000</f>
        <v>68.076</v>
      </c>
      <c r="CH306" s="59">
        <f>VLOOKUP($D306,BW_17_Kreise!$B$7:$CC$410,Calc_Targetkreise!CH$5,FALSE)/1000</f>
        <v>67.97</v>
      </c>
      <c r="CI306" s="59">
        <f>VLOOKUP($D306,EW_Erg_09_14_Kreise!$A$10:$BK$412,Calc_Targetkreise!CI$5,FALSE)/1000</f>
        <v>68.335</v>
      </c>
      <c r="CJ306" s="59">
        <f>VLOOKUP($D306,EW_Erg_09_14_Kreise!$A$10:$BK$412,Calc_Targetkreise!CJ$5,FALSE)/1000</f>
        <v>68.573</v>
      </c>
      <c r="CK306" s="59">
        <f>VLOOKUP($D306,EW_Erg_09_14_Kreise!$A$10:$BK$412,Calc_Targetkreise!CK$5,FALSE)/1000</f>
        <v>30.516</v>
      </c>
      <c r="CL306" s="45"/>
      <c r="CM306" s="59">
        <f>VLOOKUP($D306,Struktur_daten_BW_2017!$B$7:$AH$452,Calc_Targetkreise!CM$5,FALSE)</f>
        <v>234.3</v>
      </c>
      <c r="CN306" s="66">
        <v>0.0</v>
      </c>
      <c r="CO306" s="67">
        <f t="shared" si="16"/>
        <v>0</v>
      </c>
      <c r="CP306" s="62">
        <f>IF(CO306&lt;Master_sheet_Kriterien!$J$58,1,IF(CO306&lt;Master_sheet_Kriterien!$K$58,2,IF(CO306&lt;Master_sheet_Kriterien!$L$58,3,IF(CO306&lt;Master_sheet_Kriterien!$M$58,4,5))))</f>
        <v>1</v>
      </c>
      <c r="CQ306" s="66">
        <v>0.0</v>
      </c>
      <c r="CR306" s="67">
        <f t="shared" si="17"/>
        <v>0</v>
      </c>
      <c r="CS306" s="62">
        <f>IF(CR306&lt;Master_sheet_Kriterien!$J$59,1,IF(CR306&lt;Master_sheet_Kriterien!$K$59,2,IF(CR306&lt;Master_sheet_Kriterien!$L$59,3,IF(CR306&lt;Master_sheet_Kriterien!$M$59,4,5))))</f>
        <v>1</v>
      </c>
      <c r="CT306" s="66">
        <v>0.0</v>
      </c>
      <c r="CU306" s="44"/>
      <c r="CV306" s="66">
        <v>0.0</v>
      </c>
      <c r="CW306" s="68"/>
      <c r="CY306" s="31">
        <f t="shared" si="18"/>
        <v>9674</v>
      </c>
      <c r="DB306" s="76" t="str">
        <f t="shared" si="19"/>
        <v>Haßberge</v>
      </c>
      <c r="DC306" s="58">
        <f t="shared" si="20"/>
        <v>274</v>
      </c>
      <c r="DD306" s="77">
        <f t="shared" si="21"/>
        <v>140</v>
      </c>
      <c r="DE306" s="72">
        <f t="shared" si="22"/>
        <v>0.003053213143</v>
      </c>
      <c r="DG306" s="76" t="str">
        <f t="shared" si="23"/>
        <v>Haßberge</v>
      </c>
      <c r="DH306" s="58" t="str">
        <f t="shared" si="24"/>
        <v>#REF!</v>
      </c>
      <c r="DI306" s="75">
        <f t="shared" si="25"/>
        <v>134</v>
      </c>
      <c r="DJ306" s="78">
        <f t="shared" si="26"/>
        <v>0.003053213143</v>
      </c>
      <c r="DK306" s="75"/>
      <c r="DL306" s="75"/>
      <c r="DM306" s="75"/>
      <c r="DN306" s="75"/>
      <c r="DO306" s="75"/>
      <c r="DP306" s="44"/>
    </row>
    <row r="307" ht="16.5" customHeight="1">
      <c r="A307" s="58">
        <f t="shared" si="5"/>
        <v>149</v>
      </c>
      <c r="B307" s="58">
        <f t="shared" si="6"/>
        <v>166</v>
      </c>
      <c r="C307" s="58" t="s">
        <v>390</v>
      </c>
      <c r="D307" s="58">
        <v>9675.0</v>
      </c>
      <c r="E307" s="58" t="s">
        <v>468</v>
      </c>
      <c r="F307" s="59">
        <f>VLOOKUP($D307,EW_19_Kreise!$A$6:$CQ$406,Calc_Targetkreise!F$5,FALSE)/1000</f>
        <v>42.574</v>
      </c>
      <c r="G307" s="59">
        <f>VLOOKUP($D307,BW_17_Kreise!$B$7:$CC$410,Calc_Targetkreise!G$5,FALSE)/1000</f>
        <v>54.469</v>
      </c>
      <c r="H307" s="59">
        <f>VLOOKUP($D307,EW_Erg_09_14_Kreise!$A$10:$BK$412,Calc_Targetkreise!H$5,FALSE)/1000</f>
        <v>29.903</v>
      </c>
      <c r="I307" s="60">
        <f t="shared" ref="I307:K307" si="1256">F307/CG307</f>
        <v>0.6139978944</v>
      </c>
      <c r="J307" s="60">
        <f t="shared" si="1256"/>
        <v>0.785988456</v>
      </c>
      <c r="K307" s="60">
        <f t="shared" si="1256"/>
        <v>0.4299187693</v>
      </c>
      <c r="L307" s="61">
        <f t="shared" ref="L307:M307" si="1257">1-(T307+X307)</f>
        <v>0.483370132</v>
      </c>
      <c r="M307" s="61">
        <f t="shared" si="1257"/>
        <v>0.4186785144</v>
      </c>
      <c r="N307" s="62">
        <f>IF(L307&lt;Master_sheet_Kriterien!$J$46,1,IF(L307&lt;Master_sheet_Kriterien!$K$46,2,IF(L307&lt;Master_sheet_Kriterien!$L$46,3,IF(L307&lt;Master_sheet_Kriterien!$M$46,4,5))))</f>
        <v>4</v>
      </c>
      <c r="O307" s="62">
        <f>IF(M307&lt;Master_sheet_Kriterien!$J$46,1,IF(M307&lt;Master_sheet_Kriterien!$K$46,2,IF(M307&lt;Master_sheet_Kriterien!$L$46,3,IF(M307&lt;Master_sheet_Kriterien!$M$46,4,5))))</f>
        <v>2</v>
      </c>
      <c r="P307" s="61">
        <f t="shared" ref="P307:Q307" si="1258">1-(T307+AM307)</f>
        <v>0.5011039602</v>
      </c>
      <c r="Q307" s="61">
        <f t="shared" si="1258"/>
        <v>0.4772806551</v>
      </c>
      <c r="R307" s="62">
        <f>IF(P307&lt;Master_sheet_Kriterien!$J$46,1,IF(P307&lt;Master_sheet_Kriterien!$K$46,2,IF(P307&lt;Master_sheet_Kriterien!$L$46,3,IF(P307&lt;Master_sheet_Kriterien!$M$46,4,5))))</f>
        <v>4</v>
      </c>
      <c r="S307" s="62">
        <f>IF(Q307&lt;Master_sheet_Kriterien!$J$46,1,IF(Q307&lt;Master_sheet_Kriterien!$K$46,2,IF(Q307&lt;Master_sheet_Kriterien!$L$46,3,IF(Q307&lt;Master_sheet_Kriterien!$M$46,4,5))))</f>
        <v>4</v>
      </c>
      <c r="T307" s="61">
        <f>VLOOKUP($D307,EW_19_Kreise!$A$6:$CQ$406,Calc_Targetkreise!T$5,FALSE)/1000/F307</f>
        <v>0.4179311317</v>
      </c>
      <c r="U307" s="63">
        <f>VLOOKUP($D307,BW_17_Kreise!$B$7:$CC$410,Calc_Targetkreise!U$5,FALSE)/1000/$G307</f>
        <v>0.4139785933</v>
      </c>
      <c r="V307" s="61">
        <f>VLOOKUP(Calc_Targetkreise!$D307,EW_Erg_09_14_Kreise!$A$7:$BK$412,Calc_Targetkreise!V$5,FALSE)/1000/$H307</f>
        <v>0.4833628733</v>
      </c>
      <c r="W307" s="61">
        <f>VLOOKUP(Calc_Targetkreise!$D307,EW_Erg_09_14_Kreise!$A$7:$BK$412,Calc_Targetkreise!W$5,FALSE)/1000/CK307</f>
        <v>0.4942922374</v>
      </c>
      <c r="X307" s="61">
        <f>VLOOKUP($D307,EW_19_Kreise!$A$6:$CQ$406,Calc_Targetkreise!X$5,FALSE)/1000/F307</f>
        <v>0.09869873632</v>
      </c>
      <c r="Y307" s="63">
        <f>VLOOKUP($D307,BW_17_Kreise!$B$7:$CC$410,Calc_Targetkreise!Y$5,FALSE)/1000/$G307</f>
        <v>0.1673428923</v>
      </c>
      <c r="Z307" s="61">
        <f>VLOOKUP(Calc_Targetkreise!$D307,EW_Erg_09_14_Kreise!$A$7:$BK$412,Calc_Targetkreise!Z$5,FALSE)/1000/$H307</f>
        <v>0.1834264121</v>
      </c>
      <c r="AA307" s="61">
        <f>VLOOKUP(Calc_Targetkreise!$D307,EW_Erg_09_14_Kreise!$A$7:$BK$412,Calc_Targetkreise!AA$5,FALSE)/1000/$H307</f>
        <v>0.1138681738</v>
      </c>
      <c r="AB307" s="61">
        <f>VLOOKUP($D307,EW_19_Kreise!$A$6:$CQ$406,Calc_Targetkreise!AB$5,FALSE)/1000/F307</f>
        <v>0.1625405177</v>
      </c>
      <c r="AC307" s="63">
        <f>VLOOKUP($D307,BW_17_Kreise!$B$7:$CC$410,Calc_Targetkreise!AC$5,FALSE)/1000/$G307</f>
        <v>0.08368062568</v>
      </c>
      <c r="AD307" s="61">
        <f>VLOOKUP(Calc_Targetkreise!$D307,EW_Erg_09_14_Kreise!$A$7:$BK$412,Calc_Targetkreise!AD$5,FALSE)/1000/$H307</f>
        <v>0.09015817811</v>
      </c>
      <c r="AE307" s="62">
        <f>IF(AC307&lt;Master_sheet_Kriterien!$J$54,1,IF(AC307&lt;Master_sheet_Kriterien!$K$54,2,IF(AC307&lt;Master_sheet_Kriterien!$L$54,3,IF(AC307&lt;Master_sheet_Kriterien!$M$54,4,5))))</f>
        <v>3</v>
      </c>
      <c r="AF307" s="61">
        <f>VLOOKUP(Calc_Targetkreise!$D307,EW_Erg_09_14_Kreise!$A$7:$BK$412,Calc_Targetkreise!AF$5,FALSE)/1000/$H307</f>
        <v>0.08253352506</v>
      </c>
      <c r="AG307" s="63">
        <f>VLOOKUP($D307,BW_17_Kreise!$B$7:$CC$410,Calc_Targetkreise!AG$5,FALSE)/1000/$G307</f>
        <v>0.09328241752</v>
      </c>
      <c r="AH307" s="61">
        <f>VLOOKUP(Calc_Targetkreise!$D307,EW_Erg_09_14_Kreise!$A$7:$BK$412,Calc_Targetkreise!AH$5,FALSE)/1000/$H307</f>
        <v>0.02451259071</v>
      </c>
      <c r="AI307" s="61">
        <f>VLOOKUP(Calc_Targetkreise!$D307,EW_Erg_09_14_Kreise!$A$7:$BK$412,Calc_Targetkreise!AI$5,FALSE)/1000/$H307</f>
        <v>0.07617964753</v>
      </c>
      <c r="AJ307" s="63">
        <f>VLOOKUP($D307,BW_17_Kreise!$B$7:$CC$410,Calc_Targetkreise!AJ$5,FALSE)/1000/$G307</f>
        <v>0.05359011548</v>
      </c>
      <c r="AK307" s="61">
        <f>VLOOKUP(Calc_Targetkreise!$D307,EW_Erg_09_14_Kreise!$A$7:$BK$412,Calc_Targetkreise!AK$5,FALSE)/1000/$H307</f>
        <v>0.02337558105</v>
      </c>
      <c r="AL307" s="61">
        <f>VLOOKUP(Calc_Targetkreise!$D307,EW_Erg_09_14_Kreise!$A$7:$BK$412,Calc_Targetkreise!AL$5,FALSE)/1000/$H307</f>
        <v>0.02203792262</v>
      </c>
      <c r="AM307" s="61">
        <f>VLOOKUP($D307,EW_19_Kreise!$A$6:$CQ$406,Calc_Targetkreise!AM$5,FALSE)/1000/F307</f>
        <v>0.08096490816</v>
      </c>
      <c r="AN307" s="63">
        <f>VLOOKUP($D307,BW_17_Kreise!$B$7:$CC$410,Calc_Targetkreise!AN$5,FALSE)/1000/$G307</f>
        <v>0.1087407516</v>
      </c>
      <c r="AO307" s="61">
        <f>VLOOKUP(Calc_Targetkreise!$D307,EW_Erg_09_14_Kreise!$A$7:$BK$412,Calc_Targetkreise!AO$5,FALSE)/1000/$H307</f>
        <v>0.0564491857</v>
      </c>
      <c r="AP307" s="61">
        <f>VLOOKUP(Calc_Targetkreise!$D307,EW_Erg_09_14_Kreise!$A$7:$BK$412,Calc_Targetkreise!AP$5,FALSE)/1000/$H307</f>
        <v>0.000367856068</v>
      </c>
      <c r="AQ307" s="61">
        <f t="shared" ref="AQ307:AR307" si="1259">1-U307-Y307-AC307-AG307-AJ307-AN307</f>
        <v>0.07938460409</v>
      </c>
      <c r="AR307" s="61">
        <f t="shared" si="1259"/>
        <v>0.1387151791</v>
      </c>
      <c r="AS307" s="61">
        <f t="shared" si="11"/>
        <v>0.2107206375</v>
      </c>
      <c r="AT307" s="63">
        <f>VLOOKUP($D307,BW_17_Kreise!$B$7:$CC$410,Calc_Targetkreise!AT$5,FALSE)/1000/$G307</f>
        <v>0.003433145459</v>
      </c>
      <c r="AU307" s="61">
        <f>VLOOKUP(Calc_Targetkreise!$D307,EW_Erg_09_14_Kreise!$A$7:$BK$412,Calc_Targetkreise!AU$5,FALSE)/1000/$H307</f>
        <v>0.01006587968</v>
      </c>
      <c r="AV307" s="62">
        <f>IF(AU307&lt;Master_sheet_Kriterien!$J$44,1,IF(AU307&lt;Master_sheet_Kriterien!$K$44,2,IF(AU307&lt;Master_sheet_Kriterien!$L$44,3,IF(AU307&lt;Master_sheet_Kriterien!$M$44,4,5))))</f>
        <v>2</v>
      </c>
      <c r="AW307" s="61">
        <f>VLOOKUP(Calc_Targetkreise!$D307,EW_Erg_09_14_Kreise!$A$7:$BK$412,Calc_Targetkreise!AW$5,FALSE)/1000/$H307</f>
        <v>0.006220111694</v>
      </c>
      <c r="AX307" s="61">
        <f>VLOOKUP($D307,EW_19_Kreise!$A$6:$CQ$406,Calc_Targetkreise!AX$5,FALSE)/1000/F307</f>
        <v>0.004251421055</v>
      </c>
      <c r="AY307" s="62">
        <f>IF(AX307&lt;Master_sheet_Kriterien!$J$56,1,IF(AX307&lt;Master_sheet_Kriterien!$K$56,2,IF(AX307&lt;Master_sheet_Kriterien!$L$56,3,IF(AX307&lt;Master_sheet_Kriterien!$M$56,4,5))))</f>
        <v>3</v>
      </c>
      <c r="AZ307" s="64">
        <f>VLOOKUP($D307,EW_19_Kreise!$A$6:$CQ$406,Calc_Targetkreise!AZ$5,FALSE)</f>
        <v>181</v>
      </c>
      <c r="BA307" s="62">
        <f>IF(AZ307&lt;Master_sheet_Kriterien!$J$57,1,IF(AZ307&lt;Master_sheet_Kriterien!$K$57,2,IF(AZ307&lt;Master_sheet_Kriterien!$L$57,3,IF(AZ307&lt;Master_sheet_Kriterien!$M$56,4,5))))</f>
        <v>2</v>
      </c>
      <c r="BB307" s="59">
        <f>VLOOKUP($D307,Struktur_daten_BW_2017!$B$7:$AH$452,Calc_Targetkreise!BB$5,FALSE)</f>
        <v>270.2</v>
      </c>
      <c r="BC307" s="62">
        <f>IF(BB307&lt;Master_sheet_Kriterien!$J$8,1,IF(BB307&lt;Master_sheet_Kriterien!$K$8,2,IF(BB307&lt;Master_sheet_Kriterien!$L$8,3,IF(BB307&lt;Master_sheet_Kriterien!$M$8,4,5))))</f>
        <v>3</v>
      </c>
      <c r="BD307" s="65">
        <f t="shared" si="12"/>
        <v>28.2447</v>
      </c>
      <c r="BE307" s="62">
        <f>IF(BD307&lt;Master_sheet_Kriterien!$J$10,1,IF(BD307&lt;Master_sheet_Kriterien!$K$10,2,IF(BD307&lt;Master_sheet_Kriterien!$L$10,3,IF(BD307&lt;Master_sheet_Kriterien!$M$10,4,5))))</f>
        <v>4</v>
      </c>
      <c r="BF307" s="65">
        <f>VLOOKUP($D307,Struktur_daten_BW_2017!$B$7:$AH$452,Calc_Targetkreise!BF$5,FALSE)</f>
        <v>9.9</v>
      </c>
      <c r="BG307" s="62">
        <f>IF(BF307&lt;Master_sheet_Kriterien!$J$12,1,IF(BF307&lt;Master_sheet_Kriterien!$K$12,2,IF(BF307&lt;Master_sheet_Kriterien!$L$12,3,IF(BF307&lt;Master_sheet_Kriterien!$M$12,4,5))))</f>
        <v>5</v>
      </c>
      <c r="BH307" s="65">
        <f>VLOOKUP($D307,Struktur_daten_BW_2017!$B$7:$AH$452,Calc_Targetkreise!BH$5,FALSE)</f>
        <v>15</v>
      </c>
      <c r="BI307" s="62">
        <f>IF(BH307&lt;Master_sheet_Kriterien!$J$14,1,IF(BH307&lt;Master_sheet_Kriterien!$K$14,2,IF(BH307&lt;Master_sheet_Kriterien!$L$14,3,IF(BH307&lt;Master_sheet_Kriterien!$M$14,4,5))))</f>
        <v>5</v>
      </c>
      <c r="BJ307" s="65">
        <f>VLOOKUP($D307,Struktur_daten_BW_2017!$B$7:$AH$452,Calc_Targetkreise!BJ$5,FALSE)</f>
        <v>34</v>
      </c>
      <c r="BK307" s="62">
        <f>IF(BJ307&lt;Master_sheet_Kriterien!$J$16,1,IF(BJ307&lt;Master_sheet_Kriterien!$K$16,2,IF(BJ307&lt;Master_sheet_Kriterien!$L$16,3,IF(BJ307&lt;Master_sheet_Kriterien!$M$16,4,5))))</f>
        <v>1</v>
      </c>
      <c r="BL307" s="65">
        <f>VLOOKUP($D307,Struktur_daten_BW_2017!$B$7:$AH$452,Calc_Targetkreise!BL$5,FALSE)</f>
        <v>15.6</v>
      </c>
      <c r="BM307" s="62">
        <f>IF(BL307&lt;Master_sheet_Kriterien!$J$18,1,IF(BL307&lt;Master_sheet_Kriterien!$K$18,2,IF(BL307&lt;Master_sheet_Kriterien!$L$18,3,IF(BL307&lt;Master_sheet_Kriterien!$M$18,4,5))))</f>
        <v>2</v>
      </c>
      <c r="BN307" s="65">
        <f>VLOOKUP($D307,Struktur_daten_BW_2017!$B$7:$AH$452,Calc_Targetkreise!BN$5,FALSE)</f>
        <v>10.7</v>
      </c>
      <c r="BO307" s="62">
        <f>IF(BN307&lt;Master_sheet_Kriterien!$J$20,1,IF(BN307&lt;Master_sheet_Kriterien!$K$20,2,IF(BN307&lt;Master_sheet_Kriterien!$L$20,3,IF(BN307&lt;Master_sheet_Kriterien!$M$20,4,5))))</f>
        <v>3</v>
      </c>
      <c r="BP307" s="59">
        <f>VLOOKUP($D307,Struktur_daten_BW_2017!$B$7:$AH$452,Calc_Targetkreise!BP$5,FALSE)</f>
        <v>23105</v>
      </c>
      <c r="BQ307" s="62">
        <f>IF(BP307&lt;Master_sheet_Kriterien!$J$38,1,IF(BP307&lt;Master_sheet_Kriterien!$K$38,2,IF(BP307&lt;Master_sheet_Kriterien!$L$38,3,IF(BP307&lt;Master_sheet_Kriterien!$M$38,4,5))))</f>
        <v>5</v>
      </c>
      <c r="BR307" s="65">
        <f>VLOOKUP($D307,Struktur_daten_BW_2017!$B$7:$AH$452,Calc_Targetkreise!BR$5,FALSE)</f>
        <v>33.4</v>
      </c>
      <c r="BS307" s="62">
        <f>IF(BR307&lt;Master_sheet_Kriterien!$J$24,1,IF(BR307&lt;Master_sheet_Kriterien!$K$24,2,IF(BR307&lt;Master_sheet_Kriterien!$L$24,3,IF(BR307&lt;Master_sheet_Kriterien!$M$24,4,5))))</f>
        <v>3</v>
      </c>
      <c r="BT307" s="65">
        <f>VLOOKUP($D307,Struktur_daten_BW_2017!$B$7:$AH$452,Calc_Targetkreise!BT$5,FALSE)</f>
        <v>13.4</v>
      </c>
      <c r="BU307" s="62">
        <f>IF(BT307&lt;Master_sheet_Kriterien!$J$26,1,IF(BT307&lt;Master_sheet_Kriterien!$K$26,2,IF(BT307&lt;Master_sheet_Kriterien!$L$26,3,IF(BT307&lt;Master_sheet_Kriterien!$M$26,4,5))))</f>
        <v>3</v>
      </c>
      <c r="BV307" s="65">
        <f t="shared" si="13"/>
        <v>3.82302</v>
      </c>
      <c r="BW307" s="62">
        <f>IF(BV307&lt;Master_sheet_Kriterien!$J$28,1,IF(BV307&lt;Master_sheet_Kriterien!$K$28,2,IF(BV307&lt;Master_sheet_Kriterien!$L$28,3,IF(BV307&lt;Master_sheet_Kriterien!$M$28,4,5))))</f>
        <v>3</v>
      </c>
      <c r="BX307" s="65">
        <f>VLOOKUP($D307,Struktur_daten_BW_2017!$B$7:$AH$452,Calc_Targetkreise!BX$5,FALSE)</f>
        <v>29.85074627</v>
      </c>
      <c r="BY307" s="62">
        <f>IF(BX307&lt;Master_sheet_Kriterien!$J$30,1,IF(BX307&lt;Master_sheet_Kriterien!$K$30,2,IF(BX307&lt;Master_sheet_Kriterien!$L$30,3,IF(BX307&lt;Master_sheet_Kriterien!$M$30,4,5))))</f>
        <v>5</v>
      </c>
      <c r="BZ307" s="65"/>
      <c r="CA307" s="62">
        <f>IF(BZ307&lt;Master_sheet_Kriterien!$J$32,1,IF(BZ307&lt;Master_sheet_Kriterien!$K$32,2,IF(BZ307&lt;Master_sheet_Kriterien!$L$32,3,IF(BZ307&lt;Master_sheet_Kriterien!$M$32,4,5))))</f>
        <v>1</v>
      </c>
      <c r="CB307" s="65"/>
      <c r="CC307" s="62">
        <f>IF(CB307&lt;Master_sheet_Kriterien!$J$34,1,IF(CB307&lt;Master_sheet_Kriterien!$K$34,2,IF(CB307&lt;Master_sheet_Kriterien!$L$34,3,IF(CB307&lt;Master_sheet_Kriterien!$M$34,4,5))))</f>
        <v>1</v>
      </c>
      <c r="CD307" s="65">
        <f>100-VLOOKUP($D307,Struktur_daten_BW_2017!$B$7:$AH$452,Calc_Targetkreise!CD$5,FALSE)</f>
        <v>56.2</v>
      </c>
      <c r="CE307" s="62">
        <f>IF(CD307&lt;Master_sheet_Kriterien!$J$40,1,IF(CD307&lt;Master_sheet_Kriterien!$K$40,2,IF(CD307&lt;Master_sheet_Kriterien!$L$40,3,IF(CD307&lt;Master_sheet_Kriterien!$M$40,4,5))))</f>
        <v>4</v>
      </c>
      <c r="CF307" s="61"/>
      <c r="CG307" s="59">
        <f>VLOOKUP($D307,EW_19_Kreise!$A$6:$CQ$406,Calc_Targetkreise!CG$5,FALSE)/1000</f>
        <v>69.339</v>
      </c>
      <c r="CH307" s="59">
        <f>VLOOKUP($D307,BW_17_Kreise!$B$7:$CC$410,Calc_Targetkreise!CH$5,FALSE)/1000</f>
        <v>69.3</v>
      </c>
      <c r="CI307" s="59">
        <f>VLOOKUP($D307,EW_Erg_09_14_Kreise!$A$10:$BK$412,Calc_Targetkreise!CI$5,FALSE)/1000</f>
        <v>69.555</v>
      </c>
      <c r="CJ307" s="59">
        <f>VLOOKUP($D307,EW_Erg_09_14_Kreise!$A$10:$BK$412,Calc_Targetkreise!CJ$5,FALSE)/1000</f>
        <v>69.084</v>
      </c>
      <c r="CK307" s="59">
        <f>VLOOKUP($D307,EW_Erg_09_14_Kreise!$A$10:$BK$412,Calc_Targetkreise!CK$5,FALSE)/1000</f>
        <v>29.784</v>
      </c>
      <c r="CL307" s="45"/>
      <c r="CM307" s="59">
        <f>VLOOKUP($D307,Struktur_daten_BW_2017!$B$7:$AH$452,Calc_Targetkreise!CM$5,FALSE)</f>
        <v>285.3</v>
      </c>
      <c r="CN307" s="66">
        <v>2.0</v>
      </c>
      <c r="CO307" s="67">
        <f t="shared" si="16"/>
        <v>0.007010164739</v>
      </c>
      <c r="CP307" s="62">
        <f>IF(CO307&lt;Master_sheet_Kriterien!$J$58,1,IF(CO307&lt;Master_sheet_Kriterien!$K$58,2,IF(CO307&lt;Master_sheet_Kriterien!$L$58,3,IF(CO307&lt;Master_sheet_Kriterien!$M$58,4,5))))</f>
        <v>1</v>
      </c>
      <c r="CQ307" s="66">
        <v>0.0</v>
      </c>
      <c r="CR307" s="67">
        <f t="shared" si="17"/>
        <v>0</v>
      </c>
      <c r="CS307" s="62">
        <f>IF(CR307&lt;Master_sheet_Kriterien!$J$59,1,IF(CR307&lt;Master_sheet_Kriterien!$K$59,2,IF(CR307&lt;Master_sheet_Kriterien!$L$59,3,IF(CR307&lt;Master_sheet_Kriterien!$M$59,4,5))))</f>
        <v>1</v>
      </c>
      <c r="CT307" s="66">
        <v>2.0</v>
      </c>
      <c r="CU307" s="44"/>
      <c r="CV307" s="66">
        <v>0.0</v>
      </c>
      <c r="CW307" s="68"/>
      <c r="CY307" s="31">
        <f t="shared" si="18"/>
        <v>9675</v>
      </c>
      <c r="DB307" s="76" t="str">
        <f t="shared" si="19"/>
        <v>Kitzingen</v>
      </c>
      <c r="DC307" s="58">
        <f t="shared" si="20"/>
        <v>149</v>
      </c>
      <c r="DD307" s="77">
        <f t="shared" si="21"/>
        <v>166</v>
      </c>
      <c r="DE307" s="72">
        <f t="shared" si="22"/>
        <v>0.004251421055</v>
      </c>
      <c r="DG307" s="76" t="str">
        <f t="shared" si="23"/>
        <v>Kitzingen</v>
      </c>
      <c r="DH307" s="58" t="str">
        <f t="shared" si="24"/>
        <v>#REF!</v>
      </c>
      <c r="DI307" s="75">
        <f t="shared" si="25"/>
        <v>160.0701016</v>
      </c>
      <c r="DJ307" s="78">
        <f t="shared" si="26"/>
        <v>0.004251421055</v>
      </c>
      <c r="DK307" s="75"/>
      <c r="DL307" s="75"/>
      <c r="DM307" s="75"/>
      <c r="DN307" s="75"/>
      <c r="DO307" s="75"/>
      <c r="DP307" s="44"/>
    </row>
    <row r="308" ht="16.5" customHeight="1">
      <c r="A308" s="58">
        <f t="shared" si="5"/>
        <v>275</v>
      </c>
      <c r="B308" s="58">
        <f t="shared" si="6"/>
        <v>140</v>
      </c>
      <c r="C308" s="58" t="s">
        <v>390</v>
      </c>
      <c r="D308" s="58">
        <v>9676.0</v>
      </c>
      <c r="E308" s="58" t="s">
        <v>469</v>
      </c>
      <c r="F308" s="59">
        <f>VLOOKUP($D308,EW_19_Kreise!$A$6:$CQ$406,Calc_Targetkreise!F$5,FALSE)/1000</f>
        <v>56.777</v>
      </c>
      <c r="G308" s="59">
        <f>VLOOKUP($D308,BW_17_Kreise!$B$7:$CC$410,Calc_Targetkreise!G$5,FALSE)/1000</f>
        <v>75.313</v>
      </c>
      <c r="H308" s="59">
        <f>VLOOKUP($D308,EW_Erg_09_14_Kreise!$A$10:$BK$412,Calc_Targetkreise!H$5,FALSE)/1000</f>
        <v>37.285</v>
      </c>
      <c r="I308" s="60">
        <f t="shared" ref="I308:K308" si="1260">F308/CG308</f>
        <v>0.5937464052</v>
      </c>
      <c r="J308" s="60">
        <f t="shared" si="1260"/>
        <v>0.7863698537</v>
      </c>
      <c r="K308" s="60">
        <f t="shared" si="1260"/>
        <v>0.387079025</v>
      </c>
      <c r="L308" s="61">
        <f t="shared" ref="L308:M308" si="1261">1-(T308+X308)</f>
        <v>0.4741180408</v>
      </c>
      <c r="M308" s="61">
        <f t="shared" si="1261"/>
        <v>0.4149615604</v>
      </c>
      <c r="N308" s="62">
        <f>IF(L308&lt;Master_sheet_Kriterien!$J$46,1,IF(L308&lt;Master_sheet_Kriterien!$K$46,2,IF(L308&lt;Master_sheet_Kriterien!$L$46,3,IF(L308&lt;Master_sheet_Kriterien!$M$46,4,5))))</f>
        <v>4</v>
      </c>
      <c r="O308" s="62">
        <f>IF(M308&lt;Master_sheet_Kriterien!$J$46,1,IF(M308&lt;Master_sheet_Kriterien!$K$46,2,IF(M308&lt;Master_sheet_Kriterien!$L$46,3,IF(M308&lt;Master_sheet_Kriterien!$M$46,4,5))))</f>
        <v>2</v>
      </c>
      <c r="P308" s="61">
        <f t="shared" ref="P308:Q308" si="1262">1-(T308+AM308)</f>
        <v>0.5045176744</v>
      </c>
      <c r="Q308" s="61">
        <f t="shared" si="1262"/>
        <v>0.4804349847</v>
      </c>
      <c r="R308" s="62">
        <f>IF(P308&lt;Master_sheet_Kriterien!$J$46,1,IF(P308&lt;Master_sheet_Kriterien!$K$46,2,IF(P308&lt;Master_sheet_Kriterien!$L$46,3,IF(P308&lt;Master_sheet_Kriterien!$M$46,4,5))))</f>
        <v>4</v>
      </c>
      <c r="S308" s="62">
        <f>IF(Q308&lt;Master_sheet_Kriterien!$J$46,1,IF(Q308&lt;Master_sheet_Kriterien!$K$46,2,IF(Q308&lt;Master_sheet_Kriterien!$L$46,3,IF(Q308&lt;Master_sheet_Kriterien!$M$46,4,5))))</f>
        <v>4</v>
      </c>
      <c r="T308" s="61">
        <f>VLOOKUP($D308,EW_19_Kreise!$A$6:$CQ$406,Calc_Targetkreise!T$5,FALSE)/1000/F308</f>
        <v>0.4133892245</v>
      </c>
      <c r="U308" s="63">
        <f>VLOOKUP($D308,BW_17_Kreise!$B$7:$CC$410,Calc_Targetkreise!U$5,FALSE)/1000/$G308</f>
        <v>0.4070080863</v>
      </c>
      <c r="V308" s="61">
        <f>VLOOKUP(Calc_Targetkreise!$D308,EW_Erg_09_14_Kreise!$A$7:$BK$412,Calc_Targetkreise!V$5,FALSE)/1000/$H308</f>
        <v>0.4366903581</v>
      </c>
      <c r="W308" s="61">
        <f>VLOOKUP(Calc_Targetkreise!$D308,EW_Erg_09_14_Kreise!$A$7:$BK$412,Calc_Targetkreise!W$5,FALSE)/1000/CK308</f>
        <v>0.5266327974</v>
      </c>
      <c r="X308" s="61">
        <f>VLOOKUP($D308,EW_19_Kreise!$A$6:$CQ$406,Calc_Targetkreise!X$5,FALSE)/1000/F308</f>
        <v>0.1124927347</v>
      </c>
      <c r="Y308" s="63">
        <f>VLOOKUP($D308,BW_17_Kreise!$B$7:$CC$410,Calc_Targetkreise!Y$5,FALSE)/1000/$G308</f>
        <v>0.1780303533</v>
      </c>
      <c r="Z308" s="61">
        <f>VLOOKUP(Calc_Targetkreise!$D308,EW_Erg_09_14_Kreise!$A$7:$BK$412,Calc_Targetkreise!Z$5,FALSE)/1000/$H308</f>
        <v>0.2213758884</v>
      </c>
      <c r="AA308" s="61">
        <f>VLOOKUP(Calc_Targetkreise!$D308,EW_Erg_09_14_Kreise!$A$7:$BK$412,Calc_Targetkreise!AA$5,FALSE)/1000/$H308</f>
        <v>0.1344508515</v>
      </c>
      <c r="AB308" s="61">
        <f>VLOOKUP($D308,EW_19_Kreise!$A$6:$CQ$406,Calc_Targetkreise!AB$5,FALSE)/1000/F308</f>
        <v>0.1672155979</v>
      </c>
      <c r="AC308" s="63">
        <f>VLOOKUP($D308,BW_17_Kreise!$B$7:$CC$410,Calc_Targetkreise!AC$5,FALSE)/1000/$G308</f>
        <v>0.07833972886</v>
      </c>
      <c r="AD308" s="61">
        <f>VLOOKUP(Calc_Targetkreise!$D308,EW_Erg_09_14_Kreise!$A$7:$BK$412,Calc_Targetkreise!AD$5,FALSE)/1000/$H308</f>
        <v>0.09397881185</v>
      </c>
      <c r="AE308" s="62">
        <f>IF(AC308&lt;Master_sheet_Kriterien!$J$54,1,IF(AC308&lt;Master_sheet_Kriterien!$K$54,2,IF(AC308&lt;Master_sheet_Kriterien!$L$54,3,IF(AC308&lt;Master_sheet_Kriterien!$M$54,4,5))))</f>
        <v>2</v>
      </c>
      <c r="AF308" s="61">
        <f>VLOOKUP(Calc_Targetkreise!$D308,EW_Erg_09_14_Kreise!$A$7:$BK$412,Calc_Targetkreise!AF$5,FALSE)/1000/$H308</f>
        <v>0.08982164409</v>
      </c>
      <c r="AG308" s="63">
        <f>VLOOKUP($D308,BW_17_Kreise!$B$7:$CC$410,Calc_Targetkreise!AG$5,FALSE)/1000/$G308</f>
        <v>0.09675620411</v>
      </c>
      <c r="AH308" s="61">
        <f>VLOOKUP(Calc_Targetkreise!$D308,EW_Erg_09_14_Kreise!$A$7:$BK$412,Calc_Targetkreise!AH$5,FALSE)/1000/$H308</f>
        <v>0.03154083412</v>
      </c>
      <c r="AI308" s="61">
        <f>VLOOKUP(Calc_Targetkreise!$D308,EW_Erg_09_14_Kreise!$A$7:$BK$412,Calc_Targetkreise!AI$5,FALSE)/1000/$H308</f>
        <v>0.0919940995</v>
      </c>
      <c r="AJ308" s="63">
        <f>VLOOKUP($D308,BW_17_Kreise!$B$7:$CC$410,Calc_Targetkreise!AJ$5,FALSE)/1000/$G308</f>
        <v>0.0579315656</v>
      </c>
      <c r="AK308" s="61">
        <f>VLOOKUP(Calc_Targetkreise!$D308,EW_Erg_09_14_Kreise!$A$7:$BK$412,Calc_Targetkreise!AK$5,FALSE)/1000/$H308</f>
        <v>0.02274373072</v>
      </c>
      <c r="AL308" s="61">
        <f>VLOOKUP(Calc_Targetkreise!$D308,EW_Erg_09_14_Kreise!$A$7:$BK$412,Calc_Targetkreise!AL$5,FALSE)/1000/$H308</f>
        <v>0.01762102722</v>
      </c>
      <c r="AM308" s="61">
        <f>VLOOKUP($D308,EW_19_Kreise!$A$6:$CQ$406,Calc_Targetkreise!AM$5,FALSE)/1000/F308</f>
        <v>0.08209310108</v>
      </c>
      <c r="AN308" s="63">
        <f>VLOOKUP($D308,BW_17_Kreise!$B$7:$CC$410,Calc_Targetkreise!AN$5,FALSE)/1000/$G308</f>
        <v>0.1125569291</v>
      </c>
      <c r="AO308" s="61">
        <f>VLOOKUP(Calc_Targetkreise!$D308,EW_Erg_09_14_Kreise!$A$7:$BK$412,Calc_Targetkreise!AO$5,FALSE)/1000/$H308</f>
        <v>0.06316212954</v>
      </c>
      <c r="AP308" s="61">
        <f>VLOOKUP(Calc_Targetkreise!$D308,EW_Erg_09_14_Kreise!$A$7:$BK$412,Calc_Targetkreise!AP$5,FALSE)/1000/$H308</f>
        <v>0.0002413839346</v>
      </c>
      <c r="AQ308" s="61">
        <f t="shared" ref="AQ308:AR308" si="1263">1-U308-Y308-AC308-AG308-AJ308-AN308</f>
        <v>0.06937713277</v>
      </c>
      <c r="AR308" s="61">
        <f t="shared" si="1263"/>
        <v>0.1305082473</v>
      </c>
      <c r="AS308" s="61">
        <f t="shared" si="11"/>
        <v>0.1392381963</v>
      </c>
      <c r="AT308" s="63">
        <f>VLOOKUP($D308,BW_17_Kreise!$B$7:$CC$410,Calc_Targetkreise!AT$5,FALSE)/1000/$G308</f>
        <v>0.003478815078</v>
      </c>
      <c r="AU308" s="61">
        <f>VLOOKUP(Calc_Targetkreise!$D308,EW_Erg_09_14_Kreise!$A$7:$BK$412,Calc_Targetkreise!AU$5,FALSE)/1000/$H308</f>
        <v>0.009574896071</v>
      </c>
      <c r="AV308" s="62">
        <f>IF(AU308&lt;Master_sheet_Kriterien!$J$44,1,IF(AU308&lt;Master_sheet_Kriterien!$K$44,2,IF(AU308&lt;Master_sheet_Kriterien!$L$44,3,IF(AU308&lt;Master_sheet_Kriterien!$M$44,4,5))))</f>
        <v>1</v>
      </c>
      <c r="AW308" s="61">
        <f>VLOOKUP(Calc_Targetkreise!$D308,EW_Erg_09_14_Kreise!$A$7:$BK$412,Calc_Targetkreise!AW$5,FALSE)/1000/$H308</f>
        <v>0.006812391042</v>
      </c>
      <c r="AX308" s="61">
        <f>VLOOKUP($D308,EW_19_Kreise!$A$6:$CQ$406,Calc_Targetkreise!AX$5,FALSE)/1000/F308</f>
        <v>0.003328812723</v>
      </c>
      <c r="AY308" s="62">
        <f>IF(AX308&lt;Master_sheet_Kriterien!$J$56,1,IF(AX308&lt;Master_sheet_Kriterien!$K$56,2,IF(AX308&lt;Master_sheet_Kriterien!$L$56,3,IF(AX308&lt;Master_sheet_Kriterien!$M$56,4,5))))</f>
        <v>2</v>
      </c>
      <c r="AZ308" s="64">
        <f>VLOOKUP($D308,EW_19_Kreise!$A$6:$CQ$406,Calc_Targetkreise!AZ$5,FALSE)</f>
        <v>189</v>
      </c>
      <c r="BA308" s="62">
        <f>IF(AZ308&lt;Master_sheet_Kriterien!$J$57,1,IF(AZ308&lt;Master_sheet_Kriterien!$K$57,2,IF(AZ308&lt;Master_sheet_Kriterien!$L$57,3,IF(AZ308&lt;Master_sheet_Kriterien!$M$56,4,5))))</f>
        <v>2</v>
      </c>
      <c r="BB308" s="59">
        <f>VLOOKUP($D308,Struktur_daten_BW_2017!$B$7:$AH$452,Calc_Targetkreise!BB$5,FALSE)</f>
        <v>318.6</v>
      </c>
      <c r="BC308" s="62">
        <f>IF(BB308&lt;Master_sheet_Kriterien!$J$8,1,IF(BB308&lt;Master_sheet_Kriterien!$K$8,2,IF(BB308&lt;Master_sheet_Kriterien!$L$8,3,IF(BB308&lt;Master_sheet_Kriterien!$M$8,4,5))))</f>
        <v>3</v>
      </c>
      <c r="BD308" s="65">
        <f t="shared" si="12"/>
        <v>18.6879</v>
      </c>
      <c r="BE308" s="62">
        <f>IF(BD308&lt;Master_sheet_Kriterien!$J$10,1,IF(BD308&lt;Master_sheet_Kriterien!$K$10,2,IF(BD308&lt;Master_sheet_Kriterien!$L$10,3,IF(BD308&lt;Master_sheet_Kriterien!$M$10,4,5))))</f>
        <v>1</v>
      </c>
      <c r="BF308" s="65">
        <f>VLOOKUP($D308,Struktur_daten_BW_2017!$B$7:$AH$452,Calc_Targetkreise!BF$5,FALSE)</f>
        <v>7.7</v>
      </c>
      <c r="BG308" s="62">
        <f>IF(BF308&lt;Master_sheet_Kriterien!$J$12,1,IF(BF308&lt;Master_sheet_Kriterien!$K$12,2,IF(BF308&lt;Master_sheet_Kriterien!$L$12,3,IF(BF308&lt;Master_sheet_Kriterien!$M$12,4,5))))</f>
        <v>2</v>
      </c>
      <c r="BH308" s="65">
        <f>VLOOKUP($D308,Struktur_daten_BW_2017!$B$7:$AH$452,Calc_Targetkreise!BH$5,FALSE)</f>
        <v>12.2</v>
      </c>
      <c r="BI308" s="62">
        <f>IF(BH308&lt;Master_sheet_Kriterien!$J$14,1,IF(BH308&lt;Master_sheet_Kriterien!$K$14,2,IF(BH308&lt;Master_sheet_Kriterien!$L$14,3,IF(BH308&lt;Master_sheet_Kriterien!$M$14,4,5))))</f>
        <v>4</v>
      </c>
      <c r="BJ308" s="65">
        <f>VLOOKUP($D308,Struktur_daten_BW_2017!$B$7:$AH$452,Calc_Targetkreise!BJ$5,FALSE)</f>
        <v>37.1</v>
      </c>
      <c r="BK308" s="62">
        <f>IF(BJ308&lt;Master_sheet_Kriterien!$J$16,1,IF(BJ308&lt;Master_sheet_Kriterien!$K$16,2,IF(BJ308&lt;Master_sheet_Kriterien!$L$16,3,IF(BJ308&lt;Master_sheet_Kriterien!$M$16,4,5))))</f>
        <v>5</v>
      </c>
      <c r="BL308" s="65">
        <f>VLOOKUP($D308,Struktur_daten_BW_2017!$B$7:$AH$452,Calc_Targetkreise!BL$5,FALSE)</f>
        <v>16.4</v>
      </c>
      <c r="BM308" s="62">
        <f>IF(BL308&lt;Master_sheet_Kriterien!$J$18,1,IF(BL308&lt;Master_sheet_Kriterien!$K$18,2,IF(BL308&lt;Master_sheet_Kriterien!$L$18,3,IF(BL308&lt;Master_sheet_Kriterien!$M$18,4,5))))</f>
        <v>3</v>
      </c>
      <c r="BN308" s="65">
        <f>VLOOKUP($D308,Struktur_daten_BW_2017!$B$7:$AH$452,Calc_Targetkreise!BN$5,FALSE)</f>
        <v>10.6</v>
      </c>
      <c r="BO308" s="62">
        <f>IF(BN308&lt;Master_sheet_Kriterien!$J$20,1,IF(BN308&lt;Master_sheet_Kriterien!$K$20,2,IF(BN308&lt;Master_sheet_Kriterien!$L$20,3,IF(BN308&lt;Master_sheet_Kriterien!$M$20,4,5))))</f>
        <v>3</v>
      </c>
      <c r="BP308" s="59">
        <f>VLOOKUP($D308,Struktur_daten_BW_2017!$B$7:$AH$452,Calc_Targetkreise!BP$5,FALSE)</f>
        <v>23305</v>
      </c>
      <c r="BQ308" s="62">
        <f>IF(BP308&lt;Master_sheet_Kriterien!$J$38,1,IF(BP308&lt;Master_sheet_Kriterien!$K$38,2,IF(BP308&lt;Master_sheet_Kriterien!$L$38,3,IF(BP308&lt;Master_sheet_Kriterien!$M$38,4,5))))</f>
        <v>5</v>
      </c>
      <c r="BR308" s="65">
        <f>VLOOKUP($D308,Struktur_daten_BW_2017!$B$7:$AH$452,Calc_Targetkreise!BR$5,FALSE)</f>
        <v>29.1</v>
      </c>
      <c r="BS308" s="62">
        <f>IF(BR308&lt;Master_sheet_Kriterien!$J$24,1,IF(BR308&lt;Master_sheet_Kriterien!$K$24,2,IF(BR308&lt;Master_sheet_Kriterien!$L$24,3,IF(BR308&lt;Master_sheet_Kriterien!$M$24,4,5))))</f>
        <v>2</v>
      </c>
      <c r="BT308" s="65">
        <f>VLOOKUP($D308,Struktur_daten_BW_2017!$B$7:$AH$452,Calc_Targetkreise!BT$5,FALSE)</f>
        <v>14</v>
      </c>
      <c r="BU308" s="62">
        <f>IF(BT308&lt;Master_sheet_Kriterien!$J$26,1,IF(BT308&lt;Master_sheet_Kriterien!$K$26,2,IF(BT308&lt;Master_sheet_Kriterien!$L$26,3,IF(BT308&lt;Master_sheet_Kriterien!$M$26,4,5))))</f>
        <v>3</v>
      </c>
      <c r="BV308" s="65">
        <f t="shared" si="13"/>
        <v>3.3978</v>
      </c>
      <c r="BW308" s="62">
        <f>IF(BV308&lt;Master_sheet_Kriterien!$J$28,1,IF(BV308&lt;Master_sheet_Kriterien!$K$28,2,IF(BV308&lt;Master_sheet_Kriterien!$L$28,3,IF(BV308&lt;Master_sheet_Kriterien!$M$28,4,5))))</f>
        <v>2</v>
      </c>
      <c r="BX308" s="65">
        <f>VLOOKUP($D308,Struktur_daten_BW_2017!$B$7:$AH$452,Calc_Targetkreise!BX$5,FALSE)</f>
        <v>22.14285714</v>
      </c>
      <c r="BY308" s="62">
        <f>IF(BX308&lt;Master_sheet_Kriterien!$J$30,1,IF(BX308&lt;Master_sheet_Kriterien!$K$30,2,IF(BX308&lt;Master_sheet_Kriterien!$L$30,3,IF(BX308&lt;Master_sheet_Kriterien!$M$30,4,5))))</f>
        <v>3</v>
      </c>
      <c r="BZ308" s="65"/>
      <c r="CA308" s="62">
        <f>IF(BZ308&lt;Master_sheet_Kriterien!$J$32,1,IF(BZ308&lt;Master_sheet_Kriterien!$K$32,2,IF(BZ308&lt;Master_sheet_Kriterien!$L$32,3,IF(BZ308&lt;Master_sheet_Kriterien!$M$32,4,5))))</f>
        <v>1</v>
      </c>
      <c r="CB308" s="65"/>
      <c r="CC308" s="62">
        <f>IF(CB308&lt;Master_sheet_Kriterien!$J$34,1,IF(CB308&lt;Master_sheet_Kriterien!$K$34,2,IF(CB308&lt;Master_sheet_Kriterien!$L$34,3,IF(CB308&lt;Master_sheet_Kriterien!$M$34,4,5))))</f>
        <v>1</v>
      </c>
      <c r="CD308" s="65">
        <f>100-VLOOKUP($D308,Struktur_daten_BW_2017!$B$7:$AH$452,Calc_Targetkreise!CD$5,FALSE)</f>
        <v>44.3</v>
      </c>
      <c r="CE308" s="62">
        <f>IF(CD308&lt;Master_sheet_Kriterien!$J$40,1,IF(CD308&lt;Master_sheet_Kriterien!$K$40,2,IF(CD308&lt;Master_sheet_Kriterien!$L$40,3,IF(CD308&lt;Master_sheet_Kriterien!$M$40,4,5))))</f>
        <v>2</v>
      </c>
      <c r="CF308" s="61"/>
      <c r="CG308" s="59">
        <f>VLOOKUP($D308,EW_19_Kreise!$A$6:$CQ$406,Calc_Targetkreise!CG$5,FALSE)/1000</f>
        <v>95.625</v>
      </c>
      <c r="CH308" s="59">
        <f>VLOOKUP($D308,BW_17_Kreise!$B$7:$CC$410,Calc_Targetkreise!CH$5,FALSE)/1000</f>
        <v>95.773</v>
      </c>
      <c r="CI308" s="59">
        <f>VLOOKUP($D308,EW_Erg_09_14_Kreise!$A$10:$BK$412,Calc_Targetkreise!CI$5,FALSE)/1000</f>
        <v>96.324</v>
      </c>
      <c r="CJ308" s="59">
        <f>VLOOKUP($D308,EW_Erg_09_14_Kreise!$A$10:$BK$412,Calc_Targetkreise!CJ$5,FALSE)/1000</f>
        <v>96.735</v>
      </c>
      <c r="CK308" s="59">
        <f>VLOOKUP($D308,EW_Erg_09_14_Kreise!$A$10:$BK$412,Calc_Targetkreise!CK$5,FALSE)/1000</f>
        <v>38.186</v>
      </c>
      <c r="CL308" s="45"/>
      <c r="CM308" s="59">
        <f>VLOOKUP($D308,Struktur_daten_BW_2017!$B$7:$AH$452,Calc_Targetkreise!CM$5,FALSE)</f>
        <v>242.7</v>
      </c>
      <c r="CN308" s="66">
        <v>3.0</v>
      </c>
      <c r="CO308" s="67">
        <f t="shared" si="16"/>
        <v>0.01236093943</v>
      </c>
      <c r="CP308" s="62">
        <f>IF(CO308&lt;Master_sheet_Kriterien!$J$58,1,IF(CO308&lt;Master_sheet_Kriterien!$K$58,2,IF(CO308&lt;Master_sheet_Kriterien!$L$58,3,IF(CO308&lt;Master_sheet_Kriterien!$M$58,4,5))))</f>
        <v>1</v>
      </c>
      <c r="CQ308" s="66">
        <v>2.0</v>
      </c>
      <c r="CR308" s="67">
        <f t="shared" si="17"/>
        <v>0.008240626288</v>
      </c>
      <c r="CS308" s="62">
        <f>IF(CR308&lt;Master_sheet_Kriterien!$J$59,1,IF(CR308&lt;Master_sheet_Kriterien!$K$59,2,IF(CR308&lt;Master_sheet_Kriterien!$L$59,3,IF(CR308&lt;Master_sheet_Kriterien!$M$59,4,5))))</f>
        <v>1</v>
      </c>
      <c r="CT308" s="66">
        <v>1.0</v>
      </c>
      <c r="CU308" s="44"/>
      <c r="CV308" s="66">
        <v>0.0</v>
      </c>
      <c r="CW308" s="68"/>
      <c r="CY308" s="31">
        <f t="shared" si="18"/>
        <v>9676</v>
      </c>
      <c r="DB308" s="76" t="str">
        <f t="shared" si="19"/>
        <v>Miltenberg</v>
      </c>
      <c r="DC308" s="58">
        <f t="shared" si="20"/>
        <v>275</v>
      </c>
      <c r="DD308" s="77">
        <f t="shared" si="21"/>
        <v>140</v>
      </c>
      <c r="DE308" s="72">
        <f t="shared" si="22"/>
        <v>0.003328812723</v>
      </c>
      <c r="DG308" s="76" t="str">
        <f t="shared" si="23"/>
        <v>Miltenberg</v>
      </c>
      <c r="DH308" s="58" t="str">
        <f t="shared" si="24"/>
        <v>#REF!</v>
      </c>
      <c r="DI308" s="75">
        <f t="shared" si="25"/>
        <v>134.1236094</v>
      </c>
      <c r="DJ308" s="78">
        <f t="shared" si="26"/>
        <v>0.003328812723</v>
      </c>
      <c r="DK308" s="75"/>
      <c r="DL308" s="75"/>
      <c r="DM308" s="75"/>
      <c r="DN308" s="75"/>
      <c r="DO308" s="75"/>
      <c r="DP308" s="44"/>
    </row>
    <row r="309" ht="16.5" customHeight="1">
      <c r="A309" s="58">
        <f t="shared" si="5"/>
        <v>348</v>
      </c>
      <c r="B309" s="58">
        <f t="shared" si="6"/>
        <v>127</v>
      </c>
      <c r="C309" s="58" t="s">
        <v>390</v>
      </c>
      <c r="D309" s="58">
        <v>9677.0</v>
      </c>
      <c r="E309" s="58" t="s">
        <v>470</v>
      </c>
      <c r="F309" s="59">
        <f>VLOOKUP($D309,EW_19_Kreise!$A$6:$CQ$406,Calc_Targetkreise!F$5,FALSE)/1000</f>
        <v>62.853</v>
      </c>
      <c r="G309" s="59">
        <f>VLOOKUP($D309,BW_17_Kreise!$B$7:$CC$410,Calc_Targetkreise!G$5,FALSE)/1000</f>
        <v>80.655</v>
      </c>
      <c r="H309" s="59">
        <f>VLOOKUP($D309,EW_Erg_09_14_Kreise!$A$10:$BK$412,Calc_Targetkreise!H$5,FALSE)/1000</f>
        <v>42.41</v>
      </c>
      <c r="I309" s="60">
        <f t="shared" ref="I309:K309" si="1264">F309/CG309</f>
        <v>0.6295057339</v>
      </c>
      <c r="J309" s="60">
        <f t="shared" si="1264"/>
        <v>0.8032566477</v>
      </c>
      <c r="K309" s="60">
        <f t="shared" si="1264"/>
        <v>0.4191498404</v>
      </c>
      <c r="L309" s="61">
        <f t="shared" ref="L309:M309" si="1265">1-(T309+X309)</f>
        <v>0.4464703355</v>
      </c>
      <c r="M309" s="61">
        <f t="shared" si="1265"/>
        <v>0.3789969624</v>
      </c>
      <c r="N309" s="62">
        <f>IF(L309&lt;Master_sheet_Kriterien!$J$46,1,IF(L309&lt;Master_sheet_Kriterien!$K$46,2,IF(L309&lt;Master_sheet_Kriterien!$L$46,3,IF(L309&lt;Master_sheet_Kriterien!$M$46,4,5))))</f>
        <v>3</v>
      </c>
      <c r="O309" s="62">
        <f>IF(M309&lt;Master_sheet_Kriterien!$J$46,1,IF(M309&lt;Master_sheet_Kriterien!$K$46,2,IF(M309&lt;Master_sheet_Kriterien!$L$46,3,IF(M309&lt;Master_sheet_Kriterien!$M$46,4,5))))</f>
        <v>1</v>
      </c>
      <c r="P309" s="61">
        <f t="shared" ref="P309:Q309" si="1266">1-(T309+AM309)</f>
        <v>0.4795634258</v>
      </c>
      <c r="Q309" s="61">
        <f t="shared" si="1266"/>
        <v>0.4672245986</v>
      </c>
      <c r="R309" s="62">
        <f>IF(P309&lt;Master_sheet_Kriterien!$J$46,1,IF(P309&lt;Master_sheet_Kriterien!$K$46,2,IF(P309&lt;Master_sheet_Kriterien!$L$46,3,IF(P309&lt;Master_sheet_Kriterien!$M$46,4,5))))</f>
        <v>4</v>
      </c>
      <c r="S309" s="62">
        <f>IF(Q309&lt;Master_sheet_Kriterien!$J$46,1,IF(Q309&lt;Master_sheet_Kriterien!$K$46,2,IF(Q309&lt;Master_sheet_Kriterien!$L$46,3,IF(Q309&lt;Master_sheet_Kriterien!$M$46,4,5))))</f>
        <v>3</v>
      </c>
      <c r="T309" s="61">
        <f>VLOOKUP($D309,EW_19_Kreise!$A$6:$CQ$406,Calc_Targetkreise!T$5,FALSE)/1000/F309</f>
        <v>0.4422064182</v>
      </c>
      <c r="U309" s="63">
        <f>VLOOKUP($D309,BW_17_Kreise!$B$7:$CC$410,Calc_Targetkreise!U$5,FALSE)/1000/$G309</f>
        <v>0.4288884756</v>
      </c>
      <c r="V309" s="61">
        <f>VLOOKUP(Calc_Targetkreise!$D309,EW_Erg_09_14_Kreise!$A$7:$BK$412,Calc_Targetkreise!V$5,FALSE)/1000/$H309</f>
        <v>0.4459325631</v>
      </c>
      <c r="W309" s="61">
        <f>VLOOKUP(Calc_Targetkreise!$D309,EW_Erg_09_14_Kreise!$A$7:$BK$412,Calc_Targetkreise!W$5,FALSE)/1000/CK309</f>
        <v>0.4951019963</v>
      </c>
      <c r="X309" s="61">
        <f>VLOOKUP($D309,EW_19_Kreise!$A$6:$CQ$406,Calc_Targetkreise!X$5,FALSE)/1000/F309</f>
        <v>0.1113232463</v>
      </c>
      <c r="Y309" s="63">
        <f>VLOOKUP($D309,BW_17_Kreise!$B$7:$CC$410,Calc_Targetkreise!Y$5,FALSE)/1000/$G309</f>
        <v>0.192114562</v>
      </c>
      <c r="Z309" s="61">
        <f>VLOOKUP(Calc_Targetkreise!$D309,EW_Erg_09_14_Kreise!$A$7:$BK$412,Calc_Targetkreise!Z$5,FALSE)/1000/$H309</f>
        <v>0.2084649847</v>
      </c>
      <c r="AA309" s="61">
        <f>VLOOKUP(Calc_Targetkreise!$D309,EW_Erg_09_14_Kreise!$A$7:$BK$412,Calc_Targetkreise!AA$5,FALSE)/1000/$H309</f>
        <v>0.1289318557</v>
      </c>
      <c r="AB309" s="61">
        <f>VLOOKUP($D309,EW_19_Kreise!$A$6:$CQ$406,Calc_Targetkreise!AB$5,FALSE)/1000/F309</f>
        <v>0.1629198288</v>
      </c>
      <c r="AC309" s="63">
        <f>VLOOKUP($D309,BW_17_Kreise!$B$7:$CC$410,Calc_Targetkreise!AC$5,FALSE)/1000/$G309</f>
        <v>0.07487446532</v>
      </c>
      <c r="AD309" s="61">
        <f>VLOOKUP(Calc_Targetkreise!$D309,EW_Erg_09_14_Kreise!$A$7:$BK$412,Calc_Targetkreise!AD$5,FALSE)/1000/$H309</f>
        <v>0.09714689932</v>
      </c>
      <c r="AE309" s="62">
        <f>IF(AC309&lt;Master_sheet_Kriterien!$J$54,1,IF(AC309&lt;Master_sheet_Kriterien!$K$54,2,IF(AC309&lt;Master_sheet_Kriterien!$L$54,3,IF(AC309&lt;Master_sheet_Kriterien!$M$54,4,5))))</f>
        <v>2</v>
      </c>
      <c r="AF309" s="61">
        <f>VLOOKUP(Calc_Targetkreise!$D309,EW_Erg_09_14_Kreise!$A$7:$BK$412,Calc_Targetkreise!AF$5,FALSE)/1000/$H309</f>
        <v>0.09900966753</v>
      </c>
      <c r="AG309" s="63">
        <f>VLOOKUP($D309,BW_17_Kreise!$B$7:$CC$410,Calc_Targetkreise!AG$5,FALSE)/1000/$G309</f>
        <v>0.07975946934</v>
      </c>
      <c r="AH309" s="61">
        <f>VLOOKUP(Calc_Targetkreise!$D309,EW_Erg_09_14_Kreise!$A$7:$BK$412,Calc_Targetkreise!AH$5,FALSE)/1000/$H309</f>
        <v>0.02197594907</v>
      </c>
      <c r="AI309" s="61">
        <f>VLOOKUP(Calc_Targetkreise!$D309,EW_Erg_09_14_Kreise!$A$7:$BK$412,Calc_Targetkreise!AI$5,FALSE)/1000/$H309</f>
        <v>0.07601980665</v>
      </c>
      <c r="AJ309" s="63">
        <f>VLOOKUP($D309,BW_17_Kreise!$B$7:$CC$410,Calc_Targetkreise!AJ$5,FALSE)/1000/$G309</f>
        <v>0.05206124853</v>
      </c>
      <c r="AK309" s="61">
        <f>VLOOKUP(Calc_Targetkreise!$D309,EW_Erg_09_14_Kreise!$A$7:$BK$412,Calc_Targetkreise!AK$5,FALSE)/1000/$H309</f>
        <v>0.02133930677</v>
      </c>
      <c r="AL309" s="61">
        <f>VLOOKUP(Calc_Targetkreise!$D309,EW_Erg_09_14_Kreise!$A$7:$BK$412,Calc_Targetkreise!AL$5,FALSE)/1000/$H309</f>
        <v>0.02301344023</v>
      </c>
      <c r="AM309" s="61">
        <f>VLOOKUP($D309,EW_19_Kreise!$A$6:$CQ$406,Calc_Targetkreise!AM$5,FALSE)/1000/F309</f>
        <v>0.07823015608</v>
      </c>
      <c r="AN309" s="63">
        <f>VLOOKUP($D309,BW_17_Kreise!$B$7:$CC$410,Calc_Targetkreise!AN$5,FALSE)/1000/$G309</f>
        <v>0.1038869258</v>
      </c>
      <c r="AO309" s="61">
        <f>VLOOKUP(Calc_Targetkreise!$D309,EW_Erg_09_14_Kreise!$A$7:$BK$412,Calc_Targetkreise!AO$5,FALSE)/1000/$H309</f>
        <v>0.0788021693</v>
      </c>
      <c r="AP309" s="61">
        <f>VLOOKUP(Calc_Targetkreise!$D309,EW_Erg_09_14_Kreise!$A$7:$BK$412,Calc_Targetkreise!AP$5,FALSE)/1000/$H309</f>
        <v>0.0003065314784</v>
      </c>
      <c r="AQ309" s="61">
        <f t="shared" ref="AQ309:AR309" si="1267">1-U309-Y309-AC309-AG309-AJ309-AN309</f>
        <v>0.06841485339</v>
      </c>
      <c r="AR309" s="61">
        <f t="shared" si="1267"/>
        <v>0.1263381278</v>
      </c>
      <c r="AS309" s="61">
        <f t="shared" si="11"/>
        <v>0.1776167021</v>
      </c>
      <c r="AT309" s="63">
        <f>VLOOKUP($D309,BW_17_Kreise!$B$7:$CC$410,Calc_Targetkreise!AT$5,FALSE)/1000/$G309</f>
        <v>0.002839253611</v>
      </c>
      <c r="AU309" s="61">
        <f>VLOOKUP(Calc_Targetkreise!$D309,EW_Erg_09_14_Kreise!$A$7:$BK$412,Calc_Targetkreise!AU$5,FALSE)/1000/$H309</f>
        <v>0.01195472766</v>
      </c>
      <c r="AV309" s="62">
        <f>IF(AU309&lt;Master_sheet_Kriterien!$J$44,1,IF(AU309&lt;Master_sheet_Kriterien!$K$44,2,IF(AU309&lt;Master_sheet_Kriterien!$L$44,3,IF(AU309&lt;Master_sheet_Kriterien!$M$44,4,5))))</f>
        <v>3</v>
      </c>
      <c r="AW309" s="61">
        <f>VLOOKUP(Calc_Targetkreise!$D309,EW_Erg_09_14_Kreise!$A$7:$BK$412,Calc_Targetkreise!AW$5,FALSE)/1000/$H309</f>
        <v>0.007215279415</v>
      </c>
      <c r="AX309" s="61">
        <f>VLOOKUP($D309,EW_19_Kreise!$A$6:$CQ$406,Calc_Targetkreise!AX$5,FALSE)/1000/F309</f>
        <v>0.003293398883</v>
      </c>
      <c r="AY309" s="62">
        <f>IF(AX309&lt;Master_sheet_Kriterien!$J$56,1,IF(AX309&lt;Master_sheet_Kriterien!$K$56,2,IF(AX309&lt;Master_sheet_Kriterien!$L$56,3,IF(AX309&lt;Master_sheet_Kriterien!$M$56,4,5))))</f>
        <v>2</v>
      </c>
      <c r="AZ309" s="64">
        <f>VLOOKUP($D309,EW_19_Kreise!$A$6:$CQ$406,Calc_Targetkreise!AZ$5,FALSE)</f>
        <v>207</v>
      </c>
      <c r="BA309" s="62">
        <f>IF(AZ309&lt;Master_sheet_Kriterien!$J$57,1,IF(AZ309&lt;Master_sheet_Kriterien!$K$57,2,IF(AZ309&lt;Master_sheet_Kriterien!$L$57,3,IF(AZ309&lt;Master_sheet_Kriterien!$M$56,4,5))))</f>
        <v>2</v>
      </c>
      <c r="BB309" s="59">
        <f>VLOOKUP($D309,Struktur_daten_BW_2017!$B$7:$AH$452,Calc_Targetkreise!BB$5,FALSE)</f>
        <v>125</v>
      </c>
      <c r="BC309" s="62">
        <f>IF(BB309&lt;Master_sheet_Kriterien!$J$8,1,IF(BB309&lt;Master_sheet_Kriterien!$K$8,2,IF(BB309&lt;Master_sheet_Kriterien!$L$8,3,IF(BB309&lt;Master_sheet_Kriterien!$M$8,4,5))))</f>
        <v>1</v>
      </c>
      <c r="BD309" s="65">
        <f t="shared" si="12"/>
        <v>19.8588</v>
      </c>
      <c r="BE309" s="62">
        <f>IF(BD309&lt;Master_sheet_Kriterien!$J$10,1,IF(BD309&lt;Master_sheet_Kriterien!$K$10,2,IF(BD309&lt;Master_sheet_Kriterien!$L$10,3,IF(BD309&lt;Master_sheet_Kriterien!$M$10,4,5))))</f>
        <v>2</v>
      </c>
      <c r="BF309" s="65">
        <f>VLOOKUP($D309,Struktur_daten_BW_2017!$B$7:$AH$452,Calc_Targetkreise!BF$5,FALSE)</f>
        <v>7.8</v>
      </c>
      <c r="BG309" s="62">
        <f>IF(BF309&lt;Master_sheet_Kriterien!$J$12,1,IF(BF309&lt;Master_sheet_Kriterien!$K$12,2,IF(BF309&lt;Master_sheet_Kriterien!$L$12,3,IF(BF309&lt;Master_sheet_Kriterien!$M$12,4,5))))</f>
        <v>3</v>
      </c>
      <c r="BH309" s="65">
        <f>VLOOKUP($D309,Struktur_daten_BW_2017!$B$7:$AH$452,Calc_Targetkreise!BH$5,FALSE)</f>
        <v>11</v>
      </c>
      <c r="BI309" s="62">
        <f>IF(BH309&lt;Master_sheet_Kriterien!$J$14,1,IF(BH309&lt;Master_sheet_Kriterien!$K$14,2,IF(BH309&lt;Master_sheet_Kriterien!$L$14,3,IF(BH309&lt;Master_sheet_Kriterien!$M$14,4,5))))</f>
        <v>2</v>
      </c>
      <c r="BJ309" s="65">
        <f>VLOOKUP($D309,Struktur_daten_BW_2017!$B$7:$AH$452,Calc_Targetkreise!BJ$5,FALSE)</f>
        <v>37.1</v>
      </c>
      <c r="BK309" s="62">
        <f>IF(BJ309&lt;Master_sheet_Kriterien!$J$16,1,IF(BJ309&lt;Master_sheet_Kriterien!$K$16,2,IF(BJ309&lt;Master_sheet_Kriterien!$L$16,3,IF(BJ309&lt;Master_sheet_Kriterien!$M$16,4,5))))</f>
        <v>5</v>
      </c>
      <c r="BL309" s="65">
        <f>VLOOKUP($D309,Struktur_daten_BW_2017!$B$7:$AH$452,Calc_Targetkreise!BL$5,FALSE)</f>
        <v>16.7</v>
      </c>
      <c r="BM309" s="62">
        <f>IF(BL309&lt;Master_sheet_Kriterien!$J$18,1,IF(BL309&lt;Master_sheet_Kriterien!$K$18,2,IF(BL309&lt;Master_sheet_Kriterien!$L$18,3,IF(BL309&lt;Master_sheet_Kriterien!$M$18,4,5))))</f>
        <v>4</v>
      </c>
      <c r="BN309" s="65">
        <f>VLOOKUP($D309,Struktur_daten_BW_2017!$B$7:$AH$452,Calc_Targetkreise!BN$5,FALSE)</f>
        <v>11.2</v>
      </c>
      <c r="BO309" s="62">
        <f>IF(BN309&lt;Master_sheet_Kriterien!$J$20,1,IF(BN309&lt;Master_sheet_Kriterien!$K$20,2,IF(BN309&lt;Master_sheet_Kriterien!$L$20,3,IF(BN309&lt;Master_sheet_Kriterien!$M$20,4,5))))</f>
        <v>4</v>
      </c>
      <c r="BP309" s="59">
        <f>VLOOKUP($D309,Struktur_daten_BW_2017!$B$7:$AH$452,Calc_Targetkreise!BP$5,FALSE)</f>
        <v>21936</v>
      </c>
      <c r="BQ309" s="62">
        <f>IF(BP309&lt;Master_sheet_Kriterien!$J$38,1,IF(BP309&lt;Master_sheet_Kriterien!$K$38,2,IF(BP309&lt;Master_sheet_Kriterien!$L$38,3,IF(BP309&lt;Master_sheet_Kriterien!$M$38,4,5))))</f>
        <v>4</v>
      </c>
      <c r="BR309" s="65">
        <f>VLOOKUP($D309,Struktur_daten_BW_2017!$B$7:$AH$452,Calc_Targetkreise!BR$5,FALSE)</f>
        <v>25.3</v>
      </c>
      <c r="BS309" s="62">
        <f>IF(BR309&lt;Master_sheet_Kriterien!$J$24,1,IF(BR309&lt;Master_sheet_Kriterien!$K$24,2,IF(BR309&lt;Master_sheet_Kriterien!$L$24,3,IF(BR309&lt;Master_sheet_Kriterien!$M$24,4,5))))</f>
        <v>1</v>
      </c>
      <c r="BT309" s="65">
        <f>VLOOKUP($D309,Struktur_daten_BW_2017!$B$7:$AH$452,Calc_Targetkreise!BT$5,FALSE)</f>
        <v>12.6</v>
      </c>
      <c r="BU309" s="62">
        <f>IF(BT309&lt;Master_sheet_Kriterien!$J$26,1,IF(BT309&lt;Master_sheet_Kriterien!$K$26,2,IF(BT309&lt;Master_sheet_Kriterien!$L$26,3,IF(BT309&lt;Master_sheet_Kriterien!$M$26,4,5))))</f>
        <v>2</v>
      </c>
      <c r="BV309" s="65">
        <f t="shared" si="13"/>
        <v>3.20796</v>
      </c>
      <c r="BW309" s="62">
        <f>IF(BV309&lt;Master_sheet_Kriterien!$J$28,1,IF(BV309&lt;Master_sheet_Kriterien!$K$28,2,IF(BV309&lt;Master_sheet_Kriterien!$L$28,3,IF(BV309&lt;Master_sheet_Kriterien!$M$28,4,5))))</f>
        <v>1</v>
      </c>
      <c r="BX309" s="65">
        <f>VLOOKUP($D309,Struktur_daten_BW_2017!$B$7:$AH$452,Calc_Targetkreise!BX$5,FALSE)</f>
        <v>11.9047619</v>
      </c>
      <c r="BY309" s="62">
        <f>IF(BX309&lt;Master_sheet_Kriterien!$J$30,1,IF(BX309&lt;Master_sheet_Kriterien!$K$30,2,IF(BX309&lt;Master_sheet_Kriterien!$L$30,3,IF(BX309&lt;Master_sheet_Kriterien!$M$30,4,5))))</f>
        <v>1</v>
      </c>
      <c r="BZ309" s="65"/>
      <c r="CA309" s="62">
        <f>IF(BZ309&lt;Master_sheet_Kriterien!$J$32,1,IF(BZ309&lt;Master_sheet_Kriterien!$K$32,2,IF(BZ309&lt;Master_sheet_Kriterien!$L$32,3,IF(BZ309&lt;Master_sheet_Kriterien!$M$32,4,5))))</f>
        <v>1</v>
      </c>
      <c r="CB309" s="65"/>
      <c r="CC309" s="62">
        <f>IF(CB309&lt;Master_sheet_Kriterien!$J$34,1,IF(CB309&lt;Master_sheet_Kriterien!$K$34,2,IF(CB309&lt;Master_sheet_Kriterien!$L$34,3,IF(CB309&lt;Master_sheet_Kriterien!$M$34,4,5))))</f>
        <v>1</v>
      </c>
      <c r="CD309" s="65">
        <f>100-VLOOKUP($D309,Struktur_daten_BW_2017!$B$7:$AH$452,Calc_Targetkreise!CD$5,FALSE)</f>
        <v>35.4</v>
      </c>
      <c r="CE309" s="62">
        <f>IF(CD309&lt;Master_sheet_Kriterien!$J$40,1,IF(CD309&lt;Master_sheet_Kriterien!$K$40,2,IF(CD309&lt;Master_sheet_Kriterien!$L$40,3,IF(CD309&lt;Master_sheet_Kriterien!$M$40,4,5))))</f>
        <v>1</v>
      </c>
      <c r="CF309" s="61"/>
      <c r="CG309" s="59">
        <f>VLOOKUP($D309,EW_19_Kreise!$A$6:$CQ$406,Calc_Targetkreise!CG$5,FALSE)/1000</f>
        <v>99.845</v>
      </c>
      <c r="CH309" s="59">
        <f>VLOOKUP($D309,BW_17_Kreise!$B$7:$CC$410,Calc_Targetkreise!CH$5,FALSE)/1000</f>
        <v>100.41</v>
      </c>
      <c r="CI309" s="59">
        <f>VLOOKUP($D309,EW_Erg_09_14_Kreise!$A$10:$BK$412,Calc_Targetkreise!CI$5,FALSE)/1000</f>
        <v>101.181</v>
      </c>
      <c r="CJ309" s="59">
        <f>VLOOKUP($D309,EW_Erg_09_14_Kreise!$A$10:$BK$412,Calc_Targetkreise!CJ$5,FALSE)/1000</f>
        <v>102.291</v>
      </c>
      <c r="CK309" s="59">
        <f>VLOOKUP($D309,EW_Erg_09_14_Kreise!$A$10:$BK$412,Calc_Targetkreise!CK$5,FALSE)/1000</f>
        <v>45.835</v>
      </c>
      <c r="CL309" s="45"/>
      <c r="CM309" s="59">
        <f>VLOOKUP($D309,Struktur_daten_BW_2017!$B$7:$AH$452,Calc_Targetkreise!CM$5,FALSE)</f>
        <v>254.6</v>
      </c>
      <c r="CN309" s="66">
        <v>1.0</v>
      </c>
      <c r="CO309" s="67">
        <f t="shared" si="16"/>
        <v>0.003927729772</v>
      </c>
      <c r="CP309" s="62">
        <f>IF(CO309&lt;Master_sheet_Kriterien!$J$58,1,IF(CO309&lt;Master_sheet_Kriterien!$K$58,2,IF(CO309&lt;Master_sheet_Kriterien!$L$58,3,IF(CO309&lt;Master_sheet_Kriterien!$M$58,4,5))))</f>
        <v>1</v>
      </c>
      <c r="CQ309" s="66">
        <v>1.0</v>
      </c>
      <c r="CR309" s="67">
        <f t="shared" si="17"/>
        <v>0.003927729772</v>
      </c>
      <c r="CS309" s="62">
        <f>IF(CR309&lt;Master_sheet_Kriterien!$J$59,1,IF(CR309&lt;Master_sheet_Kriterien!$K$59,2,IF(CR309&lt;Master_sheet_Kriterien!$L$59,3,IF(CR309&lt;Master_sheet_Kriterien!$M$59,4,5))))</f>
        <v>1</v>
      </c>
      <c r="CT309" s="66">
        <v>0.0</v>
      </c>
      <c r="CU309" s="44"/>
      <c r="CV309" s="66">
        <v>0.0</v>
      </c>
      <c r="CW309" s="68"/>
      <c r="CY309" s="31">
        <f t="shared" si="18"/>
        <v>9677</v>
      </c>
      <c r="DB309" s="76" t="str">
        <f t="shared" si="19"/>
        <v>Main-Spessart</v>
      </c>
      <c r="DC309" s="58">
        <f t="shared" si="20"/>
        <v>348</v>
      </c>
      <c r="DD309" s="77">
        <f t="shared" si="21"/>
        <v>127</v>
      </c>
      <c r="DE309" s="72">
        <f t="shared" si="22"/>
        <v>0.003293398883</v>
      </c>
      <c r="DG309" s="76" t="str">
        <f t="shared" si="23"/>
        <v>Main-Spessart</v>
      </c>
      <c r="DH309" s="58" t="str">
        <f t="shared" si="24"/>
        <v>#REF!</v>
      </c>
      <c r="DI309" s="75">
        <f t="shared" si="25"/>
        <v>121.0392773</v>
      </c>
      <c r="DJ309" s="78">
        <f t="shared" si="26"/>
        <v>0.003293398883</v>
      </c>
      <c r="DK309" s="75"/>
      <c r="DL309" s="75"/>
      <c r="DM309" s="75"/>
      <c r="DN309" s="75"/>
      <c r="DO309" s="75"/>
      <c r="DP309" s="44"/>
    </row>
    <row r="310" ht="16.5" customHeight="1">
      <c r="A310" s="58">
        <f t="shared" si="5"/>
        <v>318</v>
      </c>
      <c r="B310" s="58">
        <f t="shared" si="6"/>
        <v>132</v>
      </c>
      <c r="C310" s="58" t="s">
        <v>390</v>
      </c>
      <c r="D310" s="58">
        <v>9678.0</v>
      </c>
      <c r="E310" s="58" t="s">
        <v>471</v>
      </c>
      <c r="F310" s="59">
        <f>VLOOKUP($D310,EW_19_Kreise!$A$6:$CQ$406,Calc_Targetkreise!F$5,FALSE)/1000</f>
        <v>56.805</v>
      </c>
      <c r="G310" s="59">
        <f>VLOOKUP($D310,BW_17_Kreise!$B$7:$CC$410,Calc_Targetkreise!G$5,FALSE)/1000</f>
        <v>74.485</v>
      </c>
      <c r="H310" s="59">
        <f>VLOOKUP($D310,EW_Erg_09_14_Kreise!$A$10:$BK$412,Calc_Targetkreise!H$5,FALSE)/1000</f>
        <v>40.644</v>
      </c>
      <c r="I310" s="60">
        <f t="shared" ref="I310:K310" si="1268">F310/CG310</f>
        <v>0.6224727966</v>
      </c>
      <c r="J310" s="60">
        <f t="shared" si="1268"/>
        <v>0.8112155436</v>
      </c>
      <c r="K310" s="60">
        <f t="shared" si="1268"/>
        <v>0.4432665881</v>
      </c>
      <c r="L310" s="61">
        <f t="shared" ref="L310:M310" si="1269">1-(T310+X310)</f>
        <v>0.4429011531</v>
      </c>
      <c r="M310" s="61">
        <f t="shared" si="1269"/>
        <v>0.399409277</v>
      </c>
      <c r="N310" s="62">
        <f>IF(L310&lt;Master_sheet_Kriterien!$J$46,1,IF(L310&lt;Master_sheet_Kriterien!$K$46,2,IF(L310&lt;Master_sheet_Kriterien!$L$46,3,IF(L310&lt;Master_sheet_Kriterien!$M$46,4,5))))</f>
        <v>3</v>
      </c>
      <c r="O310" s="62">
        <f>IF(M310&lt;Master_sheet_Kriterien!$J$46,1,IF(M310&lt;Master_sheet_Kriterien!$K$46,2,IF(M310&lt;Master_sheet_Kriterien!$L$46,3,IF(M310&lt;Master_sheet_Kriterien!$M$46,4,5))))</f>
        <v>2</v>
      </c>
      <c r="P310" s="61">
        <f t="shared" ref="P310:Q310" si="1270">1-(T310+AM310)</f>
        <v>0.44978435</v>
      </c>
      <c r="Q310" s="61">
        <f t="shared" si="1270"/>
        <v>0.4387863328</v>
      </c>
      <c r="R310" s="62">
        <f>IF(P310&lt;Master_sheet_Kriterien!$J$46,1,IF(P310&lt;Master_sheet_Kriterien!$K$46,2,IF(P310&lt;Master_sheet_Kriterien!$L$46,3,IF(P310&lt;Master_sheet_Kriterien!$M$46,4,5))))</f>
        <v>3</v>
      </c>
      <c r="S310" s="62">
        <f>IF(Q310&lt;Master_sheet_Kriterien!$J$46,1,IF(Q310&lt;Master_sheet_Kriterien!$K$46,2,IF(Q310&lt;Master_sheet_Kriterien!$L$46,3,IF(Q310&lt;Master_sheet_Kriterien!$M$46,4,5))))</f>
        <v>3</v>
      </c>
      <c r="T310" s="61">
        <f>VLOOKUP($D310,EW_19_Kreise!$A$6:$CQ$406,Calc_Targetkreise!T$5,FALSE)/1000/F310</f>
        <v>0.4617375231</v>
      </c>
      <c r="U310" s="63">
        <f>VLOOKUP($D310,BW_17_Kreise!$B$7:$CC$410,Calc_Targetkreise!U$5,FALSE)/1000/$G310</f>
        <v>0.4415117138</v>
      </c>
      <c r="V310" s="61">
        <f>VLOOKUP(Calc_Targetkreise!$D310,EW_Erg_09_14_Kreise!$A$7:$BK$412,Calc_Targetkreise!V$5,FALSE)/1000/$H310</f>
        <v>0.490552111</v>
      </c>
      <c r="W310" s="61">
        <f>VLOOKUP(Calc_Targetkreise!$D310,EW_Erg_09_14_Kreise!$A$7:$BK$412,Calc_Targetkreise!W$5,FALSE)/1000/CK310</f>
        <v>0.5648544572</v>
      </c>
      <c r="X310" s="61">
        <f>VLOOKUP($D310,EW_19_Kreise!$A$6:$CQ$406,Calc_Targetkreise!X$5,FALSE)/1000/F310</f>
        <v>0.09536132383</v>
      </c>
      <c r="Y310" s="63">
        <f>VLOOKUP($D310,BW_17_Kreise!$B$7:$CC$410,Calc_Targetkreise!Y$5,FALSE)/1000/$G310</f>
        <v>0.1590790092</v>
      </c>
      <c r="Z310" s="61">
        <f>VLOOKUP(Calc_Targetkreise!$D310,EW_Erg_09_14_Kreise!$A$7:$BK$412,Calc_Targetkreise!Z$5,FALSE)/1000/$H310</f>
        <v>0.1968556244</v>
      </c>
      <c r="AA310" s="61">
        <f>VLOOKUP(Calc_Targetkreise!$D310,EW_Erg_09_14_Kreise!$A$7:$BK$412,Calc_Targetkreise!AA$5,FALSE)/1000/$H310</f>
        <v>0.1245694321</v>
      </c>
      <c r="AB310" s="61">
        <f>VLOOKUP($D310,EW_19_Kreise!$A$6:$CQ$406,Calc_Targetkreise!AB$5,FALSE)/1000/F310</f>
        <v>0.1510958542</v>
      </c>
      <c r="AC310" s="63">
        <f>VLOOKUP($D310,BW_17_Kreise!$B$7:$CC$410,Calc_Targetkreise!AC$5,FALSE)/1000/$G310</f>
        <v>0.07120896825</v>
      </c>
      <c r="AD310" s="61">
        <f>VLOOKUP(Calc_Targetkreise!$D310,EW_Erg_09_14_Kreise!$A$7:$BK$412,Calc_Targetkreise!AD$5,FALSE)/1000/$H310</f>
        <v>0.0837023915</v>
      </c>
      <c r="AE310" s="62">
        <f>IF(AC310&lt;Master_sheet_Kriterien!$J$54,1,IF(AC310&lt;Master_sheet_Kriterien!$K$54,2,IF(AC310&lt;Master_sheet_Kriterien!$L$54,3,IF(AC310&lt;Master_sheet_Kriterien!$M$54,4,5))))</f>
        <v>2</v>
      </c>
      <c r="AF310" s="61">
        <f>VLOOKUP(Calc_Targetkreise!$D310,EW_Erg_09_14_Kreise!$A$7:$BK$412,Calc_Targetkreise!AF$5,FALSE)/1000/$H310</f>
        <v>0.08178328905</v>
      </c>
      <c r="AG310" s="63">
        <f>VLOOKUP($D310,BW_17_Kreise!$B$7:$CC$410,Calc_Targetkreise!AG$5,FALSE)/1000/$G310</f>
        <v>0.08566825535</v>
      </c>
      <c r="AH310" s="61">
        <f>VLOOKUP(Calc_Targetkreise!$D310,EW_Erg_09_14_Kreise!$A$7:$BK$412,Calc_Targetkreise!AH$5,FALSE)/1000/$H310</f>
        <v>0.02307843716</v>
      </c>
      <c r="AI310" s="61">
        <f>VLOOKUP(Calc_Targetkreise!$D310,EW_Erg_09_14_Kreise!$A$7:$BK$412,Calc_Targetkreise!AI$5,FALSE)/1000/$H310</f>
        <v>0.06488042516</v>
      </c>
      <c r="AJ310" s="63">
        <f>VLOOKUP($D310,BW_17_Kreise!$B$7:$CC$410,Calc_Targetkreise!AJ$5,FALSE)/1000/$G310</f>
        <v>0.06311337853</v>
      </c>
      <c r="AK310" s="61">
        <f>VLOOKUP(Calc_Targetkreise!$D310,EW_Erg_09_14_Kreise!$A$7:$BK$412,Calc_Targetkreise!AK$5,FALSE)/1000/$H310</f>
        <v>0.03173900207</v>
      </c>
      <c r="AL310" s="61">
        <f>VLOOKUP(Calc_Targetkreise!$D310,EW_Erg_09_14_Kreise!$A$7:$BK$412,Calc_Targetkreise!AL$5,FALSE)/1000/$H310</f>
        <v>0.03095167798</v>
      </c>
      <c r="AM310" s="61">
        <f>VLOOKUP($D310,EW_19_Kreise!$A$6:$CQ$406,Calc_Targetkreise!AM$5,FALSE)/1000/F310</f>
        <v>0.08847812693</v>
      </c>
      <c r="AN310" s="63">
        <f>VLOOKUP($D310,BW_17_Kreise!$B$7:$CC$410,Calc_Targetkreise!AN$5,FALSE)/1000/$G310</f>
        <v>0.1197019534</v>
      </c>
      <c r="AO310" s="61">
        <f>VLOOKUP(Calc_Targetkreise!$D310,EW_Erg_09_14_Kreise!$A$7:$BK$412,Calc_Targetkreise!AO$5,FALSE)/1000/$H310</f>
        <v>0.06662730046</v>
      </c>
      <c r="AP310" s="61">
        <f>VLOOKUP(Calc_Targetkreise!$D310,EW_Erg_09_14_Kreise!$A$7:$BK$412,Calc_Targetkreise!AP$5,FALSE)/1000/$H310</f>
        <v>0.0001476232654</v>
      </c>
      <c r="AQ310" s="61">
        <f t="shared" ref="AQ310:AR310" si="1271">1-U310-Y310-AC310-AG310-AJ310-AN310</f>
        <v>0.05971672149</v>
      </c>
      <c r="AR310" s="61">
        <f t="shared" si="1271"/>
        <v>0.1074451334</v>
      </c>
      <c r="AS310" s="61">
        <f t="shared" si="11"/>
        <v>0.1328130952</v>
      </c>
      <c r="AT310" s="63">
        <f>VLOOKUP($D310,BW_17_Kreise!$B$7:$CC$410,Calc_Targetkreise!AT$5,FALSE)/1000/$G310</f>
        <v>0.003262401826</v>
      </c>
      <c r="AU310" s="61">
        <f>VLOOKUP(Calc_Targetkreise!$D310,EW_Erg_09_14_Kreise!$A$7:$BK$412,Calc_Targetkreise!AU$5,FALSE)/1000/$H310</f>
        <v>0.009251057967</v>
      </c>
      <c r="AV310" s="62">
        <f>IF(AU310&lt;Master_sheet_Kriterien!$J$44,1,IF(AU310&lt;Master_sheet_Kriterien!$K$44,2,IF(AU310&lt;Master_sheet_Kriterien!$L$44,3,IF(AU310&lt;Master_sheet_Kriterien!$M$44,4,5))))</f>
        <v>1</v>
      </c>
      <c r="AW310" s="61">
        <f>VLOOKUP(Calc_Targetkreise!$D310,EW_Erg_09_14_Kreise!$A$7:$BK$412,Calc_Targetkreise!AW$5,FALSE)/1000/$H310</f>
        <v>0.006027950005</v>
      </c>
      <c r="AX310" s="61">
        <f>VLOOKUP($D310,EW_19_Kreise!$A$6:$CQ$406,Calc_Targetkreise!AX$5,FALSE)/1000/F310</f>
        <v>0.003644045419</v>
      </c>
      <c r="AY310" s="62">
        <f>IF(AX310&lt;Master_sheet_Kriterien!$J$56,1,IF(AX310&lt;Master_sheet_Kriterien!$K$56,2,IF(AX310&lt;Master_sheet_Kriterien!$L$56,3,IF(AX310&lt;Master_sheet_Kriterien!$M$56,4,5))))</f>
        <v>2</v>
      </c>
      <c r="AZ310" s="64">
        <f>VLOOKUP($D310,EW_19_Kreise!$A$6:$CQ$406,Calc_Targetkreise!AZ$5,FALSE)</f>
        <v>207</v>
      </c>
      <c r="BA310" s="62">
        <f>IF(AZ310&lt;Master_sheet_Kriterien!$J$57,1,IF(AZ310&lt;Master_sheet_Kriterien!$K$57,2,IF(AZ310&lt;Master_sheet_Kriterien!$L$57,3,IF(AZ310&lt;Master_sheet_Kriterien!$M$56,4,5))))</f>
        <v>2</v>
      </c>
      <c r="BB310" s="59">
        <f>VLOOKUP($D310,Struktur_daten_BW_2017!$B$7:$AH$452,Calc_Targetkreise!BB$5,FALSE)</f>
        <v>164</v>
      </c>
      <c r="BC310" s="62">
        <f>IF(BB310&lt;Master_sheet_Kriterien!$J$8,1,IF(BB310&lt;Master_sheet_Kriterien!$K$8,2,IF(BB310&lt;Master_sheet_Kriterien!$L$8,3,IF(BB310&lt;Master_sheet_Kriterien!$M$8,4,5))))</f>
        <v>2</v>
      </c>
      <c r="BD310" s="65">
        <f t="shared" si="12"/>
        <v>20.7441</v>
      </c>
      <c r="BE310" s="62">
        <f>IF(BD310&lt;Master_sheet_Kriterien!$J$10,1,IF(BD310&lt;Master_sheet_Kriterien!$K$10,2,IF(BD310&lt;Master_sheet_Kriterien!$L$10,3,IF(BD310&lt;Master_sheet_Kriterien!$M$10,4,5))))</f>
        <v>2</v>
      </c>
      <c r="BF310" s="65">
        <f>VLOOKUP($D310,Struktur_daten_BW_2017!$B$7:$AH$452,Calc_Targetkreise!BF$5,FALSE)</f>
        <v>8.1</v>
      </c>
      <c r="BG310" s="62">
        <f>IF(BF310&lt;Master_sheet_Kriterien!$J$12,1,IF(BF310&lt;Master_sheet_Kriterien!$K$12,2,IF(BF310&lt;Master_sheet_Kriterien!$L$12,3,IF(BF310&lt;Master_sheet_Kriterien!$M$12,4,5))))</f>
        <v>3</v>
      </c>
      <c r="BH310" s="65">
        <f>VLOOKUP($D310,Struktur_daten_BW_2017!$B$7:$AH$452,Calc_Targetkreise!BH$5,FALSE)</f>
        <v>12</v>
      </c>
      <c r="BI310" s="62">
        <f>IF(BH310&lt;Master_sheet_Kriterien!$J$14,1,IF(BH310&lt;Master_sheet_Kriterien!$K$14,2,IF(BH310&lt;Master_sheet_Kriterien!$L$14,3,IF(BH310&lt;Master_sheet_Kriterien!$M$14,4,5))))</f>
        <v>4</v>
      </c>
      <c r="BJ310" s="65">
        <f>VLOOKUP($D310,Struktur_daten_BW_2017!$B$7:$AH$452,Calc_Targetkreise!BJ$5,FALSE)</f>
        <v>35.8</v>
      </c>
      <c r="BK310" s="62">
        <f>IF(BJ310&lt;Master_sheet_Kriterien!$J$16,1,IF(BJ310&lt;Master_sheet_Kriterien!$K$16,2,IF(BJ310&lt;Master_sheet_Kriterien!$L$16,3,IF(BJ310&lt;Master_sheet_Kriterien!$M$16,4,5))))</f>
        <v>3</v>
      </c>
      <c r="BL310" s="65">
        <f>VLOOKUP($D310,Struktur_daten_BW_2017!$B$7:$AH$452,Calc_Targetkreise!BL$5,FALSE)</f>
        <v>16.4</v>
      </c>
      <c r="BM310" s="62">
        <f>IF(BL310&lt;Master_sheet_Kriterien!$J$18,1,IF(BL310&lt;Master_sheet_Kriterien!$K$18,2,IF(BL310&lt;Master_sheet_Kriterien!$L$18,3,IF(BL310&lt;Master_sheet_Kriterien!$M$18,4,5))))</f>
        <v>3</v>
      </c>
      <c r="BN310" s="65">
        <f>VLOOKUP($D310,Struktur_daten_BW_2017!$B$7:$AH$452,Calc_Targetkreise!BN$5,FALSE)</f>
        <v>11.4</v>
      </c>
      <c r="BO310" s="62">
        <f>IF(BN310&lt;Master_sheet_Kriterien!$J$20,1,IF(BN310&lt;Master_sheet_Kriterien!$K$20,2,IF(BN310&lt;Master_sheet_Kriterien!$L$20,3,IF(BN310&lt;Master_sheet_Kriterien!$M$20,4,5))))</f>
        <v>4</v>
      </c>
      <c r="BP310" s="59">
        <f>VLOOKUP($D310,Struktur_daten_BW_2017!$B$7:$AH$452,Calc_Targetkreise!BP$5,FALSE)</f>
        <v>21354</v>
      </c>
      <c r="BQ310" s="62">
        <f>IF(BP310&lt;Master_sheet_Kriterien!$J$38,1,IF(BP310&lt;Master_sheet_Kriterien!$K$38,2,IF(BP310&lt;Master_sheet_Kriterien!$L$38,3,IF(BP310&lt;Master_sheet_Kriterien!$M$38,4,5))))</f>
        <v>3</v>
      </c>
      <c r="BR310" s="65">
        <f>VLOOKUP($D310,Struktur_daten_BW_2017!$B$7:$AH$452,Calc_Targetkreise!BR$5,FALSE)</f>
        <v>31.1</v>
      </c>
      <c r="BS310" s="62">
        <f>IF(BR310&lt;Master_sheet_Kriterien!$J$24,1,IF(BR310&lt;Master_sheet_Kriterien!$K$24,2,IF(BR310&lt;Master_sheet_Kriterien!$L$24,3,IF(BR310&lt;Master_sheet_Kriterien!$M$24,4,5))))</f>
        <v>2</v>
      </c>
      <c r="BT310" s="65">
        <f>VLOOKUP($D310,Struktur_daten_BW_2017!$B$7:$AH$452,Calc_Targetkreise!BT$5,FALSE)</f>
        <v>16.5</v>
      </c>
      <c r="BU310" s="62">
        <f>IF(BT310&lt;Master_sheet_Kriterien!$J$26,1,IF(BT310&lt;Master_sheet_Kriterien!$K$26,2,IF(BT310&lt;Master_sheet_Kriterien!$L$26,3,IF(BT310&lt;Master_sheet_Kriterien!$M$26,4,5))))</f>
        <v>5</v>
      </c>
      <c r="BV310" s="65">
        <f t="shared" si="13"/>
        <v>4.22565</v>
      </c>
      <c r="BW310" s="62">
        <f>IF(BV310&lt;Master_sheet_Kriterien!$J$28,1,IF(BV310&lt;Master_sheet_Kriterien!$K$28,2,IF(BV310&lt;Master_sheet_Kriterien!$L$28,3,IF(BV310&lt;Master_sheet_Kriterien!$M$28,4,5))))</f>
        <v>3</v>
      </c>
      <c r="BX310" s="65">
        <f>VLOOKUP($D310,Struktur_daten_BW_2017!$B$7:$AH$452,Calc_Targetkreise!BX$5,FALSE)</f>
        <v>25.45454545</v>
      </c>
      <c r="BY310" s="62">
        <f>IF(BX310&lt;Master_sheet_Kriterien!$J$30,1,IF(BX310&lt;Master_sheet_Kriterien!$K$30,2,IF(BX310&lt;Master_sheet_Kriterien!$L$30,3,IF(BX310&lt;Master_sheet_Kriterien!$M$30,4,5))))</f>
        <v>4</v>
      </c>
      <c r="BZ310" s="65"/>
      <c r="CA310" s="62">
        <f>IF(BZ310&lt;Master_sheet_Kriterien!$J$32,1,IF(BZ310&lt;Master_sheet_Kriterien!$K$32,2,IF(BZ310&lt;Master_sheet_Kriterien!$L$32,3,IF(BZ310&lt;Master_sheet_Kriterien!$M$32,4,5))))</f>
        <v>1</v>
      </c>
      <c r="CB310" s="65"/>
      <c r="CC310" s="62">
        <f>IF(CB310&lt;Master_sheet_Kriterien!$J$34,1,IF(CB310&lt;Master_sheet_Kriterien!$K$34,2,IF(CB310&lt;Master_sheet_Kriterien!$L$34,3,IF(CB310&lt;Master_sheet_Kriterien!$M$34,4,5))))</f>
        <v>1</v>
      </c>
      <c r="CD310" s="65">
        <f>100-VLOOKUP($D310,Struktur_daten_BW_2017!$B$7:$AH$452,Calc_Targetkreise!CD$5,FALSE)</f>
        <v>42.8</v>
      </c>
      <c r="CE310" s="62">
        <f>IF(CD310&lt;Master_sheet_Kriterien!$J$40,1,IF(CD310&lt;Master_sheet_Kriterien!$K$40,2,IF(CD310&lt;Master_sheet_Kriterien!$L$40,3,IF(CD310&lt;Master_sheet_Kriterien!$M$40,4,5))))</f>
        <v>2</v>
      </c>
      <c r="CF310" s="61"/>
      <c r="CG310" s="59">
        <f>VLOOKUP($D310,EW_19_Kreise!$A$6:$CQ$406,Calc_Targetkreise!CG$5,FALSE)/1000</f>
        <v>91.257</v>
      </c>
      <c r="CH310" s="59">
        <f>VLOOKUP($D310,BW_17_Kreise!$B$7:$CC$410,Calc_Targetkreise!CH$5,FALSE)/1000</f>
        <v>91.819</v>
      </c>
      <c r="CI310" s="59">
        <f>VLOOKUP($D310,EW_Erg_09_14_Kreise!$A$10:$BK$412,Calc_Targetkreise!CI$5,FALSE)/1000</f>
        <v>91.692</v>
      </c>
      <c r="CJ310" s="59">
        <f>VLOOKUP($D310,EW_Erg_09_14_Kreise!$A$10:$BK$412,Calc_Targetkreise!CJ$5,FALSE)/1000</f>
        <v>91.169</v>
      </c>
      <c r="CK310" s="59">
        <f>VLOOKUP($D310,EW_Erg_09_14_Kreise!$A$10:$BK$412,Calc_Targetkreise!CK$5,FALSE)/1000</f>
        <v>41.809</v>
      </c>
      <c r="CL310" s="45"/>
      <c r="CM310" s="59">
        <f>VLOOKUP($D310,Struktur_daten_BW_2017!$B$7:$AH$452,Calc_Targetkreise!CM$5,FALSE)</f>
        <v>256.1</v>
      </c>
      <c r="CN310" s="66">
        <v>4.0</v>
      </c>
      <c r="CO310" s="67">
        <f t="shared" si="16"/>
        <v>0.01561889887</v>
      </c>
      <c r="CP310" s="62">
        <f>IF(CO310&lt;Master_sheet_Kriterien!$J$58,1,IF(CO310&lt;Master_sheet_Kriterien!$K$58,2,IF(CO310&lt;Master_sheet_Kriterien!$L$58,3,IF(CO310&lt;Master_sheet_Kriterien!$M$58,4,5))))</f>
        <v>1</v>
      </c>
      <c r="CQ310" s="66">
        <v>3.0</v>
      </c>
      <c r="CR310" s="67">
        <f t="shared" si="17"/>
        <v>0.01171417415</v>
      </c>
      <c r="CS310" s="62">
        <f>IF(CR310&lt;Master_sheet_Kriterien!$J$59,1,IF(CR310&lt;Master_sheet_Kriterien!$K$59,2,IF(CR310&lt;Master_sheet_Kriterien!$L$59,3,IF(CR310&lt;Master_sheet_Kriterien!$M$59,4,5))))</f>
        <v>1</v>
      </c>
      <c r="CT310" s="66">
        <v>1.0</v>
      </c>
      <c r="CU310" s="44"/>
      <c r="CV310" s="66">
        <v>0.0</v>
      </c>
      <c r="CW310" s="68"/>
      <c r="CY310" s="31">
        <f t="shared" si="18"/>
        <v>9678</v>
      </c>
      <c r="DB310" s="76" t="str">
        <f t="shared" si="19"/>
        <v>Schweinfurt</v>
      </c>
      <c r="DC310" s="58">
        <f t="shared" si="20"/>
        <v>318</v>
      </c>
      <c r="DD310" s="77">
        <f t="shared" si="21"/>
        <v>132</v>
      </c>
      <c r="DE310" s="72">
        <f t="shared" si="22"/>
        <v>0.003644045419</v>
      </c>
      <c r="DG310" s="76" t="str">
        <f t="shared" si="23"/>
        <v>Schweinfurt</v>
      </c>
      <c r="DH310" s="58" t="str">
        <f t="shared" si="24"/>
        <v>#REF!</v>
      </c>
      <c r="DI310" s="75">
        <f t="shared" si="25"/>
        <v>126.156189</v>
      </c>
      <c r="DJ310" s="78">
        <f t="shared" si="26"/>
        <v>0.003644045419</v>
      </c>
      <c r="DK310" s="75"/>
      <c r="DL310" s="75"/>
      <c r="DM310" s="75"/>
      <c r="DN310" s="75"/>
      <c r="DO310" s="75"/>
      <c r="DP310" s="44"/>
    </row>
    <row r="311" ht="16.5" customHeight="1">
      <c r="A311" s="58">
        <f t="shared" si="5"/>
        <v>98</v>
      </c>
      <c r="B311" s="58">
        <f t="shared" si="6"/>
        <v>180</v>
      </c>
      <c r="C311" s="58" t="s">
        <v>390</v>
      </c>
      <c r="D311" s="58">
        <v>9679.0</v>
      </c>
      <c r="E311" s="58" t="s">
        <v>472</v>
      </c>
      <c r="F311" s="59">
        <f>VLOOKUP($D311,EW_19_Kreise!$A$6:$CQ$406,Calc_Targetkreise!F$5,FALSE)/1000</f>
        <v>86.387</v>
      </c>
      <c r="G311" s="59">
        <f>VLOOKUP($D311,BW_17_Kreise!$B$7:$CC$410,Calc_Targetkreise!G$5,FALSE)/1000</f>
        <v>106.128</v>
      </c>
      <c r="H311" s="59">
        <f>VLOOKUP($D311,EW_Erg_09_14_Kreise!$A$10:$BK$412,Calc_Targetkreise!H$5,FALSE)/1000</f>
        <v>60.164</v>
      </c>
      <c r="I311" s="60">
        <f t="shared" ref="I311:K311" si="1272">F311/CG311</f>
        <v>0.6787642118</v>
      </c>
      <c r="J311" s="60">
        <f t="shared" si="1272"/>
        <v>0.8330559829</v>
      </c>
      <c r="K311" s="60">
        <f t="shared" si="1272"/>
        <v>0.4735123053</v>
      </c>
      <c r="L311" s="61">
        <f t="shared" ref="L311:M311" si="1273">1-(T311+X311)</f>
        <v>0.4741801428</v>
      </c>
      <c r="M311" s="61">
        <f t="shared" si="1273"/>
        <v>0.4067164179</v>
      </c>
      <c r="N311" s="62">
        <f>IF(L311&lt;Master_sheet_Kriterien!$J$46,1,IF(L311&lt;Master_sheet_Kriterien!$K$46,2,IF(L311&lt;Master_sheet_Kriterien!$L$46,3,IF(L311&lt;Master_sheet_Kriterien!$M$46,4,5))))</f>
        <v>4</v>
      </c>
      <c r="O311" s="62">
        <f>IF(M311&lt;Master_sheet_Kriterien!$J$46,1,IF(M311&lt;Master_sheet_Kriterien!$K$46,2,IF(M311&lt;Master_sheet_Kriterien!$L$46,3,IF(M311&lt;Master_sheet_Kriterien!$M$46,4,5))))</f>
        <v>2</v>
      </c>
      <c r="P311" s="61">
        <f t="shared" ref="P311:Q311" si="1274">1-(T311+AM311)</f>
        <v>0.5170569646</v>
      </c>
      <c r="Q311" s="61">
        <f t="shared" si="1274"/>
        <v>0.4980495251</v>
      </c>
      <c r="R311" s="62">
        <f>IF(P311&lt;Master_sheet_Kriterien!$J$46,1,IF(P311&lt;Master_sheet_Kriterien!$K$46,2,IF(P311&lt;Master_sheet_Kriterien!$L$46,3,IF(P311&lt;Master_sheet_Kriterien!$M$46,4,5))))</f>
        <v>5</v>
      </c>
      <c r="S311" s="62">
        <f>IF(Q311&lt;Master_sheet_Kriterien!$J$46,1,IF(Q311&lt;Master_sheet_Kriterien!$K$46,2,IF(Q311&lt;Master_sheet_Kriterien!$L$46,3,IF(Q311&lt;Master_sheet_Kriterien!$M$46,4,5))))</f>
        <v>4</v>
      </c>
      <c r="T311" s="61">
        <f>VLOOKUP($D311,EW_19_Kreise!$A$6:$CQ$406,Calc_Targetkreise!T$5,FALSE)/1000/F311</f>
        <v>0.4135923229</v>
      </c>
      <c r="U311" s="63">
        <f>VLOOKUP($D311,BW_17_Kreise!$B$7:$CC$410,Calc_Targetkreise!U$5,FALSE)/1000/$G311</f>
        <v>0.410541987</v>
      </c>
      <c r="V311" s="61">
        <f>VLOOKUP(Calc_Targetkreise!$D311,EW_Erg_09_14_Kreise!$A$7:$BK$412,Calc_Targetkreise!V$5,FALSE)/1000/$H311</f>
        <v>0.4190213417</v>
      </c>
      <c r="W311" s="61">
        <f>VLOOKUP(Calc_Targetkreise!$D311,EW_Erg_09_14_Kreise!$A$7:$BK$412,Calc_Targetkreise!W$5,FALSE)/1000/CK311</f>
        <v>0.4793848168</v>
      </c>
      <c r="X311" s="61">
        <f>VLOOKUP($D311,EW_19_Kreise!$A$6:$CQ$406,Calc_Targetkreise!X$5,FALSE)/1000/F311</f>
        <v>0.1122275342</v>
      </c>
      <c r="Y311" s="63">
        <f>VLOOKUP($D311,BW_17_Kreise!$B$7:$CC$410,Calc_Targetkreise!Y$5,FALSE)/1000/$G311</f>
        <v>0.1827415951</v>
      </c>
      <c r="Z311" s="61">
        <f>VLOOKUP(Calc_Targetkreise!$D311,EW_Erg_09_14_Kreise!$A$7:$BK$412,Calc_Targetkreise!Z$5,FALSE)/1000/$H311</f>
        <v>0.2264477096</v>
      </c>
      <c r="AA311" s="61">
        <f>VLOOKUP(Calc_Targetkreise!$D311,EW_Erg_09_14_Kreise!$A$7:$BK$412,Calc_Targetkreise!AA$5,FALSE)/1000/$H311</f>
        <v>0.1506881191</v>
      </c>
      <c r="AB311" s="61">
        <f>VLOOKUP($D311,EW_19_Kreise!$A$6:$CQ$406,Calc_Targetkreise!AB$5,FALSE)/1000/F311</f>
        <v>0.2052392142</v>
      </c>
      <c r="AC311" s="63">
        <f>VLOOKUP($D311,BW_17_Kreise!$B$7:$CC$410,Calc_Targetkreise!AC$5,FALSE)/1000/$G311</f>
        <v>0.1049487411</v>
      </c>
      <c r="AD311" s="61">
        <f>VLOOKUP(Calc_Targetkreise!$D311,EW_Erg_09_14_Kreise!$A$7:$BK$412,Calc_Targetkreise!AD$5,FALSE)/1000/$H311</f>
        <v>0.1246592647</v>
      </c>
      <c r="AE311" s="62">
        <f>IF(AC311&lt;Master_sheet_Kriterien!$J$54,1,IF(AC311&lt;Master_sheet_Kriterien!$K$54,2,IF(AC311&lt;Master_sheet_Kriterien!$L$54,3,IF(AC311&lt;Master_sheet_Kriterien!$M$54,4,5))))</f>
        <v>4</v>
      </c>
      <c r="AF311" s="61">
        <f>VLOOKUP(Calc_Targetkreise!$D311,EW_Erg_09_14_Kreise!$A$7:$BK$412,Calc_Targetkreise!AF$5,FALSE)/1000/$H311</f>
        <v>0.1210192141</v>
      </c>
      <c r="AG311" s="63">
        <f>VLOOKUP($D311,BW_17_Kreise!$B$7:$CC$410,Calc_Targetkreise!AG$5,FALSE)/1000/$G311</f>
        <v>0.0958182572</v>
      </c>
      <c r="AH311" s="61">
        <f>VLOOKUP(Calc_Targetkreise!$D311,EW_Erg_09_14_Kreise!$A$7:$BK$412,Calc_Targetkreise!AH$5,FALSE)/1000/$H311</f>
        <v>0.02757462935</v>
      </c>
      <c r="AI311" s="61">
        <f>VLOOKUP(Calc_Targetkreise!$D311,EW_Erg_09_14_Kreise!$A$7:$BK$412,Calc_Targetkreise!AI$5,FALSE)/1000/$H311</f>
        <v>0.07905059504</v>
      </c>
      <c r="AJ311" s="63">
        <f>VLOOKUP($D311,BW_17_Kreise!$B$7:$CC$410,Calc_Targetkreise!AJ$5,FALSE)/1000/$G311</f>
        <v>0.05573458465</v>
      </c>
      <c r="AK311" s="61">
        <f>VLOOKUP(Calc_Targetkreise!$D311,EW_Erg_09_14_Kreise!$A$7:$BK$412,Calc_Targetkreise!AK$5,FALSE)/1000/$H311</f>
        <v>0.02433348846</v>
      </c>
      <c r="AL311" s="61">
        <f>VLOOKUP(Calc_Targetkreise!$D311,EW_Erg_09_14_Kreise!$A$7:$BK$412,Calc_Targetkreise!AL$5,FALSE)/1000/$H311</f>
        <v>0.02418389735</v>
      </c>
      <c r="AM311" s="61">
        <f>VLOOKUP($D311,EW_19_Kreise!$A$6:$CQ$406,Calc_Targetkreise!AM$5,FALSE)/1000/F311</f>
        <v>0.06935071249</v>
      </c>
      <c r="AN311" s="63">
        <f>VLOOKUP($D311,BW_17_Kreise!$B$7:$CC$410,Calc_Targetkreise!AN$5,FALSE)/1000/$G311</f>
        <v>0.09140848786</v>
      </c>
      <c r="AO311" s="61">
        <f>VLOOKUP(Calc_Targetkreise!$D311,EW_Erg_09_14_Kreise!$A$7:$BK$412,Calc_Targetkreise!AO$5,FALSE)/1000/$H311</f>
        <v>0.06854597434</v>
      </c>
      <c r="AP311" s="61">
        <f>VLOOKUP(Calc_Targetkreise!$D311,EW_Erg_09_14_Kreise!$A$7:$BK$412,Calc_Targetkreise!AP$5,FALSE)/1000/$H311</f>
        <v>0.0002326972941</v>
      </c>
      <c r="AQ311" s="61">
        <f t="shared" ref="AQ311:AR311" si="1275">1-U311-Y311-AC311-AG311-AJ311-AN311</f>
        <v>0.05880634705</v>
      </c>
      <c r="AR311" s="61">
        <f t="shared" si="1275"/>
        <v>0.1094175919</v>
      </c>
      <c r="AS311" s="61">
        <f t="shared" si="11"/>
        <v>0.1454406603</v>
      </c>
      <c r="AT311" s="63">
        <f>VLOOKUP($D311,BW_17_Kreise!$B$7:$CC$410,Calc_Targetkreise!AT$5,FALSE)/1000/$G311</f>
        <v>0.003231946329</v>
      </c>
      <c r="AU311" s="61">
        <f>VLOOKUP(Calc_Targetkreise!$D311,EW_Erg_09_14_Kreise!$A$7:$BK$412,Calc_Targetkreise!AU$5,FALSE)/1000/$H311</f>
        <v>0.01381224653</v>
      </c>
      <c r="AV311" s="62">
        <f>IF(AU311&lt;Master_sheet_Kriterien!$J$44,1,IF(AU311&lt;Master_sheet_Kriterien!$K$44,2,IF(AU311&lt;Master_sheet_Kriterien!$L$44,3,IF(AU311&lt;Master_sheet_Kriterien!$M$44,4,5))))</f>
        <v>4</v>
      </c>
      <c r="AW311" s="61">
        <f>VLOOKUP(Calc_Targetkreise!$D311,EW_Erg_09_14_Kreise!$A$7:$BK$412,Calc_Targetkreise!AW$5,FALSE)/1000/$H311</f>
        <v>0.007778738116</v>
      </c>
      <c r="AX311" s="61">
        <f>VLOOKUP($D311,EW_19_Kreise!$A$6:$CQ$406,Calc_Targetkreise!AX$5,FALSE)/1000/F311</f>
        <v>0.004769236112</v>
      </c>
      <c r="AY311" s="62">
        <f>IF(AX311&lt;Master_sheet_Kriterien!$J$56,1,IF(AX311&lt;Master_sheet_Kriterien!$K$56,2,IF(AX311&lt;Master_sheet_Kriterien!$L$56,3,IF(AX311&lt;Master_sheet_Kriterien!$M$56,4,5))))</f>
        <v>3</v>
      </c>
      <c r="AZ311" s="64">
        <f>VLOOKUP($D311,EW_19_Kreise!$A$6:$CQ$406,Calc_Targetkreise!AZ$5,FALSE)</f>
        <v>412</v>
      </c>
      <c r="BA311" s="62">
        <f>IF(AZ311&lt;Master_sheet_Kriterien!$J$57,1,IF(AZ311&lt;Master_sheet_Kriterien!$K$57,2,IF(AZ311&lt;Master_sheet_Kriterien!$L$57,3,IF(AZ311&lt;Master_sheet_Kriterien!$M$56,4,5))))</f>
        <v>3</v>
      </c>
      <c r="BB311" s="59">
        <f>VLOOKUP($D311,Struktur_daten_BW_2017!$B$7:$AH$452,Calc_Targetkreise!BB$5,FALSE)</f>
        <v>270.2</v>
      </c>
      <c r="BC311" s="62">
        <f>IF(BB311&lt;Master_sheet_Kriterien!$J$8,1,IF(BB311&lt;Master_sheet_Kriterien!$K$8,2,IF(BB311&lt;Master_sheet_Kriterien!$L$8,3,IF(BB311&lt;Master_sheet_Kriterien!$M$8,4,5))))</f>
        <v>3</v>
      </c>
      <c r="BD311" s="65">
        <f t="shared" si="12"/>
        <v>28.2447</v>
      </c>
      <c r="BE311" s="62">
        <f>IF(BD311&lt;Master_sheet_Kriterien!$J$10,1,IF(BD311&lt;Master_sheet_Kriterien!$K$10,2,IF(BD311&lt;Master_sheet_Kriterien!$L$10,3,IF(BD311&lt;Master_sheet_Kriterien!$M$10,4,5))))</f>
        <v>4</v>
      </c>
      <c r="BF311" s="65">
        <f>VLOOKUP($D311,Struktur_daten_BW_2017!$B$7:$AH$452,Calc_Targetkreise!BF$5,FALSE)</f>
        <v>9.9</v>
      </c>
      <c r="BG311" s="62">
        <f>IF(BF311&lt;Master_sheet_Kriterien!$J$12,1,IF(BF311&lt;Master_sheet_Kriterien!$K$12,2,IF(BF311&lt;Master_sheet_Kriterien!$L$12,3,IF(BF311&lt;Master_sheet_Kriterien!$M$12,4,5))))</f>
        <v>5</v>
      </c>
      <c r="BH311" s="65">
        <f>VLOOKUP($D311,Struktur_daten_BW_2017!$B$7:$AH$452,Calc_Targetkreise!BH$5,FALSE)</f>
        <v>15</v>
      </c>
      <c r="BI311" s="62">
        <f>IF(BH311&lt;Master_sheet_Kriterien!$J$14,1,IF(BH311&lt;Master_sheet_Kriterien!$K$14,2,IF(BH311&lt;Master_sheet_Kriterien!$L$14,3,IF(BH311&lt;Master_sheet_Kriterien!$M$14,4,5))))</f>
        <v>5</v>
      </c>
      <c r="BJ311" s="65">
        <f>VLOOKUP($D311,Struktur_daten_BW_2017!$B$7:$AH$452,Calc_Targetkreise!BJ$5,FALSE)</f>
        <v>34</v>
      </c>
      <c r="BK311" s="62">
        <f>IF(BJ311&lt;Master_sheet_Kriterien!$J$16,1,IF(BJ311&lt;Master_sheet_Kriterien!$K$16,2,IF(BJ311&lt;Master_sheet_Kriterien!$L$16,3,IF(BJ311&lt;Master_sheet_Kriterien!$M$16,4,5))))</f>
        <v>1</v>
      </c>
      <c r="BL311" s="65">
        <f>VLOOKUP($D311,Struktur_daten_BW_2017!$B$7:$AH$452,Calc_Targetkreise!BL$5,FALSE)</f>
        <v>15.6</v>
      </c>
      <c r="BM311" s="62">
        <f>IF(BL311&lt;Master_sheet_Kriterien!$J$18,1,IF(BL311&lt;Master_sheet_Kriterien!$K$18,2,IF(BL311&lt;Master_sheet_Kriterien!$L$18,3,IF(BL311&lt;Master_sheet_Kriterien!$M$18,4,5))))</f>
        <v>2</v>
      </c>
      <c r="BN311" s="65">
        <f>VLOOKUP($D311,Struktur_daten_BW_2017!$B$7:$AH$452,Calc_Targetkreise!BN$5,FALSE)</f>
        <v>10.7</v>
      </c>
      <c r="BO311" s="62">
        <f>IF(BN311&lt;Master_sheet_Kriterien!$J$20,1,IF(BN311&lt;Master_sheet_Kriterien!$K$20,2,IF(BN311&lt;Master_sheet_Kriterien!$L$20,3,IF(BN311&lt;Master_sheet_Kriterien!$M$20,4,5))))</f>
        <v>3</v>
      </c>
      <c r="BP311" s="59">
        <f>VLOOKUP($D311,Struktur_daten_BW_2017!$B$7:$AH$452,Calc_Targetkreise!BP$5,FALSE)</f>
        <v>23105</v>
      </c>
      <c r="BQ311" s="62">
        <f>IF(BP311&lt;Master_sheet_Kriterien!$J$38,1,IF(BP311&lt;Master_sheet_Kriterien!$K$38,2,IF(BP311&lt;Master_sheet_Kriterien!$L$38,3,IF(BP311&lt;Master_sheet_Kriterien!$M$38,4,5))))</f>
        <v>5</v>
      </c>
      <c r="BR311" s="65">
        <f>VLOOKUP($D311,Struktur_daten_BW_2017!$B$7:$AH$452,Calc_Targetkreise!BR$5,FALSE)</f>
        <v>33.4</v>
      </c>
      <c r="BS311" s="62">
        <f>IF(BR311&lt;Master_sheet_Kriterien!$J$24,1,IF(BR311&lt;Master_sheet_Kriterien!$K$24,2,IF(BR311&lt;Master_sheet_Kriterien!$L$24,3,IF(BR311&lt;Master_sheet_Kriterien!$M$24,4,5))))</f>
        <v>3</v>
      </c>
      <c r="BT311" s="65">
        <f>VLOOKUP($D311,Struktur_daten_BW_2017!$B$7:$AH$452,Calc_Targetkreise!BT$5,FALSE)</f>
        <v>13.4</v>
      </c>
      <c r="BU311" s="62">
        <f>IF(BT311&lt;Master_sheet_Kriterien!$J$26,1,IF(BT311&lt;Master_sheet_Kriterien!$K$26,2,IF(BT311&lt;Master_sheet_Kriterien!$L$26,3,IF(BT311&lt;Master_sheet_Kriterien!$M$26,4,5))))</f>
        <v>3</v>
      </c>
      <c r="BV311" s="65">
        <f t="shared" si="13"/>
        <v>3.82302</v>
      </c>
      <c r="BW311" s="62">
        <f>IF(BV311&lt;Master_sheet_Kriterien!$J$28,1,IF(BV311&lt;Master_sheet_Kriterien!$K$28,2,IF(BV311&lt;Master_sheet_Kriterien!$L$28,3,IF(BV311&lt;Master_sheet_Kriterien!$M$28,4,5))))</f>
        <v>3</v>
      </c>
      <c r="BX311" s="65">
        <f>VLOOKUP($D311,Struktur_daten_BW_2017!$B$7:$AH$452,Calc_Targetkreise!BX$5,FALSE)</f>
        <v>29.85074627</v>
      </c>
      <c r="BY311" s="62">
        <f>IF(BX311&lt;Master_sheet_Kriterien!$J$30,1,IF(BX311&lt;Master_sheet_Kriterien!$K$30,2,IF(BX311&lt;Master_sheet_Kriterien!$L$30,3,IF(BX311&lt;Master_sheet_Kriterien!$M$30,4,5))))</f>
        <v>5</v>
      </c>
      <c r="BZ311" s="65"/>
      <c r="CA311" s="62">
        <f>IF(BZ311&lt;Master_sheet_Kriterien!$J$32,1,IF(BZ311&lt;Master_sheet_Kriterien!$K$32,2,IF(BZ311&lt;Master_sheet_Kriterien!$L$32,3,IF(BZ311&lt;Master_sheet_Kriterien!$M$32,4,5))))</f>
        <v>1</v>
      </c>
      <c r="CB311" s="65"/>
      <c r="CC311" s="62">
        <f>IF(CB311&lt;Master_sheet_Kriterien!$J$34,1,IF(CB311&lt;Master_sheet_Kriterien!$K$34,2,IF(CB311&lt;Master_sheet_Kriterien!$L$34,3,IF(CB311&lt;Master_sheet_Kriterien!$M$34,4,5))))</f>
        <v>1</v>
      </c>
      <c r="CD311" s="65">
        <f>100-VLOOKUP($D311,Struktur_daten_BW_2017!$B$7:$AH$452,Calc_Targetkreise!CD$5,FALSE)</f>
        <v>56.2</v>
      </c>
      <c r="CE311" s="62">
        <f>IF(CD311&lt;Master_sheet_Kriterien!$J$40,1,IF(CD311&lt;Master_sheet_Kriterien!$K$40,2,IF(CD311&lt;Master_sheet_Kriterien!$L$40,3,IF(CD311&lt;Master_sheet_Kriterien!$M$40,4,5))))</f>
        <v>4</v>
      </c>
      <c r="CF311" s="61"/>
      <c r="CG311" s="59">
        <f>VLOOKUP($D311,EW_19_Kreise!$A$6:$CQ$406,Calc_Targetkreise!CG$5,FALSE)/1000</f>
        <v>127.271</v>
      </c>
      <c r="CH311" s="59">
        <f>VLOOKUP($D311,BW_17_Kreise!$B$7:$CC$410,Calc_Targetkreise!CH$5,FALSE)/1000</f>
        <v>127.396</v>
      </c>
      <c r="CI311" s="59">
        <f>VLOOKUP($D311,EW_Erg_09_14_Kreise!$A$10:$BK$412,Calc_Targetkreise!CI$5,FALSE)/1000</f>
        <v>127.059</v>
      </c>
      <c r="CJ311" s="59">
        <f>VLOOKUP($D311,EW_Erg_09_14_Kreise!$A$10:$BK$412,Calc_Targetkreise!CJ$5,FALSE)/1000</f>
        <v>125.868</v>
      </c>
      <c r="CK311" s="59">
        <f>VLOOKUP($D311,EW_Erg_09_14_Kreise!$A$10:$BK$412,Calc_Targetkreise!CK$5,FALSE)/1000</f>
        <v>61.12</v>
      </c>
      <c r="CL311" s="45"/>
      <c r="CM311" s="59">
        <f>VLOOKUP($D311,Struktur_daten_BW_2017!$B$7:$AH$452,Calc_Targetkreise!CM$5,FALSE)</f>
        <v>285.3</v>
      </c>
      <c r="CN311" s="66">
        <v>6.0</v>
      </c>
      <c r="CO311" s="67">
        <f t="shared" si="16"/>
        <v>0.02103049422</v>
      </c>
      <c r="CP311" s="62">
        <f>IF(CO311&lt;Master_sheet_Kriterien!$J$58,1,IF(CO311&lt;Master_sheet_Kriterien!$K$58,2,IF(CO311&lt;Master_sheet_Kriterien!$L$58,3,IF(CO311&lt;Master_sheet_Kriterien!$M$58,4,5))))</f>
        <v>1</v>
      </c>
      <c r="CQ311" s="66">
        <v>5.0</v>
      </c>
      <c r="CR311" s="67">
        <f t="shared" si="17"/>
        <v>0.01752541185</v>
      </c>
      <c r="CS311" s="62">
        <f>IF(CR311&lt;Master_sheet_Kriterien!$J$59,1,IF(CR311&lt;Master_sheet_Kriterien!$K$59,2,IF(CR311&lt;Master_sheet_Kriterien!$L$59,3,IF(CR311&lt;Master_sheet_Kriterien!$M$59,4,5))))</f>
        <v>1</v>
      </c>
      <c r="CT311" s="66">
        <v>1.0</v>
      </c>
      <c r="CU311" s="44"/>
      <c r="CV311" s="66">
        <v>0.0</v>
      </c>
      <c r="CW311" s="68"/>
      <c r="CY311" s="31">
        <f t="shared" si="18"/>
        <v>9679</v>
      </c>
      <c r="DB311" s="76" t="str">
        <f t="shared" si="19"/>
        <v>Würzburg</v>
      </c>
      <c r="DC311" s="58">
        <f t="shared" si="20"/>
        <v>98</v>
      </c>
      <c r="DD311" s="77">
        <f t="shared" si="21"/>
        <v>180</v>
      </c>
      <c r="DE311" s="72">
        <f t="shared" si="22"/>
        <v>0.004769236112</v>
      </c>
      <c r="DG311" s="76" t="str">
        <f t="shared" si="23"/>
        <v>Würzburg</v>
      </c>
      <c r="DH311" s="58" t="str">
        <f t="shared" si="24"/>
        <v>#REF!</v>
      </c>
      <c r="DI311" s="75">
        <f t="shared" si="25"/>
        <v>174.2103049</v>
      </c>
      <c r="DJ311" s="78">
        <f t="shared" si="26"/>
        <v>0.004769236112</v>
      </c>
      <c r="DK311" s="75"/>
      <c r="DL311" s="75"/>
      <c r="DM311" s="75"/>
      <c r="DN311" s="75"/>
      <c r="DO311" s="75"/>
      <c r="DP311" s="44"/>
    </row>
    <row r="312" ht="16.5" customHeight="1">
      <c r="A312" s="58">
        <f t="shared" si="5"/>
        <v>29</v>
      </c>
      <c r="B312" s="58">
        <f t="shared" si="6"/>
        <v>217</v>
      </c>
      <c r="C312" s="58" t="s">
        <v>390</v>
      </c>
      <c r="D312" s="58">
        <v>9761.0</v>
      </c>
      <c r="E312" s="58" t="s">
        <v>473</v>
      </c>
      <c r="F312" s="59">
        <f>VLOOKUP($D312,EW_19_Kreise!$A$6:$CQ$406,Calc_Targetkreise!F$5,FALSE)/1000</f>
        <v>105.384</v>
      </c>
      <c r="G312" s="59">
        <f>VLOOKUP($D312,BW_17_Kreise!$B$7:$CC$410,Calc_Targetkreise!G$5,FALSE)/1000</f>
        <v>136.212</v>
      </c>
      <c r="H312" s="59">
        <f>VLOOKUP($D312,EW_Erg_09_14_Kreise!$A$10:$BK$412,Calc_Targetkreise!H$5,FALSE)/1000</f>
        <v>68.162</v>
      </c>
      <c r="I312" s="60">
        <f t="shared" ref="I312:K312" si="1276">F312/CG312</f>
        <v>0.5537869751</v>
      </c>
      <c r="J312" s="60">
        <f t="shared" si="1276"/>
        <v>0.718088219</v>
      </c>
      <c r="K312" s="60">
        <f t="shared" si="1276"/>
        <v>0.3616558428</v>
      </c>
      <c r="L312" s="61">
        <f t="shared" ref="L312:M312" si="1277">1-(T312+X312)</f>
        <v>0.5918735292</v>
      </c>
      <c r="M312" s="61">
        <f t="shared" si="1277"/>
        <v>0.5268992453</v>
      </c>
      <c r="N312" s="62">
        <f>IF(L312&lt;Master_sheet_Kriterien!$J$46,1,IF(L312&lt;Master_sheet_Kriterien!$K$46,2,IF(L312&lt;Master_sheet_Kriterien!$L$46,3,IF(L312&lt;Master_sheet_Kriterien!$M$46,4,5))))</f>
        <v>5</v>
      </c>
      <c r="O312" s="62">
        <f>IF(M312&lt;Master_sheet_Kriterien!$J$46,1,IF(M312&lt;Master_sheet_Kriterien!$K$46,2,IF(M312&lt;Master_sheet_Kriterien!$L$46,3,IF(M312&lt;Master_sheet_Kriterien!$M$46,4,5))))</f>
        <v>5</v>
      </c>
      <c r="P312" s="61">
        <f t="shared" ref="P312:Q312" si="1278">1-(T312+AM312)</f>
        <v>0.6034597282</v>
      </c>
      <c r="Q312" s="61">
        <f t="shared" si="1278"/>
        <v>0.5524549966</v>
      </c>
      <c r="R312" s="62">
        <f>IF(P312&lt;Master_sheet_Kriterien!$J$46,1,IF(P312&lt;Master_sheet_Kriterien!$K$46,2,IF(P312&lt;Master_sheet_Kriterien!$L$46,3,IF(P312&lt;Master_sheet_Kriterien!$M$46,4,5))))</f>
        <v>5</v>
      </c>
      <c r="S312" s="62">
        <f>IF(Q312&lt;Master_sheet_Kriterien!$J$46,1,IF(Q312&lt;Master_sheet_Kriterien!$K$46,2,IF(Q312&lt;Master_sheet_Kriterien!$L$46,3,IF(Q312&lt;Master_sheet_Kriterien!$M$46,4,5))))</f>
        <v>5</v>
      </c>
      <c r="T312" s="61">
        <f>VLOOKUP($D312,EW_19_Kreise!$A$6:$CQ$406,Calc_Targetkreise!T$5,FALSE)/1000/F312</f>
        <v>0.3071433994</v>
      </c>
      <c r="U312" s="63">
        <f>VLOOKUP($D312,BW_17_Kreise!$B$7:$CC$410,Calc_Targetkreise!U$5,FALSE)/1000/$G312</f>
        <v>0.3118227469</v>
      </c>
      <c r="V312" s="61">
        <f>VLOOKUP(Calc_Targetkreise!$D312,EW_Erg_09_14_Kreise!$A$7:$BK$412,Calc_Targetkreise!V$5,FALSE)/1000/$H312</f>
        <v>0.3473196209</v>
      </c>
      <c r="W312" s="61">
        <f>VLOOKUP(Calc_Targetkreise!$D312,EW_Erg_09_14_Kreise!$A$7:$BK$412,Calc_Targetkreise!W$5,FALSE)/1000/CK312</f>
        <v>0.4675598816</v>
      </c>
      <c r="X312" s="61">
        <f>VLOOKUP($D312,EW_19_Kreise!$A$6:$CQ$406,Calc_Targetkreise!X$5,FALSE)/1000/F312</f>
        <v>0.1009830714</v>
      </c>
      <c r="Y312" s="63">
        <f>VLOOKUP($D312,BW_17_Kreise!$B$7:$CC$410,Calc_Targetkreise!Y$5,FALSE)/1000/$G312</f>
        <v>0.1612780078</v>
      </c>
      <c r="Z312" s="61">
        <f>VLOOKUP(Calc_Targetkreise!$D312,EW_Erg_09_14_Kreise!$A$7:$BK$412,Calc_Targetkreise!Z$5,FALSE)/1000/$H312</f>
        <v>0.2054077052</v>
      </c>
      <c r="AA312" s="61">
        <f>VLOOKUP(Calc_Targetkreise!$D312,EW_Erg_09_14_Kreise!$A$7:$BK$412,Calc_Targetkreise!AA$5,FALSE)/1000/$H312</f>
        <v>0.1526070244</v>
      </c>
      <c r="AB312" s="61">
        <f>VLOOKUP($D312,EW_19_Kreise!$A$6:$CQ$406,Calc_Targetkreise!AB$5,FALSE)/1000/F312</f>
        <v>0.2563102558</v>
      </c>
      <c r="AC312" s="63">
        <f>VLOOKUP($D312,BW_17_Kreise!$B$7:$CC$410,Calc_Targetkreise!AC$5,FALSE)/1000/$G312</f>
        <v>0.1279843186</v>
      </c>
      <c r="AD312" s="61">
        <f>VLOOKUP(Calc_Targetkreise!$D312,EW_Erg_09_14_Kreise!$A$7:$BK$412,Calc_Targetkreise!AD$5,FALSE)/1000/$H312</f>
        <v>0.1603826179</v>
      </c>
      <c r="AE312" s="62">
        <f>IF(AC312&lt;Master_sheet_Kriterien!$J$54,1,IF(AC312&lt;Master_sheet_Kriterien!$K$54,2,IF(AC312&lt;Master_sheet_Kriterien!$L$54,3,IF(AC312&lt;Master_sheet_Kriterien!$M$54,4,5))))</f>
        <v>5</v>
      </c>
      <c r="AF312" s="61">
        <f>VLOOKUP(Calc_Targetkreise!$D312,EW_Erg_09_14_Kreise!$A$7:$BK$412,Calc_Targetkreise!AF$5,FALSE)/1000/$H312</f>
        <v>0.1515947302</v>
      </c>
      <c r="AG312" s="63">
        <f>VLOOKUP($D312,BW_17_Kreise!$B$7:$CC$410,Calc_Targetkreise!AG$5,FALSE)/1000/$G312</f>
        <v>0.09856693977</v>
      </c>
      <c r="AH312" s="61">
        <f>VLOOKUP(Calc_Targetkreise!$D312,EW_Erg_09_14_Kreise!$A$7:$BK$412,Calc_Targetkreise!AH$5,FALSE)/1000/$H312</f>
        <v>0.027434641</v>
      </c>
      <c r="AI312" s="61">
        <f>VLOOKUP(Calc_Targetkreise!$D312,EW_Erg_09_14_Kreise!$A$7:$BK$412,Calc_Targetkreise!AI$5,FALSE)/1000/$H312</f>
        <v>0.07904697632</v>
      </c>
      <c r="AJ312" s="63">
        <f>VLOOKUP($D312,BW_17_Kreise!$B$7:$CC$410,Calc_Targetkreise!AJ$5,FALSE)/1000/$G312</f>
        <v>0.09253957067</v>
      </c>
      <c r="AK312" s="61">
        <f>VLOOKUP(Calc_Targetkreise!$D312,EW_Erg_09_14_Kreise!$A$7:$BK$412,Calc_Targetkreise!AK$5,FALSE)/1000/$H312</f>
        <v>0.0498078108</v>
      </c>
      <c r="AL312" s="61">
        <f>VLOOKUP(Calc_Targetkreise!$D312,EW_Erg_09_14_Kreise!$A$7:$BK$412,Calc_Targetkreise!AL$5,FALSE)/1000/$H312</f>
        <v>0.03501951234</v>
      </c>
      <c r="AM312" s="61">
        <f>VLOOKUP($D312,EW_19_Kreise!$A$6:$CQ$406,Calc_Targetkreise!AM$5,FALSE)/1000/F312</f>
        <v>0.08939687239</v>
      </c>
      <c r="AN312" s="63">
        <f>VLOOKUP($D312,BW_17_Kreise!$B$7:$CC$410,Calc_Targetkreise!AN$5,FALSE)/1000/$G312</f>
        <v>0.1357222565</v>
      </c>
      <c r="AO312" s="61">
        <f>VLOOKUP(Calc_Targetkreise!$D312,EW_Erg_09_14_Kreise!$A$7:$BK$412,Calc_Targetkreise!AO$5,FALSE)/1000/$H312</f>
        <v>0.1038408497</v>
      </c>
      <c r="AP312" s="61">
        <f>VLOOKUP(Calc_Targetkreise!$D312,EW_Erg_09_14_Kreise!$A$7:$BK$412,Calc_Targetkreise!AP$5,FALSE)/1000/$H312</f>
        <v>0.0002347348963</v>
      </c>
      <c r="AQ312" s="61">
        <f t="shared" ref="AQ312:AR312" si="1279">1-U312-Y312-AC312-AG312-AJ312-AN312</f>
        <v>0.07208615981</v>
      </c>
      <c r="AR312" s="61">
        <f t="shared" si="1279"/>
        <v>0.1058067545</v>
      </c>
      <c r="AS312" s="61">
        <f t="shared" si="11"/>
        <v>0.1139371402</v>
      </c>
      <c r="AT312" s="63">
        <f>VLOOKUP($D312,BW_17_Kreise!$B$7:$CC$410,Calc_Targetkreise!AT$5,FALSE)/1000/$G312</f>
        <v>0.006401785452</v>
      </c>
      <c r="AU312" s="61">
        <f>VLOOKUP(Calc_Targetkreise!$D312,EW_Erg_09_14_Kreise!$A$7:$BK$412,Calc_Targetkreise!AU$5,FALSE)/1000/$H312</f>
        <v>0.01916023591</v>
      </c>
      <c r="AV312" s="62">
        <f>IF(AU312&lt;Master_sheet_Kriterien!$J$44,1,IF(AU312&lt;Master_sheet_Kriterien!$K$44,2,IF(AU312&lt;Master_sheet_Kriterien!$L$44,3,IF(AU312&lt;Master_sheet_Kriterien!$M$44,4,5))))</f>
        <v>5</v>
      </c>
      <c r="AW312" s="61">
        <f>VLOOKUP(Calc_Targetkreise!$D312,EW_Erg_09_14_Kreise!$A$7:$BK$412,Calc_Targetkreise!AW$5,FALSE)/1000/$H312</f>
        <v>0.01091517268</v>
      </c>
      <c r="AX312" s="61">
        <f>VLOOKUP($D312,EW_19_Kreise!$A$6:$CQ$406,Calc_Targetkreise!AX$5,FALSE)/1000/F312</f>
        <v>0.008815379944</v>
      </c>
      <c r="AY312" s="62">
        <f>IF(AX312&lt;Master_sheet_Kriterien!$J$56,1,IF(AX312&lt;Master_sheet_Kriterien!$K$56,2,IF(AX312&lt;Master_sheet_Kriterien!$L$56,3,IF(AX312&lt;Master_sheet_Kriterien!$M$56,4,5))))</f>
        <v>4</v>
      </c>
      <c r="AZ312" s="64">
        <f>VLOOKUP($D312,EW_19_Kreise!$A$6:$CQ$406,Calc_Targetkreise!AZ$5,FALSE)</f>
        <v>929</v>
      </c>
      <c r="BA312" s="62">
        <f>IF(AZ312&lt;Master_sheet_Kriterien!$J$57,1,IF(AZ312&lt;Master_sheet_Kriterien!$K$57,2,IF(AZ312&lt;Master_sheet_Kriterien!$L$57,3,IF(AZ312&lt;Master_sheet_Kriterien!$M$56,4,5))))</f>
        <v>5</v>
      </c>
      <c r="BB312" s="59">
        <f>VLOOKUP($D312,Struktur_daten_BW_2017!$B$7:$AH$452,Calc_Targetkreise!BB$5,FALSE)</f>
        <v>1900.9</v>
      </c>
      <c r="BC312" s="62">
        <f>IF(BB312&lt;Master_sheet_Kriterien!$J$8,1,IF(BB312&lt;Master_sheet_Kriterien!$K$8,2,IF(BB312&lt;Master_sheet_Kriterien!$L$8,3,IF(BB312&lt;Master_sheet_Kriterien!$M$8,4,5))))</f>
        <v>5</v>
      </c>
      <c r="BD312" s="65">
        <f t="shared" si="12"/>
        <v>29.2113</v>
      </c>
      <c r="BE312" s="62">
        <f>IF(BD312&lt;Master_sheet_Kriterien!$J$10,1,IF(BD312&lt;Master_sheet_Kriterien!$K$10,2,IF(BD312&lt;Master_sheet_Kriterien!$L$10,3,IF(BD312&lt;Master_sheet_Kriterien!$M$10,4,5))))</f>
        <v>4</v>
      </c>
      <c r="BF312" s="65">
        <f>VLOOKUP($D312,Struktur_daten_BW_2017!$B$7:$AH$452,Calc_Targetkreise!BF$5,FALSE)</f>
        <v>9.3</v>
      </c>
      <c r="BG312" s="62">
        <f>IF(BF312&lt;Master_sheet_Kriterien!$J$12,1,IF(BF312&lt;Master_sheet_Kriterien!$K$12,2,IF(BF312&lt;Master_sheet_Kriterien!$L$12,3,IF(BF312&lt;Master_sheet_Kriterien!$M$12,4,5))))</f>
        <v>5</v>
      </c>
      <c r="BH312" s="65">
        <f>VLOOKUP($D312,Struktur_daten_BW_2017!$B$7:$AH$452,Calc_Targetkreise!BH$5,FALSE)</f>
        <v>16.2</v>
      </c>
      <c r="BI312" s="62">
        <f>IF(BH312&lt;Master_sheet_Kriterien!$J$14,1,IF(BH312&lt;Master_sheet_Kriterien!$K$14,2,IF(BH312&lt;Master_sheet_Kriterien!$L$14,3,IF(BH312&lt;Master_sheet_Kriterien!$M$14,4,5))))</f>
        <v>5</v>
      </c>
      <c r="BJ312" s="65">
        <f>VLOOKUP($D312,Struktur_daten_BW_2017!$B$7:$AH$452,Calc_Targetkreise!BJ$5,FALSE)</f>
        <v>34.1</v>
      </c>
      <c r="BK312" s="62">
        <f>IF(BJ312&lt;Master_sheet_Kriterien!$J$16,1,IF(BJ312&lt;Master_sheet_Kriterien!$K$16,2,IF(BJ312&lt;Master_sheet_Kriterien!$L$16,3,IF(BJ312&lt;Master_sheet_Kriterien!$M$16,4,5))))</f>
        <v>1</v>
      </c>
      <c r="BL312" s="65">
        <f>VLOOKUP($D312,Struktur_daten_BW_2017!$B$7:$AH$452,Calc_Targetkreise!BL$5,FALSE)</f>
        <v>15</v>
      </c>
      <c r="BM312" s="62">
        <f>IF(BL312&lt;Master_sheet_Kriterien!$J$18,1,IF(BL312&lt;Master_sheet_Kriterien!$K$18,2,IF(BL312&lt;Master_sheet_Kriterien!$L$18,3,IF(BL312&lt;Master_sheet_Kriterien!$M$18,4,5))))</f>
        <v>1</v>
      </c>
      <c r="BN312" s="65">
        <f>VLOOKUP($D312,Struktur_daten_BW_2017!$B$7:$AH$452,Calc_Targetkreise!BN$5,FALSE)</f>
        <v>10.3</v>
      </c>
      <c r="BO312" s="62">
        <f>IF(BN312&lt;Master_sheet_Kriterien!$J$20,1,IF(BN312&lt;Master_sheet_Kriterien!$K$20,2,IF(BN312&lt;Master_sheet_Kriterien!$L$20,3,IF(BN312&lt;Master_sheet_Kriterien!$M$20,4,5))))</f>
        <v>2</v>
      </c>
      <c r="BP312" s="59">
        <f>VLOOKUP($D312,Struktur_daten_BW_2017!$B$7:$AH$452,Calc_Targetkreise!BP$5,FALSE)</f>
        <v>18877</v>
      </c>
      <c r="BQ312" s="62">
        <f>IF(BP312&lt;Master_sheet_Kriterien!$J$38,1,IF(BP312&lt;Master_sheet_Kriterien!$K$38,2,IF(BP312&lt;Master_sheet_Kriterien!$L$38,3,IF(BP312&lt;Master_sheet_Kriterien!$M$38,4,5))))</f>
        <v>2</v>
      </c>
      <c r="BR312" s="65">
        <f>VLOOKUP($D312,Struktur_daten_BW_2017!$B$7:$AH$452,Calc_Targetkreise!BR$5,FALSE)</f>
        <v>32.2</v>
      </c>
      <c r="BS312" s="62">
        <f>IF(BR312&lt;Master_sheet_Kriterien!$J$24,1,IF(BR312&lt;Master_sheet_Kriterien!$K$24,2,IF(BR312&lt;Master_sheet_Kriterien!$L$24,3,IF(BR312&lt;Master_sheet_Kriterien!$M$24,4,5))))</f>
        <v>3</v>
      </c>
      <c r="BT312" s="65">
        <f>VLOOKUP($D312,Struktur_daten_BW_2017!$B$7:$AH$452,Calc_Targetkreise!BT$5,FALSE)</f>
        <v>17</v>
      </c>
      <c r="BU312" s="62">
        <f>IF(BT312&lt;Master_sheet_Kriterien!$J$26,1,IF(BT312&lt;Master_sheet_Kriterien!$K$26,2,IF(BT312&lt;Master_sheet_Kriterien!$L$26,3,IF(BT312&lt;Master_sheet_Kriterien!$M$26,4,5))))</f>
        <v>5</v>
      </c>
      <c r="BV312" s="65">
        <f t="shared" si="13"/>
        <v>5.3397</v>
      </c>
      <c r="BW312" s="62">
        <f>IF(BV312&lt;Master_sheet_Kriterien!$J$28,1,IF(BV312&lt;Master_sheet_Kriterien!$K$28,2,IF(BV312&lt;Master_sheet_Kriterien!$L$28,3,IF(BV312&lt;Master_sheet_Kriterien!$M$28,4,5))))</f>
        <v>5</v>
      </c>
      <c r="BX312" s="65">
        <f>VLOOKUP($D312,Struktur_daten_BW_2017!$B$7:$AH$452,Calc_Targetkreise!BX$5,FALSE)</f>
        <v>31.76470588</v>
      </c>
      <c r="BY312" s="62">
        <f>IF(BX312&lt;Master_sheet_Kriterien!$J$30,1,IF(BX312&lt;Master_sheet_Kriterien!$K$30,2,IF(BX312&lt;Master_sheet_Kriterien!$L$30,3,IF(BX312&lt;Master_sheet_Kriterien!$M$30,4,5))))</f>
        <v>5</v>
      </c>
      <c r="BZ312" s="65">
        <f>CL312/1000</f>
        <v>26.281</v>
      </c>
      <c r="CA312" s="62">
        <f>IF(BZ312&lt;Master_sheet_Kriterien!$J$32,1,IF(BZ312&lt;Master_sheet_Kriterien!$K$32,2,IF(BZ312&lt;Master_sheet_Kriterien!$L$32,3,IF(BZ312&lt;Master_sheet_Kriterien!$M$32,4,5))))</f>
        <v>2</v>
      </c>
      <c r="CB312" s="65">
        <f>BZ312/CM312*100</f>
        <v>8.367080548</v>
      </c>
      <c r="CC312" s="62">
        <f>IF(CB312&lt;Master_sheet_Kriterien!$J$34,1,IF(CB312&lt;Master_sheet_Kriterien!$K$34,2,IF(CB312&lt;Master_sheet_Kriterien!$L$34,3,IF(CB312&lt;Master_sheet_Kriterien!$M$34,4,5))))</f>
        <v>3</v>
      </c>
      <c r="CD312" s="65">
        <f>100-VLOOKUP($D312,Struktur_daten_BW_2017!$B$7:$AH$452,Calc_Targetkreise!CD$5,FALSE)</f>
        <v>64.1</v>
      </c>
      <c r="CE312" s="62">
        <f>IF(CD312&lt;Master_sheet_Kriterien!$J$40,1,IF(CD312&lt;Master_sheet_Kriterien!$K$40,2,IF(CD312&lt;Master_sheet_Kriterien!$L$40,3,IF(CD312&lt;Master_sheet_Kriterien!$M$40,4,5))))</f>
        <v>4</v>
      </c>
      <c r="CF312" s="61"/>
      <c r="CG312" s="59">
        <f>VLOOKUP($D312,EW_19_Kreise!$A$6:$CQ$406,Calc_Targetkreise!CG$5,FALSE)/1000</f>
        <v>190.297</v>
      </c>
      <c r="CH312" s="59">
        <f>VLOOKUP($D312,BW_17_Kreise!$B$7:$CC$410,Calc_Targetkreise!CH$5,FALSE)/1000</f>
        <v>189.687</v>
      </c>
      <c r="CI312" s="59">
        <f>VLOOKUP($D312,EW_Erg_09_14_Kreise!$A$10:$BK$412,Calc_Targetkreise!CI$5,FALSE)/1000</f>
        <v>188.472</v>
      </c>
      <c r="CJ312" s="59">
        <f>VLOOKUP($D312,EW_Erg_09_14_Kreise!$A$10:$BK$412,Calc_Targetkreise!CJ$5,FALSE)/1000</f>
        <v>186.147</v>
      </c>
      <c r="CK312" s="59">
        <f>VLOOKUP($D312,EW_Erg_09_14_Kreise!$A$10:$BK$412,Calc_Targetkreise!CK$5,FALSE)/1000</f>
        <v>68.218</v>
      </c>
      <c r="CL312" s="45">
        <f>20386+5895</f>
        <v>26281</v>
      </c>
      <c r="CM312" s="59">
        <f>VLOOKUP($D312,Struktur_daten_BW_2017!$B$7:$AH$452,Calc_Targetkreise!CM$5,FALSE)</f>
        <v>314.1</v>
      </c>
      <c r="CN312" s="66">
        <v>25.0</v>
      </c>
      <c r="CO312" s="67">
        <f t="shared" si="16"/>
        <v>0.07959248647</v>
      </c>
      <c r="CP312" s="62">
        <f>IF(CO312&lt;Master_sheet_Kriterien!$J$58,1,IF(CO312&lt;Master_sheet_Kriterien!$K$58,2,IF(CO312&lt;Master_sheet_Kriterien!$L$58,3,IF(CO312&lt;Master_sheet_Kriterien!$M$58,4,5))))</f>
        <v>2</v>
      </c>
      <c r="CQ312" s="66">
        <v>23.0</v>
      </c>
      <c r="CR312" s="67">
        <f t="shared" si="17"/>
        <v>0.07322508755</v>
      </c>
      <c r="CS312" s="62">
        <f>IF(CR312&lt;Master_sheet_Kriterien!$J$59,1,IF(CR312&lt;Master_sheet_Kriterien!$K$59,2,IF(CR312&lt;Master_sheet_Kriterien!$L$59,3,IF(CR312&lt;Master_sheet_Kriterien!$M$59,4,5))))</f>
        <v>2</v>
      </c>
      <c r="CT312" s="66">
        <v>2.0</v>
      </c>
      <c r="CU312" s="44"/>
      <c r="CV312" s="66">
        <v>0.0</v>
      </c>
      <c r="CW312" s="68"/>
      <c r="CY312" s="31">
        <f t="shared" si="18"/>
        <v>9761</v>
      </c>
      <c r="DB312" s="76" t="str">
        <f t="shared" si="19"/>
        <v>Augsburg, Stadt</v>
      </c>
      <c r="DC312" s="58">
        <f t="shared" si="20"/>
        <v>29</v>
      </c>
      <c r="DD312" s="77">
        <f t="shared" si="21"/>
        <v>217</v>
      </c>
      <c r="DE312" s="72">
        <f t="shared" si="22"/>
        <v>0.008815379944</v>
      </c>
      <c r="DG312" s="76" t="str">
        <f t="shared" si="23"/>
        <v>Augsburg, Stadt</v>
      </c>
      <c r="DH312" s="58" t="str">
        <f t="shared" si="24"/>
        <v>#REF!</v>
      </c>
      <c r="DI312" s="75">
        <f t="shared" si="25"/>
        <v>205.7959249</v>
      </c>
      <c r="DJ312" s="78">
        <f t="shared" si="26"/>
        <v>0.008815379944</v>
      </c>
      <c r="DK312" s="75"/>
      <c r="DL312" s="75"/>
      <c r="DM312" s="75"/>
      <c r="DN312" s="75"/>
      <c r="DO312" s="75"/>
      <c r="DP312" s="44"/>
    </row>
    <row r="313" ht="16.5" customHeight="1">
      <c r="A313" s="58">
        <f t="shared" si="5"/>
        <v>137</v>
      </c>
      <c r="B313" s="58">
        <f t="shared" si="6"/>
        <v>169</v>
      </c>
      <c r="C313" s="58" t="s">
        <v>390</v>
      </c>
      <c r="D313" s="58">
        <v>9762.0</v>
      </c>
      <c r="E313" s="58" t="s">
        <v>474</v>
      </c>
      <c r="F313" s="59">
        <f>VLOOKUP($D313,EW_19_Kreise!$A$6:$CQ$406,Calc_Targetkreise!F$5,FALSE)/1000</f>
        <v>16.402</v>
      </c>
      <c r="G313" s="59">
        <f>VLOOKUP($D313,BW_17_Kreise!$B$7:$CC$410,Calc_Targetkreise!G$5,FALSE)/1000</f>
        <v>22.284</v>
      </c>
      <c r="H313" s="59">
        <f>VLOOKUP($D313,EW_Erg_09_14_Kreise!$A$10:$BK$412,Calc_Targetkreise!H$5,FALSE)/1000</f>
        <v>10.997</v>
      </c>
      <c r="I313" s="60">
        <f t="shared" ref="I313:K313" si="1280">F313/CG313</f>
        <v>0.5222070107</v>
      </c>
      <c r="J313" s="60">
        <f t="shared" si="1280"/>
        <v>0.7115851322</v>
      </c>
      <c r="K313" s="60">
        <f t="shared" si="1280"/>
        <v>0.3498886414</v>
      </c>
      <c r="L313" s="61">
        <f t="shared" ref="L313:M313" si="1281">1-(T313+X313)</f>
        <v>0.5318253871</v>
      </c>
      <c r="M313" s="61">
        <f t="shared" si="1281"/>
        <v>0.4991922456</v>
      </c>
      <c r="N313" s="62">
        <f>IF(L313&lt;Master_sheet_Kriterien!$J$46,1,IF(L313&lt;Master_sheet_Kriterien!$K$46,2,IF(L313&lt;Master_sheet_Kriterien!$L$46,3,IF(L313&lt;Master_sheet_Kriterien!$M$46,4,5))))</f>
        <v>5</v>
      </c>
      <c r="O313" s="62">
        <f>IF(M313&lt;Master_sheet_Kriterien!$J$46,1,IF(M313&lt;Master_sheet_Kriterien!$K$46,2,IF(M313&lt;Master_sheet_Kriterien!$L$46,3,IF(M313&lt;Master_sheet_Kriterien!$M$46,4,5))))</f>
        <v>4</v>
      </c>
      <c r="P313" s="61">
        <f t="shared" ref="P313:Q313" si="1282">1-(T313+AM313)</f>
        <v>0.5163394708</v>
      </c>
      <c r="Q313" s="61">
        <f t="shared" si="1282"/>
        <v>0.497083109</v>
      </c>
      <c r="R313" s="62">
        <f>IF(P313&lt;Master_sheet_Kriterien!$J$46,1,IF(P313&lt;Master_sheet_Kriterien!$K$46,2,IF(P313&lt;Master_sheet_Kriterien!$L$46,3,IF(P313&lt;Master_sheet_Kriterien!$M$46,4,5))))</f>
        <v>4</v>
      </c>
      <c r="S313" s="62">
        <f>IF(Q313&lt;Master_sheet_Kriterien!$J$46,1,IF(Q313&lt;Master_sheet_Kriterien!$K$46,2,IF(Q313&lt;Master_sheet_Kriterien!$L$46,3,IF(Q313&lt;Master_sheet_Kriterien!$M$46,4,5))))</f>
        <v>4</v>
      </c>
      <c r="T313" s="61">
        <f>VLOOKUP($D313,EW_19_Kreise!$A$6:$CQ$406,Calc_Targetkreise!T$5,FALSE)/1000/F313</f>
        <v>0.3814778686</v>
      </c>
      <c r="U313" s="63">
        <f>VLOOKUP($D313,BW_17_Kreise!$B$7:$CC$410,Calc_Targetkreise!U$5,FALSE)/1000/$G313</f>
        <v>0.362547119</v>
      </c>
      <c r="V313" s="61">
        <f>VLOOKUP(Calc_Targetkreise!$D313,EW_Erg_09_14_Kreise!$A$7:$BK$412,Calc_Targetkreise!V$5,FALSE)/1000/$H313</f>
        <v>0.3984723106</v>
      </c>
      <c r="W313" s="61">
        <f>VLOOKUP(Calc_Targetkreise!$D313,EW_Erg_09_14_Kreise!$A$7:$BK$412,Calc_Targetkreise!W$5,FALSE)/1000/CK313</f>
        <v>0.5337314939</v>
      </c>
      <c r="X313" s="61">
        <f>VLOOKUP($D313,EW_19_Kreise!$A$6:$CQ$406,Calc_Targetkreise!X$5,FALSE)/1000/F313</f>
        <v>0.0866967443</v>
      </c>
      <c r="Y313" s="63">
        <f>VLOOKUP($D313,BW_17_Kreise!$B$7:$CC$410,Calc_Targetkreise!Y$5,FALSE)/1000/$G313</f>
        <v>0.1382606354</v>
      </c>
      <c r="Z313" s="61">
        <f>VLOOKUP(Calc_Targetkreise!$D313,EW_Erg_09_14_Kreise!$A$7:$BK$412,Calc_Targetkreise!Z$5,FALSE)/1000/$H313</f>
        <v>0.1759570792</v>
      </c>
      <c r="AA313" s="61">
        <f>VLOOKUP(Calc_Targetkreise!$D313,EW_Erg_09_14_Kreise!$A$7:$BK$412,Calc_Targetkreise!AA$5,FALSE)/1000/$H313</f>
        <v>0.1012094208</v>
      </c>
      <c r="AB313" s="61">
        <f>VLOOKUP($D313,EW_19_Kreise!$A$6:$CQ$406,Calc_Targetkreise!AB$5,FALSE)/1000/F313</f>
        <v>0.2051579076</v>
      </c>
      <c r="AC313" s="63">
        <f>VLOOKUP($D313,BW_17_Kreise!$B$7:$CC$410,Calc_Targetkreise!AC$5,FALSE)/1000/$G313</f>
        <v>0.09800753904</v>
      </c>
      <c r="AD313" s="61">
        <f>VLOOKUP(Calc_Targetkreise!$D313,EW_Erg_09_14_Kreise!$A$7:$BK$412,Calc_Targetkreise!AD$5,FALSE)/1000/$H313</f>
        <v>0.1304901337</v>
      </c>
      <c r="AE313" s="62">
        <f>IF(AC313&lt;Master_sheet_Kriterien!$J$54,1,IF(AC313&lt;Master_sheet_Kriterien!$K$54,2,IF(AC313&lt;Master_sheet_Kriterien!$L$54,3,IF(AC313&lt;Master_sheet_Kriterien!$M$54,4,5))))</f>
        <v>3</v>
      </c>
      <c r="AF313" s="61">
        <f>VLOOKUP(Calc_Targetkreise!$D313,EW_Erg_09_14_Kreise!$A$7:$BK$412,Calc_Targetkreise!AF$5,FALSE)/1000/$H313</f>
        <v>0.1287623897</v>
      </c>
      <c r="AG313" s="63">
        <f>VLOOKUP($D313,BW_17_Kreise!$B$7:$CC$410,Calc_Targetkreise!AG$5,FALSE)/1000/$G313</f>
        <v>0.112367618</v>
      </c>
      <c r="AH313" s="61">
        <f>VLOOKUP(Calc_Targetkreise!$D313,EW_Erg_09_14_Kreise!$A$7:$BK$412,Calc_Targetkreise!AH$5,FALSE)/1000/$H313</f>
        <v>0.03410020915</v>
      </c>
      <c r="AI313" s="61">
        <f>VLOOKUP(Calc_Targetkreise!$D313,EW_Erg_09_14_Kreise!$A$7:$BK$412,Calc_Targetkreise!AI$5,FALSE)/1000/$H313</f>
        <v>0.09247976721</v>
      </c>
      <c r="AJ313" s="63">
        <f>VLOOKUP($D313,BW_17_Kreise!$B$7:$CC$410,Calc_Targetkreise!AJ$5,FALSE)/1000/$G313</f>
        <v>0.08185245019</v>
      </c>
      <c r="AK313" s="61">
        <f>VLOOKUP(Calc_Targetkreise!$D313,EW_Erg_09_14_Kreise!$A$7:$BK$412,Calc_Targetkreise!AK$5,FALSE)/1000/$H313</f>
        <v>0.0376466309</v>
      </c>
      <c r="AL313" s="61">
        <f>VLOOKUP(Calc_Targetkreise!$D313,EW_Erg_09_14_Kreise!$A$7:$BK$412,Calc_Targetkreise!AL$5,FALSE)/1000/$H313</f>
        <v>0.03119032463</v>
      </c>
      <c r="AM313" s="61">
        <f>VLOOKUP($D313,EW_19_Kreise!$A$6:$CQ$406,Calc_Targetkreise!AM$5,FALSE)/1000/F313</f>
        <v>0.1021826607</v>
      </c>
      <c r="AN313" s="63">
        <f>VLOOKUP($D313,BW_17_Kreise!$B$7:$CC$410,Calc_Targetkreise!AN$5,FALSE)/1000/$G313</f>
        <v>0.140369772</v>
      </c>
      <c r="AO313" s="61">
        <f>VLOOKUP(Calc_Targetkreise!$D313,EW_Erg_09_14_Kreise!$A$7:$BK$412,Calc_Targetkreise!AO$5,FALSE)/1000/$H313</f>
        <v>0.09784486678</v>
      </c>
      <c r="AP313" s="61">
        <f>VLOOKUP(Calc_Targetkreise!$D313,EW_Erg_09_14_Kreise!$A$7:$BK$412,Calc_Targetkreise!AP$5,FALSE)/1000/$H313</f>
        <v>0.00009093389106</v>
      </c>
      <c r="AQ313" s="61">
        <f t="shared" ref="AQ313:AR313" si="1283">1-U313-Y313-AC313-AG313-AJ313-AN313</f>
        <v>0.06659486627</v>
      </c>
      <c r="AR313" s="61">
        <f t="shared" si="1283"/>
        <v>0.1254887697</v>
      </c>
      <c r="AS313" s="61">
        <f t="shared" si="11"/>
        <v>0.1125356698</v>
      </c>
      <c r="AT313" s="63">
        <f>VLOOKUP($D313,BW_17_Kreise!$B$7:$CC$410,Calc_Targetkreise!AT$5,FALSE)/1000/$G313</f>
        <v>0.00507090289</v>
      </c>
      <c r="AU313" s="61">
        <f>VLOOKUP(Calc_Targetkreise!$D313,EW_Erg_09_14_Kreise!$A$7:$BK$412,Calc_Targetkreise!AU$5,FALSE)/1000/$H313</f>
        <v>0.01263981086</v>
      </c>
      <c r="AV313" s="62">
        <f>IF(AU313&lt;Master_sheet_Kriterien!$J$44,1,IF(AU313&lt;Master_sheet_Kriterien!$K$44,2,IF(AU313&lt;Master_sheet_Kriterien!$L$44,3,IF(AU313&lt;Master_sheet_Kriterien!$M$44,4,5))))</f>
        <v>4</v>
      </c>
      <c r="AW313" s="61">
        <f>VLOOKUP(Calc_Targetkreise!$D313,EW_Erg_09_14_Kreise!$A$7:$BK$412,Calc_Targetkreise!AW$5,FALSE)/1000/$H313</f>
        <v>0.009093389106</v>
      </c>
      <c r="AX313" s="61">
        <f>VLOOKUP($D313,EW_19_Kreise!$A$6:$CQ$406,Calc_Targetkreise!AX$5,FALSE)/1000/F313</f>
        <v>0.004877453969</v>
      </c>
      <c r="AY313" s="62">
        <f>IF(AX313&lt;Master_sheet_Kriterien!$J$56,1,IF(AX313&lt;Master_sheet_Kriterien!$K$56,2,IF(AX313&lt;Master_sheet_Kriterien!$L$56,3,IF(AX313&lt;Master_sheet_Kriterien!$M$56,4,5))))</f>
        <v>3</v>
      </c>
      <c r="AZ313" s="64">
        <f>VLOOKUP($D313,EW_19_Kreise!$A$6:$CQ$406,Calc_Targetkreise!AZ$5,FALSE)</f>
        <v>80</v>
      </c>
      <c r="BA313" s="62">
        <f>IF(AZ313&lt;Master_sheet_Kriterien!$J$57,1,IF(AZ313&lt;Master_sheet_Kriterien!$K$57,2,IF(AZ313&lt;Master_sheet_Kriterien!$L$57,3,IF(AZ313&lt;Master_sheet_Kriterien!$M$56,4,5))))</f>
        <v>1</v>
      </c>
      <c r="BB313" s="59">
        <f>VLOOKUP($D313,Struktur_daten_BW_2017!$B$7:$AH$452,Calc_Targetkreise!BB$5,FALSE)</f>
        <v>1045.4</v>
      </c>
      <c r="BC313" s="62">
        <f>IF(BB313&lt;Master_sheet_Kriterien!$J$8,1,IF(BB313&lt;Master_sheet_Kriterien!$K$8,2,IF(BB313&lt;Master_sheet_Kriterien!$L$8,3,IF(BB313&lt;Master_sheet_Kriterien!$M$8,4,5))))</f>
        <v>4</v>
      </c>
      <c r="BD313" s="65">
        <f t="shared" si="12"/>
        <v>26.336</v>
      </c>
      <c r="BE313" s="62">
        <f>IF(BD313&lt;Master_sheet_Kriterien!$J$10,1,IF(BD313&lt;Master_sheet_Kriterien!$K$10,2,IF(BD313&lt;Master_sheet_Kriterien!$L$10,3,IF(BD313&lt;Master_sheet_Kriterien!$M$10,4,5))))</f>
        <v>4</v>
      </c>
      <c r="BF313" s="65">
        <f>VLOOKUP($D313,Struktur_daten_BW_2017!$B$7:$AH$452,Calc_Targetkreise!BF$5,FALSE)</f>
        <v>8</v>
      </c>
      <c r="BG313" s="62">
        <f>IF(BF313&lt;Master_sheet_Kriterien!$J$12,1,IF(BF313&lt;Master_sheet_Kriterien!$K$12,2,IF(BF313&lt;Master_sheet_Kriterien!$L$12,3,IF(BF313&lt;Master_sheet_Kriterien!$M$12,4,5))))</f>
        <v>3</v>
      </c>
      <c r="BH313" s="65">
        <f>VLOOKUP($D313,Struktur_daten_BW_2017!$B$7:$AH$452,Calc_Targetkreise!BH$5,FALSE)</f>
        <v>12</v>
      </c>
      <c r="BI313" s="62">
        <f>IF(BH313&lt;Master_sheet_Kriterien!$J$14,1,IF(BH313&lt;Master_sheet_Kriterien!$K$14,2,IF(BH313&lt;Master_sheet_Kriterien!$L$14,3,IF(BH313&lt;Master_sheet_Kriterien!$M$14,4,5))))</f>
        <v>4</v>
      </c>
      <c r="BJ313" s="65">
        <f>VLOOKUP($D313,Struktur_daten_BW_2017!$B$7:$AH$452,Calc_Targetkreise!BJ$5,FALSE)</f>
        <v>34.9</v>
      </c>
      <c r="BK313" s="62">
        <f>IF(BJ313&lt;Master_sheet_Kriterien!$J$16,1,IF(BJ313&lt;Master_sheet_Kriterien!$K$16,2,IF(BJ313&lt;Master_sheet_Kriterien!$L$16,3,IF(BJ313&lt;Master_sheet_Kriterien!$M$16,4,5))))</f>
        <v>2</v>
      </c>
      <c r="BL313" s="65">
        <f>VLOOKUP($D313,Struktur_daten_BW_2017!$B$7:$AH$452,Calc_Targetkreise!BL$5,FALSE)</f>
        <v>17.4</v>
      </c>
      <c r="BM313" s="62">
        <f>IF(BL313&lt;Master_sheet_Kriterien!$J$18,1,IF(BL313&lt;Master_sheet_Kriterien!$K$18,2,IF(BL313&lt;Master_sheet_Kriterien!$L$18,3,IF(BL313&lt;Master_sheet_Kriterien!$M$18,4,5))))</f>
        <v>4</v>
      </c>
      <c r="BN313" s="65">
        <f>VLOOKUP($D313,Struktur_daten_BW_2017!$B$7:$AH$452,Calc_Targetkreise!BN$5,FALSE)</f>
        <v>11.3</v>
      </c>
      <c r="BO313" s="62">
        <f>IF(BN313&lt;Master_sheet_Kriterien!$J$20,1,IF(BN313&lt;Master_sheet_Kriterien!$K$20,2,IF(BN313&lt;Master_sheet_Kriterien!$L$20,3,IF(BN313&lt;Master_sheet_Kriterien!$M$20,4,5))))</f>
        <v>4</v>
      </c>
      <c r="BP313" s="59">
        <f>VLOOKUP($D313,Struktur_daten_BW_2017!$B$7:$AH$452,Calc_Targetkreise!BP$5,FALSE)</f>
        <v>22927</v>
      </c>
      <c r="BQ313" s="62">
        <f>IF(BP313&lt;Master_sheet_Kriterien!$J$38,1,IF(BP313&lt;Master_sheet_Kriterien!$K$38,2,IF(BP313&lt;Master_sheet_Kriterien!$L$38,3,IF(BP313&lt;Master_sheet_Kriterien!$M$38,4,5))))</f>
        <v>5</v>
      </c>
      <c r="BR313" s="65">
        <f>VLOOKUP($D313,Struktur_daten_BW_2017!$B$7:$AH$452,Calc_Targetkreise!BR$5,FALSE)</f>
        <v>21.3</v>
      </c>
      <c r="BS313" s="62">
        <f>IF(BR313&lt;Master_sheet_Kriterien!$J$24,1,IF(BR313&lt;Master_sheet_Kriterien!$K$24,2,IF(BR313&lt;Master_sheet_Kriterien!$L$24,3,IF(BR313&lt;Master_sheet_Kriterien!$M$24,4,5))))</f>
        <v>1</v>
      </c>
      <c r="BT313" s="65">
        <f>VLOOKUP($D313,Struktur_daten_BW_2017!$B$7:$AH$452,Calc_Targetkreise!BT$5,FALSE)</f>
        <v>15.2</v>
      </c>
      <c r="BU313" s="62">
        <f>IF(BT313&lt;Master_sheet_Kriterien!$J$26,1,IF(BT313&lt;Master_sheet_Kriterien!$K$26,2,IF(BT313&lt;Master_sheet_Kriterien!$L$26,3,IF(BT313&lt;Master_sheet_Kriterien!$M$26,4,5))))</f>
        <v>4</v>
      </c>
      <c r="BV313" s="65">
        <f t="shared" si="13"/>
        <v>5.00384</v>
      </c>
      <c r="BW313" s="62">
        <f>IF(BV313&lt;Master_sheet_Kriterien!$J$28,1,IF(BV313&lt;Master_sheet_Kriterien!$K$28,2,IF(BV313&lt;Master_sheet_Kriterien!$L$28,3,IF(BV313&lt;Master_sheet_Kriterien!$M$28,4,5))))</f>
        <v>4</v>
      </c>
      <c r="BX313" s="65">
        <f>VLOOKUP($D313,Struktur_daten_BW_2017!$B$7:$AH$452,Calc_Targetkreise!BX$5,FALSE)</f>
        <v>19.07894737</v>
      </c>
      <c r="BY313" s="62">
        <f>IF(BX313&lt;Master_sheet_Kriterien!$J$30,1,IF(BX313&lt;Master_sheet_Kriterien!$K$30,2,IF(BX313&lt;Master_sheet_Kriterien!$L$30,3,IF(BX313&lt;Master_sheet_Kriterien!$M$30,4,5))))</f>
        <v>2</v>
      </c>
      <c r="BZ313" s="65"/>
      <c r="CA313" s="62">
        <f>IF(BZ313&lt;Master_sheet_Kriterien!$J$32,1,IF(BZ313&lt;Master_sheet_Kriterien!$K$32,2,IF(BZ313&lt;Master_sheet_Kriterien!$L$32,3,IF(BZ313&lt;Master_sheet_Kriterien!$M$32,4,5))))</f>
        <v>1</v>
      </c>
      <c r="CB313" s="65"/>
      <c r="CC313" s="62">
        <f>IF(CB313&lt;Master_sheet_Kriterien!$J$34,1,IF(CB313&lt;Master_sheet_Kriterien!$K$34,2,IF(CB313&lt;Master_sheet_Kriterien!$L$34,3,IF(CB313&lt;Master_sheet_Kriterien!$M$34,4,5))))</f>
        <v>1</v>
      </c>
      <c r="CD313" s="65">
        <f>100-VLOOKUP($D313,Struktur_daten_BW_2017!$B$7:$AH$452,Calc_Targetkreise!CD$5,FALSE)</f>
        <v>43.3</v>
      </c>
      <c r="CE313" s="62">
        <f>IF(CD313&lt;Master_sheet_Kriterien!$J$40,1,IF(CD313&lt;Master_sheet_Kriterien!$K$40,2,IF(CD313&lt;Master_sheet_Kriterien!$L$40,3,IF(CD313&lt;Master_sheet_Kriterien!$M$40,4,5))))</f>
        <v>2</v>
      </c>
      <c r="CF313" s="61"/>
      <c r="CG313" s="59">
        <f>VLOOKUP($D313,EW_19_Kreise!$A$6:$CQ$406,Calc_Targetkreise!CG$5,FALSE)/1000</f>
        <v>31.409</v>
      </c>
      <c r="CH313" s="59">
        <f>VLOOKUP($D313,BW_17_Kreise!$B$7:$CC$410,Calc_Targetkreise!CH$5,FALSE)/1000</f>
        <v>31.316</v>
      </c>
      <c r="CI313" s="59">
        <f>VLOOKUP($D313,EW_Erg_09_14_Kreise!$A$10:$BK$412,Calc_Targetkreise!CI$5,FALSE)/1000</f>
        <v>31.43</v>
      </c>
      <c r="CJ313" s="59">
        <f>VLOOKUP($D313,EW_Erg_09_14_Kreise!$A$10:$BK$412,Calc_Targetkreise!CJ$5,FALSE)/1000</f>
        <v>31.748</v>
      </c>
      <c r="CK313" s="59">
        <f>VLOOKUP($D313,EW_Erg_09_14_Kreise!$A$10:$BK$412,Calc_Targetkreise!CK$5,FALSE)/1000</f>
        <v>11.888</v>
      </c>
      <c r="CL313" s="45"/>
      <c r="CM313" s="59">
        <f>VLOOKUP($D313,Struktur_daten_BW_2017!$B$7:$AH$452,Calc_Targetkreise!CM$5,FALSE)</f>
        <v>329.2</v>
      </c>
      <c r="CN313" s="66">
        <v>1.0</v>
      </c>
      <c r="CO313" s="67">
        <f t="shared" si="16"/>
        <v>0.003037667072</v>
      </c>
      <c r="CP313" s="62">
        <f>IF(CO313&lt;Master_sheet_Kriterien!$J$58,1,IF(CO313&lt;Master_sheet_Kriterien!$K$58,2,IF(CO313&lt;Master_sheet_Kriterien!$L$58,3,IF(CO313&lt;Master_sheet_Kriterien!$M$58,4,5))))</f>
        <v>1</v>
      </c>
      <c r="CQ313" s="66">
        <v>1.0</v>
      </c>
      <c r="CR313" s="67">
        <f t="shared" si="17"/>
        <v>0.003037667072</v>
      </c>
      <c r="CS313" s="62">
        <f>IF(CR313&lt;Master_sheet_Kriterien!$J$59,1,IF(CR313&lt;Master_sheet_Kriterien!$K$59,2,IF(CR313&lt;Master_sheet_Kriterien!$L$59,3,IF(CR313&lt;Master_sheet_Kriterien!$M$59,4,5))))</f>
        <v>1</v>
      </c>
      <c r="CT313" s="66">
        <v>0.0</v>
      </c>
      <c r="CU313" s="44"/>
      <c r="CV313" s="66">
        <v>0.0</v>
      </c>
      <c r="CW313" s="68"/>
      <c r="CY313" s="31">
        <f t="shared" si="18"/>
        <v>9762</v>
      </c>
      <c r="DB313" s="76" t="str">
        <f t="shared" si="19"/>
        <v>Kaufbeuren, Stadt</v>
      </c>
      <c r="DC313" s="58">
        <f t="shared" si="20"/>
        <v>137</v>
      </c>
      <c r="DD313" s="77">
        <f t="shared" si="21"/>
        <v>169</v>
      </c>
      <c r="DE313" s="72">
        <f t="shared" si="22"/>
        <v>0.004877453969</v>
      </c>
      <c r="DG313" s="76" t="str">
        <f t="shared" si="23"/>
        <v>Kaufbeuren, Stadt</v>
      </c>
      <c r="DH313" s="58" t="str">
        <f t="shared" si="24"/>
        <v>#REF!</v>
      </c>
      <c r="DI313" s="75">
        <f t="shared" si="25"/>
        <v>163.0303767</v>
      </c>
      <c r="DJ313" s="78">
        <f t="shared" si="26"/>
        <v>0.004877453969</v>
      </c>
      <c r="DK313" s="75"/>
      <c r="DL313" s="75"/>
      <c r="DM313" s="75"/>
      <c r="DN313" s="75"/>
      <c r="DO313" s="75"/>
      <c r="DP313" s="44"/>
    </row>
    <row r="314" ht="16.5" customHeight="1">
      <c r="A314" s="58">
        <f t="shared" si="5"/>
        <v>78</v>
      </c>
      <c r="B314" s="58">
        <f t="shared" si="6"/>
        <v>186</v>
      </c>
      <c r="C314" s="58" t="s">
        <v>390</v>
      </c>
      <c r="D314" s="58">
        <v>9763.0</v>
      </c>
      <c r="E314" s="58" t="s">
        <v>475</v>
      </c>
      <c r="F314" s="59">
        <f>VLOOKUP($D314,EW_19_Kreise!$A$6:$CQ$406,Calc_Targetkreise!F$5,FALSE)/1000</f>
        <v>27.37</v>
      </c>
      <c r="G314" s="59">
        <f>VLOOKUP($D314,BW_17_Kreise!$B$7:$CC$410,Calc_Targetkreise!G$5,FALSE)/1000</f>
        <v>34.513</v>
      </c>
      <c r="H314" s="59">
        <f>VLOOKUP($D314,EW_Erg_09_14_Kreise!$A$10:$BK$412,Calc_Targetkreise!H$5,FALSE)/1000</f>
        <v>17.231</v>
      </c>
      <c r="I314" s="60">
        <f t="shared" ref="I314:K314" si="1284">F314/CG314</f>
        <v>0.5608491629</v>
      </c>
      <c r="J314" s="60">
        <f t="shared" si="1284"/>
        <v>0.7150434044</v>
      </c>
      <c r="K314" s="60">
        <f t="shared" si="1284"/>
        <v>0.357415474</v>
      </c>
      <c r="L314" s="61">
        <f t="shared" ref="L314:M314" si="1285">1-(T314+X314)</f>
        <v>0.5852027768</v>
      </c>
      <c r="M314" s="61">
        <f t="shared" si="1285"/>
        <v>0.5169066728</v>
      </c>
      <c r="N314" s="62">
        <f>IF(L314&lt;Master_sheet_Kriterien!$J$46,1,IF(L314&lt;Master_sheet_Kriterien!$K$46,2,IF(L314&lt;Master_sheet_Kriterien!$L$46,3,IF(L314&lt;Master_sheet_Kriterien!$M$46,4,5))))</f>
        <v>5</v>
      </c>
      <c r="O314" s="62">
        <f>IF(M314&lt;Master_sheet_Kriterien!$J$46,1,IF(M314&lt;Master_sheet_Kriterien!$K$46,2,IF(M314&lt;Master_sheet_Kriterien!$L$46,3,IF(M314&lt;Master_sheet_Kriterien!$M$46,4,5))))</f>
        <v>5</v>
      </c>
      <c r="P314" s="61">
        <f t="shared" ref="P314:Q314" si="1286">1-(T314+AM314)</f>
        <v>0.5772013153</v>
      </c>
      <c r="Q314" s="61">
        <f t="shared" si="1286"/>
        <v>0.5261495668</v>
      </c>
      <c r="R314" s="62">
        <f>IF(P314&lt;Master_sheet_Kriterien!$J$46,1,IF(P314&lt;Master_sheet_Kriterien!$K$46,2,IF(P314&lt;Master_sheet_Kriterien!$L$46,3,IF(P314&lt;Master_sheet_Kriterien!$M$46,4,5))))</f>
        <v>5</v>
      </c>
      <c r="S314" s="62">
        <f>IF(Q314&lt;Master_sheet_Kriterien!$J$46,1,IF(Q314&lt;Master_sheet_Kriterien!$K$46,2,IF(Q314&lt;Master_sheet_Kriterien!$L$46,3,IF(Q314&lt;Master_sheet_Kriterien!$M$46,4,5))))</f>
        <v>5</v>
      </c>
      <c r="T314" s="61">
        <f>VLOOKUP($D314,EW_19_Kreise!$A$6:$CQ$406,Calc_Targetkreise!T$5,FALSE)/1000/F314</f>
        <v>0.3298136646</v>
      </c>
      <c r="U314" s="63">
        <f>VLOOKUP($D314,BW_17_Kreise!$B$7:$CC$410,Calc_Targetkreise!U$5,FALSE)/1000/$G314</f>
        <v>0.339611161</v>
      </c>
      <c r="V314" s="61">
        <f>VLOOKUP(Calc_Targetkreise!$D314,EW_Erg_09_14_Kreise!$A$7:$BK$412,Calc_Targetkreise!V$5,FALSE)/1000/$H314</f>
        <v>0.3494863908</v>
      </c>
      <c r="W314" s="61">
        <f>VLOOKUP(Calc_Targetkreise!$D314,EW_Erg_09_14_Kreise!$A$7:$BK$412,Calc_Targetkreise!W$5,FALSE)/1000/CK314</f>
        <v>0.4800831313</v>
      </c>
      <c r="X314" s="61">
        <f>VLOOKUP($D314,EW_19_Kreise!$A$6:$CQ$406,Calc_Targetkreise!X$5,FALSE)/1000/F314</f>
        <v>0.08498355864</v>
      </c>
      <c r="Y314" s="63">
        <f>VLOOKUP($D314,BW_17_Kreise!$B$7:$CC$410,Calc_Targetkreise!Y$5,FALSE)/1000/$G314</f>
        <v>0.1434821661</v>
      </c>
      <c r="Z314" s="61">
        <f>VLOOKUP(Calc_Targetkreise!$D314,EW_Erg_09_14_Kreise!$A$7:$BK$412,Calc_Targetkreise!Z$5,FALSE)/1000/$H314</f>
        <v>0.1928500958</v>
      </c>
      <c r="AA314" s="61">
        <f>VLOOKUP(Calc_Targetkreise!$D314,EW_Erg_09_14_Kreise!$A$7:$BK$412,Calc_Targetkreise!AA$5,FALSE)/1000/$H314</f>
        <v>0.1134583019</v>
      </c>
      <c r="AB314" s="61">
        <f>VLOOKUP($D314,EW_19_Kreise!$A$6:$CQ$406,Calc_Targetkreise!AB$5,FALSE)/1000/F314</f>
        <v>0.2195469492</v>
      </c>
      <c r="AC314" s="63">
        <f>VLOOKUP($D314,BW_17_Kreise!$B$7:$CC$410,Calc_Targetkreise!AC$5,FALSE)/1000/$G314</f>
        <v>0.1134934662</v>
      </c>
      <c r="AD314" s="61">
        <f>VLOOKUP(Calc_Targetkreise!$D314,EW_Erg_09_14_Kreise!$A$7:$BK$412,Calc_Targetkreise!AD$5,FALSE)/1000/$H314</f>
        <v>0.1315071673</v>
      </c>
      <c r="AE314" s="62">
        <f>IF(AC314&lt;Master_sheet_Kriterien!$J$54,1,IF(AC314&lt;Master_sheet_Kriterien!$K$54,2,IF(AC314&lt;Master_sheet_Kriterien!$L$54,3,IF(AC314&lt;Master_sheet_Kriterien!$M$54,4,5))))</f>
        <v>4</v>
      </c>
      <c r="AF314" s="61">
        <f>VLOOKUP(Calc_Targetkreise!$D314,EW_Erg_09_14_Kreise!$A$7:$BK$412,Calc_Targetkreise!AF$5,FALSE)/1000/$H314</f>
        <v>0.1385293947</v>
      </c>
      <c r="AG314" s="63">
        <f>VLOOKUP($D314,BW_17_Kreise!$B$7:$CC$410,Calc_Targetkreise!AG$5,FALSE)/1000/$G314</f>
        <v>0.1172022137</v>
      </c>
      <c r="AH314" s="61">
        <f>VLOOKUP(Calc_Targetkreise!$D314,EW_Erg_09_14_Kreise!$A$7:$BK$412,Calc_Targetkreise!AH$5,FALSE)/1000/$H314</f>
        <v>0.03708432476</v>
      </c>
      <c r="AI314" s="61">
        <f>VLOOKUP(Calc_Targetkreise!$D314,EW_Erg_09_14_Kreise!$A$7:$BK$412,Calc_Targetkreise!AI$5,FALSE)/1000/$H314</f>
        <v>0.1039986072</v>
      </c>
      <c r="AJ314" s="63">
        <f>VLOOKUP($D314,BW_17_Kreise!$B$7:$CC$410,Calc_Targetkreise!AJ$5,FALSE)/1000/$G314</f>
        <v>0.0748993133</v>
      </c>
      <c r="AK314" s="61">
        <f>VLOOKUP(Calc_Targetkreise!$D314,EW_Erg_09_14_Kreise!$A$7:$BK$412,Calc_Targetkreise!AK$5,FALSE)/1000/$H314</f>
        <v>0.03487899716</v>
      </c>
      <c r="AL314" s="61">
        <f>VLOOKUP(Calc_Targetkreise!$D314,EW_Erg_09_14_Kreise!$A$7:$BK$412,Calc_Targetkreise!AL$5,FALSE)/1000/$H314</f>
        <v>0.02878532877</v>
      </c>
      <c r="AM314" s="61">
        <f>VLOOKUP($D314,EW_19_Kreise!$A$6:$CQ$406,Calc_Targetkreise!AM$5,FALSE)/1000/F314</f>
        <v>0.09298502009</v>
      </c>
      <c r="AN314" s="63">
        <f>VLOOKUP($D314,BW_17_Kreise!$B$7:$CC$410,Calc_Targetkreise!AN$5,FALSE)/1000/$G314</f>
        <v>0.1342392722</v>
      </c>
      <c r="AO314" s="61">
        <f>VLOOKUP(Calc_Targetkreise!$D314,EW_Erg_09_14_Kreise!$A$7:$BK$412,Calc_Targetkreise!AO$5,FALSE)/1000/$H314</f>
        <v>0.1082351576</v>
      </c>
      <c r="AP314" s="61">
        <f>VLOOKUP(Calc_Targetkreise!$D314,EW_Erg_09_14_Kreise!$A$7:$BK$412,Calc_Targetkreise!AP$5,FALSE)/1000/$H314</f>
        <v>0</v>
      </c>
      <c r="AQ314" s="61">
        <f t="shared" ref="AQ314:AR314" si="1287">1-U314-Y314-AC314-AG314-AJ314-AN314</f>
        <v>0.0770724075</v>
      </c>
      <c r="AR314" s="61">
        <f t="shared" si="1287"/>
        <v>0.1459578666</v>
      </c>
      <c r="AS314" s="61">
        <f t="shared" si="11"/>
        <v>0.1351452362</v>
      </c>
      <c r="AT314" s="63">
        <f>VLOOKUP($D314,BW_17_Kreise!$B$7:$CC$410,Calc_Targetkreise!AT$5,FALSE)/1000/$G314</f>
        <v>0.004491061339</v>
      </c>
      <c r="AU314" s="61">
        <f>VLOOKUP(Calc_Targetkreise!$D314,EW_Erg_09_14_Kreise!$A$7:$BK$412,Calc_Targetkreise!AU$5,FALSE)/1000/$H314</f>
        <v>0.01189716209</v>
      </c>
      <c r="AV314" s="62">
        <f>IF(AU314&lt;Master_sheet_Kriterien!$J$44,1,IF(AU314&lt;Master_sheet_Kriterien!$K$44,2,IF(AU314&lt;Master_sheet_Kriterien!$L$44,3,IF(AU314&lt;Master_sheet_Kriterien!$M$44,4,5))))</f>
        <v>3</v>
      </c>
      <c r="AW314" s="61">
        <f>VLOOKUP(Calc_Targetkreise!$D314,EW_Erg_09_14_Kreise!$A$7:$BK$412,Calc_Targetkreise!AW$5,FALSE)/1000/$H314</f>
        <v>0.006325808136</v>
      </c>
      <c r="AX314" s="61">
        <f>VLOOKUP($D314,EW_19_Kreise!$A$6:$CQ$406,Calc_Targetkreise!AX$5,FALSE)/1000/F314</f>
        <v>0.01286079649</v>
      </c>
      <c r="AY314" s="62">
        <f>IF(AX314&lt;Master_sheet_Kriterien!$J$56,1,IF(AX314&lt;Master_sheet_Kriterien!$K$56,2,IF(AX314&lt;Master_sheet_Kriterien!$L$56,3,IF(AX314&lt;Master_sheet_Kriterien!$M$56,4,5))))</f>
        <v>4</v>
      </c>
      <c r="AZ314" s="64">
        <f>VLOOKUP($D314,EW_19_Kreise!$A$6:$CQ$406,Calc_Targetkreise!AZ$5,FALSE)</f>
        <v>352</v>
      </c>
      <c r="BA314" s="62">
        <f>IF(AZ314&lt;Master_sheet_Kriterien!$J$57,1,IF(AZ314&lt;Master_sheet_Kriterien!$K$57,2,IF(AZ314&lt;Master_sheet_Kriterien!$L$57,3,IF(AZ314&lt;Master_sheet_Kriterien!$M$56,4,5))))</f>
        <v>3</v>
      </c>
      <c r="BB314" s="59">
        <f>VLOOKUP($D314,Struktur_daten_BW_2017!$B$7:$AH$452,Calc_Targetkreise!BB$5,FALSE)</f>
        <v>987.7</v>
      </c>
      <c r="BC314" s="62">
        <f>IF(BB314&lt;Master_sheet_Kriterien!$J$8,1,IF(BB314&lt;Master_sheet_Kriterien!$K$8,2,IF(BB314&lt;Master_sheet_Kriterien!$L$8,3,IF(BB314&lt;Master_sheet_Kriterien!$M$8,4,5))))</f>
        <v>4</v>
      </c>
      <c r="BD314" s="65">
        <f t="shared" si="12"/>
        <v>27.6</v>
      </c>
      <c r="BE314" s="62">
        <f>IF(BD314&lt;Master_sheet_Kriterien!$J$10,1,IF(BD314&lt;Master_sheet_Kriterien!$K$10,2,IF(BD314&lt;Master_sheet_Kriterien!$L$10,3,IF(BD314&lt;Master_sheet_Kriterien!$M$10,4,5))))</f>
        <v>4</v>
      </c>
      <c r="BF314" s="65">
        <f>VLOOKUP($D314,Struktur_daten_BW_2017!$B$7:$AH$452,Calc_Targetkreise!BF$5,FALSE)</f>
        <v>9.2</v>
      </c>
      <c r="BG314" s="62">
        <f>IF(BF314&lt;Master_sheet_Kriterien!$J$12,1,IF(BF314&lt;Master_sheet_Kriterien!$K$12,2,IF(BF314&lt;Master_sheet_Kriterien!$L$12,3,IF(BF314&lt;Master_sheet_Kriterien!$M$12,4,5))))</f>
        <v>5</v>
      </c>
      <c r="BH314" s="65">
        <f>VLOOKUP($D314,Struktur_daten_BW_2017!$B$7:$AH$452,Calc_Targetkreise!BH$5,FALSE)</f>
        <v>13</v>
      </c>
      <c r="BI314" s="62">
        <f>IF(BH314&lt;Master_sheet_Kriterien!$J$14,1,IF(BH314&lt;Master_sheet_Kriterien!$K$14,2,IF(BH314&lt;Master_sheet_Kriterien!$L$14,3,IF(BH314&lt;Master_sheet_Kriterien!$M$14,4,5))))</f>
        <v>4</v>
      </c>
      <c r="BJ314" s="65">
        <f>VLOOKUP($D314,Struktur_daten_BW_2017!$B$7:$AH$452,Calc_Targetkreise!BJ$5,FALSE)</f>
        <v>32.5</v>
      </c>
      <c r="BK314" s="62">
        <f>IF(BJ314&lt;Master_sheet_Kriterien!$J$16,1,IF(BJ314&lt;Master_sheet_Kriterien!$K$16,2,IF(BJ314&lt;Master_sheet_Kriterien!$L$16,3,IF(BJ314&lt;Master_sheet_Kriterien!$M$16,4,5))))</f>
        <v>1</v>
      </c>
      <c r="BL314" s="65">
        <f>VLOOKUP($D314,Struktur_daten_BW_2017!$B$7:$AH$452,Calc_Targetkreise!BL$5,FALSE)</f>
        <v>18.3</v>
      </c>
      <c r="BM314" s="62">
        <f>IF(BL314&lt;Master_sheet_Kriterien!$J$18,1,IF(BL314&lt;Master_sheet_Kriterien!$K$18,2,IF(BL314&lt;Master_sheet_Kriterien!$L$18,3,IF(BL314&lt;Master_sheet_Kriterien!$M$18,4,5))))</f>
        <v>5</v>
      </c>
      <c r="BN314" s="65">
        <f>VLOOKUP($D314,Struktur_daten_BW_2017!$B$7:$AH$452,Calc_Targetkreise!BN$5,FALSE)</f>
        <v>10.9</v>
      </c>
      <c r="BO314" s="62">
        <f>IF(BN314&lt;Master_sheet_Kriterien!$J$20,1,IF(BN314&lt;Master_sheet_Kriterien!$K$20,2,IF(BN314&lt;Master_sheet_Kriterien!$L$20,3,IF(BN314&lt;Master_sheet_Kriterien!$M$20,4,5))))</f>
        <v>3</v>
      </c>
      <c r="BP314" s="59">
        <f>VLOOKUP($D314,Struktur_daten_BW_2017!$B$7:$AH$452,Calc_Targetkreise!BP$5,FALSE)</f>
        <v>22864</v>
      </c>
      <c r="BQ314" s="62">
        <f>IF(BP314&lt;Master_sheet_Kriterien!$J$38,1,IF(BP314&lt;Master_sheet_Kriterien!$K$38,2,IF(BP314&lt;Master_sheet_Kriterien!$L$38,3,IF(BP314&lt;Master_sheet_Kriterien!$M$38,4,5))))</f>
        <v>4</v>
      </c>
      <c r="BR314" s="65">
        <f>VLOOKUP($D314,Struktur_daten_BW_2017!$B$7:$AH$452,Calc_Targetkreise!BR$5,FALSE)</f>
        <v>23.9</v>
      </c>
      <c r="BS314" s="62">
        <f>IF(BR314&lt;Master_sheet_Kriterien!$J$24,1,IF(BR314&lt;Master_sheet_Kriterien!$K$24,2,IF(BR314&lt;Master_sheet_Kriterien!$L$24,3,IF(BR314&lt;Master_sheet_Kriterien!$M$24,4,5))))</f>
        <v>1</v>
      </c>
      <c r="BT314" s="65">
        <f>VLOOKUP($D314,Struktur_daten_BW_2017!$B$7:$AH$452,Calc_Targetkreise!BT$5,FALSE)</f>
        <v>14.3</v>
      </c>
      <c r="BU314" s="62">
        <f>IF(BT314&lt;Master_sheet_Kriterien!$J$26,1,IF(BT314&lt;Master_sheet_Kriterien!$K$26,2,IF(BT314&lt;Master_sheet_Kriterien!$L$26,3,IF(BT314&lt;Master_sheet_Kriterien!$M$26,4,5))))</f>
        <v>4</v>
      </c>
      <c r="BV314" s="65">
        <f t="shared" si="13"/>
        <v>4.29</v>
      </c>
      <c r="BW314" s="62">
        <f>IF(BV314&lt;Master_sheet_Kriterien!$J$28,1,IF(BV314&lt;Master_sheet_Kriterien!$K$28,2,IF(BV314&lt;Master_sheet_Kriterien!$L$28,3,IF(BV314&lt;Master_sheet_Kriterien!$M$28,4,5))))</f>
        <v>3</v>
      </c>
      <c r="BX314" s="65">
        <f>VLOOKUP($D314,Struktur_daten_BW_2017!$B$7:$AH$452,Calc_Targetkreise!BX$5,FALSE)</f>
        <v>26.57342657</v>
      </c>
      <c r="BY314" s="62">
        <f>IF(BX314&lt;Master_sheet_Kriterien!$J$30,1,IF(BX314&lt;Master_sheet_Kriterien!$K$30,2,IF(BX314&lt;Master_sheet_Kriterien!$L$30,3,IF(BX314&lt;Master_sheet_Kriterien!$M$30,4,5))))</f>
        <v>4</v>
      </c>
      <c r="BZ314" s="65"/>
      <c r="CA314" s="62">
        <f>IF(BZ314&lt;Master_sheet_Kriterien!$J$32,1,IF(BZ314&lt;Master_sheet_Kriterien!$K$32,2,IF(BZ314&lt;Master_sheet_Kriterien!$L$32,3,IF(BZ314&lt;Master_sheet_Kriterien!$M$32,4,5))))</f>
        <v>1</v>
      </c>
      <c r="CB314" s="65"/>
      <c r="CC314" s="62">
        <f>IF(CB314&lt;Master_sheet_Kriterien!$J$34,1,IF(CB314&lt;Master_sheet_Kriterien!$K$34,2,IF(CB314&lt;Master_sheet_Kriterien!$L$34,3,IF(CB314&lt;Master_sheet_Kriterien!$M$34,4,5))))</f>
        <v>1</v>
      </c>
      <c r="CD314" s="65">
        <f>100-VLOOKUP($D314,Struktur_daten_BW_2017!$B$7:$AH$452,Calc_Targetkreise!CD$5,FALSE)</f>
        <v>52.2</v>
      </c>
      <c r="CE314" s="62">
        <f>IF(CD314&lt;Master_sheet_Kriterien!$J$40,1,IF(CD314&lt;Master_sheet_Kriterien!$K$40,2,IF(CD314&lt;Master_sheet_Kriterien!$L$40,3,IF(CD314&lt;Master_sheet_Kriterien!$M$40,4,5))))</f>
        <v>3</v>
      </c>
      <c r="CF314" s="61"/>
      <c r="CG314" s="59">
        <f>VLOOKUP($D314,EW_19_Kreise!$A$6:$CQ$406,Calc_Targetkreise!CG$5,FALSE)/1000</f>
        <v>48.801</v>
      </c>
      <c r="CH314" s="59">
        <f>VLOOKUP($D314,BW_17_Kreise!$B$7:$CC$410,Calc_Targetkreise!CH$5,FALSE)/1000</f>
        <v>48.267</v>
      </c>
      <c r="CI314" s="59">
        <f>VLOOKUP($D314,EW_Erg_09_14_Kreise!$A$10:$BK$412,Calc_Targetkreise!CI$5,FALSE)/1000</f>
        <v>48.21</v>
      </c>
      <c r="CJ314" s="59">
        <f>VLOOKUP($D314,EW_Erg_09_14_Kreise!$A$10:$BK$412,Calc_Targetkreise!CJ$5,FALSE)/1000</f>
        <v>47.644</v>
      </c>
      <c r="CK314" s="59">
        <f>VLOOKUP($D314,EW_Erg_09_14_Kreise!$A$10:$BK$412,Calc_Targetkreise!CK$5,FALSE)/1000</f>
        <v>17.322</v>
      </c>
      <c r="CL314" s="45"/>
      <c r="CM314" s="59">
        <f>VLOOKUP($D314,Struktur_daten_BW_2017!$B$7:$AH$452,Calc_Targetkreise!CM$5,FALSE)</f>
        <v>300</v>
      </c>
      <c r="CN314" s="66">
        <v>4.0</v>
      </c>
      <c r="CO314" s="67">
        <f t="shared" si="16"/>
        <v>0.01333333333</v>
      </c>
      <c r="CP314" s="62">
        <f>IF(CO314&lt;Master_sheet_Kriterien!$J$58,1,IF(CO314&lt;Master_sheet_Kriterien!$K$58,2,IF(CO314&lt;Master_sheet_Kriterien!$L$58,3,IF(CO314&lt;Master_sheet_Kriterien!$M$58,4,5))))</f>
        <v>1</v>
      </c>
      <c r="CQ314" s="66">
        <v>4.0</v>
      </c>
      <c r="CR314" s="67">
        <f t="shared" si="17"/>
        <v>0.01333333333</v>
      </c>
      <c r="CS314" s="62">
        <f>IF(CR314&lt;Master_sheet_Kriterien!$J$59,1,IF(CR314&lt;Master_sheet_Kriterien!$K$59,2,IF(CR314&lt;Master_sheet_Kriterien!$L$59,3,IF(CR314&lt;Master_sheet_Kriterien!$M$59,4,5))))</f>
        <v>1</v>
      </c>
      <c r="CT314" s="66">
        <v>0.0</v>
      </c>
      <c r="CU314" s="44"/>
      <c r="CV314" s="66">
        <v>0.0</v>
      </c>
      <c r="CW314" s="68"/>
      <c r="CY314" s="31">
        <f t="shared" si="18"/>
        <v>9763</v>
      </c>
      <c r="DB314" s="76" t="str">
        <f t="shared" si="19"/>
        <v>Kempten (Allgäu), Stadt</v>
      </c>
      <c r="DC314" s="58">
        <f t="shared" si="20"/>
        <v>78</v>
      </c>
      <c r="DD314" s="77">
        <f t="shared" si="21"/>
        <v>186</v>
      </c>
      <c r="DE314" s="72">
        <f t="shared" si="22"/>
        <v>0.01286079649</v>
      </c>
      <c r="DG314" s="76" t="str">
        <f t="shared" si="23"/>
        <v>Kempten (Allgäu), Stadt</v>
      </c>
      <c r="DH314" s="58" t="str">
        <f t="shared" si="24"/>
        <v>#REF!</v>
      </c>
      <c r="DI314" s="75">
        <f t="shared" si="25"/>
        <v>180.1333333</v>
      </c>
      <c r="DJ314" s="78">
        <f t="shared" si="26"/>
        <v>0.01286079649</v>
      </c>
      <c r="DK314" s="75"/>
      <c r="DL314" s="75"/>
      <c r="DM314" s="75"/>
      <c r="DN314" s="75"/>
      <c r="DO314" s="75"/>
      <c r="DP314" s="44"/>
    </row>
    <row r="315" ht="16.5" customHeight="1">
      <c r="A315" s="58">
        <f t="shared" si="5"/>
        <v>193</v>
      </c>
      <c r="B315" s="58">
        <f t="shared" si="6"/>
        <v>155</v>
      </c>
      <c r="C315" s="58" t="s">
        <v>390</v>
      </c>
      <c r="D315" s="58">
        <v>9764.0</v>
      </c>
      <c r="E315" s="58" t="s">
        <v>476</v>
      </c>
      <c r="F315" s="59">
        <f>VLOOKUP($D315,EW_19_Kreise!$A$6:$CQ$406,Calc_Targetkreise!F$5,FALSE)/1000</f>
        <v>16.812</v>
      </c>
      <c r="G315" s="59">
        <f>VLOOKUP($D315,BW_17_Kreise!$B$7:$CC$410,Calc_Targetkreise!G$5,FALSE)/1000</f>
        <v>21.413</v>
      </c>
      <c r="H315" s="59">
        <f>VLOOKUP($D315,EW_Erg_09_14_Kreise!$A$10:$BK$412,Calc_Targetkreise!H$5,FALSE)/1000</f>
        <v>11.106</v>
      </c>
      <c r="I315" s="60">
        <f t="shared" ref="I315:K315" si="1288">F315/CG315</f>
        <v>0.5702849389</v>
      </c>
      <c r="J315" s="60">
        <f t="shared" si="1288"/>
        <v>0.7268006245</v>
      </c>
      <c r="K315" s="60">
        <f t="shared" si="1288"/>
        <v>0.3713139418</v>
      </c>
      <c r="L315" s="61">
        <f t="shared" ref="L315:M315" si="1289">1-(T315+X315)</f>
        <v>0.5242088984</v>
      </c>
      <c r="M315" s="61">
        <f t="shared" si="1289"/>
        <v>0.486199972</v>
      </c>
      <c r="N315" s="62">
        <f>IF(L315&lt;Master_sheet_Kriterien!$J$46,1,IF(L315&lt;Master_sheet_Kriterien!$K$46,2,IF(L315&lt;Master_sheet_Kriterien!$L$46,3,IF(L315&lt;Master_sheet_Kriterien!$M$46,4,5))))</f>
        <v>5</v>
      </c>
      <c r="O315" s="62">
        <f>IF(M315&lt;Master_sheet_Kriterien!$J$46,1,IF(M315&lt;Master_sheet_Kriterien!$K$46,2,IF(M315&lt;Master_sheet_Kriterien!$L$46,3,IF(M315&lt;Master_sheet_Kriterien!$M$46,4,5))))</f>
        <v>4</v>
      </c>
      <c r="P315" s="61">
        <f t="shared" ref="P315:Q315" si="1290">1-(T315+AM315)</f>
        <v>0.5288484416</v>
      </c>
      <c r="Q315" s="61">
        <f t="shared" si="1290"/>
        <v>0.4929715593</v>
      </c>
      <c r="R315" s="62">
        <f>IF(P315&lt;Master_sheet_Kriterien!$J$46,1,IF(P315&lt;Master_sheet_Kriterien!$K$46,2,IF(P315&lt;Master_sheet_Kriterien!$L$46,3,IF(P315&lt;Master_sheet_Kriterien!$M$46,4,5))))</f>
        <v>5</v>
      </c>
      <c r="S315" s="62">
        <f>IF(Q315&lt;Master_sheet_Kriterien!$J$46,1,IF(Q315&lt;Master_sheet_Kriterien!$K$46,2,IF(Q315&lt;Master_sheet_Kriterien!$L$46,3,IF(Q315&lt;Master_sheet_Kriterien!$M$46,4,5))))</f>
        <v>4</v>
      </c>
      <c r="T315" s="61">
        <f>VLOOKUP($D315,EW_19_Kreise!$A$6:$CQ$406,Calc_Targetkreise!T$5,FALSE)/1000/F315</f>
        <v>0.371044492</v>
      </c>
      <c r="U315" s="63">
        <f>VLOOKUP($D315,BW_17_Kreise!$B$7:$CC$410,Calc_Targetkreise!U$5,FALSE)/1000/$G315</f>
        <v>0.3541773689</v>
      </c>
      <c r="V315" s="61">
        <f>VLOOKUP(Calc_Targetkreise!$D315,EW_Erg_09_14_Kreise!$A$7:$BK$412,Calc_Targetkreise!V$5,FALSE)/1000/$H315</f>
        <v>0.3661984513</v>
      </c>
      <c r="W315" s="61">
        <f>VLOOKUP(Calc_Targetkreise!$D315,EW_Erg_09_14_Kreise!$A$7:$BK$412,Calc_Targetkreise!W$5,FALSE)/1000/CK315</f>
        <v>0.4871637067</v>
      </c>
      <c r="X315" s="61">
        <f>VLOOKUP($D315,EW_19_Kreise!$A$6:$CQ$406,Calc_Targetkreise!X$5,FALSE)/1000/F315</f>
        <v>0.1047466096</v>
      </c>
      <c r="Y315" s="63">
        <f>VLOOKUP($D315,BW_17_Kreise!$B$7:$CC$410,Calc_Targetkreise!Y$5,FALSE)/1000/$G315</f>
        <v>0.1596226591</v>
      </c>
      <c r="Z315" s="61">
        <f>VLOOKUP(Calc_Targetkreise!$D315,EW_Erg_09_14_Kreise!$A$7:$BK$412,Calc_Targetkreise!Z$5,FALSE)/1000/$H315</f>
        <v>0.1915180983</v>
      </c>
      <c r="AA315" s="61">
        <f>VLOOKUP(Calc_Targetkreise!$D315,EW_Erg_09_14_Kreise!$A$7:$BK$412,Calc_Targetkreise!AA$5,FALSE)/1000/$H315</f>
        <v>0.1266882766</v>
      </c>
      <c r="AB315" s="61">
        <f>VLOOKUP($D315,EW_19_Kreise!$A$6:$CQ$406,Calc_Targetkreise!AB$5,FALSE)/1000/F315</f>
        <v>0.1739828694</v>
      </c>
      <c r="AC315" s="63">
        <f>VLOOKUP($D315,BW_17_Kreise!$B$7:$CC$410,Calc_Targetkreise!AC$5,FALSE)/1000/$G315</f>
        <v>0.08887124644</v>
      </c>
      <c r="AD315" s="61">
        <f>VLOOKUP(Calc_Targetkreise!$D315,EW_Erg_09_14_Kreise!$A$7:$BK$412,Calc_Targetkreise!AD$5,FALSE)/1000/$H315</f>
        <v>0.1020169278</v>
      </c>
      <c r="AE315" s="62">
        <f>IF(AC315&lt;Master_sheet_Kriterien!$J$54,1,IF(AC315&lt;Master_sheet_Kriterien!$K$54,2,IF(AC315&lt;Master_sheet_Kriterien!$L$54,3,IF(AC315&lt;Master_sheet_Kriterien!$M$54,4,5))))</f>
        <v>3</v>
      </c>
      <c r="AF315" s="61">
        <f>VLOOKUP(Calc_Targetkreise!$D315,EW_Erg_09_14_Kreise!$A$7:$BK$412,Calc_Targetkreise!AF$5,FALSE)/1000/$H315</f>
        <v>0.1051683775</v>
      </c>
      <c r="AG315" s="63">
        <f>VLOOKUP($D315,BW_17_Kreise!$B$7:$CC$410,Calc_Targetkreise!AG$5,FALSE)/1000/$G315</f>
        <v>0.1100733199</v>
      </c>
      <c r="AH315" s="61">
        <f>VLOOKUP(Calc_Targetkreise!$D315,EW_Erg_09_14_Kreise!$A$7:$BK$412,Calc_Targetkreise!AH$5,FALSE)/1000/$H315</f>
        <v>0.0363767333</v>
      </c>
      <c r="AI315" s="61">
        <f>VLOOKUP(Calc_Targetkreise!$D315,EW_Erg_09_14_Kreise!$A$7:$BK$412,Calc_Targetkreise!AI$5,FALSE)/1000/$H315</f>
        <v>0.1028273006</v>
      </c>
      <c r="AJ315" s="63">
        <f>VLOOKUP($D315,BW_17_Kreise!$B$7:$CC$410,Calc_Targetkreise!AJ$5,FALSE)/1000/$G315</f>
        <v>0.06192499883</v>
      </c>
      <c r="AK315" s="61">
        <f>VLOOKUP(Calc_Targetkreise!$D315,EW_Erg_09_14_Kreise!$A$7:$BK$412,Calc_Targetkreise!AK$5,FALSE)/1000/$H315</f>
        <v>0.03061408248</v>
      </c>
      <c r="AL315" s="61">
        <f>VLOOKUP(Calc_Targetkreise!$D315,EW_Erg_09_14_Kreise!$A$7:$BK$412,Calc_Targetkreise!AL$5,FALSE)/1000/$H315</f>
        <v>0.02278047902</v>
      </c>
      <c r="AM315" s="61">
        <f>VLOOKUP($D315,EW_19_Kreise!$A$6:$CQ$406,Calc_Targetkreise!AM$5,FALSE)/1000/F315</f>
        <v>0.1001070664</v>
      </c>
      <c r="AN315" s="63">
        <f>VLOOKUP($D315,BW_17_Kreise!$B$7:$CC$410,Calc_Targetkreise!AN$5,FALSE)/1000/$G315</f>
        <v>0.1528510718</v>
      </c>
      <c r="AO315" s="61">
        <f>VLOOKUP(Calc_Targetkreise!$D315,EW_Erg_09_14_Kreise!$A$7:$BK$412,Calc_Targetkreise!AO$5,FALSE)/1000/$H315</f>
        <v>0.1108409869</v>
      </c>
      <c r="AP315" s="61">
        <f>VLOOKUP(Calc_Targetkreise!$D315,EW_Erg_09_14_Kreise!$A$7:$BK$412,Calc_Targetkreise!AP$5,FALSE)/1000/$H315</f>
        <v>0.0005402485143</v>
      </c>
      <c r="AQ315" s="61">
        <f t="shared" ref="AQ315:AR315" si="1291">1-U315-Y315-AC315-AG315-AJ315-AN315</f>
        <v>0.07247933498</v>
      </c>
      <c r="AR315" s="61">
        <f t="shared" si="1291"/>
        <v>0.16243472</v>
      </c>
      <c r="AS315" s="61">
        <f t="shared" si="11"/>
        <v>0.1548316111</v>
      </c>
      <c r="AT315" s="63">
        <f>VLOOKUP($D315,BW_17_Kreise!$B$7:$CC$410,Calc_Targetkreise!AT$5,FALSE)/1000/$G315</f>
        <v>0.003876150002</v>
      </c>
      <c r="AU315" s="61">
        <f>VLOOKUP(Calc_Targetkreise!$D315,EW_Erg_09_14_Kreise!$A$7:$BK$412,Calc_Targetkreise!AU$5,FALSE)/1000/$H315</f>
        <v>0.008643976229</v>
      </c>
      <c r="AV315" s="62">
        <f>IF(AU315&lt;Master_sheet_Kriterien!$J$44,1,IF(AU315&lt;Master_sheet_Kriterien!$K$44,2,IF(AU315&lt;Master_sheet_Kriterien!$L$44,3,IF(AU315&lt;Master_sheet_Kriterien!$M$44,4,5))))</f>
        <v>1</v>
      </c>
      <c r="AW315" s="61">
        <f>VLOOKUP(Calc_Targetkreise!$D315,EW_Erg_09_14_Kreise!$A$7:$BK$412,Calc_Targetkreise!AW$5,FALSE)/1000/$H315</f>
        <v>0.008013686296</v>
      </c>
      <c r="AX315" s="61">
        <f>VLOOKUP($D315,EW_19_Kreise!$A$6:$CQ$406,Calc_Targetkreise!AX$5,FALSE)/1000/F315</f>
        <v>0.004580061861</v>
      </c>
      <c r="AY315" s="62">
        <f>IF(AX315&lt;Master_sheet_Kriterien!$J$56,1,IF(AX315&lt;Master_sheet_Kriterien!$K$56,2,IF(AX315&lt;Master_sheet_Kriterien!$L$56,3,IF(AX315&lt;Master_sheet_Kriterien!$M$56,4,5))))</f>
        <v>3</v>
      </c>
      <c r="AZ315" s="64">
        <f>VLOOKUP($D315,EW_19_Kreise!$A$6:$CQ$406,Calc_Targetkreise!AZ$5,FALSE)</f>
        <v>77</v>
      </c>
      <c r="BA315" s="62">
        <f>IF(AZ315&lt;Master_sheet_Kriterien!$J$57,1,IF(AZ315&lt;Master_sheet_Kriterien!$K$57,2,IF(AZ315&lt;Master_sheet_Kriterien!$L$57,3,IF(AZ315&lt;Master_sheet_Kriterien!$M$56,4,5))))</f>
        <v>1</v>
      </c>
      <c r="BB315" s="59">
        <f>VLOOKUP($D315,Struktur_daten_BW_2017!$B$7:$AH$452,Calc_Targetkreise!BB$5,FALSE)</f>
        <v>589.3</v>
      </c>
      <c r="BC315" s="62">
        <f>IF(BB315&lt;Master_sheet_Kriterien!$J$8,1,IF(BB315&lt;Master_sheet_Kriterien!$K$8,2,IF(BB315&lt;Master_sheet_Kriterien!$L$8,3,IF(BB315&lt;Master_sheet_Kriterien!$M$8,4,5))))</f>
        <v>4</v>
      </c>
      <c r="BD315" s="65">
        <f t="shared" si="12"/>
        <v>24.9</v>
      </c>
      <c r="BE315" s="62">
        <f>IF(BD315&lt;Master_sheet_Kriterien!$J$10,1,IF(BD315&lt;Master_sheet_Kriterien!$K$10,2,IF(BD315&lt;Master_sheet_Kriterien!$L$10,3,IF(BD315&lt;Master_sheet_Kriterien!$M$10,4,5))))</f>
        <v>3</v>
      </c>
      <c r="BF315" s="65">
        <f>VLOOKUP($D315,Struktur_daten_BW_2017!$B$7:$AH$452,Calc_Targetkreise!BF$5,FALSE)</f>
        <v>8.3</v>
      </c>
      <c r="BG315" s="62">
        <f>IF(BF315&lt;Master_sheet_Kriterien!$J$12,1,IF(BF315&lt;Master_sheet_Kriterien!$K$12,2,IF(BF315&lt;Master_sheet_Kriterien!$L$12,3,IF(BF315&lt;Master_sheet_Kriterien!$M$12,4,5))))</f>
        <v>4</v>
      </c>
      <c r="BH315" s="65">
        <f>VLOOKUP($D315,Struktur_daten_BW_2017!$B$7:$AH$452,Calc_Targetkreise!BH$5,FALSE)</f>
        <v>12.7</v>
      </c>
      <c r="BI315" s="62">
        <f>IF(BH315&lt;Master_sheet_Kriterien!$J$14,1,IF(BH315&lt;Master_sheet_Kriterien!$K$14,2,IF(BH315&lt;Master_sheet_Kriterien!$L$14,3,IF(BH315&lt;Master_sheet_Kriterien!$M$14,4,5))))</f>
        <v>4</v>
      </c>
      <c r="BJ315" s="65">
        <f>VLOOKUP($D315,Struktur_daten_BW_2017!$B$7:$AH$452,Calc_Targetkreise!BJ$5,FALSE)</f>
        <v>34.8</v>
      </c>
      <c r="BK315" s="62">
        <f>IF(BJ315&lt;Master_sheet_Kriterien!$J$16,1,IF(BJ315&lt;Master_sheet_Kriterien!$K$16,2,IF(BJ315&lt;Master_sheet_Kriterien!$L$16,3,IF(BJ315&lt;Master_sheet_Kriterien!$M$16,4,5))))</f>
        <v>1</v>
      </c>
      <c r="BL315" s="65">
        <f>VLOOKUP($D315,Struktur_daten_BW_2017!$B$7:$AH$452,Calc_Targetkreise!BL$5,FALSE)</f>
        <v>17.2</v>
      </c>
      <c r="BM315" s="62">
        <f>IF(BL315&lt;Master_sheet_Kriterien!$J$18,1,IF(BL315&lt;Master_sheet_Kriterien!$K$18,2,IF(BL315&lt;Master_sheet_Kriterien!$L$18,3,IF(BL315&lt;Master_sheet_Kriterien!$M$18,4,5))))</f>
        <v>4</v>
      </c>
      <c r="BN315" s="65">
        <f>VLOOKUP($D315,Struktur_daten_BW_2017!$B$7:$AH$452,Calc_Targetkreise!BN$5,FALSE)</f>
        <v>10.4</v>
      </c>
      <c r="BO315" s="62">
        <f>IF(BN315&lt;Master_sheet_Kriterien!$J$20,1,IF(BN315&lt;Master_sheet_Kriterien!$K$20,2,IF(BN315&lt;Master_sheet_Kriterien!$L$20,3,IF(BN315&lt;Master_sheet_Kriterien!$M$20,4,5))))</f>
        <v>2</v>
      </c>
      <c r="BP315" s="59">
        <f>VLOOKUP($D315,Struktur_daten_BW_2017!$B$7:$AH$452,Calc_Targetkreise!BP$5,FALSE)</f>
        <v>22864</v>
      </c>
      <c r="BQ315" s="62">
        <f>IF(BP315&lt;Master_sheet_Kriterien!$J$38,1,IF(BP315&lt;Master_sheet_Kriterien!$K$38,2,IF(BP315&lt;Master_sheet_Kriterien!$L$38,3,IF(BP315&lt;Master_sheet_Kriterien!$M$38,4,5))))</f>
        <v>4</v>
      </c>
      <c r="BR315" s="65">
        <f>VLOOKUP($D315,Struktur_daten_BW_2017!$B$7:$AH$452,Calc_Targetkreise!BR$5,FALSE)</f>
        <v>23.9</v>
      </c>
      <c r="BS315" s="62">
        <f>IF(BR315&lt;Master_sheet_Kriterien!$J$24,1,IF(BR315&lt;Master_sheet_Kriterien!$K$24,2,IF(BR315&lt;Master_sheet_Kriterien!$L$24,3,IF(BR315&lt;Master_sheet_Kriterien!$M$24,4,5))))</f>
        <v>1</v>
      </c>
      <c r="BT315" s="65">
        <f>VLOOKUP($D315,Struktur_daten_BW_2017!$B$7:$AH$452,Calc_Targetkreise!BT$5,FALSE)</f>
        <v>14.3</v>
      </c>
      <c r="BU315" s="62">
        <f>IF(BT315&lt;Master_sheet_Kriterien!$J$26,1,IF(BT315&lt;Master_sheet_Kriterien!$K$26,2,IF(BT315&lt;Master_sheet_Kriterien!$L$26,3,IF(BT315&lt;Master_sheet_Kriterien!$M$26,4,5))))</f>
        <v>4</v>
      </c>
      <c r="BV315" s="65">
        <f t="shared" si="13"/>
        <v>4.29</v>
      </c>
      <c r="BW315" s="62">
        <f>IF(BV315&lt;Master_sheet_Kriterien!$J$28,1,IF(BV315&lt;Master_sheet_Kriterien!$K$28,2,IF(BV315&lt;Master_sheet_Kriterien!$L$28,3,IF(BV315&lt;Master_sheet_Kriterien!$M$28,4,5))))</f>
        <v>3</v>
      </c>
      <c r="BX315" s="65">
        <f>VLOOKUP($D315,Struktur_daten_BW_2017!$B$7:$AH$452,Calc_Targetkreise!BX$5,FALSE)</f>
        <v>26.57342657</v>
      </c>
      <c r="BY315" s="62">
        <f>IF(BX315&lt;Master_sheet_Kriterien!$J$30,1,IF(BX315&lt;Master_sheet_Kriterien!$K$30,2,IF(BX315&lt;Master_sheet_Kriterien!$L$30,3,IF(BX315&lt;Master_sheet_Kriterien!$M$30,4,5))))</f>
        <v>4</v>
      </c>
      <c r="BZ315" s="65"/>
      <c r="CA315" s="62">
        <f>IF(BZ315&lt;Master_sheet_Kriterien!$J$32,1,IF(BZ315&lt;Master_sheet_Kriterien!$K$32,2,IF(BZ315&lt;Master_sheet_Kriterien!$L$32,3,IF(BZ315&lt;Master_sheet_Kriterien!$M$32,4,5))))</f>
        <v>1</v>
      </c>
      <c r="CB315" s="65"/>
      <c r="CC315" s="62">
        <f>IF(CB315&lt;Master_sheet_Kriterien!$J$34,1,IF(CB315&lt;Master_sheet_Kriterien!$K$34,2,IF(CB315&lt;Master_sheet_Kriterien!$L$34,3,IF(CB315&lt;Master_sheet_Kriterien!$M$34,4,5))))</f>
        <v>1</v>
      </c>
      <c r="CD315" s="65">
        <f>100-VLOOKUP($D315,Struktur_daten_BW_2017!$B$7:$AH$452,Calc_Targetkreise!CD$5,FALSE)</f>
        <v>52.2</v>
      </c>
      <c r="CE315" s="62">
        <f>IF(CD315&lt;Master_sheet_Kriterien!$J$40,1,IF(CD315&lt;Master_sheet_Kriterien!$K$40,2,IF(CD315&lt;Master_sheet_Kriterien!$L$40,3,IF(CD315&lt;Master_sheet_Kriterien!$M$40,4,5))))</f>
        <v>3</v>
      </c>
      <c r="CF315" s="61"/>
      <c r="CG315" s="59">
        <f>VLOOKUP($D315,EW_19_Kreise!$A$6:$CQ$406,Calc_Targetkreise!CG$5,FALSE)/1000</f>
        <v>29.48</v>
      </c>
      <c r="CH315" s="59">
        <f>VLOOKUP($D315,BW_17_Kreise!$B$7:$CC$410,Calc_Targetkreise!CH$5,FALSE)/1000</f>
        <v>29.462</v>
      </c>
      <c r="CI315" s="59">
        <f>VLOOKUP($D315,EW_Erg_09_14_Kreise!$A$10:$BK$412,Calc_Targetkreise!CI$5,FALSE)/1000</f>
        <v>29.91</v>
      </c>
      <c r="CJ315" s="59">
        <f>VLOOKUP($D315,EW_Erg_09_14_Kreise!$A$10:$BK$412,Calc_Targetkreise!CJ$5,FALSE)/1000</f>
        <v>29.832</v>
      </c>
      <c r="CK315" s="59">
        <f>VLOOKUP($D315,EW_Erg_09_14_Kreise!$A$10:$BK$412,Calc_Targetkreise!CK$5,FALSE)/1000</f>
        <v>11.374</v>
      </c>
      <c r="CL315" s="45"/>
      <c r="CM315" s="59">
        <f>VLOOKUP($D315,Struktur_daten_BW_2017!$B$7:$AH$452,Calc_Targetkreise!CM$5,FALSE)</f>
        <v>300</v>
      </c>
      <c r="CN315" s="66">
        <v>2.0</v>
      </c>
      <c r="CO315" s="67">
        <f t="shared" si="16"/>
        <v>0.006666666667</v>
      </c>
      <c r="CP315" s="62">
        <f>IF(CO315&lt;Master_sheet_Kriterien!$J$58,1,IF(CO315&lt;Master_sheet_Kriterien!$K$58,2,IF(CO315&lt;Master_sheet_Kriterien!$L$58,3,IF(CO315&lt;Master_sheet_Kriterien!$M$58,4,5))))</f>
        <v>1</v>
      </c>
      <c r="CQ315" s="66">
        <v>1.0</v>
      </c>
      <c r="CR315" s="67">
        <f t="shared" si="17"/>
        <v>0.003333333333</v>
      </c>
      <c r="CS315" s="62">
        <f>IF(CR315&lt;Master_sheet_Kriterien!$J$59,1,IF(CR315&lt;Master_sheet_Kriterien!$K$59,2,IF(CR315&lt;Master_sheet_Kriterien!$L$59,3,IF(CR315&lt;Master_sheet_Kriterien!$M$59,4,5))))</f>
        <v>1</v>
      </c>
      <c r="CT315" s="66">
        <v>1.0</v>
      </c>
      <c r="CU315" s="44"/>
      <c r="CV315" s="66">
        <v>0.0</v>
      </c>
      <c r="CW315" s="68"/>
      <c r="CY315" s="31">
        <f t="shared" si="18"/>
        <v>9764</v>
      </c>
      <c r="DB315" s="76" t="str">
        <f t="shared" si="19"/>
        <v>Memmingen, Stadt</v>
      </c>
      <c r="DC315" s="58">
        <f t="shared" si="20"/>
        <v>193</v>
      </c>
      <c r="DD315" s="77">
        <f t="shared" si="21"/>
        <v>155</v>
      </c>
      <c r="DE315" s="72">
        <f t="shared" si="22"/>
        <v>0.004580061861</v>
      </c>
      <c r="DG315" s="76" t="str">
        <f t="shared" si="23"/>
        <v>Memmingen, Stadt</v>
      </c>
      <c r="DH315" s="58" t="str">
        <f t="shared" si="24"/>
        <v>#REF!</v>
      </c>
      <c r="DI315" s="75">
        <f t="shared" si="25"/>
        <v>149.0666667</v>
      </c>
      <c r="DJ315" s="78">
        <f t="shared" si="26"/>
        <v>0.004580061861</v>
      </c>
      <c r="DK315" s="75"/>
      <c r="DL315" s="75"/>
      <c r="DM315" s="75"/>
      <c r="DN315" s="75"/>
      <c r="DO315" s="75"/>
      <c r="DP315" s="44"/>
    </row>
    <row r="316" ht="16.5" customHeight="1">
      <c r="A316" s="58">
        <f t="shared" si="5"/>
        <v>296</v>
      </c>
      <c r="B316" s="58">
        <f t="shared" si="6"/>
        <v>136</v>
      </c>
      <c r="C316" s="58" t="s">
        <v>390</v>
      </c>
      <c r="D316" s="58">
        <v>9771.0</v>
      </c>
      <c r="E316" s="58" t="s">
        <v>477</v>
      </c>
      <c r="F316" s="59">
        <f>VLOOKUP($D316,EW_19_Kreise!$A$6:$CQ$406,Calc_Targetkreise!F$5,FALSE)/1000</f>
        <v>63.643</v>
      </c>
      <c r="G316" s="59">
        <f>VLOOKUP($D316,BW_17_Kreise!$B$7:$CC$410,Calc_Targetkreise!G$5,FALSE)/1000</f>
        <v>80.554</v>
      </c>
      <c r="H316" s="59">
        <f>VLOOKUP($D316,EW_Erg_09_14_Kreise!$A$10:$BK$412,Calc_Targetkreise!H$5,FALSE)/1000</f>
        <v>40.688</v>
      </c>
      <c r="I316" s="60">
        <f t="shared" ref="I316:K316" si="1292">F316/CG316</f>
        <v>0.6297919924</v>
      </c>
      <c r="J316" s="60">
        <f t="shared" si="1292"/>
        <v>0.8035712504</v>
      </c>
      <c r="K316" s="60">
        <f t="shared" si="1292"/>
        <v>0.4112266659</v>
      </c>
      <c r="L316" s="61">
        <f t="shared" ref="L316:M316" si="1293">1-(T316+X316)</f>
        <v>0.4776016215</v>
      </c>
      <c r="M316" s="61">
        <f t="shared" si="1293"/>
        <v>0.4511011247</v>
      </c>
      <c r="N316" s="62">
        <f>IF(L316&lt;Master_sheet_Kriterien!$J$46,1,IF(L316&lt;Master_sheet_Kriterien!$K$46,2,IF(L316&lt;Master_sheet_Kriterien!$L$46,3,IF(L316&lt;Master_sheet_Kriterien!$M$46,4,5))))</f>
        <v>4</v>
      </c>
      <c r="O316" s="62">
        <f>IF(M316&lt;Master_sheet_Kriterien!$J$46,1,IF(M316&lt;Master_sheet_Kriterien!$K$46,2,IF(M316&lt;Master_sheet_Kriterien!$L$46,3,IF(M316&lt;Master_sheet_Kriterien!$M$46,4,5))))</f>
        <v>3</v>
      </c>
      <c r="P316" s="61">
        <f t="shared" ref="P316:Q316" si="1294">1-(T316+AM316)</f>
        <v>0.4546454441</v>
      </c>
      <c r="Q316" s="61">
        <f t="shared" si="1294"/>
        <v>0.424733719</v>
      </c>
      <c r="R316" s="62">
        <f>IF(P316&lt;Master_sheet_Kriterien!$J$46,1,IF(P316&lt;Master_sheet_Kriterien!$K$46,2,IF(P316&lt;Master_sheet_Kriterien!$L$46,3,IF(P316&lt;Master_sheet_Kriterien!$M$46,4,5))))</f>
        <v>3</v>
      </c>
      <c r="S316" s="62">
        <f>IF(Q316&lt;Master_sheet_Kriterien!$J$46,1,IF(Q316&lt;Master_sheet_Kriterien!$K$46,2,IF(Q316&lt;Master_sheet_Kriterien!$L$46,3,IF(Q316&lt;Master_sheet_Kriterien!$M$46,4,5))))</f>
        <v>2</v>
      </c>
      <c r="T316" s="61">
        <f>VLOOKUP($D316,EW_19_Kreise!$A$6:$CQ$406,Calc_Targetkreise!T$5,FALSE)/1000/F316</f>
        <v>0.4505130179</v>
      </c>
      <c r="U316" s="63">
        <f>VLOOKUP($D316,BW_17_Kreise!$B$7:$CC$410,Calc_Targetkreise!U$5,FALSE)/1000/$G316</f>
        <v>0.4323807632</v>
      </c>
      <c r="V316" s="61">
        <f>VLOOKUP(Calc_Targetkreise!$D316,EW_Erg_09_14_Kreise!$A$7:$BK$412,Calc_Targetkreise!V$5,FALSE)/1000/$H316</f>
        <v>0.4596686984</v>
      </c>
      <c r="W316" s="61">
        <f>VLOOKUP(Calc_Targetkreise!$D316,EW_Erg_09_14_Kreise!$A$7:$BK$412,Calc_Targetkreise!W$5,FALSE)/1000/CK316</f>
        <v>0.5755260882</v>
      </c>
      <c r="X316" s="61">
        <f>VLOOKUP($D316,EW_19_Kreise!$A$6:$CQ$406,Calc_Targetkreise!X$5,FALSE)/1000/F316</f>
        <v>0.07188536053</v>
      </c>
      <c r="Y316" s="63">
        <f>VLOOKUP($D316,BW_17_Kreise!$B$7:$CC$410,Calc_Targetkreise!Y$5,FALSE)/1000/$G316</f>
        <v>0.1165181121</v>
      </c>
      <c r="Z316" s="61">
        <f>VLOOKUP(Calc_Targetkreise!$D316,EW_Erg_09_14_Kreise!$A$7:$BK$412,Calc_Targetkreise!Z$5,FALSE)/1000/$H316</f>
        <v>0.1598014157</v>
      </c>
      <c r="AA316" s="61">
        <f>VLOOKUP(Calc_Targetkreise!$D316,EW_Erg_09_14_Kreise!$A$7:$BK$412,Calc_Targetkreise!AA$5,FALSE)/1000/$H316</f>
        <v>0.09516319308</v>
      </c>
      <c r="AB316" s="61">
        <f>VLOOKUP($D316,EW_19_Kreise!$A$6:$CQ$406,Calc_Targetkreise!AB$5,FALSE)/1000/F316</f>
        <v>0.1659884041</v>
      </c>
      <c r="AC316" s="63">
        <f>VLOOKUP($D316,BW_17_Kreise!$B$7:$CC$410,Calc_Targetkreise!AC$5,FALSE)/1000/$G316</f>
        <v>0.08344712863</v>
      </c>
      <c r="AD316" s="61">
        <f>VLOOKUP(Calc_Targetkreise!$D316,EW_Erg_09_14_Kreise!$A$7:$BK$412,Calc_Targetkreise!AD$5,FALSE)/1000/$H316</f>
        <v>0.0989480928</v>
      </c>
      <c r="AE316" s="62">
        <f>IF(AC316&lt;Master_sheet_Kriterien!$J$54,1,IF(AC316&lt;Master_sheet_Kriterien!$K$54,2,IF(AC316&lt;Master_sheet_Kriterien!$L$54,3,IF(AC316&lt;Master_sheet_Kriterien!$M$54,4,5))))</f>
        <v>3</v>
      </c>
      <c r="AF316" s="61">
        <f>VLOOKUP(Calc_Targetkreise!$D316,EW_Erg_09_14_Kreise!$A$7:$BK$412,Calc_Targetkreise!AF$5,FALSE)/1000/$H316</f>
        <v>0.09774380653</v>
      </c>
      <c r="AG316" s="63">
        <f>VLOOKUP($D316,BW_17_Kreise!$B$7:$CC$410,Calc_Targetkreise!AG$5,FALSE)/1000/$G316</f>
        <v>0.1037192442</v>
      </c>
      <c r="AH316" s="61">
        <f>VLOOKUP(Calc_Targetkreise!$D316,EW_Erg_09_14_Kreise!$A$7:$BK$412,Calc_Targetkreise!AH$5,FALSE)/1000/$H316</f>
        <v>0.02506881636</v>
      </c>
      <c r="AI316" s="61">
        <f>VLOOKUP(Calc_Targetkreise!$D316,EW_Erg_09_14_Kreise!$A$7:$BK$412,Calc_Targetkreise!AI$5,FALSE)/1000/$H316</f>
        <v>0.08248132127</v>
      </c>
      <c r="AJ316" s="63">
        <f>VLOOKUP($D316,BW_17_Kreise!$B$7:$CC$410,Calc_Targetkreise!AJ$5,FALSE)/1000/$G316</f>
        <v>0.043871192</v>
      </c>
      <c r="AK316" s="61">
        <f>VLOOKUP(Calc_Targetkreise!$D316,EW_Erg_09_14_Kreise!$A$7:$BK$412,Calc_Targetkreise!AK$5,FALSE)/1000/$H316</f>
        <v>0.01759732599</v>
      </c>
      <c r="AL316" s="61">
        <f>VLOOKUP(Calc_Targetkreise!$D316,EW_Erg_09_14_Kreise!$A$7:$BK$412,Calc_Targetkreise!AL$5,FALSE)/1000/$H316</f>
        <v>0.01587691703</v>
      </c>
      <c r="AM316" s="61">
        <f>VLOOKUP($D316,EW_19_Kreise!$A$6:$CQ$406,Calc_Targetkreise!AM$5,FALSE)/1000/F316</f>
        <v>0.09484153795</v>
      </c>
      <c r="AN316" s="63">
        <f>VLOOKUP($D316,BW_17_Kreise!$B$7:$CC$410,Calc_Targetkreise!AN$5,FALSE)/1000/$G316</f>
        <v>0.1428855178</v>
      </c>
      <c r="AO316" s="61">
        <f>VLOOKUP(Calc_Targetkreise!$D316,EW_Erg_09_14_Kreise!$A$7:$BK$412,Calc_Targetkreise!AO$5,FALSE)/1000/$H316</f>
        <v>0.09909555643</v>
      </c>
      <c r="AP316" s="61">
        <f>VLOOKUP(Calc_Targetkreise!$D316,EW_Erg_09_14_Kreise!$A$7:$BK$412,Calc_Targetkreise!AP$5,FALSE)/1000/$H316</f>
        <v>0.0001966181675</v>
      </c>
      <c r="AQ316" s="61">
        <f t="shared" ref="AQ316:AR316" si="1295">1-U316-Y316-AC316-AG316-AJ316-AN316</f>
        <v>0.07717804206</v>
      </c>
      <c r="AR316" s="61">
        <f t="shared" si="1295"/>
        <v>0.1398200944</v>
      </c>
      <c r="AS316" s="61">
        <f t="shared" si="11"/>
        <v>0.1330120557</v>
      </c>
      <c r="AT316" s="63">
        <f>VLOOKUP($D316,BW_17_Kreise!$B$7:$CC$410,Calc_Targetkreise!AT$5,FALSE)/1000/$G316</f>
        <v>0.003525585322</v>
      </c>
      <c r="AU316" s="61">
        <f>VLOOKUP(Calc_Targetkreise!$D316,EW_Erg_09_14_Kreise!$A$7:$BK$412,Calc_Targetkreise!AU$5,FALSE)/1000/$H316</f>
        <v>0.008921549351</v>
      </c>
      <c r="AV316" s="62">
        <f>IF(AU316&lt;Master_sheet_Kriterien!$J$44,1,IF(AU316&lt;Master_sheet_Kriterien!$K$44,2,IF(AU316&lt;Master_sheet_Kriterien!$L$44,3,IF(AU316&lt;Master_sheet_Kriterien!$M$44,4,5))))</f>
        <v>1</v>
      </c>
      <c r="AW316" s="61">
        <f>VLOOKUP(Calc_Targetkreise!$D316,EW_Erg_09_14_Kreise!$A$7:$BK$412,Calc_Targetkreise!AW$5,FALSE)/1000/$H316</f>
        <v>0.006906213134</v>
      </c>
      <c r="AX316" s="61">
        <f>VLOOKUP($D316,EW_19_Kreise!$A$6:$CQ$406,Calc_Targetkreise!AX$5,FALSE)/1000/F316</f>
        <v>0.004320977955</v>
      </c>
      <c r="AY316" s="62">
        <f>IF(AX316&lt;Master_sheet_Kriterien!$J$56,1,IF(AX316&lt;Master_sheet_Kriterien!$K$56,2,IF(AX316&lt;Master_sheet_Kriterien!$L$56,3,IF(AX316&lt;Master_sheet_Kriterien!$M$56,4,5))))</f>
        <v>3</v>
      </c>
      <c r="AZ316" s="64">
        <f>VLOOKUP($D316,EW_19_Kreise!$A$6:$CQ$406,Calc_Targetkreise!AZ$5,FALSE)</f>
        <v>275</v>
      </c>
      <c r="BA316" s="62">
        <f>IF(AZ316&lt;Master_sheet_Kriterien!$J$57,1,IF(AZ316&lt;Master_sheet_Kriterien!$K$57,2,IF(AZ316&lt;Master_sheet_Kriterien!$L$57,3,IF(AZ316&lt;Master_sheet_Kriterien!$M$56,4,5))))</f>
        <v>2</v>
      </c>
      <c r="BB316" s="59">
        <f>VLOOKUP($D316,Struktur_daten_BW_2017!$B$7:$AH$452,Calc_Targetkreise!BB$5,FALSE)</f>
        <v>207.2</v>
      </c>
      <c r="BC316" s="62">
        <f>IF(BB316&lt;Master_sheet_Kriterien!$J$8,1,IF(BB316&lt;Master_sheet_Kriterien!$K$8,2,IF(BB316&lt;Master_sheet_Kriterien!$L$8,3,IF(BB316&lt;Master_sheet_Kriterien!$M$8,4,5))))</f>
        <v>2</v>
      </c>
      <c r="BD316" s="65">
        <f t="shared" si="12"/>
        <v>25.6592</v>
      </c>
      <c r="BE316" s="62">
        <f>IF(BD316&lt;Master_sheet_Kriterien!$J$10,1,IF(BD316&lt;Master_sheet_Kriterien!$K$10,2,IF(BD316&lt;Master_sheet_Kriterien!$L$10,3,IF(BD316&lt;Master_sheet_Kriterien!$M$10,4,5))))</f>
        <v>3</v>
      </c>
      <c r="BF316" s="65">
        <f>VLOOKUP($D316,Struktur_daten_BW_2017!$B$7:$AH$452,Calc_Targetkreise!BF$5,FALSE)</f>
        <v>7.9</v>
      </c>
      <c r="BG316" s="62">
        <f>IF(BF316&lt;Master_sheet_Kriterien!$J$12,1,IF(BF316&lt;Master_sheet_Kriterien!$K$12,2,IF(BF316&lt;Master_sheet_Kriterien!$L$12,3,IF(BF316&lt;Master_sheet_Kriterien!$M$12,4,5))))</f>
        <v>3</v>
      </c>
      <c r="BH316" s="65">
        <f>VLOOKUP($D316,Struktur_daten_BW_2017!$B$7:$AH$452,Calc_Targetkreise!BH$5,FALSE)</f>
        <v>11.3</v>
      </c>
      <c r="BI316" s="62">
        <f>IF(BH316&lt;Master_sheet_Kriterien!$J$14,1,IF(BH316&lt;Master_sheet_Kriterien!$K$14,2,IF(BH316&lt;Master_sheet_Kriterien!$L$14,3,IF(BH316&lt;Master_sheet_Kriterien!$M$14,4,5))))</f>
        <v>2</v>
      </c>
      <c r="BJ316" s="65">
        <f>VLOOKUP($D316,Struktur_daten_BW_2017!$B$7:$AH$452,Calc_Targetkreise!BJ$5,FALSE)</f>
        <v>37.4</v>
      </c>
      <c r="BK316" s="62">
        <f>IF(BJ316&lt;Master_sheet_Kriterien!$J$16,1,IF(BJ316&lt;Master_sheet_Kriterien!$K$16,2,IF(BJ316&lt;Master_sheet_Kriterien!$L$16,3,IF(BJ316&lt;Master_sheet_Kriterien!$M$16,4,5))))</f>
        <v>5</v>
      </c>
      <c r="BL316" s="65">
        <f>VLOOKUP($D316,Struktur_daten_BW_2017!$B$7:$AH$452,Calc_Targetkreise!BL$5,FALSE)</f>
        <v>15.9</v>
      </c>
      <c r="BM316" s="62">
        <f>IF(BL316&lt;Master_sheet_Kriterien!$J$18,1,IF(BL316&lt;Master_sheet_Kriterien!$K$18,2,IF(BL316&lt;Master_sheet_Kriterien!$L$18,3,IF(BL316&lt;Master_sheet_Kriterien!$M$18,4,5))))</f>
        <v>3</v>
      </c>
      <c r="BN316" s="65">
        <f>VLOOKUP($D316,Struktur_daten_BW_2017!$B$7:$AH$452,Calc_Targetkreise!BN$5,FALSE)</f>
        <v>9.9</v>
      </c>
      <c r="BO316" s="62">
        <f>IF(BN316&lt;Master_sheet_Kriterien!$J$20,1,IF(BN316&lt;Master_sheet_Kriterien!$K$20,2,IF(BN316&lt;Master_sheet_Kriterien!$L$20,3,IF(BN316&lt;Master_sheet_Kriterien!$M$20,4,5))))</f>
        <v>2</v>
      </c>
      <c r="BP316" s="59">
        <f>VLOOKUP($D316,Struktur_daten_BW_2017!$B$7:$AH$452,Calc_Targetkreise!BP$5,FALSE)</f>
        <v>23625</v>
      </c>
      <c r="BQ316" s="62">
        <f>IF(BP316&lt;Master_sheet_Kriterien!$J$38,1,IF(BP316&lt;Master_sheet_Kriterien!$K$38,2,IF(BP316&lt;Master_sheet_Kriterien!$L$38,3,IF(BP316&lt;Master_sheet_Kriterien!$M$38,4,5))))</f>
        <v>5</v>
      </c>
      <c r="BR316" s="65">
        <f>VLOOKUP($D316,Struktur_daten_BW_2017!$B$7:$AH$452,Calc_Targetkreise!BR$5,FALSE)</f>
        <v>19.7</v>
      </c>
      <c r="BS316" s="62">
        <f>IF(BR316&lt;Master_sheet_Kriterien!$J$24,1,IF(BR316&lt;Master_sheet_Kriterien!$K$24,2,IF(BR316&lt;Master_sheet_Kriterien!$L$24,3,IF(BR316&lt;Master_sheet_Kriterien!$M$24,4,5))))</f>
        <v>1</v>
      </c>
      <c r="BT316" s="65">
        <f>VLOOKUP($D316,Struktur_daten_BW_2017!$B$7:$AH$452,Calc_Targetkreise!BT$5,FALSE)</f>
        <v>12.1</v>
      </c>
      <c r="BU316" s="62">
        <f>IF(BT316&lt;Master_sheet_Kriterien!$J$26,1,IF(BT316&lt;Master_sheet_Kriterien!$K$26,2,IF(BT316&lt;Master_sheet_Kriterien!$L$26,3,IF(BT316&lt;Master_sheet_Kriterien!$M$26,4,5))))</f>
        <v>2</v>
      </c>
      <c r="BV316" s="65">
        <f t="shared" si="13"/>
        <v>3.93008</v>
      </c>
      <c r="BW316" s="62">
        <f>IF(BV316&lt;Master_sheet_Kriterien!$J$28,1,IF(BV316&lt;Master_sheet_Kriterien!$K$28,2,IF(BV316&lt;Master_sheet_Kriterien!$L$28,3,IF(BV316&lt;Master_sheet_Kriterien!$M$28,4,5))))</f>
        <v>3</v>
      </c>
      <c r="BX316" s="65">
        <f>VLOOKUP($D316,Struktur_daten_BW_2017!$B$7:$AH$452,Calc_Targetkreise!BX$5,FALSE)</f>
        <v>20.66115702</v>
      </c>
      <c r="BY316" s="62">
        <f>IF(BX316&lt;Master_sheet_Kriterien!$J$30,1,IF(BX316&lt;Master_sheet_Kriterien!$K$30,2,IF(BX316&lt;Master_sheet_Kriterien!$L$30,3,IF(BX316&lt;Master_sheet_Kriterien!$M$30,4,5))))</f>
        <v>3</v>
      </c>
      <c r="BZ316" s="65"/>
      <c r="CA316" s="62">
        <f>IF(BZ316&lt;Master_sheet_Kriterien!$J$32,1,IF(BZ316&lt;Master_sheet_Kriterien!$K$32,2,IF(BZ316&lt;Master_sheet_Kriterien!$L$32,3,IF(BZ316&lt;Master_sheet_Kriterien!$M$32,4,5))))</f>
        <v>1</v>
      </c>
      <c r="CB316" s="65"/>
      <c r="CC316" s="62">
        <f>IF(CB316&lt;Master_sheet_Kriterien!$J$34,1,IF(CB316&lt;Master_sheet_Kriterien!$K$34,2,IF(CB316&lt;Master_sheet_Kriterien!$L$34,3,IF(CB316&lt;Master_sheet_Kriterien!$M$34,4,5))))</f>
        <v>1</v>
      </c>
      <c r="CD316" s="65">
        <f>100-VLOOKUP($D316,Struktur_daten_BW_2017!$B$7:$AH$452,Calc_Targetkreise!CD$5,FALSE)</f>
        <v>37.6</v>
      </c>
      <c r="CE316" s="62">
        <f>IF(CD316&lt;Master_sheet_Kriterien!$J$40,1,IF(CD316&lt;Master_sheet_Kriterien!$K$40,2,IF(CD316&lt;Master_sheet_Kriterien!$L$40,3,IF(CD316&lt;Master_sheet_Kriterien!$M$40,4,5))))</f>
        <v>1</v>
      </c>
      <c r="CF316" s="61"/>
      <c r="CG316" s="59">
        <f>VLOOKUP($D316,EW_19_Kreise!$A$6:$CQ$406,Calc_Targetkreise!CG$5,FALSE)/1000</f>
        <v>101.054</v>
      </c>
      <c r="CH316" s="59">
        <f>VLOOKUP($D316,BW_17_Kreise!$B$7:$CC$410,Calc_Targetkreise!CH$5,FALSE)/1000</f>
        <v>100.245</v>
      </c>
      <c r="CI316" s="59">
        <f>VLOOKUP($D316,EW_Erg_09_14_Kreise!$A$10:$BK$412,Calc_Targetkreise!CI$5,FALSE)/1000</f>
        <v>98.943</v>
      </c>
      <c r="CJ316" s="59">
        <f>VLOOKUP($D316,EW_Erg_09_14_Kreise!$A$10:$BK$412,Calc_Targetkreise!CJ$5,FALSE)/1000</f>
        <v>96.717</v>
      </c>
      <c r="CK316" s="59">
        <f>VLOOKUP($D316,EW_Erg_09_14_Kreise!$A$10:$BK$412,Calc_Targetkreise!CK$5,FALSE)/1000</f>
        <v>41.628</v>
      </c>
      <c r="CL316" s="45"/>
      <c r="CM316" s="59">
        <f>VLOOKUP($D316,Struktur_daten_BW_2017!$B$7:$AH$452,Calc_Targetkreise!CM$5,FALSE)</f>
        <v>324.8</v>
      </c>
      <c r="CN316" s="66">
        <v>4.0</v>
      </c>
      <c r="CO316" s="67">
        <f t="shared" si="16"/>
        <v>0.01231527094</v>
      </c>
      <c r="CP316" s="62">
        <f>IF(CO316&lt;Master_sheet_Kriterien!$J$58,1,IF(CO316&lt;Master_sheet_Kriterien!$K$58,2,IF(CO316&lt;Master_sheet_Kriterien!$L$58,3,IF(CO316&lt;Master_sheet_Kriterien!$M$58,4,5))))</f>
        <v>1</v>
      </c>
      <c r="CQ316" s="66">
        <v>3.0</v>
      </c>
      <c r="CR316" s="67">
        <f t="shared" si="17"/>
        <v>0.009236453202</v>
      </c>
      <c r="CS316" s="62">
        <f>IF(CR316&lt;Master_sheet_Kriterien!$J$59,1,IF(CR316&lt;Master_sheet_Kriterien!$K$59,2,IF(CR316&lt;Master_sheet_Kriterien!$L$59,3,IF(CR316&lt;Master_sheet_Kriterien!$M$59,4,5))))</f>
        <v>1</v>
      </c>
      <c r="CT316" s="66">
        <v>1.0</v>
      </c>
      <c r="CU316" s="44"/>
      <c r="CV316" s="66">
        <v>0.0</v>
      </c>
      <c r="CW316" s="68"/>
      <c r="CY316" s="31">
        <f t="shared" si="18"/>
        <v>9771</v>
      </c>
      <c r="DB316" s="76" t="str">
        <f t="shared" si="19"/>
        <v>Aichach-Friedberg</v>
      </c>
      <c r="DC316" s="58">
        <f t="shared" si="20"/>
        <v>296</v>
      </c>
      <c r="DD316" s="77">
        <f t="shared" si="21"/>
        <v>136</v>
      </c>
      <c r="DE316" s="72">
        <f t="shared" si="22"/>
        <v>0.004320977955</v>
      </c>
      <c r="DG316" s="76" t="str">
        <f t="shared" si="23"/>
        <v>Aichach-Friedberg</v>
      </c>
      <c r="DH316" s="58" t="str">
        <f t="shared" si="24"/>
        <v>#REF!</v>
      </c>
      <c r="DI316" s="75">
        <f t="shared" si="25"/>
        <v>130.1231527</v>
      </c>
      <c r="DJ316" s="78">
        <f t="shared" si="26"/>
        <v>0.004320977955</v>
      </c>
      <c r="DK316" s="75"/>
      <c r="DL316" s="75"/>
      <c r="DM316" s="75"/>
      <c r="DN316" s="75"/>
      <c r="DO316" s="75"/>
      <c r="DP316" s="44"/>
    </row>
    <row r="317" ht="16.5" customHeight="1">
      <c r="A317" s="58">
        <f t="shared" si="5"/>
        <v>259</v>
      </c>
      <c r="B317" s="58">
        <f t="shared" si="6"/>
        <v>143</v>
      </c>
      <c r="C317" s="58" t="s">
        <v>390</v>
      </c>
      <c r="D317" s="58">
        <v>9772.0</v>
      </c>
      <c r="E317" s="58" t="s">
        <v>478</v>
      </c>
      <c r="F317" s="59">
        <f>VLOOKUP($D317,EW_19_Kreise!$A$6:$CQ$406,Calc_Targetkreise!F$5,FALSE)/1000</f>
        <v>113.439</v>
      </c>
      <c r="G317" s="59">
        <f>VLOOKUP($D317,BW_17_Kreise!$B$7:$CC$410,Calc_Targetkreise!G$5,FALSE)/1000</f>
        <v>147.402</v>
      </c>
      <c r="H317" s="59">
        <f>VLOOKUP($D317,EW_Erg_09_14_Kreise!$A$10:$BK$412,Calc_Targetkreise!H$5,FALSE)/1000</f>
        <v>74.017</v>
      </c>
      <c r="I317" s="60">
        <f t="shared" ref="I317:K317" si="1296">F317/CG317</f>
        <v>0.6008676215</v>
      </c>
      <c r="J317" s="60">
        <f t="shared" si="1296"/>
        <v>0.7853774716</v>
      </c>
      <c r="K317" s="60">
        <f t="shared" si="1296"/>
        <v>0.3991748685</v>
      </c>
      <c r="L317" s="61">
        <f t="shared" ref="L317:M317" si="1297">1-(T317+X317)</f>
        <v>0.5023669109</v>
      </c>
      <c r="M317" s="61">
        <f t="shared" si="1297"/>
        <v>0.4631891019</v>
      </c>
      <c r="N317" s="62">
        <f>IF(L317&lt;Master_sheet_Kriterien!$J$46,1,IF(L317&lt;Master_sheet_Kriterien!$K$46,2,IF(L317&lt;Master_sheet_Kriterien!$L$46,3,IF(L317&lt;Master_sheet_Kriterien!$M$46,4,5))))</f>
        <v>4</v>
      </c>
      <c r="O317" s="62">
        <f>IF(M317&lt;Master_sheet_Kriterien!$J$46,1,IF(M317&lt;Master_sheet_Kriterien!$K$46,2,IF(M317&lt;Master_sheet_Kriterien!$L$46,3,IF(M317&lt;Master_sheet_Kriterien!$M$46,4,5))))</f>
        <v>3</v>
      </c>
      <c r="P317" s="61">
        <f t="shared" ref="P317:Q317" si="1298">1-(T317+AM317)</f>
        <v>0.4888001481</v>
      </c>
      <c r="Q317" s="61">
        <f t="shared" si="1298"/>
        <v>0.4567170052</v>
      </c>
      <c r="R317" s="62">
        <f>IF(P317&lt;Master_sheet_Kriterien!$J$46,1,IF(P317&lt;Master_sheet_Kriterien!$K$46,2,IF(P317&lt;Master_sheet_Kriterien!$L$46,3,IF(P317&lt;Master_sheet_Kriterien!$M$46,4,5))))</f>
        <v>4</v>
      </c>
      <c r="S317" s="62">
        <f>IF(Q317&lt;Master_sheet_Kriterien!$J$46,1,IF(Q317&lt;Master_sheet_Kriterien!$K$46,2,IF(Q317&lt;Master_sheet_Kriterien!$L$46,3,IF(Q317&lt;Master_sheet_Kriterien!$M$46,4,5))))</f>
        <v>3</v>
      </c>
      <c r="T317" s="61">
        <f>VLOOKUP($D317,EW_19_Kreise!$A$6:$CQ$406,Calc_Targetkreise!T$5,FALSE)/1000/F317</f>
        <v>0.4183834484</v>
      </c>
      <c r="U317" s="63">
        <f>VLOOKUP($D317,BW_17_Kreise!$B$7:$CC$410,Calc_Targetkreise!U$5,FALSE)/1000/$G317</f>
        <v>0.4057814684</v>
      </c>
      <c r="V317" s="61">
        <f>VLOOKUP(Calc_Targetkreise!$D317,EW_Erg_09_14_Kreise!$A$7:$BK$412,Calc_Targetkreise!V$5,FALSE)/1000/$H317</f>
        <v>0.4492076145</v>
      </c>
      <c r="W317" s="61">
        <f>VLOOKUP(Calc_Targetkreise!$D317,EW_Erg_09_14_Kreise!$A$7:$BK$412,Calc_Targetkreise!W$5,FALSE)/1000/CK317</f>
        <v>0.5700447384</v>
      </c>
      <c r="X317" s="61">
        <f>VLOOKUP($D317,EW_19_Kreise!$A$6:$CQ$406,Calc_Targetkreise!X$5,FALSE)/1000/F317</f>
        <v>0.07924964078</v>
      </c>
      <c r="Y317" s="63">
        <f>VLOOKUP($D317,BW_17_Kreise!$B$7:$CC$410,Calc_Targetkreise!Y$5,FALSE)/1000/$G317</f>
        <v>0.1310294297</v>
      </c>
      <c r="Z317" s="61">
        <f>VLOOKUP(Calc_Targetkreise!$D317,EW_Erg_09_14_Kreise!$A$7:$BK$412,Calc_Targetkreise!Z$5,FALSE)/1000/$H317</f>
        <v>0.1596525123</v>
      </c>
      <c r="AA317" s="61">
        <f>VLOOKUP(Calc_Targetkreise!$D317,EW_Erg_09_14_Kreise!$A$7:$BK$412,Calc_Targetkreise!AA$5,FALSE)/1000/$H317</f>
        <v>0.1046246133</v>
      </c>
      <c r="AB317" s="61">
        <f>VLOOKUP($D317,EW_19_Kreise!$A$6:$CQ$406,Calc_Targetkreise!AB$5,FALSE)/1000/F317</f>
        <v>0.1777607348</v>
      </c>
      <c r="AC317" s="63">
        <f>VLOOKUP($D317,BW_17_Kreise!$B$7:$CC$410,Calc_Targetkreise!AC$5,FALSE)/1000/$G317</f>
        <v>0.08803815416</v>
      </c>
      <c r="AD317" s="61">
        <f>VLOOKUP(Calc_Targetkreise!$D317,EW_Erg_09_14_Kreise!$A$7:$BK$412,Calc_Targetkreise!AD$5,FALSE)/1000/$H317</f>
        <v>0.1049083319</v>
      </c>
      <c r="AE317" s="62">
        <f>IF(AC317&lt;Master_sheet_Kriterien!$J$54,1,IF(AC317&lt;Master_sheet_Kriterien!$K$54,2,IF(AC317&lt;Master_sheet_Kriterien!$L$54,3,IF(AC317&lt;Master_sheet_Kriterien!$M$54,4,5))))</f>
        <v>3</v>
      </c>
      <c r="AF317" s="61">
        <f>VLOOKUP(Calc_Targetkreise!$D317,EW_Erg_09_14_Kreise!$A$7:$BK$412,Calc_Targetkreise!AF$5,FALSE)/1000/$H317</f>
        <v>0.1024089061</v>
      </c>
      <c r="AG317" s="63">
        <f>VLOOKUP($D317,BW_17_Kreise!$B$7:$CC$410,Calc_Targetkreise!AG$5,FALSE)/1000/$G317</f>
        <v>0.1029836773</v>
      </c>
      <c r="AH317" s="61">
        <f>VLOOKUP(Calc_Targetkreise!$D317,EW_Erg_09_14_Kreise!$A$7:$BK$412,Calc_Targetkreise!AH$5,FALSE)/1000/$H317</f>
        <v>0.02542659119</v>
      </c>
      <c r="AI317" s="61">
        <f>VLOOKUP(Calc_Targetkreise!$D317,EW_Erg_09_14_Kreise!$A$7:$BK$412,Calc_Targetkreise!AI$5,FALSE)/1000/$H317</f>
        <v>0.08114352108</v>
      </c>
      <c r="AJ317" s="63">
        <f>VLOOKUP($D317,BW_17_Kreise!$B$7:$CC$410,Calc_Targetkreise!AJ$5,FALSE)/1000/$G317</f>
        <v>0.0527062048</v>
      </c>
      <c r="AK317" s="61">
        <f>VLOOKUP(Calc_Targetkreise!$D317,EW_Erg_09_14_Kreise!$A$7:$BK$412,Calc_Targetkreise!AK$5,FALSE)/1000/$H317</f>
        <v>0.02358917546</v>
      </c>
      <c r="AL317" s="61">
        <f>VLOOKUP(Calc_Targetkreise!$D317,EW_Erg_09_14_Kreise!$A$7:$BK$412,Calc_Targetkreise!AL$5,FALSE)/1000/$H317</f>
        <v>0.01965764622</v>
      </c>
      <c r="AM317" s="61">
        <f>VLOOKUP($D317,EW_19_Kreise!$A$6:$CQ$406,Calc_Targetkreise!AM$5,FALSE)/1000/F317</f>
        <v>0.09281640353</v>
      </c>
      <c r="AN317" s="63">
        <f>VLOOKUP($D317,BW_17_Kreise!$B$7:$CC$410,Calc_Targetkreise!AN$5,FALSE)/1000/$G317</f>
        <v>0.1375015264</v>
      </c>
      <c r="AO317" s="61">
        <f>VLOOKUP(Calc_Targetkreise!$D317,EW_Erg_09_14_Kreise!$A$7:$BK$412,Calc_Targetkreise!AO$5,FALSE)/1000/$H317</f>
        <v>0.1048948215</v>
      </c>
      <c r="AP317" s="61">
        <f>VLOOKUP(Calc_Targetkreise!$D317,EW_Erg_09_14_Kreise!$A$7:$BK$412,Calc_Targetkreise!AP$5,FALSE)/1000/$H317</f>
        <v>0.0001621249172</v>
      </c>
      <c r="AQ317" s="61">
        <f t="shared" ref="AQ317:AR317" si="1299">1-U317-Y317-AC317-AG317-AJ317-AN317</f>
        <v>0.08195953922</v>
      </c>
      <c r="AR317" s="61">
        <f t="shared" si="1299"/>
        <v>0.1323209533</v>
      </c>
      <c r="AS317" s="61">
        <f t="shared" si="11"/>
        <v>0.1219584501</v>
      </c>
      <c r="AT317" s="63">
        <f>VLOOKUP($D317,BW_17_Kreise!$B$7:$CC$410,Calc_Targetkreise!AT$5,FALSE)/1000/$G317</f>
        <v>0.00379913434</v>
      </c>
      <c r="AU317" s="61">
        <f>VLOOKUP(Calc_Targetkreise!$D317,EW_Erg_09_14_Kreise!$A$7:$BK$412,Calc_Targetkreise!AU$5,FALSE)/1000/$H317</f>
        <v>0.008930380858</v>
      </c>
      <c r="AV317" s="62">
        <f>IF(AU317&lt;Master_sheet_Kriterien!$J$44,1,IF(AU317&lt;Master_sheet_Kriterien!$K$44,2,IF(AU317&lt;Master_sheet_Kriterien!$L$44,3,IF(AU317&lt;Master_sheet_Kriterien!$M$44,4,5))))</f>
        <v>1</v>
      </c>
      <c r="AW317" s="61">
        <f>VLOOKUP(Calc_Targetkreise!$D317,EW_Erg_09_14_Kreise!$A$7:$BK$412,Calc_Targetkreise!AW$5,FALSE)/1000/$H317</f>
        <v>0.00645797587</v>
      </c>
      <c r="AX317" s="61">
        <f>VLOOKUP($D317,EW_19_Kreise!$A$6:$CQ$406,Calc_Targetkreise!AX$5,FALSE)/1000/F317</f>
        <v>0.004381209284</v>
      </c>
      <c r="AY317" s="62">
        <f>IF(AX317&lt;Master_sheet_Kriterien!$J$56,1,IF(AX317&lt;Master_sheet_Kriterien!$K$56,2,IF(AX317&lt;Master_sheet_Kriterien!$L$56,3,IF(AX317&lt;Master_sheet_Kriterien!$M$56,4,5))))</f>
        <v>3</v>
      </c>
      <c r="AZ317" s="64">
        <f>VLOOKUP($D317,EW_19_Kreise!$A$6:$CQ$406,Calc_Targetkreise!AZ$5,FALSE)</f>
        <v>497</v>
      </c>
      <c r="BA317" s="62">
        <f>IF(AZ317&lt;Master_sheet_Kriterien!$J$57,1,IF(AZ317&lt;Master_sheet_Kriterien!$K$57,2,IF(AZ317&lt;Master_sheet_Kriterien!$L$57,3,IF(AZ317&lt;Master_sheet_Kriterien!$M$56,4,5))))</f>
        <v>3</v>
      </c>
      <c r="BB317" s="59">
        <f>VLOOKUP($D317,Struktur_daten_BW_2017!$B$7:$AH$452,Calc_Targetkreise!BB$5,FALSE)</f>
        <v>207.2</v>
      </c>
      <c r="BC317" s="62">
        <f>IF(BB317&lt;Master_sheet_Kriterien!$J$8,1,IF(BB317&lt;Master_sheet_Kriterien!$K$8,2,IF(BB317&lt;Master_sheet_Kriterien!$L$8,3,IF(BB317&lt;Master_sheet_Kriterien!$M$8,4,5))))</f>
        <v>2</v>
      </c>
      <c r="BD317" s="65">
        <f t="shared" si="12"/>
        <v>25.6592</v>
      </c>
      <c r="BE317" s="62">
        <f>IF(BD317&lt;Master_sheet_Kriterien!$J$10,1,IF(BD317&lt;Master_sheet_Kriterien!$K$10,2,IF(BD317&lt;Master_sheet_Kriterien!$L$10,3,IF(BD317&lt;Master_sheet_Kriterien!$M$10,4,5))))</f>
        <v>3</v>
      </c>
      <c r="BF317" s="65">
        <f>VLOOKUP($D317,Struktur_daten_BW_2017!$B$7:$AH$452,Calc_Targetkreise!BF$5,FALSE)</f>
        <v>7.9</v>
      </c>
      <c r="BG317" s="62">
        <f>IF(BF317&lt;Master_sheet_Kriterien!$J$12,1,IF(BF317&lt;Master_sheet_Kriterien!$K$12,2,IF(BF317&lt;Master_sheet_Kriterien!$L$12,3,IF(BF317&lt;Master_sheet_Kriterien!$M$12,4,5))))</f>
        <v>3</v>
      </c>
      <c r="BH317" s="65">
        <f>VLOOKUP($D317,Struktur_daten_BW_2017!$B$7:$AH$452,Calc_Targetkreise!BH$5,FALSE)</f>
        <v>11.3</v>
      </c>
      <c r="BI317" s="62">
        <f>IF(BH317&lt;Master_sheet_Kriterien!$J$14,1,IF(BH317&lt;Master_sheet_Kriterien!$K$14,2,IF(BH317&lt;Master_sheet_Kriterien!$L$14,3,IF(BH317&lt;Master_sheet_Kriterien!$M$14,4,5))))</f>
        <v>2</v>
      </c>
      <c r="BJ317" s="65">
        <f>VLOOKUP($D317,Struktur_daten_BW_2017!$B$7:$AH$452,Calc_Targetkreise!BJ$5,FALSE)</f>
        <v>37.4</v>
      </c>
      <c r="BK317" s="62">
        <f>IF(BJ317&lt;Master_sheet_Kriterien!$J$16,1,IF(BJ317&lt;Master_sheet_Kriterien!$K$16,2,IF(BJ317&lt;Master_sheet_Kriterien!$L$16,3,IF(BJ317&lt;Master_sheet_Kriterien!$M$16,4,5))))</f>
        <v>5</v>
      </c>
      <c r="BL317" s="65">
        <f>VLOOKUP($D317,Struktur_daten_BW_2017!$B$7:$AH$452,Calc_Targetkreise!BL$5,FALSE)</f>
        <v>15.9</v>
      </c>
      <c r="BM317" s="62">
        <f>IF(BL317&lt;Master_sheet_Kriterien!$J$18,1,IF(BL317&lt;Master_sheet_Kriterien!$K$18,2,IF(BL317&lt;Master_sheet_Kriterien!$L$18,3,IF(BL317&lt;Master_sheet_Kriterien!$M$18,4,5))))</f>
        <v>3</v>
      </c>
      <c r="BN317" s="65">
        <f>VLOOKUP($D317,Struktur_daten_BW_2017!$B$7:$AH$452,Calc_Targetkreise!BN$5,FALSE)</f>
        <v>9.9</v>
      </c>
      <c r="BO317" s="62">
        <f>IF(BN317&lt;Master_sheet_Kriterien!$J$20,1,IF(BN317&lt;Master_sheet_Kriterien!$K$20,2,IF(BN317&lt;Master_sheet_Kriterien!$L$20,3,IF(BN317&lt;Master_sheet_Kriterien!$M$20,4,5))))</f>
        <v>2</v>
      </c>
      <c r="BP317" s="59">
        <f>VLOOKUP($D317,Struktur_daten_BW_2017!$B$7:$AH$452,Calc_Targetkreise!BP$5,FALSE)</f>
        <v>23625</v>
      </c>
      <c r="BQ317" s="62">
        <f>IF(BP317&lt;Master_sheet_Kriterien!$J$38,1,IF(BP317&lt;Master_sheet_Kriterien!$K$38,2,IF(BP317&lt;Master_sheet_Kriterien!$L$38,3,IF(BP317&lt;Master_sheet_Kriterien!$M$38,4,5))))</f>
        <v>5</v>
      </c>
      <c r="BR317" s="65">
        <f>VLOOKUP($D317,Struktur_daten_BW_2017!$B$7:$AH$452,Calc_Targetkreise!BR$5,FALSE)</f>
        <v>19.7</v>
      </c>
      <c r="BS317" s="62">
        <f>IF(BR317&lt;Master_sheet_Kriterien!$J$24,1,IF(BR317&lt;Master_sheet_Kriterien!$K$24,2,IF(BR317&lt;Master_sheet_Kriterien!$L$24,3,IF(BR317&lt;Master_sheet_Kriterien!$M$24,4,5))))</f>
        <v>1</v>
      </c>
      <c r="BT317" s="65">
        <f>VLOOKUP($D317,Struktur_daten_BW_2017!$B$7:$AH$452,Calc_Targetkreise!BT$5,FALSE)</f>
        <v>12.1</v>
      </c>
      <c r="BU317" s="62">
        <f>IF(BT317&lt;Master_sheet_Kriterien!$J$26,1,IF(BT317&lt;Master_sheet_Kriterien!$K$26,2,IF(BT317&lt;Master_sheet_Kriterien!$L$26,3,IF(BT317&lt;Master_sheet_Kriterien!$M$26,4,5))))</f>
        <v>2</v>
      </c>
      <c r="BV317" s="65">
        <f t="shared" si="13"/>
        <v>3.93008</v>
      </c>
      <c r="BW317" s="62">
        <f>IF(BV317&lt;Master_sheet_Kriterien!$J$28,1,IF(BV317&lt;Master_sheet_Kriterien!$K$28,2,IF(BV317&lt;Master_sheet_Kriterien!$L$28,3,IF(BV317&lt;Master_sheet_Kriterien!$M$28,4,5))))</f>
        <v>3</v>
      </c>
      <c r="BX317" s="65">
        <f>VLOOKUP($D317,Struktur_daten_BW_2017!$B$7:$AH$452,Calc_Targetkreise!BX$5,FALSE)</f>
        <v>20.66115702</v>
      </c>
      <c r="BY317" s="62">
        <f>IF(BX317&lt;Master_sheet_Kriterien!$J$30,1,IF(BX317&lt;Master_sheet_Kriterien!$K$30,2,IF(BX317&lt;Master_sheet_Kriterien!$L$30,3,IF(BX317&lt;Master_sheet_Kriterien!$M$30,4,5))))</f>
        <v>3</v>
      </c>
      <c r="BZ317" s="65"/>
      <c r="CA317" s="62">
        <f>IF(BZ317&lt;Master_sheet_Kriterien!$J$32,1,IF(BZ317&lt;Master_sheet_Kriterien!$K$32,2,IF(BZ317&lt;Master_sheet_Kriterien!$L$32,3,IF(BZ317&lt;Master_sheet_Kriterien!$M$32,4,5))))</f>
        <v>1</v>
      </c>
      <c r="CB317" s="65"/>
      <c r="CC317" s="62">
        <f>IF(CB317&lt;Master_sheet_Kriterien!$J$34,1,IF(CB317&lt;Master_sheet_Kriterien!$K$34,2,IF(CB317&lt;Master_sheet_Kriterien!$L$34,3,IF(CB317&lt;Master_sheet_Kriterien!$M$34,4,5))))</f>
        <v>1</v>
      </c>
      <c r="CD317" s="65">
        <f>100-VLOOKUP($D317,Struktur_daten_BW_2017!$B$7:$AH$452,Calc_Targetkreise!CD$5,FALSE)</f>
        <v>37.6</v>
      </c>
      <c r="CE317" s="62">
        <f>IF(CD317&lt;Master_sheet_Kriterien!$J$40,1,IF(CD317&lt;Master_sheet_Kriterien!$K$40,2,IF(CD317&lt;Master_sheet_Kriterien!$L$40,3,IF(CD317&lt;Master_sheet_Kriterien!$M$40,4,5))))</f>
        <v>1</v>
      </c>
      <c r="CF317" s="61"/>
      <c r="CG317" s="59">
        <f>VLOOKUP($D317,EW_19_Kreise!$A$6:$CQ$406,Calc_Targetkreise!CG$5,FALSE)/1000</f>
        <v>188.792</v>
      </c>
      <c r="CH317" s="59">
        <f>VLOOKUP($D317,BW_17_Kreise!$B$7:$CC$410,Calc_Targetkreise!CH$5,FALSE)/1000</f>
        <v>187.683</v>
      </c>
      <c r="CI317" s="59">
        <f>VLOOKUP($D317,EW_Erg_09_14_Kreise!$A$10:$BK$412,Calc_Targetkreise!CI$5,FALSE)/1000</f>
        <v>185.425</v>
      </c>
      <c r="CJ317" s="59">
        <f>VLOOKUP($D317,EW_Erg_09_14_Kreise!$A$10:$BK$412,Calc_Targetkreise!CJ$5,FALSE)/1000</f>
        <v>181.931</v>
      </c>
      <c r="CK317" s="59">
        <f>VLOOKUP($D317,EW_Erg_09_14_Kreise!$A$10:$BK$412,Calc_Targetkreise!CK$5,FALSE)/1000</f>
        <v>77.115</v>
      </c>
      <c r="CL317" s="45"/>
      <c r="CM317" s="59">
        <f>VLOOKUP($D317,Struktur_daten_BW_2017!$B$7:$AH$452,Calc_Targetkreise!CM$5,FALSE)</f>
        <v>324.8</v>
      </c>
      <c r="CN317" s="66">
        <v>9.0</v>
      </c>
      <c r="CO317" s="67">
        <f t="shared" si="16"/>
        <v>0.02770935961</v>
      </c>
      <c r="CP317" s="62">
        <f>IF(CO317&lt;Master_sheet_Kriterien!$J$58,1,IF(CO317&lt;Master_sheet_Kriterien!$K$58,2,IF(CO317&lt;Master_sheet_Kriterien!$L$58,3,IF(CO317&lt;Master_sheet_Kriterien!$M$58,4,5))))</f>
        <v>1</v>
      </c>
      <c r="CQ317" s="66">
        <v>8.0</v>
      </c>
      <c r="CR317" s="67">
        <f t="shared" si="17"/>
        <v>0.02463054187</v>
      </c>
      <c r="CS317" s="62">
        <f>IF(CR317&lt;Master_sheet_Kriterien!$J$59,1,IF(CR317&lt;Master_sheet_Kriterien!$K$59,2,IF(CR317&lt;Master_sheet_Kriterien!$L$59,3,IF(CR317&lt;Master_sheet_Kriterien!$M$59,4,5))))</f>
        <v>1</v>
      </c>
      <c r="CT317" s="66">
        <v>1.0</v>
      </c>
      <c r="CU317" s="44"/>
      <c r="CV317" s="66">
        <v>0.0</v>
      </c>
      <c r="CW317" s="68"/>
      <c r="CY317" s="31">
        <f t="shared" si="18"/>
        <v>9772</v>
      </c>
      <c r="DB317" s="76" t="str">
        <f t="shared" si="19"/>
        <v>Augsburg</v>
      </c>
      <c r="DC317" s="58">
        <f t="shared" si="20"/>
        <v>259</v>
      </c>
      <c r="DD317" s="77">
        <f t="shared" si="21"/>
        <v>143</v>
      </c>
      <c r="DE317" s="72">
        <f t="shared" si="22"/>
        <v>0.004381209284</v>
      </c>
      <c r="DG317" s="76" t="str">
        <f t="shared" si="23"/>
        <v>Augsburg</v>
      </c>
      <c r="DH317" s="58" t="str">
        <f t="shared" si="24"/>
        <v>#REF!</v>
      </c>
      <c r="DI317" s="75">
        <f t="shared" si="25"/>
        <v>137.2770936</v>
      </c>
      <c r="DJ317" s="78">
        <f t="shared" si="26"/>
        <v>0.004381209284</v>
      </c>
      <c r="DK317" s="75"/>
      <c r="DL317" s="75"/>
      <c r="DM317" s="75"/>
      <c r="DN317" s="75"/>
      <c r="DO317" s="75"/>
      <c r="DP317" s="44"/>
    </row>
    <row r="318" ht="16.5" customHeight="1">
      <c r="A318" s="58">
        <f t="shared" si="5"/>
        <v>375</v>
      </c>
      <c r="B318" s="58">
        <f t="shared" si="6"/>
        <v>120</v>
      </c>
      <c r="C318" s="58" t="s">
        <v>390</v>
      </c>
      <c r="D318" s="58">
        <v>9773.0</v>
      </c>
      <c r="E318" s="58" t="s">
        <v>479</v>
      </c>
      <c r="F318" s="59">
        <f>VLOOKUP($D318,EW_19_Kreise!$A$6:$CQ$406,Calc_Targetkreise!F$5,FALSE)/1000</f>
        <v>39.66</v>
      </c>
      <c r="G318" s="59">
        <f>VLOOKUP($D318,BW_17_Kreise!$B$7:$CC$410,Calc_Targetkreise!G$5,FALSE)/1000</f>
        <v>54.279</v>
      </c>
      <c r="H318" s="59">
        <f>VLOOKUP($D318,EW_Erg_09_14_Kreise!$A$10:$BK$412,Calc_Targetkreise!H$5,FALSE)/1000</f>
        <v>26.35</v>
      </c>
      <c r="I318" s="60">
        <f t="shared" ref="I318:K318" si="1300">F318/CG318</f>
        <v>0.5456421545</v>
      </c>
      <c r="J318" s="60">
        <f t="shared" si="1300"/>
        <v>0.7508611269</v>
      </c>
      <c r="K318" s="60">
        <f t="shared" si="1300"/>
        <v>0.3648371732</v>
      </c>
      <c r="L318" s="61">
        <f t="shared" ref="L318:M318" si="1301">1-(T318+X318)</f>
        <v>0.4679525971</v>
      </c>
      <c r="M318" s="61">
        <f t="shared" si="1301"/>
        <v>0.4635310157</v>
      </c>
      <c r="N318" s="62">
        <f>IF(L318&lt;Master_sheet_Kriterien!$J$46,1,IF(L318&lt;Master_sheet_Kriterien!$K$46,2,IF(L318&lt;Master_sheet_Kriterien!$L$46,3,IF(L318&lt;Master_sheet_Kriterien!$M$46,4,5))))</f>
        <v>3</v>
      </c>
      <c r="O318" s="62">
        <f>IF(M318&lt;Master_sheet_Kriterien!$J$46,1,IF(M318&lt;Master_sheet_Kriterien!$K$46,2,IF(M318&lt;Master_sheet_Kriterien!$L$46,3,IF(M318&lt;Master_sheet_Kriterien!$M$46,4,5))))</f>
        <v>3</v>
      </c>
      <c r="P318" s="61">
        <f t="shared" ref="P318:Q318" si="1302">1-(T318+AM318)</f>
        <v>0.4276601109</v>
      </c>
      <c r="Q318" s="61">
        <f t="shared" si="1302"/>
        <v>0.4315296892</v>
      </c>
      <c r="R318" s="62">
        <f>IF(P318&lt;Master_sheet_Kriterien!$J$46,1,IF(P318&lt;Master_sheet_Kriterien!$K$46,2,IF(P318&lt;Master_sheet_Kriterien!$L$46,3,IF(P318&lt;Master_sheet_Kriterien!$M$46,4,5))))</f>
        <v>2</v>
      </c>
      <c r="S318" s="62">
        <f>IF(Q318&lt;Master_sheet_Kriterien!$J$46,1,IF(Q318&lt;Master_sheet_Kriterien!$K$46,2,IF(Q318&lt;Master_sheet_Kriterien!$L$46,3,IF(Q318&lt;Master_sheet_Kriterien!$M$46,4,5))))</f>
        <v>3</v>
      </c>
      <c r="T318" s="61">
        <f>VLOOKUP($D318,EW_19_Kreise!$A$6:$CQ$406,Calc_Targetkreise!T$5,FALSE)/1000/F318</f>
        <v>0.4599596571</v>
      </c>
      <c r="U318" s="63">
        <f>VLOOKUP($D318,BW_17_Kreise!$B$7:$CC$410,Calc_Targetkreise!U$5,FALSE)/1000/$G318</f>
        <v>0.4022734391</v>
      </c>
      <c r="V318" s="61">
        <f>VLOOKUP(Calc_Targetkreise!$D318,EW_Erg_09_14_Kreise!$A$7:$BK$412,Calc_Targetkreise!V$5,FALSE)/1000/$H318</f>
        <v>0.4841745731</v>
      </c>
      <c r="W318" s="61">
        <f>VLOOKUP(Calc_Targetkreise!$D318,EW_Erg_09_14_Kreise!$A$7:$BK$412,Calc_Targetkreise!W$5,FALSE)/1000/CK318</f>
        <v>0.584607438</v>
      </c>
      <c r="X318" s="61">
        <f>VLOOKUP($D318,EW_19_Kreise!$A$6:$CQ$406,Calc_Targetkreise!X$5,FALSE)/1000/F318</f>
        <v>0.07208774584</v>
      </c>
      <c r="Y318" s="63">
        <f>VLOOKUP($D318,BW_17_Kreise!$B$7:$CC$410,Calc_Targetkreise!Y$5,FALSE)/1000/$G318</f>
        <v>0.1341955452</v>
      </c>
      <c r="Z318" s="61">
        <f>VLOOKUP(Calc_Targetkreise!$D318,EW_Erg_09_14_Kreise!$A$7:$BK$412,Calc_Targetkreise!Z$5,FALSE)/1000/$H318</f>
        <v>0.1423529412</v>
      </c>
      <c r="AA318" s="61">
        <f>VLOOKUP(Calc_Targetkreise!$D318,EW_Erg_09_14_Kreise!$A$7:$BK$412,Calc_Targetkreise!AA$5,FALSE)/1000/$H318</f>
        <v>0.0989373814</v>
      </c>
      <c r="AB318" s="61">
        <f>VLOOKUP($D318,EW_19_Kreise!$A$6:$CQ$406,Calc_Targetkreise!AB$5,FALSE)/1000/F318</f>
        <v>0.1347705497</v>
      </c>
      <c r="AC318" s="63">
        <f>VLOOKUP($D318,BW_17_Kreise!$B$7:$CC$410,Calc_Targetkreise!AC$5,FALSE)/1000/$G318</f>
        <v>0.06741096925</v>
      </c>
      <c r="AD318" s="61">
        <f>VLOOKUP(Calc_Targetkreise!$D318,EW_Erg_09_14_Kreise!$A$7:$BK$412,Calc_Targetkreise!AD$5,FALSE)/1000/$H318</f>
        <v>0.07901328273</v>
      </c>
      <c r="AE318" s="62">
        <f>IF(AC318&lt;Master_sheet_Kriterien!$J$54,1,IF(AC318&lt;Master_sheet_Kriterien!$K$54,2,IF(AC318&lt;Master_sheet_Kriterien!$L$54,3,IF(AC318&lt;Master_sheet_Kriterien!$M$54,4,5))))</f>
        <v>2</v>
      </c>
      <c r="AF318" s="61">
        <f>VLOOKUP(Calc_Targetkreise!$D318,EW_Erg_09_14_Kreise!$A$7:$BK$412,Calc_Targetkreise!AF$5,FALSE)/1000/$H318</f>
        <v>0.07506641366</v>
      </c>
      <c r="AG318" s="63">
        <f>VLOOKUP($D318,BW_17_Kreise!$B$7:$CC$410,Calc_Targetkreise!AG$5,FALSE)/1000/$G318</f>
        <v>0.100204499</v>
      </c>
      <c r="AH318" s="61">
        <f>VLOOKUP(Calc_Targetkreise!$D318,EW_Erg_09_14_Kreise!$A$7:$BK$412,Calc_Targetkreise!AH$5,FALSE)/1000/$H318</f>
        <v>0.0264516129</v>
      </c>
      <c r="AI318" s="61">
        <f>VLOOKUP(Calc_Targetkreise!$D318,EW_Erg_09_14_Kreise!$A$7:$BK$412,Calc_Targetkreise!AI$5,FALSE)/1000/$H318</f>
        <v>0.08664136622</v>
      </c>
      <c r="AJ318" s="63">
        <f>VLOOKUP($D318,BW_17_Kreise!$B$7:$CC$410,Calc_Targetkreise!AJ$5,FALSE)/1000/$G318</f>
        <v>0.04581882496</v>
      </c>
      <c r="AK318" s="61">
        <f>VLOOKUP(Calc_Targetkreise!$D318,EW_Erg_09_14_Kreise!$A$7:$BK$412,Calc_Targetkreise!AK$5,FALSE)/1000/$H318</f>
        <v>0.01825426945</v>
      </c>
      <c r="AL318" s="61">
        <f>VLOOKUP(Calc_Targetkreise!$D318,EW_Erg_09_14_Kreise!$A$7:$BK$412,Calc_Targetkreise!AL$5,FALSE)/1000/$H318</f>
        <v>0.01817836812</v>
      </c>
      <c r="AM318" s="61">
        <f>VLOOKUP($D318,EW_19_Kreise!$A$6:$CQ$406,Calc_Targetkreise!AM$5,FALSE)/1000/F318</f>
        <v>0.112380232</v>
      </c>
      <c r="AN318" s="63">
        <f>VLOOKUP($D318,BW_17_Kreise!$B$7:$CC$410,Calc_Targetkreise!AN$5,FALSE)/1000/$G318</f>
        <v>0.1661968717</v>
      </c>
      <c r="AO318" s="61">
        <f>VLOOKUP(Calc_Targetkreise!$D318,EW_Erg_09_14_Kreise!$A$7:$BK$412,Calc_Targetkreise!AO$5,FALSE)/1000/$H318</f>
        <v>0.07817836812</v>
      </c>
      <c r="AP318" s="61">
        <f>VLOOKUP(Calc_Targetkreise!$D318,EW_Erg_09_14_Kreise!$A$7:$BK$412,Calc_Targetkreise!AP$5,FALSE)/1000/$H318</f>
        <v>0.0001518026565</v>
      </c>
      <c r="AQ318" s="61">
        <f t="shared" ref="AQ318:AR318" si="1303">1-U318-Y318-AC318-AG318-AJ318-AN318</f>
        <v>0.08389985077</v>
      </c>
      <c r="AR318" s="61">
        <f t="shared" si="1303"/>
        <v>0.1715749526</v>
      </c>
      <c r="AS318" s="61">
        <f t="shared" si="11"/>
        <v>0.1364172299</v>
      </c>
      <c r="AT318" s="63">
        <f>VLOOKUP($D318,BW_17_Kreise!$B$7:$CC$410,Calc_Targetkreise!AT$5,FALSE)/1000/$G318</f>
        <v>0.003187236316</v>
      </c>
      <c r="AU318" s="61">
        <f>VLOOKUP(Calc_Targetkreise!$D318,EW_Erg_09_14_Kreise!$A$7:$BK$412,Calc_Targetkreise!AU$5,FALSE)/1000/$H318</f>
        <v>0.007172675522</v>
      </c>
      <c r="AV318" s="62">
        <f>IF(AU318&lt;Master_sheet_Kriterien!$J$44,1,IF(AU318&lt;Master_sheet_Kriterien!$K$44,2,IF(AU318&lt;Master_sheet_Kriterien!$L$44,3,IF(AU318&lt;Master_sheet_Kriterien!$M$44,4,5))))</f>
        <v>1</v>
      </c>
      <c r="AW318" s="61">
        <f>VLOOKUP(Calc_Targetkreise!$D318,EW_Erg_09_14_Kreise!$A$7:$BK$412,Calc_Targetkreise!AW$5,FALSE)/1000/$H318</f>
        <v>0.005996204934</v>
      </c>
      <c r="AX318" s="61">
        <f>VLOOKUP($D318,EW_19_Kreise!$A$6:$CQ$406,Calc_Targetkreise!AX$5,FALSE)/1000/F318</f>
        <v>0.002950075643</v>
      </c>
      <c r="AY318" s="62">
        <f>IF(AX318&lt;Master_sheet_Kriterien!$J$56,1,IF(AX318&lt;Master_sheet_Kriterien!$K$56,2,IF(AX318&lt;Master_sheet_Kriterien!$L$56,3,IF(AX318&lt;Master_sheet_Kriterien!$M$56,4,5))))</f>
        <v>1</v>
      </c>
      <c r="AZ318" s="64">
        <f>VLOOKUP($D318,EW_19_Kreise!$A$6:$CQ$406,Calc_Targetkreise!AZ$5,FALSE)</f>
        <v>117</v>
      </c>
      <c r="BA318" s="62">
        <f>IF(AZ318&lt;Master_sheet_Kriterien!$J$57,1,IF(AZ318&lt;Master_sheet_Kriterien!$K$57,2,IF(AZ318&lt;Master_sheet_Kriterien!$L$57,3,IF(AZ318&lt;Master_sheet_Kriterien!$M$56,4,5))))</f>
        <v>1</v>
      </c>
      <c r="BB318" s="59">
        <f>VLOOKUP($D318,Struktur_daten_BW_2017!$B$7:$AH$452,Calc_Targetkreise!BB$5,FALSE)</f>
        <v>107.1</v>
      </c>
      <c r="BC318" s="62">
        <f>IF(BB318&lt;Master_sheet_Kriterien!$J$8,1,IF(BB318&lt;Master_sheet_Kriterien!$K$8,2,IF(BB318&lt;Master_sheet_Kriterien!$L$8,3,IF(BB318&lt;Master_sheet_Kriterien!$M$8,4,5))))</f>
        <v>1</v>
      </c>
      <c r="BD318" s="65">
        <f t="shared" si="12"/>
        <v>20.7334</v>
      </c>
      <c r="BE318" s="62">
        <f>IF(BD318&lt;Master_sheet_Kriterien!$J$10,1,IF(BD318&lt;Master_sheet_Kriterien!$K$10,2,IF(BD318&lt;Master_sheet_Kriterien!$L$10,3,IF(BD318&lt;Master_sheet_Kriterien!$M$10,4,5))))</f>
        <v>2</v>
      </c>
      <c r="BF318" s="65">
        <f>VLOOKUP($D318,Struktur_daten_BW_2017!$B$7:$AH$452,Calc_Targetkreise!BF$5,FALSE)</f>
        <v>8.3</v>
      </c>
      <c r="BG318" s="62">
        <f>IF(BF318&lt;Master_sheet_Kriterien!$J$12,1,IF(BF318&lt;Master_sheet_Kriterien!$K$12,2,IF(BF318&lt;Master_sheet_Kriterien!$L$12,3,IF(BF318&lt;Master_sheet_Kriterien!$M$12,4,5))))</f>
        <v>4</v>
      </c>
      <c r="BH318" s="65">
        <f>VLOOKUP($D318,Struktur_daten_BW_2017!$B$7:$AH$452,Calc_Targetkreise!BH$5,FALSE)</f>
        <v>11.9</v>
      </c>
      <c r="BI318" s="62">
        <f>IF(BH318&lt;Master_sheet_Kriterien!$J$14,1,IF(BH318&lt;Master_sheet_Kriterien!$K$14,2,IF(BH318&lt;Master_sheet_Kriterien!$L$14,3,IF(BH318&lt;Master_sheet_Kriterien!$M$14,4,5))))</f>
        <v>4</v>
      </c>
      <c r="BJ318" s="65">
        <f>VLOOKUP($D318,Struktur_daten_BW_2017!$B$7:$AH$452,Calc_Targetkreise!BJ$5,FALSE)</f>
        <v>36.8</v>
      </c>
      <c r="BK318" s="62">
        <f>IF(BJ318&lt;Master_sheet_Kriterien!$J$16,1,IF(BJ318&lt;Master_sheet_Kriterien!$K$16,2,IF(BJ318&lt;Master_sheet_Kriterien!$L$16,3,IF(BJ318&lt;Master_sheet_Kriterien!$M$16,4,5))))</f>
        <v>4</v>
      </c>
      <c r="BL318" s="65">
        <f>VLOOKUP($D318,Struktur_daten_BW_2017!$B$7:$AH$452,Calc_Targetkreise!BL$5,FALSE)</f>
        <v>15.3</v>
      </c>
      <c r="BM318" s="62">
        <f>IF(BL318&lt;Master_sheet_Kriterien!$J$18,1,IF(BL318&lt;Master_sheet_Kriterien!$K$18,2,IF(BL318&lt;Master_sheet_Kriterien!$L$18,3,IF(BL318&lt;Master_sheet_Kriterien!$M$18,4,5))))</f>
        <v>2</v>
      </c>
      <c r="BN318" s="65">
        <f>VLOOKUP($D318,Struktur_daten_BW_2017!$B$7:$AH$452,Calc_Targetkreise!BN$5,FALSE)</f>
        <v>9.9</v>
      </c>
      <c r="BO318" s="62">
        <f>IF(BN318&lt;Master_sheet_Kriterien!$J$20,1,IF(BN318&lt;Master_sheet_Kriterien!$K$20,2,IF(BN318&lt;Master_sheet_Kriterien!$L$20,3,IF(BN318&lt;Master_sheet_Kriterien!$M$20,4,5))))</f>
        <v>2</v>
      </c>
      <c r="BP318" s="59">
        <f>VLOOKUP($D318,Struktur_daten_BW_2017!$B$7:$AH$452,Calc_Targetkreise!BP$5,FALSE)</f>
        <v>23203</v>
      </c>
      <c r="BQ318" s="62">
        <f>IF(BP318&lt;Master_sheet_Kriterien!$J$38,1,IF(BP318&lt;Master_sheet_Kriterien!$K$38,2,IF(BP318&lt;Master_sheet_Kriterien!$L$38,3,IF(BP318&lt;Master_sheet_Kriterien!$M$38,4,5))))</f>
        <v>5</v>
      </c>
      <c r="BR318" s="65">
        <f>VLOOKUP($D318,Struktur_daten_BW_2017!$B$7:$AH$452,Calc_Targetkreise!BR$5,FALSE)</f>
        <v>23.4</v>
      </c>
      <c r="BS318" s="62">
        <f>IF(BR318&lt;Master_sheet_Kriterien!$J$24,1,IF(BR318&lt;Master_sheet_Kriterien!$K$24,2,IF(BR318&lt;Master_sheet_Kriterien!$L$24,3,IF(BR318&lt;Master_sheet_Kriterien!$M$24,4,5))))</f>
        <v>1</v>
      </c>
      <c r="BT318" s="65">
        <f>VLOOKUP($D318,Struktur_daten_BW_2017!$B$7:$AH$452,Calc_Targetkreise!BT$5,FALSE)</f>
        <v>15.5</v>
      </c>
      <c r="BU318" s="62">
        <f>IF(BT318&lt;Master_sheet_Kriterien!$J$26,1,IF(BT318&lt;Master_sheet_Kriterien!$K$26,2,IF(BT318&lt;Master_sheet_Kriterien!$L$26,3,IF(BT318&lt;Master_sheet_Kriterien!$M$26,4,5))))</f>
        <v>4</v>
      </c>
      <c r="BV318" s="65">
        <f t="shared" si="13"/>
        <v>3.8719</v>
      </c>
      <c r="BW318" s="62">
        <f>IF(BV318&lt;Master_sheet_Kriterien!$J$28,1,IF(BV318&lt;Master_sheet_Kriterien!$K$28,2,IF(BV318&lt;Master_sheet_Kriterien!$L$28,3,IF(BV318&lt;Master_sheet_Kriterien!$M$28,4,5))))</f>
        <v>3</v>
      </c>
      <c r="BX318" s="65">
        <f>VLOOKUP($D318,Struktur_daten_BW_2017!$B$7:$AH$452,Calc_Targetkreise!BX$5,FALSE)</f>
        <v>21.93548387</v>
      </c>
      <c r="BY318" s="62">
        <f>IF(BX318&lt;Master_sheet_Kriterien!$J$30,1,IF(BX318&lt;Master_sheet_Kriterien!$K$30,2,IF(BX318&lt;Master_sheet_Kriterien!$L$30,3,IF(BX318&lt;Master_sheet_Kriterien!$M$30,4,5))))</f>
        <v>3</v>
      </c>
      <c r="BZ318" s="65"/>
      <c r="CA318" s="62">
        <f>IF(BZ318&lt;Master_sheet_Kriterien!$J$32,1,IF(BZ318&lt;Master_sheet_Kriterien!$K$32,2,IF(BZ318&lt;Master_sheet_Kriterien!$L$32,3,IF(BZ318&lt;Master_sheet_Kriterien!$M$32,4,5))))</f>
        <v>1</v>
      </c>
      <c r="CB318" s="65"/>
      <c r="CC318" s="62">
        <f>IF(CB318&lt;Master_sheet_Kriterien!$J$34,1,IF(CB318&lt;Master_sheet_Kriterien!$K$34,2,IF(CB318&lt;Master_sheet_Kriterien!$L$34,3,IF(CB318&lt;Master_sheet_Kriterien!$M$34,4,5))))</f>
        <v>1</v>
      </c>
      <c r="CD318" s="65">
        <f>100-VLOOKUP($D318,Struktur_daten_BW_2017!$B$7:$AH$452,Calc_Targetkreise!CD$5,FALSE)</f>
        <v>31.3</v>
      </c>
      <c r="CE318" s="62">
        <f>IF(CD318&lt;Master_sheet_Kriterien!$J$40,1,IF(CD318&lt;Master_sheet_Kriterien!$K$40,2,IF(CD318&lt;Master_sheet_Kriterien!$L$40,3,IF(CD318&lt;Master_sheet_Kriterien!$M$40,4,5))))</f>
        <v>1</v>
      </c>
      <c r="CF318" s="61"/>
      <c r="CG318" s="59">
        <f>VLOOKUP($D318,EW_19_Kreise!$A$6:$CQ$406,Calc_Targetkreise!CG$5,FALSE)/1000</f>
        <v>72.685</v>
      </c>
      <c r="CH318" s="59">
        <f>VLOOKUP($D318,BW_17_Kreise!$B$7:$CC$410,Calc_Targetkreise!CH$5,FALSE)/1000</f>
        <v>72.289</v>
      </c>
      <c r="CI318" s="59">
        <f>VLOOKUP($D318,EW_Erg_09_14_Kreise!$A$10:$BK$412,Calc_Targetkreise!CI$5,FALSE)/1000</f>
        <v>72.224</v>
      </c>
      <c r="CJ318" s="59">
        <f>VLOOKUP($D318,EW_Erg_09_14_Kreise!$A$10:$BK$412,Calc_Targetkreise!CJ$5,FALSE)/1000</f>
        <v>72.114</v>
      </c>
      <c r="CK318" s="59">
        <f>VLOOKUP($D318,EW_Erg_09_14_Kreise!$A$10:$BK$412,Calc_Targetkreise!CK$5,FALSE)/1000</f>
        <v>29.04</v>
      </c>
      <c r="CL318" s="45"/>
      <c r="CM318" s="59">
        <f>VLOOKUP($D318,Struktur_daten_BW_2017!$B$7:$AH$452,Calc_Targetkreise!CM$5,FALSE)</f>
        <v>249.8</v>
      </c>
      <c r="CN318" s="66">
        <v>1.0</v>
      </c>
      <c r="CO318" s="67">
        <f t="shared" si="16"/>
        <v>0.004003202562</v>
      </c>
      <c r="CP318" s="62">
        <f>IF(CO318&lt;Master_sheet_Kriterien!$J$58,1,IF(CO318&lt;Master_sheet_Kriterien!$K$58,2,IF(CO318&lt;Master_sheet_Kriterien!$L$58,3,IF(CO318&lt;Master_sheet_Kriterien!$M$58,4,5))))</f>
        <v>1</v>
      </c>
      <c r="CQ318" s="66">
        <v>1.0</v>
      </c>
      <c r="CR318" s="67">
        <f t="shared" si="17"/>
        <v>0.004003202562</v>
      </c>
      <c r="CS318" s="62">
        <f>IF(CR318&lt;Master_sheet_Kriterien!$J$59,1,IF(CR318&lt;Master_sheet_Kriterien!$K$59,2,IF(CR318&lt;Master_sheet_Kriterien!$L$59,3,IF(CR318&lt;Master_sheet_Kriterien!$M$59,4,5))))</f>
        <v>1</v>
      </c>
      <c r="CT318" s="66">
        <v>0.0</v>
      </c>
      <c r="CU318" s="44"/>
      <c r="CV318" s="66">
        <v>0.0</v>
      </c>
      <c r="CW318" s="68"/>
      <c r="CY318" s="31">
        <f t="shared" si="18"/>
        <v>9773</v>
      </c>
      <c r="DB318" s="76" t="str">
        <f t="shared" si="19"/>
        <v>Dillingen a.d.Donau</v>
      </c>
      <c r="DC318" s="58">
        <f t="shared" si="20"/>
        <v>375</v>
      </c>
      <c r="DD318" s="77">
        <f t="shared" si="21"/>
        <v>120</v>
      </c>
      <c r="DE318" s="72">
        <f t="shared" si="22"/>
        <v>0.002950075643</v>
      </c>
      <c r="DG318" s="76" t="str">
        <f t="shared" si="23"/>
        <v>Dillingen a.d.Donau</v>
      </c>
      <c r="DH318" s="58" t="str">
        <f t="shared" si="24"/>
        <v>#REF!</v>
      </c>
      <c r="DI318" s="75">
        <f t="shared" si="25"/>
        <v>114.040032</v>
      </c>
      <c r="DJ318" s="78">
        <f t="shared" si="26"/>
        <v>0.002950075643</v>
      </c>
      <c r="DK318" s="75"/>
      <c r="DL318" s="75"/>
      <c r="DM318" s="75"/>
      <c r="DN318" s="75"/>
      <c r="DO318" s="75"/>
      <c r="DP318" s="44"/>
    </row>
    <row r="319" ht="16.5" customHeight="1">
      <c r="A319" s="58">
        <f t="shared" si="5"/>
        <v>328</v>
      </c>
      <c r="B319" s="58">
        <f t="shared" si="6"/>
        <v>130</v>
      </c>
      <c r="C319" s="58" t="s">
        <v>390</v>
      </c>
      <c r="D319" s="58">
        <v>9774.0</v>
      </c>
      <c r="E319" s="58" t="s">
        <v>480</v>
      </c>
      <c r="F319" s="59">
        <f>VLOOKUP($D319,EW_19_Kreise!$A$6:$CQ$406,Calc_Targetkreise!F$5,FALSE)/1000</f>
        <v>48.781</v>
      </c>
      <c r="G319" s="59">
        <f>VLOOKUP($D319,BW_17_Kreise!$B$7:$CC$410,Calc_Targetkreise!G$5,FALSE)/1000</f>
        <v>66.367</v>
      </c>
      <c r="H319" s="59">
        <f>VLOOKUP($D319,EW_Erg_09_14_Kreise!$A$10:$BK$412,Calc_Targetkreise!H$5,FALSE)/1000</f>
        <v>31.314</v>
      </c>
      <c r="I319" s="60">
        <f t="shared" ref="I319:K319" si="1304">F319/CG319</f>
        <v>0.5405096953</v>
      </c>
      <c r="J319" s="60">
        <f t="shared" si="1304"/>
        <v>0.7389217957</v>
      </c>
      <c r="K319" s="60">
        <f t="shared" si="1304"/>
        <v>0.350382115</v>
      </c>
      <c r="L319" s="61">
        <f t="shared" ref="L319:M319" si="1305">1-(T319+X319)</f>
        <v>0.4766609951</v>
      </c>
      <c r="M319" s="61">
        <f t="shared" si="1305"/>
        <v>0.4568234213</v>
      </c>
      <c r="N319" s="62">
        <f>IF(L319&lt;Master_sheet_Kriterien!$J$46,1,IF(L319&lt;Master_sheet_Kriterien!$K$46,2,IF(L319&lt;Master_sheet_Kriterien!$L$46,3,IF(L319&lt;Master_sheet_Kriterien!$M$46,4,5))))</f>
        <v>4</v>
      </c>
      <c r="O319" s="62">
        <f>IF(M319&lt;Master_sheet_Kriterien!$J$46,1,IF(M319&lt;Master_sheet_Kriterien!$K$46,2,IF(M319&lt;Master_sheet_Kriterien!$L$46,3,IF(M319&lt;Master_sheet_Kriterien!$M$46,4,5))))</f>
        <v>3</v>
      </c>
      <c r="P319" s="61">
        <f t="shared" ref="P319:Q319" si="1306">1-(T319+AM319)</f>
        <v>0.4390028905</v>
      </c>
      <c r="Q319" s="61">
        <f t="shared" si="1306"/>
        <v>0.4255126795</v>
      </c>
      <c r="R319" s="62">
        <f>IF(P319&lt;Master_sheet_Kriterien!$J$46,1,IF(P319&lt;Master_sheet_Kriterien!$K$46,2,IF(P319&lt;Master_sheet_Kriterien!$L$46,3,IF(P319&lt;Master_sheet_Kriterien!$M$46,4,5))))</f>
        <v>3</v>
      </c>
      <c r="S319" s="62">
        <f>IF(Q319&lt;Master_sheet_Kriterien!$J$46,1,IF(Q319&lt;Master_sheet_Kriterien!$K$46,2,IF(Q319&lt;Master_sheet_Kriterien!$L$46,3,IF(Q319&lt;Master_sheet_Kriterien!$M$46,4,5))))</f>
        <v>2</v>
      </c>
      <c r="T319" s="61">
        <f>VLOOKUP($D319,EW_19_Kreise!$A$6:$CQ$406,Calc_Targetkreise!T$5,FALSE)/1000/F319</f>
        <v>0.4518972551</v>
      </c>
      <c r="U319" s="63">
        <f>VLOOKUP($D319,BW_17_Kreise!$B$7:$CC$410,Calc_Targetkreise!U$5,FALSE)/1000/$G319</f>
        <v>0.4147693884</v>
      </c>
      <c r="V319" s="61">
        <f>VLOOKUP(Calc_Targetkreise!$D319,EW_Erg_09_14_Kreise!$A$7:$BK$412,Calc_Targetkreise!V$5,FALSE)/1000/$H319</f>
        <v>0.4764003321</v>
      </c>
      <c r="W319" s="61">
        <f>VLOOKUP(Calc_Targetkreise!$D319,EW_Erg_09_14_Kreise!$A$7:$BK$412,Calc_Targetkreise!W$5,FALSE)/1000/CK319</f>
        <v>0.5789473684</v>
      </c>
      <c r="X319" s="61">
        <f>VLOOKUP($D319,EW_19_Kreise!$A$6:$CQ$406,Calc_Targetkreise!X$5,FALSE)/1000/F319</f>
        <v>0.07144174986</v>
      </c>
      <c r="Y319" s="63">
        <f>VLOOKUP($D319,BW_17_Kreise!$B$7:$CC$410,Calc_Targetkreise!Y$5,FALSE)/1000/$G319</f>
        <v>0.1284071903</v>
      </c>
      <c r="Z319" s="61">
        <f>VLOOKUP(Calc_Targetkreise!$D319,EW_Erg_09_14_Kreise!$A$7:$BK$412,Calc_Targetkreise!Z$5,FALSE)/1000/$H319</f>
        <v>0.1462923932</v>
      </c>
      <c r="AA319" s="61">
        <f>VLOOKUP(Calc_Targetkreise!$D319,EW_Erg_09_14_Kreise!$A$7:$BK$412,Calc_Targetkreise!AA$5,FALSE)/1000/$H319</f>
        <v>0.1010091333</v>
      </c>
      <c r="AB319" s="61">
        <f>VLOOKUP($D319,EW_19_Kreise!$A$6:$CQ$406,Calc_Targetkreise!AB$5,FALSE)/1000/F319</f>
        <v>0.1418380107</v>
      </c>
      <c r="AC319" s="63">
        <f>VLOOKUP($D319,BW_17_Kreise!$B$7:$CC$410,Calc_Targetkreise!AC$5,FALSE)/1000/$G319</f>
        <v>0.07032109331</v>
      </c>
      <c r="AD319" s="61">
        <f>VLOOKUP(Calc_Targetkreise!$D319,EW_Erg_09_14_Kreise!$A$7:$BK$412,Calc_Targetkreise!AD$5,FALSE)/1000/$H319</f>
        <v>0.08178450533</v>
      </c>
      <c r="AE319" s="62">
        <f>IF(AC319&lt;Master_sheet_Kriterien!$J$54,1,IF(AC319&lt;Master_sheet_Kriterien!$K$54,2,IF(AC319&lt;Master_sheet_Kriterien!$L$54,3,IF(AC319&lt;Master_sheet_Kriterien!$M$54,4,5))))</f>
        <v>2</v>
      </c>
      <c r="AF319" s="61">
        <f>VLOOKUP(Calc_Targetkreise!$D319,EW_Erg_09_14_Kreise!$A$7:$BK$412,Calc_Targetkreise!AF$5,FALSE)/1000/$H319</f>
        <v>0.0730024909</v>
      </c>
      <c r="AG319" s="63">
        <f>VLOOKUP($D319,BW_17_Kreise!$B$7:$CC$410,Calc_Targetkreise!AG$5,FALSE)/1000/$G319</f>
        <v>0.09685536487</v>
      </c>
      <c r="AH319" s="61">
        <f>VLOOKUP(Calc_Targetkreise!$D319,EW_Erg_09_14_Kreise!$A$7:$BK$412,Calc_Targetkreise!AH$5,FALSE)/1000/$H319</f>
        <v>0.02427029444</v>
      </c>
      <c r="AI319" s="61">
        <f>VLOOKUP(Calc_Targetkreise!$D319,EW_Erg_09_14_Kreise!$A$7:$BK$412,Calc_Targetkreise!AI$5,FALSE)/1000/$H319</f>
        <v>0.0853931149</v>
      </c>
      <c r="AJ319" s="63">
        <f>VLOOKUP($D319,BW_17_Kreise!$B$7:$CC$410,Calc_Targetkreise!AJ$5,FALSE)/1000/$G319</f>
        <v>0.04773456688</v>
      </c>
      <c r="AK319" s="61">
        <f>VLOOKUP(Calc_Targetkreise!$D319,EW_Erg_09_14_Kreise!$A$7:$BK$412,Calc_Targetkreise!AK$5,FALSE)/1000/$H319</f>
        <v>0.02187519959</v>
      </c>
      <c r="AL319" s="61">
        <f>VLOOKUP(Calc_Targetkreise!$D319,EW_Erg_09_14_Kreise!$A$7:$BK$412,Calc_Targetkreise!AL$5,FALSE)/1000/$H319</f>
        <v>0.01983138532</v>
      </c>
      <c r="AM319" s="61">
        <f>VLOOKUP($D319,EW_19_Kreise!$A$6:$CQ$406,Calc_Targetkreise!AM$5,FALSE)/1000/F319</f>
        <v>0.1090998545</v>
      </c>
      <c r="AN319" s="63">
        <f>VLOOKUP($D319,BW_17_Kreise!$B$7:$CC$410,Calc_Targetkreise!AN$5,FALSE)/1000/$G319</f>
        <v>0.1597179321</v>
      </c>
      <c r="AO319" s="61">
        <f>VLOOKUP(Calc_Targetkreise!$D319,EW_Erg_09_14_Kreise!$A$7:$BK$412,Calc_Targetkreise!AO$5,FALSE)/1000/$H319</f>
        <v>0.1042345277</v>
      </c>
      <c r="AP319" s="61">
        <f>VLOOKUP(Calc_Targetkreise!$D319,EW_Erg_09_14_Kreise!$A$7:$BK$412,Calc_Targetkreise!AP$5,FALSE)/1000/$H319</f>
        <v>0.0003193459794</v>
      </c>
      <c r="AQ319" s="61">
        <f t="shared" ref="AQ319:AR319" si="1307">1-U319-Y319-AC319-AG319-AJ319-AN319</f>
        <v>0.08219446412</v>
      </c>
      <c r="AR319" s="61">
        <f t="shared" si="1307"/>
        <v>0.1451427477</v>
      </c>
      <c r="AS319" s="61">
        <f t="shared" si="11"/>
        <v>0.1414971612</v>
      </c>
      <c r="AT319" s="63">
        <f>VLOOKUP($D319,BW_17_Kreise!$B$7:$CC$410,Calc_Targetkreise!AT$5,FALSE)/1000/$G319</f>
        <v>0.004791537963</v>
      </c>
      <c r="AU319" s="61">
        <f>VLOOKUP(Calc_Targetkreise!$D319,EW_Erg_09_14_Kreise!$A$7:$BK$412,Calc_Targetkreise!AU$5,FALSE)/1000/$H319</f>
        <v>0.008271060867</v>
      </c>
      <c r="AV319" s="62">
        <f>IF(AU319&lt;Master_sheet_Kriterien!$J$44,1,IF(AU319&lt;Master_sheet_Kriterien!$K$44,2,IF(AU319&lt;Master_sheet_Kriterien!$L$44,3,IF(AU319&lt;Master_sheet_Kriterien!$M$44,4,5))))</f>
        <v>1</v>
      </c>
      <c r="AW319" s="61">
        <f>VLOOKUP(Calc_Targetkreise!$D319,EW_Erg_09_14_Kreise!$A$7:$BK$412,Calc_Targetkreise!AW$5,FALSE)/1000/$H319</f>
        <v>0.007376892125</v>
      </c>
      <c r="AX319" s="61">
        <f>VLOOKUP($D319,EW_19_Kreise!$A$6:$CQ$406,Calc_Targetkreise!AX$5,FALSE)/1000/F319</f>
        <v>0.002828970296</v>
      </c>
      <c r="AY319" s="62">
        <f>IF(AX319&lt;Master_sheet_Kriterien!$J$56,1,IF(AX319&lt;Master_sheet_Kriterien!$K$56,2,IF(AX319&lt;Master_sheet_Kriterien!$L$56,3,IF(AX319&lt;Master_sheet_Kriterien!$M$56,4,5))))</f>
        <v>1</v>
      </c>
      <c r="AZ319" s="64">
        <f>VLOOKUP($D319,EW_19_Kreise!$A$6:$CQ$406,Calc_Targetkreise!AZ$5,FALSE)</f>
        <v>138</v>
      </c>
      <c r="BA319" s="62">
        <f>IF(AZ319&lt;Master_sheet_Kriterien!$J$57,1,IF(AZ319&lt;Master_sheet_Kriterien!$K$57,2,IF(AZ319&lt;Master_sheet_Kriterien!$L$57,3,IF(AZ319&lt;Master_sheet_Kriterien!$M$56,4,5))))</f>
        <v>1</v>
      </c>
      <c r="BB319" s="59">
        <f>VLOOKUP($D319,Struktur_daten_BW_2017!$B$7:$AH$452,Calc_Targetkreise!BB$5,FALSE)</f>
        <v>194.7</v>
      </c>
      <c r="BC319" s="62">
        <f>IF(BB319&lt;Master_sheet_Kriterien!$J$8,1,IF(BB319&lt;Master_sheet_Kriterien!$K$8,2,IF(BB319&lt;Master_sheet_Kriterien!$L$8,3,IF(BB319&lt;Master_sheet_Kriterien!$M$8,4,5))))</f>
        <v>2</v>
      </c>
      <c r="BD319" s="65">
        <f t="shared" si="12"/>
        <v>27.552</v>
      </c>
      <c r="BE319" s="62">
        <f>IF(BD319&lt;Master_sheet_Kriterien!$J$10,1,IF(BD319&lt;Master_sheet_Kriterien!$K$10,2,IF(BD319&lt;Master_sheet_Kriterien!$L$10,3,IF(BD319&lt;Master_sheet_Kriterien!$M$10,4,5))))</f>
        <v>4</v>
      </c>
      <c r="BF319" s="65">
        <f>VLOOKUP($D319,Struktur_daten_BW_2017!$B$7:$AH$452,Calc_Targetkreise!BF$5,FALSE)</f>
        <v>8.4</v>
      </c>
      <c r="BG319" s="62">
        <f>IF(BF319&lt;Master_sheet_Kriterien!$J$12,1,IF(BF319&lt;Master_sheet_Kriterien!$K$12,2,IF(BF319&lt;Master_sheet_Kriterien!$L$12,3,IF(BF319&lt;Master_sheet_Kriterien!$M$12,4,5))))</f>
        <v>4</v>
      </c>
      <c r="BH319" s="65">
        <f>VLOOKUP($D319,Struktur_daten_BW_2017!$B$7:$AH$452,Calc_Targetkreise!BH$5,FALSE)</f>
        <v>12.5</v>
      </c>
      <c r="BI319" s="62">
        <f>IF(BH319&lt;Master_sheet_Kriterien!$J$14,1,IF(BH319&lt;Master_sheet_Kriterien!$K$14,2,IF(BH319&lt;Master_sheet_Kriterien!$L$14,3,IF(BH319&lt;Master_sheet_Kriterien!$M$14,4,5))))</f>
        <v>4</v>
      </c>
      <c r="BJ319" s="65">
        <f>VLOOKUP($D319,Struktur_daten_BW_2017!$B$7:$AH$452,Calc_Targetkreise!BJ$5,FALSE)</f>
        <v>36.4</v>
      </c>
      <c r="BK319" s="62">
        <f>IF(BJ319&lt;Master_sheet_Kriterien!$J$16,1,IF(BJ319&lt;Master_sheet_Kriterien!$K$16,2,IF(BJ319&lt;Master_sheet_Kriterien!$L$16,3,IF(BJ319&lt;Master_sheet_Kriterien!$M$16,4,5))))</f>
        <v>4</v>
      </c>
      <c r="BL319" s="65">
        <f>VLOOKUP($D319,Struktur_daten_BW_2017!$B$7:$AH$452,Calc_Targetkreise!BL$5,FALSE)</f>
        <v>15.5</v>
      </c>
      <c r="BM319" s="62">
        <f>IF(BL319&lt;Master_sheet_Kriterien!$J$18,1,IF(BL319&lt;Master_sheet_Kriterien!$K$18,2,IF(BL319&lt;Master_sheet_Kriterien!$L$18,3,IF(BL319&lt;Master_sheet_Kriterien!$M$18,4,5))))</f>
        <v>2</v>
      </c>
      <c r="BN319" s="65">
        <f>VLOOKUP($D319,Struktur_daten_BW_2017!$B$7:$AH$452,Calc_Targetkreise!BN$5,FALSE)</f>
        <v>9.7</v>
      </c>
      <c r="BO319" s="62">
        <f>IF(BN319&lt;Master_sheet_Kriterien!$J$20,1,IF(BN319&lt;Master_sheet_Kriterien!$K$20,2,IF(BN319&lt;Master_sheet_Kriterien!$L$20,3,IF(BN319&lt;Master_sheet_Kriterien!$M$20,4,5))))</f>
        <v>2</v>
      </c>
      <c r="BP319" s="59">
        <f>VLOOKUP($D319,Struktur_daten_BW_2017!$B$7:$AH$452,Calc_Targetkreise!BP$5,FALSE)</f>
        <v>23426</v>
      </c>
      <c r="BQ319" s="62">
        <f>IF(BP319&lt;Master_sheet_Kriterien!$J$38,1,IF(BP319&lt;Master_sheet_Kriterien!$K$38,2,IF(BP319&lt;Master_sheet_Kriterien!$L$38,3,IF(BP319&lt;Master_sheet_Kriterien!$M$38,4,5))))</f>
        <v>5</v>
      </c>
      <c r="BR319" s="65">
        <f>VLOOKUP($D319,Struktur_daten_BW_2017!$B$7:$AH$452,Calc_Targetkreise!BR$5,FALSE)</f>
        <v>24.6</v>
      </c>
      <c r="BS319" s="62">
        <f>IF(BR319&lt;Master_sheet_Kriterien!$J$24,1,IF(BR319&lt;Master_sheet_Kriterien!$K$24,2,IF(BR319&lt;Master_sheet_Kriterien!$L$24,3,IF(BR319&lt;Master_sheet_Kriterien!$M$24,4,5))))</f>
        <v>1</v>
      </c>
      <c r="BT319" s="65">
        <f>VLOOKUP($D319,Struktur_daten_BW_2017!$B$7:$AH$452,Calc_Targetkreise!BT$5,FALSE)</f>
        <v>13.5</v>
      </c>
      <c r="BU319" s="62">
        <f>IF(BT319&lt;Master_sheet_Kriterien!$J$26,1,IF(BT319&lt;Master_sheet_Kriterien!$K$26,2,IF(BT319&lt;Master_sheet_Kriterien!$L$26,3,IF(BT319&lt;Master_sheet_Kriterien!$M$26,4,5))))</f>
        <v>3</v>
      </c>
      <c r="BV319" s="65">
        <f t="shared" si="13"/>
        <v>4.428</v>
      </c>
      <c r="BW319" s="62">
        <f>IF(BV319&lt;Master_sheet_Kriterien!$J$28,1,IF(BV319&lt;Master_sheet_Kriterien!$K$28,2,IF(BV319&lt;Master_sheet_Kriterien!$L$28,3,IF(BV319&lt;Master_sheet_Kriterien!$M$28,4,5))))</f>
        <v>4</v>
      </c>
      <c r="BX319" s="65">
        <f>VLOOKUP($D319,Struktur_daten_BW_2017!$B$7:$AH$452,Calc_Targetkreise!BX$5,FALSE)</f>
        <v>20</v>
      </c>
      <c r="BY319" s="62">
        <f>IF(BX319&lt;Master_sheet_Kriterien!$J$30,1,IF(BX319&lt;Master_sheet_Kriterien!$K$30,2,IF(BX319&lt;Master_sheet_Kriterien!$L$30,3,IF(BX319&lt;Master_sheet_Kriterien!$M$30,4,5))))</f>
        <v>2</v>
      </c>
      <c r="BZ319" s="65"/>
      <c r="CA319" s="62">
        <f>IF(BZ319&lt;Master_sheet_Kriterien!$J$32,1,IF(BZ319&lt;Master_sheet_Kriterien!$K$32,2,IF(BZ319&lt;Master_sheet_Kriterien!$L$32,3,IF(BZ319&lt;Master_sheet_Kriterien!$M$32,4,5))))</f>
        <v>1</v>
      </c>
      <c r="CB319" s="65"/>
      <c r="CC319" s="62">
        <f>IF(CB319&lt;Master_sheet_Kriterien!$J$34,1,IF(CB319&lt;Master_sheet_Kriterien!$K$34,2,IF(CB319&lt;Master_sheet_Kriterien!$L$34,3,IF(CB319&lt;Master_sheet_Kriterien!$M$34,4,5))))</f>
        <v>1</v>
      </c>
      <c r="CD319" s="65">
        <f>100-VLOOKUP($D319,Struktur_daten_BW_2017!$B$7:$AH$452,Calc_Targetkreise!CD$5,FALSE)</f>
        <v>37.9</v>
      </c>
      <c r="CE319" s="62">
        <f>IF(CD319&lt;Master_sheet_Kriterien!$J$40,1,IF(CD319&lt;Master_sheet_Kriterien!$K$40,2,IF(CD319&lt;Master_sheet_Kriterien!$L$40,3,IF(CD319&lt;Master_sheet_Kriterien!$M$40,4,5))))</f>
        <v>1</v>
      </c>
      <c r="CF319" s="61"/>
      <c r="CG319" s="59">
        <f>VLOOKUP($D319,EW_19_Kreise!$A$6:$CQ$406,Calc_Targetkreise!CG$5,FALSE)/1000</f>
        <v>90.25</v>
      </c>
      <c r="CH319" s="59">
        <f>VLOOKUP($D319,BW_17_Kreise!$B$7:$CC$410,Calc_Targetkreise!CH$5,FALSE)/1000</f>
        <v>89.816</v>
      </c>
      <c r="CI319" s="59">
        <f>VLOOKUP($D319,EW_Erg_09_14_Kreise!$A$10:$BK$412,Calc_Targetkreise!CI$5,FALSE)/1000</f>
        <v>89.371</v>
      </c>
      <c r="CJ319" s="59">
        <f>VLOOKUP($D319,EW_Erg_09_14_Kreise!$A$10:$BK$412,Calc_Targetkreise!CJ$5,FALSE)/1000</f>
        <v>89.378</v>
      </c>
      <c r="CK319" s="59">
        <f>VLOOKUP($D319,EW_Erg_09_14_Kreise!$A$10:$BK$412,Calc_Targetkreise!CK$5,FALSE)/1000</f>
        <v>33.972</v>
      </c>
      <c r="CL319" s="45"/>
      <c r="CM319" s="59">
        <f>VLOOKUP($D319,Struktur_daten_BW_2017!$B$7:$AH$452,Calc_Targetkreise!CM$5,FALSE)</f>
        <v>328</v>
      </c>
      <c r="CN319" s="66">
        <v>1.0</v>
      </c>
      <c r="CO319" s="67">
        <f t="shared" si="16"/>
        <v>0.003048780488</v>
      </c>
      <c r="CP319" s="62">
        <f>IF(CO319&lt;Master_sheet_Kriterien!$J$58,1,IF(CO319&lt;Master_sheet_Kriterien!$K$58,2,IF(CO319&lt;Master_sheet_Kriterien!$L$58,3,IF(CO319&lt;Master_sheet_Kriterien!$M$58,4,5))))</f>
        <v>1</v>
      </c>
      <c r="CQ319" s="66">
        <v>1.0</v>
      </c>
      <c r="CR319" s="67">
        <f t="shared" si="17"/>
        <v>0.003048780488</v>
      </c>
      <c r="CS319" s="62">
        <f>IF(CR319&lt;Master_sheet_Kriterien!$J$59,1,IF(CR319&lt;Master_sheet_Kriterien!$K$59,2,IF(CR319&lt;Master_sheet_Kriterien!$L$59,3,IF(CR319&lt;Master_sheet_Kriterien!$M$59,4,5))))</f>
        <v>1</v>
      </c>
      <c r="CT319" s="66">
        <v>0.0</v>
      </c>
      <c r="CU319" s="44"/>
      <c r="CV319" s="66">
        <v>0.0</v>
      </c>
      <c r="CW319" s="68"/>
      <c r="CY319" s="31">
        <f t="shared" si="18"/>
        <v>9774</v>
      </c>
      <c r="DB319" s="76" t="str">
        <f t="shared" si="19"/>
        <v>Günzburg</v>
      </c>
      <c r="DC319" s="58">
        <f t="shared" si="20"/>
        <v>328</v>
      </c>
      <c r="DD319" s="77">
        <f t="shared" si="21"/>
        <v>130</v>
      </c>
      <c r="DE319" s="72">
        <f t="shared" si="22"/>
        <v>0.002828970296</v>
      </c>
      <c r="DG319" s="76" t="str">
        <f t="shared" si="23"/>
        <v>Günzburg</v>
      </c>
      <c r="DH319" s="58" t="str">
        <f t="shared" si="24"/>
        <v>#REF!</v>
      </c>
      <c r="DI319" s="75">
        <f t="shared" si="25"/>
        <v>124.0304878</v>
      </c>
      <c r="DJ319" s="78">
        <f t="shared" si="26"/>
        <v>0.002828970296</v>
      </c>
      <c r="DK319" s="75"/>
      <c r="DL319" s="75"/>
      <c r="DM319" s="75"/>
      <c r="DN319" s="75"/>
      <c r="DO319" s="75"/>
      <c r="DP319" s="44"/>
    </row>
    <row r="320" ht="16.5" customHeight="1">
      <c r="A320" s="58">
        <f t="shared" si="5"/>
        <v>165</v>
      </c>
      <c r="B320" s="58">
        <f t="shared" si="6"/>
        <v>161</v>
      </c>
      <c r="C320" s="58" t="s">
        <v>390</v>
      </c>
      <c r="D320" s="58">
        <v>9775.0</v>
      </c>
      <c r="E320" s="58" t="s">
        <v>481</v>
      </c>
      <c r="F320" s="59">
        <f>VLOOKUP($D320,EW_19_Kreise!$A$6:$CQ$406,Calc_Targetkreise!F$5,FALSE)/1000</f>
        <v>69.099</v>
      </c>
      <c r="G320" s="59">
        <f>VLOOKUP($D320,BW_17_Kreise!$B$7:$CC$410,Calc_Targetkreise!G$5,FALSE)/1000</f>
        <v>93.811</v>
      </c>
      <c r="H320" s="59">
        <f>VLOOKUP($D320,EW_Erg_09_14_Kreise!$A$10:$BK$412,Calc_Targetkreise!H$5,FALSE)/1000</f>
        <v>45.529</v>
      </c>
      <c r="I320" s="60">
        <f t="shared" ref="I320:K320" si="1308">F320/CG320</f>
        <v>0.5571466583</v>
      </c>
      <c r="J320" s="60">
        <f t="shared" si="1308"/>
        <v>0.7603851734</v>
      </c>
      <c r="K320" s="60">
        <f t="shared" si="1308"/>
        <v>0.3708298039</v>
      </c>
      <c r="L320" s="61">
        <f t="shared" ref="L320:M320" si="1309">1-(T320+X320)</f>
        <v>0.5202101333</v>
      </c>
      <c r="M320" s="61">
        <f t="shared" si="1309"/>
        <v>0.471575828</v>
      </c>
      <c r="N320" s="62">
        <f>IF(L320&lt;Master_sheet_Kriterien!$J$46,1,IF(L320&lt;Master_sheet_Kriterien!$K$46,2,IF(L320&lt;Master_sheet_Kriterien!$L$46,3,IF(L320&lt;Master_sheet_Kriterien!$M$46,4,5))))</f>
        <v>5</v>
      </c>
      <c r="O320" s="62">
        <f>IF(M320&lt;Master_sheet_Kriterien!$J$46,1,IF(M320&lt;Master_sheet_Kriterien!$K$46,2,IF(M320&lt;Master_sheet_Kriterien!$L$46,3,IF(M320&lt;Master_sheet_Kriterien!$M$46,4,5))))</f>
        <v>4</v>
      </c>
      <c r="P320" s="61">
        <f t="shared" ref="P320:Q320" si="1310">1-(T320+AM320)</f>
        <v>0.5153620168</v>
      </c>
      <c r="Q320" s="61">
        <f t="shared" si="1310"/>
        <v>0.4824807325</v>
      </c>
      <c r="R320" s="62">
        <f>IF(P320&lt;Master_sheet_Kriterien!$J$46,1,IF(P320&lt;Master_sheet_Kriterien!$K$46,2,IF(P320&lt;Master_sheet_Kriterien!$L$46,3,IF(P320&lt;Master_sheet_Kriterien!$M$46,4,5))))</f>
        <v>4</v>
      </c>
      <c r="S320" s="62">
        <f>IF(Q320&lt;Master_sheet_Kriterien!$J$46,1,IF(Q320&lt;Master_sheet_Kriterien!$K$46,2,IF(Q320&lt;Master_sheet_Kriterien!$L$46,3,IF(Q320&lt;Master_sheet_Kriterien!$M$46,4,5))))</f>
        <v>4</v>
      </c>
      <c r="T320" s="61">
        <f>VLOOKUP($D320,EW_19_Kreise!$A$6:$CQ$406,Calc_Targetkreise!T$5,FALSE)/1000/F320</f>
        <v>0.3838405766</v>
      </c>
      <c r="U320" s="63">
        <f>VLOOKUP($D320,BW_17_Kreise!$B$7:$CC$410,Calc_Targetkreise!U$5,FALSE)/1000/$G320</f>
        <v>0.3754463762</v>
      </c>
      <c r="V320" s="61">
        <f>VLOOKUP(Calc_Targetkreise!$D320,EW_Erg_09_14_Kreise!$A$7:$BK$412,Calc_Targetkreise!V$5,FALSE)/1000/$H320</f>
        <v>0.4016780514</v>
      </c>
      <c r="W320" s="61">
        <f>VLOOKUP(Calc_Targetkreise!$D320,EW_Erg_09_14_Kreise!$A$7:$BK$412,Calc_Targetkreise!W$5,FALSE)/1000/CK320</f>
        <v>0.4913982348</v>
      </c>
      <c r="X320" s="61">
        <f>VLOOKUP($D320,EW_19_Kreise!$A$6:$CQ$406,Calc_Targetkreise!X$5,FALSE)/1000/F320</f>
        <v>0.09594929015</v>
      </c>
      <c r="Y320" s="63">
        <f>VLOOKUP($D320,BW_17_Kreise!$B$7:$CC$410,Calc_Targetkreise!Y$5,FALSE)/1000/$G320</f>
        <v>0.1529777958</v>
      </c>
      <c r="Z320" s="61">
        <f>VLOOKUP(Calc_Targetkreise!$D320,EW_Erg_09_14_Kreise!$A$7:$BK$412,Calc_Targetkreise!Z$5,FALSE)/1000/$H320</f>
        <v>0.2047486218</v>
      </c>
      <c r="AA320" s="61">
        <f>VLOOKUP(Calc_Targetkreise!$D320,EW_Erg_09_14_Kreise!$A$7:$BK$412,Calc_Targetkreise!AA$5,FALSE)/1000/$H320</f>
        <v>0.126468844</v>
      </c>
      <c r="AB320" s="61">
        <f>VLOOKUP($D320,EW_19_Kreise!$A$6:$CQ$406,Calc_Targetkreise!AB$5,FALSE)/1000/F320</f>
        <v>0.193649691</v>
      </c>
      <c r="AC320" s="63">
        <f>VLOOKUP($D320,BW_17_Kreise!$B$7:$CC$410,Calc_Targetkreise!AC$5,FALSE)/1000/$G320</f>
        <v>0.096001535</v>
      </c>
      <c r="AD320" s="61">
        <f>VLOOKUP(Calc_Targetkreise!$D320,EW_Erg_09_14_Kreise!$A$7:$BK$412,Calc_Targetkreise!AD$5,FALSE)/1000/$H320</f>
        <v>0.1016494981</v>
      </c>
      <c r="AE320" s="62">
        <f>IF(AC320&lt;Master_sheet_Kriterien!$J$54,1,IF(AC320&lt;Master_sheet_Kriterien!$K$54,2,IF(AC320&lt;Master_sheet_Kriterien!$L$54,3,IF(AC320&lt;Master_sheet_Kriterien!$M$54,4,5))))</f>
        <v>3</v>
      </c>
      <c r="AF320" s="61">
        <f>VLOOKUP(Calc_Targetkreise!$D320,EW_Erg_09_14_Kreise!$A$7:$BK$412,Calc_Targetkreise!AF$5,FALSE)/1000/$H320</f>
        <v>0.1059105186</v>
      </c>
      <c r="AG320" s="63">
        <f>VLOOKUP($D320,BW_17_Kreise!$B$7:$CC$410,Calc_Targetkreise!AG$5,FALSE)/1000/$G320</f>
        <v>0.1085800173</v>
      </c>
      <c r="AH320" s="61">
        <f>VLOOKUP(Calc_Targetkreise!$D320,EW_Erg_09_14_Kreise!$A$7:$BK$412,Calc_Targetkreise!AH$5,FALSE)/1000/$H320</f>
        <v>0.03279228624</v>
      </c>
      <c r="AI320" s="61">
        <f>VLOOKUP(Calc_Targetkreise!$D320,EW_Erg_09_14_Kreise!$A$7:$BK$412,Calc_Targetkreise!AI$5,FALSE)/1000/$H320</f>
        <v>0.1046146412</v>
      </c>
      <c r="AJ320" s="63">
        <f>VLOOKUP($D320,BW_17_Kreise!$B$7:$CC$410,Calc_Targetkreise!AJ$5,FALSE)/1000/$G320</f>
        <v>0.05730671243</v>
      </c>
      <c r="AK320" s="61">
        <f>VLOOKUP(Calc_Targetkreise!$D320,EW_Erg_09_14_Kreise!$A$7:$BK$412,Calc_Targetkreise!AK$5,FALSE)/1000/$H320</f>
        <v>0.03068374003</v>
      </c>
      <c r="AL320" s="61">
        <f>VLOOKUP(Calc_Targetkreise!$D320,EW_Erg_09_14_Kreise!$A$7:$BK$412,Calc_Targetkreise!AL$5,FALSE)/1000/$H320</f>
        <v>0.02284258385</v>
      </c>
      <c r="AM320" s="61">
        <f>VLOOKUP($D320,EW_19_Kreise!$A$6:$CQ$406,Calc_Targetkreise!AM$5,FALSE)/1000/F320</f>
        <v>0.1007974066</v>
      </c>
      <c r="AN320" s="63">
        <f>VLOOKUP($D320,BW_17_Kreise!$B$7:$CC$410,Calc_Targetkreise!AN$5,FALSE)/1000/$G320</f>
        <v>0.1420728912</v>
      </c>
      <c r="AO320" s="61">
        <f>VLOOKUP(Calc_Targetkreise!$D320,EW_Erg_09_14_Kreise!$A$7:$BK$412,Calc_Targetkreise!AO$5,FALSE)/1000/$H320</f>
        <v>0.1078213886</v>
      </c>
      <c r="AP320" s="61">
        <f>VLOOKUP(Calc_Targetkreise!$D320,EW_Erg_09_14_Kreise!$A$7:$BK$412,Calc_Targetkreise!AP$5,FALSE)/1000/$H320</f>
        <v>0.00008785609172</v>
      </c>
      <c r="AQ320" s="61">
        <f t="shared" ref="AQ320:AR320" si="1311">1-U320-Y320-AC320-AG320-AJ320-AN320</f>
        <v>0.06761467205</v>
      </c>
      <c r="AR320" s="61">
        <f t="shared" si="1311"/>
        <v>0.1206264139</v>
      </c>
      <c r="AS320" s="61">
        <f t="shared" si="11"/>
        <v>0.1486773214</v>
      </c>
      <c r="AT320" s="63">
        <f>VLOOKUP($D320,BW_17_Kreise!$B$7:$CC$410,Calc_Targetkreise!AT$5,FALSE)/1000/$G320</f>
        <v>0.004999413715</v>
      </c>
      <c r="AU320" s="61">
        <f>VLOOKUP(Calc_Targetkreise!$D320,EW_Erg_09_14_Kreise!$A$7:$BK$412,Calc_Targetkreise!AU$5,FALSE)/1000/$H320</f>
        <v>0.01148718399</v>
      </c>
      <c r="AV320" s="62">
        <f>IF(AU320&lt;Master_sheet_Kriterien!$J$44,1,IF(AU320&lt;Master_sheet_Kriterien!$K$44,2,IF(AU320&lt;Master_sheet_Kriterien!$L$44,3,IF(AU320&lt;Master_sheet_Kriterien!$M$44,4,5))))</f>
        <v>3</v>
      </c>
      <c r="AW320" s="61">
        <f>VLOOKUP(Calc_Targetkreise!$D320,EW_Erg_09_14_Kreise!$A$7:$BK$412,Calc_Targetkreise!AW$5,FALSE)/1000/$H320</f>
        <v>0.00801686837</v>
      </c>
      <c r="AX320" s="61">
        <f>VLOOKUP($D320,EW_19_Kreise!$A$6:$CQ$406,Calc_Targetkreise!AX$5,FALSE)/1000/F320</f>
        <v>0.004631036629</v>
      </c>
      <c r="AY320" s="62">
        <f>IF(AX320&lt;Master_sheet_Kriterien!$J$56,1,IF(AX320&lt;Master_sheet_Kriterien!$K$56,2,IF(AX320&lt;Master_sheet_Kriterien!$L$56,3,IF(AX320&lt;Master_sheet_Kriterien!$M$56,4,5))))</f>
        <v>3</v>
      </c>
      <c r="AZ320" s="64">
        <f>VLOOKUP($D320,EW_19_Kreise!$A$6:$CQ$406,Calc_Targetkreise!AZ$5,FALSE)</f>
        <v>320</v>
      </c>
      <c r="BA320" s="62">
        <f>IF(AZ320&lt;Master_sheet_Kriterien!$J$57,1,IF(AZ320&lt;Master_sheet_Kriterien!$K$57,2,IF(AZ320&lt;Master_sheet_Kriterien!$L$57,3,IF(AZ320&lt;Master_sheet_Kriterien!$M$56,4,5))))</f>
        <v>3</v>
      </c>
      <c r="BB320" s="59">
        <f>VLOOKUP($D320,Struktur_daten_BW_2017!$B$7:$AH$452,Calc_Targetkreise!BB$5,FALSE)</f>
        <v>194.7</v>
      </c>
      <c r="BC320" s="62">
        <f>IF(BB320&lt;Master_sheet_Kriterien!$J$8,1,IF(BB320&lt;Master_sheet_Kriterien!$K$8,2,IF(BB320&lt;Master_sheet_Kriterien!$L$8,3,IF(BB320&lt;Master_sheet_Kriterien!$M$8,4,5))))</f>
        <v>2</v>
      </c>
      <c r="BD320" s="65">
        <f t="shared" si="12"/>
        <v>27.552</v>
      </c>
      <c r="BE320" s="62">
        <f>IF(BD320&lt;Master_sheet_Kriterien!$J$10,1,IF(BD320&lt;Master_sheet_Kriterien!$K$10,2,IF(BD320&lt;Master_sheet_Kriterien!$L$10,3,IF(BD320&lt;Master_sheet_Kriterien!$M$10,4,5))))</f>
        <v>4</v>
      </c>
      <c r="BF320" s="65">
        <f>VLOOKUP($D320,Struktur_daten_BW_2017!$B$7:$AH$452,Calc_Targetkreise!BF$5,FALSE)</f>
        <v>8.4</v>
      </c>
      <c r="BG320" s="62">
        <f>IF(BF320&lt;Master_sheet_Kriterien!$J$12,1,IF(BF320&lt;Master_sheet_Kriterien!$K$12,2,IF(BF320&lt;Master_sheet_Kriterien!$L$12,3,IF(BF320&lt;Master_sheet_Kriterien!$M$12,4,5))))</f>
        <v>4</v>
      </c>
      <c r="BH320" s="65">
        <f>VLOOKUP($D320,Struktur_daten_BW_2017!$B$7:$AH$452,Calc_Targetkreise!BH$5,FALSE)</f>
        <v>12.5</v>
      </c>
      <c r="BI320" s="62">
        <f>IF(BH320&lt;Master_sheet_Kriterien!$J$14,1,IF(BH320&lt;Master_sheet_Kriterien!$K$14,2,IF(BH320&lt;Master_sheet_Kriterien!$L$14,3,IF(BH320&lt;Master_sheet_Kriterien!$M$14,4,5))))</f>
        <v>4</v>
      </c>
      <c r="BJ320" s="65">
        <f>VLOOKUP($D320,Struktur_daten_BW_2017!$B$7:$AH$452,Calc_Targetkreise!BJ$5,FALSE)</f>
        <v>36.4</v>
      </c>
      <c r="BK320" s="62">
        <f>IF(BJ320&lt;Master_sheet_Kriterien!$J$16,1,IF(BJ320&lt;Master_sheet_Kriterien!$K$16,2,IF(BJ320&lt;Master_sheet_Kriterien!$L$16,3,IF(BJ320&lt;Master_sheet_Kriterien!$M$16,4,5))))</f>
        <v>4</v>
      </c>
      <c r="BL320" s="65">
        <f>VLOOKUP($D320,Struktur_daten_BW_2017!$B$7:$AH$452,Calc_Targetkreise!BL$5,FALSE)</f>
        <v>15.5</v>
      </c>
      <c r="BM320" s="62">
        <f>IF(BL320&lt;Master_sheet_Kriterien!$J$18,1,IF(BL320&lt;Master_sheet_Kriterien!$K$18,2,IF(BL320&lt;Master_sheet_Kriterien!$L$18,3,IF(BL320&lt;Master_sheet_Kriterien!$M$18,4,5))))</f>
        <v>2</v>
      </c>
      <c r="BN320" s="65">
        <f>VLOOKUP($D320,Struktur_daten_BW_2017!$B$7:$AH$452,Calc_Targetkreise!BN$5,FALSE)</f>
        <v>9.7</v>
      </c>
      <c r="BO320" s="62">
        <f>IF(BN320&lt;Master_sheet_Kriterien!$J$20,1,IF(BN320&lt;Master_sheet_Kriterien!$K$20,2,IF(BN320&lt;Master_sheet_Kriterien!$L$20,3,IF(BN320&lt;Master_sheet_Kriterien!$M$20,4,5))))</f>
        <v>2</v>
      </c>
      <c r="BP320" s="59">
        <f>VLOOKUP($D320,Struktur_daten_BW_2017!$B$7:$AH$452,Calc_Targetkreise!BP$5,FALSE)</f>
        <v>23426</v>
      </c>
      <c r="BQ320" s="62">
        <f>IF(BP320&lt;Master_sheet_Kriterien!$J$38,1,IF(BP320&lt;Master_sheet_Kriterien!$K$38,2,IF(BP320&lt;Master_sheet_Kriterien!$L$38,3,IF(BP320&lt;Master_sheet_Kriterien!$M$38,4,5))))</f>
        <v>5</v>
      </c>
      <c r="BR320" s="65">
        <f>VLOOKUP($D320,Struktur_daten_BW_2017!$B$7:$AH$452,Calc_Targetkreise!BR$5,FALSE)</f>
        <v>24.6</v>
      </c>
      <c r="BS320" s="62">
        <f>IF(BR320&lt;Master_sheet_Kriterien!$J$24,1,IF(BR320&lt;Master_sheet_Kriterien!$K$24,2,IF(BR320&lt;Master_sheet_Kriterien!$L$24,3,IF(BR320&lt;Master_sheet_Kriterien!$M$24,4,5))))</f>
        <v>1</v>
      </c>
      <c r="BT320" s="65">
        <f>VLOOKUP($D320,Struktur_daten_BW_2017!$B$7:$AH$452,Calc_Targetkreise!BT$5,FALSE)</f>
        <v>13.5</v>
      </c>
      <c r="BU320" s="62">
        <f>IF(BT320&lt;Master_sheet_Kriterien!$J$26,1,IF(BT320&lt;Master_sheet_Kriterien!$K$26,2,IF(BT320&lt;Master_sheet_Kriterien!$L$26,3,IF(BT320&lt;Master_sheet_Kriterien!$M$26,4,5))))</f>
        <v>3</v>
      </c>
      <c r="BV320" s="65">
        <f t="shared" si="13"/>
        <v>4.428</v>
      </c>
      <c r="BW320" s="62">
        <f>IF(BV320&lt;Master_sheet_Kriterien!$J$28,1,IF(BV320&lt;Master_sheet_Kriterien!$K$28,2,IF(BV320&lt;Master_sheet_Kriterien!$L$28,3,IF(BV320&lt;Master_sheet_Kriterien!$M$28,4,5))))</f>
        <v>4</v>
      </c>
      <c r="BX320" s="65">
        <f>VLOOKUP($D320,Struktur_daten_BW_2017!$B$7:$AH$452,Calc_Targetkreise!BX$5,FALSE)</f>
        <v>20</v>
      </c>
      <c r="BY320" s="62">
        <f>IF(BX320&lt;Master_sheet_Kriterien!$J$30,1,IF(BX320&lt;Master_sheet_Kriterien!$K$30,2,IF(BX320&lt;Master_sheet_Kriterien!$L$30,3,IF(BX320&lt;Master_sheet_Kriterien!$M$30,4,5))))</f>
        <v>2</v>
      </c>
      <c r="BZ320" s="65">
        <f>CL320/1000</f>
        <v>3.825</v>
      </c>
      <c r="CA320" s="62">
        <f>IF(BZ320&lt;Master_sheet_Kriterien!$J$32,1,IF(BZ320&lt;Master_sheet_Kriterien!$K$32,2,IF(BZ320&lt;Master_sheet_Kriterien!$L$32,3,IF(BZ320&lt;Master_sheet_Kriterien!$M$32,4,5))))</f>
        <v>1</v>
      </c>
      <c r="CB320" s="65">
        <f>BZ320/CM320*100</f>
        <v>1.166158537</v>
      </c>
      <c r="CC320" s="62">
        <f>IF(CB320&lt;Master_sheet_Kriterien!$J$34,1,IF(CB320&lt;Master_sheet_Kriterien!$K$34,2,IF(CB320&lt;Master_sheet_Kriterien!$L$34,3,IF(CB320&lt;Master_sheet_Kriterien!$M$34,4,5))))</f>
        <v>1</v>
      </c>
      <c r="CD320" s="65">
        <f>100-VLOOKUP($D320,Struktur_daten_BW_2017!$B$7:$AH$452,Calc_Targetkreise!CD$5,FALSE)</f>
        <v>37.9</v>
      </c>
      <c r="CE320" s="62">
        <f>IF(CD320&lt;Master_sheet_Kriterien!$J$40,1,IF(CD320&lt;Master_sheet_Kriterien!$K$40,2,IF(CD320&lt;Master_sheet_Kriterien!$L$40,3,IF(CD320&lt;Master_sheet_Kriterien!$M$40,4,5))))</f>
        <v>1</v>
      </c>
      <c r="CF320" s="61"/>
      <c r="CG320" s="59">
        <f>VLOOKUP($D320,EW_19_Kreise!$A$6:$CQ$406,Calc_Targetkreise!CG$5,FALSE)/1000</f>
        <v>124.023</v>
      </c>
      <c r="CH320" s="59">
        <f>VLOOKUP($D320,BW_17_Kreise!$B$7:$CC$410,Calc_Targetkreise!CH$5,FALSE)/1000</f>
        <v>123.373</v>
      </c>
      <c r="CI320" s="59">
        <f>VLOOKUP($D320,EW_Erg_09_14_Kreise!$A$10:$BK$412,Calc_Targetkreise!CI$5,FALSE)/1000</f>
        <v>122.776</v>
      </c>
      <c r="CJ320" s="59">
        <f>VLOOKUP($D320,EW_Erg_09_14_Kreise!$A$10:$BK$412,Calc_Targetkreise!CJ$5,FALSE)/1000</f>
        <v>120.758</v>
      </c>
      <c r="CK320" s="59">
        <f>VLOOKUP($D320,EW_Erg_09_14_Kreise!$A$10:$BK$412,Calc_Targetkreise!CK$5,FALSE)/1000</f>
        <v>44.642</v>
      </c>
      <c r="CL320" s="45">
        <v>3825.0</v>
      </c>
      <c r="CM320" s="59">
        <f>VLOOKUP($D320,Struktur_daten_BW_2017!$B$7:$AH$452,Calc_Targetkreise!CM$5,FALSE)</f>
        <v>328</v>
      </c>
      <c r="CN320" s="66">
        <v>5.0</v>
      </c>
      <c r="CO320" s="67">
        <f t="shared" si="16"/>
        <v>0.01524390244</v>
      </c>
      <c r="CP320" s="62">
        <f>IF(CO320&lt;Master_sheet_Kriterien!$J$58,1,IF(CO320&lt;Master_sheet_Kriterien!$K$58,2,IF(CO320&lt;Master_sheet_Kriterien!$L$58,3,IF(CO320&lt;Master_sheet_Kriterien!$M$58,4,5))))</f>
        <v>1</v>
      </c>
      <c r="CQ320" s="66">
        <v>5.0</v>
      </c>
      <c r="CR320" s="67">
        <f t="shared" si="17"/>
        <v>0.01524390244</v>
      </c>
      <c r="CS320" s="62">
        <f>IF(CR320&lt;Master_sheet_Kriterien!$J$59,1,IF(CR320&lt;Master_sheet_Kriterien!$K$59,2,IF(CR320&lt;Master_sheet_Kriterien!$L$59,3,IF(CR320&lt;Master_sheet_Kriterien!$M$59,4,5))))</f>
        <v>1</v>
      </c>
      <c r="CT320" s="66">
        <v>0.0</v>
      </c>
      <c r="CU320" s="44"/>
      <c r="CV320" s="66">
        <v>0.0</v>
      </c>
      <c r="CW320" s="68"/>
      <c r="CY320" s="31">
        <f t="shared" si="18"/>
        <v>9775</v>
      </c>
      <c r="DB320" s="76" t="str">
        <f t="shared" si="19"/>
        <v>Neu-Ulm</v>
      </c>
      <c r="DC320" s="58">
        <f t="shared" si="20"/>
        <v>165</v>
      </c>
      <c r="DD320" s="77">
        <f t="shared" si="21"/>
        <v>161</v>
      </c>
      <c r="DE320" s="72">
        <f t="shared" si="22"/>
        <v>0.004631036629</v>
      </c>
      <c r="DG320" s="76" t="str">
        <f t="shared" si="23"/>
        <v>Neu-Ulm</v>
      </c>
      <c r="DH320" s="58" t="str">
        <f t="shared" si="24"/>
        <v>#REF!</v>
      </c>
      <c r="DI320" s="75">
        <f t="shared" si="25"/>
        <v>155.152439</v>
      </c>
      <c r="DJ320" s="78">
        <f t="shared" si="26"/>
        <v>0.004631036629</v>
      </c>
      <c r="DK320" s="75"/>
      <c r="DL320" s="75"/>
      <c r="DM320" s="75"/>
      <c r="DN320" s="75"/>
      <c r="DO320" s="75"/>
      <c r="DP320" s="44"/>
    </row>
    <row r="321" ht="16.5" customHeight="1">
      <c r="A321" s="58">
        <f t="shared" si="5"/>
        <v>178</v>
      </c>
      <c r="B321" s="58">
        <f t="shared" si="6"/>
        <v>158</v>
      </c>
      <c r="C321" s="58" t="s">
        <v>390</v>
      </c>
      <c r="D321" s="58">
        <v>9776.0</v>
      </c>
      <c r="E321" s="58" t="s">
        <v>482</v>
      </c>
      <c r="F321" s="59">
        <f>VLOOKUP($D321,EW_19_Kreise!$A$6:$CQ$406,Calc_Targetkreise!F$5,FALSE)/1000</f>
        <v>37.013</v>
      </c>
      <c r="G321" s="59">
        <f>VLOOKUP($D321,BW_17_Kreise!$B$7:$CC$410,Calc_Targetkreise!G$5,FALSE)/1000</f>
        <v>46.324</v>
      </c>
      <c r="H321" s="59">
        <f>VLOOKUP($D321,EW_Erg_09_14_Kreise!$A$10:$BK$412,Calc_Targetkreise!H$5,FALSE)/1000</f>
        <v>23.593</v>
      </c>
      <c r="I321" s="60">
        <f t="shared" ref="I321:K321" si="1312">F321/CG321</f>
        <v>0.6156110705</v>
      </c>
      <c r="J321" s="60">
        <f t="shared" si="1312"/>
        <v>0.7768442589</v>
      </c>
      <c r="K321" s="60">
        <f t="shared" si="1312"/>
        <v>0.3974428085</v>
      </c>
      <c r="L321" s="61">
        <f t="shared" ref="L321:M321" si="1313">1-(T321+X321)</f>
        <v>0.5435117391</v>
      </c>
      <c r="M321" s="61">
        <f t="shared" si="1313"/>
        <v>0.4601718332</v>
      </c>
      <c r="N321" s="62">
        <f>IF(L321&lt;Master_sheet_Kriterien!$J$46,1,IF(L321&lt;Master_sheet_Kriterien!$K$46,2,IF(L321&lt;Master_sheet_Kriterien!$L$46,3,IF(L321&lt;Master_sheet_Kriterien!$M$46,4,5))))</f>
        <v>5</v>
      </c>
      <c r="O321" s="62">
        <f>IF(M321&lt;Master_sheet_Kriterien!$J$46,1,IF(M321&lt;Master_sheet_Kriterien!$K$46,2,IF(M321&lt;Master_sheet_Kriterien!$L$46,3,IF(M321&lt;Master_sheet_Kriterien!$M$46,4,5))))</f>
        <v>3</v>
      </c>
      <c r="P321" s="61">
        <f t="shared" ref="P321:Q321" si="1314">1-(T321+AM321)</f>
        <v>0.5588847162</v>
      </c>
      <c r="Q321" s="61">
        <f t="shared" si="1314"/>
        <v>0.5027847336</v>
      </c>
      <c r="R321" s="62">
        <f>IF(P321&lt;Master_sheet_Kriterien!$J$46,1,IF(P321&lt;Master_sheet_Kriterien!$K$46,2,IF(P321&lt;Master_sheet_Kriterien!$L$46,3,IF(P321&lt;Master_sheet_Kriterien!$M$46,4,5))))</f>
        <v>5</v>
      </c>
      <c r="S321" s="62">
        <f>IF(Q321&lt;Master_sheet_Kriterien!$J$46,1,IF(Q321&lt;Master_sheet_Kriterien!$K$46,2,IF(Q321&lt;Master_sheet_Kriterien!$L$46,3,IF(Q321&lt;Master_sheet_Kriterien!$M$46,4,5))))</f>
        <v>4</v>
      </c>
      <c r="T321" s="61">
        <f>VLOOKUP($D321,EW_19_Kreise!$A$6:$CQ$406,Calc_Targetkreise!T$5,FALSE)/1000/F321</f>
        <v>0.3748142545</v>
      </c>
      <c r="U321" s="63">
        <f>VLOOKUP($D321,BW_17_Kreise!$B$7:$CC$410,Calc_Targetkreise!U$5,FALSE)/1000/$G321</f>
        <v>0.4073266557</v>
      </c>
      <c r="V321" s="61">
        <f>VLOOKUP(Calc_Targetkreise!$D321,EW_Erg_09_14_Kreise!$A$7:$BK$412,Calc_Targetkreise!V$5,FALSE)/1000/$H321</f>
        <v>0.4078752172</v>
      </c>
      <c r="W321" s="61">
        <f>VLOOKUP(Calc_Targetkreise!$D321,EW_Erg_09_14_Kreise!$A$7:$BK$412,Calc_Targetkreise!W$5,FALSE)/1000/CK321</f>
        <v>0.5027837259</v>
      </c>
      <c r="X321" s="61">
        <f>VLOOKUP($D321,EW_19_Kreise!$A$6:$CQ$406,Calc_Targetkreise!X$5,FALSE)/1000/F321</f>
        <v>0.08167400643</v>
      </c>
      <c r="Y321" s="63">
        <f>VLOOKUP($D321,BW_17_Kreise!$B$7:$CC$410,Calc_Targetkreise!Y$5,FALSE)/1000/$G321</f>
        <v>0.1325015111</v>
      </c>
      <c r="Z321" s="61">
        <f>VLOOKUP(Calc_Targetkreise!$D321,EW_Erg_09_14_Kreise!$A$7:$BK$412,Calc_Targetkreise!Z$5,FALSE)/1000/$H321</f>
        <v>0.1616581189</v>
      </c>
      <c r="AA321" s="61">
        <f>VLOOKUP(Calc_Targetkreise!$D321,EW_Erg_09_14_Kreise!$A$7:$BK$412,Calc_Targetkreise!AA$5,FALSE)/1000/$H321</f>
        <v>0.100326368</v>
      </c>
      <c r="AB321" s="61">
        <f>VLOOKUP($D321,EW_19_Kreise!$A$6:$CQ$406,Calc_Targetkreise!AB$5,FALSE)/1000/F321</f>
        <v>0.2394564072</v>
      </c>
      <c r="AC321" s="63">
        <f>VLOOKUP($D321,BW_17_Kreise!$B$7:$CC$410,Calc_Targetkreise!AC$5,FALSE)/1000/$G321</f>
        <v>0.1292418617</v>
      </c>
      <c r="AD321" s="61">
        <f>VLOOKUP(Calc_Targetkreise!$D321,EW_Erg_09_14_Kreise!$A$7:$BK$412,Calc_Targetkreise!AD$5,FALSE)/1000/$H321</f>
        <v>0.1349552833</v>
      </c>
      <c r="AE321" s="62">
        <f>IF(AC321&lt;Master_sheet_Kriterien!$J$54,1,IF(AC321&lt;Master_sheet_Kriterien!$K$54,2,IF(AC321&lt;Master_sheet_Kriterien!$L$54,3,IF(AC321&lt;Master_sheet_Kriterien!$M$54,4,5))))</f>
        <v>5</v>
      </c>
      <c r="AF321" s="61">
        <f>VLOOKUP(Calc_Targetkreise!$D321,EW_Erg_09_14_Kreise!$A$7:$BK$412,Calc_Targetkreise!AF$5,FALSE)/1000/$H321</f>
        <v>0.1326664689</v>
      </c>
      <c r="AG321" s="63">
        <f>VLOOKUP($D321,BW_17_Kreise!$B$7:$CC$410,Calc_Targetkreise!AG$5,FALSE)/1000/$G321</f>
        <v>0.1040281496</v>
      </c>
      <c r="AH321" s="61">
        <f>VLOOKUP(Calc_Targetkreise!$D321,EW_Erg_09_14_Kreise!$A$7:$BK$412,Calc_Targetkreise!AH$5,FALSE)/1000/$H321</f>
        <v>0.03526469716</v>
      </c>
      <c r="AI321" s="61">
        <f>VLOOKUP(Calc_Targetkreise!$D321,EW_Erg_09_14_Kreise!$A$7:$BK$412,Calc_Targetkreise!AI$5,FALSE)/1000/$H321</f>
        <v>0.09778324079</v>
      </c>
      <c r="AJ321" s="63">
        <f>VLOOKUP($D321,BW_17_Kreise!$B$7:$CC$410,Calc_Targetkreise!AJ$5,FALSE)/1000/$G321</f>
        <v>0.06983421121</v>
      </c>
      <c r="AK321" s="61">
        <f>VLOOKUP(Calc_Targetkreise!$D321,EW_Erg_09_14_Kreise!$A$7:$BK$412,Calc_Targetkreise!AK$5,FALSE)/1000/$H321</f>
        <v>0.02839825372</v>
      </c>
      <c r="AL321" s="61">
        <f>VLOOKUP(Calc_Targetkreise!$D321,EW_Erg_09_14_Kreise!$A$7:$BK$412,Calc_Targetkreise!AL$5,FALSE)/1000/$H321</f>
        <v>0.02373585385</v>
      </c>
      <c r="AM321" s="61">
        <f>VLOOKUP($D321,EW_19_Kreise!$A$6:$CQ$406,Calc_Targetkreise!AM$5,FALSE)/1000/F321</f>
        <v>0.06630102937</v>
      </c>
      <c r="AN321" s="63">
        <f>VLOOKUP($D321,BW_17_Kreise!$B$7:$CC$410,Calc_Targetkreise!AN$5,FALSE)/1000/$G321</f>
        <v>0.08988861066</v>
      </c>
      <c r="AO321" s="61">
        <f>VLOOKUP(Calc_Targetkreise!$D321,EW_Erg_09_14_Kreise!$A$7:$BK$412,Calc_Targetkreise!AO$5,FALSE)/1000/$H321</f>
        <v>0.06849489255</v>
      </c>
      <c r="AP321" s="61">
        <f>VLOOKUP(Calc_Targetkreise!$D321,EW_Erg_09_14_Kreise!$A$7:$BK$412,Calc_Targetkreise!AP$5,FALSE)/1000/$H321</f>
        <v>0.0001271563599</v>
      </c>
      <c r="AQ321" s="61">
        <f t="shared" ref="AQ321:AR321" si="1315">1-U321-Y321-AC321-AG321-AJ321-AN321</f>
        <v>0.06717900009</v>
      </c>
      <c r="AR321" s="61">
        <f t="shared" si="1315"/>
        <v>0.1633535371</v>
      </c>
      <c r="AS321" s="61">
        <f t="shared" si="11"/>
        <v>0.1425771862</v>
      </c>
      <c r="AT321" s="63">
        <f>VLOOKUP($D321,BW_17_Kreise!$B$7:$CC$410,Calc_Targetkreise!AT$5,FALSE)/1000/$G321</f>
        <v>0.003151714014</v>
      </c>
      <c r="AU321" s="61">
        <f>VLOOKUP(Calc_Targetkreise!$D321,EW_Erg_09_14_Kreise!$A$7:$BK$412,Calc_Targetkreise!AU$5,FALSE)/1000/$H321</f>
        <v>0.009240028822</v>
      </c>
      <c r="AV321" s="62">
        <f>IF(AU321&lt;Master_sheet_Kriterien!$J$44,1,IF(AU321&lt;Master_sheet_Kriterien!$K$44,2,IF(AU321&lt;Master_sheet_Kriterien!$L$44,3,IF(AU321&lt;Master_sheet_Kriterien!$M$44,4,5))))</f>
        <v>1</v>
      </c>
      <c r="AW321" s="61">
        <f>VLOOKUP(Calc_Targetkreise!$D321,EW_Erg_09_14_Kreise!$A$7:$BK$412,Calc_Targetkreise!AW$5,FALSE)/1000/$H321</f>
        <v>0.005255796211</v>
      </c>
      <c r="AX321" s="61">
        <f>VLOOKUP($D321,EW_19_Kreise!$A$6:$CQ$406,Calc_Targetkreise!AX$5,FALSE)/1000/F321</f>
        <v>0.005052278929</v>
      </c>
      <c r="AY321" s="62">
        <f>IF(AX321&lt;Master_sheet_Kriterien!$J$56,1,IF(AX321&lt;Master_sheet_Kriterien!$K$56,2,IF(AX321&lt;Master_sheet_Kriterien!$L$56,3,IF(AX321&lt;Master_sheet_Kriterien!$M$56,4,5))))</f>
        <v>3</v>
      </c>
      <c r="AZ321" s="64">
        <f>VLOOKUP($D321,EW_19_Kreise!$A$6:$CQ$406,Calc_Targetkreise!AZ$5,FALSE)</f>
        <v>187</v>
      </c>
      <c r="BA321" s="62">
        <f>IF(AZ321&lt;Master_sheet_Kriterien!$J$57,1,IF(AZ321&lt;Master_sheet_Kriterien!$K$57,2,IF(AZ321&lt;Master_sheet_Kriterien!$L$57,3,IF(AZ321&lt;Master_sheet_Kriterien!$M$56,4,5))))</f>
        <v>2</v>
      </c>
      <c r="BB321" s="59">
        <f>VLOOKUP($D321,Struktur_daten_BW_2017!$B$7:$AH$452,Calc_Targetkreise!BB$5,FALSE)</f>
        <v>156.7</v>
      </c>
      <c r="BC321" s="62">
        <f>IF(BB321&lt;Master_sheet_Kriterien!$J$8,1,IF(BB321&lt;Master_sheet_Kriterien!$K$8,2,IF(BB321&lt;Master_sheet_Kriterien!$L$8,3,IF(BB321&lt;Master_sheet_Kriterien!$M$8,4,5))))</f>
        <v>2</v>
      </c>
      <c r="BD321" s="65">
        <f t="shared" si="12"/>
        <v>24.3</v>
      </c>
      <c r="BE321" s="62">
        <f>IF(BD321&lt;Master_sheet_Kriterien!$J$10,1,IF(BD321&lt;Master_sheet_Kriterien!$K$10,2,IF(BD321&lt;Master_sheet_Kriterien!$L$10,3,IF(BD321&lt;Master_sheet_Kriterien!$M$10,4,5))))</f>
        <v>3</v>
      </c>
      <c r="BF321" s="65">
        <f>VLOOKUP($D321,Struktur_daten_BW_2017!$B$7:$AH$452,Calc_Targetkreise!BF$5,FALSE)</f>
        <v>8.1</v>
      </c>
      <c r="BG321" s="62">
        <f>IF(BF321&lt;Master_sheet_Kriterien!$J$12,1,IF(BF321&lt;Master_sheet_Kriterien!$K$12,2,IF(BF321&lt;Master_sheet_Kriterien!$L$12,3,IF(BF321&lt;Master_sheet_Kriterien!$M$12,4,5))))</f>
        <v>3</v>
      </c>
      <c r="BH321" s="65">
        <f>VLOOKUP($D321,Struktur_daten_BW_2017!$B$7:$AH$452,Calc_Targetkreise!BH$5,FALSE)</f>
        <v>11.8</v>
      </c>
      <c r="BI321" s="62">
        <f>IF(BH321&lt;Master_sheet_Kriterien!$J$14,1,IF(BH321&lt;Master_sheet_Kriterien!$K$14,2,IF(BH321&lt;Master_sheet_Kriterien!$L$14,3,IF(BH321&lt;Master_sheet_Kriterien!$M$14,4,5))))</f>
        <v>3</v>
      </c>
      <c r="BJ321" s="65">
        <f>VLOOKUP($D321,Struktur_daten_BW_2017!$B$7:$AH$452,Calc_Targetkreise!BJ$5,FALSE)</f>
        <v>35.5</v>
      </c>
      <c r="BK321" s="62">
        <f>IF(BJ321&lt;Master_sheet_Kriterien!$J$16,1,IF(BJ321&lt;Master_sheet_Kriterien!$K$16,2,IF(BJ321&lt;Master_sheet_Kriterien!$L$16,3,IF(BJ321&lt;Master_sheet_Kriterien!$M$16,4,5))))</f>
        <v>2</v>
      </c>
      <c r="BL321" s="65">
        <f>VLOOKUP($D321,Struktur_daten_BW_2017!$B$7:$AH$452,Calc_Targetkreise!BL$5,FALSE)</f>
        <v>17</v>
      </c>
      <c r="BM321" s="62">
        <f>IF(BL321&lt;Master_sheet_Kriterien!$J$18,1,IF(BL321&lt;Master_sheet_Kriterien!$K$18,2,IF(BL321&lt;Master_sheet_Kriterien!$L$18,3,IF(BL321&lt;Master_sheet_Kriterien!$M$18,4,5))))</f>
        <v>4</v>
      </c>
      <c r="BN321" s="65">
        <f>VLOOKUP($D321,Struktur_daten_BW_2017!$B$7:$AH$452,Calc_Targetkreise!BN$5,FALSE)</f>
        <v>11.3</v>
      </c>
      <c r="BO321" s="62">
        <f>IF(BN321&lt;Master_sheet_Kriterien!$J$20,1,IF(BN321&lt;Master_sheet_Kriterien!$K$20,2,IF(BN321&lt;Master_sheet_Kriterien!$L$20,3,IF(BN321&lt;Master_sheet_Kriterien!$M$20,4,5))))</f>
        <v>4</v>
      </c>
      <c r="BP321" s="59">
        <f>VLOOKUP($D321,Struktur_daten_BW_2017!$B$7:$AH$452,Calc_Targetkreise!BP$5,FALSE)</f>
        <v>22864</v>
      </c>
      <c r="BQ321" s="62">
        <f>IF(BP321&lt;Master_sheet_Kriterien!$J$38,1,IF(BP321&lt;Master_sheet_Kriterien!$K$38,2,IF(BP321&lt;Master_sheet_Kriterien!$L$38,3,IF(BP321&lt;Master_sheet_Kriterien!$M$38,4,5))))</f>
        <v>4</v>
      </c>
      <c r="BR321" s="65">
        <f>VLOOKUP($D321,Struktur_daten_BW_2017!$B$7:$AH$452,Calc_Targetkreise!BR$5,FALSE)</f>
        <v>23.9</v>
      </c>
      <c r="BS321" s="62">
        <f>IF(BR321&lt;Master_sheet_Kriterien!$J$24,1,IF(BR321&lt;Master_sheet_Kriterien!$K$24,2,IF(BR321&lt;Master_sheet_Kriterien!$L$24,3,IF(BR321&lt;Master_sheet_Kriterien!$M$24,4,5))))</f>
        <v>1</v>
      </c>
      <c r="BT321" s="65">
        <f>VLOOKUP($D321,Struktur_daten_BW_2017!$B$7:$AH$452,Calc_Targetkreise!BT$5,FALSE)</f>
        <v>14.3</v>
      </c>
      <c r="BU321" s="62">
        <f>IF(BT321&lt;Master_sheet_Kriterien!$J$26,1,IF(BT321&lt;Master_sheet_Kriterien!$K$26,2,IF(BT321&lt;Master_sheet_Kriterien!$L$26,3,IF(BT321&lt;Master_sheet_Kriterien!$M$26,4,5))))</f>
        <v>4</v>
      </c>
      <c r="BV321" s="65">
        <f t="shared" si="13"/>
        <v>4.29</v>
      </c>
      <c r="BW321" s="62">
        <f>IF(BV321&lt;Master_sheet_Kriterien!$J$28,1,IF(BV321&lt;Master_sheet_Kriterien!$K$28,2,IF(BV321&lt;Master_sheet_Kriterien!$L$28,3,IF(BV321&lt;Master_sheet_Kriterien!$M$28,4,5))))</f>
        <v>3</v>
      </c>
      <c r="BX321" s="65">
        <f>VLOOKUP($D321,Struktur_daten_BW_2017!$B$7:$AH$452,Calc_Targetkreise!BX$5,FALSE)</f>
        <v>26.57342657</v>
      </c>
      <c r="BY321" s="62">
        <f>IF(BX321&lt;Master_sheet_Kriterien!$J$30,1,IF(BX321&lt;Master_sheet_Kriterien!$K$30,2,IF(BX321&lt;Master_sheet_Kriterien!$L$30,3,IF(BX321&lt;Master_sheet_Kriterien!$M$30,4,5))))</f>
        <v>4</v>
      </c>
      <c r="BZ321" s="65"/>
      <c r="CA321" s="62">
        <f>IF(BZ321&lt;Master_sheet_Kriterien!$J$32,1,IF(BZ321&lt;Master_sheet_Kriterien!$K$32,2,IF(BZ321&lt;Master_sheet_Kriterien!$L$32,3,IF(BZ321&lt;Master_sheet_Kriterien!$M$32,4,5))))</f>
        <v>1</v>
      </c>
      <c r="CB321" s="65"/>
      <c r="CC321" s="62">
        <f>IF(CB321&lt;Master_sheet_Kriterien!$J$34,1,IF(CB321&lt;Master_sheet_Kriterien!$K$34,2,IF(CB321&lt;Master_sheet_Kriterien!$L$34,3,IF(CB321&lt;Master_sheet_Kriterien!$M$34,4,5))))</f>
        <v>1</v>
      </c>
      <c r="CD321" s="65">
        <f>100-VLOOKUP($D321,Struktur_daten_BW_2017!$B$7:$AH$452,Calc_Targetkreise!CD$5,FALSE)</f>
        <v>52.2</v>
      </c>
      <c r="CE321" s="62">
        <f>IF(CD321&lt;Master_sheet_Kriterien!$J$40,1,IF(CD321&lt;Master_sheet_Kriterien!$K$40,2,IF(CD321&lt;Master_sheet_Kriterien!$L$40,3,IF(CD321&lt;Master_sheet_Kriterien!$M$40,4,5))))</f>
        <v>3</v>
      </c>
      <c r="CF321" s="61"/>
      <c r="CG321" s="59">
        <f>VLOOKUP($D321,EW_19_Kreise!$A$6:$CQ$406,Calc_Targetkreise!CG$5,FALSE)/1000</f>
        <v>60.124</v>
      </c>
      <c r="CH321" s="59">
        <f>VLOOKUP($D321,BW_17_Kreise!$B$7:$CC$410,Calc_Targetkreise!CH$5,FALSE)/1000</f>
        <v>59.631</v>
      </c>
      <c r="CI321" s="59">
        <f>VLOOKUP($D321,EW_Erg_09_14_Kreise!$A$10:$BK$412,Calc_Targetkreise!CI$5,FALSE)/1000</f>
        <v>59.362</v>
      </c>
      <c r="CJ321" s="59">
        <f>VLOOKUP($D321,EW_Erg_09_14_Kreise!$A$10:$BK$412,Calc_Targetkreise!CJ$5,FALSE)/1000</f>
        <v>58.806</v>
      </c>
      <c r="CK321" s="59">
        <f>VLOOKUP($D321,EW_Erg_09_14_Kreise!$A$10:$BK$412,Calc_Targetkreise!CK$5,FALSE)/1000</f>
        <v>23.35</v>
      </c>
      <c r="CL321" s="45"/>
      <c r="CM321" s="59">
        <f>VLOOKUP($D321,Struktur_daten_BW_2017!$B$7:$AH$452,Calc_Targetkreise!CM$5,FALSE)</f>
        <v>300</v>
      </c>
      <c r="CN321" s="66">
        <v>4.0</v>
      </c>
      <c r="CO321" s="67">
        <f t="shared" si="16"/>
        <v>0.01333333333</v>
      </c>
      <c r="CP321" s="62">
        <f>IF(CO321&lt;Master_sheet_Kriterien!$J$58,1,IF(CO321&lt;Master_sheet_Kriterien!$K$58,2,IF(CO321&lt;Master_sheet_Kriterien!$L$58,3,IF(CO321&lt;Master_sheet_Kriterien!$M$58,4,5))))</f>
        <v>1</v>
      </c>
      <c r="CQ321" s="66">
        <v>3.0</v>
      </c>
      <c r="CR321" s="67">
        <f t="shared" si="17"/>
        <v>0.01</v>
      </c>
      <c r="CS321" s="62">
        <f>IF(CR321&lt;Master_sheet_Kriterien!$J$59,1,IF(CR321&lt;Master_sheet_Kriterien!$K$59,2,IF(CR321&lt;Master_sheet_Kriterien!$L$59,3,IF(CR321&lt;Master_sheet_Kriterien!$M$59,4,5))))</f>
        <v>1</v>
      </c>
      <c r="CT321" s="66">
        <v>1.0</v>
      </c>
      <c r="CU321" s="44"/>
      <c r="CV321" s="66">
        <v>0.0</v>
      </c>
      <c r="CW321" s="68"/>
      <c r="CY321" s="31">
        <f t="shared" si="18"/>
        <v>9776</v>
      </c>
      <c r="DB321" s="76" t="str">
        <f t="shared" si="19"/>
        <v>Lindau (Bodensee)</v>
      </c>
      <c r="DC321" s="58">
        <f t="shared" si="20"/>
        <v>178</v>
      </c>
      <c r="DD321" s="77">
        <f t="shared" si="21"/>
        <v>158</v>
      </c>
      <c r="DE321" s="72">
        <f t="shared" si="22"/>
        <v>0.005052278929</v>
      </c>
      <c r="DG321" s="76" t="str">
        <f t="shared" si="23"/>
        <v>Lindau (Bodensee)</v>
      </c>
      <c r="DH321" s="58" t="str">
        <f t="shared" si="24"/>
        <v>#REF!</v>
      </c>
      <c r="DI321" s="75">
        <f t="shared" si="25"/>
        <v>152.1333333</v>
      </c>
      <c r="DJ321" s="78">
        <f t="shared" si="26"/>
        <v>0.005052278929</v>
      </c>
      <c r="DK321" s="75"/>
      <c r="DL321" s="75"/>
      <c r="DM321" s="75"/>
      <c r="DN321" s="75"/>
      <c r="DO321" s="75"/>
      <c r="DP321" s="44"/>
    </row>
    <row r="322" ht="16.5" customHeight="1">
      <c r="A322" s="58">
        <f t="shared" si="5"/>
        <v>264</v>
      </c>
      <c r="B322" s="58">
        <f t="shared" si="6"/>
        <v>142</v>
      </c>
      <c r="C322" s="58" t="s">
        <v>390</v>
      </c>
      <c r="D322" s="58">
        <v>9777.0</v>
      </c>
      <c r="E322" s="58" t="s">
        <v>483</v>
      </c>
      <c r="F322" s="59">
        <f>VLOOKUP($D322,EW_19_Kreise!$A$6:$CQ$406,Calc_Targetkreise!F$5,FALSE)/1000</f>
        <v>65.125</v>
      </c>
      <c r="G322" s="59">
        <f>VLOOKUP($D322,BW_17_Kreise!$B$7:$CC$410,Calc_Targetkreise!G$5,FALSE)/1000</f>
        <v>83.435</v>
      </c>
      <c r="H322" s="59">
        <f>VLOOKUP($D322,EW_Erg_09_14_Kreise!$A$10:$BK$412,Calc_Targetkreise!H$5,FALSE)/1000</f>
        <v>42.238</v>
      </c>
      <c r="I322" s="60">
        <f t="shared" ref="I322:K322" si="1316">F322/CG322</f>
        <v>0.6135532861</v>
      </c>
      <c r="J322" s="60">
        <f t="shared" si="1316"/>
        <v>0.7928295181</v>
      </c>
      <c r="K322" s="60">
        <f t="shared" si="1316"/>
        <v>0.4071917478</v>
      </c>
      <c r="L322" s="61">
        <f t="shared" ref="L322:M322" si="1317">1-(T322+X322)</f>
        <v>0.4865105566</v>
      </c>
      <c r="M322" s="61">
        <f t="shared" si="1317"/>
        <v>0.4347695811</v>
      </c>
      <c r="N322" s="62">
        <f>IF(L322&lt;Master_sheet_Kriterien!$J$46,1,IF(L322&lt;Master_sheet_Kriterien!$K$46,2,IF(L322&lt;Master_sheet_Kriterien!$L$46,3,IF(L322&lt;Master_sheet_Kriterien!$M$46,4,5))))</f>
        <v>4</v>
      </c>
      <c r="O322" s="62">
        <f>IF(M322&lt;Master_sheet_Kriterien!$J$46,1,IF(M322&lt;Master_sheet_Kriterien!$K$46,2,IF(M322&lt;Master_sheet_Kriterien!$L$46,3,IF(M322&lt;Master_sheet_Kriterien!$M$46,4,5))))</f>
        <v>3</v>
      </c>
      <c r="P322" s="61">
        <f t="shared" ref="P322:Q322" si="1318">1-(T322+AM322)</f>
        <v>0.4774357006</v>
      </c>
      <c r="Q322" s="61">
        <f t="shared" si="1318"/>
        <v>0.4345418589</v>
      </c>
      <c r="R322" s="62">
        <f>IF(P322&lt;Master_sheet_Kriterien!$J$46,1,IF(P322&lt;Master_sheet_Kriterien!$K$46,2,IF(P322&lt;Master_sheet_Kriterien!$L$46,3,IF(P322&lt;Master_sheet_Kriterien!$M$46,4,5))))</f>
        <v>4</v>
      </c>
      <c r="S322" s="62">
        <f>IF(Q322&lt;Master_sheet_Kriterien!$J$46,1,IF(Q322&lt;Master_sheet_Kriterien!$K$46,2,IF(Q322&lt;Master_sheet_Kriterien!$L$46,3,IF(Q322&lt;Master_sheet_Kriterien!$M$46,4,5))))</f>
        <v>3</v>
      </c>
      <c r="T322" s="61">
        <f>VLOOKUP($D322,EW_19_Kreise!$A$6:$CQ$406,Calc_Targetkreise!T$5,FALSE)/1000/F322</f>
        <v>0.4490287908</v>
      </c>
      <c r="U322" s="63">
        <f>VLOOKUP($D322,BW_17_Kreise!$B$7:$CC$410,Calc_Targetkreise!U$5,FALSE)/1000/$G322</f>
        <v>0.4509378558</v>
      </c>
      <c r="V322" s="61">
        <f>VLOOKUP(Calc_Targetkreise!$D322,EW_Erg_09_14_Kreise!$A$7:$BK$412,Calc_Targetkreise!V$5,FALSE)/1000/$H322</f>
        <v>0.4475117193</v>
      </c>
      <c r="W322" s="61">
        <f>VLOOKUP(Calc_Targetkreise!$D322,EW_Erg_09_14_Kreise!$A$7:$BK$412,Calc_Targetkreise!W$5,FALSE)/1000/CK322</f>
        <v>0.558160505</v>
      </c>
      <c r="X322" s="61">
        <f>VLOOKUP($D322,EW_19_Kreise!$A$6:$CQ$406,Calc_Targetkreise!X$5,FALSE)/1000/F322</f>
        <v>0.06446065259</v>
      </c>
      <c r="Y322" s="63">
        <f>VLOOKUP($D322,BW_17_Kreise!$B$7:$CC$410,Calc_Targetkreise!Y$5,FALSE)/1000/$G322</f>
        <v>0.1142925631</v>
      </c>
      <c r="Z322" s="61">
        <f>VLOOKUP(Calc_Targetkreise!$D322,EW_Erg_09_14_Kreise!$A$7:$BK$412,Calc_Targetkreise!Z$5,FALSE)/1000/$H322</f>
        <v>0.1425730385</v>
      </c>
      <c r="AA322" s="61">
        <f>VLOOKUP(Calc_Targetkreise!$D322,EW_Erg_09_14_Kreise!$A$7:$BK$412,Calc_Targetkreise!AA$5,FALSE)/1000/$H322</f>
        <v>0.0764950992</v>
      </c>
      <c r="AB322" s="61">
        <f>VLOOKUP($D322,EW_19_Kreise!$A$6:$CQ$406,Calc_Targetkreise!AB$5,FALSE)/1000/F322</f>
        <v>0.1775201536</v>
      </c>
      <c r="AC322" s="63">
        <f>VLOOKUP($D322,BW_17_Kreise!$B$7:$CC$410,Calc_Targetkreise!AC$5,FALSE)/1000/$G322</f>
        <v>0.08716965302</v>
      </c>
      <c r="AD322" s="61">
        <f>VLOOKUP(Calc_Targetkreise!$D322,EW_Erg_09_14_Kreise!$A$7:$BK$412,Calc_Targetkreise!AD$5,FALSE)/1000/$H322</f>
        <v>0.114138927</v>
      </c>
      <c r="AE322" s="62">
        <f>IF(AC322&lt;Master_sheet_Kriterien!$J$54,1,IF(AC322&lt;Master_sheet_Kriterien!$K$54,2,IF(AC322&lt;Master_sheet_Kriterien!$L$54,3,IF(AC322&lt;Master_sheet_Kriterien!$M$54,4,5))))</f>
        <v>3</v>
      </c>
      <c r="AF322" s="61">
        <f>VLOOKUP(Calc_Targetkreise!$D322,EW_Erg_09_14_Kreise!$A$7:$BK$412,Calc_Targetkreise!AF$5,FALSE)/1000/$H322</f>
        <v>0.1189687012</v>
      </c>
      <c r="AG322" s="63">
        <f>VLOOKUP($D322,BW_17_Kreise!$B$7:$CC$410,Calc_Targetkreise!AG$5,FALSE)/1000/$G322</f>
        <v>0.1005932762</v>
      </c>
      <c r="AH322" s="61">
        <f>VLOOKUP(Calc_Targetkreise!$D322,EW_Erg_09_14_Kreise!$A$7:$BK$412,Calc_Targetkreise!AH$5,FALSE)/1000/$H322</f>
        <v>0.0259481983</v>
      </c>
      <c r="AI322" s="61">
        <f>VLOOKUP(Calc_Targetkreise!$D322,EW_Erg_09_14_Kreise!$A$7:$BK$412,Calc_Targetkreise!AI$5,FALSE)/1000/$H322</f>
        <v>0.07978597471</v>
      </c>
      <c r="AJ322" s="63">
        <f>VLOOKUP($D322,BW_17_Kreise!$B$7:$CC$410,Calc_Targetkreise!AJ$5,FALSE)/1000/$G322</f>
        <v>0.05116557799</v>
      </c>
      <c r="AK322" s="61">
        <f>VLOOKUP(Calc_Targetkreise!$D322,EW_Erg_09_14_Kreise!$A$7:$BK$412,Calc_Targetkreise!AK$5,FALSE)/1000/$H322</f>
        <v>0.01718831384</v>
      </c>
      <c r="AL322" s="61">
        <f>VLOOKUP(Calc_Targetkreise!$D322,EW_Erg_09_14_Kreise!$A$7:$BK$412,Calc_Targetkreise!AL$5,FALSE)/1000/$H322</f>
        <v>0.01640702685</v>
      </c>
      <c r="AM322" s="61">
        <f>VLOOKUP($D322,EW_19_Kreise!$A$6:$CQ$406,Calc_Targetkreise!AM$5,FALSE)/1000/F322</f>
        <v>0.07353550864</v>
      </c>
      <c r="AN322" s="63">
        <f>VLOOKUP($D322,BW_17_Kreise!$B$7:$CC$410,Calc_Targetkreise!AN$5,FALSE)/1000/$G322</f>
        <v>0.1145202853</v>
      </c>
      <c r="AO322" s="61">
        <f>VLOOKUP(Calc_Targetkreise!$D322,EW_Erg_09_14_Kreise!$A$7:$BK$412,Calc_Targetkreise!AO$5,FALSE)/1000/$H322</f>
        <v>0.08078033998</v>
      </c>
      <c r="AP322" s="61">
        <f>VLOOKUP(Calc_Targetkreise!$D322,EW_Erg_09_14_Kreise!$A$7:$BK$412,Calc_Targetkreise!AP$5,FALSE)/1000/$H322</f>
        <v>0.0001894029073</v>
      </c>
      <c r="AQ322" s="61">
        <f t="shared" ref="AQ322:AR322" si="1319">1-U322-Y322-AC322-AG322-AJ322-AN322</f>
        <v>0.08132078864</v>
      </c>
      <c r="AR322" s="61">
        <f t="shared" si="1319"/>
        <v>0.171859463</v>
      </c>
      <c r="AS322" s="61">
        <f t="shared" si="11"/>
        <v>0.1499932902</v>
      </c>
      <c r="AT322" s="63">
        <f>VLOOKUP($D322,BW_17_Kreise!$B$7:$CC$410,Calc_Targetkreise!AT$5,FALSE)/1000/$G322</f>
        <v>0.002972373704</v>
      </c>
      <c r="AU322" s="61">
        <f>VLOOKUP(Calc_Targetkreise!$D322,EW_Erg_09_14_Kreise!$A$7:$BK$412,Calc_Targetkreise!AU$5,FALSE)/1000/$H322</f>
        <v>0.008049623562</v>
      </c>
      <c r="AV322" s="62">
        <f>IF(AU322&lt;Master_sheet_Kriterien!$J$44,1,IF(AU322&lt;Master_sheet_Kriterien!$K$44,2,IF(AU322&lt;Master_sheet_Kriterien!$L$44,3,IF(AU322&lt;Master_sheet_Kriterien!$M$44,4,5))))</f>
        <v>1</v>
      </c>
      <c r="AW322" s="61">
        <f>VLOOKUP(Calc_Targetkreise!$D322,EW_Erg_09_14_Kreise!$A$7:$BK$412,Calc_Targetkreise!AW$5,FALSE)/1000/$H322</f>
        <v>0.005800464037</v>
      </c>
      <c r="AX322" s="61">
        <f>VLOOKUP($D322,EW_19_Kreise!$A$6:$CQ$406,Calc_Targetkreise!AX$5,FALSE)/1000/F322</f>
        <v>0.003884836852</v>
      </c>
      <c r="AY322" s="62">
        <f>IF(AX322&lt;Master_sheet_Kriterien!$J$56,1,IF(AX322&lt;Master_sheet_Kriterien!$K$56,2,IF(AX322&lt;Master_sheet_Kriterien!$L$56,3,IF(AX322&lt;Master_sheet_Kriterien!$M$56,4,5))))</f>
        <v>2</v>
      </c>
      <c r="AZ322" s="64">
        <f>VLOOKUP($D322,EW_19_Kreise!$A$6:$CQ$406,Calc_Targetkreise!AZ$5,FALSE)</f>
        <v>253</v>
      </c>
      <c r="BA322" s="62">
        <f>IF(AZ322&lt;Master_sheet_Kriterien!$J$57,1,IF(AZ322&lt;Master_sheet_Kriterien!$K$57,2,IF(AZ322&lt;Master_sheet_Kriterien!$L$57,3,IF(AZ322&lt;Master_sheet_Kriterien!$M$56,4,5))))</f>
        <v>2</v>
      </c>
      <c r="BB322" s="59">
        <f>VLOOKUP($D322,Struktur_daten_BW_2017!$B$7:$AH$452,Calc_Targetkreise!BB$5,FALSE)</f>
        <v>141.4</v>
      </c>
      <c r="BC322" s="62">
        <f>IF(BB322&lt;Master_sheet_Kriterien!$J$8,1,IF(BB322&lt;Master_sheet_Kriterien!$K$8,2,IF(BB322&lt;Master_sheet_Kriterien!$L$8,3,IF(BB322&lt;Master_sheet_Kriterien!$M$8,4,5))))</f>
        <v>2</v>
      </c>
      <c r="BD322" s="65">
        <f t="shared" si="12"/>
        <v>26.6652</v>
      </c>
      <c r="BE322" s="62">
        <f>IF(BD322&lt;Master_sheet_Kriterien!$J$10,1,IF(BD322&lt;Master_sheet_Kriterien!$K$10,2,IF(BD322&lt;Master_sheet_Kriterien!$L$10,3,IF(BD322&lt;Master_sheet_Kriterien!$M$10,4,5))))</f>
        <v>4</v>
      </c>
      <c r="BF322" s="65">
        <f>VLOOKUP($D322,Struktur_daten_BW_2017!$B$7:$AH$452,Calc_Targetkreise!BF$5,FALSE)</f>
        <v>8.1</v>
      </c>
      <c r="BG322" s="62">
        <f>IF(BF322&lt;Master_sheet_Kriterien!$J$12,1,IF(BF322&lt;Master_sheet_Kriterien!$K$12,2,IF(BF322&lt;Master_sheet_Kriterien!$L$12,3,IF(BF322&lt;Master_sheet_Kriterien!$M$12,4,5))))</f>
        <v>3</v>
      </c>
      <c r="BH322" s="65">
        <f>VLOOKUP($D322,Struktur_daten_BW_2017!$B$7:$AH$452,Calc_Targetkreise!BH$5,FALSE)</f>
        <v>11.8</v>
      </c>
      <c r="BI322" s="62">
        <f>IF(BH322&lt;Master_sheet_Kriterien!$J$14,1,IF(BH322&lt;Master_sheet_Kriterien!$K$14,2,IF(BH322&lt;Master_sheet_Kriterien!$L$14,3,IF(BH322&lt;Master_sheet_Kriterien!$M$14,4,5))))</f>
        <v>3</v>
      </c>
      <c r="BJ322" s="65">
        <f>VLOOKUP($D322,Struktur_daten_BW_2017!$B$7:$AH$452,Calc_Targetkreise!BJ$5,FALSE)</f>
        <v>35.6</v>
      </c>
      <c r="BK322" s="62">
        <f>IF(BJ322&lt;Master_sheet_Kriterien!$J$16,1,IF(BJ322&lt;Master_sheet_Kriterien!$K$16,2,IF(BJ322&lt;Master_sheet_Kriterien!$L$16,3,IF(BJ322&lt;Master_sheet_Kriterien!$M$16,4,5))))</f>
        <v>2</v>
      </c>
      <c r="BL322" s="65">
        <f>VLOOKUP($D322,Struktur_daten_BW_2017!$B$7:$AH$452,Calc_Targetkreise!BL$5,FALSE)</f>
        <v>16.4</v>
      </c>
      <c r="BM322" s="62">
        <f>IF(BL322&lt;Master_sheet_Kriterien!$J$18,1,IF(BL322&lt;Master_sheet_Kriterien!$K$18,2,IF(BL322&lt;Master_sheet_Kriterien!$L$18,3,IF(BL322&lt;Master_sheet_Kriterien!$M$18,4,5))))</f>
        <v>3</v>
      </c>
      <c r="BN322" s="65">
        <f>VLOOKUP($D322,Struktur_daten_BW_2017!$B$7:$AH$452,Calc_Targetkreise!BN$5,FALSE)</f>
        <v>10.9</v>
      </c>
      <c r="BO322" s="62">
        <f>IF(BN322&lt;Master_sheet_Kriterien!$J$20,1,IF(BN322&lt;Master_sheet_Kriterien!$K$20,2,IF(BN322&lt;Master_sheet_Kriterien!$L$20,3,IF(BN322&lt;Master_sheet_Kriterien!$M$20,4,5))))</f>
        <v>3</v>
      </c>
      <c r="BP322" s="59">
        <f>VLOOKUP($D322,Struktur_daten_BW_2017!$B$7:$AH$452,Calc_Targetkreise!BP$5,FALSE)</f>
        <v>22927</v>
      </c>
      <c r="BQ322" s="62">
        <f>IF(BP322&lt;Master_sheet_Kriterien!$J$38,1,IF(BP322&lt;Master_sheet_Kriterien!$K$38,2,IF(BP322&lt;Master_sheet_Kriterien!$L$38,3,IF(BP322&lt;Master_sheet_Kriterien!$M$38,4,5))))</f>
        <v>5</v>
      </c>
      <c r="BR322" s="65">
        <f>VLOOKUP($D322,Struktur_daten_BW_2017!$B$7:$AH$452,Calc_Targetkreise!BR$5,FALSE)</f>
        <v>21.3</v>
      </c>
      <c r="BS322" s="62">
        <f>IF(BR322&lt;Master_sheet_Kriterien!$J$24,1,IF(BR322&lt;Master_sheet_Kriterien!$K$24,2,IF(BR322&lt;Master_sheet_Kriterien!$L$24,3,IF(BR322&lt;Master_sheet_Kriterien!$M$24,4,5))))</f>
        <v>1</v>
      </c>
      <c r="BT322" s="65">
        <f>VLOOKUP($D322,Struktur_daten_BW_2017!$B$7:$AH$452,Calc_Targetkreise!BT$5,FALSE)</f>
        <v>15.2</v>
      </c>
      <c r="BU322" s="62">
        <f>IF(BT322&lt;Master_sheet_Kriterien!$J$26,1,IF(BT322&lt;Master_sheet_Kriterien!$K$26,2,IF(BT322&lt;Master_sheet_Kriterien!$L$26,3,IF(BT322&lt;Master_sheet_Kriterien!$M$26,4,5))))</f>
        <v>4</v>
      </c>
      <c r="BV322" s="65">
        <f t="shared" si="13"/>
        <v>5.00384</v>
      </c>
      <c r="BW322" s="62">
        <f>IF(BV322&lt;Master_sheet_Kriterien!$J$28,1,IF(BV322&lt;Master_sheet_Kriterien!$K$28,2,IF(BV322&lt;Master_sheet_Kriterien!$L$28,3,IF(BV322&lt;Master_sheet_Kriterien!$M$28,4,5))))</f>
        <v>4</v>
      </c>
      <c r="BX322" s="65">
        <f>VLOOKUP($D322,Struktur_daten_BW_2017!$B$7:$AH$452,Calc_Targetkreise!BX$5,FALSE)</f>
        <v>19.07894737</v>
      </c>
      <c r="BY322" s="62">
        <f>IF(BX322&lt;Master_sheet_Kriterien!$J$30,1,IF(BX322&lt;Master_sheet_Kriterien!$K$30,2,IF(BX322&lt;Master_sheet_Kriterien!$L$30,3,IF(BX322&lt;Master_sheet_Kriterien!$M$30,4,5))))</f>
        <v>2</v>
      </c>
      <c r="BZ322" s="65"/>
      <c r="CA322" s="62">
        <f>IF(BZ322&lt;Master_sheet_Kriterien!$J$32,1,IF(BZ322&lt;Master_sheet_Kriterien!$K$32,2,IF(BZ322&lt;Master_sheet_Kriterien!$L$32,3,IF(BZ322&lt;Master_sheet_Kriterien!$M$32,4,5))))</f>
        <v>1</v>
      </c>
      <c r="CB322" s="65"/>
      <c r="CC322" s="62">
        <f>IF(CB322&lt;Master_sheet_Kriterien!$J$34,1,IF(CB322&lt;Master_sheet_Kriterien!$K$34,2,IF(CB322&lt;Master_sheet_Kriterien!$L$34,3,IF(CB322&lt;Master_sheet_Kriterien!$M$34,4,5))))</f>
        <v>1</v>
      </c>
      <c r="CD322" s="65">
        <f>100-VLOOKUP($D322,Struktur_daten_BW_2017!$B$7:$AH$452,Calc_Targetkreise!CD$5,FALSE)</f>
        <v>43.3</v>
      </c>
      <c r="CE322" s="62">
        <f>IF(CD322&lt;Master_sheet_Kriterien!$J$40,1,IF(CD322&lt;Master_sheet_Kriterien!$K$40,2,IF(CD322&lt;Master_sheet_Kriterien!$L$40,3,IF(CD322&lt;Master_sheet_Kriterien!$M$40,4,5))))</f>
        <v>2</v>
      </c>
      <c r="CF322" s="61"/>
      <c r="CG322" s="59">
        <f>VLOOKUP($D322,EW_19_Kreise!$A$6:$CQ$406,Calc_Targetkreise!CG$5,FALSE)/1000</f>
        <v>106.144</v>
      </c>
      <c r="CH322" s="59">
        <f>VLOOKUP($D322,BW_17_Kreise!$B$7:$CC$410,Calc_Targetkreise!CH$5,FALSE)/1000</f>
        <v>105.237</v>
      </c>
      <c r="CI322" s="59">
        <f>VLOOKUP($D322,EW_Erg_09_14_Kreise!$A$10:$BK$412,Calc_Targetkreise!CI$5,FALSE)/1000</f>
        <v>103.73</v>
      </c>
      <c r="CJ322" s="59">
        <f>VLOOKUP($D322,EW_Erg_09_14_Kreise!$A$10:$BK$412,Calc_Targetkreise!CJ$5,FALSE)/1000</f>
        <v>102.25</v>
      </c>
      <c r="CK322" s="59">
        <f>VLOOKUP($D322,EW_Erg_09_14_Kreise!$A$10:$BK$412,Calc_Targetkreise!CK$5,FALSE)/1000</f>
        <v>44.36</v>
      </c>
      <c r="CL322" s="45"/>
      <c r="CM322" s="59">
        <f>VLOOKUP($D322,Struktur_daten_BW_2017!$B$7:$AH$452,Calc_Targetkreise!CM$5,FALSE)</f>
        <v>329.2</v>
      </c>
      <c r="CN322" s="66">
        <v>2.0</v>
      </c>
      <c r="CO322" s="67">
        <f t="shared" si="16"/>
        <v>0.006075334143</v>
      </c>
      <c r="CP322" s="62">
        <f>IF(CO322&lt;Master_sheet_Kriterien!$J$58,1,IF(CO322&lt;Master_sheet_Kriterien!$K$58,2,IF(CO322&lt;Master_sheet_Kriterien!$L$58,3,IF(CO322&lt;Master_sheet_Kriterien!$M$58,4,5))))</f>
        <v>1</v>
      </c>
      <c r="CQ322" s="66">
        <v>2.0</v>
      </c>
      <c r="CR322" s="67">
        <f t="shared" si="17"/>
        <v>0.006075334143</v>
      </c>
      <c r="CS322" s="62">
        <f>IF(CR322&lt;Master_sheet_Kriterien!$J$59,1,IF(CR322&lt;Master_sheet_Kriterien!$K$59,2,IF(CR322&lt;Master_sheet_Kriterien!$L$59,3,IF(CR322&lt;Master_sheet_Kriterien!$M$59,4,5))))</f>
        <v>1</v>
      </c>
      <c r="CT322" s="66">
        <v>0.0</v>
      </c>
      <c r="CU322" s="44"/>
      <c r="CV322" s="66">
        <v>0.0</v>
      </c>
      <c r="CW322" s="68"/>
      <c r="CY322" s="31">
        <f t="shared" si="18"/>
        <v>9777</v>
      </c>
      <c r="DB322" s="76" t="str">
        <f t="shared" si="19"/>
        <v>Ostallgäu</v>
      </c>
      <c r="DC322" s="58">
        <f t="shared" si="20"/>
        <v>264</v>
      </c>
      <c r="DD322" s="77">
        <f t="shared" si="21"/>
        <v>142</v>
      </c>
      <c r="DE322" s="72">
        <f t="shared" si="22"/>
        <v>0.003884836852</v>
      </c>
      <c r="DG322" s="76" t="str">
        <f t="shared" si="23"/>
        <v>Ostallgäu</v>
      </c>
      <c r="DH322" s="58" t="str">
        <f t="shared" si="24"/>
        <v>#REF!</v>
      </c>
      <c r="DI322" s="75">
        <f t="shared" si="25"/>
        <v>136.0607533</v>
      </c>
      <c r="DJ322" s="78">
        <f t="shared" si="26"/>
        <v>0.003884836852</v>
      </c>
      <c r="DK322" s="75"/>
      <c r="DL322" s="75"/>
      <c r="DM322" s="75"/>
      <c r="DN322" s="75"/>
      <c r="DO322" s="75"/>
      <c r="DP322" s="44"/>
    </row>
    <row r="323" ht="16.5" customHeight="1">
      <c r="A323" s="58">
        <f t="shared" si="5"/>
        <v>287</v>
      </c>
      <c r="B323" s="58">
        <f t="shared" si="6"/>
        <v>138</v>
      </c>
      <c r="C323" s="58" t="s">
        <v>390</v>
      </c>
      <c r="D323" s="58">
        <v>9778.0</v>
      </c>
      <c r="E323" s="58" t="s">
        <v>484</v>
      </c>
      <c r="F323" s="59">
        <f>VLOOKUP($D323,EW_19_Kreise!$A$6:$CQ$406,Calc_Targetkreise!F$5,FALSE)/1000</f>
        <v>63.916</v>
      </c>
      <c r="G323" s="59">
        <f>VLOOKUP($D323,BW_17_Kreise!$B$7:$CC$410,Calc_Targetkreise!G$5,FALSE)/1000</f>
        <v>83.634</v>
      </c>
      <c r="H323" s="59">
        <f>VLOOKUP($D323,EW_Erg_09_14_Kreise!$A$10:$BK$412,Calc_Targetkreise!H$5,FALSE)/1000</f>
        <v>41.177</v>
      </c>
      <c r="I323" s="60">
        <f t="shared" ref="I323:K323" si="1320">F323/CG323</f>
        <v>0.5870693377</v>
      </c>
      <c r="J323" s="60">
        <f t="shared" si="1320"/>
        <v>0.7745179752</v>
      </c>
      <c r="K323" s="60">
        <f t="shared" si="1320"/>
        <v>0.3869946054</v>
      </c>
      <c r="L323" s="61">
        <f t="shared" ref="L323:M323" si="1321">1-(T323+X323)</f>
        <v>0.4936948495</v>
      </c>
      <c r="M323" s="61">
        <f t="shared" si="1321"/>
        <v>0.4623598058</v>
      </c>
      <c r="N323" s="62">
        <f>IF(L323&lt;Master_sheet_Kriterien!$J$46,1,IF(L323&lt;Master_sheet_Kriterien!$K$46,2,IF(L323&lt;Master_sheet_Kriterien!$L$46,3,IF(L323&lt;Master_sheet_Kriterien!$M$46,4,5))))</f>
        <v>4</v>
      </c>
      <c r="O323" s="62">
        <f>IF(M323&lt;Master_sheet_Kriterien!$J$46,1,IF(M323&lt;Master_sheet_Kriterien!$K$46,2,IF(M323&lt;Master_sheet_Kriterien!$L$46,3,IF(M323&lt;Master_sheet_Kriterien!$M$46,4,5))))</f>
        <v>3</v>
      </c>
      <c r="P323" s="61">
        <f t="shared" ref="P323:Q323" si="1322">1-(T323+AM323)</f>
        <v>0.4531572689</v>
      </c>
      <c r="Q323" s="61">
        <f t="shared" si="1322"/>
        <v>0.416170457</v>
      </c>
      <c r="R323" s="62">
        <f>IF(P323&lt;Master_sheet_Kriterien!$J$46,1,IF(P323&lt;Master_sheet_Kriterien!$K$46,2,IF(P323&lt;Master_sheet_Kriterien!$L$46,3,IF(P323&lt;Master_sheet_Kriterien!$M$46,4,5))))</f>
        <v>3</v>
      </c>
      <c r="S323" s="62">
        <f>IF(Q323&lt;Master_sheet_Kriterien!$J$46,1,IF(Q323&lt;Master_sheet_Kriterien!$K$46,2,IF(Q323&lt;Master_sheet_Kriterien!$L$46,3,IF(Q323&lt;Master_sheet_Kriterien!$M$46,4,5))))</f>
        <v>2</v>
      </c>
      <c r="T323" s="61">
        <f>VLOOKUP($D323,EW_19_Kreise!$A$6:$CQ$406,Calc_Targetkreise!T$5,FALSE)/1000/F323</f>
        <v>0.4466956631</v>
      </c>
      <c r="U323" s="63">
        <f>VLOOKUP($D323,BW_17_Kreise!$B$7:$CC$410,Calc_Targetkreise!U$5,FALSE)/1000/$G323</f>
        <v>0.4304589043</v>
      </c>
      <c r="V323" s="61">
        <f>VLOOKUP(Calc_Targetkreise!$D323,EW_Erg_09_14_Kreise!$A$7:$BK$412,Calc_Targetkreise!V$5,FALSE)/1000/$H323</f>
        <v>0.455812711</v>
      </c>
      <c r="W323" s="61">
        <f>VLOOKUP(Calc_Targetkreise!$D323,EW_Erg_09_14_Kreise!$A$7:$BK$412,Calc_Targetkreise!W$5,FALSE)/1000/CK323</f>
        <v>0.5652212946</v>
      </c>
      <c r="X323" s="61">
        <f>VLOOKUP($D323,EW_19_Kreise!$A$6:$CQ$406,Calc_Targetkreise!X$5,FALSE)/1000/F323</f>
        <v>0.05960948745</v>
      </c>
      <c r="Y323" s="63">
        <f>VLOOKUP($D323,BW_17_Kreise!$B$7:$CC$410,Calc_Targetkreise!Y$5,FALSE)/1000/$G323</f>
        <v>0.1071812899</v>
      </c>
      <c r="Z323" s="61">
        <f>VLOOKUP(Calc_Targetkreise!$D323,EW_Erg_09_14_Kreise!$A$7:$BK$412,Calc_Targetkreise!Z$5,FALSE)/1000/$H323</f>
        <v>0.1248026811</v>
      </c>
      <c r="AA323" s="61">
        <f>VLOOKUP(Calc_Targetkreise!$D323,EW_Erg_09_14_Kreise!$A$7:$BK$412,Calc_Targetkreise!AA$5,FALSE)/1000/$H323</f>
        <v>0.07776185735</v>
      </c>
      <c r="AB323" s="61">
        <f>VLOOKUP($D323,EW_19_Kreise!$A$6:$CQ$406,Calc_Targetkreise!AB$5,FALSE)/1000/F323</f>
        <v>0.1457538019</v>
      </c>
      <c r="AC323" s="63">
        <f>VLOOKUP($D323,BW_17_Kreise!$B$7:$CC$410,Calc_Targetkreise!AC$5,FALSE)/1000/$G323</f>
        <v>0.07268574981</v>
      </c>
      <c r="AD323" s="61">
        <f>VLOOKUP(Calc_Targetkreise!$D323,EW_Erg_09_14_Kreise!$A$7:$BK$412,Calc_Targetkreise!AD$5,FALSE)/1000/$H323</f>
        <v>0.08801029701</v>
      </c>
      <c r="AE323" s="62">
        <f>IF(AC323&lt;Master_sheet_Kriterien!$J$54,1,IF(AC323&lt;Master_sheet_Kriterien!$K$54,2,IF(AC323&lt;Master_sheet_Kriterien!$L$54,3,IF(AC323&lt;Master_sheet_Kriterien!$M$54,4,5))))</f>
        <v>2</v>
      </c>
      <c r="AF323" s="61">
        <f>VLOOKUP(Calc_Targetkreise!$D323,EW_Erg_09_14_Kreise!$A$7:$BK$412,Calc_Targetkreise!AF$5,FALSE)/1000/$H323</f>
        <v>0.08169609248</v>
      </c>
      <c r="AG323" s="63">
        <f>VLOOKUP($D323,BW_17_Kreise!$B$7:$CC$410,Calc_Targetkreise!AG$5,FALSE)/1000/$G323</f>
        <v>0.103510534</v>
      </c>
      <c r="AH323" s="61">
        <f>VLOOKUP(Calc_Targetkreise!$D323,EW_Erg_09_14_Kreise!$A$7:$BK$412,Calc_Targetkreise!AH$5,FALSE)/1000/$H323</f>
        <v>0.02620394881</v>
      </c>
      <c r="AI323" s="61">
        <f>VLOOKUP(Calc_Targetkreise!$D323,EW_Erg_09_14_Kreise!$A$7:$BK$412,Calc_Targetkreise!AI$5,FALSE)/1000/$H323</f>
        <v>0.09643733152</v>
      </c>
      <c r="AJ323" s="63">
        <f>VLOOKUP($D323,BW_17_Kreise!$B$7:$CC$410,Calc_Targetkreise!AJ$5,FALSE)/1000/$G323</f>
        <v>0.04421646699</v>
      </c>
      <c r="AK323" s="61">
        <f>VLOOKUP(Calc_Targetkreise!$D323,EW_Erg_09_14_Kreise!$A$7:$BK$412,Calc_Targetkreise!AK$5,FALSE)/1000/$H323</f>
        <v>0.02027831071</v>
      </c>
      <c r="AL323" s="61">
        <f>VLOOKUP(Calc_Targetkreise!$D323,EW_Erg_09_14_Kreise!$A$7:$BK$412,Calc_Targetkreise!AL$5,FALSE)/1000/$H323</f>
        <v>0.01607693615</v>
      </c>
      <c r="AM323" s="61">
        <f>VLOOKUP($D323,EW_19_Kreise!$A$6:$CQ$406,Calc_Targetkreise!AM$5,FALSE)/1000/F323</f>
        <v>0.100147068</v>
      </c>
      <c r="AN323" s="63">
        <f>VLOOKUP($D323,BW_17_Kreise!$B$7:$CC$410,Calc_Targetkreise!AN$5,FALSE)/1000/$G323</f>
        <v>0.1533706387</v>
      </c>
      <c r="AO323" s="61">
        <f>VLOOKUP(Calc_Targetkreise!$D323,EW_Erg_09_14_Kreise!$A$7:$BK$412,Calc_Targetkreise!AO$5,FALSE)/1000/$H323</f>
        <v>0.0961944775</v>
      </c>
      <c r="AP323" s="61">
        <f>VLOOKUP(Calc_Targetkreise!$D323,EW_Erg_09_14_Kreise!$A$7:$BK$412,Calc_Targetkreise!AP$5,FALSE)/1000/$H323</f>
        <v>0.0002428540204</v>
      </c>
      <c r="AQ323" s="61">
        <f t="shared" ref="AQ323:AR323" si="1323">1-U323-Y323-AC323-AG323-AJ323-AN323</f>
        <v>0.08857641629</v>
      </c>
      <c r="AR323" s="61">
        <f t="shared" si="1323"/>
        <v>0.1886975739</v>
      </c>
      <c r="AS323" s="61">
        <f t="shared" si="11"/>
        <v>0.1625636339</v>
      </c>
      <c r="AT323" s="63">
        <f>VLOOKUP($D323,BW_17_Kreise!$B$7:$CC$410,Calc_Targetkreise!AT$5,FALSE)/1000/$G323</f>
        <v>0.00306095607</v>
      </c>
      <c r="AU323" s="61">
        <f>VLOOKUP(Calc_Targetkreise!$D323,EW_Erg_09_14_Kreise!$A$7:$BK$412,Calc_Targetkreise!AU$5,FALSE)/1000/$H323</f>
        <v>0.007334191418</v>
      </c>
      <c r="AV323" s="62">
        <f>IF(AU323&lt;Master_sheet_Kriterien!$J$44,1,IF(AU323&lt;Master_sheet_Kriterien!$K$44,2,IF(AU323&lt;Master_sheet_Kriterien!$L$44,3,IF(AU323&lt;Master_sheet_Kriterien!$M$44,4,5))))</f>
        <v>1</v>
      </c>
      <c r="AW323" s="61">
        <f>VLOOKUP(Calc_Targetkreise!$D323,EW_Erg_09_14_Kreise!$A$7:$BK$412,Calc_Targetkreise!AW$5,FALSE)/1000/$H323</f>
        <v>0.006095635913</v>
      </c>
      <c r="AX323" s="61">
        <f>VLOOKUP($D323,EW_19_Kreise!$A$6:$CQ$406,Calc_Targetkreise!AX$5,FALSE)/1000/F323</f>
        <v>0.004286876525</v>
      </c>
      <c r="AY323" s="62">
        <f>IF(AX323&lt;Master_sheet_Kriterien!$J$56,1,IF(AX323&lt;Master_sheet_Kriterien!$K$56,2,IF(AX323&lt;Master_sheet_Kriterien!$L$56,3,IF(AX323&lt;Master_sheet_Kriterien!$M$56,4,5))))</f>
        <v>3</v>
      </c>
      <c r="AZ323" s="64">
        <f>VLOOKUP($D323,EW_19_Kreise!$A$6:$CQ$406,Calc_Targetkreise!AZ$5,FALSE)</f>
        <v>274</v>
      </c>
      <c r="BA323" s="62">
        <f>IF(AZ323&lt;Master_sheet_Kriterien!$J$57,1,IF(AZ323&lt;Master_sheet_Kriterien!$K$57,2,IF(AZ323&lt;Master_sheet_Kriterien!$L$57,3,IF(AZ323&lt;Master_sheet_Kriterien!$M$56,4,5))))</f>
        <v>2</v>
      </c>
      <c r="BB323" s="59">
        <f>VLOOKUP($D323,Struktur_daten_BW_2017!$B$7:$AH$452,Calc_Targetkreise!BB$5,FALSE)</f>
        <v>141.4</v>
      </c>
      <c r="BC323" s="62">
        <f>IF(BB323&lt;Master_sheet_Kriterien!$J$8,1,IF(BB323&lt;Master_sheet_Kriterien!$K$8,2,IF(BB323&lt;Master_sheet_Kriterien!$L$8,3,IF(BB323&lt;Master_sheet_Kriterien!$M$8,4,5))))</f>
        <v>2</v>
      </c>
      <c r="BD323" s="65">
        <f t="shared" si="12"/>
        <v>26.6652</v>
      </c>
      <c r="BE323" s="62">
        <f>IF(BD323&lt;Master_sheet_Kriterien!$J$10,1,IF(BD323&lt;Master_sheet_Kriterien!$K$10,2,IF(BD323&lt;Master_sheet_Kriterien!$L$10,3,IF(BD323&lt;Master_sheet_Kriterien!$M$10,4,5))))</f>
        <v>4</v>
      </c>
      <c r="BF323" s="65">
        <f>VLOOKUP($D323,Struktur_daten_BW_2017!$B$7:$AH$452,Calc_Targetkreise!BF$5,FALSE)</f>
        <v>8.1</v>
      </c>
      <c r="BG323" s="62">
        <f>IF(BF323&lt;Master_sheet_Kriterien!$J$12,1,IF(BF323&lt;Master_sheet_Kriterien!$K$12,2,IF(BF323&lt;Master_sheet_Kriterien!$L$12,3,IF(BF323&lt;Master_sheet_Kriterien!$M$12,4,5))))</f>
        <v>3</v>
      </c>
      <c r="BH323" s="65">
        <f>VLOOKUP($D323,Struktur_daten_BW_2017!$B$7:$AH$452,Calc_Targetkreise!BH$5,FALSE)</f>
        <v>11.8</v>
      </c>
      <c r="BI323" s="62">
        <f>IF(BH323&lt;Master_sheet_Kriterien!$J$14,1,IF(BH323&lt;Master_sheet_Kriterien!$K$14,2,IF(BH323&lt;Master_sheet_Kriterien!$L$14,3,IF(BH323&lt;Master_sheet_Kriterien!$M$14,4,5))))</f>
        <v>3</v>
      </c>
      <c r="BJ323" s="65">
        <f>VLOOKUP($D323,Struktur_daten_BW_2017!$B$7:$AH$452,Calc_Targetkreise!BJ$5,FALSE)</f>
        <v>35.6</v>
      </c>
      <c r="BK323" s="62">
        <f>IF(BJ323&lt;Master_sheet_Kriterien!$J$16,1,IF(BJ323&lt;Master_sheet_Kriterien!$K$16,2,IF(BJ323&lt;Master_sheet_Kriterien!$L$16,3,IF(BJ323&lt;Master_sheet_Kriterien!$M$16,4,5))))</f>
        <v>2</v>
      </c>
      <c r="BL323" s="65">
        <f>VLOOKUP($D323,Struktur_daten_BW_2017!$B$7:$AH$452,Calc_Targetkreise!BL$5,FALSE)</f>
        <v>16.4</v>
      </c>
      <c r="BM323" s="62">
        <f>IF(BL323&lt;Master_sheet_Kriterien!$J$18,1,IF(BL323&lt;Master_sheet_Kriterien!$K$18,2,IF(BL323&lt;Master_sheet_Kriterien!$L$18,3,IF(BL323&lt;Master_sheet_Kriterien!$M$18,4,5))))</f>
        <v>3</v>
      </c>
      <c r="BN323" s="65">
        <f>VLOOKUP($D323,Struktur_daten_BW_2017!$B$7:$AH$452,Calc_Targetkreise!BN$5,FALSE)</f>
        <v>10.9</v>
      </c>
      <c r="BO323" s="62">
        <f>IF(BN323&lt;Master_sheet_Kriterien!$J$20,1,IF(BN323&lt;Master_sheet_Kriterien!$K$20,2,IF(BN323&lt;Master_sheet_Kriterien!$L$20,3,IF(BN323&lt;Master_sheet_Kriterien!$M$20,4,5))))</f>
        <v>3</v>
      </c>
      <c r="BP323" s="59">
        <f>VLOOKUP($D323,Struktur_daten_BW_2017!$B$7:$AH$452,Calc_Targetkreise!BP$5,FALSE)</f>
        <v>22927</v>
      </c>
      <c r="BQ323" s="62">
        <f>IF(BP323&lt;Master_sheet_Kriterien!$J$38,1,IF(BP323&lt;Master_sheet_Kriterien!$K$38,2,IF(BP323&lt;Master_sheet_Kriterien!$L$38,3,IF(BP323&lt;Master_sheet_Kriterien!$M$38,4,5))))</f>
        <v>5</v>
      </c>
      <c r="BR323" s="65">
        <f>VLOOKUP($D323,Struktur_daten_BW_2017!$B$7:$AH$452,Calc_Targetkreise!BR$5,FALSE)</f>
        <v>21.3</v>
      </c>
      <c r="BS323" s="62">
        <f>IF(BR323&lt;Master_sheet_Kriterien!$J$24,1,IF(BR323&lt;Master_sheet_Kriterien!$K$24,2,IF(BR323&lt;Master_sheet_Kriterien!$L$24,3,IF(BR323&lt;Master_sheet_Kriterien!$M$24,4,5))))</f>
        <v>1</v>
      </c>
      <c r="BT323" s="65">
        <f>VLOOKUP($D323,Struktur_daten_BW_2017!$B$7:$AH$452,Calc_Targetkreise!BT$5,FALSE)</f>
        <v>15.2</v>
      </c>
      <c r="BU323" s="62">
        <f>IF(BT323&lt;Master_sheet_Kriterien!$J$26,1,IF(BT323&lt;Master_sheet_Kriterien!$K$26,2,IF(BT323&lt;Master_sheet_Kriterien!$L$26,3,IF(BT323&lt;Master_sheet_Kriterien!$M$26,4,5))))</f>
        <v>4</v>
      </c>
      <c r="BV323" s="65">
        <f t="shared" si="13"/>
        <v>5.00384</v>
      </c>
      <c r="BW323" s="62">
        <f>IF(BV323&lt;Master_sheet_Kriterien!$J$28,1,IF(BV323&lt;Master_sheet_Kriterien!$K$28,2,IF(BV323&lt;Master_sheet_Kriterien!$L$28,3,IF(BV323&lt;Master_sheet_Kriterien!$M$28,4,5))))</f>
        <v>4</v>
      </c>
      <c r="BX323" s="65">
        <f>VLOOKUP($D323,Struktur_daten_BW_2017!$B$7:$AH$452,Calc_Targetkreise!BX$5,FALSE)</f>
        <v>19.07894737</v>
      </c>
      <c r="BY323" s="62">
        <f>IF(BX323&lt;Master_sheet_Kriterien!$J$30,1,IF(BX323&lt;Master_sheet_Kriterien!$K$30,2,IF(BX323&lt;Master_sheet_Kriterien!$L$30,3,IF(BX323&lt;Master_sheet_Kriterien!$M$30,4,5))))</f>
        <v>2</v>
      </c>
      <c r="BZ323" s="65"/>
      <c r="CA323" s="62">
        <f>IF(BZ323&lt;Master_sheet_Kriterien!$J$32,1,IF(BZ323&lt;Master_sheet_Kriterien!$K$32,2,IF(BZ323&lt;Master_sheet_Kriterien!$L$32,3,IF(BZ323&lt;Master_sheet_Kriterien!$M$32,4,5))))</f>
        <v>1</v>
      </c>
      <c r="CB323" s="65"/>
      <c r="CC323" s="62">
        <f>IF(CB323&lt;Master_sheet_Kriterien!$J$34,1,IF(CB323&lt;Master_sheet_Kriterien!$K$34,2,IF(CB323&lt;Master_sheet_Kriterien!$L$34,3,IF(CB323&lt;Master_sheet_Kriterien!$M$34,4,5))))</f>
        <v>1</v>
      </c>
      <c r="CD323" s="65">
        <f>100-VLOOKUP($D323,Struktur_daten_BW_2017!$B$7:$AH$452,Calc_Targetkreise!CD$5,FALSE)</f>
        <v>43.3</v>
      </c>
      <c r="CE323" s="62">
        <f>IF(CD323&lt;Master_sheet_Kriterien!$J$40,1,IF(CD323&lt;Master_sheet_Kriterien!$K$40,2,IF(CD323&lt;Master_sheet_Kriterien!$L$40,3,IF(CD323&lt;Master_sheet_Kriterien!$M$40,4,5))))</f>
        <v>2</v>
      </c>
      <c r="CF323" s="61"/>
      <c r="CG323" s="59">
        <f>VLOOKUP($D323,EW_19_Kreise!$A$6:$CQ$406,Calc_Targetkreise!CG$5,FALSE)/1000</f>
        <v>108.873</v>
      </c>
      <c r="CH323" s="59">
        <f>VLOOKUP($D323,BW_17_Kreise!$B$7:$CC$410,Calc_Targetkreise!CH$5,FALSE)/1000</f>
        <v>107.982</v>
      </c>
      <c r="CI323" s="59">
        <f>VLOOKUP($D323,EW_Erg_09_14_Kreise!$A$10:$BK$412,Calc_Targetkreise!CI$5,FALSE)/1000</f>
        <v>106.402</v>
      </c>
      <c r="CJ323" s="59">
        <f>VLOOKUP($D323,EW_Erg_09_14_Kreise!$A$10:$BK$412,Calc_Targetkreise!CJ$5,FALSE)/1000</f>
        <v>103.919</v>
      </c>
      <c r="CK323" s="59">
        <f>VLOOKUP($D323,EW_Erg_09_14_Kreise!$A$10:$BK$412,Calc_Targetkreise!CK$5,FALSE)/1000</f>
        <v>44.556</v>
      </c>
      <c r="CL323" s="45"/>
      <c r="CM323" s="59">
        <f>VLOOKUP($D323,Struktur_daten_BW_2017!$B$7:$AH$452,Calc_Targetkreise!CM$5,FALSE)</f>
        <v>329.2</v>
      </c>
      <c r="CN323" s="66">
        <v>2.0</v>
      </c>
      <c r="CO323" s="67">
        <f t="shared" si="16"/>
        <v>0.006075334143</v>
      </c>
      <c r="CP323" s="62">
        <f>IF(CO323&lt;Master_sheet_Kriterien!$J$58,1,IF(CO323&lt;Master_sheet_Kriterien!$K$58,2,IF(CO323&lt;Master_sheet_Kriterien!$L$58,3,IF(CO323&lt;Master_sheet_Kriterien!$M$58,4,5))))</f>
        <v>1</v>
      </c>
      <c r="CQ323" s="66">
        <v>2.0</v>
      </c>
      <c r="CR323" s="67">
        <f t="shared" si="17"/>
        <v>0.006075334143</v>
      </c>
      <c r="CS323" s="62">
        <f>IF(CR323&lt;Master_sheet_Kriterien!$J$59,1,IF(CR323&lt;Master_sheet_Kriterien!$K$59,2,IF(CR323&lt;Master_sheet_Kriterien!$L$59,3,IF(CR323&lt;Master_sheet_Kriterien!$M$59,4,5))))</f>
        <v>1</v>
      </c>
      <c r="CT323" s="66">
        <v>0.0</v>
      </c>
      <c r="CU323" s="44"/>
      <c r="CV323" s="66">
        <v>0.0</v>
      </c>
      <c r="CW323" s="68"/>
      <c r="CY323" s="31">
        <f t="shared" si="18"/>
        <v>9778</v>
      </c>
      <c r="DB323" s="76" t="str">
        <f t="shared" si="19"/>
        <v>Unterallgäu</v>
      </c>
      <c r="DC323" s="58">
        <f t="shared" si="20"/>
        <v>287</v>
      </c>
      <c r="DD323" s="77">
        <f t="shared" si="21"/>
        <v>138</v>
      </c>
      <c r="DE323" s="72">
        <f t="shared" si="22"/>
        <v>0.004286876525</v>
      </c>
      <c r="DG323" s="76" t="str">
        <f t="shared" si="23"/>
        <v>Unterallgäu</v>
      </c>
      <c r="DH323" s="58" t="str">
        <f t="shared" si="24"/>
        <v>#REF!</v>
      </c>
      <c r="DI323" s="75">
        <f t="shared" si="25"/>
        <v>132.0607533</v>
      </c>
      <c r="DJ323" s="78">
        <f t="shared" si="26"/>
        <v>0.004286876525</v>
      </c>
      <c r="DK323" s="75"/>
      <c r="DL323" s="75"/>
      <c r="DM323" s="75"/>
      <c r="DN323" s="75"/>
      <c r="DO323" s="75"/>
      <c r="DP323" s="44"/>
    </row>
    <row r="324" ht="16.5" customHeight="1">
      <c r="A324" s="58">
        <f t="shared" si="5"/>
        <v>387</v>
      </c>
      <c r="B324" s="58">
        <f t="shared" si="6"/>
        <v>114</v>
      </c>
      <c r="C324" s="58" t="s">
        <v>390</v>
      </c>
      <c r="D324" s="58">
        <v>9779.0</v>
      </c>
      <c r="E324" s="58" t="s">
        <v>485</v>
      </c>
      <c r="F324" s="59">
        <f>VLOOKUP($D324,EW_19_Kreise!$A$6:$CQ$406,Calc_Targetkreise!F$5,FALSE)/1000</f>
        <v>59.068</v>
      </c>
      <c r="G324" s="59">
        <f>VLOOKUP($D324,BW_17_Kreise!$B$7:$CC$410,Calc_Targetkreise!G$5,FALSE)/1000</f>
        <v>78.278</v>
      </c>
      <c r="H324" s="59">
        <f>VLOOKUP($D324,EW_Erg_09_14_Kreise!$A$10:$BK$412,Calc_Targetkreise!H$5,FALSE)/1000</f>
        <v>40.411</v>
      </c>
      <c r="I324" s="60">
        <f t="shared" ref="I324:K324" si="1324">F324/CG324</f>
        <v>0.5886608931</v>
      </c>
      <c r="J324" s="60">
        <f t="shared" si="1324"/>
        <v>0.7810772516</v>
      </c>
      <c r="K324" s="60">
        <f t="shared" si="1324"/>
        <v>0.4042272259</v>
      </c>
      <c r="L324" s="61">
        <f t="shared" ref="L324:M324" si="1325">1-(T324+X324)</f>
        <v>0.4144037381</v>
      </c>
      <c r="M324" s="61">
        <f t="shared" si="1325"/>
        <v>0.4043537137</v>
      </c>
      <c r="N324" s="62">
        <f>IF(L324&lt;Master_sheet_Kriterien!$J$46,1,IF(L324&lt;Master_sheet_Kriterien!$K$46,2,IF(L324&lt;Master_sheet_Kriterien!$L$46,3,IF(L324&lt;Master_sheet_Kriterien!$M$46,4,5))))</f>
        <v>2</v>
      </c>
      <c r="O324" s="62">
        <f>IF(M324&lt;Master_sheet_Kriterien!$J$46,1,IF(M324&lt;Master_sheet_Kriterien!$K$46,2,IF(M324&lt;Master_sheet_Kriterien!$L$46,3,IF(M324&lt;Master_sheet_Kriterien!$M$46,4,5))))</f>
        <v>2</v>
      </c>
      <c r="P324" s="61">
        <f t="shared" ref="P324:Q324" si="1326">1-(T324+AM324)</f>
        <v>0.4134387486</v>
      </c>
      <c r="Q324" s="61">
        <f t="shared" si="1326"/>
        <v>0.4213444391</v>
      </c>
      <c r="R324" s="62">
        <f>IF(P324&lt;Master_sheet_Kriterien!$J$46,1,IF(P324&lt;Master_sheet_Kriterien!$K$46,2,IF(P324&lt;Master_sheet_Kriterien!$L$46,3,IF(P324&lt;Master_sheet_Kriterien!$M$46,4,5))))</f>
        <v>2</v>
      </c>
      <c r="S324" s="62">
        <f>IF(Q324&lt;Master_sheet_Kriterien!$J$46,1,IF(Q324&lt;Master_sheet_Kriterien!$K$46,2,IF(Q324&lt;Master_sheet_Kriterien!$L$46,3,IF(Q324&lt;Master_sheet_Kriterien!$M$46,4,5))))</f>
        <v>2</v>
      </c>
      <c r="T324" s="61">
        <f>VLOOKUP($D324,EW_19_Kreise!$A$6:$CQ$406,Calc_Targetkreise!T$5,FALSE)/1000/F324</f>
        <v>0.5048249475</v>
      </c>
      <c r="U324" s="63">
        <f>VLOOKUP($D324,BW_17_Kreise!$B$7:$CC$410,Calc_Targetkreise!U$5,FALSE)/1000/$G324</f>
        <v>0.4463195278</v>
      </c>
      <c r="V324" s="61">
        <f>VLOOKUP(Calc_Targetkreise!$D324,EW_Erg_09_14_Kreise!$A$7:$BK$412,Calc_Targetkreise!V$5,FALSE)/1000/$H324</f>
        <v>0.5106282943</v>
      </c>
      <c r="W324" s="61">
        <f>VLOOKUP(Calc_Targetkreise!$D324,EW_Erg_09_14_Kreise!$A$7:$BK$412,Calc_Targetkreise!W$5,FALSE)/1000/CK324</f>
        <v>0.6214036412</v>
      </c>
      <c r="X324" s="61">
        <f>VLOOKUP($D324,EW_19_Kreise!$A$6:$CQ$406,Calc_Targetkreise!X$5,FALSE)/1000/F324</f>
        <v>0.08077131442</v>
      </c>
      <c r="Y324" s="63">
        <f>VLOOKUP($D324,BW_17_Kreise!$B$7:$CC$410,Calc_Targetkreise!Y$5,FALSE)/1000/$G324</f>
        <v>0.1493267585</v>
      </c>
      <c r="Z324" s="61">
        <f>VLOOKUP(Calc_Targetkreise!$D324,EW_Erg_09_14_Kreise!$A$7:$BK$412,Calc_Targetkreise!Z$5,FALSE)/1000/$H324</f>
        <v>0.1632228849</v>
      </c>
      <c r="AA324" s="61">
        <f>VLOOKUP(Calc_Targetkreise!$D324,EW_Erg_09_14_Kreise!$A$7:$BK$412,Calc_Targetkreise!AA$5,FALSE)/1000/$H324</f>
        <v>0.1045012497</v>
      </c>
      <c r="AB324" s="61">
        <f>VLOOKUP($D324,EW_19_Kreise!$A$6:$CQ$406,Calc_Targetkreise!AB$5,FALSE)/1000/F324</f>
        <v>0.1377903433</v>
      </c>
      <c r="AC324" s="63">
        <f>VLOOKUP($D324,BW_17_Kreise!$B$7:$CC$410,Calc_Targetkreise!AC$5,FALSE)/1000/$G324</f>
        <v>0.07077339738</v>
      </c>
      <c r="AD324" s="61">
        <f>VLOOKUP(Calc_Targetkreise!$D324,EW_Erg_09_14_Kreise!$A$7:$BK$412,Calc_Targetkreise!AD$5,FALSE)/1000/$H324</f>
        <v>0.08391279602</v>
      </c>
      <c r="AE324" s="62">
        <f>IF(AC324&lt;Master_sheet_Kriterien!$J$54,1,IF(AC324&lt;Master_sheet_Kriterien!$K$54,2,IF(AC324&lt;Master_sheet_Kriterien!$L$54,3,IF(AC324&lt;Master_sheet_Kriterien!$M$54,4,5))))</f>
        <v>2</v>
      </c>
      <c r="AF324" s="61">
        <f>VLOOKUP(Calc_Targetkreise!$D324,EW_Erg_09_14_Kreise!$A$7:$BK$412,Calc_Targetkreise!AF$5,FALSE)/1000/$H324</f>
        <v>0.07584568558</v>
      </c>
      <c r="AG324" s="63">
        <f>VLOOKUP($D324,BW_17_Kreise!$B$7:$CC$410,Calc_Targetkreise!AG$5,FALSE)/1000/$G324</f>
        <v>0.08628222489</v>
      </c>
      <c r="AH324" s="61">
        <f>VLOOKUP(Calc_Targetkreise!$D324,EW_Erg_09_14_Kreise!$A$7:$BK$412,Calc_Targetkreise!AH$5,FALSE)/1000/$H324</f>
        <v>0.0219494692</v>
      </c>
      <c r="AI324" s="61">
        <f>VLOOKUP(Calc_Targetkreise!$D324,EW_Erg_09_14_Kreise!$A$7:$BK$412,Calc_Targetkreise!AI$5,FALSE)/1000/$H324</f>
        <v>0.06723416891</v>
      </c>
      <c r="AJ324" s="63">
        <f>VLOOKUP($D324,BW_17_Kreise!$B$7:$CC$410,Calc_Targetkreise!AJ$5,FALSE)/1000/$G324</f>
        <v>0.04698638187</v>
      </c>
      <c r="AK324" s="61">
        <f>VLOOKUP(Calc_Targetkreise!$D324,EW_Erg_09_14_Kreise!$A$7:$BK$412,Calc_Targetkreise!AK$5,FALSE)/1000/$H324</f>
        <v>0.02212268937</v>
      </c>
      <c r="AL324" s="61">
        <f>VLOOKUP(Calc_Targetkreise!$D324,EW_Erg_09_14_Kreise!$A$7:$BK$412,Calc_Targetkreise!AL$5,FALSE)/1000/$H324</f>
        <v>0.02189997773</v>
      </c>
      <c r="AM324" s="61">
        <f>VLOOKUP($D324,EW_19_Kreise!$A$6:$CQ$406,Calc_Targetkreise!AM$5,FALSE)/1000/F324</f>
        <v>0.08173630392</v>
      </c>
      <c r="AN324" s="63">
        <f>VLOOKUP($D324,BW_17_Kreise!$B$7:$CC$410,Calc_Targetkreise!AN$5,FALSE)/1000/$G324</f>
        <v>0.1323360331</v>
      </c>
      <c r="AO324" s="61">
        <f>VLOOKUP(Calc_Targetkreise!$D324,EW_Erg_09_14_Kreise!$A$7:$BK$412,Calc_Targetkreise!AO$5,FALSE)/1000/$H324</f>
        <v>0.07785009032</v>
      </c>
      <c r="AP324" s="61">
        <f>VLOOKUP(Calc_Targetkreise!$D324,EW_Erg_09_14_Kreise!$A$7:$BK$412,Calc_Targetkreise!AP$5,FALSE)/1000/$H324</f>
        <v>0.0001484744253</v>
      </c>
      <c r="AQ324" s="61">
        <f t="shared" ref="AQ324:AR324" si="1327">1-U324-Y324-AC324-AG324-AJ324-AN324</f>
        <v>0.06797567644</v>
      </c>
      <c r="AR324" s="61">
        <f t="shared" si="1327"/>
        <v>0.120313776</v>
      </c>
      <c r="AS324" s="61">
        <f t="shared" si="11"/>
        <v>0.1089668025</v>
      </c>
      <c r="AT324" s="63">
        <f>VLOOKUP($D324,BW_17_Kreise!$B$7:$CC$410,Calc_Targetkreise!AT$5,FALSE)/1000/$G324</f>
        <v>0.003423695036</v>
      </c>
      <c r="AU324" s="61">
        <f>VLOOKUP(Calc_Targetkreise!$D324,EW_Erg_09_14_Kreise!$A$7:$BK$412,Calc_Targetkreise!AU$5,FALSE)/1000/$H324</f>
        <v>0.0066566034</v>
      </c>
      <c r="AV324" s="62">
        <f>IF(AU324&lt;Master_sheet_Kriterien!$J$44,1,IF(AU324&lt;Master_sheet_Kriterien!$K$44,2,IF(AU324&lt;Master_sheet_Kriterien!$L$44,3,IF(AU324&lt;Master_sheet_Kriterien!$M$44,4,5))))</f>
        <v>1</v>
      </c>
      <c r="AW324" s="61">
        <f>VLOOKUP(Calc_Targetkreise!$D324,EW_Erg_09_14_Kreise!$A$7:$BK$412,Calc_Targetkreise!AW$5,FALSE)/1000/$H324</f>
        <v>0.005642028161</v>
      </c>
      <c r="AX324" s="61">
        <f>VLOOKUP($D324,EW_19_Kreise!$A$6:$CQ$406,Calc_Targetkreise!AX$5,FALSE)/1000/F324</f>
        <v>0.002522516422</v>
      </c>
      <c r="AY324" s="62">
        <f>IF(AX324&lt;Master_sheet_Kriterien!$J$56,1,IF(AX324&lt;Master_sheet_Kriterien!$K$56,2,IF(AX324&lt;Master_sheet_Kriterien!$L$56,3,IF(AX324&lt;Master_sheet_Kriterien!$M$56,4,5))))</f>
        <v>1</v>
      </c>
      <c r="AZ324" s="64">
        <f>VLOOKUP($D324,EW_19_Kreise!$A$6:$CQ$406,Calc_Targetkreise!AZ$5,FALSE)</f>
        <v>149</v>
      </c>
      <c r="BA324" s="62">
        <f>IF(AZ324&lt;Master_sheet_Kriterien!$J$57,1,IF(AZ324&lt;Master_sheet_Kriterien!$K$57,2,IF(AZ324&lt;Master_sheet_Kriterien!$L$57,3,IF(AZ324&lt;Master_sheet_Kriterien!$M$56,4,5))))</f>
        <v>1</v>
      </c>
      <c r="BB324" s="59">
        <f>VLOOKUP($D324,Struktur_daten_BW_2017!$B$7:$AH$452,Calc_Targetkreise!BB$5,FALSE)</f>
        <v>107.1</v>
      </c>
      <c r="BC324" s="62">
        <f>IF(BB324&lt;Master_sheet_Kriterien!$J$8,1,IF(BB324&lt;Master_sheet_Kriterien!$K$8,2,IF(BB324&lt;Master_sheet_Kriterien!$L$8,3,IF(BB324&lt;Master_sheet_Kriterien!$M$8,4,5))))</f>
        <v>1</v>
      </c>
      <c r="BD324" s="65">
        <f t="shared" si="12"/>
        <v>20.7334</v>
      </c>
      <c r="BE324" s="62">
        <f>IF(BD324&lt;Master_sheet_Kriterien!$J$10,1,IF(BD324&lt;Master_sheet_Kriterien!$K$10,2,IF(BD324&lt;Master_sheet_Kriterien!$L$10,3,IF(BD324&lt;Master_sheet_Kriterien!$M$10,4,5))))</f>
        <v>2</v>
      </c>
      <c r="BF324" s="65">
        <f>VLOOKUP($D324,Struktur_daten_BW_2017!$B$7:$AH$452,Calc_Targetkreise!BF$5,FALSE)</f>
        <v>8.3</v>
      </c>
      <c r="BG324" s="62">
        <f>IF(BF324&lt;Master_sheet_Kriterien!$J$12,1,IF(BF324&lt;Master_sheet_Kriterien!$K$12,2,IF(BF324&lt;Master_sheet_Kriterien!$L$12,3,IF(BF324&lt;Master_sheet_Kriterien!$M$12,4,5))))</f>
        <v>4</v>
      </c>
      <c r="BH324" s="65">
        <f>VLOOKUP($D324,Struktur_daten_BW_2017!$B$7:$AH$452,Calc_Targetkreise!BH$5,FALSE)</f>
        <v>11.9</v>
      </c>
      <c r="BI324" s="62">
        <f>IF(BH324&lt;Master_sheet_Kriterien!$J$14,1,IF(BH324&lt;Master_sheet_Kriterien!$K$14,2,IF(BH324&lt;Master_sheet_Kriterien!$L$14,3,IF(BH324&lt;Master_sheet_Kriterien!$M$14,4,5))))</f>
        <v>4</v>
      </c>
      <c r="BJ324" s="65">
        <f>VLOOKUP($D324,Struktur_daten_BW_2017!$B$7:$AH$452,Calc_Targetkreise!BJ$5,FALSE)</f>
        <v>36.8</v>
      </c>
      <c r="BK324" s="62">
        <f>IF(BJ324&lt;Master_sheet_Kriterien!$J$16,1,IF(BJ324&lt;Master_sheet_Kriterien!$K$16,2,IF(BJ324&lt;Master_sheet_Kriterien!$L$16,3,IF(BJ324&lt;Master_sheet_Kriterien!$M$16,4,5))))</f>
        <v>4</v>
      </c>
      <c r="BL324" s="65">
        <f>VLOOKUP($D324,Struktur_daten_BW_2017!$B$7:$AH$452,Calc_Targetkreise!BL$5,FALSE)</f>
        <v>15.3</v>
      </c>
      <c r="BM324" s="62">
        <f>IF(BL324&lt;Master_sheet_Kriterien!$J$18,1,IF(BL324&lt;Master_sheet_Kriterien!$K$18,2,IF(BL324&lt;Master_sheet_Kriterien!$L$18,3,IF(BL324&lt;Master_sheet_Kriterien!$M$18,4,5))))</f>
        <v>2</v>
      </c>
      <c r="BN324" s="65">
        <f>VLOOKUP($D324,Struktur_daten_BW_2017!$B$7:$AH$452,Calc_Targetkreise!BN$5,FALSE)</f>
        <v>9.9</v>
      </c>
      <c r="BO324" s="62">
        <f>IF(BN324&lt;Master_sheet_Kriterien!$J$20,1,IF(BN324&lt;Master_sheet_Kriterien!$K$20,2,IF(BN324&lt;Master_sheet_Kriterien!$L$20,3,IF(BN324&lt;Master_sheet_Kriterien!$M$20,4,5))))</f>
        <v>2</v>
      </c>
      <c r="BP324" s="59">
        <f>VLOOKUP($D324,Struktur_daten_BW_2017!$B$7:$AH$452,Calc_Targetkreise!BP$5,FALSE)</f>
        <v>23203</v>
      </c>
      <c r="BQ324" s="62">
        <f>IF(BP324&lt;Master_sheet_Kriterien!$J$38,1,IF(BP324&lt;Master_sheet_Kriterien!$K$38,2,IF(BP324&lt;Master_sheet_Kriterien!$L$38,3,IF(BP324&lt;Master_sheet_Kriterien!$M$38,4,5))))</f>
        <v>5</v>
      </c>
      <c r="BR324" s="65">
        <f>VLOOKUP($D324,Struktur_daten_BW_2017!$B$7:$AH$452,Calc_Targetkreise!BR$5,FALSE)</f>
        <v>23.4</v>
      </c>
      <c r="BS324" s="62">
        <f>IF(BR324&lt;Master_sheet_Kriterien!$J$24,1,IF(BR324&lt;Master_sheet_Kriterien!$K$24,2,IF(BR324&lt;Master_sheet_Kriterien!$L$24,3,IF(BR324&lt;Master_sheet_Kriterien!$M$24,4,5))))</f>
        <v>1</v>
      </c>
      <c r="BT324" s="65">
        <f>VLOOKUP($D324,Struktur_daten_BW_2017!$B$7:$AH$452,Calc_Targetkreise!BT$5,FALSE)</f>
        <v>15.5</v>
      </c>
      <c r="BU324" s="62">
        <f>IF(BT324&lt;Master_sheet_Kriterien!$J$26,1,IF(BT324&lt;Master_sheet_Kriterien!$K$26,2,IF(BT324&lt;Master_sheet_Kriterien!$L$26,3,IF(BT324&lt;Master_sheet_Kriterien!$M$26,4,5))))</f>
        <v>4</v>
      </c>
      <c r="BV324" s="65">
        <f t="shared" si="13"/>
        <v>3.8719</v>
      </c>
      <c r="BW324" s="62">
        <f>IF(BV324&lt;Master_sheet_Kriterien!$J$28,1,IF(BV324&lt;Master_sheet_Kriterien!$K$28,2,IF(BV324&lt;Master_sheet_Kriterien!$L$28,3,IF(BV324&lt;Master_sheet_Kriterien!$M$28,4,5))))</f>
        <v>3</v>
      </c>
      <c r="BX324" s="65">
        <f>VLOOKUP($D324,Struktur_daten_BW_2017!$B$7:$AH$452,Calc_Targetkreise!BX$5,FALSE)</f>
        <v>21.93548387</v>
      </c>
      <c r="BY324" s="62">
        <f>IF(BX324&lt;Master_sheet_Kriterien!$J$30,1,IF(BX324&lt;Master_sheet_Kriterien!$K$30,2,IF(BX324&lt;Master_sheet_Kriterien!$L$30,3,IF(BX324&lt;Master_sheet_Kriterien!$M$30,4,5))))</f>
        <v>3</v>
      </c>
      <c r="BZ324" s="65"/>
      <c r="CA324" s="62">
        <f>IF(BZ324&lt;Master_sheet_Kriterien!$J$32,1,IF(BZ324&lt;Master_sheet_Kriterien!$K$32,2,IF(BZ324&lt;Master_sheet_Kriterien!$L$32,3,IF(BZ324&lt;Master_sheet_Kriterien!$M$32,4,5))))</f>
        <v>1</v>
      </c>
      <c r="CB324" s="65"/>
      <c r="CC324" s="62">
        <f>IF(CB324&lt;Master_sheet_Kriterien!$J$34,1,IF(CB324&lt;Master_sheet_Kriterien!$K$34,2,IF(CB324&lt;Master_sheet_Kriterien!$L$34,3,IF(CB324&lt;Master_sheet_Kriterien!$M$34,4,5))))</f>
        <v>1</v>
      </c>
      <c r="CD324" s="65">
        <f>100-VLOOKUP($D324,Struktur_daten_BW_2017!$B$7:$AH$452,Calc_Targetkreise!CD$5,FALSE)</f>
        <v>31.3</v>
      </c>
      <c r="CE324" s="62">
        <f>IF(CD324&lt;Master_sheet_Kriterien!$J$40,1,IF(CD324&lt;Master_sheet_Kriterien!$K$40,2,IF(CD324&lt;Master_sheet_Kriterien!$L$40,3,IF(CD324&lt;Master_sheet_Kriterien!$M$40,4,5))))</f>
        <v>1</v>
      </c>
      <c r="CF324" s="61"/>
      <c r="CG324" s="59">
        <f>VLOOKUP($D324,EW_19_Kreise!$A$6:$CQ$406,Calc_Targetkreise!CG$5,FALSE)/1000</f>
        <v>100.343</v>
      </c>
      <c r="CH324" s="59">
        <f>VLOOKUP($D324,BW_17_Kreise!$B$7:$CC$410,Calc_Targetkreise!CH$5,FALSE)/1000</f>
        <v>100.218</v>
      </c>
      <c r="CI324" s="59">
        <f>VLOOKUP($D324,EW_Erg_09_14_Kreise!$A$10:$BK$412,Calc_Targetkreise!CI$5,FALSE)/1000</f>
        <v>99.971</v>
      </c>
      <c r="CJ324" s="59">
        <f>VLOOKUP($D324,EW_Erg_09_14_Kreise!$A$10:$BK$412,Calc_Targetkreise!CJ$5,FALSE)/1000</f>
        <v>99.214</v>
      </c>
      <c r="CK324" s="59">
        <f>VLOOKUP($D324,EW_Erg_09_14_Kreise!$A$10:$BK$412,Calc_Targetkreise!CK$5,FALSE)/1000</f>
        <v>42.404</v>
      </c>
      <c r="CL324" s="45"/>
      <c r="CM324" s="59">
        <f>VLOOKUP($D324,Struktur_daten_BW_2017!$B$7:$AH$452,Calc_Targetkreise!CM$5,FALSE)</f>
        <v>249.8</v>
      </c>
      <c r="CN324" s="66">
        <v>0.0</v>
      </c>
      <c r="CO324" s="67">
        <f t="shared" si="16"/>
        <v>0</v>
      </c>
      <c r="CP324" s="62">
        <f>IF(CO324&lt;Master_sheet_Kriterien!$J$58,1,IF(CO324&lt;Master_sheet_Kriterien!$K$58,2,IF(CO324&lt;Master_sheet_Kriterien!$L$58,3,IF(CO324&lt;Master_sheet_Kriterien!$M$58,4,5))))</f>
        <v>1</v>
      </c>
      <c r="CQ324" s="66">
        <v>0.0</v>
      </c>
      <c r="CR324" s="67">
        <f t="shared" si="17"/>
        <v>0</v>
      </c>
      <c r="CS324" s="62">
        <f>IF(CR324&lt;Master_sheet_Kriterien!$J$59,1,IF(CR324&lt;Master_sheet_Kriterien!$K$59,2,IF(CR324&lt;Master_sheet_Kriterien!$L$59,3,IF(CR324&lt;Master_sheet_Kriterien!$M$59,4,5))))</f>
        <v>1</v>
      </c>
      <c r="CT324" s="66">
        <v>0.0</v>
      </c>
      <c r="CU324" s="44"/>
      <c r="CV324" s="66">
        <v>0.0</v>
      </c>
      <c r="CW324" s="68"/>
      <c r="CY324" s="31">
        <f t="shared" si="18"/>
        <v>9779</v>
      </c>
      <c r="DB324" s="76" t="str">
        <f t="shared" si="19"/>
        <v>Donau-Ries</v>
      </c>
      <c r="DC324" s="58">
        <f t="shared" si="20"/>
        <v>387</v>
      </c>
      <c r="DD324" s="77">
        <f t="shared" si="21"/>
        <v>114</v>
      </c>
      <c r="DE324" s="72">
        <f t="shared" si="22"/>
        <v>0.002522516422</v>
      </c>
      <c r="DG324" s="76" t="str">
        <f t="shared" si="23"/>
        <v>Donau-Ries</v>
      </c>
      <c r="DH324" s="58" t="str">
        <f t="shared" si="24"/>
        <v>#REF!</v>
      </c>
      <c r="DI324" s="75">
        <f t="shared" si="25"/>
        <v>108</v>
      </c>
      <c r="DJ324" s="78">
        <f t="shared" si="26"/>
        <v>0.002522516422</v>
      </c>
      <c r="DK324" s="75"/>
      <c r="DL324" s="75"/>
      <c r="DM324" s="75"/>
      <c r="DN324" s="75"/>
      <c r="DO324" s="75"/>
      <c r="DP324" s="44"/>
    </row>
    <row r="325" ht="16.5" customHeight="1">
      <c r="A325" s="58">
        <f t="shared" si="5"/>
        <v>187</v>
      </c>
      <c r="B325" s="58">
        <f t="shared" si="6"/>
        <v>156</v>
      </c>
      <c r="C325" s="58" t="s">
        <v>390</v>
      </c>
      <c r="D325" s="58">
        <v>9780.0</v>
      </c>
      <c r="E325" s="58" t="s">
        <v>486</v>
      </c>
      <c r="F325" s="59">
        <f>VLOOKUP($D325,EW_19_Kreise!$A$6:$CQ$406,Calc_Targetkreise!F$5,FALSE)/1000</f>
        <v>76.549</v>
      </c>
      <c r="G325" s="59">
        <f>VLOOKUP($D325,BW_17_Kreise!$B$7:$CC$410,Calc_Targetkreise!G$5,FALSE)/1000</f>
        <v>94.508</v>
      </c>
      <c r="H325" s="59">
        <f>VLOOKUP($D325,EW_Erg_09_14_Kreise!$A$10:$BK$412,Calc_Targetkreise!H$5,FALSE)/1000</f>
        <v>48.987</v>
      </c>
      <c r="I325" s="60">
        <f t="shared" ref="I325:K325" si="1328">F325/CG325</f>
        <v>0.6410548442</v>
      </c>
      <c r="J325" s="60">
        <f t="shared" si="1328"/>
        <v>0.7961518373</v>
      </c>
      <c r="K325" s="60">
        <f t="shared" si="1328"/>
        <v>0.4171946857</v>
      </c>
      <c r="L325" s="61">
        <f t="shared" ref="L325:M325" si="1329">1-(T325+X325)</f>
        <v>0.5279755451</v>
      </c>
      <c r="M325" s="61">
        <f t="shared" si="1329"/>
        <v>0.4402590257</v>
      </c>
      <c r="N325" s="62">
        <f>IF(L325&lt;Master_sheet_Kriterien!$J$46,1,IF(L325&lt;Master_sheet_Kriterien!$K$46,2,IF(L325&lt;Master_sheet_Kriterien!$L$46,3,IF(L325&lt;Master_sheet_Kriterien!$M$46,4,5))))</f>
        <v>5</v>
      </c>
      <c r="O325" s="62">
        <f>IF(M325&lt;Master_sheet_Kriterien!$J$46,1,IF(M325&lt;Master_sheet_Kriterien!$K$46,2,IF(M325&lt;Master_sheet_Kriterien!$L$46,3,IF(M325&lt;Master_sheet_Kriterien!$M$46,4,5))))</f>
        <v>3</v>
      </c>
      <c r="P325" s="61">
        <f t="shared" ref="P325:Q325" si="1330">1-(T325+AM325)</f>
        <v>0.5170544357</v>
      </c>
      <c r="Q325" s="61">
        <f t="shared" si="1330"/>
        <v>0.4498137724</v>
      </c>
      <c r="R325" s="62">
        <f>IF(P325&lt;Master_sheet_Kriterien!$J$46,1,IF(P325&lt;Master_sheet_Kriterien!$K$46,2,IF(P325&lt;Master_sheet_Kriterien!$L$46,3,IF(P325&lt;Master_sheet_Kriterien!$M$46,4,5))))</f>
        <v>5</v>
      </c>
      <c r="S325" s="62">
        <f>IF(Q325&lt;Master_sheet_Kriterien!$J$46,1,IF(Q325&lt;Master_sheet_Kriterien!$K$46,2,IF(Q325&lt;Master_sheet_Kriterien!$L$46,3,IF(Q325&lt;Master_sheet_Kriterien!$M$46,4,5))))</f>
        <v>3</v>
      </c>
      <c r="T325" s="61">
        <f>VLOOKUP($D325,EW_19_Kreise!$A$6:$CQ$406,Calc_Targetkreise!T$5,FALSE)/1000/F325</f>
        <v>0.4114488759</v>
      </c>
      <c r="U325" s="63">
        <f>VLOOKUP($D325,BW_17_Kreise!$B$7:$CC$410,Calc_Targetkreise!U$5,FALSE)/1000/$G325</f>
        <v>0.4472108181</v>
      </c>
      <c r="V325" s="61">
        <f>VLOOKUP(Calc_Targetkreise!$D325,EW_Erg_09_14_Kreise!$A$7:$BK$412,Calc_Targetkreise!V$5,FALSE)/1000/$H325</f>
        <v>0.4167432176</v>
      </c>
      <c r="W325" s="61">
        <f>VLOOKUP(Calc_Targetkreise!$D325,EW_Erg_09_14_Kreise!$A$7:$BK$412,Calc_Targetkreise!W$5,FALSE)/1000/CK325</f>
        <v>0.5496853564</v>
      </c>
      <c r="X325" s="61">
        <f>VLOOKUP($D325,EW_19_Kreise!$A$6:$CQ$406,Calc_Targetkreise!X$5,FALSE)/1000/F325</f>
        <v>0.06057557904</v>
      </c>
      <c r="Y325" s="63">
        <f>VLOOKUP($D325,BW_17_Kreise!$B$7:$CC$410,Calc_Targetkreise!Y$5,FALSE)/1000/$G325</f>
        <v>0.1125301562</v>
      </c>
      <c r="Z325" s="61">
        <f>VLOOKUP(Calc_Targetkreise!$D325,EW_Erg_09_14_Kreise!$A$7:$BK$412,Calc_Targetkreise!Z$5,FALSE)/1000/$H325</f>
        <v>0.1337497703</v>
      </c>
      <c r="AA325" s="61">
        <f>VLOOKUP(Calc_Targetkreise!$D325,EW_Erg_09_14_Kreise!$A$7:$BK$412,Calc_Targetkreise!AA$5,FALSE)/1000/$H325</f>
        <v>0.07383591565</v>
      </c>
      <c r="AB325" s="61">
        <f>VLOOKUP($D325,EW_19_Kreise!$A$6:$CQ$406,Calc_Targetkreise!AB$5,FALSE)/1000/F325</f>
        <v>0.1887549152</v>
      </c>
      <c r="AC325" s="63">
        <f>VLOOKUP($D325,BW_17_Kreise!$B$7:$CC$410,Calc_Targetkreise!AC$5,FALSE)/1000/$G325</f>
        <v>0.1046260634</v>
      </c>
      <c r="AD325" s="61">
        <f>VLOOKUP(Calc_Targetkreise!$D325,EW_Erg_09_14_Kreise!$A$7:$BK$412,Calc_Targetkreise!AD$5,FALSE)/1000/$H325</f>
        <v>0.1134994999</v>
      </c>
      <c r="AE325" s="62">
        <f>IF(AC325&lt;Master_sheet_Kriterien!$J$54,1,IF(AC325&lt;Master_sheet_Kriterien!$K$54,2,IF(AC325&lt;Master_sheet_Kriterien!$L$54,3,IF(AC325&lt;Master_sheet_Kriterien!$M$54,4,5))))</f>
        <v>4</v>
      </c>
      <c r="AF325" s="61">
        <f>VLOOKUP(Calc_Targetkreise!$D325,EW_Erg_09_14_Kreise!$A$7:$BK$412,Calc_Targetkreise!AF$5,FALSE)/1000/$H325</f>
        <v>0.1246861412</v>
      </c>
      <c r="AG325" s="63">
        <f>VLOOKUP($D325,BW_17_Kreise!$B$7:$CC$410,Calc_Targetkreise!AG$5,FALSE)/1000/$G325</f>
        <v>0.1065624074</v>
      </c>
      <c r="AH325" s="61">
        <f>VLOOKUP(Calc_Targetkreise!$D325,EW_Erg_09_14_Kreise!$A$7:$BK$412,Calc_Targetkreise!AH$5,FALSE)/1000/$H325</f>
        <v>0.02833404781</v>
      </c>
      <c r="AI325" s="61">
        <f>VLOOKUP(Calc_Targetkreise!$D325,EW_Erg_09_14_Kreise!$A$7:$BK$412,Calc_Targetkreise!AI$5,FALSE)/1000/$H325</f>
        <v>0.09473942066</v>
      </c>
      <c r="AJ325" s="63">
        <f>VLOOKUP($D325,BW_17_Kreise!$B$7:$CC$410,Calc_Targetkreise!AJ$5,FALSE)/1000/$G325</f>
        <v>0.0456046049</v>
      </c>
      <c r="AK325" s="61">
        <f>VLOOKUP(Calc_Targetkreise!$D325,EW_Erg_09_14_Kreise!$A$7:$BK$412,Calc_Targetkreise!AK$5,FALSE)/1000/$H325</f>
        <v>0.01884173352</v>
      </c>
      <c r="AL325" s="61">
        <f>VLOOKUP(Calc_Targetkreise!$D325,EW_Erg_09_14_Kreise!$A$7:$BK$412,Calc_Targetkreise!AL$5,FALSE)/1000/$H325</f>
        <v>0.0152489436</v>
      </c>
      <c r="AM325" s="61">
        <f>VLOOKUP($D325,EW_19_Kreise!$A$6:$CQ$406,Calc_Targetkreise!AM$5,FALSE)/1000/F325</f>
        <v>0.0714966884</v>
      </c>
      <c r="AN325" s="63">
        <f>VLOOKUP($D325,BW_17_Kreise!$B$7:$CC$410,Calc_Targetkreise!AN$5,FALSE)/1000/$G325</f>
        <v>0.1029754095</v>
      </c>
      <c r="AO325" s="61">
        <f>VLOOKUP(Calc_Targetkreise!$D325,EW_Erg_09_14_Kreise!$A$7:$BK$412,Calc_Targetkreise!AO$5,FALSE)/1000/$H325</f>
        <v>0.0822871374</v>
      </c>
      <c r="AP325" s="61">
        <f>VLOOKUP(Calc_Targetkreise!$D325,EW_Erg_09_14_Kreise!$A$7:$BK$412,Calc_Targetkreise!AP$5,FALSE)/1000/$H325</f>
        <v>0.0001428950538</v>
      </c>
      <c r="AQ325" s="61">
        <f t="shared" ref="AQ325:AR325" si="1331">1-U325-Y325-AC325-AG325-AJ325-AN325</f>
        <v>0.08049054048</v>
      </c>
      <c r="AR325" s="61">
        <f t="shared" si="1331"/>
        <v>0.2065445935</v>
      </c>
      <c r="AS325" s="61">
        <f t="shared" si="11"/>
        <v>0.1416613274</v>
      </c>
      <c r="AT325" s="63">
        <f>VLOOKUP($D325,BW_17_Kreise!$B$7:$CC$410,Calc_Targetkreise!AT$5,FALSE)/1000/$G325</f>
        <v>0.002920387692</v>
      </c>
      <c r="AU325" s="61">
        <f>VLOOKUP(Calc_Targetkreise!$D325,EW_Erg_09_14_Kreise!$A$7:$BK$412,Calc_Targetkreise!AU$5,FALSE)/1000/$H325</f>
        <v>0.007328474902</v>
      </c>
      <c r="AV325" s="62">
        <f>IF(AU325&lt;Master_sheet_Kriterien!$J$44,1,IF(AU325&lt;Master_sheet_Kriterien!$K$44,2,IF(AU325&lt;Master_sheet_Kriterien!$L$44,3,IF(AU325&lt;Master_sheet_Kriterien!$M$44,4,5))))</f>
        <v>1</v>
      </c>
      <c r="AW325" s="61">
        <f>VLOOKUP(Calc_Targetkreise!$D325,EW_Erg_09_14_Kreise!$A$7:$BK$412,Calc_Targetkreise!AW$5,FALSE)/1000/$H325</f>
        <v>0.00436850593</v>
      </c>
      <c r="AX325" s="61">
        <f>VLOOKUP($D325,EW_19_Kreise!$A$6:$CQ$406,Calc_Targetkreise!AX$5,FALSE)/1000/F325</f>
        <v>0.00442853597</v>
      </c>
      <c r="AY325" s="62">
        <f>IF(AX325&lt;Master_sheet_Kriterien!$J$56,1,IF(AX325&lt;Master_sheet_Kriterien!$K$56,2,IF(AX325&lt;Master_sheet_Kriterien!$L$56,3,IF(AX325&lt;Master_sheet_Kriterien!$M$56,4,5))))</f>
        <v>3</v>
      </c>
      <c r="AZ325" s="64">
        <f>VLOOKUP($D325,EW_19_Kreise!$A$6:$CQ$406,Calc_Targetkreise!AZ$5,FALSE)</f>
        <v>339</v>
      </c>
      <c r="BA325" s="62">
        <f>IF(AZ325&lt;Master_sheet_Kriterien!$J$57,1,IF(AZ325&lt;Master_sheet_Kriterien!$K$57,2,IF(AZ325&lt;Master_sheet_Kriterien!$L$57,3,IF(AZ325&lt;Master_sheet_Kriterien!$M$56,4,5))))</f>
        <v>3</v>
      </c>
      <c r="BB325" s="59">
        <f>VLOOKUP($D325,Struktur_daten_BW_2017!$B$7:$AH$452,Calc_Targetkreise!BB$5,FALSE)</f>
        <v>156.7</v>
      </c>
      <c r="BC325" s="62">
        <f>IF(BB325&lt;Master_sheet_Kriterien!$J$8,1,IF(BB325&lt;Master_sheet_Kriterien!$K$8,2,IF(BB325&lt;Master_sheet_Kriterien!$L$8,3,IF(BB325&lt;Master_sheet_Kriterien!$M$8,4,5))))</f>
        <v>2</v>
      </c>
      <c r="BD325" s="65">
        <f t="shared" si="12"/>
        <v>24.3</v>
      </c>
      <c r="BE325" s="62">
        <f>IF(BD325&lt;Master_sheet_Kriterien!$J$10,1,IF(BD325&lt;Master_sheet_Kriterien!$K$10,2,IF(BD325&lt;Master_sheet_Kriterien!$L$10,3,IF(BD325&lt;Master_sheet_Kriterien!$M$10,4,5))))</f>
        <v>3</v>
      </c>
      <c r="BF325" s="65">
        <f>VLOOKUP($D325,Struktur_daten_BW_2017!$B$7:$AH$452,Calc_Targetkreise!BF$5,FALSE)</f>
        <v>8.1</v>
      </c>
      <c r="BG325" s="62">
        <f>IF(BF325&lt;Master_sheet_Kriterien!$J$12,1,IF(BF325&lt;Master_sheet_Kriterien!$K$12,2,IF(BF325&lt;Master_sheet_Kriterien!$L$12,3,IF(BF325&lt;Master_sheet_Kriterien!$M$12,4,5))))</f>
        <v>3</v>
      </c>
      <c r="BH325" s="65">
        <f>VLOOKUP($D325,Struktur_daten_BW_2017!$B$7:$AH$452,Calc_Targetkreise!BH$5,FALSE)</f>
        <v>11.8</v>
      </c>
      <c r="BI325" s="62">
        <f>IF(BH325&lt;Master_sheet_Kriterien!$J$14,1,IF(BH325&lt;Master_sheet_Kriterien!$K$14,2,IF(BH325&lt;Master_sheet_Kriterien!$L$14,3,IF(BH325&lt;Master_sheet_Kriterien!$M$14,4,5))))</f>
        <v>3</v>
      </c>
      <c r="BJ325" s="65">
        <f>VLOOKUP($D325,Struktur_daten_BW_2017!$B$7:$AH$452,Calc_Targetkreise!BJ$5,FALSE)</f>
        <v>35.5</v>
      </c>
      <c r="BK325" s="62">
        <f>IF(BJ325&lt;Master_sheet_Kriterien!$J$16,1,IF(BJ325&lt;Master_sheet_Kriterien!$K$16,2,IF(BJ325&lt;Master_sheet_Kriterien!$L$16,3,IF(BJ325&lt;Master_sheet_Kriterien!$M$16,4,5))))</f>
        <v>2</v>
      </c>
      <c r="BL325" s="65">
        <f>VLOOKUP($D325,Struktur_daten_BW_2017!$B$7:$AH$452,Calc_Targetkreise!BL$5,FALSE)</f>
        <v>17</v>
      </c>
      <c r="BM325" s="62">
        <f>IF(BL325&lt;Master_sheet_Kriterien!$J$18,1,IF(BL325&lt;Master_sheet_Kriterien!$K$18,2,IF(BL325&lt;Master_sheet_Kriterien!$L$18,3,IF(BL325&lt;Master_sheet_Kriterien!$M$18,4,5))))</f>
        <v>4</v>
      </c>
      <c r="BN325" s="65">
        <f>VLOOKUP($D325,Struktur_daten_BW_2017!$B$7:$AH$452,Calc_Targetkreise!BN$5,FALSE)</f>
        <v>11.3</v>
      </c>
      <c r="BO325" s="62">
        <f>IF(BN325&lt;Master_sheet_Kriterien!$J$20,1,IF(BN325&lt;Master_sheet_Kriterien!$K$20,2,IF(BN325&lt;Master_sheet_Kriterien!$L$20,3,IF(BN325&lt;Master_sheet_Kriterien!$M$20,4,5))))</f>
        <v>4</v>
      </c>
      <c r="BP325" s="59">
        <f>VLOOKUP($D325,Struktur_daten_BW_2017!$B$7:$AH$452,Calc_Targetkreise!BP$5,FALSE)</f>
        <v>22864</v>
      </c>
      <c r="BQ325" s="62">
        <f>IF(BP325&lt;Master_sheet_Kriterien!$J$38,1,IF(BP325&lt;Master_sheet_Kriterien!$K$38,2,IF(BP325&lt;Master_sheet_Kriterien!$L$38,3,IF(BP325&lt;Master_sheet_Kriterien!$M$38,4,5))))</f>
        <v>4</v>
      </c>
      <c r="BR325" s="65">
        <f>VLOOKUP($D325,Struktur_daten_BW_2017!$B$7:$AH$452,Calc_Targetkreise!BR$5,FALSE)</f>
        <v>23.9</v>
      </c>
      <c r="BS325" s="62">
        <f>IF(BR325&lt;Master_sheet_Kriterien!$J$24,1,IF(BR325&lt;Master_sheet_Kriterien!$K$24,2,IF(BR325&lt;Master_sheet_Kriterien!$L$24,3,IF(BR325&lt;Master_sheet_Kriterien!$M$24,4,5))))</f>
        <v>1</v>
      </c>
      <c r="BT325" s="65">
        <f>VLOOKUP($D325,Struktur_daten_BW_2017!$B$7:$AH$452,Calc_Targetkreise!BT$5,FALSE)</f>
        <v>14.3</v>
      </c>
      <c r="BU325" s="62">
        <f>IF(BT325&lt;Master_sheet_Kriterien!$J$26,1,IF(BT325&lt;Master_sheet_Kriterien!$K$26,2,IF(BT325&lt;Master_sheet_Kriterien!$L$26,3,IF(BT325&lt;Master_sheet_Kriterien!$M$26,4,5))))</f>
        <v>4</v>
      </c>
      <c r="BV325" s="65">
        <f t="shared" si="13"/>
        <v>4.29</v>
      </c>
      <c r="BW325" s="62">
        <f>IF(BV325&lt;Master_sheet_Kriterien!$J$28,1,IF(BV325&lt;Master_sheet_Kriterien!$K$28,2,IF(BV325&lt;Master_sheet_Kriterien!$L$28,3,IF(BV325&lt;Master_sheet_Kriterien!$M$28,4,5))))</f>
        <v>3</v>
      </c>
      <c r="BX325" s="65">
        <f>VLOOKUP($D325,Struktur_daten_BW_2017!$B$7:$AH$452,Calc_Targetkreise!BX$5,FALSE)</f>
        <v>26.57342657</v>
      </c>
      <c r="BY325" s="62">
        <f>IF(BX325&lt;Master_sheet_Kriterien!$J$30,1,IF(BX325&lt;Master_sheet_Kriterien!$K$30,2,IF(BX325&lt;Master_sheet_Kriterien!$L$30,3,IF(BX325&lt;Master_sheet_Kriterien!$M$30,4,5))))</f>
        <v>4</v>
      </c>
      <c r="BZ325" s="65"/>
      <c r="CA325" s="62">
        <f>IF(BZ325&lt;Master_sheet_Kriterien!$J$32,1,IF(BZ325&lt;Master_sheet_Kriterien!$K$32,2,IF(BZ325&lt;Master_sheet_Kriterien!$L$32,3,IF(BZ325&lt;Master_sheet_Kriterien!$M$32,4,5))))</f>
        <v>1</v>
      </c>
      <c r="CB325" s="65"/>
      <c r="CC325" s="62">
        <f>IF(CB325&lt;Master_sheet_Kriterien!$J$34,1,IF(CB325&lt;Master_sheet_Kriterien!$K$34,2,IF(CB325&lt;Master_sheet_Kriterien!$L$34,3,IF(CB325&lt;Master_sheet_Kriterien!$M$34,4,5))))</f>
        <v>1</v>
      </c>
      <c r="CD325" s="65">
        <f>100-VLOOKUP($D325,Struktur_daten_BW_2017!$B$7:$AH$452,Calc_Targetkreise!CD$5,FALSE)</f>
        <v>52.2</v>
      </c>
      <c r="CE325" s="62">
        <f>IF(CD325&lt;Master_sheet_Kriterien!$J$40,1,IF(CD325&lt;Master_sheet_Kriterien!$K$40,2,IF(CD325&lt;Master_sheet_Kriterien!$L$40,3,IF(CD325&lt;Master_sheet_Kriterien!$M$40,4,5))))</f>
        <v>3</v>
      </c>
      <c r="CF325" s="61"/>
      <c r="CG325" s="59">
        <f>VLOOKUP($D325,EW_19_Kreise!$A$6:$CQ$406,Calc_Targetkreise!CG$5,FALSE)/1000</f>
        <v>119.411</v>
      </c>
      <c r="CH325" s="59">
        <f>VLOOKUP($D325,BW_17_Kreise!$B$7:$CC$410,Calc_Targetkreise!CH$5,FALSE)/1000</f>
        <v>118.706</v>
      </c>
      <c r="CI325" s="59">
        <f>VLOOKUP($D325,EW_Erg_09_14_Kreise!$A$10:$BK$412,Calc_Targetkreise!CI$5,FALSE)/1000</f>
        <v>117.42</v>
      </c>
      <c r="CJ325" s="59">
        <f>VLOOKUP($D325,EW_Erg_09_14_Kreise!$A$10:$BK$412,Calc_Targetkreise!CJ$5,FALSE)/1000</f>
        <v>115.433</v>
      </c>
      <c r="CK325" s="59">
        <f>VLOOKUP($D325,EW_Erg_09_14_Kreise!$A$10:$BK$412,Calc_Targetkreise!CK$5,FALSE)/1000</f>
        <v>49.421</v>
      </c>
      <c r="CL325" s="45"/>
      <c r="CM325" s="59">
        <f>VLOOKUP($D325,Struktur_daten_BW_2017!$B$7:$AH$452,Calc_Targetkreise!CM$5,FALSE)</f>
        <v>300</v>
      </c>
      <c r="CN325" s="66">
        <v>1.0</v>
      </c>
      <c r="CO325" s="67">
        <f t="shared" si="16"/>
        <v>0.003333333333</v>
      </c>
      <c r="CP325" s="62">
        <f>IF(CO325&lt;Master_sheet_Kriterien!$J$58,1,IF(CO325&lt;Master_sheet_Kriterien!$K$58,2,IF(CO325&lt;Master_sheet_Kriterien!$L$58,3,IF(CO325&lt;Master_sheet_Kriterien!$M$58,4,5))))</f>
        <v>1</v>
      </c>
      <c r="CQ325" s="66">
        <v>0.0</v>
      </c>
      <c r="CR325" s="67">
        <f t="shared" si="17"/>
        <v>0</v>
      </c>
      <c r="CS325" s="62">
        <f>IF(CR325&lt;Master_sheet_Kriterien!$J$59,1,IF(CR325&lt;Master_sheet_Kriterien!$K$59,2,IF(CR325&lt;Master_sheet_Kriterien!$L$59,3,IF(CR325&lt;Master_sheet_Kriterien!$M$59,4,5))))</f>
        <v>1</v>
      </c>
      <c r="CT325" s="66">
        <v>1.0</v>
      </c>
      <c r="CU325" s="44"/>
      <c r="CV325" s="66">
        <v>0.0</v>
      </c>
      <c r="CW325" s="68"/>
      <c r="CY325" s="31">
        <f t="shared" si="18"/>
        <v>9780</v>
      </c>
      <c r="DB325" s="76" t="str">
        <f t="shared" si="19"/>
        <v>Oberallgäu</v>
      </c>
      <c r="DC325" s="58">
        <f t="shared" si="20"/>
        <v>187</v>
      </c>
      <c r="DD325" s="77">
        <f t="shared" si="21"/>
        <v>156</v>
      </c>
      <c r="DE325" s="72">
        <f t="shared" si="22"/>
        <v>0.00442853597</v>
      </c>
      <c r="DG325" s="76" t="str">
        <f t="shared" si="23"/>
        <v>Oberallgäu</v>
      </c>
      <c r="DH325" s="58" t="str">
        <f t="shared" si="24"/>
        <v>#REF!</v>
      </c>
      <c r="DI325" s="75">
        <f t="shared" si="25"/>
        <v>150.0333333</v>
      </c>
      <c r="DJ325" s="78">
        <f t="shared" si="26"/>
        <v>0.00442853597</v>
      </c>
      <c r="DK325" s="75"/>
      <c r="DL325" s="75"/>
      <c r="DM325" s="75"/>
      <c r="DN325" s="75"/>
      <c r="DO325" s="75"/>
      <c r="DP325" s="44"/>
    </row>
    <row r="326" ht="16.5" customHeight="1">
      <c r="A326" s="58">
        <f t="shared" si="5"/>
        <v>44</v>
      </c>
      <c r="B326" s="58">
        <f t="shared" si="6"/>
        <v>204</v>
      </c>
      <c r="C326" s="58" t="s">
        <v>487</v>
      </c>
      <c r="D326" s="58">
        <v>10041.0</v>
      </c>
      <c r="E326" s="58" t="s">
        <v>488</v>
      </c>
      <c r="F326" s="59">
        <f>VLOOKUP($D326,EW_19_Kreise!$A$6:$CQ$406,Calc_Targetkreise!F$5,FALSE)/1000</f>
        <v>147.08</v>
      </c>
      <c r="G326" s="59">
        <f>VLOOKUP($D326,BW_17_Kreise!$B$7:$CC$410,Calc_Targetkreise!G$5,FALSE)/1000</f>
        <v>180.456</v>
      </c>
      <c r="H326" s="59">
        <f>VLOOKUP($D326,EW_Erg_09_14_Kreise!$A$10:$BK$412,Calc_Targetkreise!H$5,FALSE)/1000</f>
        <v>118.648</v>
      </c>
      <c r="I326" s="60">
        <f t="shared" ref="I326:K326" si="1332">F326/CG326</f>
        <v>0.6046628269</v>
      </c>
      <c r="J326" s="60">
        <f t="shared" si="1332"/>
        <v>0.7308958797</v>
      </c>
      <c r="K326" s="60">
        <f t="shared" si="1332"/>
        <v>0.4716657855</v>
      </c>
      <c r="L326" s="61">
        <f t="shared" ref="L326:M326" si="1333">1-(T326+X326)</f>
        <v>0.4908893119</v>
      </c>
      <c r="M326" s="61">
        <f t="shared" si="1333"/>
        <v>0.4418362371</v>
      </c>
      <c r="N326" s="62">
        <f>IF(L326&lt;Master_sheet_Kriterien!$J$46,1,IF(L326&lt;Master_sheet_Kriterien!$K$46,2,IF(L326&lt;Master_sheet_Kriterien!$L$46,3,IF(L326&lt;Master_sheet_Kriterien!$M$46,4,5))))</f>
        <v>4</v>
      </c>
      <c r="O326" s="62">
        <f>IF(M326&lt;Master_sheet_Kriterien!$J$46,1,IF(M326&lt;Master_sheet_Kriterien!$K$46,2,IF(M326&lt;Master_sheet_Kriterien!$L$46,3,IF(M326&lt;Master_sheet_Kriterien!$M$46,4,5))))</f>
        <v>3</v>
      </c>
      <c r="P326" s="61">
        <f t="shared" ref="P326:Q326" si="1334">1-(T326+AM326)</f>
        <v>0.6242793038</v>
      </c>
      <c r="Q326" s="61">
        <f t="shared" si="1334"/>
        <v>0.6098051603</v>
      </c>
      <c r="R326" s="62">
        <f>IF(P326&lt;Master_sheet_Kriterien!$J$46,1,IF(P326&lt;Master_sheet_Kriterien!$K$46,2,IF(P326&lt;Master_sheet_Kriterien!$L$46,3,IF(P326&lt;Master_sheet_Kriterien!$M$46,4,5))))</f>
        <v>5</v>
      </c>
      <c r="S326" s="62">
        <f>IF(Q326&lt;Master_sheet_Kriterien!$J$46,1,IF(Q326&lt;Master_sheet_Kriterien!$K$46,2,IF(Q326&lt;Master_sheet_Kriterien!$L$46,3,IF(Q326&lt;Master_sheet_Kriterien!$M$46,4,5))))</f>
        <v>5</v>
      </c>
      <c r="T326" s="61">
        <f>VLOOKUP($D326,EW_19_Kreise!$A$6:$CQ$406,Calc_Targetkreise!T$5,FALSE)/1000/F326</f>
        <v>0.2832608104</v>
      </c>
      <c r="U326" s="63">
        <f>VLOOKUP($D326,BW_17_Kreise!$B$7:$CC$410,Calc_Targetkreise!U$5,FALSE)/1000/$G326</f>
        <v>0.2905639048</v>
      </c>
      <c r="V326" s="61">
        <f>VLOOKUP(Calc_Targetkreise!$D326,EW_Erg_09_14_Kreise!$A$7:$BK$412,Calc_Targetkreise!V$5,FALSE)/1000/$H326</f>
        <v>0.3040927786</v>
      </c>
      <c r="W326" s="61">
        <f>VLOOKUP(Calc_Targetkreise!$D326,EW_Erg_09_14_Kreise!$A$7:$BK$412,Calc_Targetkreise!W$5,FALSE)/1000/CK326</f>
        <v>0.3203708293</v>
      </c>
      <c r="X326" s="61">
        <f>VLOOKUP($D326,EW_19_Kreise!$A$6:$CQ$406,Calc_Targetkreise!X$5,FALSE)/1000/F326</f>
        <v>0.2258498776</v>
      </c>
      <c r="Y326" s="63">
        <f>VLOOKUP($D326,BW_17_Kreise!$B$7:$CC$410,Calc_Targetkreise!Y$5,FALSE)/1000/$G326</f>
        <v>0.2675998581</v>
      </c>
      <c r="Z326" s="61">
        <f>VLOOKUP(Calc_Targetkreise!$D326,EW_Erg_09_14_Kreise!$A$7:$BK$412,Calc_Targetkreise!Z$5,FALSE)/1000/$H326</f>
        <v>0.3398961634</v>
      </c>
      <c r="AA326" s="61">
        <f>VLOOKUP(Calc_Targetkreise!$D326,EW_Erg_09_14_Kreise!$A$7:$BK$412,Calc_Targetkreise!AA$5,FALSE)/1000/$H326</f>
        <v>0.2868653496</v>
      </c>
      <c r="AB326" s="61">
        <f>VLOOKUP($D326,EW_19_Kreise!$A$6:$CQ$406,Calc_Targetkreise!AB$5,FALSE)/1000/F326</f>
        <v>0.1597973892</v>
      </c>
      <c r="AC326" s="63">
        <f>VLOOKUP($D326,BW_17_Kreise!$B$7:$CC$410,Calc_Targetkreise!AC$5,FALSE)/1000/$G326</f>
        <v>0.07430620207</v>
      </c>
      <c r="AD326" s="61">
        <f>VLOOKUP(Calc_Targetkreise!$D326,EW_Erg_09_14_Kreise!$A$7:$BK$412,Calc_Targetkreise!AD$5,FALSE)/1000/$H326</f>
        <v>0.07944508125</v>
      </c>
      <c r="AE326" s="62">
        <f>IF(AC326&lt;Master_sheet_Kriterien!$J$54,1,IF(AC326&lt;Master_sheet_Kriterien!$K$54,2,IF(AC326&lt;Master_sheet_Kriterien!$L$54,3,IF(AC326&lt;Master_sheet_Kriterien!$M$54,4,5))))</f>
        <v>2</v>
      </c>
      <c r="AF326" s="61">
        <f>VLOOKUP(Calc_Targetkreise!$D326,EW_Erg_09_14_Kreise!$A$7:$BK$412,Calc_Targetkreise!AF$5,FALSE)/1000/$H326</f>
        <v>0.107570292</v>
      </c>
      <c r="AG326" s="63">
        <f>VLOOKUP($D326,BW_17_Kreise!$B$7:$CC$410,Calc_Targetkreise!AG$5,FALSE)/1000/$G326</f>
        <v>0.07959835084</v>
      </c>
      <c r="AH326" s="61">
        <f>VLOOKUP(Calc_Targetkreise!$D326,EW_Erg_09_14_Kreise!$A$7:$BK$412,Calc_Targetkreise!AH$5,FALSE)/1000/$H326</f>
        <v>0.02805778437</v>
      </c>
      <c r="AI326" s="61">
        <f>VLOOKUP(Calc_Targetkreise!$D326,EW_Erg_09_14_Kreise!$A$7:$BK$412,Calc_Targetkreise!AI$5,FALSE)/1000/$H326</f>
        <v>0.08751938507</v>
      </c>
      <c r="AJ326" s="63">
        <f>VLOOKUP($D326,BW_17_Kreise!$B$7:$CC$410,Calc_Targetkreise!AJ$5,FALSE)/1000/$G326</f>
        <v>0.1444839739</v>
      </c>
      <c r="AK326" s="61">
        <f>VLOOKUP(Calc_Targetkreise!$D326,EW_Erg_09_14_Kreise!$A$7:$BK$412,Calc_Targetkreise!AK$5,FALSE)/1000/$H326</f>
        <v>0.08261411907</v>
      </c>
      <c r="AL326" s="61">
        <f>VLOOKUP(Calc_Targetkreise!$D326,EW_Erg_09_14_Kreise!$A$7:$BK$412,Calc_Targetkreise!AL$5,FALSE)/1000/$H326</f>
        <v>0.152037961</v>
      </c>
      <c r="AM326" s="61">
        <f>VLOOKUP($D326,EW_19_Kreise!$A$6:$CQ$406,Calc_Targetkreise!AM$5,FALSE)/1000/F326</f>
        <v>0.09245988578</v>
      </c>
      <c r="AN326" s="63">
        <f>VLOOKUP($D326,BW_17_Kreise!$B$7:$CC$410,Calc_Targetkreise!AN$5,FALSE)/1000/$G326</f>
        <v>0.09963093496</v>
      </c>
      <c r="AO326" s="61">
        <f>VLOOKUP(Calc_Targetkreise!$D326,EW_Erg_09_14_Kreise!$A$7:$BK$412,Calc_Targetkreise!AO$5,FALSE)/1000/$H326</f>
        <v>0.07030881262</v>
      </c>
      <c r="AP326" s="61">
        <f>VLOOKUP(Calc_Targetkreise!$D326,EW_Erg_09_14_Kreise!$A$7:$BK$412,Calc_Targetkreise!AP$5,FALSE)/1000/$H326</f>
        <v>0.0002949902232</v>
      </c>
      <c r="AQ326" s="61">
        <f t="shared" ref="AQ326:AR326" si="1335">1-U326-Y326-AC326-AG326-AJ326-AN326</f>
        <v>0.04381677528</v>
      </c>
      <c r="AR326" s="61">
        <f t="shared" si="1335"/>
        <v>0.0955852606</v>
      </c>
      <c r="AS326" s="61">
        <f t="shared" si="11"/>
        <v>0.04534119278</v>
      </c>
      <c r="AT326" s="63">
        <f>VLOOKUP($D326,BW_17_Kreise!$B$7:$CC$410,Calc_Targetkreise!AT$5,FALSE)/1000/$G326</f>
        <v>0.005641264353</v>
      </c>
      <c r="AU326" s="61">
        <f>VLOOKUP(Calc_Targetkreise!$D326,EW_Erg_09_14_Kreise!$A$7:$BK$412,Calc_Targetkreise!AU$5,FALSE)/1000/$H326</f>
        <v>0.01955363765</v>
      </c>
      <c r="AV326" s="62">
        <f>IF(AU326&lt;Master_sheet_Kriterien!$J$44,1,IF(AU326&lt;Master_sheet_Kriterien!$K$44,2,IF(AU326&lt;Master_sheet_Kriterien!$L$44,3,IF(AU326&lt;Master_sheet_Kriterien!$M$44,4,5))))</f>
        <v>5</v>
      </c>
      <c r="AW326" s="61">
        <f>VLOOKUP(Calc_Targetkreise!$D326,EW_Erg_09_14_Kreise!$A$7:$BK$412,Calc_Targetkreise!AW$5,FALSE)/1000/$H326</f>
        <v>0.01040894073</v>
      </c>
      <c r="AX326" s="61">
        <f>VLOOKUP($D326,EW_19_Kreise!$A$6:$CQ$406,Calc_Targetkreise!AX$5,FALSE)/1000/F326</f>
        <v>0.006153113952</v>
      </c>
      <c r="AY326" s="62">
        <f>IF(AX326&lt;Master_sheet_Kriterien!$J$56,1,IF(AX326&lt;Master_sheet_Kriterien!$K$56,2,IF(AX326&lt;Master_sheet_Kriterien!$L$56,3,IF(AX326&lt;Master_sheet_Kriterien!$M$56,4,5))))</f>
        <v>4</v>
      </c>
      <c r="AZ326" s="64">
        <f>VLOOKUP($D326,EW_19_Kreise!$A$6:$CQ$406,Calc_Targetkreise!AZ$5,FALSE)</f>
        <v>905</v>
      </c>
      <c r="BA326" s="62">
        <f>IF(AZ326&lt;Master_sheet_Kriterien!$J$57,1,IF(AZ326&lt;Master_sheet_Kriterien!$K$57,2,IF(AZ326&lt;Master_sheet_Kriterien!$L$57,3,IF(AZ326&lt;Master_sheet_Kriterien!$M$56,4,5))))</f>
        <v>5</v>
      </c>
      <c r="BB326" s="59">
        <f>VLOOKUP($D326,Struktur_daten_BW_2017!$B$7:$AH$452,Calc_Targetkreise!BB$5,FALSE)</f>
        <v>829.3</v>
      </c>
      <c r="BC326" s="62">
        <f>IF(BB326&lt;Master_sheet_Kriterien!$J$8,1,IF(BB326&lt;Master_sheet_Kriterien!$K$8,2,IF(BB326&lt;Master_sheet_Kriterien!$L$8,3,IF(BB326&lt;Master_sheet_Kriterien!$M$8,4,5))))</f>
        <v>4</v>
      </c>
      <c r="BD326" s="65">
        <f t="shared" si="12"/>
        <v>22.933</v>
      </c>
      <c r="BE326" s="62">
        <f>IF(BD326&lt;Master_sheet_Kriterien!$J$10,1,IF(BD326&lt;Master_sheet_Kriterien!$K$10,2,IF(BD326&lt;Master_sheet_Kriterien!$L$10,3,IF(BD326&lt;Master_sheet_Kriterien!$M$10,4,5))))</f>
        <v>3</v>
      </c>
      <c r="BF326" s="65">
        <f>VLOOKUP($D326,Struktur_daten_BW_2017!$B$7:$AH$452,Calc_Targetkreise!BF$5,FALSE)</f>
        <v>8.5</v>
      </c>
      <c r="BG326" s="62">
        <f>IF(BF326&lt;Master_sheet_Kriterien!$J$12,1,IF(BF326&lt;Master_sheet_Kriterien!$K$12,2,IF(BF326&lt;Master_sheet_Kriterien!$L$12,3,IF(BF326&lt;Master_sheet_Kriterien!$M$12,4,5))))</f>
        <v>4</v>
      </c>
      <c r="BH326" s="65">
        <f>VLOOKUP($D326,Struktur_daten_BW_2017!$B$7:$AH$452,Calc_Targetkreise!BH$5,FALSE)</f>
        <v>13.7</v>
      </c>
      <c r="BI326" s="62">
        <f>IF(BH326&lt;Master_sheet_Kriterien!$J$14,1,IF(BH326&lt;Master_sheet_Kriterien!$K$14,2,IF(BH326&lt;Master_sheet_Kriterien!$L$14,3,IF(BH326&lt;Master_sheet_Kriterien!$M$14,4,5))))</f>
        <v>5</v>
      </c>
      <c r="BJ326" s="65">
        <f>VLOOKUP($D326,Struktur_daten_BW_2017!$B$7:$AH$452,Calc_Targetkreise!BJ$5,FALSE)</f>
        <v>34.4</v>
      </c>
      <c r="BK326" s="62">
        <f>IF(BJ326&lt;Master_sheet_Kriterien!$J$16,1,IF(BJ326&lt;Master_sheet_Kriterien!$K$16,2,IF(BJ326&lt;Master_sheet_Kriterien!$L$16,3,IF(BJ326&lt;Master_sheet_Kriterien!$M$16,4,5))))</f>
        <v>1</v>
      </c>
      <c r="BL326" s="65">
        <f>VLOOKUP($D326,Struktur_daten_BW_2017!$B$7:$AH$452,Calc_Targetkreise!BL$5,FALSE)</f>
        <v>17.5</v>
      </c>
      <c r="BM326" s="62">
        <f>IF(BL326&lt;Master_sheet_Kriterien!$J$18,1,IF(BL326&lt;Master_sheet_Kriterien!$K$18,2,IF(BL326&lt;Master_sheet_Kriterien!$L$18,3,IF(BL326&lt;Master_sheet_Kriterien!$M$18,4,5))))</f>
        <v>4</v>
      </c>
      <c r="BN326" s="65">
        <f>VLOOKUP($D326,Struktur_daten_BW_2017!$B$7:$AH$452,Calc_Targetkreise!BN$5,FALSE)</f>
        <v>11.5</v>
      </c>
      <c r="BO326" s="62">
        <f>IF(BN326&lt;Master_sheet_Kriterien!$J$20,1,IF(BN326&lt;Master_sheet_Kriterien!$K$20,2,IF(BN326&lt;Master_sheet_Kriterien!$L$20,3,IF(BN326&lt;Master_sheet_Kriterien!$M$20,4,5))))</f>
        <v>4</v>
      </c>
      <c r="BP326" s="59">
        <f>VLOOKUP($D326,Struktur_daten_BW_2017!$B$7:$AH$452,Calc_Targetkreise!BP$5,FALSE)</f>
        <v>18923</v>
      </c>
      <c r="BQ326" s="62">
        <f>IF(BP326&lt;Master_sheet_Kriterien!$J$38,1,IF(BP326&lt;Master_sheet_Kriterien!$K$38,2,IF(BP326&lt;Master_sheet_Kriterien!$L$38,3,IF(BP326&lt;Master_sheet_Kriterien!$M$38,4,5))))</f>
        <v>2</v>
      </c>
      <c r="BR326" s="65">
        <f>VLOOKUP($D326,Struktur_daten_BW_2017!$B$7:$AH$452,Calc_Targetkreise!BR$5,FALSE)</f>
        <v>39.1</v>
      </c>
      <c r="BS326" s="62">
        <f>IF(BR326&lt;Master_sheet_Kriterien!$J$24,1,IF(BR326&lt;Master_sheet_Kriterien!$K$24,2,IF(BR326&lt;Master_sheet_Kriterien!$L$24,3,IF(BR326&lt;Master_sheet_Kriterien!$M$24,4,5))))</f>
        <v>4</v>
      </c>
      <c r="BT326" s="65">
        <f>VLOOKUP($D326,Struktur_daten_BW_2017!$B$7:$AH$452,Calc_Targetkreise!BT$5,FALSE)</f>
        <v>13.2</v>
      </c>
      <c r="BU326" s="62">
        <f>IF(BT326&lt;Master_sheet_Kriterien!$J$26,1,IF(BT326&lt;Master_sheet_Kriterien!$K$26,2,IF(BT326&lt;Master_sheet_Kriterien!$L$26,3,IF(BT326&lt;Master_sheet_Kriterien!$M$26,4,5))))</f>
        <v>3</v>
      </c>
      <c r="BV326" s="65">
        <f t="shared" si="13"/>
        <v>3.56136</v>
      </c>
      <c r="BW326" s="62">
        <f>IF(BV326&lt;Master_sheet_Kriterien!$J$28,1,IF(BV326&lt;Master_sheet_Kriterien!$K$28,2,IF(BV326&lt;Master_sheet_Kriterien!$L$28,3,IF(BV326&lt;Master_sheet_Kriterien!$M$28,4,5))))</f>
        <v>2</v>
      </c>
      <c r="BX326" s="65">
        <f>VLOOKUP($D326,Struktur_daten_BW_2017!$B$7:$AH$452,Calc_Targetkreise!BX$5,FALSE)</f>
        <v>28.78787879</v>
      </c>
      <c r="BY326" s="62">
        <f>IF(BX326&lt;Master_sheet_Kriterien!$J$30,1,IF(BX326&lt;Master_sheet_Kriterien!$K$30,2,IF(BX326&lt;Master_sheet_Kriterien!$L$30,3,IF(BX326&lt;Master_sheet_Kriterien!$M$30,4,5))))</f>
        <v>4</v>
      </c>
      <c r="BZ326" s="65">
        <f>CL326/1000</f>
        <v>25.927</v>
      </c>
      <c r="CA326" s="62">
        <f>IF(BZ326&lt;Master_sheet_Kriterien!$J$32,1,IF(BZ326&lt;Master_sheet_Kriterien!$K$32,2,IF(BZ326&lt;Master_sheet_Kriterien!$L$32,3,IF(BZ326&lt;Master_sheet_Kriterien!$M$32,4,5))))</f>
        <v>2</v>
      </c>
      <c r="CB326" s="65">
        <f>BZ326/CM326*100</f>
        <v>9.609710897</v>
      </c>
      <c r="CC326" s="62">
        <f>IF(CB326&lt;Master_sheet_Kriterien!$J$34,1,IF(CB326&lt;Master_sheet_Kriterien!$K$34,2,IF(CB326&lt;Master_sheet_Kriterien!$L$34,3,IF(CB326&lt;Master_sheet_Kriterien!$M$34,4,5))))</f>
        <v>4</v>
      </c>
      <c r="CD326" s="65">
        <f>100-VLOOKUP($D326,Struktur_daten_BW_2017!$B$7:$AH$452,Calc_Targetkreise!CD$5,FALSE)</f>
        <v>53.7</v>
      </c>
      <c r="CE326" s="62">
        <f>IF(CD326&lt;Master_sheet_Kriterien!$J$40,1,IF(CD326&lt;Master_sheet_Kriterien!$K$40,2,IF(CD326&lt;Master_sheet_Kriterien!$L$40,3,IF(CD326&lt;Master_sheet_Kriterien!$M$40,4,5))))</f>
        <v>4</v>
      </c>
      <c r="CF326" s="61"/>
      <c r="CG326" s="59">
        <f>VLOOKUP($D326,EW_19_Kreise!$A$6:$CQ$406,Calc_Targetkreise!CG$5,FALSE)/1000</f>
        <v>243.243</v>
      </c>
      <c r="CH326" s="59">
        <f>VLOOKUP($D326,BW_17_Kreise!$B$7:$CC$410,Calc_Targetkreise!CH$5,FALSE)/1000</f>
        <v>246.897</v>
      </c>
      <c r="CI326" s="59">
        <f>VLOOKUP($D326,EW_Erg_09_14_Kreise!$A$10:$BK$412,Calc_Targetkreise!CI$5,FALSE)/1000</f>
        <v>251.551</v>
      </c>
      <c r="CJ326" s="59">
        <f>VLOOKUP($D326,EW_Erg_09_14_Kreise!$A$10:$BK$412,Calc_Targetkreise!CJ$5,FALSE)/1000</f>
        <v>256.57</v>
      </c>
      <c r="CK326" s="59">
        <f>VLOOKUP($D326,EW_Erg_09_14_Kreise!$A$10:$BK$412,Calc_Targetkreise!CK$5,FALSE)/1000</f>
        <v>129.116</v>
      </c>
      <c r="CL326" s="45">
        <f>3421+458+397+445+5575+15631</f>
        <v>25927</v>
      </c>
      <c r="CM326" s="59">
        <f>VLOOKUP($D326,Struktur_daten_BW_2017!$B$7:$AH$452,Calc_Targetkreise!CM$5,FALSE)</f>
        <v>269.8</v>
      </c>
      <c r="CN326" s="66">
        <v>25.0</v>
      </c>
      <c r="CO326" s="67">
        <f t="shared" si="16"/>
        <v>0.09266123054</v>
      </c>
      <c r="CP326" s="62">
        <f>IF(CO326&lt;Master_sheet_Kriterien!$J$58,1,IF(CO326&lt;Master_sheet_Kriterien!$K$58,2,IF(CO326&lt;Master_sheet_Kriterien!$L$58,3,IF(CO326&lt;Master_sheet_Kriterien!$M$58,4,5))))</f>
        <v>2</v>
      </c>
      <c r="CQ326" s="66">
        <v>24.0</v>
      </c>
      <c r="CR326" s="67">
        <f t="shared" si="17"/>
        <v>0.08895478132</v>
      </c>
      <c r="CS326" s="62">
        <f>IF(CR326&lt;Master_sheet_Kriterien!$J$59,1,IF(CR326&lt;Master_sheet_Kriterien!$K$59,2,IF(CR326&lt;Master_sheet_Kriterien!$L$59,3,IF(CR326&lt;Master_sheet_Kriterien!$M$59,4,5))))</f>
        <v>2</v>
      </c>
      <c r="CT326" s="66">
        <v>1.0</v>
      </c>
      <c r="CU326" s="44"/>
      <c r="CV326" s="66">
        <v>0.0</v>
      </c>
      <c r="CW326" s="68"/>
      <c r="CY326" s="31">
        <f t="shared" si="18"/>
        <v>10041</v>
      </c>
      <c r="DB326" s="76" t="str">
        <f t="shared" si="19"/>
        <v>Regionalverband Saarbrücken</v>
      </c>
      <c r="DC326" s="58">
        <f t="shared" si="20"/>
        <v>44</v>
      </c>
      <c r="DD326" s="77">
        <f t="shared" si="21"/>
        <v>204</v>
      </c>
      <c r="DE326" s="72">
        <f t="shared" si="22"/>
        <v>0.006153113952</v>
      </c>
      <c r="DG326" s="76" t="str">
        <f t="shared" si="23"/>
        <v>Regionalverband Saarbrücken</v>
      </c>
      <c r="DH326" s="58" t="str">
        <f t="shared" si="24"/>
        <v>#REF!</v>
      </c>
      <c r="DI326" s="75">
        <f t="shared" si="25"/>
        <v>192.9266123</v>
      </c>
      <c r="DJ326" s="78">
        <f t="shared" si="26"/>
        <v>0.006153113952</v>
      </c>
      <c r="DK326" s="75"/>
      <c r="DL326" s="75"/>
      <c r="DM326" s="75"/>
      <c r="DN326" s="75"/>
      <c r="DO326" s="75"/>
      <c r="DP326" s="44"/>
    </row>
    <row r="327" ht="16.5" customHeight="1">
      <c r="A327" s="58">
        <f t="shared" si="5"/>
        <v>223</v>
      </c>
      <c r="B327" s="58">
        <f t="shared" si="6"/>
        <v>150</v>
      </c>
      <c r="C327" s="58" t="s">
        <v>487</v>
      </c>
      <c r="D327" s="58">
        <v>10042.0</v>
      </c>
      <c r="E327" s="58" t="s">
        <v>489</v>
      </c>
      <c r="F327" s="59">
        <f>VLOOKUP($D327,EW_19_Kreise!$A$6:$CQ$406,Calc_Targetkreise!F$5,FALSE)/1000</f>
        <v>53.919</v>
      </c>
      <c r="G327" s="59">
        <f>VLOOKUP($D327,BW_17_Kreise!$B$7:$CC$410,Calc_Targetkreise!G$5,FALSE)/1000</f>
        <v>61.18</v>
      </c>
      <c r="H327" s="59">
        <f>VLOOKUP($D327,EW_Erg_09_14_Kreise!$A$10:$BK$412,Calc_Targetkreise!H$5,FALSE)/1000</f>
        <v>47.36</v>
      </c>
      <c r="I327" s="60">
        <f t="shared" ref="I327:K327" si="1336">F327/CG327</f>
        <v>0.6800913196</v>
      </c>
      <c r="J327" s="60">
        <f t="shared" si="1336"/>
        <v>0.7662153869</v>
      </c>
      <c r="K327" s="60">
        <f t="shared" si="1336"/>
        <v>0.5826843342</v>
      </c>
      <c r="L327" s="61">
        <f t="shared" ref="L327:M327" si="1337">1-(T327+X327)</f>
        <v>0.4055713199</v>
      </c>
      <c r="M327" s="61">
        <f t="shared" si="1337"/>
        <v>0.3830336711</v>
      </c>
      <c r="N327" s="62">
        <f>IF(L327&lt;Master_sheet_Kriterien!$J$46,1,IF(L327&lt;Master_sheet_Kriterien!$K$46,2,IF(L327&lt;Master_sheet_Kriterien!$L$46,3,IF(L327&lt;Master_sheet_Kriterien!$M$46,4,5))))</f>
        <v>2</v>
      </c>
      <c r="O327" s="62">
        <f>IF(M327&lt;Master_sheet_Kriterien!$J$46,1,IF(M327&lt;Master_sheet_Kriterien!$K$46,2,IF(M327&lt;Master_sheet_Kriterien!$L$46,3,IF(M327&lt;Master_sheet_Kriterien!$M$46,4,5))))</f>
        <v>1</v>
      </c>
      <c r="P327" s="61">
        <f t="shared" ref="P327:Q327" si="1338">1-(T327+AM327)</f>
        <v>0.5421650995</v>
      </c>
      <c r="Q327" s="61">
        <f t="shared" si="1338"/>
        <v>0.5597580909</v>
      </c>
      <c r="R327" s="62">
        <f>IF(P327&lt;Master_sheet_Kriterien!$J$46,1,IF(P327&lt;Master_sheet_Kriterien!$K$46,2,IF(P327&lt;Master_sheet_Kriterien!$L$46,3,IF(P327&lt;Master_sheet_Kriterien!$M$46,4,5))))</f>
        <v>5</v>
      </c>
      <c r="S327" s="62">
        <f>IF(Q327&lt;Master_sheet_Kriterien!$J$46,1,IF(Q327&lt;Master_sheet_Kriterien!$K$46,2,IF(Q327&lt;Master_sheet_Kriterien!$L$46,3,IF(Q327&lt;Master_sheet_Kriterien!$M$46,4,5))))</f>
        <v>5</v>
      </c>
      <c r="T327" s="61">
        <f>VLOOKUP($D327,EW_19_Kreise!$A$6:$CQ$406,Calc_Targetkreise!T$5,FALSE)/1000/F327</f>
        <v>0.3689608487</v>
      </c>
      <c r="U327" s="63">
        <f>VLOOKUP($D327,BW_17_Kreise!$B$7:$CC$410,Calc_Targetkreise!U$5,FALSE)/1000/$G327</f>
        <v>0.3476135992</v>
      </c>
      <c r="V327" s="61">
        <f>VLOOKUP(Calc_Targetkreise!$D327,EW_Erg_09_14_Kreise!$A$7:$BK$412,Calc_Targetkreise!V$5,FALSE)/1000/$H327</f>
        <v>0.4118876689</v>
      </c>
      <c r="W327" s="61">
        <f>VLOOKUP(Calc_Targetkreise!$D327,EW_Erg_09_14_Kreise!$A$7:$BK$412,Calc_Targetkreise!W$5,FALSE)/1000/CK327</f>
        <v>0.395901074</v>
      </c>
      <c r="X327" s="61">
        <f>VLOOKUP($D327,EW_19_Kreise!$A$6:$CQ$406,Calc_Targetkreise!X$5,FALSE)/1000/F327</f>
        <v>0.2254678314</v>
      </c>
      <c r="Y327" s="63">
        <f>VLOOKUP($D327,BW_17_Kreise!$B$7:$CC$410,Calc_Targetkreise!Y$5,FALSE)/1000/$G327</f>
        <v>0.2693527297</v>
      </c>
      <c r="Z327" s="61">
        <f>VLOOKUP(Calc_Targetkreise!$D327,EW_Erg_09_14_Kreise!$A$7:$BK$412,Calc_Targetkreise!Z$5,FALSE)/1000/$H327</f>
        <v>0.3184543919</v>
      </c>
      <c r="AA327" s="61">
        <f>VLOOKUP(Calc_Targetkreise!$D327,EW_Erg_09_14_Kreise!$A$7:$BK$412,Calc_Targetkreise!AA$5,FALSE)/1000/$H327</f>
        <v>0.2694679054</v>
      </c>
      <c r="AB327" s="61">
        <f>VLOOKUP($D327,EW_19_Kreise!$A$6:$CQ$406,Calc_Targetkreise!AB$5,FALSE)/1000/F327</f>
        <v>0.1166564662</v>
      </c>
      <c r="AC327" s="63">
        <f>VLOOKUP($D327,BW_17_Kreise!$B$7:$CC$410,Calc_Targetkreise!AC$5,FALSE)/1000/$G327</f>
        <v>0.05282772148</v>
      </c>
      <c r="AD327" s="61">
        <f>VLOOKUP(Calc_Targetkreise!$D327,EW_Erg_09_14_Kreise!$A$7:$BK$412,Calc_Targetkreise!AD$5,FALSE)/1000/$H327</f>
        <v>0.04641047297</v>
      </c>
      <c r="AE327" s="62">
        <f>IF(AC327&lt;Master_sheet_Kriterien!$J$54,1,IF(AC327&lt;Master_sheet_Kriterien!$K$54,2,IF(AC327&lt;Master_sheet_Kriterien!$L$54,3,IF(AC327&lt;Master_sheet_Kriterien!$M$54,4,5))))</f>
        <v>1</v>
      </c>
      <c r="AF327" s="61">
        <f>VLOOKUP(Calc_Targetkreise!$D327,EW_Erg_09_14_Kreise!$A$7:$BK$412,Calc_Targetkreise!AF$5,FALSE)/1000/$H327</f>
        <v>0.06739864865</v>
      </c>
      <c r="AG327" s="63">
        <f>VLOOKUP($D327,BW_17_Kreise!$B$7:$CC$410,Calc_Targetkreise!AG$5,FALSE)/1000/$G327</f>
        <v>0.07884929716</v>
      </c>
      <c r="AH327" s="61">
        <f>VLOOKUP(Calc_Targetkreise!$D327,EW_Erg_09_14_Kreise!$A$7:$BK$412,Calc_Targetkreise!AH$5,FALSE)/1000/$H327</f>
        <v>0.0206714527</v>
      </c>
      <c r="AI327" s="61">
        <f>VLOOKUP(Calc_Targetkreise!$D327,EW_Erg_09_14_Kreise!$A$7:$BK$412,Calc_Targetkreise!AI$5,FALSE)/1000/$H327</f>
        <v>0.1038429054</v>
      </c>
      <c r="AJ327" s="63">
        <f>VLOOKUP($D327,BW_17_Kreise!$B$7:$CC$410,Calc_Targetkreise!AJ$5,FALSE)/1000/$G327</f>
        <v>0.1236351749</v>
      </c>
      <c r="AK327" s="61">
        <f>VLOOKUP(Calc_Targetkreise!$D327,EW_Erg_09_14_Kreise!$A$7:$BK$412,Calc_Targetkreise!AK$5,FALSE)/1000/$H327</f>
        <v>0.05464527027</v>
      </c>
      <c r="AL327" s="61">
        <f>VLOOKUP(Calc_Targetkreise!$D327,EW_Erg_09_14_Kreise!$A$7:$BK$412,Calc_Targetkreise!AL$5,FALSE)/1000/$H327</f>
        <v>0.101245777</v>
      </c>
      <c r="AM327" s="61">
        <f>VLOOKUP($D327,EW_19_Kreise!$A$6:$CQ$406,Calc_Targetkreise!AM$5,FALSE)/1000/F327</f>
        <v>0.08887405182</v>
      </c>
      <c r="AN327" s="63">
        <f>VLOOKUP($D327,BW_17_Kreise!$B$7:$CC$410,Calc_Targetkreise!AN$5,FALSE)/1000/$G327</f>
        <v>0.09262830991</v>
      </c>
      <c r="AO327" s="61">
        <f>VLOOKUP(Calc_Targetkreise!$D327,EW_Erg_09_14_Kreise!$A$7:$BK$412,Calc_Targetkreise!AO$5,FALSE)/1000/$H327</f>
        <v>0.06097972973</v>
      </c>
      <c r="AP327" s="61">
        <f>VLOOKUP(Calc_Targetkreise!$D327,EW_Erg_09_14_Kreise!$A$7:$BK$412,Calc_Targetkreise!AP$5,FALSE)/1000/$H327</f>
        <v>0.0001689189189</v>
      </c>
      <c r="AQ327" s="61">
        <f t="shared" ref="AQ327:AR327" si="1339">1-U327-Y327-AC327-AG327-AJ327-AN327</f>
        <v>0.0350931677</v>
      </c>
      <c r="AR327" s="61">
        <f t="shared" si="1339"/>
        <v>0.08695101351</v>
      </c>
      <c r="AS327" s="61">
        <f t="shared" si="11"/>
        <v>0.0619747706</v>
      </c>
      <c r="AT327" s="63">
        <f>VLOOKUP($D327,BW_17_Kreise!$B$7:$CC$410,Calc_Targetkreise!AT$5,FALSE)/1000/$G327</f>
        <v>0.005573716901</v>
      </c>
      <c r="AU327" s="61">
        <f>VLOOKUP(Calc_Targetkreise!$D327,EW_Erg_09_14_Kreise!$A$7:$BK$412,Calc_Targetkreise!AU$5,FALSE)/1000/$H327</f>
        <v>0.01697635135</v>
      </c>
      <c r="AV327" s="62">
        <f>IF(AU327&lt;Master_sheet_Kriterien!$J$44,1,IF(AU327&lt;Master_sheet_Kriterien!$K$44,2,IF(AU327&lt;Master_sheet_Kriterien!$L$44,3,IF(AU327&lt;Master_sheet_Kriterien!$M$44,4,5))))</f>
        <v>5</v>
      </c>
      <c r="AW327" s="61">
        <f>VLOOKUP(Calc_Targetkreise!$D327,EW_Erg_09_14_Kreise!$A$7:$BK$412,Calc_Targetkreise!AW$5,FALSE)/1000/$H327</f>
        <v>0.008488175676</v>
      </c>
      <c r="AX327" s="61">
        <f>VLOOKUP($D327,EW_19_Kreise!$A$6:$CQ$406,Calc_Targetkreise!AX$5,FALSE)/1000/F327</f>
        <v>0.003579443239</v>
      </c>
      <c r="AY327" s="62">
        <f>IF(AX327&lt;Master_sheet_Kriterien!$J$56,1,IF(AX327&lt;Master_sheet_Kriterien!$K$56,2,IF(AX327&lt;Master_sheet_Kriterien!$L$56,3,IF(AX327&lt;Master_sheet_Kriterien!$M$56,4,5))))</f>
        <v>2</v>
      </c>
      <c r="AZ327" s="64">
        <f>VLOOKUP($D327,EW_19_Kreise!$A$6:$CQ$406,Calc_Targetkreise!AZ$5,FALSE)</f>
        <v>193</v>
      </c>
      <c r="BA327" s="62">
        <f>IF(AZ327&lt;Master_sheet_Kriterien!$J$57,1,IF(AZ327&lt;Master_sheet_Kriterien!$K$57,2,IF(AZ327&lt;Master_sheet_Kriterien!$L$57,3,IF(AZ327&lt;Master_sheet_Kriterien!$M$56,4,5))))</f>
        <v>2</v>
      </c>
      <c r="BB327" s="59">
        <f>VLOOKUP($D327,Struktur_daten_BW_2017!$B$7:$AH$452,Calc_Targetkreise!BB$5,FALSE)</f>
        <v>442.9</v>
      </c>
      <c r="BC327" s="62">
        <f>IF(BB327&lt;Master_sheet_Kriterien!$J$8,1,IF(BB327&lt;Master_sheet_Kriterien!$K$8,2,IF(BB327&lt;Master_sheet_Kriterien!$L$8,3,IF(BB327&lt;Master_sheet_Kriterien!$M$8,4,5))))</f>
        <v>3</v>
      </c>
      <c r="BD327" s="65">
        <f t="shared" si="12"/>
        <v>18.7649</v>
      </c>
      <c r="BE327" s="62">
        <f>IF(BD327&lt;Master_sheet_Kriterien!$J$10,1,IF(BD327&lt;Master_sheet_Kriterien!$K$10,2,IF(BD327&lt;Master_sheet_Kriterien!$L$10,3,IF(BD327&lt;Master_sheet_Kriterien!$M$10,4,5))))</f>
        <v>2</v>
      </c>
      <c r="BF327" s="65">
        <f>VLOOKUP($D327,Struktur_daten_BW_2017!$B$7:$AH$452,Calc_Targetkreise!BF$5,FALSE)</f>
        <v>7.7</v>
      </c>
      <c r="BG327" s="62">
        <f>IF(BF327&lt;Master_sheet_Kriterien!$J$12,1,IF(BF327&lt;Master_sheet_Kriterien!$K$12,2,IF(BF327&lt;Master_sheet_Kriterien!$L$12,3,IF(BF327&lt;Master_sheet_Kriterien!$M$12,4,5))))</f>
        <v>2</v>
      </c>
      <c r="BH327" s="65">
        <f>VLOOKUP($D327,Struktur_daten_BW_2017!$B$7:$AH$452,Calc_Targetkreise!BH$5,FALSE)</f>
        <v>11.2</v>
      </c>
      <c r="BI327" s="62">
        <f>IF(BH327&lt;Master_sheet_Kriterien!$J$14,1,IF(BH327&lt;Master_sheet_Kriterien!$K$14,2,IF(BH327&lt;Master_sheet_Kriterien!$L$14,3,IF(BH327&lt;Master_sheet_Kriterien!$M$14,4,5))))</f>
        <v>2</v>
      </c>
      <c r="BJ327" s="65">
        <f>VLOOKUP($D327,Struktur_daten_BW_2017!$B$7:$AH$452,Calc_Targetkreise!BJ$5,FALSE)</f>
        <v>35.8</v>
      </c>
      <c r="BK327" s="62">
        <f>IF(BJ327&lt;Master_sheet_Kriterien!$J$16,1,IF(BJ327&lt;Master_sheet_Kriterien!$K$16,2,IF(BJ327&lt;Master_sheet_Kriterien!$L$16,3,IF(BJ327&lt;Master_sheet_Kriterien!$M$16,4,5))))</f>
        <v>3</v>
      </c>
      <c r="BL327" s="65">
        <f>VLOOKUP($D327,Struktur_daten_BW_2017!$B$7:$AH$452,Calc_Targetkreise!BL$5,FALSE)</f>
        <v>18.2</v>
      </c>
      <c r="BM327" s="62">
        <f>IF(BL327&lt;Master_sheet_Kriterien!$J$18,1,IF(BL327&lt;Master_sheet_Kriterien!$K$18,2,IF(BL327&lt;Master_sheet_Kriterien!$L$18,3,IF(BL327&lt;Master_sheet_Kriterien!$M$18,4,5))))</f>
        <v>5</v>
      </c>
      <c r="BN327" s="65">
        <f>VLOOKUP($D327,Struktur_daten_BW_2017!$B$7:$AH$452,Calc_Targetkreise!BN$5,FALSE)</f>
        <v>12.9</v>
      </c>
      <c r="BO327" s="62">
        <f>IF(BN327&lt;Master_sheet_Kriterien!$J$20,1,IF(BN327&lt;Master_sheet_Kriterien!$K$20,2,IF(BN327&lt;Master_sheet_Kriterien!$L$20,3,IF(BN327&lt;Master_sheet_Kriterien!$M$20,4,5))))</f>
        <v>5</v>
      </c>
      <c r="BP327" s="59">
        <f>VLOOKUP($D327,Struktur_daten_BW_2017!$B$7:$AH$452,Calc_Targetkreise!BP$5,FALSE)</f>
        <v>20506</v>
      </c>
      <c r="BQ327" s="62">
        <f>IF(BP327&lt;Master_sheet_Kriterien!$J$38,1,IF(BP327&lt;Master_sheet_Kriterien!$K$38,2,IF(BP327&lt;Master_sheet_Kriterien!$L$38,3,IF(BP327&lt;Master_sheet_Kriterien!$M$38,4,5))))</f>
        <v>3</v>
      </c>
      <c r="BR327" s="65">
        <f>VLOOKUP($D327,Struktur_daten_BW_2017!$B$7:$AH$452,Calc_Targetkreise!BR$5,FALSE)</f>
        <v>37.2</v>
      </c>
      <c r="BS327" s="62">
        <f>IF(BR327&lt;Master_sheet_Kriterien!$J$24,1,IF(BR327&lt;Master_sheet_Kriterien!$K$24,2,IF(BR327&lt;Master_sheet_Kriterien!$L$24,3,IF(BR327&lt;Master_sheet_Kriterien!$M$24,4,5))))</f>
        <v>4</v>
      </c>
      <c r="BT327" s="65">
        <f>VLOOKUP($D327,Struktur_daten_BW_2017!$B$7:$AH$452,Calc_Targetkreise!BT$5,FALSE)</f>
        <v>13.4</v>
      </c>
      <c r="BU327" s="62">
        <f>IF(BT327&lt;Master_sheet_Kriterien!$J$26,1,IF(BT327&lt;Master_sheet_Kriterien!$K$26,2,IF(BT327&lt;Master_sheet_Kriterien!$L$26,3,IF(BT327&lt;Master_sheet_Kriterien!$M$26,4,5))))</f>
        <v>3</v>
      </c>
      <c r="BV327" s="65">
        <f t="shared" si="13"/>
        <v>3.26558</v>
      </c>
      <c r="BW327" s="62">
        <f>IF(BV327&lt;Master_sheet_Kriterien!$J$28,1,IF(BV327&lt;Master_sheet_Kriterien!$K$28,2,IF(BV327&lt;Master_sheet_Kriterien!$L$28,3,IF(BV327&lt;Master_sheet_Kriterien!$M$28,4,5))))</f>
        <v>2</v>
      </c>
      <c r="BX327" s="65">
        <f>VLOOKUP($D327,Struktur_daten_BW_2017!$B$7:$AH$452,Calc_Targetkreise!BX$5,FALSE)</f>
        <v>33.58208955</v>
      </c>
      <c r="BY327" s="62">
        <f>IF(BX327&lt;Master_sheet_Kriterien!$J$30,1,IF(BX327&lt;Master_sheet_Kriterien!$K$30,2,IF(BX327&lt;Master_sheet_Kriterien!$L$30,3,IF(BX327&lt;Master_sheet_Kriterien!$M$30,4,5))))</f>
        <v>5</v>
      </c>
      <c r="BZ327" s="65"/>
      <c r="CA327" s="62">
        <f>IF(BZ327&lt;Master_sheet_Kriterien!$J$32,1,IF(BZ327&lt;Master_sheet_Kriterien!$K$32,2,IF(BZ327&lt;Master_sheet_Kriterien!$L$32,3,IF(BZ327&lt;Master_sheet_Kriterien!$M$32,4,5))))</f>
        <v>1</v>
      </c>
      <c r="CB327" s="65"/>
      <c r="CC327" s="62">
        <f>IF(CB327&lt;Master_sheet_Kriterien!$J$34,1,IF(CB327&lt;Master_sheet_Kriterien!$K$34,2,IF(CB327&lt;Master_sheet_Kriterien!$L$34,3,IF(CB327&lt;Master_sheet_Kriterien!$M$34,4,5))))</f>
        <v>1</v>
      </c>
      <c r="CD327" s="65">
        <f>100-VLOOKUP($D327,Struktur_daten_BW_2017!$B$7:$AH$452,Calc_Targetkreise!CD$5,FALSE)</f>
        <v>36.3</v>
      </c>
      <c r="CE327" s="62">
        <f>IF(CD327&lt;Master_sheet_Kriterien!$J$40,1,IF(CD327&lt;Master_sheet_Kriterien!$K$40,2,IF(CD327&lt;Master_sheet_Kriterien!$L$40,3,IF(CD327&lt;Master_sheet_Kriterien!$M$40,4,5))))</f>
        <v>1</v>
      </c>
      <c r="CF327" s="61"/>
      <c r="CG327" s="59">
        <f>VLOOKUP($D327,EW_19_Kreise!$A$6:$CQ$406,Calc_Targetkreise!CG$5,FALSE)/1000</f>
        <v>79.282</v>
      </c>
      <c r="CH327" s="59">
        <f>VLOOKUP($D327,BW_17_Kreise!$B$7:$CC$410,Calc_Targetkreise!CH$5,FALSE)/1000</f>
        <v>79.847</v>
      </c>
      <c r="CI327" s="59">
        <f>VLOOKUP($D327,EW_Erg_09_14_Kreise!$A$10:$BK$412,Calc_Targetkreise!CI$5,FALSE)/1000</f>
        <v>81.279</v>
      </c>
      <c r="CJ327" s="59">
        <f>VLOOKUP($D327,EW_Erg_09_14_Kreise!$A$10:$BK$412,Calc_Targetkreise!CJ$5,FALSE)/1000</f>
        <v>83.122</v>
      </c>
      <c r="CK327" s="59">
        <f>VLOOKUP($D327,EW_Erg_09_14_Kreise!$A$10:$BK$412,Calc_Targetkreise!CK$5,FALSE)/1000</f>
        <v>50.745</v>
      </c>
      <c r="CL327" s="45"/>
      <c r="CM327" s="59">
        <f>VLOOKUP($D327,Struktur_daten_BW_2017!$B$7:$AH$452,Calc_Targetkreise!CM$5,FALSE)</f>
        <v>243.7</v>
      </c>
      <c r="CN327" s="66">
        <v>3.0</v>
      </c>
      <c r="CO327" s="67">
        <f t="shared" si="16"/>
        <v>0.01231021748</v>
      </c>
      <c r="CP327" s="62">
        <f>IF(CO327&lt;Master_sheet_Kriterien!$J$58,1,IF(CO327&lt;Master_sheet_Kriterien!$K$58,2,IF(CO327&lt;Master_sheet_Kriterien!$L$58,3,IF(CO327&lt;Master_sheet_Kriterien!$M$58,4,5))))</f>
        <v>1</v>
      </c>
      <c r="CQ327" s="66">
        <v>2.0</v>
      </c>
      <c r="CR327" s="67">
        <f t="shared" si="17"/>
        <v>0.008206811654</v>
      </c>
      <c r="CS327" s="62">
        <f>IF(CR327&lt;Master_sheet_Kriterien!$J$59,1,IF(CR327&lt;Master_sheet_Kriterien!$K$59,2,IF(CR327&lt;Master_sheet_Kriterien!$L$59,3,IF(CR327&lt;Master_sheet_Kriterien!$M$59,4,5))))</f>
        <v>1</v>
      </c>
      <c r="CT327" s="66">
        <v>1.0</v>
      </c>
      <c r="CU327" s="44"/>
      <c r="CV327" s="66">
        <v>0.0</v>
      </c>
      <c r="CW327" s="68"/>
      <c r="CY327" s="31">
        <f t="shared" si="18"/>
        <v>10042</v>
      </c>
      <c r="DB327" s="76" t="str">
        <f t="shared" si="19"/>
        <v>Merzig-Wadern</v>
      </c>
      <c r="DC327" s="58">
        <f t="shared" si="20"/>
        <v>223</v>
      </c>
      <c r="DD327" s="77">
        <f t="shared" si="21"/>
        <v>150</v>
      </c>
      <c r="DE327" s="72">
        <f t="shared" si="22"/>
        <v>0.003579443239</v>
      </c>
      <c r="DG327" s="76" t="str">
        <f t="shared" si="23"/>
        <v>Merzig-Wadern</v>
      </c>
      <c r="DH327" s="58" t="str">
        <f t="shared" si="24"/>
        <v>#REF!</v>
      </c>
      <c r="DI327" s="75">
        <f t="shared" si="25"/>
        <v>144.1231022</v>
      </c>
      <c r="DJ327" s="78">
        <f t="shared" si="26"/>
        <v>0.003579443239</v>
      </c>
      <c r="DK327" s="75"/>
      <c r="DL327" s="75"/>
      <c r="DM327" s="75"/>
      <c r="DN327" s="75"/>
      <c r="DO327" s="75"/>
      <c r="DP327" s="44"/>
    </row>
    <row r="328" ht="16.5" customHeight="1">
      <c r="A328" s="58">
        <f t="shared" si="5"/>
        <v>210</v>
      </c>
      <c r="B328" s="58">
        <f t="shared" si="6"/>
        <v>152</v>
      </c>
      <c r="C328" s="58" t="s">
        <v>487</v>
      </c>
      <c r="D328" s="58">
        <v>10043.0</v>
      </c>
      <c r="E328" s="58" t="s">
        <v>490</v>
      </c>
      <c r="F328" s="59">
        <f>VLOOKUP($D328,EW_19_Kreise!$A$6:$CQ$406,Calc_Targetkreise!F$5,FALSE)/1000</f>
        <v>66.848</v>
      </c>
      <c r="G328" s="59">
        <f>VLOOKUP($D328,BW_17_Kreise!$B$7:$CC$410,Calc_Targetkreise!G$5,FALSE)/1000</f>
        <v>78.461</v>
      </c>
      <c r="H328" s="59">
        <f>VLOOKUP($D328,EW_Erg_09_14_Kreise!$A$10:$BK$412,Calc_Targetkreise!H$5,FALSE)/1000</f>
        <v>54.607</v>
      </c>
      <c r="I328" s="60">
        <f t="shared" ref="I328:K328" si="1340">F328/CG328</f>
        <v>0.6363506554</v>
      </c>
      <c r="J328" s="60">
        <f t="shared" si="1340"/>
        <v>0.7346191658</v>
      </c>
      <c r="K328" s="60">
        <f t="shared" si="1340"/>
        <v>0.4975354198</v>
      </c>
      <c r="L328" s="61">
        <f t="shared" ref="L328:M328" si="1341">1-(T328+X328)</f>
        <v>0.4237224749</v>
      </c>
      <c r="M328" s="61">
        <f t="shared" si="1341"/>
        <v>0.3933164247</v>
      </c>
      <c r="N328" s="62">
        <f>IF(L328&lt;Master_sheet_Kriterien!$J$46,1,IF(L328&lt;Master_sheet_Kriterien!$K$46,2,IF(L328&lt;Master_sheet_Kriterien!$L$46,3,IF(L328&lt;Master_sheet_Kriterien!$M$46,4,5))))</f>
        <v>2</v>
      </c>
      <c r="O328" s="62">
        <f>IF(M328&lt;Master_sheet_Kriterien!$J$46,1,IF(M328&lt;Master_sheet_Kriterien!$K$46,2,IF(M328&lt;Master_sheet_Kriterien!$L$46,3,IF(M328&lt;Master_sheet_Kriterien!$M$46,4,5))))</f>
        <v>2</v>
      </c>
      <c r="P328" s="61">
        <f t="shared" ref="P328:Q328" si="1342">1-(T328+AM328)</f>
        <v>0.5712960747</v>
      </c>
      <c r="Q328" s="61">
        <f t="shared" si="1342"/>
        <v>0.5869795185</v>
      </c>
      <c r="R328" s="62">
        <f>IF(P328&lt;Master_sheet_Kriterien!$J$46,1,IF(P328&lt;Master_sheet_Kriterien!$K$46,2,IF(P328&lt;Master_sheet_Kriterien!$L$46,3,IF(P328&lt;Master_sheet_Kriterien!$M$46,4,5))))</f>
        <v>5</v>
      </c>
      <c r="S328" s="62">
        <f>IF(Q328&lt;Master_sheet_Kriterien!$J$46,1,IF(Q328&lt;Master_sheet_Kriterien!$K$46,2,IF(Q328&lt;Master_sheet_Kriterien!$L$46,3,IF(Q328&lt;Master_sheet_Kriterien!$M$46,4,5))))</f>
        <v>5</v>
      </c>
      <c r="T328" s="61">
        <f>VLOOKUP($D328,EW_19_Kreise!$A$6:$CQ$406,Calc_Targetkreise!T$5,FALSE)/1000/F328</f>
        <v>0.3222684299</v>
      </c>
      <c r="U328" s="63">
        <f>VLOOKUP($D328,BW_17_Kreise!$B$7:$CC$410,Calc_Targetkreise!U$5,FALSE)/1000/$G328</f>
        <v>0.3039726743</v>
      </c>
      <c r="V328" s="61">
        <f>VLOOKUP(Calc_Targetkreise!$D328,EW_Erg_09_14_Kreise!$A$7:$BK$412,Calc_Targetkreise!V$5,FALSE)/1000/$H328</f>
        <v>0.3248667753</v>
      </c>
      <c r="W328" s="61">
        <f>VLOOKUP(Calc_Targetkreise!$D328,EW_Erg_09_14_Kreise!$A$7:$BK$412,Calc_Targetkreise!W$5,FALSE)/1000/CK328</f>
        <v>0.3312027071</v>
      </c>
      <c r="X328" s="61">
        <f>VLOOKUP($D328,EW_19_Kreise!$A$6:$CQ$406,Calc_Targetkreise!X$5,FALSE)/1000/F328</f>
        <v>0.2540090953</v>
      </c>
      <c r="Y328" s="63">
        <f>VLOOKUP($D328,BW_17_Kreise!$B$7:$CC$410,Calc_Targetkreise!Y$5,FALSE)/1000/$G328</f>
        <v>0.302710901</v>
      </c>
      <c r="Z328" s="61">
        <f>VLOOKUP(Calc_Targetkreise!$D328,EW_Erg_09_14_Kreise!$A$7:$BK$412,Calc_Targetkreise!Z$5,FALSE)/1000/$H328</f>
        <v>0.3818741187</v>
      </c>
      <c r="AA328" s="61">
        <f>VLOOKUP(Calc_Targetkreise!$D328,EW_Erg_09_14_Kreise!$A$7:$BK$412,Calc_Targetkreise!AA$5,FALSE)/1000/$H328</f>
        <v>0.3709414544</v>
      </c>
      <c r="AB328" s="61">
        <f>VLOOKUP($D328,EW_19_Kreise!$A$6:$CQ$406,Calc_Targetkreise!AB$5,FALSE)/1000/F328</f>
        <v>0.1079613451</v>
      </c>
      <c r="AC328" s="63">
        <f>VLOOKUP($D328,BW_17_Kreise!$B$7:$CC$410,Calc_Targetkreise!AC$5,FALSE)/1000/$G328</f>
        <v>0.04681306636</v>
      </c>
      <c r="AD328" s="61">
        <f>VLOOKUP(Calc_Targetkreise!$D328,EW_Erg_09_14_Kreise!$A$7:$BK$412,Calc_Targetkreise!AD$5,FALSE)/1000/$H328</f>
        <v>0.04558023697</v>
      </c>
      <c r="AE328" s="62">
        <f>IF(AC328&lt;Master_sheet_Kriterien!$J$54,1,IF(AC328&lt;Master_sheet_Kriterien!$K$54,2,IF(AC328&lt;Master_sheet_Kriterien!$L$54,3,IF(AC328&lt;Master_sheet_Kriterien!$M$54,4,5))))</f>
        <v>1</v>
      </c>
      <c r="AF328" s="61">
        <f>VLOOKUP(Calc_Targetkreise!$D328,EW_Erg_09_14_Kreise!$A$7:$BK$412,Calc_Targetkreise!AF$5,FALSE)/1000/$H328</f>
        <v>0.06872745252</v>
      </c>
      <c r="AG328" s="63">
        <f>VLOOKUP($D328,BW_17_Kreise!$B$7:$CC$410,Calc_Targetkreise!AG$5,FALSE)/1000/$G328</f>
        <v>0.06652986834</v>
      </c>
      <c r="AH328" s="61">
        <f>VLOOKUP(Calc_Targetkreise!$D328,EW_Erg_09_14_Kreise!$A$7:$BK$412,Calc_Targetkreise!AH$5,FALSE)/1000/$H328</f>
        <v>0.0175252257</v>
      </c>
      <c r="AI328" s="61">
        <f>VLOOKUP(Calc_Targetkreise!$D328,EW_Erg_09_14_Kreise!$A$7:$BK$412,Calc_Targetkreise!AI$5,FALSE)/1000/$H328</f>
        <v>0.07722453165</v>
      </c>
      <c r="AJ328" s="63">
        <f>VLOOKUP($D328,BW_17_Kreise!$B$7:$CC$410,Calc_Targetkreise!AJ$5,FALSE)/1000/$G328</f>
        <v>0.1328430685</v>
      </c>
      <c r="AK328" s="61">
        <f>VLOOKUP(Calc_Targetkreise!$D328,EW_Erg_09_14_Kreise!$A$7:$BK$412,Calc_Targetkreise!AK$5,FALSE)/1000/$H328</f>
        <v>0.07028402952</v>
      </c>
      <c r="AL328" s="61">
        <f>VLOOKUP(Calc_Targetkreise!$D328,EW_Erg_09_14_Kreise!$A$7:$BK$412,Calc_Targetkreise!AL$5,FALSE)/1000/$H328</f>
        <v>0.1556943249</v>
      </c>
      <c r="AM328" s="61">
        <f>VLOOKUP($D328,EW_19_Kreise!$A$6:$CQ$406,Calc_Targetkreise!AM$5,FALSE)/1000/F328</f>
        <v>0.1064354955</v>
      </c>
      <c r="AN328" s="63">
        <f>VLOOKUP($D328,BW_17_Kreise!$B$7:$CC$410,Calc_Targetkreise!AN$5,FALSE)/1000/$G328</f>
        <v>0.1090478072</v>
      </c>
      <c r="AO328" s="61">
        <f>VLOOKUP(Calc_Targetkreise!$D328,EW_Erg_09_14_Kreise!$A$7:$BK$412,Calc_Targetkreise!AO$5,FALSE)/1000/$H328</f>
        <v>0.0722251726</v>
      </c>
      <c r="AP328" s="61">
        <f>VLOOKUP(Calc_Targetkreise!$D328,EW_Erg_09_14_Kreise!$A$7:$BK$412,Calc_Targetkreise!AP$5,FALSE)/1000/$H328</f>
        <v>0.0002197520464</v>
      </c>
      <c r="AQ328" s="61">
        <f t="shared" ref="AQ328:AR328" si="1343">1-U328-Y328-AC328-AG328-AJ328-AN328</f>
        <v>0.03808261429</v>
      </c>
      <c r="AR328" s="61">
        <f t="shared" si="1343"/>
        <v>0.08764444119</v>
      </c>
      <c r="AS328" s="61">
        <f t="shared" si="11"/>
        <v>-0.004010222669</v>
      </c>
      <c r="AT328" s="63">
        <f>VLOOKUP($D328,BW_17_Kreise!$B$7:$CC$410,Calc_Targetkreise!AT$5,FALSE)/1000/$G328</f>
        <v>0.004970622347</v>
      </c>
      <c r="AU328" s="61">
        <f>VLOOKUP(Calc_Targetkreise!$D328,EW_Erg_09_14_Kreise!$A$7:$BK$412,Calc_Targetkreise!AU$5,FALSE)/1000/$H328</f>
        <v>0.01794641713</v>
      </c>
      <c r="AV328" s="62">
        <f>IF(AU328&lt;Master_sheet_Kriterien!$J$44,1,IF(AU328&lt;Master_sheet_Kriterien!$K$44,2,IF(AU328&lt;Master_sheet_Kriterien!$L$44,3,IF(AU328&lt;Master_sheet_Kriterien!$M$44,4,5))))</f>
        <v>5</v>
      </c>
      <c r="AW328" s="61">
        <f>VLOOKUP(Calc_Targetkreise!$D328,EW_Erg_09_14_Kreise!$A$7:$BK$412,Calc_Targetkreise!AW$5,FALSE)/1000/$H328</f>
        <v>0.00955921402</v>
      </c>
      <c r="AX328" s="61">
        <f>VLOOKUP($D328,EW_19_Kreise!$A$6:$CQ$406,Calc_Targetkreise!AX$5,FALSE)/1000/F328</f>
        <v>0.003306007659</v>
      </c>
      <c r="AY328" s="62">
        <f>IF(AX328&lt;Master_sheet_Kriterien!$J$56,1,IF(AX328&lt;Master_sheet_Kriterien!$K$56,2,IF(AX328&lt;Master_sheet_Kriterien!$L$56,3,IF(AX328&lt;Master_sheet_Kriterien!$M$56,4,5))))</f>
        <v>2</v>
      </c>
      <c r="AZ328" s="64">
        <f>VLOOKUP($D328,EW_19_Kreise!$A$6:$CQ$406,Calc_Targetkreise!AZ$5,FALSE)</f>
        <v>221</v>
      </c>
      <c r="BA328" s="62">
        <f>IF(AZ328&lt;Master_sheet_Kriterien!$J$57,1,IF(AZ328&lt;Master_sheet_Kriterien!$K$57,2,IF(AZ328&lt;Master_sheet_Kriterien!$L$57,3,IF(AZ328&lt;Master_sheet_Kriterien!$M$56,4,5))))</f>
        <v>2</v>
      </c>
      <c r="BB328" s="59">
        <f>VLOOKUP($D328,Struktur_daten_BW_2017!$B$7:$AH$452,Calc_Targetkreise!BB$5,FALSE)</f>
        <v>442.9</v>
      </c>
      <c r="BC328" s="62">
        <f>IF(BB328&lt;Master_sheet_Kriterien!$J$8,1,IF(BB328&lt;Master_sheet_Kriterien!$K$8,2,IF(BB328&lt;Master_sheet_Kriterien!$L$8,3,IF(BB328&lt;Master_sheet_Kriterien!$M$8,4,5))))</f>
        <v>3</v>
      </c>
      <c r="BD328" s="65">
        <f t="shared" si="12"/>
        <v>18.7649</v>
      </c>
      <c r="BE328" s="62">
        <f>IF(BD328&lt;Master_sheet_Kriterien!$J$10,1,IF(BD328&lt;Master_sheet_Kriterien!$K$10,2,IF(BD328&lt;Master_sheet_Kriterien!$L$10,3,IF(BD328&lt;Master_sheet_Kriterien!$M$10,4,5))))</f>
        <v>2</v>
      </c>
      <c r="BF328" s="65">
        <f>VLOOKUP($D328,Struktur_daten_BW_2017!$B$7:$AH$452,Calc_Targetkreise!BF$5,FALSE)</f>
        <v>7.7</v>
      </c>
      <c r="BG328" s="62">
        <f>IF(BF328&lt;Master_sheet_Kriterien!$J$12,1,IF(BF328&lt;Master_sheet_Kriterien!$K$12,2,IF(BF328&lt;Master_sheet_Kriterien!$L$12,3,IF(BF328&lt;Master_sheet_Kriterien!$M$12,4,5))))</f>
        <v>2</v>
      </c>
      <c r="BH328" s="65">
        <f>VLOOKUP($D328,Struktur_daten_BW_2017!$B$7:$AH$452,Calc_Targetkreise!BH$5,FALSE)</f>
        <v>11.2</v>
      </c>
      <c r="BI328" s="62">
        <f>IF(BH328&lt;Master_sheet_Kriterien!$J$14,1,IF(BH328&lt;Master_sheet_Kriterien!$K$14,2,IF(BH328&lt;Master_sheet_Kriterien!$L$14,3,IF(BH328&lt;Master_sheet_Kriterien!$M$14,4,5))))</f>
        <v>2</v>
      </c>
      <c r="BJ328" s="65">
        <f>VLOOKUP($D328,Struktur_daten_BW_2017!$B$7:$AH$452,Calc_Targetkreise!BJ$5,FALSE)</f>
        <v>35.8</v>
      </c>
      <c r="BK328" s="62">
        <f>IF(BJ328&lt;Master_sheet_Kriterien!$J$16,1,IF(BJ328&lt;Master_sheet_Kriterien!$K$16,2,IF(BJ328&lt;Master_sheet_Kriterien!$L$16,3,IF(BJ328&lt;Master_sheet_Kriterien!$M$16,4,5))))</f>
        <v>3</v>
      </c>
      <c r="BL328" s="65">
        <f>VLOOKUP($D328,Struktur_daten_BW_2017!$B$7:$AH$452,Calc_Targetkreise!BL$5,FALSE)</f>
        <v>18.2</v>
      </c>
      <c r="BM328" s="62">
        <f>IF(BL328&lt;Master_sheet_Kriterien!$J$18,1,IF(BL328&lt;Master_sheet_Kriterien!$K$18,2,IF(BL328&lt;Master_sheet_Kriterien!$L$18,3,IF(BL328&lt;Master_sheet_Kriterien!$M$18,4,5))))</f>
        <v>5</v>
      </c>
      <c r="BN328" s="65">
        <f>VLOOKUP($D328,Struktur_daten_BW_2017!$B$7:$AH$452,Calc_Targetkreise!BN$5,FALSE)</f>
        <v>12.9</v>
      </c>
      <c r="BO328" s="62">
        <f>IF(BN328&lt;Master_sheet_Kriterien!$J$20,1,IF(BN328&lt;Master_sheet_Kriterien!$K$20,2,IF(BN328&lt;Master_sheet_Kriterien!$L$20,3,IF(BN328&lt;Master_sheet_Kriterien!$M$20,4,5))))</f>
        <v>5</v>
      </c>
      <c r="BP328" s="59">
        <f>VLOOKUP($D328,Struktur_daten_BW_2017!$B$7:$AH$452,Calc_Targetkreise!BP$5,FALSE)</f>
        <v>20506</v>
      </c>
      <c r="BQ328" s="62">
        <f>IF(BP328&lt;Master_sheet_Kriterien!$J$38,1,IF(BP328&lt;Master_sheet_Kriterien!$K$38,2,IF(BP328&lt;Master_sheet_Kriterien!$L$38,3,IF(BP328&lt;Master_sheet_Kriterien!$M$38,4,5))))</f>
        <v>3</v>
      </c>
      <c r="BR328" s="65">
        <f>VLOOKUP($D328,Struktur_daten_BW_2017!$B$7:$AH$452,Calc_Targetkreise!BR$5,FALSE)</f>
        <v>37.2</v>
      </c>
      <c r="BS328" s="62">
        <f>IF(BR328&lt;Master_sheet_Kriterien!$J$24,1,IF(BR328&lt;Master_sheet_Kriterien!$K$24,2,IF(BR328&lt;Master_sheet_Kriterien!$L$24,3,IF(BR328&lt;Master_sheet_Kriterien!$M$24,4,5))))</f>
        <v>4</v>
      </c>
      <c r="BT328" s="65">
        <f>VLOOKUP($D328,Struktur_daten_BW_2017!$B$7:$AH$452,Calc_Targetkreise!BT$5,FALSE)</f>
        <v>13.4</v>
      </c>
      <c r="BU328" s="62">
        <f>IF(BT328&lt;Master_sheet_Kriterien!$J$26,1,IF(BT328&lt;Master_sheet_Kriterien!$K$26,2,IF(BT328&lt;Master_sheet_Kriterien!$L$26,3,IF(BT328&lt;Master_sheet_Kriterien!$M$26,4,5))))</f>
        <v>3</v>
      </c>
      <c r="BV328" s="65">
        <f t="shared" si="13"/>
        <v>3.26558</v>
      </c>
      <c r="BW328" s="62">
        <f>IF(BV328&lt;Master_sheet_Kriterien!$J$28,1,IF(BV328&lt;Master_sheet_Kriterien!$K$28,2,IF(BV328&lt;Master_sheet_Kriterien!$L$28,3,IF(BV328&lt;Master_sheet_Kriterien!$M$28,4,5))))</f>
        <v>2</v>
      </c>
      <c r="BX328" s="65">
        <f>VLOOKUP($D328,Struktur_daten_BW_2017!$B$7:$AH$452,Calc_Targetkreise!BX$5,FALSE)</f>
        <v>33.58208955</v>
      </c>
      <c r="BY328" s="62">
        <f>IF(BX328&lt;Master_sheet_Kriterien!$J$30,1,IF(BX328&lt;Master_sheet_Kriterien!$K$30,2,IF(BX328&lt;Master_sheet_Kriterien!$L$30,3,IF(BX328&lt;Master_sheet_Kriterien!$M$30,4,5))))</f>
        <v>5</v>
      </c>
      <c r="BZ328" s="65"/>
      <c r="CA328" s="62">
        <f>IF(BZ328&lt;Master_sheet_Kriterien!$J$32,1,IF(BZ328&lt;Master_sheet_Kriterien!$K$32,2,IF(BZ328&lt;Master_sheet_Kriterien!$L$32,3,IF(BZ328&lt;Master_sheet_Kriterien!$M$32,4,5))))</f>
        <v>1</v>
      </c>
      <c r="CB328" s="65"/>
      <c r="CC328" s="62">
        <f>IF(CB328&lt;Master_sheet_Kriterien!$J$34,1,IF(CB328&lt;Master_sheet_Kriterien!$K$34,2,IF(CB328&lt;Master_sheet_Kriterien!$L$34,3,IF(CB328&lt;Master_sheet_Kriterien!$M$34,4,5))))</f>
        <v>1</v>
      </c>
      <c r="CD328" s="65">
        <f>100-VLOOKUP($D328,Struktur_daten_BW_2017!$B$7:$AH$452,Calc_Targetkreise!CD$5,FALSE)</f>
        <v>36.3</v>
      </c>
      <c r="CE328" s="62">
        <f>IF(CD328&lt;Master_sheet_Kriterien!$J$40,1,IF(CD328&lt;Master_sheet_Kriterien!$K$40,2,IF(CD328&lt;Master_sheet_Kriterien!$L$40,3,IF(CD328&lt;Master_sheet_Kriterien!$M$40,4,5))))</f>
        <v>1</v>
      </c>
      <c r="CF328" s="61"/>
      <c r="CG328" s="59">
        <f>VLOOKUP($D328,EW_19_Kreise!$A$6:$CQ$406,Calc_Targetkreise!CG$5,FALSE)/1000</f>
        <v>105.049</v>
      </c>
      <c r="CH328" s="59">
        <f>VLOOKUP($D328,BW_17_Kreise!$B$7:$CC$410,Calc_Targetkreise!CH$5,FALSE)/1000</f>
        <v>106.805</v>
      </c>
      <c r="CI328" s="59">
        <f>VLOOKUP($D328,EW_Erg_09_14_Kreise!$A$10:$BK$412,Calc_Targetkreise!CI$5,FALSE)/1000</f>
        <v>109.755</v>
      </c>
      <c r="CJ328" s="59">
        <f>VLOOKUP($D328,EW_Erg_09_14_Kreise!$A$10:$BK$412,Calc_Targetkreise!CJ$5,FALSE)/1000</f>
        <v>112.983</v>
      </c>
      <c r="CK328" s="59">
        <f>VLOOKUP($D328,EW_Erg_09_14_Kreise!$A$10:$BK$412,Calc_Targetkreise!CK$5,FALSE)/1000</f>
        <v>63.831</v>
      </c>
      <c r="CL328" s="45"/>
      <c r="CM328" s="59">
        <f>VLOOKUP($D328,Struktur_daten_BW_2017!$B$7:$AH$452,Calc_Targetkreise!CM$5,FALSE)</f>
        <v>243.7</v>
      </c>
      <c r="CN328" s="66">
        <v>5.0</v>
      </c>
      <c r="CO328" s="67">
        <f t="shared" si="16"/>
        <v>0.02051702913</v>
      </c>
      <c r="CP328" s="62">
        <f>IF(CO328&lt;Master_sheet_Kriterien!$J$58,1,IF(CO328&lt;Master_sheet_Kriterien!$K$58,2,IF(CO328&lt;Master_sheet_Kriterien!$L$58,3,IF(CO328&lt;Master_sheet_Kriterien!$M$58,4,5))))</f>
        <v>1</v>
      </c>
      <c r="CQ328" s="66">
        <v>4.0</v>
      </c>
      <c r="CR328" s="67">
        <f t="shared" si="17"/>
        <v>0.01641362331</v>
      </c>
      <c r="CS328" s="62">
        <f>IF(CR328&lt;Master_sheet_Kriterien!$J$59,1,IF(CR328&lt;Master_sheet_Kriterien!$K$59,2,IF(CR328&lt;Master_sheet_Kriterien!$L$59,3,IF(CR328&lt;Master_sheet_Kriterien!$M$59,4,5))))</f>
        <v>1</v>
      </c>
      <c r="CT328" s="66">
        <v>1.0</v>
      </c>
      <c r="CU328" s="44"/>
      <c r="CV328" s="66">
        <v>0.0</v>
      </c>
      <c r="CW328" s="68"/>
      <c r="CY328" s="31">
        <f t="shared" si="18"/>
        <v>10043</v>
      </c>
      <c r="DB328" s="76" t="str">
        <f t="shared" si="19"/>
        <v>Neunkirchen</v>
      </c>
      <c r="DC328" s="58">
        <f t="shared" si="20"/>
        <v>210</v>
      </c>
      <c r="DD328" s="77">
        <f t="shared" si="21"/>
        <v>152</v>
      </c>
      <c r="DE328" s="72">
        <f t="shared" si="22"/>
        <v>0.003306007659</v>
      </c>
      <c r="DG328" s="76" t="str">
        <f t="shared" si="23"/>
        <v>Neunkirchen</v>
      </c>
      <c r="DH328" s="58" t="str">
        <f t="shared" si="24"/>
        <v>#REF!</v>
      </c>
      <c r="DI328" s="75">
        <f t="shared" si="25"/>
        <v>146.2051703</v>
      </c>
      <c r="DJ328" s="78">
        <f t="shared" si="26"/>
        <v>0.003306007659</v>
      </c>
      <c r="DK328" s="75"/>
      <c r="DL328" s="75"/>
      <c r="DM328" s="75"/>
      <c r="DN328" s="75"/>
      <c r="DO328" s="75"/>
      <c r="DP328" s="44"/>
    </row>
    <row r="329" ht="16.5" customHeight="1">
      <c r="A329" s="58">
        <f t="shared" si="5"/>
        <v>216</v>
      </c>
      <c r="B329" s="58">
        <f t="shared" si="6"/>
        <v>151</v>
      </c>
      <c r="C329" s="58" t="s">
        <v>487</v>
      </c>
      <c r="D329" s="58">
        <v>10044.0</v>
      </c>
      <c r="E329" s="58" t="s">
        <v>491</v>
      </c>
      <c r="F329" s="59">
        <f>VLOOKUP($D329,EW_19_Kreise!$A$6:$CQ$406,Calc_Targetkreise!F$5,FALSE)/1000</f>
        <v>101.19</v>
      </c>
      <c r="G329" s="59">
        <f>VLOOKUP($D329,BW_17_Kreise!$B$7:$CC$410,Calc_Targetkreise!G$5,FALSE)/1000</f>
        <v>117.718</v>
      </c>
      <c r="H329" s="59">
        <f>VLOOKUP($D329,EW_Erg_09_14_Kreise!$A$10:$BK$412,Calc_Targetkreise!H$5,FALSE)/1000</f>
        <v>82.94</v>
      </c>
      <c r="I329" s="60">
        <f t="shared" ref="I329:K329" si="1344">F329/CG329</f>
        <v>0.6583133283</v>
      </c>
      <c r="J329" s="60">
        <f t="shared" si="1344"/>
        <v>0.7579013784</v>
      </c>
      <c r="K329" s="60">
        <f t="shared" si="1344"/>
        <v>0.5238426072</v>
      </c>
      <c r="L329" s="61">
        <f t="shared" ref="L329:M329" si="1345">1-(T329+X329)</f>
        <v>0.4269196561</v>
      </c>
      <c r="M329" s="61">
        <f t="shared" si="1345"/>
        <v>0.396184101</v>
      </c>
      <c r="N329" s="62">
        <f>IF(L329&lt;Master_sheet_Kriterien!$J$46,1,IF(L329&lt;Master_sheet_Kriterien!$K$46,2,IF(L329&lt;Master_sheet_Kriterien!$L$46,3,IF(L329&lt;Master_sheet_Kriterien!$M$46,4,5))))</f>
        <v>2</v>
      </c>
      <c r="O329" s="62">
        <f>IF(M329&lt;Master_sheet_Kriterien!$J$46,1,IF(M329&lt;Master_sheet_Kriterien!$K$46,2,IF(M329&lt;Master_sheet_Kriterien!$L$46,3,IF(M329&lt;Master_sheet_Kriterien!$M$46,4,5))))</f>
        <v>2</v>
      </c>
      <c r="P329" s="61">
        <f t="shared" ref="P329:Q329" si="1346">1-(T329+AM329)</f>
        <v>0.5668840795</v>
      </c>
      <c r="Q329" s="61">
        <f t="shared" si="1346"/>
        <v>0.5628366095</v>
      </c>
      <c r="R329" s="62">
        <f>IF(P329&lt;Master_sheet_Kriterien!$J$46,1,IF(P329&lt;Master_sheet_Kriterien!$K$46,2,IF(P329&lt;Master_sheet_Kriterien!$L$46,3,IF(P329&lt;Master_sheet_Kriterien!$M$46,4,5))))</f>
        <v>5</v>
      </c>
      <c r="S329" s="62">
        <f>IF(Q329&lt;Master_sheet_Kriterien!$J$46,1,IF(Q329&lt;Master_sheet_Kriterien!$K$46,2,IF(Q329&lt;Master_sheet_Kriterien!$L$46,3,IF(Q329&lt;Master_sheet_Kriterien!$M$46,4,5))))</f>
        <v>5</v>
      </c>
      <c r="T329" s="61">
        <f>VLOOKUP($D329,EW_19_Kreise!$A$6:$CQ$406,Calc_Targetkreise!T$5,FALSE)/1000/F329</f>
        <v>0.336021346</v>
      </c>
      <c r="U329" s="63">
        <f>VLOOKUP($D329,BW_17_Kreise!$B$7:$CC$410,Calc_Targetkreise!U$5,FALSE)/1000/$G329</f>
        <v>0.3365330706</v>
      </c>
      <c r="V329" s="61">
        <f>VLOOKUP(Calc_Targetkreise!$D329,EW_Erg_09_14_Kreise!$A$7:$BK$412,Calc_Targetkreise!V$5,FALSE)/1000/$H329</f>
        <v>0.3634434531</v>
      </c>
      <c r="W329" s="61">
        <f>VLOOKUP(Calc_Targetkreise!$D329,EW_Erg_09_14_Kreise!$A$7:$BK$412,Calc_Targetkreise!W$5,FALSE)/1000/CK329</f>
        <v>0.3629325208</v>
      </c>
      <c r="X329" s="61">
        <f>VLOOKUP($D329,EW_19_Kreise!$A$6:$CQ$406,Calc_Targetkreise!X$5,FALSE)/1000/F329</f>
        <v>0.2370589979</v>
      </c>
      <c r="Y329" s="63">
        <f>VLOOKUP($D329,BW_17_Kreise!$B$7:$CC$410,Calc_Targetkreise!Y$5,FALSE)/1000/$G329</f>
        <v>0.2672828285</v>
      </c>
      <c r="Z329" s="61">
        <f>VLOOKUP(Calc_Targetkreise!$D329,EW_Erg_09_14_Kreise!$A$7:$BK$412,Calc_Targetkreise!Z$5,FALSE)/1000/$H329</f>
        <v>0.3465878949</v>
      </c>
      <c r="AA329" s="61">
        <f>VLOOKUP(Calc_Targetkreise!$D329,EW_Erg_09_14_Kreise!$A$7:$BK$412,Calc_Targetkreise!AA$5,FALSE)/1000/$H329</f>
        <v>0.2871955631</v>
      </c>
      <c r="AB329" s="61">
        <f>VLOOKUP($D329,EW_19_Kreise!$A$6:$CQ$406,Calc_Targetkreise!AB$5,FALSE)/1000/F329</f>
        <v>0.1183022038</v>
      </c>
      <c r="AC329" s="63">
        <f>VLOOKUP($D329,BW_17_Kreise!$B$7:$CC$410,Calc_Targetkreise!AC$5,FALSE)/1000/$G329</f>
        <v>0.05412086512</v>
      </c>
      <c r="AD329" s="61">
        <f>VLOOKUP(Calc_Targetkreise!$D329,EW_Erg_09_14_Kreise!$A$7:$BK$412,Calc_Targetkreise!AD$5,FALSE)/1000/$H329</f>
        <v>0.05444899928</v>
      </c>
      <c r="AE329" s="62">
        <f>IF(AC329&lt;Master_sheet_Kriterien!$J$54,1,IF(AC329&lt;Master_sheet_Kriterien!$K$54,2,IF(AC329&lt;Master_sheet_Kriterien!$L$54,3,IF(AC329&lt;Master_sheet_Kriterien!$M$54,4,5))))</f>
        <v>1</v>
      </c>
      <c r="AF329" s="61">
        <f>VLOOKUP(Calc_Targetkreise!$D329,EW_Erg_09_14_Kreise!$A$7:$BK$412,Calc_Targetkreise!AF$5,FALSE)/1000/$H329</f>
        <v>0.08239691343</v>
      </c>
      <c r="AG329" s="63">
        <f>VLOOKUP($D329,BW_17_Kreise!$B$7:$CC$410,Calc_Targetkreise!AG$5,FALSE)/1000/$G329</f>
        <v>0.07529859495</v>
      </c>
      <c r="AH329" s="61">
        <f>VLOOKUP(Calc_Targetkreise!$D329,EW_Erg_09_14_Kreise!$A$7:$BK$412,Calc_Targetkreise!AH$5,FALSE)/1000/$H329</f>
        <v>0.02112370388</v>
      </c>
      <c r="AI329" s="61">
        <f>VLOOKUP(Calc_Targetkreise!$D329,EW_Erg_09_14_Kreise!$A$7:$BK$412,Calc_Targetkreise!AI$5,FALSE)/1000/$H329</f>
        <v>0.09769713046</v>
      </c>
      <c r="AJ329" s="63">
        <f>VLOOKUP($D329,BW_17_Kreise!$B$7:$CC$410,Calc_Targetkreise!AJ$5,FALSE)/1000/$G329</f>
        <v>0.1293090267</v>
      </c>
      <c r="AK329" s="61">
        <f>VLOOKUP(Calc_Targetkreise!$D329,EW_Erg_09_14_Kreise!$A$7:$BK$412,Calc_Targetkreise!AK$5,FALSE)/1000/$H329</f>
        <v>0.06183988425</v>
      </c>
      <c r="AL329" s="61">
        <f>VLOOKUP(Calc_Targetkreise!$D329,EW_Erg_09_14_Kreise!$A$7:$BK$412,Calc_Targetkreise!AL$5,FALSE)/1000/$H329</f>
        <v>0.1339401977</v>
      </c>
      <c r="AM329" s="61">
        <f>VLOOKUP($D329,EW_19_Kreise!$A$6:$CQ$406,Calc_Targetkreise!AM$5,FALSE)/1000/F329</f>
        <v>0.09709457456</v>
      </c>
      <c r="AN329" s="63">
        <f>VLOOKUP($D329,BW_17_Kreise!$B$7:$CC$410,Calc_Targetkreise!AN$5,FALSE)/1000/$G329</f>
        <v>0.1006303199</v>
      </c>
      <c r="AO329" s="61">
        <f>VLOOKUP(Calc_Targetkreise!$D329,EW_Erg_09_14_Kreise!$A$7:$BK$412,Calc_Targetkreise!AO$5,FALSE)/1000/$H329</f>
        <v>0.06669881842</v>
      </c>
      <c r="AP329" s="61">
        <f>VLOOKUP(Calc_Targetkreise!$D329,EW_Erg_09_14_Kreise!$A$7:$BK$412,Calc_Targetkreise!AP$5,FALSE)/1000/$H329</f>
        <v>0.0001808536291</v>
      </c>
      <c r="AQ329" s="61">
        <f t="shared" ref="AQ329:AR329" si="1347">1-U329-Y329-AC329-AG329-AJ329-AN329</f>
        <v>0.03682529435</v>
      </c>
      <c r="AR329" s="61">
        <f t="shared" si="1347"/>
        <v>0.0858572462</v>
      </c>
      <c r="AS329" s="61">
        <f t="shared" si="11"/>
        <v>0.0356568209</v>
      </c>
      <c r="AT329" s="63">
        <f>VLOOKUP($D329,BW_17_Kreise!$B$7:$CC$410,Calc_Targetkreise!AT$5,FALSE)/1000/$G329</f>
        <v>0.004918534124</v>
      </c>
      <c r="AU329" s="61">
        <f>VLOOKUP(Calc_Targetkreise!$D329,EW_Erg_09_14_Kreise!$A$7:$BK$412,Calc_Targetkreise!AU$5,FALSE)/1000/$H329</f>
        <v>0.01525198939</v>
      </c>
      <c r="AV329" s="62">
        <f>IF(AU329&lt;Master_sheet_Kriterien!$J$44,1,IF(AU329&lt;Master_sheet_Kriterien!$K$44,2,IF(AU329&lt;Master_sheet_Kriterien!$L$44,3,IF(AU329&lt;Master_sheet_Kriterien!$M$44,4,5))))</f>
        <v>4</v>
      </c>
      <c r="AW329" s="61">
        <f>VLOOKUP(Calc_Targetkreise!$D329,EW_Erg_09_14_Kreise!$A$7:$BK$412,Calc_Targetkreise!AW$5,FALSE)/1000/$H329</f>
        <v>0.009609356161</v>
      </c>
      <c r="AX329" s="61">
        <f>VLOOKUP($D329,EW_19_Kreise!$A$6:$CQ$406,Calc_Targetkreise!AX$5,FALSE)/1000/F329</f>
        <v>0.00375531179</v>
      </c>
      <c r="AY329" s="62">
        <f>IF(AX329&lt;Master_sheet_Kriterien!$J$56,1,IF(AX329&lt;Master_sheet_Kriterien!$K$56,2,IF(AX329&lt;Master_sheet_Kriterien!$L$56,3,IF(AX329&lt;Master_sheet_Kriterien!$M$56,4,5))))</f>
        <v>2</v>
      </c>
      <c r="AZ329" s="64">
        <f>VLOOKUP($D329,EW_19_Kreise!$A$6:$CQ$406,Calc_Targetkreise!AZ$5,FALSE)</f>
        <v>380</v>
      </c>
      <c r="BA329" s="62">
        <f>IF(AZ329&lt;Master_sheet_Kriterien!$J$57,1,IF(AZ329&lt;Master_sheet_Kriterien!$K$57,2,IF(AZ329&lt;Master_sheet_Kriterien!$L$57,3,IF(AZ329&lt;Master_sheet_Kriterien!$M$56,4,5))))</f>
        <v>3</v>
      </c>
      <c r="BB329" s="59">
        <f>VLOOKUP($D329,Struktur_daten_BW_2017!$B$7:$AH$452,Calc_Targetkreise!BB$5,FALSE)</f>
        <v>297.8</v>
      </c>
      <c r="BC329" s="62">
        <f>IF(BB329&lt;Master_sheet_Kriterien!$J$8,1,IF(BB329&lt;Master_sheet_Kriterien!$K$8,2,IF(BB329&lt;Master_sheet_Kriterien!$L$8,3,IF(BB329&lt;Master_sheet_Kriterien!$M$8,4,5))))</f>
        <v>3</v>
      </c>
      <c r="BD329" s="65">
        <f t="shared" si="12"/>
        <v>19.647</v>
      </c>
      <c r="BE329" s="62">
        <f>IF(BD329&lt;Master_sheet_Kriterien!$J$10,1,IF(BD329&lt;Master_sheet_Kriterien!$K$10,2,IF(BD329&lt;Master_sheet_Kriterien!$L$10,3,IF(BD329&lt;Master_sheet_Kriterien!$M$10,4,5))))</f>
        <v>2</v>
      </c>
      <c r="BF329" s="65">
        <f>VLOOKUP($D329,Struktur_daten_BW_2017!$B$7:$AH$452,Calc_Targetkreise!BF$5,FALSE)</f>
        <v>7.4</v>
      </c>
      <c r="BG329" s="62">
        <f>IF(BF329&lt;Master_sheet_Kriterien!$J$12,1,IF(BF329&lt;Master_sheet_Kriterien!$K$12,2,IF(BF329&lt;Master_sheet_Kriterien!$L$12,3,IF(BF329&lt;Master_sheet_Kriterien!$M$12,4,5))))</f>
        <v>2</v>
      </c>
      <c r="BH329" s="65">
        <f>VLOOKUP($D329,Struktur_daten_BW_2017!$B$7:$AH$452,Calc_Targetkreise!BH$5,FALSE)</f>
        <v>11.3</v>
      </c>
      <c r="BI329" s="62">
        <f>IF(BH329&lt;Master_sheet_Kriterien!$J$14,1,IF(BH329&lt;Master_sheet_Kriterien!$K$14,2,IF(BH329&lt;Master_sheet_Kriterien!$L$14,3,IF(BH329&lt;Master_sheet_Kriterien!$M$14,4,5))))</f>
        <v>2</v>
      </c>
      <c r="BJ329" s="65">
        <f>VLOOKUP($D329,Struktur_daten_BW_2017!$B$7:$AH$452,Calc_Targetkreise!BJ$5,FALSE)</f>
        <v>36.6</v>
      </c>
      <c r="BK329" s="62">
        <f>IF(BJ329&lt;Master_sheet_Kriterien!$J$16,1,IF(BJ329&lt;Master_sheet_Kriterien!$K$16,2,IF(BJ329&lt;Master_sheet_Kriterien!$L$16,3,IF(BJ329&lt;Master_sheet_Kriterien!$M$16,4,5))))</f>
        <v>4</v>
      </c>
      <c r="BL329" s="65">
        <f>VLOOKUP($D329,Struktur_daten_BW_2017!$B$7:$AH$452,Calc_Targetkreise!BL$5,FALSE)</f>
        <v>17.8</v>
      </c>
      <c r="BM329" s="62">
        <f>IF(BL329&lt;Master_sheet_Kriterien!$J$18,1,IF(BL329&lt;Master_sheet_Kriterien!$K$18,2,IF(BL329&lt;Master_sheet_Kriterien!$L$18,3,IF(BL329&lt;Master_sheet_Kriterien!$M$18,4,5))))</f>
        <v>5</v>
      </c>
      <c r="BN329" s="65">
        <f>VLOOKUP($D329,Struktur_daten_BW_2017!$B$7:$AH$452,Calc_Targetkreise!BN$5,FALSE)</f>
        <v>12</v>
      </c>
      <c r="BO329" s="62">
        <f>IF(BN329&lt;Master_sheet_Kriterien!$J$20,1,IF(BN329&lt;Master_sheet_Kriterien!$K$20,2,IF(BN329&lt;Master_sheet_Kriterien!$L$20,3,IF(BN329&lt;Master_sheet_Kriterien!$M$20,4,5))))</f>
        <v>5</v>
      </c>
      <c r="BP329" s="59">
        <f>VLOOKUP($D329,Struktur_daten_BW_2017!$B$7:$AH$452,Calc_Targetkreise!BP$5,FALSE)</f>
        <v>18991</v>
      </c>
      <c r="BQ329" s="62">
        <f>IF(BP329&lt;Master_sheet_Kriterien!$J$38,1,IF(BP329&lt;Master_sheet_Kriterien!$K$38,2,IF(BP329&lt;Master_sheet_Kriterien!$L$38,3,IF(BP329&lt;Master_sheet_Kriterien!$M$38,4,5))))</f>
        <v>2</v>
      </c>
      <c r="BR329" s="65">
        <f>VLOOKUP($D329,Struktur_daten_BW_2017!$B$7:$AH$452,Calc_Targetkreise!BR$5,FALSE)</f>
        <v>37.5</v>
      </c>
      <c r="BS329" s="62">
        <f>IF(BR329&lt;Master_sheet_Kriterien!$J$24,1,IF(BR329&lt;Master_sheet_Kriterien!$K$24,2,IF(BR329&lt;Master_sheet_Kriterien!$L$24,3,IF(BR329&lt;Master_sheet_Kriterien!$M$24,4,5))))</f>
        <v>4</v>
      </c>
      <c r="BT329" s="65">
        <f>VLOOKUP($D329,Struktur_daten_BW_2017!$B$7:$AH$452,Calc_Targetkreise!BT$5,FALSE)</f>
        <v>13.9</v>
      </c>
      <c r="BU329" s="62">
        <f>IF(BT329&lt;Master_sheet_Kriterien!$J$26,1,IF(BT329&lt;Master_sheet_Kriterien!$K$26,2,IF(BT329&lt;Master_sheet_Kriterien!$L$26,3,IF(BT329&lt;Master_sheet_Kriterien!$M$26,4,5))))</f>
        <v>3</v>
      </c>
      <c r="BV329" s="65">
        <f t="shared" si="13"/>
        <v>3.69045</v>
      </c>
      <c r="BW329" s="62">
        <f>IF(BV329&lt;Master_sheet_Kriterien!$J$28,1,IF(BV329&lt;Master_sheet_Kriterien!$K$28,2,IF(BV329&lt;Master_sheet_Kriterien!$L$28,3,IF(BV329&lt;Master_sheet_Kriterien!$M$28,4,5))))</f>
        <v>2</v>
      </c>
      <c r="BX329" s="65">
        <f>VLOOKUP($D329,Struktur_daten_BW_2017!$B$7:$AH$452,Calc_Targetkreise!BX$5,FALSE)</f>
        <v>30.21582734</v>
      </c>
      <c r="BY329" s="62">
        <f>IF(BX329&lt;Master_sheet_Kriterien!$J$30,1,IF(BX329&lt;Master_sheet_Kriterien!$K$30,2,IF(BX329&lt;Master_sheet_Kriterien!$L$30,3,IF(BX329&lt;Master_sheet_Kriterien!$M$30,4,5))))</f>
        <v>5</v>
      </c>
      <c r="BZ329" s="65"/>
      <c r="CA329" s="62">
        <f>IF(BZ329&lt;Master_sheet_Kriterien!$J$32,1,IF(BZ329&lt;Master_sheet_Kriterien!$K$32,2,IF(BZ329&lt;Master_sheet_Kriterien!$L$32,3,IF(BZ329&lt;Master_sheet_Kriterien!$M$32,4,5))))</f>
        <v>1</v>
      </c>
      <c r="CB329" s="65"/>
      <c r="CC329" s="62">
        <f>IF(CB329&lt;Master_sheet_Kriterien!$J$34,1,IF(CB329&lt;Master_sheet_Kriterien!$K$34,2,IF(CB329&lt;Master_sheet_Kriterien!$L$34,3,IF(CB329&lt;Master_sheet_Kriterien!$M$34,4,5))))</f>
        <v>1</v>
      </c>
      <c r="CD329" s="65">
        <f>100-VLOOKUP($D329,Struktur_daten_BW_2017!$B$7:$AH$452,Calc_Targetkreise!CD$5,FALSE)</f>
        <v>28.5</v>
      </c>
      <c r="CE329" s="62">
        <f>IF(CD329&lt;Master_sheet_Kriterien!$J$40,1,IF(CD329&lt;Master_sheet_Kriterien!$K$40,2,IF(CD329&lt;Master_sheet_Kriterien!$L$40,3,IF(CD329&lt;Master_sheet_Kriterien!$M$40,4,5))))</f>
        <v>1</v>
      </c>
      <c r="CF329" s="61"/>
      <c r="CG329" s="59">
        <f>VLOOKUP($D329,EW_19_Kreise!$A$6:$CQ$406,Calc_Targetkreise!CG$5,FALSE)/1000</f>
        <v>153.711</v>
      </c>
      <c r="CH329" s="59">
        <f>VLOOKUP($D329,BW_17_Kreise!$B$7:$CC$410,Calc_Targetkreise!CH$5,FALSE)/1000</f>
        <v>155.321</v>
      </c>
      <c r="CI329" s="59">
        <f>VLOOKUP($D329,EW_Erg_09_14_Kreise!$A$10:$BK$412,Calc_Targetkreise!CI$5,FALSE)/1000</f>
        <v>158.33</v>
      </c>
      <c r="CJ329" s="59">
        <f>VLOOKUP($D329,EW_Erg_09_14_Kreise!$A$10:$BK$412,Calc_Targetkreise!CJ$5,FALSE)/1000</f>
        <v>161.35</v>
      </c>
      <c r="CK329" s="59">
        <f>VLOOKUP($D329,EW_Erg_09_14_Kreise!$A$10:$BK$412,Calc_Targetkreise!CK$5,FALSE)/1000</f>
        <v>92.221</v>
      </c>
      <c r="CL329" s="45"/>
      <c r="CM329" s="59">
        <f>VLOOKUP($D329,Struktur_daten_BW_2017!$B$7:$AH$452,Calc_Targetkreise!CM$5,FALSE)</f>
        <v>265.5</v>
      </c>
      <c r="CN329" s="66">
        <v>1.0</v>
      </c>
      <c r="CO329" s="67">
        <f t="shared" si="16"/>
        <v>0.003766478343</v>
      </c>
      <c r="CP329" s="62">
        <f>IF(CO329&lt;Master_sheet_Kriterien!$J$58,1,IF(CO329&lt;Master_sheet_Kriterien!$K$58,2,IF(CO329&lt;Master_sheet_Kriterien!$L$58,3,IF(CO329&lt;Master_sheet_Kriterien!$M$58,4,5))))</f>
        <v>1</v>
      </c>
      <c r="CQ329" s="66">
        <v>1.0</v>
      </c>
      <c r="CR329" s="67">
        <f t="shared" si="17"/>
        <v>0.003766478343</v>
      </c>
      <c r="CS329" s="62">
        <f>IF(CR329&lt;Master_sheet_Kriterien!$J$59,1,IF(CR329&lt;Master_sheet_Kriterien!$K$59,2,IF(CR329&lt;Master_sheet_Kriterien!$L$59,3,IF(CR329&lt;Master_sheet_Kriterien!$M$59,4,5))))</f>
        <v>1</v>
      </c>
      <c r="CT329" s="66">
        <v>0.0</v>
      </c>
      <c r="CU329" s="44"/>
      <c r="CV329" s="66">
        <v>0.0</v>
      </c>
      <c r="CW329" s="68"/>
      <c r="CY329" s="31">
        <f t="shared" si="18"/>
        <v>10044</v>
      </c>
      <c r="DB329" s="76" t="str">
        <f t="shared" si="19"/>
        <v>Saarlouis</v>
      </c>
      <c r="DC329" s="58">
        <f t="shared" si="20"/>
        <v>216</v>
      </c>
      <c r="DD329" s="77">
        <f t="shared" si="21"/>
        <v>151</v>
      </c>
      <c r="DE329" s="72">
        <f t="shared" si="22"/>
        <v>0.00375531179</v>
      </c>
      <c r="DG329" s="76" t="str">
        <f t="shared" si="23"/>
        <v>Saarlouis</v>
      </c>
      <c r="DH329" s="58" t="str">
        <f t="shared" si="24"/>
        <v>#REF!</v>
      </c>
      <c r="DI329" s="75">
        <f t="shared" si="25"/>
        <v>145.0376648</v>
      </c>
      <c r="DJ329" s="78">
        <f t="shared" si="26"/>
        <v>0.00375531179</v>
      </c>
      <c r="DK329" s="75"/>
      <c r="DL329" s="75"/>
      <c r="DM329" s="75"/>
      <c r="DN329" s="75"/>
      <c r="DO329" s="75"/>
      <c r="DP329" s="44"/>
    </row>
    <row r="330" ht="16.5" customHeight="1">
      <c r="A330" s="58">
        <f t="shared" si="5"/>
        <v>155</v>
      </c>
      <c r="B330" s="58">
        <f t="shared" si="6"/>
        <v>164</v>
      </c>
      <c r="C330" s="58" t="s">
        <v>487</v>
      </c>
      <c r="D330" s="58">
        <v>10045.0</v>
      </c>
      <c r="E330" s="58" t="s">
        <v>492</v>
      </c>
      <c r="F330" s="59">
        <f>VLOOKUP($D330,EW_19_Kreise!$A$6:$CQ$406,Calc_Targetkreise!F$5,FALSE)/1000</f>
        <v>77.321</v>
      </c>
      <c r="G330" s="59">
        <f>VLOOKUP($D330,BW_17_Kreise!$B$7:$CC$410,Calc_Targetkreise!G$5,FALSE)/1000</f>
        <v>88.957</v>
      </c>
      <c r="H330" s="59">
        <f>VLOOKUP($D330,EW_Erg_09_14_Kreise!$A$10:$BK$412,Calc_Targetkreise!H$5,FALSE)/1000</f>
        <v>65.332</v>
      </c>
      <c r="I330" s="60">
        <f t="shared" ref="I330:K330" si="1348">F330/CG330</f>
        <v>0.6792255594</v>
      </c>
      <c r="J330" s="60">
        <f t="shared" si="1348"/>
        <v>0.7720554413</v>
      </c>
      <c r="K330" s="60">
        <f t="shared" si="1348"/>
        <v>0.5544268778</v>
      </c>
      <c r="L330" s="61">
        <f t="shared" ref="L330:M330" si="1349">1-(T330+X330)</f>
        <v>0.4756146454</v>
      </c>
      <c r="M330" s="61">
        <f t="shared" si="1349"/>
        <v>0.4136830154</v>
      </c>
      <c r="N330" s="62">
        <f>IF(L330&lt;Master_sheet_Kriterien!$J$46,1,IF(L330&lt;Master_sheet_Kriterien!$K$46,2,IF(L330&lt;Master_sheet_Kriterien!$L$46,3,IF(L330&lt;Master_sheet_Kriterien!$M$46,4,5))))</f>
        <v>4</v>
      </c>
      <c r="O330" s="62">
        <f>IF(M330&lt;Master_sheet_Kriterien!$J$46,1,IF(M330&lt;Master_sheet_Kriterien!$K$46,2,IF(M330&lt;Master_sheet_Kriterien!$L$46,3,IF(M330&lt;Master_sheet_Kriterien!$M$46,4,5))))</f>
        <v>2</v>
      </c>
      <c r="P330" s="61">
        <f t="shared" ref="P330:Q330" si="1350">1-(T330+AM330)</f>
        <v>0.5780706406</v>
      </c>
      <c r="Q330" s="61">
        <f t="shared" si="1350"/>
        <v>0.5586856571</v>
      </c>
      <c r="R330" s="62">
        <f>IF(P330&lt;Master_sheet_Kriterien!$J$46,1,IF(P330&lt;Master_sheet_Kriterien!$K$46,2,IF(P330&lt;Master_sheet_Kriterien!$L$46,3,IF(P330&lt;Master_sheet_Kriterien!$M$46,4,5))))</f>
        <v>5</v>
      </c>
      <c r="S330" s="62">
        <f>IF(Q330&lt;Master_sheet_Kriterien!$J$46,1,IF(Q330&lt;Master_sheet_Kriterien!$K$46,2,IF(Q330&lt;Master_sheet_Kriterien!$L$46,3,IF(Q330&lt;Master_sheet_Kriterien!$M$46,4,5))))</f>
        <v>5</v>
      </c>
      <c r="T330" s="61">
        <f>VLOOKUP($D330,EW_19_Kreise!$A$6:$CQ$406,Calc_Targetkreise!T$5,FALSE)/1000/F330</f>
        <v>0.3112737807</v>
      </c>
      <c r="U330" s="63">
        <f>VLOOKUP($D330,BW_17_Kreise!$B$7:$CC$410,Calc_Targetkreise!U$5,FALSE)/1000/$G330</f>
        <v>0.328405859</v>
      </c>
      <c r="V330" s="61">
        <f>VLOOKUP(Calc_Targetkreise!$D330,EW_Erg_09_14_Kreise!$A$7:$BK$412,Calc_Targetkreise!V$5,FALSE)/1000/$H330</f>
        <v>0.3373079042</v>
      </c>
      <c r="W330" s="61">
        <f>VLOOKUP(Calc_Targetkreise!$D330,EW_Erg_09_14_Kreise!$A$7:$BK$412,Calc_Targetkreise!W$5,FALSE)/1000/CK330</f>
        <v>0.364412538</v>
      </c>
      <c r="X330" s="61">
        <f>VLOOKUP($D330,EW_19_Kreise!$A$6:$CQ$406,Calc_Targetkreise!X$5,FALSE)/1000/F330</f>
        <v>0.2131115738</v>
      </c>
      <c r="Y330" s="63">
        <f>VLOOKUP($D330,BW_17_Kreise!$B$7:$CC$410,Calc_Targetkreise!Y$5,FALSE)/1000/$G330</f>
        <v>0.2579111256</v>
      </c>
      <c r="Z330" s="61">
        <f>VLOOKUP(Calc_Targetkreise!$D330,EW_Erg_09_14_Kreise!$A$7:$BK$412,Calc_Targetkreise!Z$5,FALSE)/1000/$H330</f>
        <v>0.341593706</v>
      </c>
      <c r="AA330" s="61">
        <f>VLOOKUP(Calc_Targetkreise!$D330,EW_Erg_09_14_Kreise!$A$7:$BK$412,Calc_Targetkreise!AA$5,FALSE)/1000/$H330</f>
        <v>0.252464336</v>
      </c>
      <c r="AB330" s="61">
        <f>VLOOKUP($D330,EW_19_Kreise!$A$6:$CQ$406,Calc_Targetkreise!AB$5,FALSE)/1000/F330</f>
        <v>0.1432081841</v>
      </c>
      <c r="AC330" s="63">
        <f>VLOOKUP($D330,BW_17_Kreise!$B$7:$CC$410,Calc_Targetkreise!AC$5,FALSE)/1000/$G330</f>
        <v>0.063615005</v>
      </c>
      <c r="AD330" s="61">
        <f>VLOOKUP(Calc_Targetkreise!$D330,EW_Erg_09_14_Kreise!$A$7:$BK$412,Calc_Targetkreise!AD$5,FALSE)/1000/$H330</f>
        <v>0.06407273618</v>
      </c>
      <c r="AE330" s="62">
        <f>IF(AC330&lt;Master_sheet_Kriterien!$J$54,1,IF(AC330&lt;Master_sheet_Kriterien!$K$54,2,IF(AC330&lt;Master_sheet_Kriterien!$L$54,3,IF(AC330&lt;Master_sheet_Kriterien!$M$54,4,5))))</f>
        <v>2</v>
      </c>
      <c r="AF330" s="61">
        <f>VLOOKUP(Calc_Targetkreise!$D330,EW_Erg_09_14_Kreise!$A$7:$BK$412,Calc_Targetkreise!AF$5,FALSE)/1000/$H330</f>
        <v>0.08449152024</v>
      </c>
      <c r="AG330" s="63">
        <f>VLOOKUP($D330,BW_17_Kreise!$B$7:$CC$410,Calc_Targetkreise!AG$5,FALSE)/1000/$G330</f>
        <v>0.08401812111</v>
      </c>
      <c r="AH330" s="61">
        <f>VLOOKUP(Calc_Targetkreise!$D330,EW_Erg_09_14_Kreise!$A$7:$BK$412,Calc_Targetkreise!AH$5,FALSE)/1000/$H330</f>
        <v>0.02387803833</v>
      </c>
      <c r="AI330" s="61">
        <f>VLOOKUP(Calc_Targetkreise!$D330,EW_Erg_09_14_Kreise!$A$7:$BK$412,Calc_Targetkreise!AI$5,FALSE)/1000/$H330</f>
        <v>0.08853241903</v>
      </c>
      <c r="AJ330" s="63">
        <f>VLOOKUP($D330,BW_17_Kreise!$B$7:$CC$410,Calc_Targetkreise!AJ$5,FALSE)/1000/$G330</f>
        <v>0.1156401407</v>
      </c>
      <c r="AK330" s="61">
        <f>VLOOKUP(Calc_Targetkreise!$D330,EW_Erg_09_14_Kreise!$A$7:$BK$412,Calc_Targetkreise!AK$5,FALSE)/1000/$H330</f>
        <v>0.06090430417</v>
      </c>
      <c r="AL330" s="61">
        <f>VLOOKUP(Calc_Targetkreise!$D330,EW_Erg_09_14_Kreise!$A$7:$BK$412,Calc_Targetkreise!AL$5,FALSE)/1000/$H330</f>
        <v>0.1152421478</v>
      </c>
      <c r="AM330" s="61">
        <f>VLOOKUP($D330,EW_19_Kreise!$A$6:$CQ$406,Calc_Targetkreise!AM$5,FALSE)/1000/F330</f>
        <v>0.1106555787</v>
      </c>
      <c r="AN330" s="63">
        <f>VLOOKUP($D330,BW_17_Kreise!$B$7:$CC$410,Calc_Targetkreise!AN$5,FALSE)/1000/$G330</f>
        <v>0.1129084839</v>
      </c>
      <c r="AO330" s="61">
        <f>VLOOKUP(Calc_Targetkreise!$D330,EW_Erg_09_14_Kreise!$A$7:$BK$412,Calc_Targetkreise!AO$5,FALSE)/1000/$H330</f>
        <v>0.07345558073</v>
      </c>
      <c r="AP330" s="61">
        <f>VLOOKUP(Calc_Targetkreise!$D330,EW_Erg_09_14_Kreise!$A$7:$BK$412,Calc_Targetkreise!AP$5,FALSE)/1000/$H330</f>
        <v>0.0002142900876</v>
      </c>
      <c r="AQ330" s="61">
        <f t="shared" ref="AQ330:AR330" si="1351">1-U330-Y330-AC330-AG330-AJ330-AN330</f>
        <v>0.03750126466</v>
      </c>
      <c r="AR330" s="61">
        <f t="shared" si="1351"/>
        <v>0.09878773036</v>
      </c>
      <c r="AS330" s="61">
        <f t="shared" si="11"/>
        <v>0.09464274881</v>
      </c>
      <c r="AT330" s="63">
        <f>VLOOKUP($D330,BW_17_Kreise!$B$7:$CC$410,Calc_Targetkreise!AT$5,FALSE)/1000/$G330</f>
        <v>0.004282968176</v>
      </c>
      <c r="AU330" s="61">
        <f>VLOOKUP(Calc_Targetkreise!$D330,EW_Erg_09_14_Kreise!$A$7:$BK$412,Calc_Targetkreise!AU$5,FALSE)/1000/$H330</f>
        <v>0.01590338578</v>
      </c>
      <c r="AV330" s="62">
        <f>IF(AU330&lt;Master_sheet_Kriterien!$J$44,1,IF(AU330&lt;Master_sheet_Kriterien!$K$44,2,IF(AU330&lt;Master_sheet_Kriterien!$L$44,3,IF(AU330&lt;Master_sheet_Kriterien!$M$44,4,5))))</f>
        <v>5</v>
      </c>
      <c r="AW330" s="61">
        <f>VLOOKUP(Calc_Targetkreise!$D330,EW_Erg_09_14_Kreise!$A$7:$BK$412,Calc_Targetkreise!AW$5,FALSE)/1000/$H330</f>
        <v>0.008418539154</v>
      </c>
      <c r="AX330" s="61">
        <f>VLOOKUP($D330,EW_19_Kreise!$A$6:$CQ$406,Calc_Targetkreise!AX$5,FALSE)/1000/F330</f>
        <v>0.004539517078</v>
      </c>
      <c r="AY330" s="62">
        <f>IF(AX330&lt;Master_sheet_Kriterien!$J$56,1,IF(AX330&lt;Master_sheet_Kriterien!$K$56,2,IF(AX330&lt;Master_sheet_Kriterien!$L$56,3,IF(AX330&lt;Master_sheet_Kriterien!$M$56,4,5))))</f>
        <v>3</v>
      </c>
      <c r="AZ330" s="64">
        <f>VLOOKUP($D330,EW_19_Kreise!$A$6:$CQ$406,Calc_Targetkreise!AZ$5,FALSE)</f>
        <v>351</v>
      </c>
      <c r="BA330" s="62">
        <f>IF(AZ330&lt;Master_sheet_Kriterien!$J$57,1,IF(AZ330&lt;Master_sheet_Kriterien!$K$57,2,IF(AZ330&lt;Master_sheet_Kriterien!$L$57,3,IF(AZ330&lt;Master_sheet_Kriterien!$M$56,4,5))))</f>
        <v>3</v>
      </c>
      <c r="BB330" s="59">
        <f>VLOOKUP($D330,Struktur_daten_BW_2017!$B$7:$AH$452,Calc_Targetkreise!BB$5,FALSE)</f>
        <v>297.8</v>
      </c>
      <c r="BC330" s="62">
        <f>IF(BB330&lt;Master_sheet_Kriterien!$J$8,1,IF(BB330&lt;Master_sheet_Kriterien!$K$8,2,IF(BB330&lt;Master_sheet_Kriterien!$L$8,3,IF(BB330&lt;Master_sheet_Kriterien!$M$8,4,5))))</f>
        <v>3</v>
      </c>
      <c r="BD330" s="65">
        <f t="shared" si="12"/>
        <v>19.647</v>
      </c>
      <c r="BE330" s="62">
        <f>IF(BD330&lt;Master_sheet_Kriterien!$J$10,1,IF(BD330&lt;Master_sheet_Kriterien!$K$10,2,IF(BD330&lt;Master_sheet_Kriterien!$L$10,3,IF(BD330&lt;Master_sheet_Kriterien!$M$10,4,5))))</f>
        <v>2</v>
      </c>
      <c r="BF330" s="65">
        <f>VLOOKUP($D330,Struktur_daten_BW_2017!$B$7:$AH$452,Calc_Targetkreise!BF$5,FALSE)</f>
        <v>7.4</v>
      </c>
      <c r="BG330" s="62">
        <f>IF(BF330&lt;Master_sheet_Kriterien!$J$12,1,IF(BF330&lt;Master_sheet_Kriterien!$K$12,2,IF(BF330&lt;Master_sheet_Kriterien!$L$12,3,IF(BF330&lt;Master_sheet_Kriterien!$M$12,4,5))))</f>
        <v>2</v>
      </c>
      <c r="BH330" s="65">
        <f>VLOOKUP($D330,Struktur_daten_BW_2017!$B$7:$AH$452,Calc_Targetkreise!BH$5,FALSE)</f>
        <v>11.3</v>
      </c>
      <c r="BI330" s="62">
        <f>IF(BH330&lt;Master_sheet_Kriterien!$J$14,1,IF(BH330&lt;Master_sheet_Kriterien!$K$14,2,IF(BH330&lt;Master_sheet_Kriterien!$L$14,3,IF(BH330&lt;Master_sheet_Kriterien!$M$14,4,5))))</f>
        <v>2</v>
      </c>
      <c r="BJ330" s="65">
        <f>VLOOKUP($D330,Struktur_daten_BW_2017!$B$7:$AH$452,Calc_Targetkreise!BJ$5,FALSE)</f>
        <v>36.6</v>
      </c>
      <c r="BK330" s="62">
        <f>IF(BJ330&lt;Master_sheet_Kriterien!$J$16,1,IF(BJ330&lt;Master_sheet_Kriterien!$K$16,2,IF(BJ330&lt;Master_sheet_Kriterien!$L$16,3,IF(BJ330&lt;Master_sheet_Kriterien!$M$16,4,5))))</f>
        <v>4</v>
      </c>
      <c r="BL330" s="65">
        <f>VLOOKUP($D330,Struktur_daten_BW_2017!$B$7:$AH$452,Calc_Targetkreise!BL$5,FALSE)</f>
        <v>17.8</v>
      </c>
      <c r="BM330" s="62">
        <f>IF(BL330&lt;Master_sheet_Kriterien!$J$18,1,IF(BL330&lt;Master_sheet_Kriterien!$K$18,2,IF(BL330&lt;Master_sheet_Kriterien!$L$18,3,IF(BL330&lt;Master_sheet_Kriterien!$M$18,4,5))))</f>
        <v>5</v>
      </c>
      <c r="BN330" s="65">
        <f>VLOOKUP($D330,Struktur_daten_BW_2017!$B$7:$AH$452,Calc_Targetkreise!BN$5,FALSE)</f>
        <v>12</v>
      </c>
      <c r="BO330" s="62">
        <f>IF(BN330&lt;Master_sheet_Kriterien!$J$20,1,IF(BN330&lt;Master_sheet_Kriterien!$K$20,2,IF(BN330&lt;Master_sheet_Kriterien!$L$20,3,IF(BN330&lt;Master_sheet_Kriterien!$M$20,4,5))))</f>
        <v>5</v>
      </c>
      <c r="BP330" s="59">
        <f>VLOOKUP($D330,Struktur_daten_BW_2017!$B$7:$AH$452,Calc_Targetkreise!BP$5,FALSE)</f>
        <v>18991</v>
      </c>
      <c r="BQ330" s="62">
        <f>IF(BP330&lt;Master_sheet_Kriterien!$J$38,1,IF(BP330&lt;Master_sheet_Kriterien!$K$38,2,IF(BP330&lt;Master_sheet_Kriterien!$L$38,3,IF(BP330&lt;Master_sheet_Kriterien!$M$38,4,5))))</f>
        <v>2</v>
      </c>
      <c r="BR330" s="65">
        <f>VLOOKUP($D330,Struktur_daten_BW_2017!$B$7:$AH$452,Calc_Targetkreise!BR$5,FALSE)</f>
        <v>37.5</v>
      </c>
      <c r="BS330" s="62">
        <f>IF(BR330&lt;Master_sheet_Kriterien!$J$24,1,IF(BR330&lt;Master_sheet_Kriterien!$K$24,2,IF(BR330&lt;Master_sheet_Kriterien!$L$24,3,IF(BR330&lt;Master_sheet_Kriterien!$M$24,4,5))))</f>
        <v>4</v>
      </c>
      <c r="BT330" s="65">
        <f>VLOOKUP($D330,Struktur_daten_BW_2017!$B$7:$AH$452,Calc_Targetkreise!BT$5,FALSE)</f>
        <v>13.9</v>
      </c>
      <c r="BU330" s="62">
        <f>IF(BT330&lt;Master_sheet_Kriterien!$J$26,1,IF(BT330&lt;Master_sheet_Kriterien!$K$26,2,IF(BT330&lt;Master_sheet_Kriterien!$L$26,3,IF(BT330&lt;Master_sheet_Kriterien!$M$26,4,5))))</f>
        <v>3</v>
      </c>
      <c r="BV330" s="65">
        <f t="shared" si="13"/>
        <v>3.69045</v>
      </c>
      <c r="BW330" s="62">
        <f>IF(BV330&lt;Master_sheet_Kriterien!$J$28,1,IF(BV330&lt;Master_sheet_Kriterien!$K$28,2,IF(BV330&lt;Master_sheet_Kriterien!$L$28,3,IF(BV330&lt;Master_sheet_Kriterien!$M$28,4,5))))</f>
        <v>2</v>
      </c>
      <c r="BX330" s="65">
        <f>VLOOKUP($D330,Struktur_daten_BW_2017!$B$7:$AH$452,Calc_Targetkreise!BX$5,FALSE)</f>
        <v>30.21582734</v>
      </c>
      <c r="BY330" s="62">
        <f>IF(BX330&lt;Master_sheet_Kriterien!$J$30,1,IF(BX330&lt;Master_sheet_Kriterien!$K$30,2,IF(BX330&lt;Master_sheet_Kriterien!$L$30,3,IF(BX330&lt;Master_sheet_Kriterien!$M$30,4,5))))</f>
        <v>5</v>
      </c>
      <c r="BZ330" s="65"/>
      <c r="CA330" s="62">
        <f>IF(BZ330&lt;Master_sheet_Kriterien!$J$32,1,IF(BZ330&lt;Master_sheet_Kriterien!$K$32,2,IF(BZ330&lt;Master_sheet_Kriterien!$L$32,3,IF(BZ330&lt;Master_sheet_Kriterien!$M$32,4,5))))</f>
        <v>1</v>
      </c>
      <c r="CB330" s="65"/>
      <c r="CC330" s="62">
        <f>IF(CB330&lt;Master_sheet_Kriterien!$J$34,1,IF(CB330&lt;Master_sheet_Kriterien!$K$34,2,IF(CB330&lt;Master_sheet_Kriterien!$L$34,3,IF(CB330&lt;Master_sheet_Kriterien!$M$34,4,5))))</f>
        <v>1</v>
      </c>
      <c r="CD330" s="65">
        <f>100-VLOOKUP($D330,Struktur_daten_BW_2017!$B$7:$AH$452,Calc_Targetkreise!CD$5,FALSE)</f>
        <v>28.5</v>
      </c>
      <c r="CE330" s="62">
        <f>IF(CD330&lt;Master_sheet_Kriterien!$J$40,1,IF(CD330&lt;Master_sheet_Kriterien!$K$40,2,IF(CD330&lt;Master_sheet_Kriterien!$L$40,3,IF(CD330&lt;Master_sheet_Kriterien!$M$40,4,5))))</f>
        <v>1</v>
      </c>
      <c r="CF330" s="61"/>
      <c r="CG330" s="59">
        <f>VLOOKUP($D330,EW_19_Kreise!$A$6:$CQ$406,Calc_Targetkreise!CG$5,FALSE)/1000</f>
        <v>113.837</v>
      </c>
      <c r="CH330" s="59">
        <f>VLOOKUP($D330,BW_17_Kreise!$B$7:$CC$410,Calc_Targetkreise!CH$5,FALSE)/1000</f>
        <v>115.221</v>
      </c>
      <c r="CI330" s="59">
        <f>VLOOKUP($D330,EW_Erg_09_14_Kreise!$A$10:$BK$412,Calc_Targetkreise!CI$5,FALSE)/1000</f>
        <v>117.837</v>
      </c>
      <c r="CJ330" s="59">
        <f>VLOOKUP($D330,EW_Erg_09_14_Kreise!$A$10:$BK$412,Calc_Targetkreise!CJ$5,FALSE)/1000</f>
        <v>119.511</v>
      </c>
      <c r="CK330" s="59">
        <f>VLOOKUP($D330,EW_Erg_09_14_Kreise!$A$10:$BK$412,Calc_Targetkreise!CK$5,FALSE)/1000</f>
        <v>67.698</v>
      </c>
      <c r="CL330" s="45"/>
      <c r="CM330" s="59">
        <f>VLOOKUP($D330,Struktur_daten_BW_2017!$B$7:$AH$452,Calc_Targetkreise!CM$5,FALSE)</f>
        <v>265.5</v>
      </c>
      <c r="CN330" s="66">
        <v>6.0</v>
      </c>
      <c r="CO330" s="67">
        <f t="shared" si="16"/>
        <v>0.02259887006</v>
      </c>
      <c r="CP330" s="62">
        <f>IF(CO330&lt;Master_sheet_Kriterien!$J$58,1,IF(CO330&lt;Master_sheet_Kriterien!$K$58,2,IF(CO330&lt;Master_sheet_Kriterien!$L$58,3,IF(CO330&lt;Master_sheet_Kriterien!$M$58,4,5))))</f>
        <v>1</v>
      </c>
      <c r="CQ330" s="66">
        <v>6.0</v>
      </c>
      <c r="CR330" s="67">
        <f t="shared" si="17"/>
        <v>0.02259887006</v>
      </c>
      <c r="CS330" s="62">
        <f>IF(CR330&lt;Master_sheet_Kriterien!$J$59,1,IF(CR330&lt;Master_sheet_Kriterien!$K$59,2,IF(CR330&lt;Master_sheet_Kriterien!$L$59,3,IF(CR330&lt;Master_sheet_Kriterien!$M$59,4,5))))</f>
        <v>1</v>
      </c>
      <c r="CT330" s="66">
        <v>0.0</v>
      </c>
      <c r="CU330" s="44"/>
      <c r="CV330" s="66">
        <v>0.0</v>
      </c>
      <c r="CW330" s="68"/>
      <c r="CY330" s="31">
        <f t="shared" si="18"/>
        <v>10045</v>
      </c>
      <c r="DB330" s="76" t="str">
        <f t="shared" si="19"/>
        <v>Saarpfalz-Kreis</v>
      </c>
      <c r="DC330" s="58">
        <f t="shared" si="20"/>
        <v>155</v>
      </c>
      <c r="DD330" s="77">
        <f t="shared" si="21"/>
        <v>164</v>
      </c>
      <c r="DE330" s="72">
        <f t="shared" si="22"/>
        <v>0.004539517078</v>
      </c>
      <c r="DG330" s="76" t="str">
        <f t="shared" si="23"/>
        <v>Saarpfalz-Kreis</v>
      </c>
      <c r="DH330" s="58" t="str">
        <f t="shared" si="24"/>
        <v>#REF!</v>
      </c>
      <c r="DI330" s="75">
        <f t="shared" si="25"/>
        <v>158.2259887</v>
      </c>
      <c r="DJ330" s="78">
        <f t="shared" si="26"/>
        <v>0.004539517078</v>
      </c>
      <c r="DK330" s="75"/>
      <c r="DL330" s="75"/>
      <c r="DM330" s="75"/>
      <c r="DN330" s="75"/>
      <c r="DO330" s="75"/>
      <c r="DP330" s="44"/>
    </row>
    <row r="331" ht="16.5" customHeight="1">
      <c r="A331" s="58">
        <f t="shared" si="5"/>
        <v>288</v>
      </c>
      <c r="B331" s="58">
        <f t="shared" si="6"/>
        <v>138</v>
      </c>
      <c r="C331" s="58" t="s">
        <v>487</v>
      </c>
      <c r="D331" s="58">
        <v>10046.0</v>
      </c>
      <c r="E331" s="58" t="s">
        <v>493</v>
      </c>
      <c r="F331" s="59">
        <f>VLOOKUP($D331,EW_19_Kreise!$A$6:$CQ$406,Calc_Targetkreise!F$5,FALSE)/1000</f>
        <v>52.406</v>
      </c>
      <c r="G331" s="59">
        <f>VLOOKUP($D331,BW_17_Kreise!$B$7:$CC$410,Calc_Targetkreise!G$5,FALSE)/1000</f>
        <v>58.486</v>
      </c>
      <c r="H331" s="59">
        <f>VLOOKUP($D331,EW_Erg_09_14_Kreise!$A$10:$BK$412,Calc_Targetkreise!H$5,FALSE)/1000</f>
        <v>46.687</v>
      </c>
      <c r="I331" s="60">
        <f t="shared" ref="I331:K331" si="1352">F331/CG331</f>
        <v>0.7245403014</v>
      </c>
      <c r="J331" s="60">
        <f t="shared" si="1352"/>
        <v>0.7992838889</v>
      </c>
      <c r="K331" s="60">
        <f t="shared" si="1352"/>
        <v>0.6271678242</v>
      </c>
      <c r="L331" s="61">
        <f t="shared" ref="L331:M331" si="1353">1-(T331+X331)</f>
        <v>0.36858375</v>
      </c>
      <c r="M331" s="61">
        <f t="shared" si="1353"/>
        <v>0.3304380536</v>
      </c>
      <c r="N331" s="62">
        <f>IF(L331&lt;Master_sheet_Kriterien!$J$46,1,IF(L331&lt;Master_sheet_Kriterien!$K$46,2,IF(L331&lt;Master_sheet_Kriterien!$L$46,3,IF(L331&lt;Master_sheet_Kriterien!$M$46,4,5))))</f>
        <v>1</v>
      </c>
      <c r="O331" s="62">
        <f>IF(M331&lt;Master_sheet_Kriterien!$J$46,1,IF(M331&lt;Master_sheet_Kriterien!$K$46,2,IF(M331&lt;Master_sheet_Kriterien!$L$46,3,IF(M331&lt;Master_sheet_Kriterien!$M$46,4,5))))</f>
        <v>1</v>
      </c>
      <c r="P331" s="61">
        <f t="shared" ref="P331:Q331" si="1354">1-(T331+AM331)</f>
        <v>0.5249017288</v>
      </c>
      <c r="Q331" s="61">
        <f t="shared" si="1354"/>
        <v>0.5209109872</v>
      </c>
      <c r="R331" s="62">
        <f>IF(P331&lt;Master_sheet_Kriterien!$J$46,1,IF(P331&lt;Master_sheet_Kriterien!$K$46,2,IF(P331&lt;Master_sheet_Kriterien!$L$46,3,IF(P331&lt;Master_sheet_Kriterien!$M$46,4,5))))</f>
        <v>5</v>
      </c>
      <c r="S331" s="62">
        <f>IF(Q331&lt;Master_sheet_Kriterien!$J$46,1,IF(Q331&lt;Master_sheet_Kriterien!$K$46,2,IF(Q331&lt;Master_sheet_Kriterien!$L$46,3,IF(Q331&lt;Master_sheet_Kriterien!$M$46,4,5))))</f>
        <v>5</v>
      </c>
      <c r="T331" s="61">
        <f>VLOOKUP($D331,EW_19_Kreise!$A$6:$CQ$406,Calc_Targetkreise!T$5,FALSE)/1000/F331</f>
        <v>0.3955272297</v>
      </c>
      <c r="U331" s="63">
        <f>VLOOKUP($D331,BW_17_Kreise!$B$7:$CC$410,Calc_Targetkreise!U$5,FALSE)/1000/$G331</f>
        <v>0.3965393427</v>
      </c>
      <c r="V331" s="61">
        <f>VLOOKUP(Calc_Targetkreise!$D331,EW_Erg_09_14_Kreise!$A$7:$BK$412,Calc_Targetkreise!V$5,FALSE)/1000/$H331</f>
        <v>0.4214021034</v>
      </c>
      <c r="W331" s="61">
        <f>VLOOKUP(Calc_Targetkreise!$D331,EW_Erg_09_14_Kreise!$A$7:$BK$412,Calc_Targetkreise!W$5,FALSE)/1000/CK331</f>
        <v>0.4406364749</v>
      </c>
      <c r="X331" s="61">
        <f>VLOOKUP($D331,EW_19_Kreise!$A$6:$CQ$406,Calc_Targetkreise!X$5,FALSE)/1000/F331</f>
        <v>0.2358890203</v>
      </c>
      <c r="Y331" s="63">
        <f>VLOOKUP($D331,BW_17_Kreise!$B$7:$CC$410,Calc_Targetkreise!Y$5,FALSE)/1000/$G331</f>
        <v>0.2730226037</v>
      </c>
      <c r="Z331" s="61">
        <f>VLOOKUP(Calc_Targetkreise!$D331,EW_Erg_09_14_Kreise!$A$7:$BK$412,Calc_Targetkreise!Z$5,FALSE)/1000/$H331</f>
        <v>0.3359179215</v>
      </c>
      <c r="AA331" s="61">
        <f>VLOOKUP(Calc_Targetkreise!$D331,EW_Erg_09_14_Kreise!$A$7:$BK$412,Calc_Targetkreise!AA$5,FALSE)/1000/$H331</f>
        <v>0.2850472294</v>
      </c>
      <c r="AB331" s="61">
        <f>VLOOKUP($D331,EW_19_Kreise!$A$6:$CQ$406,Calc_Targetkreise!AB$5,FALSE)/1000/F331</f>
        <v>0.108842499</v>
      </c>
      <c r="AC331" s="63">
        <f>VLOOKUP($D331,BW_17_Kreise!$B$7:$CC$410,Calc_Targetkreise!AC$5,FALSE)/1000/$G331</f>
        <v>0.04741305612</v>
      </c>
      <c r="AD331" s="61">
        <f>VLOOKUP(Calc_Targetkreise!$D331,EW_Erg_09_14_Kreise!$A$7:$BK$412,Calc_Targetkreise!AD$5,FALSE)/1000/$H331</f>
        <v>0.04170325787</v>
      </c>
      <c r="AE331" s="62">
        <f>IF(AC331&lt;Master_sheet_Kriterien!$J$54,1,IF(AC331&lt;Master_sheet_Kriterien!$K$54,2,IF(AC331&lt;Master_sheet_Kriterien!$L$54,3,IF(AC331&lt;Master_sheet_Kriterien!$M$54,4,5))))</f>
        <v>1</v>
      </c>
      <c r="AF331" s="61">
        <f>VLOOKUP(Calc_Targetkreise!$D331,EW_Erg_09_14_Kreise!$A$7:$BK$412,Calc_Targetkreise!AF$5,FALSE)/1000/$H331</f>
        <v>0.05993103005</v>
      </c>
      <c r="AG331" s="63">
        <f>VLOOKUP($D331,BW_17_Kreise!$B$7:$CC$410,Calc_Targetkreise!AG$5,FALSE)/1000/$G331</f>
        <v>0.06379304449</v>
      </c>
      <c r="AH331" s="61">
        <f>VLOOKUP(Calc_Targetkreise!$D331,EW_Erg_09_14_Kreise!$A$7:$BK$412,Calc_Targetkreise!AH$5,FALSE)/1000/$H331</f>
        <v>0.01507914409</v>
      </c>
      <c r="AI331" s="61">
        <f>VLOOKUP(Calc_Targetkreise!$D331,EW_Erg_09_14_Kreise!$A$7:$BK$412,Calc_Targetkreise!AI$5,FALSE)/1000/$H331</f>
        <v>0.06704221732</v>
      </c>
      <c r="AJ331" s="63">
        <f>VLOOKUP($D331,BW_17_Kreise!$B$7:$CC$410,Calc_Targetkreise!AJ$5,FALSE)/1000/$G331</f>
        <v>0.1005197825</v>
      </c>
      <c r="AK331" s="61">
        <f>VLOOKUP(Calc_Targetkreise!$D331,EW_Erg_09_14_Kreise!$A$7:$BK$412,Calc_Targetkreise!AK$5,FALSE)/1000/$H331</f>
        <v>0.04913573372</v>
      </c>
      <c r="AL331" s="61">
        <f>VLOOKUP(Calc_Targetkreise!$D331,EW_Erg_09_14_Kreise!$A$7:$BK$412,Calc_Targetkreise!AL$5,FALSE)/1000/$H331</f>
        <v>0.09844282134</v>
      </c>
      <c r="AM331" s="61">
        <f>VLOOKUP($D331,EW_19_Kreise!$A$6:$CQ$406,Calc_Targetkreise!AM$5,FALSE)/1000/F331</f>
        <v>0.07957104148</v>
      </c>
      <c r="AN331" s="63">
        <f>VLOOKUP($D331,BW_17_Kreise!$B$7:$CC$410,Calc_Targetkreise!AN$5,FALSE)/1000/$G331</f>
        <v>0.08254967001</v>
      </c>
      <c r="AO331" s="61">
        <f>VLOOKUP(Calc_Targetkreise!$D331,EW_Erg_09_14_Kreise!$A$7:$BK$412,Calc_Targetkreise!AO$5,FALSE)/1000/$H331</f>
        <v>0.05875297192</v>
      </c>
      <c r="AP331" s="61">
        <f>VLOOKUP(Calc_Targetkreise!$D331,EW_Erg_09_14_Kreise!$A$7:$BK$412,Calc_Targetkreise!AP$5,FALSE)/1000/$H331</f>
        <v>0.0002356116264</v>
      </c>
      <c r="AQ331" s="61">
        <f t="shared" ref="AQ331:AR331" si="1355">1-U331-Y331-AC331-AG331-AJ331-AN331</f>
        <v>0.03616250043</v>
      </c>
      <c r="AR331" s="61">
        <f t="shared" si="1355"/>
        <v>0.07800886756</v>
      </c>
      <c r="AS331" s="61">
        <f t="shared" si="11"/>
        <v>0.04866461533</v>
      </c>
      <c r="AT331" s="63">
        <f>VLOOKUP($D331,BW_17_Kreise!$B$7:$CC$410,Calc_Targetkreise!AT$5,FALSE)/1000/$G331</f>
        <v>0.00389836884</v>
      </c>
      <c r="AU331" s="61">
        <f>VLOOKUP(Calc_Targetkreise!$D331,EW_Erg_09_14_Kreise!$A$7:$BK$412,Calc_Targetkreise!AU$5,FALSE)/1000/$H331</f>
        <v>0.01396534367</v>
      </c>
      <c r="AV331" s="62">
        <f>IF(AU331&lt;Master_sheet_Kriterien!$J$44,1,IF(AU331&lt;Master_sheet_Kriterien!$K$44,2,IF(AU331&lt;Master_sheet_Kriterien!$L$44,3,IF(AU331&lt;Master_sheet_Kriterien!$M$44,4,5))))</f>
        <v>4</v>
      </c>
      <c r="AW331" s="61">
        <f>VLOOKUP(Calc_Targetkreise!$D331,EW_Erg_09_14_Kreise!$A$7:$BK$412,Calc_Targetkreise!AW$5,FALSE)/1000/$H331</f>
        <v>0.007496733566</v>
      </c>
      <c r="AX331" s="61">
        <f>VLOOKUP($D331,EW_19_Kreise!$A$6:$CQ$406,Calc_Targetkreise!AX$5,FALSE)/1000/F331</f>
        <v>0.003148494447</v>
      </c>
      <c r="AY331" s="62">
        <f>IF(AX331&lt;Master_sheet_Kriterien!$J$56,1,IF(AX331&lt;Master_sheet_Kriterien!$K$56,2,IF(AX331&lt;Master_sheet_Kriterien!$L$56,3,IF(AX331&lt;Master_sheet_Kriterien!$M$56,4,5))))</f>
        <v>2</v>
      </c>
      <c r="AZ331" s="64">
        <f>VLOOKUP($D331,EW_19_Kreise!$A$6:$CQ$406,Calc_Targetkreise!AZ$5,FALSE)</f>
        <v>165</v>
      </c>
      <c r="BA331" s="62">
        <f>IF(AZ331&lt;Master_sheet_Kriterien!$J$57,1,IF(AZ331&lt;Master_sheet_Kriterien!$K$57,2,IF(AZ331&lt;Master_sheet_Kriterien!$L$57,3,IF(AZ331&lt;Master_sheet_Kriterien!$M$56,4,5))))</f>
        <v>1</v>
      </c>
      <c r="BB331" s="59">
        <f>VLOOKUP($D331,Struktur_daten_BW_2017!$B$7:$AH$452,Calc_Targetkreise!BB$5,FALSE)</f>
        <v>270.3</v>
      </c>
      <c r="BC331" s="62">
        <f>IF(BB331&lt;Master_sheet_Kriterien!$J$8,1,IF(BB331&lt;Master_sheet_Kriterien!$K$8,2,IF(BB331&lt;Master_sheet_Kriterien!$L$8,3,IF(BB331&lt;Master_sheet_Kriterien!$M$8,4,5))))</f>
        <v>3</v>
      </c>
      <c r="BD331" s="65">
        <f t="shared" si="12"/>
        <v>15.6024</v>
      </c>
      <c r="BE331" s="62">
        <f>IF(BD331&lt;Master_sheet_Kriterien!$J$10,1,IF(BD331&lt;Master_sheet_Kriterien!$K$10,2,IF(BD331&lt;Master_sheet_Kriterien!$L$10,3,IF(BD331&lt;Master_sheet_Kriterien!$M$10,4,5))))</f>
        <v>1</v>
      </c>
      <c r="BF331" s="65">
        <f>VLOOKUP($D331,Struktur_daten_BW_2017!$B$7:$AH$452,Calc_Targetkreise!BF$5,FALSE)</f>
        <v>7.2</v>
      </c>
      <c r="BG331" s="62">
        <f>IF(BF331&lt;Master_sheet_Kriterien!$J$12,1,IF(BF331&lt;Master_sheet_Kriterien!$K$12,2,IF(BF331&lt;Master_sheet_Kriterien!$L$12,3,IF(BF331&lt;Master_sheet_Kriterien!$M$12,4,5))))</f>
        <v>2</v>
      </c>
      <c r="BH331" s="65">
        <f>VLOOKUP($D331,Struktur_daten_BW_2017!$B$7:$AH$452,Calc_Targetkreise!BH$5,FALSE)</f>
        <v>10.8</v>
      </c>
      <c r="BI331" s="62">
        <f>IF(BH331&lt;Master_sheet_Kriterien!$J$14,1,IF(BH331&lt;Master_sheet_Kriterien!$K$14,2,IF(BH331&lt;Master_sheet_Kriterien!$L$14,3,IF(BH331&lt;Master_sheet_Kriterien!$M$14,4,5))))</f>
        <v>1</v>
      </c>
      <c r="BJ331" s="65">
        <f>VLOOKUP($D331,Struktur_daten_BW_2017!$B$7:$AH$452,Calc_Targetkreise!BJ$5,FALSE)</f>
        <v>36.9</v>
      </c>
      <c r="BK331" s="62">
        <f>IF(BJ331&lt;Master_sheet_Kriterien!$J$16,1,IF(BJ331&lt;Master_sheet_Kriterien!$K$16,2,IF(BJ331&lt;Master_sheet_Kriterien!$L$16,3,IF(BJ331&lt;Master_sheet_Kriterien!$M$16,4,5))))</f>
        <v>4</v>
      </c>
      <c r="BL331" s="65">
        <f>VLOOKUP($D331,Struktur_daten_BW_2017!$B$7:$AH$452,Calc_Targetkreise!BL$5,FALSE)</f>
        <v>18.4</v>
      </c>
      <c r="BM331" s="62">
        <f>IF(BL331&lt;Master_sheet_Kriterien!$J$18,1,IF(BL331&lt;Master_sheet_Kriterien!$K$18,2,IF(BL331&lt;Master_sheet_Kriterien!$L$18,3,IF(BL331&lt;Master_sheet_Kriterien!$M$18,4,5))))</f>
        <v>5</v>
      </c>
      <c r="BN331" s="65">
        <f>VLOOKUP($D331,Struktur_daten_BW_2017!$B$7:$AH$452,Calc_Targetkreise!BN$5,FALSE)</f>
        <v>12.6</v>
      </c>
      <c r="BO331" s="62">
        <f>IF(BN331&lt;Master_sheet_Kriterien!$J$20,1,IF(BN331&lt;Master_sheet_Kriterien!$K$20,2,IF(BN331&lt;Master_sheet_Kriterien!$L$20,3,IF(BN331&lt;Master_sheet_Kriterien!$M$20,4,5))))</f>
        <v>5</v>
      </c>
      <c r="BP331" s="59">
        <f>VLOOKUP($D331,Struktur_daten_BW_2017!$B$7:$AH$452,Calc_Targetkreise!BP$5,FALSE)</f>
        <v>21924</v>
      </c>
      <c r="BQ331" s="62">
        <f>IF(BP331&lt;Master_sheet_Kriterien!$J$38,1,IF(BP331&lt;Master_sheet_Kriterien!$K$38,2,IF(BP331&lt;Master_sheet_Kriterien!$L$38,3,IF(BP331&lt;Master_sheet_Kriterien!$M$38,4,5))))</f>
        <v>4</v>
      </c>
      <c r="BR331" s="65">
        <f>VLOOKUP($D331,Struktur_daten_BW_2017!$B$7:$AH$452,Calc_Targetkreise!BR$5,FALSE)</f>
        <v>34.7</v>
      </c>
      <c r="BS331" s="62">
        <f>IF(BR331&lt;Master_sheet_Kriterien!$J$24,1,IF(BR331&lt;Master_sheet_Kriterien!$K$24,2,IF(BR331&lt;Master_sheet_Kriterien!$L$24,3,IF(BR331&lt;Master_sheet_Kriterien!$M$24,4,5))))</f>
        <v>3</v>
      </c>
      <c r="BT331" s="65">
        <f>VLOOKUP($D331,Struktur_daten_BW_2017!$B$7:$AH$452,Calc_Targetkreise!BT$5,FALSE)</f>
        <v>13.8</v>
      </c>
      <c r="BU331" s="62">
        <f>IF(BT331&lt;Master_sheet_Kriterien!$J$26,1,IF(BT331&lt;Master_sheet_Kriterien!$K$26,2,IF(BT331&lt;Master_sheet_Kriterien!$L$26,3,IF(BT331&lt;Master_sheet_Kriterien!$M$26,4,5))))</f>
        <v>3</v>
      </c>
      <c r="BV331" s="65">
        <f t="shared" si="13"/>
        <v>2.99046</v>
      </c>
      <c r="BW331" s="62">
        <f>IF(BV331&lt;Master_sheet_Kriterien!$J$28,1,IF(BV331&lt;Master_sheet_Kriterien!$K$28,2,IF(BV331&lt;Master_sheet_Kriterien!$L$28,3,IF(BV331&lt;Master_sheet_Kriterien!$M$28,4,5))))</f>
        <v>1</v>
      </c>
      <c r="BX331" s="65">
        <f>VLOOKUP($D331,Struktur_daten_BW_2017!$B$7:$AH$452,Calc_Targetkreise!BX$5,FALSE)</f>
        <v>31.15942029</v>
      </c>
      <c r="BY331" s="62">
        <f>IF(BX331&lt;Master_sheet_Kriterien!$J$30,1,IF(BX331&lt;Master_sheet_Kriterien!$K$30,2,IF(BX331&lt;Master_sheet_Kriterien!$L$30,3,IF(BX331&lt;Master_sheet_Kriterien!$M$30,4,5))))</f>
        <v>5</v>
      </c>
      <c r="BZ331" s="65"/>
      <c r="CA331" s="62">
        <f>IF(BZ331&lt;Master_sheet_Kriterien!$J$32,1,IF(BZ331&lt;Master_sheet_Kriterien!$K$32,2,IF(BZ331&lt;Master_sheet_Kriterien!$L$32,3,IF(BZ331&lt;Master_sheet_Kriterien!$M$32,4,5))))</f>
        <v>1</v>
      </c>
      <c r="CB331" s="65"/>
      <c r="CC331" s="62">
        <f>IF(CB331&lt;Master_sheet_Kriterien!$J$34,1,IF(CB331&lt;Master_sheet_Kriterien!$K$34,2,IF(CB331&lt;Master_sheet_Kriterien!$L$34,3,IF(CB331&lt;Master_sheet_Kriterien!$M$34,4,5))))</f>
        <v>1</v>
      </c>
      <c r="CD331" s="65">
        <f>100-VLOOKUP($D331,Struktur_daten_BW_2017!$B$7:$AH$452,Calc_Targetkreise!CD$5,FALSE)</f>
        <v>25.7</v>
      </c>
      <c r="CE331" s="62">
        <f>IF(CD331&lt;Master_sheet_Kriterien!$J$40,1,IF(CD331&lt;Master_sheet_Kriterien!$K$40,2,IF(CD331&lt;Master_sheet_Kriterien!$L$40,3,IF(CD331&lt;Master_sheet_Kriterien!$M$40,4,5))))</f>
        <v>1</v>
      </c>
      <c r="CF331" s="61"/>
      <c r="CG331" s="59">
        <f>VLOOKUP($D331,EW_19_Kreise!$A$6:$CQ$406,Calc_Targetkreise!CG$5,FALSE)/1000</f>
        <v>72.33</v>
      </c>
      <c r="CH331" s="59">
        <f>VLOOKUP($D331,BW_17_Kreise!$B$7:$CC$410,Calc_Targetkreise!CH$5,FALSE)/1000</f>
        <v>73.173</v>
      </c>
      <c r="CI331" s="59">
        <f>VLOOKUP($D331,EW_Erg_09_14_Kreise!$A$10:$BK$412,Calc_Targetkreise!CI$5,FALSE)/1000</f>
        <v>74.441</v>
      </c>
      <c r="CJ331" s="59">
        <f>VLOOKUP($D331,EW_Erg_09_14_Kreise!$A$10:$BK$412,Calc_Targetkreise!CJ$5,FALSE)/1000</f>
        <v>75.82</v>
      </c>
      <c r="CK331" s="59">
        <f>VLOOKUP($D331,EW_Erg_09_14_Kreise!$A$10:$BK$412,Calc_Targetkreise!CK$5,FALSE)/1000</f>
        <v>49.837</v>
      </c>
      <c r="CL331" s="45"/>
      <c r="CM331" s="59">
        <f>VLOOKUP($D331,Struktur_daten_BW_2017!$B$7:$AH$452,Calc_Targetkreise!CM$5,FALSE)</f>
        <v>216.7</v>
      </c>
      <c r="CN331" s="66">
        <v>2.0</v>
      </c>
      <c r="CO331" s="67">
        <f t="shared" si="16"/>
        <v>0.009229349331</v>
      </c>
      <c r="CP331" s="62">
        <f>IF(CO331&lt;Master_sheet_Kriterien!$J$58,1,IF(CO331&lt;Master_sheet_Kriterien!$K$58,2,IF(CO331&lt;Master_sheet_Kriterien!$L$58,3,IF(CO331&lt;Master_sheet_Kriterien!$M$58,4,5))))</f>
        <v>1</v>
      </c>
      <c r="CQ331" s="66">
        <v>2.0</v>
      </c>
      <c r="CR331" s="67">
        <f t="shared" si="17"/>
        <v>0.009229349331</v>
      </c>
      <c r="CS331" s="62">
        <f>IF(CR331&lt;Master_sheet_Kriterien!$J$59,1,IF(CR331&lt;Master_sheet_Kriterien!$K$59,2,IF(CR331&lt;Master_sheet_Kriterien!$L$59,3,IF(CR331&lt;Master_sheet_Kriterien!$M$59,4,5))))</f>
        <v>1</v>
      </c>
      <c r="CT331" s="66">
        <v>0.0</v>
      </c>
      <c r="CU331" s="44"/>
      <c r="CV331" s="66">
        <v>0.0</v>
      </c>
      <c r="CW331" s="68"/>
      <c r="CY331" s="31">
        <f t="shared" si="18"/>
        <v>10046</v>
      </c>
      <c r="DB331" s="76" t="str">
        <f t="shared" si="19"/>
        <v>St. Wendel</v>
      </c>
      <c r="DC331" s="58">
        <f t="shared" si="20"/>
        <v>288</v>
      </c>
      <c r="DD331" s="77">
        <f t="shared" si="21"/>
        <v>138</v>
      </c>
      <c r="DE331" s="72">
        <f t="shared" si="22"/>
        <v>0.003148494447</v>
      </c>
      <c r="DG331" s="76" t="str">
        <f t="shared" si="23"/>
        <v>St. Wendel</v>
      </c>
      <c r="DH331" s="58" t="str">
        <f t="shared" si="24"/>
        <v>#REF!</v>
      </c>
      <c r="DI331" s="75">
        <f t="shared" si="25"/>
        <v>132.0922935</v>
      </c>
      <c r="DJ331" s="78">
        <f t="shared" si="26"/>
        <v>0.003148494447</v>
      </c>
      <c r="DK331" s="75"/>
      <c r="DL331" s="75"/>
      <c r="DM331" s="75"/>
      <c r="DN331" s="75"/>
      <c r="DO331" s="75"/>
      <c r="DP331" s="44"/>
    </row>
    <row r="332" ht="16.5" customHeight="1">
      <c r="A332" s="58">
        <f t="shared" si="5"/>
        <v>21</v>
      </c>
      <c r="B332" s="58">
        <f t="shared" si="6"/>
        <v>224</v>
      </c>
      <c r="C332" s="58" t="s">
        <v>494</v>
      </c>
      <c r="D332" s="31">
        <v>11000.0</v>
      </c>
      <c r="E332" s="58" t="s">
        <v>495</v>
      </c>
      <c r="F332" s="59">
        <f>VLOOKUP($D332,EW_19_Kreise!$A$6:$CQ$406,Calc_Targetkreise!F$5,FALSE)/1000</f>
        <v>1507.357</v>
      </c>
      <c r="G332" s="59">
        <f>VLOOKUP($D332,BW_17_Kreise!$B$7:$CC$410,Calc_Targetkreise!G$5,FALSE)/1000</f>
        <v>1869.042</v>
      </c>
      <c r="H332" s="59">
        <f>VLOOKUP($D332,EW_Erg_09_14_Kreise!$A$10:$BK$412,Calc_Targetkreise!H$5,FALSE)/1000</f>
        <v>1159.666</v>
      </c>
      <c r="I332" s="60">
        <f t="shared" ref="I332:K332" si="1356">F332/CG332</f>
        <v>0.6009153117</v>
      </c>
      <c r="J332" s="60">
        <f t="shared" si="1356"/>
        <v>0.7466998526</v>
      </c>
      <c r="K332" s="60">
        <f t="shared" si="1356"/>
        <v>0.4602291172</v>
      </c>
      <c r="L332" s="61">
        <f t="shared" ref="L332:M332" si="1357">1-(T332+X332)</f>
        <v>0.7073891586</v>
      </c>
      <c r="M332" s="61">
        <f t="shared" si="1357"/>
        <v>0.5941375314</v>
      </c>
      <c r="N332" s="62">
        <f>IF(L332&lt;Master_sheet_Kriterien!$J$46,1,IF(L332&lt;Master_sheet_Kriterien!$K$46,2,IF(L332&lt;Master_sheet_Kriterien!$L$46,3,IF(L332&lt;Master_sheet_Kriterien!$M$46,4,5))))</f>
        <v>5</v>
      </c>
      <c r="O332" s="62">
        <f>IF(M332&lt;Master_sheet_Kriterien!$J$46,1,IF(M332&lt;Master_sheet_Kriterien!$K$46,2,IF(M332&lt;Master_sheet_Kriterien!$L$46,3,IF(M332&lt;Master_sheet_Kriterien!$M$46,4,5))))</f>
        <v>5</v>
      </c>
      <c r="P332" s="61">
        <f t="shared" ref="P332:Q332" si="1358">1-(T332+AM332)</f>
        <v>0.7488789981</v>
      </c>
      <c r="Q332" s="61">
        <f t="shared" si="1358"/>
        <v>0.6525005859</v>
      </c>
      <c r="R332" s="62">
        <f>IF(P332&lt;Master_sheet_Kriterien!$J$46,1,IF(P332&lt;Master_sheet_Kriterien!$K$46,2,IF(P332&lt;Master_sheet_Kriterien!$L$46,3,IF(P332&lt;Master_sheet_Kriterien!$M$46,4,5))))</f>
        <v>5</v>
      </c>
      <c r="S332" s="62">
        <f>IF(Q332&lt;Master_sheet_Kriterien!$J$46,1,IF(Q332&lt;Master_sheet_Kriterien!$K$46,2,IF(Q332&lt;Master_sheet_Kriterien!$L$46,3,IF(Q332&lt;Master_sheet_Kriterien!$M$46,4,5))))</f>
        <v>5</v>
      </c>
      <c r="T332" s="61">
        <f>VLOOKUP($D332,EW_19_Kreise!$A$6:$CQ$406,Calc_Targetkreise!T$5,FALSE)/1000/F332</f>
        <v>0.1521550635</v>
      </c>
      <c r="U332" s="63">
        <f>VLOOKUP($D332,BW_17_Kreise!$B$7:$CC$410,Calc_Targetkreise!U$5,FALSE)/1000/$G332</f>
        <v>0.2270259309</v>
      </c>
      <c r="V332" s="61">
        <f>VLOOKUP(Calc_Targetkreise!$D332,EW_Erg_09_14_Kreise!$A$7:$BK$412,Calc_Targetkreise!V$5,FALSE)/1000/$H332</f>
        <v>0.2002938777</v>
      </c>
      <c r="W332" s="61">
        <f>VLOOKUP(Calc_Targetkreise!$D332,EW_Erg_09_14_Kreise!$A$7:$BK$412,Calc_Targetkreise!W$5,FALSE)/1000/CK332</f>
        <v>0.242785577</v>
      </c>
      <c r="X332" s="61">
        <f>VLOOKUP($D332,EW_19_Kreise!$A$6:$CQ$406,Calc_Targetkreise!X$5,FALSE)/1000/F332</f>
        <v>0.1404557779</v>
      </c>
      <c r="Y332" s="63">
        <f>VLOOKUP($D332,BW_17_Kreise!$B$7:$CC$410,Calc_Targetkreise!Y$5,FALSE)/1000/$G332</f>
        <v>0.1788365376</v>
      </c>
      <c r="Z332" s="61">
        <f>VLOOKUP(Calc_Targetkreise!$D332,EW_Erg_09_14_Kreise!$A$7:$BK$412,Calc_Targetkreise!Z$5,FALSE)/1000/$H332</f>
        <v>0.2403226446</v>
      </c>
      <c r="AA332" s="61">
        <f>VLOOKUP(Calc_Targetkreise!$D332,EW_Erg_09_14_Kreise!$A$7:$BK$412,Calc_Targetkreise!AA$5,FALSE)/1000/$H332</f>
        <v>0.1393806493</v>
      </c>
      <c r="AB332" s="61">
        <f>VLOOKUP($D332,EW_19_Kreise!$A$6:$CQ$406,Calc_Targetkreise!AB$5,FALSE)/1000/F332</f>
        <v>0.2782200899</v>
      </c>
      <c r="AC332" s="63">
        <f>VLOOKUP($D332,BW_17_Kreise!$B$7:$CC$410,Calc_Targetkreise!AC$5,FALSE)/1000/$G332</f>
        <v>0.1257045053</v>
      </c>
      <c r="AD332" s="61">
        <f>VLOOKUP(Calc_Targetkreise!$D332,EW_Erg_09_14_Kreise!$A$7:$BK$412,Calc_Targetkreise!AD$5,FALSE)/1000/$H332</f>
        <v>0.1905703884</v>
      </c>
      <c r="AE332" s="62">
        <f>IF(AC332&lt;Master_sheet_Kriterien!$J$54,1,IF(AC332&lt;Master_sheet_Kriterien!$K$54,2,IF(AC332&lt;Master_sheet_Kriterien!$L$54,3,IF(AC332&lt;Master_sheet_Kriterien!$M$54,4,5))))</f>
        <v>5</v>
      </c>
      <c r="AF332" s="61">
        <f>VLOOKUP(Calc_Targetkreise!$D332,EW_Erg_09_14_Kreise!$A$7:$BK$412,Calc_Targetkreise!AF$5,FALSE)/1000/$H332</f>
        <v>0.1745649178</v>
      </c>
      <c r="AG332" s="63">
        <f>VLOOKUP($D332,BW_17_Kreise!$B$7:$CC$410,Calc_Targetkreise!AG$5,FALSE)/1000/$G332</f>
        <v>0.08937519863</v>
      </c>
      <c r="AH332" s="61">
        <f>VLOOKUP(Calc_Targetkreise!$D332,EW_Erg_09_14_Kreise!$A$7:$BK$412,Calc_Targetkreise!AH$5,FALSE)/1000/$H332</f>
        <v>0.0275536232</v>
      </c>
      <c r="AI332" s="61">
        <f>VLOOKUP(Calc_Targetkreise!$D332,EW_Erg_09_14_Kreise!$A$7:$BK$412,Calc_Targetkreise!AI$5,FALSE)/1000/$H332</f>
        <v>0.06426160636</v>
      </c>
      <c r="AJ332" s="63">
        <f>VLOOKUP($D332,BW_17_Kreise!$B$7:$CC$410,Calc_Targetkreise!AJ$5,FALSE)/1000/$G332</f>
        <v>0.1878876986</v>
      </c>
      <c r="AK332" s="61">
        <f>VLOOKUP(Calc_Targetkreise!$D332,EW_Erg_09_14_Kreise!$A$7:$BK$412,Calc_Targetkreise!AK$5,FALSE)/1000/$H332</f>
        <v>0.1624122808</v>
      </c>
      <c r="AL332" s="61">
        <f>VLOOKUP(Calc_Targetkreise!$D332,EW_Erg_09_14_Kreise!$A$7:$BK$412,Calc_Targetkreise!AL$5,FALSE)/1000/$H332</f>
        <v>0.1090331182</v>
      </c>
      <c r="AM332" s="61">
        <f>VLOOKUP($D332,EW_19_Kreise!$A$6:$CQ$406,Calc_Targetkreise!AM$5,FALSE)/1000/F332</f>
        <v>0.09896593839</v>
      </c>
      <c r="AN332" s="63">
        <f>VLOOKUP($D332,BW_17_Kreise!$B$7:$CC$410,Calc_Targetkreise!AN$5,FALSE)/1000/$G332</f>
        <v>0.1204734832</v>
      </c>
      <c r="AO332" s="61">
        <f>VLOOKUP(Calc_Targetkreise!$D332,EW_Erg_09_14_Kreise!$A$7:$BK$412,Calc_Targetkreise!AO$5,FALSE)/1000/$H332</f>
        <v>0.07912536886</v>
      </c>
      <c r="AP332" s="61">
        <f>VLOOKUP(Calc_Targetkreise!$D332,EW_Erg_09_14_Kreise!$A$7:$BK$412,Calc_Targetkreise!AP$5,FALSE)/1000/$H332</f>
        <v>0.0006148322017</v>
      </c>
      <c r="AQ332" s="61">
        <f t="shared" ref="AQ332:AR332" si="1359">1-U332-Y332-AC332-AG332-AJ332-AN332</f>
        <v>0.07069664566</v>
      </c>
      <c r="AR332" s="61">
        <f t="shared" si="1359"/>
        <v>0.09972181645</v>
      </c>
      <c r="AS332" s="61">
        <f t="shared" si="11"/>
        <v>0.2693592992</v>
      </c>
      <c r="AT332" s="63">
        <f>VLOOKUP($D332,BW_17_Kreise!$B$7:$CC$410,Calc_Targetkreise!AT$5,FALSE)/1000/$G332</f>
        <v>0.005828654466</v>
      </c>
      <c r="AU332" s="61">
        <f>VLOOKUP(Calc_Targetkreise!$D332,EW_Erg_09_14_Kreise!$A$7:$BK$412,Calc_Targetkreise!AU$5,FALSE)/1000/$H332</f>
        <v>0.0322868826</v>
      </c>
      <c r="AV332" s="62">
        <f>IF(AU332&lt;Master_sheet_Kriterien!$J$44,1,IF(AU332&lt;Master_sheet_Kriterien!$K$44,2,IF(AU332&lt;Master_sheet_Kriterien!$L$44,3,IF(AU332&lt;Master_sheet_Kriterien!$M$44,4,5))))</f>
        <v>5</v>
      </c>
      <c r="AW332" s="61">
        <f>VLOOKUP(Calc_Targetkreise!$D332,EW_Erg_09_14_Kreise!$A$7:$BK$412,Calc_Targetkreise!AW$5,FALSE)/1000/$H332</f>
        <v>0.01040213303</v>
      </c>
      <c r="AX332" s="61">
        <f>VLOOKUP($D332,EW_19_Kreise!$A$6:$CQ$406,Calc_Targetkreise!AX$5,FALSE)/1000/F332</f>
        <v>0.011928163</v>
      </c>
      <c r="AY332" s="62">
        <f>IF(AX332&lt;Master_sheet_Kriterien!$J$56,1,IF(AX332&lt;Master_sheet_Kriterien!$K$56,2,IF(AX332&lt;Master_sheet_Kriterien!$L$56,3,IF(AX332&lt;Master_sheet_Kriterien!$M$56,4,5))))</f>
        <v>4</v>
      </c>
      <c r="AZ332" s="64">
        <f>VLOOKUP($D332,EW_19_Kreise!$A$6:$CQ$406,Calc_Targetkreise!AZ$5,FALSE)</f>
        <v>17980</v>
      </c>
      <c r="BA332" s="62">
        <f>IF(AZ332&lt;Master_sheet_Kriterien!$J$57,1,IF(AZ332&lt;Master_sheet_Kriterien!$K$57,2,IF(AZ332&lt;Master_sheet_Kriterien!$L$57,3,IF(AZ332&lt;Master_sheet_Kriterien!$M$56,4,5))))</f>
        <v>5</v>
      </c>
      <c r="BB332" s="59">
        <f>VLOOKUP($D332,Struktur_daten_BW_2017!$B$7:$AH$452,Calc_Targetkreise!BB$5,FALSE)</f>
        <v>5297.098837</v>
      </c>
      <c r="BC332" s="62">
        <f>IF(BB332&lt;Master_sheet_Kriterien!$J$8,1,IF(BB332&lt;Master_sheet_Kriterien!$K$8,2,IF(BB332&lt;Master_sheet_Kriterien!$L$8,3,IF(BB332&lt;Master_sheet_Kriterien!$M$8,4,5))))</f>
        <v>5</v>
      </c>
      <c r="BD332" s="65">
        <f t="shared" si="12"/>
        <v>249.92</v>
      </c>
      <c r="BE332" s="62">
        <f>IF(BD332&lt;Master_sheet_Kriterien!$J$10,1,IF(BD332&lt;Master_sheet_Kriterien!$K$10,2,IF(BD332&lt;Master_sheet_Kriterien!$L$10,3,IF(BD332&lt;Master_sheet_Kriterien!$M$10,4,5))))</f>
        <v>5</v>
      </c>
      <c r="BF332" s="65">
        <f>VLOOKUP($D332,Struktur_daten_BW_2017!$B$7:$AH$452,Calc_Targetkreise!BF$5,FALSE)</f>
        <v>7.1</v>
      </c>
      <c r="BG332" s="62">
        <f>IF(BF332&lt;Master_sheet_Kriterien!$J$12,1,IF(BF332&lt;Master_sheet_Kriterien!$K$12,2,IF(BF332&lt;Master_sheet_Kriterien!$L$12,3,IF(BF332&lt;Master_sheet_Kriterien!$M$12,4,5))))</f>
        <v>1</v>
      </c>
      <c r="BH332" s="65">
        <f>VLOOKUP($D332,Struktur_daten_BW_2017!$B$7:$AH$452,Calc_Targetkreise!BH$5,FALSE)</f>
        <v>17.1</v>
      </c>
      <c r="BI332" s="62">
        <f>IF(BH332&lt;Master_sheet_Kriterien!$J$14,1,IF(BH332&lt;Master_sheet_Kriterien!$K$14,2,IF(BH332&lt;Master_sheet_Kriterien!$L$14,3,IF(BH332&lt;Master_sheet_Kriterien!$M$14,4,5))))</f>
        <v>5</v>
      </c>
      <c r="BJ332" s="65">
        <f>VLOOKUP($D332,Struktur_daten_BW_2017!$B$7:$AH$452,Calc_Targetkreise!BJ$5,FALSE)</f>
        <v>35.1</v>
      </c>
      <c r="BK332" s="62">
        <f>IF(BJ332&lt;Master_sheet_Kriterien!$J$16,1,IF(BJ332&lt;Master_sheet_Kriterien!$K$16,2,IF(BJ332&lt;Master_sheet_Kriterien!$L$16,3,IF(BJ332&lt;Master_sheet_Kriterien!$M$16,4,5))))</f>
        <v>2</v>
      </c>
      <c r="BL332" s="65">
        <f>VLOOKUP($D332,Struktur_daten_BW_2017!$B$7:$AH$452,Calc_Targetkreise!BL$5,FALSE)</f>
        <v>15.4</v>
      </c>
      <c r="BM332" s="62">
        <f>IF(BL332&lt;Master_sheet_Kriterien!$J$18,1,IF(BL332&lt;Master_sheet_Kriterien!$K$18,2,IF(BL332&lt;Master_sheet_Kriterien!$L$18,3,IF(BL332&lt;Master_sheet_Kriterien!$M$18,4,5))))</f>
        <v>2</v>
      </c>
      <c r="BN332" s="65">
        <f>VLOOKUP($D332,Struktur_daten_BW_2017!$B$7:$AH$452,Calc_Targetkreise!BN$5,FALSE)</f>
        <v>9.4</v>
      </c>
      <c r="BO332" s="62">
        <f>IF(BN332&lt;Master_sheet_Kriterien!$J$20,1,IF(BN332&lt;Master_sheet_Kriterien!$K$20,2,IF(BN332&lt;Master_sheet_Kriterien!$L$20,3,IF(BN332&lt;Master_sheet_Kriterien!$M$20,4,5))))</f>
        <v>1</v>
      </c>
      <c r="BP332" s="59">
        <f>VLOOKUP($D332,Struktur_daten_BW_2017!$B$7:$AH$452,Calc_Targetkreise!BP$5,FALSE)</f>
        <v>18594</v>
      </c>
      <c r="BQ332" s="62">
        <f>IF(BP332&lt;Master_sheet_Kriterien!$J$38,1,IF(BP332&lt;Master_sheet_Kriterien!$K$38,2,IF(BP332&lt;Master_sheet_Kriterien!$L$38,3,IF(BP332&lt;Master_sheet_Kriterien!$M$38,4,5))))</f>
        <v>1</v>
      </c>
      <c r="BR332" s="65">
        <f>VLOOKUP($D332,Struktur_daten_BW_2017!$B$7:$AH$452,Calc_Targetkreise!BR$5,FALSE)</f>
        <v>42.2</v>
      </c>
      <c r="BS332" s="62">
        <f>IF(BR332&lt;Master_sheet_Kriterien!$J$24,1,IF(BR332&lt;Master_sheet_Kriterien!$K$24,2,IF(BR332&lt;Master_sheet_Kriterien!$L$24,3,IF(BR332&lt;Master_sheet_Kriterien!$M$24,4,5))))</f>
        <v>5</v>
      </c>
      <c r="BT332" s="65">
        <f>VLOOKUP($D332,Struktur_daten_BW_2017!$B$7:$AH$452,Calc_Targetkreise!BT$5,FALSE)</f>
        <v>10.8</v>
      </c>
      <c r="BU332" s="62">
        <f>IF(BT332&lt;Master_sheet_Kriterien!$J$26,1,IF(BT332&lt;Master_sheet_Kriterien!$K$26,2,IF(BT332&lt;Master_sheet_Kriterien!$L$26,3,IF(BT332&lt;Master_sheet_Kriterien!$M$26,4,5))))</f>
        <v>1</v>
      </c>
      <c r="BV332" s="65">
        <f t="shared" si="13"/>
        <v>38.016</v>
      </c>
      <c r="BW332" s="62">
        <f>IF(BV332&lt;Master_sheet_Kriterien!$J$28,1,IF(BV332&lt;Master_sheet_Kriterien!$K$28,2,IF(BV332&lt;Master_sheet_Kriterien!$L$28,3,IF(BV332&lt;Master_sheet_Kriterien!$M$28,4,5))))</f>
        <v>5</v>
      </c>
      <c r="BX332" s="65">
        <f>VLOOKUP($D332,Struktur_daten_BW_2017!$B$7:$AH$452,Calc_Targetkreise!BX$5,FALSE)</f>
        <v>20.37037037</v>
      </c>
      <c r="BY332" s="62">
        <f>IF(BX332&lt;Master_sheet_Kriterien!$J$30,1,IF(BX332&lt;Master_sheet_Kriterien!$K$30,2,IF(BX332&lt;Master_sheet_Kriterien!$L$30,3,IF(BX332&lt;Master_sheet_Kriterien!$M$30,4,5))))</f>
        <v>2</v>
      </c>
      <c r="BZ332" s="65">
        <f t="shared" ref="BZ332:BZ334" si="1364">CL332/1000</f>
        <v>168.66</v>
      </c>
      <c r="CA332" s="62">
        <f>IF(BZ332&lt;Master_sheet_Kriterien!$J$32,1,IF(BZ332&lt;Master_sheet_Kriterien!$K$32,2,IF(BZ332&lt;Master_sheet_Kriterien!$L$32,3,IF(BZ332&lt;Master_sheet_Kriterien!$M$32,4,5))))</f>
        <v>5</v>
      </c>
      <c r="CB332" s="65">
        <f t="shared" ref="CB332:CB334" si="1365">BZ332/CM332*100</f>
        <v>4.791477273</v>
      </c>
      <c r="CC332" s="62">
        <f>IF(CB332&lt;Master_sheet_Kriterien!$J$34,1,IF(CB332&lt;Master_sheet_Kriterien!$K$34,2,IF(CB332&lt;Master_sheet_Kriterien!$L$34,3,IF(CB332&lt;Master_sheet_Kriterien!$M$34,4,5))))</f>
        <v>2</v>
      </c>
      <c r="CD332" s="65">
        <f>100-VLOOKUP($D332,Struktur_daten_BW_2017!$B$7:$AH$452,Calc_Targetkreise!CD$5,FALSE)</f>
        <v>84.03075914</v>
      </c>
      <c r="CE332" s="62">
        <f>IF(CD332&lt;Master_sheet_Kriterien!$J$40,1,IF(CD332&lt;Master_sheet_Kriterien!$K$40,2,IF(CD332&lt;Master_sheet_Kriterien!$L$40,3,IF(CD332&lt;Master_sheet_Kriterien!$M$40,4,5))))</f>
        <v>5</v>
      </c>
      <c r="CF332" s="61"/>
      <c r="CG332" s="59">
        <f>VLOOKUP($D332,EW_19_Kreise!$A$6:$CQ$406,Calc_Targetkreise!CG$5,FALSE)/1000</f>
        <v>2508.435</v>
      </c>
      <c r="CH332" s="59">
        <f>VLOOKUP($D332,BW_17_Kreise!$B$7:$CC$410,Calc_Targetkreise!CH$5,FALSE)/1000</f>
        <v>2503.07</v>
      </c>
      <c r="CI332" s="59">
        <f>VLOOKUP($D332,EW_Erg_09_14_Kreise!$A$10:$BK$412,Calc_Targetkreise!CI$5,FALSE)/1000</f>
        <v>2519.758</v>
      </c>
      <c r="CJ332" s="59">
        <f>VLOOKUP($D332,EW_Erg_09_14_Kreise!$A$10:$BK$412,Calc_Targetkreise!CJ$5,FALSE)/1000</f>
        <v>2473.787</v>
      </c>
      <c r="CK332" s="59">
        <f>VLOOKUP($D332,EW_Erg_09_14_Kreise!$A$10:$BK$412,Calc_Targetkreise!CK$5,FALSE)/1000</f>
        <v>858.35</v>
      </c>
      <c r="CL332" s="45">
        <f>35587+35054+35009+13922+12817+10009+6344+3535+ 3051+1347+1547+1304+1200+888+802+518+518+488+444+395+368+346+334+332+320+295+293+233+221+212+173+155+122+109+106+100+75+53+34</f>
        <v>168660</v>
      </c>
      <c r="CM332" s="59">
        <f>VLOOKUP($D332,Struktur_daten_BW_2017!$B$7:$AH$452,Calc_Targetkreise!CM$5,FALSE)</f>
        <v>3520</v>
      </c>
      <c r="CN332" s="66">
        <v>465.0</v>
      </c>
      <c r="CO332" s="67">
        <f t="shared" si="16"/>
        <v>0.1321022727</v>
      </c>
      <c r="CP332" s="62">
        <f>IF(CO332&lt;Master_sheet_Kriterien!$J$58,1,IF(CO332&lt;Master_sheet_Kriterien!$K$58,2,IF(CO332&lt;Master_sheet_Kriterien!$L$58,3,IF(CO332&lt;Master_sheet_Kriterien!$M$58,4,5))))</f>
        <v>3</v>
      </c>
      <c r="CQ332" s="66">
        <v>421.0</v>
      </c>
      <c r="CR332" s="67">
        <f t="shared" si="17"/>
        <v>0.1196022727</v>
      </c>
      <c r="CS332" s="62">
        <f>IF(CR332&lt;Master_sheet_Kriterien!$J$59,1,IF(CR332&lt;Master_sheet_Kriterien!$K$59,2,IF(CR332&lt;Master_sheet_Kriterien!$L$59,3,IF(CR332&lt;Master_sheet_Kriterien!$M$59,4,5))))</f>
        <v>3</v>
      </c>
      <c r="CT332" s="66">
        <v>44.0</v>
      </c>
      <c r="CU332" s="44"/>
      <c r="CV332" s="66">
        <v>0.0</v>
      </c>
      <c r="CW332" s="68"/>
      <c r="CY332" s="31">
        <f t="shared" si="18"/>
        <v>11000</v>
      </c>
      <c r="DB332" s="76" t="str">
        <f t="shared" si="19"/>
        <v>Berlin</v>
      </c>
      <c r="DC332" s="58">
        <f t="shared" si="20"/>
        <v>21</v>
      </c>
      <c r="DD332" s="77">
        <f t="shared" si="21"/>
        <v>224</v>
      </c>
      <c r="DE332" s="72">
        <f t="shared" si="22"/>
        <v>0.011928163</v>
      </c>
      <c r="DG332" s="76" t="str">
        <f t="shared" si="23"/>
        <v>Berlin</v>
      </c>
      <c r="DH332" s="58" t="str">
        <f t="shared" si="24"/>
        <v>#REF!</v>
      </c>
      <c r="DI332" s="75">
        <f t="shared" si="25"/>
        <v>207.3210227</v>
      </c>
      <c r="DJ332" s="78">
        <f t="shared" si="26"/>
        <v>0.011928163</v>
      </c>
      <c r="DK332" s="75"/>
      <c r="DL332" s="75"/>
      <c r="DM332" s="75"/>
      <c r="DN332" s="75"/>
      <c r="DO332" s="75"/>
      <c r="DP332" s="44"/>
    </row>
    <row r="333" ht="16.5" customHeight="1">
      <c r="A333" s="58">
        <f t="shared" si="5"/>
        <v>197</v>
      </c>
      <c r="B333" s="58">
        <f t="shared" si="6"/>
        <v>154</v>
      </c>
      <c r="C333" s="58" t="s">
        <v>496</v>
      </c>
      <c r="D333" s="58">
        <v>12051.0</v>
      </c>
      <c r="E333" s="58" t="s">
        <v>497</v>
      </c>
      <c r="F333" s="59">
        <f>VLOOKUP($D333,EW_19_Kreise!$A$6:$CQ$406,Calc_Targetkreise!F$5,FALSE)/1000</f>
        <v>28.184</v>
      </c>
      <c r="G333" s="59">
        <f>VLOOKUP($D333,BW_17_Kreise!$B$7:$CC$410,Calc_Targetkreise!G$5,FALSE)/1000</f>
        <v>38.358</v>
      </c>
      <c r="H333" s="59">
        <f>VLOOKUP($D333,EW_Erg_09_14_Kreise!$A$10:$BK$412,Calc_Targetkreise!H$5,FALSE)/1000</f>
        <v>21.429</v>
      </c>
      <c r="I333" s="60">
        <f t="shared" ref="I333:K333" si="1360">F333/CG333</f>
        <v>0.4793115763</v>
      </c>
      <c r="J333" s="60">
        <f t="shared" si="1360"/>
        <v>0.6471521123</v>
      </c>
      <c r="K333" s="60">
        <f t="shared" si="1360"/>
        <v>0.353847424</v>
      </c>
      <c r="L333" s="61">
        <f t="shared" ref="L333:M333" si="1361">1-(T333+X333)</f>
        <v>0.6265966506</v>
      </c>
      <c r="M333" s="61">
        <f t="shared" si="1361"/>
        <v>0.514260389</v>
      </c>
      <c r="N333" s="62">
        <f>IF(L333&lt;Master_sheet_Kriterien!$J$46,1,IF(L333&lt;Master_sheet_Kriterien!$K$46,2,IF(L333&lt;Master_sheet_Kriterien!$L$46,3,IF(L333&lt;Master_sheet_Kriterien!$M$46,4,5))))</f>
        <v>5</v>
      </c>
      <c r="O333" s="62">
        <f>IF(M333&lt;Master_sheet_Kriterien!$J$46,1,IF(M333&lt;Master_sheet_Kriterien!$K$46,2,IF(M333&lt;Master_sheet_Kriterien!$L$46,3,IF(M333&lt;Master_sheet_Kriterien!$M$46,4,5))))</f>
        <v>4</v>
      </c>
      <c r="P333" s="61">
        <f t="shared" ref="P333:Q333" si="1362">1-(T333+AM333)</f>
        <v>0.6300738007</v>
      </c>
      <c r="Q333" s="61">
        <f t="shared" si="1362"/>
        <v>0.5476041504</v>
      </c>
      <c r="R333" s="62">
        <f>IF(P333&lt;Master_sheet_Kriterien!$J$46,1,IF(P333&lt;Master_sheet_Kriterien!$K$46,2,IF(P333&lt;Master_sheet_Kriterien!$L$46,3,IF(P333&lt;Master_sheet_Kriterien!$M$46,4,5))))</f>
        <v>5</v>
      </c>
      <c r="S333" s="62">
        <f>IF(Q333&lt;Master_sheet_Kriterien!$J$46,1,IF(Q333&lt;Master_sheet_Kriterien!$K$46,2,IF(Q333&lt;Master_sheet_Kriterien!$L$46,3,IF(Q333&lt;Master_sheet_Kriterien!$M$46,4,5))))</f>
        <v>5</v>
      </c>
      <c r="T333" s="61">
        <f>VLOOKUP($D333,EW_19_Kreise!$A$6:$CQ$406,Calc_Targetkreise!T$5,FALSE)/1000/F333</f>
        <v>0.1957493613</v>
      </c>
      <c r="U333" s="63">
        <f>VLOOKUP($D333,BW_17_Kreise!$B$7:$CC$410,Calc_Targetkreise!U$5,FALSE)/1000/$G333</f>
        <v>0.2798373221</v>
      </c>
      <c r="V333" s="61">
        <f>VLOOKUP(Calc_Targetkreise!$D333,EW_Erg_09_14_Kreise!$A$7:$BK$412,Calc_Targetkreise!V$5,FALSE)/1000/$H333</f>
        <v>0.278967754</v>
      </c>
      <c r="W333" s="61">
        <f>VLOOKUP(Calc_Targetkreise!$D333,EW_Erg_09_14_Kreise!$A$7:$BK$412,Calc_Targetkreise!W$5,FALSE)/1000/CK333</f>
        <v>0.2261336516</v>
      </c>
      <c r="X333" s="61">
        <f>VLOOKUP($D333,EW_19_Kreise!$A$6:$CQ$406,Calc_Targetkreise!X$5,FALSE)/1000/F333</f>
        <v>0.1776539881</v>
      </c>
      <c r="Y333" s="63">
        <f>VLOOKUP($D333,BW_17_Kreise!$B$7:$CC$410,Calc_Targetkreise!Y$5,FALSE)/1000/$G333</f>
        <v>0.205902289</v>
      </c>
      <c r="Z333" s="61">
        <f>VLOOKUP(Calc_Targetkreise!$D333,EW_Erg_09_14_Kreise!$A$7:$BK$412,Calc_Targetkreise!Z$5,FALSE)/1000/$H333</f>
        <v>0.29716739</v>
      </c>
      <c r="AA333" s="61">
        <f>VLOOKUP(Calc_Targetkreise!$D333,EW_Erg_09_14_Kreise!$A$7:$BK$412,Calc_Targetkreise!AA$5,FALSE)/1000/$H333</f>
        <v>0.1890428858</v>
      </c>
      <c r="AB333" s="61">
        <f>VLOOKUP($D333,EW_19_Kreise!$A$6:$CQ$406,Calc_Targetkreise!AB$5,FALSE)/1000/F333</f>
        <v>0.137879648</v>
      </c>
      <c r="AC333" s="63">
        <f>VLOOKUP($D333,BW_17_Kreise!$B$7:$CC$410,Calc_Targetkreise!AC$5,FALSE)/1000/$G333</f>
        <v>0.04645706241</v>
      </c>
      <c r="AD333" s="61">
        <f>VLOOKUP(Calc_Targetkreise!$D333,EW_Erg_09_14_Kreise!$A$7:$BK$412,Calc_Targetkreise!AD$5,FALSE)/1000/$H333</f>
        <v>0.05707219189</v>
      </c>
      <c r="AE333" s="62">
        <f>IF(AC333&lt;Master_sheet_Kriterien!$J$54,1,IF(AC333&lt;Master_sheet_Kriterien!$K$54,2,IF(AC333&lt;Master_sheet_Kriterien!$L$54,3,IF(AC333&lt;Master_sheet_Kriterien!$M$54,4,5))))</f>
        <v>1</v>
      </c>
      <c r="AF333" s="61">
        <f>VLOOKUP(Calc_Targetkreise!$D333,EW_Erg_09_14_Kreise!$A$7:$BK$412,Calc_Targetkreise!AF$5,FALSE)/1000/$H333</f>
        <v>0.04983900322</v>
      </c>
      <c r="AG333" s="63">
        <f>VLOOKUP($D333,BW_17_Kreise!$B$7:$CC$410,Calc_Targetkreise!AG$5,FALSE)/1000/$G333</f>
        <v>0.06121278482</v>
      </c>
      <c r="AH333" s="61">
        <f>VLOOKUP(Calc_Targetkreise!$D333,EW_Erg_09_14_Kreise!$A$7:$BK$412,Calc_Targetkreise!AH$5,FALSE)/1000/$H333</f>
        <v>0.01413971721</v>
      </c>
      <c r="AI333" s="61">
        <f>VLOOKUP(Calc_Targetkreise!$D333,EW_Erg_09_14_Kreise!$A$7:$BK$412,Calc_Targetkreise!AI$5,FALSE)/1000/$H333</f>
        <v>0.04335246628</v>
      </c>
      <c r="AJ333" s="63">
        <f>VLOOKUP($D333,BW_17_Kreise!$B$7:$CC$410,Calc_Targetkreise!AJ$5,FALSE)/1000/$G333</f>
        <v>0.1725324574</v>
      </c>
      <c r="AK333" s="61">
        <f>VLOOKUP(Calc_Targetkreise!$D333,EW_Erg_09_14_Kreise!$A$7:$BK$412,Calc_Targetkreise!AK$5,FALSE)/1000/$H333</f>
        <v>0.1823696859</v>
      </c>
      <c r="AL333" s="61">
        <f>VLOOKUP(Calc_Targetkreise!$D333,EW_Erg_09_14_Kreise!$A$7:$BK$412,Calc_Targetkreise!AL$5,FALSE)/1000/$H333</f>
        <v>0.1812030426</v>
      </c>
      <c r="AM333" s="61">
        <f>VLOOKUP($D333,EW_19_Kreise!$A$6:$CQ$406,Calc_Targetkreise!AM$5,FALSE)/1000/F333</f>
        <v>0.1741768379</v>
      </c>
      <c r="AN333" s="63">
        <f>VLOOKUP($D333,BW_17_Kreise!$B$7:$CC$410,Calc_Targetkreise!AN$5,FALSE)/1000/$G333</f>
        <v>0.1725585276</v>
      </c>
      <c r="AO333" s="61">
        <f>VLOOKUP(Calc_Targetkreise!$D333,EW_Erg_09_14_Kreise!$A$7:$BK$412,Calc_Targetkreise!AO$5,FALSE)/1000/$H333</f>
        <v>0.07797844043</v>
      </c>
      <c r="AP333" s="61">
        <f>VLOOKUP(Calc_Targetkreise!$D333,EW_Erg_09_14_Kreise!$A$7:$BK$412,Calc_Targetkreise!AP$5,FALSE)/1000/$H333</f>
        <v>0.0004199916002</v>
      </c>
      <c r="AQ333" s="61">
        <f t="shared" ref="AQ333:AR333" si="1363">1-U333-Y333-AC333-AG333-AJ333-AN333</f>
        <v>0.06149955681</v>
      </c>
      <c r="AR333" s="61">
        <f t="shared" si="1363"/>
        <v>0.09230482057</v>
      </c>
      <c r="AS333" s="61">
        <f t="shared" si="11"/>
        <v>0.3100089589</v>
      </c>
      <c r="AT333" s="63">
        <f>VLOOKUP($D333,BW_17_Kreise!$B$7:$CC$410,Calc_Targetkreise!AT$5,FALSE)/1000/$G333</f>
        <v>0</v>
      </c>
      <c r="AU333" s="61">
        <f>VLOOKUP(Calc_Targetkreise!$D333,EW_Erg_09_14_Kreise!$A$7:$BK$412,Calc_Targetkreise!AU$5,FALSE)/1000/$H333</f>
        <v>0.01740631854</v>
      </c>
      <c r="AV333" s="62">
        <f>IF(AU333&lt;Master_sheet_Kriterien!$J$44,1,IF(AU333&lt;Master_sheet_Kriterien!$K$44,2,IF(AU333&lt;Master_sheet_Kriterien!$L$44,3,IF(AU333&lt;Master_sheet_Kriterien!$M$44,4,5))))</f>
        <v>5</v>
      </c>
      <c r="AW333" s="61">
        <f>VLOOKUP(Calc_Targetkreise!$D333,EW_Erg_09_14_Kreise!$A$7:$BK$412,Calc_Targetkreise!AW$5,FALSE)/1000/$H333</f>
        <v>0.008306500537</v>
      </c>
      <c r="AX333" s="61">
        <f>VLOOKUP($D333,EW_19_Kreise!$A$6:$CQ$406,Calc_Targetkreise!AX$5,FALSE)/1000/F333</f>
        <v>0.005109281862</v>
      </c>
      <c r="AY333" s="62">
        <f>IF(AX333&lt;Master_sheet_Kriterien!$J$56,1,IF(AX333&lt;Master_sheet_Kriterien!$K$56,2,IF(AX333&lt;Master_sheet_Kriterien!$L$56,3,IF(AX333&lt;Master_sheet_Kriterien!$M$56,4,5))))</f>
        <v>3</v>
      </c>
      <c r="AZ333" s="64">
        <f>VLOOKUP($D333,EW_19_Kreise!$A$6:$CQ$406,Calc_Targetkreise!AZ$5,FALSE)</f>
        <v>144</v>
      </c>
      <c r="BA333" s="62">
        <f>IF(AZ333&lt;Master_sheet_Kriterien!$J$57,1,IF(AZ333&lt;Master_sheet_Kriterien!$K$57,2,IF(AZ333&lt;Master_sheet_Kriterien!$L$57,3,IF(AZ333&lt;Master_sheet_Kriterien!$M$56,4,5))))</f>
        <v>1</v>
      </c>
      <c r="BB333" s="59">
        <f>VLOOKUP($D333,Struktur_daten_BW_2017!$B$7:$AH$452,Calc_Targetkreise!BB$5,FALSE)</f>
        <v>311.4</v>
      </c>
      <c r="BC333" s="62">
        <f>IF(BB333&lt;Master_sheet_Kriterien!$J$8,1,IF(BB333&lt;Master_sheet_Kriterien!$K$8,2,IF(BB333&lt;Master_sheet_Kriterien!$L$8,3,IF(BB333&lt;Master_sheet_Kriterien!$M$8,4,5))))</f>
        <v>3</v>
      </c>
      <c r="BD333" s="65">
        <f t="shared" si="12"/>
        <v>14.3195</v>
      </c>
      <c r="BE333" s="62">
        <f>IF(BD333&lt;Master_sheet_Kriterien!$J$10,1,IF(BD333&lt;Master_sheet_Kriterien!$K$10,2,IF(BD333&lt;Master_sheet_Kriterien!$L$10,3,IF(BD333&lt;Master_sheet_Kriterien!$M$10,4,5))))</f>
        <v>1</v>
      </c>
      <c r="BF333" s="65">
        <f>VLOOKUP($D333,Struktur_daten_BW_2017!$B$7:$AH$452,Calc_Targetkreise!BF$5,FALSE)</f>
        <v>6.5</v>
      </c>
      <c r="BG333" s="62">
        <f>IF(BF333&lt;Master_sheet_Kriterien!$J$12,1,IF(BF333&lt;Master_sheet_Kriterien!$K$12,2,IF(BF333&lt;Master_sheet_Kriterien!$L$12,3,IF(BF333&lt;Master_sheet_Kriterien!$M$12,4,5))))</f>
        <v>1</v>
      </c>
      <c r="BH333" s="65">
        <f>VLOOKUP($D333,Struktur_daten_BW_2017!$B$7:$AH$452,Calc_Targetkreise!BH$5,FALSE)</f>
        <v>13</v>
      </c>
      <c r="BI333" s="62">
        <f>IF(BH333&lt;Master_sheet_Kriterien!$J$14,1,IF(BH333&lt;Master_sheet_Kriterien!$K$14,2,IF(BH333&lt;Master_sheet_Kriterien!$L$14,3,IF(BH333&lt;Master_sheet_Kriterien!$M$14,4,5))))</f>
        <v>4</v>
      </c>
      <c r="BJ333" s="65">
        <f>VLOOKUP($D333,Struktur_daten_BW_2017!$B$7:$AH$452,Calc_Targetkreise!BJ$5,FALSE)</f>
        <v>34.8</v>
      </c>
      <c r="BK333" s="62">
        <f>IF(BJ333&lt;Master_sheet_Kriterien!$J$16,1,IF(BJ333&lt;Master_sheet_Kriterien!$K$16,2,IF(BJ333&lt;Master_sheet_Kriterien!$L$16,3,IF(BJ333&lt;Master_sheet_Kriterien!$M$16,4,5))))</f>
        <v>1</v>
      </c>
      <c r="BL333" s="65">
        <f>VLOOKUP($D333,Struktur_daten_BW_2017!$B$7:$AH$452,Calc_Targetkreise!BL$5,FALSE)</f>
        <v>21</v>
      </c>
      <c r="BM333" s="62">
        <f>IF(BL333&lt;Master_sheet_Kriterien!$J$18,1,IF(BL333&lt;Master_sheet_Kriterien!$K$18,2,IF(BL333&lt;Master_sheet_Kriterien!$L$18,3,IF(BL333&lt;Master_sheet_Kriterien!$M$18,4,5))))</f>
        <v>5</v>
      </c>
      <c r="BN333" s="65">
        <f>VLOOKUP($D333,Struktur_daten_BW_2017!$B$7:$AH$452,Calc_Targetkreise!BN$5,FALSE)</f>
        <v>12.3</v>
      </c>
      <c r="BO333" s="62">
        <f>IF(BN333&lt;Master_sheet_Kriterien!$J$20,1,IF(BN333&lt;Master_sheet_Kriterien!$K$20,2,IF(BN333&lt;Master_sheet_Kriterien!$L$20,3,IF(BN333&lt;Master_sheet_Kriterien!$M$20,4,5))))</f>
        <v>5</v>
      </c>
      <c r="BP333" s="59">
        <f>VLOOKUP($D333,Struktur_daten_BW_2017!$B$7:$AH$452,Calc_Targetkreise!BP$5,FALSE)</f>
        <v>18930</v>
      </c>
      <c r="BQ333" s="62">
        <f>IF(BP333&lt;Master_sheet_Kriterien!$J$38,1,IF(BP333&lt;Master_sheet_Kriterien!$K$38,2,IF(BP333&lt;Master_sheet_Kriterien!$L$38,3,IF(BP333&lt;Master_sheet_Kriterien!$M$38,4,5))))</f>
        <v>2</v>
      </c>
      <c r="BR333" s="65">
        <f>VLOOKUP($D333,Struktur_daten_BW_2017!$B$7:$AH$452,Calc_Targetkreise!BR$5,FALSE)</f>
        <v>38.8</v>
      </c>
      <c r="BS333" s="62">
        <f>IF(BR333&lt;Master_sheet_Kriterien!$J$24,1,IF(BR333&lt;Master_sheet_Kriterien!$K$24,2,IF(BR333&lt;Master_sheet_Kriterien!$L$24,3,IF(BR333&lt;Master_sheet_Kriterien!$M$24,4,5))))</f>
        <v>4</v>
      </c>
      <c r="BT333" s="65">
        <f>VLOOKUP($D333,Struktur_daten_BW_2017!$B$7:$AH$452,Calc_Targetkreise!BT$5,FALSE)</f>
        <v>9.9</v>
      </c>
      <c r="BU333" s="62">
        <f>IF(BT333&lt;Master_sheet_Kriterien!$J$26,1,IF(BT333&lt;Master_sheet_Kriterien!$K$26,2,IF(BT333&lt;Master_sheet_Kriterien!$L$26,3,IF(BT333&lt;Master_sheet_Kriterien!$M$26,4,5))))</f>
        <v>1</v>
      </c>
      <c r="BV333" s="65">
        <f t="shared" si="13"/>
        <v>2.18097</v>
      </c>
      <c r="BW333" s="62">
        <f>IF(BV333&lt;Master_sheet_Kriterien!$J$28,1,IF(BV333&lt;Master_sheet_Kriterien!$K$28,2,IF(BV333&lt;Master_sheet_Kriterien!$L$28,3,IF(BV333&lt;Master_sheet_Kriterien!$M$28,4,5))))</f>
        <v>1</v>
      </c>
      <c r="BX333" s="65">
        <f>VLOOKUP($D333,Struktur_daten_BW_2017!$B$7:$AH$452,Calc_Targetkreise!BX$5,FALSE)</f>
        <v>20.2020202</v>
      </c>
      <c r="BY333" s="62">
        <f>IF(BX333&lt;Master_sheet_Kriterien!$J$30,1,IF(BX333&lt;Master_sheet_Kriterien!$K$30,2,IF(BX333&lt;Master_sheet_Kriterien!$L$30,3,IF(BX333&lt;Master_sheet_Kriterien!$M$30,4,5))))</f>
        <v>2</v>
      </c>
      <c r="BZ333" s="65">
        <f t="shared" si="1364"/>
        <v>3.219</v>
      </c>
      <c r="CA333" s="62">
        <f>IF(BZ333&lt;Master_sheet_Kriterien!$J$32,1,IF(BZ333&lt;Master_sheet_Kriterien!$K$32,2,IF(BZ333&lt;Master_sheet_Kriterien!$L$32,3,IF(BZ333&lt;Master_sheet_Kriterien!$M$32,4,5))))</f>
        <v>1</v>
      </c>
      <c r="CB333" s="65">
        <f t="shared" si="1365"/>
        <v>1.461189287</v>
      </c>
      <c r="CC333" s="62">
        <f>IF(CB333&lt;Master_sheet_Kriterien!$J$34,1,IF(CB333&lt;Master_sheet_Kriterien!$K$34,2,IF(CB333&lt;Master_sheet_Kriterien!$L$34,3,IF(CB333&lt;Master_sheet_Kriterien!$M$34,4,5))))</f>
        <v>1</v>
      </c>
      <c r="CD333" s="65">
        <f>100-VLOOKUP($D333,Struktur_daten_BW_2017!$B$7:$AH$452,Calc_Targetkreise!CD$5,FALSE)</f>
        <v>57</v>
      </c>
      <c r="CE333" s="62">
        <f>IF(CD333&lt;Master_sheet_Kriterien!$J$40,1,IF(CD333&lt;Master_sheet_Kriterien!$K$40,2,IF(CD333&lt;Master_sheet_Kriterien!$L$40,3,IF(CD333&lt;Master_sheet_Kriterien!$M$40,4,5))))</f>
        <v>4</v>
      </c>
      <c r="CF333" s="61"/>
      <c r="CG333" s="59">
        <f>VLOOKUP($D333,EW_19_Kreise!$A$6:$CQ$406,Calc_Targetkreise!CG$5,FALSE)/1000</f>
        <v>58.801</v>
      </c>
      <c r="CH333" s="59">
        <f>VLOOKUP($D333,BW_17_Kreise!$B$7:$CC$410,Calc_Targetkreise!CH$5,FALSE)/1000</f>
        <v>59.272</v>
      </c>
      <c r="CI333" s="59">
        <f>VLOOKUP($D333,EW_Erg_09_14_Kreise!$A$10:$BK$412,Calc_Targetkreise!CI$5,FALSE)/1000</f>
        <v>60.56</v>
      </c>
      <c r="CJ333" s="59">
        <f>VLOOKUP($D333,EW_Erg_09_14_Kreise!$A$10:$BK$412,Calc_Targetkreise!CJ$5,FALSE)/1000</f>
        <v>62.78</v>
      </c>
      <c r="CK333" s="59">
        <f>VLOOKUP($D333,EW_Erg_09_14_Kreise!$A$10:$BK$412,Calc_Targetkreise!CK$5,FALSE)/1000</f>
        <v>15.084</v>
      </c>
      <c r="CL333" s="45">
        <f>2639+580</f>
        <v>3219</v>
      </c>
      <c r="CM333" s="59">
        <f>VLOOKUP($D333,Struktur_daten_BW_2017!$B$7:$AH$452,Calc_Targetkreise!CM$5,FALSE)</f>
        <v>220.3</v>
      </c>
      <c r="CN333" s="66">
        <v>2.0</v>
      </c>
      <c r="CO333" s="67">
        <f t="shared" si="16"/>
        <v>0.009078529278</v>
      </c>
      <c r="CP333" s="62">
        <f>IF(CO333&lt;Master_sheet_Kriterien!$J$58,1,IF(CO333&lt;Master_sheet_Kriterien!$K$58,2,IF(CO333&lt;Master_sheet_Kriterien!$L$58,3,IF(CO333&lt;Master_sheet_Kriterien!$M$58,4,5))))</f>
        <v>1</v>
      </c>
      <c r="CQ333" s="66">
        <v>2.0</v>
      </c>
      <c r="CR333" s="67">
        <f t="shared" si="17"/>
        <v>0.009078529278</v>
      </c>
      <c r="CS333" s="62">
        <f>IF(CR333&lt;Master_sheet_Kriterien!$J$59,1,IF(CR333&lt;Master_sheet_Kriterien!$K$59,2,IF(CR333&lt;Master_sheet_Kriterien!$L$59,3,IF(CR333&lt;Master_sheet_Kriterien!$M$59,4,5))))</f>
        <v>1</v>
      </c>
      <c r="CT333" s="66">
        <v>0.0</v>
      </c>
      <c r="CU333" s="44"/>
      <c r="CV333" s="66">
        <v>0.0</v>
      </c>
      <c r="CW333" s="68"/>
      <c r="CY333" s="31">
        <f t="shared" si="18"/>
        <v>12051</v>
      </c>
      <c r="DB333" s="76" t="str">
        <f t="shared" si="19"/>
        <v>Brandenburg an der Havel, Stadt</v>
      </c>
      <c r="DC333" s="58">
        <f t="shared" si="20"/>
        <v>197</v>
      </c>
      <c r="DD333" s="77">
        <f t="shared" si="21"/>
        <v>154</v>
      </c>
      <c r="DE333" s="72">
        <f t="shared" si="22"/>
        <v>0.005109281862</v>
      </c>
      <c r="DG333" s="76" t="str">
        <f t="shared" si="23"/>
        <v>Brandenburg an der Havel, Stadt</v>
      </c>
      <c r="DH333" s="58" t="str">
        <f t="shared" si="24"/>
        <v>#REF!</v>
      </c>
      <c r="DI333" s="75">
        <f t="shared" si="25"/>
        <v>148.0907853</v>
      </c>
      <c r="DJ333" s="78">
        <f t="shared" si="26"/>
        <v>0.005109281862</v>
      </c>
      <c r="DK333" s="75"/>
      <c r="DL333" s="75"/>
      <c r="DM333" s="75"/>
      <c r="DN333" s="75"/>
      <c r="DO333" s="75"/>
      <c r="DP333" s="44"/>
    </row>
    <row r="334" ht="16.5" customHeight="1">
      <c r="A334" s="58">
        <f t="shared" si="5"/>
        <v>130</v>
      </c>
      <c r="B334" s="58">
        <f t="shared" si="6"/>
        <v>171</v>
      </c>
      <c r="C334" s="58" t="s">
        <v>496</v>
      </c>
      <c r="D334" s="58">
        <v>12052.0</v>
      </c>
      <c r="E334" s="58" t="s">
        <v>498</v>
      </c>
      <c r="F334" s="59">
        <f>VLOOKUP($D334,EW_19_Kreise!$A$6:$CQ$406,Calc_Targetkreise!F$5,FALSE)/1000</f>
        <v>44.295</v>
      </c>
      <c r="G334" s="59">
        <f>VLOOKUP($D334,BW_17_Kreise!$B$7:$CC$410,Calc_Targetkreise!G$5,FALSE)/1000</f>
        <v>57.325</v>
      </c>
      <c r="H334" s="59">
        <f>VLOOKUP($D334,EW_Erg_09_14_Kreise!$A$10:$BK$412,Calc_Targetkreise!H$5,FALSE)/1000</f>
        <v>32.573</v>
      </c>
      <c r="I334" s="60">
        <f t="shared" ref="I334:K334" si="1366">F334/CG334</f>
        <v>0.5638437353</v>
      </c>
      <c r="J334" s="60">
        <f t="shared" si="1366"/>
        <v>0.7166520815</v>
      </c>
      <c r="K334" s="60">
        <f t="shared" si="1366"/>
        <v>0.392881266</v>
      </c>
      <c r="L334" s="61">
        <f t="shared" ref="L334:M334" si="1367">1-(T334+X334)</f>
        <v>0.6786093239</v>
      </c>
      <c r="M334" s="61">
        <f t="shared" si="1367"/>
        <v>0.6170082861</v>
      </c>
      <c r="N334" s="62">
        <f>IF(L334&lt;Master_sheet_Kriterien!$J$46,1,IF(L334&lt;Master_sheet_Kriterien!$K$46,2,IF(L334&lt;Master_sheet_Kriterien!$L$46,3,IF(L334&lt;Master_sheet_Kriterien!$M$46,4,5))))</f>
        <v>5</v>
      </c>
      <c r="O334" s="62">
        <f>IF(M334&lt;Master_sheet_Kriterien!$J$46,1,IF(M334&lt;Master_sheet_Kriterien!$K$46,2,IF(M334&lt;Master_sheet_Kriterien!$L$46,3,IF(M334&lt;Master_sheet_Kriterien!$M$46,4,5))))</f>
        <v>5</v>
      </c>
      <c r="P334" s="61">
        <f t="shared" ref="P334:Q334" si="1368">1-(T334+AM334)</f>
        <v>0.5916017609</v>
      </c>
      <c r="Q334" s="61">
        <f t="shared" si="1368"/>
        <v>0.5279895334</v>
      </c>
      <c r="R334" s="62">
        <f>IF(P334&lt;Master_sheet_Kriterien!$J$46,1,IF(P334&lt;Master_sheet_Kriterien!$K$46,2,IF(P334&lt;Master_sheet_Kriterien!$L$46,3,IF(P334&lt;Master_sheet_Kriterien!$M$46,4,5))))</f>
        <v>5</v>
      </c>
      <c r="S334" s="62">
        <f>IF(Q334&lt;Master_sheet_Kriterien!$J$46,1,IF(Q334&lt;Master_sheet_Kriterien!$K$46,2,IF(Q334&lt;Master_sheet_Kriterien!$L$46,3,IF(Q334&lt;Master_sheet_Kriterien!$M$46,4,5))))</f>
        <v>5</v>
      </c>
      <c r="T334" s="61">
        <f>VLOOKUP($D334,EW_19_Kreise!$A$6:$CQ$406,Calc_Targetkreise!T$5,FALSE)/1000/F334</f>
        <v>0.1620724687</v>
      </c>
      <c r="U334" s="63">
        <f>VLOOKUP($D334,BW_17_Kreise!$B$7:$CC$410,Calc_Targetkreise!U$5,FALSE)/1000/$G334</f>
        <v>0.2294461404</v>
      </c>
      <c r="V334" s="61">
        <f>VLOOKUP(Calc_Targetkreise!$D334,EW_Erg_09_14_Kreise!$A$7:$BK$412,Calc_Targetkreise!V$5,FALSE)/1000/$H334</f>
        <v>0.2379578178</v>
      </c>
      <c r="W334" s="61">
        <f>VLOOKUP(Calc_Targetkreise!$D334,EW_Erg_09_14_Kreise!$A$7:$BK$412,Calc_Targetkreise!W$5,FALSE)/1000/CK334</f>
        <v>0.2095137518</v>
      </c>
      <c r="X334" s="61">
        <f>VLOOKUP($D334,EW_19_Kreise!$A$6:$CQ$406,Calc_Targetkreise!X$5,FALSE)/1000/F334</f>
        <v>0.1593182075</v>
      </c>
      <c r="Y334" s="63">
        <f>VLOOKUP($D334,BW_17_Kreise!$B$7:$CC$410,Calc_Targetkreise!Y$5,FALSE)/1000/$G334</f>
        <v>0.1535455735</v>
      </c>
      <c r="Z334" s="61">
        <f>VLOOKUP(Calc_Targetkreise!$D334,EW_Erg_09_14_Kreise!$A$7:$BK$412,Calc_Targetkreise!Z$5,FALSE)/1000/$H334</f>
        <v>0.2546587665</v>
      </c>
      <c r="AA334" s="61">
        <f>VLOOKUP(Calc_Targetkreise!$D334,EW_Erg_09_14_Kreise!$A$7:$BK$412,Calc_Targetkreise!AA$5,FALSE)/1000/$H334</f>
        <v>0.1584134099</v>
      </c>
      <c r="AB334" s="61">
        <f>VLOOKUP($D334,EW_19_Kreise!$A$6:$CQ$406,Calc_Targetkreise!AB$5,FALSE)/1000/F334</f>
        <v>0.09768596907</v>
      </c>
      <c r="AC334" s="63">
        <f>VLOOKUP($D334,BW_17_Kreise!$B$7:$CC$410,Calc_Targetkreise!AC$5,FALSE)/1000/$G334</f>
        <v>0.03843000436</v>
      </c>
      <c r="AD334" s="61">
        <f>VLOOKUP(Calc_Targetkreise!$D334,EW_Erg_09_14_Kreise!$A$7:$BK$412,Calc_Targetkreise!AD$5,FALSE)/1000/$H334</f>
        <v>0.06029533663</v>
      </c>
      <c r="AE334" s="62">
        <f>IF(AC334&lt;Master_sheet_Kriterien!$J$54,1,IF(AC334&lt;Master_sheet_Kriterien!$K$54,2,IF(AC334&lt;Master_sheet_Kriterien!$L$54,3,IF(AC334&lt;Master_sheet_Kriterien!$M$54,4,5))))</f>
        <v>1</v>
      </c>
      <c r="AF334" s="61">
        <f>VLOOKUP(Calc_Targetkreise!$D334,EW_Erg_09_14_Kreise!$A$7:$BK$412,Calc_Targetkreise!AF$5,FALSE)/1000/$H334</f>
        <v>0.05937432843</v>
      </c>
      <c r="AG334" s="63">
        <f>VLOOKUP($D334,BW_17_Kreise!$B$7:$CC$410,Calc_Targetkreise!AG$5,FALSE)/1000/$G334</f>
        <v>0.08052333188</v>
      </c>
      <c r="AH334" s="61">
        <f>VLOOKUP(Calc_Targetkreise!$D334,EW_Erg_09_14_Kreise!$A$7:$BK$412,Calc_Targetkreise!AH$5,FALSE)/1000/$H334</f>
        <v>0.02118318853</v>
      </c>
      <c r="AI334" s="61">
        <f>VLOOKUP(Calc_Targetkreise!$D334,EW_Erg_09_14_Kreise!$A$7:$BK$412,Calc_Targetkreise!AI$5,FALSE)/1000/$H334</f>
        <v>0.04009455684</v>
      </c>
      <c r="AJ334" s="63">
        <f>VLOOKUP($D334,BW_17_Kreise!$B$7:$CC$410,Calc_Targetkreise!AJ$5,FALSE)/1000/$G334</f>
        <v>0.1853815962</v>
      </c>
      <c r="AK334" s="61">
        <f>VLOOKUP(Calc_Targetkreise!$D334,EW_Erg_09_14_Kreise!$A$7:$BK$412,Calc_Targetkreise!AK$5,FALSE)/1000/$H334</f>
        <v>0.2146870107</v>
      </c>
      <c r="AL334" s="61">
        <f>VLOOKUP(Calc_Targetkreise!$D334,EW_Erg_09_14_Kreise!$A$7:$BK$412,Calc_Targetkreise!AL$5,FALSE)/1000/$H334</f>
        <v>0.1907407976</v>
      </c>
      <c r="AM334" s="61">
        <f>VLOOKUP($D334,EW_19_Kreise!$A$6:$CQ$406,Calc_Targetkreise!AM$5,FALSE)/1000/F334</f>
        <v>0.2463257704</v>
      </c>
      <c r="AN334" s="63">
        <f>VLOOKUP($D334,BW_17_Kreise!$B$7:$CC$410,Calc_Targetkreise!AN$5,FALSE)/1000/$G334</f>
        <v>0.2425643262</v>
      </c>
      <c r="AO334" s="61">
        <f>VLOOKUP(Calc_Targetkreise!$D334,EW_Erg_09_14_Kreise!$A$7:$BK$412,Calc_Targetkreise!AO$5,FALSE)/1000/$H334</f>
        <v>0.09747336751</v>
      </c>
      <c r="AP334" s="61">
        <f>VLOOKUP(Calc_Targetkreise!$D334,EW_Erg_09_14_Kreise!$A$7:$BK$412,Calc_Targetkreise!AP$5,FALSE)/1000/$H334</f>
        <v>0.0006447057379</v>
      </c>
      <c r="AQ334" s="61">
        <f t="shared" ref="AQ334:AR334" si="1369">1-U334-Y334-AC334-AG334-AJ334-AN334</f>
        <v>0.07010902747</v>
      </c>
      <c r="AR334" s="61">
        <f t="shared" si="1369"/>
        <v>0.1137445123</v>
      </c>
      <c r="AS334" s="61">
        <f t="shared" si="11"/>
        <v>0.3412184497</v>
      </c>
      <c r="AT334" s="63">
        <f>VLOOKUP($D334,BW_17_Kreise!$B$7:$CC$410,Calc_Targetkreise!AT$5,FALSE)/1000/$G334</f>
        <v>0</v>
      </c>
      <c r="AU334" s="61">
        <f>VLOOKUP(Calc_Targetkreise!$D334,EW_Erg_09_14_Kreise!$A$7:$BK$412,Calc_Targetkreise!AU$5,FALSE)/1000/$H334</f>
        <v>0.01700795137</v>
      </c>
      <c r="AV334" s="62">
        <f>IF(AU334&lt;Master_sheet_Kriterien!$J$44,1,IF(AU334&lt;Master_sheet_Kriterien!$K$44,2,IF(AU334&lt;Master_sheet_Kriterien!$L$44,3,IF(AU334&lt;Master_sheet_Kriterien!$M$44,4,5))))</f>
        <v>5</v>
      </c>
      <c r="AW334" s="61">
        <f>VLOOKUP(Calc_Targetkreise!$D334,EW_Erg_09_14_Kreise!$A$7:$BK$412,Calc_Targetkreise!AW$5,FALSE)/1000/$H334</f>
        <v>0.008780278144</v>
      </c>
      <c r="AX334" s="61">
        <f>VLOOKUP($D334,EW_19_Kreise!$A$6:$CQ$406,Calc_Targetkreise!AX$5,FALSE)/1000/F334</f>
        <v>0.005621401964</v>
      </c>
      <c r="AY334" s="62">
        <f>IF(AX334&lt;Master_sheet_Kriterien!$J$56,1,IF(AX334&lt;Master_sheet_Kriterien!$K$56,2,IF(AX334&lt;Master_sheet_Kriterien!$L$56,3,IF(AX334&lt;Master_sheet_Kriterien!$M$56,4,5))))</f>
        <v>3</v>
      </c>
      <c r="AZ334" s="64">
        <f>VLOOKUP($D334,EW_19_Kreise!$A$6:$CQ$406,Calc_Targetkreise!AZ$5,FALSE)</f>
        <v>249</v>
      </c>
      <c r="BA334" s="62">
        <f>IF(AZ334&lt;Master_sheet_Kriterien!$J$57,1,IF(AZ334&lt;Master_sheet_Kriterien!$K$57,2,IF(AZ334&lt;Master_sheet_Kriterien!$L$57,3,IF(AZ334&lt;Master_sheet_Kriterien!$M$56,4,5))))</f>
        <v>2</v>
      </c>
      <c r="BB334" s="59">
        <f>VLOOKUP($D334,Struktur_daten_BW_2017!$B$7:$AH$452,Calc_Targetkreise!BB$5,FALSE)</f>
        <v>621.5</v>
      </c>
      <c r="BC334" s="62">
        <f>IF(BB334&lt;Master_sheet_Kriterien!$J$8,1,IF(BB334&lt;Master_sheet_Kriterien!$K$8,2,IF(BB334&lt;Master_sheet_Kriterien!$L$8,3,IF(BB334&lt;Master_sheet_Kriterien!$M$8,4,5))))</f>
        <v>4</v>
      </c>
      <c r="BD334" s="65">
        <f t="shared" si="12"/>
        <v>18.4705</v>
      </c>
      <c r="BE334" s="62">
        <f>IF(BD334&lt;Master_sheet_Kriterien!$J$10,1,IF(BD334&lt;Master_sheet_Kriterien!$K$10,2,IF(BD334&lt;Master_sheet_Kriterien!$L$10,3,IF(BD334&lt;Master_sheet_Kriterien!$M$10,4,5))))</f>
        <v>1</v>
      </c>
      <c r="BF334" s="65">
        <f>VLOOKUP($D334,Struktur_daten_BW_2017!$B$7:$AH$452,Calc_Targetkreise!BF$5,FALSE)</f>
        <v>8.5</v>
      </c>
      <c r="BG334" s="62">
        <f>IF(BF334&lt;Master_sheet_Kriterien!$J$12,1,IF(BF334&lt;Master_sheet_Kriterien!$K$12,2,IF(BF334&lt;Master_sheet_Kriterien!$L$12,3,IF(BF334&lt;Master_sheet_Kriterien!$M$12,4,5))))</f>
        <v>4</v>
      </c>
      <c r="BH334" s="65">
        <f>VLOOKUP($D334,Struktur_daten_BW_2017!$B$7:$AH$452,Calc_Targetkreise!BH$5,FALSE)</f>
        <v>14.2</v>
      </c>
      <c r="BI334" s="62">
        <f>IF(BH334&lt;Master_sheet_Kriterien!$J$14,1,IF(BH334&lt;Master_sheet_Kriterien!$K$14,2,IF(BH334&lt;Master_sheet_Kriterien!$L$14,3,IF(BH334&lt;Master_sheet_Kriterien!$M$14,4,5))))</f>
        <v>5</v>
      </c>
      <c r="BJ334" s="65">
        <f>VLOOKUP($D334,Struktur_daten_BW_2017!$B$7:$AH$452,Calc_Targetkreise!BJ$5,FALSE)</f>
        <v>35.6</v>
      </c>
      <c r="BK334" s="62">
        <f>IF(BJ334&lt;Master_sheet_Kriterien!$J$16,1,IF(BJ334&lt;Master_sheet_Kriterien!$K$16,2,IF(BJ334&lt;Master_sheet_Kriterien!$L$16,3,IF(BJ334&lt;Master_sheet_Kriterien!$M$16,4,5))))</f>
        <v>2</v>
      </c>
      <c r="BL334" s="65">
        <f>VLOOKUP($D334,Struktur_daten_BW_2017!$B$7:$AH$452,Calc_Targetkreise!BL$5,FALSE)</f>
        <v>19</v>
      </c>
      <c r="BM334" s="62">
        <f>IF(BL334&lt;Master_sheet_Kriterien!$J$18,1,IF(BL334&lt;Master_sheet_Kriterien!$K$18,2,IF(BL334&lt;Master_sheet_Kriterien!$L$18,3,IF(BL334&lt;Master_sheet_Kriterien!$M$18,4,5))))</f>
        <v>5</v>
      </c>
      <c r="BN334" s="65">
        <f>VLOOKUP($D334,Struktur_daten_BW_2017!$B$7:$AH$452,Calc_Targetkreise!BN$5,FALSE)</f>
        <v>10.6</v>
      </c>
      <c r="BO334" s="62">
        <f>IF(BN334&lt;Master_sheet_Kriterien!$J$20,1,IF(BN334&lt;Master_sheet_Kriterien!$K$20,2,IF(BN334&lt;Master_sheet_Kriterien!$L$20,3,IF(BN334&lt;Master_sheet_Kriterien!$M$20,4,5))))</f>
        <v>3</v>
      </c>
      <c r="BP334" s="59">
        <f>VLOOKUP($D334,Struktur_daten_BW_2017!$B$7:$AH$452,Calc_Targetkreise!BP$5,FALSE)</f>
        <v>18308</v>
      </c>
      <c r="BQ334" s="62">
        <f>IF(BP334&lt;Master_sheet_Kriterien!$J$38,1,IF(BP334&lt;Master_sheet_Kriterien!$K$38,2,IF(BP334&lt;Master_sheet_Kriterien!$L$38,3,IF(BP334&lt;Master_sheet_Kriterien!$M$38,4,5))))</f>
        <v>1</v>
      </c>
      <c r="BR334" s="65">
        <f>VLOOKUP($D334,Struktur_daten_BW_2017!$B$7:$AH$452,Calc_Targetkreise!BR$5,FALSE)</f>
        <v>52.5</v>
      </c>
      <c r="BS334" s="62">
        <f>IF(BR334&lt;Master_sheet_Kriterien!$J$24,1,IF(BR334&lt;Master_sheet_Kriterien!$K$24,2,IF(BR334&lt;Master_sheet_Kriterien!$L$24,3,IF(BR334&lt;Master_sheet_Kriterien!$M$24,4,5))))</f>
        <v>5</v>
      </c>
      <c r="BT334" s="65">
        <f>VLOOKUP($D334,Struktur_daten_BW_2017!$B$7:$AH$452,Calc_Targetkreise!BT$5,FALSE)</f>
        <v>10.2</v>
      </c>
      <c r="BU334" s="62">
        <f>IF(BT334&lt;Master_sheet_Kriterien!$J$26,1,IF(BT334&lt;Master_sheet_Kriterien!$K$26,2,IF(BT334&lt;Master_sheet_Kriterien!$L$26,3,IF(BT334&lt;Master_sheet_Kriterien!$M$26,4,5))))</f>
        <v>1</v>
      </c>
      <c r="BV334" s="65">
        <f t="shared" si="13"/>
        <v>2.21646</v>
      </c>
      <c r="BW334" s="62">
        <f>IF(BV334&lt;Master_sheet_Kriterien!$J$28,1,IF(BV334&lt;Master_sheet_Kriterien!$K$28,2,IF(BV334&lt;Master_sheet_Kriterien!$L$28,3,IF(BV334&lt;Master_sheet_Kriterien!$M$28,4,5))))</f>
        <v>1</v>
      </c>
      <c r="BX334" s="65">
        <f>VLOOKUP($D334,Struktur_daten_BW_2017!$B$7:$AH$452,Calc_Targetkreise!BX$5,FALSE)</f>
        <v>19.60784314</v>
      </c>
      <c r="BY334" s="62">
        <f>IF(BX334&lt;Master_sheet_Kriterien!$J$30,1,IF(BX334&lt;Master_sheet_Kriterien!$K$30,2,IF(BX334&lt;Master_sheet_Kriterien!$L$30,3,IF(BX334&lt;Master_sheet_Kriterien!$M$30,4,5))))</f>
        <v>2</v>
      </c>
      <c r="BZ334" s="65">
        <f t="shared" si="1364"/>
        <v>10.31</v>
      </c>
      <c r="CA334" s="62">
        <f>IF(BZ334&lt;Master_sheet_Kriterien!$J$32,1,IF(BZ334&lt;Master_sheet_Kriterien!$K$32,2,IF(BZ334&lt;Master_sheet_Kriterien!$L$32,3,IF(BZ334&lt;Master_sheet_Kriterien!$M$32,4,5))))</f>
        <v>1</v>
      </c>
      <c r="CB334" s="65">
        <f t="shared" si="1365"/>
        <v>4.744592729</v>
      </c>
      <c r="CC334" s="62">
        <f>IF(CB334&lt;Master_sheet_Kriterien!$J$34,1,IF(CB334&lt;Master_sheet_Kriterien!$K$34,2,IF(CB334&lt;Master_sheet_Kriterien!$L$34,3,IF(CB334&lt;Master_sheet_Kriterien!$M$34,4,5))))</f>
        <v>2</v>
      </c>
      <c r="CD334" s="65">
        <f>100-VLOOKUP($D334,Struktur_daten_BW_2017!$B$7:$AH$452,Calc_Targetkreise!CD$5,FALSE)</f>
        <v>63.4</v>
      </c>
      <c r="CE334" s="62">
        <f>IF(CD334&lt;Master_sheet_Kriterien!$J$40,1,IF(CD334&lt;Master_sheet_Kriterien!$K$40,2,IF(CD334&lt;Master_sheet_Kriterien!$L$40,3,IF(CD334&lt;Master_sheet_Kriterien!$M$40,4,5))))</f>
        <v>4</v>
      </c>
      <c r="CF334" s="61"/>
      <c r="CG334" s="59">
        <f>VLOOKUP($D334,EW_19_Kreise!$A$6:$CQ$406,Calc_Targetkreise!CG$5,FALSE)/1000</f>
        <v>78.559</v>
      </c>
      <c r="CH334" s="59">
        <f>VLOOKUP($D334,BW_17_Kreise!$B$7:$CC$410,Calc_Targetkreise!CH$5,FALSE)/1000</f>
        <v>79.99</v>
      </c>
      <c r="CI334" s="59">
        <f>VLOOKUP($D334,EW_Erg_09_14_Kreise!$A$10:$BK$412,Calc_Targetkreise!CI$5,FALSE)/1000</f>
        <v>82.908</v>
      </c>
      <c r="CJ334" s="59">
        <f>VLOOKUP($D334,EW_Erg_09_14_Kreise!$A$10:$BK$412,Calc_Targetkreise!CJ$5,FALSE)/1000</f>
        <v>85.457</v>
      </c>
      <c r="CK334" s="59">
        <f>VLOOKUP($D334,EW_Erg_09_14_Kreise!$A$10:$BK$412,Calc_Targetkreise!CK$5,FALSE)/1000</f>
        <v>21.779</v>
      </c>
      <c r="CL334" s="45">
        <v>10310.0</v>
      </c>
      <c r="CM334" s="59">
        <f>VLOOKUP($D334,Struktur_daten_BW_2017!$B$7:$AH$452,Calc_Targetkreise!CM$5,FALSE)</f>
        <v>217.3</v>
      </c>
      <c r="CN334" s="66">
        <v>4.0</v>
      </c>
      <c r="CO334" s="67">
        <f t="shared" si="16"/>
        <v>0.01840773125</v>
      </c>
      <c r="CP334" s="62">
        <f>IF(CO334&lt;Master_sheet_Kriterien!$J$58,1,IF(CO334&lt;Master_sheet_Kriterien!$K$58,2,IF(CO334&lt;Master_sheet_Kriterien!$L$58,3,IF(CO334&lt;Master_sheet_Kriterien!$M$58,4,5))))</f>
        <v>1</v>
      </c>
      <c r="CQ334" s="66">
        <v>4.0</v>
      </c>
      <c r="CR334" s="67">
        <f t="shared" si="17"/>
        <v>0.01840773125</v>
      </c>
      <c r="CS334" s="62">
        <f>IF(CR334&lt;Master_sheet_Kriterien!$J$59,1,IF(CR334&lt;Master_sheet_Kriterien!$K$59,2,IF(CR334&lt;Master_sheet_Kriterien!$L$59,3,IF(CR334&lt;Master_sheet_Kriterien!$M$59,4,5))))</f>
        <v>1</v>
      </c>
      <c r="CT334" s="66">
        <v>0.0</v>
      </c>
      <c r="CU334" s="44"/>
      <c r="CV334" s="66">
        <v>0.0</v>
      </c>
      <c r="CW334" s="68"/>
      <c r="CY334" s="31">
        <f t="shared" si="18"/>
        <v>12052</v>
      </c>
      <c r="DB334" s="76" t="str">
        <f t="shared" si="19"/>
        <v>Cottbus, Stadt</v>
      </c>
      <c r="DC334" s="58">
        <f t="shared" si="20"/>
        <v>130</v>
      </c>
      <c r="DD334" s="77">
        <f t="shared" si="21"/>
        <v>171</v>
      </c>
      <c r="DE334" s="72">
        <f t="shared" si="22"/>
        <v>0.005621401964</v>
      </c>
      <c r="DG334" s="76" t="str">
        <f t="shared" si="23"/>
        <v>Cottbus, Stadt</v>
      </c>
      <c r="DH334" s="58" t="str">
        <f t="shared" si="24"/>
        <v>#REF!</v>
      </c>
      <c r="DI334" s="75">
        <f t="shared" si="25"/>
        <v>165.1840773</v>
      </c>
      <c r="DJ334" s="78">
        <f t="shared" si="26"/>
        <v>0.005621401964</v>
      </c>
      <c r="DK334" s="75"/>
      <c r="DL334" s="75"/>
      <c r="DM334" s="75"/>
      <c r="DN334" s="75"/>
      <c r="DO334" s="75"/>
      <c r="DP334" s="44"/>
    </row>
    <row r="335" ht="16.5" customHeight="1">
      <c r="A335" s="58">
        <f t="shared" si="5"/>
        <v>156</v>
      </c>
      <c r="B335" s="58">
        <f t="shared" si="6"/>
        <v>164</v>
      </c>
      <c r="C335" s="58" t="s">
        <v>496</v>
      </c>
      <c r="D335" s="58">
        <v>12053.0</v>
      </c>
      <c r="E335" s="58" t="s">
        <v>499</v>
      </c>
      <c r="F335" s="59">
        <f>VLOOKUP($D335,EW_19_Kreise!$A$6:$CQ$406,Calc_Targetkreise!F$5,FALSE)/1000</f>
        <v>22.645</v>
      </c>
      <c r="G335" s="59">
        <f>VLOOKUP($D335,BW_17_Kreise!$B$7:$CC$410,Calc_Targetkreise!G$5,FALSE)/1000</f>
        <v>31.272</v>
      </c>
      <c r="H335" s="59">
        <f>VLOOKUP($D335,EW_Erg_09_14_Kreise!$A$10:$BK$412,Calc_Targetkreise!H$5,FALSE)/1000</f>
        <v>19.385</v>
      </c>
      <c r="I335" s="60">
        <f t="shared" ref="I335:K335" si="1370">F335/CG335</f>
        <v>0.5034235917</v>
      </c>
      <c r="J335" s="60">
        <f t="shared" si="1370"/>
        <v>0.6824669373</v>
      </c>
      <c r="K335" s="60">
        <f t="shared" si="1370"/>
        <v>0.405459109</v>
      </c>
      <c r="L335" s="61">
        <f t="shared" ref="L335:M335" si="1371">1-(T335+X335)</f>
        <v>0.6915433871</v>
      </c>
      <c r="M335" s="61">
        <f t="shared" si="1371"/>
        <v>0.6096827833</v>
      </c>
      <c r="N335" s="62">
        <f>IF(L335&lt;Master_sheet_Kriterien!$J$46,1,IF(L335&lt;Master_sheet_Kriterien!$K$46,2,IF(L335&lt;Master_sheet_Kriterien!$L$46,3,IF(L335&lt;Master_sheet_Kriterien!$M$46,4,5))))</f>
        <v>5</v>
      </c>
      <c r="O335" s="62">
        <f>IF(M335&lt;Master_sheet_Kriterien!$J$46,1,IF(M335&lt;Master_sheet_Kriterien!$K$46,2,IF(M335&lt;Master_sheet_Kriterien!$L$46,3,IF(M335&lt;Master_sheet_Kriterien!$M$46,4,5))))</f>
        <v>5</v>
      </c>
      <c r="P335" s="61">
        <f t="shared" ref="P335:Q335" si="1372">1-(T335+AM335)</f>
        <v>0.6239788033</v>
      </c>
      <c r="Q335" s="61">
        <f t="shared" si="1372"/>
        <v>0.548701714</v>
      </c>
      <c r="R335" s="62">
        <f>IF(P335&lt;Master_sheet_Kriterien!$J$46,1,IF(P335&lt;Master_sheet_Kriterien!$K$46,2,IF(P335&lt;Master_sheet_Kriterien!$L$46,3,IF(P335&lt;Master_sheet_Kriterien!$M$46,4,5))))</f>
        <v>5</v>
      </c>
      <c r="S335" s="62">
        <f>IF(Q335&lt;Master_sheet_Kriterien!$J$46,1,IF(Q335&lt;Master_sheet_Kriterien!$K$46,2,IF(Q335&lt;Master_sheet_Kriterien!$L$46,3,IF(Q335&lt;Master_sheet_Kriterien!$M$46,4,5))))</f>
        <v>5</v>
      </c>
      <c r="T335" s="61">
        <f>VLOOKUP($D335,EW_19_Kreise!$A$6:$CQ$406,Calc_Targetkreise!T$5,FALSE)/1000/F335</f>
        <v>0.1685581806</v>
      </c>
      <c r="U335" s="63">
        <f>VLOOKUP($D335,BW_17_Kreise!$B$7:$CC$410,Calc_Targetkreise!U$5,FALSE)/1000/$G335</f>
        <v>0.2322205168</v>
      </c>
      <c r="V335" s="61">
        <f>VLOOKUP(Calc_Targetkreise!$D335,EW_Erg_09_14_Kreise!$A$7:$BK$412,Calc_Targetkreise!V$5,FALSE)/1000/$H335</f>
        <v>0.214289399</v>
      </c>
      <c r="W335" s="61">
        <f>VLOOKUP(Calc_Targetkreise!$D335,EW_Erg_09_14_Kreise!$A$7:$BK$412,Calc_Targetkreise!W$5,FALSE)/1000/CK335</f>
        <v>0.2182751683</v>
      </c>
      <c r="X335" s="61">
        <f>VLOOKUP($D335,EW_19_Kreise!$A$6:$CQ$406,Calc_Targetkreise!X$5,FALSE)/1000/F335</f>
        <v>0.1398984323</v>
      </c>
      <c r="Y335" s="63">
        <f>VLOOKUP($D335,BW_17_Kreise!$B$7:$CC$410,Calc_Targetkreise!Y$5,FALSE)/1000/$G335</f>
        <v>0.1580966999</v>
      </c>
      <c r="Z335" s="61">
        <f>VLOOKUP(Calc_Targetkreise!$D335,EW_Erg_09_14_Kreise!$A$7:$BK$412,Calc_Targetkreise!Z$5,FALSE)/1000/$H335</f>
        <v>0.2212019603</v>
      </c>
      <c r="AA335" s="61">
        <f>VLOOKUP(Calc_Targetkreise!$D335,EW_Erg_09_14_Kreise!$A$7:$BK$412,Calc_Targetkreise!AA$5,FALSE)/1000/$H335</f>
        <v>0.1457312355</v>
      </c>
      <c r="AB335" s="61">
        <f>VLOOKUP($D335,EW_19_Kreise!$A$6:$CQ$406,Calc_Targetkreise!AB$5,FALSE)/1000/F335</f>
        <v>0.1119452418</v>
      </c>
      <c r="AC335" s="63">
        <f>VLOOKUP($D335,BW_17_Kreise!$B$7:$CC$410,Calc_Targetkreise!AC$5,FALSE)/1000/$G335</f>
        <v>0.04767843438</v>
      </c>
      <c r="AD335" s="61">
        <f>VLOOKUP(Calc_Targetkreise!$D335,EW_Erg_09_14_Kreise!$A$7:$BK$412,Calc_Targetkreise!AD$5,FALSE)/1000/$H335</f>
        <v>0.06339953572</v>
      </c>
      <c r="AE335" s="62">
        <f>IF(AC335&lt;Master_sheet_Kriterien!$J$54,1,IF(AC335&lt;Master_sheet_Kriterien!$K$54,2,IF(AC335&lt;Master_sheet_Kriterien!$L$54,3,IF(AC335&lt;Master_sheet_Kriterien!$M$54,4,5))))</f>
        <v>1</v>
      </c>
      <c r="AF335" s="61">
        <f>VLOOKUP(Calc_Targetkreise!$D335,EW_Erg_09_14_Kreise!$A$7:$BK$412,Calc_Targetkreise!AF$5,FALSE)/1000/$H335</f>
        <v>0.05483621357</v>
      </c>
      <c r="AG335" s="63">
        <f>VLOOKUP($D335,BW_17_Kreise!$B$7:$CC$410,Calc_Targetkreise!AG$5,FALSE)/1000/$G335</f>
        <v>0.06133282169</v>
      </c>
      <c r="AH335" s="61">
        <f>VLOOKUP(Calc_Targetkreise!$D335,EW_Erg_09_14_Kreise!$A$7:$BK$412,Calc_Targetkreise!AH$5,FALSE)/1000/$H335</f>
        <v>0.0152695383</v>
      </c>
      <c r="AI335" s="61">
        <f>VLOOKUP(Calc_Targetkreise!$D335,EW_Erg_09_14_Kreise!$A$7:$BK$412,Calc_Targetkreise!AI$5,FALSE)/1000/$H335</f>
        <v>0.04003095177</v>
      </c>
      <c r="AJ335" s="63">
        <f>VLOOKUP($D335,BW_17_Kreise!$B$7:$CC$410,Calc_Targetkreise!AJ$5,FALSE)/1000/$G335</f>
        <v>0.215784088</v>
      </c>
      <c r="AK335" s="61">
        <f>VLOOKUP(Calc_Targetkreise!$D335,EW_Erg_09_14_Kreise!$A$7:$BK$412,Calc_Targetkreise!AK$5,FALSE)/1000/$H335</f>
        <v>0.2632447769</v>
      </c>
      <c r="AL335" s="61">
        <f>VLOOKUP(Calc_Targetkreise!$D335,EW_Erg_09_14_Kreise!$A$7:$BK$412,Calc_Targetkreise!AL$5,FALSE)/1000/$H335</f>
        <v>0.2473562032</v>
      </c>
      <c r="AM335" s="61">
        <f>VLOOKUP($D335,EW_19_Kreise!$A$6:$CQ$406,Calc_Targetkreise!AM$5,FALSE)/1000/F335</f>
        <v>0.2074630161</v>
      </c>
      <c r="AN335" s="63">
        <f>VLOOKUP($D335,BW_17_Kreise!$B$7:$CC$410,Calc_Targetkreise!AN$5,FALSE)/1000/$G335</f>
        <v>0.2190777693</v>
      </c>
      <c r="AO335" s="61">
        <f>VLOOKUP(Calc_Targetkreise!$D335,EW_Erg_09_14_Kreise!$A$7:$BK$412,Calc_Targetkreise!AO$5,FALSE)/1000/$H335</f>
        <v>0.1280371421</v>
      </c>
      <c r="AP335" s="61">
        <f>VLOOKUP(Calc_Targetkreise!$D335,EW_Erg_09_14_Kreise!$A$7:$BK$412,Calc_Targetkreise!AP$5,FALSE)/1000/$H335</f>
        <v>0.0006190353366</v>
      </c>
      <c r="AQ335" s="61">
        <f t="shared" ref="AQ335:AR335" si="1373">1-U335-Y335-AC335-AG335-AJ335-AN335</f>
        <v>0.06580966999</v>
      </c>
      <c r="AR335" s="61">
        <f t="shared" si="1373"/>
        <v>0.09455764767</v>
      </c>
      <c r="AS335" s="61">
        <f t="shared" si="11"/>
        <v>0.2931511923</v>
      </c>
      <c r="AT335" s="63">
        <f>VLOOKUP($D335,BW_17_Kreise!$B$7:$CC$410,Calc_Targetkreise!AT$5,FALSE)/1000/$G335</f>
        <v>0</v>
      </c>
      <c r="AU335" s="61">
        <f>VLOOKUP(Calc_Targetkreise!$D335,EW_Erg_09_14_Kreise!$A$7:$BK$412,Calc_Targetkreise!AU$5,FALSE)/1000/$H335</f>
        <v>0.01666236781</v>
      </c>
      <c r="AV335" s="62">
        <f>IF(AU335&lt;Master_sheet_Kriterien!$J$44,1,IF(AU335&lt;Master_sheet_Kriterien!$K$44,2,IF(AU335&lt;Master_sheet_Kriterien!$L$44,3,IF(AU335&lt;Master_sheet_Kriterien!$M$44,4,5))))</f>
        <v>5</v>
      </c>
      <c r="AW335" s="61">
        <f>VLOOKUP(Calc_Targetkreise!$D335,EW_Erg_09_14_Kreise!$A$7:$BK$412,Calc_Targetkreise!AW$5,FALSE)/1000/$H335</f>
        <v>0.007686355429</v>
      </c>
      <c r="AX335" s="61">
        <f>VLOOKUP($D335,EW_19_Kreise!$A$6:$CQ$406,Calc_Targetkreise!AX$5,FALSE)/1000/F335</f>
        <v>0.004106866858</v>
      </c>
      <c r="AY335" s="62">
        <f>IF(AX335&lt;Master_sheet_Kriterien!$J$56,1,IF(AX335&lt;Master_sheet_Kriterien!$K$56,2,IF(AX335&lt;Master_sheet_Kriterien!$L$56,3,IF(AX335&lt;Master_sheet_Kriterien!$M$56,4,5))))</f>
        <v>3</v>
      </c>
      <c r="AZ335" s="64">
        <f>VLOOKUP($D335,EW_19_Kreise!$A$6:$CQ$406,Calc_Targetkreise!AZ$5,FALSE)</f>
        <v>93</v>
      </c>
      <c r="BA335" s="62">
        <f>IF(AZ335&lt;Master_sheet_Kriterien!$J$57,1,IF(AZ335&lt;Master_sheet_Kriterien!$K$57,2,IF(AZ335&lt;Master_sheet_Kriterien!$L$57,3,IF(AZ335&lt;Master_sheet_Kriterien!$M$56,4,5))))</f>
        <v>1</v>
      </c>
      <c r="BB335" s="59">
        <f>VLOOKUP($D335,Struktur_daten_BW_2017!$B$7:$AH$452,Calc_Targetkreise!BB$5,FALSE)</f>
        <v>402.5</v>
      </c>
      <c r="BC335" s="62">
        <f>IF(BB335&lt;Master_sheet_Kriterien!$J$8,1,IF(BB335&lt;Master_sheet_Kriterien!$K$8,2,IF(BB335&lt;Master_sheet_Kriterien!$L$8,3,IF(BB335&lt;Master_sheet_Kriterien!$M$8,4,5))))</f>
        <v>3</v>
      </c>
      <c r="BD335" s="65">
        <f t="shared" si="12"/>
        <v>18.0375</v>
      </c>
      <c r="BE335" s="62">
        <f>IF(BD335&lt;Master_sheet_Kriterien!$J$10,1,IF(BD335&lt;Master_sheet_Kriterien!$K$10,2,IF(BD335&lt;Master_sheet_Kriterien!$L$10,3,IF(BD335&lt;Master_sheet_Kriterien!$M$10,4,5))))</f>
        <v>1</v>
      </c>
      <c r="BF335" s="65">
        <f>VLOOKUP($D335,Struktur_daten_BW_2017!$B$7:$AH$452,Calc_Targetkreise!BF$5,FALSE)</f>
        <v>7.5</v>
      </c>
      <c r="BG335" s="62">
        <f>IF(BF335&lt;Master_sheet_Kriterien!$J$12,1,IF(BF335&lt;Master_sheet_Kriterien!$K$12,2,IF(BF335&lt;Master_sheet_Kriterien!$L$12,3,IF(BF335&lt;Master_sheet_Kriterien!$M$12,4,5))))</f>
        <v>2</v>
      </c>
      <c r="BH335" s="65">
        <f>VLOOKUP($D335,Struktur_daten_BW_2017!$B$7:$AH$452,Calc_Targetkreise!BH$5,FALSE)</f>
        <v>12.6</v>
      </c>
      <c r="BI335" s="62">
        <f>IF(BH335&lt;Master_sheet_Kriterien!$J$14,1,IF(BH335&lt;Master_sheet_Kriterien!$K$14,2,IF(BH335&lt;Master_sheet_Kriterien!$L$14,3,IF(BH335&lt;Master_sheet_Kriterien!$M$14,4,5))))</f>
        <v>4</v>
      </c>
      <c r="BJ335" s="65">
        <f>VLOOKUP($D335,Struktur_daten_BW_2017!$B$7:$AH$452,Calc_Targetkreise!BJ$5,FALSE)</f>
        <v>36.8</v>
      </c>
      <c r="BK335" s="62">
        <f>IF(BJ335&lt;Master_sheet_Kriterien!$J$16,1,IF(BJ335&lt;Master_sheet_Kriterien!$K$16,2,IF(BJ335&lt;Master_sheet_Kriterien!$L$16,3,IF(BJ335&lt;Master_sheet_Kriterien!$M$16,4,5))))</f>
        <v>4</v>
      </c>
      <c r="BL335" s="65">
        <f>VLOOKUP($D335,Struktur_daten_BW_2017!$B$7:$AH$452,Calc_Targetkreise!BL$5,FALSE)</f>
        <v>19.4</v>
      </c>
      <c r="BM335" s="62">
        <f>IF(BL335&lt;Master_sheet_Kriterien!$J$18,1,IF(BL335&lt;Master_sheet_Kriterien!$K$18,2,IF(BL335&lt;Master_sheet_Kriterien!$L$18,3,IF(BL335&lt;Master_sheet_Kriterien!$M$18,4,5))))</f>
        <v>5</v>
      </c>
      <c r="BN335" s="65">
        <f>VLOOKUP($D335,Struktur_daten_BW_2017!$B$7:$AH$452,Calc_Targetkreise!BN$5,FALSE)</f>
        <v>11.1</v>
      </c>
      <c r="BO335" s="62">
        <f>IF(BN335&lt;Master_sheet_Kriterien!$J$20,1,IF(BN335&lt;Master_sheet_Kriterien!$K$20,2,IF(BN335&lt;Master_sheet_Kriterien!$L$20,3,IF(BN335&lt;Master_sheet_Kriterien!$M$20,4,5))))</f>
        <v>4</v>
      </c>
      <c r="BP335" s="59">
        <f>VLOOKUP($D335,Struktur_daten_BW_2017!$B$7:$AH$452,Calc_Targetkreise!BP$5,FALSE)</f>
        <v>18268</v>
      </c>
      <c r="BQ335" s="62">
        <f>IF(BP335&lt;Master_sheet_Kriterien!$J$38,1,IF(BP335&lt;Master_sheet_Kriterien!$K$38,2,IF(BP335&lt;Master_sheet_Kriterien!$L$38,3,IF(BP335&lt;Master_sheet_Kriterien!$M$38,4,5))))</f>
        <v>1</v>
      </c>
      <c r="BR335" s="65">
        <f>VLOOKUP($D335,Struktur_daten_BW_2017!$B$7:$AH$452,Calc_Targetkreise!BR$5,FALSE)</f>
        <v>51.1</v>
      </c>
      <c r="BS335" s="62">
        <f>IF(BR335&lt;Master_sheet_Kriterien!$J$24,1,IF(BR335&lt;Master_sheet_Kriterien!$K$24,2,IF(BR335&lt;Master_sheet_Kriterien!$L$24,3,IF(BR335&lt;Master_sheet_Kriterien!$M$24,4,5))))</f>
        <v>5</v>
      </c>
      <c r="BT335" s="65">
        <f>VLOOKUP($D335,Struktur_daten_BW_2017!$B$7:$AH$452,Calc_Targetkreise!BT$5,FALSE)</f>
        <v>10.9</v>
      </c>
      <c r="BU335" s="62">
        <f>IF(BT335&lt;Master_sheet_Kriterien!$J$26,1,IF(BT335&lt;Master_sheet_Kriterien!$K$26,2,IF(BT335&lt;Master_sheet_Kriterien!$L$26,3,IF(BT335&lt;Master_sheet_Kriterien!$M$26,4,5))))</f>
        <v>2</v>
      </c>
      <c r="BV335" s="65">
        <f t="shared" si="13"/>
        <v>2.62145</v>
      </c>
      <c r="BW335" s="62">
        <f>IF(BV335&lt;Master_sheet_Kriterien!$J$28,1,IF(BV335&lt;Master_sheet_Kriterien!$K$28,2,IF(BV335&lt;Master_sheet_Kriterien!$L$28,3,IF(BV335&lt;Master_sheet_Kriterien!$M$28,4,5))))</f>
        <v>1</v>
      </c>
      <c r="BX335" s="65">
        <f>VLOOKUP($D335,Struktur_daten_BW_2017!$B$7:$AH$452,Calc_Targetkreise!BX$5,FALSE)</f>
        <v>22.01834862</v>
      </c>
      <c r="BY335" s="62">
        <f>IF(BX335&lt;Master_sheet_Kriterien!$J$30,1,IF(BX335&lt;Master_sheet_Kriterien!$K$30,2,IF(BX335&lt;Master_sheet_Kriterien!$L$30,3,IF(BX335&lt;Master_sheet_Kriterien!$M$30,4,5))))</f>
        <v>3</v>
      </c>
      <c r="BZ335" s="65"/>
      <c r="CA335" s="62">
        <f>IF(BZ335&lt;Master_sheet_Kriterien!$J$32,1,IF(BZ335&lt;Master_sheet_Kriterien!$K$32,2,IF(BZ335&lt;Master_sheet_Kriterien!$L$32,3,IF(BZ335&lt;Master_sheet_Kriterien!$M$32,4,5))))</f>
        <v>1</v>
      </c>
      <c r="CB335" s="65"/>
      <c r="CC335" s="62">
        <f>IF(CB335&lt;Master_sheet_Kriterien!$J$34,1,IF(CB335&lt;Master_sheet_Kriterien!$K$34,2,IF(CB335&lt;Master_sheet_Kriterien!$L$34,3,IF(CB335&lt;Master_sheet_Kriterien!$M$34,4,5))))</f>
        <v>1</v>
      </c>
      <c r="CD335" s="65">
        <f>100-VLOOKUP($D335,Struktur_daten_BW_2017!$B$7:$AH$452,Calc_Targetkreise!CD$5,FALSE)</f>
        <v>60</v>
      </c>
      <c r="CE335" s="62">
        <f>IF(CD335&lt;Master_sheet_Kriterien!$J$40,1,IF(CD335&lt;Master_sheet_Kriterien!$K$40,2,IF(CD335&lt;Master_sheet_Kriterien!$L$40,3,IF(CD335&lt;Master_sheet_Kriterien!$M$40,4,5))))</f>
        <v>4</v>
      </c>
      <c r="CF335" s="61"/>
      <c r="CG335" s="59">
        <f>VLOOKUP($D335,EW_19_Kreise!$A$6:$CQ$406,Calc_Targetkreise!CG$5,FALSE)/1000</f>
        <v>44.982</v>
      </c>
      <c r="CH335" s="59">
        <f>VLOOKUP($D335,BW_17_Kreise!$B$7:$CC$410,Calc_Targetkreise!CH$5,FALSE)/1000</f>
        <v>45.822</v>
      </c>
      <c r="CI335" s="59">
        <f>VLOOKUP($D335,EW_Erg_09_14_Kreise!$A$10:$BK$412,Calc_Targetkreise!CI$5,FALSE)/1000</f>
        <v>47.81</v>
      </c>
      <c r="CJ335" s="59">
        <f>VLOOKUP($D335,EW_Erg_09_14_Kreise!$A$10:$BK$412,Calc_Targetkreise!CJ$5,FALSE)/1000</f>
        <v>51.242</v>
      </c>
      <c r="CK335" s="59">
        <f>VLOOKUP($D335,EW_Erg_09_14_Kreise!$A$10:$BK$412,Calc_Targetkreise!CK$5,FALSE)/1000</f>
        <v>14.413</v>
      </c>
      <c r="CL335" s="45"/>
      <c r="CM335" s="59">
        <f>VLOOKUP($D335,Struktur_daten_BW_2017!$B$7:$AH$452,Calc_Targetkreise!CM$5,FALSE)</f>
        <v>240.5</v>
      </c>
      <c r="CN335" s="66">
        <v>1.0</v>
      </c>
      <c r="CO335" s="67">
        <f t="shared" si="16"/>
        <v>0.004158004158</v>
      </c>
      <c r="CP335" s="62">
        <f>IF(CO335&lt;Master_sheet_Kriterien!$J$58,1,IF(CO335&lt;Master_sheet_Kriterien!$K$58,2,IF(CO335&lt;Master_sheet_Kriterien!$L$58,3,IF(CO335&lt;Master_sheet_Kriterien!$M$58,4,5))))</f>
        <v>1</v>
      </c>
      <c r="CQ335" s="66">
        <v>0.0</v>
      </c>
      <c r="CR335" s="67">
        <f t="shared" si="17"/>
        <v>0</v>
      </c>
      <c r="CS335" s="62">
        <f>IF(CR335&lt;Master_sheet_Kriterien!$J$59,1,IF(CR335&lt;Master_sheet_Kriterien!$K$59,2,IF(CR335&lt;Master_sheet_Kriterien!$L$59,3,IF(CR335&lt;Master_sheet_Kriterien!$M$59,4,5))))</f>
        <v>1</v>
      </c>
      <c r="CT335" s="66">
        <v>1.0</v>
      </c>
      <c r="CU335" s="44"/>
      <c r="CV335" s="66">
        <v>0.0</v>
      </c>
      <c r="CW335" s="68"/>
      <c r="CY335" s="31">
        <f t="shared" si="18"/>
        <v>12053</v>
      </c>
      <c r="DB335" s="76" t="str">
        <f t="shared" si="19"/>
        <v>Frankfurt (Oder), Stadt</v>
      </c>
      <c r="DC335" s="58">
        <f t="shared" si="20"/>
        <v>156</v>
      </c>
      <c r="DD335" s="77">
        <f t="shared" si="21"/>
        <v>164</v>
      </c>
      <c r="DE335" s="72">
        <f t="shared" si="22"/>
        <v>0.004106866858</v>
      </c>
      <c r="DG335" s="76" t="str">
        <f t="shared" si="23"/>
        <v>Frankfurt (Oder), Stadt</v>
      </c>
      <c r="DH335" s="58" t="str">
        <f t="shared" si="24"/>
        <v>#REF!</v>
      </c>
      <c r="DI335" s="75">
        <f t="shared" si="25"/>
        <v>158.04158</v>
      </c>
      <c r="DJ335" s="78">
        <f t="shared" si="26"/>
        <v>0.004106866858</v>
      </c>
      <c r="DK335" s="75"/>
      <c r="DL335" s="75"/>
      <c r="DM335" s="75"/>
      <c r="DN335" s="75"/>
      <c r="DO335" s="75"/>
      <c r="DP335" s="44"/>
    </row>
    <row r="336" ht="16.5" customHeight="1">
      <c r="A336" s="58">
        <f t="shared" si="5"/>
        <v>48</v>
      </c>
      <c r="B336" s="58">
        <f t="shared" si="6"/>
        <v>201</v>
      </c>
      <c r="C336" s="58" t="s">
        <v>496</v>
      </c>
      <c r="D336" s="58">
        <v>12054.0</v>
      </c>
      <c r="E336" s="58" t="s">
        <v>500</v>
      </c>
      <c r="F336" s="59">
        <f>VLOOKUP($D336,EW_19_Kreise!$A$6:$CQ$406,Calc_Targetkreise!F$5,FALSE)/1000</f>
        <v>85.551</v>
      </c>
      <c r="G336" s="59">
        <f>VLOOKUP($D336,BW_17_Kreise!$B$7:$CC$410,Calc_Targetkreise!G$5,FALSE)/1000</f>
        <v>103.772</v>
      </c>
      <c r="H336" s="59">
        <f>VLOOKUP($D336,EW_Erg_09_14_Kreise!$A$10:$BK$412,Calc_Targetkreise!H$5,FALSE)/1000</f>
        <v>62.936</v>
      </c>
      <c r="I336" s="60">
        <f t="shared" ref="I336:K336" si="1374">F336/CG336</f>
        <v>0.6332701674</v>
      </c>
      <c r="J336" s="60">
        <f t="shared" si="1374"/>
        <v>0.7808805713</v>
      </c>
      <c r="K336" s="60">
        <f t="shared" si="1374"/>
        <v>0.4887018372</v>
      </c>
      <c r="L336" s="61">
        <f t="shared" ref="L336:M336" si="1375">1-(T336+X336)</f>
        <v>0.6965202043</v>
      </c>
      <c r="M336" s="61">
        <f t="shared" si="1375"/>
        <v>0.6013568207</v>
      </c>
      <c r="N336" s="62">
        <f>IF(L336&lt;Master_sheet_Kriterien!$J$46,1,IF(L336&lt;Master_sheet_Kriterien!$K$46,2,IF(L336&lt;Master_sheet_Kriterien!$L$46,3,IF(L336&lt;Master_sheet_Kriterien!$M$46,4,5))))</f>
        <v>5</v>
      </c>
      <c r="O336" s="62">
        <f>IF(M336&lt;Master_sheet_Kriterien!$J$46,1,IF(M336&lt;Master_sheet_Kriterien!$K$46,2,IF(M336&lt;Master_sheet_Kriterien!$L$46,3,IF(M336&lt;Master_sheet_Kriterien!$M$46,4,5))))</f>
        <v>5</v>
      </c>
      <c r="P336" s="61">
        <f t="shared" ref="P336:Q336" si="1376">1-(T336+AM336)</f>
        <v>0.7655784269</v>
      </c>
      <c r="Q336" s="61">
        <f t="shared" si="1376"/>
        <v>0.6563042054</v>
      </c>
      <c r="R336" s="62">
        <f>IF(P336&lt;Master_sheet_Kriterien!$J$46,1,IF(P336&lt;Master_sheet_Kriterien!$K$46,2,IF(P336&lt;Master_sheet_Kriterien!$L$46,3,IF(P336&lt;Master_sheet_Kriterien!$M$46,4,5))))</f>
        <v>5</v>
      </c>
      <c r="S336" s="62">
        <f>IF(Q336&lt;Master_sheet_Kriterien!$J$46,1,IF(Q336&lt;Master_sheet_Kriterien!$K$46,2,IF(Q336&lt;Master_sheet_Kriterien!$L$46,3,IF(Q336&lt;Master_sheet_Kriterien!$M$46,4,5))))</f>
        <v>5</v>
      </c>
      <c r="T336" s="61">
        <f>VLOOKUP($D336,EW_19_Kreise!$A$6:$CQ$406,Calc_Targetkreise!T$5,FALSE)/1000/F336</f>
        <v>0.1254573295</v>
      </c>
      <c r="U336" s="63">
        <f>VLOOKUP($D336,BW_17_Kreise!$B$7:$CC$410,Calc_Targetkreise!U$5,FALSE)/1000/$G336</f>
        <v>0.2160602089</v>
      </c>
      <c r="V336" s="61">
        <f>VLOOKUP(Calc_Targetkreise!$D336,EW_Erg_09_14_Kreise!$A$7:$BK$412,Calc_Targetkreise!V$5,FALSE)/1000/$H336</f>
        <v>0.1650883437</v>
      </c>
      <c r="W336" s="61">
        <f>VLOOKUP(Calc_Targetkreise!$D336,EW_Erg_09_14_Kreise!$A$7:$BK$412,Calc_Targetkreise!W$5,FALSE)/1000/CK336</f>
        <v>0.1473605752</v>
      </c>
      <c r="X336" s="61">
        <f>VLOOKUP($D336,EW_19_Kreise!$A$6:$CQ$406,Calc_Targetkreise!X$5,FALSE)/1000/F336</f>
        <v>0.1780224661</v>
      </c>
      <c r="Y336" s="63">
        <f>VLOOKUP($D336,BW_17_Kreise!$B$7:$CC$410,Calc_Targetkreise!Y$5,FALSE)/1000/$G336</f>
        <v>0.1825829704</v>
      </c>
      <c r="Z336" s="61">
        <f>VLOOKUP(Calc_Targetkreise!$D336,EW_Erg_09_14_Kreise!$A$7:$BK$412,Calc_Targetkreise!Z$5,FALSE)/1000/$H336</f>
        <v>0.2719429261</v>
      </c>
      <c r="AA336" s="61">
        <f>VLOOKUP(Calc_Targetkreise!$D336,EW_Erg_09_14_Kreise!$A$7:$BK$412,Calc_Targetkreise!AA$5,FALSE)/1000/$H336</f>
        <v>0.1685045125</v>
      </c>
      <c r="AB336" s="61">
        <f>VLOOKUP($D336,EW_19_Kreise!$A$6:$CQ$406,Calc_Targetkreise!AB$5,FALSE)/1000/F336</f>
        <v>0.231592851</v>
      </c>
      <c r="AC336" s="63">
        <f>VLOOKUP($D336,BW_17_Kreise!$B$7:$CC$410,Calc_Targetkreise!AC$5,FALSE)/1000/$G336</f>
        <v>0.1093454882</v>
      </c>
      <c r="AD336" s="61">
        <f>VLOOKUP(Calc_Targetkreise!$D336,EW_Erg_09_14_Kreise!$A$7:$BK$412,Calc_Targetkreise!AD$5,FALSE)/1000/$H336</f>
        <v>0.1340250413</v>
      </c>
      <c r="AE336" s="62">
        <f>IF(AC336&lt;Master_sheet_Kriterien!$J$54,1,IF(AC336&lt;Master_sheet_Kriterien!$K$54,2,IF(AC336&lt;Master_sheet_Kriterien!$L$54,3,IF(AC336&lt;Master_sheet_Kriterien!$M$54,4,5))))</f>
        <v>4</v>
      </c>
      <c r="AF336" s="61">
        <f>VLOOKUP(Calc_Targetkreise!$D336,EW_Erg_09_14_Kreise!$A$7:$BK$412,Calc_Targetkreise!AF$5,FALSE)/1000/$H336</f>
        <v>0.1134962502</v>
      </c>
      <c r="AG336" s="63">
        <f>VLOOKUP($D336,BW_17_Kreise!$B$7:$CC$410,Calc_Targetkreise!AG$5,FALSE)/1000/$G336</f>
        <v>0.08158270054</v>
      </c>
      <c r="AH336" s="61">
        <f>VLOOKUP(Calc_Targetkreise!$D336,EW_Erg_09_14_Kreise!$A$7:$BK$412,Calc_Targetkreise!AH$5,FALSE)/1000/$H336</f>
        <v>0.02581988051</v>
      </c>
      <c r="AI336" s="61">
        <f>VLOOKUP(Calc_Targetkreise!$D336,EW_Erg_09_14_Kreise!$A$7:$BK$412,Calc_Targetkreise!AI$5,FALSE)/1000/$H336</f>
        <v>0.05055929833</v>
      </c>
      <c r="AJ336" s="63">
        <f>VLOOKUP($D336,BW_17_Kreise!$B$7:$CC$410,Calc_Targetkreise!AJ$5,FALSE)/1000/$G336</f>
        <v>0.212118876</v>
      </c>
      <c r="AK336" s="61">
        <f>VLOOKUP(Calc_Targetkreise!$D336,EW_Erg_09_14_Kreise!$A$7:$BK$412,Calc_Targetkreise!AK$5,FALSE)/1000/$H336</f>
        <v>0.2299478836</v>
      </c>
      <c r="AL336" s="61">
        <f>VLOOKUP(Calc_Targetkreise!$D336,EW_Erg_09_14_Kreise!$A$7:$BK$412,Calc_Targetkreise!AL$5,FALSE)/1000/$H336</f>
        <v>0.2049860175</v>
      </c>
      <c r="AM336" s="61">
        <f>VLOOKUP($D336,EW_19_Kreise!$A$6:$CQ$406,Calc_Targetkreise!AM$5,FALSE)/1000/F336</f>
        <v>0.1089642436</v>
      </c>
      <c r="AN336" s="63">
        <f>VLOOKUP($D336,BW_17_Kreise!$B$7:$CC$410,Calc_Targetkreise!AN$5,FALSE)/1000/$G336</f>
        <v>0.1276355857</v>
      </c>
      <c r="AO336" s="61">
        <f>VLOOKUP(Calc_Targetkreise!$D336,EW_Erg_09_14_Kreise!$A$7:$BK$412,Calc_Targetkreise!AO$5,FALSE)/1000/$H336</f>
        <v>0.07220033049</v>
      </c>
      <c r="AP336" s="61">
        <f>VLOOKUP(Calc_Targetkreise!$D336,EW_Erg_09_14_Kreise!$A$7:$BK$412,Calc_Targetkreise!AP$5,FALSE)/1000/$H336</f>
        <v>0.000730901233</v>
      </c>
      <c r="AQ336" s="61">
        <f t="shared" ref="AQ336:AR336" si="1377">1-U336-Y336-AC336-AG336-AJ336-AN336</f>
        <v>0.0706741703</v>
      </c>
      <c r="AR336" s="61">
        <f t="shared" si="1377"/>
        <v>0.1009755943</v>
      </c>
      <c r="AS336" s="61">
        <f t="shared" si="11"/>
        <v>0.314362445</v>
      </c>
      <c r="AT336" s="63">
        <f>VLOOKUP($D336,BW_17_Kreise!$B$7:$CC$410,Calc_Targetkreise!AT$5,FALSE)/1000/$G336</f>
        <v>0</v>
      </c>
      <c r="AU336" s="61">
        <f>VLOOKUP(Calc_Targetkreise!$D336,EW_Erg_09_14_Kreise!$A$7:$BK$412,Calc_Targetkreise!AU$5,FALSE)/1000/$H336</f>
        <v>0.02691623236</v>
      </c>
      <c r="AV336" s="62">
        <f>IF(AU336&lt;Master_sheet_Kriterien!$J$44,1,IF(AU336&lt;Master_sheet_Kriterien!$K$44,2,IF(AU336&lt;Master_sheet_Kriterien!$L$44,3,IF(AU336&lt;Master_sheet_Kriterien!$M$44,4,5))))</f>
        <v>5</v>
      </c>
      <c r="AW336" s="61">
        <f>VLOOKUP(Calc_Targetkreise!$D336,EW_Erg_09_14_Kreise!$A$7:$BK$412,Calc_Targetkreise!AW$5,FALSE)/1000/$H336</f>
        <v>0.01236176433</v>
      </c>
      <c r="AX336" s="61">
        <f>VLOOKUP($D336,EW_19_Kreise!$A$6:$CQ$406,Calc_Targetkreise!AX$5,FALSE)/1000/F336</f>
        <v>0.01322018445</v>
      </c>
      <c r="AY336" s="62">
        <f>IF(AX336&lt;Master_sheet_Kriterien!$J$56,1,IF(AX336&lt;Master_sheet_Kriterien!$K$56,2,IF(AX336&lt;Master_sheet_Kriterien!$L$56,3,IF(AX336&lt;Master_sheet_Kriterien!$M$56,4,5))))</f>
        <v>4</v>
      </c>
      <c r="AZ336" s="64">
        <f>VLOOKUP($D336,EW_19_Kreise!$A$6:$CQ$406,Calc_Targetkreise!AZ$5,FALSE)</f>
        <v>1131</v>
      </c>
      <c r="BA336" s="62">
        <f>IF(AZ336&lt;Master_sheet_Kriterien!$J$57,1,IF(AZ336&lt;Master_sheet_Kriterien!$K$57,2,IF(AZ336&lt;Master_sheet_Kriterien!$L$57,3,IF(AZ336&lt;Master_sheet_Kriterien!$M$56,4,5))))</f>
        <v>5</v>
      </c>
      <c r="BB336" s="59">
        <f>VLOOKUP($D336,Struktur_daten_BW_2017!$B$7:$AH$452,Calc_Targetkreise!BB$5,FALSE)</f>
        <v>856.5</v>
      </c>
      <c r="BC336" s="62">
        <f>IF(BB336&lt;Master_sheet_Kriterien!$J$8,1,IF(BB336&lt;Master_sheet_Kriterien!$K$8,2,IF(BB336&lt;Master_sheet_Kriterien!$L$8,3,IF(BB336&lt;Master_sheet_Kriterien!$M$8,4,5))))</f>
        <v>4</v>
      </c>
      <c r="BD336" s="65">
        <f t="shared" si="12"/>
        <v>23.2875</v>
      </c>
      <c r="BE336" s="62">
        <f>IF(BD336&lt;Master_sheet_Kriterien!$J$10,1,IF(BD336&lt;Master_sheet_Kriterien!$K$10,2,IF(BD336&lt;Master_sheet_Kriterien!$L$10,3,IF(BD336&lt;Master_sheet_Kriterien!$M$10,4,5))))</f>
        <v>3</v>
      </c>
      <c r="BF336" s="65">
        <f>VLOOKUP($D336,Struktur_daten_BW_2017!$B$7:$AH$452,Calc_Targetkreise!BF$5,FALSE)</f>
        <v>7.5</v>
      </c>
      <c r="BG336" s="62">
        <f>IF(BF336&lt;Master_sheet_Kriterien!$J$12,1,IF(BF336&lt;Master_sheet_Kriterien!$K$12,2,IF(BF336&lt;Master_sheet_Kriterien!$L$12,3,IF(BF336&lt;Master_sheet_Kriterien!$M$12,4,5))))</f>
        <v>2</v>
      </c>
      <c r="BH336" s="65">
        <f>VLOOKUP($D336,Struktur_daten_BW_2017!$B$7:$AH$452,Calc_Targetkreise!BH$5,FALSE)</f>
        <v>16.3</v>
      </c>
      <c r="BI336" s="62">
        <f>IF(BH336&lt;Master_sheet_Kriterien!$J$14,1,IF(BH336&lt;Master_sheet_Kriterien!$K$14,2,IF(BH336&lt;Master_sheet_Kriterien!$L$14,3,IF(BH336&lt;Master_sheet_Kriterien!$M$14,4,5))))</f>
        <v>5</v>
      </c>
      <c r="BJ336" s="65">
        <f>VLOOKUP($D336,Struktur_daten_BW_2017!$B$7:$AH$452,Calc_Targetkreise!BJ$5,FALSE)</f>
        <v>35.5</v>
      </c>
      <c r="BK336" s="62">
        <f>IF(BJ336&lt;Master_sheet_Kriterien!$J$16,1,IF(BJ336&lt;Master_sheet_Kriterien!$K$16,2,IF(BJ336&lt;Master_sheet_Kriterien!$L$16,3,IF(BJ336&lt;Master_sheet_Kriterien!$M$16,4,5))))</f>
        <v>2</v>
      </c>
      <c r="BL336" s="65">
        <f>VLOOKUP($D336,Struktur_daten_BW_2017!$B$7:$AH$452,Calc_Targetkreise!BL$5,FALSE)</f>
        <v>15.7</v>
      </c>
      <c r="BM336" s="62">
        <f>IF(BL336&lt;Master_sheet_Kriterien!$J$18,1,IF(BL336&lt;Master_sheet_Kriterien!$K$18,2,IF(BL336&lt;Master_sheet_Kriterien!$L$18,3,IF(BL336&lt;Master_sheet_Kriterien!$M$18,4,5))))</f>
        <v>2</v>
      </c>
      <c r="BN336" s="65">
        <f>VLOOKUP($D336,Struktur_daten_BW_2017!$B$7:$AH$452,Calc_Targetkreise!BN$5,FALSE)</f>
        <v>9.4</v>
      </c>
      <c r="BO336" s="62">
        <f>IF(BN336&lt;Master_sheet_Kriterien!$J$20,1,IF(BN336&lt;Master_sheet_Kriterien!$K$20,2,IF(BN336&lt;Master_sheet_Kriterien!$L$20,3,IF(BN336&lt;Master_sheet_Kriterien!$M$20,4,5))))</f>
        <v>1</v>
      </c>
      <c r="BP336" s="59">
        <f>VLOOKUP($D336,Struktur_daten_BW_2017!$B$7:$AH$452,Calc_Targetkreise!BP$5,FALSE)</f>
        <v>19217</v>
      </c>
      <c r="BQ336" s="62">
        <f>IF(BP336&lt;Master_sheet_Kriterien!$J$38,1,IF(BP336&lt;Master_sheet_Kriterien!$K$38,2,IF(BP336&lt;Master_sheet_Kriterien!$L$38,3,IF(BP336&lt;Master_sheet_Kriterien!$M$38,4,5))))</f>
        <v>2</v>
      </c>
      <c r="BR336" s="65">
        <f>VLOOKUP($D336,Struktur_daten_BW_2017!$B$7:$AH$452,Calc_Targetkreise!BR$5,FALSE)</f>
        <v>65.2</v>
      </c>
      <c r="BS336" s="62">
        <f>IF(BR336&lt;Master_sheet_Kriterien!$J$24,1,IF(BR336&lt;Master_sheet_Kriterien!$K$24,2,IF(BR336&lt;Master_sheet_Kriterien!$L$24,3,IF(BR336&lt;Master_sheet_Kriterien!$M$24,4,5))))</f>
        <v>5</v>
      </c>
      <c r="BT336" s="65">
        <f>VLOOKUP($D336,Struktur_daten_BW_2017!$B$7:$AH$452,Calc_Targetkreise!BT$5,FALSE)</f>
        <v>11.2</v>
      </c>
      <c r="BU336" s="62">
        <f>IF(BT336&lt;Master_sheet_Kriterien!$J$26,1,IF(BT336&lt;Master_sheet_Kriterien!$K$26,2,IF(BT336&lt;Master_sheet_Kriterien!$L$26,3,IF(BT336&lt;Master_sheet_Kriterien!$M$26,4,5))))</f>
        <v>2</v>
      </c>
      <c r="BV336" s="65">
        <f t="shared" si="13"/>
        <v>3.4776</v>
      </c>
      <c r="BW336" s="62">
        <f>IF(BV336&lt;Master_sheet_Kriterien!$J$28,1,IF(BV336&lt;Master_sheet_Kriterien!$K$28,2,IF(BV336&lt;Master_sheet_Kriterien!$L$28,3,IF(BV336&lt;Master_sheet_Kriterien!$M$28,4,5))))</f>
        <v>2</v>
      </c>
      <c r="BX336" s="65">
        <f>VLOOKUP($D336,Struktur_daten_BW_2017!$B$7:$AH$452,Calc_Targetkreise!BX$5,FALSE)</f>
        <v>21.42857143</v>
      </c>
      <c r="BY336" s="62">
        <f>IF(BX336&lt;Master_sheet_Kriterien!$J$30,1,IF(BX336&lt;Master_sheet_Kriterien!$K$30,2,IF(BX336&lt;Master_sheet_Kriterien!$L$30,3,IF(BX336&lt;Master_sheet_Kriterien!$M$30,4,5))))</f>
        <v>3</v>
      </c>
      <c r="BZ336" s="65">
        <f t="shared" ref="BZ336:BZ338" si="1382">CL336/1000</f>
        <v>24.576</v>
      </c>
      <c r="CA336" s="62">
        <f>IF(BZ336&lt;Master_sheet_Kriterien!$J$32,1,IF(BZ336&lt;Master_sheet_Kriterien!$K$32,2,IF(BZ336&lt;Master_sheet_Kriterien!$L$32,3,IF(BZ336&lt;Master_sheet_Kriterien!$M$32,4,5))))</f>
        <v>2</v>
      </c>
      <c r="CB336" s="65">
        <f t="shared" ref="CB336:CB338" si="1383">BZ336/CM336*100</f>
        <v>7.914975845</v>
      </c>
      <c r="CC336" s="62">
        <f>IF(CB336&lt;Master_sheet_Kriterien!$J$34,1,IF(CB336&lt;Master_sheet_Kriterien!$K$34,2,IF(CB336&lt;Master_sheet_Kriterien!$L$34,3,IF(CB336&lt;Master_sheet_Kriterien!$M$34,4,5))))</f>
        <v>3</v>
      </c>
      <c r="CD336" s="65">
        <f>100-VLOOKUP($D336,Struktur_daten_BW_2017!$B$7:$AH$452,Calc_Targetkreise!CD$5,FALSE)</f>
        <v>69.7</v>
      </c>
      <c r="CE336" s="62">
        <f>IF(CD336&lt;Master_sheet_Kriterien!$J$40,1,IF(CD336&lt;Master_sheet_Kriterien!$K$40,2,IF(CD336&lt;Master_sheet_Kriterien!$L$40,3,IF(CD336&lt;Master_sheet_Kriterien!$M$40,4,5))))</f>
        <v>5</v>
      </c>
      <c r="CF336" s="61"/>
      <c r="CG336" s="59">
        <f>VLOOKUP($D336,EW_19_Kreise!$A$6:$CQ$406,Calc_Targetkreise!CG$5,FALSE)/1000</f>
        <v>135.094</v>
      </c>
      <c r="CH336" s="59">
        <f>VLOOKUP($D336,BW_17_Kreise!$B$7:$CC$410,Calc_Targetkreise!CH$5,FALSE)/1000</f>
        <v>132.891</v>
      </c>
      <c r="CI336" s="59">
        <f>VLOOKUP($D336,EW_Erg_09_14_Kreise!$A$10:$BK$412,Calc_Targetkreise!CI$5,FALSE)/1000</f>
        <v>128.782</v>
      </c>
      <c r="CJ336" s="59">
        <f>VLOOKUP($D336,EW_Erg_09_14_Kreise!$A$10:$BK$412,Calc_Targetkreise!CJ$5,FALSE)/1000</f>
        <v>124.676</v>
      </c>
      <c r="CK336" s="59">
        <f>VLOOKUP($D336,EW_Erg_09_14_Kreise!$A$10:$BK$412,Calc_Targetkreise!CK$5,FALSE)/1000</f>
        <v>45.616</v>
      </c>
      <c r="CL336" s="45">
        <f>20609+3282+566+119</f>
        <v>24576</v>
      </c>
      <c r="CM336" s="59">
        <f>VLOOKUP($D336,Struktur_daten_BW_2017!$B$7:$AH$452,Calc_Targetkreise!CM$5,FALSE)</f>
        <v>310.5</v>
      </c>
      <c r="CN336" s="66">
        <v>16.0</v>
      </c>
      <c r="CO336" s="67">
        <f t="shared" si="16"/>
        <v>0.05152979066</v>
      </c>
      <c r="CP336" s="62">
        <f>IF(CO336&lt;Master_sheet_Kriterien!$J$58,1,IF(CO336&lt;Master_sheet_Kriterien!$K$58,2,IF(CO336&lt;Master_sheet_Kriterien!$L$58,3,IF(CO336&lt;Master_sheet_Kriterien!$M$58,4,5))))</f>
        <v>2</v>
      </c>
      <c r="CQ336" s="66">
        <v>15.0</v>
      </c>
      <c r="CR336" s="67">
        <f t="shared" si="17"/>
        <v>0.04830917874</v>
      </c>
      <c r="CS336" s="62">
        <f>IF(CR336&lt;Master_sheet_Kriterien!$J$59,1,IF(CR336&lt;Master_sheet_Kriterien!$K$59,2,IF(CR336&lt;Master_sheet_Kriterien!$L$59,3,IF(CR336&lt;Master_sheet_Kriterien!$M$59,4,5))))</f>
        <v>1</v>
      </c>
      <c r="CT336" s="66">
        <v>1.0</v>
      </c>
      <c r="CU336" s="44"/>
      <c r="CV336" s="66">
        <v>0.0</v>
      </c>
      <c r="CW336" s="68"/>
      <c r="CY336" s="31">
        <f t="shared" si="18"/>
        <v>12054</v>
      </c>
      <c r="DB336" s="76" t="str">
        <f t="shared" si="19"/>
        <v>Potsdam, Stadt</v>
      </c>
      <c r="DC336" s="58">
        <f t="shared" si="20"/>
        <v>48</v>
      </c>
      <c r="DD336" s="77">
        <f t="shared" si="21"/>
        <v>201</v>
      </c>
      <c r="DE336" s="72">
        <f t="shared" si="22"/>
        <v>0.01322018445</v>
      </c>
      <c r="DG336" s="76" t="str">
        <f t="shared" si="23"/>
        <v>Potsdam, Stadt</v>
      </c>
      <c r="DH336" s="58" t="str">
        <f t="shared" si="24"/>
        <v>#REF!</v>
      </c>
      <c r="DI336" s="75">
        <f t="shared" si="25"/>
        <v>192.5152979</v>
      </c>
      <c r="DJ336" s="78">
        <f t="shared" si="26"/>
        <v>0.01322018445</v>
      </c>
      <c r="DK336" s="75"/>
      <c r="DL336" s="75"/>
      <c r="DM336" s="75"/>
      <c r="DN336" s="75"/>
      <c r="DO336" s="75"/>
      <c r="DP336" s="44"/>
    </row>
    <row r="337" ht="16.5" customHeight="1">
      <c r="A337" s="58">
        <f t="shared" si="5"/>
        <v>217</v>
      </c>
      <c r="B337" s="58">
        <f t="shared" si="6"/>
        <v>151</v>
      </c>
      <c r="C337" s="58" t="s">
        <v>496</v>
      </c>
      <c r="D337" s="58">
        <v>12060.0</v>
      </c>
      <c r="E337" s="58" t="s">
        <v>501</v>
      </c>
      <c r="F337" s="59">
        <f>VLOOKUP($D337,EW_19_Kreise!$A$6:$CQ$406,Calc_Targetkreise!F$5,FALSE)/1000</f>
        <v>87.434</v>
      </c>
      <c r="G337" s="59">
        <f>VLOOKUP($D337,BW_17_Kreise!$B$7:$CC$410,Calc_Targetkreise!G$5,FALSE)/1000</f>
        <v>110.354</v>
      </c>
      <c r="H337" s="59">
        <f>VLOOKUP($D337,EW_Erg_09_14_Kreise!$A$10:$BK$412,Calc_Targetkreise!H$5,FALSE)/1000</f>
        <v>65.313</v>
      </c>
      <c r="I337" s="60">
        <f t="shared" ref="I337:K337" si="1378">F337/CG337</f>
        <v>0.5768403552</v>
      </c>
      <c r="J337" s="60">
        <f t="shared" si="1378"/>
        <v>0.7340392981</v>
      </c>
      <c r="K337" s="60">
        <f t="shared" si="1378"/>
        <v>0.4406103904</v>
      </c>
      <c r="L337" s="61">
        <f t="shared" ref="L337:M337" si="1379">1-(T337+X337)</f>
        <v>0.6833382895</v>
      </c>
      <c r="M337" s="61">
        <f t="shared" si="1379"/>
        <v>0.59317288</v>
      </c>
      <c r="N337" s="62">
        <f>IF(L337&lt;Master_sheet_Kriterien!$J$46,1,IF(L337&lt;Master_sheet_Kriterien!$K$46,2,IF(L337&lt;Master_sheet_Kriterien!$L$46,3,IF(L337&lt;Master_sheet_Kriterien!$M$46,4,5))))</f>
        <v>5</v>
      </c>
      <c r="O337" s="62">
        <f>IF(M337&lt;Master_sheet_Kriterien!$J$46,1,IF(M337&lt;Master_sheet_Kriterien!$K$46,2,IF(M337&lt;Master_sheet_Kriterien!$L$46,3,IF(M337&lt;Master_sheet_Kriterien!$M$46,4,5))))</f>
        <v>5</v>
      </c>
      <c r="P337" s="61">
        <f t="shared" ref="P337:Q337" si="1380">1-(T337+AM337)</f>
        <v>0.6381727932</v>
      </c>
      <c r="Q337" s="61">
        <f t="shared" si="1380"/>
        <v>0.5403428965</v>
      </c>
      <c r="R337" s="62">
        <f>IF(P337&lt;Master_sheet_Kriterien!$J$46,1,IF(P337&lt;Master_sheet_Kriterien!$K$46,2,IF(P337&lt;Master_sheet_Kriterien!$L$46,3,IF(P337&lt;Master_sheet_Kriterien!$M$46,4,5))))</f>
        <v>5</v>
      </c>
      <c r="S337" s="62">
        <f>IF(Q337&lt;Master_sheet_Kriterien!$J$46,1,IF(Q337&lt;Master_sheet_Kriterien!$K$46,2,IF(Q337&lt;Master_sheet_Kriterien!$L$46,3,IF(Q337&lt;Master_sheet_Kriterien!$M$46,4,5))))</f>
        <v>5</v>
      </c>
      <c r="T337" s="61">
        <f>VLOOKUP($D337,EW_19_Kreise!$A$6:$CQ$406,Calc_Targetkreise!T$5,FALSE)/1000/F337</f>
        <v>0.1649244001</v>
      </c>
      <c r="U337" s="63">
        <f>VLOOKUP($D337,BW_17_Kreise!$B$7:$CC$410,Calc_Targetkreise!U$5,FALSE)/1000/$G337</f>
        <v>0.2537651558</v>
      </c>
      <c r="V337" s="61">
        <f>VLOOKUP(Calc_Targetkreise!$D337,EW_Erg_09_14_Kreise!$A$7:$BK$412,Calc_Targetkreise!V$5,FALSE)/1000/$H337</f>
        <v>0.2227121706</v>
      </c>
      <c r="W337" s="61">
        <f>VLOOKUP(Calc_Targetkreise!$D337,EW_Erg_09_14_Kreise!$A$7:$BK$412,Calc_Targetkreise!W$5,FALSE)/1000/CK337</f>
        <v>0.1985798817</v>
      </c>
      <c r="X337" s="61">
        <f>VLOOKUP($D337,EW_19_Kreise!$A$6:$CQ$406,Calc_Targetkreise!X$5,FALSE)/1000/F337</f>
        <v>0.1517373104</v>
      </c>
      <c r="Y337" s="63">
        <f>VLOOKUP($D337,BW_17_Kreise!$B$7:$CC$410,Calc_Targetkreise!Y$5,FALSE)/1000/$G337</f>
        <v>0.1530619642</v>
      </c>
      <c r="Z337" s="61">
        <f>VLOOKUP(Calc_Targetkreise!$D337,EW_Erg_09_14_Kreise!$A$7:$BK$412,Calc_Targetkreise!Z$5,FALSE)/1000/$H337</f>
        <v>0.2446067399</v>
      </c>
      <c r="AA337" s="61">
        <f>VLOOKUP(Calc_Targetkreise!$D337,EW_Erg_09_14_Kreise!$A$7:$BK$412,Calc_Targetkreise!AA$5,FALSE)/1000/$H337</f>
        <v>0.1277234241</v>
      </c>
      <c r="AB337" s="61">
        <f>VLOOKUP($D337,EW_19_Kreise!$A$6:$CQ$406,Calc_Targetkreise!AB$5,FALSE)/1000/F337</f>
        <v>0.1234302445</v>
      </c>
      <c r="AC337" s="63">
        <f>VLOOKUP($D337,BW_17_Kreise!$B$7:$CC$410,Calc_Targetkreise!AC$5,FALSE)/1000/$G337</f>
        <v>0.05002990376</v>
      </c>
      <c r="AD337" s="61">
        <f>VLOOKUP(Calc_Targetkreise!$D337,EW_Erg_09_14_Kreise!$A$7:$BK$412,Calc_Targetkreise!AD$5,FALSE)/1000/$H337</f>
        <v>0.06387702295</v>
      </c>
      <c r="AE337" s="62">
        <f>IF(AC337&lt;Master_sheet_Kriterien!$J$54,1,IF(AC337&lt;Master_sheet_Kriterien!$K$54,2,IF(AC337&lt;Master_sheet_Kriterien!$L$54,3,IF(AC337&lt;Master_sheet_Kriterien!$M$54,4,5))))</f>
        <v>1</v>
      </c>
      <c r="AF337" s="61">
        <f>VLOOKUP(Calc_Targetkreise!$D337,EW_Erg_09_14_Kreise!$A$7:$BK$412,Calc_Targetkreise!AF$5,FALSE)/1000/$H337</f>
        <v>0.05796702035</v>
      </c>
      <c r="AG337" s="63">
        <f>VLOOKUP($D337,BW_17_Kreise!$B$7:$CC$410,Calc_Targetkreise!AG$5,FALSE)/1000/$G337</f>
        <v>0.06186454501</v>
      </c>
      <c r="AH337" s="61">
        <f>VLOOKUP(Calc_Targetkreise!$D337,EW_Erg_09_14_Kreise!$A$7:$BK$412,Calc_Targetkreise!AH$5,FALSE)/1000/$H337</f>
        <v>0.01901612236</v>
      </c>
      <c r="AI337" s="61">
        <f>VLOOKUP(Calc_Targetkreise!$D337,EW_Erg_09_14_Kreise!$A$7:$BK$412,Calc_Targetkreise!AI$5,FALSE)/1000/$H337</f>
        <v>0.04337574449</v>
      </c>
      <c r="AJ337" s="63">
        <f>VLOOKUP($D337,BW_17_Kreise!$B$7:$CC$410,Calc_Targetkreise!AJ$5,FALSE)/1000/$G337</f>
        <v>0.2056654041</v>
      </c>
      <c r="AK337" s="61">
        <f>VLOOKUP(Calc_Targetkreise!$D337,EW_Erg_09_14_Kreise!$A$7:$BK$412,Calc_Targetkreise!AK$5,FALSE)/1000/$H337</f>
        <v>0.2466124661</v>
      </c>
      <c r="AL337" s="61">
        <f>VLOOKUP(Calc_Targetkreise!$D337,EW_Erg_09_14_Kreise!$A$7:$BK$412,Calc_Targetkreise!AL$5,FALSE)/1000/$H337</f>
        <v>0.2033438978</v>
      </c>
      <c r="AM337" s="61">
        <f>VLOOKUP($D337,EW_19_Kreise!$A$6:$CQ$406,Calc_Targetkreise!AM$5,FALSE)/1000/F337</f>
        <v>0.1969028067</v>
      </c>
      <c r="AN337" s="63">
        <f>VLOOKUP($D337,BW_17_Kreise!$B$7:$CC$410,Calc_Targetkreise!AN$5,FALSE)/1000/$G337</f>
        <v>0.2058919477</v>
      </c>
      <c r="AO337" s="61">
        <f>VLOOKUP(Calc_Targetkreise!$D337,EW_Erg_09_14_Kreise!$A$7:$BK$412,Calc_Targetkreise!AO$5,FALSE)/1000/$H337</f>
        <v>0.08312280863</v>
      </c>
      <c r="AP337" s="61">
        <f>VLOOKUP(Calc_Targetkreise!$D337,EW_Erg_09_14_Kreise!$A$7:$BK$412,Calc_Targetkreise!AP$5,FALSE)/1000/$H337</f>
        <v>0.0005511919526</v>
      </c>
      <c r="AQ337" s="61">
        <f t="shared" ref="AQ337:AR337" si="1381">1-U337-Y337-AC337-AG337-AJ337-AN337</f>
        <v>0.06972107944</v>
      </c>
      <c r="AR337" s="61">
        <f t="shared" si="1381"/>
        <v>0.1200526695</v>
      </c>
      <c r="AS337" s="61">
        <f t="shared" si="11"/>
        <v>0.3684588396</v>
      </c>
      <c r="AT337" s="63">
        <f>VLOOKUP($D337,BW_17_Kreise!$B$7:$CC$410,Calc_Targetkreise!AT$5,FALSE)/1000/$G337</f>
        <v>0</v>
      </c>
      <c r="AU337" s="61">
        <f>VLOOKUP(Calc_Targetkreise!$D337,EW_Erg_09_14_Kreise!$A$7:$BK$412,Calc_Targetkreise!AU$5,FALSE)/1000/$H337</f>
        <v>0.01598456663</v>
      </c>
      <c r="AV337" s="62">
        <f>IF(AU337&lt;Master_sheet_Kriterien!$J$44,1,IF(AU337&lt;Master_sheet_Kriterien!$K$44,2,IF(AU337&lt;Master_sheet_Kriterien!$L$44,3,IF(AU337&lt;Master_sheet_Kriterien!$M$44,4,5))))</f>
        <v>5</v>
      </c>
      <c r="AW337" s="61">
        <f>VLOOKUP(Calc_Targetkreise!$D337,EW_Erg_09_14_Kreise!$A$7:$BK$412,Calc_Targetkreise!AW$5,FALSE)/1000/$H337</f>
        <v>0.005282256212</v>
      </c>
      <c r="AX337" s="61">
        <f>VLOOKUP($D337,EW_19_Kreise!$A$6:$CQ$406,Calc_Targetkreise!AX$5,FALSE)/1000/F337</f>
        <v>0.004014456619</v>
      </c>
      <c r="AY337" s="62">
        <f>IF(AX337&lt;Master_sheet_Kriterien!$J$56,1,IF(AX337&lt;Master_sheet_Kriterien!$K$56,2,IF(AX337&lt;Master_sheet_Kriterien!$L$56,3,IF(AX337&lt;Master_sheet_Kriterien!$M$56,4,5))))</f>
        <v>3</v>
      </c>
      <c r="AZ337" s="64">
        <f>VLOOKUP($D337,EW_19_Kreise!$A$6:$CQ$406,Calc_Targetkreise!AZ$5,FALSE)</f>
        <v>351</v>
      </c>
      <c r="BA337" s="62">
        <f>IF(AZ337&lt;Master_sheet_Kriterien!$J$57,1,IF(AZ337&lt;Master_sheet_Kriterien!$K$57,2,IF(AZ337&lt;Master_sheet_Kriterien!$L$57,3,IF(AZ337&lt;Master_sheet_Kriterien!$M$56,4,5))))</f>
        <v>3</v>
      </c>
      <c r="BB337" s="59">
        <f>VLOOKUP($D337,Struktur_daten_BW_2017!$B$7:$AH$452,Calc_Targetkreise!BB$5,FALSE)</f>
        <v>51.7</v>
      </c>
      <c r="BC337" s="62">
        <f>IF(BB337&lt;Master_sheet_Kriterien!$J$8,1,IF(BB337&lt;Master_sheet_Kriterien!$K$8,2,IF(BB337&lt;Master_sheet_Kriterien!$L$8,3,IF(BB337&lt;Master_sheet_Kriterien!$M$8,4,5))))</f>
        <v>1</v>
      </c>
      <c r="BD337" s="65">
        <f t="shared" si="12"/>
        <v>9.6756</v>
      </c>
      <c r="BE337" s="62">
        <f>IF(BD337&lt;Master_sheet_Kriterien!$J$10,1,IF(BD337&lt;Master_sheet_Kriterien!$K$10,2,IF(BD337&lt;Master_sheet_Kriterien!$L$10,3,IF(BD337&lt;Master_sheet_Kriterien!$M$10,4,5))))</f>
        <v>1</v>
      </c>
      <c r="BF337" s="65">
        <f>VLOOKUP($D337,Struktur_daten_BW_2017!$B$7:$AH$452,Calc_Targetkreise!BF$5,FALSE)</f>
        <v>4.4</v>
      </c>
      <c r="BG337" s="62">
        <f>IF(BF337&lt;Master_sheet_Kriterien!$J$12,1,IF(BF337&lt;Master_sheet_Kriterien!$K$12,2,IF(BF337&lt;Master_sheet_Kriterien!$L$12,3,IF(BF337&lt;Master_sheet_Kriterien!$M$12,4,5))))</f>
        <v>1</v>
      </c>
      <c r="BH337" s="65">
        <f>VLOOKUP($D337,Struktur_daten_BW_2017!$B$7:$AH$452,Calc_Targetkreise!BH$5,FALSE)</f>
        <v>10.6</v>
      </c>
      <c r="BI337" s="62">
        <f>IF(BH337&lt;Master_sheet_Kriterien!$J$14,1,IF(BH337&lt;Master_sheet_Kriterien!$K$14,2,IF(BH337&lt;Master_sheet_Kriterien!$L$14,3,IF(BH337&lt;Master_sheet_Kriterien!$M$14,4,5))))</f>
        <v>1</v>
      </c>
      <c r="BJ337" s="65">
        <f>VLOOKUP($D337,Struktur_daten_BW_2017!$B$7:$AH$452,Calc_Targetkreise!BJ$5,FALSE)</f>
        <v>37.4</v>
      </c>
      <c r="BK337" s="62">
        <f>IF(BJ337&lt;Master_sheet_Kriterien!$J$16,1,IF(BJ337&lt;Master_sheet_Kriterien!$K$16,2,IF(BJ337&lt;Master_sheet_Kriterien!$L$16,3,IF(BJ337&lt;Master_sheet_Kriterien!$M$16,4,5))))</f>
        <v>5</v>
      </c>
      <c r="BL337" s="65">
        <f>VLOOKUP($D337,Struktur_daten_BW_2017!$B$7:$AH$452,Calc_Targetkreise!BL$5,FALSE)</f>
        <v>20.2</v>
      </c>
      <c r="BM337" s="62">
        <f>IF(BL337&lt;Master_sheet_Kriterien!$J$18,1,IF(BL337&lt;Master_sheet_Kriterien!$K$18,2,IF(BL337&lt;Master_sheet_Kriterien!$L$18,3,IF(BL337&lt;Master_sheet_Kriterien!$M$18,4,5))))</f>
        <v>5</v>
      </c>
      <c r="BN337" s="65">
        <f>VLOOKUP($D337,Struktur_daten_BW_2017!$B$7:$AH$452,Calc_Targetkreise!BN$5,FALSE)</f>
        <v>13.1</v>
      </c>
      <c r="BO337" s="62">
        <f>IF(BN337&lt;Master_sheet_Kriterien!$J$20,1,IF(BN337&lt;Master_sheet_Kriterien!$K$20,2,IF(BN337&lt;Master_sheet_Kriterien!$L$20,3,IF(BN337&lt;Master_sheet_Kriterien!$M$20,4,5))))</f>
        <v>5</v>
      </c>
      <c r="BP337" s="59">
        <f>VLOOKUP($D337,Struktur_daten_BW_2017!$B$7:$AH$452,Calc_Targetkreise!BP$5,FALSE)</f>
        <v>18121</v>
      </c>
      <c r="BQ337" s="62">
        <f>IF(BP337&lt;Master_sheet_Kriterien!$J$38,1,IF(BP337&lt;Master_sheet_Kriterien!$K$38,2,IF(BP337&lt;Master_sheet_Kriterien!$L$38,3,IF(BP337&lt;Master_sheet_Kriterien!$M$38,4,5))))</f>
        <v>1</v>
      </c>
      <c r="BR337" s="65">
        <f>VLOOKUP($D337,Struktur_daten_BW_2017!$B$7:$AH$452,Calc_Targetkreise!BR$5,FALSE)</f>
        <v>32</v>
      </c>
      <c r="BS337" s="62">
        <f>IF(BR337&lt;Master_sheet_Kriterien!$J$24,1,IF(BR337&lt;Master_sheet_Kriterien!$K$24,2,IF(BR337&lt;Master_sheet_Kriterien!$L$24,3,IF(BR337&lt;Master_sheet_Kriterien!$M$24,4,5))))</f>
        <v>3</v>
      </c>
      <c r="BT337" s="65">
        <f>VLOOKUP($D337,Struktur_daten_BW_2017!$B$7:$AH$452,Calc_Targetkreise!BT$5,FALSE)</f>
        <v>9.7</v>
      </c>
      <c r="BU337" s="62">
        <f>IF(BT337&lt;Master_sheet_Kriterien!$J$26,1,IF(BT337&lt;Master_sheet_Kriterien!$K$26,2,IF(BT337&lt;Master_sheet_Kriterien!$L$26,3,IF(BT337&lt;Master_sheet_Kriterien!$M$26,4,5))))</f>
        <v>1</v>
      </c>
      <c r="BV337" s="65">
        <f t="shared" si="13"/>
        <v>2.13303</v>
      </c>
      <c r="BW337" s="62">
        <f>IF(BV337&lt;Master_sheet_Kriterien!$J$28,1,IF(BV337&lt;Master_sheet_Kriterien!$K$28,2,IF(BV337&lt;Master_sheet_Kriterien!$L$28,3,IF(BV337&lt;Master_sheet_Kriterien!$M$28,4,5))))</f>
        <v>1</v>
      </c>
      <c r="BX337" s="65">
        <f>VLOOKUP($D337,Struktur_daten_BW_2017!$B$7:$AH$452,Calc_Targetkreise!BX$5,FALSE)</f>
        <v>13.40206186</v>
      </c>
      <c r="BY337" s="62">
        <f>IF(BX337&lt;Master_sheet_Kriterien!$J$30,1,IF(BX337&lt;Master_sheet_Kriterien!$K$30,2,IF(BX337&lt;Master_sheet_Kriterien!$L$30,3,IF(BX337&lt;Master_sheet_Kriterien!$M$30,4,5))))</f>
        <v>1</v>
      </c>
      <c r="BZ337" s="65">
        <f t="shared" si="1382"/>
        <v>2.083</v>
      </c>
      <c r="CA337" s="62">
        <f>IF(BZ337&lt;Master_sheet_Kriterien!$J$32,1,IF(BZ337&lt;Master_sheet_Kriterien!$K$32,2,IF(BZ337&lt;Master_sheet_Kriterien!$L$32,3,IF(BZ337&lt;Master_sheet_Kriterien!$M$32,4,5))))</f>
        <v>1</v>
      </c>
      <c r="CB337" s="65">
        <f t="shared" si="1383"/>
        <v>0.9472487494</v>
      </c>
      <c r="CC337" s="62">
        <f>IF(CB337&lt;Master_sheet_Kriterien!$J$34,1,IF(CB337&lt;Master_sheet_Kriterien!$K$34,2,IF(CB337&lt;Master_sheet_Kriterien!$L$34,3,IF(CB337&lt;Master_sheet_Kriterien!$M$34,4,5))))</f>
        <v>1</v>
      </c>
      <c r="CD337" s="65">
        <f>100-VLOOKUP($D337,Struktur_daten_BW_2017!$B$7:$AH$452,Calc_Targetkreise!CD$5,FALSE)</f>
        <v>57.8</v>
      </c>
      <c r="CE337" s="62">
        <f>IF(CD337&lt;Master_sheet_Kriterien!$J$40,1,IF(CD337&lt;Master_sheet_Kriterien!$K$40,2,IF(CD337&lt;Master_sheet_Kriterien!$L$40,3,IF(CD337&lt;Master_sheet_Kriterien!$M$40,4,5))))</f>
        <v>4</v>
      </c>
      <c r="CF337" s="61"/>
      <c r="CG337" s="59">
        <f>VLOOKUP($D337,EW_19_Kreise!$A$6:$CQ$406,Calc_Targetkreise!CG$5,FALSE)/1000</f>
        <v>151.574</v>
      </c>
      <c r="CH337" s="59">
        <f>VLOOKUP($D337,BW_17_Kreise!$B$7:$CC$410,Calc_Targetkreise!CH$5,FALSE)/1000</f>
        <v>150.338</v>
      </c>
      <c r="CI337" s="59">
        <f>VLOOKUP($D337,EW_Erg_09_14_Kreise!$A$10:$BK$412,Calc_Targetkreise!CI$5,FALSE)/1000</f>
        <v>148.233</v>
      </c>
      <c r="CJ337" s="59">
        <f>VLOOKUP($D337,EW_Erg_09_14_Kreise!$A$10:$BK$412,Calc_Targetkreise!CJ$5,FALSE)/1000</f>
        <v>150.517</v>
      </c>
      <c r="CK337" s="59">
        <f>VLOOKUP($D337,EW_Erg_09_14_Kreise!$A$10:$BK$412,Calc_Targetkreise!CK$5,FALSE)/1000</f>
        <v>42.25</v>
      </c>
      <c r="CL337" s="45">
        <v>2083.0</v>
      </c>
      <c r="CM337" s="59">
        <f>VLOOKUP($D337,Struktur_daten_BW_2017!$B$7:$AH$452,Calc_Targetkreise!CM$5,FALSE)</f>
        <v>219.9</v>
      </c>
      <c r="CN337" s="66">
        <v>0.0</v>
      </c>
      <c r="CO337" s="67">
        <f t="shared" si="16"/>
        <v>0</v>
      </c>
      <c r="CP337" s="62">
        <f>IF(CO337&lt;Master_sheet_Kriterien!$J$58,1,IF(CO337&lt;Master_sheet_Kriterien!$K$58,2,IF(CO337&lt;Master_sheet_Kriterien!$L$58,3,IF(CO337&lt;Master_sheet_Kriterien!$M$58,4,5))))</f>
        <v>1</v>
      </c>
      <c r="CQ337" s="66">
        <v>0.0</v>
      </c>
      <c r="CR337" s="67">
        <f t="shared" si="17"/>
        <v>0</v>
      </c>
      <c r="CS337" s="62">
        <f>IF(CR337&lt;Master_sheet_Kriterien!$J$59,1,IF(CR337&lt;Master_sheet_Kriterien!$K$59,2,IF(CR337&lt;Master_sheet_Kriterien!$L$59,3,IF(CR337&lt;Master_sheet_Kriterien!$M$59,4,5))))</f>
        <v>1</v>
      </c>
      <c r="CT337" s="66">
        <v>0.0</v>
      </c>
      <c r="CU337" s="44"/>
      <c r="CV337" s="66">
        <v>0.0</v>
      </c>
      <c r="CW337" s="68"/>
      <c r="CY337" s="31">
        <f t="shared" si="18"/>
        <v>12060</v>
      </c>
      <c r="DB337" s="76" t="str">
        <f t="shared" si="19"/>
        <v>Barnim</v>
      </c>
      <c r="DC337" s="58">
        <f t="shared" si="20"/>
        <v>217</v>
      </c>
      <c r="DD337" s="77">
        <f t="shared" si="21"/>
        <v>151</v>
      </c>
      <c r="DE337" s="72">
        <f t="shared" si="22"/>
        <v>0.004014456619</v>
      </c>
      <c r="DG337" s="76" t="str">
        <f t="shared" si="23"/>
        <v>Barnim</v>
      </c>
      <c r="DH337" s="58" t="str">
        <f t="shared" si="24"/>
        <v>#REF!</v>
      </c>
      <c r="DI337" s="75">
        <f t="shared" si="25"/>
        <v>145</v>
      </c>
      <c r="DJ337" s="78">
        <f t="shared" si="26"/>
        <v>0.004014456619</v>
      </c>
      <c r="DK337" s="75"/>
      <c r="DL337" s="75"/>
      <c r="DM337" s="75"/>
      <c r="DN337" s="75"/>
      <c r="DO337" s="75"/>
      <c r="DP337" s="44"/>
    </row>
    <row r="338" ht="16.5" customHeight="1">
      <c r="A338" s="58">
        <f t="shared" si="5"/>
        <v>198</v>
      </c>
      <c r="B338" s="58">
        <f t="shared" si="6"/>
        <v>154</v>
      </c>
      <c r="C338" s="58" t="s">
        <v>496</v>
      </c>
      <c r="D338" s="58">
        <v>12061.0</v>
      </c>
      <c r="E338" s="58" t="s">
        <v>502</v>
      </c>
      <c r="F338" s="59">
        <f>VLOOKUP($D338,EW_19_Kreise!$A$6:$CQ$406,Calc_Targetkreise!F$5,FALSE)/1000</f>
        <v>84.693</v>
      </c>
      <c r="G338" s="59">
        <f>VLOOKUP($D338,BW_17_Kreise!$B$7:$CC$410,Calc_Targetkreise!G$5,FALSE)/1000</f>
        <v>102.168</v>
      </c>
      <c r="H338" s="59">
        <f>VLOOKUP($D338,EW_Erg_09_14_Kreise!$A$10:$BK$412,Calc_Targetkreise!H$5,FALSE)/1000</f>
        <v>66.884</v>
      </c>
      <c r="I338" s="60">
        <f t="shared" ref="I338:K338" si="1384">F338/CG338</f>
        <v>0.6189379988</v>
      </c>
      <c r="J338" s="60">
        <f t="shared" si="1384"/>
        <v>0.7523749208</v>
      </c>
      <c r="K338" s="60">
        <f t="shared" si="1384"/>
        <v>0.4970090583</v>
      </c>
      <c r="L338" s="61">
        <f t="shared" ref="L338:M338" si="1385">1-(T338+X338)</f>
        <v>0.6535841215</v>
      </c>
      <c r="M338" s="61">
        <f t="shared" si="1385"/>
        <v>0.559607705</v>
      </c>
      <c r="N338" s="62">
        <f>IF(L338&lt;Master_sheet_Kriterien!$J$46,1,IF(L338&lt;Master_sheet_Kriterien!$K$46,2,IF(L338&lt;Master_sheet_Kriterien!$L$46,3,IF(L338&lt;Master_sheet_Kriterien!$M$46,4,5))))</f>
        <v>5</v>
      </c>
      <c r="O338" s="62">
        <f>IF(M338&lt;Master_sheet_Kriterien!$J$46,1,IF(M338&lt;Master_sheet_Kriterien!$K$46,2,IF(M338&lt;Master_sheet_Kriterien!$L$46,3,IF(M338&lt;Master_sheet_Kriterien!$M$46,4,5))))</f>
        <v>5</v>
      </c>
      <c r="P338" s="61">
        <f t="shared" ref="P338:Q338" si="1386">1-(T338+AM338)</f>
        <v>0.6139822654</v>
      </c>
      <c r="Q338" s="61">
        <f t="shared" si="1386"/>
        <v>0.5189785451</v>
      </c>
      <c r="R338" s="62">
        <f>IF(P338&lt;Master_sheet_Kriterien!$J$46,1,IF(P338&lt;Master_sheet_Kriterien!$K$46,2,IF(P338&lt;Master_sheet_Kriterien!$L$46,3,IF(P338&lt;Master_sheet_Kriterien!$M$46,4,5))))</f>
        <v>5</v>
      </c>
      <c r="S338" s="62">
        <f>IF(Q338&lt;Master_sheet_Kriterien!$J$46,1,IF(Q338&lt;Master_sheet_Kriterien!$K$46,2,IF(Q338&lt;Master_sheet_Kriterien!$L$46,3,IF(Q338&lt;Master_sheet_Kriterien!$M$46,4,5))))</f>
        <v>5</v>
      </c>
      <c r="T338" s="61">
        <f>VLOOKUP($D338,EW_19_Kreise!$A$6:$CQ$406,Calc_Targetkreise!T$5,FALSE)/1000/F338</f>
        <v>0.1788577568</v>
      </c>
      <c r="U338" s="63">
        <f>VLOOKUP($D338,BW_17_Kreise!$B$7:$CC$410,Calc_Targetkreise!U$5,FALSE)/1000/$G338</f>
        <v>0.2669426826</v>
      </c>
      <c r="V338" s="61">
        <f>VLOOKUP(Calc_Targetkreise!$D338,EW_Erg_09_14_Kreise!$A$7:$BK$412,Calc_Targetkreise!V$5,FALSE)/1000/$H338</f>
        <v>0.2504186352</v>
      </c>
      <c r="W338" s="61">
        <f>VLOOKUP(Calc_Targetkreise!$D338,EW_Erg_09_14_Kreise!$A$7:$BK$412,Calc_Targetkreise!W$5,FALSE)/1000/CK338</f>
        <v>0.2274623536</v>
      </c>
      <c r="X338" s="61">
        <f>VLOOKUP($D338,EW_19_Kreise!$A$6:$CQ$406,Calc_Targetkreise!X$5,FALSE)/1000/F338</f>
        <v>0.1675581217</v>
      </c>
      <c r="Y338" s="63">
        <f>VLOOKUP($D338,BW_17_Kreise!$B$7:$CC$410,Calc_Targetkreise!Y$5,FALSE)/1000/$G338</f>
        <v>0.1734496124</v>
      </c>
      <c r="Z338" s="61">
        <f>VLOOKUP(Calc_Targetkreise!$D338,EW_Erg_09_14_Kreise!$A$7:$BK$412,Calc_Targetkreise!Z$5,FALSE)/1000/$H338</f>
        <v>0.2656240655</v>
      </c>
      <c r="AA338" s="61">
        <f>VLOOKUP(Calc_Targetkreise!$D338,EW_Erg_09_14_Kreise!$A$7:$BK$412,Calc_Targetkreise!AA$5,FALSE)/1000/$H338</f>
        <v>0.1485108546</v>
      </c>
      <c r="AB338" s="61">
        <f>VLOOKUP($D338,EW_19_Kreise!$A$6:$CQ$406,Calc_Targetkreise!AB$5,FALSE)/1000/F338</f>
        <v>0.1202106431</v>
      </c>
      <c r="AC338" s="63">
        <f>VLOOKUP($D338,BW_17_Kreise!$B$7:$CC$410,Calc_Targetkreise!AC$5,FALSE)/1000/$G338</f>
        <v>0.04657035471</v>
      </c>
      <c r="AD338" s="61">
        <f>VLOOKUP(Calc_Targetkreise!$D338,EW_Erg_09_14_Kreise!$A$7:$BK$412,Calc_Targetkreise!AD$5,FALSE)/1000/$H338</f>
        <v>0.0552149991</v>
      </c>
      <c r="AE338" s="62">
        <f>IF(AC338&lt;Master_sheet_Kriterien!$J$54,1,IF(AC338&lt;Master_sheet_Kriterien!$K$54,2,IF(AC338&lt;Master_sheet_Kriterien!$L$54,3,IF(AC338&lt;Master_sheet_Kriterien!$M$54,4,5))))</f>
        <v>1</v>
      </c>
      <c r="AF338" s="61">
        <f>VLOOKUP(Calc_Targetkreise!$D338,EW_Erg_09_14_Kreise!$A$7:$BK$412,Calc_Targetkreise!AF$5,FALSE)/1000/$H338</f>
        <v>0.05358531188</v>
      </c>
      <c r="AG338" s="63">
        <f>VLOOKUP($D338,BW_17_Kreise!$B$7:$CC$410,Calc_Targetkreise!AG$5,FALSE)/1000/$G338</f>
        <v>0.07126497533</v>
      </c>
      <c r="AH338" s="61">
        <f>VLOOKUP(Calc_Targetkreise!$D338,EW_Erg_09_14_Kreise!$A$7:$BK$412,Calc_Targetkreise!AH$5,FALSE)/1000/$H338</f>
        <v>0.02247174212</v>
      </c>
      <c r="AI338" s="61">
        <f>VLOOKUP(Calc_Targetkreise!$D338,EW_Erg_09_14_Kreise!$A$7:$BK$412,Calc_Targetkreise!AI$5,FALSE)/1000/$H338</f>
        <v>0.05104359787</v>
      </c>
      <c r="AJ338" s="63">
        <f>VLOOKUP($D338,BW_17_Kreise!$B$7:$CC$410,Calc_Targetkreise!AJ$5,FALSE)/1000/$G338</f>
        <v>0.1624285491</v>
      </c>
      <c r="AK338" s="61">
        <f>VLOOKUP(Calc_Targetkreise!$D338,EW_Erg_09_14_Kreise!$A$7:$BK$412,Calc_Targetkreise!AK$5,FALSE)/1000/$H338</f>
        <v>0.1892829376</v>
      </c>
      <c r="AL338" s="61">
        <f>VLOOKUP(Calc_Targetkreise!$D338,EW_Erg_09_14_Kreise!$A$7:$BK$412,Calc_Targetkreise!AL$5,FALSE)/1000/$H338</f>
        <v>0.1719693798</v>
      </c>
      <c r="AM338" s="61">
        <f>VLOOKUP($D338,EW_19_Kreise!$A$6:$CQ$406,Calc_Targetkreise!AM$5,FALSE)/1000/F338</f>
        <v>0.2071599778</v>
      </c>
      <c r="AN338" s="63">
        <f>VLOOKUP($D338,BW_17_Kreise!$B$7:$CC$410,Calc_Targetkreise!AN$5,FALSE)/1000/$G338</f>
        <v>0.2140787722</v>
      </c>
      <c r="AO338" s="61">
        <f>VLOOKUP(Calc_Targetkreise!$D338,EW_Erg_09_14_Kreise!$A$7:$BK$412,Calc_Targetkreise!AO$5,FALSE)/1000/$H338</f>
        <v>0.09032055499</v>
      </c>
      <c r="AP338" s="61">
        <f>VLOOKUP(Calc_Targetkreise!$D338,EW_Erg_09_14_Kreise!$A$7:$BK$412,Calc_Targetkreise!AP$5,FALSE)/1000/$H338</f>
        <v>0.0005382453203</v>
      </c>
      <c r="AQ338" s="61">
        <f t="shared" ref="AQ338:AR338" si="1387">1-U338-Y338-AC338-AG338-AJ338-AN338</f>
        <v>0.06526505364</v>
      </c>
      <c r="AR338" s="61">
        <f t="shared" si="1387"/>
        <v>0.1266670654</v>
      </c>
      <c r="AS338" s="61">
        <f t="shared" si="11"/>
        <v>0.3468902569</v>
      </c>
      <c r="AT338" s="63">
        <f>VLOOKUP($D338,BW_17_Kreise!$B$7:$CC$410,Calc_Targetkreise!AT$5,FALSE)/1000/$G338</f>
        <v>0</v>
      </c>
      <c r="AU338" s="61">
        <f>VLOOKUP(Calc_Targetkreise!$D338,EW_Erg_09_14_Kreise!$A$7:$BK$412,Calc_Targetkreise!AU$5,FALSE)/1000/$H338</f>
        <v>0.01774714431</v>
      </c>
      <c r="AV338" s="62">
        <f>IF(AU338&lt;Master_sheet_Kriterien!$J$44,1,IF(AU338&lt;Master_sheet_Kriterien!$K$44,2,IF(AU338&lt;Master_sheet_Kriterien!$L$44,3,IF(AU338&lt;Master_sheet_Kriterien!$M$44,4,5))))</f>
        <v>5</v>
      </c>
      <c r="AW338" s="61">
        <f>VLOOKUP(Calc_Targetkreise!$D338,EW_Erg_09_14_Kreise!$A$7:$BK$412,Calc_Targetkreise!AW$5,FALSE)/1000/$H338</f>
        <v>0.005771185934</v>
      </c>
      <c r="AX338" s="61">
        <f>VLOOKUP($D338,EW_19_Kreise!$A$6:$CQ$406,Calc_Targetkreise!AX$5,FALSE)/1000/F338</f>
        <v>0.004392334668</v>
      </c>
      <c r="AY338" s="62">
        <f>IF(AX338&lt;Master_sheet_Kriterien!$J$56,1,IF(AX338&lt;Master_sheet_Kriterien!$K$56,2,IF(AX338&lt;Master_sheet_Kriterien!$L$56,3,IF(AX338&lt;Master_sheet_Kriterien!$M$56,4,5))))</f>
        <v>3</v>
      </c>
      <c r="AZ338" s="64">
        <f>VLOOKUP($D338,EW_19_Kreise!$A$6:$CQ$406,Calc_Targetkreise!AZ$5,FALSE)</f>
        <v>372</v>
      </c>
      <c r="BA338" s="62">
        <f>IF(AZ338&lt;Master_sheet_Kriterien!$J$57,1,IF(AZ338&lt;Master_sheet_Kriterien!$K$57,2,IF(AZ338&lt;Master_sheet_Kriterien!$L$57,3,IF(AZ338&lt;Master_sheet_Kriterien!$M$56,4,5))))</f>
        <v>3</v>
      </c>
      <c r="BB338" s="59">
        <f>VLOOKUP($D338,Struktur_daten_BW_2017!$B$7:$AH$452,Calc_Targetkreise!BB$5,FALSE)</f>
        <v>74.7</v>
      </c>
      <c r="BC338" s="62">
        <f>IF(BB338&lt;Master_sheet_Kriterien!$J$8,1,IF(BB338&lt;Master_sheet_Kriterien!$K$8,2,IF(BB338&lt;Master_sheet_Kriterien!$L$8,3,IF(BB338&lt;Master_sheet_Kriterien!$M$8,4,5))))</f>
        <v>1</v>
      </c>
      <c r="BD338" s="65">
        <f t="shared" si="12"/>
        <v>14.4432</v>
      </c>
      <c r="BE338" s="62">
        <f>IF(BD338&lt;Master_sheet_Kriterien!$J$10,1,IF(BD338&lt;Master_sheet_Kriterien!$K$10,2,IF(BD338&lt;Master_sheet_Kriterien!$L$10,3,IF(BD338&lt;Master_sheet_Kriterien!$M$10,4,5))))</f>
        <v>1</v>
      </c>
      <c r="BF338" s="65">
        <f>VLOOKUP($D338,Struktur_daten_BW_2017!$B$7:$AH$452,Calc_Targetkreise!BF$5,FALSE)</f>
        <v>4.8</v>
      </c>
      <c r="BG338" s="62">
        <f>IF(BF338&lt;Master_sheet_Kriterien!$J$12,1,IF(BF338&lt;Master_sheet_Kriterien!$K$12,2,IF(BF338&lt;Master_sheet_Kriterien!$L$12,3,IF(BF338&lt;Master_sheet_Kriterien!$M$12,4,5))))</f>
        <v>1</v>
      </c>
      <c r="BH338" s="65">
        <f>VLOOKUP($D338,Struktur_daten_BW_2017!$B$7:$AH$452,Calc_Targetkreise!BH$5,FALSE)</f>
        <v>11.3</v>
      </c>
      <c r="BI338" s="62">
        <f>IF(BH338&lt;Master_sheet_Kriterien!$J$14,1,IF(BH338&lt;Master_sheet_Kriterien!$K$14,2,IF(BH338&lt;Master_sheet_Kriterien!$L$14,3,IF(BH338&lt;Master_sheet_Kriterien!$M$14,4,5))))</f>
        <v>2</v>
      </c>
      <c r="BJ338" s="65">
        <f>VLOOKUP($D338,Struktur_daten_BW_2017!$B$7:$AH$452,Calc_Targetkreise!BJ$5,FALSE)</f>
        <v>38.6</v>
      </c>
      <c r="BK338" s="62">
        <f>IF(BJ338&lt;Master_sheet_Kriterien!$J$16,1,IF(BJ338&lt;Master_sheet_Kriterien!$K$16,2,IF(BJ338&lt;Master_sheet_Kriterien!$L$16,3,IF(BJ338&lt;Master_sheet_Kriterien!$M$16,4,5))))</f>
        <v>5</v>
      </c>
      <c r="BL338" s="65">
        <f>VLOOKUP($D338,Struktur_daten_BW_2017!$B$7:$AH$452,Calc_Targetkreise!BL$5,FALSE)</f>
        <v>18</v>
      </c>
      <c r="BM338" s="62">
        <f>IF(BL338&lt;Master_sheet_Kriterien!$J$18,1,IF(BL338&lt;Master_sheet_Kriterien!$K$18,2,IF(BL338&lt;Master_sheet_Kriterien!$L$18,3,IF(BL338&lt;Master_sheet_Kriterien!$M$18,4,5))))</f>
        <v>5</v>
      </c>
      <c r="BN338" s="65">
        <f>VLOOKUP($D338,Struktur_daten_BW_2017!$B$7:$AH$452,Calc_Targetkreise!BN$5,FALSE)</f>
        <v>12.1</v>
      </c>
      <c r="BO338" s="62">
        <f>IF(BN338&lt;Master_sheet_Kriterien!$J$20,1,IF(BN338&lt;Master_sheet_Kriterien!$K$20,2,IF(BN338&lt;Master_sheet_Kriterien!$L$20,3,IF(BN338&lt;Master_sheet_Kriterien!$M$20,4,5))))</f>
        <v>5</v>
      </c>
      <c r="BP338" s="59">
        <f>VLOOKUP($D338,Struktur_daten_BW_2017!$B$7:$AH$452,Calc_Targetkreise!BP$5,FALSE)</f>
        <v>19225</v>
      </c>
      <c r="BQ338" s="62">
        <f>IF(BP338&lt;Master_sheet_Kriterien!$J$38,1,IF(BP338&lt;Master_sheet_Kriterien!$K$38,2,IF(BP338&lt;Master_sheet_Kriterien!$L$38,3,IF(BP338&lt;Master_sheet_Kriterien!$M$38,4,5))))</f>
        <v>2</v>
      </c>
      <c r="BR338" s="65">
        <f>VLOOKUP($D338,Struktur_daten_BW_2017!$B$7:$AH$452,Calc_Targetkreise!BR$5,FALSE)</f>
        <v>35</v>
      </c>
      <c r="BS338" s="62">
        <f>IF(BR338&lt;Master_sheet_Kriterien!$J$24,1,IF(BR338&lt;Master_sheet_Kriterien!$K$24,2,IF(BR338&lt;Master_sheet_Kriterien!$L$24,3,IF(BR338&lt;Master_sheet_Kriterien!$M$24,4,5))))</f>
        <v>3</v>
      </c>
      <c r="BT338" s="65">
        <f>VLOOKUP($D338,Struktur_daten_BW_2017!$B$7:$AH$452,Calc_Targetkreise!BT$5,FALSE)</f>
        <v>9.4</v>
      </c>
      <c r="BU338" s="62">
        <f>IF(BT338&lt;Master_sheet_Kriterien!$J$26,1,IF(BT338&lt;Master_sheet_Kriterien!$K$26,2,IF(BT338&lt;Master_sheet_Kriterien!$L$26,3,IF(BT338&lt;Master_sheet_Kriterien!$M$26,4,5))))</f>
        <v>1</v>
      </c>
      <c r="BV338" s="65">
        <f t="shared" si="13"/>
        <v>2.82846</v>
      </c>
      <c r="BW338" s="62">
        <f>IF(BV338&lt;Master_sheet_Kriterien!$J$28,1,IF(BV338&lt;Master_sheet_Kriterien!$K$28,2,IF(BV338&lt;Master_sheet_Kriterien!$L$28,3,IF(BV338&lt;Master_sheet_Kriterien!$M$28,4,5))))</f>
        <v>1</v>
      </c>
      <c r="BX338" s="65">
        <f>VLOOKUP($D338,Struktur_daten_BW_2017!$B$7:$AH$452,Calc_Targetkreise!BX$5,FALSE)</f>
        <v>10.63829787</v>
      </c>
      <c r="BY338" s="62">
        <f>IF(BX338&lt;Master_sheet_Kriterien!$J$30,1,IF(BX338&lt;Master_sheet_Kriterien!$K$30,2,IF(BX338&lt;Master_sheet_Kriterien!$L$30,3,IF(BX338&lt;Master_sheet_Kriterien!$M$30,4,5))))</f>
        <v>1</v>
      </c>
      <c r="BZ338" s="65">
        <f t="shared" si="1382"/>
        <v>4.194</v>
      </c>
      <c r="CA338" s="62">
        <f>IF(BZ338&lt;Master_sheet_Kriterien!$J$32,1,IF(BZ338&lt;Master_sheet_Kriterien!$K$32,2,IF(BZ338&lt;Master_sheet_Kriterien!$L$32,3,IF(BZ338&lt;Master_sheet_Kriterien!$M$32,4,5))))</f>
        <v>1</v>
      </c>
      <c r="CB338" s="65">
        <f t="shared" si="1383"/>
        <v>1.393818544</v>
      </c>
      <c r="CC338" s="62">
        <f>IF(CB338&lt;Master_sheet_Kriterien!$J$34,1,IF(CB338&lt;Master_sheet_Kriterien!$K$34,2,IF(CB338&lt;Master_sheet_Kriterien!$L$34,3,IF(CB338&lt;Master_sheet_Kriterien!$M$34,4,5))))</f>
        <v>1</v>
      </c>
      <c r="CD338" s="65">
        <f>100-VLOOKUP($D338,Struktur_daten_BW_2017!$B$7:$AH$452,Calc_Targetkreise!CD$5,FALSE)</f>
        <v>48.4</v>
      </c>
      <c r="CE338" s="62">
        <f>IF(CD338&lt;Master_sheet_Kriterien!$J$40,1,IF(CD338&lt;Master_sheet_Kriterien!$K$40,2,IF(CD338&lt;Master_sheet_Kriterien!$L$40,3,IF(CD338&lt;Master_sheet_Kriterien!$M$40,4,5))))</f>
        <v>3</v>
      </c>
      <c r="CF338" s="61"/>
      <c r="CG338" s="59">
        <f>VLOOKUP($D338,EW_19_Kreise!$A$6:$CQ$406,Calc_Targetkreise!CG$5,FALSE)/1000</f>
        <v>136.836</v>
      </c>
      <c r="CH338" s="59">
        <f>VLOOKUP($D338,BW_17_Kreise!$B$7:$CC$410,Calc_Targetkreise!CH$5,FALSE)/1000</f>
        <v>135.794</v>
      </c>
      <c r="CI338" s="59">
        <f>VLOOKUP($D338,EW_Erg_09_14_Kreise!$A$10:$BK$412,Calc_Targetkreise!CI$5,FALSE)/1000</f>
        <v>134.573</v>
      </c>
      <c r="CJ338" s="59">
        <f>VLOOKUP($D338,EW_Erg_09_14_Kreise!$A$10:$BK$412,Calc_Targetkreise!CJ$5,FALSE)/1000</f>
        <v>136.554</v>
      </c>
      <c r="CK338" s="59">
        <f>VLOOKUP($D338,EW_Erg_09_14_Kreise!$A$10:$BK$412,Calc_Targetkreise!CK$5,FALSE)/1000</f>
        <v>44.825</v>
      </c>
      <c r="CL338" s="45">
        <f>3594+600</f>
        <v>4194</v>
      </c>
      <c r="CM338" s="59">
        <f>VLOOKUP($D338,Struktur_daten_BW_2017!$B$7:$AH$452,Calc_Targetkreise!CM$5,FALSE)</f>
        <v>300.9</v>
      </c>
      <c r="CN338" s="66">
        <v>5.0</v>
      </c>
      <c r="CO338" s="67">
        <f t="shared" si="16"/>
        <v>0.01661681622</v>
      </c>
      <c r="CP338" s="62">
        <f>IF(CO338&lt;Master_sheet_Kriterien!$J$58,1,IF(CO338&lt;Master_sheet_Kriterien!$K$58,2,IF(CO338&lt;Master_sheet_Kriterien!$L$58,3,IF(CO338&lt;Master_sheet_Kriterien!$M$58,4,5))))</f>
        <v>1</v>
      </c>
      <c r="CQ338" s="66">
        <v>5.0</v>
      </c>
      <c r="CR338" s="67">
        <f t="shared" si="17"/>
        <v>0.01661681622</v>
      </c>
      <c r="CS338" s="62">
        <f>IF(CR338&lt;Master_sheet_Kriterien!$J$59,1,IF(CR338&lt;Master_sheet_Kriterien!$K$59,2,IF(CR338&lt;Master_sheet_Kriterien!$L$59,3,IF(CR338&lt;Master_sheet_Kriterien!$M$59,4,5))))</f>
        <v>1</v>
      </c>
      <c r="CT338" s="66">
        <v>0.0</v>
      </c>
      <c r="CU338" s="44"/>
      <c r="CV338" s="66">
        <v>0.0</v>
      </c>
      <c r="CW338" s="68"/>
      <c r="CY338" s="31">
        <f t="shared" si="18"/>
        <v>12061</v>
      </c>
      <c r="DB338" s="76" t="str">
        <f t="shared" si="19"/>
        <v>Dahme-Spreewald</v>
      </c>
      <c r="DC338" s="58">
        <f t="shared" si="20"/>
        <v>198</v>
      </c>
      <c r="DD338" s="77">
        <f t="shared" si="21"/>
        <v>154</v>
      </c>
      <c r="DE338" s="72">
        <f t="shared" si="22"/>
        <v>0.004392334668</v>
      </c>
      <c r="DG338" s="76" t="str">
        <f t="shared" si="23"/>
        <v>Dahme-Spreewald</v>
      </c>
      <c r="DH338" s="58" t="str">
        <f t="shared" si="24"/>
        <v>#REF!</v>
      </c>
      <c r="DI338" s="75">
        <f t="shared" si="25"/>
        <v>148.1661682</v>
      </c>
      <c r="DJ338" s="78">
        <f t="shared" si="26"/>
        <v>0.004392334668</v>
      </c>
      <c r="DK338" s="75"/>
      <c r="DL338" s="75"/>
      <c r="DM338" s="75"/>
      <c r="DN338" s="75"/>
      <c r="DO338" s="75"/>
      <c r="DP338" s="44"/>
    </row>
    <row r="339" ht="16.5" customHeight="1">
      <c r="A339" s="58">
        <f t="shared" si="5"/>
        <v>313</v>
      </c>
      <c r="B339" s="58">
        <f t="shared" si="6"/>
        <v>133</v>
      </c>
      <c r="C339" s="58" t="s">
        <v>496</v>
      </c>
      <c r="D339" s="58">
        <v>12062.0</v>
      </c>
      <c r="E339" s="58" t="s">
        <v>503</v>
      </c>
      <c r="F339" s="59">
        <f>VLOOKUP($D339,EW_19_Kreise!$A$6:$CQ$406,Calc_Targetkreise!F$5,FALSE)/1000</f>
        <v>50.737</v>
      </c>
      <c r="G339" s="59">
        <f>VLOOKUP($D339,BW_17_Kreise!$B$7:$CC$410,Calc_Targetkreise!G$5,FALSE)/1000</f>
        <v>64.236</v>
      </c>
      <c r="H339" s="59">
        <f>VLOOKUP($D339,EW_Erg_09_14_Kreise!$A$10:$BK$412,Calc_Targetkreise!H$5,FALSE)/1000</f>
        <v>44.538</v>
      </c>
      <c r="I339" s="60">
        <f t="shared" ref="I339:K339" si="1388">F339/CG339</f>
        <v>0.5875602186</v>
      </c>
      <c r="J339" s="60">
        <f t="shared" si="1388"/>
        <v>0.7309845692</v>
      </c>
      <c r="K339" s="60">
        <f t="shared" si="1388"/>
        <v>0.4864563764</v>
      </c>
      <c r="L339" s="61">
        <f t="shared" ref="L339:M339" si="1389">1-(T339+X339)</f>
        <v>0.6158819008</v>
      </c>
      <c r="M339" s="61">
        <f t="shared" si="1389"/>
        <v>0.5489133819</v>
      </c>
      <c r="N339" s="62">
        <f>IF(L339&lt;Master_sheet_Kriterien!$J$46,1,IF(L339&lt;Master_sheet_Kriterien!$K$46,2,IF(L339&lt;Master_sheet_Kriterien!$L$46,3,IF(L339&lt;Master_sheet_Kriterien!$M$46,4,5))))</f>
        <v>5</v>
      </c>
      <c r="O339" s="62">
        <f>IF(M339&lt;Master_sheet_Kriterien!$J$46,1,IF(M339&lt;Master_sheet_Kriterien!$K$46,2,IF(M339&lt;Master_sheet_Kriterien!$L$46,3,IF(M339&lt;Master_sheet_Kriterien!$M$46,4,5))))</f>
        <v>5</v>
      </c>
      <c r="P339" s="61">
        <f t="shared" ref="P339:Q339" si="1390">1-(T339+AM339)</f>
        <v>0.5271103928</v>
      </c>
      <c r="Q339" s="61">
        <f t="shared" si="1390"/>
        <v>0.4618749611</v>
      </c>
      <c r="R339" s="62">
        <f>IF(P339&lt;Master_sheet_Kriterien!$J$46,1,IF(P339&lt;Master_sheet_Kriterien!$K$46,2,IF(P339&lt;Master_sheet_Kriterien!$L$46,3,IF(P339&lt;Master_sheet_Kriterien!$M$46,4,5))))</f>
        <v>5</v>
      </c>
      <c r="S339" s="62">
        <f>IF(Q339&lt;Master_sheet_Kriterien!$J$46,1,IF(Q339&lt;Master_sheet_Kriterien!$K$46,2,IF(Q339&lt;Master_sheet_Kriterien!$L$46,3,IF(Q339&lt;Master_sheet_Kriterien!$M$46,4,5))))</f>
        <v>3</v>
      </c>
      <c r="T339" s="61">
        <f>VLOOKUP($D339,EW_19_Kreise!$A$6:$CQ$406,Calc_Targetkreise!T$5,FALSE)/1000/F339</f>
        <v>0.225772119</v>
      </c>
      <c r="U339" s="63">
        <f>VLOOKUP($D339,BW_17_Kreise!$B$7:$CC$410,Calc_Targetkreise!U$5,FALSE)/1000/$G339</f>
        <v>0.2961579177</v>
      </c>
      <c r="V339" s="61">
        <f>VLOOKUP(Calc_Targetkreise!$D339,EW_Erg_09_14_Kreise!$A$7:$BK$412,Calc_Targetkreise!V$5,FALSE)/1000/$H339</f>
        <v>0.3323454129</v>
      </c>
      <c r="W339" s="61">
        <f>VLOOKUP(Calc_Targetkreise!$D339,EW_Erg_09_14_Kreise!$A$7:$BK$412,Calc_Targetkreise!W$5,FALSE)/1000/CK339</f>
        <v>0.2926973319</v>
      </c>
      <c r="X339" s="61">
        <f>VLOOKUP($D339,EW_19_Kreise!$A$6:$CQ$406,Calc_Targetkreise!X$5,FALSE)/1000/F339</f>
        <v>0.1583459803</v>
      </c>
      <c r="Y339" s="63">
        <f>VLOOKUP($D339,BW_17_Kreise!$B$7:$CC$410,Calc_Targetkreise!Y$5,FALSE)/1000/$G339</f>
        <v>0.1549287004</v>
      </c>
      <c r="Z339" s="61">
        <f>VLOOKUP(Calc_Targetkreise!$D339,EW_Erg_09_14_Kreise!$A$7:$BK$412,Calc_Targetkreise!Z$5,FALSE)/1000/$H339</f>
        <v>0.2308590417</v>
      </c>
      <c r="AA339" s="61">
        <f>VLOOKUP(Calc_Targetkreise!$D339,EW_Erg_09_14_Kreise!$A$7:$BK$412,Calc_Targetkreise!AA$5,FALSE)/1000/$H339</f>
        <v>0.1355247205</v>
      </c>
      <c r="AB339" s="61">
        <f>VLOOKUP($D339,EW_19_Kreise!$A$6:$CQ$406,Calc_Targetkreise!AB$5,FALSE)/1000/F339</f>
        <v>0.06076433372</v>
      </c>
      <c r="AC339" s="63">
        <f>VLOOKUP($D339,BW_17_Kreise!$B$7:$CC$410,Calc_Targetkreise!AC$5,FALSE)/1000/$G339</f>
        <v>0.02528177346</v>
      </c>
      <c r="AD339" s="61">
        <f>VLOOKUP(Calc_Targetkreise!$D339,EW_Erg_09_14_Kreise!$A$7:$BK$412,Calc_Targetkreise!AD$5,FALSE)/1000/$H339</f>
        <v>0.03067043873</v>
      </c>
      <c r="AE339" s="62">
        <f>IF(AC339&lt;Master_sheet_Kriterien!$J$54,1,IF(AC339&lt;Master_sheet_Kriterien!$K$54,2,IF(AC339&lt;Master_sheet_Kriterien!$L$54,3,IF(AC339&lt;Master_sheet_Kriterien!$M$54,4,5))))</f>
        <v>1</v>
      </c>
      <c r="AF339" s="61">
        <f>VLOOKUP(Calc_Targetkreise!$D339,EW_Erg_09_14_Kreise!$A$7:$BK$412,Calc_Targetkreise!AF$5,FALSE)/1000/$H339</f>
        <v>0.02781894113</v>
      </c>
      <c r="AG339" s="63">
        <f>VLOOKUP($D339,BW_17_Kreise!$B$7:$CC$410,Calc_Targetkreise!AG$5,FALSE)/1000/$G339</f>
        <v>0.06518151815</v>
      </c>
      <c r="AH339" s="61">
        <f>VLOOKUP(Calc_Targetkreise!$D339,EW_Erg_09_14_Kreise!$A$7:$BK$412,Calc_Targetkreise!AH$5,FALSE)/1000/$H339</f>
        <v>0.02180160762</v>
      </c>
      <c r="AI339" s="61">
        <f>VLOOKUP(Calc_Targetkreise!$D339,EW_Erg_09_14_Kreise!$A$7:$BK$412,Calc_Targetkreise!AI$5,FALSE)/1000/$H339</f>
        <v>0.04679150388</v>
      </c>
      <c r="AJ339" s="63">
        <f>VLOOKUP($D339,BW_17_Kreise!$B$7:$CC$410,Calc_Targetkreise!AJ$5,FALSE)/1000/$G339</f>
        <v>0.1479388505</v>
      </c>
      <c r="AK339" s="61">
        <f>VLOOKUP(Calc_Targetkreise!$D339,EW_Erg_09_14_Kreise!$A$7:$BK$412,Calc_Targetkreise!AK$5,FALSE)/1000/$H339</f>
        <v>0.1710000449</v>
      </c>
      <c r="AL339" s="61">
        <f>VLOOKUP(Calc_Targetkreise!$D339,EW_Erg_09_14_Kreise!$A$7:$BK$412,Calc_Targetkreise!AL$5,FALSE)/1000/$H339</f>
        <v>0.1430014819</v>
      </c>
      <c r="AM339" s="61">
        <f>VLOOKUP($D339,EW_19_Kreise!$A$6:$CQ$406,Calc_Targetkreise!AM$5,FALSE)/1000/F339</f>
        <v>0.2471174882</v>
      </c>
      <c r="AN339" s="63">
        <f>VLOOKUP($D339,BW_17_Kreise!$B$7:$CC$410,Calc_Targetkreise!AN$5,FALSE)/1000/$G339</f>
        <v>0.2419671212</v>
      </c>
      <c r="AO339" s="61">
        <f>VLOOKUP(Calc_Targetkreise!$D339,EW_Erg_09_14_Kreise!$A$7:$BK$412,Calc_Targetkreise!AO$5,FALSE)/1000/$H339</f>
        <v>0.07243252953</v>
      </c>
      <c r="AP339" s="61">
        <f>VLOOKUP(Calc_Targetkreise!$D339,EW_Erg_09_14_Kreise!$A$7:$BK$412,Calc_Targetkreise!AP$5,FALSE)/1000/$H339</f>
        <v>0.0006062238987</v>
      </c>
      <c r="AQ339" s="61">
        <f t="shared" ref="AQ339:AR339" si="1391">1-U339-Y339-AC339-AG339-AJ339-AN339</f>
        <v>0.06854411856</v>
      </c>
      <c r="AR339" s="61">
        <f t="shared" si="1391"/>
        <v>0.1408909246</v>
      </c>
      <c r="AS339" s="61">
        <f t="shared" si="11"/>
        <v>0.3535597969</v>
      </c>
      <c r="AT339" s="63">
        <f>VLOOKUP($D339,BW_17_Kreise!$B$7:$CC$410,Calc_Targetkreise!AT$5,FALSE)/1000/$G339</f>
        <v>0</v>
      </c>
      <c r="AU339" s="61">
        <f>VLOOKUP(Calc_Targetkreise!$D339,EW_Erg_09_14_Kreise!$A$7:$BK$412,Calc_Targetkreise!AU$5,FALSE)/1000/$H339</f>
        <v>0.01477390094</v>
      </c>
      <c r="AV339" s="62">
        <f>IF(AU339&lt;Master_sheet_Kriterien!$J$44,1,IF(AU339&lt;Master_sheet_Kriterien!$K$44,2,IF(AU339&lt;Master_sheet_Kriterien!$L$44,3,IF(AU339&lt;Master_sheet_Kriterien!$M$44,4,5))))</f>
        <v>4</v>
      </c>
      <c r="AW339" s="61">
        <f>VLOOKUP(Calc_Targetkreise!$D339,EW_Erg_09_14_Kreise!$A$7:$BK$412,Calc_Targetkreise!AW$5,FALSE)/1000/$H339</f>
        <v>0.004984507611</v>
      </c>
      <c r="AX339" s="61">
        <f>VLOOKUP($D339,EW_19_Kreise!$A$6:$CQ$406,Calc_Targetkreise!AX$5,FALSE)/1000/F339</f>
        <v>0.003665963695</v>
      </c>
      <c r="AY339" s="62">
        <f>IF(AX339&lt;Master_sheet_Kriterien!$J$56,1,IF(AX339&lt;Master_sheet_Kriterien!$K$56,2,IF(AX339&lt;Master_sheet_Kriterien!$L$56,3,IF(AX339&lt;Master_sheet_Kriterien!$M$56,4,5))))</f>
        <v>2</v>
      </c>
      <c r="AZ339" s="64">
        <f>VLOOKUP($D339,EW_19_Kreise!$A$6:$CQ$406,Calc_Targetkreise!AZ$5,FALSE)</f>
        <v>186</v>
      </c>
      <c r="BA339" s="62">
        <f>IF(AZ339&lt;Master_sheet_Kriterien!$J$57,1,IF(AZ339&lt;Master_sheet_Kriterien!$K$57,2,IF(AZ339&lt;Master_sheet_Kriterien!$L$57,3,IF(AZ339&lt;Master_sheet_Kriterien!$M$56,4,5))))</f>
        <v>2</v>
      </c>
      <c r="BB339" s="59">
        <f>VLOOKUP($D339,Struktur_daten_BW_2017!$B$7:$AH$452,Calc_Targetkreise!BB$5,FALSE)</f>
        <v>67.3</v>
      </c>
      <c r="BC339" s="62">
        <f>IF(BB339&lt;Master_sheet_Kriterien!$J$8,1,IF(BB339&lt;Master_sheet_Kriterien!$K$8,2,IF(BB339&lt;Master_sheet_Kriterien!$L$8,3,IF(BB339&lt;Master_sheet_Kriterien!$M$8,4,5))))</f>
        <v>1</v>
      </c>
      <c r="BD339" s="65">
        <f t="shared" si="12"/>
        <v>7.8351</v>
      </c>
      <c r="BE339" s="62">
        <f>IF(BD339&lt;Master_sheet_Kriterien!$J$10,1,IF(BD339&lt;Master_sheet_Kriterien!$K$10,2,IF(BD339&lt;Master_sheet_Kriterien!$L$10,3,IF(BD339&lt;Master_sheet_Kriterien!$M$10,4,5))))</f>
        <v>1</v>
      </c>
      <c r="BF339" s="65">
        <f>VLOOKUP($D339,Struktur_daten_BW_2017!$B$7:$AH$452,Calc_Targetkreise!BF$5,FALSE)</f>
        <v>3.9</v>
      </c>
      <c r="BG339" s="62">
        <f>IF(BF339&lt;Master_sheet_Kriterien!$J$12,1,IF(BF339&lt;Master_sheet_Kriterien!$K$12,2,IF(BF339&lt;Master_sheet_Kriterien!$L$12,3,IF(BF339&lt;Master_sheet_Kriterien!$M$12,4,5))))</f>
        <v>1</v>
      </c>
      <c r="BH339" s="65">
        <f>VLOOKUP($D339,Struktur_daten_BW_2017!$B$7:$AH$452,Calc_Targetkreise!BH$5,FALSE)</f>
        <v>10.5</v>
      </c>
      <c r="BI339" s="62">
        <f>IF(BH339&lt;Master_sheet_Kriterien!$J$14,1,IF(BH339&lt;Master_sheet_Kriterien!$K$14,2,IF(BH339&lt;Master_sheet_Kriterien!$L$14,3,IF(BH339&lt;Master_sheet_Kriterien!$M$14,4,5))))</f>
        <v>1</v>
      </c>
      <c r="BJ339" s="65">
        <f>VLOOKUP($D339,Struktur_daten_BW_2017!$B$7:$AH$452,Calc_Targetkreise!BJ$5,FALSE)</f>
        <v>37.1</v>
      </c>
      <c r="BK339" s="62">
        <f>IF(BJ339&lt;Master_sheet_Kriterien!$J$16,1,IF(BJ339&lt;Master_sheet_Kriterien!$K$16,2,IF(BJ339&lt;Master_sheet_Kriterien!$L$16,3,IF(BJ339&lt;Master_sheet_Kriterien!$M$16,4,5))))</f>
        <v>5</v>
      </c>
      <c r="BL339" s="65">
        <f>VLOOKUP($D339,Struktur_daten_BW_2017!$B$7:$AH$452,Calc_Targetkreise!BL$5,FALSE)</f>
        <v>20.7</v>
      </c>
      <c r="BM339" s="62">
        <f>IF(BL339&lt;Master_sheet_Kriterien!$J$18,1,IF(BL339&lt;Master_sheet_Kriterien!$K$18,2,IF(BL339&lt;Master_sheet_Kriterien!$L$18,3,IF(BL339&lt;Master_sheet_Kriterien!$M$18,4,5))))</f>
        <v>5</v>
      </c>
      <c r="BN339" s="65">
        <f>VLOOKUP($D339,Struktur_daten_BW_2017!$B$7:$AH$452,Calc_Targetkreise!BN$5,FALSE)</f>
        <v>14.5</v>
      </c>
      <c r="BO339" s="62">
        <f>IF(BN339&lt;Master_sheet_Kriterien!$J$20,1,IF(BN339&lt;Master_sheet_Kriterien!$K$20,2,IF(BN339&lt;Master_sheet_Kriterien!$L$20,3,IF(BN339&lt;Master_sheet_Kriterien!$M$20,4,5))))</f>
        <v>5</v>
      </c>
      <c r="BP339" s="59">
        <f>VLOOKUP($D339,Struktur_daten_BW_2017!$B$7:$AH$452,Calc_Targetkreise!BP$5,FALSE)</f>
        <v>17818</v>
      </c>
      <c r="BQ339" s="62">
        <f>IF(BP339&lt;Master_sheet_Kriterien!$J$38,1,IF(BP339&lt;Master_sheet_Kriterien!$K$38,2,IF(BP339&lt;Master_sheet_Kriterien!$L$38,3,IF(BP339&lt;Master_sheet_Kriterien!$M$38,4,5))))</f>
        <v>1</v>
      </c>
      <c r="BR339" s="65">
        <f>VLOOKUP($D339,Struktur_daten_BW_2017!$B$7:$AH$452,Calc_Targetkreise!BR$5,FALSE)</f>
        <v>29.3</v>
      </c>
      <c r="BS339" s="62">
        <f>IF(BR339&lt;Master_sheet_Kriterien!$J$24,1,IF(BR339&lt;Master_sheet_Kriterien!$K$24,2,IF(BR339&lt;Master_sheet_Kriterien!$L$24,3,IF(BR339&lt;Master_sheet_Kriterien!$M$24,4,5))))</f>
        <v>2</v>
      </c>
      <c r="BT339" s="65">
        <f>VLOOKUP($D339,Struktur_daten_BW_2017!$B$7:$AH$452,Calc_Targetkreise!BT$5,FALSE)</f>
        <v>9.2</v>
      </c>
      <c r="BU339" s="62">
        <f>IF(BT339&lt;Master_sheet_Kriterien!$J$26,1,IF(BT339&lt;Master_sheet_Kriterien!$K$26,2,IF(BT339&lt;Master_sheet_Kriterien!$L$26,3,IF(BT339&lt;Master_sheet_Kriterien!$M$26,4,5))))</f>
        <v>1</v>
      </c>
      <c r="BV339" s="65">
        <f t="shared" si="13"/>
        <v>1.84828</v>
      </c>
      <c r="BW339" s="62">
        <f>IF(BV339&lt;Master_sheet_Kriterien!$J$28,1,IF(BV339&lt;Master_sheet_Kriterien!$K$28,2,IF(BV339&lt;Master_sheet_Kriterien!$L$28,3,IF(BV339&lt;Master_sheet_Kriterien!$M$28,4,5))))</f>
        <v>1</v>
      </c>
      <c r="BX339" s="65">
        <f>VLOOKUP($D339,Struktur_daten_BW_2017!$B$7:$AH$452,Calc_Targetkreise!BX$5,FALSE)</f>
        <v>14.13043478</v>
      </c>
      <c r="BY339" s="62">
        <f>IF(BX339&lt;Master_sheet_Kriterien!$J$30,1,IF(BX339&lt;Master_sheet_Kriterien!$K$30,2,IF(BX339&lt;Master_sheet_Kriterien!$L$30,3,IF(BX339&lt;Master_sheet_Kriterien!$M$30,4,5))))</f>
        <v>1</v>
      </c>
      <c r="BZ339" s="65"/>
      <c r="CA339" s="62">
        <f>IF(BZ339&lt;Master_sheet_Kriterien!$J$32,1,IF(BZ339&lt;Master_sheet_Kriterien!$K$32,2,IF(BZ339&lt;Master_sheet_Kriterien!$L$32,3,IF(BZ339&lt;Master_sheet_Kriterien!$M$32,4,5))))</f>
        <v>1</v>
      </c>
      <c r="CB339" s="65"/>
      <c r="CC339" s="62">
        <f>IF(CB339&lt;Master_sheet_Kriterien!$J$34,1,IF(CB339&lt;Master_sheet_Kriterien!$K$34,2,IF(CB339&lt;Master_sheet_Kriterien!$L$34,3,IF(CB339&lt;Master_sheet_Kriterien!$M$34,4,5))))</f>
        <v>1</v>
      </c>
      <c r="CD339" s="65">
        <f>100-VLOOKUP($D339,Struktur_daten_BW_2017!$B$7:$AH$452,Calc_Targetkreise!CD$5,FALSE)</f>
        <v>50</v>
      </c>
      <c r="CE339" s="62">
        <f>IF(CD339&lt;Master_sheet_Kriterien!$J$40,1,IF(CD339&lt;Master_sheet_Kriterien!$K$40,2,IF(CD339&lt;Master_sheet_Kriterien!$L$40,3,IF(CD339&lt;Master_sheet_Kriterien!$M$40,4,5))))</f>
        <v>3</v>
      </c>
      <c r="CF339" s="61"/>
      <c r="CG339" s="59">
        <f>VLOOKUP($D339,EW_19_Kreise!$A$6:$CQ$406,Calc_Targetkreise!CG$5,FALSE)/1000</f>
        <v>86.352</v>
      </c>
      <c r="CH339" s="59">
        <f>VLOOKUP($D339,BW_17_Kreise!$B$7:$CC$410,Calc_Targetkreise!CH$5,FALSE)/1000</f>
        <v>87.876</v>
      </c>
      <c r="CI339" s="59">
        <f>VLOOKUP($D339,EW_Erg_09_14_Kreise!$A$10:$BK$412,Calc_Targetkreise!CI$5,FALSE)/1000</f>
        <v>91.556</v>
      </c>
      <c r="CJ339" s="59">
        <f>VLOOKUP($D339,EW_Erg_09_14_Kreise!$A$10:$BK$412,Calc_Targetkreise!CJ$5,FALSE)/1000</f>
        <v>99.395</v>
      </c>
      <c r="CK339" s="59">
        <f>VLOOKUP($D339,EW_Erg_09_14_Kreise!$A$10:$BK$412,Calc_Targetkreise!CK$5,FALSE)/1000</f>
        <v>28.784</v>
      </c>
      <c r="CL339" s="45"/>
      <c r="CM339" s="59">
        <f>VLOOKUP($D339,Struktur_daten_BW_2017!$B$7:$AH$452,Calc_Targetkreise!CM$5,FALSE)</f>
        <v>200.9</v>
      </c>
      <c r="CN339" s="66">
        <v>2.0</v>
      </c>
      <c r="CO339" s="67">
        <f t="shared" si="16"/>
        <v>0.009955201593</v>
      </c>
      <c r="CP339" s="62">
        <f>IF(CO339&lt;Master_sheet_Kriterien!$J$58,1,IF(CO339&lt;Master_sheet_Kriterien!$K$58,2,IF(CO339&lt;Master_sheet_Kriterien!$L$58,3,IF(CO339&lt;Master_sheet_Kriterien!$M$58,4,5))))</f>
        <v>1</v>
      </c>
      <c r="CQ339" s="66">
        <v>2.0</v>
      </c>
      <c r="CR339" s="67">
        <f t="shared" si="17"/>
        <v>0.009955201593</v>
      </c>
      <c r="CS339" s="62">
        <f>IF(CR339&lt;Master_sheet_Kriterien!$J$59,1,IF(CR339&lt;Master_sheet_Kriterien!$K$59,2,IF(CR339&lt;Master_sheet_Kriterien!$L$59,3,IF(CR339&lt;Master_sheet_Kriterien!$M$59,4,5))))</f>
        <v>1</v>
      </c>
      <c r="CT339" s="66">
        <v>0.0</v>
      </c>
      <c r="CU339" s="44"/>
      <c r="CV339" s="66">
        <v>0.0</v>
      </c>
      <c r="CW339" s="68"/>
      <c r="CY339" s="31">
        <f t="shared" si="18"/>
        <v>12062</v>
      </c>
      <c r="DB339" s="76" t="str">
        <f t="shared" si="19"/>
        <v>Elbe-Elster</v>
      </c>
      <c r="DC339" s="58">
        <f t="shared" si="20"/>
        <v>313</v>
      </c>
      <c r="DD339" s="77">
        <f t="shared" si="21"/>
        <v>133</v>
      </c>
      <c r="DE339" s="72">
        <f t="shared" si="22"/>
        <v>0.003665963695</v>
      </c>
      <c r="DG339" s="76" t="str">
        <f t="shared" si="23"/>
        <v>Elbe-Elster</v>
      </c>
      <c r="DH339" s="58" t="str">
        <f t="shared" si="24"/>
        <v>#REF!</v>
      </c>
      <c r="DI339" s="75">
        <f t="shared" si="25"/>
        <v>127.099552</v>
      </c>
      <c r="DJ339" s="78">
        <f t="shared" si="26"/>
        <v>0.003665963695</v>
      </c>
      <c r="DK339" s="75"/>
      <c r="DL339" s="75"/>
      <c r="DM339" s="75"/>
      <c r="DN339" s="75"/>
      <c r="DO339" s="75"/>
      <c r="DP339" s="44"/>
    </row>
    <row r="340" ht="16.5" customHeight="1">
      <c r="A340" s="58">
        <f t="shared" si="5"/>
        <v>194</v>
      </c>
      <c r="B340" s="58">
        <f t="shared" si="6"/>
        <v>155</v>
      </c>
      <c r="C340" s="58" t="s">
        <v>496</v>
      </c>
      <c r="D340" s="58">
        <v>12063.0</v>
      </c>
      <c r="E340" s="58" t="s">
        <v>504</v>
      </c>
      <c r="F340" s="59">
        <f>VLOOKUP($D340,EW_19_Kreise!$A$6:$CQ$406,Calc_Targetkreise!F$5,FALSE)/1000</f>
        <v>77.038</v>
      </c>
      <c r="G340" s="59">
        <f>VLOOKUP($D340,BW_17_Kreise!$B$7:$CC$410,Calc_Targetkreise!G$5,FALSE)/1000</f>
        <v>94.999</v>
      </c>
      <c r="H340" s="59">
        <f>VLOOKUP($D340,EW_Erg_09_14_Kreise!$A$10:$BK$412,Calc_Targetkreise!H$5,FALSE)/1000</f>
        <v>57.467</v>
      </c>
      <c r="I340" s="60">
        <f t="shared" ref="I340:K340" si="1392">F340/CG340</f>
        <v>0.5869874965</v>
      </c>
      <c r="J340" s="60">
        <f t="shared" si="1392"/>
        <v>0.7282574532</v>
      </c>
      <c r="K340" s="60">
        <f t="shared" si="1392"/>
        <v>0.4496318726</v>
      </c>
      <c r="L340" s="61">
        <f t="shared" ref="L340:M340" si="1393">1-(T340+X340)</f>
        <v>0.6275993665</v>
      </c>
      <c r="M340" s="61">
        <f t="shared" si="1393"/>
        <v>0.5190265161</v>
      </c>
      <c r="N340" s="62">
        <f>IF(L340&lt;Master_sheet_Kriterien!$J$46,1,IF(L340&lt;Master_sheet_Kriterien!$K$46,2,IF(L340&lt;Master_sheet_Kriterien!$L$46,3,IF(L340&lt;Master_sheet_Kriterien!$M$46,4,5))))</f>
        <v>5</v>
      </c>
      <c r="O340" s="62">
        <f>IF(M340&lt;Master_sheet_Kriterien!$J$46,1,IF(M340&lt;Master_sheet_Kriterien!$K$46,2,IF(M340&lt;Master_sheet_Kriterien!$L$46,3,IF(M340&lt;Master_sheet_Kriterien!$M$46,4,5))))</f>
        <v>5</v>
      </c>
      <c r="P340" s="61">
        <f t="shared" ref="P340:Q340" si="1394">1-(T340+AM340)</f>
        <v>0.6241335445</v>
      </c>
      <c r="Q340" s="61">
        <f t="shared" si="1394"/>
        <v>0.5317950715</v>
      </c>
      <c r="R340" s="62">
        <f>IF(P340&lt;Master_sheet_Kriterien!$J$46,1,IF(P340&lt;Master_sheet_Kriterien!$K$46,2,IF(P340&lt;Master_sheet_Kriterien!$L$46,3,IF(P340&lt;Master_sheet_Kriterien!$M$46,4,5))))</f>
        <v>5</v>
      </c>
      <c r="S340" s="62">
        <f>IF(Q340&lt;Master_sheet_Kriterien!$J$46,1,IF(Q340&lt;Master_sheet_Kriterien!$K$46,2,IF(Q340&lt;Master_sheet_Kriterien!$L$46,3,IF(Q340&lt;Master_sheet_Kriterien!$M$46,4,5))))</f>
        <v>5</v>
      </c>
      <c r="T340" s="61">
        <f>VLOOKUP($D340,EW_19_Kreise!$A$6:$CQ$406,Calc_Targetkreise!T$5,FALSE)/1000/F340</f>
        <v>0.1967600405</v>
      </c>
      <c r="U340" s="63">
        <f>VLOOKUP($D340,BW_17_Kreise!$B$7:$CC$410,Calc_Targetkreise!U$5,FALSE)/1000/$G340</f>
        <v>0.2882451394</v>
      </c>
      <c r="V340" s="61">
        <f>VLOOKUP(Calc_Targetkreise!$D340,EW_Erg_09_14_Kreise!$A$7:$BK$412,Calc_Targetkreise!V$5,FALSE)/1000/$H340</f>
        <v>0.2554335532</v>
      </c>
      <c r="W340" s="61">
        <f>VLOOKUP(Calc_Targetkreise!$D340,EW_Erg_09_14_Kreise!$A$7:$BK$412,Calc_Targetkreise!W$5,FALSE)/1000/CK340</f>
        <v>0.249161922</v>
      </c>
      <c r="X340" s="61">
        <f>VLOOKUP($D340,EW_19_Kreise!$A$6:$CQ$406,Calc_Targetkreise!X$5,FALSE)/1000/F340</f>
        <v>0.175640593</v>
      </c>
      <c r="Y340" s="63">
        <f>VLOOKUP($D340,BW_17_Kreise!$B$7:$CC$410,Calc_Targetkreise!Y$5,FALSE)/1000/$G340</f>
        <v>0.1927283445</v>
      </c>
      <c r="Z340" s="61">
        <f>VLOOKUP(Calc_Targetkreise!$D340,EW_Erg_09_14_Kreise!$A$7:$BK$412,Calc_Targetkreise!Z$5,FALSE)/1000/$H340</f>
        <v>0.2798475647</v>
      </c>
      <c r="AA340" s="61">
        <f>VLOOKUP(Calc_Targetkreise!$D340,EW_Erg_09_14_Kreise!$A$7:$BK$412,Calc_Targetkreise!AA$5,FALSE)/1000/$H340</f>
        <v>0.1566290219</v>
      </c>
      <c r="AB340" s="61">
        <f>VLOOKUP($D340,EW_19_Kreise!$A$6:$CQ$406,Calc_Targetkreise!AB$5,FALSE)/1000/F340</f>
        <v>0.1529894338</v>
      </c>
      <c r="AC340" s="63">
        <f>VLOOKUP($D340,BW_17_Kreise!$B$7:$CC$410,Calc_Targetkreise!AC$5,FALSE)/1000/$G340</f>
        <v>0.06176907125</v>
      </c>
      <c r="AD340" s="61">
        <f>VLOOKUP(Calc_Targetkreise!$D340,EW_Erg_09_14_Kreise!$A$7:$BK$412,Calc_Targetkreise!AD$5,FALSE)/1000/$H340</f>
        <v>0.07369446813</v>
      </c>
      <c r="AE340" s="62">
        <f>IF(AC340&lt;Master_sheet_Kriterien!$J$54,1,IF(AC340&lt;Master_sheet_Kriterien!$K$54,2,IF(AC340&lt;Master_sheet_Kriterien!$L$54,3,IF(AC340&lt;Master_sheet_Kriterien!$M$54,4,5))))</f>
        <v>2</v>
      </c>
      <c r="AF340" s="61">
        <f>VLOOKUP(Calc_Targetkreise!$D340,EW_Erg_09_14_Kreise!$A$7:$BK$412,Calc_Targetkreise!AF$5,FALSE)/1000/$H340</f>
        <v>0.0698139802</v>
      </c>
      <c r="AG340" s="63">
        <f>VLOOKUP($D340,BW_17_Kreise!$B$7:$CC$410,Calc_Targetkreise!AG$5,FALSE)/1000/$G340</f>
        <v>0.07388498826</v>
      </c>
      <c r="AH340" s="61">
        <f>VLOOKUP(Calc_Targetkreise!$D340,EW_Erg_09_14_Kreise!$A$7:$BK$412,Calc_Targetkreise!AH$5,FALSE)/1000/$H340</f>
        <v>0.02491864896</v>
      </c>
      <c r="AI340" s="61">
        <f>VLOOKUP(Calc_Targetkreise!$D340,EW_Erg_09_14_Kreise!$A$7:$BK$412,Calc_Targetkreise!AI$5,FALSE)/1000/$H340</f>
        <v>0.05730245184</v>
      </c>
      <c r="AJ340" s="63">
        <f>VLOOKUP($D340,BW_17_Kreise!$B$7:$CC$410,Calc_Targetkreise!AJ$5,FALSE)/1000/$G340</f>
        <v>0.1467068074</v>
      </c>
      <c r="AK340" s="61">
        <f>VLOOKUP(Calc_Targetkreise!$D340,EW_Erg_09_14_Kreise!$A$7:$BK$412,Calc_Targetkreise!AK$5,FALSE)/1000/$H340</f>
        <v>0.1610141472</v>
      </c>
      <c r="AL340" s="61">
        <f>VLOOKUP(Calc_Targetkreise!$D340,EW_Erg_09_14_Kreise!$A$7:$BK$412,Calc_Targetkreise!AL$5,FALSE)/1000/$H340</f>
        <v>0.1292219883</v>
      </c>
      <c r="AM340" s="61">
        <f>VLOOKUP($D340,EW_19_Kreise!$A$6:$CQ$406,Calc_Targetkreise!AM$5,FALSE)/1000/F340</f>
        <v>0.179106415</v>
      </c>
      <c r="AN340" s="63">
        <f>VLOOKUP($D340,BW_17_Kreise!$B$7:$CC$410,Calc_Targetkreise!AN$5,FALSE)/1000/$G340</f>
        <v>0.1799597891</v>
      </c>
      <c r="AO340" s="61">
        <f>VLOOKUP(Calc_Targetkreise!$D340,EW_Erg_09_14_Kreise!$A$7:$BK$412,Calc_Targetkreise!AO$5,FALSE)/1000/$H340</f>
        <v>0.09438460334</v>
      </c>
      <c r="AP340" s="61">
        <f>VLOOKUP(Calc_Targetkreise!$D340,EW_Erg_09_14_Kreise!$A$7:$BK$412,Calc_Targetkreise!AP$5,FALSE)/1000/$H340</f>
        <v>0.0002262167853</v>
      </c>
      <c r="AQ340" s="61">
        <f t="shared" ref="AQ340:AR340" si="1395">1-U340-Y340-AC340-AG340-AJ340-AN340</f>
        <v>0.05670586006</v>
      </c>
      <c r="AR340" s="61">
        <f t="shared" si="1395"/>
        <v>0.1107070145</v>
      </c>
      <c r="AS340" s="61">
        <f t="shared" si="11"/>
        <v>0.337644419</v>
      </c>
      <c r="AT340" s="63">
        <f>VLOOKUP($D340,BW_17_Kreise!$B$7:$CC$410,Calc_Targetkreise!AT$5,FALSE)/1000/$G340</f>
        <v>0</v>
      </c>
      <c r="AU340" s="61">
        <f>VLOOKUP(Calc_Targetkreise!$D340,EW_Erg_09_14_Kreise!$A$7:$BK$412,Calc_Targetkreise!AU$5,FALSE)/1000/$H340</f>
        <v>0.01861938156</v>
      </c>
      <c r="AV340" s="62">
        <f>IF(AU340&lt;Master_sheet_Kriterien!$J$44,1,IF(AU340&lt;Master_sheet_Kriterien!$K$44,2,IF(AU340&lt;Master_sheet_Kriterien!$L$44,3,IF(AU340&lt;Master_sheet_Kriterien!$M$44,4,5))))</f>
        <v>5</v>
      </c>
      <c r="AW340" s="61">
        <f>VLOOKUP(Calc_Targetkreise!$D340,EW_Erg_09_14_Kreise!$A$7:$BK$412,Calc_Targetkreise!AW$5,FALSE)/1000/$H340</f>
        <v>0.005951241582</v>
      </c>
      <c r="AX340" s="61">
        <f>VLOOKUP($D340,EW_19_Kreise!$A$6:$CQ$406,Calc_Targetkreise!AX$5,FALSE)/1000/F340</f>
        <v>0.004660037903</v>
      </c>
      <c r="AY340" s="62">
        <f>IF(AX340&lt;Master_sheet_Kriterien!$J$56,1,IF(AX340&lt;Master_sheet_Kriterien!$K$56,2,IF(AX340&lt;Master_sheet_Kriterien!$L$56,3,IF(AX340&lt;Master_sheet_Kriterien!$M$56,4,5))))</f>
        <v>3</v>
      </c>
      <c r="AZ340" s="64">
        <f>VLOOKUP($D340,EW_19_Kreise!$A$6:$CQ$406,Calc_Targetkreise!AZ$5,FALSE)</f>
        <v>359</v>
      </c>
      <c r="BA340" s="62">
        <f>IF(AZ340&lt;Master_sheet_Kriterien!$J$57,1,IF(AZ340&lt;Master_sheet_Kriterien!$K$57,2,IF(AZ340&lt;Master_sheet_Kriterien!$L$57,3,IF(AZ340&lt;Master_sheet_Kriterien!$M$56,4,5))))</f>
        <v>3</v>
      </c>
      <c r="BB340" s="59">
        <f>VLOOKUP($D340,Struktur_daten_BW_2017!$B$7:$AH$452,Calc_Targetkreise!BB$5,FALSE)</f>
        <v>36.9</v>
      </c>
      <c r="BC340" s="62">
        <f>IF(BB340&lt;Master_sheet_Kriterien!$J$8,1,IF(BB340&lt;Master_sheet_Kriterien!$K$8,2,IF(BB340&lt;Master_sheet_Kriterien!$L$8,3,IF(BB340&lt;Master_sheet_Kriterien!$M$8,4,5))))</f>
        <v>1</v>
      </c>
      <c r="BD340" s="65">
        <f t="shared" si="12"/>
        <v>9.4275</v>
      </c>
      <c r="BE340" s="62">
        <f>IF(BD340&lt;Master_sheet_Kriterien!$J$10,1,IF(BD340&lt;Master_sheet_Kriterien!$K$10,2,IF(BD340&lt;Master_sheet_Kriterien!$L$10,3,IF(BD340&lt;Master_sheet_Kriterien!$M$10,4,5))))</f>
        <v>1</v>
      </c>
      <c r="BF340" s="65">
        <f>VLOOKUP($D340,Struktur_daten_BW_2017!$B$7:$AH$452,Calc_Targetkreise!BF$5,FALSE)</f>
        <v>4.5</v>
      </c>
      <c r="BG340" s="62">
        <f>IF(BF340&lt;Master_sheet_Kriterien!$J$12,1,IF(BF340&lt;Master_sheet_Kriterien!$K$12,2,IF(BF340&lt;Master_sheet_Kriterien!$L$12,3,IF(BF340&lt;Master_sheet_Kriterien!$M$12,4,5))))</f>
        <v>1</v>
      </c>
      <c r="BH340" s="65">
        <f>VLOOKUP($D340,Struktur_daten_BW_2017!$B$7:$AH$452,Calc_Targetkreise!BH$5,FALSE)</f>
        <v>11.2</v>
      </c>
      <c r="BI340" s="62">
        <f>IF(BH340&lt;Master_sheet_Kriterien!$J$14,1,IF(BH340&lt;Master_sheet_Kriterien!$K$14,2,IF(BH340&lt;Master_sheet_Kriterien!$L$14,3,IF(BH340&lt;Master_sheet_Kriterien!$M$14,4,5))))</f>
        <v>2</v>
      </c>
      <c r="BJ340" s="65">
        <f>VLOOKUP($D340,Struktur_daten_BW_2017!$B$7:$AH$452,Calc_Targetkreise!BJ$5,FALSE)</f>
        <v>37.5</v>
      </c>
      <c r="BK340" s="62">
        <f>IF(BJ340&lt;Master_sheet_Kriterien!$J$16,1,IF(BJ340&lt;Master_sheet_Kriterien!$K$16,2,IF(BJ340&lt;Master_sheet_Kriterien!$L$16,3,IF(BJ340&lt;Master_sheet_Kriterien!$M$16,4,5))))</f>
        <v>5</v>
      </c>
      <c r="BL340" s="65">
        <f>VLOOKUP($D340,Struktur_daten_BW_2017!$B$7:$AH$452,Calc_Targetkreise!BL$5,FALSE)</f>
        <v>19.7</v>
      </c>
      <c r="BM340" s="62">
        <f>IF(BL340&lt;Master_sheet_Kriterien!$J$18,1,IF(BL340&lt;Master_sheet_Kriterien!$K$18,2,IF(BL340&lt;Master_sheet_Kriterien!$L$18,3,IF(BL340&lt;Master_sheet_Kriterien!$M$18,4,5))))</f>
        <v>5</v>
      </c>
      <c r="BN340" s="65">
        <f>VLOOKUP($D340,Struktur_daten_BW_2017!$B$7:$AH$452,Calc_Targetkreise!BN$5,FALSE)</f>
        <v>13.1</v>
      </c>
      <c r="BO340" s="62">
        <f>IF(BN340&lt;Master_sheet_Kriterien!$J$20,1,IF(BN340&lt;Master_sheet_Kriterien!$K$20,2,IF(BN340&lt;Master_sheet_Kriterien!$L$20,3,IF(BN340&lt;Master_sheet_Kriterien!$M$20,4,5))))</f>
        <v>5</v>
      </c>
      <c r="BP340" s="59">
        <f>VLOOKUP($D340,Struktur_daten_BW_2017!$B$7:$AH$452,Calc_Targetkreise!BP$5,FALSE)</f>
        <v>17936</v>
      </c>
      <c r="BQ340" s="62">
        <f>IF(BP340&lt;Master_sheet_Kriterien!$J$38,1,IF(BP340&lt;Master_sheet_Kriterien!$K$38,2,IF(BP340&lt;Master_sheet_Kriterien!$L$38,3,IF(BP340&lt;Master_sheet_Kriterien!$M$38,4,5))))</f>
        <v>1</v>
      </c>
      <c r="BR340" s="65">
        <f>VLOOKUP($D340,Struktur_daten_BW_2017!$B$7:$AH$452,Calc_Targetkreise!BR$5,FALSE)</f>
        <v>32</v>
      </c>
      <c r="BS340" s="62">
        <f>IF(BR340&lt;Master_sheet_Kriterien!$J$24,1,IF(BR340&lt;Master_sheet_Kriterien!$K$24,2,IF(BR340&lt;Master_sheet_Kriterien!$L$24,3,IF(BR340&lt;Master_sheet_Kriterien!$M$24,4,5))))</f>
        <v>3</v>
      </c>
      <c r="BT340" s="65">
        <f>VLOOKUP($D340,Struktur_daten_BW_2017!$B$7:$AH$452,Calc_Targetkreise!BT$5,FALSE)</f>
        <v>10.5</v>
      </c>
      <c r="BU340" s="62">
        <f>IF(BT340&lt;Master_sheet_Kriterien!$J$26,1,IF(BT340&lt;Master_sheet_Kriterien!$K$26,2,IF(BT340&lt;Master_sheet_Kriterien!$L$26,3,IF(BT340&lt;Master_sheet_Kriterien!$M$26,4,5))))</f>
        <v>1</v>
      </c>
      <c r="BV340" s="65">
        <f t="shared" si="13"/>
        <v>2.19975</v>
      </c>
      <c r="BW340" s="62">
        <f>IF(BV340&lt;Master_sheet_Kriterien!$J$28,1,IF(BV340&lt;Master_sheet_Kriterien!$K$28,2,IF(BV340&lt;Master_sheet_Kriterien!$L$28,3,IF(BV340&lt;Master_sheet_Kriterien!$M$28,4,5))))</f>
        <v>1</v>
      </c>
      <c r="BX340" s="65">
        <f>VLOOKUP($D340,Struktur_daten_BW_2017!$B$7:$AH$452,Calc_Targetkreise!BX$5,FALSE)</f>
        <v>19.04761905</v>
      </c>
      <c r="BY340" s="62">
        <f>IF(BX340&lt;Master_sheet_Kriterien!$J$30,1,IF(BX340&lt;Master_sheet_Kriterien!$K$30,2,IF(BX340&lt;Master_sheet_Kriterien!$L$30,3,IF(BX340&lt;Master_sheet_Kriterien!$M$30,4,5))))</f>
        <v>2</v>
      </c>
      <c r="BZ340" s="65"/>
      <c r="CA340" s="62">
        <f>IF(BZ340&lt;Master_sheet_Kriterien!$J$32,1,IF(BZ340&lt;Master_sheet_Kriterien!$K$32,2,IF(BZ340&lt;Master_sheet_Kriterien!$L$32,3,IF(BZ340&lt;Master_sheet_Kriterien!$M$32,4,5))))</f>
        <v>1</v>
      </c>
      <c r="CB340" s="65"/>
      <c r="CC340" s="62">
        <f>IF(CB340&lt;Master_sheet_Kriterien!$J$34,1,IF(CB340&lt;Master_sheet_Kriterien!$K$34,2,IF(CB340&lt;Master_sheet_Kriterien!$L$34,3,IF(CB340&lt;Master_sheet_Kriterien!$M$34,4,5))))</f>
        <v>1</v>
      </c>
      <c r="CD340" s="65">
        <f>100-VLOOKUP($D340,Struktur_daten_BW_2017!$B$7:$AH$452,Calc_Targetkreise!CD$5,FALSE)</f>
        <v>51</v>
      </c>
      <c r="CE340" s="62">
        <f>IF(CD340&lt;Master_sheet_Kriterien!$J$40,1,IF(CD340&lt;Master_sheet_Kriterien!$K$40,2,IF(CD340&lt;Master_sheet_Kriterien!$L$40,3,IF(CD340&lt;Master_sheet_Kriterien!$M$40,4,5))))</f>
        <v>3</v>
      </c>
      <c r="CF340" s="61"/>
      <c r="CG340" s="59">
        <f>VLOOKUP($D340,EW_19_Kreise!$A$6:$CQ$406,Calc_Targetkreise!CG$5,FALSE)/1000</f>
        <v>131.243</v>
      </c>
      <c r="CH340" s="59">
        <f>VLOOKUP($D340,BW_17_Kreise!$B$7:$CC$410,Calc_Targetkreise!CH$5,FALSE)/1000</f>
        <v>130.447</v>
      </c>
      <c r="CI340" s="59">
        <f>VLOOKUP($D340,EW_Erg_09_14_Kreise!$A$10:$BK$412,Calc_Targetkreise!CI$5,FALSE)/1000</f>
        <v>127.809</v>
      </c>
      <c r="CJ340" s="59">
        <f>VLOOKUP($D340,EW_Erg_09_14_Kreise!$A$10:$BK$412,Calc_Targetkreise!CJ$5,FALSE)/1000</f>
        <v>128.582</v>
      </c>
      <c r="CK340" s="59">
        <f>VLOOKUP($D340,EW_Erg_09_14_Kreise!$A$10:$BK$412,Calc_Targetkreise!CK$5,FALSE)/1000</f>
        <v>37.586</v>
      </c>
      <c r="CL340" s="45"/>
      <c r="CM340" s="59">
        <f>VLOOKUP($D340,Struktur_daten_BW_2017!$B$7:$AH$452,Calc_Targetkreise!CM$5,FALSE)</f>
        <v>209.5</v>
      </c>
      <c r="CN340" s="66">
        <v>3.0</v>
      </c>
      <c r="CO340" s="67">
        <f t="shared" si="16"/>
        <v>0.01431980907</v>
      </c>
      <c r="CP340" s="62">
        <f>IF(CO340&lt;Master_sheet_Kriterien!$J$58,1,IF(CO340&lt;Master_sheet_Kriterien!$K$58,2,IF(CO340&lt;Master_sheet_Kriterien!$L$58,3,IF(CO340&lt;Master_sheet_Kriterien!$M$58,4,5))))</f>
        <v>1</v>
      </c>
      <c r="CQ340" s="66">
        <v>2.0</v>
      </c>
      <c r="CR340" s="67">
        <f t="shared" si="17"/>
        <v>0.009546539379</v>
      </c>
      <c r="CS340" s="62">
        <f>IF(CR340&lt;Master_sheet_Kriterien!$J$59,1,IF(CR340&lt;Master_sheet_Kriterien!$K$59,2,IF(CR340&lt;Master_sheet_Kriterien!$L$59,3,IF(CR340&lt;Master_sheet_Kriterien!$M$59,4,5))))</f>
        <v>1</v>
      </c>
      <c r="CT340" s="66">
        <v>1.0</v>
      </c>
      <c r="CU340" s="44"/>
      <c r="CV340" s="66">
        <v>0.0</v>
      </c>
      <c r="CW340" s="68"/>
      <c r="CY340" s="31">
        <f t="shared" si="18"/>
        <v>12063</v>
      </c>
      <c r="DB340" s="76" t="str">
        <f t="shared" si="19"/>
        <v>Havelland</v>
      </c>
      <c r="DC340" s="58">
        <f t="shared" si="20"/>
        <v>194</v>
      </c>
      <c r="DD340" s="77">
        <f t="shared" si="21"/>
        <v>155</v>
      </c>
      <c r="DE340" s="72">
        <f t="shared" si="22"/>
        <v>0.004660037903</v>
      </c>
      <c r="DG340" s="76" t="str">
        <f t="shared" si="23"/>
        <v>Havelland</v>
      </c>
      <c r="DH340" s="58" t="str">
        <f t="shared" si="24"/>
        <v>#REF!</v>
      </c>
      <c r="DI340" s="75">
        <f t="shared" si="25"/>
        <v>149.1431981</v>
      </c>
      <c r="DJ340" s="78">
        <f t="shared" si="26"/>
        <v>0.004660037903</v>
      </c>
      <c r="DK340" s="75"/>
      <c r="DL340" s="75"/>
      <c r="DM340" s="75"/>
      <c r="DN340" s="75"/>
      <c r="DO340" s="75"/>
      <c r="DP340" s="44"/>
    </row>
    <row r="341" ht="16.5" customHeight="1">
      <c r="A341" s="58">
        <f t="shared" si="5"/>
        <v>224</v>
      </c>
      <c r="B341" s="58">
        <f t="shared" si="6"/>
        <v>150</v>
      </c>
      <c r="C341" s="58" t="s">
        <v>496</v>
      </c>
      <c r="D341" s="58">
        <v>12064.0</v>
      </c>
      <c r="E341" s="58" t="s">
        <v>505</v>
      </c>
      <c r="F341" s="59">
        <f>VLOOKUP($D341,EW_19_Kreise!$A$6:$CQ$406,Calc_Targetkreise!F$5,FALSE)/1000</f>
        <v>93.509</v>
      </c>
      <c r="G341" s="59">
        <f>VLOOKUP($D341,BW_17_Kreise!$B$7:$CC$410,Calc_Targetkreise!G$5,FALSE)/1000</f>
        <v>116.228</v>
      </c>
      <c r="H341" s="59">
        <f>VLOOKUP($D341,EW_Erg_09_14_Kreise!$A$10:$BK$412,Calc_Targetkreise!H$5,FALSE)/1000</f>
        <v>70.236</v>
      </c>
      <c r="I341" s="60">
        <f t="shared" ref="I341:K341" si="1396">F341/CG341</f>
        <v>0.5848040626</v>
      </c>
      <c r="J341" s="60">
        <f t="shared" si="1396"/>
        <v>0.7284144821</v>
      </c>
      <c r="K341" s="60">
        <f t="shared" si="1396"/>
        <v>0.4429281336</v>
      </c>
      <c r="L341" s="61">
        <f t="shared" ref="L341:M341" si="1397">1-(T341+X341)</f>
        <v>0.6828754451</v>
      </c>
      <c r="M341" s="61">
        <f t="shared" si="1397"/>
        <v>0.588403827</v>
      </c>
      <c r="N341" s="62">
        <f>IF(L341&lt;Master_sheet_Kriterien!$J$46,1,IF(L341&lt;Master_sheet_Kriterien!$K$46,2,IF(L341&lt;Master_sheet_Kriterien!$L$46,3,IF(L341&lt;Master_sheet_Kriterien!$M$46,4,5))))</f>
        <v>5</v>
      </c>
      <c r="O341" s="62">
        <f>IF(M341&lt;Master_sheet_Kriterien!$J$46,1,IF(M341&lt;Master_sheet_Kriterien!$K$46,2,IF(M341&lt;Master_sheet_Kriterien!$L$46,3,IF(M341&lt;Master_sheet_Kriterien!$M$46,4,5))))</f>
        <v>5</v>
      </c>
      <c r="P341" s="61">
        <f t="shared" ref="P341:Q341" si="1398">1-(T341+AM341)</f>
        <v>0.6269984707</v>
      </c>
      <c r="Q341" s="61">
        <f t="shared" si="1398"/>
        <v>0.5383212307</v>
      </c>
      <c r="R341" s="62">
        <f>IF(P341&lt;Master_sheet_Kriterien!$J$46,1,IF(P341&lt;Master_sheet_Kriterien!$K$46,2,IF(P341&lt;Master_sheet_Kriterien!$L$46,3,IF(P341&lt;Master_sheet_Kriterien!$M$46,4,5))))</f>
        <v>5</v>
      </c>
      <c r="S341" s="62">
        <f>IF(Q341&lt;Master_sheet_Kriterien!$J$46,1,IF(Q341&lt;Master_sheet_Kriterien!$K$46,2,IF(Q341&lt;Master_sheet_Kriterien!$L$46,3,IF(Q341&lt;Master_sheet_Kriterien!$M$46,4,5))))</f>
        <v>5</v>
      </c>
      <c r="T341" s="61">
        <f>VLOOKUP($D341,EW_19_Kreise!$A$6:$CQ$406,Calc_Targetkreise!T$5,FALSE)/1000/F341</f>
        <v>0.161652889</v>
      </c>
      <c r="U341" s="63">
        <f>VLOOKUP($D341,BW_17_Kreise!$B$7:$CC$410,Calc_Targetkreise!U$5,FALSE)/1000/$G341</f>
        <v>0.2533554737</v>
      </c>
      <c r="V341" s="61">
        <f>VLOOKUP(Calc_Targetkreise!$D341,EW_Erg_09_14_Kreise!$A$7:$BK$412,Calc_Targetkreise!V$5,FALSE)/1000/$H341</f>
        <v>0.2245856826</v>
      </c>
      <c r="W341" s="61">
        <f>VLOOKUP(Calc_Targetkreise!$D341,EW_Erg_09_14_Kreise!$A$7:$BK$412,Calc_Targetkreise!W$5,FALSE)/1000/CK341</f>
        <v>0.1926507845</v>
      </c>
      <c r="X341" s="61">
        <f>VLOOKUP($D341,EW_19_Kreise!$A$6:$CQ$406,Calc_Targetkreise!X$5,FALSE)/1000/F341</f>
        <v>0.1554716658</v>
      </c>
      <c r="Y341" s="63">
        <f>VLOOKUP($D341,BW_17_Kreise!$B$7:$CC$410,Calc_Targetkreise!Y$5,FALSE)/1000/$G341</f>
        <v>0.1582406993</v>
      </c>
      <c r="Z341" s="61">
        <f>VLOOKUP(Calc_Targetkreise!$D341,EW_Erg_09_14_Kreise!$A$7:$BK$412,Calc_Targetkreise!Z$5,FALSE)/1000/$H341</f>
        <v>0.2553676177</v>
      </c>
      <c r="AA341" s="61">
        <f>VLOOKUP(Calc_Targetkreise!$D341,EW_Erg_09_14_Kreise!$A$7:$BK$412,Calc_Targetkreise!AA$5,FALSE)/1000/$H341</f>
        <v>0.1340480665</v>
      </c>
      <c r="AB341" s="61">
        <f>VLOOKUP($D341,EW_19_Kreise!$A$6:$CQ$406,Calc_Targetkreise!AB$5,FALSE)/1000/F341</f>
        <v>0.1094760932</v>
      </c>
      <c r="AC341" s="63">
        <f>VLOOKUP($D341,BW_17_Kreise!$B$7:$CC$410,Calc_Targetkreise!AC$5,FALSE)/1000/$G341</f>
        <v>0.0447224421</v>
      </c>
      <c r="AD341" s="61">
        <f>VLOOKUP(Calc_Targetkreise!$D341,EW_Erg_09_14_Kreise!$A$7:$BK$412,Calc_Targetkreise!AD$5,FALSE)/1000/$H341</f>
        <v>0.05164018452</v>
      </c>
      <c r="AE341" s="62">
        <f>IF(AC341&lt;Master_sheet_Kriterien!$J$54,1,IF(AC341&lt;Master_sheet_Kriterien!$K$54,2,IF(AC341&lt;Master_sheet_Kriterien!$L$54,3,IF(AC341&lt;Master_sheet_Kriterien!$M$54,4,5))))</f>
        <v>1</v>
      </c>
      <c r="AF341" s="61">
        <f>VLOOKUP(Calc_Targetkreise!$D341,EW_Erg_09_14_Kreise!$A$7:$BK$412,Calc_Targetkreise!AF$5,FALSE)/1000/$H341</f>
        <v>0.04810923173</v>
      </c>
      <c r="AG341" s="63">
        <f>VLOOKUP($D341,BW_17_Kreise!$B$7:$CC$410,Calc_Targetkreise!AG$5,FALSE)/1000/$G341</f>
        <v>0.06597377568</v>
      </c>
      <c r="AH341" s="61">
        <f>VLOOKUP(Calc_Targetkreise!$D341,EW_Erg_09_14_Kreise!$A$7:$BK$412,Calc_Targetkreise!AH$5,FALSE)/1000/$H341</f>
        <v>0.01876530554</v>
      </c>
      <c r="AI341" s="61">
        <f>VLOOKUP(Calc_Targetkreise!$D341,EW_Erg_09_14_Kreise!$A$7:$BK$412,Calc_Targetkreise!AI$5,FALSE)/1000/$H341</f>
        <v>0.04813770716</v>
      </c>
      <c r="AJ341" s="63">
        <f>VLOOKUP($D341,BW_17_Kreise!$B$7:$CC$410,Calc_Targetkreise!AJ$5,FALSE)/1000/$G341</f>
        <v>0.2023694807</v>
      </c>
      <c r="AK341" s="61">
        <f>VLOOKUP(Calc_Targetkreise!$D341,EW_Erg_09_14_Kreise!$A$7:$BK$412,Calc_Targetkreise!AK$5,FALSE)/1000/$H341</f>
        <v>0.239093912</v>
      </c>
      <c r="AL341" s="61">
        <f>VLOOKUP(Calc_Targetkreise!$D341,EW_Erg_09_14_Kreise!$A$7:$BK$412,Calc_Targetkreise!AL$5,FALSE)/1000/$H341</f>
        <v>0.2192607779</v>
      </c>
      <c r="AM341" s="61">
        <f>VLOOKUP($D341,EW_19_Kreise!$A$6:$CQ$406,Calc_Targetkreise!AM$5,FALSE)/1000/F341</f>
        <v>0.2113486402</v>
      </c>
      <c r="AN341" s="63">
        <f>VLOOKUP($D341,BW_17_Kreise!$B$7:$CC$410,Calc_Targetkreise!AN$5,FALSE)/1000/$G341</f>
        <v>0.2083232956</v>
      </c>
      <c r="AO341" s="61">
        <f>VLOOKUP(Calc_Targetkreise!$D341,EW_Erg_09_14_Kreise!$A$7:$BK$412,Calc_Targetkreise!AO$5,FALSE)/1000/$H341</f>
        <v>0.08865823794</v>
      </c>
      <c r="AP341" s="61">
        <f>VLOOKUP(Calc_Targetkreise!$D341,EW_Erg_09_14_Kreise!$A$7:$BK$412,Calc_Targetkreise!AP$5,FALSE)/1000/$H341</f>
        <v>0.0004556068113</v>
      </c>
      <c r="AQ341" s="61">
        <f t="shared" ref="AQ341:AR341" si="1399">1-U341-Y341-AC341-AG341-AJ341-AN341</f>
        <v>0.06701483291</v>
      </c>
      <c r="AR341" s="61">
        <f t="shared" si="1399"/>
        <v>0.1218890597</v>
      </c>
      <c r="AS341" s="61">
        <f t="shared" si="11"/>
        <v>0.3573378253</v>
      </c>
      <c r="AT341" s="63">
        <f>VLOOKUP($D341,BW_17_Kreise!$B$7:$CC$410,Calc_Targetkreise!AT$5,FALSE)/1000/$G341</f>
        <v>0</v>
      </c>
      <c r="AU341" s="61">
        <f>VLOOKUP(Calc_Targetkreise!$D341,EW_Erg_09_14_Kreise!$A$7:$BK$412,Calc_Targetkreise!AU$5,FALSE)/1000/$H341</f>
        <v>0.01667236175</v>
      </c>
      <c r="AV341" s="62">
        <f>IF(AU341&lt;Master_sheet_Kriterien!$J$44,1,IF(AU341&lt;Master_sheet_Kriterien!$K$44,2,IF(AU341&lt;Master_sheet_Kriterien!$L$44,3,IF(AU341&lt;Master_sheet_Kriterien!$M$44,4,5))))</f>
        <v>5</v>
      </c>
      <c r="AW341" s="61">
        <f>VLOOKUP(Calc_Targetkreise!$D341,EW_Erg_09_14_Kreise!$A$7:$BK$412,Calc_Targetkreise!AW$5,FALSE)/1000/$H341</f>
        <v>0.006478159348</v>
      </c>
      <c r="AX341" s="61">
        <f>VLOOKUP($D341,EW_19_Kreise!$A$6:$CQ$406,Calc_Targetkreise!AX$5,FALSE)/1000/F341</f>
        <v>0.004021003326</v>
      </c>
      <c r="AY341" s="62">
        <f>IF(AX341&lt;Master_sheet_Kriterien!$J$56,1,IF(AX341&lt;Master_sheet_Kriterien!$K$56,2,IF(AX341&lt;Master_sheet_Kriterien!$L$56,3,IF(AX341&lt;Master_sheet_Kriterien!$M$56,4,5))))</f>
        <v>3</v>
      </c>
      <c r="AZ341" s="64">
        <f>VLOOKUP($D341,EW_19_Kreise!$A$6:$CQ$406,Calc_Targetkreise!AZ$5,FALSE)</f>
        <v>376</v>
      </c>
      <c r="BA341" s="62">
        <f>IF(AZ341&lt;Master_sheet_Kriterien!$J$57,1,IF(AZ341&lt;Master_sheet_Kriterien!$K$57,2,IF(AZ341&lt;Master_sheet_Kriterien!$L$57,3,IF(AZ341&lt;Master_sheet_Kriterien!$M$56,4,5))))</f>
        <v>3</v>
      </c>
      <c r="BB341" s="59">
        <f>VLOOKUP($D341,Struktur_daten_BW_2017!$B$7:$AH$452,Calc_Targetkreise!BB$5,FALSE)</f>
        <v>109.3</v>
      </c>
      <c r="BC341" s="62">
        <f>IF(BB341&lt;Master_sheet_Kriterien!$J$8,1,IF(BB341&lt;Master_sheet_Kriterien!$K$8,2,IF(BB341&lt;Master_sheet_Kriterien!$L$8,3,IF(BB341&lt;Master_sheet_Kriterien!$M$8,4,5))))</f>
        <v>1</v>
      </c>
      <c r="BD341" s="65">
        <f t="shared" si="12"/>
        <v>11.0413</v>
      </c>
      <c r="BE341" s="62">
        <f>IF(BD341&lt;Master_sheet_Kriterien!$J$10,1,IF(BD341&lt;Master_sheet_Kriterien!$K$10,2,IF(BD341&lt;Master_sheet_Kriterien!$L$10,3,IF(BD341&lt;Master_sheet_Kriterien!$M$10,4,5))))</f>
        <v>1</v>
      </c>
      <c r="BF341" s="65">
        <f>VLOOKUP($D341,Struktur_daten_BW_2017!$B$7:$AH$452,Calc_Targetkreise!BF$5,FALSE)</f>
        <v>4.1</v>
      </c>
      <c r="BG341" s="62">
        <f>IF(BF341&lt;Master_sheet_Kriterien!$J$12,1,IF(BF341&lt;Master_sheet_Kriterien!$K$12,2,IF(BF341&lt;Master_sheet_Kriterien!$L$12,3,IF(BF341&lt;Master_sheet_Kriterien!$M$12,4,5))))</f>
        <v>1</v>
      </c>
      <c r="BH341" s="65">
        <f>VLOOKUP($D341,Struktur_daten_BW_2017!$B$7:$AH$452,Calc_Targetkreise!BH$5,FALSE)</f>
        <v>10.8</v>
      </c>
      <c r="BI341" s="62">
        <f>IF(BH341&lt;Master_sheet_Kriterien!$J$14,1,IF(BH341&lt;Master_sheet_Kriterien!$K$14,2,IF(BH341&lt;Master_sheet_Kriterien!$L$14,3,IF(BH341&lt;Master_sheet_Kriterien!$M$14,4,5))))</f>
        <v>1</v>
      </c>
      <c r="BJ341" s="65">
        <f>VLOOKUP($D341,Struktur_daten_BW_2017!$B$7:$AH$452,Calc_Targetkreise!BJ$5,FALSE)</f>
        <v>39.8</v>
      </c>
      <c r="BK341" s="62">
        <f>IF(BJ341&lt;Master_sheet_Kriterien!$J$16,1,IF(BJ341&lt;Master_sheet_Kriterien!$K$16,2,IF(BJ341&lt;Master_sheet_Kriterien!$L$16,3,IF(BJ341&lt;Master_sheet_Kriterien!$M$16,4,5))))</f>
        <v>5</v>
      </c>
      <c r="BL341" s="65">
        <f>VLOOKUP($D341,Struktur_daten_BW_2017!$B$7:$AH$452,Calc_Targetkreise!BL$5,FALSE)</f>
        <v>18.6</v>
      </c>
      <c r="BM341" s="62">
        <f>IF(BL341&lt;Master_sheet_Kriterien!$J$18,1,IF(BL341&lt;Master_sheet_Kriterien!$K$18,2,IF(BL341&lt;Master_sheet_Kriterien!$L$18,3,IF(BL341&lt;Master_sheet_Kriterien!$M$18,4,5))))</f>
        <v>5</v>
      </c>
      <c r="BN341" s="65">
        <f>VLOOKUP($D341,Struktur_daten_BW_2017!$B$7:$AH$452,Calc_Targetkreise!BN$5,FALSE)</f>
        <v>11.5</v>
      </c>
      <c r="BO341" s="62">
        <f>IF(BN341&lt;Master_sheet_Kriterien!$J$20,1,IF(BN341&lt;Master_sheet_Kriterien!$K$20,2,IF(BN341&lt;Master_sheet_Kriterien!$L$20,3,IF(BN341&lt;Master_sheet_Kriterien!$M$20,4,5))))</f>
        <v>4</v>
      </c>
      <c r="BP341" s="59">
        <f>VLOOKUP($D341,Struktur_daten_BW_2017!$B$7:$AH$452,Calc_Targetkreise!BP$5,FALSE)</f>
        <v>18742</v>
      </c>
      <c r="BQ341" s="62">
        <f>IF(BP341&lt;Master_sheet_Kriterien!$J$38,1,IF(BP341&lt;Master_sheet_Kriterien!$K$38,2,IF(BP341&lt;Master_sheet_Kriterien!$L$38,3,IF(BP341&lt;Master_sheet_Kriterien!$M$38,4,5))))</f>
        <v>2</v>
      </c>
      <c r="BR341" s="65">
        <f>VLOOKUP($D341,Struktur_daten_BW_2017!$B$7:$AH$452,Calc_Targetkreise!BR$5,FALSE)</f>
        <v>32.3</v>
      </c>
      <c r="BS341" s="62">
        <f>IF(BR341&lt;Master_sheet_Kriterien!$J$24,1,IF(BR341&lt;Master_sheet_Kriterien!$K$24,2,IF(BR341&lt;Master_sheet_Kriterien!$L$24,3,IF(BR341&lt;Master_sheet_Kriterien!$M$24,4,5))))</f>
        <v>3</v>
      </c>
      <c r="BT341" s="65">
        <f>VLOOKUP($D341,Struktur_daten_BW_2017!$B$7:$AH$452,Calc_Targetkreise!BT$5,FALSE)</f>
        <v>9.1</v>
      </c>
      <c r="BU341" s="62">
        <f>IF(BT341&lt;Master_sheet_Kriterien!$J$26,1,IF(BT341&lt;Master_sheet_Kriterien!$K$26,2,IF(BT341&lt;Master_sheet_Kriterien!$L$26,3,IF(BT341&lt;Master_sheet_Kriterien!$M$26,4,5))))</f>
        <v>1</v>
      </c>
      <c r="BV341" s="65">
        <f t="shared" si="13"/>
        <v>2.45063</v>
      </c>
      <c r="BW341" s="62">
        <f>IF(BV341&lt;Master_sheet_Kriterien!$J$28,1,IF(BV341&lt;Master_sheet_Kriterien!$K$28,2,IF(BV341&lt;Master_sheet_Kriterien!$L$28,3,IF(BV341&lt;Master_sheet_Kriterien!$M$28,4,5))))</f>
        <v>1</v>
      </c>
      <c r="BX341" s="65">
        <f>VLOOKUP($D341,Struktur_daten_BW_2017!$B$7:$AH$452,Calc_Targetkreise!BX$5,FALSE)</f>
        <v>15.38461538</v>
      </c>
      <c r="BY341" s="62">
        <f>IF(BX341&lt;Master_sheet_Kriterien!$J$30,1,IF(BX341&lt;Master_sheet_Kriterien!$K$30,2,IF(BX341&lt;Master_sheet_Kriterien!$L$30,3,IF(BX341&lt;Master_sheet_Kriterien!$M$30,4,5))))</f>
        <v>1</v>
      </c>
      <c r="BZ341" s="65"/>
      <c r="CA341" s="62">
        <f>IF(BZ341&lt;Master_sheet_Kriterien!$J$32,1,IF(BZ341&lt;Master_sheet_Kriterien!$K$32,2,IF(BZ341&lt;Master_sheet_Kriterien!$L$32,3,IF(BZ341&lt;Master_sheet_Kriterien!$M$32,4,5))))</f>
        <v>1</v>
      </c>
      <c r="CB341" s="65"/>
      <c r="CC341" s="62">
        <f>IF(CB341&lt;Master_sheet_Kriterien!$J$34,1,IF(CB341&lt;Master_sheet_Kriterien!$K$34,2,IF(CB341&lt;Master_sheet_Kriterien!$L$34,3,IF(CB341&lt;Master_sheet_Kriterien!$M$34,4,5))))</f>
        <v>1</v>
      </c>
      <c r="CD341" s="65">
        <f>100-VLOOKUP($D341,Struktur_daten_BW_2017!$B$7:$AH$452,Calc_Targetkreise!CD$5,FALSE)</f>
        <v>46.6</v>
      </c>
      <c r="CE341" s="62">
        <f>IF(CD341&lt;Master_sheet_Kriterien!$J$40,1,IF(CD341&lt;Master_sheet_Kriterien!$K$40,2,IF(CD341&lt;Master_sheet_Kriterien!$L$40,3,IF(CD341&lt;Master_sheet_Kriterien!$M$40,4,5))))</f>
        <v>3</v>
      </c>
      <c r="CF341" s="61"/>
      <c r="CG341" s="59">
        <f>VLOOKUP($D341,EW_19_Kreise!$A$6:$CQ$406,Calc_Targetkreise!CG$5,FALSE)/1000</f>
        <v>159.898</v>
      </c>
      <c r="CH341" s="59">
        <f>VLOOKUP($D341,BW_17_Kreise!$B$7:$CC$410,Calc_Targetkreise!CH$5,FALSE)/1000</f>
        <v>159.563</v>
      </c>
      <c r="CI341" s="59">
        <f>VLOOKUP($D341,EW_Erg_09_14_Kreise!$A$10:$BK$412,Calc_Targetkreise!CI$5,FALSE)/1000</f>
        <v>158.572</v>
      </c>
      <c r="CJ341" s="59">
        <f>VLOOKUP($D341,EW_Erg_09_14_Kreise!$A$10:$BK$412,Calc_Targetkreise!CJ$5,FALSE)/1000</f>
        <v>163.256</v>
      </c>
      <c r="CK341" s="59">
        <f>VLOOKUP($D341,EW_Erg_09_14_Kreise!$A$10:$BK$412,Calc_Targetkreise!CK$5,FALSE)/1000</f>
        <v>46.971</v>
      </c>
      <c r="CL341" s="45"/>
      <c r="CM341" s="59">
        <f>VLOOKUP($D341,Struktur_daten_BW_2017!$B$7:$AH$452,Calc_Targetkreise!CM$5,FALSE)</f>
        <v>269.3</v>
      </c>
      <c r="CN341" s="66">
        <v>7.0</v>
      </c>
      <c r="CO341" s="67">
        <f t="shared" si="16"/>
        <v>0.025993316</v>
      </c>
      <c r="CP341" s="62">
        <f>IF(CO341&lt;Master_sheet_Kriterien!$J$58,1,IF(CO341&lt;Master_sheet_Kriterien!$K$58,2,IF(CO341&lt;Master_sheet_Kriterien!$L$58,3,IF(CO341&lt;Master_sheet_Kriterien!$M$58,4,5))))</f>
        <v>1</v>
      </c>
      <c r="CQ341" s="66">
        <v>7.0</v>
      </c>
      <c r="CR341" s="67">
        <f t="shared" si="17"/>
        <v>0.025993316</v>
      </c>
      <c r="CS341" s="62">
        <f>IF(CR341&lt;Master_sheet_Kriterien!$J$59,1,IF(CR341&lt;Master_sheet_Kriterien!$K$59,2,IF(CR341&lt;Master_sheet_Kriterien!$L$59,3,IF(CR341&lt;Master_sheet_Kriterien!$M$59,4,5))))</f>
        <v>1</v>
      </c>
      <c r="CT341" s="66">
        <v>0.0</v>
      </c>
      <c r="CU341" s="44"/>
      <c r="CV341" s="66">
        <v>0.0</v>
      </c>
      <c r="CW341" s="68"/>
      <c r="CY341" s="31">
        <f t="shared" si="18"/>
        <v>12064</v>
      </c>
      <c r="DB341" s="76" t="str">
        <f t="shared" si="19"/>
        <v>Märkisch-Oderland</v>
      </c>
      <c r="DC341" s="58">
        <f t="shared" si="20"/>
        <v>224</v>
      </c>
      <c r="DD341" s="77">
        <f t="shared" si="21"/>
        <v>150</v>
      </c>
      <c r="DE341" s="72">
        <f t="shared" si="22"/>
        <v>0.004021003326</v>
      </c>
      <c r="DG341" s="76" t="str">
        <f t="shared" si="23"/>
        <v>Märkisch-Oderland</v>
      </c>
      <c r="DH341" s="58" t="str">
        <f t="shared" si="24"/>
        <v>#REF!</v>
      </c>
      <c r="DI341" s="75">
        <f t="shared" si="25"/>
        <v>144.2599332</v>
      </c>
      <c r="DJ341" s="78">
        <f t="shared" si="26"/>
        <v>0.004021003326</v>
      </c>
      <c r="DK341" s="75"/>
      <c r="DL341" s="75"/>
      <c r="DM341" s="75"/>
      <c r="DN341" s="75"/>
      <c r="DO341" s="75"/>
      <c r="DP341" s="44"/>
    </row>
    <row r="342" ht="16.5" customHeight="1">
      <c r="A342" s="58">
        <f t="shared" si="5"/>
        <v>188</v>
      </c>
      <c r="B342" s="58">
        <f t="shared" si="6"/>
        <v>156</v>
      </c>
      <c r="C342" s="58" t="s">
        <v>496</v>
      </c>
      <c r="D342" s="58">
        <v>12065.0</v>
      </c>
      <c r="E342" s="58" t="s">
        <v>506</v>
      </c>
      <c r="F342" s="59">
        <f>VLOOKUP($D342,EW_19_Kreise!$A$6:$CQ$406,Calc_Targetkreise!F$5,FALSE)/1000</f>
        <v>103.936</v>
      </c>
      <c r="G342" s="59">
        <f>VLOOKUP($D342,BW_17_Kreise!$B$7:$CC$410,Calc_Targetkreise!G$5,FALSE)/1000</f>
        <v>126.527</v>
      </c>
      <c r="H342" s="59">
        <f>VLOOKUP($D342,EW_Erg_09_14_Kreise!$A$10:$BK$412,Calc_Targetkreise!H$5,FALSE)/1000</f>
        <v>77.931</v>
      </c>
      <c r="I342" s="60">
        <f t="shared" ref="I342:K342" si="1400">F342/CG342</f>
        <v>0.6024122921</v>
      </c>
      <c r="J342" s="60">
        <f t="shared" si="1400"/>
        <v>0.7393446071</v>
      </c>
      <c r="K342" s="60">
        <f t="shared" si="1400"/>
        <v>0.4610783403</v>
      </c>
      <c r="L342" s="61">
        <f t="shared" ref="L342:M342" si="1401">1-(T342+X342)</f>
        <v>0.6363916256</v>
      </c>
      <c r="M342" s="61">
        <f t="shared" si="1401"/>
        <v>0.5340283102</v>
      </c>
      <c r="N342" s="62">
        <f>IF(L342&lt;Master_sheet_Kriterien!$J$46,1,IF(L342&lt;Master_sheet_Kriterien!$K$46,2,IF(L342&lt;Master_sheet_Kriterien!$L$46,3,IF(L342&lt;Master_sheet_Kriterien!$M$46,4,5))))</f>
        <v>5</v>
      </c>
      <c r="O342" s="62">
        <f>IF(M342&lt;Master_sheet_Kriterien!$J$46,1,IF(M342&lt;Master_sheet_Kriterien!$K$46,2,IF(M342&lt;Master_sheet_Kriterien!$L$46,3,IF(M342&lt;Master_sheet_Kriterien!$M$46,4,5))))</f>
        <v>5</v>
      </c>
      <c r="P342" s="61">
        <f t="shared" ref="P342:Q342" si="1402">1-(T342+AM342)</f>
        <v>0.626385468</v>
      </c>
      <c r="Q342" s="61">
        <f t="shared" si="1402"/>
        <v>0.5267966521</v>
      </c>
      <c r="R342" s="62">
        <f>IF(P342&lt;Master_sheet_Kriterien!$J$46,1,IF(P342&lt;Master_sheet_Kriterien!$K$46,2,IF(P342&lt;Master_sheet_Kriterien!$L$46,3,IF(P342&lt;Master_sheet_Kriterien!$M$46,4,5))))</f>
        <v>5</v>
      </c>
      <c r="S342" s="62">
        <f>IF(Q342&lt;Master_sheet_Kriterien!$J$46,1,IF(Q342&lt;Master_sheet_Kriterien!$K$46,2,IF(Q342&lt;Master_sheet_Kriterien!$L$46,3,IF(Q342&lt;Master_sheet_Kriterien!$M$46,4,5))))</f>
        <v>5</v>
      </c>
      <c r="T342" s="61">
        <f>VLOOKUP($D342,EW_19_Kreise!$A$6:$CQ$406,Calc_Targetkreise!T$5,FALSE)/1000/F342</f>
        <v>0.1865667334</v>
      </c>
      <c r="U342" s="63">
        <f>VLOOKUP($D342,BW_17_Kreise!$B$7:$CC$410,Calc_Targetkreise!U$5,FALSE)/1000/$G342</f>
        <v>0.2798296016</v>
      </c>
      <c r="V342" s="61">
        <f>VLOOKUP(Calc_Targetkreise!$D342,EW_Erg_09_14_Kreise!$A$7:$BK$412,Calc_Targetkreise!V$5,FALSE)/1000/$H342</f>
        <v>0.2517868371</v>
      </c>
      <c r="W342" s="61">
        <f>VLOOKUP(Calc_Targetkreise!$D342,EW_Erg_09_14_Kreise!$A$7:$BK$412,Calc_Targetkreise!W$5,FALSE)/1000/CK342</f>
        <v>0.2324825168</v>
      </c>
      <c r="X342" s="61">
        <f>VLOOKUP($D342,EW_19_Kreise!$A$6:$CQ$406,Calc_Targetkreise!X$5,FALSE)/1000/F342</f>
        <v>0.177041641</v>
      </c>
      <c r="Y342" s="63">
        <f>VLOOKUP($D342,BW_17_Kreise!$B$7:$CC$410,Calc_Targetkreise!Y$5,FALSE)/1000/$G342</f>
        <v>0.1861420882</v>
      </c>
      <c r="Z342" s="61">
        <f>VLOOKUP(Calc_Targetkreise!$D342,EW_Erg_09_14_Kreise!$A$7:$BK$412,Calc_Targetkreise!Z$5,FALSE)/1000/$H342</f>
        <v>0.287100127</v>
      </c>
      <c r="AA342" s="61">
        <f>VLOOKUP(Calc_Targetkreise!$D342,EW_Erg_09_14_Kreise!$A$7:$BK$412,Calc_Targetkreise!AA$5,FALSE)/1000/$H342</f>
        <v>0.1494783847</v>
      </c>
      <c r="AB342" s="61">
        <f>VLOOKUP($D342,EW_19_Kreise!$A$6:$CQ$406,Calc_Targetkreise!AB$5,FALSE)/1000/F342</f>
        <v>0.1384024784</v>
      </c>
      <c r="AC342" s="63">
        <f>VLOOKUP($D342,BW_17_Kreise!$B$7:$CC$410,Calc_Targetkreise!AC$5,FALSE)/1000/$G342</f>
        <v>0.05619353972</v>
      </c>
      <c r="AD342" s="61">
        <f>VLOOKUP(Calc_Targetkreise!$D342,EW_Erg_09_14_Kreise!$A$7:$BK$412,Calc_Targetkreise!AD$5,FALSE)/1000/$H342</f>
        <v>0.06494206413</v>
      </c>
      <c r="AE342" s="62">
        <f>IF(AC342&lt;Master_sheet_Kriterien!$J$54,1,IF(AC342&lt;Master_sheet_Kriterien!$K$54,2,IF(AC342&lt;Master_sheet_Kriterien!$L$54,3,IF(AC342&lt;Master_sheet_Kriterien!$M$54,4,5))))</f>
        <v>1</v>
      </c>
      <c r="AF342" s="61">
        <f>VLOOKUP(Calc_Targetkreise!$D342,EW_Erg_09_14_Kreise!$A$7:$BK$412,Calc_Targetkreise!AF$5,FALSE)/1000/$H342</f>
        <v>0.06820135761</v>
      </c>
      <c r="AG342" s="63">
        <f>VLOOKUP($D342,BW_17_Kreise!$B$7:$CC$410,Calc_Targetkreise!AG$5,FALSE)/1000/$G342</f>
        <v>0.07264852561</v>
      </c>
      <c r="AH342" s="61">
        <f>VLOOKUP(Calc_Targetkreise!$D342,EW_Erg_09_14_Kreise!$A$7:$BK$412,Calc_Targetkreise!AH$5,FALSE)/1000/$H342</f>
        <v>0.02201947877</v>
      </c>
      <c r="AI342" s="61">
        <f>VLOOKUP(Calc_Targetkreise!$D342,EW_Erg_09_14_Kreise!$A$7:$BK$412,Calc_Targetkreise!AI$5,FALSE)/1000/$H342</f>
        <v>0.05681949417</v>
      </c>
      <c r="AJ342" s="63">
        <f>VLOOKUP($D342,BW_17_Kreise!$B$7:$CC$410,Calc_Targetkreise!AJ$5,FALSE)/1000/$G342</f>
        <v>0.1494700736</v>
      </c>
      <c r="AK342" s="61">
        <f>VLOOKUP(Calc_Targetkreise!$D342,EW_Erg_09_14_Kreise!$A$7:$BK$412,Calc_Targetkreise!AK$5,FALSE)/1000/$H342</f>
        <v>0.1683925524</v>
      </c>
      <c r="AL342" s="61">
        <f>VLOOKUP(Calc_Targetkreise!$D342,EW_Erg_09_14_Kreise!$A$7:$BK$412,Calc_Targetkreise!AL$5,FALSE)/1000/$H342</f>
        <v>0.1503252878</v>
      </c>
      <c r="AM342" s="61">
        <f>VLOOKUP($D342,EW_19_Kreise!$A$6:$CQ$406,Calc_Targetkreise!AM$5,FALSE)/1000/F342</f>
        <v>0.1870477986</v>
      </c>
      <c r="AN342" s="63">
        <f>VLOOKUP($D342,BW_17_Kreise!$B$7:$CC$410,Calc_Targetkreise!AN$5,FALSE)/1000/$G342</f>
        <v>0.1933737463</v>
      </c>
      <c r="AO342" s="61">
        <f>VLOOKUP(Calc_Targetkreise!$D342,EW_Erg_09_14_Kreise!$A$7:$BK$412,Calc_Targetkreise!AO$5,FALSE)/1000/$H342</f>
        <v>0.09281287293</v>
      </c>
      <c r="AP342" s="61">
        <f>VLOOKUP(Calc_Targetkreise!$D342,EW_Erg_09_14_Kreise!$A$7:$BK$412,Calc_Targetkreise!AP$5,FALSE)/1000/$H342</f>
        <v>0.000295132874</v>
      </c>
      <c r="AQ342" s="61">
        <f t="shared" ref="AQ342:AR342" si="1403">1-U342-Y342-AC342-AG342-AJ342-AN342</f>
        <v>0.06234242494</v>
      </c>
      <c r="AR342" s="61">
        <f t="shared" si="1403"/>
        <v>0.1129460677</v>
      </c>
      <c r="AS342" s="61">
        <f t="shared" si="11"/>
        <v>0.3423978261</v>
      </c>
      <c r="AT342" s="63">
        <f>VLOOKUP($D342,BW_17_Kreise!$B$7:$CC$410,Calc_Targetkreise!AT$5,FALSE)/1000/$G342</f>
        <v>0</v>
      </c>
      <c r="AU342" s="61">
        <f>VLOOKUP(Calc_Targetkreise!$D342,EW_Erg_09_14_Kreise!$A$7:$BK$412,Calc_Targetkreise!AU$5,FALSE)/1000/$H342</f>
        <v>0.01815708768</v>
      </c>
      <c r="AV342" s="62">
        <f>IF(AU342&lt;Master_sheet_Kriterien!$J$44,1,IF(AU342&lt;Master_sheet_Kriterien!$K$44,2,IF(AU342&lt;Master_sheet_Kriterien!$L$44,3,IF(AU342&lt;Master_sheet_Kriterien!$M$44,4,5))))</f>
        <v>5</v>
      </c>
      <c r="AW342" s="61">
        <f>VLOOKUP(Calc_Targetkreise!$D342,EW_Erg_09_14_Kreise!$A$7:$BK$412,Calc_Targetkreise!AW$5,FALSE)/1000/$H342</f>
        <v>0.005273896139</v>
      </c>
      <c r="AX342" s="61">
        <f>VLOOKUP($D342,EW_19_Kreise!$A$6:$CQ$406,Calc_Targetkreise!AX$5,FALSE)/1000/F342</f>
        <v>0.004868380542</v>
      </c>
      <c r="AY342" s="62">
        <f>IF(AX342&lt;Master_sheet_Kriterien!$J$56,1,IF(AX342&lt;Master_sheet_Kriterien!$K$56,2,IF(AX342&lt;Master_sheet_Kriterien!$L$56,3,IF(AX342&lt;Master_sheet_Kriterien!$M$56,4,5))))</f>
        <v>3</v>
      </c>
      <c r="AZ342" s="64">
        <f>VLOOKUP($D342,EW_19_Kreise!$A$6:$CQ$406,Calc_Targetkreise!AZ$5,FALSE)</f>
        <v>506</v>
      </c>
      <c r="BA342" s="62">
        <f>IF(AZ342&lt;Master_sheet_Kriterien!$J$57,1,IF(AZ342&lt;Master_sheet_Kriterien!$K$57,2,IF(AZ342&lt;Master_sheet_Kriterien!$L$57,3,IF(AZ342&lt;Master_sheet_Kriterien!$M$56,4,5))))</f>
        <v>5</v>
      </c>
      <c r="BB342" s="59">
        <f>VLOOKUP($D342,Struktur_daten_BW_2017!$B$7:$AH$452,Calc_Targetkreise!BB$5,FALSE)</f>
        <v>134.1</v>
      </c>
      <c r="BC342" s="62">
        <f>IF(BB342&lt;Master_sheet_Kriterien!$J$8,1,IF(BB342&lt;Master_sheet_Kriterien!$K$8,2,IF(BB342&lt;Master_sheet_Kriterien!$L$8,3,IF(BB342&lt;Master_sheet_Kriterien!$M$8,4,5))))</f>
        <v>2</v>
      </c>
      <c r="BD342" s="65">
        <f t="shared" si="12"/>
        <v>14.79</v>
      </c>
      <c r="BE342" s="62">
        <f>IF(BD342&lt;Master_sheet_Kriterien!$J$10,1,IF(BD342&lt;Master_sheet_Kriterien!$K$10,2,IF(BD342&lt;Master_sheet_Kriterien!$L$10,3,IF(BD342&lt;Master_sheet_Kriterien!$M$10,4,5))))</f>
        <v>1</v>
      </c>
      <c r="BF342" s="65">
        <f>VLOOKUP($D342,Struktur_daten_BW_2017!$B$7:$AH$452,Calc_Targetkreise!BF$5,FALSE)</f>
        <v>5</v>
      </c>
      <c r="BG342" s="62">
        <f>IF(BF342&lt;Master_sheet_Kriterien!$J$12,1,IF(BF342&lt;Master_sheet_Kriterien!$K$12,2,IF(BF342&lt;Master_sheet_Kriterien!$L$12,3,IF(BF342&lt;Master_sheet_Kriterien!$M$12,4,5))))</f>
        <v>1</v>
      </c>
      <c r="BH342" s="65">
        <f>VLOOKUP($D342,Struktur_daten_BW_2017!$B$7:$AH$452,Calc_Targetkreise!BH$5,FALSE)</f>
        <v>10.3</v>
      </c>
      <c r="BI342" s="62">
        <f>IF(BH342&lt;Master_sheet_Kriterien!$J$14,1,IF(BH342&lt;Master_sheet_Kriterien!$K$14,2,IF(BH342&lt;Master_sheet_Kriterien!$L$14,3,IF(BH342&lt;Master_sheet_Kriterien!$M$14,4,5))))</f>
        <v>1</v>
      </c>
      <c r="BJ342" s="65">
        <f>VLOOKUP($D342,Struktur_daten_BW_2017!$B$7:$AH$452,Calc_Targetkreise!BJ$5,FALSE)</f>
        <v>39.9</v>
      </c>
      <c r="BK342" s="62">
        <f>IF(BJ342&lt;Master_sheet_Kriterien!$J$16,1,IF(BJ342&lt;Master_sheet_Kriterien!$K$16,2,IF(BJ342&lt;Master_sheet_Kriterien!$L$16,3,IF(BJ342&lt;Master_sheet_Kriterien!$M$16,4,5))))</f>
        <v>5</v>
      </c>
      <c r="BL342" s="65">
        <f>VLOOKUP($D342,Struktur_daten_BW_2017!$B$7:$AH$452,Calc_Targetkreise!BL$5,FALSE)</f>
        <v>17.3</v>
      </c>
      <c r="BM342" s="62">
        <f>IF(BL342&lt;Master_sheet_Kriterien!$J$18,1,IF(BL342&lt;Master_sheet_Kriterien!$K$18,2,IF(BL342&lt;Master_sheet_Kriterien!$L$18,3,IF(BL342&lt;Master_sheet_Kriterien!$M$18,4,5))))</f>
        <v>4</v>
      </c>
      <c r="BN342" s="65">
        <f>VLOOKUP($D342,Struktur_daten_BW_2017!$B$7:$AH$452,Calc_Targetkreise!BN$5,FALSE)</f>
        <v>10.6</v>
      </c>
      <c r="BO342" s="62">
        <f>IF(BN342&lt;Master_sheet_Kriterien!$J$20,1,IF(BN342&lt;Master_sheet_Kriterien!$K$20,2,IF(BN342&lt;Master_sheet_Kriterien!$L$20,3,IF(BN342&lt;Master_sheet_Kriterien!$M$20,4,5))))</f>
        <v>3</v>
      </c>
      <c r="BP342" s="59">
        <f>VLOOKUP($D342,Struktur_daten_BW_2017!$B$7:$AH$452,Calc_Targetkreise!BP$5,FALSE)</f>
        <v>18806</v>
      </c>
      <c r="BQ342" s="62">
        <f>IF(BP342&lt;Master_sheet_Kriterien!$J$38,1,IF(BP342&lt;Master_sheet_Kriterien!$K$38,2,IF(BP342&lt;Master_sheet_Kriterien!$L$38,3,IF(BP342&lt;Master_sheet_Kriterien!$M$38,4,5))))</f>
        <v>2</v>
      </c>
      <c r="BR342" s="65">
        <f>VLOOKUP($D342,Struktur_daten_BW_2017!$B$7:$AH$452,Calc_Targetkreise!BR$5,FALSE)</f>
        <v>36</v>
      </c>
      <c r="BS342" s="62">
        <f>IF(BR342&lt;Master_sheet_Kriterien!$J$24,1,IF(BR342&lt;Master_sheet_Kriterien!$K$24,2,IF(BR342&lt;Master_sheet_Kriterien!$L$24,3,IF(BR342&lt;Master_sheet_Kriterien!$M$24,4,5))))</f>
        <v>3</v>
      </c>
      <c r="BT342" s="65">
        <f>VLOOKUP($D342,Struktur_daten_BW_2017!$B$7:$AH$452,Calc_Targetkreise!BT$5,FALSE)</f>
        <v>10.6</v>
      </c>
      <c r="BU342" s="62">
        <f>IF(BT342&lt;Master_sheet_Kriterien!$J$26,1,IF(BT342&lt;Master_sheet_Kriterien!$K$26,2,IF(BT342&lt;Master_sheet_Kriterien!$L$26,3,IF(BT342&lt;Master_sheet_Kriterien!$M$26,4,5))))</f>
        <v>1</v>
      </c>
      <c r="BV342" s="65">
        <f t="shared" si="13"/>
        <v>3.13548</v>
      </c>
      <c r="BW342" s="62">
        <f>IF(BV342&lt;Master_sheet_Kriterien!$J$28,1,IF(BV342&lt;Master_sheet_Kriterien!$K$28,2,IF(BV342&lt;Master_sheet_Kriterien!$L$28,3,IF(BV342&lt;Master_sheet_Kriterien!$M$28,4,5))))</f>
        <v>1</v>
      </c>
      <c r="BX342" s="65">
        <f>VLOOKUP($D342,Struktur_daten_BW_2017!$B$7:$AH$452,Calc_Targetkreise!BX$5,FALSE)</f>
        <v>16.98113208</v>
      </c>
      <c r="BY342" s="62">
        <f>IF(BX342&lt;Master_sheet_Kriterien!$J$30,1,IF(BX342&lt;Master_sheet_Kriterien!$K$30,2,IF(BX342&lt;Master_sheet_Kriterien!$L$30,3,IF(BX342&lt;Master_sheet_Kriterien!$M$30,4,5))))</f>
        <v>2</v>
      </c>
      <c r="BZ342" s="65"/>
      <c r="CA342" s="62">
        <f>IF(BZ342&lt;Master_sheet_Kriterien!$J$32,1,IF(BZ342&lt;Master_sheet_Kriterien!$K$32,2,IF(BZ342&lt;Master_sheet_Kriterien!$L$32,3,IF(BZ342&lt;Master_sheet_Kriterien!$M$32,4,5))))</f>
        <v>1</v>
      </c>
      <c r="CB342" s="65"/>
      <c r="CC342" s="62">
        <f>IF(CB342&lt;Master_sheet_Kriterien!$J$34,1,IF(CB342&lt;Master_sheet_Kriterien!$K$34,2,IF(CB342&lt;Master_sheet_Kriterien!$L$34,3,IF(CB342&lt;Master_sheet_Kriterien!$M$34,4,5))))</f>
        <v>1</v>
      </c>
      <c r="CD342" s="65">
        <f>100-VLOOKUP($D342,Struktur_daten_BW_2017!$B$7:$AH$452,Calc_Targetkreise!CD$5,FALSE)</f>
        <v>47.3</v>
      </c>
      <c r="CE342" s="62">
        <f>IF(CD342&lt;Master_sheet_Kriterien!$J$40,1,IF(CD342&lt;Master_sheet_Kriterien!$K$40,2,IF(CD342&lt;Master_sheet_Kriterien!$L$40,3,IF(CD342&lt;Master_sheet_Kriterien!$M$40,4,5))))</f>
        <v>3</v>
      </c>
      <c r="CF342" s="61"/>
      <c r="CG342" s="59">
        <f>VLOOKUP($D342,EW_19_Kreise!$A$6:$CQ$406,Calc_Targetkreise!CG$5,FALSE)/1000</f>
        <v>172.533</v>
      </c>
      <c r="CH342" s="59">
        <f>VLOOKUP($D342,BW_17_Kreise!$B$7:$CC$410,Calc_Targetkreise!CH$5,FALSE)/1000</f>
        <v>171.134</v>
      </c>
      <c r="CI342" s="59">
        <f>VLOOKUP($D342,EW_Erg_09_14_Kreise!$A$10:$BK$412,Calc_Targetkreise!CI$5,FALSE)/1000</f>
        <v>169.019</v>
      </c>
      <c r="CJ342" s="59">
        <f>VLOOKUP($D342,EW_Erg_09_14_Kreise!$A$10:$BK$412,Calc_Targetkreise!CJ$5,FALSE)/1000</f>
        <v>169.407</v>
      </c>
      <c r="CK342" s="59">
        <f>VLOOKUP($D342,EW_Erg_09_14_Kreise!$A$10:$BK$412,Calc_Targetkreise!CK$5,FALSE)/1000</f>
        <v>51.049</v>
      </c>
      <c r="CL342" s="45"/>
      <c r="CM342" s="59">
        <f>VLOOKUP($D342,Struktur_daten_BW_2017!$B$7:$AH$452,Calc_Targetkreise!CM$5,FALSE)</f>
        <v>295.8</v>
      </c>
      <c r="CN342" s="66">
        <v>4.0</v>
      </c>
      <c r="CO342" s="67">
        <f t="shared" si="16"/>
        <v>0.01352265044</v>
      </c>
      <c r="CP342" s="62">
        <f>IF(CO342&lt;Master_sheet_Kriterien!$J$58,1,IF(CO342&lt;Master_sheet_Kriterien!$K$58,2,IF(CO342&lt;Master_sheet_Kriterien!$L$58,3,IF(CO342&lt;Master_sheet_Kriterien!$M$58,4,5))))</f>
        <v>1</v>
      </c>
      <c r="CQ342" s="66">
        <v>4.0</v>
      </c>
      <c r="CR342" s="67">
        <f t="shared" si="17"/>
        <v>0.01352265044</v>
      </c>
      <c r="CS342" s="62">
        <f>IF(CR342&lt;Master_sheet_Kriterien!$J$59,1,IF(CR342&lt;Master_sheet_Kriterien!$K$59,2,IF(CR342&lt;Master_sheet_Kriterien!$L$59,3,IF(CR342&lt;Master_sheet_Kriterien!$M$59,4,5))))</f>
        <v>1</v>
      </c>
      <c r="CT342" s="66">
        <v>0.0</v>
      </c>
      <c r="CU342" s="44"/>
      <c r="CV342" s="66">
        <v>0.0</v>
      </c>
      <c r="CW342" s="68"/>
      <c r="CY342" s="31">
        <f t="shared" si="18"/>
        <v>12065</v>
      </c>
      <c r="DB342" s="76" t="str">
        <f t="shared" si="19"/>
        <v>Oberhavel</v>
      </c>
      <c r="DC342" s="58">
        <f t="shared" si="20"/>
        <v>188</v>
      </c>
      <c r="DD342" s="77">
        <f t="shared" si="21"/>
        <v>156</v>
      </c>
      <c r="DE342" s="72">
        <f t="shared" si="22"/>
        <v>0.004868380542</v>
      </c>
      <c r="DG342" s="76" t="str">
        <f t="shared" si="23"/>
        <v>Oberhavel</v>
      </c>
      <c r="DH342" s="58" t="str">
        <f t="shared" si="24"/>
        <v>#REF!</v>
      </c>
      <c r="DI342" s="75">
        <f t="shared" si="25"/>
        <v>150.1352265</v>
      </c>
      <c r="DJ342" s="78">
        <f t="shared" si="26"/>
        <v>0.004868380542</v>
      </c>
      <c r="DK342" s="75"/>
      <c r="DL342" s="75"/>
      <c r="DM342" s="75"/>
      <c r="DN342" s="75"/>
      <c r="DO342" s="75"/>
      <c r="DP342" s="44"/>
    </row>
    <row r="343" ht="16.5" customHeight="1">
      <c r="A343" s="58">
        <f t="shared" si="5"/>
        <v>276</v>
      </c>
      <c r="B343" s="58">
        <f t="shared" si="6"/>
        <v>140</v>
      </c>
      <c r="C343" s="58" t="s">
        <v>496</v>
      </c>
      <c r="D343" s="58">
        <v>12066.0</v>
      </c>
      <c r="E343" s="58" t="s">
        <v>507</v>
      </c>
      <c r="F343" s="59">
        <f>VLOOKUP($D343,EW_19_Kreise!$A$6:$CQ$406,Calc_Targetkreise!F$5,FALSE)/1000</f>
        <v>51.391</v>
      </c>
      <c r="G343" s="59">
        <f>VLOOKUP($D343,BW_17_Kreise!$B$7:$CC$410,Calc_Targetkreise!G$5,FALSE)/1000</f>
        <v>66.702</v>
      </c>
      <c r="H343" s="59">
        <f>VLOOKUP($D343,EW_Erg_09_14_Kreise!$A$10:$BK$412,Calc_Targetkreise!H$5,FALSE)/1000</f>
        <v>44.007</v>
      </c>
      <c r="I343" s="60">
        <f t="shared" ref="I343:K343" si="1404">F343/CG343</f>
        <v>0.5550503305</v>
      </c>
      <c r="J343" s="60">
        <f t="shared" si="1404"/>
        <v>0.7072782797</v>
      </c>
      <c r="K343" s="60">
        <f t="shared" si="1404"/>
        <v>0.4477671167</v>
      </c>
      <c r="L343" s="61">
        <f t="shared" ref="L343:M343" si="1405">1-(T343+X343)</f>
        <v>0.6349944543</v>
      </c>
      <c r="M343" s="61">
        <f t="shared" si="1405"/>
        <v>0.5823063776</v>
      </c>
      <c r="N343" s="62">
        <f>IF(L343&lt;Master_sheet_Kriterien!$J$46,1,IF(L343&lt;Master_sheet_Kriterien!$K$46,2,IF(L343&lt;Master_sheet_Kriterien!$L$46,3,IF(L343&lt;Master_sheet_Kriterien!$M$46,4,5))))</f>
        <v>5</v>
      </c>
      <c r="O343" s="62">
        <f>IF(M343&lt;Master_sheet_Kriterien!$J$46,1,IF(M343&lt;Master_sheet_Kriterien!$K$46,2,IF(M343&lt;Master_sheet_Kriterien!$L$46,3,IF(M343&lt;Master_sheet_Kriterien!$M$46,4,5))))</f>
        <v>5</v>
      </c>
      <c r="P343" s="61">
        <f t="shared" ref="P343:Q343" si="1406">1-(T343+AM343)</f>
        <v>0.5439668424</v>
      </c>
      <c r="Q343" s="61">
        <f t="shared" si="1406"/>
        <v>0.4839285179</v>
      </c>
      <c r="R343" s="62">
        <f>IF(P343&lt;Master_sheet_Kriterien!$J$46,1,IF(P343&lt;Master_sheet_Kriterien!$K$46,2,IF(P343&lt;Master_sheet_Kriterien!$L$46,3,IF(P343&lt;Master_sheet_Kriterien!$M$46,4,5))))</f>
        <v>5</v>
      </c>
      <c r="S343" s="62">
        <f>IF(Q343&lt;Master_sheet_Kriterien!$J$46,1,IF(Q343&lt;Master_sheet_Kriterien!$K$46,2,IF(Q343&lt;Master_sheet_Kriterien!$L$46,3,IF(Q343&lt;Master_sheet_Kriterien!$M$46,4,5))))</f>
        <v>4</v>
      </c>
      <c r="T343" s="61">
        <f>VLOOKUP($D343,EW_19_Kreise!$A$6:$CQ$406,Calc_Targetkreise!T$5,FALSE)/1000/F343</f>
        <v>0.1914732152</v>
      </c>
      <c r="U343" s="63">
        <f>VLOOKUP($D343,BW_17_Kreise!$B$7:$CC$410,Calc_Targetkreise!U$5,FALSE)/1000/$G343</f>
        <v>0.2575335072</v>
      </c>
      <c r="V343" s="61">
        <f>VLOOKUP(Calc_Targetkreise!$D343,EW_Erg_09_14_Kreise!$A$7:$BK$412,Calc_Targetkreise!V$5,FALSE)/1000/$H343</f>
        <v>0.2852500739</v>
      </c>
      <c r="W343" s="61">
        <f>VLOOKUP(Calc_Targetkreise!$D343,EW_Erg_09_14_Kreise!$A$7:$BK$412,Calc_Targetkreise!W$5,FALSE)/1000/CK343</f>
        <v>0.2640830592</v>
      </c>
      <c r="X343" s="61">
        <f>VLOOKUP($D343,EW_19_Kreise!$A$6:$CQ$406,Calc_Targetkreise!X$5,FALSE)/1000/F343</f>
        <v>0.1735323306</v>
      </c>
      <c r="Y343" s="63">
        <f>VLOOKUP($D343,BW_17_Kreise!$B$7:$CC$410,Calc_Targetkreise!Y$5,FALSE)/1000/$G343</f>
        <v>0.1601601151</v>
      </c>
      <c r="Z343" s="61">
        <f>VLOOKUP(Calc_Targetkreise!$D343,EW_Erg_09_14_Kreise!$A$7:$BK$412,Calc_Targetkreise!Z$5,FALSE)/1000/$H343</f>
        <v>0.2522325994</v>
      </c>
      <c r="AA343" s="61">
        <f>VLOOKUP(Calc_Targetkreise!$D343,EW_Erg_09_14_Kreise!$A$7:$BK$412,Calc_Targetkreise!AA$5,FALSE)/1000/$H343</f>
        <v>0.148726339</v>
      </c>
      <c r="AB343" s="61">
        <f>VLOOKUP($D343,EW_19_Kreise!$A$6:$CQ$406,Calc_Targetkreise!AB$5,FALSE)/1000/F343</f>
        <v>0.05742250589</v>
      </c>
      <c r="AC343" s="63">
        <f>VLOOKUP($D343,BW_17_Kreise!$B$7:$CC$410,Calc_Targetkreise!AC$5,FALSE)/1000/$G343</f>
        <v>0.02695571347</v>
      </c>
      <c r="AD343" s="61">
        <f>VLOOKUP(Calc_Targetkreise!$D343,EW_Erg_09_14_Kreise!$A$7:$BK$412,Calc_Targetkreise!AD$5,FALSE)/1000/$H343</f>
        <v>0.03360828959</v>
      </c>
      <c r="AE343" s="62">
        <f>IF(AC343&lt;Master_sheet_Kriterien!$J$54,1,IF(AC343&lt;Master_sheet_Kriterien!$K$54,2,IF(AC343&lt;Master_sheet_Kriterien!$L$54,3,IF(AC343&lt;Master_sheet_Kriterien!$M$54,4,5))))</f>
        <v>1</v>
      </c>
      <c r="AF343" s="61">
        <f>VLOOKUP(Calc_Targetkreise!$D343,EW_Erg_09_14_Kreise!$A$7:$BK$412,Calc_Targetkreise!AF$5,FALSE)/1000/$H343</f>
        <v>0.02954075488</v>
      </c>
      <c r="AG343" s="63">
        <f>VLOOKUP($D343,BW_17_Kreise!$B$7:$CC$410,Calc_Targetkreise!AG$5,FALSE)/1000/$G343</f>
        <v>0.0688884891</v>
      </c>
      <c r="AH343" s="61">
        <f>VLOOKUP(Calc_Targetkreise!$D343,EW_Erg_09_14_Kreise!$A$7:$BK$412,Calc_Targetkreise!AH$5,FALSE)/1000/$H343</f>
        <v>0.0177926239</v>
      </c>
      <c r="AI343" s="61">
        <f>VLOOKUP(Calc_Targetkreise!$D343,EW_Erg_09_14_Kreise!$A$7:$BK$412,Calc_Targetkreise!AI$5,FALSE)/1000/$H343</f>
        <v>0.04240234508</v>
      </c>
      <c r="AJ343" s="63">
        <f>VLOOKUP($D343,BW_17_Kreise!$B$7:$CC$410,Calc_Targetkreise!AJ$5,FALSE)/1000/$G343</f>
        <v>0.1630835657</v>
      </c>
      <c r="AK343" s="61">
        <f>VLOOKUP(Calc_Targetkreise!$D343,EW_Erg_09_14_Kreise!$A$7:$BK$412,Calc_Targetkreise!AK$5,FALSE)/1000/$H343</f>
        <v>0.1916740519</v>
      </c>
      <c r="AL343" s="61">
        <f>VLOOKUP(Calc_Targetkreise!$D343,EW_Erg_09_14_Kreise!$A$7:$BK$412,Calc_Targetkreise!AL$5,FALSE)/1000/$H343</f>
        <v>0.1662235553</v>
      </c>
      <c r="AM343" s="61">
        <f>VLOOKUP($D343,EW_19_Kreise!$A$6:$CQ$406,Calc_Targetkreise!AM$5,FALSE)/1000/F343</f>
        <v>0.2645599424</v>
      </c>
      <c r="AN343" s="63">
        <f>VLOOKUP($D343,BW_17_Kreise!$B$7:$CC$410,Calc_Targetkreise!AN$5,FALSE)/1000/$G343</f>
        <v>0.2585379749</v>
      </c>
      <c r="AO343" s="61">
        <f>VLOOKUP(Calc_Targetkreise!$D343,EW_Erg_09_14_Kreise!$A$7:$BK$412,Calc_Targetkreise!AO$5,FALSE)/1000/$H343</f>
        <v>0.08230508783</v>
      </c>
      <c r="AP343" s="61">
        <f>VLOOKUP(Calc_Targetkreise!$D343,EW_Erg_09_14_Kreise!$A$7:$BK$412,Calc_Targetkreise!AP$5,FALSE)/1000/$H343</f>
        <v>0.0005453677824</v>
      </c>
      <c r="AQ343" s="61">
        <f t="shared" ref="AQ343:AR343" si="1407">1-U343-Y343-AC343-AG343-AJ343-AN343</f>
        <v>0.06484063446</v>
      </c>
      <c r="AR343" s="61">
        <f t="shared" si="1407"/>
        <v>0.1371372736</v>
      </c>
      <c r="AS343" s="61">
        <f t="shared" si="11"/>
        <v>0.3484785787</v>
      </c>
      <c r="AT343" s="63">
        <f>VLOOKUP($D343,BW_17_Kreise!$B$7:$CC$410,Calc_Targetkreise!AT$5,FALSE)/1000/$G343</f>
        <v>0</v>
      </c>
      <c r="AU343" s="61">
        <f>VLOOKUP(Calc_Targetkreise!$D343,EW_Erg_09_14_Kreise!$A$7:$BK$412,Calc_Targetkreise!AU$5,FALSE)/1000/$H343</f>
        <v>0.01365691822</v>
      </c>
      <c r="AV343" s="62">
        <f>IF(AU343&lt;Master_sheet_Kriterien!$J$44,1,IF(AU343&lt;Master_sheet_Kriterien!$K$44,2,IF(AU343&lt;Master_sheet_Kriterien!$L$44,3,IF(AU343&lt;Master_sheet_Kriterien!$M$44,4,5))))</f>
        <v>4</v>
      </c>
      <c r="AW343" s="61">
        <f>VLOOKUP(Calc_Targetkreise!$D343,EW_Erg_09_14_Kreise!$A$7:$BK$412,Calc_Targetkreise!AW$5,FALSE)/1000/$H343</f>
        <v>0.005953598291</v>
      </c>
      <c r="AX343" s="61">
        <f>VLOOKUP($D343,EW_19_Kreise!$A$6:$CQ$406,Calc_Targetkreise!AX$5,FALSE)/1000/F343</f>
        <v>0.003113385612</v>
      </c>
      <c r="AY343" s="62">
        <f>IF(AX343&lt;Master_sheet_Kriterien!$J$56,1,IF(AX343&lt;Master_sheet_Kriterien!$K$56,2,IF(AX343&lt;Master_sheet_Kriterien!$L$56,3,IF(AX343&lt;Master_sheet_Kriterien!$M$56,4,5))))</f>
        <v>2</v>
      </c>
      <c r="AZ343" s="64">
        <f>VLOOKUP($D343,EW_19_Kreise!$A$6:$CQ$406,Calc_Targetkreise!AZ$5,FALSE)</f>
        <v>160</v>
      </c>
      <c r="BA343" s="62">
        <f>IF(AZ343&lt;Master_sheet_Kriterien!$J$57,1,IF(AZ343&lt;Master_sheet_Kriterien!$K$57,2,IF(AZ343&lt;Master_sheet_Kriterien!$L$57,3,IF(AZ343&lt;Master_sheet_Kriterien!$M$56,4,5))))</f>
        <v>1</v>
      </c>
      <c r="BB343" s="59">
        <f>VLOOKUP($D343,Struktur_daten_BW_2017!$B$7:$AH$452,Calc_Targetkreise!BB$5,FALSE)</f>
        <v>74.7</v>
      </c>
      <c r="BC343" s="62">
        <f>IF(BB343&lt;Master_sheet_Kriterien!$J$8,1,IF(BB343&lt;Master_sheet_Kriterien!$K$8,2,IF(BB343&lt;Master_sheet_Kriterien!$L$8,3,IF(BB343&lt;Master_sheet_Kriterien!$M$8,4,5))))</f>
        <v>1</v>
      </c>
      <c r="BD343" s="65">
        <f t="shared" si="12"/>
        <v>14.4432</v>
      </c>
      <c r="BE343" s="62">
        <f>IF(BD343&lt;Master_sheet_Kriterien!$J$10,1,IF(BD343&lt;Master_sheet_Kriterien!$K$10,2,IF(BD343&lt;Master_sheet_Kriterien!$L$10,3,IF(BD343&lt;Master_sheet_Kriterien!$M$10,4,5))))</f>
        <v>1</v>
      </c>
      <c r="BF343" s="65">
        <f>VLOOKUP($D343,Struktur_daten_BW_2017!$B$7:$AH$452,Calc_Targetkreise!BF$5,FALSE)</f>
        <v>4.8</v>
      </c>
      <c r="BG343" s="62">
        <f>IF(BF343&lt;Master_sheet_Kriterien!$J$12,1,IF(BF343&lt;Master_sheet_Kriterien!$K$12,2,IF(BF343&lt;Master_sheet_Kriterien!$L$12,3,IF(BF343&lt;Master_sheet_Kriterien!$M$12,4,5))))</f>
        <v>1</v>
      </c>
      <c r="BH343" s="65">
        <f>VLOOKUP($D343,Struktur_daten_BW_2017!$B$7:$AH$452,Calc_Targetkreise!BH$5,FALSE)</f>
        <v>11.3</v>
      </c>
      <c r="BI343" s="62">
        <f>IF(BH343&lt;Master_sheet_Kriterien!$J$14,1,IF(BH343&lt;Master_sheet_Kriterien!$K$14,2,IF(BH343&lt;Master_sheet_Kriterien!$L$14,3,IF(BH343&lt;Master_sheet_Kriterien!$M$14,4,5))))</f>
        <v>2</v>
      </c>
      <c r="BJ343" s="65">
        <f>VLOOKUP($D343,Struktur_daten_BW_2017!$B$7:$AH$452,Calc_Targetkreise!BJ$5,FALSE)</f>
        <v>38.6</v>
      </c>
      <c r="BK343" s="62">
        <f>IF(BJ343&lt;Master_sheet_Kriterien!$J$16,1,IF(BJ343&lt;Master_sheet_Kriterien!$K$16,2,IF(BJ343&lt;Master_sheet_Kriterien!$L$16,3,IF(BJ343&lt;Master_sheet_Kriterien!$M$16,4,5))))</f>
        <v>5</v>
      </c>
      <c r="BL343" s="65">
        <f>VLOOKUP($D343,Struktur_daten_BW_2017!$B$7:$AH$452,Calc_Targetkreise!BL$5,FALSE)</f>
        <v>18</v>
      </c>
      <c r="BM343" s="62">
        <f>IF(BL343&lt;Master_sheet_Kriterien!$J$18,1,IF(BL343&lt;Master_sheet_Kriterien!$K$18,2,IF(BL343&lt;Master_sheet_Kriterien!$L$18,3,IF(BL343&lt;Master_sheet_Kriterien!$M$18,4,5))))</f>
        <v>5</v>
      </c>
      <c r="BN343" s="65">
        <f>VLOOKUP($D343,Struktur_daten_BW_2017!$B$7:$AH$452,Calc_Targetkreise!BN$5,FALSE)</f>
        <v>12.1</v>
      </c>
      <c r="BO343" s="62">
        <f>IF(BN343&lt;Master_sheet_Kriterien!$J$20,1,IF(BN343&lt;Master_sheet_Kriterien!$K$20,2,IF(BN343&lt;Master_sheet_Kriterien!$L$20,3,IF(BN343&lt;Master_sheet_Kriterien!$M$20,4,5))))</f>
        <v>5</v>
      </c>
      <c r="BP343" s="59">
        <f>VLOOKUP($D343,Struktur_daten_BW_2017!$B$7:$AH$452,Calc_Targetkreise!BP$5,FALSE)</f>
        <v>19225</v>
      </c>
      <c r="BQ343" s="62">
        <f>IF(BP343&lt;Master_sheet_Kriterien!$J$38,1,IF(BP343&lt;Master_sheet_Kriterien!$K$38,2,IF(BP343&lt;Master_sheet_Kriterien!$L$38,3,IF(BP343&lt;Master_sheet_Kriterien!$M$38,4,5))))</f>
        <v>2</v>
      </c>
      <c r="BR343" s="65">
        <f>VLOOKUP($D343,Struktur_daten_BW_2017!$B$7:$AH$452,Calc_Targetkreise!BR$5,FALSE)</f>
        <v>35</v>
      </c>
      <c r="BS343" s="62">
        <f>IF(BR343&lt;Master_sheet_Kriterien!$J$24,1,IF(BR343&lt;Master_sheet_Kriterien!$K$24,2,IF(BR343&lt;Master_sheet_Kriterien!$L$24,3,IF(BR343&lt;Master_sheet_Kriterien!$M$24,4,5))))</f>
        <v>3</v>
      </c>
      <c r="BT343" s="65">
        <f>VLOOKUP($D343,Struktur_daten_BW_2017!$B$7:$AH$452,Calc_Targetkreise!BT$5,FALSE)</f>
        <v>9.4</v>
      </c>
      <c r="BU343" s="62">
        <f>IF(BT343&lt;Master_sheet_Kriterien!$J$26,1,IF(BT343&lt;Master_sheet_Kriterien!$K$26,2,IF(BT343&lt;Master_sheet_Kriterien!$L$26,3,IF(BT343&lt;Master_sheet_Kriterien!$M$26,4,5))))</f>
        <v>1</v>
      </c>
      <c r="BV343" s="65">
        <f t="shared" si="13"/>
        <v>2.82846</v>
      </c>
      <c r="BW343" s="62">
        <f>IF(BV343&lt;Master_sheet_Kriterien!$J$28,1,IF(BV343&lt;Master_sheet_Kriterien!$K$28,2,IF(BV343&lt;Master_sheet_Kriterien!$L$28,3,IF(BV343&lt;Master_sheet_Kriterien!$M$28,4,5))))</f>
        <v>1</v>
      </c>
      <c r="BX343" s="65">
        <f>VLOOKUP($D343,Struktur_daten_BW_2017!$B$7:$AH$452,Calc_Targetkreise!BX$5,FALSE)</f>
        <v>10.63829787</v>
      </c>
      <c r="BY343" s="62">
        <f>IF(BX343&lt;Master_sheet_Kriterien!$J$30,1,IF(BX343&lt;Master_sheet_Kriterien!$K$30,2,IF(BX343&lt;Master_sheet_Kriterien!$L$30,3,IF(BX343&lt;Master_sheet_Kriterien!$M$30,4,5))))</f>
        <v>1</v>
      </c>
      <c r="BZ343" s="65"/>
      <c r="CA343" s="62">
        <f>IF(BZ343&lt;Master_sheet_Kriterien!$J$32,1,IF(BZ343&lt;Master_sheet_Kriterien!$K$32,2,IF(BZ343&lt;Master_sheet_Kriterien!$L$32,3,IF(BZ343&lt;Master_sheet_Kriterien!$M$32,4,5))))</f>
        <v>1</v>
      </c>
      <c r="CB343" s="65"/>
      <c r="CC343" s="62">
        <f>IF(CB343&lt;Master_sheet_Kriterien!$J$34,1,IF(CB343&lt;Master_sheet_Kriterien!$K$34,2,IF(CB343&lt;Master_sheet_Kriterien!$L$34,3,IF(CB343&lt;Master_sheet_Kriterien!$M$34,4,5))))</f>
        <v>1</v>
      </c>
      <c r="CD343" s="65">
        <f>100-VLOOKUP($D343,Struktur_daten_BW_2017!$B$7:$AH$452,Calc_Targetkreise!CD$5,FALSE)</f>
        <v>48.4</v>
      </c>
      <c r="CE343" s="62">
        <f>IF(CD343&lt;Master_sheet_Kriterien!$J$40,1,IF(CD343&lt;Master_sheet_Kriterien!$K$40,2,IF(CD343&lt;Master_sheet_Kriterien!$L$40,3,IF(CD343&lt;Master_sheet_Kriterien!$M$40,4,5))))</f>
        <v>3</v>
      </c>
      <c r="CF343" s="61"/>
      <c r="CG343" s="59">
        <f>VLOOKUP($D343,EW_19_Kreise!$A$6:$CQ$406,Calc_Targetkreise!CG$5,FALSE)/1000</f>
        <v>92.588</v>
      </c>
      <c r="CH343" s="59">
        <f>VLOOKUP($D343,BW_17_Kreise!$B$7:$CC$410,Calc_Targetkreise!CH$5,FALSE)/1000</f>
        <v>94.308</v>
      </c>
      <c r="CI343" s="59">
        <f>VLOOKUP($D343,EW_Erg_09_14_Kreise!$A$10:$BK$412,Calc_Targetkreise!CI$5,FALSE)/1000</f>
        <v>98.281</v>
      </c>
      <c r="CJ343" s="59">
        <f>VLOOKUP($D343,EW_Erg_09_14_Kreise!$A$10:$BK$412,Calc_Targetkreise!CJ$5,FALSE)/1000</f>
        <v>107.269</v>
      </c>
      <c r="CK343" s="59">
        <f>VLOOKUP($D343,EW_Erg_09_14_Kreise!$A$10:$BK$412,Calc_Targetkreise!CK$5,FALSE)/1000</f>
        <v>29.184</v>
      </c>
      <c r="CL343" s="45"/>
      <c r="CM343" s="59">
        <f>VLOOKUP($D343,Struktur_daten_BW_2017!$B$7:$AH$452,Calc_Targetkreise!CM$5,FALSE)</f>
        <v>300.9</v>
      </c>
      <c r="CN343" s="66">
        <v>2.0</v>
      </c>
      <c r="CO343" s="67">
        <f t="shared" si="16"/>
        <v>0.006646726487</v>
      </c>
      <c r="CP343" s="62">
        <f>IF(CO343&lt;Master_sheet_Kriterien!$J$58,1,IF(CO343&lt;Master_sheet_Kriterien!$K$58,2,IF(CO343&lt;Master_sheet_Kriterien!$L$58,3,IF(CO343&lt;Master_sheet_Kriterien!$M$58,4,5))))</f>
        <v>1</v>
      </c>
      <c r="CQ343" s="66">
        <v>2.0</v>
      </c>
      <c r="CR343" s="67">
        <f t="shared" si="17"/>
        <v>0.006646726487</v>
      </c>
      <c r="CS343" s="62">
        <f>IF(CR343&lt;Master_sheet_Kriterien!$J$59,1,IF(CR343&lt;Master_sheet_Kriterien!$K$59,2,IF(CR343&lt;Master_sheet_Kriterien!$L$59,3,IF(CR343&lt;Master_sheet_Kriterien!$M$59,4,5))))</f>
        <v>1</v>
      </c>
      <c r="CT343" s="66">
        <v>0.0</v>
      </c>
      <c r="CU343" s="44"/>
      <c r="CV343" s="66">
        <v>0.0</v>
      </c>
      <c r="CW343" s="68"/>
      <c r="CY343" s="31">
        <f t="shared" si="18"/>
        <v>12066</v>
      </c>
      <c r="DB343" s="76" t="str">
        <f t="shared" si="19"/>
        <v>Oberspreewald-Lausitz</v>
      </c>
      <c r="DC343" s="58">
        <f t="shared" si="20"/>
        <v>276</v>
      </c>
      <c r="DD343" s="77">
        <f t="shared" si="21"/>
        <v>140</v>
      </c>
      <c r="DE343" s="72">
        <f t="shared" si="22"/>
        <v>0.003113385612</v>
      </c>
      <c r="DG343" s="76" t="str">
        <f t="shared" si="23"/>
        <v>Oberspreewald-Lausitz</v>
      </c>
      <c r="DH343" s="58" t="str">
        <f t="shared" si="24"/>
        <v>#REF!</v>
      </c>
      <c r="DI343" s="75">
        <f t="shared" si="25"/>
        <v>134.0664673</v>
      </c>
      <c r="DJ343" s="78">
        <f t="shared" si="26"/>
        <v>0.003113385612</v>
      </c>
      <c r="DK343" s="75"/>
      <c r="DL343" s="75"/>
      <c r="DM343" s="75"/>
      <c r="DN343" s="75"/>
      <c r="DO343" s="75"/>
      <c r="DP343" s="44"/>
    </row>
    <row r="344" ht="16.5" customHeight="1">
      <c r="A344" s="58">
        <f t="shared" si="5"/>
        <v>211</v>
      </c>
      <c r="B344" s="58">
        <f t="shared" si="6"/>
        <v>152</v>
      </c>
      <c r="C344" s="58" t="s">
        <v>496</v>
      </c>
      <c r="D344" s="58">
        <v>12067.0</v>
      </c>
      <c r="E344" s="58" t="s">
        <v>508</v>
      </c>
      <c r="F344" s="59">
        <f>VLOOKUP($D344,EW_19_Kreise!$A$6:$CQ$406,Calc_Targetkreise!F$5,FALSE)/1000</f>
        <v>86.138</v>
      </c>
      <c r="G344" s="59">
        <f>VLOOKUP($D344,BW_17_Kreise!$B$7:$CC$410,Calc_Targetkreise!G$5,FALSE)/1000</f>
        <v>106.726</v>
      </c>
      <c r="H344" s="59">
        <f>VLOOKUP($D344,EW_Erg_09_14_Kreise!$A$10:$BK$412,Calc_Targetkreise!H$5,FALSE)/1000</f>
        <v>71.957</v>
      </c>
      <c r="I344" s="60">
        <f t="shared" ref="I344:K344" si="1408">F344/CG344</f>
        <v>0.5805738473</v>
      </c>
      <c r="J344" s="60">
        <f t="shared" si="1408"/>
        <v>0.7165848647</v>
      </c>
      <c r="K344" s="60">
        <f t="shared" si="1408"/>
        <v>0.4772982044</v>
      </c>
      <c r="L344" s="61">
        <f t="shared" ref="L344:M344" si="1409">1-(T344+X344)</f>
        <v>0.6743365298</v>
      </c>
      <c r="M344" s="61">
        <f t="shared" si="1409"/>
        <v>0.5841313269</v>
      </c>
      <c r="N344" s="62">
        <f>IF(L344&lt;Master_sheet_Kriterien!$J$46,1,IF(L344&lt;Master_sheet_Kriterien!$K$46,2,IF(L344&lt;Master_sheet_Kriterien!$L$46,3,IF(L344&lt;Master_sheet_Kriterien!$M$46,4,5))))</f>
        <v>5</v>
      </c>
      <c r="O344" s="62">
        <f>IF(M344&lt;Master_sheet_Kriterien!$J$46,1,IF(M344&lt;Master_sheet_Kriterien!$K$46,2,IF(M344&lt;Master_sheet_Kriterien!$L$46,3,IF(M344&lt;Master_sheet_Kriterien!$M$46,4,5))))</f>
        <v>5</v>
      </c>
      <c r="P344" s="61">
        <f t="shared" ref="P344:Q344" si="1410">1-(T344+AM344)</f>
        <v>0.6150827742</v>
      </c>
      <c r="Q344" s="61">
        <f t="shared" si="1410"/>
        <v>0.5291494106</v>
      </c>
      <c r="R344" s="62">
        <f>IF(P344&lt;Master_sheet_Kriterien!$J$46,1,IF(P344&lt;Master_sheet_Kriterien!$K$46,2,IF(P344&lt;Master_sheet_Kriterien!$L$46,3,IF(P344&lt;Master_sheet_Kriterien!$M$46,4,5))))</f>
        <v>5</v>
      </c>
      <c r="S344" s="62">
        <f>IF(Q344&lt;Master_sheet_Kriterien!$J$46,1,IF(Q344&lt;Master_sheet_Kriterien!$K$46,2,IF(Q344&lt;Master_sheet_Kriterien!$L$46,3,IF(Q344&lt;Master_sheet_Kriterien!$M$46,4,5))))</f>
        <v>5</v>
      </c>
      <c r="T344" s="61">
        <f>VLOOKUP($D344,EW_19_Kreise!$A$6:$CQ$406,Calc_Targetkreise!T$5,FALSE)/1000/F344</f>
        <v>0.1618797743</v>
      </c>
      <c r="U344" s="63">
        <f>VLOOKUP($D344,BW_17_Kreise!$B$7:$CC$410,Calc_Targetkreise!U$5,FALSE)/1000/$G344</f>
        <v>0.2494799768</v>
      </c>
      <c r="V344" s="61">
        <f>VLOOKUP(Calc_Targetkreise!$D344,EW_Erg_09_14_Kreise!$A$7:$BK$412,Calc_Targetkreise!V$5,FALSE)/1000/$H344</f>
        <v>0.2325277596</v>
      </c>
      <c r="W344" s="61">
        <f>VLOOKUP(Calc_Targetkreise!$D344,EW_Erg_09_14_Kreise!$A$7:$BK$412,Calc_Targetkreise!W$5,FALSE)/1000/CK344</f>
        <v>0.207185248</v>
      </c>
      <c r="X344" s="61">
        <f>VLOOKUP($D344,EW_19_Kreise!$A$6:$CQ$406,Calc_Targetkreise!X$5,FALSE)/1000/F344</f>
        <v>0.1637836959</v>
      </c>
      <c r="Y344" s="63">
        <f>VLOOKUP($D344,BW_17_Kreise!$B$7:$CC$410,Calc_Targetkreise!Y$5,FALSE)/1000/$G344</f>
        <v>0.1663886963</v>
      </c>
      <c r="Z344" s="61">
        <f>VLOOKUP(Calc_Targetkreise!$D344,EW_Erg_09_14_Kreise!$A$7:$BK$412,Calc_Targetkreise!Z$5,FALSE)/1000/$H344</f>
        <v>0.2577928485</v>
      </c>
      <c r="AA344" s="61">
        <f>VLOOKUP(Calc_Targetkreise!$D344,EW_Erg_09_14_Kreise!$A$7:$BK$412,Calc_Targetkreise!AA$5,FALSE)/1000/$H344</f>
        <v>0.148408077</v>
      </c>
      <c r="AB344" s="61">
        <f>VLOOKUP($D344,EW_19_Kreise!$A$6:$CQ$406,Calc_Targetkreise!AB$5,FALSE)/1000/F344</f>
        <v>0.09815644663</v>
      </c>
      <c r="AC344" s="63">
        <f>VLOOKUP($D344,BW_17_Kreise!$B$7:$CC$410,Calc_Targetkreise!AC$5,FALSE)/1000/$G344</f>
        <v>0.04127391638</v>
      </c>
      <c r="AD344" s="61">
        <f>VLOOKUP(Calc_Targetkreise!$D344,EW_Erg_09_14_Kreise!$A$7:$BK$412,Calc_Targetkreise!AD$5,FALSE)/1000/$H344</f>
        <v>0.04751448782</v>
      </c>
      <c r="AE344" s="62">
        <f>IF(AC344&lt;Master_sheet_Kriterien!$J$54,1,IF(AC344&lt;Master_sheet_Kriterien!$K$54,2,IF(AC344&lt;Master_sheet_Kriterien!$L$54,3,IF(AC344&lt;Master_sheet_Kriterien!$M$54,4,5))))</f>
        <v>1</v>
      </c>
      <c r="AF344" s="61">
        <f>VLOOKUP(Calc_Targetkreise!$D344,EW_Erg_09_14_Kreise!$A$7:$BK$412,Calc_Targetkreise!AF$5,FALSE)/1000/$H344</f>
        <v>0.04459607821</v>
      </c>
      <c r="AG344" s="63">
        <f>VLOOKUP($D344,BW_17_Kreise!$B$7:$CC$410,Calc_Targetkreise!AG$5,FALSE)/1000/$G344</f>
        <v>0.06861495793</v>
      </c>
      <c r="AH344" s="61">
        <f>VLOOKUP(Calc_Targetkreise!$D344,EW_Erg_09_14_Kreise!$A$7:$BK$412,Calc_Targetkreise!AH$5,FALSE)/1000/$H344</f>
        <v>0.01994246564</v>
      </c>
      <c r="AI344" s="61">
        <f>VLOOKUP(Calc_Targetkreise!$D344,EW_Erg_09_14_Kreise!$A$7:$BK$412,Calc_Targetkreise!AI$5,FALSE)/1000/$H344</f>
        <v>0.0447350501</v>
      </c>
      <c r="AJ344" s="63">
        <f>VLOOKUP($D344,BW_17_Kreise!$B$7:$CC$410,Calc_Targetkreise!AJ$5,FALSE)/1000/$G344</f>
        <v>0.1822798568</v>
      </c>
      <c r="AK344" s="61">
        <f>VLOOKUP(Calc_Targetkreise!$D344,EW_Erg_09_14_Kreise!$A$7:$BK$412,Calc_Targetkreise!AK$5,FALSE)/1000/$H344</f>
        <v>0.2097780619</v>
      </c>
      <c r="AL344" s="61">
        <f>VLOOKUP(Calc_Targetkreise!$D344,EW_Erg_09_14_Kreise!$A$7:$BK$412,Calc_Targetkreise!AL$5,FALSE)/1000/$H344</f>
        <v>0.1916005392</v>
      </c>
      <c r="AM344" s="61">
        <f>VLOOKUP($D344,EW_19_Kreise!$A$6:$CQ$406,Calc_Targetkreise!AM$5,FALSE)/1000/F344</f>
        <v>0.2230374515</v>
      </c>
      <c r="AN344" s="63">
        <f>VLOOKUP($D344,BW_17_Kreise!$B$7:$CC$410,Calc_Targetkreise!AN$5,FALSE)/1000/$G344</f>
        <v>0.2213706126</v>
      </c>
      <c r="AO344" s="61">
        <f>VLOOKUP(Calc_Targetkreise!$D344,EW_Erg_09_14_Kreise!$A$7:$BK$412,Calc_Targetkreise!AO$5,FALSE)/1000/$H344</f>
        <v>0.09867003905</v>
      </c>
      <c r="AP344" s="61">
        <f>VLOOKUP(Calc_Targetkreise!$D344,EW_Erg_09_14_Kreise!$A$7:$BK$412,Calc_Targetkreise!AP$5,FALSE)/1000/$H344</f>
        <v>0.000486401601</v>
      </c>
      <c r="AQ344" s="61">
        <f t="shared" ref="AQ344:AR344" si="1411">1-U344-Y344-AC344-AG344-AJ344-AN344</f>
        <v>0.07059198321</v>
      </c>
      <c r="AR344" s="61">
        <f t="shared" si="1411"/>
        <v>0.1337743375</v>
      </c>
      <c r="AS344" s="61">
        <f t="shared" si="11"/>
        <v>0.3629886058</v>
      </c>
      <c r="AT344" s="63">
        <f>VLOOKUP($D344,BW_17_Kreise!$B$7:$CC$410,Calc_Targetkreise!AT$5,FALSE)/1000/$G344</f>
        <v>0</v>
      </c>
      <c r="AU344" s="61">
        <f>VLOOKUP(Calc_Targetkreise!$D344,EW_Erg_09_14_Kreise!$A$7:$BK$412,Calc_Targetkreise!AU$5,FALSE)/1000/$H344</f>
        <v>0.01663493475</v>
      </c>
      <c r="AV344" s="62">
        <f>IF(AU344&lt;Master_sheet_Kriterien!$J$44,1,IF(AU344&lt;Master_sheet_Kriterien!$K$44,2,IF(AU344&lt;Master_sheet_Kriterien!$L$44,3,IF(AU344&lt;Master_sheet_Kriterien!$M$44,4,5))))</f>
        <v>5</v>
      </c>
      <c r="AW344" s="61">
        <f>VLOOKUP(Calc_Targetkreise!$D344,EW_Erg_09_14_Kreise!$A$7:$BK$412,Calc_Targetkreise!AW$5,FALSE)/1000/$H344</f>
        <v>0.004780632878</v>
      </c>
      <c r="AX344" s="61">
        <f>VLOOKUP($D344,EW_19_Kreise!$A$6:$CQ$406,Calc_Targetkreise!AX$5,FALSE)/1000/F344</f>
        <v>0.004260605076</v>
      </c>
      <c r="AY344" s="62">
        <f>IF(AX344&lt;Master_sheet_Kriterien!$J$56,1,IF(AX344&lt;Master_sheet_Kriterien!$K$56,2,IF(AX344&lt;Master_sheet_Kriterien!$L$56,3,IF(AX344&lt;Master_sheet_Kriterien!$M$56,4,5))))</f>
        <v>3</v>
      </c>
      <c r="AZ344" s="64">
        <f>VLOOKUP($D344,EW_19_Kreise!$A$6:$CQ$406,Calc_Targetkreise!AZ$5,FALSE)</f>
        <v>367</v>
      </c>
      <c r="BA344" s="62">
        <f>IF(AZ344&lt;Master_sheet_Kriterien!$J$57,1,IF(AZ344&lt;Master_sheet_Kriterien!$K$57,2,IF(AZ344&lt;Master_sheet_Kriterien!$L$57,3,IF(AZ344&lt;Master_sheet_Kriterien!$M$56,4,5))))</f>
        <v>3</v>
      </c>
      <c r="BB344" s="59">
        <f>VLOOKUP($D344,Struktur_daten_BW_2017!$B$7:$AH$452,Calc_Targetkreise!BB$5,FALSE)</f>
        <v>81.1</v>
      </c>
      <c r="BC344" s="62">
        <f>IF(BB344&lt;Master_sheet_Kriterien!$J$8,1,IF(BB344&lt;Master_sheet_Kriterien!$K$8,2,IF(BB344&lt;Master_sheet_Kriterien!$L$8,3,IF(BB344&lt;Master_sheet_Kriterien!$M$8,4,5))))</f>
        <v>1</v>
      </c>
      <c r="BD344" s="65">
        <f t="shared" si="12"/>
        <v>13.2275</v>
      </c>
      <c r="BE344" s="62">
        <f>IF(BD344&lt;Master_sheet_Kriterien!$J$10,1,IF(BD344&lt;Master_sheet_Kriterien!$K$10,2,IF(BD344&lt;Master_sheet_Kriterien!$L$10,3,IF(BD344&lt;Master_sheet_Kriterien!$M$10,4,5))))</f>
        <v>1</v>
      </c>
      <c r="BF344" s="65">
        <f>VLOOKUP($D344,Struktur_daten_BW_2017!$B$7:$AH$452,Calc_Targetkreise!BF$5,FALSE)</f>
        <v>5.5</v>
      </c>
      <c r="BG344" s="62">
        <f>IF(BF344&lt;Master_sheet_Kriterien!$J$12,1,IF(BF344&lt;Master_sheet_Kriterien!$K$12,2,IF(BF344&lt;Master_sheet_Kriterien!$L$12,3,IF(BF344&lt;Master_sheet_Kriterien!$M$12,4,5))))</f>
        <v>1</v>
      </c>
      <c r="BH344" s="65">
        <f>VLOOKUP($D344,Struktur_daten_BW_2017!$B$7:$AH$452,Calc_Targetkreise!BH$5,FALSE)</f>
        <v>11</v>
      </c>
      <c r="BI344" s="62">
        <f>IF(BH344&lt;Master_sheet_Kriterien!$J$14,1,IF(BH344&lt;Master_sheet_Kriterien!$K$14,2,IF(BH344&lt;Master_sheet_Kriterien!$L$14,3,IF(BH344&lt;Master_sheet_Kriterien!$M$14,4,5))))</f>
        <v>2</v>
      </c>
      <c r="BJ344" s="65">
        <f>VLOOKUP($D344,Struktur_daten_BW_2017!$B$7:$AH$452,Calc_Targetkreise!BJ$5,FALSE)</f>
        <v>39.4</v>
      </c>
      <c r="BK344" s="62">
        <f>IF(BJ344&lt;Master_sheet_Kriterien!$J$16,1,IF(BJ344&lt;Master_sheet_Kriterien!$K$16,2,IF(BJ344&lt;Master_sheet_Kriterien!$L$16,3,IF(BJ344&lt;Master_sheet_Kriterien!$M$16,4,5))))</f>
        <v>5</v>
      </c>
      <c r="BL344" s="65">
        <f>VLOOKUP($D344,Struktur_daten_BW_2017!$B$7:$AH$452,Calc_Targetkreise!BL$5,FALSE)</f>
        <v>19.7</v>
      </c>
      <c r="BM344" s="62">
        <f>IF(BL344&lt;Master_sheet_Kriterien!$J$18,1,IF(BL344&lt;Master_sheet_Kriterien!$K$18,2,IF(BL344&lt;Master_sheet_Kriterien!$L$18,3,IF(BL344&lt;Master_sheet_Kriterien!$M$18,4,5))))</f>
        <v>5</v>
      </c>
      <c r="BN344" s="65">
        <f>VLOOKUP($D344,Struktur_daten_BW_2017!$B$7:$AH$452,Calc_Targetkreise!BN$5,FALSE)</f>
        <v>10.9</v>
      </c>
      <c r="BO344" s="62">
        <f>IF(BN344&lt;Master_sheet_Kriterien!$J$20,1,IF(BN344&lt;Master_sheet_Kriterien!$K$20,2,IF(BN344&lt;Master_sheet_Kriterien!$L$20,3,IF(BN344&lt;Master_sheet_Kriterien!$M$20,4,5))))</f>
        <v>3</v>
      </c>
      <c r="BP344" s="59">
        <f>VLOOKUP($D344,Struktur_daten_BW_2017!$B$7:$AH$452,Calc_Targetkreise!BP$5,FALSE)</f>
        <v>18268</v>
      </c>
      <c r="BQ344" s="62">
        <f>IF(BP344&lt;Master_sheet_Kriterien!$J$38,1,IF(BP344&lt;Master_sheet_Kriterien!$K$38,2,IF(BP344&lt;Master_sheet_Kriterien!$L$38,3,IF(BP344&lt;Master_sheet_Kriterien!$M$38,4,5))))</f>
        <v>1</v>
      </c>
      <c r="BR344" s="65">
        <f>VLOOKUP($D344,Struktur_daten_BW_2017!$B$7:$AH$452,Calc_Targetkreise!BR$5,FALSE)</f>
        <v>35.2</v>
      </c>
      <c r="BS344" s="62">
        <f>IF(BR344&lt;Master_sheet_Kriterien!$J$24,1,IF(BR344&lt;Master_sheet_Kriterien!$K$24,2,IF(BR344&lt;Master_sheet_Kriterien!$L$24,3,IF(BR344&lt;Master_sheet_Kriterien!$M$24,4,5))))</f>
        <v>3</v>
      </c>
      <c r="BT344" s="65">
        <f>VLOOKUP($D344,Struktur_daten_BW_2017!$B$7:$AH$452,Calc_Targetkreise!BT$5,FALSE)</f>
        <v>10.9</v>
      </c>
      <c r="BU344" s="62">
        <f>IF(BT344&lt;Master_sheet_Kriterien!$J$26,1,IF(BT344&lt;Master_sheet_Kriterien!$K$26,2,IF(BT344&lt;Master_sheet_Kriterien!$L$26,3,IF(BT344&lt;Master_sheet_Kriterien!$M$26,4,5))))</f>
        <v>2</v>
      </c>
      <c r="BV344" s="65">
        <f t="shared" si="13"/>
        <v>2.62145</v>
      </c>
      <c r="BW344" s="62">
        <f>IF(BV344&lt;Master_sheet_Kriterien!$J$28,1,IF(BV344&lt;Master_sheet_Kriterien!$K$28,2,IF(BV344&lt;Master_sheet_Kriterien!$L$28,3,IF(BV344&lt;Master_sheet_Kriterien!$M$28,4,5))))</f>
        <v>1</v>
      </c>
      <c r="BX344" s="65">
        <f>VLOOKUP($D344,Struktur_daten_BW_2017!$B$7:$AH$452,Calc_Targetkreise!BX$5,FALSE)</f>
        <v>22.01834862</v>
      </c>
      <c r="BY344" s="62">
        <f>IF(BX344&lt;Master_sheet_Kriterien!$J$30,1,IF(BX344&lt;Master_sheet_Kriterien!$K$30,2,IF(BX344&lt;Master_sheet_Kriterien!$L$30,3,IF(BX344&lt;Master_sheet_Kriterien!$M$30,4,5))))</f>
        <v>3</v>
      </c>
      <c r="BZ344" s="65"/>
      <c r="CA344" s="62">
        <f>IF(BZ344&lt;Master_sheet_Kriterien!$J$32,1,IF(BZ344&lt;Master_sheet_Kriterien!$K$32,2,IF(BZ344&lt;Master_sheet_Kriterien!$L$32,3,IF(BZ344&lt;Master_sheet_Kriterien!$M$32,4,5))))</f>
        <v>1</v>
      </c>
      <c r="CB344" s="65"/>
      <c r="CC344" s="62">
        <f>IF(CB344&lt;Master_sheet_Kriterien!$J$34,1,IF(CB344&lt;Master_sheet_Kriterien!$K$34,2,IF(CB344&lt;Master_sheet_Kriterien!$L$34,3,IF(CB344&lt;Master_sheet_Kriterien!$M$34,4,5))))</f>
        <v>1</v>
      </c>
      <c r="CD344" s="65">
        <f>100-VLOOKUP($D344,Struktur_daten_BW_2017!$B$7:$AH$452,Calc_Targetkreise!CD$5,FALSE)</f>
        <v>60</v>
      </c>
      <c r="CE344" s="62">
        <f>IF(CD344&lt;Master_sheet_Kriterien!$J$40,1,IF(CD344&lt;Master_sheet_Kriterien!$K$40,2,IF(CD344&lt;Master_sheet_Kriterien!$L$40,3,IF(CD344&lt;Master_sheet_Kriterien!$M$40,4,5))))</f>
        <v>4</v>
      </c>
      <c r="CF344" s="61"/>
      <c r="CG344" s="59">
        <f>VLOOKUP($D344,EW_19_Kreise!$A$6:$CQ$406,Calc_Targetkreise!CG$5,FALSE)/1000</f>
        <v>148.367</v>
      </c>
      <c r="CH344" s="59">
        <f>VLOOKUP($D344,BW_17_Kreise!$B$7:$CC$410,Calc_Targetkreise!CH$5,FALSE)/1000</f>
        <v>148.937</v>
      </c>
      <c r="CI344" s="59">
        <f>VLOOKUP($D344,EW_Erg_09_14_Kreise!$A$10:$BK$412,Calc_Targetkreise!CI$5,FALSE)/1000</f>
        <v>150.759</v>
      </c>
      <c r="CJ344" s="59">
        <f>VLOOKUP($D344,EW_Erg_09_14_Kreise!$A$10:$BK$412,Calc_Targetkreise!CJ$5,FALSE)/1000</f>
        <v>157.884</v>
      </c>
      <c r="CK344" s="59">
        <f>VLOOKUP($D344,EW_Erg_09_14_Kreise!$A$10:$BK$412,Calc_Targetkreise!CK$5,FALSE)/1000</f>
        <v>47.18</v>
      </c>
      <c r="CL344" s="45"/>
      <c r="CM344" s="59">
        <f>VLOOKUP($D344,Struktur_daten_BW_2017!$B$7:$AH$452,Calc_Targetkreise!CM$5,FALSE)</f>
        <v>240.5</v>
      </c>
      <c r="CN344" s="66">
        <v>1.0</v>
      </c>
      <c r="CO344" s="67">
        <f t="shared" si="16"/>
        <v>0.004158004158</v>
      </c>
      <c r="CP344" s="62">
        <f>IF(CO344&lt;Master_sheet_Kriterien!$J$58,1,IF(CO344&lt;Master_sheet_Kriterien!$K$58,2,IF(CO344&lt;Master_sheet_Kriterien!$L$58,3,IF(CO344&lt;Master_sheet_Kriterien!$M$58,4,5))))</f>
        <v>1</v>
      </c>
      <c r="CQ344" s="66">
        <v>1.0</v>
      </c>
      <c r="CR344" s="67">
        <f t="shared" si="17"/>
        <v>0.004158004158</v>
      </c>
      <c r="CS344" s="62">
        <f>IF(CR344&lt;Master_sheet_Kriterien!$J$59,1,IF(CR344&lt;Master_sheet_Kriterien!$K$59,2,IF(CR344&lt;Master_sheet_Kriterien!$L$59,3,IF(CR344&lt;Master_sheet_Kriterien!$M$59,4,5))))</f>
        <v>1</v>
      </c>
      <c r="CT344" s="66">
        <v>0.0</v>
      </c>
      <c r="CU344" s="44"/>
      <c r="CV344" s="66">
        <v>0.0</v>
      </c>
      <c r="CW344" s="68"/>
      <c r="CY344" s="31">
        <f t="shared" si="18"/>
        <v>12067</v>
      </c>
      <c r="DB344" s="76" t="str">
        <f t="shared" si="19"/>
        <v>Oder-Spree</v>
      </c>
      <c r="DC344" s="58">
        <f t="shared" si="20"/>
        <v>211</v>
      </c>
      <c r="DD344" s="77">
        <f t="shared" si="21"/>
        <v>152</v>
      </c>
      <c r="DE344" s="72">
        <f t="shared" si="22"/>
        <v>0.004260605076</v>
      </c>
      <c r="DG344" s="76" t="str">
        <f t="shared" si="23"/>
        <v>Oder-Spree</v>
      </c>
      <c r="DH344" s="58" t="str">
        <f t="shared" si="24"/>
        <v>#REF!</v>
      </c>
      <c r="DI344" s="75">
        <f t="shared" si="25"/>
        <v>146.04158</v>
      </c>
      <c r="DJ344" s="78">
        <f t="shared" si="26"/>
        <v>0.004260605076</v>
      </c>
      <c r="DK344" s="75"/>
      <c r="DL344" s="75"/>
      <c r="DM344" s="75"/>
      <c r="DN344" s="75"/>
      <c r="DO344" s="75"/>
      <c r="DP344" s="44"/>
    </row>
    <row r="345" ht="16.5" customHeight="1">
      <c r="A345" s="58">
        <f t="shared" si="5"/>
        <v>302</v>
      </c>
      <c r="B345" s="58">
        <f t="shared" si="6"/>
        <v>135</v>
      </c>
      <c r="C345" s="58" t="s">
        <v>496</v>
      </c>
      <c r="D345" s="58">
        <v>12068.0</v>
      </c>
      <c r="E345" s="58" t="s">
        <v>509</v>
      </c>
      <c r="F345" s="59">
        <f>VLOOKUP($D345,EW_19_Kreise!$A$6:$CQ$406,Calc_Targetkreise!F$5,FALSE)/1000</f>
        <v>43.414</v>
      </c>
      <c r="G345" s="59">
        <f>VLOOKUP($D345,BW_17_Kreise!$B$7:$CC$410,Calc_Targetkreise!G$5,FALSE)/1000</f>
        <v>55.967</v>
      </c>
      <c r="H345" s="59">
        <f>VLOOKUP($D345,EW_Erg_09_14_Kreise!$A$10:$BK$412,Calc_Targetkreise!H$5,FALSE)/1000</f>
        <v>34.684</v>
      </c>
      <c r="I345" s="60">
        <f t="shared" ref="I345:K345" si="1412">F345/CG345</f>
        <v>0.5249576784</v>
      </c>
      <c r="J345" s="60">
        <f t="shared" si="1412"/>
        <v>0.6711073805</v>
      </c>
      <c r="K345" s="60">
        <f t="shared" si="1412"/>
        <v>0.4092990323</v>
      </c>
      <c r="L345" s="61">
        <f t="shared" ref="L345:M345" si="1413">1-(T345+X345)</f>
        <v>0.5908462708</v>
      </c>
      <c r="M345" s="61">
        <f t="shared" si="1413"/>
        <v>0.4984901817</v>
      </c>
      <c r="N345" s="62">
        <f>IF(L345&lt;Master_sheet_Kriterien!$J$46,1,IF(L345&lt;Master_sheet_Kriterien!$K$46,2,IF(L345&lt;Master_sheet_Kriterien!$L$46,3,IF(L345&lt;Master_sheet_Kriterien!$M$46,4,5))))</f>
        <v>5</v>
      </c>
      <c r="O345" s="62">
        <f>IF(M345&lt;Master_sheet_Kriterien!$J$46,1,IF(M345&lt;Master_sheet_Kriterien!$K$46,2,IF(M345&lt;Master_sheet_Kriterien!$L$46,3,IF(M345&lt;Master_sheet_Kriterien!$M$46,4,5))))</f>
        <v>4</v>
      </c>
      <c r="P345" s="61">
        <f t="shared" ref="P345:Q345" si="1414">1-(T345+AM345)</f>
        <v>0.6156078684</v>
      </c>
      <c r="Q345" s="61">
        <f t="shared" si="1414"/>
        <v>0.5174299141</v>
      </c>
      <c r="R345" s="62">
        <f>IF(P345&lt;Master_sheet_Kriterien!$J$46,1,IF(P345&lt;Master_sheet_Kriterien!$K$46,2,IF(P345&lt;Master_sheet_Kriterien!$L$46,3,IF(P345&lt;Master_sheet_Kriterien!$M$46,4,5))))</f>
        <v>5</v>
      </c>
      <c r="S345" s="62">
        <f>IF(Q345&lt;Master_sheet_Kriterien!$J$46,1,IF(Q345&lt;Master_sheet_Kriterien!$K$46,2,IF(Q345&lt;Master_sheet_Kriterien!$L$46,3,IF(Q345&lt;Master_sheet_Kriterien!$M$46,4,5))))</f>
        <v>5</v>
      </c>
      <c r="T345" s="61">
        <f>VLOOKUP($D345,EW_19_Kreise!$A$6:$CQ$406,Calc_Targetkreise!T$5,FALSE)/1000/F345</f>
        <v>0.2042198369</v>
      </c>
      <c r="U345" s="63">
        <f>VLOOKUP($D345,BW_17_Kreise!$B$7:$CC$410,Calc_Targetkreise!U$5,FALSE)/1000/$G345</f>
        <v>0.2977290189</v>
      </c>
      <c r="V345" s="61">
        <f>VLOOKUP(Calc_Targetkreise!$D345,EW_Erg_09_14_Kreise!$A$7:$BK$412,Calc_Targetkreise!V$5,FALSE)/1000/$H345</f>
        <v>0.2710760005</v>
      </c>
      <c r="W345" s="61">
        <f>VLOOKUP(Calc_Targetkreise!$D345,EW_Erg_09_14_Kreise!$A$7:$BK$412,Calc_Targetkreise!W$5,FALSE)/1000/CK345</f>
        <v>0.2307692308</v>
      </c>
      <c r="X345" s="61">
        <f>VLOOKUP($D345,EW_19_Kreise!$A$6:$CQ$406,Calc_Targetkreise!X$5,FALSE)/1000/F345</f>
        <v>0.2049338923</v>
      </c>
      <c r="Y345" s="63">
        <f>VLOOKUP($D345,BW_17_Kreise!$B$7:$CC$410,Calc_Targetkreise!Y$5,FALSE)/1000/$G345</f>
        <v>0.2037807994</v>
      </c>
      <c r="Z345" s="61">
        <f>VLOOKUP(Calc_Targetkreise!$D345,EW_Erg_09_14_Kreise!$A$7:$BK$412,Calc_Targetkreise!Z$5,FALSE)/1000/$H345</f>
        <v>0.2929304578</v>
      </c>
      <c r="AA345" s="61">
        <f>VLOOKUP(Calc_Targetkreise!$D345,EW_Erg_09_14_Kreise!$A$7:$BK$412,Calc_Targetkreise!AA$5,FALSE)/1000/$H345</f>
        <v>0.1598431553</v>
      </c>
      <c r="AB345" s="61">
        <f>VLOOKUP($D345,EW_19_Kreise!$A$6:$CQ$406,Calc_Targetkreise!AB$5,FALSE)/1000/F345</f>
        <v>0.1105864468</v>
      </c>
      <c r="AC345" s="63">
        <f>VLOOKUP($D345,BW_17_Kreise!$B$7:$CC$410,Calc_Targetkreise!AC$5,FALSE)/1000/$G345</f>
        <v>0.03955902585</v>
      </c>
      <c r="AD345" s="61">
        <f>VLOOKUP(Calc_Targetkreise!$D345,EW_Erg_09_14_Kreise!$A$7:$BK$412,Calc_Targetkreise!AD$5,FALSE)/1000/$H345</f>
        <v>0.05374235959</v>
      </c>
      <c r="AE345" s="62">
        <f>IF(AC345&lt;Master_sheet_Kriterien!$J$54,1,IF(AC345&lt;Master_sheet_Kriterien!$K$54,2,IF(AC345&lt;Master_sheet_Kriterien!$L$54,3,IF(AC345&lt;Master_sheet_Kriterien!$M$54,4,5))))</f>
        <v>1</v>
      </c>
      <c r="AF345" s="61">
        <f>VLOOKUP(Calc_Targetkreise!$D345,EW_Erg_09_14_Kreise!$A$7:$BK$412,Calc_Targetkreise!AF$5,FALSE)/1000/$H345</f>
        <v>0.0488121324</v>
      </c>
      <c r="AG345" s="63">
        <f>VLOOKUP($D345,BW_17_Kreise!$B$7:$CC$410,Calc_Targetkreise!AG$5,FALSE)/1000/$G345</f>
        <v>0.05319205961</v>
      </c>
      <c r="AH345" s="61">
        <f>VLOOKUP(Calc_Targetkreise!$D345,EW_Erg_09_14_Kreise!$A$7:$BK$412,Calc_Targetkreise!AH$5,FALSE)/1000/$H345</f>
        <v>0.01781801407</v>
      </c>
      <c r="AI345" s="61">
        <f>VLOOKUP(Calc_Targetkreise!$D345,EW_Erg_09_14_Kreise!$A$7:$BK$412,Calc_Targetkreise!AI$5,FALSE)/1000/$H345</f>
        <v>0.04437204475</v>
      </c>
      <c r="AJ345" s="63">
        <f>VLOOKUP($D345,BW_17_Kreise!$B$7:$CC$410,Calc_Targetkreise!AJ$5,FALSE)/1000/$G345</f>
        <v>0.1676523666</v>
      </c>
      <c r="AK345" s="61">
        <f>VLOOKUP(Calc_Targetkreise!$D345,EW_Erg_09_14_Kreise!$A$7:$BK$412,Calc_Targetkreise!AK$5,FALSE)/1000/$H345</f>
        <v>0.1881847538</v>
      </c>
      <c r="AL345" s="61">
        <f>VLOOKUP(Calc_Targetkreise!$D345,EW_Erg_09_14_Kreise!$A$7:$BK$412,Calc_Targetkreise!AL$5,FALSE)/1000/$H345</f>
        <v>0.1653211856</v>
      </c>
      <c r="AM345" s="61">
        <f>VLOOKUP($D345,EW_19_Kreise!$A$6:$CQ$406,Calc_Targetkreise!AM$5,FALSE)/1000/F345</f>
        <v>0.1801722947</v>
      </c>
      <c r="AN345" s="63">
        <f>VLOOKUP($D345,BW_17_Kreise!$B$7:$CC$410,Calc_Targetkreise!AN$5,FALSE)/1000/$G345</f>
        <v>0.1848410671</v>
      </c>
      <c r="AO345" s="61">
        <f>VLOOKUP(Calc_Targetkreise!$D345,EW_Erg_09_14_Kreise!$A$7:$BK$412,Calc_Targetkreise!AO$5,FALSE)/1000/$H345</f>
        <v>0.06697612732</v>
      </c>
      <c r="AP345" s="61">
        <f>VLOOKUP(Calc_Targetkreise!$D345,EW_Erg_09_14_Kreise!$A$7:$BK$412,Calc_Targetkreise!AP$5,FALSE)/1000/$H345</f>
        <v>0.0005189712836</v>
      </c>
      <c r="AQ345" s="61">
        <f t="shared" ref="AQ345:AR345" si="1415">1-U345-Y345-AC345-AG345-AJ345-AN345</f>
        <v>0.05324566262</v>
      </c>
      <c r="AR345" s="61">
        <f t="shared" si="1415"/>
        <v>0.1092722869</v>
      </c>
      <c r="AS345" s="61">
        <f t="shared" si="11"/>
        <v>0.3503632799</v>
      </c>
      <c r="AT345" s="63">
        <f>VLOOKUP($D345,BW_17_Kreise!$B$7:$CC$410,Calc_Targetkreise!AT$5,FALSE)/1000/$G345</f>
        <v>0</v>
      </c>
      <c r="AU345" s="61">
        <f>VLOOKUP(Calc_Targetkreise!$D345,EW_Erg_09_14_Kreise!$A$7:$BK$412,Calc_Targetkreise!AU$5,FALSE)/1000/$H345</f>
        <v>0.01346442164</v>
      </c>
      <c r="AV345" s="62">
        <f>IF(AU345&lt;Master_sheet_Kriterien!$J$44,1,IF(AU345&lt;Master_sheet_Kriterien!$K$44,2,IF(AU345&lt;Master_sheet_Kriterien!$L$44,3,IF(AU345&lt;Master_sheet_Kriterien!$M$44,4,5))))</f>
        <v>4</v>
      </c>
      <c r="AW345" s="61">
        <f>VLOOKUP(Calc_Targetkreise!$D345,EW_Erg_09_14_Kreise!$A$7:$BK$412,Calc_Targetkreise!AW$5,FALSE)/1000/$H345</f>
        <v>0.004094106793</v>
      </c>
      <c r="AX345" s="61">
        <f>VLOOKUP($D345,EW_19_Kreise!$A$6:$CQ$406,Calc_Targetkreise!AX$5,FALSE)/1000/F345</f>
        <v>0.002925323628</v>
      </c>
      <c r="AY345" s="62">
        <f>IF(AX345&lt;Master_sheet_Kriterien!$J$56,1,IF(AX345&lt;Master_sheet_Kriterien!$K$56,2,IF(AX345&lt;Master_sheet_Kriterien!$L$56,3,IF(AX345&lt;Master_sheet_Kriterien!$M$56,4,5))))</f>
        <v>1</v>
      </c>
      <c r="AZ345" s="64">
        <f>VLOOKUP($D345,EW_19_Kreise!$A$6:$CQ$406,Calc_Targetkreise!AZ$5,FALSE)</f>
        <v>127</v>
      </c>
      <c r="BA345" s="62">
        <f>IF(AZ345&lt;Master_sheet_Kriterien!$J$57,1,IF(AZ345&lt;Master_sheet_Kriterien!$K$57,2,IF(AZ345&lt;Master_sheet_Kriterien!$L$57,3,IF(AZ345&lt;Master_sheet_Kriterien!$M$56,4,5))))</f>
        <v>1</v>
      </c>
      <c r="BB345" s="59">
        <f>VLOOKUP($D345,Struktur_daten_BW_2017!$B$7:$AH$452,Calc_Targetkreise!BB$5,FALSE)</f>
        <v>36.9</v>
      </c>
      <c r="BC345" s="62">
        <f>IF(BB345&lt;Master_sheet_Kriterien!$J$8,1,IF(BB345&lt;Master_sheet_Kriterien!$K$8,2,IF(BB345&lt;Master_sheet_Kriterien!$L$8,3,IF(BB345&lt;Master_sheet_Kriterien!$M$8,4,5))))</f>
        <v>1</v>
      </c>
      <c r="BD345" s="65">
        <f t="shared" si="12"/>
        <v>9.4275</v>
      </c>
      <c r="BE345" s="62">
        <f>IF(BD345&lt;Master_sheet_Kriterien!$J$10,1,IF(BD345&lt;Master_sheet_Kriterien!$K$10,2,IF(BD345&lt;Master_sheet_Kriterien!$L$10,3,IF(BD345&lt;Master_sheet_Kriterien!$M$10,4,5))))</f>
        <v>1</v>
      </c>
      <c r="BF345" s="65">
        <f>VLOOKUP($D345,Struktur_daten_BW_2017!$B$7:$AH$452,Calc_Targetkreise!BF$5,FALSE)</f>
        <v>4.5</v>
      </c>
      <c r="BG345" s="62">
        <f>IF(BF345&lt;Master_sheet_Kriterien!$J$12,1,IF(BF345&lt;Master_sheet_Kriterien!$K$12,2,IF(BF345&lt;Master_sheet_Kriterien!$L$12,3,IF(BF345&lt;Master_sheet_Kriterien!$M$12,4,5))))</f>
        <v>1</v>
      </c>
      <c r="BH345" s="65">
        <f>VLOOKUP($D345,Struktur_daten_BW_2017!$B$7:$AH$452,Calc_Targetkreise!BH$5,FALSE)</f>
        <v>11.2</v>
      </c>
      <c r="BI345" s="62">
        <f>IF(BH345&lt;Master_sheet_Kriterien!$J$14,1,IF(BH345&lt;Master_sheet_Kriterien!$K$14,2,IF(BH345&lt;Master_sheet_Kriterien!$L$14,3,IF(BH345&lt;Master_sheet_Kriterien!$M$14,4,5))))</f>
        <v>2</v>
      </c>
      <c r="BJ345" s="65">
        <f>VLOOKUP($D345,Struktur_daten_BW_2017!$B$7:$AH$452,Calc_Targetkreise!BJ$5,FALSE)</f>
        <v>37.5</v>
      </c>
      <c r="BK345" s="62">
        <f>IF(BJ345&lt;Master_sheet_Kriterien!$J$16,1,IF(BJ345&lt;Master_sheet_Kriterien!$K$16,2,IF(BJ345&lt;Master_sheet_Kriterien!$L$16,3,IF(BJ345&lt;Master_sheet_Kriterien!$M$16,4,5))))</f>
        <v>5</v>
      </c>
      <c r="BL345" s="65">
        <f>VLOOKUP($D345,Struktur_daten_BW_2017!$B$7:$AH$452,Calc_Targetkreise!BL$5,FALSE)</f>
        <v>19.7</v>
      </c>
      <c r="BM345" s="62">
        <f>IF(BL345&lt;Master_sheet_Kriterien!$J$18,1,IF(BL345&lt;Master_sheet_Kriterien!$K$18,2,IF(BL345&lt;Master_sheet_Kriterien!$L$18,3,IF(BL345&lt;Master_sheet_Kriterien!$M$18,4,5))))</f>
        <v>5</v>
      </c>
      <c r="BN345" s="65">
        <f>VLOOKUP($D345,Struktur_daten_BW_2017!$B$7:$AH$452,Calc_Targetkreise!BN$5,FALSE)</f>
        <v>13.1</v>
      </c>
      <c r="BO345" s="62">
        <f>IF(BN345&lt;Master_sheet_Kriterien!$J$20,1,IF(BN345&lt;Master_sheet_Kriterien!$K$20,2,IF(BN345&lt;Master_sheet_Kriterien!$L$20,3,IF(BN345&lt;Master_sheet_Kriterien!$M$20,4,5))))</f>
        <v>5</v>
      </c>
      <c r="BP345" s="59">
        <f>VLOOKUP($D345,Struktur_daten_BW_2017!$B$7:$AH$452,Calc_Targetkreise!BP$5,FALSE)</f>
        <v>17936</v>
      </c>
      <c r="BQ345" s="62">
        <f>IF(BP345&lt;Master_sheet_Kriterien!$J$38,1,IF(BP345&lt;Master_sheet_Kriterien!$K$38,2,IF(BP345&lt;Master_sheet_Kriterien!$L$38,3,IF(BP345&lt;Master_sheet_Kriterien!$M$38,4,5))))</f>
        <v>1</v>
      </c>
      <c r="BR345" s="65">
        <f>VLOOKUP($D345,Struktur_daten_BW_2017!$B$7:$AH$452,Calc_Targetkreise!BR$5,FALSE)</f>
        <v>32</v>
      </c>
      <c r="BS345" s="62">
        <f>IF(BR345&lt;Master_sheet_Kriterien!$J$24,1,IF(BR345&lt;Master_sheet_Kriterien!$K$24,2,IF(BR345&lt;Master_sheet_Kriterien!$L$24,3,IF(BR345&lt;Master_sheet_Kriterien!$M$24,4,5))))</f>
        <v>3</v>
      </c>
      <c r="BT345" s="65">
        <f>VLOOKUP($D345,Struktur_daten_BW_2017!$B$7:$AH$452,Calc_Targetkreise!BT$5,FALSE)</f>
        <v>10.5</v>
      </c>
      <c r="BU345" s="62">
        <f>IF(BT345&lt;Master_sheet_Kriterien!$J$26,1,IF(BT345&lt;Master_sheet_Kriterien!$K$26,2,IF(BT345&lt;Master_sheet_Kriterien!$L$26,3,IF(BT345&lt;Master_sheet_Kriterien!$M$26,4,5))))</f>
        <v>1</v>
      </c>
      <c r="BV345" s="65">
        <f t="shared" si="13"/>
        <v>2.19975</v>
      </c>
      <c r="BW345" s="62">
        <f>IF(BV345&lt;Master_sheet_Kriterien!$J$28,1,IF(BV345&lt;Master_sheet_Kriterien!$K$28,2,IF(BV345&lt;Master_sheet_Kriterien!$L$28,3,IF(BV345&lt;Master_sheet_Kriterien!$M$28,4,5))))</f>
        <v>1</v>
      </c>
      <c r="BX345" s="65">
        <f>VLOOKUP($D345,Struktur_daten_BW_2017!$B$7:$AH$452,Calc_Targetkreise!BX$5,FALSE)</f>
        <v>19.04761905</v>
      </c>
      <c r="BY345" s="62">
        <f>IF(BX345&lt;Master_sheet_Kriterien!$J$30,1,IF(BX345&lt;Master_sheet_Kriterien!$K$30,2,IF(BX345&lt;Master_sheet_Kriterien!$L$30,3,IF(BX345&lt;Master_sheet_Kriterien!$M$30,4,5))))</f>
        <v>2</v>
      </c>
      <c r="BZ345" s="65"/>
      <c r="CA345" s="62">
        <f>IF(BZ345&lt;Master_sheet_Kriterien!$J$32,1,IF(BZ345&lt;Master_sheet_Kriterien!$K$32,2,IF(BZ345&lt;Master_sheet_Kriterien!$L$32,3,IF(BZ345&lt;Master_sheet_Kriterien!$M$32,4,5))))</f>
        <v>1</v>
      </c>
      <c r="CB345" s="65"/>
      <c r="CC345" s="62">
        <f>IF(CB345&lt;Master_sheet_Kriterien!$J$34,1,IF(CB345&lt;Master_sheet_Kriterien!$K$34,2,IF(CB345&lt;Master_sheet_Kriterien!$L$34,3,IF(CB345&lt;Master_sheet_Kriterien!$M$34,4,5))))</f>
        <v>1</v>
      </c>
      <c r="CD345" s="65">
        <f>100-VLOOKUP($D345,Struktur_daten_BW_2017!$B$7:$AH$452,Calc_Targetkreise!CD$5,FALSE)</f>
        <v>51</v>
      </c>
      <c r="CE345" s="62">
        <f>IF(CD345&lt;Master_sheet_Kriterien!$J$40,1,IF(CD345&lt;Master_sheet_Kriterien!$K$40,2,IF(CD345&lt;Master_sheet_Kriterien!$L$40,3,IF(CD345&lt;Master_sheet_Kriterien!$M$40,4,5))))</f>
        <v>3</v>
      </c>
      <c r="CF345" s="61"/>
      <c r="CG345" s="59">
        <f>VLOOKUP($D345,EW_19_Kreise!$A$6:$CQ$406,Calc_Targetkreise!CG$5,FALSE)/1000</f>
        <v>82.7</v>
      </c>
      <c r="CH345" s="59">
        <f>VLOOKUP($D345,BW_17_Kreise!$B$7:$CC$410,Calc_Targetkreise!CH$5,FALSE)/1000</f>
        <v>83.395</v>
      </c>
      <c r="CI345" s="59">
        <f>VLOOKUP($D345,EW_Erg_09_14_Kreise!$A$10:$BK$412,Calc_Targetkreise!CI$5,FALSE)/1000</f>
        <v>84.74</v>
      </c>
      <c r="CJ345" s="59">
        <f>VLOOKUP($D345,EW_Erg_09_14_Kreise!$A$10:$BK$412,Calc_Targetkreise!CJ$5,FALSE)/1000</f>
        <v>89.242</v>
      </c>
      <c r="CK345" s="59">
        <f>VLOOKUP($D345,EW_Erg_09_14_Kreise!$A$10:$BK$412,Calc_Targetkreise!CK$5,FALSE)/1000</f>
        <v>22.399</v>
      </c>
      <c r="CL345" s="45"/>
      <c r="CM345" s="59">
        <f>VLOOKUP($D345,Struktur_daten_BW_2017!$B$7:$AH$452,Calc_Targetkreise!CM$5,FALSE)</f>
        <v>209.5</v>
      </c>
      <c r="CN345" s="66">
        <v>0.0</v>
      </c>
      <c r="CO345" s="67">
        <f t="shared" si="16"/>
        <v>0</v>
      </c>
      <c r="CP345" s="62">
        <f>IF(CO345&lt;Master_sheet_Kriterien!$J$58,1,IF(CO345&lt;Master_sheet_Kriterien!$K$58,2,IF(CO345&lt;Master_sheet_Kriterien!$L$58,3,IF(CO345&lt;Master_sheet_Kriterien!$M$58,4,5))))</f>
        <v>1</v>
      </c>
      <c r="CQ345" s="66">
        <v>0.0</v>
      </c>
      <c r="CR345" s="67">
        <f t="shared" si="17"/>
        <v>0</v>
      </c>
      <c r="CS345" s="62">
        <f>IF(CR345&lt;Master_sheet_Kriterien!$J$59,1,IF(CR345&lt;Master_sheet_Kriterien!$K$59,2,IF(CR345&lt;Master_sheet_Kriterien!$L$59,3,IF(CR345&lt;Master_sheet_Kriterien!$M$59,4,5))))</f>
        <v>1</v>
      </c>
      <c r="CT345" s="66">
        <v>0.0</v>
      </c>
      <c r="CU345" s="44"/>
      <c r="CV345" s="66">
        <v>0.0</v>
      </c>
      <c r="CW345" s="68"/>
      <c r="CY345" s="31">
        <f t="shared" si="18"/>
        <v>12068</v>
      </c>
      <c r="DB345" s="76" t="str">
        <f t="shared" si="19"/>
        <v>Ostprignitz-Ruppin</v>
      </c>
      <c r="DC345" s="58">
        <f t="shared" si="20"/>
        <v>302</v>
      </c>
      <c r="DD345" s="77">
        <f t="shared" si="21"/>
        <v>135</v>
      </c>
      <c r="DE345" s="72">
        <f t="shared" si="22"/>
        <v>0.002925323628</v>
      </c>
      <c r="DG345" s="76" t="str">
        <f t="shared" si="23"/>
        <v>Ostprignitz-Ruppin</v>
      </c>
      <c r="DH345" s="58" t="str">
        <f t="shared" si="24"/>
        <v>#REF!</v>
      </c>
      <c r="DI345" s="75">
        <f t="shared" si="25"/>
        <v>129</v>
      </c>
      <c r="DJ345" s="78">
        <f t="shared" si="26"/>
        <v>0.002925323628</v>
      </c>
      <c r="DK345" s="75"/>
      <c r="DL345" s="75"/>
      <c r="DM345" s="75"/>
      <c r="DN345" s="75"/>
      <c r="DO345" s="75"/>
      <c r="DP345" s="44"/>
    </row>
    <row r="346" ht="16.5" customHeight="1">
      <c r="A346" s="58">
        <f t="shared" si="5"/>
        <v>181</v>
      </c>
      <c r="B346" s="58">
        <f t="shared" si="6"/>
        <v>157</v>
      </c>
      <c r="C346" s="58" t="s">
        <v>496</v>
      </c>
      <c r="D346" s="58">
        <v>12069.0</v>
      </c>
      <c r="E346" s="58" t="s">
        <v>510</v>
      </c>
      <c r="F346" s="59">
        <f>VLOOKUP($D346,EW_19_Kreise!$A$6:$CQ$406,Calc_Targetkreise!F$5,FALSE)/1000</f>
        <v>111.992</v>
      </c>
      <c r="G346" s="59">
        <f>VLOOKUP($D346,BW_17_Kreise!$B$7:$CC$410,Calc_Targetkreise!G$5,FALSE)/1000</f>
        <v>131.872</v>
      </c>
      <c r="H346" s="59">
        <f>VLOOKUP($D346,EW_Erg_09_14_Kreise!$A$10:$BK$412,Calc_Targetkreise!H$5,FALSE)/1000</f>
        <v>87.097</v>
      </c>
      <c r="I346" s="60">
        <f t="shared" ref="I346:K346" si="1416">F346/CG346</f>
        <v>0.6481393599</v>
      </c>
      <c r="J346" s="60">
        <f t="shared" si="1416"/>
        <v>0.7684714137</v>
      </c>
      <c r="K346" s="60">
        <f t="shared" si="1416"/>
        <v>0.5161578988</v>
      </c>
      <c r="L346" s="61">
        <f t="shared" ref="L346:M346" si="1417">1-(T346+X346)</f>
        <v>0.6187941996</v>
      </c>
      <c r="M346" s="61">
        <f t="shared" si="1417"/>
        <v>0.5171226644</v>
      </c>
      <c r="N346" s="62">
        <f>IF(L346&lt;Master_sheet_Kriterien!$J$46,1,IF(L346&lt;Master_sheet_Kriterien!$K$46,2,IF(L346&lt;Master_sheet_Kriterien!$L$46,3,IF(L346&lt;Master_sheet_Kriterien!$M$46,4,5))))</f>
        <v>5</v>
      </c>
      <c r="O346" s="62">
        <f>IF(M346&lt;Master_sheet_Kriterien!$J$46,1,IF(M346&lt;Master_sheet_Kriterien!$K$46,2,IF(M346&lt;Master_sheet_Kriterien!$L$46,3,IF(M346&lt;Master_sheet_Kriterien!$M$46,4,5))))</f>
        <v>5</v>
      </c>
      <c r="P346" s="61">
        <f t="shared" ref="P346:Q346" si="1418">1-(T346+AM346)</f>
        <v>0.6587256233</v>
      </c>
      <c r="Q346" s="61">
        <f t="shared" si="1418"/>
        <v>0.5567065033</v>
      </c>
      <c r="R346" s="62">
        <f>IF(P346&lt;Master_sheet_Kriterien!$J$46,1,IF(P346&lt;Master_sheet_Kriterien!$K$46,2,IF(P346&lt;Master_sheet_Kriterien!$L$46,3,IF(P346&lt;Master_sheet_Kriterien!$M$46,4,5))))</f>
        <v>5</v>
      </c>
      <c r="S346" s="62">
        <f>IF(Q346&lt;Master_sheet_Kriterien!$J$46,1,IF(Q346&lt;Master_sheet_Kriterien!$K$46,2,IF(Q346&lt;Master_sheet_Kriterien!$L$46,3,IF(Q346&lt;Master_sheet_Kriterien!$M$46,4,5))))</f>
        <v>5</v>
      </c>
      <c r="T346" s="61">
        <f>VLOOKUP($D346,EW_19_Kreise!$A$6:$CQ$406,Calc_Targetkreise!T$5,FALSE)/1000/F346</f>
        <v>0.1942281592</v>
      </c>
      <c r="U346" s="63">
        <f>VLOOKUP($D346,BW_17_Kreise!$B$7:$CC$410,Calc_Targetkreise!U$5,FALSE)/1000/$G346</f>
        <v>0.2896217544</v>
      </c>
      <c r="V346" s="61">
        <f>VLOOKUP(Calc_Targetkreise!$D346,EW_Erg_09_14_Kreise!$A$7:$BK$412,Calc_Targetkreise!V$5,FALSE)/1000/$H346</f>
        <v>0.2611800636</v>
      </c>
      <c r="W346" s="61">
        <f>VLOOKUP(Calc_Targetkreise!$D346,EW_Erg_09_14_Kreise!$A$7:$BK$412,Calc_Targetkreise!W$5,FALSE)/1000/CK346</f>
        <v>0.2337375191</v>
      </c>
      <c r="X346" s="61">
        <f>VLOOKUP($D346,EW_19_Kreise!$A$6:$CQ$406,Calc_Targetkreise!X$5,FALSE)/1000/F346</f>
        <v>0.1869776413</v>
      </c>
      <c r="Y346" s="63">
        <f>VLOOKUP($D346,BW_17_Kreise!$B$7:$CC$410,Calc_Targetkreise!Y$5,FALSE)/1000/$G346</f>
        <v>0.1932555812</v>
      </c>
      <c r="Z346" s="61">
        <f>VLOOKUP(Calc_Targetkreise!$D346,EW_Erg_09_14_Kreise!$A$7:$BK$412,Calc_Targetkreise!Z$5,FALSE)/1000/$H346</f>
        <v>0.291514059</v>
      </c>
      <c r="AA346" s="61">
        <f>VLOOKUP(Calc_Targetkreise!$D346,EW_Erg_09_14_Kreise!$A$7:$BK$412,Calc_Targetkreise!AA$5,FALSE)/1000/$H346</f>
        <v>0.1575025546</v>
      </c>
      <c r="AB346" s="61">
        <f>VLOOKUP($D346,EW_19_Kreise!$A$6:$CQ$406,Calc_Targetkreise!AB$5,FALSE)/1000/F346</f>
        <v>0.1709050646</v>
      </c>
      <c r="AC346" s="63">
        <f>VLOOKUP($D346,BW_17_Kreise!$B$7:$CC$410,Calc_Targetkreise!AC$5,FALSE)/1000/$G346</f>
        <v>0.07262345305</v>
      </c>
      <c r="AD346" s="61">
        <f>VLOOKUP(Calc_Targetkreise!$D346,EW_Erg_09_14_Kreise!$A$7:$BK$412,Calc_Targetkreise!AD$5,FALSE)/1000/$H346</f>
        <v>0.08528422334</v>
      </c>
      <c r="AE346" s="62">
        <f>IF(AC346&lt;Master_sheet_Kriterien!$J$54,1,IF(AC346&lt;Master_sheet_Kriterien!$K$54,2,IF(AC346&lt;Master_sheet_Kriterien!$L$54,3,IF(AC346&lt;Master_sheet_Kriterien!$M$54,4,5))))</f>
        <v>2</v>
      </c>
      <c r="AF346" s="61">
        <f>VLOOKUP(Calc_Targetkreise!$D346,EW_Erg_09_14_Kreise!$A$7:$BK$412,Calc_Targetkreise!AF$5,FALSE)/1000/$H346</f>
        <v>0.07620239503</v>
      </c>
      <c r="AG346" s="63">
        <f>VLOOKUP($D346,BW_17_Kreise!$B$7:$CC$410,Calc_Targetkreise!AG$5,FALSE)/1000/$G346</f>
        <v>0.09176322495</v>
      </c>
      <c r="AH346" s="61">
        <f>VLOOKUP(Calc_Targetkreise!$D346,EW_Erg_09_14_Kreise!$A$7:$BK$412,Calc_Targetkreise!AH$5,FALSE)/1000/$H346</f>
        <v>0.02762437283</v>
      </c>
      <c r="AI346" s="61">
        <f>VLOOKUP(Calc_Targetkreise!$D346,EW_Erg_09_14_Kreise!$A$7:$BK$412,Calc_Targetkreise!AI$5,FALSE)/1000/$H346</f>
        <v>0.0589457731</v>
      </c>
      <c r="AJ346" s="63">
        <f>VLOOKUP($D346,BW_17_Kreise!$B$7:$CC$410,Calc_Targetkreise!AJ$5,FALSE)/1000/$G346</f>
        <v>0.1443596821</v>
      </c>
      <c r="AK346" s="61">
        <f>VLOOKUP(Calc_Targetkreise!$D346,EW_Erg_09_14_Kreise!$A$7:$BK$412,Calc_Targetkreise!AK$5,FALSE)/1000/$H346</f>
        <v>0.1570662595</v>
      </c>
      <c r="AL346" s="61">
        <f>VLOOKUP(Calc_Targetkreise!$D346,EW_Erg_09_14_Kreise!$A$7:$BK$412,Calc_Targetkreise!AL$5,FALSE)/1000/$H346</f>
        <v>0.1350448351</v>
      </c>
      <c r="AM346" s="61">
        <f>VLOOKUP($D346,EW_19_Kreise!$A$6:$CQ$406,Calc_Targetkreise!AM$5,FALSE)/1000/F346</f>
        <v>0.1470462176</v>
      </c>
      <c r="AN346" s="63">
        <f>VLOOKUP($D346,BW_17_Kreise!$B$7:$CC$410,Calc_Targetkreise!AN$5,FALSE)/1000/$G346</f>
        <v>0.1536717423</v>
      </c>
      <c r="AO346" s="61">
        <f>VLOOKUP(Calc_Targetkreise!$D346,EW_Erg_09_14_Kreise!$A$7:$BK$412,Calc_Targetkreise!AO$5,FALSE)/1000/$H346</f>
        <v>0.0783723894</v>
      </c>
      <c r="AP346" s="61">
        <f>VLOOKUP(Calc_Targetkreise!$D346,EW_Erg_09_14_Kreise!$A$7:$BK$412,Calc_Targetkreise!AP$5,FALSE)/1000/$H346</f>
        <v>0.0005051838754</v>
      </c>
      <c r="AQ346" s="61">
        <f t="shared" ref="AQ346:AR346" si="1419">1-U346-Y346-AC346-AG346-AJ346-AN346</f>
        <v>0.054704562</v>
      </c>
      <c r="AR346" s="61">
        <f t="shared" si="1419"/>
        <v>0.09895863233</v>
      </c>
      <c r="AS346" s="61">
        <f t="shared" si="11"/>
        <v>0.3380617392</v>
      </c>
      <c r="AT346" s="63">
        <f>VLOOKUP($D346,BW_17_Kreise!$B$7:$CC$410,Calc_Targetkreise!AT$5,FALSE)/1000/$G346</f>
        <v>0</v>
      </c>
      <c r="AU346" s="61">
        <f>VLOOKUP(Calc_Targetkreise!$D346,EW_Erg_09_14_Kreise!$A$7:$BK$412,Calc_Targetkreise!AU$5,FALSE)/1000/$H346</f>
        <v>0.01699254854</v>
      </c>
      <c r="AV346" s="62">
        <f>IF(AU346&lt;Master_sheet_Kriterien!$J$44,1,IF(AU346&lt;Master_sheet_Kriterien!$K$44,2,IF(AU346&lt;Master_sheet_Kriterien!$L$44,3,IF(AU346&lt;Master_sheet_Kriterien!$M$44,4,5))))</f>
        <v>5</v>
      </c>
      <c r="AW346" s="61">
        <f>VLOOKUP(Calc_Targetkreise!$D346,EW_Erg_09_14_Kreise!$A$7:$BK$412,Calc_Targetkreise!AW$5,FALSE)/1000/$H346</f>
        <v>0.005350356499</v>
      </c>
      <c r="AX346" s="61">
        <f>VLOOKUP($D346,EW_19_Kreise!$A$6:$CQ$406,Calc_Targetkreise!AX$5,FALSE)/1000/F346</f>
        <v>0.00567897707</v>
      </c>
      <c r="AY346" s="62">
        <f>IF(AX346&lt;Master_sheet_Kriterien!$J$56,1,IF(AX346&lt;Master_sheet_Kriterien!$K$56,2,IF(AX346&lt;Master_sheet_Kriterien!$L$56,3,IF(AX346&lt;Master_sheet_Kriterien!$M$56,4,5))))</f>
        <v>3</v>
      </c>
      <c r="AZ346" s="64">
        <f>VLOOKUP($D346,EW_19_Kreise!$A$6:$CQ$406,Calc_Targetkreise!AZ$5,FALSE)</f>
        <v>636</v>
      </c>
      <c r="BA346" s="62">
        <f>IF(AZ346&lt;Master_sheet_Kriterien!$J$57,1,IF(AZ346&lt;Master_sheet_Kriterien!$K$57,2,IF(AZ346&lt;Master_sheet_Kriterien!$L$57,3,IF(AZ346&lt;Master_sheet_Kriterien!$M$56,4,5))))</f>
        <v>5</v>
      </c>
      <c r="BB346" s="59">
        <f>VLOOKUP($D346,Struktur_daten_BW_2017!$B$7:$AH$452,Calc_Targetkreise!BB$5,FALSE)</f>
        <v>80.2</v>
      </c>
      <c r="BC346" s="62">
        <f>IF(BB346&lt;Master_sheet_Kriterien!$J$8,1,IF(BB346&lt;Master_sheet_Kriterien!$K$8,2,IF(BB346&lt;Master_sheet_Kriterien!$L$8,3,IF(BB346&lt;Master_sheet_Kriterien!$M$8,4,5))))</f>
        <v>1</v>
      </c>
      <c r="BD346" s="65">
        <f t="shared" si="12"/>
        <v>11.8962</v>
      </c>
      <c r="BE346" s="62">
        <f>IF(BD346&lt;Master_sheet_Kriterien!$J$10,1,IF(BD346&lt;Master_sheet_Kriterien!$K$10,2,IF(BD346&lt;Master_sheet_Kriterien!$L$10,3,IF(BD346&lt;Master_sheet_Kriterien!$M$10,4,5))))</f>
        <v>1</v>
      </c>
      <c r="BF346" s="65">
        <f>VLOOKUP($D346,Struktur_daten_BW_2017!$B$7:$AH$452,Calc_Targetkreise!BF$5,FALSE)</f>
        <v>5.4</v>
      </c>
      <c r="BG346" s="62">
        <f>IF(BF346&lt;Master_sheet_Kriterien!$J$12,1,IF(BF346&lt;Master_sheet_Kriterien!$K$12,2,IF(BF346&lt;Master_sheet_Kriterien!$L$12,3,IF(BF346&lt;Master_sheet_Kriterien!$M$12,4,5))))</f>
        <v>1</v>
      </c>
      <c r="BH346" s="65">
        <f>VLOOKUP($D346,Struktur_daten_BW_2017!$B$7:$AH$452,Calc_Targetkreise!BH$5,FALSE)</f>
        <v>10.1</v>
      </c>
      <c r="BI346" s="62">
        <f>IF(BH346&lt;Master_sheet_Kriterien!$J$14,1,IF(BH346&lt;Master_sheet_Kriterien!$K$14,2,IF(BH346&lt;Master_sheet_Kriterien!$L$14,3,IF(BH346&lt;Master_sheet_Kriterien!$M$14,4,5))))</f>
        <v>1</v>
      </c>
      <c r="BJ346" s="65">
        <f>VLOOKUP($D346,Struktur_daten_BW_2017!$B$7:$AH$452,Calc_Targetkreise!BJ$5,FALSE)</f>
        <v>41.4</v>
      </c>
      <c r="BK346" s="62">
        <f>IF(BJ346&lt;Master_sheet_Kriterien!$J$16,1,IF(BJ346&lt;Master_sheet_Kriterien!$K$16,2,IF(BJ346&lt;Master_sheet_Kriterien!$L$16,3,IF(BJ346&lt;Master_sheet_Kriterien!$M$16,4,5))))</f>
        <v>5</v>
      </c>
      <c r="BL346" s="65">
        <f>VLOOKUP($D346,Struktur_daten_BW_2017!$B$7:$AH$452,Calc_Targetkreise!BL$5,FALSE)</f>
        <v>17.7</v>
      </c>
      <c r="BM346" s="62">
        <f>IF(BL346&lt;Master_sheet_Kriterien!$J$18,1,IF(BL346&lt;Master_sheet_Kriterien!$K$18,2,IF(BL346&lt;Master_sheet_Kriterien!$L$18,3,IF(BL346&lt;Master_sheet_Kriterien!$M$18,4,5))))</f>
        <v>4</v>
      </c>
      <c r="BN346" s="65">
        <f>VLOOKUP($D346,Struktur_daten_BW_2017!$B$7:$AH$452,Calc_Targetkreise!BN$5,FALSE)</f>
        <v>9.4</v>
      </c>
      <c r="BO346" s="62">
        <f>IF(BN346&lt;Master_sheet_Kriterien!$J$20,1,IF(BN346&lt;Master_sheet_Kriterien!$K$20,2,IF(BN346&lt;Master_sheet_Kriterien!$L$20,3,IF(BN346&lt;Master_sheet_Kriterien!$M$20,4,5))))</f>
        <v>1</v>
      </c>
      <c r="BP346" s="59">
        <f>VLOOKUP($D346,Struktur_daten_BW_2017!$B$7:$AH$452,Calc_Targetkreise!BP$5,FALSE)</f>
        <v>18930</v>
      </c>
      <c r="BQ346" s="62">
        <f>IF(BP346&lt;Master_sheet_Kriterien!$J$38,1,IF(BP346&lt;Master_sheet_Kriterien!$K$38,2,IF(BP346&lt;Master_sheet_Kriterien!$L$38,3,IF(BP346&lt;Master_sheet_Kriterien!$M$38,4,5))))</f>
        <v>2</v>
      </c>
      <c r="BR346" s="65">
        <f>VLOOKUP($D346,Struktur_daten_BW_2017!$B$7:$AH$452,Calc_Targetkreise!BR$5,FALSE)</f>
        <v>38.8</v>
      </c>
      <c r="BS346" s="62">
        <f>IF(BR346&lt;Master_sheet_Kriterien!$J$24,1,IF(BR346&lt;Master_sheet_Kriterien!$K$24,2,IF(BR346&lt;Master_sheet_Kriterien!$L$24,3,IF(BR346&lt;Master_sheet_Kriterien!$M$24,4,5))))</f>
        <v>4</v>
      </c>
      <c r="BT346" s="65">
        <f>VLOOKUP($D346,Struktur_daten_BW_2017!$B$7:$AH$452,Calc_Targetkreise!BT$5,FALSE)</f>
        <v>9.9</v>
      </c>
      <c r="BU346" s="62">
        <f>IF(BT346&lt;Master_sheet_Kriterien!$J$26,1,IF(BT346&lt;Master_sheet_Kriterien!$K$26,2,IF(BT346&lt;Master_sheet_Kriterien!$L$26,3,IF(BT346&lt;Master_sheet_Kriterien!$M$26,4,5))))</f>
        <v>1</v>
      </c>
      <c r="BV346" s="65">
        <f t="shared" si="13"/>
        <v>2.18097</v>
      </c>
      <c r="BW346" s="62">
        <f>IF(BV346&lt;Master_sheet_Kriterien!$J$28,1,IF(BV346&lt;Master_sheet_Kriterien!$K$28,2,IF(BV346&lt;Master_sheet_Kriterien!$L$28,3,IF(BV346&lt;Master_sheet_Kriterien!$M$28,4,5))))</f>
        <v>1</v>
      </c>
      <c r="BX346" s="65">
        <f>VLOOKUP($D346,Struktur_daten_BW_2017!$B$7:$AH$452,Calc_Targetkreise!BX$5,FALSE)</f>
        <v>20.2020202</v>
      </c>
      <c r="BY346" s="62">
        <f>IF(BX346&lt;Master_sheet_Kriterien!$J$30,1,IF(BX346&lt;Master_sheet_Kriterien!$K$30,2,IF(BX346&lt;Master_sheet_Kriterien!$L$30,3,IF(BX346&lt;Master_sheet_Kriterien!$M$30,4,5))))</f>
        <v>2</v>
      </c>
      <c r="BZ346" s="65"/>
      <c r="CA346" s="62">
        <f>IF(BZ346&lt;Master_sheet_Kriterien!$J$32,1,IF(BZ346&lt;Master_sheet_Kriterien!$K$32,2,IF(BZ346&lt;Master_sheet_Kriterien!$L$32,3,IF(BZ346&lt;Master_sheet_Kriterien!$M$32,4,5))))</f>
        <v>1</v>
      </c>
      <c r="CB346" s="65"/>
      <c r="CC346" s="62">
        <f>IF(CB346&lt;Master_sheet_Kriterien!$J$34,1,IF(CB346&lt;Master_sheet_Kriterien!$K$34,2,IF(CB346&lt;Master_sheet_Kriterien!$L$34,3,IF(CB346&lt;Master_sheet_Kriterien!$M$34,4,5))))</f>
        <v>1</v>
      </c>
      <c r="CD346" s="65">
        <f>100-VLOOKUP($D346,Struktur_daten_BW_2017!$B$7:$AH$452,Calc_Targetkreise!CD$5,FALSE)</f>
        <v>57</v>
      </c>
      <c r="CE346" s="62">
        <f>IF(CD346&lt;Master_sheet_Kriterien!$J$40,1,IF(CD346&lt;Master_sheet_Kriterien!$K$40,2,IF(CD346&lt;Master_sheet_Kriterien!$L$40,3,IF(CD346&lt;Master_sheet_Kriterien!$M$40,4,5))))</f>
        <v>4</v>
      </c>
      <c r="CF346" s="61"/>
      <c r="CG346" s="59">
        <f>VLOOKUP($D346,EW_19_Kreise!$A$6:$CQ$406,Calc_Targetkreise!CG$5,FALSE)/1000</f>
        <v>172.79</v>
      </c>
      <c r="CH346" s="59">
        <f>VLOOKUP($D346,BW_17_Kreise!$B$7:$CC$410,Calc_Targetkreise!CH$5,FALSE)/1000</f>
        <v>171.603</v>
      </c>
      <c r="CI346" s="59">
        <f>VLOOKUP($D346,EW_Erg_09_14_Kreise!$A$10:$BK$412,Calc_Targetkreise!CI$5,FALSE)/1000</f>
        <v>168.741</v>
      </c>
      <c r="CJ346" s="59">
        <f>VLOOKUP($D346,EW_Erg_09_14_Kreise!$A$10:$BK$412,Calc_Targetkreise!CJ$5,FALSE)/1000</f>
        <v>169.831</v>
      </c>
      <c r="CK346" s="59">
        <f>VLOOKUP($D346,EW_Erg_09_14_Kreise!$A$10:$BK$412,Calc_Targetkreise!CK$5,FALSE)/1000</f>
        <v>56.987</v>
      </c>
      <c r="CL346" s="45"/>
      <c r="CM346" s="59">
        <f>VLOOKUP($D346,Struktur_daten_BW_2017!$B$7:$AH$452,Calc_Targetkreise!CM$5,FALSE)</f>
        <v>220.3</v>
      </c>
      <c r="CN346" s="66">
        <v>6.0</v>
      </c>
      <c r="CO346" s="67">
        <f t="shared" si="16"/>
        <v>0.02723558783</v>
      </c>
      <c r="CP346" s="62">
        <f>IF(CO346&lt;Master_sheet_Kriterien!$J$58,1,IF(CO346&lt;Master_sheet_Kriterien!$K$58,2,IF(CO346&lt;Master_sheet_Kriterien!$L$58,3,IF(CO346&lt;Master_sheet_Kriterien!$M$58,4,5))))</f>
        <v>1</v>
      </c>
      <c r="CQ346" s="66">
        <v>5.0</v>
      </c>
      <c r="CR346" s="67">
        <f t="shared" si="17"/>
        <v>0.0226963232</v>
      </c>
      <c r="CS346" s="62">
        <f>IF(CR346&lt;Master_sheet_Kriterien!$J$59,1,IF(CR346&lt;Master_sheet_Kriterien!$K$59,2,IF(CR346&lt;Master_sheet_Kriterien!$L$59,3,IF(CR346&lt;Master_sheet_Kriterien!$M$59,4,5))))</f>
        <v>1</v>
      </c>
      <c r="CT346" s="66">
        <v>1.0</v>
      </c>
      <c r="CU346" s="44"/>
      <c r="CV346" s="66">
        <v>0.0</v>
      </c>
      <c r="CW346" s="68"/>
      <c r="CY346" s="31">
        <f t="shared" si="18"/>
        <v>12069</v>
      </c>
      <c r="DB346" s="76" t="str">
        <f t="shared" si="19"/>
        <v>Potsdam-Mittelmark</v>
      </c>
      <c r="DC346" s="58">
        <f t="shared" si="20"/>
        <v>181</v>
      </c>
      <c r="DD346" s="77">
        <f t="shared" si="21"/>
        <v>157</v>
      </c>
      <c r="DE346" s="72">
        <f t="shared" si="22"/>
        <v>0.00567897707</v>
      </c>
      <c r="DG346" s="76" t="str">
        <f t="shared" si="23"/>
        <v>Potsdam-Mittelmark</v>
      </c>
      <c r="DH346" s="58" t="str">
        <f t="shared" si="24"/>
        <v>#REF!</v>
      </c>
      <c r="DI346" s="75">
        <f t="shared" si="25"/>
        <v>151.2723559</v>
      </c>
      <c r="DJ346" s="78">
        <f t="shared" si="26"/>
        <v>0.00567897707</v>
      </c>
      <c r="DK346" s="75"/>
      <c r="DL346" s="75"/>
      <c r="DM346" s="75"/>
      <c r="DN346" s="75"/>
      <c r="DO346" s="75"/>
      <c r="DP346" s="44"/>
    </row>
    <row r="347" ht="16.5" customHeight="1">
      <c r="A347" s="58">
        <f t="shared" si="5"/>
        <v>329</v>
      </c>
      <c r="B347" s="58">
        <f t="shared" si="6"/>
        <v>130</v>
      </c>
      <c r="C347" s="58" t="s">
        <v>496</v>
      </c>
      <c r="D347" s="58">
        <v>12070.0</v>
      </c>
      <c r="E347" s="58" t="s">
        <v>511</v>
      </c>
      <c r="F347" s="59">
        <f>VLOOKUP($D347,EW_19_Kreise!$A$6:$CQ$406,Calc_Targetkreise!F$5,FALSE)/1000</f>
        <v>35.153</v>
      </c>
      <c r="G347" s="59">
        <f>VLOOKUP($D347,BW_17_Kreise!$B$7:$CC$410,Calc_Targetkreise!G$5,FALSE)/1000</f>
        <v>44.683</v>
      </c>
      <c r="H347" s="59">
        <f>VLOOKUP($D347,EW_Erg_09_14_Kreise!$A$10:$BK$412,Calc_Targetkreise!H$5,FALSE)/1000</f>
        <v>27.84</v>
      </c>
      <c r="I347" s="60">
        <f t="shared" ref="I347:K347" si="1420">F347/CG347</f>
        <v>0.5478190403</v>
      </c>
      <c r="J347" s="60">
        <f t="shared" si="1420"/>
        <v>0.6848599105</v>
      </c>
      <c r="K347" s="60">
        <f t="shared" si="1420"/>
        <v>0.4132280473</v>
      </c>
      <c r="L347" s="61">
        <f t="shared" ref="L347:M347" si="1421">1-(T347+X347)</f>
        <v>0.5761385941</v>
      </c>
      <c r="M347" s="61">
        <f t="shared" si="1421"/>
        <v>0.4779446322</v>
      </c>
      <c r="N347" s="62">
        <f>IF(L347&lt;Master_sheet_Kriterien!$J$46,1,IF(L347&lt;Master_sheet_Kriterien!$K$46,2,IF(L347&lt;Master_sheet_Kriterien!$L$46,3,IF(L347&lt;Master_sheet_Kriterien!$M$46,4,5))))</f>
        <v>5</v>
      </c>
      <c r="O347" s="62">
        <f>IF(M347&lt;Master_sheet_Kriterien!$J$46,1,IF(M347&lt;Master_sheet_Kriterien!$K$46,2,IF(M347&lt;Master_sheet_Kriterien!$L$46,3,IF(M347&lt;Master_sheet_Kriterien!$M$46,4,5))))</f>
        <v>4</v>
      </c>
      <c r="P347" s="61">
        <f t="shared" ref="P347:Q347" si="1422">1-(T347+AM347)</f>
        <v>0.5968765113</v>
      </c>
      <c r="Q347" s="61">
        <f t="shared" si="1422"/>
        <v>0.5129019985</v>
      </c>
      <c r="R347" s="62">
        <f>IF(P347&lt;Master_sheet_Kriterien!$J$46,1,IF(P347&lt;Master_sheet_Kriterien!$K$46,2,IF(P347&lt;Master_sheet_Kriterien!$L$46,3,IF(P347&lt;Master_sheet_Kriterien!$M$46,4,5))))</f>
        <v>5</v>
      </c>
      <c r="S347" s="62">
        <f>IF(Q347&lt;Master_sheet_Kriterien!$J$46,1,IF(Q347&lt;Master_sheet_Kriterien!$K$46,2,IF(Q347&lt;Master_sheet_Kriterien!$L$46,3,IF(Q347&lt;Master_sheet_Kriterien!$M$46,4,5))))</f>
        <v>4</v>
      </c>
      <c r="T347" s="61">
        <f>VLOOKUP($D347,EW_19_Kreise!$A$6:$CQ$406,Calc_Targetkreise!T$5,FALSE)/1000/F347</f>
        <v>0.2116746793</v>
      </c>
      <c r="U347" s="63">
        <f>VLOOKUP($D347,BW_17_Kreise!$B$7:$CC$410,Calc_Targetkreise!U$5,FALSE)/1000/$G347</f>
        <v>0.3036501578</v>
      </c>
      <c r="V347" s="61">
        <f>VLOOKUP(Calc_Targetkreise!$D347,EW_Erg_09_14_Kreise!$A$7:$BK$412,Calc_Targetkreise!V$5,FALSE)/1000/$H347</f>
        <v>0.2926364943</v>
      </c>
      <c r="W347" s="61">
        <f>VLOOKUP(Calc_Targetkreise!$D347,EW_Erg_09_14_Kreise!$A$7:$BK$412,Calc_Targetkreise!W$5,FALSE)/1000/CK347</f>
        <v>0.2659293831</v>
      </c>
      <c r="X347" s="61">
        <f>VLOOKUP($D347,EW_19_Kreise!$A$6:$CQ$406,Calc_Targetkreise!X$5,FALSE)/1000/F347</f>
        <v>0.2121867266</v>
      </c>
      <c r="Y347" s="63">
        <f>VLOOKUP($D347,BW_17_Kreise!$B$7:$CC$410,Calc_Targetkreise!Y$5,FALSE)/1000/$G347</f>
        <v>0.21840521</v>
      </c>
      <c r="Z347" s="61">
        <f>VLOOKUP(Calc_Targetkreise!$D347,EW_Erg_09_14_Kreise!$A$7:$BK$412,Calc_Targetkreise!Z$5,FALSE)/1000/$H347</f>
        <v>0.3188936782</v>
      </c>
      <c r="AA347" s="61">
        <f>VLOOKUP(Calc_Targetkreise!$D347,EW_Erg_09_14_Kreise!$A$7:$BK$412,Calc_Targetkreise!AA$5,FALSE)/1000/$H347</f>
        <v>0.1761135057</v>
      </c>
      <c r="AB347" s="61">
        <f>VLOOKUP($D347,EW_19_Kreise!$A$6:$CQ$406,Calc_Targetkreise!AB$5,FALSE)/1000/F347</f>
        <v>0.08218359742</v>
      </c>
      <c r="AC347" s="63">
        <f>VLOOKUP($D347,BW_17_Kreise!$B$7:$CC$410,Calc_Targetkreise!AC$5,FALSE)/1000/$G347</f>
        <v>0.02978761498</v>
      </c>
      <c r="AD347" s="61">
        <f>VLOOKUP(Calc_Targetkreise!$D347,EW_Erg_09_14_Kreise!$A$7:$BK$412,Calc_Targetkreise!AD$5,FALSE)/1000/$H347</f>
        <v>0.03283045977</v>
      </c>
      <c r="AE347" s="62">
        <f>IF(AC347&lt;Master_sheet_Kriterien!$J$54,1,IF(AC347&lt;Master_sheet_Kriterien!$K$54,2,IF(AC347&lt;Master_sheet_Kriterien!$L$54,3,IF(AC347&lt;Master_sheet_Kriterien!$M$54,4,5))))</f>
        <v>1</v>
      </c>
      <c r="AF347" s="61">
        <f>VLOOKUP(Calc_Targetkreise!$D347,EW_Erg_09_14_Kreise!$A$7:$BK$412,Calc_Targetkreise!AF$5,FALSE)/1000/$H347</f>
        <v>0.03272270115</v>
      </c>
      <c r="AG347" s="63">
        <f>VLOOKUP($D347,BW_17_Kreise!$B$7:$CC$410,Calc_Targetkreise!AG$5,FALSE)/1000/$G347</f>
        <v>0.05829957702</v>
      </c>
      <c r="AH347" s="61">
        <f>VLOOKUP(Calc_Targetkreise!$D347,EW_Erg_09_14_Kreise!$A$7:$BK$412,Calc_Targetkreise!AH$5,FALSE)/1000/$H347</f>
        <v>0.02000718391</v>
      </c>
      <c r="AI347" s="61">
        <f>VLOOKUP(Calc_Targetkreise!$D347,EW_Erg_09_14_Kreise!$A$7:$BK$412,Calc_Targetkreise!AI$5,FALSE)/1000/$H347</f>
        <v>0.05352011494</v>
      </c>
      <c r="AJ347" s="63">
        <f>VLOOKUP($D347,BW_17_Kreise!$B$7:$CC$410,Calc_Targetkreise!AJ$5,FALSE)/1000/$G347</f>
        <v>0.1641116308</v>
      </c>
      <c r="AK347" s="61">
        <f>VLOOKUP(Calc_Targetkreise!$D347,EW_Erg_09_14_Kreise!$A$7:$BK$412,Calc_Targetkreise!AK$5,FALSE)/1000/$H347</f>
        <v>0.1816810345</v>
      </c>
      <c r="AL347" s="61">
        <f>VLOOKUP(Calc_Targetkreise!$D347,EW_Erg_09_14_Kreise!$A$7:$BK$412,Calc_Targetkreise!AL$5,FALSE)/1000/$H347</f>
        <v>0.1740301724</v>
      </c>
      <c r="AM347" s="61">
        <f>VLOOKUP($D347,EW_19_Kreise!$A$6:$CQ$406,Calc_Targetkreise!AM$5,FALSE)/1000/F347</f>
        <v>0.1914488095</v>
      </c>
      <c r="AN347" s="63">
        <f>VLOOKUP($D347,BW_17_Kreise!$B$7:$CC$410,Calc_Targetkreise!AN$5,FALSE)/1000/$G347</f>
        <v>0.1834478437</v>
      </c>
      <c r="AO347" s="61">
        <f>VLOOKUP(Calc_Targetkreise!$D347,EW_Erg_09_14_Kreise!$A$7:$BK$412,Calc_Targetkreise!AO$5,FALSE)/1000/$H347</f>
        <v>0.06016522989</v>
      </c>
      <c r="AP347" s="61">
        <f>VLOOKUP(Calc_Targetkreise!$D347,EW_Erg_09_14_Kreise!$A$7:$BK$412,Calc_Targetkreise!AP$5,FALSE)/1000/$H347</f>
        <v>0.0005747126437</v>
      </c>
      <c r="AQ347" s="61">
        <f t="shared" ref="AQ347:AR347" si="1423">1-U347-Y347-AC347-AG347-AJ347-AN347</f>
        <v>0.04229796567</v>
      </c>
      <c r="AR347" s="61">
        <f t="shared" si="1423"/>
        <v>0.09378591954</v>
      </c>
      <c r="AS347" s="61">
        <f t="shared" si="11"/>
        <v>0.29710941</v>
      </c>
      <c r="AT347" s="63">
        <f>VLOOKUP($D347,BW_17_Kreise!$B$7:$CC$410,Calc_Targetkreise!AT$5,FALSE)/1000/$G347</f>
        <v>0</v>
      </c>
      <c r="AU347" s="61">
        <f>VLOOKUP(Calc_Targetkreise!$D347,EW_Erg_09_14_Kreise!$A$7:$BK$412,Calc_Targetkreise!AU$5,FALSE)/1000/$H347</f>
        <v>0.01210488506</v>
      </c>
      <c r="AV347" s="62">
        <f>IF(AU347&lt;Master_sheet_Kriterien!$J$44,1,IF(AU347&lt;Master_sheet_Kriterien!$K$44,2,IF(AU347&lt;Master_sheet_Kriterien!$L$44,3,IF(AU347&lt;Master_sheet_Kriterien!$M$44,4,5))))</f>
        <v>3</v>
      </c>
      <c r="AW347" s="61">
        <f>VLOOKUP(Calc_Targetkreise!$D347,EW_Erg_09_14_Kreise!$A$7:$BK$412,Calc_Targetkreise!AW$5,FALSE)/1000/$H347</f>
        <v>0.003340517241</v>
      </c>
      <c r="AX347" s="61">
        <f>VLOOKUP($D347,EW_19_Kreise!$A$6:$CQ$406,Calc_Targetkreise!AX$5,FALSE)/1000/F347</f>
        <v>0.002759366199</v>
      </c>
      <c r="AY347" s="62">
        <f>IF(AX347&lt;Master_sheet_Kriterien!$J$56,1,IF(AX347&lt;Master_sheet_Kriterien!$K$56,2,IF(AX347&lt;Master_sheet_Kriterien!$L$56,3,IF(AX347&lt;Master_sheet_Kriterien!$M$56,4,5))))</f>
        <v>1</v>
      </c>
      <c r="AZ347" s="64">
        <f>VLOOKUP($D347,EW_19_Kreise!$A$6:$CQ$406,Calc_Targetkreise!AZ$5,FALSE)</f>
        <v>97</v>
      </c>
      <c r="BA347" s="62">
        <f>IF(AZ347&lt;Master_sheet_Kriterien!$J$57,1,IF(AZ347&lt;Master_sheet_Kriterien!$K$57,2,IF(AZ347&lt;Master_sheet_Kriterien!$L$57,3,IF(AZ347&lt;Master_sheet_Kriterien!$M$56,4,5))))</f>
        <v>1</v>
      </c>
      <c r="BB347" s="59">
        <f>VLOOKUP($D347,Struktur_daten_BW_2017!$B$7:$AH$452,Calc_Targetkreise!BB$5,FALSE)</f>
        <v>36.9</v>
      </c>
      <c r="BC347" s="62">
        <f>IF(BB347&lt;Master_sheet_Kriterien!$J$8,1,IF(BB347&lt;Master_sheet_Kriterien!$K$8,2,IF(BB347&lt;Master_sheet_Kriterien!$L$8,3,IF(BB347&lt;Master_sheet_Kriterien!$M$8,4,5))))</f>
        <v>1</v>
      </c>
      <c r="BD347" s="65">
        <f t="shared" si="12"/>
        <v>9.4275</v>
      </c>
      <c r="BE347" s="62">
        <f>IF(BD347&lt;Master_sheet_Kriterien!$J$10,1,IF(BD347&lt;Master_sheet_Kriterien!$K$10,2,IF(BD347&lt;Master_sheet_Kriterien!$L$10,3,IF(BD347&lt;Master_sheet_Kriterien!$M$10,4,5))))</f>
        <v>1</v>
      </c>
      <c r="BF347" s="65">
        <f>VLOOKUP($D347,Struktur_daten_BW_2017!$B$7:$AH$452,Calc_Targetkreise!BF$5,FALSE)</f>
        <v>4.5</v>
      </c>
      <c r="BG347" s="62">
        <f>IF(BF347&lt;Master_sheet_Kriterien!$J$12,1,IF(BF347&lt;Master_sheet_Kriterien!$K$12,2,IF(BF347&lt;Master_sheet_Kriterien!$L$12,3,IF(BF347&lt;Master_sheet_Kriterien!$M$12,4,5))))</f>
        <v>1</v>
      </c>
      <c r="BH347" s="65">
        <f>VLOOKUP($D347,Struktur_daten_BW_2017!$B$7:$AH$452,Calc_Targetkreise!BH$5,FALSE)</f>
        <v>11.2</v>
      </c>
      <c r="BI347" s="62">
        <f>IF(BH347&lt;Master_sheet_Kriterien!$J$14,1,IF(BH347&lt;Master_sheet_Kriterien!$K$14,2,IF(BH347&lt;Master_sheet_Kriterien!$L$14,3,IF(BH347&lt;Master_sheet_Kriterien!$M$14,4,5))))</f>
        <v>2</v>
      </c>
      <c r="BJ347" s="65">
        <f>VLOOKUP($D347,Struktur_daten_BW_2017!$B$7:$AH$452,Calc_Targetkreise!BJ$5,FALSE)</f>
        <v>37.5</v>
      </c>
      <c r="BK347" s="62">
        <f>IF(BJ347&lt;Master_sheet_Kriterien!$J$16,1,IF(BJ347&lt;Master_sheet_Kriterien!$K$16,2,IF(BJ347&lt;Master_sheet_Kriterien!$L$16,3,IF(BJ347&lt;Master_sheet_Kriterien!$M$16,4,5))))</f>
        <v>5</v>
      </c>
      <c r="BL347" s="65">
        <f>VLOOKUP($D347,Struktur_daten_BW_2017!$B$7:$AH$452,Calc_Targetkreise!BL$5,FALSE)</f>
        <v>19.7</v>
      </c>
      <c r="BM347" s="62">
        <f>IF(BL347&lt;Master_sheet_Kriterien!$J$18,1,IF(BL347&lt;Master_sheet_Kriterien!$K$18,2,IF(BL347&lt;Master_sheet_Kriterien!$L$18,3,IF(BL347&lt;Master_sheet_Kriterien!$M$18,4,5))))</f>
        <v>5</v>
      </c>
      <c r="BN347" s="65">
        <f>VLOOKUP($D347,Struktur_daten_BW_2017!$B$7:$AH$452,Calc_Targetkreise!BN$5,FALSE)</f>
        <v>13.1</v>
      </c>
      <c r="BO347" s="62">
        <f>IF(BN347&lt;Master_sheet_Kriterien!$J$20,1,IF(BN347&lt;Master_sheet_Kriterien!$K$20,2,IF(BN347&lt;Master_sheet_Kriterien!$L$20,3,IF(BN347&lt;Master_sheet_Kriterien!$M$20,4,5))))</f>
        <v>5</v>
      </c>
      <c r="BP347" s="59">
        <f>VLOOKUP($D347,Struktur_daten_BW_2017!$B$7:$AH$452,Calc_Targetkreise!BP$5,FALSE)</f>
        <v>17936</v>
      </c>
      <c r="BQ347" s="62">
        <f>IF(BP347&lt;Master_sheet_Kriterien!$J$38,1,IF(BP347&lt;Master_sheet_Kriterien!$K$38,2,IF(BP347&lt;Master_sheet_Kriterien!$L$38,3,IF(BP347&lt;Master_sheet_Kriterien!$M$38,4,5))))</f>
        <v>1</v>
      </c>
      <c r="BR347" s="65">
        <f>VLOOKUP($D347,Struktur_daten_BW_2017!$B$7:$AH$452,Calc_Targetkreise!BR$5,FALSE)</f>
        <v>32</v>
      </c>
      <c r="BS347" s="62">
        <f>IF(BR347&lt;Master_sheet_Kriterien!$J$24,1,IF(BR347&lt;Master_sheet_Kriterien!$K$24,2,IF(BR347&lt;Master_sheet_Kriterien!$L$24,3,IF(BR347&lt;Master_sheet_Kriterien!$M$24,4,5))))</f>
        <v>3</v>
      </c>
      <c r="BT347" s="65">
        <f>VLOOKUP($D347,Struktur_daten_BW_2017!$B$7:$AH$452,Calc_Targetkreise!BT$5,FALSE)</f>
        <v>10.5</v>
      </c>
      <c r="BU347" s="62">
        <f>IF(BT347&lt;Master_sheet_Kriterien!$J$26,1,IF(BT347&lt;Master_sheet_Kriterien!$K$26,2,IF(BT347&lt;Master_sheet_Kriterien!$L$26,3,IF(BT347&lt;Master_sheet_Kriterien!$M$26,4,5))))</f>
        <v>1</v>
      </c>
      <c r="BV347" s="65">
        <f t="shared" si="13"/>
        <v>2.19975</v>
      </c>
      <c r="BW347" s="62">
        <f>IF(BV347&lt;Master_sheet_Kriterien!$J$28,1,IF(BV347&lt;Master_sheet_Kriterien!$K$28,2,IF(BV347&lt;Master_sheet_Kriterien!$L$28,3,IF(BV347&lt;Master_sheet_Kriterien!$M$28,4,5))))</f>
        <v>1</v>
      </c>
      <c r="BX347" s="65">
        <f>VLOOKUP($D347,Struktur_daten_BW_2017!$B$7:$AH$452,Calc_Targetkreise!BX$5,FALSE)</f>
        <v>19.04761905</v>
      </c>
      <c r="BY347" s="62">
        <f>IF(BX347&lt;Master_sheet_Kriterien!$J$30,1,IF(BX347&lt;Master_sheet_Kriterien!$K$30,2,IF(BX347&lt;Master_sheet_Kriterien!$L$30,3,IF(BX347&lt;Master_sheet_Kriterien!$M$30,4,5))))</f>
        <v>2</v>
      </c>
      <c r="BZ347" s="65"/>
      <c r="CA347" s="62">
        <f>IF(BZ347&lt;Master_sheet_Kriterien!$J$32,1,IF(BZ347&lt;Master_sheet_Kriterien!$K$32,2,IF(BZ347&lt;Master_sheet_Kriterien!$L$32,3,IF(BZ347&lt;Master_sheet_Kriterien!$M$32,4,5))))</f>
        <v>1</v>
      </c>
      <c r="CB347" s="65"/>
      <c r="CC347" s="62">
        <f>IF(CB347&lt;Master_sheet_Kriterien!$J$34,1,IF(CB347&lt;Master_sheet_Kriterien!$K$34,2,IF(CB347&lt;Master_sheet_Kriterien!$L$34,3,IF(CB347&lt;Master_sheet_Kriterien!$M$34,4,5))))</f>
        <v>1</v>
      </c>
      <c r="CD347" s="65">
        <f>100-VLOOKUP($D347,Struktur_daten_BW_2017!$B$7:$AH$452,Calc_Targetkreise!CD$5,FALSE)</f>
        <v>51</v>
      </c>
      <c r="CE347" s="62">
        <f>IF(CD347&lt;Master_sheet_Kriterien!$J$40,1,IF(CD347&lt;Master_sheet_Kriterien!$K$40,2,IF(CD347&lt;Master_sheet_Kriterien!$L$40,3,IF(CD347&lt;Master_sheet_Kriterien!$M$40,4,5))))</f>
        <v>3</v>
      </c>
      <c r="CF347" s="61"/>
      <c r="CG347" s="59">
        <f>VLOOKUP($D347,EW_19_Kreise!$A$6:$CQ$406,Calc_Targetkreise!CG$5,FALSE)/1000</f>
        <v>64.169</v>
      </c>
      <c r="CH347" s="59">
        <f>VLOOKUP($D347,BW_17_Kreise!$B$7:$CC$410,Calc_Targetkreise!CH$5,FALSE)/1000</f>
        <v>65.244</v>
      </c>
      <c r="CI347" s="59">
        <f>VLOOKUP($D347,EW_Erg_09_14_Kreise!$A$10:$BK$412,Calc_Targetkreise!CI$5,FALSE)/1000</f>
        <v>67.372</v>
      </c>
      <c r="CJ347" s="59">
        <f>VLOOKUP($D347,EW_Erg_09_14_Kreise!$A$10:$BK$412,Calc_Targetkreise!CJ$5,FALSE)/1000</f>
        <v>72.663</v>
      </c>
      <c r="CK347" s="59">
        <f>VLOOKUP($D347,EW_Erg_09_14_Kreise!$A$10:$BK$412,Calc_Targetkreise!CK$5,FALSE)/1000</f>
        <v>19.712</v>
      </c>
      <c r="CL347" s="45"/>
      <c r="CM347" s="59">
        <f>VLOOKUP($D347,Struktur_daten_BW_2017!$B$7:$AH$452,Calc_Targetkreise!CM$5,FALSE)</f>
        <v>209.5</v>
      </c>
      <c r="CN347" s="66">
        <v>0.0</v>
      </c>
      <c r="CO347" s="67">
        <f t="shared" si="16"/>
        <v>0</v>
      </c>
      <c r="CP347" s="62">
        <f>IF(CO347&lt;Master_sheet_Kriterien!$J$58,1,IF(CO347&lt;Master_sheet_Kriterien!$K$58,2,IF(CO347&lt;Master_sheet_Kriterien!$L$58,3,IF(CO347&lt;Master_sheet_Kriterien!$M$58,4,5))))</f>
        <v>1</v>
      </c>
      <c r="CQ347" s="66">
        <v>0.0</v>
      </c>
      <c r="CR347" s="67">
        <f t="shared" si="17"/>
        <v>0</v>
      </c>
      <c r="CS347" s="62">
        <f>IF(CR347&lt;Master_sheet_Kriterien!$J$59,1,IF(CR347&lt;Master_sheet_Kriterien!$K$59,2,IF(CR347&lt;Master_sheet_Kriterien!$L$59,3,IF(CR347&lt;Master_sheet_Kriterien!$M$59,4,5))))</f>
        <v>1</v>
      </c>
      <c r="CT347" s="66">
        <v>0.0</v>
      </c>
      <c r="CU347" s="44"/>
      <c r="CV347" s="66">
        <v>0.0</v>
      </c>
      <c r="CW347" s="68"/>
      <c r="CY347" s="31">
        <f t="shared" si="18"/>
        <v>12070</v>
      </c>
      <c r="DB347" s="76" t="str">
        <f t="shared" si="19"/>
        <v>Prignitz</v>
      </c>
      <c r="DC347" s="58">
        <f t="shared" si="20"/>
        <v>329</v>
      </c>
      <c r="DD347" s="77">
        <f t="shared" si="21"/>
        <v>130</v>
      </c>
      <c r="DE347" s="72">
        <f t="shared" si="22"/>
        <v>0.002759366199</v>
      </c>
      <c r="DG347" s="76" t="str">
        <f t="shared" si="23"/>
        <v>Prignitz</v>
      </c>
      <c r="DH347" s="58" t="str">
        <f t="shared" si="24"/>
        <v>#REF!</v>
      </c>
      <c r="DI347" s="75">
        <f t="shared" si="25"/>
        <v>124</v>
      </c>
      <c r="DJ347" s="78">
        <f t="shared" si="26"/>
        <v>0.002759366199</v>
      </c>
      <c r="DK347" s="75"/>
      <c r="DL347" s="75"/>
      <c r="DM347" s="75"/>
      <c r="DN347" s="75"/>
      <c r="DO347" s="75"/>
      <c r="DP347" s="44"/>
    </row>
    <row r="348" ht="16.5" customHeight="1">
      <c r="A348" s="58">
        <f t="shared" si="5"/>
        <v>303</v>
      </c>
      <c r="B348" s="58">
        <f t="shared" si="6"/>
        <v>135</v>
      </c>
      <c r="C348" s="58" t="s">
        <v>496</v>
      </c>
      <c r="D348" s="58">
        <v>12071.0</v>
      </c>
      <c r="E348" s="58" t="s">
        <v>512</v>
      </c>
      <c r="F348" s="59">
        <f>VLOOKUP($D348,EW_19_Kreise!$A$6:$CQ$406,Calc_Targetkreise!F$5,FALSE)/1000</f>
        <v>58.112</v>
      </c>
      <c r="G348" s="59">
        <f>VLOOKUP($D348,BW_17_Kreise!$B$7:$CC$410,Calc_Targetkreise!G$5,FALSE)/1000</f>
        <v>72.703</v>
      </c>
      <c r="H348" s="59">
        <f>VLOOKUP($D348,EW_Erg_09_14_Kreise!$A$10:$BK$412,Calc_Targetkreise!H$5,FALSE)/1000</f>
        <v>48.543</v>
      </c>
      <c r="I348" s="60">
        <f t="shared" ref="I348:K348" si="1424">F348/CG348</f>
        <v>0.6009513961</v>
      </c>
      <c r="J348" s="60">
        <f t="shared" si="1424"/>
        <v>0.7367103743</v>
      </c>
      <c r="K348" s="60">
        <f t="shared" si="1424"/>
        <v>0.4731102101</v>
      </c>
      <c r="L348" s="61">
        <f t="shared" ref="L348:M348" si="1425">1-(T348+X348)</f>
        <v>0.6634946311</v>
      </c>
      <c r="M348" s="61">
        <f t="shared" si="1425"/>
        <v>0.5991912301</v>
      </c>
      <c r="N348" s="62">
        <f>IF(L348&lt;Master_sheet_Kriterien!$J$46,1,IF(L348&lt;Master_sheet_Kriterien!$K$46,2,IF(L348&lt;Master_sheet_Kriterien!$L$46,3,IF(L348&lt;Master_sheet_Kriterien!$M$46,4,5))))</f>
        <v>5</v>
      </c>
      <c r="O348" s="62">
        <f>IF(M348&lt;Master_sheet_Kriterien!$J$46,1,IF(M348&lt;Master_sheet_Kriterien!$K$46,2,IF(M348&lt;Master_sheet_Kriterien!$L$46,3,IF(M348&lt;Master_sheet_Kriterien!$M$46,4,5))))</f>
        <v>5</v>
      </c>
      <c r="P348" s="61">
        <f t="shared" ref="P348:Q348" si="1426">1-(T348+AM348)</f>
        <v>0.5107723018</v>
      </c>
      <c r="Q348" s="61">
        <f t="shared" si="1426"/>
        <v>0.460641239</v>
      </c>
      <c r="R348" s="62">
        <f>IF(P348&lt;Master_sheet_Kriterien!$J$46,1,IF(P348&lt;Master_sheet_Kriterien!$K$46,2,IF(P348&lt;Master_sheet_Kriterien!$L$46,3,IF(P348&lt;Master_sheet_Kriterien!$M$46,4,5))))</f>
        <v>4</v>
      </c>
      <c r="S348" s="62">
        <f>IF(Q348&lt;Master_sheet_Kriterien!$J$46,1,IF(Q348&lt;Master_sheet_Kriterien!$K$46,2,IF(Q348&lt;Master_sheet_Kriterien!$L$46,3,IF(Q348&lt;Master_sheet_Kriterien!$M$46,4,5))))</f>
        <v>3</v>
      </c>
      <c r="T348" s="61">
        <f>VLOOKUP($D348,EW_19_Kreise!$A$6:$CQ$406,Calc_Targetkreise!T$5,FALSE)/1000/F348</f>
        <v>0.1804274504</v>
      </c>
      <c r="U348" s="63">
        <f>VLOOKUP($D348,BW_17_Kreise!$B$7:$CC$410,Calc_Targetkreise!U$5,FALSE)/1000/$G348</f>
        <v>0.2505123585</v>
      </c>
      <c r="V348" s="61">
        <f>VLOOKUP(Calc_Targetkreise!$D348,EW_Erg_09_14_Kreise!$A$7:$BK$412,Calc_Targetkreise!V$5,FALSE)/1000/$H348</f>
        <v>0.2779391467</v>
      </c>
      <c r="W348" s="61">
        <f>VLOOKUP(Calc_Targetkreise!$D348,EW_Erg_09_14_Kreise!$A$7:$BK$412,Calc_Targetkreise!W$5,FALSE)/1000/CK348</f>
        <v>0.2519606312</v>
      </c>
      <c r="X348" s="61">
        <f>VLOOKUP($D348,EW_19_Kreise!$A$6:$CQ$406,Calc_Targetkreise!X$5,FALSE)/1000/F348</f>
        <v>0.1560779185</v>
      </c>
      <c r="Y348" s="63">
        <f>VLOOKUP($D348,BW_17_Kreise!$B$7:$CC$410,Calc_Targetkreise!Y$5,FALSE)/1000/$G348</f>
        <v>0.1502964114</v>
      </c>
      <c r="Z348" s="61">
        <f>VLOOKUP(Calc_Targetkreise!$D348,EW_Erg_09_14_Kreise!$A$7:$BK$412,Calc_Targetkreise!Z$5,FALSE)/1000/$H348</f>
        <v>0.2521887811</v>
      </c>
      <c r="AA348" s="61">
        <f>VLOOKUP(Calc_Targetkreise!$D348,EW_Erg_09_14_Kreise!$A$7:$BK$412,Calc_Targetkreise!AA$5,FALSE)/1000/$H348</f>
        <v>0.1419360155</v>
      </c>
      <c r="AB348" s="61">
        <f>VLOOKUP($D348,EW_19_Kreise!$A$6:$CQ$406,Calc_Targetkreise!AB$5,FALSE)/1000/F348</f>
        <v>0.06337761564</v>
      </c>
      <c r="AC348" s="63">
        <f>VLOOKUP($D348,BW_17_Kreise!$B$7:$CC$410,Calc_Targetkreise!AC$5,FALSE)/1000/$G348</f>
        <v>0.02599617622</v>
      </c>
      <c r="AD348" s="61">
        <f>VLOOKUP(Calc_Targetkreise!$D348,EW_Erg_09_14_Kreise!$A$7:$BK$412,Calc_Targetkreise!AD$5,FALSE)/1000/$H348</f>
        <v>0.0399645675</v>
      </c>
      <c r="AE348" s="62">
        <f>IF(AC348&lt;Master_sheet_Kriterien!$J$54,1,IF(AC348&lt;Master_sheet_Kriterien!$K$54,2,IF(AC348&lt;Master_sheet_Kriterien!$L$54,3,IF(AC348&lt;Master_sheet_Kriterien!$M$54,4,5))))</f>
        <v>1</v>
      </c>
      <c r="AF348" s="61">
        <f>VLOOKUP(Calc_Targetkreise!$D348,EW_Erg_09_14_Kreise!$A$7:$BK$412,Calc_Targetkreise!AF$5,FALSE)/1000/$H348</f>
        <v>0.03673032157</v>
      </c>
      <c r="AG348" s="63">
        <f>VLOOKUP($D348,BW_17_Kreise!$B$7:$CC$410,Calc_Targetkreise!AG$5,FALSE)/1000/$G348</f>
        <v>0.07324319492</v>
      </c>
      <c r="AH348" s="61">
        <f>VLOOKUP(Calc_Targetkreise!$D348,EW_Erg_09_14_Kreise!$A$7:$BK$412,Calc_Targetkreise!AH$5,FALSE)/1000/$H348</f>
        <v>0.02125950188</v>
      </c>
      <c r="AI348" s="61">
        <f>VLOOKUP(Calc_Targetkreise!$D348,EW_Erg_09_14_Kreise!$A$7:$BK$412,Calc_Targetkreise!AI$5,FALSE)/1000/$H348</f>
        <v>0.04608285438</v>
      </c>
      <c r="AJ348" s="63">
        <f>VLOOKUP($D348,BW_17_Kreise!$B$7:$CC$410,Calc_Targetkreise!AJ$5,FALSE)/1000/$G348</f>
        <v>0.1489484615</v>
      </c>
      <c r="AK348" s="61">
        <f>VLOOKUP(Calc_Targetkreise!$D348,EW_Erg_09_14_Kreise!$A$7:$BK$412,Calc_Targetkreise!AK$5,FALSE)/1000/$H348</f>
        <v>0.179366747</v>
      </c>
      <c r="AL348" s="61">
        <f>VLOOKUP(Calc_Targetkreise!$D348,EW_Erg_09_14_Kreise!$A$7:$BK$412,Calc_Targetkreise!AL$5,FALSE)/1000/$H348</f>
        <v>0.1680571864</v>
      </c>
      <c r="AM348" s="61">
        <f>VLOOKUP($D348,EW_19_Kreise!$A$6:$CQ$406,Calc_Targetkreise!AM$5,FALSE)/1000/F348</f>
        <v>0.3088002478</v>
      </c>
      <c r="AN348" s="63">
        <f>VLOOKUP($D348,BW_17_Kreise!$B$7:$CC$410,Calc_Targetkreise!AN$5,FALSE)/1000/$G348</f>
        <v>0.2888464025</v>
      </c>
      <c r="AO348" s="61">
        <f>VLOOKUP(Calc_Targetkreise!$D348,EW_Erg_09_14_Kreise!$A$7:$BK$412,Calc_Targetkreise!AO$5,FALSE)/1000/$H348</f>
        <v>0.09546175556</v>
      </c>
      <c r="AP348" s="61">
        <f>VLOOKUP(Calc_Targetkreise!$D348,EW_Erg_09_14_Kreise!$A$7:$BK$412,Calc_Targetkreise!AP$5,FALSE)/1000/$H348</f>
        <v>0.0007004099458</v>
      </c>
      <c r="AQ348" s="61">
        <f t="shared" ref="AQ348:AR348" si="1427">1-U348-Y348-AC348-AG348-AJ348-AN348</f>
        <v>0.0621569949</v>
      </c>
      <c r="AR348" s="61">
        <f t="shared" si="1427"/>
        <v>0.1338195002</v>
      </c>
      <c r="AS348" s="61">
        <f t="shared" si="11"/>
        <v>0.3545325811</v>
      </c>
      <c r="AT348" s="63">
        <f>VLOOKUP($D348,BW_17_Kreise!$B$7:$CC$410,Calc_Targetkreise!AT$5,FALSE)/1000/$G348</f>
        <v>0</v>
      </c>
      <c r="AU348" s="61">
        <f>VLOOKUP(Calc_Targetkreise!$D348,EW_Erg_09_14_Kreise!$A$7:$BK$412,Calc_Targetkreise!AU$5,FALSE)/1000/$H348</f>
        <v>0.01260737902</v>
      </c>
      <c r="AV348" s="62">
        <f>IF(AU348&lt;Master_sheet_Kriterien!$J$44,1,IF(AU348&lt;Master_sheet_Kriterien!$K$44,2,IF(AU348&lt;Master_sheet_Kriterien!$L$44,3,IF(AU348&lt;Master_sheet_Kriterien!$M$44,4,5))))</f>
        <v>4</v>
      </c>
      <c r="AW348" s="61">
        <f>VLOOKUP(Calc_Targetkreise!$D348,EW_Erg_09_14_Kreise!$A$7:$BK$412,Calc_Targetkreise!AW$5,FALSE)/1000/$H348</f>
        <v>0.00603588571</v>
      </c>
      <c r="AX348" s="61">
        <f>VLOOKUP($D348,EW_19_Kreise!$A$6:$CQ$406,Calc_Targetkreise!AX$5,FALSE)/1000/F348</f>
        <v>0.003252340308</v>
      </c>
      <c r="AY348" s="62">
        <f>IF(AX348&lt;Master_sheet_Kriterien!$J$56,1,IF(AX348&lt;Master_sheet_Kriterien!$K$56,2,IF(AX348&lt;Master_sheet_Kriterien!$L$56,3,IF(AX348&lt;Master_sheet_Kriterien!$M$56,4,5))))</f>
        <v>2</v>
      </c>
      <c r="AZ348" s="64">
        <f>VLOOKUP($D348,EW_19_Kreise!$A$6:$CQ$406,Calc_Targetkreise!AZ$5,FALSE)</f>
        <v>189</v>
      </c>
      <c r="BA348" s="62">
        <f>IF(AZ348&lt;Master_sheet_Kriterien!$J$57,1,IF(AZ348&lt;Master_sheet_Kriterien!$K$57,2,IF(AZ348&lt;Master_sheet_Kriterien!$L$57,3,IF(AZ348&lt;Master_sheet_Kriterien!$M$56,4,5))))</f>
        <v>2</v>
      </c>
      <c r="BB348" s="59">
        <f>VLOOKUP($D348,Struktur_daten_BW_2017!$B$7:$AH$452,Calc_Targetkreise!BB$5,FALSE)</f>
        <v>74.8</v>
      </c>
      <c r="BC348" s="62">
        <f>IF(BB348&lt;Master_sheet_Kriterien!$J$8,1,IF(BB348&lt;Master_sheet_Kriterien!$K$8,2,IF(BB348&lt;Master_sheet_Kriterien!$L$8,3,IF(BB348&lt;Master_sheet_Kriterien!$M$8,4,5))))</f>
        <v>1</v>
      </c>
      <c r="BD348" s="65">
        <f t="shared" si="12"/>
        <v>11.2996</v>
      </c>
      <c r="BE348" s="62">
        <f>IF(BD348&lt;Master_sheet_Kriterien!$J$10,1,IF(BD348&lt;Master_sheet_Kriterien!$K$10,2,IF(BD348&lt;Master_sheet_Kriterien!$L$10,3,IF(BD348&lt;Master_sheet_Kriterien!$M$10,4,5))))</f>
        <v>1</v>
      </c>
      <c r="BF348" s="65">
        <f>VLOOKUP($D348,Struktur_daten_BW_2017!$B$7:$AH$452,Calc_Targetkreise!BF$5,FALSE)</f>
        <v>5.2</v>
      </c>
      <c r="BG348" s="62">
        <f>IF(BF348&lt;Master_sheet_Kriterien!$J$12,1,IF(BF348&lt;Master_sheet_Kriterien!$K$12,2,IF(BF348&lt;Master_sheet_Kriterien!$L$12,3,IF(BF348&lt;Master_sheet_Kriterien!$M$12,4,5))))</f>
        <v>1</v>
      </c>
      <c r="BH348" s="65">
        <f>VLOOKUP($D348,Struktur_daten_BW_2017!$B$7:$AH$452,Calc_Targetkreise!BH$5,FALSE)</f>
        <v>10.2</v>
      </c>
      <c r="BI348" s="62">
        <f>IF(BH348&lt;Master_sheet_Kriterien!$J$14,1,IF(BH348&lt;Master_sheet_Kriterien!$K$14,2,IF(BH348&lt;Master_sheet_Kriterien!$L$14,3,IF(BH348&lt;Master_sheet_Kriterien!$M$14,4,5))))</f>
        <v>1</v>
      </c>
      <c r="BJ348" s="65">
        <f>VLOOKUP($D348,Struktur_daten_BW_2017!$B$7:$AH$452,Calc_Targetkreise!BJ$5,FALSE)</f>
        <v>40.4</v>
      </c>
      <c r="BK348" s="62">
        <f>IF(BJ348&lt;Master_sheet_Kriterien!$J$16,1,IF(BJ348&lt;Master_sheet_Kriterien!$K$16,2,IF(BJ348&lt;Master_sheet_Kriterien!$L$16,3,IF(BJ348&lt;Master_sheet_Kriterien!$M$16,4,5))))</f>
        <v>5</v>
      </c>
      <c r="BL348" s="65">
        <f>VLOOKUP($D348,Struktur_daten_BW_2017!$B$7:$AH$452,Calc_Targetkreise!BL$5,FALSE)</f>
        <v>20.3</v>
      </c>
      <c r="BM348" s="62">
        <f>IF(BL348&lt;Master_sheet_Kriterien!$J$18,1,IF(BL348&lt;Master_sheet_Kriterien!$K$18,2,IF(BL348&lt;Master_sheet_Kriterien!$L$18,3,IF(BL348&lt;Master_sheet_Kriterien!$M$18,4,5))))</f>
        <v>5</v>
      </c>
      <c r="BN348" s="65">
        <f>VLOOKUP($D348,Struktur_daten_BW_2017!$B$7:$AH$452,Calc_Targetkreise!BN$5,FALSE)</f>
        <v>11.5</v>
      </c>
      <c r="BO348" s="62">
        <f>IF(BN348&lt;Master_sheet_Kriterien!$J$20,1,IF(BN348&lt;Master_sheet_Kriterien!$K$20,2,IF(BN348&lt;Master_sheet_Kriterien!$L$20,3,IF(BN348&lt;Master_sheet_Kriterien!$M$20,4,5))))</f>
        <v>4</v>
      </c>
      <c r="BP348" s="59">
        <f>VLOOKUP($D348,Struktur_daten_BW_2017!$B$7:$AH$452,Calc_Targetkreise!BP$5,FALSE)</f>
        <v>18308</v>
      </c>
      <c r="BQ348" s="62">
        <f>IF(BP348&lt;Master_sheet_Kriterien!$J$38,1,IF(BP348&lt;Master_sheet_Kriterien!$K$38,2,IF(BP348&lt;Master_sheet_Kriterien!$L$38,3,IF(BP348&lt;Master_sheet_Kriterien!$M$38,4,5))))</f>
        <v>1</v>
      </c>
      <c r="BR348" s="65">
        <f>VLOOKUP($D348,Struktur_daten_BW_2017!$B$7:$AH$452,Calc_Targetkreise!BR$5,FALSE)</f>
        <v>35.5</v>
      </c>
      <c r="BS348" s="62">
        <f>IF(BR348&lt;Master_sheet_Kriterien!$J$24,1,IF(BR348&lt;Master_sheet_Kriterien!$K$24,2,IF(BR348&lt;Master_sheet_Kriterien!$L$24,3,IF(BR348&lt;Master_sheet_Kriterien!$M$24,4,5))))</f>
        <v>3</v>
      </c>
      <c r="BT348" s="65">
        <f>VLOOKUP($D348,Struktur_daten_BW_2017!$B$7:$AH$452,Calc_Targetkreise!BT$5,FALSE)</f>
        <v>10.2</v>
      </c>
      <c r="BU348" s="62">
        <f>IF(BT348&lt;Master_sheet_Kriterien!$J$26,1,IF(BT348&lt;Master_sheet_Kriterien!$K$26,2,IF(BT348&lt;Master_sheet_Kriterien!$L$26,3,IF(BT348&lt;Master_sheet_Kriterien!$M$26,4,5))))</f>
        <v>1</v>
      </c>
      <c r="BV348" s="65">
        <f t="shared" si="13"/>
        <v>2.21646</v>
      </c>
      <c r="BW348" s="62">
        <f>IF(BV348&lt;Master_sheet_Kriterien!$J$28,1,IF(BV348&lt;Master_sheet_Kriterien!$K$28,2,IF(BV348&lt;Master_sheet_Kriterien!$L$28,3,IF(BV348&lt;Master_sheet_Kriterien!$M$28,4,5))))</f>
        <v>1</v>
      </c>
      <c r="BX348" s="65">
        <f>VLOOKUP($D348,Struktur_daten_BW_2017!$B$7:$AH$452,Calc_Targetkreise!BX$5,FALSE)</f>
        <v>19.60784314</v>
      </c>
      <c r="BY348" s="62">
        <f>IF(BX348&lt;Master_sheet_Kriterien!$J$30,1,IF(BX348&lt;Master_sheet_Kriterien!$K$30,2,IF(BX348&lt;Master_sheet_Kriterien!$L$30,3,IF(BX348&lt;Master_sheet_Kriterien!$M$30,4,5))))</f>
        <v>2</v>
      </c>
      <c r="BZ348" s="65"/>
      <c r="CA348" s="62">
        <f>IF(BZ348&lt;Master_sheet_Kriterien!$J$32,1,IF(BZ348&lt;Master_sheet_Kriterien!$K$32,2,IF(BZ348&lt;Master_sheet_Kriterien!$L$32,3,IF(BZ348&lt;Master_sheet_Kriterien!$M$32,4,5))))</f>
        <v>1</v>
      </c>
      <c r="CB348" s="65"/>
      <c r="CC348" s="62">
        <f>IF(CB348&lt;Master_sheet_Kriterien!$J$34,1,IF(CB348&lt;Master_sheet_Kriterien!$K$34,2,IF(CB348&lt;Master_sheet_Kriterien!$L$34,3,IF(CB348&lt;Master_sheet_Kriterien!$M$34,4,5))))</f>
        <v>1</v>
      </c>
      <c r="CD348" s="65">
        <f>100-VLOOKUP($D348,Struktur_daten_BW_2017!$B$7:$AH$452,Calc_Targetkreise!CD$5,FALSE)</f>
        <v>63.4</v>
      </c>
      <c r="CE348" s="62">
        <f>IF(CD348&lt;Master_sheet_Kriterien!$J$40,1,IF(CD348&lt;Master_sheet_Kriterien!$K$40,2,IF(CD348&lt;Master_sheet_Kriterien!$L$40,3,IF(CD348&lt;Master_sheet_Kriterien!$M$40,4,5))))</f>
        <v>4</v>
      </c>
      <c r="CF348" s="61"/>
      <c r="CG348" s="59">
        <f>VLOOKUP($D348,EW_19_Kreise!$A$6:$CQ$406,Calc_Targetkreise!CG$5,FALSE)/1000</f>
        <v>96.7</v>
      </c>
      <c r="CH348" s="59">
        <f>VLOOKUP($D348,BW_17_Kreise!$B$7:$CC$410,Calc_Targetkreise!CH$5,FALSE)/1000</f>
        <v>98.686</v>
      </c>
      <c r="CI348" s="59">
        <f>VLOOKUP($D348,EW_Erg_09_14_Kreise!$A$10:$BK$412,Calc_Targetkreise!CI$5,FALSE)/1000</f>
        <v>102.604</v>
      </c>
      <c r="CJ348" s="59">
        <f>VLOOKUP($D348,EW_Erg_09_14_Kreise!$A$10:$BK$412,Calc_Targetkreise!CJ$5,FALSE)/1000</f>
        <v>111.578</v>
      </c>
      <c r="CK348" s="59">
        <f>VLOOKUP($D348,EW_Erg_09_14_Kreise!$A$10:$BK$412,Calc_Targetkreise!CK$5,FALSE)/1000</f>
        <v>32.005</v>
      </c>
      <c r="CL348" s="45"/>
      <c r="CM348" s="59">
        <f>VLOOKUP($D348,Struktur_daten_BW_2017!$B$7:$AH$452,Calc_Targetkreise!CM$5,FALSE)</f>
        <v>217.3</v>
      </c>
      <c r="CN348" s="66">
        <v>0.0</v>
      </c>
      <c r="CO348" s="67">
        <f t="shared" si="16"/>
        <v>0</v>
      </c>
      <c r="CP348" s="62">
        <f>IF(CO348&lt;Master_sheet_Kriterien!$J$58,1,IF(CO348&lt;Master_sheet_Kriterien!$K$58,2,IF(CO348&lt;Master_sheet_Kriterien!$L$58,3,IF(CO348&lt;Master_sheet_Kriterien!$M$58,4,5))))</f>
        <v>1</v>
      </c>
      <c r="CQ348" s="66">
        <v>0.0</v>
      </c>
      <c r="CR348" s="67">
        <f t="shared" si="17"/>
        <v>0</v>
      </c>
      <c r="CS348" s="62">
        <f>IF(CR348&lt;Master_sheet_Kriterien!$J$59,1,IF(CR348&lt;Master_sheet_Kriterien!$K$59,2,IF(CR348&lt;Master_sheet_Kriterien!$L$59,3,IF(CR348&lt;Master_sheet_Kriterien!$M$59,4,5))))</f>
        <v>1</v>
      </c>
      <c r="CT348" s="66">
        <v>0.0</v>
      </c>
      <c r="CU348" s="44"/>
      <c r="CV348" s="66">
        <v>0.0</v>
      </c>
      <c r="CW348" s="68"/>
      <c r="CY348" s="31">
        <f t="shared" si="18"/>
        <v>12071</v>
      </c>
      <c r="DB348" s="76" t="str">
        <f t="shared" si="19"/>
        <v>Spree-Neiße</v>
      </c>
      <c r="DC348" s="58">
        <f t="shared" si="20"/>
        <v>303</v>
      </c>
      <c r="DD348" s="77">
        <f t="shared" si="21"/>
        <v>135</v>
      </c>
      <c r="DE348" s="72">
        <f t="shared" si="22"/>
        <v>0.003252340308</v>
      </c>
      <c r="DG348" s="76" t="str">
        <f t="shared" si="23"/>
        <v>Spree-Neiße</v>
      </c>
      <c r="DH348" s="58" t="str">
        <f t="shared" si="24"/>
        <v>#REF!</v>
      </c>
      <c r="DI348" s="75">
        <f t="shared" si="25"/>
        <v>129</v>
      </c>
      <c r="DJ348" s="78">
        <f t="shared" si="26"/>
        <v>0.003252340308</v>
      </c>
      <c r="DK348" s="75"/>
      <c r="DL348" s="75"/>
      <c r="DM348" s="75"/>
      <c r="DN348" s="75"/>
      <c r="DO348" s="75"/>
      <c r="DP348" s="44"/>
    </row>
    <row r="349" ht="16.5" customHeight="1">
      <c r="A349" s="58">
        <f t="shared" si="5"/>
        <v>189</v>
      </c>
      <c r="B349" s="58">
        <f t="shared" si="6"/>
        <v>156</v>
      </c>
      <c r="C349" s="58" t="s">
        <v>496</v>
      </c>
      <c r="D349" s="58">
        <v>12072.0</v>
      </c>
      <c r="E349" s="58" t="s">
        <v>513</v>
      </c>
      <c r="F349" s="59">
        <f>VLOOKUP($D349,EW_19_Kreise!$A$6:$CQ$406,Calc_Targetkreise!F$5,FALSE)/1000</f>
        <v>79.877</v>
      </c>
      <c r="G349" s="59">
        <f>VLOOKUP($D349,BW_17_Kreise!$B$7:$CC$410,Calc_Targetkreise!G$5,FALSE)/1000</f>
        <v>97.812</v>
      </c>
      <c r="H349" s="59">
        <f>VLOOKUP($D349,EW_Erg_09_14_Kreise!$A$10:$BK$412,Calc_Targetkreise!H$5,FALSE)/1000</f>
        <v>57.805</v>
      </c>
      <c r="I349" s="60">
        <f t="shared" ref="I349:K349" si="1428">F349/CG349</f>
        <v>0.5892285449</v>
      </c>
      <c r="J349" s="60">
        <f t="shared" si="1428"/>
        <v>0.724426011</v>
      </c>
      <c r="K349" s="60">
        <f t="shared" si="1428"/>
        <v>0.4315577289</v>
      </c>
      <c r="L349" s="61">
        <f t="shared" ref="L349:M349" si="1429">1-(T349+X349)</f>
        <v>0.6440151733</v>
      </c>
      <c r="M349" s="61">
        <f t="shared" si="1429"/>
        <v>0.5441152415</v>
      </c>
      <c r="N349" s="62">
        <f>IF(L349&lt;Master_sheet_Kriterien!$J$46,1,IF(L349&lt;Master_sheet_Kriterien!$K$46,2,IF(L349&lt;Master_sheet_Kriterien!$L$46,3,IF(L349&lt;Master_sheet_Kriterien!$M$46,4,5))))</f>
        <v>5</v>
      </c>
      <c r="O349" s="62">
        <f>IF(M349&lt;Master_sheet_Kriterien!$J$46,1,IF(M349&lt;Master_sheet_Kriterien!$K$46,2,IF(M349&lt;Master_sheet_Kriterien!$L$46,3,IF(M349&lt;Master_sheet_Kriterien!$M$46,4,5))))</f>
        <v>5</v>
      </c>
      <c r="P349" s="61">
        <f t="shared" ref="P349:Q349" si="1430">1-(T349+AM349)</f>
        <v>0.629680634</v>
      </c>
      <c r="Q349" s="61">
        <f t="shared" si="1430"/>
        <v>0.529812293</v>
      </c>
      <c r="R349" s="62">
        <f>IF(P349&lt;Master_sheet_Kriterien!$J$46,1,IF(P349&lt;Master_sheet_Kriterien!$K$46,2,IF(P349&lt;Master_sheet_Kriterien!$L$46,3,IF(P349&lt;Master_sheet_Kriterien!$M$46,4,5))))</f>
        <v>5</v>
      </c>
      <c r="S349" s="62">
        <f>IF(Q349&lt;Master_sheet_Kriterien!$J$46,1,IF(Q349&lt;Master_sheet_Kriterien!$K$46,2,IF(Q349&lt;Master_sheet_Kriterien!$L$46,3,IF(Q349&lt;Master_sheet_Kriterien!$M$46,4,5))))</f>
        <v>5</v>
      </c>
      <c r="T349" s="61">
        <f>VLOOKUP($D349,EW_19_Kreise!$A$6:$CQ$406,Calc_Targetkreise!T$5,FALSE)/1000/F349</f>
        <v>0.1775104223</v>
      </c>
      <c r="U349" s="63">
        <f>VLOOKUP($D349,BW_17_Kreise!$B$7:$CC$410,Calc_Targetkreise!U$5,FALSE)/1000/$G349</f>
        <v>0.270610968</v>
      </c>
      <c r="V349" s="61">
        <f>VLOOKUP(Calc_Targetkreise!$D349,EW_Erg_09_14_Kreise!$A$7:$BK$412,Calc_Targetkreise!V$5,FALSE)/1000/$H349</f>
        <v>0.2399965401</v>
      </c>
      <c r="W349" s="61">
        <f>VLOOKUP(Calc_Targetkreise!$D349,EW_Erg_09_14_Kreise!$A$7:$BK$412,Calc_Targetkreise!W$5,FALSE)/1000/CK349</f>
        <v>0.2252564693</v>
      </c>
      <c r="X349" s="61">
        <f>VLOOKUP($D349,EW_19_Kreise!$A$6:$CQ$406,Calc_Targetkreise!X$5,FALSE)/1000/F349</f>
        <v>0.1784744044</v>
      </c>
      <c r="Y349" s="63">
        <f>VLOOKUP($D349,BW_17_Kreise!$B$7:$CC$410,Calc_Targetkreise!Y$5,FALSE)/1000/$G349</f>
        <v>0.1852737905</v>
      </c>
      <c r="Z349" s="61">
        <f>VLOOKUP(Calc_Targetkreise!$D349,EW_Erg_09_14_Kreise!$A$7:$BK$412,Calc_Targetkreise!Z$5,FALSE)/1000/$H349</f>
        <v>0.2858576248</v>
      </c>
      <c r="AA349" s="61">
        <f>VLOOKUP(Calc_Targetkreise!$D349,EW_Erg_09_14_Kreise!$A$7:$BK$412,Calc_Targetkreise!AA$5,FALSE)/1000/$H349</f>
        <v>0.1777527896</v>
      </c>
      <c r="AB349" s="61">
        <f>VLOOKUP($D349,EW_19_Kreise!$A$6:$CQ$406,Calc_Targetkreise!AB$5,FALSE)/1000/F349</f>
        <v>0.1246541558</v>
      </c>
      <c r="AC349" s="63">
        <f>VLOOKUP($D349,BW_17_Kreise!$B$7:$CC$410,Calc_Targetkreise!AC$5,FALSE)/1000/$G349</f>
        <v>0.04688586268</v>
      </c>
      <c r="AD349" s="61">
        <f>VLOOKUP(Calc_Targetkreise!$D349,EW_Erg_09_14_Kreise!$A$7:$BK$412,Calc_Targetkreise!AD$5,FALSE)/1000/$H349</f>
        <v>0.05665599862</v>
      </c>
      <c r="AE349" s="62">
        <f>IF(AC349&lt;Master_sheet_Kriterien!$J$54,1,IF(AC349&lt;Master_sheet_Kriterien!$K$54,2,IF(AC349&lt;Master_sheet_Kriterien!$L$54,3,IF(AC349&lt;Master_sheet_Kriterien!$M$54,4,5))))</f>
        <v>1</v>
      </c>
      <c r="AF349" s="61">
        <f>VLOOKUP(Calc_Targetkreise!$D349,EW_Erg_09_14_Kreise!$A$7:$BK$412,Calc_Targetkreise!AF$5,FALSE)/1000/$H349</f>
        <v>0.05618891099</v>
      </c>
      <c r="AG349" s="63">
        <f>VLOOKUP($D349,BW_17_Kreise!$B$7:$CC$410,Calc_Targetkreise!AG$5,FALSE)/1000/$G349</f>
        <v>0.07671860303</v>
      </c>
      <c r="AH349" s="61">
        <f>VLOOKUP(Calc_Targetkreise!$D349,EW_Erg_09_14_Kreise!$A$7:$BK$412,Calc_Targetkreise!AH$5,FALSE)/1000/$H349</f>
        <v>0.02115733933</v>
      </c>
      <c r="AI349" s="61">
        <f>VLOOKUP(Calc_Targetkreise!$D349,EW_Erg_09_14_Kreise!$A$7:$BK$412,Calc_Targetkreise!AI$5,FALSE)/1000/$H349</f>
        <v>0.05918173168</v>
      </c>
      <c r="AJ349" s="63">
        <f>VLOOKUP($D349,BW_17_Kreise!$B$7:$CC$410,Calc_Targetkreise!AJ$5,FALSE)/1000/$G349</f>
        <v>0.1569643806</v>
      </c>
      <c r="AK349" s="61">
        <f>VLOOKUP(Calc_Targetkreise!$D349,EW_Erg_09_14_Kreise!$A$7:$BK$412,Calc_Targetkreise!AK$5,FALSE)/1000/$H349</f>
        <v>0.1921979068</v>
      </c>
      <c r="AL349" s="61">
        <f>VLOOKUP(Calc_Targetkreise!$D349,EW_Erg_09_14_Kreise!$A$7:$BK$412,Calc_Targetkreise!AL$5,FALSE)/1000/$H349</f>
        <v>0.1648473315</v>
      </c>
      <c r="AM349" s="61">
        <f>VLOOKUP($D349,EW_19_Kreise!$A$6:$CQ$406,Calc_Targetkreise!AM$5,FALSE)/1000/F349</f>
        <v>0.1928089438</v>
      </c>
      <c r="AN349" s="63">
        <f>VLOOKUP($D349,BW_17_Kreise!$B$7:$CC$410,Calc_Targetkreise!AN$5,FALSE)/1000/$G349</f>
        <v>0.1995767391</v>
      </c>
      <c r="AO349" s="61">
        <f>VLOOKUP(Calc_Targetkreise!$D349,EW_Erg_09_14_Kreise!$A$7:$BK$412,Calc_Targetkreise!AO$5,FALSE)/1000/$H349</f>
        <v>0.08513104403</v>
      </c>
      <c r="AP349" s="61">
        <f>VLOOKUP(Calc_Targetkreise!$D349,EW_Erg_09_14_Kreise!$A$7:$BK$412,Calc_Targetkreise!AP$5,FALSE)/1000/$H349</f>
        <v>0.0004843871637</v>
      </c>
      <c r="AQ349" s="61">
        <f t="shared" ref="AQ349:AR349" si="1431">1-U349-Y349-AC349-AG349-AJ349-AN349</f>
        <v>0.06396965607</v>
      </c>
      <c r="AR349" s="61">
        <f t="shared" si="1431"/>
        <v>0.1190035464</v>
      </c>
      <c r="AS349" s="61">
        <f t="shared" si="11"/>
        <v>0.3162883797</v>
      </c>
      <c r="AT349" s="63">
        <f>VLOOKUP($D349,BW_17_Kreise!$B$7:$CC$410,Calc_Targetkreise!AT$5,FALSE)/1000/$G349</f>
        <v>0</v>
      </c>
      <c r="AU349" s="61">
        <f>VLOOKUP(Calc_Targetkreise!$D349,EW_Erg_09_14_Kreise!$A$7:$BK$412,Calc_Targetkreise!AU$5,FALSE)/1000/$H349</f>
        <v>0.01748983652</v>
      </c>
      <c r="AV349" s="62">
        <f>IF(AU349&lt;Master_sheet_Kriterien!$J$44,1,IF(AU349&lt;Master_sheet_Kriterien!$K$44,2,IF(AU349&lt;Master_sheet_Kriterien!$L$44,3,IF(AU349&lt;Master_sheet_Kriterien!$M$44,4,5))))</f>
        <v>5</v>
      </c>
      <c r="AW349" s="61">
        <f>VLOOKUP(Calc_Targetkreise!$D349,EW_Erg_09_14_Kreise!$A$7:$BK$412,Calc_Targetkreise!AW$5,FALSE)/1000/$H349</f>
        <v>0.005570452383</v>
      </c>
      <c r="AX349" s="61">
        <f>VLOOKUP($D349,EW_19_Kreise!$A$6:$CQ$406,Calc_Targetkreise!AX$5,FALSE)/1000/F349</f>
        <v>0.004644641136</v>
      </c>
      <c r="AY349" s="62">
        <f>IF(AX349&lt;Master_sheet_Kriterien!$J$56,1,IF(AX349&lt;Master_sheet_Kriterien!$K$56,2,IF(AX349&lt;Master_sheet_Kriterien!$L$56,3,IF(AX349&lt;Master_sheet_Kriterien!$M$56,4,5))))</f>
        <v>3</v>
      </c>
      <c r="AZ349" s="64">
        <f>VLOOKUP($D349,EW_19_Kreise!$A$6:$CQ$406,Calc_Targetkreise!AZ$5,FALSE)</f>
        <v>371</v>
      </c>
      <c r="BA349" s="62">
        <f>IF(AZ349&lt;Master_sheet_Kriterien!$J$57,1,IF(AZ349&lt;Master_sheet_Kriterien!$K$57,2,IF(AZ349&lt;Master_sheet_Kriterien!$L$57,3,IF(AZ349&lt;Master_sheet_Kriterien!$M$56,4,5))))</f>
        <v>3</v>
      </c>
      <c r="BB349" s="59">
        <f>VLOOKUP($D349,Struktur_daten_BW_2017!$B$7:$AH$452,Calc_Targetkreise!BB$5,FALSE)</f>
        <v>77.3</v>
      </c>
      <c r="BC349" s="62">
        <f>IF(BB349&lt;Master_sheet_Kriterien!$J$8,1,IF(BB349&lt;Master_sheet_Kriterien!$K$8,2,IF(BB349&lt;Master_sheet_Kriterien!$L$8,3,IF(BB349&lt;Master_sheet_Kriterien!$M$8,4,5))))</f>
        <v>1</v>
      </c>
      <c r="BD349" s="65">
        <f t="shared" si="12"/>
        <v>13.4383</v>
      </c>
      <c r="BE349" s="62">
        <f>IF(BD349&lt;Master_sheet_Kriterien!$J$10,1,IF(BD349&lt;Master_sheet_Kriterien!$K$10,2,IF(BD349&lt;Master_sheet_Kriterien!$L$10,3,IF(BD349&lt;Master_sheet_Kriterien!$M$10,4,5))))</f>
        <v>1</v>
      </c>
      <c r="BF349" s="65">
        <f>VLOOKUP($D349,Struktur_daten_BW_2017!$B$7:$AH$452,Calc_Targetkreise!BF$5,FALSE)</f>
        <v>6.1</v>
      </c>
      <c r="BG349" s="62">
        <f>IF(BF349&lt;Master_sheet_Kriterien!$J$12,1,IF(BF349&lt;Master_sheet_Kriterien!$K$12,2,IF(BF349&lt;Master_sheet_Kriterien!$L$12,3,IF(BF349&lt;Master_sheet_Kriterien!$M$12,4,5))))</f>
        <v>1</v>
      </c>
      <c r="BH349" s="65">
        <f>VLOOKUP($D349,Struktur_daten_BW_2017!$B$7:$AH$452,Calc_Targetkreise!BH$5,FALSE)</f>
        <v>11.6</v>
      </c>
      <c r="BI349" s="62">
        <f>IF(BH349&lt;Master_sheet_Kriterien!$J$14,1,IF(BH349&lt;Master_sheet_Kriterien!$K$14,2,IF(BH349&lt;Master_sheet_Kriterien!$L$14,3,IF(BH349&lt;Master_sheet_Kriterien!$M$14,4,5))))</f>
        <v>3</v>
      </c>
      <c r="BJ349" s="65">
        <f>VLOOKUP($D349,Struktur_daten_BW_2017!$B$7:$AH$452,Calc_Targetkreise!BJ$5,FALSE)</f>
        <v>39.7</v>
      </c>
      <c r="BK349" s="62">
        <f>IF(BJ349&lt;Master_sheet_Kriterien!$J$16,1,IF(BJ349&lt;Master_sheet_Kriterien!$K$16,2,IF(BJ349&lt;Master_sheet_Kriterien!$L$16,3,IF(BJ349&lt;Master_sheet_Kriterien!$M$16,4,5))))</f>
        <v>5</v>
      </c>
      <c r="BL349" s="65">
        <f>VLOOKUP($D349,Struktur_daten_BW_2017!$B$7:$AH$452,Calc_Targetkreise!BL$5,FALSE)</f>
        <v>17.9</v>
      </c>
      <c r="BM349" s="62">
        <f>IF(BL349&lt;Master_sheet_Kriterien!$J$18,1,IF(BL349&lt;Master_sheet_Kriterien!$K$18,2,IF(BL349&lt;Master_sheet_Kriterien!$L$18,3,IF(BL349&lt;Master_sheet_Kriterien!$M$18,4,5))))</f>
        <v>5</v>
      </c>
      <c r="BN349" s="65">
        <f>VLOOKUP($D349,Struktur_daten_BW_2017!$B$7:$AH$452,Calc_Targetkreise!BN$5,FALSE)</f>
        <v>9.8</v>
      </c>
      <c r="BO349" s="62">
        <f>IF(BN349&lt;Master_sheet_Kriterien!$J$20,1,IF(BN349&lt;Master_sheet_Kriterien!$K$20,2,IF(BN349&lt;Master_sheet_Kriterien!$L$20,3,IF(BN349&lt;Master_sheet_Kriterien!$M$20,4,5))))</f>
        <v>2</v>
      </c>
      <c r="BP349" s="59">
        <f>VLOOKUP($D349,Struktur_daten_BW_2017!$B$7:$AH$452,Calc_Targetkreise!BP$5,FALSE)</f>
        <v>18930</v>
      </c>
      <c r="BQ349" s="62">
        <f>IF(BP349&lt;Master_sheet_Kriterien!$J$38,1,IF(BP349&lt;Master_sheet_Kriterien!$K$38,2,IF(BP349&lt;Master_sheet_Kriterien!$L$38,3,IF(BP349&lt;Master_sheet_Kriterien!$M$38,4,5))))</f>
        <v>2</v>
      </c>
      <c r="BR349" s="65">
        <f>VLOOKUP($D349,Struktur_daten_BW_2017!$B$7:$AH$452,Calc_Targetkreise!BR$5,FALSE)</f>
        <v>38.8</v>
      </c>
      <c r="BS349" s="62">
        <f>IF(BR349&lt;Master_sheet_Kriterien!$J$24,1,IF(BR349&lt;Master_sheet_Kriterien!$K$24,2,IF(BR349&lt;Master_sheet_Kriterien!$L$24,3,IF(BR349&lt;Master_sheet_Kriterien!$M$24,4,5))))</f>
        <v>4</v>
      </c>
      <c r="BT349" s="65">
        <f>VLOOKUP($D349,Struktur_daten_BW_2017!$B$7:$AH$452,Calc_Targetkreise!BT$5,FALSE)</f>
        <v>9.9</v>
      </c>
      <c r="BU349" s="62">
        <f>IF(BT349&lt;Master_sheet_Kriterien!$J$26,1,IF(BT349&lt;Master_sheet_Kriterien!$K$26,2,IF(BT349&lt;Master_sheet_Kriterien!$L$26,3,IF(BT349&lt;Master_sheet_Kriterien!$M$26,4,5))))</f>
        <v>1</v>
      </c>
      <c r="BV349" s="65">
        <f t="shared" si="13"/>
        <v>2.18097</v>
      </c>
      <c r="BW349" s="62">
        <f>IF(BV349&lt;Master_sheet_Kriterien!$J$28,1,IF(BV349&lt;Master_sheet_Kriterien!$K$28,2,IF(BV349&lt;Master_sheet_Kriterien!$L$28,3,IF(BV349&lt;Master_sheet_Kriterien!$M$28,4,5))))</f>
        <v>1</v>
      </c>
      <c r="BX349" s="65">
        <f>VLOOKUP($D349,Struktur_daten_BW_2017!$B$7:$AH$452,Calc_Targetkreise!BX$5,FALSE)</f>
        <v>20.2020202</v>
      </c>
      <c r="BY349" s="62">
        <f>IF(BX349&lt;Master_sheet_Kriterien!$J$30,1,IF(BX349&lt;Master_sheet_Kriterien!$K$30,2,IF(BX349&lt;Master_sheet_Kriterien!$L$30,3,IF(BX349&lt;Master_sheet_Kriterien!$M$30,4,5))))</f>
        <v>2</v>
      </c>
      <c r="BZ349" s="65"/>
      <c r="CA349" s="62">
        <f>IF(BZ349&lt;Master_sheet_Kriterien!$J$32,1,IF(BZ349&lt;Master_sheet_Kriterien!$K$32,2,IF(BZ349&lt;Master_sheet_Kriterien!$L$32,3,IF(BZ349&lt;Master_sheet_Kriterien!$M$32,4,5))))</f>
        <v>1</v>
      </c>
      <c r="CB349" s="65"/>
      <c r="CC349" s="62">
        <f>IF(CB349&lt;Master_sheet_Kriterien!$J$34,1,IF(CB349&lt;Master_sheet_Kriterien!$K$34,2,IF(CB349&lt;Master_sheet_Kriterien!$L$34,3,IF(CB349&lt;Master_sheet_Kriterien!$M$34,4,5))))</f>
        <v>1</v>
      </c>
      <c r="CD349" s="65">
        <f>100-VLOOKUP($D349,Struktur_daten_BW_2017!$B$7:$AH$452,Calc_Targetkreise!CD$5,FALSE)</f>
        <v>57</v>
      </c>
      <c r="CE349" s="62">
        <f>IF(CD349&lt;Master_sheet_Kriterien!$J$40,1,IF(CD349&lt;Master_sheet_Kriterien!$K$40,2,IF(CD349&lt;Master_sheet_Kriterien!$L$40,3,IF(CD349&lt;Master_sheet_Kriterien!$M$40,4,5))))</f>
        <v>4</v>
      </c>
      <c r="CF349" s="61"/>
      <c r="CG349" s="59">
        <f>VLOOKUP($D349,EW_19_Kreise!$A$6:$CQ$406,Calc_Targetkreise!CG$5,FALSE)/1000</f>
        <v>135.562</v>
      </c>
      <c r="CH349" s="59">
        <f>VLOOKUP($D349,BW_17_Kreise!$B$7:$CC$410,Calc_Targetkreise!CH$5,FALSE)/1000</f>
        <v>135.02</v>
      </c>
      <c r="CI349" s="59">
        <f>VLOOKUP($D349,EW_Erg_09_14_Kreise!$A$10:$BK$412,Calc_Targetkreise!CI$5,FALSE)/1000</f>
        <v>133.945</v>
      </c>
      <c r="CJ349" s="59">
        <f>VLOOKUP($D349,EW_Erg_09_14_Kreise!$A$10:$BK$412,Calc_Targetkreise!CJ$5,FALSE)/1000</f>
        <v>136.163</v>
      </c>
      <c r="CK349" s="59">
        <f>VLOOKUP($D349,EW_Erg_09_14_Kreise!$A$10:$BK$412,Calc_Targetkreise!CK$5,FALSE)/1000</f>
        <v>41.233</v>
      </c>
      <c r="CL349" s="45"/>
      <c r="CM349" s="59">
        <f>VLOOKUP($D349,Struktur_daten_BW_2017!$B$7:$AH$452,Calc_Targetkreise!CM$5,FALSE)</f>
        <v>220.3</v>
      </c>
      <c r="CN349" s="66">
        <v>2.0</v>
      </c>
      <c r="CO349" s="67">
        <f t="shared" si="16"/>
        <v>0.009078529278</v>
      </c>
      <c r="CP349" s="62">
        <f>IF(CO349&lt;Master_sheet_Kriterien!$J$58,1,IF(CO349&lt;Master_sheet_Kriterien!$K$58,2,IF(CO349&lt;Master_sheet_Kriterien!$L$58,3,IF(CO349&lt;Master_sheet_Kriterien!$M$58,4,5))))</f>
        <v>1</v>
      </c>
      <c r="CQ349" s="66">
        <v>0.0</v>
      </c>
      <c r="CR349" s="67">
        <f t="shared" si="17"/>
        <v>0</v>
      </c>
      <c r="CS349" s="62">
        <f>IF(CR349&lt;Master_sheet_Kriterien!$J$59,1,IF(CR349&lt;Master_sheet_Kriterien!$K$59,2,IF(CR349&lt;Master_sheet_Kriterien!$L$59,3,IF(CR349&lt;Master_sheet_Kriterien!$M$59,4,5))))</f>
        <v>1</v>
      </c>
      <c r="CT349" s="66">
        <v>2.0</v>
      </c>
      <c r="CU349" s="44"/>
      <c r="CV349" s="66">
        <v>0.0</v>
      </c>
      <c r="CW349" s="68"/>
      <c r="CY349" s="31">
        <f t="shared" si="18"/>
        <v>12072</v>
      </c>
      <c r="DB349" s="76" t="str">
        <f t="shared" si="19"/>
        <v>Teltow-Fläming</v>
      </c>
      <c r="DC349" s="58">
        <f t="shared" si="20"/>
        <v>189</v>
      </c>
      <c r="DD349" s="77">
        <f t="shared" si="21"/>
        <v>156</v>
      </c>
      <c r="DE349" s="72">
        <f t="shared" si="22"/>
        <v>0.004644641136</v>
      </c>
      <c r="DG349" s="76" t="str">
        <f t="shared" si="23"/>
        <v>Teltow-Fläming</v>
      </c>
      <c r="DH349" s="58" t="str">
        <f t="shared" si="24"/>
        <v>#REF!</v>
      </c>
      <c r="DI349" s="75">
        <f t="shared" si="25"/>
        <v>150.0907853</v>
      </c>
      <c r="DJ349" s="78">
        <f t="shared" si="26"/>
        <v>0.004644641136</v>
      </c>
      <c r="DK349" s="75"/>
      <c r="DL349" s="75"/>
      <c r="DM349" s="75"/>
      <c r="DN349" s="75"/>
      <c r="DO349" s="75"/>
      <c r="DP349" s="44"/>
    </row>
    <row r="350" ht="16.5" customHeight="1">
      <c r="A350" s="58">
        <f t="shared" si="5"/>
        <v>308</v>
      </c>
      <c r="B350" s="58">
        <f t="shared" si="6"/>
        <v>134</v>
      </c>
      <c r="C350" s="58" t="s">
        <v>496</v>
      </c>
      <c r="D350" s="58">
        <v>12073.0</v>
      </c>
      <c r="E350" s="58" t="s">
        <v>514</v>
      </c>
      <c r="F350" s="59">
        <f>VLOOKUP($D350,EW_19_Kreise!$A$6:$CQ$406,Calc_Targetkreise!F$5,FALSE)/1000</f>
        <v>53.349</v>
      </c>
      <c r="G350" s="59">
        <f>VLOOKUP($D350,BW_17_Kreise!$B$7:$CC$410,Calc_Targetkreise!G$5,FALSE)/1000</f>
        <v>69.127</v>
      </c>
      <c r="H350" s="59">
        <f>VLOOKUP($D350,EW_Erg_09_14_Kreise!$A$10:$BK$412,Calc_Targetkreise!H$5,FALSE)/1000</f>
        <v>43.921</v>
      </c>
      <c r="I350" s="60">
        <f t="shared" ref="I350:K350" si="1432">F350/CG350</f>
        <v>0.5342486331</v>
      </c>
      <c r="J350" s="60">
        <f t="shared" si="1432"/>
        <v>0.6828099843</v>
      </c>
      <c r="K350" s="60">
        <f t="shared" si="1432"/>
        <v>0.4227563239</v>
      </c>
      <c r="L350" s="61">
        <f t="shared" ref="L350:M350" si="1433">1-(T350+X350)</f>
        <v>0.6013233613</v>
      </c>
      <c r="M350" s="61">
        <f t="shared" si="1433"/>
        <v>0.5212145761</v>
      </c>
      <c r="N350" s="62">
        <f>IF(L350&lt;Master_sheet_Kriterien!$J$46,1,IF(L350&lt;Master_sheet_Kriterien!$K$46,2,IF(L350&lt;Master_sheet_Kriterien!$L$46,3,IF(L350&lt;Master_sheet_Kriterien!$M$46,4,5))))</f>
        <v>5</v>
      </c>
      <c r="O350" s="62">
        <f>IF(M350&lt;Master_sheet_Kriterien!$J$46,1,IF(M350&lt;Master_sheet_Kriterien!$K$46,2,IF(M350&lt;Master_sheet_Kriterien!$L$46,3,IF(M350&lt;Master_sheet_Kriterien!$M$46,4,5))))</f>
        <v>5</v>
      </c>
      <c r="P350" s="61">
        <f t="shared" ref="P350:Q350" si="1434">1-(T350+AM350)</f>
        <v>0.5841721494</v>
      </c>
      <c r="Q350" s="61">
        <f t="shared" si="1434"/>
        <v>0.4908791066</v>
      </c>
      <c r="R350" s="62">
        <f>IF(P350&lt;Master_sheet_Kriterien!$J$46,1,IF(P350&lt;Master_sheet_Kriterien!$K$46,2,IF(P350&lt;Master_sheet_Kriterien!$L$46,3,IF(P350&lt;Master_sheet_Kriterien!$M$46,4,5))))</f>
        <v>5</v>
      </c>
      <c r="S350" s="62">
        <f>IF(Q350&lt;Master_sheet_Kriterien!$J$46,1,IF(Q350&lt;Master_sheet_Kriterien!$K$46,2,IF(Q350&lt;Master_sheet_Kriterien!$L$46,3,IF(Q350&lt;Master_sheet_Kriterien!$M$46,4,5))))</f>
        <v>4</v>
      </c>
      <c r="T350" s="61">
        <f>VLOOKUP($D350,EW_19_Kreise!$A$6:$CQ$406,Calc_Targetkreise!T$5,FALSE)/1000/F350</f>
        <v>0.2077264803</v>
      </c>
      <c r="U350" s="63">
        <f>VLOOKUP($D350,BW_17_Kreise!$B$7:$CC$410,Calc_Targetkreise!U$5,FALSE)/1000/$G350</f>
        <v>0.3012137081</v>
      </c>
      <c r="V350" s="61">
        <f>VLOOKUP(Calc_Targetkreise!$D350,EW_Erg_09_14_Kreise!$A$7:$BK$412,Calc_Targetkreise!V$5,FALSE)/1000/$H350</f>
        <v>0.2749482025</v>
      </c>
      <c r="W350" s="61">
        <f>VLOOKUP(Calc_Targetkreise!$D350,EW_Erg_09_14_Kreise!$A$7:$BK$412,Calc_Targetkreise!W$5,FALSE)/1000/CK350</f>
        <v>0.2363717147</v>
      </c>
      <c r="X350" s="61">
        <f>VLOOKUP($D350,EW_19_Kreise!$A$6:$CQ$406,Calc_Targetkreise!X$5,FALSE)/1000/F350</f>
        <v>0.1909501584</v>
      </c>
      <c r="Y350" s="63">
        <f>VLOOKUP($D350,BW_17_Kreise!$B$7:$CC$410,Calc_Targetkreise!Y$5,FALSE)/1000/$G350</f>
        <v>0.1775717158</v>
      </c>
      <c r="Z350" s="61">
        <f>VLOOKUP(Calc_Targetkreise!$D350,EW_Erg_09_14_Kreise!$A$7:$BK$412,Calc_Targetkreise!Z$5,FALSE)/1000/$H350</f>
        <v>0.2767696546</v>
      </c>
      <c r="AA350" s="61">
        <f>VLOOKUP(Calc_Targetkreise!$D350,EW_Erg_09_14_Kreise!$A$7:$BK$412,Calc_Targetkreise!AA$5,FALSE)/1000/$H350</f>
        <v>0.160378862</v>
      </c>
      <c r="AB350" s="61">
        <f>VLOOKUP($D350,EW_19_Kreise!$A$6:$CQ$406,Calc_Targetkreise!AB$5,FALSE)/1000/F350</f>
        <v>0.08103244672</v>
      </c>
      <c r="AC350" s="63">
        <f>VLOOKUP($D350,BW_17_Kreise!$B$7:$CC$410,Calc_Targetkreise!AC$5,FALSE)/1000/$G350</f>
        <v>0.03280917731</v>
      </c>
      <c r="AD350" s="61">
        <f>VLOOKUP(Calc_Targetkreise!$D350,EW_Erg_09_14_Kreise!$A$7:$BK$412,Calc_Targetkreise!AD$5,FALSE)/1000/$H350</f>
        <v>0.03945720726</v>
      </c>
      <c r="AE350" s="62">
        <f>IF(AC350&lt;Master_sheet_Kriterien!$J$54,1,IF(AC350&lt;Master_sheet_Kriterien!$K$54,2,IF(AC350&lt;Master_sheet_Kriterien!$L$54,3,IF(AC350&lt;Master_sheet_Kriterien!$M$54,4,5))))</f>
        <v>1</v>
      </c>
      <c r="AF350" s="61">
        <f>VLOOKUP(Calc_Targetkreise!$D350,EW_Erg_09_14_Kreise!$A$7:$BK$412,Calc_Targetkreise!AF$5,FALSE)/1000/$H350</f>
        <v>0.03608752078</v>
      </c>
      <c r="AG350" s="63">
        <f>VLOOKUP($D350,BW_17_Kreise!$B$7:$CC$410,Calc_Targetkreise!AG$5,FALSE)/1000/$G350</f>
        <v>0.05110882868</v>
      </c>
      <c r="AH350" s="61">
        <f>VLOOKUP(Calc_Targetkreise!$D350,EW_Erg_09_14_Kreise!$A$7:$BK$412,Calc_Targetkreise!AH$5,FALSE)/1000/$H350</f>
        <v>0.02051410487</v>
      </c>
      <c r="AI350" s="61">
        <f>VLOOKUP(Calc_Targetkreise!$D350,EW_Erg_09_14_Kreise!$A$7:$BK$412,Calc_Targetkreise!AI$5,FALSE)/1000/$H350</f>
        <v>0.04177955875</v>
      </c>
      <c r="AJ350" s="63">
        <f>VLOOKUP($D350,BW_17_Kreise!$B$7:$CC$410,Calc_Targetkreise!AJ$5,FALSE)/1000/$G350</f>
        <v>0.1777163771</v>
      </c>
      <c r="AK350" s="61">
        <f>VLOOKUP(Calc_Targetkreise!$D350,EW_Erg_09_14_Kreise!$A$7:$BK$412,Calc_Targetkreise!AK$5,FALSE)/1000/$H350</f>
        <v>0.2068941964</v>
      </c>
      <c r="AL350" s="61">
        <f>VLOOKUP(Calc_Targetkreise!$D350,EW_Erg_09_14_Kreise!$A$7:$BK$412,Calc_Targetkreise!AL$5,FALSE)/1000/$H350</f>
        <v>0.1837845222</v>
      </c>
      <c r="AM350" s="61">
        <f>VLOOKUP($D350,EW_19_Kreise!$A$6:$CQ$406,Calc_Targetkreise!AM$5,FALSE)/1000/F350</f>
        <v>0.2081013702</v>
      </c>
      <c r="AN350" s="63">
        <f>VLOOKUP($D350,BW_17_Kreise!$B$7:$CC$410,Calc_Targetkreise!AN$5,FALSE)/1000/$G350</f>
        <v>0.2079071853</v>
      </c>
      <c r="AO350" s="61">
        <f>VLOOKUP(Calc_Targetkreise!$D350,EW_Erg_09_14_Kreise!$A$7:$BK$412,Calc_Targetkreise!AO$5,FALSE)/1000/$H350</f>
        <v>0.06416065208</v>
      </c>
      <c r="AP350" s="61">
        <f>VLOOKUP(Calc_Targetkreise!$D350,EW_Erg_09_14_Kreise!$A$7:$BK$412,Calc_Targetkreise!AP$5,FALSE)/1000/$H350</f>
        <v>0.0005464356458</v>
      </c>
      <c r="AQ350" s="61">
        <f t="shared" ref="AQ350:AR350" si="1435">1-U350-Y350-AC350-AG350-AJ350-AN350</f>
        <v>0.05167300765</v>
      </c>
      <c r="AR350" s="61">
        <f t="shared" si="1435"/>
        <v>0.1172559823</v>
      </c>
      <c r="AS350" s="61">
        <f t="shared" si="11"/>
        <v>0.3410513859</v>
      </c>
      <c r="AT350" s="63">
        <f>VLOOKUP($D350,BW_17_Kreise!$B$7:$CC$410,Calc_Targetkreise!AT$5,FALSE)/1000/$G350</f>
        <v>0</v>
      </c>
      <c r="AU350" s="61">
        <f>VLOOKUP(Calc_Targetkreise!$D350,EW_Erg_09_14_Kreise!$A$7:$BK$412,Calc_Targetkreise!AU$5,FALSE)/1000/$H350</f>
        <v>0.01284123768</v>
      </c>
      <c r="AV350" s="62">
        <f>IF(AU350&lt;Master_sheet_Kriterien!$J$44,1,IF(AU350&lt;Master_sheet_Kriterien!$K$44,2,IF(AU350&lt;Master_sheet_Kriterien!$L$44,3,IF(AU350&lt;Master_sheet_Kriterien!$M$44,4,5))))</f>
        <v>4</v>
      </c>
      <c r="AW350" s="61">
        <f>VLOOKUP(Calc_Targetkreise!$D350,EW_Erg_09_14_Kreise!$A$7:$BK$412,Calc_Targetkreise!AW$5,FALSE)/1000/$H350</f>
        <v>0.003711208761</v>
      </c>
      <c r="AX350" s="61">
        <f>VLOOKUP($D350,EW_19_Kreise!$A$6:$CQ$406,Calc_Targetkreise!AX$5,FALSE)/1000/F350</f>
        <v>0.002624229133</v>
      </c>
      <c r="AY350" s="62">
        <f>IF(AX350&lt;Master_sheet_Kriterien!$J$56,1,IF(AX350&lt;Master_sheet_Kriterien!$K$56,2,IF(AX350&lt;Master_sheet_Kriterien!$L$56,3,IF(AX350&lt;Master_sheet_Kriterien!$M$56,4,5))))</f>
        <v>1</v>
      </c>
      <c r="AZ350" s="64">
        <f>VLOOKUP($D350,EW_19_Kreise!$A$6:$CQ$406,Calc_Targetkreise!AZ$5,FALSE)</f>
        <v>140</v>
      </c>
      <c r="BA350" s="62">
        <f>IF(AZ350&lt;Master_sheet_Kriterien!$J$57,1,IF(AZ350&lt;Master_sheet_Kriterien!$K$57,2,IF(AZ350&lt;Master_sheet_Kriterien!$L$57,3,IF(AZ350&lt;Master_sheet_Kriterien!$M$56,4,5))))</f>
        <v>1</v>
      </c>
      <c r="BB350" s="59">
        <f>VLOOKUP($D350,Struktur_daten_BW_2017!$B$7:$AH$452,Calc_Targetkreise!BB$5,FALSE)</f>
        <v>51.7</v>
      </c>
      <c r="BC350" s="62">
        <f>IF(BB350&lt;Master_sheet_Kriterien!$J$8,1,IF(BB350&lt;Master_sheet_Kriterien!$K$8,2,IF(BB350&lt;Master_sheet_Kriterien!$L$8,3,IF(BB350&lt;Master_sheet_Kriterien!$M$8,4,5))))</f>
        <v>1</v>
      </c>
      <c r="BD350" s="65">
        <f t="shared" si="12"/>
        <v>9.6756</v>
      </c>
      <c r="BE350" s="62">
        <f>IF(BD350&lt;Master_sheet_Kriterien!$J$10,1,IF(BD350&lt;Master_sheet_Kriterien!$K$10,2,IF(BD350&lt;Master_sheet_Kriterien!$L$10,3,IF(BD350&lt;Master_sheet_Kriterien!$M$10,4,5))))</f>
        <v>1</v>
      </c>
      <c r="BF350" s="65">
        <f>VLOOKUP($D350,Struktur_daten_BW_2017!$B$7:$AH$452,Calc_Targetkreise!BF$5,FALSE)</f>
        <v>4.4</v>
      </c>
      <c r="BG350" s="62">
        <f>IF(BF350&lt;Master_sheet_Kriterien!$J$12,1,IF(BF350&lt;Master_sheet_Kriterien!$K$12,2,IF(BF350&lt;Master_sheet_Kriterien!$L$12,3,IF(BF350&lt;Master_sheet_Kriterien!$M$12,4,5))))</f>
        <v>1</v>
      </c>
      <c r="BH350" s="65">
        <f>VLOOKUP($D350,Struktur_daten_BW_2017!$B$7:$AH$452,Calc_Targetkreise!BH$5,FALSE)</f>
        <v>10.6</v>
      </c>
      <c r="BI350" s="62">
        <f>IF(BH350&lt;Master_sheet_Kriterien!$J$14,1,IF(BH350&lt;Master_sheet_Kriterien!$K$14,2,IF(BH350&lt;Master_sheet_Kriterien!$L$14,3,IF(BH350&lt;Master_sheet_Kriterien!$M$14,4,5))))</f>
        <v>1</v>
      </c>
      <c r="BJ350" s="65">
        <f>VLOOKUP($D350,Struktur_daten_BW_2017!$B$7:$AH$452,Calc_Targetkreise!BJ$5,FALSE)</f>
        <v>37.4</v>
      </c>
      <c r="BK350" s="62">
        <f>IF(BJ350&lt;Master_sheet_Kriterien!$J$16,1,IF(BJ350&lt;Master_sheet_Kriterien!$K$16,2,IF(BJ350&lt;Master_sheet_Kriterien!$L$16,3,IF(BJ350&lt;Master_sheet_Kriterien!$M$16,4,5))))</f>
        <v>5</v>
      </c>
      <c r="BL350" s="65">
        <f>VLOOKUP($D350,Struktur_daten_BW_2017!$B$7:$AH$452,Calc_Targetkreise!BL$5,FALSE)</f>
        <v>20.2</v>
      </c>
      <c r="BM350" s="62">
        <f>IF(BL350&lt;Master_sheet_Kriterien!$J$18,1,IF(BL350&lt;Master_sheet_Kriterien!$K$18,2,IF(BL350&lt;Master_sheet_Kriterien!$L$18,3,IF(BL350&lt;Master_sheet_Kriterien!$M$18,4,5))))</f>
        <v>5</v>
      </c>
      <c r="BN350" s="65">
        <f>VLOOKUP($D350,Struktur_daten_BW_2017!$B$7:$AH$452,Calc_Targetkreise!BN$5,FALSE)</f>
        <v>13.1</v>
      </c>
      <c r="BO350" s="62">
        <f>IF(BN350&lt;Master_sheet_Kriterien!$J$20,1,IF(BN350&lt;Master_sheet_Kriterien!$K$20,2,IF(BN350&lt;Master_sheet_Kriterien!$L$20,3,IF(BN350&lt;Master_sheet_Kriterien!$M$20,4,5))))</f>
        <v>5</v>
      </c>
      <c r="BP350" s="59">
        <f>VLOOKUP($D350,Struktur_daten_BW_2017!$B$7:$AH$452,Calc_Targetkreise!BP$5,FALSE)</f>
        <v>18121</v>
      </c>
      <c r="BQ350" s="62">
        <f>IF(BP350&lt;Master_sheet_Kriterien!$J$38,1,IF(BP350&lt;Master_sheet_Kriterien!$K$38,2,IF(BP350&lt;Master_sheet_Kriterien!$L$38,3,IF(BP350&lt;Master_sheet_Kriterien!$M$38,4,5))))</f>
        <v>1</v>
      </c>
      <c r="BR350" s="65">
        <f>VLOOKUP($D350,Struktur_daten_BW_2017!$B$7:$AH$452,Calc_Targetkreise!BR$5,FALSE)</f>
        <v>32</v>
      </c>
      <c r="BS350" s="62">
        <f>IF(BR350&lt;Master_sheet_Kriterien!$J$24,1,IF(BR350&lt;Master_sheet_Kriterien!$K$24,2,IF(BR350&lt;Master_sheet_Kriterien!$L$24,3,IF(BR350&lt;Master_sheet_Kriterien!$M$24,4,5))))</f>
        <v>3</v>
      </c>
      <c r="BT350" s="65">
        <f>VLOOKUP($D350,Struktur_daten_BW_2017!$B$7:$AH$452,Calc_Targetkreise!BT$5,FALSE)</f>
        <v>9.7</v>
      </c>
      <c r="BU350" s="62">
        <f>IF(BT350&lt;Master_sheet_Kriterien!$J$26,1,IF(BT350&lt;Master_sheet_Kriterien!$K$26,2,IF(BT350&lt;Master_sheet_Kriterien!$L$26,3,IF(BT350&lt;Master_sheet_Kriterien!$M$26,4,5))))</f>
        <v>1</v>
      </c>
      <c r="BV350" s="65">
        <f t="shared" si="13"/>
        <v>2.13303</v>
      </c>
      <c r="BW350" s="62">
        <f>IF(BV350&lt;Master_sheet_Kriterien!$J$28,1,IF(BV350&lt;Master_sheet_Kriterien!$K$28,2,IF(BV350&lt;Master_sheet_Kriterien!$L$28,3,IF(BV350&lt;Master_sheet_Kriterien!$M$28,4,5))))</f>
        <v>1</v>
      </c>
      <c r="BX350" s="65">
        <f>VLOOKUP($D350,Struktur_daten_BW_2017!$B$7:$AH$452,Calc_Targetkreise!BX$5,FALSE)</f>
        <v>13.40206186</v>
      </c>
      <c r="BY350" s="62">
        <f>IF(BX350&lt;Master_sheet_Kriterien!$J$30,1,IF(BX350&lt;Master_sheet_Kriterien!$K$30,2,IF(BX350&lt;Master_sheet_Kriterien!$L$30,3,IF(BX350&lt;Master_sheet_Kriterien!$M$30,4,5))))</f>
        <v>1</v>
      </c>
      <c r="BZ350" s="65"/>
      <c r="CA350" s="62">
        <f>IF(BZ350&lt;Master_sheet_Kriterien!$J$32,1,IF(BZ350&lt;Master_sheet_Kriterien!$K$32,2,IF(BZ350&lt;Master_sheet_Kriterien!$L$32,3,IF(BZ350&lt;Master_sheet_Kriterien!$M$32,4,5))))</f>
        <v>1</v>
      </c>
      <c r="CB350" s="65"/>
      <c r="CC350" s="62">
        <f>IF(CB350&lt;Master_sheet_Kriterien!$J$34,1,IF(CB350&lt;Master_sheet_Kriterien!$K$34,2,IF(CB350&lt;Master_sheet_Kriterien!$L$34,3,IF(CB350&lt;Master_sheet_Kriterien!$M$34,4,5))))</f>
        <v>1</v>
      </c>
      <c r="CD350" s="65">
        <f>100-VLOOKUP($D350,Struktur_daten_BW_2017!$B$7:$AH$452,Calc_Targetkreise!CD$5,FALSE)</f>
        <v>57.8</v>
      </c>
      <c r="CE350" s="62">
        <f>IF(CD350&lt;Master_sheet_Kriterien!$J$40,1,IF(CD350&lt;Master_sheet_Kriterien!$K$40,2,IF(CD350&lt;Master_sheet_Kriterien!$L$40,3,IF(CD350&lt;Master_sheet_Kriterien!$M$40,4,5))))</f>
        <v>4</v>
      </c>
      <c r="CF350" s="61"/>
      <c r="CG350" s="59">
        <f>VLOOKUP($D350,EW_19_Kreise!$A$6:$CQ$406,Calc_Targetkreise!CG$5,FALSE)/1000</f>
        <v>99.858</v>
      </c>
      <c r="CH350" s="59">
        <f>VLOOKUP($D350,BW_17_Kreise!$B$7:$CC$410,Calc_Targetkreise!CH$5,FALSE)/1000</f>
        <v>101.239</v>
      </c>
      <c r="CI350" s="59">
        <f>VLOOKUP($D350,EW_Erg_09_14_Kreise!$A$10:$BK$412,Calc_Targetkreise!CI$5,FALSE)/1000</f>
        <v>103.892</v>
      </c>
      <c r="CJ350" s="59">
        <f>VLOOKUP($D350,EW_Erg_09_14_Kreise!$A$10:$BK$412,Calc_Targetkreise!CJ$5,FALSE)/1000</f>
        <v>111.375</v>
      </c>
      <c r="CK350" s="59">
        <f>VLOOKUP($D350,EW_Erg_09_14_Kreise!$A$10:$BK$412,Calc_Targetkreise!CK$5,FALSE)/1000</f>
        <v>29.259</v>
      </c>
      <c r="CL350" s="45"/>
      <c r="CM350" s="59">
        <f>VLOOKUP($D350,Struktur_daten_BW_2017!$B$7:$AH$452,Calc_Targetkreise!CM$5,FALSE)</f>
        <v>219.9</v>
      </c>
      <c r="CN350" s="66">
        <v>0.0</v>
      </c>
      <c r="CO350" s="67">
        <f t="shared" si="16"/>
        <v>0</v>
      </c>
      <c r="CP350" s="62">
        <f>IF(CO350&lt;Master_sheet_Kriterien!$J$58,1,IF(CO350&lt;Master_sheet_Kriterien!$K$58,2,IF(CO350&lt;Master_sheet_Kriterien!$L$58,3,IF(CO350&lt;Master_sheet_Kriterien!$M$58,4,5))))</f>
        <v>1</v>
      </c>
      <c r="CQ350" s="66">
        <v>0.0</v>
      </c>
      <c r="CR350" s="67">
        <f t="shared" si="17"/>
        <v>0</v>
      </c>
      <c r="CS350" s="62">
        <f>IF(CR350&lt;Master_sheet_Kriterien!$J$59,1,IF(CR350&lt;Master_sheet_Kriterien!$K$59,2,IF(CR350&lt;Master_sheet_Kriterien!$L$59,3,IF(CR350&lt;Master_sheet_Kriterien!$M$59,4,5))))</f>
        <v>1</v>
      </c>
      <c r="CT350" s="66">
        <v>0.0</v>
      </c>
      <c r="CU350" s="44"/>
      <c r="CV350" s="66">
        <v>0.0</v>
      </c>
      <c r="CW350" s="68"/>
      <c r="CY350" s="31">
        <f t="shared" si="18"/>
        <v>12073</v>
      </c>
      <c r="DB350" s="76" t="str">
        <f t="shared" si="19"/>
        <v>Uckermark</v>
      </c>
      <c r="DC350" s="58">
        <f t="shared" si="20"/>
        <v>308</v>
      </c>
      <c r="DD350" s="77">
        <f t="shared" si="21"/>
        <v>134</v>
      </c>
      <c r="DE350" s="72">
        <f t="shared" si="22"/>
        <v>0.002624229133</v>
      </c>
      <c r="DG350" s="76" t="str">
        <f t="shared" si="23"/>
        <v>Uckermark</v>
      </c>
      <c r="DH350" s="58" t="str">
        <f t="shared" si="24"/>
        <v>#REF!</v>
      </c>
      <c r="DI350" s="75">
        <f t="shared" si="25"/>
        <v>128</v>
      </c>
      <c r="DJ350" s="78">
        <f t="shared" si="26"/>
        <v>0.002624229133</v>
      </c>
      <c r="DK350" s="75"/>
      <c r="DL350" s="75"/>
      <c r="DM350" s="75"/>
      <c r="DN350" s="75"/>
      <c r="DO350" s="75"/>
      <c r="DP350" s="44"/>
    </row>
    <row r="351" ht="16.5" customHeight="1">
      <c r="A351" s="58">
        <f t="shared" si="5"/>
        <v>53</v>
      </c>
      <c r="B351" s="58">
        <f t="shared" si="6"/>
        <v>196</v>
      </c>
      <c r="C351" s="58" t="s">
        <v>515</v>
      </c>
      <c r="D351" s="58">
        <v>13003.0</v>
      </c>
      <c r="E351" s="58" t="s">
        <v>516</v>
      </c>
      <c r="F351" s="59">
        <f>VLOOKUP($D351,EW_19_Kreise!$A$6:$CQ$406,Calc_Targetkreise!F$5,FALSE)/1000</f>
        <v>99.675</v>
      </c>
      <c r="G351" s="59">
        <f>VLOOKUP($D351,BW_17_Kreise!$B$7:$CC$410,Calc_Targetkreise!G$5,FALSE)/1000</f>
        <v>120.622</v>
      </c>
      <c r="H351" s="59">
        <f>VLOOKUP($D351,EW_Erg_09_14_Kreise!$A$10:$BK$412,Calc_Targetkreise!H$5,FALSE)/1000</f>
        <v>68.21</v>
      </c>
      <c r="I351" s="60">
        <f t="shared" ref="I351:K351" si="1436">F351/CG351</f>
        <v>0.5927073361</v>
      </c>
      <c r="J351" s="60">
        <f t="shared" si="1436"/>
        <v>0.7147080956</v>
      </c>
      <c r="K351" s="60">
        <f t="shared" si="1436"/>
        <v>0.4021934609</v>
      </c>
      <c r="L351" s="61">
        <f t="shared" ref="L351:M351" si="1437">1-(T351+X351)</f>
        <v>0.6598645598</v>
      </c>
      <c r="M351" s="61">
        <f t="shared" si="1437"/>
        <v>0.5513422095</v>
      </c>
      <c r="N351" s="62">
        <f>IF(L351&lt;Master_sheet_Kriterien!$J$46,1,IF(L351&lt;Master_sheet_Kriterien!$K$46,2,IF(L351&lt;Master_sheet_Kriterien!$L$46,3,IF(L351&lt;Master_sheet_Kriterien!$M$46,4,5))))</f>
        <v>5</v>
      </c>
      <c r="O351" s="62">
        <f>IF(M351&lt;Master_sheet_Kriterien!$J$46,1,IF(M351&lt;Master_sheet_Kriterien!$K$46,2,IF(M351&lt;Master_sheet_Kriterien!$L$46,3,IF(M351&lt;Master_sheet_Kriterien!$M$46,4,5))))</f>
        <v>5</v>
      </c>
      <c r="P351" s="61">
        <f t="shared" ref="P351:Q351" si="1438">1-(T351+AM351)</f>
        <v>0.7028442438</v>
      </c>
      <c r="Q351" s="61">
        <f t="shared" si="1438"/>
        <v>0.5687851304</v>
      </c>
      <c r="R351" s="62">
        <f>IF(P351&lt;Master_sheet_Kriterien!$J$46,1,IF(P351&lt;Master_sheet_Kriterien!$K$46,2,IF(P351&lt;Master_sheet_Kriterien!$L$46,3,IF(P351&lt;Master_sheet_Kriterien!$M$46,4,5))))</f>
        <v>5</v>
      </c>
      <c r="S351" s="62">
        <f>IF(Q351&lt;Master_sheet_Kriterien!$J$46,1,IF(Q351&lt;Master_sheet_Kriterien!$K$46,2,IF(Q351&lt;Master_sheet_Kriterien!$L$46,3,IF(Q351&lt;Master_sheet_Kriterien!$M$46,4,5))))</f>
        <v>5</v>
      </c>
      <c r="T351" s="61">
        <f>VLOOKUP($D351,EW_19_Kreise!$A$6:$CQ$406,Calc_Targetkreise!T$5,FALSE)/1000/F351</f>
        <v>0.1732430399</v>
      </c>
      <c r="U351" s="63">
        <f>VLOOKUP($D351,BW_17_Kreise!$B$7:$CC$410,Calc_Targetkreise!U$5,FALSE)/1000/$G351</f>
        <v>0.2844671785</v>
      </c>
      <c r="V351" s="61">
        <f>VLOOKUP(Calc_Targetkreise!$D351,EW_Erg_09_14_Kreise!$A$7:$BK$412,Calc_Targetkreise!V$5,FALSE)/1000/$H351</f>
        <v>0.2366808386</v>
      </c>
      <c r="W351" s="61">
        <f>VLOOKUP(Calc_Targetkreise!$D351,EW_Erg_09_14_Kreise!$A$7:$BK$412,Calc_Targetkreise!W$5,FALSE)/1000/CK351</f>
        <v>0.2239688129</v>
      </c>
      <c r="X351" s="61">
        <f>VLOOKUP($D351,EW_19_Kreise!$A$6:$CQ$406,Calc_Targetkreise!X$5,FALSE)/1000/F351</f>
        <v>0.1668924003</v>
      </c>
      <c r="Y351" s="63">
        <f>VLOOKUP($D351,BW_17_Kreise!$B$7:$CC$410,Calc_Targetkreise!Y$5,FALSE)/1000/$G351</f>
        <v>0.164190612</v>
      </c>
      <c r="Z351" s="61">
        <f>VLOOKUP(Calc_Targetkreise!$D351,EW_Erg_09_14_Kreise!$A$7:$BK$412,Calc_Targetkreise!Z$5,FALSE)/1000/$H351</f>
        <v>0.2276352441</v>
      </c>
      <c r="AA351" s="61">
        <f>VLOOKUP(Calc_Targetkreise!$D351,EW_Erg_09_14_Kreise!$A$7:$BK$412,Calc_Targetkreise!AA$5,FALSE)/1000/$H351</f>
        <v>0.2041489518</v>
      </c>
      <c r="AB351" s="61">
        <f>VLOOKUP($D351,EW_19_Kreise!$A$6:$CQ$406,Calc_Targetkreise!AB$5,FALSE)/1000/F351</f>
        <v>0.1768949085</v>
      </c>
      <c r="AC351" s="63">
        <f>VLOOKUP($D351,BW_17_Kreise!$B$7:$CC$410,Calc_Targetkreise!AC$5,FALSE)/1000/$G351</f>
        <v>0.06992090995</v>
      </c>
      <c r="AD351" s="61">
        <f>VLOOKUP(Calc_Targetkreise!$D351,EW_Erg_09_14_Kreise!$A$7:$BK$412,Calc_Targetkreise!AD$5,FALSE)/1000/$H351</f>
        <v>0.1002199091</v>
      </c>
      <c r="AE351" s="62">
        <f>IF(AC351&lt;Master_sheet_Kriterien!$J$54,1,IF(AC351&lt;Master_sheet_Kriterien!$K$54,2,IF(AC351&lt;Master_sheet_Kriterien!$L$54,3,IF(AC351&lt;Master_sheet_Kriterien!$M$54,4,5))))</f>
        <v>2</v>
      </c>
      <c r="AF351" s="61">
        <f>VLOOKUP(Calc_Targetkreise!$D351,EW_Erg_09_14_Kreise!$A$7:$BK$412,Calc_Targetkreise!AF$5,FALSE)/1000/$H351</f>
        <v>0.1014807213</v>
      </c>
      <c r="AG351" s="63">
        <f>VLOOKUP($D351,BW_17_Kreise!$B$7:$CC$410,Calc_Targetkreise!AG$5,FALSE)/1000/$G351</f>
        <v>0.06352075078</v>
      </c>
      <c r="AH351" s="61">
        <f>VLOOKUP(Calc_Targetkreise!$D351,EW_Erg_09_14_Kreise!$A$7:$BK$412,Calc_Targetkreise!AH$5,FALSE)/1000/$H351</f>
        <v>0.01873625568</v>
      </c>
      <c r="AI351" s="61">
        <f>VLOOKUP(Calc_Targetkreise!$D351,EW_Erg_09_14_Kreise!$A$7:$BK$412,Calc_Targetkreise!AI$5,FALSE)/1000/$H351</f>
        <v>0.08567658701</v>
      </c>
      <c r="AJ351" s="63">
        <f>VLOOKUP($D351,BW_17_Kreise!$B$7:$CC$410,Calc_Targetkreise!AJ$5,FALSE)/1000/$G351</f>
        <v>0.2212531711</v>
      </c>
      <c r="AK351" s="61">
        <f>VLOOKUP(Calc_Targetkreise!$D351,EW_Erg_09_14_Kreise!$A$7:$BK$412,Calc_Targetkreise!AK$5,FALSE)/1000/$H351</f>
        <v>0.2422518692</v>
      </c>
      <c r="AL351" s="61">
        <f>VLOOKUP(Calc_Targetkreise!$D351,EW_Erg_09_14_Kreise!$A$7:$BK$412,Calc_Targetkreise!AL$5,FALSE)/1000/$H351</f>
        <v>0.282803108</v>
      </c>
      <c r="AM351" s="61">
        <f>VLOOKUP($D351,EW_19_Kreise!$A$6:$CQ$406,Calc_Targetkreise!AM$5,FALSE)/1000/F351</f>
        <v>0.1239127163</v>
      </c>
      <c r="AN351" s="63">
        <f>VLOOKUP($D351,BW_17_Kreise!$B$7:$CC$410,Calc_Targetkreise!AN$5,FALSE)/1000/$G351</f>
        <v>0.1467476911</v>
      </c>
      <c r="AO351" s="61">
        <f>VLOOKUP(Calc_Targetkreise!$D351,EW_Erg_09_14_Kreise!$A$7:$BK$412,Calc_Targetkreise!AO$5,FALSE)/1000/$H351</f>
        <v>0.07737868348</v>
      </c>
      <c r="AP351" s="61">
        <f>VLOOKUP(Calc_Targetkreise!$D351,EW_Erg_09_14_Kreise!$A$7:$BK$412,Calc_Targetkreise!AP$5,FALSE)/1000/$H351</f>
        <v>0.001275472805</v>
      </c>
      <c r="AQ351" s="61">
        <f t="shared" ref="AQ351:AR351" si="1439">1-U351-Y351-AC351-AG351-AJ351-AN351</f>
        <v>0.04989968662</v>
      </c>
      <c r="AR351" s="61">
        <f t="shared" si="1439"/>
        <v>0.09709719982</v>
      </c>
      <c r="AS351" s="61">
        <f t="shared" si="11"/>
        <v>0.1006463462</v>
      </c>
      <c r="AT351" s="63">
        <f>VLOOKUP($D351,BW_17_Kreise!$B$7:$CC$410,Calc_Targetkreise!AT$5,FALSE)/1000/$G351</f>
        <v>0</v>
      </c>
      <c r="AU351" s="61">
        <f>VLOOKUP(Calc_Targetkreise!$D351,EW_Erg_09_14_Kreise!$A$7:$BK$412,Calc_Targetkreise!AU$5,FALSE)/1000/$H351</f>
        <v>0.01989444363</v>
      </c>
      <c r="AV351" s="62">
        <f>IF(AU351&lt;Master_sheet_Kriterien!$J$44,1,IF(AU351&lt;Master_sheet_Kriterien!$K$44,2,IF(AU351&lt;Master_sheet_Kriterien!$L$44,3,IF(AU351&lt;Master_sheet_Kriterien!$M$44,4,5))))</f>
        <v>5</v>
      </c>
      <c r="AW351" s="61">
        <f>VLOOKUP(Calc_Targetkreise!$D351,EW_Erg_09_14_Kreise!$A$7:$BK$412,Calc_Targetkreise!AW$5,FALSE)/1000/$H351</f>
        <v>0.01471924938</v>
      </c>
      <c r="AX351" s="61">
        <f>VLOOKUP($D351,EW_19_Kreise!$A$6:$CQ$406,Calc_Targetkreise!AX$5,FALSE)/1000/F351</f>
        <v>0.006099824429</v>
      </c>
      <c r="AY351" s="62">
        <f>IF(AX351&lt;Master_sheet_Kriterien!$J$56,1,IF(AX351&lt;Master_sheet_Kriterien!$K$56,2,IF(AX351&lt;Master_sheet_Kriterien!$L$56,3,IF(AX351&lt;Master_sheet_Kriterien!$M$56,4,5))))</f>
        <v>4</v>
      </c>
      <c r="AZ351" s="64">
        <f>VLOOKUP($D351,EW_19_Kreise!$A$6:$CQ$406,Calc_Targetkreise!AZ$5,FALSE)</f>
        <v>608</v>
      </c>
      <c r="BA351" s="62">
        <f>IF(AZ351&lt;Master_sheet_Kriterien!$J$57,1,IF(AZ351&lt;Master_sheet_Kriterien!$K$57,2,IF(AZ351&lt;Master_sheet_Kriterien!$L$57,3,IF(AZ351&lt;Master_sheet_Kriterien!$M$56,4,5))))</f>
        <v>5</v>
      </c>
      <c r="BB351" s="59">
        <f>VLOOKUP($D351,Struktur_daten_BW_2017!$B$7:$AH$452,Calc_Targetkreise!BB$5,FALSE)</f>
        <v>1132.8</v>
      </c>
      <c r="BC351" s="62">
        <f>IF(BB351&lt;Master_sheet_Kriterien!$J$8,1,IF(BB351&lt;Master_sheet_Kriterien!$K$8,2,IF(BB351&lt;Master_sheet_Kriterien!$L$8,3,IF(BB351&lt;Master_sheet_Kriterien!$M$8,4,5))))</f>
        <v>4</v>
      </c>
      <c r="BD351" s="65">
        <f t="shared" si="12"/>
        <v>26.3452</v>
      </c>
      <c r="BE351" s="62">
        <f>IF(BD351&lt;Master_sheet_Kriterien!$J$10,1,IF(BD351&lt;Master_sheet_Kriterien!$K$10,2,IF(BD351&lt;Master_sheet_Kriterien!$L$10,3,IF(BD351&lt;Master_sheet_Kriterien!$M$10,4,5))))</f>
        <v>4</v>
      </c>
      <c r="BF351" s="65">
        <f>VLOOKUP($D351,Struktur_daten_BW_2017!$B$7:$AH$452,Calc_Targetkreise!BF$5,FALSE)</f>
        <v>9.7</v>
      </c>
      <c r="BG351" s="62">
        <f>IF(BF351&lt;Master_sheet_Kriterien!$J$12,1,IF(BF351&lt;Master_sheet_Kriterien!$K$12,2,IF(BF351&lt;Master_sheet_Kriterien!$L$12,3,IF(BF351&lt;Master_sheet_Kriterien!$M$12,4,5))))</f>
        <v>5</v>
      </c>
      <c r="BH351" s="65">
        <f>VLOOKUP($D351,Struktur_daten_BW_2017!$B$7:$AH$452,Calc_Targetkreise!BH$5,FALSE)</f>
        <v>16.5</v>
      </c>
      <c r="BI351" s="62">
        <f>IF(BH351&lt;Master_sheet_Kriterien!$J$14,1,IF(BH351&lt;Master_sheet_Kriterien!$K$14,2,IF(BH351&lt;Master_sheet_Kriterien!$L$14,3,IF(BH351&lt;Master_sheet_Kriterien!$M$14,4,5))))</f>
        <v>5</v>
      </c>
      <c r="BJ351" s="65">
        <f>VLOOKUP($D351,Struktur_daten_BW_2017!$B$7:$AH$452,Calc_Targetkreise!BJ$5,FALSE)</f>
        <v>32.5</v>
      </c>
      <c r="BK351" s="62">
        <f>IF(BJ351&lt;Master_sheet_Kriterien!$J$16,1,IF(BJ351&lt;Master_sheet_Kriterien!$K$16,2,IF(BJ351&lt;Master_sheet_Kriterien!$L$16,3,IF(BJ351&lt;Master_sheet_Kriterien!$M$16,4,5))))</f>
        <v>1</v>
      </c>
      <c r="BL351" s="65">
        <f>VLOOKUP($D351,Struktur_daten_BW_2017!$B$7:$AH$452,Calc_Targetkreise!BL$5,FALSE)</f>
        <v>18.3</v>
      </c>
      <c r="BM351" s="62">
        <f>IF(BL351&lt;Master_sheet_Kriterien!$J$18,1,IF(BL351&lt;Master_sheet_Kriterien!$K$18,2,IF(BL351&lt;Master_sheet_Kriterien!$L$18,3,IF(BL351&lt;Master_sheet_Kriterien!$M$18,4,5))))</f>
        <v>5</v>
      </c>
      <c r="BN351" s="65">
        <f>VLOOKUP($D351,Struktur_daten_BW_2017!$B$7:$AH$452,Calc_Targetkreise!BN$5,FALSE)</f>
        <v>10.7</v>
      </c>
      <c r="BO351" s="62">
        <f>IF(BN351&lt;Master_sheet_Kriterien!$J$20,1,IF(BN351&lt;Master_sheet_Kriterien!$K$20,2,IF(BN351&lt;Master_sheet_Kriterien!$L$20,3,IF(BN351&lt;Master_sheet_Kriterien!$M$20,4,5))))</f>
        <v>3</v>
      </c>
      <c r="BP351" s="59">
        <f>VLOOKUP($D351,Struktur_daten_BW_2017!$B$7:$AH$452,Calc_Targetkreise!BP$5,FALSE)</f>
        <v>16879</v>
      </c>
      <c r="BQ351" s="62">
        <f>IF(BP351&lt;Master_sheet_Kriterien!$J$38,1,IF(BP351&lt;Master_sheet_Kriterien!$K$38,2,IF(BP351&lt;Master_sheet_Kriterien!$L$38,3,IF(BP351&lt;Master_sheet_Kriterien!$M$38,4,5))))</f>
        <v>1</v>
      </c>
      <c r="BR351" s="65">
        <f>VLOOKUP($D351,Struktur_daten_BW_2017!$B$7:$AH$452,Calc_Targetkreise!BR$5,FALSE)</f>
        <v>51.5</v>
      </c>
      <c r="BS351" s="62">
        <f>IF(BR351&lt;Master_sheet_Kriterien!$J$24,1,IF(BR351&lt;Master_sheet_Kriterien!$K$24,2,IF(BR351&lt;Master_sheet_Kriterien!$L$24,3,IF(BR351&lt;Master_sheet_Kriterien!$M$24,4,5))))</f>
        <v>5</v>
      </c>
      <c r="BT351" s="65">
        <f>VLOOKUP($D351,Struktur_daten_BW_2017!$B$7:$AH$452,Calc_Targetkreise!BT$5,FALSE)</f>
        <v>8.2</v>
      </c>
      <c r="BU351" s="62">
        <f>IF(BT351&lt;Master_sheet_Kriterien!$J$26,1,IF(BT351&lt;Master_sheet_Kriterien!$K$26,2,IF(BT351&lt;Master_sheet_Kriterien!$L$26,3,IF(BT351&lt;Master_sheet_Kriterien!$M$26,4,5))))</f>
        <v>1</v>
      </c>
      <c r="BV351" s="65">
        <f t="shared" si="13"/>
        <v>2.22712</v>
      </c>
      <c r="BW351" s="62">
        <f>IF(BV351&lt;Master_sheet_Kriterien!$J$28,1,IF(BV351&lt;Master_sheet_Kriterien!$K$28,2,IF(BV351&lt;Master_sheet_Kriterien!$L$28,3,IF(BV351&lt;Master_sheet_Kriterien!$M$28,4,5))))</f>
        <v>1</v>
      </c>
      <c r="BX351" s="65">
        <f>VLOOKUP($D351,Struktur_daten_BW_2017!$B$7:$AH$452,Calc_Targetkreise!BX$5,FALSE)</f>
        <v>14.63414634</v>
      </c>
      <c r="BY351" s="62">
        <f>IF(BX351&lt;Master_sheet_Kriterien!$J$30,1,IF(BX351&lt;Master_sheet_Kriterien!$K$30,2,IF(BX351&lt;Master_sheet_Kriterien!$L$30,3,IF(BX351&lt;Master_sheet_Kriterien!$M$30,4,5))))</f>
        <v>1</v>
      </c>
      <c r="BZ351" s="65">
        <f>CL351/1000</f>
        <v>14.422</v>
      </c>
      <c r="CA351" s="62">
        <f>IF(BZ351&lt;Master_sheet_Kriterien!$J$32,1,IF(BZ351&lt;Master_sheet_Kriterien!$K$32,2,IF(BZ351&lt;Master_sheet_Kriterien!$L$32,3,IF(BZ351&lt;Master_sheet_Kriterien!$M$32,4,5))))</f>
        <v>1</v>
      </c>
      <c r="CB351" s="65">
        <f>BZ351/CM351*100</f>
        <v>5.310014728</v>
      </c>
      <c r="CC351" s="62">
        <f>IF(CB351&lt;Master_sheet_Kriterien!$J$34,1,IF(CB351&lt;Master_sheet_Kriterien!$K$34,2,IF(CB351&lt;Master_sheet_Kriterien!$L$34,3,IF(CB351&lt;Master_sheet_Kriterien!$M$34,4,5))))</f>
        <v>2</v>
      </c>
      <c r="CD351" s="65">
        <f>100-VLOOKUP($D351,Struktur_daten_BW_2017!$B$7:$AH$452,Calc_Targetkreise!CD$5,FALSE)</f>
        <v>76.2</v>
      </c>
      <c r="CE351" s="62">
        <f>IF(CD351&lt;Master_sheet_Kriterien!$J$40,1,IF(CD351&lt;Master_sheet_Kriterien!$K$40,2,IF(CD351&lt;Master_sheet_Kriterien!$L$40,3,IF(CD351&lt;Master_sheet_Kriterien!$M$40,4,5))))</f>
        <v>5</v>
      </c>
      <c r="CF351" s="61"/>
      <c r="CG351" s="59">
        <f>VLOOKUP($D351,EW_19_Kreise!$A$6:$CQ$406,Calc_Targetkreise!CG$5,FALSE)/1000</f>
        <v>168.169</v>
      </c>
      <c r="CH351" s="59">
        <f>VLOOKUP($D351,BW_17_Kreise!$B$7:$CC$410,Calc_Targetkreise!CH$5,FALSE)/1000</f>
        <v>168.771</v>
      </c>
      <c r="CI351" s="59">
        <f>VLOOKUP($D351,EW_Erg_09_14_Kreise!$A$10:$BK$412,Calc_Targetkreise!CI$5,FALSE)/1000</f>
        <v>169.595</v>
      </c>
      <c r="CJ351" s="59">
        <f>VLOOKUP($D351,EW_Erg_09_14_Kreise!$A$10:$BK$412,Calc_Targetkreise!CJ$5,FALSE)/1000</f>
        <v>169.654</v>
      </c>
      <c r="CK351" s="59">
        <f>VLOOKUP($D351,EW_Erg_09_14_Kreise!$A$10:$BK$412,Calc_Targetkreise!CK$5,FALSE)/1000</f>
        <v>71.568</v>
      </c>
      <c r="CL351" s="45">
        <f>13867+555</f>
        <v>14422</v>
      </c>
      <c r="CM351" s="59">
        <f>VLOOKUP($D351,Struktur_daten_BW_2017!$B$7:$AH$452,Calc_Targetkreise!CM$5,FALSE)</f>
        <v>271.6</v>
      </c>
      <c r="CN351" s="66">
        <v>9.0</v>
      </c>
      <c r="CO351" s="67">
        <f t="shared" si="16"/>
        <v>0.03313696613</v>
      </c>
      <c r="CP351" s="62">
        <f>IF(CO351&lt;Master_sheet_Kriterien!$J$58,1,IF(CO351&lt;Master_sheet_Kriterien!$K$58,2,IF(CO351&lt;Master_sheet_Kriterien!$L$58,3,IF(CO351&lt;Master_sheet_Kriterien!$M$58,4,5))))</f>
        <v>1</v>
      </c>
      <c r="CQ351" s="66">
        <v>9.0</v>
      </c>
      <c r="CR351" s="67">
        <f t="shared" si="17"/>
        <v>0.03313696613</v>
      </c>
      <c r="CS351" s="62">
        <f>IF(CR351&lt;Master_sheet_Kriterien!$J$59,1,IF(CR351&lt;Master_sheet_Kriterien!$K$59,2,IF(CR351&lt;Master_sheet_Kriterien!$L$59,3,IF(CR351&lt;Master_sheet_Kriterien!$M$59,4,5))))</f>
        <v>1</v>
      </c>
      <c r="CT351" s="66">
        <v>0.0</v>
      </c>
      <c r="CU351" s="44"/>
      <c r="CV351" s="66">
        <v>0.0</v>
      </c>
      <c r="CW351" s="68"/>
      <c r="CY351" s="31">
        <f t="shared" si="18"/>
        <v>13003</v>
      </c>
      <c r="DB351" s="76" t="str">
        <f t="shared" si="19"/>
        <v>Rostock</v>
      </c>
      <c r="DC351" s="58">
        <f t="shared" si="20"/>
        <v>53</v>
      </c>
      <c r="DD351" s="77">
        <f t="shared" si="21"/>
        <v>196</v>
      </c>
      <c r="DE351" s="72">
        <f t="shared" si="22"/>
        <v>0.006099824429</v>
      </c>
      <c r="DG351" s="76" t="str">
        <f t="shared" si="23"/>
        <v>Rostock</v>
      </c>
      <c r="DH351" s="58" t="str">
        <f t="shared" si="24"/>
        <v>#REF!</v>
      </c>
      <c r="DI351" s="75">
        <f t="shared" si="25"/>
        <v>190.3313697</v>
      </c>
      <c r="DJ351" s="78">
        <f t="shared" si="26"/>
        <v>0.006099824429</v>
      </c>
      <c r="DK351" s="75"/>
      <c r="DL351" s="75"/>
      <c r="DM351" s="75"/>
      <c r="DN351" s="75"/>
      <c r="DO351" s="75"/>
      <c r="DP351" s="44"/>
    </row>
    <row r="352" ht="16.5" customHeight="1">
      <c r="A352" s="58">
        <f t="shared" si="5"/>
        <v>166</v>
      </c>
      <c r="B352" s="58">
        <f t="shared" si="6"/>
        <v>161</v>
      </c>
      <c r="C352" s="58" t="s">
        <v>515</v>
      </c>
      <c r="D352" s="58">
        <v>13004.0</v>
      </c>
      <c r="E352" s="58" t="s">
        <v>517</v>
      </c>
      <c r="F352" s="59">
        <f>VLOOKUP($D352,EW_19_Kreise!$A$6:$CQ$406,Calc_Targetkreise!F$5,FALSE)/1000</f>
        <v>44.302</v>
      </c>
      <c r="G352" s="59">
        <f>VLOOKUP($D352,BW_17_Kreise!$B$7:$CC$410,Calc_Targetkreise!G$5,FALSE)/1000</f>
        <v>55.043</v>
      </c>
      <c r="H352" s="59">
        <f>VLOOKUP($D352,EW_Erg_09_14_Kreise!$A$10:$BK$412,Calc_Targetkreise!H$5,FALSE)/1000</f>
        <v>34.371</v>
      </c>
      <c r="I352" s="60">
        <f t="shared" ref="I352:K352" si="1440">F352/CG352</f>
        <v>0.5830437987</v>
      </c>
      <c r="J352" s="60">
        <f t="shared" si="1440"/>
        <v>0.7179677819</v>
      </c>
      <c r="K352" s="60">
        <f t="shared" si="1440"/>
        <v>0.4424520165</v>
      </c>
      <c r="L352" s="61">
        <f t="shared" ref="L352:M352" si="1441">1-(T352+X352)</f>
        <v>0.6191819782</v>
      </c>
      <c r="M352" s="61">
        <f t="shared" si="1441"/>
        <v>0.5136892975</v>
      </c>
      <c r="N352" s="62">
        <f>IF(L352&lt;Master_sheet_Kriterien!$J$46,1,IF(L352&lt;Master_sheet_Kriterien!$K$46,2,IF(L352&lt;Master_sheet_Kriterien!$L$46,3,IF(L352&lt;Master_sheet_Kriterien!$M$46,4,5))))</f>
        <v>5</v>
      </c>
      <c r="O352" s="62">
        <f>IF(M352&lt;Master_sheet_Kriterien!$J$46,1,IF(M352&lt;Master_sheet_Kriterien!$K$46,2,IF(M352&lt;Master_sheet_Kriterien!$L$46,3,IF(M352&lt;Master_sheet_Kriterien!$M$46,4,5))))</f>
        <v>4</v>
      </c>
      <c r="P352" s="61">
        <f t="shared" ref="P352:Q352" si="1442">1-(T352+AM352)</f>
        <v>0.6470588235</v>
      </c>
      <c r="Q352" s="61">
        <f t="shared" si="1442"/>
        <v>0.5431753356</v>
      </c>
      <c r="R352" s="62">
        <f>IF(P352&lt;Master_sheet_Kriterien!$J$46,1,IF(P352&lt;Master_sheet_Kriterien!$K$46,2,IF(P352&lt;Master_sheet_Kriterien!$L$46,3,IF(P352&lt;Master_sheet_Kriterien!$M$46,4,5))))</f>
        <v>5</v>
      </c>
      <c r="S352" s="62">
        <f>IF(Q352&lt;Master_sheet_Kriterien!$J$46,1,IF(Q352&lt;Master_sheet_Kriterien!$K$46,2,IF(Q352&lt;Master_sheet_Kriterien!$L$46,3,IF(Q352&lt;Master_sheet_Kriterien!$M$46,4,5))))</f>
        <v>5</v>
      </c>
      <c r="T352" s="61">
        <f>VLOOKUP($D352,EW_19_Kreise!$A$6:$CQ$406,Calc_Targetkreise!T$5,FALSE)/1000/F352</f>
        <v>0.1952507787</v>
      </c>
      <c r="U352" s="63">
        <f>VLOOKUP($D352,BW_17_Kreise!$B$7:$CC$410,Calc_Targetkreise!U$5,FALSE)/1000/$G352</f>
        <v>0.3006921861</v>
      </c>
      <c r="V352" s="61">
        <f>VLOOKUP(Calc_Targetkreise!$D352,EW_Erg_09_14_Kreise!$A$7:$BK$412,Calc_Targetkreise!V$5,FALSE)/1000/$H352</f>
        <v>0.2704023741</v>
      </c>
      <c r="W352" s="61">
        <f>VLOOKUP(Calc_Targetkreise!$D352,EW_Erg_09_14_Kreise!$A$7:$BK$412,Calc_Targetkreise!W$5,FALSE)/1000/CK352</f>
        <v>0.2576756512</v>
      </c>
      <c r="X352" s="61">
        <f>VLOOKUP($D352,EW_19_Kreise!$A$6:$CQ$406,Calc_Targetkreise!X$5,FALSE)/1000/F352</f>
        <v>0.185567243</v>
      </c>
      <c r="Y352" s="63">
        <f>VLOOKUP($D352,BW_17_Kreise!$B$7:$CC$410,Calc_Targetkreise!Y$5,FALSE)/1000/$G352</f>
        <v>0.1856185164</v>
      </c>
      <c r="Z352" s="61">
        <f>VLOOKUP(Calc_Targetkreise!$D352,EW_Erg_09_14_Kreise!$A$7:$BK$412,Calc_Targetkreise!Z$5,FALSE)/1000/$H352</f>
        <v>0.2664746443</v>
      </c>
      <c r="AA352" s="61">
        <f>VLOOKUP(Calc_Targetkreise!$D352,EW_Erg_09_14_Kreise!$A$7:$BK$412,Calc_Targetkreise!AA$5,FALSE)/1000/$H352</f>
        <v>0.1935934363</v>
      </c>
      <c r="AB352" s="61">
        <f>VLOOKUP($D352,EW_19_Kreise!$A$6:$CQ$406,Calc_Targetkreise!AB$5,FALSE)/1000/F352</f>
        <v>0.1385264774</v>
      </c>
      <c r="AC352" s="63">
        <f>VLOOKUP($D352,BW_17_Kreise!$B$7:$CC$410,Calc_Targetkreise!AC$5,FALSE)/1000/$G352</f>
        <v>0.05330378068</v>
      </c>
      <c r="AD352" s="61">
        <f>VLOOKUP(Calc_Targetkreise!$D352,EW_Erg_09_14_Kreise!$A$7:$BK$412,Calc_Targetkreise!AD$5,FALSE)/1000/$H352</f>
        <v>0.07224113351</v>
      </c>
      <c r="AE352" s="62">
        <f>IF(AC352&lt;Master_sheet_Kriterien!$J$54,1,IF(AC352&lt;Master_sheet_Kriterien!$K$54,2,IF(AC352&lt;Master_sheet_Kriterien!$L$54,3,IF(AC352&lt;Master_sheet_Kriterien!$M$54,4,5))))</f>
        <v>1</v>
      </c>
      <c r="AF352" s="61">
        <f>VLOOKUP(Calc_Targetkreise!$D352,EW_Erg_09_14_Kreise!$A$7:$BK$412,Calc_Targetkreise!AF$5,FALSE)/1000/$H352</f>
        <v>0.06968083559</v>
      </c>
      <c r="AG352" s="63">
        <f>VLOOKUP($D352,BW_17_Kreise!$B$7:$CC$410,Calc_Targetkreise!AG$5,FALSE)/1000/$G352</f>
        <v>0.0663117926</v>
      </c>
      <c r="AH352" s="61">
        <f>VLOOKUP(Calc_Targetkreise!$D352,EW_Erg_09_14_Kreise!$A$7:$BK$412,Calc_Targetkreise!AH$5,FALSE)/1000/$H352</f>
        <v>0.02080242065</v>
      </c>
      <c r="AI352" s="61">
        <f>VLOOKUP(Calc_Targetkreise!$D352,EW_Erg_09_14_Kreise!$A$7:$BK$412,Calc_Targetkreise!AI$5,FALSE)/1000/$H352</f>
        <v>0.05708300602</v>
      </c>
      <c r="AJ352" s="63">
        <f>VLOOKUP($D352,BW_17_Kreise!$B$7:$CC$410,Calc_Targetkreise!AJ$5,FALSE)/1000/$G352</f>
        <v>0.1905964428</v>
      </c>
      <c r="AK352" s="61">
        <f>VLOOKUP(Calc_Targetkreise!$D352,EW_Erg_09_14_Kreise!$A$7:$BK$412,Calc_Targetkreise!AK$5,FALSE)/1000/$H352</f>
        <v>0.2144831399</v>
      </c>
      <c r="AL352" s="61">
        <f>VLOOKUP(Calc_Targetkreise!$D352,EW_Erg_09_14_Kreise!$A$7:$BK$412,Calc_Targetkreise!AL$5,FALSE)/1000/$H352</f>
        <v>0.2468650898</v>
      </c>
      <c r="AM352" s="61">
        <f>VLOOKUP($D352,EW_19_Kreise!$A$6:$CQ$406,Calc_Targetkreise!AM$5,FALSE)/1000/F352</f>
        <v>0.1576903977</v>
      </c>
      <c r="AN352" s="63">
        <f>VLOOKUP($D352,BW_17_Kreise!$B$7:$CC$410,Calc_Targetkreise!AN$5,FALSE)/1000/$G352</f>
        <v>0.1561324782</v>
      </c>
      <c r="AO352" s="61">
        <f>VLOOKUP(Calc_Targetkreise!$D352,EW_Erg_09_14_Kreise!$A$7:$BK$412,Calc_Targetkreise!AO$5,FALSE)/1000/$H352</f>
        <v>0.07203747345</v>
      </c>
      <c r="AP352" s="61">
        <f>VLOOKUP(Calc_Targetkreise!$D352,EW_Erg_09_14_Kreise!$A$7:$BK$412,Calc_Targetkreise!AP$5,FALSE)/1000/$H352</f>
        <v>0.0006982630706</v>
      </c>
      <c r="AQ352" s="61">
        <f t="shared" ref="AQ352:AR352" si="1443">1-U352-Y352-AC352-AG352-AJ352-AN352</f>
        <v>0.04734480315</v>
      </c>
      <c r="AR352" s="61">
        <f t="shared" si="1443"/>
        <v>0.08355881412</v>
      </c>
      <c r="AS352" s="61">
        <f t="shared" si="11"/>
        <v>0.174403718</v>
      </c>
      <c r="AT352" s="63">
        <f>VLOOKUP($D352,BW_17_Kreise!$B$7:$CC$410,Calc_Targetkreise!AT$5,FALSE)/1000/$G352</f>
        <v>0</v>
      </c>
      <c r="AU352" s="61">
        <f>VLOOKUP(Calc_Targetkreise!$D352,EW_Erg_09_14_Kreise!$A$7:$BK$412,Calc_Targetkreise!AU$5,FALSE)/1000/$H352</f>
        <v>0.01373250706</v>
      </c>
      <c r="AV352" s="62">
        <f>IF(AU352&lt;Master_sheet_Kriterien!$J$44,1,IF(AU352&lt;Master_sheet_Kriterien!$K$44,2,IF(AU352&lt;Master_sheet_Kriterien!$L$44,3,IF(AU352&lt;Master_sheet_Kriterien!$M$44,4,5))))</f>
        <v>4</v>
      </c>
      <c r="AW352" s="61">
        <f>VLOOKUP(Calc_Targetkreise!$D352,EW_Erg_09_14_Kreise!$A$7:$BK$412,Calc_Targetkreise!AW$5,FALSE)/1000/$H352</f>
        <v>0.007709988071</v>
      </c>
      <c r="AX352" s="61">
        <f>VLOOKUP($D352,EW_19_Kreise!$A$6:$CQ$406,Calc_Targetkreise!AX$5,FALSE)/1000/F352</f>
        <v>0.004920771071</v>
      </c>
      <c r="AY352" s="62">
        <f>IF(AX352&lt;Master_sheet_Kriterien!$J$56,1,IF(AX352&lt;Master_sheet_Kriterien!$K$56,2,IF(AX352&lt;Master_sheet_Kriterien!$L$56,3,IF(AX352&lt;Master_sheet_Kriterien!$M$56,4,5))))</f>
        <v>3</v>
      </c>
      <c r="AZ352" s="64">
        <f>VLOOKUP($D352,EW_19_Kreise!$A$6:$CQ$406,Calc_Targetkreise!AZ$5,FALSE)</f>
        <v>218</v>
      </c>
      <c r="BA352" s="62">
        <f>IF(AZ352&lt;Master_sheet_Kriterien!$J$57,1,IF(AZ352&lt;Master_sheet_Kriterien!$K$57,2,IF(AZ352&lt;Master_sheet_Kriterien!$L$57,3,IF(AZ352&lt;Master_sheet_Kriterien!$M$56,4,5))))</f>
        <v>2</v>
      </c>
      <c r="BB352" s="59">
        <f>VLOOKUP($D352,Struktur_daten_BW_2017!$B$7:$AH$452,Calc_Targetkreise!BB$5,FALSE)</f>
        <v>729.6</v>
      </c>
      <c r="BC352" s="62">
        <f>IF(BB352&lt;Master_sheet_Kriterien!$J$8,1,IF(BB352&lt;Master_sheet_Kriterien!$K$8,2,IF(BB352&lt;Master_sheet_Kriterien!$L$8,3,IF(BB352&lt;Master_sheet_Kriterien!$M$8,4,5))))</f>
        <v>4</v>
      </c>
      <c r="BD352" s="65">
        <f t="shared" si="12"/>
        <v>19.2339</v>
      </c>
      <c r="BE352" s="62">
        <f>IF(BD352&lt;Master_sheet_Kriterien!$J$10,1,IF(BD352&lt;Master_sheet_Kriterien!$K$10,2,IF(BD352&lt;Master_sheet_Kriterien!$L$10,3,IF(BD352&lt;Master_sheet_Kriterien!$M$10,4,5))))</f>
        <v>2</v>
      </c>
      <c r="BF352" s="65">
        <f>VLOOKUP($D352,Struktur_daten_BW_2017!$B$7:$AH$452,Calc_Targetkreise!BF$5,FALSE)</f>
        <v>7.1</v>
      </c>
      <c r="BG352" s="62">
        <f>IF(BF352&lt;Master_sheet_Kriterien!$J$12,1,IF(BF352&lt;Master_sheet_Kriterien!$K$12,2,IF(BF352&lt;Master_sheet_Kriterien!$L$12,3,IF(BF352&lt;Master_sheet_Kriterien!$M$12,4,5))))</f>
        <v>1</v>
      </c>
      <c r="BH352" s="65">
        <f>VLOOKUP($D352,Struktur_daten_BW_2017!$B$7:$AH$452,Calc_Targetkreise!BH$5,FALSE)</f>
        <v>13.5</v>
      </c>
      <c r="BI352" s="62">
        <f>IF(BH352&lt;Master_sheet_Kriterien!$J$14,1,IF(BH352&lt;Master_sheet_Kriterien!$K$14,2,IF(BH352&lt;Master_sheet_Kriterien!$L$14,3,IF(BH352&lt;Master_sheet_Kriterien!$M$14,4,5))))</f>
        <v>5</v>
      </c>
      <c r="BJ352" s="65">
        <f>VLOOKUP($D352,Struktur_daten_BW_2017!$B$7:$AH$452,Calc_Targetkreise!BJ$5,FALSE)</f>
        <v>35.4</v>
      </c>
      <c r="BK352" s="62">
        <f>IF(BJ352&lt;Master_sheet_Kriterien!$J$16,1,IF(BJ352&lt;Master_sheet_Kriterien!$K$16,2,IF(BJ352&lt;Master_sheet_Kriterien!$L$16,3,IF(BJ352&lt;Master_sheet_Kriterien!$M$16,4,5))))</f>
        <v>2</v>
      </c>
      <c r="BL352" s="65">
        <f>VLOOKUP($D352,Struktur_daten_BW_2017!$B$7:$AH$452,Calc_Targetkreise!BL$5,FALSE)</f>
        <v>19.4</v>
      </c>
      <c r="BM352" s="62">
        <f>IF(BL352&lt;Master_sheet_Kriterien!$J$18,1,IF(BL352&lt;Master_sheet_Kriterien!$K$18,2,IF(BL352&lt;Master_sheet_Kriterien!$L$18,3,IF(BL352&lt;Master_sheet_Kriterien!$M$18,4,5))))</f>
        <v>5</v>
      </c>
      <c r="BN352" s="65">
        <f>VLOOKUP($D352,Struktur_daten_BW_2017!$B$7:$AH$452,Calc_Targetkreise!BN$5,FALSE)</f>
        <v>11.5</v>
      </c>
      <c r="BO352" s="62">
        <f>IF(BN352&lt;Master_sheet_Kriterien!$J$20,1,IF(BN352&lt;Master_sheet_Kriterien!$K$20,2,IF(BN352&lt;Master_sheet_Kriterien!$L$20,3,IF(BN352&lt;Master_sheet_Kriterien!$M$20,4,5))))</f>
        <v>4</v>
      </c>
      <c r="BP352" s="59">
        <f>VLOOKUP($D352,Struktur_daten_BW_2017!$B$7:$AH$452,Calc_Targetkreise!BP$5,FALSE)</f>
        <v>18008</v>
      </c>
      <c r="BQ352" s="62">
        <f>IF(BP352&lt;Master_sheet_Kriterien!$J$38,1,IF(BP352&lt;Master_sheet_Kriterien!$K$38,2,IF(BP352&lt;Master_sheet_Kriterien!$L$38,3,IF(BP352&lt;Master_sheet_Kriterien!$M$38,4,5))))</f>
        <v>1</v>
      </c>
      <c r="BR352" s="65">
        <f>VLOOKUP($D352,Struktur_daten_BW_2017!$B$7:$AH$452,Calc_Targetkreise!BR$5,FALSE)</f>
        <v>45.9</v>
      </c>
      <c r="BS352" s="62">
        <f>IF(BR352&lt;Master_sheet_Kriterien!$J$24,1,IF(BR352&lt;Master_sheet_Kriterien!$K$24,2,IF(BR352&lt;Master_sheet_Kriterien!$L$24,3,IF(BR352&lt;Master_sheet_Kriterien!$M$24,4,5))))</f>
        <v>5</v>
      </c>
      <c r="BT352" s="65">
        <f>VLOOKUP($D352,Struktur_daten_BW_2017!$B$7:$AH$452,Calc_Targetkreise!BT$5,FALSE)</f>
        <v>8.9</v>
      </c>
      <c r="BU352" s="62">
        <f>IF(BT352&lt;Master_sheet_Kriterien!$J$26,1,IF(BT352&lt;Master_sheet_Kriterien!$K$26,2,IF(BT352&lt;Master_sheet_Kriterien!$L$26,3,IF(BT352&lt;Master_sheet_Kriterien!$M$26,4,5))))</f>
        <v>1</v>
      </c>
      <c r="BV352" s="65">
        <f t="shared" si="13"/>
        <v>2.41101</v>
      </c>
      <c r="BW352" s="62">
        <f>IF(BV352&lt;Master_sheet_Kriterien!$J$28,1,IF(BV352&lt;Master_sheet_Kriterien!$K$28,2,IF(BV352&lt;Master_sheet_Kriterien!$L$28,3,IF(BV352&lt;Master_sheet_Kriterien!$M$28,4,5))))</f>
        <v>1</v>
      </c>
      <c r="BX352" s="65">
        <f>VLOOKUP($D352,Struktur_daten_BW_2017!$B$7:$AH$452,Calc_Targetkreise!BX$5,FALSE)</f>
        <v>13.48314607</v>
      </c>
      <c r="BY352" s="62">
        <f>IF(BX352&lt;Master_sheet_Kriterien!$J$30,1,IF(BX352&lt;Master_sheet_Kriterien!$K$30,2,IF(BX352&lt;Master_sheet_Kriterien!$L$30,3,IF(BX352&lt;Master_sheet_Kriterien!$M$30,4,5))))</f>
        <v>1</v>
      </c>
      <c r="BZ352" s="65"/>
      <c r="CA352" s="62">
        <f>IF(BZ352&lt;Master_sheet_Kriterien!$J$32,1,IF(BZ352&lt;Master_sheet_Kriterien!$K$32,2,IF(BZ352&lt;Master_sheet_Kriterien!$L$32,3,IF(BZ352&lt;Master_sheet_Kriterien!$M$32,4,5))))</f>
        <v>1</v>
      </c>
      <c r="CB352" s="65"/>
      <c r="CC352" s="62">
        <f>IF(CB352&lt;Master_sheet_Kriterien!$J$34,1,IF(CB352&lt;Master_sheet_Kriterien!$K$34,2,IF(CB352&lt;Master_sheet_Kriterien!$L$34,3,IF(CB352&lt;Master_sheet_Kriterien!$M$34,4,5))))</f>
        <v>1</v>
      </c>
      <c r="CD352" s="65">
        <f>100-VLOOKUP($D352,Struktur_daten_BW_2017!$B$7:$AH$452,Calc_Targetkreise!CD$5,FALSE)</f>
        <v>60.5</v>
      </c>
      <c r="CE352" s="62">
        <f>IF(CD352&lt;Master_sheet_Kriterien!$J$40,1,IF(CD352&lt;Master_sheet_Kriterien!$K$40,2,IF(CD352&lt;Master_sheet_Kriterien!$L$40,3,IF(CD352&lt;Master_sheet_Kriterien!$M$40,4,5))))</f>
        <v>4</v>
      </c>
      <c r="CF352" s="61"/>
      <c r="CG352" s="59">
        <f>VLOOKUP($D352,EW_19_Kreise!$A$6:$CQ$406,Calc_Targetkreise!CG$5,FALSE)/1000</f>
        <v>75.984</v>
      </c>
      <c r="CH352" s="59">
        <f>VLOOKUP($D352,BW_17_Kreise!$B$7:$CC$410,Calc_Targetkreise!CH$5,FALSE)/1000</f>
        <v>76.665</v>
      </c>
      <c r="CI352" s="59">
        <f>VLOOKUP($D352,EW_Erg_09_14_Kreise!$A$10:$BK$412,Calc_Targetkreise!CI$5,FALSE)/1000</f>
        <v>77.683</v>
      </c>
      <c r="CJ352" s="59">
        <f>VLOOKUP($D352,EW_Erg_09_14_Kreise!$A$10:$BK$412,Calc_Targetkreise!CJ$5,FALSE)/1000</f>
        <v>78.917</v>
      </c>
      <c r="CK352" s="59">
        <f>VLOOKUP($D352,EW_Erg_09_14_Kreise!$A$10:$BK$412,Calc_Targetkreise!CK$5,FALSE)/1000</f>
        <v>30.942</v>
      </c>
      <c r="CL352" s="45"/>
      <c r="CM352" s="59">
        <f>VLOOKUP($D352,Struktur_daten_BW_2017!$B$7:$AH$452,Calc_Targetkreise!CM$5,FALSE)</f>
        <v>270.9</v>
      </c>
      <c r="CN352" s="66">
        <v>6.0</v>
      </c>
      <c r="CO352" s="67">
        <f t="shared" si="16"/>
        <v>0.02214839424</v>
      </c>
      <c r="CP352" s="62">
        <f>IF(CO352&lt;Master_sheet_Kriterien!$J$58,1,IF(CO352&lt;Master_sheet_Kriterien!$K$58,2,IF(CO352&lt;Master_sheet_Kriterien!$L$58,3,IF(CO352&lt;Master_sheet_Kriterien!$M$58,4,5))))</f>
        <v>1</v>
      </c>
      <c r="CQ352" s="66">
        <v>6.0</v>
      </c>
      <c r="CR352" s="67">
        <f t="shared" si="17"/>
        <v>0.02214839424</v>
      </c>
      <c r="CS352" s="62">
        <f>IF(CR352&lt;Master_sheet_Kriterien!$J$59,1,IF(CR352&lt;Master_sheet_Kriterien!$K$59,2,IF(CR352&lt;Master_sheet_Kriterien!$L$59,3,IF(CR352&lt;Master_sheet_Kriterien!$M$59,4,5))))</f>
        <v>1</v>
      </c>
      <c r="CT352" s="66">
        <v>0.0</v>
      </c>
      <c r="CU352" s="44"/>
      <c r="CV352" s="66">
        <v>0.0</v>
      </c>
      <c r="CW352" s="68"/>
      <c r="CY352" s="31">
        <f t="shared" si="18"/>
        <v>13004</v>
      </c>
      <c r="DB352" s="76" t="str">
        <f t="shared" si="19"/>
        <v>Schwerin</v>
      </c>
      <c r="DC352" s="58">
        <f t="shared" si="20"/>
        <v>166</v>
      </c>
      <c r="DD352" s="77">
        <f t="shared" si="21"/>
        <v>161</v>
      </c>
      <c r="DE352" s="72">
        <f t="shared" si="22"/>
        <v>0.004920771071</v>
      </c>
      <c r="DG352" s="76" t="str">
        <f t="shared" si="23"/>
        <v>Schwerin</v>
      </c>
      <c r="DH352" s="58" t="str">
        <f t="shared" si="24"/>
        <v>#REF!</v>
      </c>
      <c r="DI352" s="75">
        <f t="shared" si="25"/>
        <v>155.2214839</v>
      </c>
      <c r="DJ352" s="78">
        <f t="shared" si="26"/>
        <v>0.004920771071</v>
      </c>
      <c r="DK352" s="75"/>
      <c r="DL352" s="75"/>
      <c r="DM352" s="75"/>
      <c r="DN352" s="75"/>
      <c r="DO352" s="75"/>
      <c r="DP352" s="44"/>
    </row>
    <row r="353" ht="16.5" customHeight="1">
      <c r="A353" s="58">
        <f t="shared" si="5"/>
        <v>291</v>
      </c>
      <c r="B353" s="58">
        <f t="shared" si="6"/>
        <v>137</v>
      </c>
      <c r="C353" s="58" t="s">
        <v>515</v>
      </c>
      <c r="D353" s="58">
        <v>13071.0</v>
      </c>
      <c r="E353" s="58" t="s">
        <v>518</v>
      </c>
      <c r="F353" s="59">
        <f>VLOOKUP($D353,EW_19_Kreise!$A$6:$CQ$406,Calc_Targetkreise!F$5,FALSE)/1000</f>
        <v>116.497</v>
      </c>
      <c r="G353" s="59">
        <f>VLOOKUP($D353,BW_17_Kreise!$B$7:$CC$410,Calc_Targetkreise!G$5,FALSE)/1000</f>
        <v>149.142</v>
      </c>
      <c r="H353" s="59">
        <f>VLOOKUP($D353,EW_Erg_09_14_Kreise!$A$10:$BK$412,Calc_Targetkreise!H$5,FALSE)/1000</f>
        <v>99.106</v>
      </c>
      <c r="I353" s="60">
        <f t="shared" ref="I353:K353" si="1444">F353/CG353</f>
        <v>0.5396652599</v>
      </c>
      <c r="J353" s="60">
        <f t="shared" si="1444"/>
        <v>0.6835575315</v>
      </c>
      <c r="K353" s="60">
        <f t="shared" si="1444"/>
        <v>0.4429100692</v>
      </c>
      <c r="L353" s="61">
        <f t="shared" ref="L353:M353" si="1445">1-(T353+X353)</f>
        <v>0.5989510459</v>
      </c>
      <c r="M353" s="61">
        <f t="shared" si="1445"/>
        <v>0.5184455083</v>
      </c>
      <c r="N353" s="62">
        <f>IF(L353&lt;Master_sheet_Kriterien!$J$46,1,IF(L353&lt;Master_sheet_Kriterien!$K$46,2,IF(L353&lt;Master_sheet_Kriterien!$L$46,3,IF(L353&lt;Master_sheet_Kriterien!$M$46,4,5))))</f>
        <v>5</v>
      </c>
      <c r="O353" s="62">
        <f>IF(M353&lt;Master_sheet_Kriterien!$J$46,1,IF(M353&lt;Master_sheet_Kriterien!$K$46,2,IF(M353&lt;Master_sheet_Kriterien!$L$46,3,IF(M353&lt;Master_sheet_Kriterien!$M$46,4,5))))</f>
        <v>5</v>
      </c>
      <c r="P353" s="61">
        <f t="shared" ref="P353:Q353" si="1446">1-(T353+AM353)</f>
        <v>0.5425719117</v>
      </c>
      <c r="Q353" s="61">
        <f t="shared" si="1446"/>
        <v>0.4594011077</v>
      </c>
      <c r="R353" s="62">
        <f>IF(P353&lt;Master_sheet_Kriterien!$J$46,1,IF(P353&lt;Master_sheet_Kriterien!$K$46,2,IF(P353&lt;Master_sheet_Kriterien!$L$46,3,IF(P353&lt;Master_sheet_Kriterien!$M$46,4,5))))</f>
        <v>5</v>
      </c>
      <c r="S353" s="62">
        <f>IF(Q353&lt;Master_sheet_Kriterien!$J$46,1,IF(Q353&lt;Master_sheet_Kriterien!$K$46,2,IF(Q353&lt;Master_sheet_Kriterien!$L$46,3,IF(Q353&lt;Master_sheet_Kriterien!$M$46,4,5))))</f>
        <v>3</v>
      </c>
      <c r="T353" s="61">
        <f>VLOOKUP($D353,EW_19_Kreise!$A$6:$CQ$406,Calc_Targetkreise!T$5,FALSE)/1000/F353</f>
        <v>0.2616891422</v>
      </c>
      <c r="U353" s="63">
        <f>VLOOKUP($D353,BW_17_Kreise!$B$7:$CC$410,Calc_Targetkreise!U$5,FALSE)/1000/$G353</f>
        <v>0.3447519813</v>
      </c>
      <c r="V353" s="61">
        <f>VLOOKUP(Calc_Targetkreise!$D353,EW_Erg_09_14_Kreise!$A$7:$BK$412,Calc_Targetkreise!V$5,FALSE)/1000/$H353</f>
        <v>0.362853914</v>
      </c>
      <c r="W353" s="61">
        <f>VLOOKUP(Calc_Targetkreise!$D353,EW_Erg_09_14_Kreise!$A$7:$BK$412,Calc_Targetkreise!W$5,FALSE)/1000/CK353</f>
        <v>0.3318303645</v>
      </c>
      <c r="X353" s="61">
        <f>VLOOKUP($D353,EW_19_Kreise!$A$6:$CQ$406,Calc_Targetkreise!X$5,FALSE)/1000/F353</f>
        <v>0.1393598118</v>
      </c>
      <c r="Y353" s="63">
        <f>VLOOKUP($D353,BW_17_Kreise!$B$7:$CC$410,Calc_Targetkreise!Y$5,FALSE)/1000/$G353</f>
        <v>0.1368025104</v>
      </c>
      <c r="Z353" s="61">
        <f>VLOOKUP(Calc_Targetkreise!$D353,EW_Erg_09_14_Kreise!$A$7:$BK$412,Calc_Targetkreise!Z$5,FALSE)/1000/$H353</f>
        <v>0.2000282526</v>
      </c>
      <c r="AA353" s="61">
        <f>VLOOKUP(Calc_Targetkreise!$D353,EW_Erg_09_14_Kreise!$A$7:$BK$412,Calc_Targetkreise!AA$5,FALSE)/1000/$H353</f>
        <v>0.1615744758</v>
      </c>
      <c r="AB353" s="61">
        <f>VLOOKUP($D353,EW_19_Kreise!$A$6:$CQ$406,Calc_Targetkreise!AB$5,FALSE)/1000/F353</f>
        <v>0.08259440157</v>
      </c>
      <c r="AC353" s="63">
        <f>VLOOKUP($D353,BW_17_Kreise!$B$7:$CC$410,Calc_Targetkreise!AC$5,FALSE)/1000/$G353</f>
        <v>0.03167451154</v>
      </c>
      <c r="AD353" s="61">
        <f>VLOOKUP(Calc_Targetkreise!$D353,EW_Erg_09_14_Kreise!$A$7:$BK$412,Calc_Targetkreise!AD$5,FALSE)/1000/$H353</f>
        <v>0.03890783605</v>
      </c>
      <c r="AE353" s="62">
        <f>IF(AC353&lt;Master_sheet_Kriterien!$J$54,1,IF(AC353&lt;Master_sheet_Kriterien!$K$54,2,IF(AC353&lt;Master_sheet_Kriterien!$L$54,3,IF(AC353&lt;Master_sheet_Kriterien!$M$54,4,5))))</f>
        <v>1</v>
      </c>
      <c r="AF353" s="61">
        <f>VLOOKUP(Calc_Targetkreise!$D353,EW_Erg_09_14_Kreise!$A$7:$BK$412,Calc_Targetkreise!AF$5,FALSE)/1000/$H353</f>
        <v>0.04522430529</v>
      </c>
      <c r="AG353" s="63">
        <f>VLOOKUP($D353,BW_17_Kreise!$B$7:$CC$410,Calc_Targetkreise!AG$5,FALSE)/1000/$G353</f>
        <v>0.05645626316</v>
      </c>
      <c r="AH353" s="61">
        <f>VLOOKUP(Calc_Targetkreise!$D353,EW_Erg_09_14_Kreise!$A$7:$BK$412,Calc_Targetkreise!AH$5,FALSE)/1000/$H353</f>
        <v>0.01697172724</v>
      </c>
      <c r="AI353" s="61">
        <f>VLOOKUP(Calc_Targetkreise!$D353,EW_Erg_09_14_Kreise!$A$7:$BK$412,Calc_Targetkreise!AI$5,FALSE)/1000/$H353</f>
        <v>0.07258894517</v>
      </c>
      <c r="AJ353" s="63">
        <f>VLOOKUP($D353,BW_17_Kreise!$B$7:$CC$410,Calc_Targetkreise!AJ$5,FALSE)/1000/$G353</f>
        <v>0.188913921</v>
      </c>
      <c r="AK353" s="61">
        <f>VLOOKUP(Calc_Targetkreise!$D353,EW_Erg_09_14_Kreise!$A$7:$BK$412,Calc_Targetkreise!AK$5,FALSE)/1000/$H353</f>
        <v>0.2143361653</v>
      </c>
      <c r="AL353" s="61">
        <f>VLOOKUP(Calc_Targetkreise!$D353,EW_Erg_09_14_Kreise!$A$7:$BK$412,Calc_Targetkreise!AL$5,FALSE)/1000/$H353</f>
        <v>0.2690654451</v>
      </c>
      <c r="AM353" s="61">
        <f>VLOOKUP($D353,EW_19_Kreise!$A$6:$CQ$406,Calc_Targetkreise!AM$5,FALSE)/1000/F353</f>
        <v>0.1957389461</v>
      </c>
      <c r="AN353" s="63">
        <f>VLOOKUP($D353,BW_17_Kreise!$B$7:$CC$410,Calc_Targetkreise!AN$5,FALSE)/1000/$G353</f>
        <v>0.195846911</v>
      </c>
      <c r="AO353" s="61">
        <f>VLOOKUP(Calc_Targetkreise!$D353,EW_Erg_09_14_Kreise!$A$7:$BK$412,Calc_Targetkreise!AO$5,FALSE)/1000/$H353</f>
        <v>0.06141908663</v>
      </c>
      <c r="AP353" s="61">
        <f>VLOOKUP(Calc_Targetkreise!$D353,EW_Erg_09_14_Kreise!$A$7:$BK$412,Calc_Targetkreise!AP$5,FALSE)/1000/$H353</f>
        <v>0.0008879381672</v>
      </c>
      <c r="AQ353" s="61">
        <f t="shared" ref="AQ353:AR353" si="1447">1-U353-Y353-AC353-AG353-AJ353-AN353</f>
        <v>0.04555390165</v>
      </c>
      <c r="AR353" s="61">
        <f t="shared" si="1447"/>
        <v>0.1054830182</v>
      </c>
      <c r="AS353" s="61">
        <f t="shared" si="11"/>
        <v>0.118828526</v>
      </c>
      <c r="AT353" s="63">
        <f>VLOOKUP($D353,BW_17_Kreise!$B$7:$CC$410,Calc_Targetkreise!AT$5,FALSE)/1000/$G353</f>
        <v>0</v>
      </c>
      <c r="AU353" s="61">
        <f>VLOOKUP(Calc_Targetkreise!$D353,EW_Erg_09_14_Kreise!$A$7:$BK$412,Calc_Targetkreise!AU$5,FALSE)/1000/$H353</f>
        <v>0.01112949771</v>
      </c>
      <c r="AV353" s="62">
        <f>IF(AU353&lt;Master_sheet_Kriterien!$J$44,1,IF(AU353&lt;Master_sheet_Kriterien!$K$44,2,IF(AU353&lt;Master_sheet_Kriterien!$L$44,3,IF(AU353&lt;Master_sheet_Kriterien!$M$44,4,5))))</f>
        <v>3</v>
      </c>
      <c r="AW353" s="61">
        <f>VLOOKUP(Calc_Targetkreise!$D353,EW_Erg_09_14_Kreise!$A$7:$BK$412,Calc_Targetkreise!AW$5,FALSE)/1000/$H353</f>
        <v>0.006437551712</v>
      </c>
      <c r="AX353" s="61">
        <f>VLOOKUP($D353,EW_19_Kreise!$A$6:$CQ$406,Calc_Targetkreise!AX$5,FALSE)/1000/F353</f>
        <v>0.002738267938</v>
      </c>
      <c r="AY353" s="62">
        <f>IF(AX353&lt;Master_sheet_Kriterien!$J$56,1,IF(AX353&lt;Master_sheet_Kriterien!$K$56,2,IF(AX353&lt;Master_sheet_Kriterien!$L$56,3,IF(AX353&lt;Master_sheet_Kriterien!$M$56,4,5))))</f>
        <v>1</v>
      </c>
      <c r="AZ353" s="64">
        <f>VLOOKUP($D353,EW_19_Kreise!$A$6:$CQ$406,Calc_Targetkreise!AZ$5,FALSE)</f>
        <v>319</v>
      </c>
      <c r="BA353" s="62">
        <f>IF(AZ353&lt;Master_sheet_Kriterien!$J$57,1,IF(AZ353&lt;Master_sheet_Kriterien!$K$57,2,IF(AZ353&lt;Master_sheet_Kriterien!$L$57,3,IF(AZ353&lt;Master_sheet_Kriterien!$M$56,4,5))))</f>
        <v>3</v>
      </c>
      <c r="BB353" s="59">
        <f>VLOOKUP($D353,Struktur_daten_BW_2017!$B$7:$AH$452,Calc_Targetkreise!BB$5,FALSE)</f>
        <v>40.9</v>
      </c>
      <c r="BC353" s="62">
        <f>IF(BB353&lt;Master_sheet_Kriterien!$J$8,1,IF(BB353&lt;Master_sheet_Kriterien!$K$8,2,IF(BB353&lt;Master_sheet_Kriterien!$L$8,3,IF(BB353&lt;Master_sheet_Kriterien!$M$8,4,5))))</f>
        <v>1</v>
      </c>
      <c r="BD353" s="65">
        <f t="shared" si="12"/>
        <v>10.7352</v>
      </c>
      <c r="BE353" s="62">
        <f>IF(BD353&lt;Master_sheet_Kriterien!$J$10,1,IF(BD353&lt;Master_sheet_Kriterien!$K$10,2,IF(BD353&lt;Master_sheet_Kriterien!$L$10,3,IF(BD353&lt;Master_sheet_Kriterien!$M$10,4,5))))</f>
        <v>1</v>
      </c>
      <c r="BF353" s="65">
        <f>VLOOKUP($D353,Struktur_daten_BW_2017!$B$7:$AH$452,Calc_Targetkreise!BF$5,FALSE)</f>
        <v>4.2</v>
      </c>
      <c r="BG353" s="62">
        <f>IF(BF353&lt;Master_sheet_Kriterien!$J$12,1,IF(BF353&lt;Master_sheet_Kriterien!$K$12,2,IF(BF353&lt;Master_sheet_Kriterien!$L$12,3,IF(BF353&lt;Master_sheet_Kriterien!$M$12,4,5))))</f>
        <v>1</v>
      </c>
      <c r="BH353" s="65">
        <f>VLOOKUP($D353,Struktur_daten_BW_2017!$B$7:$AH$452,Calc_Targetkreise!BH$5,FALSE)</f>
        <v>11</v>
      </c>
      <c r="BI353" s="62">
        <f>IF(BH353&lt;Master_sheet_Kriterien!$J$14,1,IF(BH353&lt;Master_sheet_Kriterien!$K$14,2,IF(BH353&lt;Master_sheet_Kriterien!$L$14,3,IF(BH353&lt;Master_sheet_Kriterien!$M$14,4,5))))</f>
        <v>2</v>
      </c>
      <c r="BJ353" s="65">
        <f>VLOOKUP($D353,Struktur_daten_BW_2017!$B$7:$AH$452,Calc_Targetkreise!BJ$5,FALSE)</f>
        <v>37.8</v>
      </c>
      <c r="BK353" s="62">
        <f>IF(BJ353&lt;Master_sheet_Kriterien!$J$16,1,IF(BJ353&lt;Master_sheet_Kriterien!$K$16,2,IF(BJ353&lt;Master_sheet_Kriterien!$L$16,3,IF(BJ353&lt;Master_sheet_Kriterien!$M$16,4,5))))</f>
        <v>5</v>
      </c>
      <c r="BL353" s="65">
        <f>VLOOKUP($D353,Struktur_daten_BW_2017!$B$7:$AH$452,Calc_Targetkreise!BL$5,FALSE)</f>
        <v>19.1</v>
      </c>
      <c r="BM353" s="62">
        <f>IF(BL353&lt;Master_sheet_Kriterien!$J$18,1,IF(BL353&lt;Master_sheet_Kriterien!$K$18,2,IF(BL353&lt;Master_sheet_Kriterien!$L$18,3,IF(BL353&lt;Master_sheet_Kriterien!$M$18,4,5))))</f>
        <v>5</v>
      </c>
      <c r="BN353" s="65">
        <f>VLOOKUP($D353,Struktur_daten_BW_2017!$B$7:$AH$452,Calc_Targetkreise!BN$5,FALSE)</f>
        <v>13</v>
      </c>
      <c r="BO353" s="62">
        <f>IF(BN353&lt;Master_sheet_Kriterien!$J$20,1,IF(BN353&lt;Master_sheet_Kriterien!$K$20,2,IF(BN353&lt;Master_sheet_Kriterien!$L$20,3,IF(BN353&lt;Master_sheet_Kriterien!$M$20,4,5))))</f>
        <v>5</v>
      </c>
      <c r="BP353" s="59">
        <f>VLOOKUP($D353,Struktur_daten_BW_2017!$B$7:$AH$452,Calc_Targetkreise!BP$5,FALSE)</f>
        <v>17802</v>
      </c>
      <c r="BQ353" s="62">
        <f>IF(BP353&lt;Master_sheet_Kriterien!$J$38,1,IF(BP353&lt;Master_sheet_Kriterien!$K$38,2,IF(BP353&lt;Master_sheet_Kriterien!$L$38,3,IF(BP353&lt;Master_sheet_Kriterien!$M$38,4,5))))</f>
        <v>1</v>
      </c>
      <c r="BR353" s="65">
        <f>VLOOKUP($D353,Struktur_daten_BW_2017!$B$7:$AH$452,Calc_Targetkreise!BR$5,FALSE)</f>
        <v>33.6</v>
      </c>
      <c r="BS353" s="62">
        <f>IF(BR353&lt;Master_sheet_Kriterien!$J$24,1,IF(BR353&lt;Master_sheet_Kriterien!$K$24,2,IF(BR353&lt;Master_sheet_Kriterien!$L$24,3,IF(BR353&lt;Master_sheet_Kriterien!$M$24,4,5))))</f>
        <v>3</v>
      </c>
      <c r="BT353" s="65">
        <f>VLOOKUP($D353,Struktur_daten_BW_2017!$B$7:$AH$452,Calc_Targetkreise!BT$5,FALSE)</f>
        <v>8.1</v>
      </c>
      <c r="BU353" s="62">
        <f>IF(BT353&lt;Master_sheet_Kriterien!$J$26,1,IF(BT353&lt;Master_sheet_Kriterien!$K$26,2,IF(BT353&lt;Master_sheet_Kriterien!$L$26,3,IF(BT353&lt;Master_sheet_Kriterien!$M$26,4,5))))</f>
        <v>1</v>
      </c>
      <c r="BV353" s="65">
        <f t="shared" si="13"/>
        <v>2.07036</v>
      </c>
      <c r="BW353" s="62">
        <f>IF(BV353&lt;Master_sheet_Kriterien!$J$28,1,IF(BV353&lt;Master_sheet_Kriterien!$K$28,2,IF(BV353&lt;Master_sheet_Kriterien!$L$28,3,IF(BV353&lt;Master_sheet_Kriterien!$M$28,4,5))))</f>
        <v>1</v>
      </c>
      <c r="BX353" s="65">
        <f>VLOOKUP($D353,Struktur_daten_BW_2017!$B$7:$AH$452,Calc_Targetkreise!BX$5,FALSE)</f>
        <v>8.641975309</v>
      </c>
      <c r="BY353" s="62">
        <f>IF(BX353&lt;Master_sheet_Kriterien!$J$30,1,IF(BX353&lt;Master_sheet_Kriterien!$K$30,2,IF(BX353&lt;Master_sheet_Kriterien!$L$30,3,IF(BX353&lt;Master_sheet_Kriterien!$M$30,4,5))))</f>
        <v>1</v>
      </c>
      <c r="BZ353" s="65">
        <f t="shared" ref="BZ353:BZ357" si="1452">CL353/1000</f>
        <v>2.074</v>
      </c>
      <c r="CA353" s="62">
        <f>IF(BZ353&lt;Master_sheet_Kriterien!$J$32,1,IF(BZ353&lt;Master_sheet_Kriterien!$K$32,2,IF(BZ353&lt;Master_sheet_Kriterien!$L$32,3,IF(BZ353&lt;Master_sheet_Kriterien!$M$32,4,5))))</f>
        <v>1</v>
      </c>
      <c r="CB353" s="65">
        <f t="shared" ref="CB353:CB357" si="1453">BZ353/CM353*100</f>
        <v>0.8114241002</v>
      </c>
      <c r="CC353" s="62">
        <f>IF(CB353&lt;Master_sheet_Kriterien!$J$34,1,IF(CB353&lt;Master_sheet_Kriterien!$K$34,2,IF(CB353&lt;Master_sheet_Kriterien!$L$34,3,IF(CB353&lt;Master_sheet_Kriterien!$M$34,4,5))))</f>
        <v>1</v>
      </c>
      <c r="CD353" s="65">
        <f>100-VLOOKUP($D353,Struktur_daten_BW_2017!$B$7:$AH$452,Calc_Targetkreise!CD$5,FALSE)</f>
        <v>54.3</v>
      </c>
      <c r="CE353" s="62">
        <f>IF(CD353&lt;Master_sheet_Kriterien!$J$40,1,IF(CD353&lt;Master_sheet_Kriterien!$K$40,2,IF(CD353&lt;Master_sheet_Kriterien!$L$40,3,IF(CD353&lt;Master_sheet_Kriterien!$M$40,4,5))))</f>
        <v>4</v>
      </c>
      <c r="CF353" s="61"/>
      <c r="CG353" s="59">
        <f>VLOOKUP($D353,EW_19_Kreise!$A$6:$CQ$406,Calc_Targetkreise!CG$5,FALSE)/1000</f>
        <v>215.869</v>
      </c>
      <c r="CH353" s="59">
        <f>VLOOKUP($D353,BW_17_Kreise!$B$7:$CC$410,Calc_Targetkreise!CH$5,FALSE)/1000</f>
        <v>218.185</v>
      </c>
      <c r="CI353" s="59">
        <f>VLOOKUP($D353,EW_Erg_09_14_Kreise!$A$10:$BK$412,Calc_Targetkreise!CI$5,FALSE)/1000</f>
        <v>223.761</v>
      </c>
      <c r="CJ353" s="59">
        <f>VLOOKUP($D353,EW_Erg_09_14_Kreise!$A$10:$BK$412,Calc_Targetkreise!CJ$5,FALSE)/1000</f>
        <v>237.584</v>
      </c>
      <c r="CK353" s="59">
        <f>VLOOKUP($D353,EW_Erg_09_14_Kreise!$A$10:$BK$412,Calc_Targetkreise!CK$5,FALSE)/1000</f>
        <v>103.351</v>
      </c>
      <c r="CL353" s="45">
        <v>2074.0</v>
      </c>
      <c r="CM353" s="59">
        <f>VLOOKUP($D353,Struktur_daten_BW_2017!$B$7:$AH$452,Calc_Targetkreise!CM$5,FALSE)</f>
        <v>255.6</v>
      </c>
      <c r="CN353" s="66">
        <v>5.0</v>
      </c>
      <c r="CO353" s="67">
        <f t="shared" si="16"/>
        <v>0.01956181534</v>
      </c>
      <c r="CP353" s="62">
        <f>IF(CO353&lt;Master_sheet_Kriterien!$J$58,1,IF(CO353&lt;Master_sheet_Kriterien!$K$58,2,IF(CO353&lt;Master_sheet_Kriterien!$L$58,3,IF(CO353&lt;Master_sheet_Kriterien!$M$58,4,5))))</f>
        <v>1</v>
      </c>
      <c r="CQ353" s="66">
        <v>5.0</v>
      </c>
      <c r="CR353" s="67">
        <f t="shared" si="17"/>
        <v>0.01956181534</v>
      </c>
      <c r="CS353" s="62">
        <f>IF(CR353&lt;Master_sheet_Kriterien!$J$59,1,IF(CR353&lt;Master_sheet_Kriterien!$K$59,2,IF(CR353&lt;Master_sheet_Kriterien!$L$59,3,IF(CR353&lt;Master_sheet_Kriterien!$M$59,4,5))))</f>
        <v>1</v>
      </c>
      <c r="CT353" s="66">
        <v>0.0</v>
      </c>
      <c r="CU353" s="44"/>
      <c r="CV353" s="66">
        <v>0.0</v>
      </c>
      <c r="CW353" s="68"/>
      <c r="CY353" s="31">
        <f t="shared" si="18"/>
        <v>13071</v>
      </c>
      <c r="DB353" s="76" t="str">
        <f t="shared" si="19"/>
        <v>Mecklenburgische Seenplatte</v>
      </c>
      <c r="DC353" s="58">
        <f t="shared" si="20"/>
        <v>291</v>
      </c>
      <c r="DD353" s="77">
        <f t="shared" si="21"/>
        <v>137</v>
      </c>
      <c r="DE353" s="72">
        <f t="shared" si="22"/>
        <v>0.002738267938</v>
      </c>
      <c r="DG353" s="76" t="str">
        <f t="shared" si="23"/>
        <v>Mecklenburgische Seenplatte</v>
      </c>
      <c r="DH353" s="58" t="str">
        <f t="shared" si="24"/>
        <v>#REF!</v>
      </c>
      <c r="DI353" s="75">
        <f t="shared" si="25"/>
        <v>131.1956182</v>
      </c>
      <c r="DJ353" s="78">
        <f t="shared" si="26"/>
        <v>0.002738267938</v>
      </c>
      <c r="DK353" s="75"/>
      <c r="DL353" s="75"/>
      <c r="DM353" s="75"/>
      <c r="DN353" s="75"/>
      <c r="DO353" s="75"/>
      <c r="DP353" s="44"/>
    </row>
    <row r="354" ht="16.5" customHeight="1">
      <c r="A354" s="58">
        <f t="shared" si="5"/>
        <v>304</v>
      </c>
      <c r="B354" s="58">
        <f t="shared" si="6"/>
        <v>135</v>
      </c>
      <c r="C354" s="58" t="s">
        <v>515</v>
      </c>
      <c r="D354" s="58">
        <v>13072.0</v>
      </c>
      <c r="E354" s="58" t="s">
        <v>519</v>
      </c>
      <c r="F354" s="59">
        <f>VLOOKUP($D354,EW_19_Kreise!$A$6:$CQ$406,Calc_Targetkreise!F$5,FALSE)/1000</f>
        <v>105.465</v>
      </c>
      <c r="G354" s="59">
        <f>VLOOKUP($D354,BW_17_Kreise!$B$7:$CC$410,Calc_Targetkreise!G$5,FALSE)/1000</f>
        <v>126.993</v>
      </c>
      <c r="H354" s="59">
        <f>VLOOKUP($D354,EW_Erg_09_14_Kreise!$A$10:$BK$412,Calc_Targetkreise!H$5,FALSE)/1000</f>
        <v>82.764</v>
      </c>
      <c r="I354" s="60">
        <f t="shared" ref="I354:K354" si="1448">F354/CG354</f>
        <v>0.5999385641</v>
      </c>
      <c r="J354" s="60">
        <f t="shared" si="1448"/>
        <v>0.7197639951</v>
      </c>
      <c r="K354" s="60">
        <f t="shared" si="1448"/>
        <v>0.4666783199</v>
      </c>
      <c r="L354" s="61">
        <f t="shared" ref="L354:M354" si="1449">1-(T354+X354)</f>
        <v>0.5773384535</v>
      </c>
      <c r="M354" s="61">
        <f t="shared" si="1449"/>
        <v>0.4915074059</v>
      </c>
      <c r="N354" s="62">
        <f>IF(L354&lt;Master_sheet_Kriterien!$J$46,1,IF(L354&lt;Master_sheet_Kriterien!$K$46,2,IF(L354&lt;Master_sheet_Kriterien!$L$46,3,IF(L354&lt;Master_sheet_Kriterien!$M$46,4,5))))</f>
        <v>5</v>
      </c>
      <c r="O354" s="62">
        <f>IF(M354&lt;Master_sheet_Kriterien!$J$46,1,IF(M354&lt;Master_sheet_Kriterien!$K$46,2,IF(M354&lt;Master_sheet_Kriterien!$L$46,3,IF(M354&lt;Master_sheet_Kriterien!$M$46,4,5))))</f>
        <v>4</v>
      </c>
      <c r="P354" s="61">
        <f t="shared" ref="P354:Q354" si="1450">1-(T354+AM354)</f>
        <v>0.5642061347</v>
      </c>
      <c r="Q354" s="61">
        <f t="shared" si="1450"/>
        <v>0.4582378556</v>
      </c>
      <c r="R354" s="62">
        <f>IF(P354&lt;Master_sheet_Kriterien!$J$46,1,IF(P354&lt;Master_sheet_Kriterien!$K$46,2,IF(P354&lt;Master_sheet_Kriterien!$L$46,3,IF(P354&lt;Master_sheet_Kriterien!$M$46,4,5))))</f>
        <v>5</v>
      </c>
      <c r="S354" s="62">
        <f>IF(Q354&lt;Master_sheet_Kriterien!$J$46,1,IF(Q354&lt;Master_sheet_Kriterien!$K$46,2,IF(Q354&lt;Master_sheet_Kriterien!$L$46,3,IF(Q354&lt;Master_sheet_Kriterien!$M$46,4,5))))</f>
        <v>3</v>
      </c>
      <c r="T354" s="61">
        <f>VLOOKUP($D354,EW_19_Kreise!$A$6:$CQ$406,Calc_Targetkreise!T$5,FALSE)/1000/F354</f>
        <v>0.2637273029</v>
      </c>
      <c r="U354" s="63">
        <f>VLOOKUP($D354,BW_17_Kreise!$B$7:$CC$410,Calc_Targetkreise!U$5,FALSE)/1000/$G354</f>
        <v>0.360114337</v>
      </c>
      <c r="V354" s="61">
        <f>VLOOKUP(Calc_Targetkreise!$D354,EW_Erg_09_14_Kreise!$A$7:$BK$412,Calc_Targetkreise!V$5,FALSE)/1000/$H354</f>
        <v>0.3679981635</v>
      </c>
      <c r="W354" s="61">
        <f>VLOOKUP(Calc_Targetkreise!$D354,EW_Erg_09_14_Kreise!$A$7:$BK$412,Calc_Targetkreise!W$5,FALSE)/1000/CK354</f>
        <v>0.3338491659</v>
      </c>
      <c r="X354" s="61">
        <f>VLOOKUP($D354,EW_19_Kreise!$A$6:$CQ$406,Calc_Targetkreise!X$5,FALSE)/1000/F354</f>
        <v>0.1589342436</v>
      </c>
      <c r="Y354" s="63">
        <f>VLOOKUP($D354,BW_17_Kreise!$B$7:$CC$410,Calc_Targetkreise!Y$5,FALSE)/1000/$G354</f>
        <v>0.1483782571</v>
      </c>
      <c r="Z354" s="61">
        <f>VLOOKUP(Calc_Targetkreise!$D354,EW_Erg_09_14_Kreise!$A$7:$BK$412,Calc_Targetkreise!Z$5,FALSE)/1000/$H354</f>
        <v>0.2141269151</v>
      </c>
      <c r="AA354" s="61">
        <f>VLOOKUP(Calc_Targetkreise!$D354,EW_Erg_09_14_Kreise!$A$7:$BK$412,Calc_Targetkreise!AA$5,FALSE)/1000/$H354</f>
        <v>0.1720071529</v>
      </c>
      <c r="AB354" s="61">
        <f>VLOOKUP($D354,EW_19_Kreise!$A$6:$CQ$406,Calc_Targetkreise!AB$5,FALSE)/1000/F354</f>
        <v>0.1019485137</v>
      </c>
      <c r="AC354" s="63">
        <f>VLOOKUP($D354,BW_17_Kreise!$B$7:$CC$410,Calc_Targetkreise!AC$5,FALSE)/1000/$G354</f>
        <v>0.03905727087</v>
      </c>
      <c r="AD354" s="61">
        <f>VLOOKUP(Calc_Targetkreise!$D354,EW_Erg_09_14_Kreise!$A$7:$BK$412,Calc_Targetkreise!AD$5,FALSE)/1000/$H354</f>
        <v>0.04479000532</v>
      </c>
      <c r="AE354" s="62">
        <f>IF(AC354&lt;Master_sheet_Kriterien!$J$54,1,IF(AC354&lt;Master_sheet_Kriterien!$K$54,2,IF(AC354&lt;Master_sheet_Kriterien!$L$54,3,IF(AC354&lt;Master_sheet_Kriterien!$M$54,4,5))))</f>
        <v>1</v>
      </c>
      <c r="AF354" s="61">
        <f>VLOOKUP(Calc_Targetkreise!$D354,EW_Erg_09_14_Kreise!$A$7:$BK$412,Calc_Targetkreise!AF$5,FALSE)/1000/$H354</f>
        <v>0.05417814509</v>
      </c>
      <c r="AG354" s="63">
        <f>VLOOKUP($D354,BW_17_Kreise!$B$7:$CC$410,Calc_Targetkreise!AG$5,FALSE)/1000/$G354</f>
        <v>0.06547604986</v>
      </c>
      <c r="AH354" s="61">
        <f>VLOOKUP(Calc_Targetkreise!$D354,EW_Erg_09_14_Kreise!$A$7:$BK$412,Calc_Targetkreise!AH$5,FALSE)/1000/$H354</f>
        <v>0.01875211445</v>
      </c>
      <c r="AI354" s="61">
        <f>VLOOKUP(Calc_Targetkreise!$D354,EW_Erg_09_14_Kreise!$A$7:$BK$412,Calc_Targetkreise!AI$5,FALSE)/1000/$H354</f>
        <v>0.08653520854</v>
      </c>
      <c r="AJ354" s="63">
        <f>VLOOKUP($D354,BW_17_Kreise!$B$7:$CC$410,Calc_Targetkreise!AJ$5,FALSE)/1000/$G354</f>
        <v>0.161016749</v>
      </c>
      <c r="AK354" s="61">
        <f>VLOOKUP(Calc_Targetkreise!$D354,EW_Erg_09_14_Kreise!$A$7:$BK$412,Calc_Targetkreise!AK$5,FALSE)/1000/$H354</f>
        <v>0.1830264366</v>
      </c>
      <c r="AL354" s="61">
        <f>VLOOKUP(Calc_Targetkreise!$D354,EW_Erg_09_14_Kreise!$A$7:$BK$412,Calc_Targetkreise!AL$5,FALSE)/1000/$H354</f>
        <v>0.22794935</v>
      </c>
      <c r="AM354" s="61">
        <f>VLOOKUP($D354,EW_19_Kreise!$A$6:$CQ$406,Calc_Targetkreise!AM$5,FALSE)/1000/F354</f>
        <v>0.1720665624</v>
      </c>
      <c r="AN354" s="63">
        <f>VLOOKUP($D354,BW_17_Kreise!$B$7:$CC$410,Calc_Targetkreise!AN$5,FALSE)/1000/$G354</f>
        <v>0.1816478074</v>
      </c>
      <c r="AO354" s="61">
        <f>VLOOKUP(Calc_Targetkreise!$D354,EW_Erg_09_14_Kreise!$A$7:$BK$412,Calc_Targetkreise!AO$5,FALSE)/1000/$H354</f>
        <v>0.06707022377</v>
      </c>
      <c r="AP354" s="61">
        <f>VLOOKUP(Calc_Targetkreise!$D354,EW_Erg_09_14_Kreise!$A$7:$BK$412,Calc_Targetkreise!AP$5,FALSE)/1000/$H354</f>
        <v>0.0008820260016</v>
      </c>
      <c r="AQ354" s="61">
        <f t="shared" ref="AQ354:AR354" si="1451">1-U354-Y354-AC354-AG354-AJ354-AN354</f>
        <v>0.04430952887</v>
      </c>
      <c r="AR354" s="61">
        <f t="shared" si="1451"/>
        <v>0.1042361413</v>
      </c>
      <c r="AS354" s="61">
        <f t="shared" si="11"/>
        <v>0.1245989517</v>
      </c>
      <c r="AT354" s="63">
        <f>VLOOKUP($D354,BW_17_Kreise!$B$7:$CC$410,Calc_Targetkreise!AT$5,FALSE)/1000/$G354</f>
        <v>0</v>
      </c>
      <c r="AU354" s="61">
        <f>VLOOKUP(Calc_Targetkreise!$D354,EW_Erg_09_14_Kreise!$A$7:$BK$412,Calc_Targetkreise!AU$5,FALSE)/1000/$H354</f>
        <v>0.009907689334</v>
      </c>
      <c r="AV354" s="62">
        <f>IF(AU354&lt;Master_sheet_Kriterien!$J$44,1,IF(AU354&lt;Master_sheet_Kriterien!$K$44,2,IF(AU354&lt;Master_sheet_Kriterien!$L$44,3,IF(AU354&lt;Master_sheet_Kriterien!$M$44,4,5))))</f>
        <v>2</v>
      </c>
      <c r="AW354" s="61">
        <f>VLOOKUP(Calc_Targetkreise!$D354,EW_Erg_09_14_Kreise!$A$7:$BK$412,Calc_Targetkreise!AW$5,FALSE)/1000/$H354</f>
        <v>0.007334106616</v>
      </c>
      <c r="AX354" s="61">
        <f>VLOOKUP($D354,EW_19_Kreise!$A$6:$CQ$406,Calc_Targetkreise!AX$5,FALSE)/1000/F354</f>
        <v>0.00328070924</v>
      </c>
      <c r="AY354" s="62">
        <f>IF(AX354&lt;Master_sheet_Kriterien!$J$56,1,IF(AX354&lt;Master_sheet_Kriterien!$K$56,2,IF(AX354&lt;Master_sheet_Kriterien!$L$56,3,IF(AX354&lt;Master_sheet_Kriterien!$M$56,4,5))))</f>
        <v>2</v>
      </c>
      <c r="AZ354" s="64">
        <f>VLOOKUP($D354,EW_19_Kreise!$A$6:$CQ$406,Calc_Targetkreise!AZ$5,FALSE)</f>
        <v>346</v>
      </c>
      <c r="BA354" s="62">
        <f>IF(AZ354&lt;Master_sheet_Kriterien!$J$57,1,IF(AZ354&lt;Master_sheet_Kriterien!$K$57,2,IF(AZ354&lt;Master_sheet_Kriterien!$L$57,3,IF(AZ354&lt;Master_sheet_Kriterien!$M$56,4,5))))</f>
        <v>3</v>
      </c>
      <c r="BB354" s="59">
        <f>VLOOKUP($D354,Struktur_daten_BW_2017!$B$7:$AH$452,Calc_Targetkreise!BB$5,FALSE)</f>
        <v>63.4</v>
      </c>
      <c r="BC354" s="62">
        <f>IF(BB354&lt;Master_sheet_Kriterien!$J$8,1,IF(BB354&lt;Master_sheet_Kriterien!$K$8,2,IF(BB354&lt;Master_sheet_Kriterien!$L$8,3,IF(BB354&lt;Master_sheet_Kriterien!$M$8,4,5))))</f>
        <v>1</v>
      </c>
      <c r="BD354" s="65">
        <f t="shared" si="12"/>
        <v>10.9472</v>
      </c>
      <c r="BE354" s="62">
        <f>IF(BD354&lt;Master_sheet_Kriterien!$J$10,1,IF(BD354&lt;Master_sheet_Kriterien!$K$10,2,IF(BD354&lt;Master_sheet_Kriterien!$L$10,3,IF(BD354&lt;Master_sheet_Kriterien!$M$10,4,5))))</f>
        <v>1</v>
      </c>
      <c r="BF354" s="65">
        <f>VLOOKUP($D354,Struktur_daten_BW_2017!$B$7:$AH$452,Calc_Targetkreise!BF$5,FALSE)</f>
        <v>4.4</v>
      </c>
      <c r="BG354" s="62">
        <f>IF(BF354&lt;Master_sheet_Kriterien!$J$12,1,IF(BF354&lt;Master_sheet_Kriterien!$K$12,2,IF(BF354&lt;Master_sheet_Kriterien!$L$12,3,IF(BF354&lt;Master_sheet_Kriterien!$M$12,4,5))))</f>
        <v>1</v>
      </c>
      <c r="BH354" s="65">
        <f>VLOOKUP($D354,Struktur_daten_BW_2017!$B$7:$AH$452,Calc_Targetkreise!BH$5,FALSE)</f>
        <v>11.6</v>
      </c>
      <c r="BI354" s="62">
        <f>IF(BH354&lt;Master_sheet_Kriterien!$J$14,1,IF(BH354&lt;Master_sheet_Kriterien!$K$14,2,IF(BH354&lt;Master_sheet_Kriterien!$L$14,3,IF(BH354&lt;Master_sheet_Kriterien!$M$14,4,5))))</f>
        <v>3</v>
      </c>
      <c r="BJ354" s="65">
        <f>VLOOKUP($D354,Struktur_daten_BW_2017!$B$7:$AH$452,Calc_Targetkreise!BJ$5,FALSE)</f>
        <v>37.2</v>
      </c>
      <c r="BK354" s="62">
        <f>IF(BJ354&lt;Master_sheet_Kriterien!$J$16,1,IF(BJ354&lt;Master_sheet_Kriterien!$K$16,2,IF(BJ354&lt;Master_sheet_Kriterien!$L$16,3,IF(BJ354&lt;Master_sheet_Kriterien!$M$16,4,5))))</f>
        <v>5</v>
      </c>
      <c r="BL354" s="65">
        <f>VLOOKUP($D354,Struktur_daten_BW_2017!$B$7:$AH$452,Calc_Targetkreise!BL$5,FALSE)</f>
        <v>19.9</v>
      </c>
      <c r="BM354" s="62">
        <f>IF(BL354&lt;Master_sheet_Kriterien!$J$18,1,IF(BL354&lt;Master_sheet_Kriterien!$K$18,2,IF(BL354&lt;Master_sheet_Kriterien!$L$18,3,IF(BL354&lt;Master_sheet_Kriterien!$M$18,4,5))))</f>
        <v>5</v>
      </c>
      <c r="BN354" s="65">
        <f>VLOOKUP($D354,Struktur_daten_BW_2017!$B$7:$AH$452,Calc_Targetkreise!BN$5,FALSE)</f>
        <v>12.2</v>
      </c>
      <c r="BO354" s="62">
        <f>IF(BN354&lt;Master_sheet_Kriterien!$J$20,1,IF(BN354&lt;Master_sheet_Kriterien!$K$20,2,IF(BN354&lt;Master_sheet_Kriterien!$L$20,3,IF(BN354&lt;Master_sheet_Kriterien!$M$20,4,5))))</f>
        <v>5</v>
      </c>
      <c r="BP354" s="59">
        <f>VLOOKUP($D354,Struktur_daten_BW_2017!$B$7:$AH$452,Calc_Targetkreise!BP$5,FALSE)</f>
        <v>18081</v>
      </c>
      <c r="BQ354" s="62">
        <f>IF(BP354&lt;Master_sheet_Kriterien!$J$38,1,IF(BP354&lt;Master_sheet_Kriterien!$K$38,2,IF(BP354&lt;Master_sheet_Kriterien!$L$38,3,IF(BP354&lt;Master_sheet_Kriterien!$M$38,4,5))))</f>
        <v>1</v>
      </c>
      <c r="BR354" s="65">
        <f>VLOOKUP($D354,Struktur_daten_BW_2017!$B$7:$AH$452,Calc_Targetkreise!BR$5,FALSE)</f>
        <v>33.3</v>
      </c>
      <c r="BS354" s="62">
        <f>IF(BR354&lt;Master_sheet_Kriterien!$J$24,1,IF(BR354&lt;Master_sheet_Kriterien!$K$24,2,IF(BR354&lt;Master_sheet_Kriterien!$L$24,3,IF(BR354&lt;Master_sheet_Kriterien!$M$24,4,5))))</f>
        <v>3</v>
      </c>
      <c r="BT354" s="65">
        <f>VLOOKUP($D354,Struktur_daten_BW_2017!$B$7:$AH$452,Calc_Targetkreise!BT$5,FALSE)</f>
        <v>7.8</v>
      </c>
      <c r="BU354" s="62">
        <f>IF(BT354&lt;Master_sheet_Kriterien!$J$26,1,IF(BT354&lt;Master_sheet_Kriterien!$K$26,2,IF(BT354&lt;Master_sheet_Kriterien!$L$26,3,IF(BT354&lt;Master_sheet_Kriterien!$M$26,4,5))))</f>
        <v>1</v>
      </c>
      <c r="BV354" s="65">
        <f t="shared" si="13"/>
        <v>1.94064</v>
      </c>
      <c r="BW354" s="62">
        <f>IF(BV354&lt;Master_sheet_Kriterien!$J$28,1,IF(BV354&lt;Master_sheet_Kriterien!$K$28,2,IF(BV354&lt;Master_sheet_Kriterien!$L$28,3,IF(BV354&lt;Master_sheet_Kriterien!$M$28,4,5))))</f>
        <v>1</v>
      </c>
      <c r="BX354" s="65">
        <f>VLOOKUP($D354,Struktur_daten_BW_2017!$B$7:$AH$452,Calc_Targetkreise!BX$5,FALSE)</f>
        <v>5.128205128</v>
      </c>
      <c r="BY354" s="62">
        <f>IF(BX354&lt;Master_sheet_Kriterien!$J$30,1,IF(BX354&lt;Master_sheet_Kriterien!$K$30,2,IF(BX354&lt;Master_sheet_Kriterien!$L$30,3,IF(BX354&lt;Master_sheet_Kriterien!$M$30,4,5))))</f>
        <v>1</v>
      </c>
      <c r="BZ354" s="65">
        <f t="shared" si="1452"/>
        <v>0.466</v>
      </c>
      <c r="CA354" s="62">
        <f>IF(BZ354&lt;Master_sheet_Kriterien!$J$32,1,IF(BZ354&lt;Master_sheet_Kriterien!$K$32,2,IF(BZ354&lt;Master_sheet_Kriterien!$L$32,3,IF(BZ354&lt;Master_sheet_Kriterien!$M$32,4,5))))</f>
        <v>1</v>
      </c>
      <c r="CB354" s="65">
        <f t="shared" si="1453"/>
        <v>0.1872990354</v>
      </c>
      <c r="CC354" s="62">
        <f>IF(CB354&lt;Master_sheet_Kriterien!$J$34,1,IF(CB354&lt;Master_sheet_Kriterien!$K$34,2,IF(CB354&lt;Master_sheet_Kriterien!$L$34,3,IF(CB354&lt;Master_sheet_Kriterien!$M$34,4,5))))</f>
        <v>1</v>
      </c>
      <c r="CD354" s="65">
        <f>100-VLOOKUP($D354,Struktur_daten_BW_2017!$B$7:$AH$452,Calc_Targetkreise!CD$5,FALSE)</f>
        <v>53.4</v>
      </c>
      <c r="CE354" s="62">
        <f>IF(CD354&lt;Master_sheet_Kriterien!$J$40,1,IF(CD354&lt;Master_sheet_Kriterien!$K$40,2,IF(CD354&lt;Master_sheet_Kriterien!$L$40,3,IF(CD354&lt;Master_sheet_Kriterien!$M$40,4,5))))</f>
        <v>3</v>
      </c>
      <c r="CF354" s="61"/>
      <c r="CG354" s="59">
        <f>VLOOKUP($D354,EW_19_Kreise!$A$6:$CQ$406,Calc_Targetkreise!CG$5,FALSE)/1000</f>
        <v>175.793</v>
      </c>
      <c r="CH354" s="59">
        <f>VLOOKUP($D354,BW_17_Kreise!$B$7:$CC$410,Calc_Targetkreise!CH$5,FALSE)/1000</f>
        <v>176.437</v>
      </c>
      <c r="CI354" s="59">
        <f>VLOOKUP($D354,EW_Erg_09_14_Kreise!$A$10:$BK$412,Calc_Targetkreise!CI$5,FALSE)/1000</f>
        <v>177.347</v>
      </c>
      <c r="CJ354" s="59">
        <f>VLOOKUP($D354,EW_Erg_09_14_Kreise!$A$10:$BK$412,Calc_Targetkreise!CJ$5,FALSE)/1000</f>
        <v>184.934</v>
      </c>
      <c r="CK354" s="59">
        <f>VLOOKUP($D354,EW_Erg_09_14_Kreise!$A$10:$BK$412,Calc_Targetkreise!CK$5,FALSE)/1000</f>
        <v>85.299</v>
      </c>
      <c r="CL354" s="45">
        <v>466.0</v>
      </c>
      <c r="CM354" s="59">
        <f>VLOOKUP($D354,Struktur_daten_BW_2017!$B$7:$AH$452,Calc_Targetkreise!CM$5,FALSE)</f>
        <v>248.8</v>
      </c>
      <c r="CN354" s="66">
        <v>1.0</v>
      </c>
      <c r="CO354" s="67">
        <f t="shared" si="16"/>
        <v>0.004019292605</v>
      </c>
      <c r="CP354" s="62">
        <f>IF(CO354&lt;Master_sheet_Kriterien!$J$58,1,IF(CO354&lt;Master_sheet_Kriterien!$K$58,2,IF(CO354&lt;Master_sheet_Kriterien!$L$58,3,IF(CO354&lt;Master_sheet_Kriterien!$M$58,4,5))))</f>
        <v>1</v>
      </c>
      <c r="CQ354" s="66">
        <v>1.0</v>
      </c>
      <c r="CR354" s="67">
        <f t="shared" si="17"/>
        <v>0.004019292605</v>
      </c>
      <c r="CS354" s="62">
        <f>IF(CR354&lt;Master_sheet_Kriterien!$J$59,1,IF(CR354&lt;Master_sheet_Kriterien!$K$59,2,IF(CR354&lt;Master_sheet_Kriterien!$L$59,3,IF(CR354&lt;Master_sheet_Kriterien!$M$59,4,5))))</f>
        <v>1</v>
      </c>
      <c r="CT354" s="66">
        <v>0.0</v>
      </c>
      <c r="CU354" s="44"/>
      <c r="CV354" s="66">
        <v>0.0</v>
      </c>
      <c r="CW354" s="68"/>
      <c r="CY354" s="31">
        <f t="shared" si="18"/>
        <v>13072</v>
      </c>
      <c r="DB354" s="76" t="str">
        <f t="shared" si="19"/>
        <v>Landkreis Rostock</v>
      </c>
      <c r="DC354" s="58">
        <f t="shared" si="20"/>
        <v>304</v>
      </c>
      <c r="DD354" s="77">
        <f t="shared" si="21"/>
        <v>135</v>
      </c>
      <c r="DE354" s="72">
        <f t="shared" si="22"/>
        <v>0.00328070924</v>
      </c>
      <c r="DG354" s="76" t="str">
        <f t="shared" si="23"/>
        <v>Landkreis Rostock</v>
      </c>
      <c r="DH354" s="58" t="str">
        <f t="shared" si="24"/>
        <v>#REF!</v>
      </c>
      <c r="DI354" s="75">
        <f t="shared" si="25"/>
        <v>129.0401929</v>
      </c>
      <c r="DJ354" s="78">
        <f t="shared" si="26"/>
        <v>0.00328070924</v>
      </c>
      <c r="DK354" s="75"/>
      <c r="DL354" s="75"/>
      <c r="DM354" s="75"/>
      <c r="DN354" s="75"/>
      <c r="DO354" s="75"/>
      <c r="DP354" s="44"/>
    </row>
    <row r="355" ht="16.5" customHeight="1">
      <c r="A355" s="58">
        <f t="shared" si="5"/>
        <v>305</v>
      </c>
      <c r="B355" s="58">
        <f t="shared" si="6"/>
        <v>135</v>
      </c>
      <c r="C355" s="58" t="s">
        <v>515</v>
      </c>
      <c r="D355" s="58">
        <v>13073.0</v>
      </c>
      <c r="E355" s="58" t="s">
        <v>520</v>
      </c>
      <c r="F355" s="59">
        <f>VLOOKUP($D355,EW_19_Kreise!$A$6:$CQ$406,Calc_Targetkreise!F$5,FALSE)/1000</f>
        <v>100.82</v>
      </c>
      <c r="G355" s="59">
        <f>VLOOKUP($D355,BW_17_Kreise!$B$7:$CC$410,Calc_Targetkreise!G$5,FALSE)/1000</f>
        <v>128.365</v>
      </c>
      <c r="H355" s="59">
        <f>VLOOKUP($D355,EW_Erg_09_14_Kreise!$A$10:$BK$412,Calc_Targetkreise!H$5,FALSE)/1000</f>
        <v>82.635</v>
      </c>
      <c r="I355" s="60">
        <f t="shared" ref="I355:K355" si="1454">F355/CG355</f>
        <v>0.542223752</v>
      </c>
      <c r="J355" s="60">
        <f t="shared" si="1454"/>
        <v>0.6861063006</v>
      </c>
      <c r="K355" s="60">
        <f t="shared" si="1454"/>
        <v>0.4344819971</v>
      </c>
      <c r="L355" s="61">
        <f t="shared" ref="L355:M355" si="1455">1-(T355+X355)</f>
        <v>0.5920849038</v>
      </c>
      <c r="M355" s="61">
        <f t="shared" si="1455"/>
        <v>0.5389942741</v>
      </c>
      <c r="N355" s="62">
        <f>IF(L355&lt;Master_sheet_Kriterien!$J$46,1,IF(L355&lt;Master_sheet_Kriterien!$K$46,2,IF(L355&lt;Master_sheet_Kriterien!$L$46,3,IF(L355&lt;Master_sheet_Kriterien!$M$46,4,5))))</f>
        <v>5</v>
      </c>
      <c r="O355" s="62">
        <f>IF(M355&lt;Master_sheet_Kriterien!$J$46,1,IF(M355&lt;Master_sheet_Kriterien!$K$46,2,IF(M355&lt;Master_sheet_Kriterien!$L$46,3,IF(M355&lt;Master_sheet_Kriterien!$M$46,4,5))))</f>
        <v>5</v>
      </c>
      <c r="P355" s="61">
        <f t="shared" ref="P355:Q355" si="1456">1-(T355+AM355)</f>
        <v>0.513162071</v>
      </c>
      <c r="Q355" s="61">
        <f t="shared" si="1456"/>
        <v>0.4566042145</v>
      </c>
      <c r="R355" s="62">
        <f>IF(P355&lt;Master_sheet_Kriterien!$J$46,1,IF(P355&lt;Master_sheet_Kriterien!$K$46,2,IF(P355&lt;Master_sheet_Kriterien!$L$46,3,IF(P355&lt;Master_sheet_Kriterien!$M$46,4,5))))</f>
        <v>4</v>
      </c>
      <c r="S355" s="62">
        <f>IF(Q355&lt;Master_sheet_Kriterien!$J$46,1,IF(Q355&lt;Master_sheet_Kriterien!$K$46,2,IF(Q355&lt;Master_sheet_Kriterien!$L$46,3,IF(Q355&lt;Master_sheet_Kriterien!$M$46,4,5))))</f>
        <v>3</v>
      </c>
      <c r="T355" s="61">
        <f>VLOOKUP($D355,EW_19_Kreise!$A$6:$CQ$406,Calc_Targetkreise!T$5,FALSE)/1000/F355</f>
        <v>0.2912318984</v>
      </c>
      <c r="U355" s="63">
        <f>VLOOKUP($D355,BW_17_Kreise!$B$7:$CC$410,Calc_Targetkreise!U$5,FALSE)/1000/$G355</f>
        <v>0.3388462587</v>
      </c>
      <c r="V355" s="61">
        <f>VLOOKUP(Calc_Targetkreise!$D355,EW_Erg_09_14_Kreise!$A$7:$BK$412,Calc_Targetkreise!V$5,FALSE)/1000/$H355</f>
        <v>0.4242996309</v>
      </c>
      <c r="W355" s="61">
        <f>VLOOKUP(Calc_Targetkreise!$D355,EW_Erg_09_14_Kreise!$A$7:$BK$412,Calc_Targetkreise!W$5,FALSE)/1000/CK355</f>
        <v>0.3985332082</v>
      </c>
      <c r="X355" s="61">
        <f>VLOOKUP($D355,EW_19_Kreise!$A$6:$CQ$406,Calc_Targetkreise!X$5,FALSE)/1000/F355</f>
        <v>0.1166831978</v>
      </c>
      <c r="Y355" s="63">
        <f>VLOOKUP($D355,BW_17_Kreise!$B$7:$CC$410,Calc_Targetkreise!Y$5,FALSE)/1000/$G355</f>
        <v>0.1221594671</v>
      </c>
      <c r="Z355" s="61">
        <f>VLOOKUP(Calc_Targetkreise!$D355,EW_Erg_09_14_Kreise!$A$7:$BK$412,Calc_Targetkreise!Z$5,FALSE)/1000/$H355</f>
        <v>0.157124705</v>
      </c>
      <c r="AA355" s="61">
        <f>VLOOKUP(Calc_Targetkreise!$D355,EW_Erg_09_14_Kreise!$A$7:$BK$412,Calc_Targetkreise!AA$5,FALSE)/1000/$H355</f>
        <v>0.1136080353</v>
      </c>
      <c r="AB355" s="61">
        <f>VLOOKUP($D355,EW_19_Kreise!$A$6:$CQ$406,Calc_Targetkreise!AB$5,FALSE)/1000/F355</f>
        <v>0.0938206705</v>
      </c>
      <c r="AC355" s="63">
        <f>VLOOKUP($D355,BW_17_Kreise!$B$7:$CC$410,Calc_Targetkreise!AC$5,FALSE)/1000/$G355</f>
        <v>0.04015113154</v>
      </c>
      <c r="AD355" s="61">
        <f>VLOOKUP(Calc_Targetkreise!$D355,EW_Erg_09_14_Kreise!$A$7:$BK$412,Calc_Targetkreise!AD$5,FALSE)/1000/$H355</f>
        <v>0.04210080474</v>
      </c>
      <c r="AE355" s="62">
        <f>IF(AC355&lt;Master_sheet_Kriterien!$J$54,1,IF(AC355&lt;Master_sheet_Kriterien!$K$54,2,IF(AC355&lt;Master_sheet_Kriterien!$L$54,3,IF(AC355&lt;Master_sheet_Kriterien!$M$54,4,5))))</f>
        <v>1</v>
      </c>
      <c r="AF355" s="61">
        <f>VLOOKUP(Calc_Targetkreise!$D355,EW_Erg_09_14_Kreise!$A$7:$BK$412,Calc_Targetkreise!AF$5,FALSE)/1000/$H355</f>
        <v>0.04525927271</v>
      </c>
      <c r="AG355" s="63">
        <f>VLOOKUP($D355,BW_17_Kreise!$B$7:$CC$410,Calc_Targetkreise!AG$5,FALSE)/1000/$G355</f>
        <v>0.06509562575</v>
      </c>
      <c r="AH355" s="61">
        <f>VLOOKUP(Calc_Targetkreise!$D355,EW_Erg_09_14_Kreise!$A$7:$BK$412,Calc_Targetkreise!AH$5,FALSE)/1000/$H355</f>
        <v>0.01834573728</v>
      </c>
      <c r="AI355" s="61">
        <f>VLOOKUP(Calc_Targetkreise!$D355,EW_Erg_09_14_Kreise!$A$7:$BK$412,Calc_Targetkreise!AI$5,FALSE)/1000/$H355</f>
        <v>0.07494403098</v>
      </c>
      <c r="AJ355" s="63">
        <f>VLOOKUP($D355,BW_17_Kreise!$B$7:$CC$410,Calc_Targetkreise!AJ$5,FALSE)/1000/$G355</f>
        <v>0.1803918514</v>
      </c>
      <c r="AK355" s="61">
        <f>VLOOKUP(Calc_Targetkreise!$D355,EW_Erg_09_14_Kreise!$A$7:$BK$412,Calc_Targetkreise!AK$5,FALSE)/1000/$H355</f>
        <v>0.179536516</v>
      </c>
      <c r="AL355" s="61">
        <f>VLOOKUP(Calc_Targetkreise!$D355,EW_Erg_09_14_Kreise!$A$7:$BK$412,Calc_Targetkreise!AL$5,FALSE)/1000/$H355</f>
        <v>0.2349488715</v>
      </c>
      <c r="AM355" s="61">
        <f>VLOOKUP($D355,EW_19_Kreise!$A$6:$CQ$406,Calc_Targetkreise!AM$5,FALSE)/1000/F355</f>
        <v>0.1956060305</v>
      </c>
      <c r="AN355" s="63">
        <f>VLOOKUP($D355,BW_17_Kreise!$B$7:$CC$410,Calc_Targetkreise!AN$5,FALSE)/1000/$G355</f>
        <v>0.2045495267</v>
      </c>
      <c r="AO355" s="61">
        <f>VLOOKUP(Calc_Targetkreise!$D355,EW_Erg_09_14_Kreise!$A$7:$BK$412,Calc_Targetkreise!AO$5,FALSE)/1000/$H355</f>
        <v>0.0803896654</v>
      </c>
      <c r="AP355" s="61">
        <f>VLOOKUP(Calc_Targetkreise!$D355,EW_Erg_09_14_Kreise!$A$7:$BK$412,Calc_Targetkreise!AP$5,FALSE)/1000/$H355</f>
        <v>0.0008107944576</v>
      </c>
      <c r="AQ355" s="61">
        <f t="shared" ref="AQ355:AR355" si="1457">1-U355-Y355-AC355-AG355-AJ355-AN355</f>
        <v>0.04880613874</v>
      </c>
      <c r="AR355" s="61">
        <f t="shared" si="1457"/>
        <v>0.09820294064</v>
      </c>
      <c r="AS355" s="61">
        <f t="shared" si="11"/>
        <v>0.1318957868</v>
      </c>
      <c r="AT355" s="63">
        <f>VLOOKUP($D355,BW_17_Kreise!$B$7:$CC$410,Calc_Targetkreise!AT$5,FALSE)/1000/$G355</f>
        <v>0</v>
      </c>
      <c r="AU355" s="61">
        <f>VLOOKUP(Calc_Targetkreise!$D355,EW_Erg_09_14_Kreise!$A$7:$BK$412,Calc_Targetkreise!AU$5,FALSE)/1000/$H355</f>
        <v>0.01176257034</v>
      </c>
      <c r="AV355" s="62">
        <f>IF(AU355&lt;Master_sheet_Kriterien!$J$44,1,IF(AU355&lt;Master_sheet_Kriterien!$K$44,2,IF(AU355&lt;Master_sheet_Kriterien!$L$44,3,IF(AU355&lt;Master_sheet_Kriterien!$M$44,4,5))))</f>
        <v>3</v>
      </c>
      <c r="AW355" s="61">
        <f>VLOOKUP(Calc_Targetkreise!$D355,EW_Erg_09_14_Kreise!$A$7:$BK$412,Calc_Targetkreise!AW$5,FALSE)/1000/$H355</f>
        <v>0.00781751074</v>
      </c>
      <c r="AX355" s="61">
        <f>VLOOKUP($D355,EW_19_Kreise!$A$6:$CQ$406,Calc_Targetkreise!AX$5,FALSE)/1000/F355</f>
        <v>0.003461614759</v>
      </c>
      <c r="AY355" s="62">
        <f>IF(AX355&lt;Master_sheet_Kriterien!$J$56,1,IF(AX355&lt;Master_sheet_Kriterien!$K$56,2,IF(AX355&lt;Master_sheet_Kriterien!$L$56,3,IF(AX355&lt;Master_sheet_Kriterien!$M$56,4,5))))</f>
        <v>2</v>
      </c>
      <c r="AZ355" s="64">
        <f>VLOOKUP($D355,EW_19_Kreise!$A$6:$CQ$406,Calc_Targetkreise!AZ$5,FALSE)</f>
        <v>349</v>
      </c>
      <c r="BA355" s="62">
        <f>IF(AZ355&lt;Master_sheet_Kriterien!$J$57,1,IF(AZ355&lt;Master_sheet_Kriterien!$K$57,2,IF(AZ355&lt;Master_sheet_Kriterien!$L$57,3,IF(AZ355&lt;Master_sheet_Kriterien!$M$56,4,5))))</f>
        <v>3</v>
      </c>
      <c r="BB355" s="59">
        <f>VLOOKUP($D355,Struktur_daten_BW_2017!$B$7:$AH$452,Calc_Targetkreise!BB$5,FALSE)</f>
        <v>84.3</v>
      </c>
      <c r="BC355" s="62">
        <f>IF(BB355&lt;Master_sheet_Kriterien!$J$8,1,IF(BB355&lt;Master_sheet_Kriterien!$K$8,2,IF(BB355&lt;Master_sheet_Kriterien!$L$8,3,IF(BB355&lt;Master_sheet_Kriterien!$M$8,4,5))))</f>
        <v>1</v>
      </c>
      <c r="BD355" s="65">
        <f t="shared" si="12"/>
        <v>16.6611</v>
      </c>
      <c r="BE355" s="62">
        <f>IF(BD355&lt;Master_sheet_Kriterien!$J$10,1,IF(BD355&lt;Master_sheet_Kriterien!$K$10,2,IF(BD355&lt;Master_sheet_Kriterien!$L$10,3,IF(BD355&lt;Master_sheet_Kriterien!$M$10,4,5))))</f>
        <v>1</v>
      </c>
      <c r="BF355" s="65">
        <f>VLOOKUP($D355,Struktur_daten_BW_2017!$B$7:$AH$452,Calc_Targetkreise!BF$5,FALSE)</f>
        <v>5.7</v>
      </c>
      <c r="BG355" s="62">
        <f>IF(BF355&lt;Master_sheet_Kriterien!$J$12,1,IF(BF355&lt;Master_sheet_Kriterien!$K$12,2,IF(BF355&lt;Master_sheet_Kriterien!$L$12,3,IF(BF355&lt;Master_sheet_Kriterien!$M$12,4,5))))</f>
        <v>1</v>
      </c>
      <c r="BH355" s="65">
        <f>VLOOKUP($D355,Struktur_daten_BW_2017!$B$7:$AH$452,Calc_Targetkreise!BH$5,FALSE)</f>
        <v>13.4</v>
      </c>
      <c r="BI355" s="62">
        <f>IF(BH355&lt;Master_sheet_Kriterien!$J$14,1,IF(BH355&lt;Master_sheet_Kriterien!$K$14,2,IF(BH355&lt;Master_sheet_Kriterien!$L$14,3,IF(BH355&lt;Master_sheet_Kriterien!$M$14,4,5))))</f>
        <v>5</v>
      </c>
      <c r="BJ355" s="65">
        <f>VLOOKUP($D355,Struktur_daten_BW_2017!$B$7:$AH$452,Calc_Targetkreise!BJ$5,FALSE)</f>
        <v>35.6</v>
      </c>
      <c r="BK355" s="62">
        <f>IF(BJ355&lt;Master_sheet_Kriterien!$J$16,1,IF(BJ355&lt;Master_sheet_Kriterien!$K$16,2,IF(BJ355&lt;Master_sheet_Kriterien!$L$16,3,IF(BJ355&lt;Master_sheet_Kriterien!$M$16,4,5))))</f>
        <v>2</v>
      </c>
      <c r="BL355" s="65">
        <f>VLOOKUP($D355,Struktur_daten_BW_2017!$B$7:$AH$452,Calc_Targetkreise!BL$5,FALSE)</f>
        <v>18.7</v>
      </c>
      <c r="BM355" s="62">
        <f>IF(BL355&lt;Master_sheet_Kriterien!$J$18,1,IF(BL355&lt;Master_sheet_Kriterien!$K$18,2,IF(BL355&lt;Master_sheet_Kriterien!$L$18,3,IF(BL355&lt;Master_sheet_Kriterien!$M$18,4,5))))</f>
        <v>5</v>
      </c>
      <c r="BN355" s="65">
        <f>VLOOKUP($D355,Struktur_daten_BW_2017!$B$7:$AH$452,Calc_Targetkreise!BN$5,FALSE)</f>
        <v>12.5</v>
      </c>
      <c r="BO355" s="62">
        <f>IF(BN355&lt;Master_sheet_Kriterien!$J$20,1,IF(BN355&lt;Master_sheet_Kriterien!$K$20,2,IF(BN355&lt;Master_sheet_Kriterien!$L$20,3,IF(BN355&lt;Master_sheet_Kriterien!$M$20,4,5))))</f>
        <v>5</v>
      </c>
      <c r="BP355" s="59">
        <f>VLOOKUP($D355,Struktur_daten_BW_2017!$B$7:$AH$452,Calc_Targetkreise!BP$5,FALSE)</f>
        <v>17287</v>
      </c>
      <c r="BQ355" s="62">
        <f>IF(BP355&lt;Master_sheet_Kriterien!$J$38,1,IF(BP355&lt;Master_sheet_Kriterien!$K$38,2,IF(BP355&lt;Master_sheet_Kriterien!$L$38,3,IF(BP355&lt;Master_sheet_Kriterien!$M$38,4,5))))</f>
        <v>1</v>
      </c>
      <c r="BR355" s="65">
        <f>VLOOKUP($D355,Struktur_daten_BW_2017!$B$7:$AH$452,Calc_Targetkreise!BR$5,FALSE)</f>
        <v>31.1</v>
      </c>
      <c r="BS355" s="62">
        <f>IF(BR355&lt;Master_sheet_Kriterien!$J$24,1,IF(BR355&lt;Master_sheet_Kriterien!$K$24,2,IF(BR355&lt;Master_sheet_Kriterien!$L$24,3,IF(BR355&lt;Master_sheet_Kriterien!$M$24,4,5))))</f>
        <v>2</v>
      </c>
      <c r="BT355" s="65">
        <f>VLOOKUP($D355,Struktur_daten_BW_2017!$B$7:$AH$452,Calc_Targetkreise!BT$5,FALSE)</f>
        <v>7.9</v>
      </c>
      <c r="BU355" s="62">
        <f>IF(BT355&lt;Master_sheet_Kriterien!$J$26,1,IF(BT355&lt;Master_sheet_Kriterien!$K$26,2,IF(BT355&lt;Master_sheet_Kriterien!$L$26,3,IF(BT355&lt;Master_sheet_Kriterien!$M$26,4,5))))</f>
        <v>1</v>
      </c>
      <c r="BV355" s="65">
        <f t="shared" si="13"/>
        <v>2.30917</v>
      </c>
      <c r="BW355" s="62">
        <f>IF(BV355&lt;Master_sheet_Kriterien!$J$28,1,IF(BV355&lt;Master_sheet_Kriterien!$K$28,2,IF(BV355&lt;Master_sheet_Kriterien!$L$28,3,IF(BV355&lt;Master_sheet_Kriterien!$M$28,4,5))))</f>
        <v>1</v>
      </c>
      <c r="BX355" s="65">
        <f>VLOOKUP($D355,Struktur_daten_BW_2017!$B$7:$AH$452,Calc_Targetkreise!BX$5,FALSE)</f>
        <v>11.39240506</v>
      </c>
      <c r="BY355" s="62">
        <f>IF(BX355&lt;Master_sheet_Kriterien!$J$30,1,IF(BX355&lt;Master_sheet_Kriterien!$K$30,2,IF(BX355&lt;Master_sheet_Kriterien!$L$30,3,IF(BX355&lt;Master_sheet_Kriterien!$M$30,4,5))))</f>
        <v>1</v>
      </c>
      <c r="BZ355" s="65">
        <f t="shared" si="1452"/>
        <v>2.173</v>
      </c>
      <c r="CA355" s="62">
        <f>IF(BZ355&lt;Master_sheet_Kriterien!$J$32,1,IF(BZ355&lt;Master_sheet_Kriterien!$K$32,2,IF(BZ355&lt;Master_sheet_Kriterien!$L$32,3,IF(BZ355&lt;Master_sheet_Kriterien!$M$32,4,5))))</f>
        <v>1</v>
      </c>
      <c r="CB355" s="65">
        <f t="shared" si="1453"/>
        <v>0.7434143004</v>
      </c>
      <c r="CC355" s="62">
        <f>IF(CB355&lt;Master_sheet_Kriterien!$J$34,1,IF(CB355&lt;Master_sheet_Kriterien!$K$34,2,IF(CB355&lt;Master_sheet_Kriterien!$L$34,3,IF(CB355&lt;Master_sheet_Kriterien!$M$34,4,5))))</f>
        <v>1</v>
      </c>
      <c r="CD355" s="65">
        <f>100-VLOOKUP($D355,Struktur_daten_BW_2017!$B$7:$AH$452,Calc_Targetkreise!CD$5,FALSE)</f>
        <v>63.8</v>
      </c>
      <c r="CE355" s="62">
        <f>IF(CD355&lt;Master_sheet_Kriterien!$J$40,1,IF(CD355&lt;Master_sheet_Kriterien!$K$40,2,IF(CD355&lt;Master_sheet_Kriterien!$L$40,3,IF(CD355&lt;Master_sheet_Kriterien!$M$40,4,5))))</f>
        <v>4</v>
      </c>
      <c r="CF355" s="61"/>
      <c r="CG355" s="59">
        <f>VLOOKUP($D355,EW_19_Kreise!$A$6:$CQ$406,Calc_Targetkreise!CG$5,FALSE)/1000</f>
        <v>185.938</v>
      </c>
      <c r="CH355" s="59">
        <f>VLOOKUP($D355,BW_17_Kreise!$B$7:$CC$410,Calc_Targetkreise!CH$5,FALSE)/1000</f>
        <v>187.092</v>
      </c>
      <c r="CI355" s="59">
        <f>VLOOKUP($D355,EW_Erg_09_14_Kreise!$A$10:$BK$412,Calc_Targetkreise!CI$5,FALSE)/1000</f>
        <v>190.192</v>
      </c>
      <c r="CJ355" s="59">
        <f>VLOOKUP($D355,EW_Erg_09_14_Kreise!$A$10:$BK$412,Calc_Targetkreise!CJ$5,FALSE)/1000</f>
        <v>199.735</v>
      </c>
      <c r="CK355" s="59">
        <f>VLOOKUP($D355,EW_Erg_09_14_Kreise!$A$10:$BK$412,Calc_Targetkreise!CK$5,FALSE)/1000</f>
        <v>85.22</v>
      </c>
      <c r="CL355" s="45">
        <v>2173.0</v>
      </c>
      <c r="CM355" s="59">
        <f>VLOOKUP($D355,Struktur_daten_BW_2017!$B$7:$AH$452,Calc_Targetkreise!CM$5,FALSE)</f>
        <v>292.3</v>
      </c>
      <c r="CN355" s="66">
        <v>7.0</v>
      </c>
      <c r="CO355" s="67">
        <f t="shared" si="16"/>
        <v>0.02394799863</v>
      </c>
      <c r="CP355" s="62">
        <f>IF(CO355&lt;Master_sheet_Kriterien!$J$58,1,IF(CO355&lt;Master_sheet_Kriterien!$K$58,2,IF(CO355&lt;Master_sheet_Kriterien!$L$58,3,IF(CO355&lt;Master_sheet_Kriterien!$M$58,4,5))))</f>
        <v>1</v>
      </c>
      <c r="CQ355" s="66">
        <v>7.0</v>
      </c>
      <c r="CR355" s="67">
        <f t="shared" si="17"/>
        <v>0.02394799863</v>
      </c>
      <c r="CS355" s="62">
        <f>IF(CR355&lt;Master_sheet_Kriterien!$J$59,1,IF(CR355&lt;Master_sheet_Kriterien!$K$59,2,IF(CR355&lt;Master_sheet_Kriterien!$L$59,3,IF(CR355&lt;Master_sheet_Kriterien!$M$59,4,5))))</f>
        <v>1</v>
      </c>
      <c r="CT355" s="66">
        <v>0.0</v>
      </c>
      <c r="CU355" s="44"/>
      <c r="CV355" s="66">
        <v>0.0</v>
      </c>
      <c r="CW355" s="68"/>
      <c r="CY355" s="31">
        <f t="shared" si="18"/>
        <v>13073</v>
      </c>
      <c r="DB355" s="76" t="str">
        <f t="shared" si="19"/>
        <v>Vorpommern-Rügen</v>
      </c>
      <c r="DC355" s="58">
        <f t="shared" si="20"/>
        <v>305</v>
      </c>
      <c r="DD355" s="77">
        <f t="shared" si="21"/>
        <v>135</v>
      </c>
      <c r="DE355" s="72">
        <f t="shared" si="22"/>
        <v>0.003461614759</v>
      </c>
      <c r="DG355" s="76" t="str">
        <f t="shared" si="23"/>
        <v>Vorpommern-Rügen</v>
      </c>
      <c r="DH355" s="58" t="str">
        <f t="shared" si="24"/>
        <v>#REF!</v>
      </c>
      <c r="DI355" s="75">
        <f t="shared" si="25"/>
        <v>129.23948</v>
      </c>
      <c r="DJ355" s="78">
        <f t="shared" si="26"/>
        <v>0.003461614759</v>
      </c>
      <c r="DK355" s="75"/>
      <c r="DL355" s="75"/>
      <c r="DM355" s="75"/>
      <c r="DN355" s="75"/>
      <c r="DO355" s="75"/>
      <c r="DP355" s="44"/>
    </row>
    <row r="356" ht="16.5" customHeight="1">
      <c r="A356" s="58">
        <f t="shared" si="5"/>
        <v>289</v>
      </c>
      <c r="B356" s="58">
        <f t="shared" si="6"/>
        <v>138</v>
      </c>
      <c r="C356" s="58" t="s">
        <v>515</v>
      </c>
      <c r="D356" s="58">
        <v>13074.0</v>
      </c>
      <c r="E356" s="58" t="s">
        <v>521</v>
      </c>
      <c r="F356" s="59">
        <f>VLOOKUP($D356,EW_19_Kreise!$A$6:$CQ$406,Calc_Targetkreise!F$5,FALSE)/1000</f>
        <v>75.452</v>
      </c>
      <c r="G356" s="59">
        <f>VLOOKUP($D356,BW_17_Kreise!$B$7:$CC$410,Calc_Targetkreise!G$5,FALSE)/1000</f>
        <v>89.363</v>
      </c>
      <c r="H356" s="59">
        <f>VLOOKUP($D356,EW_Erg_09_14_Kreise!$A$10:$BK$412,Calc_Targetkreise!H$5,FALSE)/1000</f>
        <v>60.717</v>
      </c>
      <c r="I356" s="60">
        <f t="shared" ref="I356:K356" si="1458">F356/CG356</f>
        <v>0.5900218955</v>
      </c>
      <c r="J356" s="60">
        <f t="shared" si="1458"/>
        <v>0.6966082801</v>
      </c>
      <c r="K356" s="60">
        <f t="shared" si="1458"/>
        <v>0.4699530952</v>
      </c>
      <c r="L356" s="61">
        <f t="shared" ref="L356:M356" si="1459">1-(T356+X356)</f>
        <v>0.5737687536</v>
      </c>
      <c r="M356" s="61">
        <f t="shared" si="1459"/>
        <v>0.4839027338</v>
      </c>
      <c r="N356" s="62">
        <f>IF(L356&lt;Master_sheet_Kriterien!$J$46,1,IF(L356&lt;Master_sheet_Kriterien!$K$46,2,IF(L356&lt;Master_sheet_Kriterien!$L$46,3,IF(L356&lt;Master_sheet_Kriterien!$M$46,4,5))))</f>
        <v>5</v>
      </c>
      <c r="O356" s="62">
        <f>IF(M356&lt;Master_sheet_Kriterien!$J$46,1,IF(M356&lt;Master_sheet_Kriterien!$K$46,2,IF(M356&lt;Master_sheet_Kriterien!$L$46,3,IF(M356&lt;Master_sheet_Kriterien!$M$46,4,5))))</f>
        <v>4</v>
      </c>
      <c r="P356" s="61">
        <f t="shared" ref="P356:Q356" si="1460">1-(T356+AM356)</f>
        <v>0.6131977946</v>
      </c>
      <c r="Q356" s="61">
        <f t="shared" si="1460"/>
        <v>0.5028926961</v>
      </c>
      <c r="R356" s="62">
        <f>IF(P356&lt;Master_sheet_Kriterien!$J$46,1,IF(P356&lt;Master_sheet_Kriterien!$K$46,2,IF(P356&lt;Master_sheet_Kriterien!$L$46,3,IF(P356&lt;Master_sheet_Kriterien!$M$46,4,5))))</f>
        <v>5</v>
      </c>
      <c r="S356" s="62">
        <f>IF(Q356&lt;Master_sheet_Kriterien!$J$46,1,IF(Q356&lt;Master_sheet_Kriterien!$K$46,2,IF(Q356&lt;Master_sheet_Kriterien!$L$46,3,IF(Q356&lt;Master_sheet_Kriterien!$M$46,4,5))))</f>
        <v>4</v>
      </c>
      <c r="T356" s="61">
        <f>VLOOKUP($D356,EW_19_Kreise!$A$6:$CQ$406,Calc_Targetkreise!T$5,FALSE)/1000/F356</f>
        <v>0.2284896358</v>
      </c>
      <c r="U356" s="63">
        <f>VLOOKUP($D356,BW_17_Kreise!$B$7:$CC$410,Calc_Targetkreise!U$5,FALSE)/1000/$G356</f>
        <v>0.3273838166</v>
      </c>
      <c r="V356" s="61">
        <f>VLOOKUP(Calc_Targetkreise!$D356,EW_Erg_09_14_Kreise!$A$7:$BK$412,Calc_Targetkreise!V$5,FALSE)/1000/$H356</f>
        <v>0.3113954906</v>
      </c>
      <c r="W356" s="61">
        <f>VLOOKUP(Calc_Targetkreise!$D356,EW_Erg_09_14_Kreise!$A$7:$BK$412,Calc_Targetkreise!W$5,FALSE)/1000/CK356</f>
        <v>0.2904633552</v>
      </c>
      <c r="X356" s="61">
        <f>VLOOKUP($D356,EW_19_Kreise!$A$6:$CQ$406,Calc_Targetkreise!X$5,FALSE)/1000/F356</f>
        <v>0.1977416106</v>
      </c>
      <c r="Y356" s="63">
        <f>VLOOKUP($D356,BW_17_Kreise!$B$7:$CC$410,Calc_Targetkreise!Y$5,FALSE)/1000/$G356</f>
        <v>0.1887134496</v>
      </c>
      <c r="Z356" s="61">
        <f>VLOOKUP(Calc_Targetkreise!$D356,EW_Erg_09_14_Kreise!$A$7:$BK$412,Calc_Targetkreise!Z$5,FALSE)/1000/$H356</f>
        <v>0.270072632</v>
      </c>
      <c r="AA356" s="61">
        <f>VLOOKUP(Calc_Targetkreise!$D356,EW_Erg_09_14_Kreise!$A$7:$BK$412,Calc_Targetkreise!AA$5,FALSE)/1000/$H356</f>
        <v>0.2308743844</v>
      </c>
      <c r="AB356" s="61">
        <f>VLOOKUP($D356,EW_19_Kreise!$A$6:$CQ$406,Calc_Targetkreise!AB$5,FALSE)/1000/F356</f>
        <v>0.1216004877</v>
      </c>
      <c r="AC356" s="63">
        <f>VLOOKUP($D356,BW_17_Kreise!$B$7:$CC$410,Calc_Targetkreise!AC$5,FALSE)/1000/$G356</f>
        <v>0.04519767689</v>
      </c>
      <c r="AD356" s="61">
        <f>VLOOKUP(Calc_Targetkreise!$D356,EW_Erg_09_14_Kreise!$A$7:$BK$412,Calc_Targetkreise!AD$5,FALSE)/1000/$H356</f>
        <v>0.05244000856</v>
      </c>
      <c r="AE356" s="62">
        <f>IF(AC356&lt;Master_sheet_Kriterien!$J$54,1,IF(AC356&lt;Master_sheet_Kriterien!$K$54,2,IF(AC356&lt;Master_sheet_Kriterien!$L$54,3,IF(AC356&lt;Master_sheet_Kriterien!$M$54,4,5))))</f>
        <v>1</v>
      </c>
      <c r="AF356" s="61">
        <f>VLOOKUP(Calc_Targetkreise!$D356,EW_Erg_09_14_Kreise!$A$7:$BK$412,Calc_Targetkreise!AF$5,FALSE)/1000/$H356</f>
        <v>0.05675510977</v>
      </c>
      <c r="AG356" s="63">
        <f>VLOOKUP($D356,BW_17_Kreise!$B$7:$CC$410,Calc_Targetkreise!AG$5,FALSE)/1000/$G356</f>
        <v>0.06180410237</v>
      </c>
      <c r="AH356" s="61">
        <f>VLOOKUP(Calc_Targetkreise!$D356,EW_Erg_09_14_Kreise!$A$7:$BK$412,Calc_Targetkreise!AH$5,FALSE)/1000/$H356</f>
        <v>0.02034026714</v>
      </c>
      <c r="AI356" s="61">
        <f>VLOOKUP(Calc_Targetkreise!$D356,EW_Erg_09_14_Kreise!$A$7:$BK$412,Calc_Targetkreise!AI$5,FALSE)/1000/$H356</f>
        <v>0.07918704811</v>
      </c>
      <c r="AJ356" s="63">
        <f>VLOOKUP($D356,BW_17_Kreise!$B$7:$CC$410,Calc_Targetkreise!AJ$5,FALSE)/1000/$G356</f>
        <v>0.1634121504</v>
      </c>
      <c r="AK356" s="61">
        <f>VLOOKUP(Calc_Targetkreise!$D356,EW_Erg_09_14_Kreise!$A$7:$BK$412,Calc_Targetkreise!AK$5,FALSE)/1000/$H356</f>
        <v>0.1780061597</v>
      </c>
      <c r="AL356" s="61">
        <f>VLOOKUP(Calc_Targetkreise!$D356,EW_Erg_09_14_Kreise!$A$7:$BK$412,Calc_Targetkreise!AL$5,FALSE)/1000/$H356</f>
        <v>0.2192631388</v>
      </c>
      <c r="AM356" s="61">
        <f>VLOOKUP($D356,EW_19_Kreise!$A$6:$CQ$406,Calc_Targetkreise!AM$5,FALSE)/1000/F356</f>
        <v>0.1583125696</v>
      </c>
      <c r="AN356" s="63">
        <f>VLOOKUP($D356,BW_17_Kreise!$B$7:$CC$410,Calc_Targetkreise!AN$5,FALSE)/1000/$G356</f>
        <v>0.1697234873</v>
      </c>
      <c r="AO356" s="61">
        <f>VLOOKUP(Calc_Targetkreise!$D356,EW_Erg_09_14_Kreise!$A$7:$BK$412,Calc_Targetkreise!AO$5,FALSE)/1000/$H356</f>
        <v>0.06830047598</v>
      </c>
      <c r="AP356" s="61">
        <f>VLOOKUP(Calc_Targetkreise!$D356,EW_Erg_09_14_Kreise!$A$7:$BK$412,Calc_Targetkreise!AP$5,FALSE)/1000/$H356</f>
        <v>0.0007905528929</v>
      </c>
      <c r="AQ356" s="61">
        <f t="shared" ref="AQ356:AR356" si="1461">1-U356-Y356-AC356-AG356-AJ356-AN356</f>
        <v>0.04376531674</v>
      </c>
      <c r="AR356" s="61">
        <f t="shared" si="1461"/>
        <v>0.09944496599</v>
      </c>
      <c r="AS356" s="61">
        <f t="shared" si="11"/>
        <v>0.1226664108</v>
      </c>
      <c r="AT356" s="63">
        <f>VLOOKUP($D356,BW_17_Kreise!$B$7:$CC$410,Calc_Targetkreise!AT$5,FALSE)/1000/$G356</f>
        <v>0</v>
      </c>
      <c r="AU356" s="61">
        <f>VLOOKUP(Calc_Targetkreise!$D356,EW_Erg_09_14_Kreise!$A$7:$BK$412,Calc_Targetkreise!AU$5,FALSE)/1000/$H356</f>
        <v>0.01177594413</v>
      </c>
      <c r="AV356" s="62">
        <f>IF(AU356&lt;Master_sheet_Kriterien!$J$44,1,IF(AU356&lt;Master_sheet_Kriterien!$K$44,2,IF(AU356&lt;Master_sheet_Kriterien!$L$44,3,IF(AU356&lt;Master_sheet_Kriterien!$M$44,4,5))))</f>
        <v>3</v>
      </c>
      <c r="AW356" s="61">
        <f>VLOOKUP(Calc_Targetkreise!$D356,EW_Erg_09_14_Kreise!$A$7:$BK$412,Calc_Targetkreise!AW$5,FALSE)/1000/$H356</f>
        <v>0.007394963519</v>
      </c>
      <c r="AX356" s="61">
        <f>VLOOKUP($D356,EW_19_Kreise!$A$6:$CQ$406,Calc_Targetkreise!AX$5,FALSE)/1000/F356</f>
        <v>0.003565180512</v>
      </c>
      <c r="AY356" s="62">
        <f>IF(AX356&lt;Master_sheet_Kriterien!$J$56,1,IF(AX356&lt;Master_sheet_Kriterien!$K$56,2,IF(AX356&lt;Master_sheet_Kriterien!$L$56,3,IF(AX356&lt;Master_sheet_Kriterien!$M$56,4,5))))</f>
        <v>2</v>
      </c>
      <c r="AZ356" s="64">
        <f>VLOOKUP($D356,EW_19_Kreise!$A$6:$CQ$406,Calc_Targetkreise!AZ$5,FALSE)</f>
        <v>269</v>
      </c>
      <c r="BA356" s="62">
        <f>IF(AZ356&lt;Master_sheet_Kriterien!$J$57,1,IF(AZ356&lt;Master_sheet_Kriterien!$K$57,2,IF(AZ356&lt;Master_sheet_Kriterien!$L$57,3,IF(AZ356&lt;Master_sheet_Kriterien!$M$56,4,5))))</f>
        <v>2</v>
      </c>
      <c r="BB356" s="59">
        <f>VLOOKUP($D356,Struktur_daten_BW_2017!$B$7:$AH$452,Calc_Targetkreise!BB$5,FALSE)</f>
        <v>75.1</v>
      </c>
      <c r="BC356" s="62">
        <f>IF(BB356&lt;Master_sheet_Kriterien!$J$8,1,IF(BB356&lt;Master_sheet_Kriterien!$K$8,2,IF(BB356&lt;Master_sheet_Kriterien!$L$8,3,IF(BB356&lt;Master_sheet_Kriterien!$M$8,4,5))))</f>
        <v>1</v>
      </c>
      <c r="BD356" s="65">
        <f t="shared" si="12"/>
        <v>16.5249</v>
      </c>
      <c r="BE356" s="62">
        <f>IF(BD356&lt;Master_sheet_Kriterien!$J$10,1,IF(BD356&lt;Master_sheet_Kriterien!$K$10,2,IF(BD356&lt;Master_sheet_Kriterien!$L$10,3,IF(BD356&lt;Master_sheet_Kriterien!$M$10,4,5))))</f>
        <v>1</v>
      </c>
      <c r="BF356" s="65">
        <f>VLOOKUP($D356,Struktur_daten_BW_2017!$B$7:$AH$452,Calc_Targetkreise!BF$5,FALSE)</f>
        <v>6.1</v>
      </c>
      <c r="BG356" s="62">
        <f>IF(BF356&lt;Master_sheet_Kriterien!$J$12,1,IF(BF356&lt;Master_sheet_Kriterien!$K$12,2,IF(BF356&lt;Master_sheet_Kriterien!$L$12,3,IF(BF356&lt;Master_sheet_Kriterien!$M$12,4,5))))</f>
        <v>1</v>
      </c>
      <c r="BH356" s="65">
        <f>VLOOKUP($D356,Struktur_daten_BW_2017!$B$7:$AH$452,Calc_Targetkreise!BH$5,FALSE)</f>
        <v>12.3</v>
      </c>
      <c r="BI356" s="62">
        <f>IF(BH356&lt;Master_sheet_Kriterien!$J$14,1,IF(BH356&lt;Master_sheet_Kriterien!$K$14,2,IF(BH356&lt;Master_sheet_Kriterien!$L$14,3,IF(BH356&lt;Master_sheet_Kriterien!$M$14,4,5))))</f>
        <v>4</v>
      </c>
      <c r="BJ356" s="65">
        <f>VLOOKUP($D356,Struktur_daten_BW_2017!$B$7:$AH$452,Calc_Targetkreise!BJ$5,FALSE)</f>
        <v>39.1</v>
      </c>
      <c r="BK356" s="62">
        <f>IF(BJ356&lt;Master_sheet_Kriterien!$J$16,1,IF(BJ356&lt;Master_sheet_Kriterien!$K$16,2,IF(BJ356&lt;Master_sheet_Kriterien!$L$16,3,IF(BJ356&lt;Master_sheet_Kriterien!$M$16,4,5))))</f>
        <v>5</v>
      </c>
      <c r="BL356" s="65">
        <f>VLOOKUP($D356,Struktur_daten_BW_2017!$B$7:$AH$452,Calc_Targetkreise!BL$5,FALSE)</f>
        <v>17.8</v>
      </c>
      <c r="BM356" s="62">
        <f>IF(BL356&lt;Master_sheet_Kriterien!$J$18,1,IF(BL356&lt;Master_sheet_Kriterien!$K$18,2,IF(BL356&lt;Master_sheet_Kriterien!$L$18,3,IF(BL356&lt;Master_sheet_Kriterien!$M$18,4,5))))</f>
        <v>5</v>
      </c>
      <c r="BN356" s="65">
        <f>VLOOKUP($D356,Struktur_daten_BW_2017!$B$7:$AH$452,Calc_Targetkreise!BN$5,FALSE)</f>
        <v>10</v>
      </c>
      <c r="BO356" s="62">
        <f>IF(BN356&lt;Master_sheet_Kriterien!$J$20,1,IF(BN356&lt;Master_sheet_Kriterien!$K$20,2,IF(BN356&lt;Master_sheet_Kriterien!$L$20,3,IF(BN356&lt;Master_sheet_Kriterien!$M$20,4,5))))</f>
        <v>2</v>
      </c>
      <c r="BP356" s="59">
        <f>VLOOKUP($D356,Struktur_daten_BW_2017!$B$7:$AH$452,Calc_Targetkreise!BP$5,FALSE)</f>
        <v>18008</v>
      </c>
      <c r="BQ356" s="62">
        <f>IF(BP356&lt;Master_sheet_Kriterien!$J$38,1,IF(BP356&lt;Master_sheet_Kriterien!$K$38,2,IF(BP356&lt;Master_sheet_Kriterien!$L$38,3,IF(BP356&lt;Master_sheet_Kriterien!$M$38,4,5))))</f>
        <v>1</v>
      </c>
      <c r="BR356" s="65">
        <f>VLOOKUP($D356,Struktur_daten_BW_2017!$B$7:$AH$452,Calc_Targetkreise!BR$5,FALSE)</f>
        <v>39.8</v>
      </c>
      <c r="BS356" s="62">
        <f>IF(BR356&lt;Master_sheet_Kriterien!$J$24,1,IF(BR356&lt;Master_sheet_Kriterien!$K$24,2,IF(BR356&lt;Master_sheet_Kriterien!$L$24,3,IF(BR356&lt;Master_sheet_Kriterien!$M$24,4,5))))</f>
        <v>4</v>
      </c>
      <c r="BT356" s="65">
        <f>VLOOKUP($D356,Struktur_daten_BW_2017!$B$7:$AH$452,Calc_Targetkreise!BT$5,FALSE)</f>
        <v>8.9</v>
      </c>
      <c r="BU356" s="62">
        <f>IF(BT356&lt;Master_sheet_Kriterien!$J$26,1,IF(BT356&lt;Master_sheet_Kriterien!$K$26,2,IF(BT356&lt;Master_sheet_Kriterien!$L$26,3,IF(BT356&lt;Master_sheet_Kriterien!$M$26,4,5))))</f>
        <v>1</v>
      </c>
      <c r="BV356" s="65">
        <f t="shared" si="13"/>
        <v>2.41101</v>
      </c>
      <c r="BW356" s="62">
        <f>IF(BV356&lt;Master_sheet_Kriterien!$J$28,1,IF(BV356&lt;Master_sheet_Kriterien!$K$28,2,IF(BV356&lt;Master_sheet_Kriterien!$L$28,3,IF(BV356&lt;Master_sheet_Kriterien!$M$28,4,5))))</f>
        <v>1</v>
      </c>
      <c r="BX356" s="65">
        <f>VLOOKUP($D356,Struktur_daten_BW_2017!$B$7:$AH$452,Calc_Targetkreise!BX$5,FALSE)</f>
        <v>13.48314607</v>
      </c>
      <c r="BY356" s="62">
        <f>IF(BX356&lt;Master_sheet_Kriterien!$J$30,1,IF(BX356&lt;Master_sheet_Kriterien!$K$30,2,IF(BX356&lt;Master_sheet_Kriterien!$L$30,3,IF(BX356&lt;Master_sheet_Kriterien!$M$30,4,5))))</f>
        <v>1</v>
      </c>
      <c r="BZ356" s="65">
        <f t="shared" si="1452"/>
        <v>8.406</v>
      </c>
      <c r="CA356" s="62">
        <f>IF(BZ356&lt;Master_sheet_Kriterien!$J$32,1,IF(BZ356&lt;Master_sheet_Kriterien!$K$32,2,IF(BZ356&lt;Master_sheet_Kriterien!$L$32,3,IF(BZ356&lt;Master_sheet_Kriterien!$M$32,4,5))))</f>
        <v>1</v>
      </c>
      <c r="CB356" s="65">
        <f t="shared" si="1453"/>
        <v>3.102990033</v>
      </c>
      <c r="CC356" s="62">
        <f>IF(CB356&lt;Master_sheet_Kriterien!$J$34,1,IF(CB356&lt;Master_sheet_Kriterien!$K$34,2,IF(CB356&lt;Master_sheet_Kriterien!$L$34,3,IF(CB356&lt;Master_sheet_Kriterien!$M$34,4,5))))</f>
        <v>1</v>
      </c>
      <c r="CD356" s="65">
        <f>100-VLOOKUP($D356,Struktur_daten_BW_2017!$B$7:$AH$452,Calc_Targetkreise!CD$5,FALSE)</f>
        <v>60.5</v>
      </c>
      <c r="CE356" s="62">
        <f>IF(CD356&lt;Master_sheet_Kriterien!$J$40,1,IF(CD356&lt;Master_sheet_Kriterien!$K$40,2,IF(CD356&lt;Master_sheet_Kriterien!$L$40,3,IF(CD356&lt;Master_sheet_Kriterien!$M$40,4,5))))</f>
        <v>4</v>
      </c>
      <c r="CF356" s="61"/>
      <c r="CG356" s="59">
        <f>VLOOKUP($D356,EW_19_Kreise!$A$6:$CQ$406,Calc_Targetkreise!CG$5,FALSE)/1000</f>
        <v>127.88</v>
      </c>
      <c r="CH356" s="59">
        <f>VLOOKUP($D356,BW_17_Kreise!$B$7:$CC$410,Calc_Targetkreise!CH$5,FALSE)/1000</f>
        <v>128.283</v>
      </c>
      <c r="CI356" s="59">
        <f>VLOOKUP($D356,EW_Erg_09_14_Kreise!$A$10:$BK$412,Calc_Targetkreise!CI$5,FALSE)/1000</f>
        <v>129.198</v>
      </c>
      <c r="CJ356" s="59">
        <f>VLOOKUP($D356,EW_Erg_09_14_Kreise!$A$10:$BK$412,Calc_Targetkreise!CJ$5,FALSE)/1000</f>
        <v>133.986</v>
      </c>
      <c r="CK356" s="59">
        <f>VLOOKUP($D356,EW_Erg_09_14_Kreise!$A$10:$BK$412,Calc_Targetkreise!CK$5,FALSE)/1000</f>
        <v>62.328</v>
      </c>
      <c r="CL356" s="45">
        <v>8406.0</v>
      </c>
      <c r="CM356" s="59">
        <f>VLOOKUP($D356,Struktur_daten_BW_2017!$B$7:$AH$452,Calc_Targetkreise!CM$5,FALSE)</f>
        <v>270.9</v>
      </c>
      <c r="CN356" s="66">
        <v>3.0</v>
      </c>
      <c r="CO356" s="67">
        <f t="shared" si="16"/>
        <v>0.01107419712</v>
      </c>
      <c r="CP356" s="62">
        <f>IF(CO356&lt;Master_sheet_Kriterien!$J$58,1,IF(CO356&lt;Master_sheet_Kriterien!$K$58,2,IF(CO356&lt;Master_sheet_Kriterien!$L$58,3,IF(CO356&lt;Master_sheet_Kriterien!$M$58,4,5))))</f>
        <v>1</v>
      </c>
      <c r="CQ356" s="66">
        <v>3.0</v>
      </c>
      <c r="CR356" s="67">
        <f t="shared" si="17"/>
        <v>0.01107419712</v>
      </c>
      <c r="CS356" s="62">
        <f>IF(CR356&lt;Master_sheet_Kriterien!$J$59,1,IF(CR356&lt;Master_sheet_Kriterien!$K$59,2,IF(CR356&lt;Master_sheet_Kriterien!$L$59,3,IF(CR356&lt;Master_sheet_Kriterien!$M$59,4,5))))</f>
        <v>1</v>
      </c>
      <c r="CT356" s="66">
        <v>0.0</v>
      </c>
      <c r="CU356" s="44"/>
      <c r="CV356" s="66">
        <v>0.0</v>
      </c>
      <c r="CW356" s="68"/>
      <c r="CY356" s="31">
        <f t="shared" si="18"/>
        <v>13074</v>
      </c>
      <c r="DB356" s="76" t="str">
        <f t="shared" si="19"/>
        <v>Nordwestmecklenburg</v>
      </c>
      <c r="DC356" s="58">
        <f t="shared" si="20"/>
        <v>289</v>
      </c>
      <c r="DD356" s="77">
        <f t="shared" si="21"/>
        <v>138</v>
      </c>
      <c r="DE356" s="72">
        <f t="shared" si="22"/>
        <v>0.003565180512</v>
      </c>
      <c r="DG356" s="76" t="str">
        <f t="shared" si="23"/>
        <v>Nordwestmecklenburg</v>
      </c>
      <c r="DH356" s="58" t="str">
        <f t="shared" si="24"/>
        <v>#REF!</v>
      </c>
      <c r="DI356" s="75">
        <f t="shared" si="25"/>
        <v>132.110742</v>
      </c>
      <c r="DJ356" s="78">
        <f t="shared" si="26"/>
        <v>0.003565180512</v>
      </c>
      <c r="DK356" s="75"/>
      <c r="DL356" s="75"/>
      <c r="DM356" s="75"/>
      <c r="DN356" s="75"/>
      <c r="DO356" s="75"/>
      <c r="DP356" s="44"/>
    </row>
    <row r="357" ht="16.5" customHeight="1">
      <c r="A357" s="58">
        <f t="shared" si="5"/>
        <v>260</v>
      </c>
      <c r="B357" s="58">
        <f t="shared" si="6"/>
        <v>143</v>
      </c>
      <c r="C357" s="58" t="s">
        <v>515</v>
      </c>
      <c r="D357" s="58">
        <v>13075.0</v>
      </c>
      <c r="E357" s="58" t="s">
        <v>522</v>
      </c>
      <c r="F357" s="59">
        <f>VLOOKUP($D357,EW_19_Kreise!$A$6:$CQ$406,Calc_Targetkreise!F$5,FALSE)/1000</f>
        <v>109.202</v>
      </c>
      <c r="G357" s="59">
        <f>VLOOKUP($D357,BW_17_Kreise!$B$7:$CC$410,Calc_Targetkreise!G$5,FALSE)/1000</f>
        <v>134.374</v>
      </c>
      <c r="H357" s="59">
        <f>VLOOKUP($D357,EW_Erg_09_14_Kreise!$A$10:$BK$412,Calc_Targetkreise!H$5,FALSE)/1000</f>
        <v>92.497</v>
      </c>
      <c r="I357" s="60">
        <f t="shared" ref="I357:K357" si="1462">F357/CG357</f>
        <v>0.5635156125</v>
      </c>
      <c r="J357" s="60">
        <f t="shared" si="1462"/>
        <v>0.6888536877</v>
      </c>
      <c r="K357" s="60">
        <f t="shared" si="1462"/>
        <v>0.4634396858</v>
      </c>
      <c r="L357" s="61">
        <f t="shared" ref="L357:M357" si="1463">1-(T357+X357)</f>
        <v>0.6208036483</v>
      </c>
      <c r="M357" s="61">
        <f t="shared" si="1463"/>
        <v>0.5559483233</v>
      </c>
      <c r="N357" s="62">
        <f>IF(L357&lt;Master_sheet_Kriterien!$J$46,1,IF(L357&lt;Master_sheet_Kriterien!$K$46,2,IF(L357&lt;Master_sheet_Kriterien!$L$46,3,IF(L357&lt;Master_sheet_Kriterien!$M$46,4,5))))</f>
        <v>5</v>
      </c>
      <c r="O357" s="62">
        <f>IF(M357&lt;Master_sheet_Kriterien!$J$46,1,IF(M357&lt;Master_sheet_Kriterien!$K$46,2,IF(M357&lt;Master_sheet_Kriterien!$L$46,3,IF(M357&lt;Master_sheet_Kriterien!$M$46,4,5))))</f>
        <v>5</v>
      </c>
      <c r="P357" s="61">
        <f t="shared" ref="P357:Q357" si="1464">1-(T357+AM357)</f>
        <v>0.524459259</v>
      </c>
      <c r="Q357" s="61">
        <f t="shared" si="1464"/>
        <v>0.4464554155</v>
      </c>
      <c r="R357" s="62">
        <f>IF(P357&lt;Master_sheet_Kriterien!$J$46,1,IF(P357&lt;Master_sheet_Kriterien!$K$46,2,IF(P357&lt;Master_sheet_Kriterien!$L$46,3,IF(P357&lt;Master_sheet_Kriterien!$M$46,4,5))))</f>
        <v>5</v>
      </c>
      <c r="S357" s="62">
        <f>IF(Q357&lt;Master_sheet_Kriterien!$J$46,1,IF(Q357&lt;Master_sheet_Kriterien!$K$46,2,IF(Q357&lt;Master_sheet_Kriterien!$L$46,3,IF(Q357&lt;Master_sheet_Kriterien!$M$46,4,5))))</f>
        <v>3</v>
      </c>
      <c r="T357" s="61">
        <f>VLOOKUP($D357,EW_19_Kreise!$A$6:$CQ$406,Calc_Targetkreise!T$5,FALSE)/1000/F357</f>
        <v>0.2580630391</v>
      </c>
      <c r="U357" s="63">
        <f>VLOOKUP($D357,BW_17_Kreise!$B$7:$CC$410,Calc_Targetkreise!U$5,FALSE)/1000/$G357</f>
        <v>0.3263875452</v>
      </c>
      <c r="V357" s="61">
        <f>VLOOKUP(Calc_Targetkreise!$D357,EW_Erg_09_14_Kreise!$A$7:$BK$412,Calc_Targetkreise!V$5,FALSE)/1000/$H357</f>
        <v>0.3673524547</v>
      </c>
      <c r="W357" s="61">
        <f>VLOOKUP(Calc_Targetkreise!$D357,EW_Erg_09_14_Kreise!$A$7:$BK$412,Calc_Targetkreise!W$5,FALSE)/1000/CK357</f>
        <v>0.3529399274</v>
      </c>
      <c r="X357" s="61">
        <f>VLOOKUP($D357,EW_19_Kreise!$A$6:$CQ$406,Calc_Targetkreise!X$5,FALSE)/1000/F357</f>
        <v>0.1211333126</v>
      </c>
      <c r="Y357" s="63">
        <f>VLOOKUP($D357,BW_17_Kreise!$B$7:$CC$410,Calc_Targetkreise!Y$5,FALSE)/1000/$G357</f>
        <v>0.1176641315</v>
      </c>
      <c r="Z357" s="61">
        <f>VLOOKUP(Calc_Targetkreise!$D357,EW_Erg_09_14_Kreise!$A$7:$BK$412,Calc_Targetkreise!Z$5,FALSE)/1000/$H357</f>
        <v>0.1645674995</v>
      </c>
      <c r="AA357" s="61">
        <f>VLOOKUP(Calc_Targetkreise!$D357,EW_Erg_09_14_Kreise!$A$7:$BK$412,Calc_Targetkreise!AA$5,FALSE)/1000/$H357</f>
        <v>0.1205444501</v>
      </c>
      <c r="AB357" s="61">
        <f>VLOOKUP($D357,EW_19_Kreise!$A$6:$CQ$406,Calc_Targetkreise!AB$5,FALSE)/1000/F357</f>
        <v>0.09113386202</v>
      </c>
      <c r="AC357" s="63">
        <f>VLOOKUP($D357,BW_17_Kreise!$B$7:$CC$410,Calc_Targetkreise!AC$5,FALSE)/1000/$G357</f>
        <v>0.04082635034</v>
      </c>
      <c r="AD357" s="61">
        <f>VLOOKUP(Calc_Targetkreise!$D357,EW_Erg_09_14_Kreise!$A$7:$BK$412,Calc_Targetkreise!AD$5,FALSE)/1000/$H357</f>
        <v>0.04489875347</v>
      </c>
      <c r="AE357" s="62">
        <f>IF(AC357&lt;Master_sheet_Kriterien!$J$54,1,IF(AC357&lt;Master_sheet_Kriterien!$K$54,2,IF(AC357&lt;Master_sheet_Kriterien!$L$54,3,IF(AC357&lt;Master_sheet_Kriterien!$M$54,4,5))))</f>
        <v>1</v>
      </c>
      <c r="AF357" s="61">
        <f>VLOOKUP(Calc_Targetkreise!$D357,EW_Erg_09_14_Kreise!$A$7:$BK$412,Calc_Targetkreise!AF$5,FALSE)/1000/$H357</f>
        <v>0.05503962291</v>
      </c>
      <c r="AG357" s="63">
        <f>VLOOKUP($D357,BW_17_Kreise!$B$7:$CC$410,Calc_Targetkreise!AG$5,FALSE)/1000/$G357</f>
        <v>0.06309256255</v>
      </c>
      <c r="AH357" s="61">
        <f>VLOOKUP(Calc_Targetkreise!$D357,EW_Erg_09_14_Kreise!$A$7:$BK$412,Calc_Targetkreise!AH$5,FALSE)/1000/$H357</f>
        <v>0.01830329632</v>
      </c>
      <c r="AI357" s="61">
        <f>VLOOKUP(Calc_Targetkreise!$D357,EW_Erg_09_14_Kreise!$A$7:$BK$412,Calc_Targetkreise!AI$5,FALSE)/1000/$H357</f>
        <v>0.07266181606</v>
      </c>
      <c r="AJ357" s="63">
        <f>VLOOKUP($D357,BW_17_Kreise!$B$7:$CC$410,Calc_Targetkreise!AJ$5,FALSE)/1000/$G357</f>
        <v>0.1632830756</v>
      </c>
      <c r="AK357" s="61">
        <f>VLOOKUP(Calc_Targetkreise!$D357,EW_Erg_09_14_Kreise!$A$7:$BK$412,Calc_Targetkreise!AK$5,FALSE)/1000/$H357</f>
        <v>0.1857249424</v>
      </c>
      <c r="AL357" s="61">
        <f>VLOOKUP(Calc_Targetkreise!$D357,EW_Erg_09_14_Kreise!$A$7:$BK$412,Calc_Targetkreise!AL$5,FALSE)/1000/$H357</f>
        <v>0.238061775</v>
      </c>
      <c r="AM357" s="61">
        <f>VLOOKUP($D357,EW_19_Kreise!$A$6:$CQ$406,Calc_Targetkreise!AM$5,FALSE)/1000/F357</f>
        <v>0.2174777019</v>
      </c>
      <c r="AN357" s="63">
        <f>VLOOKUP($D357,BW_17_Kreise!$B$7:$CC$410,Calc_Targetkreise!AN$5,FALSE)/1000/$G357</f>
        <v>0.2271570393</v>
      </c>
      <c r="AO357" s="61">
        <f>VLOOKUP(Calc_Targetkreise!$D357,EW_Erg_09_14_Kreise!$A$7:$BK$412,Calc_Targetkreise!AO$5,FALSE)/1000/$H357</f>
        <v>0.07842416511</v>
      </c>
      <c r="AP357" s="61">
        <f>VLOOKUP(Calc_Targetkreise!$D357,EW_Erg_09_14_Kreise!$A$7:$BK$412,Calc_Targetkreise!AP$5,FALSE)/1000/$H357</f>
        <v>0.001113549629</v>
      </c>
      <c r="AQ357" s="61">
        <f t="shared" ref="AQ357:AR357" si="1465">1-U357-Y357-AC357-AG357-AJ357-AN357</f>
        <v>0.06158929555</v>
      </c>
      <c r="AR357" s="61">
        <f t="shared" si="1465"/>
        <v>0.1407288885</v>
      </c>
      <c r="AS357" s="61">
        <f t="shared" si="11"/>
        <v>0.159638859</v>
      </c>
      <c r="AT357" s="63">
        <f>VLOOKUP($D357,BW_17_Kreise!$B$7:$CC$410,Calc_Targetkreise!AT$5,FALSE)/1000/$G357</f>
        <v>0</v>
      </c>
      <c r="AU357" s="61">
        <f>VLOOKUP(Calc_Targetkreise!$D357,EW_Erg_09_14_Kreise!$A$7:$BK$412,Calc_Targetkreise!AU$5,FALSE)/1000/$H357</f>
        <v>0.01406532104</v>
      </c>
      <c r="AV357" s="62">
        <f>IF(AU357&lt;Master_sheet_Kriterien!$J$44,1,IF(AU357&lt;Master_sheet_Kriterien!$K$44,2,IF(AU357&lt;Master_sheet_Kriterien!$L$44,3,IF(AU357&lt;Master_sheet_Kriterien!$M$44,4,5))))</f>
        <v>4</v>
      </c>
      <c r="AW357" s="61">
        <f>VLOOKUP(Calc_Targetkreise!$D357,EW_Erg_09_14_Kreise!$A$7:$BK$412,Calc_Targetkreise!AW$5,FALSE)/1000/$H357</f>
        <v>0.009211109549</v>
      </c>
      <c r="AX357" s="61">
        <f>VLOOKUP($D357,EW_19_Kreise!$A$6:$CQ$406,Calc_Targetkreise!AX$5,FALSE)/1000/F357</f>
        <v>0.003965128844</v>
      </c>
      <c r="AY357" s="62">
        <f>IF(AX357&lt;Master_sheet_Kriterien!$J$56,1,IF(AX357&lt;Master_sheet_Kriterien!$K$56,2,IF(AX357&lt;Master_sheet_Kriterien!$L$56,3,IF(AX357&lt;Master_sheet_Kriterien!$M$56,4,5))))</f>
        <v>2</v>
      </c>
      <c r="AZ357" s="64">
        <f>VLOOKUP($D357,EW_19_Kreise!$A$6:$CQ$406,Calc_Targetkreise!AZ$5,FALSE)</f>
        <v>433</v>
      </c>
      <c r="BA357" s="62">
        <f>IF(AZ357&lt;Master_sheet_Kriterien!$J$57,1,IF(AZ357&lt;Master_sheet_Kriterien!$K$57,2,IF(AZ357&lt;Master_sheet_Kriterien!$L$57,3,IF(AZ357&lt;Master_sheet_Kriterien!$M$56,4,5))))</f>
        <v>3</v>
      </c>
      <c r="BB357" s="59">
        <f>VLOOKUP($D357,Struktur_daten_BW_2017!$B$7:$AH$452,Calc_Targetkreise!BB$5,FALSE)</f>
        <v>55.2</v>
      </c>
      <c r="BC357" s="62">
        <f>IF(BB357&lt;Master_sheet_Kriterien!$J$8,1,IF(BB357&lt;Master_sheet_Kriterien!$K$8,2,IF(BB357&lt;Master_sheet_Kriterien!$L$8,3,IF(BB357&lt;Master_sheet_Kriterien!$M$8,4,5))))</f>
        <v>1</v>
      </c>
      <c r="BD357" s="65">
        <f t="shared" si="12"/>
        <v>12.0252</v>
      </c>
      <c r="BE357" s="62">
        <f>IF(BD357&lt;Master_sheet_Kriterien!$J$10,1,IF(BD357&lt;Master_sheet_Kriterien!$K$10,2,IF(BD357&lt;Master_sheet_Kriterien!$L$10,3,IF(BD357&lt;Master_sheet_Kriterien!$M$10,4,5))))</f>
        <v>1</v>
      </c>
      <c r="BF357" s="65">
        <f>VLOOKUP($D357,Struktur_daten_BW_2017!$B$7:$AH$452,Calc_Targetkreise!BF$5,FALSE)</f>
        <v>4.4</v>
      </c>
      <c r="BG357" s="62">
        <f>IF(BF357&lt;Master_sheet_Kriterien!$J$12,1,IF(BF357&lt;Master_sheet_Kriterien!$K$12,2,IF(BF357&lt;Master_sheet_Kriterien!$L$12,3,IF(BF357&lt;Master_sheet_Kriterien!$M$12,4,5))))</f>
        <v>1</v>
      </c>
      <c r="BH357" s="65">
        <f>VLOOKUP($D357,Struktur_daten_BW_2017!$B$7:$AH$452,Calc_Targetkreise!BH$5,FALSE)</f>
        <v>11.4</v>
      </c>
      <c r="BI357" s="62">
        <f>IF(BH357&lt;Master_sheet_Kriterien!$J$14,1,IF(BH357&lt;Master_sheet_Kriterien!$K$14,2,IF(BH357&lt;Master_sheet_Kriterien!$L$14,3,IF(BH357&lt;Master_sheet_Kriterien!$M$14,4,5))))</f>
        <v>3</v>
      </c>
      <c r="BJ357" s="65">
        <f>VLOOKUP($D357,Struktur_daten_BW_2017!$B$7:$AH$452,Calc_Targetkreise!BJ$5,FALSE)</f>
        <v>36.8</v>
      </c>
      <c r="BK357" s="62">
        <f>IF(BJ357&lt;Master_sheet_Kriterien!$J$16,1,IF(BJ357&lt;Master_sheet_Kriterien!$K$16,2,IF(BJ357&lt;Master_sheet_Kriterien!$L$16,3,IF(BJ357&lt;Master_sheet_Kriterien!$M$16,4,5))))</f>
        <v>4</v>
      </c>
      <c r="BL357" s="65">
        <f>VLOOKUP($D357,Struktur_daten_BW_2017!$B$7:$AH$452,Calc_Targetkreise!BL$5,FALSE)</f>
        <v>20</v>
      </c>
      <c r="BM357" s="62">
        <f>IF(BL357&lt;Master_sheet_Kriterien!$J$18,1,IF(BL357&lt;Master_sheet_Kriterien!$K$18,2,IF(BL357&lt;Master_sheet_Kriterien!$L$18,3,IF(BL357&lt;Master_sheet_Kriterien!$M$18,4,5))))</f>
        <v>5</v>
      </c>
      <c r="BN357" s="65">
        <f>VLOOKUP($D357,Struktur_daten_BW_2017!$B$7:$AH$452,Calc_Targetkreise!BN$5,FALSE)</f>
        <v>13.1</v>
      </c>
      <c r="BO357" s="62">
        <f>IF(BN357&lt;Master_sheet_Kriterien!$J$20,1,IF(BN357&lt;Master_sheet_Kriterien!$K$20,2,IF(BN357&lt;Master_sheet_Kriterien!$L$20,3,IF(BN357&lt;Master_sheet_Kriterien!$M$20,4,5))))</f>
        <v>5</v>
      </c>
      <c r="BP357" s="59">
        <f>VLOOKUP($D357,Struktur_daten_BW_2017!$B$7:$AH$452,Calc_Targetkreise!BP$5,FALSE)</f>
        <v>16955</v>
      </c>
      <c r="BQ357" s="62">
        <f>IF(BP357&lt;Master_sheet_Kriterien!$J$38,1,IF(BP357&lt;Master_sheet_Kriterien!$K$38,2,IF(BP357&lt;Master_sheet_Kriterien!$L$38,3,IF(BP357&lt;Master_sheet_Kriterien!$M$38,4,5))))</f>
        <v>1</v>
      </c>
      <c r="BR357" s="65">
        <f>VLOOKUP($D357,Struktur_daten_BW_2017!$B$7:$AH$452,Calc_Targetkreise!BR$5,FALSE)</f>
        <v>34.7</v>
      </c>
      <c r="BS357" s="62">
        <f>IF(BR357&lt;Master_sheet_Kriterien!$J$24,1,IF(BR357&lt;Master_sheet_Kriterien!$K$24,2,IF(BR357&lt;Master_sheet_Kriterien!$L$24,3,IF(BR357&lt;Master_sheet_Kriterien!$M$24,4,5))))</f>
        <v>3</v>
      </c>
      <c r="BT357" s="65">
        <f>VLOOKUP($D357,Struktur_daten_BW_2017!$B$7:$AH$452,Calc_Targetkreise!BT$5,FALSE)</f>
        <v>8.2</v>
      </c>
      <c r="BU357" s="62">
        <f>IF(BT357&lt;Master_sheet_Kriterien!$J$26,1,IF(BT357&lt;Master_sheet_Kriterien!$K$26,2,IF(BT357&lt;Master_sheet_Kriterien!$L$26,3,IF(BT357&lt;Master_sheet_Kriterien!$M$26,4,5))))</f>
        <v>1</v>
      </c>
      <c r="BV357" s="65">
        <f t="shared" si="13"/>
        <v>2.24106</v>
      </c>
      <c r="BW357" s="62">
        <f>IF(BV357&lt;Master_sheet_Kriterien!$J$28,1,IF(BV357&lt;Master_sheet_Kriterien!$K$28,2,IF(BV357&lt;Master_sheet_Kriterien!$L$28,3,IF(BV357&lt;Master_sheet_Kriterien!$M$28,4,5))))</f>
        <v>1</v>
      </c>
      <c r="BX357" s="65">
        <f>VLOOKUP($D357,Struktur_daten_BW_2017!$B$7:$AH$452,Calc_Targetkreise!BX$5,FALSE)</f>
        <v>8.536585366</v>
      </c>
      <c r="BY357" s="62">
        <f>IF(BX357&lt;Master_sheet_Kriterien!$J$30,1,IF(BX357&lt;Master_sheet_Kriterien!$K$30,2,IF(BX357&lt;Master_sheet_Kriterien!$L$30,3,IF(BX357&lt;Master_sheet_Kriterien!$M$30,4,5))))</f>
        <v>1</v>
      </c>
      <c r="BZ357" s="65">
        <f t="shared" si="1452"/>
        <v>10.414</v>
      </c>
      <c r="CA357" s="62">
        <f>IF(BZ357&lt;Master_sheet_Kriterien!$J$32,1,IF(BZ357&lt;Master_sheet_Kriterien!$K$32,2,IF(BZ357&lt;Master_sheet_Kriterien!$L$32,3,IF(BZ357&lt;Master_sheet_Kriterien!$M$32,4,5))))</f>
        <v>1</v>
      </c>
      <c r="CB357" s="65">
        <f t="shared" si="1453"/>
        <v>3.810464691</v>
      </c>
      <c r="CC357" s="62">
        <f>IF(CB357&lt;Master_sheet_Kriterien!$J$34,1,IF(CB357&lt;Master_sheet_Kriterien!$K$34,2,IF(CB357&lt;Master_sheet_Kriterien!$L$34,3,IF(CB357&lt;Master_sheet_Kriterien!$M$34,4,5))))</f>
        <v>1</v>
      </c>
      <c r="CD357" s="65">
        <f>100-VLOOKUP($D357,Struktur_daten_BW_2017!$B$7:$AH$452,Calc_Targetkreise!CD$5,FALSE)</f>
        <v>58.4</v>
      </c>
      <c r="CE357" s="62">
        <f>IF(CD357&lt;Master_sheet_Kriterien!$J$40,1,IF(CD357&lt;Master_sheet_Kriterien!$K$40,2,IF(CD357&lt;Master_sheet_Kriterien!$L$40,3,IF(CD357&lt;Master_sheet_Kriterien!$M$40,4,5))))</f>
        <v>4</v>
      </c>
      <c r="CF357" s="61"/>
      <c r="CG357" s="59">
        <f>VLOOKUP($D357,EW_19_Kreise!$A$6:$CQ$406,Calc_Targetkreise!CG$5,FALSE)/1000</f>
        <v>193.787</v>
      </c>
      <c r="CH357" s="59">
        <f>VLOOKUP($D357,BW_17_Kreise!$B$7:$CC$410,Calc_Targetkreise!CH$5,FALSE)/1000</f>
        <v>195.069</v>
      </c>
      <c r="CI357" s="59">
        <f>VLOOKUP($D357,EW_Erg_09_14_Kreise!$A$10:$BK$412,Calc_Targetkreise!CI$5,FALSE)/1000</f>
        <v>199.588</v>
      </c>
      <c r="CJ357" s="59">
        <f>VLOOKUP($D357,EW_Erg_09_14_Kreise!$A$10:$BK$412,Calc_Targetkreise!CJ$5,FALSE)/1000</f>
        <v>210.815</v>
      </c>
      <c r="CK357" s="59">
        <f>VLOOKUP($D357,EW_Erg_09_14_Kreise!$A$10:$BK$412,Calc_Targetkreise!CK$5,FALSE)/1000</f>
        <v>94.186</v>
      </c>
      <c r="CL357" s="45">
        <v>10414.0</v>
      </c>
      <c r="CM357" s="59">
        <f>VLOOKUP($D357,Struktur_daten_BW_2017!$B$7:$AH$452,Calc_Targetkreise!CM$5,FALSE)</f>
        <v>273.3</v>
      </c>
      <c r="CN357" s="66">
        <v>2.0</v>
      </c>
      <c r="CO357" s="67">
        <f t="shared" si="16"/>
        <v>0.007317965606</v>
      </c>
      <c r="CP357" s="62">
        <f>IF(CO357&lt;Master_sheet_Kriterien!$J$58,1,IF(CO357&lt;Master_sheet_Kriterien!$K$58,2,IF(CO357&lt;Master_sheet_Kriterien!$L$58,3,IF(CO357&lt;Master_sheet_Kriterien!$M$58,4,5))))</f>
        <v>1</v>
      </c>
      <c r="CQ357" s="66">
        <v>2.0</v>
      </c>
      <c r="CR357" s="67">
        <f t="shared" si="17"/>
        <v>0.007317965606</v>
      </c>
      <c r="CS357" s="62">
        <f>IF(CR357&lt;Master_sheet_Kriterien!$J$59,1,IF(CR357&lt;Master_sheet_Kriterien!$K$59,2,IF(CR357&lt;Master_sheet_Kriterien!$L$59,3,IF(CR357&lt;Master_sheet_Kriterien!$M$59,4,5))))</f>
        <v>1</v>
      </c>
      <c r="CT357" s="66">
        <v>0.0</v>
      </c>
      <c r="CU357" s="44"/>
      <c r="CV357" s="66">
        <v>0.0</v>
      </c>
      <c r="CW357" s="68"/>
      <c r="CY357" s="31">
        <f t="shared" si="18"/>
        <v>13075</v>
      </c>
      <c r="DB357" s="76" t="str">
        <f t="shared" si="19"/>
        <v>Vorpommern-Greifswald</v>
      </c>
      <c r="DC357" s="58">
        <f t="shared" si="20"/>
        <v>260</v>
      </c>
      <c r="DD357" s="77">
        <f t="shared" si="21"/>
        <v>143</v>
      </c>
      <c r="DE357" s="72">
        <f t="shared" si="22"/>
        <v>0.003965128844</v>
      </c>
      <c r="DG357" s="76" t="str">
        <f t="shared" si="23"/>
        <v>Vorpommern-Greifswald</v>
      </c>
      <c r="DH357" s="58" t="str">
        <f t="shared" si="24"/>
        <v>#REF!</v>
      </c>
      <c r="DI357" s="75">
        <f t="shared" si="25"/>
        <v>137.0731797</v>
      </c>
      <c r="DJ357" s="78">
        <f t="shared" si="26"/>
        <v>0.003965128844</v>
      </c>
      <c r="DK357" s="75"/>
      <c r="DL357" s="75"/>
      <c r="DM357" s="75"/>
      <c r="DN357" s="75"/>
      <c r="DO357" s="75"/>
      <c r="DP357" s="44"/>
    </row>
    <row r="358" ht="16.5" customHeight="1">
      <c r="A358" s="58">
        <f t="shared" si="5"/>
        <v>325</v>
      </c>
      <c r="B358" s="58">
        <f t="shared" si="6"/>
        <v>131</v>
      </c>
      <c r="C358" s="58" t="s">
        <v>515</v>
      </c>
      <c r="D358" s="58">
        <v>13076.0</v>
      </c>
      <c r="E358" s="58" t="s">
        <v>523</v>
      </c>
      <c r="F358" s="59">
        <f>VLOOKUP($D358,EW_19_Kreise!$A$6:$CQ$406,Calc_Targetkreise!F$5,FALSE)/1000</f>
        <v>102.202</v>
      </c>
      <c r="G358" s="59">
        <f>VLOOKUP($D358,BW_17_Kreise!$B$7:$CC$410,Calc_Targetkreise!G$5,FALSE)/1000</f>
        <v>123.608</v>
      </c>
      <c r="H358" s="59">
        <f>VLOOKUP($D358,EW_Erg_09_14_Kreise!$A$10:$BK$412,Calc_Targetkreise!H$5,FALSE)/1000</f>
        <v>87.653</v>
      </c>
      <c r="I358" s="60">
        <f t="shared" ref="I358:K358" si="1466">F358/CG358</f>
        <v>0.591648769</v>
      </c>
      <c r="J358" s="60">
        <f t="shared" si="1466"/>
        <v>0.7099338357</v>
      </c>
      <c r="K358" s="60">
        <f t="shared" si="1466"/>
        <v>0.4940813727</v>
      </c>
      <c r="L358" s="61">
        <f t="shared" ref="L358:M358" si="1467">1-(T358+X358)</f>
        <v>0.5555370736</v>
      </c>
      <c r="M358" s="61">
        <f t="shared" si="1467"/>
        <v>0.4765306453</v>
      </c>
      <c r="N358" s="62">
        <f>IF(L358&lt;Master_sheet_Kriterien!$J$46,1,IF(L358&lt;Master_sheet_Kriterien!$K$46,2,IF(L358&lt;Master_sheet_Kriterien!$L$46,3,IF(L358&lt;Master_sheet_Kriterien!$M$46,4,5))))</f>
        <v>5</v>
      </c>
      <c r="O358" s="62">
        <f>IF(M358&lt;Master_sheet_Kriterien!$J$46,1,IF(M358&lt;Master_sheet_Kriterien!$K$46,2,IF(M358&lt;Master_sheet_Kriterien!$L$46,3,IF(M358&lt;Master_sheet_Kriterien!$M$46,4,5))))</f>
        <v>4</v>
      </c>
      <c r="P358" s="61">
        <f t="shared" ref="P358:Q358" si="1468">1-(T358+AM358)</f>
        <v>0.5753899141</v>
      </c>
      <c r="Q358" s="61">
        <f t="shared" si="1468"/>
        <v>0.4779545013</v>
      </c>
      <c r="R358" s="62">
        <f>IF(P358&lt;Master_sheet_Kriterien!$J$46,1,IF(P358&lt;Master_sheet_Kriterien!$K$46,2,IF(P358&lt;Master_sheet_Kriterien!$L$46,3,IF(P358&lt;Master_sheet_Kriterien!$M$46,4,5))))</f>
        <v>5</v>
      </c>
      <c r="S358" s="62">
        <f>IF(Q358&lt;Master_sheet_Kriterien!$J$46,1,IF(Q358&lt;Master_sheet_Kriterien!$K$46,2,IF(Q358&lt;Master_sheet_Kriterien!$L$46,3,IF(Q358&lt;Master_sheet_Kriterien!$M$46,4,5))))</f>
        <v>4</v>
      </c>
      <c r="T358" s="61">
        <f>VLOOKUP($D358,EW_19_Kreise!$A$6:$CQ$406,Calc_Targetkreise!T$5,FALSE)/1000/F358</f>
        <v>0.2533512064</v>
      </c>
      <c r="U358" s="63">
        <f>VLOOKUP($D358,BW_17_Kreise!$B$7:$CC$410,Calc_Targetkreise!U$5,FALSE)/1000/$G358</f>
        <v>0.3449614912</v>
      </c>
      <c r="V358" s="61">
        <f>VLOOKUP(Calc_Targetkreise!$D358,EW_Erg_09_14_Kreise!$A$7:$BK$412,Calc_Targetkreise!V$5,FALSE)/1000/$H358</f>
        <v>0.34755228</v>
      </c>
      <c r="W358" s="61">
        <f>VLOOKUP(Calc_Targetkreise!$D358,EW_Erg_09_14_Kreise!$A$7:$BK$412,Calc_Targetkreise!W$5,FALSE)/1000/CK358</f>
        <v>0.3258719995</v>
      </c>
      <c r="X358" s="61">
        <f>VLOOKUP($D358,EW_19_Kreise!$A$6:$CQ$406,Calc_Targetkreise!X$5,FALSE)/1000/F358</f>
        <v>0.1911117199</v>
      </c>
      <c r="Y358" s="63">
        <f>VLOOKUP($D358,BW_17_Kreise!$B$7:$CC$410,Calc_Targetkreise!Y$5,FALSE)/1000/$G358</f>
        <v>0.1785078636</v>
      </c>
      <c r="Z358" s="61">
        <f>VLOOKUP(Calc_Targetkreise!$D358,EW_Erg_09_14_Kreise!$A$7:$BK$412,Calc_Targetkreise!Z$5,FALSE)/1000/$H358</f>
        <v>0.2541384779</v>
      </c>
      <c r="AA358" s="61">
        <f>VLOOKUP(Calc_Targetkreise!$D358,EW_Erg_09_14_Kreise!$A$7:$BK$412,Calc_Targetkreise!AA$5,FALSE)/1000/$H358</f>
        <v>0.2150183108</v>
      </c>
      <c r="AB358" s="61">
        <f>VLOOKUP($D358,EW_19_Kreise!$A$6:$CQ$406,Calc_Targetkreise!AB$5,FALSE)/1000/F358</f>
        <v>0.08371656132</v>
      </c>
      <c r="AC358" s="63">
        <f>VLOOKUP($D358,BW_17_Kreise!$B$7:$CC$410,Calc_Targetkreise!AC$5,FALSE)/1000/$G358</f>
        <v>0.03060481522</v>
      </c>
      <c r="AD358" s="61">
        <f>VLOOKUP(Calc_Targetkreise!$D358,EW_Erg_09_14_Kreise!$A$7:$BK$412,Calc_Targetkreise!AD$5,FALSE)/1000/$H358</f>
        <v>0.03516137497</v>
      </c>
      <c r="AE358" s="62">
        <f>IF(AC358&lt;Master_sheet_Kriterien!$J$54,1,IF(AC358&lt;Master_sheet_Kriterien!$K$54,2,IF(AC358&lt;Master_sheet_Kriterien!$L$54,3,IF(AC358&lt;Master_sheet_Kriterien!$M$54,4,5))))</f>
        <v>1</v>
      </c>
      <c r="AF358" s="61">
        <f>VLOOKUP(Calc_Targetkreise!$D358,EW_Erg_09_14_Kreise!$A$7:$BK$412,Calc_Targetkreise!AF$5,FALSE)/1000/$H358</f>
        <v>0.04437954206</v>
      </c>
      <c r="AG358" s="63">
        <f>VLOOKUP($D358,BW_17_Kreise!$B$7:$CC$410,Calc_Targetkreise!AG$5,FALSE)/1000/$G358</f>
        <v>0.0606028736</v>
      </c>
      <c r="AH358" s="61">
        <f>VLOOKUP(Calc_Targetkreise!$D358,EW_Erg_09_14_Kreise!$A$7:$BK$412,Calc_Targetkreise!AH$5,FALSE)/1000/$H358</f>
        <v>0.02045566039</v>
      </c>
      <c r="AI358" s="61">
        <f>VLOOKUP(Calc_Targetkreise!$D358,EW_Erg_09_14_Kreise!$A$7:$BK$412,Calc_Targetkreise!AI$5,FALSE)/1000/$H358</f>
        <v>0.08312322453</v>
      </c>
      <c r="AJ358" s="63">
        <f>VLOOKUP($D358,BW_17_Kreise!$B$7:$CC$410,Calc_Targetkreise!AJ$5,FALSE)/1000/$G358</f>
        <v>0.1607177529</v>
      </c>
      <c r="AK358" s="61">
        <f>VLOOKUP(Calc_Targetkreise!$D358,EW_Erg_09_14_Kreise!$A$7:$BK$412,Calc_Targetkreise!AK$5,FALSE)/1000/$H358</f>
        <v>0.1835533296</v>
      </c>
      <c r="AL358" s="61">
        <f>VLOOKUP(Calc_Targetkreise!$D358,EW_Erg_09_14_Kreise!$A$7:$BK$412,Calc_Targetkreise!AL$5,FALSE)/1000/$H358</f>
        <v>0.2082073631</v>
      </c>
      <c r="AM358" s="61">
        <f>VLOOKUP($D358,EW_19_Kreise!$A$6:$CQ$406,Calc_Targetkreise!AM$5,FALSE)/1000/F358</f>
        <v>0.1712588795</v>
      </c>
      <c r="AN358" s="63">
        <f>VLOOKUP($D358,BW_17_Kreise!$B$7:$CC$410,Calc_Targetkreise!AN$5,FALSE)/1000/$G358</f>
        <v>0.1770840075</v>
      </c>
      <c r="AO358" s="61">
        <f>VLOOKUP(Calc_Targetkreise!$D358,EW_Erg_09_14_Kreise!$A$7:$BK$412,Calc_Targetkreise!AO$5,FALSE)/1000/$H358</f>
        <v>0.05832087892</v>
      </c>
      <c r="AP358" s="61">
        <f>VLOOKUP(Calc_Targetkreise!$D358,EW_Erg_09_14_Kreise!$A$7:$BK$412,Calc_Targetkreise!AP$5,FALSE)/1000/$H358</f>
        <v>0.0007187432261</v>
      </c>
      <c r="AQ358" s="61">
        <f t="shared" ref="AQ358:AR358" si="1469">1-U358-Y358-AC358-AG358-AJ358-AN358</f>
        <v>0.04752119604</v>
      </c>
      <c r="AR358" s="61">
        <f t="shared" si="1469"/>
        <v>0.1008179982</v>
      </c>
      <c r="AS358" s="61">
        <f t="shared" si="11"/>
        <v>0.1226808168</v>
      </c>
      <c r="AT358" s="63">
        <f>VLOOKUP($D358,BW_17_Kreise!$B$7:$CC$410,Calc_Targetkreise!AT$5,FALSE)/1000/$G358</f>
        <v>0</v>
      </c>
      <c r="AU358" s="61">
        <f>VLOOKUP(Calc_Targetkreise!$D358,EW_Erg_09_14_Kreise!$A$7:$BK$412,Calc_Targetkreise!AU$5,FALSE)/1000/$H358</f>
        <v>0.009377887808</v>
      </c>
      <c r="AV358" s="62">
        <f>IF(AU358&lt;Master_sheet_Kriterien!$J$44,1,IF(AU358&lt;Master_sheet_Kriterien!$K$44,2,IF(AU358&lt;Master_sheet_Kriterien!$L$44,3,IF(AU358&lt;Master_sheet_Kriterien!$M$44,4,5))))</f>
        <v>1</v>
      </c>
      <c r="AW358" s="61">
        <f>VLOOKUP(Calc_Targetkreise!$D358,EW_Erg_09_14_Kreise!$A$7:$BK$412,Calc_Targetkreise!AW$5,FALSE)/1000/$H358</f>
        <v>0.006514323526</v>
      </c>
      <c r="AX358" s="61">
        <f>VLOOKUP($D358,EW_19_Kreise!$A$6:$CQ$406,Calc_Targetkreise!AX$5,FALSE)/1000/F358</f>
        <v>0.00300385511</v>
      </c>
      <c r="AY358" s="62">
        <f>IF(AX358&lt;Master_sheet_Kriterien!$J$56,1,IF(AX358&lt;Master_sheet_Kriterien!$K$56,2,IF(AX358&lt;Master_sheet_Kriterien!$L$56,3,IF(AX358&lt;Master_sheet_Kriterien!$M$56,4,5))))</f>
        <v>2</v>
      </c>
      <c r="AZ358" s="64">
        <f>VLOOKUP($D358,EW_19_Kreise!$A$6:$CQ$406,Calc_Targetkreise!AZ$5,FALSE)</f>
        <v>307</v>
      </c>
      <c r="BA358" s="62">
        <f>IF(AZ358&lt;Master_sheet_Kriterien!$J$57,1,IF(AZ358&lt;Master_sheet_Kriterien!$K$57,2,IF(AZ358&lt;Master_sheet_Kriterien!$L$57,3,IF(AZ358&lt;Master_sheet_Kriterien!$M$56,4,5))))</f>
        <v>3</v>
      </c>
      <c r="BB358" s="59">
        <f>VLOOKUP($D358,Struktur_daten_BW_2017!$B$7:$AH$452,Calc_Targetkreise!BB$5,FALSE)</f>
        <v>45.4</v>
      </c>
      <c r="BC358" s="62">
        <f>IF(BB358&lt;Master_sheet_Kriterien!$J$8,1,IF(BB358&lt;Master_sheet_Kriterien!$K$8,2,IF(BB358&lt;Master_sheet_Kriterien!$L$8,3,IF(BB358&lt;Master_sheet_Kriterien!$M$8,4,5))))</f>
        <v>1</v>
      </c>
      <c r="BD358" s="65">
        <f t="shared" si="12"/>
        <v>15.4413</v>
      </c>
      <c r="BE358" s="62">
        <f>IF(BD358&lt;Master_sheet_Kriterien!$J$10,1,IF(BD358&lt;Master_sheet_Kriterien!$K$10,2,IF(BD358&lt;Master_sheet_Kriterien!$L$10,3,IF(BD358&lt;Master_sheet_Kriterien!$M$10,4,5))))</f>
        <v>1</v>
      </c>
      <c r="BF358" s="65">
        <f>VLOOKUP($D358,Struktur_daten_BW_2017!$B$7:$AH$452,Calc_Targetkreise!BF$5,FALSE)</f>
        <v>5.7</v>
      </c>
      <c r="BG358" s="62">
        <f>IF(BF358&lt;Master_sheet_Kriterien!$J$12,1,IF(BF358&lt;Master_sheet_Kriterien!$K$12,2,IF(BF358&lt;Master_sheet_Kriterien!$L$12,3,IF(BF358&lt;Master_sheet_Kriterien!$M$12,4,5))))</f>
        <v>1</v>
      </c>
      <c r="BH358" s="65">
        <f>VLOOKUP($D358,Struktur_daten_BW_2017!$B$7:$AH$452,Calc_Targetkreise!BH$5,FALSE)</f>
        <v>11.2</v>
      </c>
      <c r="BI358" s="62">
        <f>IF(BH358&lt;Master_sheet_Kriterien!$J$14,1,IF(BH358&lt;Master_sheet_Kriterien!$K$14,2,IF(BH358&lt;Master_sheet_Kriterien!$L$14,3,IF(BH358&lt;Master_sheet_Kriterien!$M$14,4,5))))</f>
        <v>2</v>
      </c>
      <c r="BJ358" s="65">
        <f>VLOOKUP($D358,Struktur_daten_BW_2017!$B$7:$AH$452,Calc_Targetkreise!BJ$5,FALSE)</f>
        <v>40.5</v>
      </c>
      <c r="BK358" s="62">
        <f>IF(BJ358&lt;Master_sheet_Kriterien!$J$16,1,IF(BJ358&lt;Master_sheet_Kriterien!$K$16,2,IF(BJ358&lt;Master_sheet_Kriterien!$L$16,3,IF(BJ358&lt;Master_sheet_Kriterien!$M$16,4,5))))</f>
        <v>5</v>
      </c>
      <c r="BL358" s="65">
        <f>VLOOKUP($D358,Struktur_daten_BW_2017!$B$7:$AH$452,Calc_Targetkreise!BL$5,FALSE)</f>
        <v>18.3</v>
      </c>
      <c r="BM358" s="62">
        <f>IF(BL358&lt;Master_sheet_Kriterien!$J$18,1,IF(BL358&lt;Master_sheet_Kriterien!$K$18,2,IF(BL358&lt;Master_sheet_Kriterien!$L$18,3,IF(BL358&lt;Master_sheet_Kriterien!$M$18,4,5))))</f>
        <v>5</v>
      </c>
      <c r="BN358" s="65">
        <f>VLOOKUP($D358,Struktur_daten_BW_2017!$B$7:$AH$452,Calc_Targetkreise!BN$5,FALSE)</f>
        <v>10</v>
      </c>
      <c r="BO358" s="62">
        <f>IF(BN358&lt;Master_sheet_Kriterien!$J$20,1,IF(BN358&lt;Master_sheet_Kriterien!$K$20,2,IF(BN358&lt;Master_sheet_Kriterien!$L$20,3,IF(BN358&lt;Master_sheet_Kriterien!$M$20,4,5))))</f>
        <v>2</v>
      </c>
      <c r="BP358" s="59">
        <f>VLOOKUP($D358,Struktur_daten_BW_2017!$B$7:$AH$452,Calc_Targetkreise!BP$5,FALSE)</f>
        <v>18008</v>
      </c>
      <c r="BQ358" s="62">
        <f>IF(BP358&lt;Master_sheet_Kriterien!$J$38,1,IF(BP358&lt;Master_sheet_Kriterien!$K$38,2,IF(BP358&lt;Master_sheet_Kriterien!$L$38,3,IF(BP358&lt;Master_sheet_Kriterien!$M$38,4,5))))</f>
        <v>1</v>
      </c>
      <c r="BR358" s="65">
        <f>VLOOKUP($D358,Struktur_daten_BW_2017!$B$7:$AH$452,Calc_Targetkreise!BR$5,FALSE)</f>
        <v>39.8</v>
      </c>
      <c r="BS358" s="62">
        <f>IF(BR358&lt;Master_sheet_Kriterien!$J$24,1,IF(BR358&lt;Master_sheet_Kriterien!$K$24,2,IF(BR358&lt;Master_sheet_Kriterien!$L$24,3,IF(BR358&lt;Master_sheet_Kriterien!$M$24,4,5))))</f>
        <v>4</v>
      </c>
      <c r="BT358" s="65">
        <f>VLOOKUP($D358,Struktur_daten_BW_2017!$B$7:$AH$452,Calc_Targetkreise!BT$5,FALSE)</f>
        <v>8.9</v>
      </c>
      <c r="BU358" s="62">
        <f>IF(BT358&lt;Master_sheet_Kriterien!$J$26,1,IF(BT358&lt;Master_sheet_Kriterien!$K$26,2,IF(BT358&lt;Master_sheet_Kriterien!$L$26,3,IF(BT358&lt;Master_sheet_Kriterien!$M$26,4,5))))</f>
        <v>1</v>
      </c>
      <c r="BV358" s="65">
        <f t="shared" si="13"/>
        <v>2.41101</v>
      </c>
      <c r="BW358" s="62">
        <f>IF(BV358&lt;Master_sheet_Kriterien!$J$28,1,IF(BV358&lt;Master_sheet_Kriterien!$K$28,2,IF(BV358&lt;Master_sheet_Kriterien!$L$28,3,IF(BV358&lt;Master_sheet_Kriterien!$M$28,4,5))))</f>
        <v>1</v>
      </c>
      <c r="BX358" s="65">
        <f>VLOOKUP($D358,Struktur_daten_BW_2017!$B$7:$AH$452,Calc_Targetkreise!BX$5,FALSE)</f>
        <v>13.48314607</v>
      </c>
      <c r="BY358" s="62">
        <f>IF(BX358&lt;Master_sheet_Kriterien!$J$30,1,IF(BX358&lt;Master_sheet_Kriterien!$K$30,2,IF(BX358&lt;Master_sheet_Kriterien!$L$30,3,IF(BX358&lt;Master_sheet_Kriterien!$M$30,4,5))))</f>
        <v>1</v>
      </c>
      <c r="BZ358" s="65"/>
      <c r="CA358" s="62">
        <f>IF(BZ358&lt;Master_sheet_Kriterien!$J$32,1,IF(BZ358&lt;Master_sheet_Kriterien!$K$32,2,IF(BZ358&lt;Master_sheet_Kriterien!$L$32,3,IF(BZ358&lt;Master_sheet_Kriterien!$M$32,4,5))))</f>
        <v>1</v>
      </c>
      <c r="CB358" s="65"/>
      <c r="CC358" s="62">
        <f>IF(CB358&lt;Master_sheet_Kriterien!$J$34,1,IF(CB358&lt;Master_sheet_Kriterien!$K$34,2,IF(CB358&lt;Master_sheet_Kriterien!$L$34,3,IF(CB358&lt;Master_sheet_Kriterien!$M$34,4,5))))</f>
        <v>1</v>
      </c>
      <c r="CD358" s="65">
        <f>100-VLOOKUP($D358,Struktur_daten_BW_2017!$B$7:$AH$452,Calc_Targetkreise!CD$5,FALSE)</f>
        <v>60.5</v>
      </c>
      <c r="CE358" s="62">
        <f>IF(CD358&lt;Master_sheet_Kriterien!$J$40,1,IF(CD358&lt;Master_sheet_Kriterien!$K$40,2,IF(CD358&lt;Master_sheet_Kriterien!$L$40,3,IF(CD358&lt;Master_sheet_Kriterien!$M$40,4,5))))</f>
        <v>4</v>
      </c>
      <c r="CF358" s="61"/>
      <c r="CG358" s="59">
        <f>VLOOKUP($D358,EW_19_Kreise!$A$6:$CQ$406,Calc_Targetkreise!CG$5,FALSE)/1000</f>
        <v>172.741</v>
      </c>
      <c r="CH358" s="59">
        <f>VLOOKUP($D358,BW_17_Kreise!$B$7:$CC$410,Calc_Targetkreise!CH$5,FALSE)/1000</f>
        <v>174.112</v>
      </c>
      <c r="CI358" s="59">
        <f>VLOOKUP($D358,EW_Erg_09_14_Kreise!$A$10:$BK$412,Calc_Targetkreise!CI$5,FALSE)/1000</f>
        <v>177.406</v>
      </c>
      <c r="CJ358" s="59">
        <f>VLOOKUP($D358,EW_Erg_09_14_Kreise!$A$10:$BK$412,Calc_Targetkreise!CJ$5,FALSE)/1000</f>
        <v>187.708</v>
      </c>
      <c r="CK358" s="59">
        <f>VLOOKUP($D358,EW_Erg_09_14_Kreise!$A$10:$BK$412,Calc_Targetkreise!CK$5,FALSE)/1000</f>
        <v>90.109</v>
      </c>
      <c r="CL358" s="45"/>
      <c r="CM358" s="59">
        <f>VLOOKUP($D358,Struktur_daten_BW_2017!$B$7:$AH$452,Calc_Targetkreise!CM$5,FALSE)</f>
        <v>270.9</v>
      </c>
      <c r="CN358" s="66">
        <v>2.0</v>
      </c>
      <c r="CO358" s="67">
        <f t="shared" si="16"/>
        <v>0.00738279808</v>
      </c>
      <c r="CP358" s="62">
        <f>IF(CO358&lt;Master_sheet_Kriterien!$J$58,1,IF(CO358&lt;Master_sheet_Kriterien!$K$58,2,IF(CO358&lt;Master_sheet_Kriterien!$L$58,3,IF(CO358&lt;Master_sheet_Kriterien!$M$58,4,5))))</f>
        <v>1</v>
      </c>
      <c r="CQ358" s="66">
        <v>2.0</v>
      </c>
      <c r="CR358" s="67">
        <f t="shared" si="17"/>
        <v>0.00738279808</v>
      </c>
      <c r="CS358" s="62">
        <f>IF(CR358&lt;Master_sheet_Kriterien!$J$59,1,IF(CR358&lt;Master_sheet_Kriterien!$K$59,2,IF(CR358&lt;Master_sheet_Kriterien!$L$59,3,IF(CR358&lt;Master_sheet_Kriterien!$M$59,4,5))))</f>
        <v>1</v>
      </c>
      <c r="CT358" s="66">
        <v>0.0</v>
      </c>
      <c r="CU358" s="44"/>
      <c r="CV358" s="66">
        <v>0.0</v>
      </c>
      <c r="CW358" s="68"/>
      <c r="CY358" s="31">
        <f t="shared" si="18"/>
        <v>13076</v>
      </c>
      <c r="DB358" s="76" t="str">
        <f t="shared" si="19"/>
        <v>Ludwigslust-Parchim</v>
      </c>
      <c r="DC358" s="58">
        <f t="shared" si="20"/>
        <v>325</v>
      </c>
      <c r="DD358" s="77">
        <f t="shared" si="21"/>
        <v>131</v>
      </c>
      <c r="DE358" s="72">
        <f t="shared" si="22"/>
        <v>0.00300385511</v>
      </c>
      <c r="DG358" s="76" t="str">
        <f t="shared" si="23"/>
        <v>Ludwigslust-Parchim</v>
      </c>
      <c r="DH358" s="58" t="str">
        <f t="shared" si="24"/>
        <v>#REF!</v>
      </c>
      <c r="DI358" s="75">
        <f t="shared" si="25"/>
        <v>125.073828</v>
      </c>
      <c r="DJ358" s="78">
        <f t="shared" si="26"/>
        <v>0.00300385511</v>
      </c>
      <c r="DK358" s="75"/>
      <c r="DL358" s="75"/>
      <c r="DM358" s="75"/>
      <c r="DN358" s="75"/>
      <c r="DO358" s="75"/>
      <c r="DP358" s="44"/>
    </row>
    <row r="359" ht="16.5" customHeight="1">
      <c r="A359" s="58">
        <f t="shared" si="5"/>
        <v>124</v>
      </c>
      <c r="B359" s="58">
        <f t="shared" si="6"/>
        <v>173</v>
      </c>
      <c r="C359" s="58" t="s">
        <v>524</v>
      </c>
      <c r="D359" s="58">
        <v>14511.0</v>
      </c>
      <c r="E359" s="58" t="s">
        <v>525</v>
      </c>
      <c r="F359" s="59">
        <f>VLOOKUP($D359,EW_19_Kreise!$A$6:$CQ$406,Calc_Targetkreise!F$5,FALSE)/1000</f>
        <v>118.955</v>
      </c>
      <c r="G359" s="59">
        <f>VLOOKUP($D359,BW_17_Kreise!$B$7:$CC$410,Calc_Targetkreise!G$5,FALSE)/1000</f>
        <v>145.871</v>
      </c>
      <c r="H359" s="59">
        <f>VLOOKUP($D359,EW_Erg_09_14_Kreise!$A$10:$BK$412,Calc_Targetkreise!H$5,FALSE)/1000</f>
        <v>87.624</v>
      </c>
      <c r="I359" s="60">
        <f t="shared" ref="I359:K359" si="1470">F359/CG359</f>
        <v>0.616063059</v>
      </c>
      <c r="J359" s="60">
        <f t="shared" si="1470"/>
        <v>0.7445094907</v>
      </c>
      <c r="K359" s="60">
        <f t="shared" si="1470"/>
        <v>0.4367529632</v>
      </c>
      <c r="L359" s="61">
        <f t="shared" ref="L359:M359" si="1471">1-(T359+X359)</f>
        <v>0.6958345593</v>
      </c>
      <c r="M359" s="61">
        <f t="shared" si="1471"/>
        <v>0.6322572684</v>
      </c>
      <c r="N359" s="62">
        <f>IF(L359&lt;Master_sheet_Kriterien!$J$46,1,IF(L359&lt;Master_sheet_Kriterien!$K$46,2,IF(L359&lt;Master_sheet_Kriterien!$L$46,3,IF(L359&lt;Master_sheet_Kriterien!$M$46,4,5))))</f>
        <v>5</v>
      </c>
      <c r="O359" s="62">
        <f>IF(M359&lt;Master_sheet_Kriterien!$J$46,1,IF(M359&lt;Master_sheet_Kriterien!$K$46,2,IF(M359&lt;Master_sheet_Kriterien!$L$46,3,IF(M359&lt;Master_sheet_Kriterien!$M$46,4,5))))</f>
        <v>5</v>
      </c>
      <c r="P359" s="61">
        <f t="shared" ref="P359:Q359" si="1472">1-(T359+AM359)</f>
        <v>0.5641376991</v>
      </c>
      <c r="Q359" s="61">
        <f t="shared" si="1472"/>
        <v>0.5082915727</v>
      </c>
      <c r="R359" s="62">
        <f>IF(P359&lt;Master_sheet_Kriterien!$J$46,1,IF(P359&lt;Master_sheet_Kriterien!$K$46,2,IF(P359&lt;Master_sheet_Kriterien!$L$46,3,IF(P359&lt;Master_sheet_Kriterien!$M$46,4,5))))</f>
        <v>5</v>
      </c>
      <c r="S359" s="62">
        <f>IF(Q359&lt;Master_sheet_Kriterien!$J$46,1,IF(Q359&lt;Master_sheet_Kriterien!$K$46,2,IF(Q359&lt;Master_sheet_Kriterien!$L$46,3,IF(Q359&lt;Master_sheet_Kriterien!$M$46,4,5))))</f>
        <v>4</v>
      </c>
      <c r="T359" s="61">
        <f>VLOOKUP($D359,EW_19_Kreise!$A$6:$CQ$406,Calc_Targetkreise!T$5,FALSE)/1000/F359</f>
        <v>0.2006473036</v>
      </c>
      <c r="U359" s="63">
        <f>VLOOKUP($D359,BW_17_Kreise!$B$7:$CC$410,Calc_Targetkreise!U$5,FALSE)/1000/$G359</f>
        <v>0.2486443501</v>
      </c>
      <c r="V359" s="61">
        <f>VLOOKUP(Calc_Targetkreise!$D359,EW_Erg_09_14_Kreise!$A$7:$BK$412,Calc_Targetkreise!V$5,FALSE)/1000/$H359</f>
        <v>0.27303022</v>
      </c>
      <c r="W359" s="61">
        <f>VLOOKUP(Calc_Targetkreise!$D359,EW_Erg_09_14_Kreise!$A$7:$BK$412,Calc_Targetkreise!W$5,FALSE)/1000/CK359</f>
        <v>0.2764611945</v>
      </c>
      <c r="X359" s="61">
        <f>VLOOKUP($D359,EW_19_Kreise!$A$6:$CQ$406,Calc_Targetkreise!X$5,FALSE)/1000/F359</f>
        <v>0.1035181371</v>
      </c>
      <c r="Y359" s="63">
        <f>VLOOKUP($D359,BW_17_Kreise!$B$7:$CC$410,Calc_Targetkreise!Y$5,FALSE)/1000/$G359</f>
        <v>0.1190983814</v>
      </c>
      <c r="Z359" s="61">
        <f>VLOOKUP(Calc_Targetkreise!$D359,EW_Erg_09_14_Kreise!$A$7:$BK$412,Calc_Targetkreise!Z$5,FALSE)/1000/$H359</f>
        <v>0.2004017164</v>
      </c>
      <c r="AA359" s="61">
        <f>VLOOKUP(Calc_Targetkreise!$D359,EW_Erg_09_14_Kreise!$A$7:$BK$412,Calc_Targetkreise!AA$5,FALSE)/1000/$H359</f>
        <v>0.1698507258</v>
      </c>
      <c r="AB359" s="61">
        <f>VLOOKUP($D359,EW_19_Kreise!$A$6:$CQ$406,Calc_Targetkreise!AB$5,FALSE)/1000/F359</f>
        <v>0.111949897</v>
      </c>
      <c r="AC359" s="63">
        <f>VLOOKUP($D359,BW_17_Kreise!$B$7:$CC$410,Calc_Targetkreise!AC$5,FALSE)/1000/$G359</f>
        <v>0.04673992774</v>
      </c>
      <c r="AD359" s="61">
        <f>VLOOKUP(Calc_Targetkreise!$D359,EW_Erg_09_14_Kreise!$A$7:$BK$412,Calc_Targetkreise!AD$5,FALSE)/1000/$H359</f>
        <v>0.06554140418</v>
      </c>
      <c r="AE359" s="62">
        <f>IF(AC359&lt;Master_sheet_Kriterien!$J$54,1,IF(AC359&lt;Master_sheet_Kriterien!$K$54,2,IF(AC359&lt;Master_sheet_Kriterien!$L$54,3,IF(AC359&lt;Master_sheet_Kriterien!$M$54,4,5))))</f>
        <v>1</v>
      </c>
      <c r="AF359" s="61">
        <f>VLOOKUP(Calc_Targetkreise!$D359,EW_Erg_09_14_Kreise!$A$7:$BK$412,Calc_Targetkreise!AF$5,FALSE)/1000/$H359</f>
        <v>0.0784716516</v>
      </c>
      <c r="AG359" s="63">
        <f>VLOOKUP($D359,BW_17_Kreise!$B$7:$CC$410,Calc_Targetkreise!AG$5,FALSE)/1000/$G359</f>
        <v>0.08352585504</v>
      </c>
      <c r="AH359" s="61">
        <f>VLOOKUP(Calc_Targetkreise!$D359,EW_Erg_09_14_Kreise!$A$7:$BK$412,Calc_Targetkreise!AH$5,FALSE)/1000/$H359</f>
        <v>0.02672783712</v>
      </c>
      <c r="AI359" s="61">
        <f>VLOOKUP(Calc_Targetkreise!$D359,EW_Erg_09_14_Kreise!$A$7:$BK$412,Calc_Targetkreise!AI$5,FALSE)/1000/$H359</f>
        <v>0.1112937095</v>
      </c>
      <c r="AJ359" s="63">
        <f>VLOOKUP($D359,BW_17_Kreise!$B$7:$CC$410,Calc_Targetkreise!AJ$5,FALSE)/1000/$G359</f>
        <v>0.1920189757</v>
      </c>
      <c r="AK359" s="61">
        <f>VLOOKUP(Calc_Targetkreise!$D359,EW_Erg_09_14_Kreise!$A$7:$BK$412,Calc_Targetkreise!AK$5,FALSE)/1000/$H359</f>
        <v>0.2244590523</v>
      </c>
      <c r="AL359" s="61">
        <f>VLOOKUP(Calc_Targetkreise!$D359,EW_Erg_09_14_Kreise!$A$7:$BK$412,Calc_Targetkreise!AL$5,FALSE)/1000/$H359</f>
        <v>0.2568132019</v>
      </c>
      <c r="AM359" s="61">
        <f>VLOOKUP($D359,EW_19_Kreise!$A$6:$CQ$406,Calc_Targetkreise!AM$5,FALSE)/1000/F359</f>
        <v>0.2352149973</v>
      </c>
      <c r="AN359" s="63">
        <f>VLOOKUP($D359,BW_17_Kreise!$B$7:$CC$410,Calc_Targetkreise!AN$5,FALSE)/1000/$G359</f>
        <v>0.2430640772</v>
      </c>
      <c r="AO359" s="61">
        <f>VLOOKUP(Calc_Targetkreise!$D359,EW_Erg_09_14_Kreise!$A$7:$BK$412,Calc_Targetkreise!AO$5,FALSE)/1000/$H359</f>
        <v>0.09709668584</v>
      </c>
      <c r="AP359" s="61">
        <f>VLOOKUP(Calc_Targetkreise!$D359,EW_Erg_09_14_Kreise!$A$7:$BK$412,Calc_Targetkreise!AP$5,FALSE)/1000/$H359</f>
        <v>0.0008216926869</v>
      </c>
      <c r="AQ359" s="61">
        <f t="shared" ref="AQ359:AR359" si="1473">1-U359-Y359-AC359-AG359-AJ359-AN359</f>
        <v>0.06690843279</v>
      </c>
      <c r="AR359" s="61">
        <f t="shared" si="1473"/>
        <v>0.1127430841</v>
      </c>
      <c r="AS359" s="61">
        <f t="shared" si="11"/>
        <v>0.106287824</v>
      </c>
      <c r="AT359" s="63">
        <f>VLOOKUP($D359,BW_17_Kreise!$B$7:$CC$410,Calc_Targetkreise!AT$5,FALSE)/1000/$G359</f>
        <v>0.005991595314</v>
      </c>
      <c r="AU359" s="61">
        <f>VLOOKUP(Calc_Targetkreise!$D359,EW_Erg_09_14_Kreise!$A$7:$BK$412,Calc_Targetkreise!AU$5,FALSE)/1000/$H359</f>
        <v>0.0189103442</v>
      </c>
      <c r="AV359" s="62">
        <f>IF(AU359&lt;Master_sheet_Kriterien!$J$44,1,IF(AU359&lt;Master_sheet_Kriterien!$K$44,2,IF(AU359&lt;Master_sheet_Kriterien!$L$44,3,IF(AU359&lt;Master_sheet_Kriterien!$M$44,4,5))))</f>
        <v>5</v>
      </c>
      <c r="AW359" s="61">
        <f>VLOOKUP(Calc_Targetkreise!$D359,EW_Erg_09_14_Kreise!$A$7:$BK$412,Calc_Targetkreise!AW$5,FALSE)/1000/$H359</f>
        <v>0.01183465717</v>
      </c>
      <c r="AX359" s="61">
        <f>VLOOKUP($D359,EW_19_Kreise!$A$6:$CQ$406,Calc_Targetkreise!AX$5,FALSE)/1000/F359</f>
        <v>0.006271279055</v>
      </c>
      <c r="AY359" s="62">
        <f>IF(AX359&lt;Master_sheet_Kriterien!$J$56,1,IF(AX359&lt;Master_sheet_Kriterien!$K$56,2,IF(AX359&lt;Master_sheet_Kriterien!$L$56,3,IF(AX359&lt;Master_sheet_Kriterien!$M$56,4,5))))</f>
        <v>4</v>
      </c>
      <c r="AZ359" s="64">
        <f>VLOOKUP($D359,EW_19_Kreise!$A$6:$CQ$406,Calc_Targetkreise!AZ$5,FALSE)</f>
        <v>746</v>
      </c>
      <c r="BA359" s="62">
        <f>IF(AZ359&lt;Master_sheet_Kriterien!$J$57,1,IF(AZ359&lt;Master_sheet_Kriterien!$K$57,2,IF(AZ359&lt;Master_sheet_Kriterien!$L$57,3,IF(AZ359&lt;Master_sheet_Kriterien!$M$56,4,5))))</f>
        <v>5</v>
      </c>
      <c r="BB359" s="59">
        <f>VLOOKUP($D359,Struktur_daten_BW_2017!$B$7:$AH$452,Calc_Targetkreise!BB$5,FALSE)</f>
        <v>1124.8</v>
      </c>
      <c r="BC359" s="62">
        <f>IF(BB359&lt;Master_sheet_Kriterien!$J$8,1,IF(BB359&lt;Master_sheet_Kriterien!$K$8,2,IF(BB359&lt;Master_sheet_Kriterien!$L$8,3,IF(BB359&lt;Master_sheet_Kriterien!$M$8,4,5))))</f>
        <v>4</v>
      </c>
      <c r="BD359" s="65">
        <f t="shared" si="12"/>
        <v>15.6618</v>
      </c>
      <c r="BE359" s="62">
        <f>IF(BD359&lt;Master_sheet_Kriterien!$J$10,1,IF(BD359&lt;Master_sheet_Kriterien!$K$10,2,IF(BD359&lt;Master_sheet_Kriterien!$L$10,3,IF(BD359&lt;Master_sheet_Kriterien!$M$10,4,5))))</f>
        <v>1</v>
      </c>
      <c r="BF359" s="65">
        <f>VLOOKUP($D359,Struktur_daten_BW_2017!$B$7:$AH$452,Calc_Targetkreise!BF$5,FALSE)</f>
        <v>6.3</v>
      </c>
      <c r="BG359" s="62">
        <f>IF(BF359&lt;Master_sheet_Kriterien!$J$12,1,IF(BF359&lt;Master_sheet_Kriterien!$K$12,2,IF(BF359&lt;Master_sheet_Kriterien!$L$12,3,IF(BF359&lt;Master_sheet_Kriterien!$M$12,4,5))))</f>
        <v>1</v>
      </c>
      <c r="BH359" s="65">
        <f>VLOOKUP($D359,Struktur_daten_BW_2017!$B$7:$AH$452,Calc_Targetkreise!BH$5,FALSE)</f>
        <v>14.8</v>
      </c>
      <c r="BI359" s="62">
        <f>IF(BH359&lt;Master_sheet_Kriterien!$J$14,1,IF(BH359&lt;Master_sheet_Kriterien!$K$14,2,IF(BH359&lt;Master_sheet_Kriterien!$L$14,3,IF(BH359&lt;Master_sheet_Kriterien!$M$14,4,5))))</f>
        <v>5</v>
      </c>
      <c r="BJ359" s="65">
        <f>VLOOKUP($D359,Struktur_daten_BW_2017!$B$7:$AH$452,Calc_Targetkreise!BJ$5,FALSE)</f>
        <v>30.7</v>
      </c>
      <c r="BK359" s="62">
        <f>IF(BJ359&lt;Master_sheet_Kriterien!$J$16,1,IF(BJ359&lt;Master_sheet_Kriterien!$K$16,2,IF(BJ359&lt;Master_sheet_Kriterien!$L$16,3,IF(BJ359&lt;Master_sheet_Kriterien!$M$16,4,5))))</f>
        <v>1</v>
      </c>
      <c r="BL359" s="65">
        <f>VLOOKUP($D359,Struktur_daten_BW_2017!$B$7:$AH$452,Calc_Targetkreise!BL$5,FALSE)</f>
        <v>20.1</v>
      </c>
      <c r="BM359" s="62">
        <f>IF(BL359&lt;Master_sheet_Kriterien!$J$18,1,IF(BL359&lt;Master_sheet_Kriterien!$K$18,2,IF(BL359&lt;Master_sheet_Kriterien!$L$18,3,IF(BL359&lt;Master_sheet_Kriterien!$M$18,4,5))))</f>
        <v>5</v>
      </c>
      <c r="BN359" s="65">
        <f>VLOOKUP($D359,Struktur_daten_BW_2017!$B$7:$AH$452,Calc_Targetkreise!BN$5,FALSE)</f>
        <v>13.9</v>
      </c>
      <c r="BO359" s="62">
        <f>IF(BN359&lt;Master_sheet_Kriterien!$J$20,1,IF(BN359&lt;Master_sheet_Kriterien!$K$20,2,IF(BN359&lt;Master_sheet_Kriterien!$L$20,3,IF(BN359&lt;Master_sheet_Kriterien!$M$20,4,5))))</f>
        <v>5</v>
      </c>
      <c r="BP359" s="59">
        <f>VLOOKUP($D359,Struktur_daten_BW_2017!$B$7:$AH$452,Calc_Targetkreise!BP$5,FALSE)</f>
        <v>18611</v>
      </c>
      <c r="BQ359" s="62">
        <f>IF(BP359&lt;Master_sheet_Kriterien!$J$38,1,IF(BP359&lt;Master_sheet_Kriterien!$K$38,2,IF(BP359&lt;Master_sheet_Kriterien!$L$38,3,IF(BP359&lt;Master_sheet_Kriterien!$M$38,4,5))))</f>
        <v>1</v>
      </c>
      <c r="BR359" s="65">
        <f>VLOOKUP($D359,Struktur_daten_BW_2017!$B$7:$AH$452,Calc_Targetkreise!BR$5,FALSE)</f>
        <v>36.4</v>
      </c>
      <c r="BS359" s="62">
        <f>IF(BR359&lt;Master_sheet_Kriterien!$J$24,1,IF(BR359&lt;Master_sheet_Kriterien!$K$24,2,IF(BR359&lt;Master_sheet_Kriterien!$L$24,3,IF(BR359&lt;Master_sheet_Kriterien!$M$24,4,5))))</f>
        <v>3</v>
      </c>
      <c r="BT359" s="65">
        <f>VLOOKUP($D359,Struktur_daten_BW_2017!$B$7:$AH$452,Calc_Targetkreise!BT$5,FALSE)</f>
        <v>9.1</v>
      </c>
      <c r="BU359" s="62">
        <f>IF(BT359&lt;Master_sheet_Kriterien!$J$26,1,IF(BT359&lt;Master_sheet_Kriterien!$K$26,2,IF(BT359&lt;Master_sheet_Kriterien!$L$26,3,IF(BT359&lt;Master_sheet_Kriterien!$M$26,4,5))))</f>
        <v>1</v>
      </c>
      <c r="BV359" s="65">
        <f t="shared" si="13"/>
        <v>2.26226</v>
      </c>
      <c r="BW359" s="62">
        <f>IF(BV359&lt;Master_sheet_Kriterien!$J$28,1,IF(BV359&lt;Master_sheet_Kriterien!$K$28,2,IF(BV359&lt;Master_sheet_Kriterien!$L$28,3,IF(BV359&lt;Master_sheet_Kriterien!$M$28,4,5))))</f>
        <v>1</v>
      </c>
      <c r="BX359" s="65">
        <f>VLOOKUP($D359,Struktur_daten_BW_2017!$B$7:$AH$452,Calc_Targetkreise!BX$5,FALSE)</f>
        <v>34.06593407</v>
      </c>
      <c r="BY359" s="62">
        <f>IF(BX359&lt;Master_sheet_Kriterien!$J$30,1,IF(BX359&lt;Master_sheet_Kriterien!$K$30,2,IF(BX359&lt;Master_sheet_Kriterien!$L$30,3,IF(BX359&lt;Master_sheet_Kriterien!$M$30,4,5))))</f>
        <v>5</v>
      </c>
      <c r="BZ359" s="65">
        <f>CL359/1000</f>
        <v>11.231</v>
      </c>
      <c r="CA359" s="62">
        <f>IF(BZ359&lt;Master_sheet_Kriterien!$J$32,1,IF(BZ359&lt;Master_sheet_Kriterien!$K$32,2,IF(BZ359&lt;Master_sheet_Kriterien!$L$32,3,IF(BZ359&lt;Master_sheet_Kriterien!$M$32,4,5))))</f>
        <v>1</v>
      </c>
      <c r="CB359" s="65">
        <f>BZ359/CM359*100</f>
        <v>4.517699115</v>
      </c>
      <c r="CC359" s="62">
        <f>IF(CB359&lt;Master_sheet_Kriterien!$J$34,1,IF(CB359&lt;Master_sheet_Kriterien!$K$34,2,IF(CB359&lt;Master_sheet_Kriterien!$L$34,3,IF(CB359&lt;Master_sheet_Kriterien!$M$34,4,5))))</f>
        <v>1</v>
      </c>
      <c r="CD359" s="65">
        <f>100-VLOOKUP($D359,Struktur_daten_BW_2017!$B$7:$AH$452,Calc_Targetkreise!CD$5,FALSE)</f>
        <v>83</v>
      </c>
      <c r="CE359" s="62">
        <f>IF(CD359&lt;Master_sheet_Kriterien!$J$40,1,IF(CD359&lt;Master_sheet_Kriterien!$K$40,2,IF(CD359&lt;Master_sheet_Kriterien!$L$40,3,IF(CD359&lt;Master_sheet_Kriterien!$M$40,4,5))))</f>
        <v>5</v>
      </c>
      <c r="CF359" s="61"/>
      <c r="CG359" s="59">
        <f>VLOOKUP($D359,EW_19_Kreise!$A$6:$CQ$406,Calc_Targetkreise!CG$5,FALSE)/1000</f>
        <v>193.089</v>
      </c>
      <c r="CH359" s="59">
        <f>VLOOKUP($D359,BW_17_Kreise!$B$7:$CC$410,Calc_Targetkreise!CH$5,FALSE)/1000</f>
        <v>195.929</v>
      </c>
      <c r="CI359" s="59">
        <f>VLOOKUP($D359,EW_Erg_09_14_Kreise!$A$10:$BK$412,Calc_Targetkreise!CI$5,FALSE)/1000</f>
        <v>200.626</v>
      </c>
      <c r="CJ359" s="59">
        <f>VLOOKUP($D359,EW_Erg_09_14_Kreise!$A$10:$BK$412,Calc_Targetkreise!CJ$5,FALSE)/1000</f>
        <v>206.031</v>
      </c>
      <c r="CK359" s="59">
        <f>VLOOKUP($D359,EW_Erg_09_14_Kreise!$A$10:$BK$412,Calc_Targetkreise!CK$5,FALSE)/1000</f>
        <v>93.93</v>
      </c>
      <c r="CL359" s="45">
        <v>11231.0</v>
      </c>
      <c r="CM359" s="59">
        <f>VLOOKUP($D359,Struktur_daten_BW_2017!$B$7:$AH$452,Calc_Targetkreise!CM$5,FALSE)</f>
        <v>248.6</v>
      </c>
      <c r="CN359" s="66">
        <v>4.0</v>
      </c>
      <c r="CO359" s="67">
        <f t="shared" si="16"/>
        <v>0.01609010459</v>
      </c>
      <c r="CP359" s="62">
        <f>IF(CO359&lt;Master_sheet_Kriterien!$J$58,1,IF(CO359&lt;Master_sheet_Kriterien!$K$58,2,IF(CO359&lt;Master_sheet_Kriterien!$L$58,3,IF(CO359&lt;Master_sheet_Kriterien!$M$58,4,5))))</f>
        <v>1</v>
      </c>
      <c r="CQ359" s="66">
        <v>3.0</v>
      </c>
      <c r="CR359" s="67">
        <f t="shared" si="17"/>
        <v>0.01206757844</v>
      </c>
      <c r="CS359" s="62">
        <f>IF(CR359&lt;Master_sheet_Kriterien!$J$59,1,IF(CR359&lt;Master_sheet_Kriterien!$K$59,2,IF(CR359&lt;Master_sheet_Kriterien!$L$59,3,IF(CR359&lt;Master_sheet_Kriterien!$M$59,4,5))))</f>
        <v>1</v>
      </c>
      <c r="CT359" s="66">
        <v>1.0</v>
      </c>
      <c r="CU359" s="44"/>
      <c r="CV359" s="66">
        <v>0.0</v>
      </c>
      <c r="CW359" s="68"/>
      <c r="CY359" s="31">
        <f t="shared" si="18"/>
        <v>14511</v>
      </c>
      <c r="DB359" s="76" t="str">
        <f t="shared" si="19"/>
        <v>Chemnitz, Stadt</v>
      </c>
      <c r="DC359" s="58">
        <f t="shared" si="20"/>
        <v>124</v>
      </c>
      <c r="DD359" s="77">
        <f t="shared" si="21"/>
        <v>173</v>
      </c>
      <c r="DE359" s="72">
        <f t="shared" si="22"/>
        <v>0.006271279055</v>
      </c>
      <c r="DG359" s="76" t="str">
        <f t="shared" si="23"/>
        <v>Chemnitz, Stadt</v>
      </c>
      <c r="DH359" s="58" t="str">
        <f t="shared" si="24"/>
        <v>#REF!</v>
      </c>
      <c r="DI359" s="75">
        <f t="shared" si="25"/>
        <v>167.160901</v>
      </c>
      <c r="DJ359" s="78">
        <f t="shared" si="26"/>
        <v>0.006271279055</v>
      </c>
      <c r="DK359" s="75"/>
      <c r="DL359" s="75"/>
      <c r="DM359" s="75"/>
      <c r="DN359" s="75"/>
      <c r="DO359" s="75"/>
      <c r="DP359" s="44"/>
    </row>
    <row r="360" ht="16.5" customHeight="1">
      <c r="A360" s="58">
        <f t="shared" si="5"/>
        <v>364</v>
      </c>
      <c r="B360" s="58">
        <f t="shared" si="6"/>
        <v>124</v>
      </c>
      <c r="C360" s="58" t="s">
        <v>524</v>
      </c>
      <c r="D360" s="58">
        <v>14521.0</v>
      </c>
      <c r="E360" s="58" t="s">
        <v>526</v>
      </c>
      <c r="F360" s="59">
        <f>VLOOKUP($D360,EW_19_Kreise!$A$6:$CQ$406,Calc_Targetkreise!F$5,FALSE)/1000</f>
        <v>177.42</v>
      </c>
      <c r="G360" s="59">
        <f>VLOOKUP($D360,BW_17_Kreise!$B$7:$CC$410,Calc_Targetkreise!G$5,FALSE)/1000</f>
        <v>214.49</v>
      </c>
      <c r="H360" s="59">
        <f>VLOOKUP($D360,EW_Erg_09_14_Kreise!$A$10:$BK$412,Calc_Targetkreise!H$5,FALSE)/1000</f>
        <v>148.983</v>
      </c>
      <c r="I360" s="60">
        <f t="shared" ref="I360:K360" si="1474">F360/CG360</f>
        <v>0.6269125036</v>
      </c>
      <c r="J360" s="60">
        <f t="shared" si="1474"/>
        <v>0.7445604632</v>
      </c>
      <c r="K360" s="60">
        <f t="shared" si="1474"/>
        <v>0.4977032882</v>
      </c>
      <c r="L360" s="61">
        <f t="shared" ref="L360:M360" si="1475">1-(T360+X360)</f>
        <v>0.6491432758</v>
      </c>
      <c r="M360" s="61">
        <f t="shared" si="1475"/>
        <v>0.594834258</v>
      </c>
      <c r="N360" s="62">
        <f>IF(L360&lt;Master_sheet_Kriterien!$J$46,1,IF(L360&lt;Master_sheet_Kriterien!$K$46,2,IF(L360&lt;Master_sheet_Kriterien!$L$46,3,IF(L360&lt;Master_sheet_Kriterien!$M$46,4,5))))</f>
        <v>5</v>
      </c>
      <c r="O360" s="62">
        <f>IF(M360&lt;Master_sheet_Kriterien!$J$46,1,IF(M360&lt;Master_sheet_Kriterien!$K$46,2,IF(M360&lt;Master_sheet_Kriterien!$L$46,3,IF(M360&lt;Master_sheet_Kriterien!$M$46,4,5))))</f>
        <v>5</v>
      </c>
      <c r="P360" s="61">
        <f t="shared" ref="P360:Q360" si="1476">1-(T360+AM360)</f>
        <v>0.4451132905</v>
      </c>
      <c r="Q360" s="61">
        <f t="shared" si="1476"/>
        <v>0.401407991</v>
      </c>
      <c r="R360" s="62">
        <f>IF(P360&lt;Master_sheet_Kriterien!$J$46,1,IF(P360&lt;Master_sheet_Kriterien!$K$46,2,IF(P360&lt;Master_sheet_Kriterien!$L$46,3,IF(P360&lt;Master_sheet_Kriterien!$M$46,4,5))))</f>
        <v>3</v>
      </c>
      <c r="S360" s="62">
        <f>IF(Q360&lt;Master_sheet_Kriterien!$J$46,1,IF(Q360&lt;Master_sheet_Kriterien!$K$46,2,IF(Q360&lt;Master_sheet_Kriterien!$L$46,3,IF(Q360&lt;Master_sheet_Kriterien!$M$46,4,5))))</f>
        <v>2</v>
      </c>
      <c r="T360" s="61">
        <f>VLOOKUP($D360,EW_19_Kreise!$A$6:$CQ$406,Calc_Targetkreise!T$5,FALSE)/1000/F360</f>
        <v>0.2740446398</v>
      </c>
      <c r="U360" s="63">
        <f>VLOOKUP($D360,BW_17_Kreise!$B$7:$CC$410,Calc_Targetkreise!U$5,FALSE)/1000/$G360</f>
        <v>0.309576204</v>
      </c>
      <c r="V360" s="61">
        <f>VLOOKUP(Calc_Targetkreise!$D360,EW_Erg_09_14_Kreise!$A$7:$BK$412,Calc_Targetkreise!V$5,FALSE)/1000/$H360</f>
        <v>0.3904270957</v>
      </c>
      <c r="W360" s="61">
        <f>VLOOKUP(Calc_Targetkreise!$D360,EW_Erg_09_14_Kreise!$A$7:$BK$412,Calc_Targetkreise!W$5,FALSE)/1000/CK360</f>
        <v>0.3924624729</v>
      </c>
      <c r="X360" s="61">
        <f>VLOOKUP($D360,EW_19_Kreise!$A$6:$CQ$406,Calc_Targetkreise!X$5,FALSE)/1000/F360</f>
        <v>0.07681208432</v>
      </c>
      <c r="Y360" s="63">
        <f>VLOOKUP($D360,BW_17_Kreise!$B$7:$CC$410,Calc_Targetkreise!Y$5,FALSE)/1000/$G360</f>
        <v>0.09558953797</v>
      </c>
      <c r="Z360" s="61">
        <f>VLOOKUP(Calc_Targetkreise!$D360,EW_Erg_09_14_Kreise!$A$7:$BK$412,Calc_Targetkreise!Z$5,FALSE)/1000/$H360</f>
        <v>0.1295718303</v>
      </c>
      <c r="AA360" s="61">
        <f>VLOOKUP(Calc_Targetkreise!$D360,EW_Erg_09_14_Kreise!$A$7:$BK$412,Calc_Targetkreise!AA$5,FALSE)/1000/$H360</f>
        <v>0.0962995778</v>
      </c>
      <c r="AB360" s="61">
        <f>VLOOKUP($D360,EW_19_Kreise!$A$6:$CQ$406,Calc_Targetkreise!AB$5,FALSE)/1000/F360</f>
        <v>0.05315071582</v>
      </c>
      <c r="AC360" s="63">
        <f>VLOOKUP($D360,BW_17_Kreise!$B$7:$CC$410,Calc_Targetkreise!AC$5,FALSE)/1000/$G360</f>
        <v>0.02310597231</v>
      </c>
      <c r="AD360" s="61">
        <f>VLOOKUP(Calc_Targetkreise!$D360,EW_Erg_09_14_Kreise!$A$7:$BK$412,Calc_Targetkreise!AD$5,FALSE)/1000/$H360</f>
        <v>0.02861400294</v>
      </c>
      <c r="AE360" s="62">
        <f>IF(AC360&lt;Master_sheet_Kriterien!$J$54,1,IF(AC360&lt;Master_sheet_Kriterien!$K$54,2,IF(AC360&lt;Master_sheet_Kriterien!$L$54,3,IF(AC360&lt;Master_sheet_Kriterien!$M$54,4,5))))</f>
        <v>1</v>
      </c>
      <c r="AF360" s="61">
        <f>VLOOKUP(Calc_Targetkreise!$D360,EW_Erg_09_14_Kreise!$A$7:$BK$412,Calc_Targetkreise!AF$5,FALSE)/1000/$H360</f>
        <v>0.0337421048</v>
      </c>
      <c r="AG360" s="63">
        <f>VLOOKUP($D360,BW_17_Kreise!$B$7:$CC$410,Calc_Targetkreise!AG$5,FALSE)/1000/$G360</f>
        <v>0.07295445009</v>
      </c>
      <c r="AH360" s="61">
        <f>VLOOKUP(Calc_Targetkreise!$D360,EW_Erg_09_14_Kreise!$A$7:$BK$412,Calc_Targetkreise!AH$5,FALSE)/1000/$H360</f>
        <v>0.02613049811</v>
      </c>
      <c r="AI360" s="61">
        <f>VLOOKUP(Calc_Targetkreise!$D360,EW_Erg_09_14_Kreise!$A$7:$BK$412,Calc_Targetkreise!AI$5,FALSE)/1000/$H360</f>
        <v>0.09926635925</v>
      </c>
      <c r="AJ360" s="63">
        <f>VLOOKUP($D360,BW_17_Kreise!$B$7:$CC$410,Calc_Targetkreise!AJ$5,FALSE)/1000/$G360</f>
        <v>0.1434332603</v>
      </c>
      <c r="AK360" s="61">
        <f>VLOOKUP(Calc_Targetkreise!$D360,EW_Erg_09_14_Kreise!$A$7:$BK$412,Calc_Targetkreise!AK$5,FALSE)/1000/$H360</f>
        <v>0.1715296376</v>
      </c>
      <c r="AL360" s="61">
        <f>VLOOKUP(Calc_Targetkreise!$D360,EW_Erg_09_14_Kreise!$A$7:$BK$412,Calc_Targetkreise!AL$5,FALSE)/1000/$H360</f>
        <v>0.1960492137</v>
      </c>
      <c r="AM360" s="61">
        <f>VLOOKUP($D360,EW_19_Kreise!$A$6:$CQ$406,Calc_Targetkreise!AM$5,FALSE)/1000/F360</f>
        <v>0.2808420697</v>
      </c>
      <c r="AN360" s="63">
        <f>VLOOKUP($D360,BW_17_Kreise!$B$7:$CC$410,Calc_Targetkreise!AN$5,FALSE)/1000/$G360</f>
        <v>0.2890158049</v>
      </c>
      <c r="AO360" s="61">
        <f>VLOOKUP(Calc_Targetkreise!$D360,EW_Erg_09_14_Kreise!$A$7:$BK$412,Calc_Targetkreise!AO$5,FALSE)/1000/$H360</f>
        <v>0.1135163072</v>
      </c>
      <c r="AP360" s="61">
        <f>VLOOKUP(Calc_Targetkreise!$D360,EW_Erg_09_14_Kreise!$A$7:$BK$412,Calc_Targetkreise!AP$5,FALSE)/1000/$H360</f>
        <v>0.0006443688206</v>
      </c>
      <c r="AQ360" s="61">
        <f t="shared" ref="AQ360:AR360" si="1477">1-U360-Y360-AC360-AG360-AJ360-AN360</f>
        <v>0.06632477039</v>
      </c>
      <c r="AR360" s="61">
        <f t="shared" si="1477"/>
        <v>0.1402106281</v>
      </c>
      <c r="AS360" s="61">
        <f t="shared" si="11"/>
        <v>0.1815359027</v>
      </c>
      <c r="AT360" s="63">
        <f>VLOOKUP($D360,BW_17_Kreise!$B$7:$CC$410,Calc_Targetkreise!AT$5,FALSE)/1000/$G360</f>
        <v>0.00317031097</v>
      </c>
      <c r="AU360" s="61">
        <f>VLOOKUP(Calc_Targetkreise!$D360,EW_Erg_09_14_Kreise!$A$7:$BK$412,Calc_Targetkreise!AU$5,FALSE)/1000/$H360</f>
        <v>0.009866897565</v>
      </c>
      <c r="AV360" s="62">
        <f>IF(AU360&lt;Master_sheet_Kriterien!$J$44,1,IF(AU360&lt;Master_sheet_Kriterien!$K$44,2,IF(AU360&lt;Master_sheet_Kriterien!$L$44,3,IF(AU360&lt;Master_sheet_Kriterien!$M$44,4,5))))</f>
        <v>2</v>
      </c>
      <c r="AW360" s="61">
        <f>VLOOKUP(Calc_Targetkreise!$D360,EW_Erg_09_14_Kreise!$A$7:$BK$412,Calc_Targetkreise!AW$5,FALSE)/1000/$H360</f>
        <v>0.00798077633</v>
      </c>
      <c r="AX360" s="61">
        <f>VLOOKUP($D360,EW_19_Kreise!$A$6:$CQ$406,Calc_Targetkreise!AX$5,FALSE)/1000/F360</f>
        <v>0.003071807012</v>
      </c>
      <c r="AY360" s="62">
        <f>IF(AX360&lt;Master_sheet_Kriterien!$J$56,1,IF(AX360&lt;Master_sheet_Kriterien!$K$56,2,IF(AX360&lt;Master_sheet_Kriterien!$L$56,3,IF(AX360&lt;Master_sheet_Kriterien!$M$56,4,5))))</f>
        <v>2</v>
      </c>
      <c r="AZ360" s="64">
        <f>VLOOKUP($D360,EW_19_Kreise!$A$6:$CQ$406,Calc_Targetkreise!AZ$5,FALSE)</f>
        <v>545</v>
      </c>
      <c r="BA360" s="62">
        <f>IF(AZ360&lt;Master_sheet_Kriterien!$J$57,1,IF(AZ360&lt;Master_sheet_Kriterien!$K$57,2,IF(AZ360&lt;Master_sheet_Kriterien!$L$57,3,IF(AZ360&lt;Master_sheet_Kriterien!$M$56,4,5))))</f>
        <v>5</v>
      </c>
      <c r="BB360" s="59">
        <f>VLOOKUP($D360,Struktur_daten_BW_2017!$B$7:$AH$452,Calc_Targetkreise!BB$5,FALSE)</f>
        <v>171.4</v>
      </c>
      <c r="BC360" s="62">
        <f>IF(BB360&lt;Master_sheet_Kriterien!$J$8,1,IF(BB360&lt;Master_sheet_Kriterien!$K$8,2,IF(BB360&lt;Master_sheet_Kriterien!$L$8,3,IF(BB360&lt;Master_sheet_Kriterien!$M$8,4,5))))</f>
        <v>2</v>
      </c>
      <c r="BD360" s="65">
        <f t="shared" si="12"/>
        <v>11.235</v>
      </c>
      <c r="BE360" s="62">
        <f>IF(BD360&lt;Master_sheet_Kriterien!$J$10,1,IF(BD360&lt;Master_sheet_Kriterien!$K$10,2,IF(BD360&lt;Master_sheet_Kriterien!$L$10,3,IF(BD360&lt;Master_sheet_Kriterien!$M$10,4,5))))</f>
        <v>1</v>
      </c>
      <c r="BF360" s="65">
        <f>VLOOKUP($D360,Struktur_daten_BW_2017!$B$7:$AH$452,Calc_Targetkreise!BF$5,FALSE)</f>
        <v>4.2</v>
      </c>
      <c r="BG360" s="62">
        <f>IF(BF360&lt;Master_sheet_Kriterien!$J$12,1,IF(BF360&lt;Master_sheet_Kriterien!$K$12,2,IF(BF360&lt;Master_sheet_Kriterien!$L$12,3,IF(BF360&lt;Master_sheet_Kriterien!$M$12,4,5))))</f>
        <v>1</v>
      </c>
      <c r="BH360" s="65">
        <f>VLOOKUP($D360,Struktur_daten_BW_2017!$B$7:$AH$452,Calc_Targetkreise!BH$5,FALSE)</f>
        <v>10.4</v>
      </c>
      <c r="BI360" s="62">
        <f>IF(BH360&lt;Master_sheet_Kriterien!$J$14,1,IF(BH360&lt;Master_sheet_Kriterien!$K$14,2,IF(BH360&lt;Master_sheet_Kriterien!$L$14,3,IF(BH360&lt;Master_sheet_Kriterien!$M$14,4,5))))</f>
        <v>1</v>
      </c>
      <c r="BJ360" s="65">
        <f>VLOOKUP($D360,Struktur_daten_BW_2017!$B$7:$AH$452,Calc_Targetkreise!BJ$5,FALSE)</f>
        <v>34.4</v>
      </c>
      <c r="BK360" s="62">
        <f>IF(BJ360&lt;Master_sheet_Kriterien!$J$16,1,IF(BJ360&lt;Master_sheet_Kriterien!$K$16,2,IF(BJ360&lt;Master_sheet_Kriterien!$L$16,3,IF(BJ360&lt;Master_sheet_Kriterien!$M$16,4,5))))</f>
        <v>1</v>
      </c>
      <c r="BL360" s="65">
        <f>VLOOKUP($D360,Struktur_daten_BW_2017!$B$7:$AH$452,Calc_Targetkreise!BL$5,FALSE)</f>
        <v>21.9</v>
      </c>
      <c r="BM360" s="62">
        <f>IF(BL360&lt;Master_sheet_Kriterien!$J$18,1,IF(BL360&lt;Master_sheet_Kriterien!$K$18,2,IF(BL360&lt;Master_sheet_Kriterien!$L$18,3,IF(BL360&lt;Master_sheet_Kriterien!$M$18,4,5))))</f>
        <v>5</v>
      </c>
      <c r="BN360" s="65">
        <f>VLOOKUP($D360,Struktur_daten_BW_2017!$B$7:$AH$452,Calc_Targetkreise!BN$5,FALSE)</f>
        <v>14.1</v>
      </c>
      <c r="BO360" s="62">
        <f>IF(BN360&lt;Master_sheet_Kriterien!$J$20,1,IF(BN360&lt;Master_sheet_Kriterien!$K$20,2,IF(BN360&lt;Master_sheet_Kriterien!$L$20,3,IF(BN360&lt;Master_sheet_Kriterien!$M$20,4,5))))</f>
        <v>5</v>
      </c>
      <c r="BP360" s="59">
        <f>VLOOKUP($D360,Struktur_daten_BW_2017!$B$7:$AH$452,Calc_Targetkreise!BP$5,FALSE)</f>
        <v>18124</v>
      </c>
      <c r="BQ360" s="62">
        <f>IF(BP360&lt;Master_sheet_Kriterien!$J$38,1,IF(BP360&lt;Master_sheet_Kriterien!$K$38,2,IF(BP360&lt;Master_sheet_Kriterien!$L$38,3,IF(BP360&lt;Master_sheet_Kriterien!$M$38,4,5))))</f>
        <v>1</v>
      </c>
      <c r="BR360" s="65">
        <f>VLOOKUP($D360,Struktur_daten_BW_2017!$B$7:$AH$452,Calc_Targetkreise!BR$5,FALSE)</f>
        <v>24</v>
      </c>
      <c r="BS360" s="62">
        <f>IF(BR360&lt;Master_sheet_Kriterien!$J$24,1,IF(BR360&lt;Master_sheet_Kriterien!$K$24,2,IF(BR360&lt;Master_sheet_Kriterien!$L$24,3,IF(BR360&lt;Master_sheet_Kriterien!$M$24,4,5))))</f>
        <v>1</v>
      </c>
      <c r="BT360" s="65">
        <f>VLOOKUP($D360,Struktur_daten_BW_2017!$B$7:$AH$452,Calc_Targetkreise!BT$5,FALSE)</f>
        <v>8.6</v>
      </c>
      <c r="BU360" s="62">
        <f>IF(BT360&lt;Master_sheet_Kriterien!$J$26,1,IF(BT360&lt;Master_sheet_Kriterien!$K$26,2,IF(BT360&lt;Master_sheet_Kriterien!$L$26,3,IF(BT360&lt;Master_sheet_Kriterien!$M$26,4,5))))</f>
        <v>1</v>
      </c>
      <c r="BV360" s="65">
        <f t="shared" si="13"/>
        <v>2.3005</v>
      </c>
      <c r="BW360" s="62">
        <f>IF(BV360&lt;Master_sheet_Kriterien!$J$28,1,IF(BV360&lt;Master_sheet_Kriterien!$K$28,2,IF(BV360&lt;Master_sheet_Kriterien!$L$28,3,IF(BV360&lt;Master_sheet_Kriterien!$M$28,4,5))))</f>
        <v>1</v>
      </c>
      <c r="BX360" s="65">
        <f>VLOOKUP($D360,Struktur_daten_BW_2017!$B$7:$AH$452,Calc_Targetkreise!BX$5,FALSE)</f>
        <v>13.95348837</v>
      </c>
      <c r="BY360" s="62">
        <f>IF(BX360&lt;Master_sheet_Kriterien!$J$30,1,IF(BX360&lt;Master_sheet_Kriterien!$K$30,2,IF(BX360&lt;Master_sheet_Kriterien!$L$30,3,IF(BX360&lt;Master_sheet_Kriterien!$M$30,4,5))))</f>
        <v>1</v>
      </c>
      <c r="BZ360" s="65"/>
      <c r="CA360" s="62">
        <f>IF(BZ360&lt;Master_sheet_Kriterien!$J$32,1,IF(BZ360&lt;Master_sheet_Kriterien!$K$32,2,IF(BZ360&lt;Master_sheet_Kriterien!$L$32,3,IF(BZ360&lt;Master_sheet_Kriterien!$M$32,4,5))))</f>
        <v>1</v>
      </c>
      <c r="CB360" s="65"/>
      <c r="CC360" s="62">
        <f>IF(CB360&lt;Master_sheet_Kriterien!$J$34,1,IF(CB360&lt;Master_sheet_Kriterien!$K$34,2,IF(CB360&lt;Master_sheet_Kriterien!$L$34,3,IF(CB360&lt;Master_sheet_Kriterien!$M$34,4,5))))</f>
        <v>1</v>
      </c>
      <c r="CD360" s="65">
        <f>100-VLOOKUP($D360,Struktur_daten_BW_2017!$B$7:$AH$452,Calc_Targetkreise!CD$5,FALSE)</f>
        <v>57.5</v>
      </c>
      <c r="CE360" s="62">
        <f>IF(CD360&lt;Master_sheet_Kriterien!$J$40,1,IF(CD360&lt;Master_sheet_Kriterien!$K$40,2,IF(CD360&lt;Master_sheet_Kriterien!$L$40,3,IF(CD360&lt;Master_sheet_Kriterien!$M$40,4,5))))</f>
        <v>4</v>
      </c>
      <c r="CF360" s="61"/>
      <c r="CG360" s="59">
        <f>VLOOKUP($D360,EW_19_Kreise!$A$6:$CQ$406,Calc_Targetkreise!CG$5,FALSE)/1000</f>
        <v>283.006</v>
      </c>
      <c r="CH360" s="59">
        <f>VLOOKUP($D360,BW_17_Kreise!$B$7:$CC$410,Calc_Targetkreise!CH$5,FALSE)/1000</f>
        <v>288.076</v>
      </c>
      <c r="CI360" s="59">
        <f>VLOOKUP($D360,EW_Erg_09_14_Kreise!$A$10:$BK$412,Calc_Targetkreise!CI$5,FALSE)/1000</f>
        <v>299.341</v>
      </c>
      <c r="CJ360" s="59">
        <f>VLOOKUP($D360,EW_Erg_09_14_Kreise!$A$10:$BK$412,Calc_Targetkreise!CJ$5,FALSE)/1000</f>
        <v>322.262</v>
      </c>
      <c r="CK360" s="59">
        <f>VLOOKUP($D360,EW_Erg_09_14_Kreise!$A$10:$BK$412,Calc_Targetkreise!CK$5,FALSE)/1000</f>
        <v>149.492</v>
      </c>
      <c r="CL360" s="45"/>
      <c r="CM360" s="59">
        <f>VLOOKUP($D360,Struktur_daten_BW_2017!$B$7:$AH$452,Calc_Targetkreise!CM$5,FALSE)</f>
        <v>267.5</v>
      </c>
      <c r="CN360" s="66">
        <v>3.0</v>
      </c>
      <c r="CO360" s="67">
        <f t="shared" si="16"/>
        <v>0.01121495327</v>
      </c>
      <c r="CP360" s="62">
        <f>IF(CO360&lt;Master_sheet_Kriterien!$J$58,1,IF(CO360&lt;Master_sheet_Kriterien!$K$58,2,IF(CO360&lt;Master_sheet_Kriterien!$L$58,3,IF(CO360&lt;Master_sheet_Kriterien!$M$58,4,5))))</f>
        <v>1</v>
      </c>
      <c r="CQ360" s="66">
        <v>2.0</v>
      </c>
      <c r="CR360" s="67">
        <f t="shared" si="17"/>
        <v>0.007476635514</v>
      </c>
      <c r="CS360" s="62">
        <f>IF(CR360&lt;Master_sheet_Kriterien!$J$59,1,IF(CR360&lt;Master_sheet_Kriterien!$K$59,2,IF(CR360&lt;Master_sheet_Kriterien!$L$59,3,IF(CR360&lt;Master_sheet_Kriterien!$M$59,4,5))))</f>
        <v>1</v>
      </c>
      <c r="CT360" s="66">
        <v>1.0</v>
      </c>
      <c r="CU360" s="44"/>
      <c r="CV360" s="66">
        <v>0.0</v>
      </c>
      <c r="CW360" s="68"/>
      <c r="CY360" s="31">
        <f t="shared" si="18"/>
        <v>14521</v>
      </c>
      <c r="DB360" s="76" t="str">
        <f t="shared" si="19"/>
        <v>Erzgebirgskreis</v>
      </c>
      <c r="DC360" s="58">
        <f t="shared" si="20"/>
        <v>364</v>
      </c>
      <c r="DD360" s="77">
        <f t="shared" si="21"/>
        <v>124</v>
      </c>
      <c r="DE360" s="72">
        <f t="shared" si="22"/>
        <v>0.003071807012</v>
      </c>
      <c r="DG360" s="76" t="str">
        <f t="shared" si="23"/>
        <v>Erzgebirgskreis</v>
      </c>
      <c r="DH360" s="58" t="str">
        <f t="shared" si="24"/>
        <v>#REF!</v>
      </c>
      <c r="DI360" s="75">
        <f t="shared" si="25"/>
        <v>118.1121495</v>
      </c>
      <c r="DJ360" s="78">
        <f t="shared" si="26"/>
        <v>0.003071807012</v>
      </c>
      <c r="DK360" s="75"/>
      <c r="DL360" s="75"/>
      <c r="DM360" s="75"/>
      <c r="DN360" s="75"/>
      <c r="DO360" s="75"/>
      <c r="DP360" s="44"/>
    </row>
    <row r="361" ht="16.5" customHeight="1">
      <c r="A361" s="58">
        <f t="shared" si="5"/>
        <v>277</v>
      </c>
      <c r="B361" s="58">
        <f t="shared" si="6"/>
        <v>140</v>
      </c>
      <c r="C361" s="58" t="s">
        <v>524</v>
      </c>
      <c r="D361" s="58">
        <v>14522.0</v>
      </c>
      <c r="E361" s="58" t="s">
        <v>527</v>
      </c>
      <c r="F361" s="59">
        <f>VLOOKUP($D361,EW_19_Kreise!$A$6:$CQ$406,Calc_Targetkreise!F$5,FALSE)/1000</f>
        <v>158.397</v>
      </c>
      <c r="G361" s="59">
        <f>VLOOKUP($D361,BW_17_Kreise!$B$7:$CC$410,Calc_Targetkreise!G$5,FALSE)/1000</f>
        <v>190.229</v>
      </c>
      <c r="H361" s="59">
        <f>VLOOKUP($D361,EW_Erg_09_14_Kreise!$A$10:$BK$412,Calc_Targetkreise!H$5,FALSE)/1000</f>
        <v>132.705</v>
      </c>
      <c r="I361" s="60">
        <f t="shared" ref="I361:K361" si="1478">F361/CG361</f>
        <v>0.628639351</v>
      </c>
      <c r="J361" s="60">
        <f t="shared" si="1478"/>
        <v>0.7416017247</v>
      </c>
      <c r="K361" s="60">
        <f t="shared" si="1478"/>
        <v>0.4986978726</v>
      </c>
      <c r="L361" s="61">
        <f t="shared" ref="L361:M361" si="1479">1-(T361+X361)</f>
        <v>0.654494719</v>
      </c>
      <c r="M361" s="61">
        <f t="shared" si="1479"/>
        <v>0.6174295192</v>
      </c>
      <c r="N361" s="62">
        <f>IF(L361&lt;Master_sheet_Kriterien!$J$46,1,IF(L361&lt;Master_sheet_Kriterien!$K$46,2,IF(L361&lt;Master_sheet_Kriterien!$L$46,3,IF(L361&lt;Master_sheet_Kriterien!$M$46,4,5))))</f>
        <v>5</v>
      </c>
      <c r="O361" s="62">
        <f>IF(M361&lt;Master_sheet_Kriterien!$J$46,1,IF(M361&lt;Master_sheet_Kriterien!$K$46,2,IF(M361&lt;Master_sheet_Kriterien!$L$46,3,IF(M361&lt;Master_sheet_Kriterien!$M$46,4,5))))</f>
        <v>5</v>
      </c>
      <c r="P361" s="61">
        <f t="shared" ref="P361:Q361" si="1480">1-(T361+AM361)</f>
        <v>0.448853198</v>
      </c>
      <c r="Q361" s="61">
        <f t="shared" si="1480"/>
        <v>0.4139274243</v>
      </c>
      <c r="R361" s="62">
        <f>IF(P361&lt;Master_sheet_Kriterien!$J$46,1,IF(P361&lt;Master_sheet_Kriterien!$K$46,2,IF(P361&lt;Master_sheet_Kriterien!$L$46,3,IF(P361&lt;Master_sheet_Kriterien!$M$46,4,5))))</f>
        <v>3</v>
      </c>
      <c r="S361" s="62">
        <f>IF(Q361&lt;Master_sheet_Kriterien!$J$46,1,IF(Q361&lt;Master_sheet_Kriterien!$K$46,2,IF(Q361&lt;Master_sheet_Kriterien!$L$46,3,IF(Q361&lt;Master_sheet_Kriterien!$M$46,4,5))))</f>
        <v>2</v>
      </c>
      <c r="T361" s="61">
        <f>VLOOKUP($D361,EW_19_Kreise!$A$6:$CQ$406,Calc_Targetkreise!T$5,FALSE)/1000/F361</f>
        <v>0.2666338378</v>
      </c>
      <c r="U361" s="63">
        <f>VLOOKUP($D361,BW_17_Kreise!$B$7:$CC$410,Calc_Targetkreise!U$5,FALSE)/1000/$G361</f>
        <v>0.2825016165</v>
      </c>
      <c r="V361" s="61">
        <f>VLOOKUP(Calc_Targetkreise!$D361,EW_Erg_09_14_Kreise!$A$7:$BK$412,Calc_Targetkreise!V$5,FALSE)/1000/$H361</f>
        <v>0.397950341</v>
      </c>
      <c r="W361" s="61">
        <f>VLOOKUP(Calc_Targetkreise!$D361,EW_Erg_09_14_Kreise!$A$7:$BK$412,Calc_Targetkreise!W$5,FALSE)/1000/CK361</f>
        <v>0.4028099529</v>
      </c>
      <c r="X361" s="61">
        <f>VLOOKUP($D361,EW_19_Kreise!$A$6:$CQ$406,Calc_Targetkreise!X$5,FALSE)/1000/F361</f>
        <v>0.07887144327</v>
      </c>
      <c r="Y361" s="63">
        <f>VLOOKUP($D361,BW_17_Kreise!$B$7:$CC$410,Calc_Targetkreise!Y$5,FALSE)/1000/$G361</f>
        <v>0.1000688644</v>
      </c>
      <c r="Z361" s="61">
        <f>VLOOKUP(Calc_Targetkreise!$D361,EW_Erg_09_14_Kreise!$A$7:$BK$412,Calc_Targetkreise!Z$5,FALSE)/1000/$H361</f>
        <v>0.1413963302</v>
      </c>
      <c r="AA361" s="61">
        <f>VLOOKUP(Calc_Targetkreise!$D361,EW_Erg_09_14_Kreise!$A$7:$BK$412,Calc_Targetkreise!AA$5,FALSE)/1000/$H361</f>
        <v>0.1215176519</v>
      </c>
      <c r="AB361" s="61">
        <f>VLOOKUP($D361,EW_19_Kreise!$A$6:$CQ$406,Calc_Targetkreise!AB$5,FALSE)/1000/F361</f>
        <v>0.06248855723</v>
      </c>
      <c r="AC361" s="63">
        <f>VLOOKUP($D361,BW_17_Kreise!$B$7:$CC$410,Calc_Targetkreise!AC$5,FALSE)/1000/$G361</f>
        <v>0.02756677478</v>
      </c>
      <c r="AD361" s="61">
        <f>VLOOKUP(Calc_Targetkreise!$D361,EW_Erg_09_14_Kreise!$A$7:$BK$412,Calc_Targetkreise!AD$5,FALSE)/1000/$H361</f>
        <v>0.03513808824</v>
      </c>
      <c r="AE361" s="62">
        <f>IF(AC361&lt;Master_sheet_Kriterien!$J$54,1,IF(AC361&lt;Master_sheet_Kriterien!$K$54,2,IF(AC361&lt;Master_sheet_Kriterien!$L$54,3,IF(AC361&lt;Master_sheet_Kriterien!$M$54,4,5))))</f>
        <v>1</v>
      </c>
      <c r="AF361" s="61">
        <f>VLOOKUP(Calc_Targetkreise!$D361,EW_Erg_09_14_Kreise!$A$7:$BK$412,Calc_Targetkreise!AF$5,FALSE)/1000/$H361</f>
        <v>0.04323876267</v>
      </c>
      <c r="AG361" s="63">
        <f>VLOOKUP($D361,BW_17_Kreise!$B$7:$CC$410,Calc_Targetkreise!AG$5,FALSE)/1000/$G361</f>
        <v>0.07880501921</v>
      </c>
      <c r="AH361" s="61">
        <f>VLOOKUP(Calc_Targetkreise!$D361,EW_Erg_09_14_Kreise!$A$7:$BK$412,Calc_Targetkreise!AH$5,FALSE)/1000/$H361</f>
        <v>0.02776082288</v>
      </c>
      <c r="AI361" s="61">
        <f>VLOOKUP(Calc_Targetkreise!$D361,EW_Erg_09_14_Kreise!$A$7:$BK$412,Calc_Targetkreise!AI$5,FALSE)/1000/$H361</f>
        <v>0.1136581139</v>
      </c>
      <c r="AJ361" s="63">
        <f>VLOOKUP($D361,BW_17_Kreise!$B$7:$CC$410,Calc_Targetkreise!AJ$5,FALSE)/1000/$G361</f>
        <v>0.145776932</v>
      </c>
      <c r="AK361" s="61">
        <f>VLOOKUP(Calc_Targetkreise!$D361,EW_Erg_09_14_Kreise!$A$7:$BK$412,Calc_Targetkreise!AK$5,FALSE)/1000/$H361</f>
        <v>0.1730228703</v>
      </c>
      <c r="AL361" s="61">
        <f>VLOOKUP(Calc_Targetkreise!$D361,EW_Erg_09_14_Kreise!$A$7:$BK$412,Calc_Targetkreise!AL$5,FALSE)/1000/$H361</f>
        <v>0.2230812705</v>
      </c>
      <c r="AM361" s="61">
        <f>VLOOKUP($D361,EW_19_Kreise!$A$6:$CQ$406,Calc_Targetkreise!AM$5,FALSE)/1000/F361</f>
        <v>0.2845129643</v>
      </c>
      <c r="AN361" s="63">
        <f>VLOOKUP($D361,BW_17_Kreise!$B$7:$CC$410,Calc_Targetkreise!AN$5,FALSE)/1000/$G361</f>
        <v>0.3035709592</v>
      </c>
      <c r="AO361" s="61">
        <f>VLOOKUP(Calc_Targetkreise!$D361,EW_Erg_09_14_Kreise!$A$7:$BK$412,Calc_Targetkreise!AO$5,FALSE)/1000/$H361</f>
        <v>0.09411099808</v>
      </c>
      <c r="AP361" s="61">
        <f>VLOOKUP(Calc_Targetkreise!$D361,EW_Erg_09_14_Kreise!$A$7:$BK$412,Calc_Targetkreise!AP$5,FALSE)/1000/$H361</f>
        <v>0.0007761576429</v>
      </c>
      <c r="AQ361" s="61">
        <f t="shared" ref="AQ361:AR361" si="1481">1-U361-Y361-AC361-AG361-AJ361-AN361</f>
        <v>0.06170983394</v>
      </c>
      <c r="AR361" s="61">
        <f t="shared" si="1481"/>
        <v>0.1306205493</v>
      </c>
      <c r="AS361" s="61">
        <f t="shared" si="11"/>
        <v>0.09491809045</v>
      </c>
      <c r="AT361" s="63">
        <f>VLOOKUP($D361,BW_17_Kreise!$B$7:$CC$410,Calc_Targetkreise!AT$5,FALSE)/1000/$G361</f>
        <v>0.004389446404</v>
      </c>
      <c r="AU361" s="61">
        <f>VLOOKUP(Calc_Targetkreise!$D361,EW_Erg_09_14_Kreise!$A$7:$BK$412,Calc_Targetkreise!AU$5,FALSE)/1000/$H361</f>
        <v>0.01209449531</v>
      </c>
      <c r="AV361" s="62">
        <f>IF(AU361&lt;Master_sheet_Kriterien!$J$44,1,IF(AU361&lt;Master_sheet_Kriterien!$K$44,2,IF(AU361&lt;Master_sheet_Kriterien!$L$44,3,IF(AU361&lt;Master_sheet_Kriterien!$M$44,4,5))))</f>
        <v>3</v>
      </c>
      <c r="AW361" s="61">
        <f>VLOOKUP(Calc_Targetkreise!$D361,EW_Erg_09_14_Kreise!$A$7:$BK$412,Calc_Targetkreise!AW$5,FALSE)/1000/$H361</f>
        <v>0.0103914698</v>
      </c>
      <c r="AX361" s="61">
        <f>VLOOKUP($D361,EW_19_Kreise!$A$6:$CQ$406,Calc_Targetkreise!AX$5,FALSE)/1000/F361</f>
        <v>0.003630119257</v>
      </c>
      <c r="AY361" s="62">
        <f>IF(AX361&lt;Master_sheet_Kriterien!$J$56,1,IF(AX361&lt;Master_sheet_Kriterien!$K$56,2,IF(AX361&lt;Master_sheet_Kriterien!$L$56,3,IF(AX361&lt;Master_sheet_Kriterien!$M$56,4,5))))</f>
        <v>2</v>
      </c>
      <c r="AZ361" s="64">
        <f>VLOOKUP($D361,EW_19_Kreise!$A$6:$CQ$406,Calc_Targetkreise!AZ$5,FALSE)</f>
        <v>575</v>
      </c>
      <c r="BA361" s="62">
        <f>IF(AZ361&lt;Master_sheet_Kriterien!$J$57,1,IF(AZ361&lt;Master_sheet_Kriterien!$K$57,2,IF(AZ361&lt;Master_sheet_Kriterien!$L$57,3,IF(AZ361&lt;Master_sheet_Kriterien!$M$56,4,5))))</f>
        <v>5</v>
      </c>
      <c r="BB361" s="59">
        <f>VLOOKUP($D361,Struktur_daten_BW_2017!$B$7:$AH$452,Calc_Targetkreise!BB$5,FALSE)</f>
        <v>147.4</v>
      </c>
      <c r="BC361" s="62">
        <f>IF(BB361&lt;Master_sheet_Kriterien!$J$8,1,IF(BB361&lt;Master_sheet_Kriterien!$K$8,2,IF(BB361&lt;Master_sheet_Kriterien!$L$8,3,IF(BB361&lt;Master_sheet_Kriterien!$M$8,4,5))))</f>
        <v>2</v>
      </c>
      <c r="BD361" s="65">
        <f t="shared" si="12"/>
        <v>11.5996</v>
      </c>
      <c r="BE361" s="62">
        <f>IF(BD361&lt;Master_sheet_Kriterien!$J$10,1,IF(BD361&lt;Master_sheet_Kriterien!$K$10,2,IF(BD361&lt;Master_sheet_Kriterien!$L$10,3,IF(BD361&lt;Master_sheet_Kriterien!$M$10,4,5))))</f>
        <v>1</v>
      </c>
      <c r="BF361" s="65">
        <f>VLOOKUP($D361,Struktur_daten_BW_2017!$B$7:$AH$452,Calc_Targetkreise!BF$5,FALSE)</f>
        <v>4.7</v>
      </c>
      <c r="BG361" s="62">
        <f>IF(BF361&lt;Master_sheet_Kriterien!$J$12,1,IF(BF361&lt;Master_sheet_Kriterien!$K$12,2,IF(BF361&lt;Master_sheet_Kriterien!$L$12,3,IF(BF361&lt;Master_sheet_Kriterien!$M$12,4,5))))</f>
        <v>1</v>
      </c>
      <c r="BH361" s="65">
        <f>VLOOKUP($D361,Struktur_daten_BW_2017!$B$7:$AH$452,Calc_Targetkreise!BH$5,FALSE)</f>
        <v>11.6</v>
      </c>
      <c r="BI361" s="62">
        <f>IF(BH361&lt;Master_sheet_Kriterien!$J$14,1,IF(BH361&lt;Master_sheet_Kriterien!$K$14,2,IF(BH361&lt;Master_sheet_Kriterien!$L$14,3,IF(BH361&lt;Master_sheet_Kriterien!$M$14,4,5))))</f>
        <v>3</v>
      </c>
      <c r="BJ361" s="65">
        <f>VLOOKUP($D361,Struktur_daten_BW_2017!$B$7:$AH$452,Calc_Targetkreise!BJ$5,FALSE)</f>
        <v>34.6</v>
      </c>
      <c r="BK361" s="62">
        <f>IF(BJ361&lt;Master_sheet_Kriterien!$J$16,1,IF(BJ361&lt;Master_sheet_Kriterien!$K$16,2,IF(BJ361&lt;Master_sheet_Kriterien!$L$16,3,IF(BJ361&lt;Master_sheet_Kriterien!$M$16,4,5))))</f>
        <v>1</v>
      </c>
      <c r="BL361" s="65">
        <f>VLOOKUP($D361,Struktur_daten_BW_2017!$B$7:$AH$452,Calc_Targetkreise!BL$5,FALSE)</f>
        <v>20.1</v>
      </c>
      <c r="BM361" s="62">
        <f>IF(BL361&lt;Master_sheet_Kriterien!$J$18,1,IF(BL361&lt;Master_sheet_Kriterien!$K$18,2,IF(BL361&lt;Master_sheet_Kriterien!$L$18,3,IF(BL361&lt;Master_sheet_Kriterien!$M$18,4,5))))</f>
        <v>5</v>
      </c>
      <c r="BN361" s="65">
        <f>VLOOKUP($D361,Struktur_daten_BW_2017!$B$7:$AH$452,Calc_Targetkreise!BN$5,FALSE)</f>
        <v>14.2</v>
      </c>
      <c r="BO361" s="62">
        <f>IF(BN361&lt;Master_sheet_Kriterien!$J$20,1,IF(BN361&lt;Master_sheet_Kriterien!$K$20,2,IF(BN361&lt;Master_sheet_Kriterien!$L$20,3,IF(BN361&lt;Master_sheet_Kriterien!$M$20,4,5))))</f>
        <v>5</v>
      </c>
      <c r="BP361" s="59">
        <f>VLOOKUP($D361,Struktur_daten_BW_2017!$B$7:$AH$452,Calc_Targetkreise!BP$5,FALSE)</f>
        <v>18604</v>
      </c>
      <c r="BQ361" s="62">
        <f>IF(BP361&lt;Master_sheet_Kriterien!$J$38,1,IF(BP361&lt;Master_sheet_Kriterien!$K$38,2,IF(BP361&lt;Master_sheet_Kriterien!$L$38,3,IF(BP361&lt;Master_sheet_Kriterien!$M$38,4,5))))</f>
        <v>1</v>
      </c>
      <c r="BR361" s="65">
        <f>VLOOKUP($D361,Struktur_daten_BW_2017!$B$7:$AH$452,Calc_Targetkreise!BR$5,FALSE)</f>
        <v>32.6</v>
      </c>
      <c r="BS361" s="62">
        <f>IF(BR361&lt;Master_sheet_Kriterien!$J$24,1,IF(BR361&lt;Master_sheet_Kriterien!$K$24,2,IF(BR361&lt;Master_sheet_Kriterien!$L$24,3,IF(BR361&lt;Master_sheet_Kriterien!$M$24,4,5))))</f>
        <v>3</v>
      </c>
      <c r="BT361" s="65">
        <f>VLOOKUP($D361,Struktur_daten_BW_2017!$B$7:$AH$452,Calc_Targetkreise!BT$5,FALSE)</f>
        <v>9</v>
      </c>
      <c r="BU361" s="62">
        <f>IF(BT361&lt;Master_sheet_Kriterien!$J$26,1,IF(BT361&lt;Master_sheet_Kriterien!$K$26,2,IF(BT361&lt;Master_sheet_Kriterien!$L$26,3,IF(BT361&lt;Master_sheet_Kriterien!$M$26,4,5))))</f>
        <v>1</v>
      </c>
      <c r="BV361" s="65">
        <f t="shared" si="13"/>
        <v>2.2212</v>
      </c>
      <c r="BW361" s="62">
        <f>IF(BV361&lt;Master_sheet_Kriterien!$J$28,1,IF(BV361&lt;Master_sheet_Kriterien!$K$28,2,IF(BV361&lt;Master_sheet_Kriterien!$L$28,3,IF(BV361&lt;Master_sheet_Kriterien!$M$28,4,5))))</f>
        <v>1</v>
      </c>
      <c r="BX361" s="65">
        <f>VLOOKUP($D361,Struktur_daten_BW_2017!$B$7:$AH$452,Calc_Targetkreise!BX$5,FALSE)</f>
        <v>13.33333333</v>
      </c>
      <c r="BY361" s="62">
        <f>IF(BX361&lt;Master_sheet_Kriterien!$J$30,1,IF(BX361&lt;Master_sheet_Kriterien!$K$30,2,IF(BX361&lt;Master_sheet_Kriterien!$L$30,3,IF(BX361&lt;Master_sheet_Kriterien!$M$30,4,5))))</f>
        <v>1</v>
      </c>
      <c r="BZ361" s="65">
        <f>CL361/1000</f>
        <v>11.372</v>
      </c>
      <c r="CA361" s="62">
        <f>IF(BZ361&lt;Master_sheet_Kriterien!$J$32,1,IF(BZ361&lt;Master_sheet_Kriterien!$K$32,2,IF(BZ361&lt;Master_sheet_Kriterien!$L$32,3,IF(BZ361&lt;Master_sheet_Kriterien!$M$32,4,5))))</f>
        <v>1</v>
      </c>
      <c r="CB361" s="65">
        <f>BZ361/CM361*100</f>
        <v>4.607779579</v>
      </c>
      <c r="CC361" s="62">
        <f>IF(CB361&lt;Master_sheet_Kriterien!$J$34,1,IF(CB361&lt;Master_sheet_Kriterien!$K$34,2,IF(CB361&lt;Master_sheet_Kriterien!$L$34,3,IF(CB361&lt;Master_sheet_Kriterien!$M$34,4,5))))</f>
        <v>2</v>
      </c>
      <c r="CD361" s="65">
        <f>100-VLOOKUP($D361,Struktur_daten_BW_2017!$B$7:$AH$452,Calc_Targetkreise!CD$5,FALSE)</f>
        <v>60.1</v>
      </c>
      <c r="CE361" s="62">
        <f>IF(CD361&lt;Master_sheet_Kriterien!$J$40,1,IF(CD361&lt;Master_sheet_Kriterien!$K$40,2,IF(CD361&lt;Master_sheet_Kriterien!$L$40,3,IF(CD361&lt;Master_sheet_Kriterien!$M$40,4,5))))</f>
        <v>4</v>
      </c>
      <c r="CF361" s="61"/>
      <c r="CG361" s="59">
        <f>VLOOKUP($D361,EW_19_Kreise!$A$6:$CQ$406,Calc_Targetkreise!CG$5,FALSE)/1000</f>
        <v>251.968</v>
      </c>
      <c r="CH361" s="59">
        <f>VLOOKUP($D361,BW_17_Kreise!$B$7:$CC$410,Calc_Targetkreise!CH$5,FALSE)/1000</f>
        <v>256.511</v>
      </c>
      <c r="CI361" s="59">
        <f>VLOOKUP($D361,EW_Erg_09_14_Kreise!$A$10:$BK$412,Calc_Targetkreise!CI$5,FALSE)/1000</f>
        <v>266.103</v>
      </c>
      <c r="CJ361" s="59">
        <f>VLOOKUP($D361,EW_Erg_09_14_Kreise!$A$10:$BK$412,Calc_Targetkreise!CJ$5,FALSE)/1000</f>
        <v>285.353</v>
      </c>
      <c r="CK361" s="59">
        <f>VLOOKUP($D361,EW_Erg_09_14_Kreise!$A$10:$BK$412,Calc_Targetkreise!CK$5,FALSE)/1000</f>
        <v>153.241</v>
      </c>
      <c r="CL361" s="45">
        <f>4294+7078</f>
        <v>11372</v>
      </c>
      <c r="CM361" s="59">
        <f>VLOOKUP($D361,Struktur_daten_BW_2017!$B$7:$AH$452,Calc_Targetkreise!CM$5,FALSE)</f>
        <v>246.8</v>
      </c>
      <c r="CN361" s="66">
        <v>4.0</v>
      </c>
      <c r="CO361" s="67">
        <f t="shared" si="16"/>
        <v>0.01620745543</v>
      </c>
      <c r="CP361" s="62">
        <f>IF(CO361&lt;Master_sheet_Kriterien!$J$58,1,IF(CO361&lt;Master_sheet_Kriterien!$K$58,2,IF(CO361&lt;Master_sheet_Kriterien!$L$58,3,IF(CO361&lt;Master_sheet_Kriterien!$M$58,4,5))))</f>
        <v>1</v>
      </c>
      <c r="CQ361" s="66">
        <v>3.0</v>
      </c>
      <c r="CR361" s="67">
        <f t="shared" si="17"/>
        <v>0.01215559157</v>
      </c>
      <c r="CS361" s="62">
        <f>IF(CR361&lt;Master_sheet_Kriterien!$J$59,1,IF(CR361&lt;Master_sheet_Kriterien!$K$59,2,IF(CR361&lt;Master_sheet_Kriterien!$L$59,3,IF(CR361&lt;Master_sheet_Kriterien!$M$59,4,5))))</f>
        <v>1</v>
      </c>
      <c r="CT361" s="66">
        <v>1.0</v>
      </c>
      <c r="CU361" s="44"/>
      <c r="CV361" s="66">
        <v>0.0</v>
      </c>
      <c r="CW361" s="68"/>
      <c r="CY361" s="31">
        <f t="shared" si="18"/>
        <v>14522</v>
      </c>
      <c r="DB361" s="76" t="str">
        <f t="shared" si="19"/>
        <v>Mittelsachsen</v>
      </c>
      <c r="DC361" s="58">
        <f t="shared" si="20"/>
        <v>277</v>
      </c>
      <c r="DD361" s="77">
        <f t="shared" si="21"/>
        <v>140</v>
      </c>
      <c r="DE361" s="72">
        <f t="shared" si="22"/>
        <v>0.003630119257</v>
      </c>
      <c r="DG361" s="76" t="str">
        <f t="shared" si="23"/>
        <v>Mittelsachsen</v>
      </c>
      <c r="DH361" s="58" t="str">
        <f t="shared" si="24"/>
        <v>#REF!</v>
      </c>
      <c r="DI361" s="75">
        <f t="shared" si="25"/>
        <v>134.1620746</v>
      </c>
      <c r="DJ361" s="78">
        <f t="shared" si="26"/>
        <v>0.003630119257</v>
      </c>
      <c r="DK361" s="75"/>
      <c r="DL361" s="75"/>
      <c r="DM361" s="75"/>
      <c r="DN361" s="75"/>
      <c r="DO361" s="75"/>
      <c r="DP361" s="44"/>
    </row>
    <row r="362" ht="16.5" customHeight="1">
      <c r="A362" s="58">
        <f t="shared" si="5"/>
        <v>354</v>
      </c>
      <c r="B362" s="58">
        <f t="shared" si="6"/>
        <v>126</v>
      </c>
      <c r="C362" s="58" t="s">
        <v>524</v>
      </c>
      <c r="D362" s="58">
        <v>14523.0</v>
      </c>
      <c r="E362" s="58" t="s">
        <v>528</v>
      </c>
      <c r="F362" s="59">
        <f>VLOOKUP($D362,EW_19_Kreise!$A$6:$CQ$406,Calc_Targetkreise!F$5,FALSE)/1000</f>
        <v>113.416</v>
      </c>
      <c r="G362" s="59">
        <f>VLOOKUP($D362,BW_17_Kreise!$B$7:$CC$410,Calc_Targetkreise!G$5,FALSE)/1000</f>
        <v>140.861</v>
      </c>
      <c r="H362" s="59">
        <f>VLOOKUP($D362,EW_Erg_09_14_Kreise!$A$10:$BK$412,Calc_Targetkreise!H$5,FALSE)/1000</f>
        <v>93.49</v>
      </c>
      <c r="I362" s="60">
        <f t="shared" ref="I362:K362" si="1482">F362/CG362</f>
        <v>0.598144642</v>
      </c>
      <c r="J362" s="60">
        <f t="shared" si="1482"/>
        <v>0.7295435594</v>
      </c>
      <c r="K362" s="60">
        <f t="shared" si="1482"/>
        <v>0.4671533576</v>
      </c>
      <c r="L362" s="61">
        <f t="shared" ref="L362:M362" si="1483">1-(T362+X362)</f>
        <v>0.6372822177</v>
      </c>
      <c r="M362" s="61">
        <f t="shared" si="1483"/>
        <v>0.5836533888</v>
      </c>
      <c r="N362" s="62">
        <f>IF(L362&lt;Master_sheet_Kriterien!$J$46,1,IF(L362&lt;Master_sheet_Kriterien!$K$46,2,IF(L362&lt;Master_sheet_Kriterien!$L$46,3,IF(L362&lt;Master_sheet_Kriterien!$M$46,4,5))))</f>
        <v>5</v>
      </c>
      <c r="O362" s="62">
        <f>IF(M362&lt;Master_sheet_Kriterien!$J$46,1,IF(M362&lt;Master_sheet_Kriterien!$K$46,2,IF(M362&lt;Master_sheet_Kriterien!$L$46,3,IF(M362&lt;Master_sheet_Kriterien!$M$46,4,5))))</f>
        <v>5</v>
      </c>
      <c r="P362" s="61">
        <f t="shared" ref="P362:Q362" si="1484">1-(T362+AM362)</f>
        <v>0.4975488467</v>
      </c>
      <c r="Q362" s="61">
        <f t="shared" si="1484"/>
        <v>0.4333349898</v>
      </c>
      <c r="R362" s="62">
        <f>IF(P362&lt;Master_sheet_Kriterien!$J$46,1,IF(P362&lt;Master_sheet_Kriterien!$K$46,2,IF(P362&lt;Master_sheet_Kriterien!$L$46,3,IF(P362&lt;Master_sheet_Kriterien!$M$46,4,5))))</f>
        <v>4</v>
      </c>
      <c r="S362" s="62">
        <f>IF(Q362&lt;Master_sheet_Kriterien!$J$46,1,IF(Q362&lt;Master_sheet_Kriterien!$K$46,2,IF(Q362&lt;Master_sheet_Kriterien!$L$46,3,IF(Q362&lt;Master_sheet_Kriterien!$M$46,4,5))))</f>
        <v>3</v>
      </c>
      <c r="T362" s="61">
        <f>VLOOKUP($D362,EW_19_Kreise!$A$6:$CQ$406,Calc_Targetkreise!T$5,FALSE)/1000/F362</f>
        <v>0.2636665021</v>
      </c>
      <c r="U362" s="63">
        <f>VLOOKUP($D362,BW_17_Kreise!$B$7:$CC$410,Calc_Targetkreise!U$5,FALSE)/1000/$G362</f>
        <v>0.3024541924</v>
      </c>
      <c r="V362" s="61">
        <f>VLOOKUP(Calc_Targetkreise!$D362,EW_Erg_09_14_Kreise!$A$7:$BK$412,Calc_Targetkreise!V$5,FALSE)/1000/$H362</f>
        <v>0.3552037651</v>
      </c>
      <c r="W362" s="61">
        <f>VLOOKUP(Calc_Targetkreise!$D362,EW_Erg_09_14_Kreise!$A$7:$BK$412,Calc_Targetkreise!W$5,FALSE)/1000/CK362</f>
        <v>0.3541956728</v>
      </c>
      <c r="X362" s="61">
        <f>VLOOKUP($D362,EW_19_Kreise!$A$6:$CQ$406,Calc_Targetkreise!X$5,FALSE)/1000/F362</f>
        <v>0.09905128024</v>
      </c>
      <c r="Y362" s="63">
        <f>VLOOKUP($D362,BW_17_Kreise!$B$7:$CC$410,Calc_Targetkreise!Y$5,FALSE)/1000/$G362</f>
        <v>0.1138924188</v>
      </c>
      <c r="Z362" s="61">
        <f>VLOOKUP(Calc_Targetkreise!$D362,EW_Erg_09_14_Kreise!$A$7:$BK$412,Calc_Targetkreise!Z$5,FALSE)/1000/$H362</f>
        <v>0.1774093486</v>
      </c>
      <c r="AA362" s="61">
        <f>VLOOKUP(Calc_Targetkreise!$D362,EW_Erg_09_14_Kreise!$A$7:$BK$412,Calc_Targetkreise!AA$5,FALSE)/1000/$H362</f>
        <v>0.1270189325</v>
      </c>
      <c r="AB362" s="61">
        <f>VLOOKUP($D362,EW_19_Kreise!$A$6:$CQ$406,Calc_Targetkreise!AB$5,FALSE)/1000/F362</f>
        <v>0.07224730197</v>
      </c>
      <c r="AC362" s="63">
        <f>VLOOKUP($D362,BW_17_Kreise!$B$7:$CC$410,Calc_Targetkreise!AC$5,FALSE)/1000/$G362</f>
        <v>0.03028517475</v>
      </c>
      <c r="AD362" s="61">
        <f>VLOOKUP(Calc_Targetkreise!$D362,EW_Erg_09_14_Kreise!$A$7:$BK$412,Calc_Targetkreise!AD$5,FALSE)/1000/$H362</f>
        <v>0.03458123864</v>
      </c>
      <c r="AE362" s="62">
        <f>IF(AC362&lt;Master_sheet_Kriterien!$J$54,1,IF(AC362&lt;Master_sheet_Kriterien!$K$54,2,IF(AC362&lt;Master_sheet_Kriterien!$L$54,3,IF(AC362&lt;Master_sheet_Kriterien!$M$54,4,5))))</f>
        <v>1</v>
      </c>
      <c r="AF362" s="61">
        <f>VLOOKUP(Calc_Targetkreise!$D362,EW_Erg_09_14_Kreise!$A$7:$BK$412,Calc_Targetkreise!AF$5,FALSE)/1000/$H362</f>
        <v>0.04638998823</v>
      </c>
      <c r="AG362" s="63">
        <f>VLOOKUP($D362,BW_17_Kreise!$B$7:$CC$410,Calc_Targetkreise!AG$5,FALSE)/1000/$G362</f>
        <v>0.07208524716</v>
      </c>
      <c r="AH362" s="61">
        <f>VLOOKUP(Calc_Targetkreise!$D362,EW_Erg_09_14_Kreise!$A$7:$BK$412,Calc_Targetkreise!AH$5,FALSE)/1000/$H362</f>
        <v>0.02637715264</v>
      </c>
      <c r="AI362" s="61">
        <f>VLOOKUP(Calc_Targetkreise!$D362,EW_Erg_09_14_Kreise!$A$7:$BK$412,Calc_Targetkreise!AI$5,FALSE)/1000/$H362</f>
        <v>0.09737939887</v>
      </c>
      <c r="AJ362" s="63">
        <f>VLOOKUP($D362,BW_17_Kreise!$B$7:$CC$410,Calc_Targetkreise!AJ$5,FALSE)/1000/$G362</f>
        <v>0.1602856717</v>
      </c>
      <c r="AK362" s="61">
        <f>VLOOKUP(Calc_Targetkreise!$D362,EW_Erg_09_14_Kreise!$A$7:$BK$412,Calc_Targetkreise!AK$5,FALSE)/1000/$H362</f>
        <v>0.1804043213</v>
      </c>
      <c r="AL362" s="61">
        <f>VLOOKUP(Calc_Targetkreise!$D362,EW_Erg_09_14_Kreise!$A$7:$BK$412,Calc_Targetkreise!AL$5,FALSE)/1000/$H362</f>
        <v>0.2001069633</v>
      </c>
      <c r="AM362" s="61">
        <f>VLOOKUP($D362,EW_19_Kreise!$A$6:$CQ$406,Calc_Targetkreise!AM$5,FALSE)/1000/F362</f>
        <v>0.2387846512</v>
      </c>
      <c r="AN362" s="63">
        <f>VLOOKUP($D362,BW_17_Kreise!$B$7:$CC$410,Calc_Targetkreise!AN$5,FALSE)/1000/$G362</f>
        <v>0.2642108178</v>
      </c>
      <c r="AO362" s="61">
        <f>VLOOKUP(Calc_Targetkreise!$D362,EW_Erg_09_14_Kreise!$A$7:$BK$412,Calc_Targetkreise!AO$5,FALSE)/1000/$H362</f>
        <v>0.1017221093</v>
      </c>
      <c r="AP362" s="61">
        <f>VLOOKUP(Calc_Targetkreise!$D362,EW_Erg_09_14_Kreise!$A$7:$BK$412,Calc_Targetkreise!AP$5,FALSE)/1000/$H362</f>
        <v>0.0005027275644</v>
      </c>
      <c r="AQ362" s="61">
        <f t="shared" ref="AQ362:AR362" si="1485">1-U362-Y362-AC362-AG362-AJ362-AN362</f>
        <v>0.05678647745</v>
      </c>
      <c r="AR362" s="61">
        <f t="shared" si="1485"/>
        <v>0.1243020644</v>
      </c>
      <c r="AS362" s="61">
        <f t="shared" si="11"/>
        <v>0.1744063167</v>
      </c>
      <c r="AT362" s="63">
        <f>VLOOKUP($D362,BW_17_Kreise!$B$7:$CC$410,Calc_Targetkreise!AT$5,FALSE)/1000/$G362</f>
        <v>0.002946166789</v>
      </c>
      <c r="AU362" s="61">
        <f>VLOOKUP(Calc_Targetkreise!$D362,EW_Erg_09_14_Kreise!$A$7:$BK$412,Calc_Targetkreise!AU$5,FALSE)/1000/$H362</f>
        <v>0.009765750348</v>
      </c>
      <c r="AV362" s="62">
        <f>IF(AU362&lt;Master_sheet_Kriterien!$J$44,1,IF(AU362&lt;Master_sheet_Kriterien!$K$44,2,IF(AU362&lt;Master_sheet_Kriterien!$L$44,3,IF(AU362&lt;Master_sheet_Kriterien!$M$44,4,5))))</f>
        <v>2</v>
      </c>
      <c r="AW362" s="61">
        <f>VLOOKUP(Calc_Targetkreise!$D362,EW_Erg_09_14_Kreise!$A$7:$BK$412,Calc_Targetkreise!AW$5,FALSE)/1000/$H362</f>
        <v>0.00739116483</v>
      </c>
      <c r="AX362" s="61">
        <f>VLOOKUP($D362,EW_19_Kreise!$A$6:$CQ$406,Calc_Targetkreise!AX$5,FALSE)/1000/F362</f>
        <v>0.003438668266</v>
      </c>
      <c r="AY362" s="62">
        <f>IF(AX362&lt;Master_sheet_Kriterien!$J$56,1,IF(AX362&lt;Master_sheet_Kriterien!$K$56,2,IF(AX362&lt;Master_sheet_Kriterien!$L$56,3,IF(AX362&lt;Master_sheet_Kriterien!$M$56,4,5))))</f>
        <v>2</v>
      </c>
      <c r="AZ362" s="64">
        <f>VLOOKUP($D362,EW_19_Kreise!$A$6:$CQ$406,Calc_Targetkreise!AZ$5,FALSE)</f>
        <v>390</v>
      </c>
      <c r="BA362" s="62">
        <f>IF(AZ362&lt;Master_sheet_Kriterien!$J$57,1,IF(AZ362&lt;Master_sheet_Kriterien!$K$57,2,IF(AZ362&lt;Master_sheet_Kriterien!$L$57,3,IF(AZ362&lt;Master_sheet_Kriterien!$M$56,4,5))))</f>
        <v>3</v>
      </c>
      <c r="BB362" s="59">
        <f>VLOOKUP($D362,Struktur_daten_BW_2017!$B$7:$AH$452,Calc_Targetkreise!BB$5,FALSE)</f>
        <v>164.5</v>
      </c>
      <c r="BC362" s="62">
        <f>IF(BB362&lt;Master_sheet_Kriterien!$J$8,1,IF(BB362&lt;Master_sheet_Kriterien!$K$8,2,IF(BB362&lt;Master_sheet_Kriterien!$L$8,3,IF(BB362&lt;Master_sheet_Kriterien!$M$8,4,5))))</f>
        <v>2</v>
      </c>
      <c r="BD362" s="65">
        <f t="shared" si="12"/>
        <v>9.7566</v>
      </c>
      <c r="BE362" s="62">
        <f>IF(BD362&lt;Master_sheet_Kriterien!$J$10,1,IF(BD362&lt;Master_sheet_Kriterien!$K$10,2,IF(BD362&lt;Master_sheet_Kriterien!$L$10,3,IF(BD362&lt;Master_sheet_Kriterien!$M$10,4,5))))</f>
        <v>1</v>
      </c>
      <c r="BF362" s="65">
        <f>VLOOKUP($D362,Struktur_daten_BW_2017!$B$7:$AH$452,Calc_Targetkreise!BF$5,FALSE)</f>
        <v>4.2</v>
      </c>
      <c r="BG362" s="62">
        <f>IF(BF362&lt;Master_sheet_Kriterien!$J$12,1,IF(BF362&lt;Master_sheet_Kriterien!$K$12,2,IF(BF362&lt;Master_sheet_Kriterien!$L$12,3,IF(BF362&lt;Master_sheet_Kriterien!$M$12,4,5))))</f>
        <v>1</v>
      </c>
      <c r="BH362" s="65">
        <f>VLOOKUP($D362,Struktur_daten_BW_2017!$B$7:$AH$452,Calc_Targetkreise!BH$5,FALSE)</f>
        <v>10.5</v>
      </c>
      <c r="BI362" s="62">
        <f>IF(BH362&lt;Master_sheet_Kriterien!$J$14,1,IF(BH362&lt;Master_sheet_Kriterien!$K$14,2,IF(BH362&lt;Master_sheet_Kriterien!$L$14,3,IF(BH362&lt;Master_sheet_Kriterien!$M$14,4,5))))</f>
        <v>1</v>
      </c>
      <c r="BJ362" s="65">
        <f>VLOOKUP($D362,Struktur_daten_BW_2017!$B$7:$AH$452,Calc_Targetkreise!BJ$5,FALSE)</f>
        <v>34.7</v>
      </c>
      <c r="BK362" s="62">
        <f>IF(BJ362&lt;Master_sheet_Kriterien!$J$16,1,IF(BJ362&lt;Master_sheet_Kriterien!$K$16,2,IF(BJ362&lt;Master_sheet_Kriterien!$L$16,3,IF(BJ362&lt;Master_sheet_Kriterien!$M$16,4,5))))</f>
        <v>1</v>
      </c>
      <c r="BL362" s="65">
        <f>VLOOKUP($D362,Struktur_daten_BW_2017!$B$7:$AH$452,Calc_Targetkreise!BL$5,FALSE)</f>
        <v>21.7</v>
      </c>
      <c r="BM362" s="62">
        <f>IF(BL362&lt;Master_sheet_Kriterien!$J$18,1,IF(BL362&lt;Master_sheet_Kriterien!$K$18,2,IF(BL362&lt;Master_sheet_Kriterien!$L$18,3,IF(BL362&lt;Master_sheet_Kriterien!$M$18,4,5))))</f>
        <v>5</v>
      </c>
      <c r="BN362" s="65">
        <f>VLOOKUP($D362,Struktur_daten_BW_2017!$B$7:$AH$452,Calc_Targetkreise!BN$5,FALSE)</f>
        <v>15</v>
      </c>
      <c r="BO362" s="62">
        <f>IF(BN362&lt;Master_sheet_Kriterien!$J$20,1,IF(BN362&lt;Master_sheet_Kriterien!$K$20,2,IF(BN362&lt;Master_sheet_Kriterien!$L$20,3,IF(BN362&lt;Master_sheet_Kriterien!$M$20,4,5))))</f>
        <v>5</v>
      </c>
      <c r="BP362" s="59">
        <f>VLOOKUP($D362,Struktur_daten_BW_2017!$B$7:$AH$452,Calc_Targetkreise!BP$5,FALSE)</f>
        <v>18566</v>
      </c>
      <c r="BQ362" s="62">
        <f>IF(BP362&lt;Master_sheet_Kriterien!$J$38,1,IF(BP362&lt;Master_sheet_Kriterien!$K$38,2,IF(BP362&lt;Master_sheet_Kriterien!$L$38,3,IF(BP362&lt;Master_sheet_Kriterien!$M$38,4,5))))</f>
        <v>1</v>
      </c>
      <c r="BR362" s="65">
        <f>VLOOKUP($D362,Struktur_daten_BW_2017!$B$7:$AH$452,Calc_Targetkreise!BR$5,FALSE)</f>
        <v>31.8</v>
      </c>
      <c r="BS362" s="62">
        <f>IF(BR362&lt;Master_sheet_Kriterien!$J$24,1,IF(BR362&lt;Master_sheet_Kriterien!$K$24,2,IF(BR362&lt;Master_sheet_Kriterien!$L$24,3,IF(BR362&lt;Master_sheet_Kriterien!$M$24,4,5))))</f>
        <v>2</v>
      </c>
      <c r="BT362" s="65">
        <f>VLOOKUP($D362,Struktur_daten_BW_2017!$B$7:$AH$452,Calc_Targetkreise!BT$5,FALSE)</f>
        <v>8.6</v>
      </c>
      <c r="BU362" s="62">
        <f>IF(BT362&lt;Master_sheet_Kriterien!$J$26,1,IF(BT362&lt;Master_sheet_Kriterien!$K$26,2,IF(BT362&lt;Master_sheet_Kriterien!$L$26,3,IF(BT362&lt;Master_sheet_Kriterien!$M$26,4,5))))</f>
        <v>1</v>
      </c>
      <c r="BV362" s="65">
        <f t="shared" si="13"/>
        <v>1.99778</v>
      </c>
      <c r="BW362" s="62">
        <f>IF(BV362&lt;Master_sheet_Kriterien!$J$28,1,IF(BV362&lt;Master_sheet_Kriterien!$K$28,2,IF(BV362&lt;Master_sheet_Kriterien!$L$28,3,IF(BV362&lt;Master_sheet_Kriterien!$M$28,4,5))))</f>
        <v>1</v>
      </c>
      <c r="BX362" s="65">
        <f>VLOOKUP($D362,Struktur_daten_BW_2017!$B$7:$AH$452,Calc_Targetkreise!BX$5,FALSE)</f>
        <v>17.44186047</v>
      </c>
      <c r="BY362" s="62">
        <f>IF(BX362&lt;Master_sheet_Kriterien!$J$30,1,IF(BX362&lt;Master_sheet_Kriterien!$K$30,2,IF(BX362&lt;Master_sheet_Kriterien!$L$30,3,IF(BX362&lt;Master_sheet_Kriterien!$M$30,4,5))))</f>
        <v>2</v>
      </c>
      <c r="BZ362" s="65"/>
      <c r="CA362" s="62">
        <f>IF(BZ362&lt;Master_sheet_Kriterien!$J$32,1,IF(BZ362&lt;Master_sheet_Kriterien!$K$32,2,IF(BZ362&lt;Master_sheet_Kriterien!$L$32,3,IF(BZ362&lt;Master_sheet_Kriterien!$M$32,4,5))))</f>
        <v>1</v>
      </c>
      <c r="CB362" s="65"/>
      <c r="CC362" s="62">
        <f>IF(CB362&lt;Master_sheet_Kriterien!$J$34,1,IF(CB362&lt;Master_sheet_Kriterien!$K$34,2,IF(CB362&lt;Master_sheet_Kriterien!$L$34,3,IF(CB362&lt;Master_sheet_Kriterien!$M$34,4,5))))</f>
        <v>1</v>
      </c>
      <c r="CD362" s="65">
        <f>100-VLOOKUP($D362,Struktur_daten_BW_2017!$B$7:$AH$452,Calc_Targetkreise!CD$5,FALSE)</f>
        <v>59</v>
      </c>
      <c r="CE362" s="62">
        <f>IF(CD362&lt;Master_sheet_Kriterien!$J$40,1,IF(CD362&lt;Master_sheet_Kriterien!$K$40,2,IF(CD362&lt;Master_sheet_Kriterien!$L$40,3,IF(CD362&lt;Master_sheet_Kriterien!$M$40,4,5))))</f>
        <v>4</v>
      </c>
      <c r="CF362" s="61"/>
      <c r="CG362" s="59">
        <f>VLOOKUP($D362,EW_19_Kreise!$A$6:$CQ$406,Calc_Targetkreise!CG$5,FALSE)/1000</f>
        <v>189.613</v>
      </c>
      <c r="CH362" s="59">
        <f>VLOOKUP($D362,BW_17_Kreise!$B$7:$CC$410,Calc_Targetkreise!CH$5,FALSE)/1000</f>
        <v>193.081</v>
      </c>
      <c r="CI362" s="59">
        <f>VLOOKUP($D362,EW_Erg_09_14_Kreise!$A$10:$BK$412,Calc_Targetkreise!CI$5,FALSE)/1000</f>
        <v>200.127</v>
      </c>
      <c r="CJ362" s="59">
        <f>VLOOKUP($D362,EW_Erg_09_14_Kreise!$A$10:$BK$412,Calc_Targetkreise!CJ$5,FALSE)/1000</f>
        <v>214.527</v>
      </c>
      <c r="CK362" s="59">
        <f>VLOOKUP($D362,EW_Erg_09_14_Kreise!$A$10:$BK$412,Calc_Targetkreise!CK$5,FALSE)/1000</f>
        <v>90.498</v>
      </c>
      <c r="CL362" s="45"/>
      <c r="CM362" s="59">
        <f>VLOOKUP($D362,Struktur_daten_BW_2017!$B$7:$AH$452,Calc_Targetkreise!CM$5,FALSE)</f>
        <v>232.3</v>
      </c>
      <c r="CN362" s="66">
        <v>3.0</v>
      </c>
      <c r="CO362" s="67">
        <f t="shared" si="16"/>
        <v>0.01291433491</v>
      </c>
      <c r="CP362" s="62">
        <f>IF(CO362&lt;Master_sheet_Kriterien!$J$58,1,IF(CO362&lt;Master_sheet_Kriterien!$K$58,2,IF(CO362&lt;Master_sheet_Kriterien!$L$58,3,IF(CO362&lt;Master_sheet_Kriterien!$M$58,4,5))))</f>
        <v>1</v>
      </c>
      <c r="CQ362" s="66">
        <v>2.0</v>
      </c>
      <c r="CR362" s="67">
        <f t="shared" si="17"/>
        <v>0.008609556608</v>
      </c>
      <c r="CS362" s="62">
        <f>IF(CR362&lt;Master_sheet_Kriterien!$J$59,1,IF(CR362&lt;Master_sheet_Kriterien!$K$59,2,IF(CR362&lt;Master_sheet_Kriterien!$L$59,3,IF(CR362&lt;Master_sheet_Kriterien!$M$59,4,5))))</f>
        <v>1</v>
      </c>
      <c r="CT362" s="66">
        <v>1.0</v>
      </c>
      <c r="CU362" s="44"/>
      <c r="CV362" s="66">
        <v>0.0</v>
      </c>
      <c r="CW362" s="68"/>
      <c r="CY362" s="31">
        <f t="shared" si="18"/>
        <v>14523</v>
      </c>
      <c r="DB362" s="76" t="str">
        <f t="shared" si="19"/>
        <v>Vogtlandkreis</v>
      </c>
      <c r="DC362" s="58">
        <f t="shared" si="20"/>
        <v>354</v>
      </c>
      <c r="DD362" s="77">
        <f t="shared" si="21"/>
        <v>126</v>
      </c>
      <c r="DE362" s="72">
        <f t="shared" si="22"/>
        <v>0.003438668266</v>
      </c>
      <c r="DG362" s="76" t="str">
        <f t="shared" si="23"/>
        <v>Vogtlandkreis</v>
      </c>
      <c r="DH362" s="58" t="str">
        <f t="shared" si="24"/>
        <v>#REF!</v>
      </c>
      <c r="DI362" s="75">
        <f t="shared" si="25"/>
        <v>120.1291433</v>
      </c>
      <c r="DJ362" s="78">
        <f t="shared" si="26"/>
        <v>0.003438668266</v>
      </c>
      <c r="DK362" s="75"/>
      <c r="DL362" s="75"/>
      <c r="DM362" s="75"/>
      <c r="DN362" s="75"/>
      <c r="DO362" s="75"/>
      <c r="DP362" s="44"/>
    </row>
    <row r="363" ht="16.5" customHeight="1">
      <c r="A363" s="58">
        <f t="shared" si="5"/>
        <v>282</v>
      </c>
      <c r="B363" s="58">
        <f t="shared" si="6"/>
        <v>139</v>
      </c>
      <c r="C363" s="58" t="s">
        <v>524</v>
      </c>
      <c r="D363" s="58">
        <v>14524.0</v>
      </c>
      <c r="E363" s="58" t="s">
        <v>529</v>
      </c>
      <c r="F363" s="59">
        <f>VLOOKUP($D363,EW_19_Kreise!$A$6:$CQ$406,Calc_Targetkreise!F$5,FALSE)/1000</f>
        <v>155.926</v>
      </c>
      <c r="G363" s="59">
        <f>VLOOKUP($D363,BW_17_Kreise!$B$7:$CC$410,Calc_Targetkreise!G$5,FALSE)/1000</f>
        <v>194.153</v>
      </c>
      <c r="H363" s="59">
        <f>VLOOKUP($D363,EW_Erg_09_14_Kreise!$A$10:$BK$412,Calc_Targetkreise!H$5,FALSE)/1000</f>
        <v>125.597</v>
      </c>
      <c r="I363" s="60">
        <f t="shared" ref="I363:K363" si="1486">F363/CG363</f>
        <v>0.5903492664</v>
      </c>
      <c r="J363" s="60">
        <f t="shared" si="1486"/>
        <v>0.7216295977</v>
      </c>
      <c r="K363" s="60">
        <f t="shared" si="1486"/>
        <v>0.4497348435</v>
      </c>
      <c r="L363" s="61">
        <f t="shared" ref="L363:M363" si="1487">1-(T363+X363)</f>
        <v>0.6471338968</v>
      </c>
      <c r="M363" s="61">
        <f t="shared" si="1487"/>
        <v>0.5883916293</v>
      </c>
      <c r="N363" s="62">
        <f>IF(L363&lt;Master_sheet_Kriterien!$J$46,1,IF(L363&lt;Master_sheet_Kriterien!$K$46,2,IF(L363&lt;Master_sheet_Kriterien!$L$46,3,IF(L363&lt;Master_sheet_Kriterien!$M$46,4,5))))</f>
        <v>5</v>
      </c>
      <c r="O363" s="62">
        <f>IF(M363&lt;Master_sheet_Kriterien!$J$46,1,IF(M363&lt;Master_sheet_Kriterien!$K$46,2,IF(M363&lt;Master_sheet_Kriterien!$L$46,3,IF(M363&lt;Master_sheet_Kriterien!$M$46,4,5))))</f>
        <v>5</v>
      </c>
      <c r="P363" s="61">
        <f t="shared" ref="P363:Q363" si="1488">1-(T363+AM363)</f>
        <v>0.4968959635</v>
      </c>
      <c r="Q363" s="61">
        <f t="shared" si="1488"/>
        <v>0.4370161677</v>
      </c>
      <c r="R363" s="62">
        <f>IF(P363&lt;Master_sheet_Kriterien!$J$46,1,IF(P363&lt;Master_sheet_Kriterien!$K$46,2,IF(P363&lt;Master_sheet_Kriterien!$L$46,3,IF(P363&lt;Master_sheet_Kriterien!$M$46,4,5))))</f>
        <v>4</v>
      </c>
      <c r="S363" s="62">
        <f>IF(Q363&lt;Master_sheet_Kriterien!$J$46,1,IF(Q363&lt;Master_sheet_Kriterien!$K$46,2,IF(Q363&lt;Master_sheet_Kriterien!$L$46,3,IF(Q363&lt;Master_sheet_Kriterien!$M$46,4,5))))</f>
        <v>3</v>
      </c>
      <c r="T363" s="61">
        <f>VLOOKUP($D363,EW_19_Kreise!$A$6:$CQ$406,Calc_Targetkreise!T$5,FALSE)/1000/F363</f>
        <v>0.2619062889</v>
      </c>
      <c r="U363" s="63">
        <f>VLOOKUP($D363,BW_17_Kreise!$B$7:$CC$410,Calc_Targetkreise!U$5,FALSE)/1000/$G363</f>
        <v>0.3031629694</v>
      </c>
      <c r="V363" s="61">
        <f>VLOOKUP(Calc_Targetkreise!$D363,EW_Erg_09_14_Kreise!$A$7:$BK$412,Calc_Targetkreise!V$5,FALSE)/1000/$H363</f>
        <v>0.3615930317</v>
      </c>
      <c r="W363" s="61">
        <f>VLOOKUP(Calc_Targetkreise!$D363,EW_Erg_09_14_Kreise!$A$7:$BK$412,Calc_Targetkreise!W$5,FALSE)/1000/CK363</f>
        <v>0.3579208773</v>
      </c>
      <c r="X363" s="61">
        <f>VLOOKUP($D363,EW_19_Kreise!$A$6:$CQ$406,Calc_Targetkreise!X$5,FALSE)/1000/F363</f>
        <v>0.09095981427</v>
      </c>
      <c r="Y363" s="63">
        <f>VLOOKUP($D363,BW_17_Kreise!$B$7:$CC$410,Calc_Targetkreise!Y$5,FALSE)/1000/$G363</f>
        <v>0.1084454013</v>
      </c>
      <c r="Z363" s="61">
        <f>VLOOKUP(Calc_Targetkreise!$D363,EW_Erg_09_14_Kreise!$A$7:$BK$412,Calc_Targetkreise!Z$5,FALSE)/1000/$H363</f>
        <v>0.1566438689</v>
      </c>
      <c r="AA363" s="61">
        <f>VLOOKUP(Calc_Targetkreise!$D363,EW_Erg_09_14_Kreise!$A$7:$BK$412,Calc_Targetkreise!AA$5,FALSE)/1000/$H363</f>
        <v>0.1203452312</v>
      </c>
      <c r="AB363" s="61">
        <f>VLOOKUP($D363,EW_19_Kreise!$A$6:$CQ$406,Calc_Targetkreise!AB$5,FALSE)/1000/F363</f>
        <v>0.07177122481</v>
      </c>
      <c r="AC363" s="63">
        <f>VLOOKUP($D363,BW_17_Kreise!$B$7:$CC$410,Calc_Targetkreise!AC$5,FALSE)/1000/$G363</f>
        <v>0.02961581845</v>
      </c>
      <c r="AD363" s="61">
        <f>VLOOKUP(Calc_Targetkreise!$D363,EW_Erg_09_14_Kreise!$A$7:$BK$412,Calc_Targetkreise!AD$5,FALSE)/1000/$H363</f>
        <v>0.03746904783</v>
      </c>
      <c r="AE363" s="62">
        <f>IF(AC363&lt;Master_sheet_Kriterien!$J$54,1,IF(AC363&lt;Master_sheet_Kriterien!$K$54,2,IF(AC363&lt;Master_sheet_Kriterien!$L$54,3,IF(AC363&lt;Master_sheet_Kriterien!$M$54,4,5))))</f>
        <v>1</v>
      </c>
      <c r="AF363" s="61">
        <f>VLOOKUP(Calc_Targetkreise!$D363,EW_Erg_09_14_Kreise!$A$7:$BK$412,Calc_Targetkreise!AF$5,FALSE)/1000/$H363</f>
        <v>0.04501699881</v>
      </c>
      <c r="AG363" s="63">
        <f>VLOOKUP($D363,BW_17_Kreise!$B$7:$CC$410,Calc_Targetkreise!AG$5,FALSE)/1000/$G363</f>
        <v>0.07740802357</v>
      </c>
      <c r="AH363" s="61">
        <f>VLOOKUP(Calc_Targetkreise!$D363,EW_Erg_09_14_Kreise!$A$7:$BK$412,Calc_Targetkreise!AH$5,FALSE)/1000/$H363</f>
        <v>0.02649744819</v>
      </c>
      <c r="AI363" s="61">
        <f>VLOOKUP(Calc_Targetkreise!$D363,EW_Erg_09_14_Kreise!$A$7:$BK$412,Calc_Targetkreise!AI$5,FALSE)/1000/$H363</f>
        <v>0.09469175219</v>
      </c>
      <c r="AJ363" s="63">
        <f>VLOOKUP($D363,BW_17_Kreise!$B$7:$CC$410,Calc_Targetkreise!AJ$5,FALSE)/1000/$G363</f>
        <v>0.16385531</v>
      </c>
      <c r="AK363" s="61">
        <f>VLOOKUP(Calc_Targetkreise!$D363,EW_Erg_09_14_Kreise!$A$7:$BK$412,Calc_Targetkreise!AK$5,FALSE)/1000/$H363</f>
        <v>0.1906574202</v>
      </c>
      <c r="AL363" s="61">
        <f>VLOOKUP(Calc_Targetkreise!$D363,EW_Erg_09_14_Kreise!$A$7:$BK$412,Calc_Targetkreise!AL$5,FALSE)/1000/$H363</f>
        <v>0.2068839224</v>
      </c>
      <c r="AM363" s="61">
        <f>VLOOKUP($D363,EW_19_Kreise!$A$6:$CQ$406,Calc_Targetkreise!AM$5,FALSE)/1000/F363</f>
        <v>0.2411977476</v>
      </c>
      <c r="AN363" s="63">
        <f>VLOOKUP($D363,BW_17_Kreise!$B$7:$CC$410,Calc_Targetkreise!AN$5,FALSE)/1000/$G363</f>
        <v>0.2598208629</v>
      </c>
      <c r="AO363" s="61">
        <f>VLOOKUP(Calc_Targetkreise!$D363,EW_Erg_09_14_Kreise!$A$7:$BK$412,Calc_Targetkreise!AO$5,FALSE)/1000/$H363</f>
        <v>0.09606917363</v>
      </c>
      <c r="AP363" s="61">
        <f>VLOOKUP(Calc_Targetkreise!$D363,EW_Erg_09_14_Kreise!$A$7:$BK$412,Calc_Targetkreise!AP$5,FALSE)/1000/$H363</f>
        <v>0.0006289959155</v>
      </c>
      <c r="AQ363" s="61">
        <f t="shared" ref="AQ363:AR363" si="1489">1-U363-Y363-AC363-AG363-AJ363-AN363</f>
        <v>0.05769161435</v>
      </c>
      <c r="AR363" s="61">
        <f t="shared" si="1489"/>
        <v>0.1310700096</v>
      </c>
      <c r="AS363" s="61">
        <f t="shared" si="11"/>
        <v>0.1745122222</v>
      </c>
      <c r="AT363" s="63">
        <f>VLOOKUP($D363,BW_17_Kreise!$B$7:$CC$410,Calc_Targetkreise!AT$5,FALSE)/1000/$G363</f>
        <v>0.00331182109</v>
      </c>
      <c r="AU363" s="61">
        <f>VLOOKUP(Calc_Targetkreise!$D363,EW_Erg_09_14_Kreise!$A$7:$BK$412,Calc_Targetkreise!AU$5,FALSE)/1000/$H363</f>
        <v>0.01021521215</v>
      </c>
      <c r="AV363" s="62">
        <f>IF(AU363&lt;Master_sheet_Kriterien!$J$44,1,IF(AU363&lt;Master_sheet_Kriterien!$K$44,2,IF(AU363&lt;Master_sheet_Kriterien!$L$44,3,IF(AU363&lt;Master_sheet_Kriterien!$M$44,4,5))))</f>
        <v>2</v>
      </c>
      <c r="AW363" s="61">
        <f>VLOOKUP(Calc_Targetkreise!$D363,EW_Erg_09_14_Kreise!$A$7:$BK$412,Calc_Targetkreise!AW$5,FALSE)/1000/$H363</f>
        <v>0.008766132949</v>
      </c>
      <c r="AX363" s="61">
        <f>VLOOKUP($D363,EW_19_Kreise!$A$6:$CQ$406,Calc_Targetkreise!AX$5,FALSE)/1000/F363</f>
        <v>0.003694060003</v>
      </c>
      <c r="AY363" s="62">
        <f>IF(AX363&lt;Master_sheet_Kriterien!$J$56,1,IF(AX363&lt;Master_sheet_Kriterien!$K$56,2,IF(AX363&lt;Master_sheet_Kriterien!$L$56,3,IF(AX363&lt;Master_sheet_Kriterien!$M$56,4,5))))</f>
        <v>2</v>
      </c>
      <c r="AZ363" s="64">
        <f>VLOOKUP($D363,EW_19_Kreise!$A$6:$CQ$406,Calc_Targetkreise!AZ$5,FALSE)</f>
        <v>576</v>
      </c>
      <c r="BA363" s="62">
        <f>IF(AZ363&lt;Master_sheet_Kriterien!$J$57,1,IF(AZ363&lt;Master_sheet_Kriterien!$K$57,2,IF(AZ363&lt;Master_sheet_Kriterien!$L$57,3,IF(AZ363&lt;Master_sheet_Kriterien!$M$56,4,5))))</f>
        <v>5</v>
      </c>
      <c r="BB363" s="59">
        <f>VLOOKUP($D363,Struktur_daten_BW_2017!$B$7:$AH$452,Calc_Targetkreise!BB$5,FALSE)</f>
        <v>332.6</v>
      </c>
      <c r="BC363" s="62">
        <f>IF(BB363&lt;Master_sheet_Kriterien!$J$8,1,IF(BB363&lt;Master_sheet_Kriterien!$K$8,2,IF(BB363&lt;Master_sheet_Kriterien!$L$8,3,IF(BB363&lt;Master_sheet_Kriterien!$M$8,4,5))))</f>
        <v>3</v>
      </c>
      <c r="BD363" s="65">
        <f t="shared" si="12"/>
        <v>11.8017</v>
      </c>
      <c r="BE363" s="62">
        <f>IF(BD363&lt;Master_sheet_Kriterien!$J$10,1,IF(BD363&lt;Master_sheet_Kriterien!$K$10,2,IF(BD363&lt;Master_sheet_Kriterien!$L$10,3,IF(BD363&lt;Master_sheet_Kriterien!$M$10,4,5))))</f>
        <v>1</v>
      </c>
      <c r="BF363" s="65">
        <f>VLOOKUP($D363,Struktur_daten_BW_2017!$B$7:$AH$452,Calc_Targetkreise!BF$5,FALSE)</f>
        <v>4.7</v>
      </c>
      <c r="BG363" s="62">
        <f>IF(BF363&lt;Master_sheet_Kriterien!$J$12,1,IF(BF363&lt;Master_sheet_Kriterien!$K$12,2,IF(BF363&lt;Master_sheet_Kriterien!$L$12,3,IF(BF363&lt;Master_sheet_Kriterien!$M$12,4,5))))</f>
        <v>1</v>
      </c>
      <c r="BH363" s="65">
        <f>VLOOKUP($D363,Struktur_daten_BW_2017!$B$7:$AH$452,Calc_Targetkreise!BH$5,FALSE)</f>
        <v>11.2</v>
      </c>
      <c r="BI363" s="62">
        <f>IF(BH363&lt;Master_sheet_Kriterien!$J$14,1,IF(BH363&lt;Master_sheet_Kriterien!$K$14,2,IF(BH363&lt;Master_sheet_Kriterien!$L$14,3,IF(BH363&lt;Master_sheet_Kriterien!$M$14,4,5))))</f>
        <v>2</v>
      </c>
      <c r="BJ363" s="65">
        <f>VLOOKUP($D363,Struktur_daten_BW_2017!$B$7:$AH$452,Calc_Targetkreise!BJ$5,FALSE)</f>
        <v>34.4</v>
      </c>
      <c r="BK363" s="62">
        <f>IF(BJ363&lt;Master_sheet_Kriterien!$J$16,1,IF(BJ363&lt;Master_sheet_Kriterien!$K$16,2,IF(BJ363&lt;Master_sheet_Kriterien!$L$16,3,IF(BJ363&lt;Master_sheet_Kriterien!$M$16,4,5))))</f>
        <v>1</v>
      </c>
      <c r="BL363" s="65">
        <f>VLOOKUP($D363,Struktur_daten_BW_2017!$B$7:$AH$452,Calc_Targetkreise!BL$5,FALSE)</f>
        <v>21.1</v>
      </c>
      <c r="BM363" s="62">
        <f>IF(BL363&lt;Master_sheet_Kriterien!$J$18,1,IF(BL363&lt;Master_sheet_Kriterien!$K$18,2,IF(BL363&lt;Master_sheet_Kriterien!$L$18,3,IF(BL363&lt;Master_sheet_Kriterien!$M$18,4,5))))</f>
        <v>5</v>
      </c>
      <c r="BN363" s="65">
        <f>VLOOKUP($D363,Struktur_daten_BW_2017!$B$7:$AH$452,Calc_Targetkreise!BN$5,FALSE)</f>
        <v>14.6</v>
      </c>
      <c r="BO363" s="62">
        <f>IF(BN363&lt;Master_sheet_Kriterien!$J$20,1,IF(BN363&lt;Master_sheet_Kriterien!$K$20,2,IF(BN363&lt;Master_sheet_Kriterien!$L$20,3,IF(BN363&lt;Master_sheet_Kriterien!$M$20,4,5))))</f>
        <v>5</v>
      </c>
      <c r="BP363" s="59">
        <f>VLOOKUP($D363,Struktur_daten_BW_2017!$B$7:$AH$452,Calc_Targetkreise!BP$5,FALSE)</f>
        <v>18656</v>
      </c>
      <c r="BQ363" s="62">
        <f>IF(BP363&lt;Master_sheet_Kriterien!$J$38,1,IF(BP363&lt;Master_sheet_Kriterien!$K$38,2,IF(BP363&lt;Master_sheet_Kriterien!$L$38,3,IF(BP363&lt;Master_sheet_Kriterien!$M$38,4,5))))</f>
        <v>1</v>
      </c>
      <c r="BR363" s="65">
        <f>VLOOKUP($D363,Struktur_daten_BW_2017!$B$7:$AH$452,Calc_Targetkreise!BR$5,FALSE)</f>
        <v>33.6</v>
      </c>
      <c r="BS363" s="62">
        <f>IF(BR363&lt;Master_sheet_Kriterien!$J$24,1,IF(BR363&lt;Master_sheet_Kriterien!$K$24,2,IF(BR363&lt;Master_sheet_Kriterien!$L$24,3,IF(BR363&lt;Master_sheet_Kriterien!$M$24,4,5))))</f>
        <v>3</v>
      </c>
      <c r="BT363" s="65">
        <f>VLOOKUP($D363,Struktur_daten_BW_2017!$B$7:$AH$452,Calc_Targetkreise!BT$5,FALSE)</f>
        <v>8.8</v>
      </c>
      <c r="BU363" s="62">
        <f>IF(BT363&lt;Master_sheet_Kriterien!$J$26,1,IF(BT363&lt;Master_sheet_Kriterien!$K$26,2,IF(BT363&lt;Master_sheet_Kriterien!$L$26,3,IF(BT363&lt;Master_sheet_Kriterien!$M$26,4,5))))</f>
        <v>1</v>
      </c>
      <c r="BV363" s="65">
        <f t="shared" si="13"/>
        <v>2.20968</v>
      </c>
      <c r="BW363" s="62">
        <f>IF(BV363&lt;Master_sheet_Kriterien!$J$28,1,IF(BV363&lt;Master_sheet_Kriterien!$K$28,2,IF(BV363&lt;Master_sheet_Kriterien!$L$28,3,IF(BV363&lt;Master_sheet_Kriterien!$M$28,4,5))))</f>
        <v>1</v>
      </c>
      <c r="BX363" s="65">
        <f>VLOOKUP($D363,Struktur_daten_BW_2017!$B$7:$AH$452,Calc_Targetkreise!BX$5,FALSE)</f>
        <v>15.90909091</v>
      </c>
      <c r="BY363" s="62">
        <f>IF(BX363&lt;Master_sheet_Kriterien!$J$30,1,IF(BX363&lt;Master_sheet_Kriterien!$K$30,2,IF(BX363&lt;Master_sheet_Kriterien!$L$30,3,IF(BX363&lt;Master_sheet_Kriterien!$M$30,4,5))))</f>
        <v>1</v>
      </c>
      <c r="BZ363" s="65">
        <f t="shared" ref="BZ363:BZ364" si="1494">CL363/1000</f>
        <v>5.007</v>
      </c>
      <c r="CA363" s="62">
        <f>IF(BZ363&lt;Master_sheet_Kriterien!$J$32,1,IF(BZ363&lt;Master_sheet_Kriterien!$K$32,2,IF(BZ363&lt;Master_sheet_Kriterien!$L$32,3,IF(BZ363&lt;Master_sheet_Kriterien!$M$32,4,5))))</f>
        <v>1</v>
      </c>
      <c r="CB363" s="65">
        <f t="shared" ref="CB363:CB364" si="1495">BZ363/CM363*100</f>
        <v>1.994026284</v>
      </c>
      <c r="CC363" s="62">
        <f>IF(CB363&lt;Master_sheet_Kriterien!$J$34,1,IF(CB363&lt;Master_sheet_Kriterien!$K$34,2,IF(CB363&lt;Master_sheet_Kriterien!$L$34,3,IF(CB363&lt;Master_sheet_Kriterien!$M$34,4,5))))</f>
        <v>1</v>
      </c>
      <c r="CD363" s="65">
        <f>100-VLOOKUP($D363,Struktur_daten_BW_2017!$B$7:$AH$452,Calc_Targetkreise!CD$5,FALSE)</f>
        <v>63.7</v>
      </c>
      <c r="CE363" s="62">
        <f>IF(CD363&lt;Master_sheet_Kriterien!$J$40,1,IF(CD363&lt;Master_sheet_Kriterien!$K$40,2,IF(CD363&lt;Master_sheet_Kriterien!$L$40,3,IF(CD363&lt;Master_sheet_Kriterien!$M$40,4,5))))</f>
        <v>4</v>
      </c>
      <c r="CF363" s="61"/>
      <c r="CG363" s="59">
        <f>VLOOKUP($D363,EW_19_Kreise!$A$6:$CQ$406,Calc_Targetkreise!CG$5,FALSE)/1000</f>
        <v>264.125</v>
      </c>
      <c r="CH363" s="59">
        <f>VLOOKUP($D363,BW_17_Kreise!$B$7:$CC$410,Calc_Targetkreise!CH$5,FALSE)/1000</f>
        <v>269.048</v>
      </c>
      <c r="CI363" s="59">
        <f>VLOOKUP($D363,EW_Erg_09_14_Kreise!$A$10:$BK$412,Calc_Targetkreise!CI$5,FALSE)/1000</f>
        <v>279.269</v>
      </c>
      <c r="CJ363" s="59">
        <f>VLOOKUP($D363,EW_Erg_09_14_Kreise!$A$10:$BK$412,Calc_Targetkreise!CJ$5,FALSE)/1000</f>
        <v>298.582</v>
      </c>
      <c r="CK363" s="59">
        <f>VLOOKUP($D363,EW_Erg_09_14_Kreise!$A$10:$BK$412,Calc_Targetkreise!CK$5,FALSE)/1000</f>
        <v>122.013</v>
      </c>
      <c r="CL363" s="45">
        <v>5007.0</v>
      </c>
      <c r="CM363" s="59">
        <f>VLOOKUP($D363,Struktur_daten_BW_2017!$B$7:$AH$452,Calc_Targetkreise!CM$5,FALSE)</f>
        <v>251.1</v>
      </c>
      <c r="CN363" s="66">
        <v>4.0</v>
      </c>
      <c r="CO363" s="67">
        <f t="shared" si="16"/>
        <v>0.0159299084</v>
      </c>
      <c r="CP363" s="62">
        <f>IF(CO363&lt;Master_sheet_Kriterien!$J$58,1,IF(CO363&lt;Master_sheet_Kriterien!$K$58,2,IF(CO363&lt;Master_sheet_Kriterien!$L$58,3,IF(CO363&lt;Master_sheet_Kriterien!$M$58,4,5))))</f>
        <v>1</v>
      </c>
      <c r="CQ363" s="66">
        <v>1.0</v>
      </c>
      <c r="CR363" s="67">
        <f t="shared" si="17"/>
        <v>0.003982477101</v>
      </c>
      <c r="CS363" s="62">
        <f>IF(CR363&lt;Master_sheet_Kriterien!$J$59,1,IF(CR363&lt;Master_sheet_Kriterien!$K$59,2,IF(CR363&lt;Master_sheet_Kriterien!$L$59,3,IF(CR363&lt;Master_sheet_Kriterien!$M$59,4,5))))</f>
        <v>1</v>
      </c>
      <c r="CT363" s="66">
        <v>3.0</v>
      </c>
      <c r="CU363" s="44"/>
      <c r="CV363" s="66">
        <v>0.0</v>
      </c>
      <c r="CW363" s="68"/>
      <c r="CY363" s="31">
        <f t="shared" si="18"/>
        <v>14524</v>
      </c>
      <c r="DB363" s="76" t="str">
        <f t="shared" si="19"/>
        <v>Zwickau</v>
      </c>
      <c r="DC363" s="58">
        <f t="shared" si="20"/>
        <v>282</v>
      </c>
      <c r="DD363" s="77">
        <f t="shared" si="21"/>
        <v>139</v>
      </c>
      <c r="DE363" s="72">
        <f t="shared" si="22"/>
        <v>0.003694060003</v>
      </c>
      <c r="DG363" s="76" t="str">
        <f t="shared" si="23"/>
        <v>Zwickau</v>
      </c>
      <c r="DH363" s="58" t="str">
        <f t="shared" si="24"/>
        <v>#REF!</v>
      </c>
      <c r="DI363" s="75">
        <f t="shared" si="25"/>
        <v>133.1592991</v>
      </c>
      <c r="DJ363" s="78">
        <f t="shared" si="26"/>
        <v>0.003694060003</v>
      </c>
      <c r="DK363" s="75"/>
      <c r="DL363" s="75"/>
      <c r="DM363" s="75"/>
      <c r="DN363" s="75"/>
      <c r="DO363" s="75"/>
      <c r="DP363" s="44"/>
    </row>
    <row r="364" ht="16.5" customHeight="1">
      <c r="A364" s="58">
        <f t="shared" si="5"/>
        <v>33</v>
      </c>
      <c r="B364" s="58">
        <f t="shared" si="6"/>
        <v>213</v>
      </c>
      <c r="C364" s="58" t="s">
        <v>524</v>
      </c>
      <c r="D364" s="58">
        <v>14612.0</v>
      </c>
      <c r="E364" s="58" t="s">
        <v>530</v>
      </c>
      <c r="F364" s="59">
        <f>VLOOKUP($D364,EW_19_Kreise!$A$6:$CQ$406,Calc_Targetkreise!F$5,FALSE)/1000</f>
        <v>291.417</v>
      </c>
      <c r="G364" s="59">
        <f>VLOOKUP($D364,BW_17_Kreise!$B$7:$CC$410,Calc_Targetkreise!G$5,FALSE)/1000</f>
        <v>336.654</v>
      </c>
      <c r="H364" s="59">
        <f>VLOOKUP($D364,EW_Erg_09_14_Kreise!$A$10:$BK$412,Calc_Targetkreise!H$5,FALSE)/1000</f>
        <v>228.431</v>
      </c>
      <c r="I364" s="60">
        <f t="shared" ref="I364:K364" si="1490">F364/CG364</f>
        <v>0.6793269601</v>
      </c>
      <c r="J364" s="60">
        <f t="shared" si="1490"/>
        <v>0.7839226169</v>
      </c>
      <c r="K364" s="60">
        <f t="shared" si="1490"/>
        <v>0.5293562844</v>
      </c>
      <c r="L364" s="61">
        <f t="shared" ref="L364:M364" si="1491">1-(T364+X364)</f>
        <v>0.7288559007</v>
      </c>
      <c r="M364" s="61">
        <f t="shared" si="1491"/>
        <v>0.6627635495</v>
      </c>
      <c r="N364" s="62">
        <f>IF(L364&lt;Master_sheet_Kriterien!$J$46,1,IF(L364&lt;Master_sheet_Kriterien!$K$46,2,IF(L364&lt;Master_sheet_Kriterien!$L$46,3,IF(L364&lt;Master_sheet_Kriterien!$M$46,4,5))))</f>
        <v>5</v>
      </c>
      <c r="O364" s="62">
        <f>IF(M364&lt;Master_sheet_Kriterien!$J$46,1,IF(M364&lt;Master_sheet_Kriterien!$K$46,2,IF(M364&lt;Master_sheet_Kriterien!$L$46,3,IF(M364&lt;Master_sheet_Kriterien!$M$46,4,5))))</f>
        <v>5</v>
      </c>
      <c r="P364" s="61">
        <f t="shared" ref="P364:Q364" si="1492">1-(T364+AM364)</f>
        <v>0.6154479663</v>
      </c>
      <c r="Q364" s="61">
        <f t="shared" si="1492"/>
        <v>0.5397945665</v>
      </c>
      <c r="R364" s="62">
        <f>IF(P364&lt;Master_sheet_Kriterien!$J$46,1,IF(P364&lt;Master_sheet_Kriterien!$K$46,2,IF(P364&lt;Master_sheet_Kriterien!$L$46,3,IF(P364&lt;Master_sheet_Kriterien!$M$46,4,5))))</f>
        <v>5</v>
      </c>
      <c r="S364" s="62">
        <f>IF(Q364&lt;Master_sheet_Kriterien!$J$46,1,IF(Q364&lt;Master_sheet_Kriterien!$K$46,2,IF(Q364&lt;Master_sheet_Kriterien!$L$46,3,IF(Q364&lt;Master_sheet_Kriterien!$M$46,4,5))))</f>
        <v>5</v>
      </c>
      <c r="T364" s="61">
        <f>VLOOKUP($D364,EW_19_Kreise!$A$6:$CQ$406,Calc_Targetkreise!T$5,FALSE)/1000/F364</f>
        <v>0.1869383049</v>
      </c>
      <c r="U364" s="63">
        <f>VLOOKUP($D364,BW_17_Kreise!$B$7:$CC$410,Calc_Targetkreise!U$5,FALSE)/1000/$G364</f>
        <v>0.2349920096</v>
      </c>
      <c r="V364" s="61">
        <f>VLOOKUP(Calc_Targetkreise!$D364,EW_Erg_09_14_Kreise!$A$7:$BK$412,Calc_Targetkreise!V$5,FALSE)/1000/$H364</f>
        <v>0.2877761775</v>
      </c>
      <c r="W364" s="61">
        <f>VLOOKUP(Calc_Targetkreise!$D364,EW_Erg_09_14_Kreise!$A$7:$BK$412,Calc_Targetkreise!W$5,FALSE)/1000/CK364</f>
        <v>0.3300009859</v>
      </c>
      <c r="X364" s="61">
        <f>VLOOKUP($D364,EW_19_Kreise!$A$6:$CQ$406,Calc_Targetkreise!X$5,FALSE)/1000/F364</f>
        <v>0.08420579445</v>
      </c>
      <c r="Y364" s="63">
        <f>VLOOKUP($D364,BW_17_Kreise!$B$7:$CC$410,Calc_Targetkreise!Y$5,FALSE)/1000/$G364</f>
        <v>0.1022444409</v>
      </c>
      <c r="Z364" s="61">
        <f>VLOOKUP(Calc_Targetkreise!$D364,EW_Erg_09_14_Kreise!$A$7:$BK$412,Calc_Targetkreise!Z$5,FALSE)/1000/$H364</f>
        <v>0.1578200857</v>
      </c>
      <c r="AA364" s="61">
        <f>VLOOKUP(Calc_Targetkreise!$D364,EW_Erg_09_14_Kreise!$A$7:$BK$412,Calc_Targetkreise!AA$5,FALSE)/1000/$H364</f>
        <v>0.09961870324</v>
      </c>
      <c r="AB364" s="61">
        <f>VLOOKUP($D364,EW_19_Kreise!$A$6:$CQ$406,Calc_Targetkreise!AB$5,FALSE)/1000/F364</f>
        <v>0.1766712306</v>
      </c>
      <c r="AC364" s="63">
        <f>VLOOKUP($D364,BW_17_Kreise!$B$7:$CC$410,Calc_Targetkreise!AC$5,FALSE)/1000/$G364</f>
        <v>0.0871428826</v>
      </c>
      <c r="AD364" s="61">
        <f>VLOOKUP(Calc_Targetkreise!$D364,EW_Erg_09_14_Kreise!$A$7:$BK$412,Calc_Targetkreise!AD$5,FALSE)/1000/$H364</f>
        <v>0.1229517885</v>
      </c>
      <c r="AE364" s="62">
        <f>IF(AC364&lt;Master_sheet_Kriterien!$J$54,1,IF(AC364&lt;Master_sheet_Kriterien!$K$54,2,IF(AC364&lt;Master_sheet_Kriterien!$L$54,3,IF(AC364&lt;Master_sheet_Kriterien!$M$54,4,5))))</f>
        <v>3</v>
      </c>
      <c r="AF364" s="61">
        <f>VLOOKUP(Calc_Targetkreise!$D364,EW_Erg_09_14_Kreise!$A$7:$BK$412,Calc_Targetkreise!AF$5,FALSE)/1000/$H364</f>
        <v>0.1219843191</v>
      </c>
      <c r="AG364" s="63">
        <f>VLOOKUP($D364,BW_17_Kreise!$B$7:$CC$410,Calc_Targetkreise!AG$5,FALSE)/1000/$G364</f>
        <v>0.09921759433</v>
      </c>
      <c r="AH364" s="61">
        <f>VLOOKUP(Calc_Targetkreise!$D364,EW_Erg_09_14_Kreise!$A$7:$BK$412,Calc_Targetkreise!AH$5,FALSE)/1000/$H364</f>
        <v>0.02631866953</v>
      </c>
      <c r="AI364" s="61">
        <f>VLOOKUP(Calc_Targetkreise!$D364,EW_Erg_09_14_Kreise!$A$7:$BK$412,Calc_Targetkreise!AI$5,FALSE)/1000/$H364</f>
        <v>0.08903782762</v>
      </c>
      <c r="AJ364" s="63">
        <f>VLOOKUP($D364,BW_17_Kreise!$B$7:$CC$410,Calc_Targetkreise!AJ$5,FALSE)/1000/$G364</f>
        <v>0.1759135492</v>
      </c>
      <c r="AK364" s="61">
        <f>VLOOKUP(Calc_Targetkreise!$D364,EW_Erg_09_14_Kreise!$A$7:$BK$412,Calc_Targetkreise!AK$5,FALSE)/1000/$H364</f>
        <v>0.1921718156</v>
      </c>
      <c r="AL364" s="61">
        <f>VLOOKUP(Calc_Targetkreise!$D364,EW_Erg_09_14_Kreise!$A$7:$BK$412,Calc_Targetkreise!AL$5,FALSE)/1000/$H364</f>
        <v>0.1613309927</v>
      </c>
      <c r="AM364" s="61">
        <f>VLOOKUP($D364,EW_19_Kreise!$A$6:$CQ$406,Calc_Targetkreise!AM$5,FALSE)/1000/F364</f>
        <v>0.1976137288</v>
      </c>
      <c r="AN364" s="63">
        <f>VLOOKUP($D364,BW_17_Kreise!$B$7:$CC$410,Calc_Targetkreise!AN$5,FALSE)/1000/$G364</f>
        <v>0.2252134239</v>
      </c>
      <c r="AO364" s="61">
        <f>VLOOKUP(Calc_Targetkreise!$D364,EW_Erg_09_14_Kreise!$A$7:$BK$412,Calc_Targetkreise!AO$5,FALSE)/1000/$H364</f>
        <v>0.09496521926</v>
      </c>
      <c r="AP364" s="61">
        <f>VLOOKUP(Calc_Targetkreise!$D364,EW_Erg_09_14_Kreise!$A$7:$BK$412,Calc_Targetkreise!AP$5,FALSE)/1000/$H364</f>
        <v>0.0004727904706</v>
      </c>
      <c r="AQ364" s="61">
        <f t="shared" ref="AQ364:AR364" si="1493">1-U364-Y364-AC364-AG364-AJ364-AN364</f>
        <v>0.0752760995</v>
      </c>
      <c r="AR364" s="61">
        <f t="shared" si="1493"/>
        <v>0.1179962439</v>
      </c>
      <c r="AS364" s="61">
        <f t="shared" si="11"/>
        <v>0.1975543809</v>
      </c>
      <c r="AT364" s="63">
        <f>VLOOKUP($D364,BW_17_Kreise!$B$7:$CC$410,Calc_Targetkreise!AT$5,FALSE)/1000/$G364</f>
        <v>0.007532956685</v>
      </c>
      <c r="AU364" s="61">
        <f>VLOOKUP(Calc_Targetkreise!$D364,EW_Erg_09_14_Kreise!$A$7:$BK$412,Calc_Targetkreise!AU$5,FALSE)/1000/$H364</f>
        <v>0.02694467914</v>
      </c>
      <c r="AV364" s="62">
        <f>IF(AU364&lt;Master_sheet_Kriterien!$J$44,1,IF(AU364&lt;Master_sheet_Kriterien!$K$44,2,IF(AU364&lt;Master_sheet_Kriterien!$L$44,3,IF(AU364&lt;Master_sheet_Kriterien!$M$44,4,5))))</f>
        <v>5</v>
      </c>
      <c r="AW364" s="61">
        <f>VLOOKUP(Calc_Targetkreise!$D364,EW_Erg_09_14_Kreise!$A$7:$BK$412,Calc_Targetkreise!AW$5,FALSE)/1000/$H364</f>
        <v>0.01693728084</v>
      </c>
      <c r="AX364" s="61">
        <f>VLOOKUP($D364,EW_19_Kreise!$A$6:$CQ$406,Calc_Targetkreise!AX$5,FALSE)/1000/F364</f>
        <v>0.01455989184</v>
      </c>
      <c r="AY364" s="62">
        <f>IF(AX364&lt;Master_sheet_Kriterien!$J$56,1,IF(AX364&lt;Master_sheet_Kriterien!$K$56,2,IF(AX364&lt;Master_sheet_Kriterien!$L$56,3,IF(AX364&lt;Master_sheet_Kriterien!$M$56,4,5))))</f>
        <v>4</v>
      </c>
      <c r="AZ364" s="64">
        <f>VLOOKUP($D364,EW_19_Kreise!$A$6:$CQ$406,Calc_Targetkreise!AZ$5,FALSE)</f>
        <v>4243</v>
      </c>
      <c r="BA364" s="62">
        <f>IF(AZ364&lt;Master_sheet_Kriterien!$J$57,1,IF(AZ364&lt;Master_sheet_Kriterien!$K$57,2,IF(AZ364&lt;Master_sheet_Kriterien!$L$57,3,IF(AZ364&lt;Master_sheet_Kriterien!$M$56,4,5))))</f>
        <v>5</v>
      </c>
      <c r="BB364" s="59">
        <f>VLOOKUP($D364,Struktur_daten_BW_2017!$B$7:$AH$452,Calc_Targetkreise!BB$5,FALSE)</f>
        <v>2133.526977</v>
      </c>
      <c r="BC364" s="62">
        <f>IF(BB364&lt;Master_sheet_Kriterien!$J$8,1,IF(BB364&lt;Master_sheet_Kriterien!$K$8,2,IF(BB364&lt;Master_sheet_Kriterien!$L$8,3,IF(BB364&lt;Master_sheet_Kriterien!$M$8,4,5))))</f>
        <v>5</v>
      </c>
      <c r="BD364" s="65">
        <f t="shared" si="12"/>
        <v>45.45799098</v>
      </c>
      <c r="BE364" s="62">
        <f>IF(BD364&lt;Master_sheet_Kriterien!$J$10,1,IF(BD364&lt;Master_sheet_Kriterien!$K$10,2,IF(BD364&lt;Master_sheet_Kriterien!$L$10,3,IF(BD364&lt;Master_sheet_Kriterien!$M$10,4,5))))</f>
        <v>5</v>
      </c>
      <c r="BF364" s="65">
        <f>VLOOKUP($D364,Struktur_daten_BW_2017!$B$7:$AH$452,Calc_Targetkreise!BF$5,FALSE)</f>
        <v>7.69431127</v>
      </c>
      <c r="BG364" s="62">
        <f>IF(BF364&lt;Master_sheet_Kriterien!$J$12,1,IF(BF364&lt;Master_sheet_Kriterien!$K$12,2,IF(BF364&lt;Master_sheet_Kriterien!$L$12,3,IF(BF364&lt;Master_sheet_Kriterien!$M$12,4,5))))</f>
        <v>2</v>
      </c>
      <c r="BH364" s="65">
        <f>VLOOKUP($D364,Struktur_daten_BW_2017!$B$7:$AH$452,Calc_Targetkreise!BH$5,FALSE)</f>
        <v>17.63957066</v>
      </c>
      <c r="BI364" s="62">
        <f>IF(BH364&lt;Master_sheet_Kriterien!$J$14,1,IF(BH364&lt;Master_sheet_Kriterien!$K$14,2,IF(BH364&lt;Master_sheet_Kriterien!$L$14,3,IF(BH364&lt;Master_sheet_Kriterien!$M$14,4,5))))</f>
        <v>5</v>
      </c>
      <c r="BJ364" s="65">
        <f>VLOOKUP($D364,Struktur_daten_BW_2017!$B$7:$AH$452,Calc_Targetkreise!BJ$5,FALSE)</f>
        <v>31.30948122</v>
      </c>
      <c r="BK364" s="62">
        <f>IF(BJ364&lt;Master_sheet_Kriterien!$J$16,1,IF(BJ364&lt;Master_sheet_Kriterien!$K$16,2,IF(BJ364&lt;Master_sheet_Kriterien!$L$16,3,IF(BJ364&lt;Master_sheet_Kriterien!$M$16,4,5))))</f>
        <v>1</v>
      </c>
      <c r="BL364" s="65">
        <f>VLOOKUP($D364,Struktur_daten_BW_2017!$B$7:$AH$452,Calc_Targetkreise!BL$5,FALSE)</f>
        <v>15.65474061</v>
      </c>
      <c r="BM364" s="62">
        <f>IF(BL364&lt;Master_sheet_Kriterien!$J$18,1,IF(BL364&lt;Master_sheet_Kriterien!$K$18,2,IF(BL364&lt;Master_sheet_Kriterien!$L$18,3,IF(BL364&lt;Master_sheet_Kriterien!$M$18,4,5))))</f>
        <v>2</v>
      </c>
      <c r="BN364" s="65">
        <f>VLOOKUP($D364,Struktur_daten_BW_2017!$B$7:$AH$452,Calc_Targetkreise!BN$5,FALSE)</f>
        <v>11.75284436</v>
      </c>
      <c r="BO364" s="62">
        <f>IF(BN364&lt;Master_sheet_Kriterien!$J$20,1,IF(BN364&lt;Master_sheet_Kriterien!$K$20,2,IF(BN364&lt;Master_sheet_Kriterien!$L$20,3,IF(BN364&lt;Master_sheet_Kriterien!$M$20,4,5))))</f>
        <v>4</v>
      </c>
      <c r="BP364" s="59">
        <f>VLOOKUP($D364,Struktur_daten_BW_2017!$B$7:$AH$452,Calc_Targetkreise!BP$5,FALSE)</f>
        <v>17719.00751</v>
      </c>
      <c r="BQ364" s="62">
        <f>IF(BP364&lt;Master_sheet_Kriterien!$J$38,1,IF(BP364&lt;Master_sheet_Kriterien!$K$38,2,IF(BP364&lt;Master_sheet_Kriterien!$L$38,3,IF(BP364&lt;Master_sheet_Kriterien!$M$38,4,5))))</f>
        <v>1</v>
      </c>
      <c r="BR364" s="65">
        <f>VLOOKUP($D364,Struktur_daten_BW_2017!$B$7:$AH$452,Calc_Targetkreise!BR$5,FALSE)</f>
        <v>39.18293381</v>
      </c>
      <c r="BS364" s="62">
        <f>IF(BR364&lt;Master_sheet_Kriterien!$J$24,1,IF(BR364&lt;Master_sheet_Kriterien!$K$24,2,IF(BR364&lt;Master_sheet_Kriterien!$L$24,3,IF(BR364&lt;Master_sheet_Kriterien!$M$24,4,5))))</f>
        <v>4</v>
      </c>
      <c r="BT364" s="65">
        <f>VLOOKUP($D364,Struktur_daten_BW_2017!$B$7:$AH$452,Calc_Targetkreise!BT$5,FALSE)</f>
        <v>8.850948122</v>
      </c>
      <c r="BU364" s="62">
        <f>IF(BT364&lt;Master_sheet_Kriterien!$J$26,1,IF(BT364&lt;Master_sheet_Kriterien!$K$26,2,IF(BT364&lt;Master_sheet_Kriterien!$L$26,3,IF(BT364&lt;Master_sheet_Kriterien!$M$26,4,5))))</f>
        <v>1</v>
      </c>
      <c r="BV364" s="65">
        <f t="shared" si="13"/>
        <v>5.22914015</v>
      </c>
      <c r="BW364" s="62">
        <f>IF(BV364&lt;Master_sheet_Kriterien!$J$28,1,IF(BV364&lt;Master_sheet_Kriterien!$K$28,2,IF(BV364&lt;Master_sheet_Kriterien!$L$28,3,IF(BV364&lt;Master_sheet_Kriterien!$M$28,4,5))))</f>
        <v>4</v>
      </c>
      <c r="BX364" s="65">
        <f>VLOOKUP($D364,Struktur_daten_BW_2017!$B$7:$AH$452,Calc_Targetkreise!BX$5,FALSE)</f>
        <v>27.09431491</v>
      </c>
      <c r="BY364" s="62">
        <f>IF(BX364&lt;Master_sheet_Kriterien!$J$30,1,IF(BX364&lt;Master_sheet_Kriterien!$K$30,2,IF(BX364&lt;Master_sheet_Kriterien!$L$30,3,IF(BX364&lt;Master_sheet_Kriterien!$M$30,4,5))))</f>
        <v>4</v>
      </c>
      <c r="BZ364" s="65">
        <f t="shared" si="1494"/>
        <v>42.242</v>
      </c>
      <c r="CA364" s="62">
        <f>IF(BZ364&lt;Master_sheet_Kriterien!$J$32,1,IF(BZ364&lt;Master_sheet_Kriterien!$K$32,2,IF(BZ364&lt;Master_sheet_Kriterien!$L$32,3,IF(BZ364&lt;Master_sheet_Kriterien!$M$32,4,5))))</f>
        <v>3</v>
      </c>
      <c r="CB364" s="65">
        <f t="shared" si="1495"/>
        <v>7.149966148</v>
      </c>
      <c r="CC364" s="62">
        <f>IF(CB364&lt;Master_sheet_Kriterien!$J$34,1,IF(CB364&lt;Master_sheet_Kriterien!$K$34,2,IF(CB364&lt;Master_sheet_Kriterien!$L$34,3,IF(CB364&lt;Master_sheet_Kriterien!$M$34,4,5))))</f>
        <v>2</v>
      </c>
      <c r="CD364" s="65">
        <f>100-VLOOKUP($D364,Struktur_daten_BW_2017!$B$7:$AH$452,Calc_Targetkreise!CD$5,FALSE)</f>
        <v>82.73717352</v>
      </c>
      <c r="CE364" s="62">
        <f>IF(CD364&lt;Master_sheet_Kriterien!$J$40,1,IF(CD364&lt;Master_sheet_Kriterien!$K$40,2,IF(CD364&lt;Master_sheet_Kriterien!$L$40,3,IF(CD364&lt;Master_sheet_Kriterien!$M$40,4,5))))</f>
        <v>5</v>
      </c>
      <c r="CF364" s="61"/>
      <c r="CG364" s="59">
        <f>VLOOKUP($D364,EW_19_Kreise!$A$6:$CQ$406,Calc_Targetkreise!CG$5,FALSE)/1000</f>
        <v>428.979</v>
      </c>
      <c r="CH364" s="59">
        <f>VLOOKUP($D364,BW_17_Kreise!$B$7:$CC$410,Calc_Targetkreise!CH$5,FALSE)/1000</f>
        <v>429.448</v>
      </c>
      <c r="CI364" s="59">
        <f>VLOOKUP($D364,EW_Erg_09_14_Kreise!$A$10:$BK$412,Calc_Targetkreise!CI$5,FALSE)/1000</f>
        <v>431.526</v>
      </c>
      <c r="CJ364" s="59">
        <f>VLOOKUP($D364,EW_Erg_09_14_Kreise!$A$10:$BK$412,Calc_Targetkreise!CJ$5,FALSE)/1000</f>
        <v>421.924</v>
      </c>
      <c r="CK364" s="59">
        <f>VLOOKUP($D364,EW_Erg_09_14_Kreise!$A$10:$BK$412,Calc_Targetkreise!CK$5,FALSE)/1000</f>
        <v>202.86</v>
      </c>
      <c r="CL364" s="45">
        <f>1377+30+627+113+599+554+5272+164+33506</f>
        <v>42242</v>
      </c>
      <c r="CM364" s="59">
        <f>VLOOKUP($D364,Struktur_daten_BW_2017!$B$7:$AH$452,Calc_Targetkreise!CM$5,FALSE)</f>
        <v>590.8</v>
      </c>
      <c r="CN364" s="66">
        <v>64.0</v>
      </c>
      <c r="CO364" s="67">
        <f t="shared" si="16"/>
        <v>0.1083276913</v>
      </c>
      <c r="CP364" s="62">
        <f>IF(CO364&lt;Master_sheet_Kriterien!$J$58,1,IF(CO364&lt;Master_sheet_Kriterien!$K$58,2,IF(CO364&lt;Master_sheet_Kriterien!$L$58,3,IF(CO364&lt;Master_sheet_Kriterien!$M$58,4,5))))</f>
        <v>3</v>
      </c>
      <c r="CQ364" s="66">
        <v>48.0</v>
      </c>
      <c r="CR364" s="67">
        <f t="shared" si="17"/>
        <v>0.08124576845</v>
      </c>
      <c r="CS364" s="62">
        <f>IF(CR364&lt;Master_sheet_Kriterien!$J$59,1,IF(CR364&lt;Master_sheet_Kriterien!$K$59,2,IF(CR364&lt;Master_sheet_Kriterien!$L$59,3,IF(CR364&lt;Master_sheet_Kriterien!$M$59,4,5))))</f>
        <v>2</v>
      </c>
      <c r="CT364" s="66">
        <v>16.0</v>
      </c>
      <c r="CU364" s="44"/>
      <c r="CV364" s="66">
        <v>0.0</v>
      </c>
      <c r="CW364" s="68"/>
      <c r="CY364" s="31">
        <f t="shared" si="18"/>
        <v>14612</v>
      </c>
      <c r="DB364" s="76" t="str">
        <f t="shared" si="19"/>
        <v>Dresden, Stadt</v>
      </c>
      <c r="DC364" s="58">
        <f t="shared" si="20"/>
        <v>33</v>
      </c>
      <c r="DD364" s="77">
        <f t="shared" si="21"/>
        <v>213</v>
      </c>
      <c r="DE364" s="72">
        <f t="shared" si="22"/>
        <v>0.01455989184</v>
      </c>
      <c r="DG364" s="76" t="str">
        <f t="shared" si="23"/>
        <v>Dresden, Stadt</v>
      </c>
      <c r="DH364" s="58" t="str">
        <f t="shared" si="24"/>
        <v>#REF!</v>
      </c>
      <c r="DI364" s="75">
        <f t="shared" si="25"/>
        <v>199.0832769</v>
      </c>
      <c r="DJ364" s="78">
        <f t="shared" si="26"/>
        <v>0.01455989184</v>
      </c>
      <c r="DK364" s="75"/>
      <c r="DL364" s="75"/>
      <c r="DM364" s="75"/>
      <c r="DN364" s="75"/>
      <c r="DO364" s="75"/>
      <c r="DP364" s="44"/>
    </row>
    <row r="365" ht="16.5" customHeight="1">
      <c r="A365" s="58">
        <f t="shared" si="5"/>
        <v>309</v>
      </c>
      <c r="B365" s="58">
        <f t="shared" si="6"/>
        <v>134</v>
      </c>
      <c r="C365" s="58" t="s">
        <v>524</v>
      </c>
      <c r="D365" s="58">
        <v>14625.0</v>
      </c>
      <c r="E365" s="58" t="s">
        <v>531</v>
      </c>
      <c r="F365" s="59">
        <f>VLOOKUP($D365,EW_19_Kreise!$A$6:$CQ$406,Calc_Targetkreise!F$5,FALSE)/1000</f>
        <v>158.389</v>
      </c>
      <c r="G365" s="59">
        <f>VLOOKUP($D365,BW_17_Kreise!$B$7:$CC$410,Calc_Targetkreise!G$5,FALSE)/1000</f>
        <v>188.47</v>
      </c>
      <c r="H365" s="59">
        <f>VLOOKUP($D365,EW_Erg_09_14_Kreise!$A$10:$BK$412,Calc_Targetkreise!H$5,FALSE)/1000</f>
        <v>131.519</v>
      </c>
      <c r="I365" s="60">
        <f t="shared" ref="I365:K365" si="1496">F365/CG365</f>
        <v>0.6353553263</v>
      </c>
      <c r="J365" s="60">
        <f t="shared" si="1496"/>
        <v>0.745996311</v>
      </c>
      <c r="K365" s="60">
        <f t="shared" si="1496"/>
        <v>0.5045111744</v>
      </c>
      <c r="L365" s="61">
        <f t="shared" ref="L365:M365" si="1497">1-(T365+X365)</f>
        <v>0.6832482054</v>
      </c>
      <c r="M365" s="61">
        <f t="shared" si="1497"/>
        <v>0.639412108</v>
      </c>
      <c r="N365" s="62">
        <f>IF(L365&lt;Master_sheet_Kriterien!$J$46,1,IF(L365&lt;Master_sheet_Kriterien!$K$46,2,IF(L365&lt;Master_sheet_Kriterien!$L$46,3,IF(L365&lt;Master_sheet_Kriterien!$M$46,4,5))))</f>
        <v>5</v>
      </c>
      <c r="O365" s="62">
        <f>IF(M365&lt;Master_sheet_Kriterien!$J$46,1,IF(M365&lt;Master_sheet_Kriterien!$K$46,2,IF(M365&lt;Master_sheet_Kriterien!$L$46,3,IF(M365&lt;Master_sheet_Kriterien!$M$46,4,5))))</f>
        <v>5</v>
      </c>
      <c r="P365" s="61">
        <f t="shared" ref="P365:Q365" si="1498">1-(T365+AM365)</f>
        <v>0.43119156</v>
      </c>
      <c r="Q365" s="61">
        <f t="shared" si="1498"/>
        <v>0.4060593198</v>
      </c>
      <c r="R365" s="62">
        <f>IF(P365&lt;Master_sheet_Kriterien!$J$46,1,IF(P365&lt;Master_sheet_Kriterien!$K$46,2,IF(P365&lt;Master_sheet_Kriterien!$L$46,3,IF(P365&lt;Master_sheet_Kriterien!$M$46,4,5))))</f>
        <v>3</v>
      </c>
      <c r="S365" s="62">
        <f>IF(Q365&lt;Master_sheet_Kriterien!$J$46,1,IF(Q365&lt;Master_sheet_Kriterien!$K$46,2,IF(Q365&lt;Master_sheet_Kriterien!$L$46,3,IF(Q365&lt;Master_sheet_Kriterien!$M$46,4,5))))</f>
        <v>2</v>
      </c>
      <c r="T365" s="61">
        <f>VLOOKUP($D365,EW_19_Kreise!$A$6:$CQ$406,Calc_Targetkreise!T$5,FALSE)/1000/F365</f>
        <v>0.2480980371</v>
      </c>
      <c r="U365" s="63">
        <f>VLOOKUP($D365,BW_17_Kreise!$B$7:$CC$410,Calc_Targetkreise!U$5,FALSE)/1000/$G365</f>
        <v>0.269432801</v>
      </c>
      <c r="V365" s="61">
        <f>VLOOKUP(Calc_Targetkreise!$D365,EW_Erg_09_14_Kreise!$A$7:$BK$412,Calc_Targetkreise!V$5,FALSE)/1000/$H365</f>
        <v>0.3882252754</v>
      </c>
      <c r="W365" s="61">
        <f>VLOOKUP(Calc_Targetkreise!$D365,EW_Erg_09_14_Kreise!$A$7:$BK$412,Calc_Targetkreise!W$5,FALSE)/1000/CK365</f>
        <v>0.3824318878</v>
      </c>
      <c r="X365" s="61">
        <f>VLOOKUP($D365,EW_19_Kreise!$A$6:$CQ$406,Calc_Targetkreise!X$5,FALSE)/1000/F365</f>
        <v>0.06865375752</v>
      </c>
      <c r="Y365" s="63">
        <f>VLOOKUP($D365,BW_17_Kreise!$B$7:$CC$410,Calc_Targetkreise!Y$5,FALSE)/1000/$G365</f>
        <v>0.091155091</v>
      </c>
      <c r="Z365" s="61">
        <f>VLOOKUP(Calc_Targetkreise!$D365,EW_Erg_09_14_Kreise!$A$7:$BK$412,Calc_Targetkreise!Z$5,FALSE)/1000/$H365</f>
        <v>0.129547822</v>
      </c>
      <c r="AA365" s="61">
        <f>VLOOKUP(Calc_Targetkreise!$D365,EW_Erg_09_14_Kreise!$A$7:$BK$412,Calc_Targetkreise!AA$5,FALSE)/1000/$H365</f>
        <v>0.09949132825</v>
      </c>
      <c r="AB365" s="61">
        <f>VLOOKUP($D365,EW_19_Kreise!$A$6:$CQ$406,Calc_Targetkreise!AB$5,FALSE)/1000/F365</f>
        <v>0.05673373782</v>
      </c>
      <c r="AC365" s="63">
        <f>VLOOKUP($D365,BW_17_Kreise!$B$7:$CC$410,Calc_Targetkreise!AC$5,FALSE)/1000/$G365</f>
        <v>0.02629065634</v>
      </c>
      <c r="AD365" s="61">
        <f>VLOOKUP(Calc_Targetkreise!$D365,EW_Erg_09_14_Kreise!$A$7:$BK$412,Calc_Targetkreise!AD$5,FALSE)/1000/$H365</f>
        <v>0.03217786023</v>
      </c>
      <c r="AE365" s="62">
        <f>IF(AC365&lt;Master_sheet_Kriterien!$J$54,1,IF(AC365&lt;Master_sheet_Kriterien!$K$54,2,IF(AC365&lt;Master_sheet_Kriterien!$L$54,3,IF(AC365&lt;Master_sheet_Kriterien!$M$54,4,5))))</f>
        <v>1</v>
      </c>
      <c r="AF365" s="61">
        <f>VLOOKUP(Calc_Targetkreise!$D365,EW_Erg_09_14_Kreise!$A$7:$BK$412,Calc_Targetkreise!AF$5,FALSE)/1000/$H365</f>
        <v>0.04104349942</v>
      </c>
      <c r="AG365" s="63">
        <f>VLOOKUP($D365,BW_17_Kreise!$B$7:$CC$410,Calc_Targetkreise!AG$5,FALSE)/1000/$G365</f>
        <v>0.07966254576</v>
      </c>
      <c r="AH365" s="61">
        <f>VLOOKUP(Calc_Targetkreise!$D365,EW_Erg_09_14_Kreise!$A$7:$BK$412,Calc_Targetkreise!AH$5,FALSE)/1000/$H365</f>
        <v>0.02751693672</v>
      </c>
      <c r="AI365" s="61">
        <f>VLOOKUP(Calc_Targetkreise!$D365,EW_Erg_09_14_Kreise!$A$7:$BK$412,Calc_Targetkreise!AI$5,FALSE)/1000/$H365</f>
        <v>0.09802385967</v>
      </c>
      <c r="AJ365" s="63">
        <f>VLOOKUP($D365,BW_17_Kreise!$B$7:$CC$410,Calc_Targetkreise!AJ$5,FALSE)/1000/$G365</f>
        <v>0.1401761554</v>
      </c>
      <c r="AK365" s="61">
        <f>VLOOKUP(Calc_Targetkreise!$D365,EW_Erg_09_14_Kreise!$A$7:$BK$412,Calc_Targetkreise!AK$5,FALSE)/1000/$H365</f>
        <v>0.1730320334</v>
      </c>
      <c r="AL365" s="61">
        <f>VLOOKUP(Calc_Targetkreise!$D365,EW_Erg_09_14_Kreise!$A$7:$BK$412,Calc_Targetkreise!AL$5,FALSE)/1000/$H365</f>
        <v>0.1938427147</v>
      </c>
      <c r="AM365" s="61">
        <f>VLOOKUP($D365,EW_19_Kreise!$A$6:$CQ$406,Calc_Targetkreise!AM$5,FALSE)/1000/F365</f>
        <v>0.3207104029</v>
      </c>
      <c r="AN365" s="63">
        <f>VLOOKUP($D365,BW_17_Kreise!$B$7:$CC$410,Calc_Targetkreise!AN$5,FALSE)/1000/$G365</f>
        <v>0.3245078792</v>
      </c>
      <c r="AO365" s="61">
        <f>VLOOKUP(Calc_Targetkreise!$D365,EW_Erg_09_14_Kreise!$A$7:$BK$412,Calc_Targetkreise!AO$5,FALSE)/1000/$H365</f>
        <v>0.1081972947</v>
      </c>
      <c r="AP365" s="61">
        <f>VLOOKUP(Calc_Targetkreise!$D365,EW_Erg_09_14_Kreise!$A$7:$BK$412,Calc_Targetkreise!AP$5,FALSE)/1000/$H365</f>
        <v>0.0006386909876</v>
      </c>
      <c r="AQ365" s="61">
        <f t="shared" ref="AQ365:AR365" si="1499">1-U365-Y365-AC365-AG365-AJ365-AN365</f>
        <v>0.06877487133</v>
      </c>
      <c r="AR365" s="61">
        <f t="shared" si="1499"/>
        <v>0.1413027775</v>
      </c>
      <c r="AS365" s="61">
        <f t="shared" si="11"/>
        <v>0.1845280191</v>
      </c>
      <c r="AT365" s="63">
        <f>VLOOKUP($D365,BW_17_Kreise!$B$7:$CC$410,Calc_Targetkreise!AT$5,FALSE)/1000/$G365</f>
        <v>0.004117366159</v>
      </c>
      <c r="AU365" s="61">
        <f>VLOOKUP(Calc_Targetkreise!$D365,EW_Erg_09_14_Kreise!$A$7:$BK$412,Calc_Targetkreise!AU$5,FALSE)/1000/$H365</f>
        <v>0.01315399296</v>
      </c>
      <c r="AV365" s="62">
        <f>IF(AU365&lt;Master_sheet_Kriterien!$J$44,1,IF(AU365&lt;Master_sheet_Kriterien!$K$44,2,IF(AU365&lt;Master_sheet_Kriterien!$L$44,3,IF(AU365&lt;Master_sheet_Kriterien!$M$44,4,5))))</f>
        <v>4</v>
      </c>
      <c r="AW365" s="61">
        <f>VLOOKUP(Calc_Targetkreise!$D365,EW_Erg_09_14_Kreise!$A$7:$BK$412,Calc_Targetkreise!AW$5,FALSE)/1000/$H365</f>
        <v>0.009215398536</v>
      </c>
      <c r="AX365" s="61">
        <f>VLOOKUP($D365,EW_19_Kreise!$A$6:$CQ$406,Calc_Targetkreise!AX$5,FALSE)/1000/F365</f>
        <v>0.003251488424</v>
      </c>
      <c r="AY365" s="62">
        <f>IF(AX365&lt;Master_sheet_Kriterien!$J$56,1,IF(AX365&lt;Master_sheet_Kriterien!$K$56,2,IF(AX365&lt;Master_sheet_Kriterien!$L$56,3,IF(AX365&lt;Master_sheet_Kriterien!$M$56,4,5))))</f>
        <v>2</v>
      </c>
      <c r="AZ365" s="64">
        <f>VLOOKUP($D365,EW_19_Kreise!$A$6:$CQ$406,Calc_Targetkreise!AZ$5,FALSE)</f>
        <v>515</v>
      </c>
      <c r="BA365" s="62">
        <f>IF(AZ365&lt;Master_sheet_Kriterien!$J$57,1,IF(AZ365&lt;Master_sheet_Kriterien!$K$57,2,IF(AZ365&lt;Master_sheet_Kriterien!$L$57,3,IF(AZ365&lt;Master_sheet_Kriterien!$M$56,4,5))))</f>
        <v>5</v>
      </c>
      <c r="BB365" s="59">
        <f>VLOOKUP($D365,Struktur_daten_BW_2017!$B$7:$AH$452,Calc_Targetkreise!BB$5,FALSE)</f>
        <v>116.5</v>
      </c>
      <c r="BC365" s="62">
        <f>IF(BB365&lt;Master_sheet_Kriterien!$J$8,1,IF(BB365&lt;Master_sheet_Kriterien!$K$8,2,IF(BB365&lt;Master_sheet_Kriterien!$L$8,3,IF(BB365&lt;Master_sheet_Kriterien!$M$8,4,5))))</f>
        <v>1</v>
      </c>
      <c r="BD365" s="65">
        <f t="shared" si="12"/>
        <v>10.1127</v>
      </c>
      <c r="BE365" s="62">
        <f>IF(BD365&lt;Master_sheet_Kriterien!$J$10,1,IF(BD365&lt;Master_sheet_Kriterien!$K$10,2,IF(BD365&lt;Master_sheet_Kriterien!$L$10,3,IF(BD365&lt;Master_sheet_Kriterien!$M$10,4,5))))</f>
        <v>1</v>
      </c>
      <c r="BF365" s="65">
        <f>VLOOKUP($D365,Struktur_daten_BW_2017!$B$7:$AH$452,Calc_Targetkreise!BF$5,FALSE)</f>
        <v>3.9</v>
      </c>
      <c r="BG365" s="62">
        <f>IF(BF365&lt;Master_sheet_Kriterien!$J$12,1,IF(BF365&lt;Master_sheet_Kriterien!$K$12,2,IF(BF365&lt;Master_sheet_Kriterien!$L$12,3,IF(BF365&lt;Master_sheet_Kriterien!$M$12,4,5))))</f>
        <v>1</v>
      </c>
      <c r="BH365" s="65">
        <f>VLOOKUP($D365,Struktur_daten_BW_2017!$B$7:$AH$452,Calc_Targetkreise!BH$5,FALSE)</f>
        <v>10.6</v>
      </c>
      <c r="BI365" s="62">
        <f>IF(BH365&lt;Master_sheet_Kriterien!$J$14,1,IF(BH365&lt;Master_sheet_Kriterien!$K$14,2,IF(BH365&lt;Master_sheet_Kriterien!$L$14,3,IF(BH365&lt;Master_sheet_Kriterien!$M$14,4,5))))</f>
        <v>1</v>
      </c>
      <c r="BJ365" s="65">
        <f>VLOOKUP($D365,Struktur_daten_BW_2017!$B$7:$AH$452,Calc_Targetkreise!BJ$5,FALSE)</f>
        <v>36</v>
      </c>
      <c r="BK365" s="62">
        <f>IF(BJ365&lt;Master_sheet_Kriterien!$J$16,1,IF(BJ365&lt;Master_sheet_Kriterien!$K$16,2,IF(BJ365&lt;Master_sheet_Kriterien!$L$16,3,IF(BJ365&lt;Master_sheet_Kriterien!$M$16,4,5))))</f>
        <v>3</v>
      </c>
      <c r="BL365" s="65">
        <f>VLOOKUP($D365,Struktur_daten_BW_2017!$B$7:$AH$452,Calc_Targetkreise!BL$5,FALSE)</f>
        <v>19.9</v>
      </c>
      <c r="BM365" s="62">
        <f>IF(BL365&lt;Master_sheet_Kriterien!$J$18,1,IF(BL365&lt;Master_sheet_Kriterien!$K$18,2,IF(BL365&lt;Master_sheet_Kriterien!$L$18,3,IF(BL365&lt;Master_sheet_Kriterien!$M$18,4,5))))</f>
        <v>5</v>
      </c>
      <c r="BN365" s="65">
        <f>VLOOKUP($D365,Struktur_daten_BW_2017!$B$7:$AH$452,Calc_Targetkreise!BN$5,FALSE)</f>
        <v>14.4</v>
      </c>
      <c r="BO365" s="62">
        <f>IF(BN365&lt;Master_sheet_Kriterien!$J$20,1,IF(BN365&lt;Master_sheet_Kriterien!$K$20,2,IF(BN365&lt;Master_sheet_Kriterien!$L$20,3,IF(BN365&lt;Master_sheet_Kriterien!$M$20,4,5))))</f>
        <v>5</v>
      </c>
      <c r="BP365" s="59">
        <f>VLOOKUP($D365,Struktur_daten_BW_2017!$B$7:$AH$452,Calc_Targetkreise!BP$5,FALSE)</f>
        <v>18623</v>
      </c>
      <c r="BQ365" s="62">
        <f>IF(BP365&lt;Master_sheet_Kriterien!$J$38,1,IF(BP365&lt;Master_sheet_Kriterien!$K$38,2,IF(BP365&lt;Master_sheet_Kriterien!$L$38,3,IF(BP365&lt;Master_sheet_Kriterien!$M$38,4,5))))</f>
        <v>1</v>
      </c>
      <c r="BR365" s="65">
        <f>VLOOKUP($D365,Struktur_daten_BW_2017!$B$7:$AH$452,Calc_Targetkreise!BR$5,FALSE)</f>
        <v>30.6</v>
      </c>
      <c r="BS365" s="62">
        <f>IF(BR365&lt;Master_sheet_Kriterien!$J$24,1,IF(BR365&lt;Master_sheet_Kriterien!$K$24,2,IF(BR365&lt;Master_sheet_Kriterien!$L$24,3,IF(BR365&lt;Master_sheet_Kriterien!$M$24,4,5))))</f>
        <v>2</v>
      </c>
      <c r="BT365" s="65">
        <f>VLOOKUP($D365,Struktur_daten_BW_2017!$B$7:$AH$452,Calc_Targetkreise!BT$5,FALSE)</f>
        <v>9.2</v>
      </c>
      <c r="BU365" s="62">
        <f>IF(BT365&lt;Master_sheet_Kriterien!$J$26,1,IF(BT365&lt;Master_sheet_Kriterien!$K$26,2,IF(BT365&lt;Master_sheet_Kriterien!$L$26,3,IF(BT365&lt;Master_sheet_Kriterien!$M$26,4,5))))</f>
        <v>1</v>
      </c>
      <c r="BV365" s="65">
        <f t="shared" si="13"/>
        <v>2.38556</v>
      </c>
      <c r="BW365" s="62">
        <f>IF(BV365&lt;Master_sheet_Kriterien!$J$28,1,IF(BV365&lt;Master_sheet_Kriterien!$K$28,2,IF(BV365&lt;Master_sheet_Kriterien!$L$28,3,IF(BV365&lt;Master_sheet_Kriterien!$M$28,4,5))))</f>
        <v>1</v>
      </c>
      <c r="BX365" s="65">
        <f>VLOOKUP($D365,Struktur_daten_BW_2017!$B$7:$AH$452,Calc_Targetkreise!BX$5,FALSE)</f>
        <v>11.95652174</v>
      </c>
      <c r="BY365" s="62">
        <f>IF(BX365&lt;Master_sheet_Kriterien!$J$30,1,IF(BX365&lt;Master_sheet_Kriterien!$K$30,2,IF(BX365&lt;Master_sheet_Kriterien!$L$30,3,IF(BX365&lt;Master_sheet_Kriterien!$M$30,4,5))))</f>
        <v>1</v>
      </c>
      <c r="BZ365" s="65"/>
      <c r="CA365" s="62">
        <f>IF(BZ365&lt;Master_sheet_Kriterien!$J$32,1,IF(BZ365&lt;Master_sheet_Kriterien!$K$32,2,IF(BZ365&lt;Master_sheet_Kriterien!$L$32,3,IF(BZ365&lt;Master_sheet_Kriterien!$M$32,4,5))))</f>
        <v>1</v>
      </c>
      <c r="CB365" s="65"/>
      <c r="CC365" s="62">
        <f>IF(CB365&lt;Master_sheet_Kriterien!$J$34,1,IF(CB365&lt;Master_sheet_Kriterien!$K$34,2,IF(CB365&lt;Master_sheet_Kriterien!$L$34,3,IF(CB365&lt;Master_sheet_Kriterien!$M$34,4,5))))</f>
        <v>1</v>
      </c>
      <c r="CD365" s="65">
        <f>100-VLOOKUP($D365,Struktur_daten_BW_2017!$B$7:$AH$452,Calc_Targetkreise!CD$5,FALSE)</f>
        <v>53.9</v>
      </c>
      <c r="CE365" s="62">
        <f>IF(CD365&lt;Master_sheet_Kriterien!$J$40,1,IF(CD365&lt;Master_sheet_Kriterien!$K$40,2,IF(CD365&lt;Master_sheet_Kriterien!$L$40,3,IF(CD365&lt;Master_sheet_Kriterien!$M$40,4,5))))</f>
        <v>4</v>
      </c>
      <c r="CF365" s="61"/>
      <c r="CG365" s="59">
        <f>VLOOKUP($D365,EW_19_Kreise!$A$6:$CQ$406,Calc_Targetkreise!CG$5,FALSE)/1000</f>
        <v>249.292</v>
      </c>
      <c r="CH365" s="59">
        <f>VLOOKUP($D365,BW_17_Kreise!$B$7:$CC$410,Calc_Targetkreise!CH$5,FALSE)/1000</f>
        <v>252.642</v>
      </c>
      <c r="CI365" s="59">
        <f>VLOOKUP($D365,EW_Erg_09_14_Kreise!$A$10:$BK$412,Calc_Targetkreise!CI$5,FALSE)/1000</f>
        <v>260.686</v>
      </c>
      <c r="CJ365" s="59">
        <f>VLOOKUP($D365,EW_Erg_09_14_Kreise!$A$10:$BK$412,Calc_Targetkreise!CJ$5,FALSE)/1000</f>
        <v>278.965</v>
      </c>
      <c r="CK365" s="59">
        <f>VLOOKUP($D365,EW_Erg_09_14_Kreise!$A$10:$BK$412,Calc_Targetkreise!CK$5,FALSE)/1000</f>
        <v>131.511</v>
      </c>
      <c r="CL365" s="45"/>
      <c r="CM365" s="59">
        <f>VLOOKUP($D365,Struktur_daten_BW_2017!$B$7:$AH$452,Calc_Targetkreise!CM$5,FALSE)</f>
        <v>259.3</v>
      </c>
      <c r="CN365" s="66">
        <v>1.0</v>
      </c>
      <c r="CO365" s="67">
        <f t="shared" si="16"/>
        <v>0.00385653683</v>
      </c>
      <c r="CP365" s="62">
        <f>IF(CO365&lt;Master_sheet_Kriterien!$J$58,1,IF(CO365&lt;Master_sheet_Kriterien!$K$58,2,IF(CO365&lt;Master_sheet_Kriterien!$L$58,3,IF(CO365&lt;Master_sheet_Kriterien!$M$58,4,5))))</f>
        <v>1</v>
      </c>
      <c r="CQ365" s="66">
        <v>1.0</v>
      </c>
      <c r="CR365" s="67">
        <f t="shared" si="17"/>
        <v>0.00385653683</v>
      </c>
      <c r="CS365" s="62">
        <f>IF(CR365&lt;Master_sheet_Kriterien!$J$59,1,IF(CR365&lt;Master_sheet_Kriterien!$K$59,2,IF(CR365&lt;Master_sheet_Kriterien!$L$59,3,IF(CR365&lt;Master_sheet_Kriterien!$M$59,4,5))))</f>
        <v>1</v>
      </c>
      <c r="CT365" s="66">
        <v>0.0</v>
      </c>
      <c r="CU365" s="44"/>
      <c r="CV365" s="66">
        <v>0.0</v>
      </c>
      <c r="CW365" s="68"/>
      <c r="CY365" s="31">
        <f t="shared" si="18"/>
        <v>14625</v>
      </c>
      <c r="DB365" s="76" t="str">
        <f t="shared" si="19"/>
        <v>Bautzen</v>
      </c>
      <c r="DC365" s="58">
        <f t="shared" si="20"/>
        <v>309</v>
      </c>
      <c r="DD365" s="77">
        <f t="shared" si="21"/>
        <v>134</v>
      </c>
      <c r="DE365" s="72">
        <f t="shared" si="22"/>
        <v>0.003251488424</v>
      </c>
      <c r="DG365" s="76" t="str">
        <f t="shared" si="23"/>
        <v>Bautzen</v>
      </c>
      <c r="DH365" s="58" t="str">
        <f t="shared" si="24"/>
        <v>#REF!</v>
      </c>
      <c r="DI365" s="75">
        <f t="shared" si="25"/>
        <v>128.0385654</v>
      </c>
      <c r="DJ365" s="78">
        <f t="shared" si="26"/>
        <v>0.003251488424</v>
      </c>
      <c r="DK365" s="75"/>
      <c r="DL365" s="75"/>
      <c r="DM365" s="75"/>
      <c r="DN365" s="75"/>
      <c r="DO365" s="75"/>
      <c r="DP365" s="44"/>
    </row>
    <row r="366" ht="16.5" customHeight="1">
      <c r="A366" s="58">
        <f t="shared" si="5"/>
        <v>368</v>
      </c>
      <c r="B366" s="58">
        <f t="shared" si="6"/>
        <v>123</v>
      </c>
      <c r="C366" s="58" t="s">
        <v>524</v>
      </c>
      <c r="D366" s="58">
        <v>14626.0</v>
      </c>
      <c r="E366" s="58" t="s">
        <v>532</v>
      </c>
      <c r="F366" s="59">
        <f>VLOOKUP($D366,EW_19_Kreise!$A$6:$CQ$406,Calc_Targetkreise!F$5,FALSE)/1000</f>
        <v>129.644</v>
      </c>
      <c r="G366" s="59">
        <f>VLOOKUP($D366,BW_17_Kreise!$B$7:$CC$410,Calc_Targetkreise!G$5,FALSE)/1000</f>
        <v>153.72</v>
      </c>
      <c r="H366" s="59">
        <f>VLOOKUP($D366,EW_Erg_09_14_Kreise!$A$10:$BK$412,Calc_Targetkreise!H$5,FALSE)/1000</f>
        <v>106.661</v>
      </c>
      <c r="I366" s="60">
        <f t="shared" ref="I366:K366" si="1500">F366/CG366</f>
        <v>0.6191035596</v>
      </c>
      <c r="J366" s="60">
        <f t="shared" si="1500"/>
        <v>0.7216189953</v>
      </c>
      <c r="K366" s="60">
        <f t="shared" si="1500"/>
        <v>0.4813721641</v>
      </c>
      <c r="L366" s="61">
        <f t="shared" ref="L366:M366" si="1501">1-(T366+X366)</f>
        <v>0.6853537379</v>
      </c>
      <c r="M366" s="61">
        <f t="shared" si="1501"/>
        <v>0.6405867812</v>
      </c>
      <c r="N366" s="62">
        <f>IF(L366&lt;Master_sheet_Kriterien!$J$46,1,IF(L366&lt;Master_sheet_Kriterien!$K$46,2,IF(L366&lt;Master_sheet_Kriterien!$L$46,3,IF(L366&lt;Master_sheet_Kriterien!$M$46,4,5))))</f>
        <v>5</v>
      </c>
      <c r="O366" s="62">
        <f>IF(M366&lt;Master_sheet_Kriterien!$J$46,1,IF(M366&lt;Master_sheet_Kriterien!$K$46,2,IF(M366&lt;Master_sheet_Kriterien!$L$46,3,IF(M366&lt;Master_sheet_Kriterien!$M$46,4,5))))</f>
        <v>5</v>
      </c>
      <c r="P366" s="61">
        <f t="shared" ref="P366:Q366" si="1502">1-(T366+AM366)</f>
        <v>0.4271235075</v>
      </c>
      <c r="Q366" s="61">
        <f t="shared" si="1502"/>
        <v>0.4044301327</v>
      </c>
      <c r="R366" s="62">
        <f>IF(P366&lt;Master_sheet_Kriterien!$J$46,1,IF(P366&lt;Master_sheet_Kriterien!$K$46,2,IF(P366&lt;Master_sheet_Kriterien!$L$46,3,IF(P366&lt;Master_sheet_Kriterien!$M$46,4,5))))</f>
        <v>2</v>
      </c>
      <c r="S366" s="62">
        <f>IF(Q366&lt;Master_sheet_Kriterien!$J$46,1,IF(Q366&lt;Master_sheet_Kriterien!$K$46,2,IF(Q366&lt;Master_sheet_Kriterien!$L$46,3,IF(Q366&lt;Master_sheet_Kriterien!$M$46,4,5))))</f>
        <v>2</v>
      </c>
      <c r="T366" s="61">
        <f>VLOOKUP($D366,EW_19_Kreise!$A$6:$CQ$406,Calc_Targetkreise!T$5,FALSE)/1000/F366</f>
        <v>0.2490049674</v>
      </c>
      <c r="U366" s="63">
        <f>VLOOKUP($D366,BW_17_Kreise!$B$7:$CC$410,Calc_Targetkreise!U$5,FALSE)/1000/$G366</f>
        <v>0.2667187093</v>
      </c>
      <c r="V366" s="61">
        <f>VLOOKUP(Calc_Targetkreise!$D366,EW_Erg_09_14_Kreise!$A$7:$BK$412,Calc_Targetkreise!V$5,FALSE)/1000/$H366</f>
        <v>0.3808608582</v>
      </c>
      <c r="W366" s="61">
        <f>VLOOKUP(Calc_Targetkreise!$D366,EW_Erg_09_14_Kreise!$A$7:$BK$412,Calc_Targetkreise!W$5,FALSE)/1000/CK366</f>
        <v>0.3754702924</v>
      </c>
      <c r="X366" s="61">
        <f>VLOOKUP($D366,EW_19_Kreise!$A$6:$CQ$406,Calc_Targetkreise!X$5,FALSE)/1000/F366</f>
        <v>0.06564129462</v>
      </c>
      <c r="Y366" s="63">
        <f>VLOOKUP($D366,BW_17_Kreise!$B$7:$CC$410,Calc_Targetkreise!Y$5,FALSE)/1000/$G366</f>
        <v>0.0926945095</v>
      </c>
      <c r="Z366" s="61">
        <f>VLOOKUP(Calc_Targetkreise!$D366,EW_Erg_09_14_Kreise!$A$7:$BK$412,Calc_Targetkreise!Z$5,FALSE)/1000/$H366</f>
        <v>0.1222752459</v>
      </c>
      <c r="AA366" s="61">
        <f>VLOOKUP(Calc_Targetkreise!$D366,EW_Erg_09_14_Kreise!$A$7:$BK$412,Calc_Targetkreise!AA$5,FALSE)/1000/$H366</f>
        <v>0.09317369985</v>
      </c>
      <c r="AB366" s="61">
        <f>VLOOKUP($D366,EW_19_Kreise!$A$6:$CQ$406,Calc_Targetkreise!AB$5,FALSE)/1000/F366</f>
        <v>0.06336583259</v>
      </c>
      <c r="AC366" s="63">
        <f>VLOOKUP($D366,BW_17_Kreise!$B$7:$CC$410,Calc_Targetkreise!AC$5,FALSE)/1000/$G366</f>
        <v>0.02911787666</v>
      </c>
      <c r="AD366" s="61">
        <f>VLOOKUP(Calc_Targetkreise!$D366,EW_Erg_09_14_Kreise!$A$7:$BK$412,Calc_Targetkreise!AD$5,FALSE)/1000/$H366</f>
        <v>0.036517565</v>
      </c>
      <c r="AE366" s="62">
        <f>IF(AC366&lt;Master_sheet_Kriterien!$J$54,1,IF(AC366&lt;Master_sheet_Kriterien!$K$54,2,IF(AC366&lt;Master_sheet_Kriterien!$L$54,3,IF(AC366&lt;Master_sheet_Kriterien!$M$54,4,5))))</f>
        <v>1</v>
      </c>
      <c r="AF366" s="61">
        <f>VLOOKUP(Calc_Targetkreise!$D366,EW_Erg_09_14_Kreise!$A$7:$BK$412,Calc_Targetkreise!AF$5,FALSE)/1000/$H366</f>
        <v>0.04564930012</v>
      </c>
      <c r="AG366" s="63">
        <f>VLOOKUP($D366,BW_17_Kreise!$B$7:$CC$410,Calc_Targetkreise!AG$5,FALSE)/1000/$G366</f>
        <v>0.07032266458</v>
      </c>
      <c r="AH366" s="61">
        <f>VLOOKUP(Calc_Targetkreise!$D366,EW_Erg_09_14_Kreise!$A$7:$BK$412,Calc_Targetkreise!AH$5,FALSE)/1000/$H366</f>
        <v>0.02127300513</v>
      </c>
      <c r="AI366" s="61">
        <f>VLOOKUP(Calc_Targetkreise!$D366,EW_Erg_09_14_Kreise!$A$7:$BK$412,Calc_Targetkreise!AI$5,FALSE)/1000/$H366</f>
        <v>0.08582330936</v>
      </c>
      <c r="AJ366" s="63">
        <f>VLOOKUP($D366,BW_17_Kreise!$B$7:$CC$410,Calc_Targetkreise!AJ$5,FALSE)/1000/$G366</f>
        <v>0.1400858704</v>
      </c>
      <c r="AK366" s="61">
        <f>VLOOKUP(Calc_Targetkreise!$D366,EW_Erg_09_14_Kreise!$A$7:$BK$412,Calc_Targetkreise!AK$5,FALSE)/1000/$H366</f>
        <v>0.1692277402</v>
      </c>
      <c r="AL366" s="61">
        <f>VLOOKUP(Calc_Targetkreise!$D366,EW_Erg_09_14_Kreise!$A$7:$BK$412,Calc_Targetkreise!AL$5,FALSE)/1000/$H366</f>
        <v>0.199435595</v>
      </c>
      <c r="AM366" s="61">
        <f>VLOOKUP($D366,EW_19_Kreise!$A$6:$CQ$406,Calc_Targetkreise!AM$5,FALSE)/1000/F366</f>
        <v>0.3238715251</v>
      </c>
      <c r="AN366" s="63">
        <f>VLOOKUP($D366,BW_17_Kreise!$B$7:$CC$410,Calc_Targetkreise!AN$5,FALSE)/1000/$G366</f>
        <v>0.3288511579</v>
      </c>
      <c r="AO366" s="61">
        <f>VLOOKUP(Calc_Targetkreise!$D366,EW_Erg_09_14_Kreise!$A$7:$BK$412,Calc_Targetkreise!AO$5,FALSE)/1000/$H366</f>
        <v>0.1179812678</v>
      </c>
      <c r="AP366" s="61">
        <f>VLOOKUP(Calc_Targetkreise!$D366,EW_Erg_09_14_Kreise!$A$7:$BK$412,Calc_Targetkreise!AP$5,FALSE)/1000/$H366</f>
        <v>0.0008344193285</v>
      </c>
      <c r="AQ366" s="61">
        <f t="shared" ref="AQ366:AR366" si="1503">1-U366-Y366-AC366-AG366-AJ366-AN366</f>
        <v>0.07220921155</v>
      </c>
      <c r="AR366" s="61">
        <f t="shared" si="1503"/>
        <v>0.1518643178</v>
      </c>
      <c r="AS366" s="61">
        <f t="shared" si="11"/>
        <v>0.1996133839</v>
      </c>
      <c r="AT366" s="63">
        <f>VLOOKUP($D366,BW_17_Kreise!$B$7:$CC$410,Calc_Targetkreise!AT$5,FALSE)/1000/$G366</f>
        <v>0.003356752537</v>
      </c>
      <c r="AU366" s="61">
        <f>VLOOKUP(Calc_Targetkreise!$D366,EW_Erg_09_14_Kreise!$A$7:$BK$412,Calc_Targetkreise!AU$5,FALSE)/1000/$H366</f>
        <v>0.01276005288</v>
      </c>
      <c r="AV366" s="62">
        <f>IF(AU366&lt;Master_sheet_Kriterien!$J$44,1,IF(AU366&lt;Master_sheet_Kriterien!$K$44,2,IF(AU366&lt;Master_sheet_Kriterien!$L$44,3,IF(AU366&lt;Master_sheet_Kriterien!$M$44,4,5))))</f>
        <v>4</v>
      </c>
      <c r="AW366" s="61">
        <f>VLOOKUP(Calc_Targetkreise!$D366,EW_Erg_09_14_Kreise!$A$7:$BK$412,Calc_Targetkreise!AW$5,FALSE)/1000/$H366</f>
        <v>0.009713016004</v>
      </c>
      <c r="AX366" s="61">
        <f>VLOOKUP($D366,EW_19_Kreise!$A$6:$CQ$406,Calc_Targetkreise!AX$5,FALSE)/1000/F366</f>
        <v>0.003247354293</v>
      </c>
      <c r="AY366" s="62">
        <f>IF(AX366&lt;Master_sheet_Kriterien!$J$56,1,IF(AX366&lt;Master_sheet_Kriterien!$K$56,2,IF(AX366&lt;Master_sheet_Kriterien!$L$56,3,IF(AX366&lt;Master_sheet_Kriterien!$M$56,4,5))))</f>
        <v>2</v>
      </c>
      <c r="AZ366" s="64">
        <f>VLOOKUP($D366,EW_19_Kreise!$A$6:$CQ$406,Calc_Targetkreise!AZ$5,FALSE)</f>
        <v>421</v>
      </c>
      <c r="BA366" s="62">
        <f>IF(AZ366&lt;Master_sheet_Kriterien!$J$57,1,IF(AZ366&lt;Master_sheet_Kriterien!$K$57,2,IF(AZ366&lt;Master_sheet_Kriterien!$L$57,3,IF(AZ366&lt;Master_sheet_Kriterien!$M$56,4,5))))</f>
        <v>3</v>
      </c>
      <c r="BB366" s="59">
        <f>VLOOKUP($D366,Struktur_daten_BW_2017!$B$7:$AH$452,Calc_Targetkreise!BB$5,FALSE)</f>
        <v>123.1</v>
      </c>
      <c r="BC366" s="62">
        <f>IF(BB366&lt;Master_sheet_Kriterien!$J$8,1,IF(BB366&lt;Master_sheet_Kriterien!$K$8,2,IF(BB366&lt;Master_sheet_Kriterien!$L$8,3,IF(BB366&lt;Master_sheet_Kriterien!$M$8,4,5))))</f>
        <v>1</v>
      </c>
      <c r="BD366" s="65">
        <f t="shared" si="12"/>
        <v>11.18</v>
      </c>
      <c r="BE366" s="62">
        <f>IF(BD366&lt;Master_sheet_Kriterien!$J$10,1,IF(BD366&lt;Master_sheet_Kriterien!$K$10,2,IF(BD366&lt;Master_sheet_Kriterien!$L$10,3,IF(BD366&lt;Master_sheet_Kriterien!$M$10,4,5))))</f>
        <v>1</v>
      </c>
      <c r="BF366" s="65">
        <f>VLOOKUP($D366,Struktur_daten_BW_2017!$B$7:$AH$452,Calc_Targetkreise!BF$5,FALSE)</f>
        <v>4.3</v>
      </c>
      <c r="BG366" s="62">
        <f>IF(BF366&lt;Master_sheet_Kriterien!$J$12,1,IF(BF366&lt;Master_sheet_Kriterien!$K$12,2,IF(BF366&lt;Master_sheet_Kriterien!$L$12,3,IF(BF366&lt;Master_sheet_Kriterien!$M$12,4,5))))</f>
        <v>1</v>
      </c>
      <c r="BH366" s="65">
        <f>VLOOKUP($D366,Struktur_daten_BW_2017!$B$7:$AH$452,Calc_Targetkreise!BH$5,FALSE)</f>
        <v>10.2</v>
      </c>
      <c r="BI366" s="62">
        <f>IF(BH366&lt;Master_sheet_Kriterien!$J$14,1,IF(BH366&lt;Master_sheet_Kriterien!$K$14,2,IF(BH366&lt;Master_sheet_Kriterien!$L$14,3,IF(BH366&lt;Master_sheet_Kriterien!$M$14,4,5))))</f>
        <v>1</v>
      </c>
      <c r="BJ366" s="65">
        <f>VLOOKUP($D366,Struktur_daten_BW_2017!$B$7:$AH$452,Calc_Targetkreise!BJ$5,FALSE)</f>
        <v>34.7</v>
      </c>
      <c r="BK366" s="62">
        <f>IF(BJ366&lt;Master_sheet_Kriterien!$J$16,1,IF(BJ366&lt;Master_sheet_Kriterien!$K$16,2,IF(BJ366&lt;Master_sheet_Kriterien!$L$16,3,IF(BJ366&lt;Master_sheet_Kriterien!$M$16,4,5))))</f>
        <v>1</v>
      </c>
      <c r="BL366" s="65">
        <f>VLOOKUP($D366,Struktur_daten_BW_2017!$B$7:$AH$452,Calc_Targetkreise!BL$5,FALSE)</f>
        <v>21</v>
      </c>
      <c r="BM366" s="62">
        <f>IF(BL366&lt;Master_sheet_Kriterien!$J$18,1,IF(BL366&lt;Master_sheet_Kriterien!$K$18,2,IF(BL366&lt;Master_sheet_Kriterien!$L$18,3,IF(BL366&lt;Master_sheet_Kriterien!$M$18,4,5))))</f>
        <v>5</v>
      </c>
      <c r="BN366" s="65">
        <f>VLOOKUP($D366,Struktur_daten_BW_2017!$B$7:$AH$452,Calc_Targetkreise!BN$5,FALSE)</f>
        <v>15.3</v>
      </c>
      <c r="BO366" s="62">
        <f>IF(BN366&lt;Master_sheet_Kriterien!$J$20,1,IF(BN366&lt;Master_sheet_Kriterien!$K$20,2,IF(BN366&lt;Master_sheet_Kriterien!$L$20,3,IF(BN366&lt;Master_sheet_Kriterien!$M$20,4,5))))</f>
        <v>5</v>
      </c>
      <c r="BP366" s="59">
        <f>VLOOKUP($D366,Struktur_daten_BW_2017!$B$7:$AH$452,Calc_Targetkreise!BP$5,FALSE)</f>
        <v>17483</v>
      </c>
      <c r="BQ366" s="62">
        <f>IF(BP366&lt;Master_sheet_Kriterien!$J$38,1,IF(BP366&lt;Master_sheet_Kriterien!$K$38,2,IF(BP366&lt;Master_sheet_Kriterien!$L$38,3,IF(BP366&lt;Master_sheet_Kriterien!$M$38,4,5))))</f>
        <v>1</v>
      </c>
      <c r="BR366" s="65">
        <f>VLOOKUP($D366,Struktur_daten_BW_2017!$B$7:$AH$452,Calc_Targetkreise!BR$5,FALSE)</f>
        <v>28.3</v>
      </c>
      <c r="BS366" s="62">
        <f>IF(BR366&lt;Master_sheet_Kriterien!$J$24,1,IF(BR366&lt;Master_sheet_Kriterien!$K$24,2,IF(BR366&lt;Master_sheet_Kriterien!$L$24,3,IF(BR366&lt;Master_sheet_Kriterien!$M$24,4,5))))</f>
        <v>2</v>
      </c>
      <c r="BT366" s="65">
        <f>VLOOKUP($D366,Struktur_daten_BW_2017!$B$7:$AH$452,Calc_Targetkreise!BT$5,FALSE)</f>
        <v>9.1</v>
      </c>
      <c r="BU366" s="62">
        <f>IF(BT366&lt;Master_sheet_Kriterien!$J$26,1,IF(BT366&lt;Master_sheet_Kriterien!$K$26,2,IF(BT366&lt;Master_sheet_Kriterien!$L$26,3,IF(BT366&lt;Master_sheet_Kriterien!$M$26,4,5))))</f>
        <v>1</v>
      </c>
      <c r="BV366" s="65">
        <f t="shared" si="13"/>
        <v>2.366</v>
      </c>
      <c r="BW366" s="62">
        <f>IF(BV366&lt;Master_sheet_Kriterien!$J$28,1,IF(BV366&lt;Master_sheet_Kriterien!$K$28,2,IF(BV366&lt;Master_sheet_Kriterien!$L$28,3,IF(BV366&lt;Master_sheet_Kriterien!$M$28,4,5))))</f>
        <v>1</v>
      </c>
      <c r="BX366" s="65">
        <f>VLOOKUP($D366,Struktur_daten_BW_2017!$B$7:$AH$452,Calc_Targetkreise!BX$5,FALSE)</f>
        <v>19.78021978</v>
      </c>
      <c r="BY366" s="62">
        <f>IF(BX366&lt;Master_sheet_Kriterien!$J$30,1,IF(BX366&lt;Master_sheet_Kriterien!$K$30,2,IF(BX366&lt;Master_sheet_Kriterien!$L$30,3,IF(BX366&lt;Master_sheet_Kriterien!$M$30,4,5))))</f>
        <v>2</v>
      </c>
      <c r="BZ366" s="65">
        <f>CL366/1000</f>
        <v>3.342</v>
      </c>
      <c r="CA366" s="62">
        <f>IF(BZ366&lt;Master_sheet_Kriterien!$J$32,1,IF(BZ366&lt;Master_sheet_Kriterien!$K$32,2,IF(BZ366&lt;Master_sheet_Kriterien!$L$32,3,IF(BZ366&lt;Master_sheet_Kriterien!$M$32,4,5))))</f>
        <v>1</v>
      </c>
      <c r="CB366" s="65">
        <f>BZ366/CM366*100</f>
        <v>1.285384615</v>
      </c>
      <c r="CC366" s="62">
        <f>IF(CB366&lt;Master_sheet_Kriterien!$J$34,1,IF(CB366&lt;Master_sheet_Kriterien!$K$34,2,IF(CB366&lt;Master_sheet_Kriterien!$L$34,3,IF(CB366&lt;Master_sheet_Kriterien!$M$34,4,5))))</f>
        <v>1</v>
      </c>
      <c r="CD366" s="65">
        <f>100-VLOOKUP($D366,Struktur_daten_BW_2017!$B$7:$AH$452,Calc_Targetkreise!CD$5,FALSE)</f>
        <v>57.5</v>
      </c>
      <c r="CE366" s="62">
        <f>IF(CD366&lt;Master_sheet_Kriterien!$J$40,1,IF(CD366&lt;Master_sheet_Kriterien!$K$40,2,IF(CD366&lt;Master_sheet_Kriterien!$L$40,3,IF(CD366&lt;Master_sheet_Kriterien!$M$40,4,5))))</f>
        <v>4</v>
      </c>
      <c r="CF366" s="61"/>
      <c r="CG366" s="59">
        <f>VLOOKUP($D366,EW_19_Kreise!$A$6:$CQ$406,Calc_Targetkreise!CG$5,FALSE)/1000</f>
        <v>209.406</v>
      </c>
      <c r="CH366" s="59">
        <f>VLOOKUP($D366,BW_17_Kreise!$B$7:$CC$410,Calc_Targetkreise!CH$5,FALSE)/1000</f>
        <v>213.021</v>
      </c>
      <c r="CI366" s="59">
        <f>VLOOKUP($D366,EW_Erg_09_14_Kreise!$A$10:$BK$412,Calc_Targetkreise!CI$5,FALSE)/1000</f>
        <v>221.577</v>
      </c>
      <c r="CJ366" s="59">
        <f>VLOOKUP($D366,EW_Erg_09_14_Kreise!$A$10:$BK$412,Calc_Targetkreise!CJ$5,FALSE)/1000</f>
        <v>240.025</v>
      </c>
      <c r="CK366" s="59">
        <f>VLOOKUP($D366,EW_Erg_09_14_Kreise!$A$10:$BK$412,Calc_Targetkreise!CK$5,FALSE)/1000</f>
        <v>107.38</v>
      </c>
      <c r="CL366" s="45">
        <v>3342.0</v>
      </c>
      <c r="CM366" s="59">
        <f>VLOOKUP($D366,Struktur_daten_BW_2017!$B$7:$AH$452,Calc_Targetkreise!CM$5,FALSE)</f>
        <v>260</v>
      </c>
      <c r="CN366" s="66">
        <v>3.0</v>
      </c>
      <c r="CO366" s="67">
        <f t="shared" si="16"/>
        <v>0.01153846154</v>
      </c>
      <c r="CP366" s="62">
        <f>IF(CO366&lt;Master_sheet_Kriterien!$J$58,1,IF(CO366&lt;Master_sheet_Kriterien!$K$58,2,IF(CO366&lt;Master_sheet_Kriterien!$L$58,3,IF(CO366&lt;Master_sheet_Kriterien!$M$58,4,5))))</f>
        <v>1</v>
      </c>
      <c r="CQ366" s="66">
        <v>1.0</v>
      </c>
      <c r="CR366" s="67">
        <f t="shared" si="17"/>
        <v>0.003846153846</v>
      </c>
      <c r="CS366" s="62">
        <f>IF(CR366&lt;Master_sheet_Kriterien!$J$59,1,IF(CR366&lt;Master_sheet_Kriterien!$K$59,2,IF(CR366&lt;Master_sheet_Kriterien!$L$59,3,IF(CR366&lt;Master_sheet_Kriterien!$M$59,4,5))))</f>
        <v>1</v>
      </c>
      <c r="CT366" s="66">
        <v>2.0</v>
      </c>
      <c r="CU366" s="44"/>
      <c r="CV366" s="66">
        <v>0.0</v>
      </c>
      <c r="CW366" s="68"/>
      <c r="CY366" s="31">
        <f t="shared" si="18"/>
        <v>14626</v>
      </c>
      <c r="DB366" s="76" t="str">
        <f t="shared" si="19"/>
        <v>Görlitz</v>
      </c>
      <c r="DC366" s="58">
        <f t="shared" si="20"/>
        <v>368</v>
      </c>
      <c r="DD366" s="77">
        <f t="shared" si="21"/>
        <v>123</v>
      </c>
      <c r="DE366" s="72">
        <f t="shared" si="22"/>
        <v>0.003247354293</v>
      </c>
      <c r="DG366" s="76" t="str">
        <f t="shared" si="23"/>
        <v>Görlitz</v>
      </c>
      <c r="DH366" s="58" t="str">
        <f t="shared" si="24"/>
        <v>#REF!</v>
      </c>
      <c r="DI366" s="75">
        <f t="shared" si="25"/>
        <v>117.1153846</v>
      </c>
      <c r="DJ366" s="78">
        <f t="shared" si="26"/>
        <v>0.003247354293</v>
      </c>
      <c r="DK366" s="75"/>
      <c r="DL366" s="75"/>
      <c r="DM366" s="75"/>
      <c r="DN366" s="75"/>
      <c r="DO366" s="75"/>
      <c r="DP366" s="44"/>
    </row>
    <row r="367" ht="16.5" customHeight="1">
      <c r="A367" s="58">
        <f t="shared" si="5"/>
        <v>261</v>
      </c>
      <c r="B367" s="58">
        <f t="shared" si="6"/>
        <v>143</v>
      </c>
      <c r="C367" s="58" t="s">
        <v>524</v>
      </c>
      <c r="D367" s="58">
        <v>14627.0</v>
      </c>
      <c r="E367" s="58" t="s">
        <v>533</v>
      </c>
      <c r="F367" s="59">
        <f>VLOOKUP($D367,EW_19_Kreise!$A$6:$CQ$406,Calc_Targetkreise!F$5,FALSE)/1000</f>
        <v>125.699</v>
      </c>
      <c r="G367" s="59">
        <f>VLOOKUP($D367,BW_17_Kreise!$B$7:$CC$410,Calc_Targetkreise!G$5,FALSE)/1000</f>
        <v>150.913</v>
      </c>
      <c r="H367" s="59">
        <f>VLOOKUP($D367,EW_Erg_09_14_Kreise!$A$10:$BK$412,Calc_Targetkreise!H$5,FALSE)/1000</f>
        <v>101.086</v>
      </c>
      <c r="I367" s="60">
        <f t="shared" ref="I367:K367" si="1504">F367/CG367</f>
        <v>0.6306360093</v>
      </c>
      <c r="J367" s="60">
        <f t="shared" si="1504"/>
        <v>0.7496547613</v>
      </c>
      <c r="K367" s="60">
        <f t="shared" si="1504"/>
        <v>0.4913360261</v>
      </c>
      <c r="L367" s="61">
        <f t="shared" ref="L367:M367" si="1505">1-(T367+X367)</f>
        <v>0.6926308085</v>
      </c>
      <c r="M367" s="61">
        <f t="shared" si="1505"/>
        <v>0.6517596231</v>
      </c>
      <c r="N367" s="62">
        <f>IF(L367&lt;Master_sheet_Kriterien!$J$46,1,IF(L367&lt;Master_sheet_Kriterien!$K$46,2,IF(L367&lt;Master_sheet_Kriterien!$L$46,3,IF(L367&lt;Master_sheet_Kriterien!$M$46,4,5))))</f>
        <v>5</v>
      </c>
      <c r="O367" s="62">
        <f>IF(M367&lt;Master_sheet_Kriterien!$J$46,1,IF(M367&lt;Master_sheet_Kriterien!$K$46,2,IF(M367&lt;Master_sheet_Kriterien!$L$46,3,IF(M367&lt;Master_sheet_Kriterien!$M$46,4,5))))</f>
        <v>5</v>
      </c>
      <c r="P367" s="61">
        <f t="shared" ref="P367:Q367" si="1506">1-(T367+AM367)</f>
        <v>0.4539415588</v>
      </c>
      <c r="Q367" s="61">
        <f t="shared" si="1506"/>
        <v>0.4101170873</v>
      </c>
      <c r="R367" s="62">
        <f>IF(P367&lt;Master_sheet_Kriterien!$J$46,1,IF(P367&lt;Master_sheet_Kriterien!$K$46,2,IF(P367&lt;Master_sheet_Kriterien!$L$46,3,IF(P367&lt;Master_sheet_Kriterien!$M$46,4,5))))</f>
        <v>3</v>
      </c>
      <c r="S367" s="62">
        <f>IF(Q367&lt;Master_sheet_Kriterien!$J$46,1,IF(Q367&lt;Master_sheet_Kriterien!$K$46,2,IF(Q367&lt;Master_sheet_Kriterien!$L$46,3,IF(Q367&lt;Master_sheet_Kriterien!$M$46,4,5))))</f>
        <v>2</v>
      </c>
      <c r="T367" s="61">
        <f>VLOOKUP($D367,EW_19_Kreise!$A$6:$CQ$406,Calc_Targetkreise!T$5,FALSE)/1000/F367</f>
        <v>0.2356502438</v>
      </c>
      <c r="U367" s="63">
        <f>VLOOKUP($D367,BW_17_Kreise!$B$7:$CC$410,Calc_Targetkreise!U$5,FALSE)/1000/$G367</f>
        <v>0.2611173325</v>
      </c>
      <c r="V367" s="61">
        <f>VLOOKUP(Calc_Targetkreise!$D367,EW_Erg_09_14_Kreise!$A$7:$BK$412,Calc_Targetkreise!V$5,FALSE)/1000/$H367</f>
        <v>0.3718516906</v>
      </c>
      <c r="W367" s="61">
        <f>VLOOKUP(Calc_Targetkreise!$D367,EW_Erg_09_14_Kreise!$A$7:$BK$412,Calc_Targetkreise!W$5,FALSE)/1000/CK367</f>
        <v>0.3857326491</v>
      </c>
      <c r="X367" s="61">
        <f>VLOOKUP($D367,EW_19_Kreise!$A$6:$CQ$406,Calc_Targetkreise!X$5,FALSE)/1000/F367</f>
        <v>0.07171894764</v>
      </c>
      <c r="Y367" s="63">
        <f>VLOOKUP($D367,BW_17_Kreise!$B$7:$CC$410,Calc_Targetkreise!Y$5,FALSE)/1000/$G367</f>
        <v>0.0871230444</v>
      </c>
      <c r="Z367" s="61">
        <f>VLOOKUP(Calc_Targetkreise!$D367,EW_Erg_09_14_Kreise!$A$7:$BK$412,Calc_Targetkreise!Z$5,FALSE)/1000/$H367</f>
        <v>0.1314029638</v>
      </c>
      <c r="AA367" s="61">
        <f>VLOOKUP(Calc_Targetkreise!$D367,EW_Erg_09_14_Kreise!$A$7:$BK$412,Calc_Targetkreise!AA$5,FALSE)/1000/$H367</f>
        <v>0.09566112023</v>
      </c>
      <c r="AB367" s="61">
        <f>VLOOKUP($D367,EW_19_Kreise!$A$6:$CQ$406,Calc_Targetkreise!AB$5,FALSE)/1000/F367</f>
        <v>0.07949943914</v>
      </c>
      <c r="AC367" s="63">
        <f>VLOOKUP($D367,BW_17_Kreise!$B$7:$CC$410,Calc_Targetkreise!AC$5,FALSE)/1000/$G367</f>
        <v>0.03665025545</v>
      </c>
      <c r="AD367" s="61">
        <f>VLOOKUP(Calc_Targetkreise!$D367,EW_Erg_09_14_Kreise!$A$7:$BK$412,Calc_Targetkreise!AD$5,FALSE)/1000/$H367</f>
        <v>0.04897809786</v>
      </c>
      <c r="AE367" s="62">
        <f>IF(AC367&lt;Master_sheet_Kriterien!$J$54,1,IF(AC367&lt;Master_sheet_Kriterien!$K$54,2,IF(AC367&lt;Master_sheet_Kriterien!$L$54,3,IF(AC367&lt;Master_sheet_Kriterien!$M$54,4,5))))</f>
        <v>1</v>
      </c>
      <c r="AF367" s="61">
        <f>VLOOKUP(Calc_Targetkreise!$D367,EW_Erg_09_14_Kreise!$A$7:$BK$412,Calc_Targetkreise!AF$5,FALSE)/1000/$H367</f>
        <v>0.05988959896</v>
      </c>
      <c r="AG367" s="63">
        <f>VLOOKUP($D367,BW_17_Kreise!$B$7:$CC$410,Calc_Targetkreise!AG$5,FALSE)/1000/$G367</f>
        <v>0.08717605508</v>
      </c>
      <c r="AH367" s="61">
        <f>VLOOKUP(Calc_Targetkreise!$D367,EW_Erg_09_14_Kreise!$A$7:$BK$412,Calc_Targetkreise!AH$5,FALSE)/1000/$H367</f>
        <v>0.02960845221</v>
      </c>
      <c r="AI367" s="61">
        <f>VLOOKUP(Calc_Targetkreise!$D367,EW_Erg_09_14_Kreise!$A$7:$BK$412,Calc_Targetkreise!AI$5,FALSE)/1000/$H367</f>
        <v>0.09642284787</v>
      </c>
      <c r="AJ367" s="63">
        <f>VLOOKUP($D367,BW_17_Kreise!$B$7:$CC$410,Calc_Targetkreise!AJ$5,FALSE)/1000/$G367</f>
        <v>0.1332622107</v>
      </c>
      <c r="AK367" s="61">
        <f>VLOOKUP(Calc_Targetkreise!$D367,EW_Erg_09_14_Kreise!$A$7:$BK$412,Calc_Targetkreise!AK$5,FALSE)/1000/$H367</f>
        <v>0.1650475832</v>
      </c>
      <c r="AL367" s="61">
        <f>VLOOKUP(Calc_Targetkreise!$D367,EW_Erg_09_14_Kreise!$A$7:$BK$412,Calc_Targetkreise!AL$5,FALSE)/1000/$H367</f>
        <v>0.1811625744</v>
      </c>
      <c r="AM367" s="61">
        <f>VLOOKUP($D367,EW_19_Kreise!$A$6:$CQ$406,Calc_Targetkreise!AM$5,FALSE)/1000/F367</f>
        <v>0.3104081974</v>
      </c>
      <c r="AN367" s="63">
        <f>VLOOKUP($D367,BW_17_Kreise!$B$7:$CC$410,Calc_Targetkreise!AN$5,FALSE)/1000/$G367</f>
        <v>0.3287655802</v>
      </c>
      <c r="AO367" s="61">
        <f>VLOOKUP(Calc_Targetkreise!$D367,EW_Erg_09_14_Kreise!$A$7:$BK$412,Calc_Targetkreise!AO$5,FALSE)/1000/$H367</f>
        <v>0.1215994302</v>
      </c>
      <c r="AP367" s="61">
        <f>VLOOKUP(Calc_Targetkreise!$D367,EW_Erg_09_14_Kreise!$A$7:$BK$412,Calc_Targetkreise!AP$5,FALSE)/1000/$H367</f>
        <v>0.0007023722375</v>
      </c>
      <c r="AQ367" s="61">
        <f t="shared" ref="AQ367:AR367" si="1507">1-U367-Y367-AC367-AG367-AJ367-AN367</f>
        <v>0.06590552172</v>
      </c>
      <c r="AR367" s="61">
        <f t="shared" si="1507"/>
        <v>0.131511782</v>
      </c>
      <c r="AS367" s="61">
        <f t="shared" si="11"/>
        <v>0.1804288371</v>
      </c>
      <c r="AT367" s="63">
        <f>VLOOKUP($D367,BW_17_Kreise!$B$7:$CC$410,Calc_Targetkreise!AT$5,FALSE)/1000/$G367</f>
        <v>0.003836647605</v>
      </c>
      <c r="AU367" s="61">
        <f>VLOOKUP(Calc_Targetkreise!$D367,EW_Erg_09_14_Kreise!$A$7:$BK$412,Calc_Targetkreise!AU$5,FALSE)/1000/$H367</f>
        <v>0.01456185822</v>
      </c>
      <c r="AV367" s="62">
        <f>IF(AU367&lt;Master_sheet_Kriterien!$J$44,1,IF(AU367&lt;Master_sheet_Kriterien!$K$44,2,IF(AU367&lt;Master_sheet_Kriterien!$L$44,3,IF(AU367&lt;Master_sheet_Kriterien!$M$44,4,5))))</f>
        <v>4</v>
      </c>
      <c r="AW367" s="61">
        <f>VLOOKUP(Calc_Targetkreise!$D367,EW_Erg_09_14_Kreise!$A$7:$BK$412,Calc_Targetkreise!AW$5,FALSE)/1000/$H367</f>
        <v>0.009289120155</v>
      </c>
      <c r="AX367" s="61">
        <f>VLOOKUP($D367,EW_19_Kreise!$A$6:$CQ$406,Calc_Targetkreise!AX$5,FALSE)/1000/F367</f>
        <v>0.004463042665</v>
      </c>
      <c r="AY367" s="62">
        <f>IF(AX367&lt;Master_sheet_Kriterien!$J$56,1,IF(AX367&lt;Master_sheet_Kriterien!$K$56,2,IF(AX367&lt;Master_sheet_Kriterien!$L$56,3,IF(AX367&lt;Master_sheet_Kriterien!$M$56,4,5))))</f>
        <v>3</v>
      </c>
      <c r="AZ367" s="64">
        <f>VLOOKUP($D367,EW_19_Kreise!$A$6:$CQ$406,Calc_Targetkreise!AZ$5,FALSE)</f>
        <v>561</v>
      </c>
      <c r="BA367" s="62">
        <f>IF(AZ367&lt;Master_sheet_Kriterien!$J$57,1,IF(AZ367&lt;Master_sheet_Kriterien!$K$57,2,IF(AZ367&lt;Master_sheet_Kriterien!$L$57,3,IF(AZ367&lt;Master_sheet_Kriterien!$M$56,4,5))))</f>
        <v>5</v>
      </c>
      <c r="BB367" s="59">
        <f>VLOOKUP($D367,Struktur_daten_BW_2017!$B$7:$AH$452,Calc_Targetkreise!BB$5,FALSE)</f>
        <v>168.6</v>
      </c>
      <c r="BC367" s="62">
        <f>IF(BB367&lt;Master_sheet_Kriterien!$J$8,1,IF(BB367&lt;Master_sheet_Kriterien!$K$8,2,IF(BB367&lt;Master_sheet_Kriterien!$L$8,3,IF(BB367&lt;Master_sheet_Kriterien!$M$8,4,5))))</f>
        <v>2</v>
      </c>
      <c r="BD367" s="65">
        <f t="shared" si="12"/>
        <v>10.0532</v>
      </c>
      <c r="BE367" s="62">
        <f>IF(BD367&lt;Master_sheet_Kriterien!$J$10,1,IF(BD367&lt;Master_sheet_Kriterien!$K$10,2,IF(BD367&lt;Master_sheet_Kriterien!$L$10,3,IF(BD367&lt;Master_sheet_Kriterien!$M$10,4,5))))</f>
        <v>1</v>
      </c>
      <c r="BF367" s="65">
        <f>VLOOKUP($D367,Struktur_daten_BW_2017!$B$7:$AH$452,Calc_Targetkreise!BF$5,FALSE)</f>
        <v>4.1</v>
      </c>
      <c r="BG367" s="62">
        <f>IF(BF367&lt;Master_sheet_Kriterien!$J$12,1,IF(BF367&lt;Master_sheet_Kriterien!$K$12,2,IF(BF367&lt;Master_sheet_Kriterien!$L$12,3,IF(BF367&lt;Master_sheet_Kriterien!$M$12,4,5))))</f>
        <v>1</v>
      </c>
      <c r="BH367" s="65">
        <f>VLOOKUP($D367,Struktur_daten_BW_2017!$B$7:$AH$452,Calc_Targetkreise!BH$5,FALSE)</f>
        <v>10.8</v>
      </c>
      <c r="BI367" s="62">
        <f>IF(BH367&lt;Master_sheet_Kriterien!$J$14,1,IF(BH367&lt;Master_sheet_Kriterien!$K$14,2,IF(BH367&lt;Master_sheet_Kriterien!$L$14,3,IF(BH367&lt;Master_sheet_Kriterien!$M$14,4,5))))</f>
        <v>1</v>
      </c>
      <c r="BJ367" s="65">
        <f>VLOOKUP($D367,Struktur_daten_BW_2017!$B$7:$AH$452,Calc_Targetkreise!BJ$5,FALSE)</f>
        <v>35.9</v>
      </c>
      <c r="BK367" s="62">
        <f>IF(BJ367&lt;Master_sheet_Kriterien!$J$16,1,IF(BJ367&lt;Master_sheet_Kriterien!$K$16,2,IF(BJ367&lt;Master_sheet_Kriterien!$L$16,3,IF(BJ367&lt;Master_sheet_Kriterien!$M$16,4,5))))</f>
        <v>3</v>
      </c>
      <c r="BL367" s="65">
        <f>VLOOKUP($D367,Struktur_daten_BW_2017!$B$7:$AH$452,Calc_Targetkreise!BL$5,FALSE)</f>
        <v>19.5</v>
      </c>
      <c r="BM367" s="62">
        <f>IF(BL367&lt;Master_sheet_Kriterien!$J$18,1,IF(BL367&lt;Master_sheet_Kriterien!$K$18,2,IF(BL367&lt;Master_sheet_Kriterien!$L$18,3,IF(BL367&lt;Master_sheet_Kriterien!$M$18,4,5))))</f>
        <v>5</v>
      </c>
      <c r="BN367" s="65">
        <f>VLOOKUP($D367,Struktur_daten_BW_2017!$B$7:$AH$452,Calc_Targetkreise!BN$5,FALSE)</f>
        <v>14.2</v>
      </c>
      <c r="BO367" s="62">
        <f>IF(BN367&lt;Master_sheet_Kriterien!$J$20,1,IF(BN367&lt;Master_sheet_Kriterien!$K$20,2,IF(BN367&lt;Master_sheet_Kriterien!$L$20,3,IF(BN367&lt;Master_sheet_Kriterien!$M$20,4,5))))</f>
        <v>5</v>
      </c>
      <c r="BP367" s="59">
        <f>VLOOKUP($D367,Struktur_daten_BW_2017!$B$7:$AH$452,Calc_Targetkreise!BP$5,FALSE)</f>
        <v>19013</v>
      </c>
      <c r="BQ367" s="62">
        <f>IF(BP367&lt;Master_sheet_Kriterien!$J$38,1,IF(BP367&lt;Master_sheet_Kriterien!$K$38,2,IF(BP367&lt;Master_sheet_Kriterien!$L$38,3,IF(BP367&lt;Master_sheet_Kriterien!$M$38,4,5))))</f>
        <v>2</v>
      </c>
      <c r="BR367" s="65">
        <f>VLOOKUP($D367,Struktur_daten_BW_2017!$B$7:$AH$452,Calc_Targetkreise!BR$5,FALSE)</f>
        <v>30.6</v>
      </c>
      <c r="BS367" s="62">
        <f>IF(BR367&lt;Master_sheet_Kriterien!$J$24,1,IF(BR367&lt;Master_sheet_Kriterien!$K$24,2,IF(BR367&lt;Master_sheet_Kriterien!$L$24,3,IF(BR367&lt;Master_sheet_Kriterien!$M$24,4,5))))</f>
        <v>2</v>
      </c>
      <c r="BT367" s="65">
        <f>VLOOKUP($D367,Struktur_daten_BW_2017!$B$7:$AH$452,Calc_Targetkreise!BT$5,FALSE)</f>
        <v>9</v>
      </c>
      <c r="BU367" s="62">
        <f>IF(BT367&lt;Master_sheet_Kriterien!$J$26,1,IF(BT367&lt;Master_sheet_Kriterien!$K$26,2,IF(BT367&lt;Master_sheet_Kriterien!$L$26,3,IF(BT367&lt;Master_sheet_Kriterien!$M$26,4,5))))</f>
        <v>1</v>
      </c>
      <c r="BV367" s="65">
        <f t="shared" si="13"/>
        <v>2.2068</v>
      </c>
      <c r="BW367" s="62">
        <f>IF(BV367&lt;Master_sheet_Kriterien!$J$28,1,IF(BV367&lt;Master_sheet_Kriterien!$K$28,2,IF(BV367&lt;Master_sheet_Kriterien!$L$28,3,IF(BV367&lt;Master_sheet_Kriterien!$M$28,4,5))))</f>
        <v>1</v>
      </c>
      <c r="BX367" s="65">
        <f>VLOOKUP($D367,Struktur_daten_BW_2017!$B$7:$AH$452,Calc_Targetkreise!BX$5,FALSE)</f>
        <v>15.55555556</v>
      </c>
      <c r="BY367" s="62">
        <f>IF(BX367&lt;Master_sheet_Kriterien!$J$30,1,IF(BX367&lt;Master_sheet_Kriterien!$K$30,2,IF(BX367&lt;Master_sheet_Kriterien!$L$30,3,IF(BX367&lt;Master_sheet_Kriterien!$M$30,4,5))))</f>
        <v>1</v>
      </c>
      <c r="BZ367" s="65"/>
      <c r="CA367" s="62">
        <f>IF(BZ367&lt;Master_sheet_Kriterien!$J$32,1,IF(BZ367&lt;Master_sheet_Kriterien!$K$32,2,IF(BZ367&lt;Master_sheet_Kriterien!$L$32,3,IF(BZ367&lt;Master_sheet_Kriterien!$M$32,4,5))))</f>
        <v>1</v>
      </c>
      <c r="CB367" s="65"/>
      <c r="CC367" s="62">
        <f>IF(CB367&lt;Master_sheet_Kriterien!$J$34,1,IF(CB367&lt;Master_sheet_Kriterien!$K$34,2,IF(CB367&lt;Master_sheet_Kriterien!$L$34,3,IF(CB367&lt;Master_sheet_Kriterien!$M$34,4,5))))</f>
        <v>1</v>
      </c>
      <c r="CD367" s="65">
        <f>100-VLOOKUP($D367,Struktur_daten_BW_2017!$B$7:$AH$452,Calc_Targetkreise!CD$5,FALSE)</f>
        <v>58.6</v>
      </c>
      <c r="CE367" s="62">
        <f>IF(CD367&lt;Master_sheet_Kriterien!$J$40,1,IF(CD367&lt;Master_sheet_Kriterien!$K$40,2,IF(CD367&lt;Master_sheet_Kriterien!$L$40,3,IF(CD367&lt;Master_sheet_Kriterien!$M$40,4,5))))</f>
        <v>4</v>
      </c>
      <c r="CF367" s="61"/>
      <c r="CG367" s="59">
        <f>VLOOKUP($D367,EW_19_Kreise!$A$6:$CQ$406,Calc_Targetkreise!CG$5,FALSE)/1000</f>
        <v>199.321</v>
      </c>
      <c r="CH367" s="59">
        <f>VLOOKUP($D367,BW_17_Kreise!$B$7:$CC$410,Calc_Targetkreise!CH$5,FALSE)/1000</f>
        <v>201.31</v>
      </c>
      <c r="CI367" s="59">
        <f>VLOOKUP($D367,EW_Erg_09_14_Kreise!$A$10:$BK$412,Calc_Targetkreise!CI$5,FALSE)/1000</f>
        <v>205.737</v>
      </c>
      <c r="CJ367" s="59">
        <f>VLOOKUP($D367,EW_Erg_09_14_Kreise!$A$10:$BK$412,Calc_Targetkreise!CJ$5,FALSE)/1000</f>
        <v>216.936</v>
      </c>
      <c r="CK367" s="59">
        <f>VLOOKUP($D367,EW_Erg_09_14_Kreise!$A$10:$BK$412,Calc_Targetkreise!CK$5,FALSE)/1000</f>
        <v>98.799</v>
      </c>
      <c r="CL367" s="45"/>
      <c r="CM367" s="59">
        <f>VLOOKUP($D367,Struktur_daten_BW_2017!$B$7:$AH$452,Calc_Targetkreise!CM$5,FALSE)</f>
        <v>245.2</v>
      </c>
      <c r="CN367" s="66">
        <v>11.0</v>
      </c>
      <c r="CO367" s="67">
        <f t="shared" si="16"/>
        <v>0.04486133768</v>
      </c>
      <c r="CP367" s="62">
        <f>IF(CO367&lt;Master_sheet_Kriterien!$J$58,1,IF(CO367&lt;Master_sheet_Kriterien!$K$58,2,IF(CO367&lt;Master_sheet_Kriterien!$L$58,3,IF(CO367&lt;Master_sheet_Kriterien!$M$58,4,5))))</f>
        <v>1</v>
      </c>
      <c r="CQ367" s="66">
        <v>4.0</v>
      </c>
      <c r="CR367" s="67">
        <f t="shared" si="17"/>
        <v>0.0163132137</v>
      </c>
      <c r="CS367" s="62">
        <f>IF(CR367&lt;Master_sheet_Kriterien!$J$59,1,IF(CR367&lt;Master_sheet_Kriterien!$K$59,2,IF(CR367&lt;Master_sheet_Kriterien!$L$59,3,IF(CR367&lt;Master_sheet_Kriterien!$M$59,4,5))))</f>
        <v>1</v>
      </c>
      <c r="CT367" s="66">
        <v>7.0</v>
      </c>
      <c r="CU367" s="44"/>
      <c r="CV367" s="66">
        <v>0.0</v>
      </c>
      <c r="CW367" s="68"/>
      <c r="CY367" s="31">
        <f t="shared" si="18"/>
        <v>14627</v>
      </c>
      <c r="DB367" s="76" t="str">
        <f t="shared" si="19"/>
        <v>Meißen</v>
      </c>
      <c r="DC367" s="58">
        <f t="shared" si="20"/>
        <v>261</v>
      </c>
      <c r="DD367" s="77">
        <f t="shared" si="21"/>
        <v>143</v>
      </c>
      <c r="DE367" s="72">
        <f t="shared" si="22"/>
        <v>0.004463042665</v>
      </c>
      <c r="DG367" s="76" t="str">
        <f t="shared" si="23"/>
        <v>Meißen</v>
      </c>
      <c r="DH367" s="58" t="str">
        <f t="shared" si="24"/>
        <v>#REF!</v>
      </c>
      <c r="DI367" s="75">
        <f t="shared" si="25"/>
        <v>137.4486134</v>
      </c>
      <c r="DJ367" s="78">
        <f t="shared" si="26"/>
        <v>0.004463042665</v>
      </c>
      <c r="DK367" s="75"/>
      <c r="DL367" s="75"/>
      <c r="DM367" s="75"/>
      <c r="DN367" s="75"/>
      <c r="DO367" s="75"/>
      <c r="DP367" s="44"/>
    </row>
    <row r="368" ht="16.5" customHeight="1">
      <c r="A368" s="58">
        <f t="shared" si="5"/>
        <v>292</v>
      </c>
      <c r="B368" s="58">
        <f t="shared" si="6"/>
        <v>137</v>
      </c>
      <c r="C368" s="58" t="s">
        <v>524</v>
      </c>
      <c r="D368" s="58">
        <v>14628.0</v>
      </c>
      <c r="E368" s="58" t="s">
        <v>534</v>
      </c>
      <c r="F368" s="59">
        <f>VLOOKUP($D368,EW_19_Kreise!$A$6:$CQ$406,Calc_Targetkreise!F$5,FALSE)/1000</f>
        <v>132.142</v>
      </c>
      <c r="G368" s="59">
        <f>VLOOKUP($D368,BW_17_Kreise!$B$7:$CC$410,Calc_Targetkreise!G$5,FALSE)/1000</f>
        <v>154.375</v>
      </c>
      <c r="H368" s="59">
        <f>VLOOKUP($D368,EW_Erg_09_14_Kreise!$A$10:$BK$412,Calc_Targetkreise!H$5,FALSE)/1000</f>
        <v>108.263</v>
      </c>
      <c r="I368" s="60">
        <f t="shared" ref="I368:K368" si="1508">F368/CG368</f>
        <v>0.6550763434</v>
      </c>
      <c r="J368" s="60">
        <f t="shared" si="1508"/>
        <v>0.7620446243</v>
      </c>
      <c r="K368" s="60">
        <f t="shared" si="1508"/>
        <v>0.5234041113</v>
      </c>
      <c r="L368" s="61">
        <f t="shared" ref="L368:M368" si="1509">1-(T368+X368)</f>
        <v>0.7037807813</v>
      </c>
      <c r="M368" s="61">
        <f t="shared" si="1509"/>
        <v>0.6656129555</v>
      </c>
      <c r="N368" s="62">
        <f>IF(L368&lt;Master_sheet_Kriterien!$J$46,1,IF(L368&lt;Master_sheet_Kriterien!$K$46,2,IF(L368&lt;Master_sheet_Kriterien!$L$46,3,IF(L368&lt;Master_sheet_Kriterien!$M$46,4,5))))</f>
        <v>5</v>
      </c>
      <c r="O368" s="62">
        <f>IF(M368&lt;Master_sheet_Kriterien!$J$46,1,IF(M368&lt;Master_sheet_Kriterien!$K$46,2,IF(M368&lt;Master_sheet_Kriterien!$L$46,3,IF(M368&lt;Master_sheet_Kriterien!$M$46,4,5))))</f>
        <v>5</v>
      </c>
      <c r="P368" s="61">
        <f t="shared" ref="P368:Q368" si="1510">1-(T368+AM368)</f>
        <v>0.4378850025</v>
      </c>
      <c r="Q368" s="61">
        <f t="shared" si="1510"/>
        <v>0.3889554656</v>
      </c>
      <c r="R368" s="62">
        <f>IF(P368&lt;Master_sheet_Kriterien!$J$46,1,IF(P368&lt;Master_sheet_Kriterien!$K$46,2,IF(P368&lt;Master_sheet_Kriterien!$L$46,3,IF(P368&lt;Master_sheet_Kriterien!$M$46,4,5))))</f>
        <v>3</v>
      </c>
      <c r="S368" s="62">
        <f>IF(Q368&lt;Master_sheet_Kriterien!$J$46,1,IF(Q368&lt;Master_sheet_Kriterien!$K$46,2,IF(Q368&lt;Master_sheet_Kriterien!$L$46,3,IF(Q368&lt;Master_sheet_Kriterien!$M$46,4,5))))</f>
        <v>2</v>
      </c>
      <c r="T368" s="61">
        <f>VLOOKUP($D368,EW_19_Kreise!$A$6:$CQ$406,Calc_Targetkreise!T$5,FALSE)/1000/F368</f>
        <v>0.2330901606</v>
      </c>
      <c r="U368" s="63">
        <f>VLOOKUP($D368,BW_17_Kreise!$B$7:$CC$410,Calc_Targetkreise!U$5,FALSE)/1000/$G368</f>
        <v>0.2563951417</v>
      </c>
      <c r="V368" s="61">
        <f>VLOOKUP(Calc_Targetkreise!$D368,EW_Erg_09_14_Kreise!$A$7:$BK$412,Calc_Targetkreise!V$5,FALSE)/1000/$H368</f>
        <v>0.388812429</v>
      </c>
      <c r="W368" s="61">
        <f>VLOOKUP(Calc_Targetkreise!$D368,EW_Erg_09_14_Kreise!$A$7:$BK$412,Calc_Targetkreise!W$5,FALSE)/1000/CK368</f>
        <v>0.4062051162</v>
      </c>
      <c r="X368" s="61">
        <f>VLOOKUP($D368,EW_19_Kreise!$A$6:$CQ$406,Calc_Targetkreise!X$5,FALSE)/1000/F368</f>
        <v>0.06312905813</v>
      </c>
      <c r="Y368" s="63">
        <f>VLOOKUP($D368,BW_17_Kreise!$B$7:$CC$410,Calc_Targetkreise!Y$5,FALSE)/1000/$G368</f>
        <v>0.07799190283</v>
      </c>
      <c r="Z368" s="61">
        <f>VLOOKUP(Calc_Targetkreise!$D368,EW_Erg_09_14_Kreise!$A$7:$BK$412,Calc_Targetkreise!Z$5,FALSE)/1000/$H368</f>
        <v>0.1135937486</v>
      </c>
      <c r="AA368" s="61">
        <f>VLOOKUP(Calc_Targetkreise!$D368,EW_Erg_09_14_Kreise!$A$7:$BK$412,Calc_Targetkreise!AA$5,FALSE)/1000/$H368</f>
        <v>0.08060925709</v>
      </c>
      <c r="AB368" s="61">
        <f>VLOOKUP($D368,EW_19_Kreise!$A$6:$CQ$406,Calc_Targetkreise!AB$5,FALSE)/1000/F368</f>
        <v>0.07031829396</v>
      </c>
      <c r="AC368" s="63">
        <f>VLOOKUP($D368,BW_17_Kreise!$B$7:$CC$410,Calc_Targetkreise!AC$5,FALSE)/1000/$G368</f>
        <v>0.03007611336</v>
      </c>
      <c r="AD368" s="61">
        <f>VLOOKUP(Calc_Targetkreise!$D368,EW_Erg_09_14_Kreise!$A$7:$BK$412,Calc_Targetkreise!AD$5,FALSE)/1000/$H368</f>
        <v>0.04126987059</v>
      </c>
      <c r="AE368" s="62">
        <f>IF(AC368&lt;Master_sheet_Kriterien!$J$54,1,IF(AC368&lt;Master_sheet_Kriterien!$K$54,2,IF(AC368&lt;Master_sheet_Kriterien!$L$54,3,IF(AC368&lt;Master_sheet_Kriterien!$M$54,4,5))))</f>
        <v>1</v>
      </c>
      <c r="AF368" s="61">
        <f>VLOOKUP(Calc_Targetkreise!$D368,EW_Erg_09_14_Kreise!$A$7:$BK$412,Calc_Targetkreise!AF$5,FALSE)/1000/$H368</f>
        <v>0.05093152785</v>
      </c>
      <c r="AG368" s="63">
        <f>VLOOKUP($D368,BW_17_Kreise!$B$7:$CC$410,Calc_Targetkreise!AG$5,FALSE)/1000/$G368</f>
        <v>0.08288259109</v>
      </c>
      <c r="AH368" s="61">
        <f>VLOOKUP(Calc_Targetkreise!$D368,EW_Erg_09_14_Kreise!$A$7:$BK$412,Calc_Targetkreise!AH$5,FALSE)/1000/$H368</f>
        <v>0.02577981397</v>
      </c>
      <c r="AI368" s="61">
        <f>VLOOKUP(Calc_Targetkreise!$D368,EW_Erg_09_14_Kreise!$A$7:$BK$412,Calc_Targetkreise!AI$5,FALSE)/1000/$H368</f>
        <v>0.0952033474</v>
      </c>
      <c r="AJ368" s="63">
        <f>VLOOKUP($D368,BW_17_Kreise!$B$7:$CC$410,Calc_Targetkreise!AJ$5,FALSE)/1000/$G368</f>
        <v>0.1276631579</v>
      </c>
      <c r="AK368" s="61">
        <f>VLOOKUP(Calc_Targetkreise!$D368,EW_Erg_09_14_Kreise!$A$7:$BK$412,Calc_Targetkreise!AK$5,FALSE)/1000/$H368</f>
        <v>0.1550483545</v>
      </c>
      <c r="AL368" s="61">
        <f>VLOOKUP(Calc_Targetkreise!$D368,EW_Erg_09_14_Kreise!$A$7:$BK$412,Calc_Targetkreise!AL$5,FALSE)/1000/$H368</f>
        <v>0.1721456084</v>
      </c>
      <c r="AM368" s="61">
        <f>VLOOKUP($D368,EW_19_Kreise!$A$6:$CQ$406,Calc_Targetkreise!AM$5,FALSE)/1000/F368</f>
        <v>0.3290248369</v>
      </c>
      <c r="AN368" s="63">
        <f>VLOOKUP($D368,BW_17_Kreise!$B$7:$CC$410,Calc_Targetkreise!AN$5,FALSE)/1000/$G368</f>
        <v>0.3546493927</v>
      </c>
      <c r="AO368" s="61">
        <f>VLOOKUP(Calc_Targetkreise!$D368,EW_Erg_09_14_Kreise!$A$7:$BK$412,Calc_Targetkreise!AO$5,FALSE)/1000/$H368</f>
        <v>0.125379862</v>
      </c>
      <c r="AP368" s="61">
        <f>VLOOKUP(Calc_Targetkreise!$D368,EW_Erg_09_14_Kreise!$A$7:$BK$412,Calc_Targetkreise!AP$5,FALSE)/1000/$H368</f>
        <v>0.0005542059614</v>
      </c>
      <c r="AQ368" s="61">
        <f t="shared" ref="AQ368:AR368" si="1511">1-U368-Y368-AC368-AG368-AJ368-AN368</f>
        <v>0.0703417004</v>
      </c>
      <c r="AR368" s="61">
        <f t="shared" si="1511"/>
        <v>0.1501159214</v>
      </c>
      <c r="AS368" s="61">
        <f t="shared" si="11"/>
        <v>0.1943509371</v>
      </c>
      <c r="AT368" s="63">
        <f>VLOOKUP($D368,BW_17_Kreise!$B$7:$CC$410,Calc_Targetkreise!AT$5,FALSE)/1000/$G368</f>
        <v>0.003128744939</v>
      </c>
      <c r="AU368" s="61">
        <f>VLOOKUP(Calc_Targetkreise!$D368,EW_Erg_09_14_Kreise!$A$7:$BK$412,Calc_Targetkreise!AU$5,FALSE)/1000/$H368</f>
        <v>0.01146282664</v>
      </c>
      <c r="AV368" s="62">
        <f>IF(AU368&lt;Master_sheet_Kriterien!$J$44,1,IF(AU368&lt;Master_sheet_Kriterien!$K$44,2,IF(AU368&lt;Master_sheet_Kriterien!$L$44,3,IF(AU368&lt;Master_sheet_Kriterien!$M$44,4,5))))</f>
        <v>3</v>
      </c>
      <c r="AW368" s="61">
        <f>VLOOKUP(Calc_Targetkreise!$D368,EW_Erg_09_14_Kreise!$A$7:$BK$412,Calc_Targetkreise!AW$5,FALSE)/1000/$H368</f>
        <v>0.0101142588</v>
      </c>
      <c r="AX368" s="61">
        <f>VLOOKUP($D368,EW_19_Kreise!$A$6:$CQ$406,Calc_Targetkreise!AX$5,FALSE)/1000/F368</f>
        <v>0.004555705226</v>
      </c>
      <c r="AY368" s="62">
        <f>IF(AX368&lt;Master_sheet_Kriterien!$J$56,1,IF(AX368&lt;Master_sheet_Kriterien!$K$56,2,IF(AX368&lt;Master_sheet_Kriterien!$L$56,3,IF(AX368&lt;Master_sheet_Kriterien!$M$56,4,5))))</f>
        <v>3</v>
      </c>
      <c r="AZ368" s="64">
        <f>VLOOKUP($D368,EW_19_Kreise!$A$6:$CQ$406,Calc_Targetkreise!AZ$5,FALSE)</f>
        <v>602</v>
      </c>
      <c r="BA368" s="62">
        <f>IF(AZ368&lt;Master_sheet_Kriterien!$J$57,1,IF(AZ368&lt;Master_sheet_Kriterien!$K$57,2,IF(AZ368&lt;Master_sheet_Kriterien!$L$57,3,IF(AZ368&lt;Master_sheet_Kriterien!$M$56,4,5))))</f>
        <v>5</v>
      </c>
      <c r="BB368" s="59">
        <f>VLOOKUP($D368,Struktur_daten_BW_2017!$B$7:$AH$452,Calc_Targetkreise!BB$5,FALSE)</f>
        <v>149.6</v>
      </c>
      <c r="BC368" s="62">
        <f>IF(BB368&lt;Master_sheet_Kriterien!$J$8,1,IF(BB368&lt;Master_sheet_Kriterien!$K$8,2,IF(BB368&lt;Master_sheet_Kriterien!$L$8,3,IF(BB368&lt;Master_sheet_Kriterien!$M$8,4,5))))</f>
        <v>2</v>
      </c>
      <c r="BD368" s="65">
        <f t="shared" si="12"/>
        <v>10.1434</v>
      </c>
      <c r="BE368" s="62">
        <f>IF(BD368&lt;Master_sheet_Kriterien!$J$10,1,IF(BD368&lt;Master_sheet_Kriterien!$K$10,2,IF(BD368&lt;Master_sheet_Kriterien!$L$10,3,IF(BD368&lt;Master_sheet_Kriterien!$M$10,4,5))))</f>
        <v>1</v>
      </c>
      <c r="BF368" s="65">
        <f>VLOOKUP($D368,Struktur_daten_BW_2017!$B$7:$AH$452,Calc_Targetkreise!BF$5,FALSE)</f>
        <v>4.1</v>
      </c>
      <c r="BG368" s="62">
        <f>IF(BF368&lt;Master_sheet_Kriterien!$J$12,1,IF(BF368&lt;Master_sheet_Kriterien!$K$12,2,IF(BF368&lt;Master_sheet_Kriterien!$L$12,3,IF(BF368&lt;Master_sheet_Kriterien!$M$12,4,5))))</f>
        <v>1</v>
      </c>
      <c r="BH368" s="65">
        <f>VLOOKUP($D368,Struktur_daten_BW_2017!$B$7:$AH$452,Calc_Targetkreise!BH$5,FALSE)</f>
        <v>10.9</v>
      </c>
      <c r="BI368" s="62">
        <f>IF(BH368&lt;Master_sheet_Kriterien!$J$14,1,IF(BH368&lt;Master_sheet_Kriterien!$K$14,2,IF(BH368&lt;Master_sheet_Kriterien!$L$14,3,IF(BH368&lt;Master_sheet_Kriterien!$M$14,4,5))))</f>
        <v>2</v>
      </c>
      <c r="BJ368" s="65">
        <f>VLOOKUP($D368,Struktur_daten_BW_2017!$B$7:$AH$452,Calc_Targetkreise!BJ$5,FALSE)</f>
        <v>35.3</v>
      </c>
      <c r="BK368" s="62">
        <f>IF(BJ368&lt;Master_sheet_Kriterien!$J$16,1,IF(BJ368&lt;Master_sheet_Kriterien!$K$16,2,IF(BJ368&lt;Master_sheet_Kriterien!$L$16,3,IF(BJ368&lt;Master_sheet_Kriterien!$M$16,4,5))))</f>
        <v>2</v>
      </c>
      <c r="BL368" s="65">
        <f>VLOOKUP($D368,Struktur_daten_BW_2017!$B$7:$AH$452,Calc_Targetkreise!BL$5,FALSE)</f>
        <v>19.9</v>
      </c>
      <c r="BM368" s="62">
        <f>IF(BL368&lt;Master_sheet_Kriterien!$J$18,1,IF(BL368&lt;Master_sheet_Kriterien!$K$18,2,IF(BL368&lt;Master_sheet_Kriterien!$L$18,3,IF(BL368&lt;Master_sheet_Kriterien!$M$18,4,5))))</f>
        <v>5</v>
      </c>
      <c r="BN368" s="65">
        <f>VLOOKUP($D368,Struktur_daten_BW_2017!$B$7:$AH$452,Calc_Targetkreise!BN$5,FALSE)</f>
        <v>13.9</v>
      </c>
      <c r="BO368" s="62">
        <f>IF(BN368&lt;Master_sheet_Kriterien!$J$20,1,IF(BN368&lt;Master_sheet_Kriterien!$K$20,2,IF(BN368&lt;Master_sheet_Kriterien!$L$20,3,IF(BN368&lt;Master_sheet_Kriterien!$M$20,4,5))))</f>
        <v>5</v>
      </c>
      <c r="BP368" s="59">
        <f>VLOOKUP($D368,Struktur_daten_BW_2017!$B$7:$AH$452,Calc_Targetkreise!BP$5,FALSE)</f>
        <v>18735</v>
      </c>
      <c r="BQ368" s="62">
        <f>IF(BP368&lt;Master_sheet_Kriterien!$J$38,1,IF(BP368&lt;Master_sheet_Kriterien!$K$38,2,IF(BP368&lt;Master_sheet_Kriterien!$L$38,3,IF(BP368&lt;Master_sheet_Kriterien!$M$38,4,5))))</f>
        <v>2</v>
      </c>
      <c r="BR368" s="65">
        <f>VLOOKUP($D368,Struktur_daten_BW_2017!$B$7:$AH$452,Calc_Targetkreise!BR$5,FALSE)</f>
        <v>25.9</v>
      </c>
      <c r="BS368" s="62">
        <f>IF(BR368&lt;Master_sheet_Kriterien!$J$24,1,IF(BR368&lt;Master_sheet_Kriterien!$K$24,2,IF(BR368&lt;Master_sheet_Kriterien!$L$24,3,IF(BR368&lt;Master_sheet_Kriterien!$M$24,4,5))))</f>
        <v>1</v>
      </c>
      <c r="BT368" s="65">
        <f>VLOOKUP($D368,Struktur_daten_BW_2017!$B$7:$AH$452,Calc_Targetkreise!BT$5,FALSE)</f>
        <v>8.3</v>
      </c>
      <c r="BU368" s="62">
        <f>IF(BT368&lt;Master_sheet_Kriterien!$J$26,1,IF(BT368&lt;Master_sheet_Kriterien!$K$26,2,IF(BT368&lt;Master_sheet_Kriterien!$L$26,3,IF(BT368&lt;Master_sheet_Kriterien!$M$26,4,5))))</f>
        <v>1</v>
      </c>
      <c r="BV368" s="65">
        <f t="shared" si="13"/>
        <v>2.05342</v>
      </c>
      <c r="BW368" s="62">
        <f>IF(BV368&lt;Master_sheet_Kriterien!$J$28,1,IF(BV368&lt;Master_sheet_Kriterien!$K$28,2,IF(BV368&lt;Master_sheet_Kriterien!$L$28,3,IF(BV368&lt;Master_sheet_Kriterien!$M$28,4,5))))</f>
        <v>1</v>
      </c>
      <c r="BX368" s="65">
        <f>VLOOKUP($D368,Struktur_daten_BW_2017!$B$7:$AH$452,Calc_Targetkreise!BX$5,FALSE)</f>
        <v>15.6626506</v>
      </c>
      <c r="BY368" s="62">
        <f>IF(BX368&lt;Master_sheet_Kriterien!$J$30,1,IF(BX368&lt;Master_sheet_Kriterien!$K$30,2,IF(BX368&lt;Master_sheet_Kriterien!$L$30,3,IF(BX368&lt;Master_sheet_Kriterien!$M$30,4,5))))</f>
        <v>1</v>
      </c>
      <c r="BZ368" s="65"/>
      <c r="CA368" s="62">
        <f>IF(BZ368&lt;Master_sheet_Kriterien!$J$32,1,IF(BZ368&lt;Master_sheet_Kriterien!$K$32,2,IF(BZ368&lt;Master_sheet_Kriterien!$L$32,3,IF(BZ368&lt;Master_sheet_Kriterien!$M$32,4,5))))</f>
        <v>1</v>
      </c>
      <c r="CB368" s="65"/>
      <c r="CC368" s="62">
        <f>IF(CB368&lt;Master_sheet_Kriterien!$J$34,1,IF(CB368&lt;Master_sheet_Kriterien!$K$34,2,IF(CB368&lt;Master_sheet_Kriterien!$L$34,3,IF(CB368&lt;Master_sheet_Kriterien!$M$34,4,5))))</f>
        <v>1</v>
      </c>
      <c r="CD368" s="65">
        <f>100-VLOOKUP($D368,Struktur_daten_BW_2017!$B$7:$AH$452,Calc_Targetkreise!CD$5,FALSE)</f>
        <v>58.8</v>
      </c>
      <c r="CE368" s="62">
        <f>IF(CD368&lt;Master_sheet_Kriterien!$J$40,1,IF(CD368&lt;Master_sheet_Kriterien!$K$40,2,IF(CD368&lt;Master_sheet_Kriterien!$L$40,3,IF(CD368&lt;Master_sheet_Kriterien!$M$40,4,5))))</f>
        <v>4</v>
      </c>
      <c r="CF368" s="61"/>
      <c r="CG368" s="59">
        <f>VLOOKUP($D368,EW_19_Kreise!$A$6:$CQ$406,Calc_Targetkreise!CG$5,FALSE)/1000</f>
        <v>201.72</v>
      </c>
      <c r="CH368" s="59">
        <f>VLOOKUP($D368,BW_17_Kreise!$B$7:$CC$410,Calc_Targetkreise!CH$5,FALSE)/1000</f>
        <v>202.58</v>
      </c>
      <c r="CI368" s="59">
        <f>VLOOKUP($D368,EW_Erg_09_14_Kreise!$A$10:$BK$412,Calc_Targetkreise!CI$5,FALSE)/1000</f>
        <v>206.844</v>
      </c>
      <c r="CJ368" s="59">
        <f>VLOOKUP($D368,EW_Erg_09_14_Kreise!$A$10:$BK$412,Calc_Targetkreise!CJ$5,FALSE)/1000</f>
        <v>216.356</v>
      </c>
      <c r="CK368" s="59">
        <f>VLOOKUP($D368,EW_Erg_09_14_Kreise!$A$10:$BK$412,Calc_Targetkreise!CK$5,FALSE)/1000</f>
        <v>106.525</v>
      </c>
      <c r="CL368" s="45"/>
      <c r="CM368" s="59">
        <f>VLOOKUP($D368,Struktur_daten_BW_2017!$B$7:$AH$452,Calc_Targetkreise!CM$5,FALSE)</f>
        <v>247.4</v>
      </c>
      <c r="CN368" s="66">
        <v>9.0</v>
      </c>
      <c r="CO368" s="67">
        <f t="shared" si="16"/>
        <v>0.03637833468</v>
      </c>
      <c r="CP368" s="62">
        <f>IF(CO368&lt;Master_sheet_Kriterien!$J$58,1,IF(CO368&lt;Master_sheet_Kriterien!$K$58,2,IF(CO368&lt;Master_sheet_Kriterien!$L$58,3,IF(CO368&lt;Master_sheet_Kriterien!$M$58,4,5))))</f>
        <v>1</v>
      </c>
      <c r="CQ368" s="66">
        <v>4.0</v>
      </c>
      <c r="CR368" s="67">
        <f t="shared" si="17"/>
        <v>0.01616814875</v>
      </c>
      <c r="CS368" s="62">
        <f>IF(CR368&lt;Master_sheet_Kriterien!$J$59,1,IF(CR368&lt;Master_sheet_Kriterien!$K$59,2,IF(CR368&lt;Master_sheet_Kriterien!$L$59,3,IF(CR368&lt;Master_sheet_Kriterien!$M$59,4,5))))</f>
        <v>1</v>
      </c>
      <c r="CT368" s="66">
        <v>5.0</v>
      </c>
      <c r="CU368" s="44"/>
      <c r="CV368" s="66">
        <v>0.0</v>
      </c>
      <c r="CW368" s="68"/>
      <c r="CY368" s="31">
        <f t="shared" si="18"/>
        <v>14628</v>
      </c>
      <c r="DB368" s="76" t="str">
        <f t="shared" si="19"/>
        <v>Sächsische Schweiz-Osterzgebirge</v>
      </c>
      <c r="DC368" s="58">
        <f t="shared" si="20"/>
        <v>292</v>
      </c>
      <c r="DD368" s="77">
        <f t="shared" si="21"/>
        <v>137</v>
      </c>
      <c r="DE368" s="72">
        <f t="shared" si="22"/>
        <v>0.004555705226</v>
      </c>
      <c r="DG368" s="76" t="str">
        <f t="shared" si="23"/>
        <v>Sächsische Schweiz-Osterzgebirge</v>
      </c>
      <c r="DH368" s="58" t="str">
        <f t="shared" si="24"/>
        <v>#REF!</v>
      </c>
      <c r="DI368" s="75">
        <f t="shared" si="25"/>
        <v>131.3637833</v>
      </c>
      <c r="DJ368" s="78">
        <f t="shared" si="26"/>
        <v>0.004555705226</v>
      </c>
      <c r="DK368" s="75"/>
      <c r="DL368" s="75"/>
      <c r="DM368" s="75"/>
      <c r="DN368" s="75"/>
      <c r="DO368" s="75"/>
      <c r="DP368" s="44"/>
    </row>
    <row r="369" ht="16.5" customHeight="1">
      <c r="A369" s="58">
        <f t="shared" si="5"/>
        <v>42</v>
      </c>
      <c r="B369" s="58">
        <f t="shared" si="6"/>
        <v>206</v>
      </c>
      <c r="C369" s="58" t="s">
        <v>524</v>
      </c>
      <c r="D369" s="58">
        <v>14713.0</v>
      </c>
      <c r="E369" s="58" t="s">
        <v>535</v>
      </c>
      <c r="F369" s="59">
        <f>VLOOKUP($D369,EW_19_Kreise!$A$6:$CQ$406,Calc_Targetkreise!F$5,FALSE)/1000</f>
        <v>276.495</v>
      </c>
      <c r="G369" s="59">
        <f>VLOOKUP($D369,BW_17_Kreise!$B$7:$CC$410,Calc_Targetkreise!G$5,FALSE)/1000</f>
        <v>333.714</v>
      </c>
      <c r="H369" s="59">
        <f>VLOOKUP($D369,EW_Erg_09_14_Kreise!$A$10:$BK$412,Calc_Targetkreise!H$5,FALSE)/1000</f>
        <v>181.87</v>
      </c>
      <c r="I369" s="60">
        <f t="shared" ref="I369:K369" si="1512">F369/CG369</f>
        <v>0.6085788052</v>
      </c>
      <c r="J369" s="60">
        <f t="shared" si="1512"/>
        <v>0.7442793038</v>
      </c>
      <c r="K369" s="60">
        <f t="shared" si="1512"/>
        <v>0.4184594287</v>
      </c>
      <c r="L369" s="61">
        <f t="shared" ref="L369:M369" si="1513">1-(T369+X369)</f>
        <v>0.7320421707</v>
      </c>
      <c r="M369" s="61">
        <f t="shared" si="1513"/>
        <v>0.6430116807</v>
      </c>
      <c r="N369" s="62">
        <f>IF(L369&lt;Master_sheet_Kriterien!$J$46,1,IF(L369&lt;Master_sheet_Kriterien!$K$46,2,IF(L369&lt;Master_sheet_Kriterien!$L$46,3,IF(L369&lt;Master_sheet_Kriterien!$M$46,4,5))))</f>
        <v>5</v>
      </c>
      <c r="O369" s="62">
        <f>IF(M369&lt;Master_sheet_Kriterien!$J$46,1,IF(M369&lt;Master_sheet_Kriterien!$K$46,2,IF(M369&lt;Master_sheet_Kriterien!$L$46,3,IF(M369&lt;Master_sheet_Kriterien!$M$46,4,5))))</f>
        <v>5</v>
      </c>
      <c r="P369" s="61">
        <f t="shared" ref="P369:Q369" si="1514">1-(T369+AM369)</f>
        <v>0.6833034955</v>
      </c>
      <c r="Q369" s="61">
        <f t="shared" si="1514"/>
        <v>0.5900741353</v>
      </c>
      <c r="R369" s="62">
        <f>IF(P369&lt;Master_sheet_Kriterien!$J$46,1,IF(P369&lt;Master_sheet_Kriterien!$K$46,2,IF(P369&lt;Master_sheet_Kriterien!$L$46,3,IF(P369&lt;Master_sheet_Kriterien!$M$46,4,5))))</f>
        <v>5</v>
      </c>
      <c r="S369" s="62">
        <f>IF(Q369&lt;Master_sheet_Kriterien!$J$46,1,IF(Q369&lt;Master_sheet_Kriterien!$K$46,2,IF(Q369&lt;Master_sheet_Kriterien!$L$46,3,IF(Q369&lt;Master_sheet_Kriterien!$M$46,4,5))))</f>
        <v>5</v>
      </c>
      <c r="T369" s="61">
        <f>VLOOKUP($D369,EW_19_Kreise!$A$6:$CQ$406,Calc_Targetkreise!T$5,FALSE)/1000/F369</f>
        <v>0.1613446898</v>
      </c>
      <c r="U369" s="63">
        <f>VLOOKUP($D369,BW_17_Kreise!$B$7:$CC$410,Calc_Targetkreise!U$5,FALSE)/1000/$G369</f>
        <v>0.2269398347</v>
      </c>
      <c r="V369" s="61">
        <f>VLOOKUP(Calc_Targetkreise!$D369,EW_Erg_09_14_Kreise!$A$7:$BK$412,Calc_Targetkreise!V$5,FALSE)/1000/$H369</f>
        <v>0.2366800462</v>
      </c>
      <c r="W369" s="61">
        <f>VLOOKUP(Calc_Targetkreise!$D369,EW_Erg_09_14_Kreise!$A$7:$BK$412,Calc_Targetkreise!W$5,FALSE)/1000/CK369</f>
        <v>0.2493287303</v>
      </c>
      <c r="X369" s="61">
        <f>VLOOKUP($D369,EW_19_Kreise!$A$6:$CQ$406,Calc_Targetkreise!X$5,FALSE)/1000/F369</f>
        <v>0.1066131395</v>
      </c>
      <c r="Y369" s="63">
        <f>VLOOKUP($D369,BW_17_Kreise!$B$7:$CC$410,Calc_Targetkreise!Y$5,FALSE)/1000/$G369</f>
        <v>0.1300484846</v>
      </c>
      <c r="Z369" s="61">
        <f>VLOOKUP(Calc_Targetkreise!$D369,EW_Erg_09_14_Kreise!$A$7:$BK$412,Calc_Targetkreise!Z$5,FALSE)/1000/$H369</f>
        <v>0.2103425524</v>
      </c>
      <c r="AA369" s="61">
        <f>VLOOKUP(Calc_Targetkreise!$D369,EW_Erg_09_14_Kreise!$A$7:$BK$412,Calc_Targetkreise!AA$5,FALSE)/1000/$H369</f>
        <v>0.15059658</v>
      </c>
      <c r="AB369" s="61">
        <f>VLOOKUP($D369,EW_19_Kreise!$A$6:$CQ$406,Calc_Targetkreise!AB$5,FALSE)/1000/F369</f>
        <v>0.201880685</v>
      </c>
      <c r="AC369" s="63">
        <f>VLOOKUP($D369,BW_17_Kreise!$B$7:$CC$410,Calc_Targetkreise!AC$5,FALSE)/1000/$G369</f>
        <v>0.0882612057</v>
      </c>
      <c r="AD369" s="61">
        <f>VLOOKUP(Calc_Targetkreise!$D369,EW_Erg_09_14_Kreise!$A$7:$BK$412,Calc_Targetkreise!AD$5,FALSE)/1000/$H369</f>
        <v>0.1238851927</v>
      </c>
      <c r="AE369" s="62">
        <f>IF(AC369&lt;Master_sheet_Kriterien!$J$54,1,IF(AC369&lt;Master_sheet_Kriterien!$K$54,2,IF(AC369&lt;Master_sheet_Kriterien!$L$54,3,IF(AC369&lt;Master_sheet_Kriterien!$M$54,4,5))))</f>
        <v>3</v>
      </c>
      <c r="AF369" s="61">
        <f>VLOOKUP(Calc_Targetkreise!$D369,EW_Erg_09_14_Kreise!$A$7:$BK$412,Calc_Targetkreise!AF$5,FALSE)/1000/$H369</f>
        <v>0.1219772365</v>
      </c>
      <c r="AG369" s="63">
        <f>VLOOKUP($D369,BW_17_Kreise!$B$7:$CC$410,Calc_Targetkreise!AG$5,FALSE)/1000/$G369</f>
        <v>0.0851957065</v>
      </c>
      <c r="AH369" s="61">
        <f>VLOOKUP(Calc_Targetkreise!$D369,EW_Erg_09_14_Kreise!$A$7:$BK$412,Calc_Targetkreise!AH$5,FALSE)/1000/$H369</f>
        <v>0.02180128663</v>
      </c>
      <c r="AI369" s="61">
        <f>VLOOKUP(Calc_Targetkreise!$D369,EW_Erg_09_14_Kreise!$A$7:$BK$412,Calc_Targetkreise!AI$5,FALSE)/1000/$H369</f>
        <v>0.08912409963</v>
      </c>
      <c r="AJ369" s="63">
        <f>VLOOKUP($D369,BW_17_Kreise!$B$7:$CC$410,Calc_Targetkreise!AJ$5,FALSE)/1000/$G369</f>
        <v>0.2103447863</v>
      </c>
      <c r="AK369" s="61">
        <f>VLOOKUP(Calc_Targetkreise!$D369,EW_Erg_09_14_Kreise!$A$7:$BK$412,Calc_Targetkreise!AK$5,FALSE)/1000/$H369</f>
        <v>0.2107549348</v>
      </c>
      <c r="AL369" s="61">
        <f>VLOOKUP(Calc_Targetkreise!$D369,EW_Erg_09_14_Kreise!$A$7:$BK$412,Calc_Targetkreise!AL$5,FALSE)/1000/$H369</f>
        <v>0.2124044647</v>
      </c>
      <c r="AM369" s="61">
        <f>VLOOKUP($D369,EW_19_Kreise!$A$6:$CQ$406,Calc_Targetkreise!AM$5,FALSE)/1000/F369</f>
        <v>0.1553518147</v>
      </c>
      <c r="AN369" s="63">
        <f>VLOOKUP($D369,BW_17_Kreise!$B$7:$CC$410,Calc_Targetkreise!AN$5,FALSE)/1000/$G369</f>
        <v>0.18298603</v>
      </c>
      <c r="AO369" s="61">
        <f>VLOOKUP(Calc_Targetkreise!$D369,EW_Erg_09_14_Kreise!$A$7:$BK$412,Calc_Targetkreise!AO$5,FALSE)/1000/$H369</f>
        <v>0.08399956013</v>
      </c>
      <c r="AP369" s="61">
        <f>VLOOKUP(Calc_Targetkreise!$D369,EW_Erg_09_14_Kreise!$A$7:$BK$412,Calc_Targetkreise!AP$5,FALSE)/1000/$H369</f>
        <v>0.001215153681</v>
      </c>
      <c r="AQ369" s="61">
        <f t="shared" ref="AQ369:AR369" si="1515">1-U369-Y369-AC369-AG369-AJ369-AN369</f>
        <v>0.07622395225</v>
      </c>
      <c r="AR369" s="61">
        <f t="shared" si="1515"/>
        <v>0.1125364271</v>
      </c>
      <c r="AS369" s="61">
        <f t="shared" si="11"/>
        <v>0.1753537352</v>
      </c>
      <c r="AT369" s="63">
        <f>VLOOKUP($D369,BW_17_Kreise!$B$7:$CC$410,Calc_Targetkreise!AT$5,FALSE)/1000/$G369</f>
        <v>0.005444782059</v>
      </c>
      <c r="AU369" s="61">
        <f>VLOOKUP(Calc_Targetkreise!$D369,EW_Erg_09_14_Kreise!$A$7:$BK$412,Calc_Targetkreise!AU$5,FALSE)/1000/$H369</f>
        <v>0.02436355639</v>
      </c>
      <c r="AV369" s="62">
        <f>IF(AU369&lt;Master_sheet_Kriterien!$J$44,1,IF(AU369&lt;Master_sheet_Kriterien!$K$44,2,IF(AU369&lt;Master_sheet_Kriterien!$L$44,3,IF(AU369&lt;Master_sheet_Kriterien!$M$44,4,5))))</f>
        <v>5</v>
      </c>
      <c r="AW369" s="61">
        <f>VLOOKUP(Calc_Targetkreise!$D369,EW_Erg_09_14_Kreise!$A$7:$BK$412,Calc_Targetkreise!AW$5,FALSE)/1000/$H369</f>
        <v>0.01578600099</v>
      </c>
      <c r="AX369" s="61">
        <f>VLOOKUP($D369,EW_19_Kreise!$A$6:$CQ$406,Calc_Targetkreise!AX$5,FALSE)/1000/F369</f>
        <v>0.01096584025</v>
      </c>
      <c r="AY369" s="62">
        <f>IF(AX369&lt;Master_sheet_Kriterien!$J$56,1,IF(AX369&lt;Master_sheet_Kriterien!$K$56,2,IF(AX369&lt;Master_sheet_Kriterien!$L$56,3,IF(AX369&lt;Master_sheet_Kriterien!$M$56,4,5))))</f>
        <v>4</v>
      </c>
      <c r="AZ369" s="64">
        <f>VLOOKUP($D369,EW_19_Kreise!$A$6:$CQ$406,Calc_Targetkreise!AZ$5,FALSE)</f>
        <v>3032</v>
      </c>
      <c r="BA369" s="62">
        <f>IF(AZ369&lt;Master_sheet_Kriterien!$J$57,1,IF(AZ369&lt;Master_sheet_Kriterien!$K$57,2,IF(AZ369&lt;Master_sheet_Kriterien!$L$57,3,IF(AZ369&lt;Master_sheet_Kriterien!$M$56,4,5))))</f>
        <v>5</v>
      </c>
      <c r="BB369" s="59">
        <f>VLOOKUP($D369,Struktur_daten_BW_2017!$B$7:$AH$452,Calc_Targetkreise!BB$5,FALSE)</f>
        <v>1929.809547</v>
      </c>
      <c r="BC369" s="62">
        <f>IF(BB369&lt;Master_sheet_Kriterien!$J$8,1,IF(BB369&lt;Master_sheet_Kriterien!$K$8,2,IF(BB369&lt;Master_sheet_Kriterien!$L$8,3,IF(BB369&lt;Master_sheet_Kriterien!$M$8,4,5))))</f>
        <v>5</v>
      </c>
      <c r="BD369" s="65">
        <f t="shared" si="12"/>
        <v>43.1508</v>
      </c>
      <c r="BE369" s="62">
        <f>IF(BD369&lt;Master_sheet_Kriterien!$J$10,1,IF(BD369&lt;Master_sheet_Kriterien!$K$10,2,IF(BD369&lt;Master_sheet_Kriterien!$L$10,3,IF(BD369&lt;Master_sheet_Kriterien!$M$10,4,5))))</f>
        <v>5</v>
      </c>
      <c r="BF369" s="65">
        <f>VLOOKUP($D369,Struktur_daten_BW_2017!$B$7:$AH$452,Calc_Targetkreise!BF$5,FALSE)</f>
        <v>7.7</v>
      </c>
      <c r="BG369" s="62">
        <f>IF(BF369&lt;Master_sheet_Kriterien!$J$12,1,IF(BF369&lt;Master_sheet_Kriterien!$K$12,2,IF(BF369&lt;Master_sheet_Kriterien!$L$12,3,IF(BF369&lt;Master_sheet_Kriterien!$M$12,4,5))))</f>
        <v>2</v>
      </c>
      <c r="BH369" s="65">
        <f>VLOOKUP($D369,Struktur_daten_BW_2017!$B$7:$AH$452,Calc_Targetkreise!BH$5,FALSE)</f>
        <v>19.4</v>
      </c>
      <c r="BI369" s="62">
        <f>IF(BH369&lt;Master_sheet_Kriterien!$J$14,1,IF(BH369&lt;Master_sheet_Kriterien!$K$14,2,IF(BH369&lt;Master_sheet_Kriterien!$L$14,3,IF(BH369&lt;Master_sheet_Kriterien!$M$14,4,5))))</f>
        <v>5</v>
      </c>
      <c r="BJ369" s="65">
        <f>VLOOKUP($D369,Struktur_daten_BW_2017!$B$7:$AH$452,Calc_Targetkreise!BJ$5,FALSE)</f>
        <v>31.4</v>
      </c>
      <c r="BK369" s="62">
        <f>IF(BJ369&lt;Master_sheet_Kriterien!$J$16,1,IF(BJ369&lt;Master_sheet_Kriterien!$K$16,2,IF(BJ369&lt;Master_sheet_Kriterien!$L$16,3,IF(BJ369&lt;Master_sheet_Kriterien!$M$16,4,5))))</f>
        <v>1</v>
      </c>
      <c r="BL369" s="65">
        <f>VLOOKUP($D369,Struktur_daten_BW_2017!$B$7:$AH$452,Calc_Targetkreise!BL$5,FALSE)</f>
        <v>15.1</v>
      </c>
      <c r="BM369" s="62">
        <f>IF(BL369&lt;Master_sheet_Kriterien!$J$18,1,IF(BL369&lt;Master_sheet_Kriterien!$K$18,2,IF(BL369&lt;Master_sheet_Kriterien!$L$18,3,IF(BL369&lt;Master_sheet_Kriterien!$M$18,4,5))))</f>
        <v>1</v>
      </c>
      <c r="BN369" s="65">
        <f>VLOOKUP($D369,Struktur_daten_BW_2017!$B$7:$AH$452,Calc_Targetkreise!BN$5,FALSE)</f>
        <v>11.2</v>
      </c>
      <c r="BO369" s="62">
        <f>IF(BN369&lt;Master_sheet_Kriterien!$J$20,1,IF(BN369&lt;Master_sheet_Kriterien!$K$20,2,IF(BN369&lt;Master_sheet_Kriterien!$L$20,3,IF(BN369&lt;Master_sheet_Kriterien!$M$20,4,5))))</f>
        <v>4</v>
      </c>
      <c r="BP369" s="59">
        <f>VLOOKUP($D369,Struktur_daten_BW_2017!$B$7:$AH$452,Calc_Targetkreise!BP$5,FALSE)</f>
        <v>16542</v>
      </c>
      <c r="BQ369" s="62">
        <f>IF(BP369&lt;Master_sheet_Kriterien!$J$38,1,IF(BP369&lt;Master_sheet_Kriterien!$K$38,2,IF(BP369&lt;Master_sheet_Kriterien!$L$38,3,IF(BP369&lt;Master_sheet_Kriterien!$M$38,4,5))))</f>
        <v>1</v>
      </c>
      <c r="BR369" s="65">
        <f>VLOOKUP($D369,Struktur_daten_BW_2017!$B$7:$AH$452,Calc_Targetkreise!BR$5,FALSE)</f>
        <v>39.2</v>
      </c>
      <c r="BS369" s="62">
        <f>IF(BR369&lt;Master_sheet_Kriterien!$J$24,1,IF(BR369&lt;Master_sheet_Kriterien!$K$24,2,IF(BR369&lt;Master_sheet_Kriterien!$L$24,3,IF(BR369&lt;Master_sheet_Kriterien!$M$24,4,5))))</f>
        <v>4</v>
      </c>
      <c r="BT369" s="65">
        <f>VLOOKUP($D369,Struktur_daten_BW_2017!$B$7:$AH$452,Calc_Targetkreise!BT$5,FALSE)</f>
        <v>7.7</v>
      </c>
      <c r="BU369" s="62">
        <f>IF(BT369&lt;Master_sheet_Kriterien!$J$26,1,IF(BT369&lt;Master_sheet_Kriterien!$K$26,2,IF(BT369&lt;Master_sheet_Kriterien!$L$26,3,IF(BT369&lt;Master_sheet_Kriterien!$M$26,4,5))))</f>
        <v>1</v>
      </c>
      <c r="BV369" s="65">
        <f t="shared" si="13"/>
        <v>4.31508</v>
      </c>
      <c r="BW369" s="62">
        <f>IF(BV369&lt;Master_sheet_Kriterien!$J$28,1,IF(BV369&lt;Master_sheet_Kriterien!$K$28,2,IF(BV369&lt;Master_sheet_Kriterien!$L$28,3,IF(BV369&lt;Master_sheet_Kriterien!$M$28,4,5))))</f>
        <v>3</v>
      </c>
      <c r="BX369" s="65">
        <f>VLOOKUP($D369,Struktur_daten_BW_2017!$B$7:$AH$452,Calc_Targetkreise!BX$5,FALSE)</f>
        <v>20.77922078</v>
      </c>
      <c r="BY369" s="62">
        <f>IF(BX369&lt;Master_sheet_Kriterien!$J$30,1,IF(BX369&lt;Master_sheet_Kriterien!$K$30,2,IF(BX369&lt;Master_sheet_Kriterien!$L$30,3,IF(BX369&lt;Master_sheet_Kriterien!$M$30,4,5))))</f>
        <v>3</v>
      </c>
      <c r="BZ369" s="65">
        <f>CL369/1000</f>
        <v>39.545</v>
      </c>
      <c r="CA369" s="62">
        <f>IF(BZ369&lt;Master_sheet_Kriterien!$J$32,1,IF(BZ369&lt;Master_sheet_Kriterien!$K$32,2,IF(BZ369&lt;Master_sheet_Kriterien!$L$32,3,IF(BZ369&lt;Master_sheet_Kriterien!$M$32,4,5))))</f>
        <v>3</v>
      </c>
      <c r="CB369" s="65">
        <f>BZ369/CM369*100</f>
        <v>7.056566738</v>
      </c>
      <c r="CC369" s="62">
        <f>IF(CB369&lt;Master_sheet_Kriterien!$J$34,1,IF(CB369&lt;Master_sheet_Kriterien!$K$34,2,IF(CB369&lt;Master_sheet_Kriterien!$L$34,3,IF(CB369&lt;Master_sheet_Kriterien!$M$34,4,5))))</f>
        <v>2</v>
      </c>
      <c r="CD369" s="65">
        <f>100-VLOOKUP($D369,Struktur_daten_BW_2017!$B$7:$AH$452,Calc_Targetkreise!CD$5,FALSE)</f>
        <v>87.09033751</v>
      </c>
      <c r="CE369" s="62">
        <f>IF(CD369&lt;Master_sheet_Kriterien!$J$40,1,IF(CD369&lt;Master_sheet_Kriterien!$K$40,2,IF(CD369&lt;Master_sheet_Kriterien!$L$40,3,IF(CD369&lt;Master_sheet_Kriterien!$M$40,4,5))))</f>
        <v>5</v>
      </c>
      <c r="CF369" s="61"/>
      <c r="CG369" s="59">
        <f>VLOOKUP($D369,EW_19_Kreise!$A$6:$CQ$406,Calc_Targetkreise!CG$5,FALSE)/1000</f>
        <v>454.329</v>
      </c>
      <c r="CH369" s="59">
        <f>VLOOKUP($D369,BW_17_Kreise!$B$7:$CC$410,Calc_Targetkreise!CH$5,FALSE)/1000</f>
        <v>448.372</v>
      </c>
      <c r="CI369" s="59">
        <f>VLOOKUP($D369,EW_Erg_09_14_Kreise!$A$10:$BK$412,Calc_Targetkreise!CI$5,FALSE)/1000</f>
        <v>434.618</v>
      </c>
      <c r="CJ369" s="59">
        <f>VLOOKUP($D369,EW_Erg_09_14_Kreise!$A$10:$BK$412,Calc_Targetkreise!CJ$5,FALSE)/1000</f>
        <v>415.15</v>
      </c>
      <c r="CK369" s="59">
        <f>VLOOKUP($D369,EW_Erg_09_14_Kreise!$A$10:$BK$412,Calc_Targetkreise!CK$5,FALSE)/1000</f>
        <v>169.455</v>
      </c>
      <c r="CL369" s="45">
        <f>434+568+1036+6277+1004+30226</f>
        <v>39545</v>
      </c>
      <c r="CM369" s="59">
        <f>VLOOKUP($D369,Struktur_daten_BW_2017!$B$7:$AH$452,Calc_Targetkreise!CM$5,FALSE)</f>
        <v>560.4</v>
      </c>
      <c r="CN369" s="66">
        <v>45.0</v>
      </c>
      <c r="CO369" s="67">
        <f t="shared" si="16"/>
        <v>0.08029978587</v>
      </c>
      <c r="CP369" s="62">
        <f>IF(CO369&lt;Master_sheet_Kriterien!$J$58,1,IF(CO369&lt;Master_sheet_Kriterien!$K$58,2,IF(CO369&lt;Master_sheet_Kriterien!$L$58,3,IF(CO369&lt;Master_sheet_Kriterien!$M$58,4,5))))</f>
        <v>2</v>
      </c>
      <c r="CQ369" s="66">
        <v>34.0</v>
      </c>
      <c r="CR369" s="67">
        <f t="shared" si="17"/>
        <v>0.06067094932</v>
      </c>
      <c r="CS369" s="62">
        <f>IF(CR369&lt;Master_sheet_Kriterien!$J$59,1,IF(CR369&lt;Master_sheet_Kriterien!$K$59,2,IF(CR369&lt;Master_sheet_Kriterien!$L$59,3,IF(CR369&lt;Master_sheet_Kriterien!$M$59,4,5))))</f>
        <v>2</v>
      </c>
      <c r="CT369" s="66">
        <v>11.0</v>
      </c>
      <c r="CU369" s="44"/>
      <c r="CV369" s="66">
        <v>0.0</v>
      </c>
      <c r="CW369" s="68"/>
      <c r="CY369" s="31">
        <f t="shared" si="18"/>
        <v>14713</v>
      </c>
      <c r="DB369" s="76" t="str">
        <f t="shared" si="19"/>
        <v>Leipzig, Stadt</v>
      </c>
      <c r="DC369" s="58">
        <f t="shared" si="20"/>
        <v>42</v>
      </c>
      <c r="DD369" s="77">
        <f t="shared" si="21"/>
        <v>206</v>
      </c>
      <c r="DE369" s="72">
        <f t="shared" si="22"/>
        <v>0.01096584025</v>
      </c>
      <c r="DG369" s="76" t="str">
        <f t="shared" si="23"/>
        <v>Leipzig, Stadt</v>
      </c>
      <c r="DH369" s="58" t="str">
        <f t="shared" si="24"/>
        <v>#REF!</v>
      </c>
      <c r="DI369" s="75">
        <f t="shared" si="25"/>
        <v>194.8029979</v>
      </c>
      <c r="DJ369" s="78">
        <f t="shared" si="26"/>
        <v>0.01096584025</v>
      </c>
      <c r="DK369" s="75"/>
      <c r="DL369" s="75"/>
      <c r="DM369" s="75"/>
      <c r="DN369" s="75"/>
      <c r="DO369" s="75"/>
      <c r="DP369" s="44"/>
    </row>
    <row r="370" ht="16.5" customHeight="1">
      <c r="A370" s="58">
        <f t="shared" si="5"/>
        <v>244</v>
      </c>
      <c r="B370" s="58">
        <f t="shared" si="6"/>
        <v>146</v>
      </c>
      <c r="C370" s="58" t="s">
        <v>524</v>
      </c>
      <c r="D370" s="58">
        <v>14729.0</v>
      </c>
      <c r="E370" s="58" t="s">
        <v>536</v>
      </c>
      <c r="F370" s="59">
        <f>VLOOKUP($D370,EW_19_Kreise!$A$6:$CQ$406,Calc_Targetkreise!F$5,FALSE)/1000</f>
        <v>129.38</v>
      </c>
      <c r="G370" s="59">
        <f>VLOOKUP($D370,BW_17_Kreise!$B$7:$CC$410,Calc_Targetkreise!G$5,FALSE)/1000</f>
        <v>159.391</v>
      </c>
      <c r="H370" s="59">
        <f>VLOOKUP($D370,EW_Erg_09_14_Kreise!$A$10:$BK$412,Calc_Targetkreise!H$5,FALSE)/1000</f>
        <v>102.202</v>
      </c>
      <c r="I370" s="60">
        <f t="shared" ref="I370:K370" si="1516">F370/CG370</f>
        <v>0.6048960203</v>
      </c>
      <c r="J370" s="60">
        <f t="shared" si="1516"/>
        <v>0.7392354927</v>
      </c>
      <c r="K370" s="60">
        <f t="shared" si="1516"/>
        <v>0.4667269472</v>
      </c>
      <c r="L370" s="61">
        <f t="shared" ref="L370:M370" si="1517">1-(T370+X370)</f>
        <v>0.6340701809</v>
      </c>
      <c r="M370" s="61">
        <f t="shared" si="1517"/>
        <v>0.5854031909</v>
      </c>
      <c r="N370" s="62">
        <f>IF(L370&lt;Master_sheet_Kriterien!$J$46,1,IF(L370&lt;Master_sheet_Kriterien!$K$46,2,IF(L370&lt;Master_sheet_Kriterien!$L$46,3,IF(L370&lt;Master_sheet_Kriterien!$M$46,4,5))))</f>
        <v>5</v>
      </c>
      <c r="O370" s="62">
        <f>IF(M370&lt;Master_sheet_Kriterien!$J$46,1,IF(M370&lt;Master_sheet_Kriterien!$K$46,2,IF(M370&lt;Master_sheet_Kriterien!$L$46,3,IF(M370&lt;Master_sheet_Kriterien!$M$46,4,5))))</f>
        <v>5</v>
      </c>
      <c r="P370" s="61">
        <f t="shared" ref="P370:Q370" si="1518">1-(T370+AM370)</f>
        <v>0.4820064925</v>
      </c>
      <c r="Q370" s="61">
        <f t="shared" si="1518"/>
        <v>0.4305387381</v>
      </c>
      <c r="R370" s="62">
        <f>IF(P370&lt;Master_sheet_Kriterien!$J$46,1,IF(P370&lt;Master_sheet_Kriterien!$K$46,2,IF(P370&lt;Master_sheet_Kriterien!$L$46,3,IF(P370&lt;Master_sheet_Kriterien!$M$46,4,5))))</f>
        <v>4</v>
      </c>
      <c r="S370" s="62">
        <f>IF(Q370&lt;Master_sheet_Kriterien!$J$46,1,IF(Q370&lt;Master_sheet_Kriterien!$K$46,2,IF(Q370&lt;Master_sheet_Kriterien!$L$46,3,IF(Q370&lt;Master_sheet_Kriterien!$M$46,4,5))))</f>
        <v>3</v>
      </c>
      <c r="T370" s="61">
        <f>VLOOKUP($D370,EW_19_Kreise!$A$6:$CQ$406,Calc_Targetkreise!T$5,FALSE)/1000/F370</f>
        <v>0.2660689442</v>
      </c>
      <c r="U370" s="63">
        <f>VLOOKUP($D370,BW_17_Kreise!$B$7:$CC$410,Calc_Targetkreise!U$5,FALSE)/1000/$G370</f>
        <v>0.3007949006</v>
      </c>
      <c r="V370" s="61">
        <f>VLOOKUP(Calc_Targetkreise!$D370,EW_Erg_09_14_Kreise!$A$7:$BK$412,Calc_Targetkreise!V$5,FALSE)/1000/$H370</f>
        <v>0.3838476742</v>
      </c>
      <c r="W370" s="61">
        <f>VLOOKUP(Calc_Targetkreise!$D370,EW_Erg_09_14_Kreise!$A$7:$BK$412,Calc_Targetkreise!W$5,FALSE)/1000/CK370</f>
        <v>0.3591343009</v>
      </c>
      <c r="X370" s="61">
        <f>VLOOKUP($D370,EW_19_Kreise!$A$6:$CQ$406,Calc_Targetkreise!X$5,FALSE)/1000/F370</f>
        <v>0.09986087494</v>
      </c>
      <c r="Y370" s="63">
        <f>VLOOKUP($D370,BW_17_Kreise!$B$7:$CC$410,Calc_Targetkreise!Y$5,FALSE)/1000/$G370</f>
        <v>0.1138019085</v>
      </c>
      <c r="Z370" s="61">
        <f>VLOOKUP(Calc_Targetkreise!$D370,EW_Erg_09_14_Kreise!$A$7:$BK$412,Calc_Targetkreise!Z$5,FALSE)/1000/$H370</f>
        <v>0.1719437976</v>
      </c>
      <c r="AA370" s="61">
        <f>VLOOKUP(Calc_Targetkreise!$D370,EW_Erg_09_14_Kreise!$A$7:$BK$412,Calc_Targetkreise!AA$5,FALSE)/1000/$H370</f>
        <v>0.1413866656</v>
      </c>
      <c r="AB370" s="61">
        <f>VLOOKUP($D370,EW_19_Kreise!$A$6:$CQ$406,Calc_Targetkreise!AB$5,FALSE)/1000/F370</f>
        <v>0.07968774154</v>
      </c>
      <c r="AC370" s="63">
        <f>VLOOKUP($D370,BW_17_Kreise!$B$7:$CC$410,Calc_Targetkreise!AC$5,FALSE)/1000/$G370</f>
        <v>0.03235439893</v>
      </c>
      <c r="AD370" s="61">
        <f>VLOOKUP(Calc_Targetkreise!$D370,EW_Erg_09_14_Kreise!$A$7:$BK$412,Calc_Targetkreise!AD$5,FALSE)/1000/$H370</f>
        <v>0.03863916557</v>
      </c>
      <c r="AE370" s="62">
        <f>IF(AC370&lt;Master_sheet_Kriterien!$J$54,1,IF(AC370&lt;Master_sheet_Kriterien!$K$54,2,IF(AC370&lt;Master_sheet_Kriterien!$L$54,3,IF(AC370&lt;Master_sheet_Kriterien!$M$54,4,5))))</f>
        <v>1</v>
      </c>
      <c r="AF370" s="61">
        <f>VLOOKUP(Calc_Targetkreise!$D370,EW_Erg_09_14_Kreise!$A$7:$BK$412,Calc_Targetkreise!AF$5,FALSE)/1000/$H370</f>
        <v>0.04974462339</v>
      </c>
      <c r="AG370" s="63">
        <f>VLOOKUP($D370,BW_17_Kreise!$B$7:$CC$410,Calc_Targetkreise!AG$5,FALSE)/1000/$G370</f>
        <v>0.08067582235</v>
      </c>
      <c r="AH370" s="61">
        <f>VLOOKUP(Calc_Targetkreise!$D370,EW_Erg_09_14_Kreise!$A$7:$BK$412,Calc_Targetkreise!AH$5,FALSE)/1000/$H370</f>
        <v>0.02388407272</v>
      </c>
      <c r="AI370" s="61">
        <f>VLOOKUP(Calc_Targetkreise!$D370,EW_Erg_09_14_Kreise!$A$7:$BK$412,Calc_Targetkreise!AI$5,FALSE)/1000/$H370</f>
        <v>0.1032758654</v>
      </c>
      <c r="AJ370" s="63">
        <f>VLOOKUP($D370,BW_17_Kreise!$B$7:$CC$410,Calc_Targetkreise!AJ$5,FALSE)/1000/$G370</f>
        <v>0.1466080268</v>
      </c>
      <c r="AK370" s="61">
        <f>VLOOKUP(Calc_Targetkreise!$D370,EW_Erg_09_14_Kreise!$A$7:$BK$412,Calc_Targetkreise!AK$5,FALSE)/1000/$H370</f>
        <v>0.1752509736</v>
      </c>
      <c r="AL370" s="61">
        <f>VLOOKUP(Calc_Targetkreise!$D370,EW_Erg_09_14_Kreise!$A$7:$BK$412,Calc_Targetkreise!AL$5,FALSE)/1000/$H370</f>
        <v>0.207579108</v>
      </c>
      <c r="AM370" s="61">
        <f>VLOOKUP($D370,EW_19_Kreise!$A$6:$CQ$406,Calc_Targetkreise!AM$5,FALSE)/1000/F370</f>
        <v>0.2519245633</v>
      </c>
      <c r="AN370" s="63">
        <f>VLOOKUP($D370,BW_17_Kreise!$B$7:$CC$410,Calc_Targetkreise!AN$5,FALSE)/1000/$G370</f>
        <v>0.2686663613</v>
      </c>
      <c r="AO370" s="61">
        <f>VLOOKUP(Calc_Targetkreise!$D370,EW_Erg_09_14_Kreise!$A$7:$BK$412,Calc_Targetkreise!AO$5,FALSE)/1000/$H370</f>
        <v>0.08973405609</v>
      </c>
      <c r="AP370" s="61">
        <f>VLOOKUP(Calc_Targetkreise!$D370,EW_Erg_09_14_Kreise!$A$7:$BK$412,Calc_Targetkreise!AP$5,FALSE)/1000/$H370</f>
        <v>0.000733840825</v>
      </c>
      <c r="AQ370" s="61">
        <f t="shared" ref="AQ370:AR370" si="1519">1-U370-Y370-AC370-AG370-AJ370-AN370</f>
        <v>0.05709858148</v>
      </c>
      <c r="AR370" s="61">
        <f t="shared" si="1519"/>
        <v>0.1167002603</v>
      </c>
      <c r="AS370" s="61">
        <f t="shared" si="11"/>
        <v>0.1381455958</v>
      </c>
      <c r="AT370" s="63">
        <f>VLOOKUP($D370,BW_17_Kreise!$B$7:$CC$410,Calc_Targetkreise!AT$5,FALSE)/1000/$G370</f>
        <v>0.003168309378</v>
      </c>
      <c r="AU370" s="61">
        <f>VLOOKUP(Calc_Targetkreise!$D370,EW_Erg_09_14_Kreise!$A$7:$BK$412,Calc_Targetkreise!AU$5,FALSE)/1000/$H370</f>
        <v>0.01176102229</v>
      </c>
      <c r="AV370" s="62">
        <f>IF(AU370&lt;Master_sheet_Kriterien!$J$44,1,IF(AU370&lt;Master_sheet_Kriterien!$K$44,2,IF(AU370&lt;Master_sheet_Kriterien!$L$44,3,IF(AU370&lt;Master_sheet_Kriterien!$M$44,4,5))))</f>
        <v>3</v>
      </c>
      <c r="AW370" s="61">
        <f>VLOOKUP(Calc_Targetkreise!$D370,EW_Erg_09_14_Kreise!$A$7:$BK$412,Calc_Targetkreise!AW$5,FALSE)/1000/$H370</f>
        <v>0.008776736267</v>
      </c>
      <c r="AX370" s="61">
        <f>VLOOKUP($D370,EW_19_Kreise!$A$6:$CQ$406,Calc_Targetkreise!AX$5,FALSE)/1000/F370</f>
        <v>0.004312876797</v>
      </c>
      <c r="AY370" s="62">
        <f>IF(AX370&lt;Master_sheet_Kriterien!$J$56,1,IF(AX370&lt;Master_sheet_Kriterien!$K$56,2,IF(AX370&lt;Master_sheet_Kriterien!$L$56,3,IF(AX370&lt;Master_sheet_Kriterien!$M$56,4,5))))</f>
        <v>3</v>
      </c>
      <c r="AZ370" s="64">
        <f>VLOOKUP($D370,EW_19_Kreise!$A$6:$CQ$406,Calc_Targetkreise!AZ$5,FALSE)</f>
        <v>558</v>
      </c>
      <c r="BA370" s="62">
        <f>IF(AZ370&lt;Master_sheet_Kriterien!$J$57,1,IF(AZ370&lt;Master_sheet_Kriterien!$K$57,2,IF(AZ370&lt;Master_sheet_Kriterien!$L$57,3,IF(AZ370&lt;Master_sheet_Kriterien!$M$56,4,5))))</f>
        <v>5</v>
      </c>
      <c r="BB370" s="59">
        <f>VLOOKUP($D370,Struktur_daten_BW_2017!$B$7:$AH$452,Calc_Targetkreise!BB$5,FALSE)</f>
        <v>156.5</v>
      </c>
      <c r="BC370" s="62">
        <f>IF(BB370&lt;Master_sheet_Kriterien!$J$8,1,IF(BB370&lt;Master_sheet_Kriterien!$K$8,2,IF(BB370&lt;Master_sheet_Kriterien!$L$8,3,IF(BB370&lt;Master_sheet_Kriterien!$M$8,4,5))))</f>
        <v>2</v>
      </c>
      <c r="BD370" s="65">
        <f t="shared" si="12"/>
        <v>10.336</v>
      </c>
      <c r="BE370" s="62">
        <f>IF(BD370&lt;Master_sheet_Kriterien!$J$10,1,IF(BD370&lt;Master_sheet_Kriterien!$K$10,2,IF(BD370&lt;Master_sheet_Kriterien!$L$10,3,IF(BD370&lt;Master_sheet_Kriterien!$M$10,4,5))))</f>
        <v>1</v>
      </c>
      <c r="BF370" s="65">
        <f>VLOOKUP($D370,Struktur_daten_BW_2017!$B$7:$AH$452,Calc_Targetkreise!BF$5,FALSE)</f>
        <v>4</v>
      </c>
      <c r="BG370" s="62">
        <f>IF(BF370&lt;Master_sheet_Kriterien!$J$12,1,IF(BF370&lt;Master_sheet_Kriterien!$K$12,2,IF(BF370&lt;Master_sheet_Kriterien!$L$12,3,IF(BF370&lt;Master_sheet_Kriterien!$M$12,4,5))))</f>
        <v>1</v>
      </c>
      <c r="BH370" s="65">
        <f>VLOOKUP($D370,Struktur_daten_BW_2017!$B$7:$AH$452,Calc_Targetkreise!BH$5,FALSE)</f>
        <v>10.4</v>
      </c>
      <c r="BI370" s="62">
        <f>IF(BH370&lt;Master_sheet_Kriterien!$J$14,1,IF(BH370&lt;Master_sheet_Kriterien!$K$14,2,IF(BH370&lt;Master_sheet_Kriterien!$L$14,3,IF(BH370&lt;Master_sheet_Kriterien!$M$14,4,5))))</f>
        <v>1</v>
      </c>
      <c r="BJ370" s="65">
        <f>VLOOKUP($D370,Struktur_daten_BW_2017!$B$7:$AH$452,Calc_Targetkreise!BJ$5,FALSE)</f>
        <v>37.3</v>
      </c>
      <c r="BK370" s="62">
        <f>IF(BJ370&lt;Master_sheet_Kriterien!$J$16,1,IF(BJ370&lt;Master_sheet_Kriterien!$K$16,2,IF(BJ370&lt;Master_sheet_Kriterien!$L$16,3,IF(BJ370&lt;Master_sheet_Kriterien!$M$16,4,5))))</f>
        <v>5</v>
      </c>
      <c r="BL370" s="65">
        <f>VLOOKUP($D370,Struktur_daten_BW_2017!$B$7:$AH$452,Calc_Targetkreise!BL$5,FALSE)</f>
        <v>20</v>
      </c>
      <c r="BM370" s="62">
        <f>IF(BL370&lt;Master_sheet_Kriterien!$J$18,1,IF(BL370&lt;Master_sheet_Kriterien!$K$18,2,IF(BL370&lt;Master_sheet_Kriterien!$L$18,3,IF(BL370&lt;Master_sheet_Kriterien!$M$18,4,5))))</f>
        <v>5</v>
      </c>
      <c r="BN370" s="65">
        <f>VLOOKUP($D370,Struktur_daten_BW_2017!$B$7:$AH$452,Calc_Targetkreise!BN$5,FALSE)</f>
        <v>13.2</v>
      </c>
      <c r="BO370" s="62">
        <f>IF(BN370&lt;Master_sheet_Kriterien!$J$20,1,IF(BN370&lt;Master_sheet_Kriterien!$K$20,2,IF(BN370&lt;Master_sheet_Kriterien!$L$20,3,IF(BN370&lt;Master_sheet_Kriterien!$M$20,4,5))))</f>
        <v>5</v>
      </c>
      <c r="BP370" s="59">
        <f>VLOOKUP($D370,Struktur_daten_BW_2017!$B$7:$AH$452,Calc_Targetkreise!BP$5,FALSE)</f>
        <v>19319</v>
      </c>
      <c r="BQ370" s="62">
        <f>IF(BP370&lt;Master_sheet_Kriterien!$J$38,1,IF(BP370&lt;Master_sheet_Kriterien!$K$38,2,IF(BP370&lt;Master_sheet_Kriterien!$L$38,3,IF(BP370&lt;Master_sheet_Kriterien!$M$38,4,5))))</f>
        <v>2</v>
      </c>
      <c r="BR370" s="65">
        <f>VLOOKUP($D370,Struktur_daten_BW_2017!$B$7:$AH$452,Calc_Targetkreise!BR$5,FALSE)</f>
        <v>28.3</v>
      </c>
      <c r="BS370" s="62">
        <f>IF(BR370&lt;Master_sheet_Kriterien!$J$24,1,IF(BR370&lt;Master_sheet_Kriterien!$K$24,2,IF(BR370&lt;Master_sheet_Kriterien!$L$24,3,IF(BR370&lt;Master_sheet_Kriterien!$M$24,4,5))))</f>
        <v>2</v>
      </c>
      <c r="BT370" s="65">
        <f>VLOOKUP($D370,Struktur_daten_BW_2017!$B$7:$AH$452,Calc_Targetkreise!BT$5,FALSE)</f>
        <v>7.2</v>
      </c>
      <c r="BU370" s="62">
        <f>IF(BT370&lt;Master_sheet_Kriterien!$J$26,1,IF(BT370&lt;Master_sheet_Kriterien!$K$26,2,IF(BT370&lt;Master_sheet_Kriterien!$L$26,3,IF(BT370&lt;Master_sheet_Kriterien!$M$26,4,5))))</f>
        <v>1</v>
      </c>
      <c r="BV370" s="65">
        <f t="shared" si="13"/>
        <v>1.86048</v>
      </c>
      <c r="BW370" s="62">
        <f>IF(BV370&lt;Master_sheet_Kriterien!$J$28,1,IF(BV370&lt;Master_sheet_Kriterien!$K$28,2,IF(BV370&lt;Master_sheet_Kriterien!$L$28,3,IF(BV370&lt;Master_sheet_Kriterien!$M$28,4,5))))</f>
        <v>1</v>
      </c>
      <c r="BX370" s="65">
        <f>VLOOKUP($D370,Struktur_daten_BW_2017!$B$7:$AH$452,Calc_Targetkreise!BX$5,FALSE)</f>
        <v>11.11111111</v>
      </c>
      <c r="BY370" s="62">
        <f>IF(BX370&lt;Master_sheet_Kriterien!$J$30,1,IF(BX370&lt;Master_sheet_Kriterien!$K$30,2,IF(BX370&lt;Master_sheet_Kriterien!$L$30,3,IF(BX370&lt;Master_sheet_Kriterien!$M$30,4,5))))</f>
        <v>1</v>
      </c>
      <c r="BZ370" s="65"/>
      <c r="CA370" s="62">
        <f>IF(BZ370&lt;Master_sheet_Kriterien!$J$32,1,IF(BZ370&lt;Master_sheet_Kriterien!$K$32,2,IF(BZ370&lt;Master_sheet_Kriterien!$L$32,3,IF(BZ370&lt;Master_sheet_Kriterien!$M$32,4,5))))</f>
        <v>1</v>
      </c>
      <c r="CB370" s="65"/>
      <c r="CC370" s="62">
        <f>IF(CB370&lt;Master_sheet_Kriterien!$J$34,1,IF(CB370&lt;Master_sheet_Kriterien!$K$34,2,IF(CB370&lt;Master_sheet_Kriterien!$L$34,3,IF(CB370&lt;Master_sheet_Kriterien!$M$34,4,5))))</f>
        <v>1</v>
      </c>
      <c r="CD370" s="65">
        <f>100-VLOOKUP($D370,Struktur_daten_BW_2017!$B$7:$AH$452,Calc_Targetkreise!CD$5,FALSE)</f>
        <v>52.1</v>
      </c>
      <c r="CE370" s="62">
        <f>IF(CD370&lt;Master_sheet_Kriterien!$J$40,1,IF(CD370&lt;Master_sheet_Kriterien!$K$40,2,IF(CD370&lt;Master_sheet_Kriterien!$L$40,3,IF(CD370&lt;Master_sheet_Kriterien!$M$40,4,5))))</f>
        <v>3</v>
      </c>
      <c r="CF370" s="61"/>
      <c r="CG370" s="59">
        <f>VLOOKUP($D370,EW_19_Kreise!$A$6:$CQ$406,Calc_Targetkreise!CG$5,FALSE)/1000</f>
        <v>213.888</v>
      </c>
      <c r="CH370" s="59">
        <f>VLOOKUP($D370,BW_17_Kreise!$B$7:$CC$410,Calc_Targetkreise!CH$5,FALSE)/1000</f>
        <v>215.616</v>
      </c>
      <c r="CI370" s="59">
        <f>VLOOKUP($D370,EW_Erg_09_14_Kreise!$A$10:$BK$412,Calc_Targetkreise!CI$5,FALSE)/1000</f>
        <v>218.976</v>
      </c>
      <c r="CJ370" s="59">
        <f>VLOOKUP($D370,EW_Erg_09_14_Kreise!$A$10:$BK$412,Calc_Targetkreise!CJ$5,FALSE)/1000</f>
        <v>231.514</v>
      </c>
      <c r="CK370" s="59">
        <f>VLOOKUP($D370,EW_Erg_09_14_Kreise!$A$10:$BK$412,Calc_Targetkreise!CK$5,FALSE)/1000</f>
        <v>105.487</v>
      </c>
      <c r="CL370" s="45"/>
      <c r="CM370" s="59">
        <f>VLOOKUP($D370,Struktur_daten_BW_2017!$B$7:$AH$452,Calc_Targetkreise!CM$5,FALSE)</f>
        <v>258.4</v>
      </c>
      <c r="CN370" s="66">
        <v>3.0</v>
      </c>
      <c r="CO370" s="67">
        <f t="shared" si="16"/>
        <v>0.01160990712</v>
      </c>
      <c r="CP370" s="62">
        <f>IF(CO370&lt;Master_sheet_Kriterien!$J$58,1,IF(CO370&lt;Master_sheet_Kriterien!$K$58,2,IF(CO370&lt;Master_sheet_Kriterien!$L$58,3,IF(CO370&lt;Master_sheet_Kriterien!$M$58,4,5))))</f>
        <v>1</v>
      </c>
      <c r="CQ370" s="66">
        <v>3.0</v>
      </c>
      <c r="CR370" s="67">
        <f t="shared" si="17"/>
        <v>0.01160990712</v>
      </c>
      <c r="CS370" s="62">
        <f>IF(CR370&lt;Master_sheet_Kriterien!$J$59,1,IF(CR370&lt;Master_sheet_Kriterien!$K$59,2,IF(CR370&lt;Master_sheet_Kriterien!$L$59,3,IF(CR370&lt;Master_sheet_Kriterien!$M$59,4,5))))</f>
        <v>1</v>
      </c>
      <c r="CT370" s="66">
        <v>0.0</v>
      </c>
      <c r="CU370" s="44"/>
      <c r="CV370" s="66">
        <v>0.0</v>
      </c>
      <c r="CW370" s="68"/>
      <c r="CY370" s="31">
        <f t="shared" si="18"/>
        <v>14729</v>
      </c>
      <c r="DB370" s="76" t="str">
        <f t="shared" si="19"/>
        <v>Leipzig</v>
      </c>
      <c r="DC370" s="58">
        <f t="shared" si="20"/>
        <v>244</v>
      </c>
      <c r="DD370" s="77">
        <f t="shared" si="21"/>
        <v>146</v>
      </c>
      <c r="DE370" s="72">
        <f t="shared" si="22"/>
        <v>0.004312876797</v>
      </c>
      <c r="DG370" s="76" t="str">
        <f t="shared" si="23"/>
        <v>Leipzig</v>
      </c>
      <c r="DH370" s="58" t="str">
        <f t="shared" si="24"/>
        <v>#REF!</v>
      </c>
      <c r="DI370" s="75">
        <f t="shared" si="25"/>
        <v>140.1160991</v>
      </c>
      <c r="DJ370" s="78">
        <f t="shared" si="26"/>
        <v>0.004312876797</v>
      </c>
      <c r="DK370" s="75"/>
      <c r="DL370" s="75"/>
      <c r="DM370" s="75"/>
      <c r="DN370" s="75"/>
      <c r="DO370" s="75"/>
      <c r="DP370" s="44"/>
    </row>
    <row r="371" ht="16.5" customHeight="1">
      <c r="A371" s="58">
        <f t="shared" si="5"/>
        <v>338</v>
      </c>
      <c r="B371" s="58">
        <f t="shared" si="6"/>
        <v>128</v>
      </c>
      <c r="C371" s="58" t="s">
        <v>524</v>
      </c>
      <c r="D371" s="58">
        <v>14730.0</v>
      </c>
      <c r="E371" s="58" t="s">
        <v>537</v>
      </c>
      <c r="F371" s="59">
        <f>VLOOKUP($D371,EW_19_Kreise!$A$6:$CQ$406,Calc_Targetkreise!F$5,FALSE)/1000</f>
        <v>92.532</v>
      </c>
      <c r="G371" s="59">
        <f>VLOOKUP($D371,BW_17_Kreise!$B$7:$CC$410,Calc_Targetkreise!G$5,FALSE)/1000</f>
        <v>116.563</v>
      </c>
      <c r="H371" s="59">
        <f>VLOOKUP($D371,EW_Erg_09_14_Kreise!$A$10:$BK$412,Calc_Targetkreise!H$5,FALSE)/1000</f>
        <v>73.326</v>
      </c>
      <c r="I371" s="60">
        <f t="shared" ref="I371:K371" si="1520">F371/CG371</f>
        <v>0.5698344664</v>
      </c>
      <c r="J371" s="60">
        <f t="shared" si="1520"/>
        <v>0.7111142292</v>
      </c>
      <c r="K371" s="60">
        <f t="shared" si="1520"/>
        <v>0.4376286906</v>
      </c>
      <c r="L371" s="61">
        <f t="shared" ref="L371:M371" si="1521">1-(T371+X371)</f>
        <v>0.6414321532</v>
      </c>
      <c r="M371" s="61">
        <f t="shared" si="1521"/>
        <v>0.5809991164</v>
      </c>
      <c r="N371" s="62">
        <f>IF(L371&lt;Master_sheet_Kriterien!$J$46,1,IF(L371&lt;Master_sheet_Kriterien!$K$46,2,IF(L371&lt;Master_sheet_Kriterien!$L$46,3,IF(L371&lt;Master_sheet_Kriterien!$M$46,4,5))))</f>
        <v>5</v>
      </c>
      <c r="O371" s="62">
        <f>IF(M371&lt;Master_sheet_Kriterien!$J$46,1,IF(M371&lt;Master_sheet_Kriterien!$K$46,2,IF(M371&lt;Master_sheet_Kriterien!$L$46,3,IF(M371&lt;Master_sheet_Kriterien!$M$46,4,5))))</f>
        <v>5</v>
      </c>
      <c r="P371" s="61">
        <f t="shared" ref="P371:Q371" si="1522">1-(T371+AM371)</f>
        <v>0.4765054252</v>
      </c>
      <c r="Q371" s="61">
        <f t="shared" si="1522"/>
        <v>0.4370254712</v>
      </c>
      <c r="R371" s="62">
        <f>IF(P371&lt;Master_sheet_Kriterien!$J$46,1,IF(P371&lt;Master_sheet_Kriterien!$K$46,2,IF(P371&lt;Master_sheet_Kriterien!$L$46,3,IF(P371&lt;Master_sheet_Kriterien!$M$46,4,5))))</f>
        <v>4</v>
      </c>
      <c r="S371" s="62">
        <f>IF(Q371&lt;Master_sheet_Kriterien!$J$46,1,IF(Q371&lt;Master_sheet_Kriterien!$K$46,2,IF(Q371&lt;Master_sheet_Kriterien!$L$46,3,IF(Q371&lt;Master_sheet_Kriterien!$M$46,4,5))))</f>
        <v>3</v>
      </c>
      <c r="T371" s="61">
        <f>VLOOKUP($D371,EW_19_Kreise!$A$6:$CQ$406,Calc_Targetkreise!T$5,FALSE)/1000/F371</f>
        <v>0.2567003847</v>
      </c>
      <c r="U371" s="63">
        <f>VLOOKUP($D371,BW_17_Kreise!$B$7:$CC$410,Calc_Targetkreise!U$5,FALSE)/1000/$G371</f>
        <v>0.2944416324</v>
      </c>
      <c r="V371" s="61">
        <f>VLOOKUP(Calc_Targetkreise!$D371,EW_Erg_09_14_Kreise!$A$7:$BK$412,Calc_Targetkreise!V$5,FALSE)/1000/$H371</f>
        <v>0.3681913646</v>
      </c>
      <c r="W371" s="61">
        <f>VLOOKUP(Calc_Targetkreise!$D371,EW_Erg_09_14_Kreise!$A$7:$BK$412,Calc_Targetkreise!W$5,FALSE)/1000/CK371</f>
        <v>0.3505681436</v>
      </c>
      <c r="X371" s="61">
        <f>VLOOKUP($D371,EW_19_Kreise!$A$6:$CQ$406,Calc_Targetkreise!X$5,FALSE)/1000/F371</f>
        <v>0.1018674621</v>
      </c>
      <c r="Y371" s="63">
        <f>VLOOKUP($D371,BW_17_Kreise!$B$7:$CC$410,Calc_Targetkreise!Y$5,FALSE)/1000/$G371</f>
        <v>0.1245592512</v>
      </c>
      <c r="Z371" s="61">
        <f>VLOOKUP(Calc_Targetkreise!$D371,EW_Erg_09_14_Kreise!$A$7:$BK$412,Calc_Targetkreise!Z$5,FALSE)/1000/$H371</f>
        <v>0.1767449472</v>
      </c>
      <c r="AA371" s="61">
        <f>VLOOKUP(Calc_Targetkreise!$D371,EW_Erg_09_14_Kreise!$A$7:$BK$412,Calc_Targetkreise!AA$5,FALSE)/1000/$H371</f>
        <v>0.1383138314</v>
      </c>
      <c r="AB371" s="61">
        <f>VLOOKUP($D371,EW_19_Kreise!$A$6:$CQ$406,Calc_Targetkreise!AB$5,FALSE)/1000/F371</f>
        <v>0.06783599187</v>
      </c>
      <c r="AC371" s="63">
        <f>VLOOKUP($D371,BW_17_Kreise!$B$7:$CC$410,Calc_Targetkreise!AC$5,FALSE)/1000/$G371</f>
        <v>0.0259173151</v>
      </c>
      <c r="AD371" s="61">
        <f>VLOOKUP(Calc_Targetkreise!$D371,EW_Erg_09_14_Kreise!$A$7:$BK$412,Calc_Targetkreise!AD$5,FALSE)/1000/$H371</f>
        <v>0.03458527671</v>
      </c>
      <c r="AE371" s="62">
        <f>IF(AC371&lt;Master_sheet_Kriterien!$J$54,1,IF(AC371&lt;Master_sheet_Kriterien!$K$54,2,IF(AC371&lt;Master_sheet_Kriterien!$L$54,3,IF(AC371&lt;Master_sheet_Kriterien!$M$54,4,5))))</f>
        <v>1</v>
      </c>
      <c r="AF371" s="61">
        <f>VLOOKUP(Calc_Targetkreise!$D371,EW_Erg_09_14_Kreise!$A$7:$BK$412,Calc_Targetkreise!AF$5,FALSE)/1000/$H371</f>
        <v>0.0411995745</v>
      </c>
      <c r="AG371" s="63">
        <f>VLOOKUP($D371,BW_17_Kreise!$B$7:$CC$410,Calc_Targetkreise!AG$5,FALSE)/1000/$G371</f>
        <v>0.07883290581</v>
      </c>
      <c r="AH371" s="61">
        <f>VLOOKUP(Calc_Targetkreise!$D371,EW_Erg_09_14_Kreise!$A$7:$BK$412,Calc_Targetkreise!AH$5,FALSE)/1000/$H371</f>
        <v>0.02435698115</v>
      </c>
      <c r="AI371" s="61">
        <f>VLOOKUP(Calc_Targetkreise!$D371,EW_Erg_09_14_Kreise!$A$7:$BK$412,Calc_Targetkreise!AI$5,FALSE)/1000/$H371</f>
        <v>0.1050923274</v>
      </c>
      <c r="AJ371" s="63">
        <f>VLOOKUP($D371,BW_17_Kreise!$B$7:$CC$410,Calc_Targetkreise!AJ$5,FALSE)/1000/$G371</f>
        <v>0.1473280544</v>
      </c>
      <c r="AK371" s="61">
        <f>VLOOKUP(Calc_Targetkreise!$D371,EW_Erg_09_14_Kreise!$A$7:$BK$412,Calc_Targetkreise!AK$5,FALSE)/1000/$H371</f>
        <v>0.1833046941</v>
      </c>
      <c r="AL371" s="61">
        <f>VLOOKUP(Calc_Targetkreise!$D371,EW_Erg_09_14_Kreise!$A$7:$BK$412,Calc_Targetkreise!AL$5,FALSE)/1000/$H371</f>
        <v>0.2122985026</v>
      </c>
      <c r="AM371" s="61">
        <f>VLOOKUP($D371,EW_19_Kreise!$A$6:$CQ$406,Calc_Targetkreise!AM$5,FALSE)/1000/F371</f>
        <v>0.2667941901</v>
      </c>
      <c r="AN371" s="63">
        <f>VLOOKUP($D371,BW_17_Kreise!$B$7:$CC$410,Calc_Targetkreise!AN$5,FALSE)/1000/$G371</f>
        <v>0.2685328964</v>
      </c>
      <c r="AO371" s="61">
        <f>VLOOKUP(Calc_Targetkreise!$D371,EW_Erg_09_14_Kreise!$A$7:$BK$412,Calc_Targetkreise!AO$5,FALSE)/1000/$H371</f>
        <v>0.08123994218</v>
      </c>
      <c r="AP371" s="61">
        <f>VLOOKUP(Calc_Targetkreise!$D371,EW_Erg_09_14_Kreise!$A$7:$BK$412,Calc_Targetkreise!AP$5,FALSE)/1000/$H371</f>
        <v>0.0008182636445</v>
      </c>
      <c r="AQ371" s="61">
        <f t="shared" ref="AQ371:AR371" si="1523">1-U371-Y371-AC371-AG371-AJ371-AN371</f>
        <v>0.06038794472</v>
      </c>
      <c r="AR371" s="61">
        <f t="shared" si="1523"/>
        <v>0.131576794</v>
      </c>
      <c r="AS371" s="61">
        <f t="shared" si="11"/>
        <v>0.1517093569</v>
      </c>
      <c r="AT371" s="63">
        <f>VLOOKUP($D371,BW_17_Kreise!$B$7:$CC$410,Calc_Targetkreise!AT$5,FALSE)/1000/$G371</f>
        <v>0.003405883514</v>
      </c>
      <c r="AU371" s="61">
        <f>VLOOKUP(Calc_Targetkreise!$D371,EW_Erg_09_14_Kreise!$A$7:$BK$412,Calc_Targetkreise!AU$5,FALSE)/1000/$H371</f>
        <v>0.01070561602</v>
      </c>
      <c r="AV371" s="62">
        <f>IF(AU371&lt;Master_sheet_Kriterien!$J$44,1,IF(AU371&lt;Master_sheet_Kriterien!$K$44,2,IF(AU371&lt;Master_sheet_Kriterien!$L$44,3,IF(AU371&lt;Master_sheet_Kriterien!$M$44,4,5))))</f>
        <v>2</v>
      </c>
      <c r="AW371" s="61">
        <f>VLOOKUP(Calc_Targetkreise!$D371,EW_Erg_09_14_Kreise!$A$7:$BK$412,Calc_Targetkreise!AW$5,FALSE)/1000/$H371</f>
        <v>0.008032621444</v>
      </c>
      <c r="AX371" s="61">
        <f>VLOOKUP($D371,EW_19_Kreise!$A$6:$CQ$406,Calc_Targetkreise!AX$5,FALSE)/1000/F371</f>
        <v>0.002842259975</v>
      </c>
      <c r="AY371" s="62">
        <f>IF(AX371&lt;Master_sheet_Kriterien!$J$56,1,IF(AX371&lt;Master_sheet_Kriterien!$K$56,2,IF(AX371&lt;Master_sheet_Kriterien!$L$56,3,IF(AX371&lt;Master_sheet_Kriterien!$M$56,4,5))))</f>
        <v>1</v>
      </c>
      <c r="AZ371" s="64">
        <f>VLOOKUP($D371,EW_19_Kreise!$A$6:$CQ$406,Calc_Targetkreise!AZ$5,FALSE)</f>
        <v>263</v>
      </c>
      <c r="BA371" s="62">
        <f>IF(AZ371&lt;Master_sheet_Kriterien!$J$57,1,IF(AZ371&lt;Master_sheet_Kriterien!$K$57,2,IF(AZ371&lt;Master_sheet_Kriterien!$L$57,3,IF(AZ371&lt;Master_sheet_Kriterien!$M$56,4,5))))</f>
        <v>2</v>
      </c>
      <c r="BB371" s="59">
        <f>VLOOKUP($D371,Struktur_daten_BW_2017!$B$7:$AH$452,Calc_Targetkreise!BB$5,FALSE)</f>
        <v>156.5</v>
      </c>
      <c r="BC371" s="62">
        <f>IF(BB371&lt;Master_sheet_Kriterien!$J$8,1,IF(BB371&lt;Master_sheet_Kriterien!$K$8,2,IF(BB371&lt;Master_sheet_Kriterien!$L$8,3,IF(BB371&lt;Master_sheet_Kriterien!$M$8,4,5))))</f>
        <v>2</v>
      </c>
      <c r="BD371" s="65">
        <f t="shared" si="12"/>
        <v>10.336</v>
      </c>
      <c r="BE371" s="62">
        <f>IF(BD371&lt;Master_sheet_Kriterien!$J$10,1,IF(BD371&lt;Master_sheet_Kriterien!$K$10,2,IF(BD371&lt;Master_sheet_Kriterien!$L$10,3,IF(BD371&lt;Master_sheet_Kriterien!$M$10,4,5))))</f>
        <v>1</v>
      </c>
      <c r="BF371" s="65">
        <f>VLOOKUP($D371,Struktur_daten_BW_2017!$B$7:$AH$452,Calc_Targetkreise!BF$5,FALSE)</f>
        <v>4</v>
      </c>
      <c r="BG371" s="62">
        <f>IF(BF371&lt;Master_sheet_Kriterien!$J$12,1,IF(BF371&lt;Master_sheet_Kriterien!$K$12,2,IF(BF371&lt;Master_sheet_Kriterien!$L$12,3,IF(BF371&lt;Master_sheet_Kriterien!$M$12,4,5))))</f>
        <v>1</v>
      </c>
      <c r="BH371" s="65">
        <f>VLOOKUP($D371,Struktur_daten_BW_2017!$B$7:$AH$452,Calc_Targetkreise!BH$5,FALSE)</f>
        <v>10.4</v>
      </c>
      <c r="BI371" s="62">
        <f>IF(BH371&lt;Master_sheet_Kriterien!$J$14,1,IF(BH371&lt;Master_sheet_Kriterien!$K$14,2,IF(BH371&lt;Master_sheet_Kriterien!$L$14,3,IF(BH371&lt;Master_sheet_Kriterien!$M$14,4,5))))</f>
        <v>1</v>
      </c>
      <c r="BJ371" s="65">
        <f>VLOOKUP($D371,Struktur_daten_BW_2017!$B$7:$AH$452,Calc_Targetkreise!BJ$5,FALSE)</f>
        <v>37.3</v>
      </c>
      <c r="BK371" s="62">
        <f>IF(BJ371&lt;Master_sheet_Kriterien!$J$16,1,IF(BJ371&lt;Master_sheet_Kriterien!$K$16,2,IF(BJ371&lt;Master_sheet_Kriterien!$L$16,3,IF(BJ371&lt;Master_sheet_Kriterien!$M$16,4,5))))</f>
        <v>5</v>
      </c>
      <c r="BL371" s="65">
        <f>VLOOKUP($D371,Struktur_daten_BW_2017!$B$7:$AH$452,Calc_Targetkreise!BL$5,FALSE)</f>
        <v>20</v>
      </c>
      <c r="BM371" s="62">
        <f>IF(BL371&lt;Master_sheet_Kriterien!$J$18,1,IF(BL371&lt;Master_sheet_Kriterien!$K$18,2,IF(BL371&lt;Master_sheet_Kriterien!$L$18,3,IF(BL371&lt;Master_sheet_Kriterien!$M$18,4,5))))</f>
        <v>5</v>
      </c>
      <c r="BN371" s="65">
        <f>VLOOKUP($D371,Struktur_daten_BW_2017!$B$7:$AH$452,Calc_Targetkreise!BN$5,FALSE)</f>
        <v>13.2</v>
      </c>
      <c r="BO371" s="62">
        <f>IF(BN371&lt;Master_sheet_Kriterien!$J$20,1,IF(BN371&lt;Master_sheet_Kriterien!$K$20,2,IF(BN371&lt;Master_sheet_Kriterien!$L$20,3,IF(BN371&lt;Master_sheet_Kriterien!$M$20,4,5))))</f>
        <v>5</v>
      </c>
      <c r="BP371" s="59">
        <f>VLOOKUP($D371,Struktur_daten_BW_2017!$B$7:$AH$452,Calc_Targetkreise!BP$5,FALSE)</f>
        <v>19319</v>
      </c>
      <c r="BQ371" s="62">
        <f>IF(BP371&lt;Master_sheet_Kriterien!$J$38,1,IF(BP371&lt;Master_sheet_Kriterien!$K$38,2,IF(BP371&lt;Master_sheet_Kriterien!$L$38,3,IF(BP371&lt;Master_sheet_Kriterien!$M$38,4,5))))</f>
        <v>2</v>
      </c>
      <c r="BR371" s="65">
        <f>VLOOKUP($D371,Struktur_daten_BW_2017!$B$7:$AH$452,Calc_Targetkreise!BR$5,FALSE)</f>
        <v>28.3</v>
      </c>
      <c r="BS371" s="62">
        <f>IF(BR371&lt;Master_sheet_Kriterien!$J$24,1,IF(BR371&lt;Master_sheet_Kriterien!$K$24,2,IF(BR371&lt;Master_sheet_Kriterien!$L$24,3,IF(BR371&lt;Master_sheet_Kriterien!$M$24,4,5))))</f>
        <v>2</v>
      </c>
      <c r="BT371" s="65">
        <f>VLOOKUP($D371,Struktur_daten_BW_2017!$B$7:$AH$452,Calc_Targetkreise!BT$5,FALSE)</f>
        <v>7.2</v>
      </c>
      <c r="BU371" s="62">
        <f>IF(BT371&lt;Master_sheet_Kriterien!$J$26,1,IF(BT371&lt;Master_sheet_Kriterien!$K$26,2,IF(BT371&lt;Master_sheet_Kriterien!$L$26,3,IF(BT371&lt;Master_sheet_Kriterien!$M$26,4,5))))</f>
        <v>1</v>
      </c>
      <c r="BV371" s="65">
        <f t="shared" si="13"/>
        <v>1.86048</v>
      </c>
      <c r="BW371" s="62">
        <f>IF(BV371&lt;Master_sheet_Kriterien!$J$28,1,IF(BV371&lt;Master_sheet_Kriterien!$K$28,2,IF(BV371&lt;Master_sheet_Kriterien!$L$28,3,IF(BV371&lt;Master_sheet_Kriterien!$M$28,4,5))))</f>
        <v>1</v>
      </c>
      <c r="BX371" s="65">
        <f>VLOOKUP($D371,Struktur_daten_BW_2017!$B$7:$AH$452,Calc_Targetkreise!BX$5,FALSE)</f>
        <v>11.11111111</v>
      </c>
      <c r="BY371" s="62">
        <f>IF(BX371&lt;Master_sheet_Kriterien!$J$30,1,IF(BX371&lt;Master_sheet_Kriterien!$K$30,2,IF(BX371&lt;Master_sheet_Kriterien!$L$30,3,IF(BX371&lt;Master_sheet_Kriterien!$M$30,4,5))))</f>
        <v>1</v>
      </c>
      <c r="BZ371" s="65"/>
      <c r="CA371" s="62">
        <f>IF(BZ371&lt;Master_sheet_Kriterien!$J$32,1,IF(BZ371&lt;Master_sheet_Kriterien!$K$32,2,IF(BZ371&lt;Master_sheet_Kriterien!$L$32,3,IF(BZ371&lt;Master_sheet_Kriterien!$M$32,4,5))))</f>
        <v>1</v>
      </c>
      <c r="CB371" s="65"/>
      <c r="CC371" s="62">
        <f>IF(CB371&lt;Master_sheet_Kriterien!$J$34,1,IF(CB371&lt;Master_sheet_Kriterien!$K$34,2,IF(CB371&lt;Master_sheet_Kriterien!$L$34,3,IF(CB371&lt;Master_sheet_Kriterien!$M$34,4,5))))</f>
        <v>1</v>
      </c>
      <c r="CD371" s="65">
        <f>100-VLOOKUP($D371,Struktur_daten_BW_2017!$B$7:$AH$452,Calc_Targetkreise!CD$5,FALSE)</f>
        <v>52.1</v>
      </c>
      <c r="CE371" s="62">
        <f>IF(CD371&lt;Master_sheet_Kriterien!$J$40,1,IF(CD371&lt;Master_sheet_Kriterien!$K$40,2,IF(CD371&lt;Master_sheet_Kriterien!$L$40,3,IF(CD371&lt;Master_sheet_Kriterien!$M$40,4,5))))</f>
        <v>3</v>
      </c>
      <c r="CF371" s="61"/>
      <c r="CG371" s="59">
        <f>VLOOKUP($D371,EW_19_Kreise!$A$6:$CQ$406,Calc_Targetkreise!CG$5,FALSE)/1000</f>
        <v>162.384</v>
      </c>
      <c r="CH371" s="59">
        <f>VLOOKUP($D371,BW_17_Kreise!$B$7:$CC$410,Calc_Targetkreise!CH$5,FALSE)/1000</f>
        <v>163.916</v>
      </c>
      <c r="CI371" s="59">
        <f>VLOOKUP($D371,EW_Erg_09_14_Kreise!$A$10:$BK$412,Calc_Targetkreise!CI$5,FALSE)/1000</f>
        <v>167.553</v>
      </c>
      <c r="CJ371" s="59">
        <f>VLOOKUP($D371,EW_Erg_09_14_Kreise!$A$10:$BK$412,Calc_Targetkreise!CJ$5,FALSE)/1000</f>
        <v>179.152</v>
      </c>
      <c r="CK371" s="59">
        <f>VLOOKUP($D371,EW_Erg_09_14_Kreise!$A$10:$BK$412,Calc_Targetkreise!CK$5,FALSE)/1000</f>
        <v>74.365</v>
      </c>
      <c r="CL371" s="45"/>
      <c r="CM371" s="59">
        <f>VLOOKUP($D371,Struktur_daten_BW_2017!$B$7:$AH$452,Calc_Targetkreise!CM$5,FALSE)</f>
        <v>258.4</v>
      </c>
      <c r="CN371" s="66">
        <v>3.0</v>
      </c>
      <c r="CO371" s="67">
        <f t="shared" si="16"/>
        <v>0.01160990712</v>
      </c>
      <c r="CP371" s="62">
        <f>IF(CO371&lt;Master_sheet_Kriterien!$J$58,1,IF(CO371&lt;Master_sheet_Kriterien!$K$58,2,IF(CO371&lt;Master_sheet_Kriterien!$L$58,3,IF(CO371&lt;Master_sheet_Kriterien!$M$58,4,5))))</f>
        <v>1</v>
      </c>
      <c r="CQ371" s="66">
        <v>3.0</v>
      </c>
      <c r="CR371" s="67">
        <f t="shared" si="17"/>
        <v>0.01160990712</v>
      </c>
      <c r="CS371" s="62">
        <f>IF(CR371&lt;Master_sheet_Kriterien!$J$59,1,IF(CR371&lt;Master_sheet_Kriterien!$K$59,2,IF(CR371&lt;Master_sheet_Kriterien!$L$59,3,IF(CR371&lt;Master_sheet_Kriterien!$M$59,4,5))))</f>
        <v>1</v>
      </c>
      <c r="CT371" s="66">
        <v>0.0</v>
      </c>
      <c r="CU371" s="44"/>
      <c r="CV371" s="66">
        <v>0.0</v>
      </c>
      <c r="CW371" s="68"/>
      <c r="CY371" s="31">
        <f t="shared" si="18"/>
        <v>14730</v>
      </c>
      <c r="DB371" s="76" t="str">
        <f t="shared" si="19"/>
        <v>Nordsachsen</v>
      </c>
      <c r="DC371" s="58">
        <f t="shared" si="20"/>
        <v>338</v>
      </c>
      <c r="DD371" s="77">
        <f t="shared" si="21"/>
        <v>128</v>
      </c>
      <c r="DE371" s="72">
        <f t="shared" si="22"/>
        <v>0.002842259975</v>
      </c>
      <c r="DG371" s="76" t="str">
        <f t="shared" si="23"/>
        <v>Nordsachsen</v>
      </c>
      <c r="DH371" s="58" t="str">
        <f t="shared" si="24"/>
        <v>#REF!</v>
      </c>
      <c r="DI371" s="75">
        <f t="shared" si="25"/>
        <v>122.1160991</v>
      </c>
      <c r="DJ371" s="78">
        <f t="shared" si="26"/>
        <v>0.002842259975</v>
      </c>
      <c r="DK371" s="75"/>
      <c r="DL371" s="75"/>
      <c r="DM371" s="75"/>
      <c r="DN371" s="75"/>
      <c r="DO371" s="75"/>
      <c r="DP371" s="44"/>
    </row>
    <row r="372" ht="16.5" customHeight="1">
      <c r="A372" s="58">
        <f t="shared" si="5"/>
        <v>349</v>
      </c>
      <c r="B372" s="58">
        <f t="shared" si="6"/>
        <v>127</v>
      </c>
      <c r="C372" s="58" t="s">
        <v>538</v>
      </c>
      <c r="D372" s="58">
        <v>15001.0</v>
      </c>
      <c r="E372" s="58" t="s">
        <v>539</v>
      </c>
      <c r="F372" s="59">
        <f>VLOOKUP($D372,EW_19_Kreise!$A$6:$CQ$406,Calc_Targetkreise!F$5,FALSE)/1000</f>
        <v>35.714</v>
      </c>
      <c r="G372" s="59">
        <f>VLOOKUP($D372,BW_17_Kreise!$B$7:$CC$410,Calc_Targetkreise!G$5,FALSE)/1000</f>
        <v>47.078</v>
      </c>
      <c r="H372" s="59">
        <f>VLOOKUP($D372,EW_Erg_09_14_Kreise!$A$10:$BK$412,Calc_Targetkreise!H$5,FALSE)/1000</f>
        <v>32.831</v>
      </c>
      <c r="I372" s="60">
        <f t="shared" ref="I372:K372" si="1524">F372/CG372</f>
        <v>0.5334508357</v>
      </c>
      <c r="J372" s="60">
        <f t="shared" si="1524"/>
        <v>0.6878625385</v>
      </c>
      <c r="K372" s="60">
        <f t="shared" si="1524"/>
        <v>0.4580089841</v>
      </c>
      <c r="L372" s="61">
        <f t="shared" ref="L372:M372" si="1525">1-(T372+X372)</f>
        <v>0.6447331579</v>
      </c>
      <c r="M372" s="61">
        <f t="shared" si="1525"/>
        <v>0.5629593441</v>
      </c>
      <c r="N372" s="62">
        <f>IF(L372&lt;Master_sheet_Kriterien!$J$46,1,IF(L372&lt;Master_sheet_Kriterien!$K$46,2,IF(L372&lt;Master_sheet_Kriterien!$L$46,3,IF(L372&lt;Master_sheet_Kriterien!$M$46,4,5))))</f>
        <v>5</v>
      </c>
      <c r="O372" s="62">
        <f>IF(M372&lt;Master_sheet_Kriterien!$J$46,1,IF(M372&lt;Master_sheet_Kriterien!$K$46,2,IF(M372&lt;Master_sheet_Kriterien!$L$46,3,IF(M372&lt;Master_sheet_Kriterien!$M$46,4,5))))</f>
        <v>5</v>
      </c>
      <c r="P372" s="61">
        <f t="shared" ref="P372:Q372" si="1526">1-(T372+AM372)</f>
        <v>0.5634485076</v>
      </c>
      <c r="Q372" s="61">
        <f t="shared" si="1526"/>
        <v>0.5058838523</v>
      </c>
      <c r="R372" s="62">
        <f>IF(P372&lt;Master_sheet_Kriterien!$J$46,1,IF(P372&lt;Master_sheet_Kriterien!$K$46,2,IF(P372&lt;Master_sheet_Kriterien!$L$46,3,IF(P372&lt;Master_sheet_Kriterien!$M$46,4,5))))</f>
        <v>5</v>
      </c>
      <c r="S372" s="62">
        <f>IF(Q372&lt;Master_sheet_Kriterien!$J$46,1,IF(Q372&lt;Master_sheet_Kriterien!$K$46,2,IF(Q372&lt;Master_sheet_Kriterien!$L$46,3,IF(Q372&lt;Master_sheet_Kriterien!$M$46,4,5))))</f>
        <v>4</v>
      </c>
      <c r="T372" s="61">
        <f>VLOOKUP($D372,EW_19_Kreise!$A$6:$CQ$406,Calc_Targetkreise!T$5,FALSE)/1000/F372</f>
        <v>0.2320658565</v>
      </c>
      <c r="U372" s="63">
        <f>VLOOKUP($D372,BW_17_Kreise!$B$7:$CC$410,Calc_Targetkreise!U$5,FALSE)/1000/$G372</f>
        <v>0.2935553762</v>
      </c>
      <c r="V372" s="61">
        <f>VLOOKUP(Calc_Targetkreise!$D372,EW_Erg_09_14_Kreise!$A$7:$BK$412,Calc_Targetkreise!V$5,FALSE)/1000/$H372</f>
        <v>0.2874722061</v>
      </c>
      <c r="W372" s="61">
        <f>VLOOKUP(Calc_Targetkreise!$D372,EW_Erg_09_14_Kreise!$A$7:$BK$412,Calc_Targetkreise!W$5,FALSE)/1000/CK372</f>
        <v>0.3001638612</v>
      </c>
      <c r="X372" s="61">
        <f>VLOOKUP($D372,EW_19_Kreise!$A$6:$CQ$406,Calc_Targetkreise!X$5,FALSE)/1000/F372</f>
        <v>0.1232009856</v>
      </c>
      <c r="Y372" s="63">
        <f>VLOOKUP($D372,BW_17_Kreise!$B$7:$CC$410,Calc_Targetkreise!Y$5,FALSE)/1000/$G372</f>
        <v>0.1434852797</v>
      </c>
      <c r="Z372" s="61">
        <f>VLOOKUP(Calc_Targetkreise!$D372,EW_Erg_09_14_Kreise!$A$7:$BK$412,Calc_Targetkreise!Z$5,FALSE)/1000/$H372</f>
        <v>0.233011483</v>
      </c>
      <c r="AA372" s="61">
        <f>VLOOKUP(Calc_Targetkreise!$D372,EW_Erg_09_14_Kreise!$A$7:$BK$412,Calc_Targetkreise!AA$5,FALSE)/1000/$H372</f>
        <v>0.113825348</v>
      </c>
      <c r="AB372" s="61">
        <f>VLOOKUP($D372,EW_19_Kreise!$A$6:$CQ$406,Calc_Targetkreise!AB$5,FALSE)/1000/F372</f>
        <v>0.1051128409</v>
      </c>
      <c r="AC372" s="63">
        <f>VLOOKUP($D372,BW_17_Kreise!$B$7:$CC$410,Calc_Targetkreise!AC$5,FALSE)/1000/$G372</f>
        <v>0.04726199074</v>
      </c>
      <c r="AD372" s="61">
        <f>VLOOKUP(Calc_Targetkreise!$D372,EW_Erg_09_14_Kreise!$A$7:$BK$412,Calc_Targetkreise!AD$5,FALSE)/1000/$H372</f>
        <v>0.0572629527</v>
      </c>
      <c r="AE372" s="62">
        <f>IF(AC372&lt;Master_sheet_Kriterien!$J$54,1,IF(AC372&lt;Master_sheet_Kriterien!$K$54,2,IF(AC372&lt;Master_sheet_Kriterien!$L$54,3,IF(AC372&lt;Master_sheet_Kriterien!$M$54,4,5))))</f>
        <v>1</v>
      </c>
      <c r="AF372" s="61">
        <f>VLOOKUP(Calc_Targetkreise!$D372,EW_Erg_09_14_Kreise!$A$7:$BK$412,Calc_Targetkreise!AF$5,FALSE)/1000/$H372</f>
        <v>0.05120160824</v>
      </c>
      <c r="AG372" s="63">
        <f>VLOOKUP($D372,BW_17_Kreise!$B$7:$CC$410,Calc_Targetkreise!AG$5,FALSE)/1000/$G372</f>
        <v>0.0813543481</v>
      </c>
      <c r="AH372" s="61">
        <f>VLOOKUP(Calc_Targetkreise!$D372,EW_Erg_09_14_Kreise!$A$7:$BK$412,Calc_Targetkreise!AH$5,FALSE)/1000/$H372</f>
        <v>0.031525083</v>
      </c>
      <c r="AI372" s="61">
        <f>VLOOKUP(Calc_Targetkreise!$D372,EW_Erg_09_14_Kreise!$A$7:$BK$412,Calc_Targetkreise!AI$5,FALSE)/1000/$H372</f>
        <v>0.04830800158</v>
      </c>
      <c r="AJ372" s="63">
        <f>VLOOKUP($D372,BW_17_Kreise!$B$7:$CC$410,Calc_Targetkreise!AJ$5,FALSE)/1000/$G372</f>
        <v>0.1814648031</v>
      </c>
      <c r="AK372" s="61">
        <f>VLOOKUP(Calc_Targetkreise!$D372,EW_Erg_09_14_Kreise!$A$7:$BK$412,Calc_Targetkreise!AK$5,FALSE)/1000/$H372</f>
        <v>0.2118120069</v>
      </c>
      <c r="AL372" s="61">
        <f>VLOOKUP(Calc_Targetkreise!$D372,EW_Erg_09_14_Kreise!$A$7:$BK$412,Calc_Targetkreise!AL$5,FALSE)/1000/$H372</f>
        <v>0.1480308245</v>
      </c>
      <c r="AM372" s="61">
        <f>VLOOKUP($D372,EW_19_Kreise!$A$6:$CQ$406,Calc_Targetkreise!AM$5,FALSE)/1000/F372</f>
        <v>0.2044856359</v>
      </c>
      <c r="AN372" s="63">
        <f>VLOOKUP($D372,BW_17_Kreise!$B$7:$CC$410,Calc_Targetkreise!AN$5,FALSE)/1000/$G372</f>
        <v>0.2005607715</v>
      </c>
      <c r="AO372" s="61">
        <f>VLOOKUP(Calc_Targetkreise!$D372,EW_Erg_09_14_Kreise!$A$7:$BK$412,Calc_Targetkreise!AO$5,FALSE)/1000/$H372</f>
        <v>0.08190429777</v>
      </c>
      <c r="AP372" s="61">
        <f>VLOOKUP(Calc_Targetkreise!$D372,EW_Erg_09_14_Kreise!$A$7:$BK$412,Calc_Targetkreise!AP$5,FALSE)/1000/$H372</f>
        <v>0.0004873442783</v>
      </c>
      <c r="AQ372" s="61">
        <f t="shared" ref="AQ372:AR372" si="1527">1-U372-Y372-AC372-AG372-AJ372-AN372</f>
        <v>0.05231743065</v>
      </c>
      <c r="AR372" s="61">
        <f t="shared" si="1527"/>
        <v>0.09701197039</v>
      </c>
      <c r="AS372" s="61">
        <f t="shared" si="11"/>
        <v>0.3379830122</v>
      </c>
      <c r="AT372" s="63">
        <f>VLOOKUP($D372,BW_17_Kreise!$B$7:$CC$410,Calc_Targetkreise!AT$5,FALSE)/1000/$G372</f>
        <v>0</v>
      </c>
      <c r="AU372" s="61">
        <f>VLOOKUP(Calc_Targetkreise!$D372,EW_Erg_09_14_Kreise!$A$7:$BK$412,Calc_Targetkreise!AU$5,FALSE)/1000/$H372</f>
        <v>0.01093478724</v>
      </c>
      <c r="AV372" s="62">
        <f>IF(AU372&lt;Master_sheet_Kriterien!$J$44,1,IF(AU372&lt;Master_sheet_Kriterien!$K$44,2,IF(AU372&lt;Master_sheet_Kriterien!$L$44,3,IF(AU372&lt;Master_sheet_Kriterien!$M$44,4,5))))</f>
        <v>2</v>
      </c>
      <c r="AW372" s="61">
        <f>VLOOKUP(Calc_Targetkreise!$D372,EW_Erg_09_14_Kreise!$A$7:$BK$412,Calc_Targetkreise!AW$5,FALSE)/1000/$H372</f>
        <v>0.0049039018</v>
      </c>
      <c r="AX372" s="61">
        <f>VLOOKUP($D372,EW_19_Kreise!$A$6:$CQ$406,Calc_Targetkreise!AX$5,FALSE)/1000/F372</f>
        <v>0.004564036512</v>
      </c>
      <c r="AY372" s="62">
        <f>IF(AX372&lt;Master_sheet_Kriterien!$J$56,1,IF(AX372&lt;Master_sheet_Kriterien!$K$56,2,IF(AX372&lt;Master_sheet_Kriterien!$L$56,3,IF(AX372&lt;Master_sheet_Kriterien!$M$56,4,5))))</f>
        <v>3</v>
      </c>
      <c r="AZ372" s="64">
        <f>VLOOKUP($D372,EW_19_Kreise!$A$6:$CQ$406,Calc_Targetkreise!AZ$5,FALSE)</f>
        <v>163</v>
      </c>
      <c r="BA372" s="62">
        <f>IF(AZ372&lt;Master_sheet_Kriterien!$J$57,1,IF(AZ372&lt;Master_sheet_Kriterien!$K$57,2,IF(AZ372&lt;Master_sheet_Kriterien!$L$57,3,IF(AZ372&lt;Master_sheet_Kriterien!$M$56,4,5))))</f>
        <v>1</v>
      </c>
      <c r="BB372" s="59">
        <f>VLOOKUP($D372,Struktur_daten_BW_2017!$B$7:$AH$452,Calc_Targetkreise!BB$5,FALSE)</f>
        <v>97.2</v>
      </c>
      <c r="BC372" s="62">
        <f>IF(BB372&lt;Master_sheet_Kriterien!$J$8,1,IF(BB372&lt;Master_sheet_Kriterien!$K$8,2,IF(BB372&lt;Master_sheet_Kriterien!$L$8,3,IF(BB372&lt;Master_sheet_Kriterien!$M$8,4,5))))</f>
        <v>1</v>
      </c>
      <c r="BD372" s="65">
        <f t="shared" si="12"/>
        <v>9.0902</v>
      </c>
      <c r="BE372" s="62">
        <f>IF(BD372&lt;Master_sheet_Kriterien!$J$10,1,IF(BD372&lt;Master_sheet_Kriterien!$K$10,2,IF(BD372&lt;Master_sheet_Kriterien!$L$10,3,IF(BD372&lt;Master_sheet_Kriterien!$M$10,4,5))))</f>
        <v>1</v>
      </c>
      <c r="BF372" s="65">
        <f>VLOOKUP($D372,Struktur_daten_BW_2017!$B$7:$AH$452,Calc_Targetkreise!BF$5,FALSE)</f>
        <v>4.3</v>
      </c>
      <c r="BG372" s="62">
        <f>IF(BF372&lt;Master_sheet_Kriterien!$J$12,1,IF(BF372&lt;Master_sheet_Kriterien!$K$12,2,IF(BF372&lt;Master_sheet_Kriterien!$L$12,3,IF(BF372&lt;Master_sheet_Kriterien!$M$12,4,5))))</f>
        <v>1</v>
      </c>
      <c r="BH372" s="65">
        <f>VLOOKUP($D372,Struktur_daten_BW_2017!$B$7:$AH$452,Calc_Targetkreise!BH$5,FALSE)</f>
        <v>10.7</v>
      </c>
      <c r="BI372" s="62">
        <f>IF(BH372&lt;Master_sheet_Kriterien!$J$14,1,IF(BH372&lt;Master_sheet_Kriterien!$K$14,2,IF(BH372&lt;Master_sheet_Kriterien!$L$14,3,IF(BH372&lt;Master_sheet_Kriterien!$M$14,4,5))))</f>
        <v>1</v>
      </c>
      <c r="BJ372" s="65">
        <f>VLOOKUP($D372,Struktur_daten_BW_2017!$B$7:$AH$452,Calc_Targetkreise!BJ$5,FALSE)</f>
        <v>35.5</v>
      </c>
      <c r="BK372" s="62">
        <f>IF(BJ372&lt;Master_sheet_Kriterien!$J$16,1,IF(BJ372&lt;Master_sheet_Kriterien!$K$16,2,IF(BJ372&lt;Master_sheet_Kriterien!$L$16,3,IF(BJ372&lt;Master_sheet_Kriterien!$M$16,4,5))))</f>
        <v>2</v>
      </c>
      <c r="BL372" s="65">
        <f>VLOOKUP($D372,Struktur_daten_BW_2017!$B$7:$AH$452,Calc_Targetkreise!BL$5,FALSE)</f>
        <v>21.6</v>
      </c>
      <c r="BM372" s="62">
        <f>IF(BL372&lt;Master_sheet_Kriterien!$J$18,1,IF(BL372&lt;Master_sheet_Kriterien!$K$18,2,IF(BL372&lt;Master_sheet_Kriterien!$L$18,3,IF(BL372&lt;Master_sheet_Kriterien!$M$18,4,5))))</f>
        <v>5</v>
      </c>
      <c r="BN372" s="65">
        <f>VLOOKUP($D372,Struktur_daten_BW_2017!$B$7:$AH$452,Calc_Targetkreise!BN$5,FALSE)</f>
        <v>14.9</v>
      </c>
      <c r="BO372" s="62">
        <f>IF(BN372&lt;Master_sheet_Kriterien!$J$20,1,IF(BN372&lt;Master_sheet_Kriterien!$K$20,2,IF(BN372&lt;Master_sheet_Kriterien!$L$20,3,IF(BN372&lt;Master_sheet_Kriterien!$M$20,4,5))))</f>
        <v>5</v>
      </c>
      <c r="BP372" s="59">
        <f>VLOOKUP($D372,Struktur_daten_BW_2017!$B$7:$AH$452,Calc_Targetkreise!BP$5,FALSE)</f>
        <v>18156</v>
      </c>
      <c r="BQ372" s="62">
        <f>IF(BP372&lt;Master_sheet_Kriterien!$J$38,1,IF(BP372&lt;Master_sheet_Kriterien!$K$38,2,IF(BP372&lt;Master_sheet_Kriterien!$L$38,3,IF(BP372&lt;Master_sheet_Kriterien!$M$38,4,5))))</f>
        <v>1</v>
      </c>
      <c r="BR372" s="65">
        <f>VLOOKUP($D372,Struktur_daten_BW_2017!$B$7:$AH$452,Calc_Targetkreise!BR$5,FALSE)</f>
        <v>30.2</v>
      </c>
      <c r="BS372" s="62">
        <f>IF(BR372&lt;Master_sheet_Kriterien!$J$24,1,IF(BR372&lt;Master_sheet_Kriterien!$K$24,2,IF(BR372&lt;Master_sheet_Kriterien!$L$24,3,IF(BR372&lt;Master_sheet_Kriterien!$M$24,4,5))))</f>
        <v>2</v>
      </c>
      <c r="BT372" s="65">
        <f>VLOOKUP($D372,Struktur_daten_BW_2017!$B$7:$AH$452,Calc_Targetkreise!BT$5,FALSE)</f>
        <v>9.4</v>
      </c>
      <c r="BU372" s="62">
        <f>IF(BT372&lt;Master_sheet_Kriterien!$J$26,1,IF(BT372&lt;Master_sheet_Kriterien!$K$26,2,IF(BT372&lt;Master_sheet_Kriterien!$L$26,3,IF(BT372&lt;Master_sheet_Kriterien!$M$26,4,5))))</f>
        <v>1</v>
      </c>
      <c r="BV372" s="65">
        <f t="shared" si="13"/>
        <v>1.98716</v>
      </c>
      <c r="BW372" s="62">
        <f>IF(BV372&lt;Master_sheet_Kriterien!$J$28,1,IF(BV372&lt;Master_sheet_Kriterien!$K$28,2,IF(BV372&lt;Master_sheet_Kriterien!$L$28,3,IF(BV372&lt;Master_sheet_Kriterien!$M$28,4,5))))</f>
        <v>1</v>
      </c>
      <c r="BX372" s="65">
        <f>VLOOKUP($D372,Struktur_daten_BW_2017!$B$7:$AH$452,Calc_Targetkreise!BX$5,FALSE)</f>
        <v>23.40425532</v>
      </c>
      <c r="BY372" s="62">
        <f>IF(BX372&lt;Master_sheet_Kriterien!$J$30,1,IF(BX372&lt;Master_sheet_Kriterien!$K$30,2,IF(BX372&lt;Master_sheet_Kriterien!$L$30,3,IF(BX372&lt;Master_sheet_Kriterien!$M$30,4,5))))</f>
        <v>3</v>
      </c>
      <c r="BZ372" s="65"/>
      <c r="CA372" s="62">
        <f>IF(BZ372&lt;Master_sheet_Kriterien!$J$32,1,IF(BZ372&lt;Master_sheet_Kriterien!$K$32,2,IF(BZ372&lt;Master_sheet_Kriterien!$L$32,3,IF(BZ372&lt;Master_sheet_Kriterien!$M$32,4,5))))</f>
        <v>1</v>
      </c>
      <c r="CB372" s="65"/>
      <c r="CC372" s="62">
        <f>IF(CB372&lt;Master_sheet_Kriterien!$J$34,1,IF(CB372&lt;Master_sheet_Kriterien!$K$34,2,IF(CB372&lt;Master_sheet_Kriterien!$L$34,3,IF(CB372&lt;Master_sheet_Kriterien!$M$34,4,5))))</f>
        <v>1</v>
      </c>
      <c r="CD372" s="65">
        <f>100-VLOOKUP($D372,Struktur_daten_BW_2017!$B$7:$AH$452,Calc_Targetkreise!CD$5,FALSE)</f>
        <v>54.3</v>
      </c>
      <c r="CE372" s="62">
        <f>IF(CD372&lt;Master_sheet_Kriterien!$J$40,1,IF(CD372&lt;Master_sheet_Kriterien!$K$40,2,IF(CD372&lt;Master_sheet_Kriterien!$L$40,3,IF(CD372&lt;Master_sheet_Kriterien!$M$40,4,5))))</f>
        <v>4</v>
      </c>
      <c r="CF372" s="61"/>
      <c r="CG372" s="59">
        <f>VLOOKUP($D372,EW_19_Kreise!$A$6:$CQ$406,Calc_Targetkreise!CG$5,FALSE)/1000</f>
        <v>66.949</v>
      </c>
      <c r="CH372" s="59">
        <f>VLOOKUP($D372,BW_17_Kreise!$B$7:$CC$410,Calc_Targetkreise!CH$5,FALSE)/1000</f>
        <v>68.441</v>
      </c>
      <c r="CI372" s="59">
        <f>VLOOKUP($D372,EW_Erg_09_14_Kreise!$A$10:$BK$412,Calc_Targetkreise!CI$5,FALSE)/1000</f>
        <v>71.682</v>
      </c>
      <c r="CJ372" s="59">
        <f>VLOOKUP($D372,EW_Erg_09_14_Kreise!$A$10:$BK$412,Calc_Targetkreise!CJ$5,FALSE)/1000</f>
        <v>76.861</v>
      </c>
      <c r="CK372" s="59">
        <f>VLOOKUP($D372,EW_Erg_09_14_Kreise!$A$10:$BK$412,Calc_Targetkreise!CK$5,FALSE)/1000</f>
        <v>20.139</v>
      </c>
      <c r="CL372" s="45"/>
      <c r="CM372" s="59">
        <f>VLOOKUP($D372,Struktur_daten_BW_2017!$B$7:$AH$452,Calc_Targetkreise!CM$5,FALSE)</f>
        <v>211.4</v>
      </c>
      <c r="CN372" s="66">
        <v>1.0</v>
      </c>
      <c r="CO372" s="67">
        <f t="shared" si="16"/>
        <v>0.004730368969</v>
      </c>
      <c r="CP372" s="62">
        <f>IF(CO372&lt;Master_sheet_Kriterien!$J$58,1,IF(CO372&lt;Master_sheet_Kriterien!$K$58,2,IF(CO372&lt;Master_sheet_Kriterien!$L$58,3,IF(CO372&lt;Master_sheet_Kriterien!$M$58,4,5))))</f>
        <v>1</v>
      </c>
      <c r="CQ372" s="66">
        <v>0.0</v>
      </c>
      <c r="CR372" s="67">
        <f t="shared" si="17"/>
        <v>0</v>
      </c>
      <c r="CS372" s="62">
        <f>IF(CR372&lt;Master_sheet_Kriterien!$J$59,1,IF(CR372&lt;Master_sheet_Kriterien!$K$59,2,IF(CR372&lt;Master_sheet_Kriterien!$L$59,3,IF(CR372&lt;Master_sheet_Kriterien!$M$59,4,5))))</f>
        <v>1</v>
      </c>
      <c r="CT372" s="66">
        <v>1.0</v>
      </c>
      <c r="CU372" s="44"/>
      <c r="CV372" s="66">
        <v>0.0</v>
      </c>
      <c r="CW372" s="68"/>
      <c r="CY372" s="31">
        <f t="shared" si="18"/>
        <v>15001</v>
      </c>
      <c r="DB372" s="76" t="str">
        <f t="shared" si="19"/>
        <v>Dessau-Roßlau, Stadt</v>
      </c>
      <c r="DC372" s="58">
        <f t="shared" si="20"/>
        <v>349</v>
      </c>
      <c r="DD372" s="77">
        <f t="shared" si="21"/>
        <v>127</v>
      </c>
      <c r="DE372" s="72">
        <f t="shared" si="22"/>
        <v>0.004564036512</v>
      </c>
      <c r="DG372" s="76" t="str">
        <f t="shared" si="23"/>
        <v>Dessau-Roßlau, Stadt</v>
      </c>
      <c r="DH372" s="58" t="str">
        <f t="shared" si="24"/>
        <v>#REF!</v>
      </c>
      <c r="DI372" s="75">
        <f t="shared" si="25"/>
        <v>121.0473037</v>
      </c>
      <c r="DJ372" s="78">
        <f t="shared" si="26"/>
        <v>0.004564036512</v>
      </c>
      <c r="DK372" s="75"/>
      <c r="DL372" s="75"/>
      <c r="DM372" s="75"/>
      <c r="DN372" s="75"/>
      <c r="DO372" s="75"/>
      <c r="DP372" s="44"/>
    </row>
    <row r="373" ht="16.5" customHeight="1">
      <c r="A373" s="58">
        <f t="shared" si="5"/>
        <v>40</v>
      </c>
      <c r="B373" s="58">
        <f t="shared" si="6"/>
        <v>207</v>
      </c>
      <c r="C373" s="58" t="s">
        <v>538</v>
      </c>
      <c r="D373" s="58">
        <v>15002.0</v>
      </c>
      <c r="E373" s="58" t="s">
        <v>540</v>
      </c>
      <c r="F373" s="59">
        <f>VLOOKUP($D373,EW_19_Kreise!$A$6:$CQ$406,Calc_Targetkreise!F$5,FALSE)/1000</f>
        <v>105.377</v>
      </c>
      <c r="G373" s="59">
        <f>VLOOKUP($D373,BW_17_Kreise!$B$7:$CC$410,Calc_Targetkreise!G$5,FALSE)/1000</f>
        <v>129.904</v>
      </c>
      <c r="H373" s="59">
        <f>VLOOKUP($D373,EW_Erg_09_14_Kreise!$A$10:$BK$412,Calc_Targetkreise!H$5,FALSE)/1000</f>
        <v>76.056</v>
      </c>
      <c r="I373" s="60">
        <f t="shared" ref="I373:K373" si="1528">F373/CG373</f>
        <v>0.5685942297</v>
      </c>
      <c r="J373" s="60">
        <f t="shared" si="1528"/>
        <v>0.6968762238</v>
      </c>
      <c r="K373" s="60">
        <f t="shared" si="1528"/>
        <v>0.3988672121</v>
      </c>
      <c r="L373" s="61">
        <f t="shared" ref="L373:M373" si="1529">1-(T373+X373)</f>
        <v>0.7082095713</v>
      </c>
      <c r="M373" s="61">
        <f t="shared" si="1529"/>
        <v>0.5990577657</v>
      </c>
      <c r="N373" s="62">
        <f>IF(L373&lt;Master_sheet_Kriterien!$J$46,1,IF(L373&lt;Master_sheet_Kriterien!$K$46,2,IF(L373&lt;Master_sheet_Kriterien!$L$46,3,IF(L373&lt;Master_sheet_Kriterien!$M$46,4,5))))</f>
        <v>5</v>
      </c>
      <c r="O373" s="62">
        <f>IF(M373&lt;Master_sheet_Kriterien!$J$46,1,IF(M373&lt;Master_sheet_Kriterien!$K$46,2,IF(M373&lt;Master_sheet_Kriterien!$L$46,3,IF(M373&lt;Master_sheet_Kriterien!$M$46,4,5))))</f>
        <v>5</v>
      </c>
      <c r="P373" s="61">
        <f t="shared" ref="P373:Q373" si="1530">1-(T373+AM373)</f>
        <v>0.6610930279</v>
      </c>
      <c r="Q373" s="61">
        <f t="shared" si="1530"/>
        <v>0.5720993965</v>
      </c>
      <c r="R373" s="62">
        <f>IF(P373&lt;Master_sheet_Kriterien!$J$46,1,IF(P373&lt;Master_sheet_Kriterien!$K$46,2,IF(P373&lt;Master_sheet_Kriterien!$L$46,3,IF(P373&lt;Master_sheet_Kriterien!$M$46,4,5))))</f>
        <v>5</v>
      </c>
      <c r="S373" s="62">
        <f>IF(Q373&lt;Master_sheet_Kriterien!$J$46,1,IF(Q373&lt;Master_sheet_Kriterien!$K$46,2,IF(Q373&lt;Master_sheet_Kriterien!$L$46,3,IF(Q373&lt;Master_sheet_Kriterien!$M$46,4,5))))</f>
        <v>5</v>
      </c>
      <c r="T373" s="61">
        <f>VLOOKUP($D373,EW_19_Kreise!$A$6:$CQ$406,Calc_Targetkreise!T$5,FALSE)/1000/F373</f>
        <v>0.1782457272</v>
      </c>
      <c r="U373" s="63">
        <f>VLOOKUP($D373,BW_17_Kreise!$B$7:$CC$410,Calc_Targetkreise!U$5,FALSE)/1000/$G373</f>
        <v>0.2567819313</v>
      </c>
      <c r="V373" s="61">
        <f>VLOOKUP(Calc_Targetkreise!$D373,EW_Erg_09_14_Kreise!$A$7:$BK$412,Calc_Targetkreise!V$5,FALSE)/1000/$H373</f>
        <v>0.2349715999</v>
      </c>
      <c r="W373" s="61">
        <f>VLOOKUP(Calc_Targetkreise!$D373,EW_Erg_09_14_Kreise!$A$7:$BK$412,Calc_Targetkreise!W$5,FALSE)/1000/CK373</f>
        <v>0.2307333813</v>
      </c>
      <c r="X373" s="61">
        <f>VLOOKUP($D373,EW_19_Kreise!$A$6:$CQ$406,Calc_Targetkreise!X$5,FALSE)/1000/F373</f>
        <v>0.1135447014</v>
      </c>
      <c r="Y373" s="63">
        <f>VLOOKUP($D373,BW_17_Kreise!$B$7:$CC$410,Calc_Targetkreise!Y$5,FALSE)/1000/$G373</f>
        <v>0.144160303</v>
      </c>
      <c r="Z373" s="61">
        <f>VLOOKUP(Calc_Targetkreise!$D373,EW_Erg_09_14_Kreise!$A$7:$BK$412,Calc_Targetkreise!Z$5,FALSE)/1000/$H373</f>
        <v>0.2077153676</v>
      </c>
      <c r="AA373" s="61">
        <f>VLOOKUP(Calc_Targetkreise!$D373,EW_Erg_09_14_Kreise!$A$7:$BK$412,Calc_Targetkreise!AA$5,FALSE)/1000/$H373</f>
        <v>0.1640896182</v>
      </c>
      <c r="AB373" s="61">
        <f>VLOOKUP($D373,EW_19_Kreise!$A$6:$CQ$406,Calc_Targetkreise!AB$5,FALSE)/1000/F373</f>
        <v>0.1699327178</v>
      </c>
      <c r="AC373" s="63">
        <f>VLOOKUP($D373,BW_17_Kreise!$B$7:$CC$410,Calc_Targetkreise!AC$5,FALSE)/1000/$G373</f>
        <v>0.0757097549</v>
      </c>
      <c r="AD373" s="61">
        <f>VLOOKUP(Calc_Targetkreise!$D373,EW_Erg_09_14_Kreise!$A$7:$BK$412,Calc_Targetkreise!AD$5,FALSE)/1000/$H373</f>
        <v>0.112272536</v>
      </c>
      <c r="AE373" s="62">
        <f>IF(AC373&lt;Master_sheet_Kriterien!$J$54,1,IF(AC373&lt;Master_sheet_Kriterien!$K$54,2,IF(AC373&lt;Master_sheet_Kriterien!$L$54,3,IF(AC373&lt;Master_sheet_Kriterien!$M$54,4,5))))</f>
        <v>2</v>
      </c>
      <c r="AF373" s="61">
        <f>VLOOKUP(Calc_Targetkreise!$D373,EW_Erg_09_14_Kreise!$A$7:$BK$412,Calc_Targetkreise!AF$5,FALSE)/1000/$H373</f>
        <v>0.1057378774</v>
      </c>
      <c r="AG373" s="63">
        <f>VLOOKUP($D373,BW_17_Kreise!$B$7:$CC$410,Calc_Targetkreise!AG$5,FALSE)/1000/$G373</f>
        <v>0.0880034487</v>
      </c>
      <c r="AH373" s="61">
        <f>VLOOKUP(Calc_Targetkreise!$D373,EW_Erg_09_14_Kreise!$A$7:$BK$412,Calc_Targetkreise!AH$5,FALSE)/1000/$H373</f>
        <v>0.03072735879</v>
      </c>
      <c r="AI373" s="61">
        <f>VLOOKUP(Calc_Targetkreise!$D373,EW_Erg_09_14_Kreise!$A$7:$BK$412,Calc_Targetkreise!AI$5,FALSE)/1000/$H373</f>
        <v>0.08662038498</v>
      </c>
      <c r="AJ373" s="63">
        <f>VLOOKUP($D373,BW_17_Kreise!$B$7:$CC$410,Calc_Targetkreise!AJ$5,FALSE)/1000/$G373</f>
        <v>0.198569713</v>
      </c>
      <c r="AK373" s="61">
        <f>VLOOKUP(Calc_Targetkreise!$D373,EW_Erg_09_14_Kreise!$A$7:$BK$412,Calc_Targetkreise!AK$5,FALSE)/1000/$H373</f>
        <v>0.2414405175</v>
      </c>
      <c r="AL373" s="61">
        <f>VLOOKUP(Calc_Targetkreise!$D373,EW_Erg_09_14_Kreise!$A$7:$BK$412,Calc_Targetkreise!AL$5,FALSE)/1000/$H373</f>
        <v>0.2424134848</v>
      </c>
      <c r="AM373" s="61">
        <f>VLOOKUP($D373,EW_19_Kreise!$A$6:$CQ$406,Calc_Targetkreise!AM$5,FALSE)/1000/F373</f>
        <v>0.1606612449</v>
      </c>
      <c r="AN373" s="63">
        <f>VLOOKUP($D373,BW_17_Kreise!$B$7:$CC$410,Calc_Targetkreise!AN$5,FALSE)/1000/$G373</f>
        <v>0.1711186723</v>
      </c>
      <c r="AO373" s="61">
        <f>VLOOKUP(Calc_Targetkreise!$D373,EW_Erg_09_14_Kreise!$A$7:$BK$412,Calc_Targetkreise!AO$5,FALSE)/1000/$H373</f>
        <v>0.07072420322</v>
      </c>
      <c r="AP373" s="61">
        <f>VLOOKUP(Calc_Targetkreise!$D373,EW_Erg_09_14_Kreise!$A$7:$BK$412,Calc_Targetkreise!AP$5,FALSE)/1000/$H373</f>
        <v>0.0009729672873</v>
      </c>
      <c r="AQ373" s="61">
        <f t="shared" ref="AQ373:AR373" si="1531">1-U373-Y373-AC373-AG373-AJ373-AN373</f>
        <v>0.06565617687</v>
      </c>
      <c r="AR373" s="61">
        <f t="shared" si="1531"/>
        <v>0.102148417</v>
      </c>
      <c r="AS373" s="61">
        <f t="shared" si="11"/>
        <v>0.1694322861</v>
      </c>
      <c r="AT373" s="63">
        <f>VLOOKUP($D373,BW_17_Kreise!$B$7:$CC$410,Calc_Targetkreise!AT$5,FALSE)/1000/$G373</f>
        <v>0</v>
      </c>
      <c r="AU373" s="61">
        <f>VLOOKUP(Calc_Targetkreise!$D373,EW_Erg_09_14_Kreise!$A$7:$BK$412,Calc_Targetkreise!AU$5,FALSE)/1000/$H373</f>
        <v>0.01884138004</v>
      </c>
      <c r="AV373" s="62">
        <f>IF(AU373&lt;Master_sheet_Kriterien!$J$44,1,IF(AU373&lt;Master_sheet_Kriterien!$K$44,2,IF(AU373&lt;Master_sheet_Kriterien!$L$44,3,IF(AU373&lt;Master_sheet_Kriterien!$M$44,4,5))))</f>
        <v>5</v>
      </c>
      <c r="AW373" s="61">
        <f>VLOOKUP(Calc_Targetkreise!$D373,EW_Erg_09_14_Kreise!$A$7:$BK$412,Calc_Targetkreise!AW$5,FALSE)/1000/$H373</f>
        <v>0.01208320185</v>
      </c>
      <c r="AX373" s="61">
        <f>VLOOKUP($D373,EW_19_Kreise!$A$6:$CQ$406,Calc_Targetkreise!AX$5,FALSE)/1000/F373</f>
        <v>0.008834945007</v>
      </c>
      <c r="AY373" s="62">
        <f>IF(AX373&lt;Master_sheet_Kriterien!$J$56,1,IF(AX373&lt;Master_sheet_Kriterien!$K$56,2,IF(AX373&lt;Master_sheet_Kriterien!$L$56,3,IF(AX373&lt;Master_sheet_Kriterien!$M$56,4,5))))</f>
        <v>4</v>
      </c>
      <c r="AZ373" s="64">
        <f>VLOOKUP($D373,EW_19_Kreise!$A$6:$CQ$406,Calc_Targetkreise!AZ$5,FALSE)</f>
        <v>931</v>
      </c>
      <c r="BA373" s="62">
        <f>IF(AZ373&lt;Master_sheet_Kriterien!$J$57,1,IF(AZ373&lt;Master_sheet_Kriterien!$K$57,2,IF(AZ373&lt;Master_sheet_Kriterien!$L$57,3,IF(AZ373&lt;Master_sheet_Kriterien!$M$56,4,5))))</f>
        <v>5</v>
      </c>
      <c r="BB373" s="59">
        <f>VLOOKUP($D373,Struktur_daten_BW_2017!$B$7:$AH$452,Calc_Targetkreise!BB$5,FALSE)</f>
        <v>1737.8</v>
      </c>
      <c r="BC373" s="62">
        <f>IF(BB373&lt;Master_sheet_Kriterien!$J$8,1,IF(BB373&lt;Master_sheet_Kriterien!$K$8,2,IF(BB373&lt;Master_sheet_Kriterien!$L$8,3,IF(BB373&lt;Master_sheet_Kriterien!$M$8,4,5))))</f>
        <v>5</v>
      </c>
      <c r="BD373" s="65">
        <f t="shared" si="12"/>
        <v>26.2288</v>
      </c>
      <c r="BE373" s="62">
        <f>IF(BD373&lt;Master_sheet_Kriterien!$J$10,1,IF(BD373&lt;Master_sheet_Kriterien!$K$10,2,IF(BD373&lt;Master_sheet_Kriterien!$L$10,3,IF(BD373&lt;Master_sheet_Kriterien!$M$10,4,5))))</f>
        <v>4</v>
      </c>
      <c r="BF373" s="65">
        <f>VLOOKUP($D373,Struktur_daten_BW_2017!$B$7:$AH$452,Calc_Targetkreise!BF$5,FALSE)</f>
        <v>9.7</v>
      </c>
      <c r="BG373" s="62">
        <f>IF(BF373&lt;Master_sheet_Kriterien!$J$12,1,IF(BF373&lt;Master_sheet_Kriterien!$K$12,2,IF(BF373&lt;Master_sheet_Kriterien!$L$12,3,IF(BF373&lt;Master_sheet_Kriterien!$M$12,4,5))))</f>
        <v>5</v>
      </c>
      <c r="BH373" s="65">
        <f>VLOOKUP($D373,Struktur_daten_BW_2017!$B$7:$AH$452,Calc_Targetkreise!BH$5,FALSE)</f>
        <v>14.8</v>
      </c>
      <c r="BI373" s="62">
        <f>IF(BH373&lt;Master_sheet_Kriterien!$J$14,1,IF(BH373&lt;Master_sheet_Kriterien!$K$14,2,IF(BH373&lt;Master_sheet_Kriterien!$L$14,3,IF(BH373&lt;Master_sheet_Kriterien!$M$14,4,5))))</f>
        <v>5</v>
      </c>
      <c r="BJ373" s="65">
        <f>VLOOKUP($D373,Struktur_daten_BW_2017!$B$7:$AH$452,Calc_Targetkreise!BJ$5,FALSE)</f>
        <v>32.1</v>
      </c>
      <c r="BK373" s="62">
        <f>IF(BJ373&lt;Master_sheet_Kriterien!$J$16,1,IF(BJ373&lt;Master_sheet_Kriterien!$K$16,2,IF(BJ373&lt;Master_sheet_Kriterien!$L$16,3,IF(BJ373&lt;Master_sheet_Kriterien!$M$16,4,5))))</f>
        <v>1</v>
      </c>
      <c r="BL373" s="65">
        <f>VLOOKUP($D373,Struktur_daten_BW_2017!$B$7:$AH$452,Calc_Targetkreise!BL$5,FALSE)</f>
        <v>19.4</v>
      </c>
      <c r="BM373" s="62">
        <f>IF(BL373&lt;Master_sheet_Kriterien!$J$18,1,IF(BL373&lt;Master_sheet_Kriterien!$K$18,2,IF(BL373&lt;Master_sheet_Kriterien!$L$18,3,IF(BL373&lt;Master_sheet_Kriterien!$M$18,4,5))))</f>
        <v>5</v>
      </c>
      <c r="BN373" s="65">
        <f>VLOOKUP($D373,Struktur_daten_BW_2017!$B$7:$AH$452,Calc_Targetkreise!BN$5,FALSE)</f>
        <v>10.6</v>
      </c>
      <c r="BO373" s="62">
        <f>IF(BN373&lt;Master_sheet_Kriterien!$J$20,1,IF(BN373&lt;Master_sheet_Kriterien!$K$20,2,IF(BN373&lt;Master_sheet_Kriterien!$L$20,3,IF(BN373&lt;Master_sheet_Kriterien!$M$20,4,5))))</f>
        <v>3</v>
      </c>
      <c r="BP373" s="59">
        <f>VLOOKUP($D373,Struktur_daten_BW_2017!$B$7:$AH$452,Calc_Targetkreise!BP$5,FALSE)</f>
        <v>16697</v>
      </c>
      <c r="BQ373" s="62">
        <f>IF(BP373&lt;Master_sheet_Kriterien!$J$38,1,IF(BP373&lt;Master_sheet_Kriterien!$K$38,2,IF(BP373&lt;Master_sheet_Kriterien!$L$38,3,IF(BP373&lt;Master_sheet_Kriterien!$M$38,4,5))))</f>
        <v>1</v>
      </c>
      <c r="BR373" s="65">
        <f>VLOOKUP($D373,Struktur_daten_BW_2017!$B$7:$AH$452,Calc_Targetkreise!BR$5,FALSE)</f>
        <v>38.7</v>
      </c>
      <c r="BS373" s="62">
        <f>IF(BR373&lt;Master_sheet_Kriterien!$J$24,1,IF(BR373&lt;Master_sheet_Kriterien!$K$24,2,IF(BR373&lt;Master_sheet_Kriterien!$L$24,3,IF(BR373&lt;Master_sheet_Kriterien!$M$24,4,5))))</f>
        <v>4</v>
      </c>
      <c r="BT373" s="65">
        <f>VLOOKUP($D373,Struktur_daten_BW_2017!$B$7:$AH$452,Calc_Targetkreise!BT$5,FALSE)</f>
        <v>9.1</v>
      </c>
      <c r="BU373" s="62">
        <f>IF(BT373&lt;Master_sheet_Kriterien!$J$26,1,IF(BT373&lt;Master_sheet_Kriterien!$K$26,2,IF(BT373&lt;Master_sheet_Kriterien!$L$26,3,IF(BT373&lt;Master_sheet_Kriterien!$M$26,4,5))))</f>
        <v>1</v>
      </c>
      <c r="BV373" s="65">
        <f t="shared" si="13"/>
        <v>2.46064</v>
      </c>
      <c r="BW373" s="62">
        <f>IF(BV373&lt;Master_sheet_Kriterien!$J$28,1,IF(BV373&lt;Master_sheet_Kriterien!$K$28,2,IF(BV373&lt;Master_sheet_Kriterien!$L$28,3,IF(BV373&lt;Master_sheet_Kriterien!$M$28,4,5))))</f>
        <v>1</v>
      </c>
      <c r="BX373" s="65">
        <f>VLOOKUP($D373,Struktur_daten_BW_2017!$B$7:$AH$452,Calc_Targetkreise!BX$5,FALSE)</f>
        <v>20.87912088</v>
      </c>
      <c r="BY373" s="62">
        <f>IF(BX373&lt;Master_sheet_Kriterien!$J$30,1,IF(BX373&lt;Master_sheet_Kriterien!$K$30,2,IF(BX373&lt;Master_sheet_Kriterien!$L$30,3,IF(BX373&lt;Master_sheet_Kriterien!$M$30,4,5))))</f>
        <v>3</v>
      </c>
      <c r="BZ373" s="65">
        <f t="shared" ref="BZ373:BZ374" si="1536">CL373/1000</f>
        <v>21.608</v>
      </c>
      <c r="CA373" s="62">
        <f>IF(BZ373&lt;Master_sheet_Kriterien!$J$32,1,IF(BZ373&lt;Master_sheet_Kriterien!$K$32,2,IF(BZ373&lt;Master_sheet_Kriterien!$L$32,3,IF(BZ373&lt;Master_sheet_Kriterien!$M$32,4,5))))</f>
        <v>2</v>
      </c>
      <c r="CB373" s="65">
        <f t="shared" ref="CB373:CB374" si="1537">BZ373/CM373*100</f>
        <v>7.99112426</v>
      </c>
      <c r="CC373" s="62">
        <f>IF(CB373&lt;Master_sheet_Kriterien!$J$34,1,IF(CB373&lt;Master_sheet_Kriterien!$K$34,2,IF(CB373&lt;Master_sheet_Kriterien!$L$34,3,IF(CB373&lt;Master_sheet_Kriterien!$M$34,4,5))))</f>
        <v>3</v>
      </c>
      <c r="CD373" s="65">
        <f>100-VLOOKUP($D373,Struktur_daten_BW_2017!$B$7:$AH$452,Calc_Targetkreise!CD$5,FALSE)</f>
        <v>78.9</v>
      </c>
      <c r="CE373" s="62">
        <f>IF(CD373&lt;Master_sheet_Kriterien!$J$40,1,IF(CD373&lt;Master_sheet_Kriterien!$K$40,2,IF(CD373&lt;Master_sheet_Kriterien!$L$40,3,IF(CD373&lt;Master_sheet_Kriterien!$M$40,4,5))))</f>
        <v>5</v>
      </c>
      <c r="CF373" s="61"/>
      <c r="CG373" s="59">
        <f>VLOOKUP($D373,EW_19_Kreise!$A$6:$CQ$406,Calc_Targetkreise!CG$5,FALSE)/1000</f>
        <v>185.329</v>
      </c>
      <c r="CH373" s="59">
        <f>VLOOKUP($D373,BW_17_Kreise!$B$7:$CC$410,Calc_Targetkreise!CH$5,FALSE)/1000</f>
        <v>186.409</v>
      </c>
      <c r="CI373" s="59">
        <f>VLOOKUP($D373,EW_Erg_09_14_Kreise!$A$10:$BK$412,Calc_Targetkreise!CI$5,FALSE)/1000</f>
        <v>190.68</v>
      </c>
      <c r="CJ373" s="59">
        <f>VLOOKUP($D373,EW_Erg_09_14_Kreise!$A$10:$BK$412,Calc_Targetkreise!CJ$5,FALSE)/1000</f>
        <v>193.951</v>
      </c>
      <c r="CK373" s="59">
        <f>VLOOKUP($D373,EW_Erg_09_14_Kreise!$A$10:$BK$412,Calc_Targetkreise!CK$5,FALSE)/1000</f>
        <v>70.809</v>
      </c>
      <c r="CL373" s="45">
        <f>20500+49+1059</f>
        <v>21608</v>
      </c>
      <c r="CM373" s="59">
        <f>VLOOKUP($D373,Struktur_daten_BW_2017!$B$7:$AH$452,Calc_Targetkreise!CM$5,FALSE)</f>
        <v>270.4</v>
      </c>
      <c r="CN373" s="66">
        <v>20.0</v>
      </c>
      <c r="CO373" s="67">
        <f t="shared" si="16"/>
        <v>0.07396449704</v>
      </c>
      <c r="CP373" s="62">
        <f>IF(CO373&lt;Master_sheet_Kriterien!$J$58,1,IF(CO373&lt;Master_sheet_Kriterien!$K$58,2,IF(CO373&lt;Master_sheet_Kriterien!$L$58,3,IF(CO373&lt;Master_sheet_Kriterien!$M$58,4,5))))</f>
        <v>2</v>
      </c>
      <c r="CQ373" s="66">
        <v>13.0</v>
      </c>
      <c r="CR373" s="67">
        <f t="shared" si="17"/>
        <v>0.04807692308</v>
      </c>
      <c r="CS373" s="62">
        <f>IF(CR373&lt;Master_sheet_Kriterien!$J$59,1,IF(CR373&lt;Master_sheet_Kriterien!$K$59,2,IF(CR373&lt;Master_sheet_Kriterien!$L$59,3,IF(CR373&lt;Master_sheet_Kriterien!$M$59,4,5))))</f>
        <v>1</v>
      </c>
      <c r="CT373" s="66">
        <v>7.0</v>
      </c>
      <c r="CU373" s="44"/>
      <c r="CV373" s="66">
        <v>0.0</v>
      </c>
      <c r="CW373" s="68"/>
      <c r="CY373" s="31">
        <f t="shared" si="18"/>
        <v>15002</v>
      </c>
      <c r="DB373" s="76" t="str">
        <f t="shared" si="19"/>
        <v>Halle (Saale), Stadt</v>
      </c>
      <c r="DC373" s="58">
        <f t="shared" si="20"/>
        <v>40</v>
      </c>
      <c r="DD373" s="77">
        <f t="shared" si="21"/>
        <v>207</v>
      </c>
      <c r="DE373" s="72">
        <f t="shared" si="22"/>
        <v>0.008834945007</v>
      </c>
      <c r="DG373" s="76" t="str">
        <f t="shared" si="23"/>
        <v>Halle (Saale), Stadt</v>
      </c>
      <c r="DH373" s="58" t="str">
        <f t="shared" si="24"/>
        <v>#REF!</v>
      </c>
      <c r="DI373" s="75">
        <f t="shared" si="25"/>
        <v>198.739645</v>
      </c>
      <c r="DJ373" s="78">
        <f t="shared" si="26"/>
        <v>0.008834945007</v>
      </c>
      <c r="DK373" s="75"/>
      <c r="DL373" s="75"/>
      <c r="DM373" s="75"/>
      <c r="DN373" s="75"/>
      <c r="DO373" s="75"/>
      <c r="DP373" s="44"/>
    </row>
    <row r="374" ht="16.5" customHeight="1">
      <c r="A374" s="58">
        <f t="shared" si="5"/>
        <v>54</v>
      </c>
      <c r="B374" s="58">
        <f t="shared" si="6"/>
        <v>196</v>
      </c>
      <c r="C374" s="58" t="s">
        <v>538</v>
      </c>
      <c r="D374" s="58">
        <v>15003.0</v>
      </c>
      <c r="E374" s="58" t="s">
        <v>541</v>
      </c>
      <c r="F374" s="59">
        <f>VLOOKUP($D374,EW_19_Kreise!$A$6:$CQ$406,Calc_Targetkreise!F$5,FALSE)/1000</f>
        <v>101.2</v>
      </c>
      <c r="G374" s="59">
        <f>VLOOKUP($D374,BW_17_Kreise!$B$7:$CC$410,Calc_Targetkreise!G$5,FALSE)/1000</f>
        <v>130.498</v>
      </c>
      <c r="H374" s="59">
        <f>VLOOKUP($D374,EW_Erg_09_14_Kreise!$A$10:$BK$412,Calc_Targetkreise!H$5,FALSE)/1000</f>
        <v>73.151</v>
      </c>
      <c r="I374" s="60">
        <f t="shared" ref="I374:K374" si="1532">F374/CG374</f>
        <v>0.5379888149</v>
      </c>
      <c r="J374" s="60">
        <f t="shared" si="1532"/>
        <v>0.6856335246</v>
      </c>
      <c r="K374" s="60">
        <f t="shared" si="1532"/>
        <v>0.3776393091</v>
      </c>
      <c r="L374" s="61">
        <f t="shared" ref="L374:M374" si="1533">1-(T374+X374)</f>
        <v>0.6669367589</v>
      </c>
      <c r="M374" s="61">
        <f t="shared" si="1533"/>
        <v>0.564299836</v>
      </c>
      <c r="N374" s="62">
        <f>IF(L374&lt;Master_sheet_Kriterien!$J$46,1,IF(L374&lt;Master_sheet_Kriterien!$K$46,2,IF(L374&lt;Master_sheet_Kriterien!$L$46,3,IF(L374&lt;Master_sheet_Kriterien!$M$46,4,5))))</f>
        <v>5</v>
      </c>
      <c r="O374" s="62">
        <f>IF(M374&lt;Master_sheet_Kriterien!$J$46,1,IF(M374&lt;Master_sheet_Kriterien!$K$46,2,IF(M374&lt;Master_sheet_Kriterien!$L$46,3,IF(M374&lt;Master_sheet_Kriterien!$M$46,4,5))))</f>
        <v>5</v>
      </c>
      <c r="P374" s="61">
        <f t="shared" ref="P374:Q374" si="1534">1-(T374+AM374)</f>
        <v>0.6494960474</v>
      </c>
      <c r="Q374" s="61">
        <f t="shared" si="1534"/>
        <v>0.5764226272</v>
      </c>
      <c r="R374" s="62">
        <f>IF(P374&lt;Master_sheet_Kriterien!$J$46,1,IF(P374&lt;Master_sheet_Kriterien!$K$46,2,IF(P374&lt;Master_sheet_Kriterien!$L$46,3,IF(P374&lt;Master_sheet_Kriterien!$M$46,4,5))))</f>
        <v>5</v>
      </c>
      <c r="S374" s="62">
        <f>IF(Q374&lt;Master_sheet_Kriterien!$J$46,1,IF(Q374&lt;Master_sheet_Kriterien!$K$46,2,IF(Q374&lt;Master_sheet_Kriterien!$L$46,3,IF(Q374&lt;Master_sheet_Kriterien!$M$46,4,5))))</f>
        <v>5</v>
      </c>
      <c r="T374" s="61">
        <f>VLOOKUP($D374,EW_19_Kreise!$A$6:$CQ$406,Calc_Targetkreise!T$5,FALSE)/1000/F374</f>
        <v>0.1896047431</v>
      </c>
      <c r="U374" s="63">
        <f>VLOOKUP($D374,BW_17_Kreise!$B$7:$CC$410,Calc_Targetkreise!U$5,FALSE)/1000/$G374</f>
        <v>0.2663948873</v>
      </c>
      <c r="V374" s="61">
        <f>VLOOKUP(Calc_Targetkreise!$D374,EW_Erg_09_14_Kreise!$A$7:$BK$412,Calc_Targetkreise!V$5,FALSE)/1000/$H374</f>
        <v>0.2503451764</v>
      </c>
      <c r="W374" s="61">
        <f>VLOOKUP(Calc_Targetkreise!$D374,EW_Erg_09_14_Kreise!$A$7:$BK$412,Calc_Targetkreise!W$5,FALSE)/1000/CK374</f>
        <v>0.236224817</v>
      </c>
      <c r="X374" s="61">
        <f>VLOOKUP($D374,EW_19_Kreise!$A$6:$CQ$406,Calc_Targetkreise!X$5,FALSE)/1000/F374</f>
        <v>0.143458498</v>
      </c>
      <c r="Y374" s="63">
        <f>VLOOKUP($D374,BW_17_Kreise!$B$7:$CC$410,Calc_Targetkreise!Y$5,FALSE)/1000/$G374</f>
        <v>0.1693052767</v>
      </c>
      <c r="Z374" s="61">
        <f>VLOOKUP(Calc_Targetkreise!$D374,EW_Erg_09_14_Kreise!$A$7:$BK$412,Calc_Targetkreise!Z$5,FALSE)/1000/$H374</f>
        <v>0.25396782</v>
      </c>
      <c r="AA374" s="61">
        <f>VLOOKUP(Calc_Targetkreise!$D374,EW_Erg_09_14_Kreise!$A$7:$BK$412,Calc_Targetkreise!AA$5,FALSE)/1000/$H374</f>
        <v>0.2079534114</v>
      </c>
      <c r="AB374" s="61">
        <f>VLOOKUP($D374,EW_19_Kreise!$A$6:$CQ$406,Calc_Targetkreise!AB$5,FALSE)/1000/F374</f>
        <v>0.1449604743</v>
      </c>
      <c r="AC374" s="63">
        <f>VLOOKUP($D374,BW_17_Kreise!$B$7:$CC$410,Calc_Targetkreise!AC$5,FALSE)/1000/$G374</f>
        <v>0.05954114239</v>
      </c>
      <c r="AD374" s="61">
        <f>VLOOKUP(Calc_Targetkreise!$D374,EW_Erg_09_14_Kreise!$A$7:$BK$412,Calc_Targetkreise!AD$5,FALSE)/1000/$H374</f>
        <v>0.08511161843</v>
      </c>
      <c r="AE374" s="62">
        <f>IF(AC374&lt;Master_sheet_Kriterien!$J$54,1,IF(AC374&lt;Master_sheet_Kriterien!$K$54,2,IF(AC374&lt;Master_sheet_Kriterien!$L$54,3,IF(AC374&lt;Master_sheet_Kriterien!$M$54,4,5))))</f>
        <v>2</v>
      </c>
      <c r="AF374" s="61">
        <f>VLOOKUP(Calc_Targetkreise!$D374,EW_Erg_09_14_Kreise!$A$7:$BK$412,Calc_Targetkreise!AF$5,FALSE)/1000/$H374</f>
        <v>0.07830378259</v>
      </c>
      <c r="AG374" s="63">
        <f>VLOOKUP($D374,BW_17_Kreise!$B$7:$CC$410,Calc_Targetkreise!AG$5,FALSE)/1000/$G374</f>
        <v>0.08139588346</v>
      </c>
      <c r="AH374" s="61">
        <f>VLOOKUP(Calc_Targetkreise!$D374,EW_Erg_09_14_Kreise!$A$7:$BK$412,Calc_Targetkreise!AH$5,FALSE)/1000/$H374</f>
        <v>0.02050552966</v>
      </c>
      <c r="AI374" s="61">
        <f>VLOOKUP(Calc_Targetkreise!$D374,EW_Erg_09_14_Kreise!$A$7:$BK$412,Calc_Targetkreise!AI$5,FALSE)/1000/$H374</f>
        <v>0.06753154434</v>
      </c>
      <c r="AJ374" s="63">
        <f>VLOOKUP($D374,BW_17_Kreise!$B$7:$CC$410,Calc_Targetkreise!AJ$5,FALSE)/1000/$G374</f>
        <v>0.1918266947</v>
      </c>
      <c r="AK374" s="61">
        <f>VLOOKUP(Calc_Targetkreise!$D374,EW_Erg_09_14_Kreise!$A$7:$BK$412,Calc_Targetkreise!AK$5,FALSE)/1000/$H374</f>
        <v>0.2291834698</v>
      </c>
      <c r="AL374" s="61">
        <f>VLOOKUP(Calc_Targetkreise!$D374,EW_Erg_09_14_Kreise!$A$7:$BK$412,Calc_Targetkreise!AL$5,FALSE)/1000/$H374</f>
        <v>0.2348156553</v>
      </c>
      <c r="AM374" s="61">
        <f>VLOOKUP($D374,EW_19_Kreise!$A$6:$CQ$406,Calc_Targetkreise!AM$5,FALSE)/1000/F374</f>
        <v>0.1608992095</v>
      </c>
      <c r="AN374" s="63">
        <f>VLOOKUP($D374,BW_17_Kreise!$B$7:$CC$410,Calc_Targetkreise!AN$5,FALSE)/1000/$G374</f>
        <v>0.1571824856</v>
      </c>
      <c r="AO374" s="61">
        <f>VLOOKUP(Calc_Targetkreise!$D374,EW_Erg_09_14_Kreise!$A$7:$BK$412,Calc_Targetkreise!AO$5,FALSE)/1000/$H374</f>
        <v>0.06921299777</v>
      </c>
      <c r="AP374" s="61">
        <f>VLOOKUP(Calc_Targetkreise!$D374,EW_Erg_09_14_Kreise!$A$7:$BK$412,Calc_Targetkreise!AP$5,FALSE)/1000/$H374</f>
        <v>0.0009705950705</v>
      </c>
      <c r="AQ374" s="61">
        <f t="shared" ref="AQ374:AR374" si="1535">1-U374-Y374-AC374-AG374-AJ374-AN374</f>
        <v>0.07435362994</v>
      </c>
      <c r="AR374" s="61">
        <f t="shared" si="1535"/>
        <v>0.09167338792</v>
      </c>
      <c r="AS374" s="61">
        <f t="shared" si="11"/>
        <v>0.1742001943</v>
      </c>
      <c r="AT374" s="63">
        <f>VLOOKUP($D374,BW_17_Kreise!$B$7:$CC$410,Calc_Targetkreise!AT$5,FALSE)/1000/$G374</f>
        <v>0</v>
      </c>
      <c r="AU374" s="61">
        <f>VLOOKUP(Calc_Targetkreise!$D374,EW_Erg_09_14_Kreise!$A$7:$BK$412,Calc_Targetkreise!AU$5,FALSE)/1000/$H374</f>
        <v>0.01773044798</v>
      </c>
      <c r="AV374" s="62">
        <f>IF(AU374&lt;Master_sheet_Kriterien!$J$44,1,IF(AU374&lt;Master_sheet_Kriterien!$K$44,2,IF(AU374&lt;Master_sheet_Kriterien!$L$44,3,IF(AU374&lt;Master_sheet_Kriterien!$M$44,4,5))))</f>
        <v>5</v>
      </c>
      <c r="AW374" s="61">
        <f>VLOOKUP(Calc_Targetkreise!$D374,EW_Erg_09_14_Kreise!$A$7:$BK$412,Calc_Targetkreise!AW$5,FALSE)/1000/$H374</f>
        <v>0.01088160107</v>
      </c>
      <c r="AX374" s="61">
        <f>VLOOKUP($D374,EW_19_Kreise!$A$6:$CQ$406,Calc_Targetkreise!AX$5,FALSE)/1000/F374</f>
        <v>0.00871541502</v>
      </c>
      <c r="AY374" s="62">
        <f>IF(AX374&lt;Master_sheet_Kriterien!$J$56,1,IF(AX374&lt;Master_sheet_Kriterien!$K$56,2,IF(AX374&lt;Master_sheet_Kriterien!$L$56,3,IF(AX374&lt;Master_sheet_Kriterien!$M$56,4,5))))</f>
        <v>4</v>
      </c>
      <c r="AZ374" s="64">
        <f>VLOOKUP($D374,EW_19_Kreise!$A$6:$CQ$406,Calc_Targetkreise!AZ$5,FALSE)</f>
        <v>882</v>
      </c>
      <c r="BA374" s="62">
        <f>IF(AZ374&lt;Master_sheet_Kriterien!$J$57,1,IF(AZ374&lt;Master_sheet_Kriterien!$K$57,2,IF(AZ374&lt;Master_sheet_Kriterien!$L$57,3,IF(AZ374&lt;Master_sheet_Kriterien!$M$56,4,5))))</f>
        <v>5</v>
      </c>
      <c r="BB374" s="59">
        <f>VLOOKUP($D374,Struktur_daten_BW_2017!$B$7:$AH$452,Calc_Targetkreise!BB$5,FALSE)</f>
        <v>496.7</v>
      </c>
      <c r="BC374" s="62">
        <f>IF(BB374&lt;Master_sheet_Kriterien!$J$8,1,IF(BB374&lt;Master_sheet_Kriterien!$K$8,2,IF(BB374&lt;Master_sheet_Kriterien!$L$8,3,IF(BB374&lt;Master_sheet_Kriterien!$M$8,4,5))))</f>
        <v>4</v>
      </c>
      <c r="BD374" s="65">
        <f t="shared" si="12"/>
        <v>21.0528</v>
      </c>
      <c r="BE374" s="62">
        <f>IF(BD374&lt;Master_sheet_Kriterien!$J$10,1,IF(BD374&lt;Master_sheet_Kriterien!$K$10,2,IF(BD374&lt;Master_sheet_Kriterien!$L$10,3,IF(BD374&lt;Master_sheet_Kriterien!$M$10,4,5))))</f>
        <v>2</v>
      </c>
      <c r="BF374" s="65">
        <f>VLOOKUP($D374,Struktur_daten_BW_2017!$B$7:$AH$452,Calc_Targetkreise!BF$5,FALSE)</f>
        <v>7.2</v>
      </c>
      <c r="BG374" s="62">
        <f>IF(BF374&lt;Master_sheet_Kriterien!$J$12,1,IF(BF374&lt;Master_sheet_Kriterien!$K$12,2,IF(BF374&lt;Master_sheet_Kriterien!$L$12,3,IF(BF374&lt;Master_sheet_Kriterien!$M$12,4,5))))</f>
        <v>2</v>
      </c>
      <c r="BH374" s="65">
        <f>VLOOKUP($D374,Struktur_daten_BW_2017!$B$7:$AH$452,Calc_Targetkreise!BH$5,FALSE)</f>
        <v>15</v>
      </c>
      <c r="BI374" s="62">
        <f>IF(BH374&lt;Master_sheet_Kriterien!$J$14,1,IF(BH374&lt;Master_sheet_Kriterien!$K$14,2,IF(BH374&lt;Master_sheet_Kriterien!$L$14,3,IF(BH374&lt;Master_sheet_Kriterien!$M$14,4,5))))</f>
        <v>5</v>
      </c>
      <c r="BJ374" s="65">
        <f>VLOOKUP($D374,Struktur_daten_BW_2017!$B$7:$AH$452,Calc_Targetkreise!BJ$5,FALSE)</f>
        <v>32.5</v>
      </c>
      <c r="BK374" s="62">
        <f>IF(BJ374&lt;Master_sheet_Kriterien!$J$16,1,IF(BJ374&lt;Master_sheet_Kriterien!$K$16,2,IF(BJ374&lt;Master_sheet_Kriterien!$L$16,3,IF(BJ374&lt;Master_sheet_Kriterien!$M$16,4,5))))</f>
        <v>1</v>
      </c>
      <c r="BL374" s="65">
        <f>VLOOKUP($D374,Struktur_daten_BW_2017!$B$7:$AH$452,Calc_Targetkreise!BL$5,FALSE)</f>
        <v>18.6</v>
      </c>
      <c r="BM374" s="62">
        <f>IF(BL374&lt;Master_sheet_Kriterien!$J$18,1,IF(BL374&lt;Master_sheet_Kriterien!$K$18,2,IF(BL374&lt;Master_sheet_Kriterien!$L$18,3,IF(BL374&lt;Master_sheet_Kriterien!$M$18,4,5))))</f>
        <v>5</v>
      </c>
      <c r="BN374" s="65">
        <f>VLOOKUP($D374,Struktur_daten_BW_2017!$B$7:$AH$452,Calc_Targetkreise!BN$5,FALSE)</f>
        <v>12.9</v>
      </c>
      <c r="BO374" s="62">
        <f>IF(BN374&lt;Master_sheet_Kriterien!$J$20,1,IF(BN374&lt;Master_sheet_Kriterien!$K$20,2,IF(BN374&lt;Master_sheet_Kriterien!$L$20,3,IF(BN374&lt;Master_sheet_Kriterien!$M$20,4,5))))</f>
        <v>5</v>
      </c>
      <c r="BP374" s="59">
        <f>VLOOKUP($D374,Struktur_daten_BW_2017!$B$7:$AH$452,Calc_Targetkreise!BP$5,FALSE)</f>
        <v>16976</v>
      </c>
      <c r="BQ374" s="62">
        <f>IF(BP374&lt;Master_sheet_Kriterien!$J$38,1,IF(BP374&lt;Master_sheet_Kriterien!$K$38,2,IF(BP374&lt;Master_sheet_Kriterien!$L$38,3,IF(BP374&lt;Master_sheet_Kriterien!$M$38,4,5))))</f>
        <v>1</v>
      </c>
      <c r="BR374" s="65">
        <f>VLOOKUP($D374,Struktur_daten_BW_2017!$B$7:$AH$452,Calc_Targetkreise!BR$5,FALSE)</f>
        <v>36.6</v>
      </c>
      <c r="BS374" s="62">
        <f>IF(BR374&lt;Master_sheet_Kriterien!$J$24,1,IF(BR374&lt;Master_sheet_Kriterien!$K$24,2,IF(BR374&lt;Master_sheet_Kriterien!$L$24,3,IF(BR374&lt;Master_sheet_Kriterien!$M$24,4,5))))</f>
        <v>3</v>
      </c>
      <c r="BT374" s="65">
        <f>VLOOKUP($D374,Struktur_daten_BW_2017!$B$7:$AH$452,Calc_Targetkreise!BT$5,FALSE)</f>
        <v>9.3</v>
      </c>
      <c r="BU374" s="62">
        <f>IF(BT374&lt;Master_sheet_Kriterien!$J$26,1,IF(BT374&lt;Master_sheet_Kriterien!$K$26,2,IF(BT374&lt;Master_sheet_Kriterien!$L$26,3,IF(BT374&lt;Master_sheet_Kriterien!$M$26,4,5))))</f>
        <v>1</v>
      </c>
      <c r="BV374" s="65">
        <f t="shared" si="13"/>
        <v>2.71932</v>
      </c>
      <c r="BW374" s="62">
        <f>IF(BV374&lt;Master_sheet_Kriterien!$J$28,1,IF(BV374&lt;Master_sheet_Kriterien!$K$28,2,IF(BV374&lt;Master_sheet_Kriterien!$L$28,3,IF(BV374&lt;Master_sheet_Kriterien!$M$28,4,5))))</f>
        <v>1</v>
      </c>
      <c r="BX374" s="65">
        <f>VLOOKUP($D374,Struktur_daten_BW_2017!$B$7:$AH$452,Calc_Targetkreise!BX$5,FALSE)</f>
        <v>23.65591398</v>
      </c>
      <c r="BY374" s="62">
        <f>IF(BX374&lt;Master_sheet_Kriterien!$J$30,1,IF(BX374&lt;Master_sheet_Kriterien!$K$30,2,IF(BX374&lt;Master_sheet_Kriterien!$L$30,3,IF(BX374&lt;Master_sheet_Kriterien!$M$30,4,5))))</f>
        <v>3</v>
      </c>
      <c r="BZ374" s="65">
        <f t="shared" si="1536"/>
        <v>21.101</v>
      </c>
      <c r="CA374" s="62">
        <f>IF(BZ374&lt;Master_sheet_Kriterien!$J$32,1,IF(BZ374&lt;Master_sheet_Kriterien!$K$32,2,IF(BZ374&lt;Master_sheet_Kriterien!$L$32,3,IF(BZ374&lt;Master_sheet_Kriterien!$M$32,4,5))))</f>
        <v>2</v>
      </c>
      <c r="CB374" s="65">
        <f t="shared" si="1537"/>
        <v>7.216484268</v>
      </c>
      <c r="CC374" s="62">
        <f>IF(CB374&lt;Master_sheet_Kriterien!$J$34,1,IF(CB374&lt;Master_sheet_Kriterien!$K$34,2,IF(CB374&lt;Master_sheet_Kriterien!$L$34,3,IF(CB374&lt;Master_sheet_Kriterien!$M$34,4,5))))</f>
        <v>3</v>
      </c>
      <c r="CD374" s="65">
        <f>100-VLOOKUP($D374,Struktur_daten_BW_2017!$B$7:$AH$452,Calc_Targetkreise!CD$5,FALSE)</f>
        <v>77.3</v>
      </c>
      <c r="CE374" s="62">
        <f>IF(CD374&lt;Master_sheet_Kriterien!$J$40,1,IF(CD374&lt;Master_sheet_Kriterien!$K$40,2,IF(CD374&lt;Master_sheet_Kriterien!$L$40,3,IF(CD374&lt;Master_sheet_Kriterien!$M$40,4,5))))</f>
        <v>5</v>
      </c>
      <c r="CF374" s="61"/>
      <c r="CG374" s="59">
        <f>VLOOKUP($D374,EW_19_Kreise!$A$6:$CQ$406,Calc_Targetkreise!CG$5,FALSE)/1000</f>
        <v>188.108</v>
      </c>
      <c r="CH374" s="59">
        <f>VLOOKUP($D374,BW_17_Kreise!$B$7:$CC$410,Calc_Targetkreise!CH$5,FALSE)/1000</f>
        <v>190.332</v>
      </c>
      <c r="CI374" s="59">
        <f>VLOOKUP($D374,EW_Erg_09_14_Kreise!$A$10:$BK$412,Calc_Targetkreise!CI$5,FALSE)/1000</f>
        <v>193.706</v>
      </c>
      <c r="CJ374" s="59">
        <f>VLOOKUP($D374,EW_Erg_09_14_Kreise!$A$10:$BK$412,Calc_Targetkreise!CJ$5,FALSE)/1000</f>
        <v>195.8</v>
      </c>
      <c r="CK374" s="59">
        <f>VLOOKUP($D374,EW_Erg_09_14_Kreise!$A$10:$BK$412,Calc_Targetkreise!CK$5,FALSE)/1000</f>
        <v>67.059</v>
      </c>
      <c r="CL374" s="45">
        <f>14427+6674</f>
        <v>21101</v>
      </c>
      <c r="CM374" s="59">
        <f>VLOOKUP($D374,Struktur_daten_BW_2017!$B$7:$AH$452,Calc_Targetkreise!CM$5,FALSE)</f>
        <v>292.4</v>
      </c>
      <c r="CN374" s="66">
        <v>17.0</v>
      </c>
      <c r="CO374" s="67">
        <f t="shared" si="16"/>
        <v>0.05813953488</v>
      </c>
      <c r="CP374" s="62">
        <f>IF(CO374&lt;Master_sheet_Kriterien!$J$58,1,IF(CO374&lt;Master_sheet_Kriterien!$K$58,2,IF(CO374&lt;Master_sheet_Kriterien!$L$58,3,IF(CO374&lt;Master_sheet_Kriterien!$M$58,4,5))))</f>
        <v>2</v>
      </c>
      <c r="CQ374" s="66">
        <v>15.0</v>
      </c>
      <c r="CR374" s="67">
        <f t="shared" si="17"/>
        <v>0.0512995896</v>
      </c>
      <c r="CS374" s="62">
        <f>IF(CR374&lt;Master_sheet_Kriterien!$J$59,1,IF(CR374&lt;Master_sheet_Kriterien!$K$59,2,IF(CR374&lt;Master_sheet_Kriterien!$L$59,3,IF(CR374&lt;Master_sheet_Kriterien!$M$59,4,5))))</f>
        <v>2</v>
      </c>
      <c r="CT374" s="66">
        <v>2.0</v>
      </c>
      <c r="CU374" s="44"/>
      <c r="CV374" s="66">
        <v>0.0</v>
      </c>
      <c r="CW374" s="68"/>
      <c r="CY374" s="31">
        <f t="shared" si="18"/>
        <v>15003</v>
      </c>
      <c r="DB374" s="76" t="str">
        <f t="shared" si="19"/>
        <v>Magdeburg, Landeshauptstadt</v>
      </c>
      <c r="DC374" s="58">
        <f t="shared" si="20"/>
        <v>54</v>
      </c>
      <c r="DD374" s="77">
        <f t="shared" si="21"/>
        <v>196</v>
      </c>
      <c r="DE374" s="72">
        <f t="shared" si="22"/>
        <v>0.00871541502</v>
      </c>
      <c r="DG374" s="76" t="str">
        <f t="shared" si="23"/>
        <v>Magdeburg, Landeshauptstadt</v>
      </c>
      <c r="DH374" s="58" t="str">
        <f t="shared" si="24"/>
        <v>#REF!</v>
      </c>
      <c r="DI374" s="75">
        <f t="shared" si="25"/>
        <v>184.5813953</v>
      </c>
      <c r="DJ374" s="78">
        <f t="shared" si="26"/>
        <v>0.00871541502</v>
      </c>
      <c r="DK374" s="75"/>
      <c r="DL374" s="75"/>
      <c r="DM374" s="75"/>
      <c r="DN374" s="75"/>
      <c r="DO374" s="75"/>
      <c r="DP374" s="44"/>
    </row>
    <row r="375" ht="16.5" customHeight="1">
      <c r="A375" s="58">
        <f t="shared" si="5"/>
        <v>306</v>
      </c>
      <c r="B375" s="58">
        <f t="shared" si="6"/>
        <v>135</v>
      </c>
      <c r="C375" s="58" t="s">
        <v>538</v>
      </c>
      <c r="D375" s="58">
        <v>15081.0</v>
      </c>
      <c r="E375" s="58" t="s">
        <v>542</v>
      </c>
      <c r="F375" s="59">
        <f>VLOOKUP($D375,EW_19_Kreise!$A$6:$CQ$406,Calc_Targetkreise!F$5,FALSE)/1000</f>
        <v>38.088</v>
      </c>
      <c r="G375" s="59">
        <f>VLOOKUP($D375,BW_17_Kreise!$B$7:$CC$410,Calc_Targetkreise!G$5,FALSE)/1000</f>
        <v>47.277</v>
      </c>
      <c r="H375" s="59">
        <f>VLOOKUP($D375,EW_Erg_09_14_Kreise!$A$10:$BK$412,Calc_Targetkreise!H$5,FALSE)/1000</f>
        <v>32.112</v>
      </c>
      <c r="I375" s="60">
        <f t="shared" ref="I375:K375" si="1538">F375/CG375</f>
        <v>0.5491824552</v>
      </c>
      <c r="J375" s="60">
        <f t="shared" si="1538"/>
        <v>0.6694088496</v>
      </c>
      <c r="K375" s="60">
        <f t="shared" si="1538"/>
        <v>0.4393607706</v>
      </c>
      <c r="L375" s="61">
        <f t="shared" ref="L375:M375" si="1539">1-(T375+X375)</f>
        <v>0.6118462508</v>
      </c>
      <c r="M375" s="61">
        <f t="shared" si="1539"/>
        <v>0.4860714512</v>
      </c>
      <c r="N375" s="62">
        <f>IF(L375&lt;Master_sheet_Kriterien!$J$46,1,IF(L375&lt;Master_sheet_Kriterien!$K$46,2,IF(L375&lt;Master_sheet_Kriterien!$L$46,3,IF(L375&lt;Master_sheet_Kriterien!$M$46,4,5))))</f>
        <v>5</v>
      </c>
      <c r="O375" s="62">
        <f>IF(M375&lt;Master_sheet_Kriterien!$J$46,1,IF(M375&lt;Master_sheet_Kriterien!$K$46,2,IF(M375&lt;Master_sheet_Kriterien!$L$46,3,IF(M375&lt;Master_sheet_Kriterien!$M$46,4,5))))</f>
        <v>4</v>
      </c>
      <c r="P375" s="61">
        <f t="shared" ref="P375:Q375" si="1540">1-(T375+AM375)</f>
        <v>0.5822306238</v>
      </c>
      <c r="Q375" s="61">
        <f t="shared" si="1540"/>
        <v>0.5045582419</v>
      </c>
      <c r="R375" s="62">
        <f>IF(P375&lt;Master_sheet_Kriterien!$J$46,1,IF(P375&lt;Master_sheet_Kriterien!$K$46,2,IF(P375&lt;Master_sheet_Kriterien!$L$46,3,IF(P375&lt;Master_sheet_Kriterien!$M$46,4,5))))</f>
        <v>5</v>
      </c>
      <c r="S375" s="62">
        <f>IF(Q375&lt;Master_sheet_Kriterien!$J$46,1,IF(Q375&lt;Master_sheet_Kriterien!$K$46,2,IF(Q375&lt;Master_sheet_Kriterien!$L$46,3,IF(Q375&lt;Master_sheet_Kriterien!$M$46,4,5))))</f>
        <v>4</v>
      </c>
      <c r="T375" s="61">
        <f>VLOOKUP($D375,EW_19_Kreise!$A$6:$CQ$406,Calc_Targetkreise!T$5,FALSE)/1000/F375</f>
        <v>0.2461142617</v>
      </c>
      <c r="U375" s="63">
        <f>VLOOKUP($D375,BW_17_Kreise!$B$7:$CC$410,Calc_Targetkreise!U$5,FALSE)/1000/$G375</f>
        <v>0.3399327368</v>
      </c>
      <c r="V375" s="61">
        <f>VLOOKUP(Calc_Targetkreise!$D375,EW_Erg_09_14_Kreise!$A$7:$BK$412,Calc_Targetkreise!V$5,FALSE)/1000/$H375</f>
        <v>0.3342987045</v>
      </c>
      <c r="W375" s="61">
        <f>VLOOKUP(Calc_Targetkreise!$D375,EW_Erg_09_14_Kreise!$A$7:$BK$412,Calc_Targetkreise!W$5,FALSE)/1000/CK375</f>
        <v>0.2996132387</v>
      </c>
      <c r="X375" s="61">
        <f>VLOOKUP($D375,EW_19_Kreise!$A$6:$CQ$406,Calc_Targetkreise!X$5,FALSE)/1000/F375</f>
        <v>0.1420394875</v>
      </c>
      <c r="Y375" s="63">
        <f>VLOOKUP($D375,BW_17_Kreise!$B$7:$CC$410,Calc_Targetkreise!Y$5,FALSE)/1000/$G375</f>
        <v>0.1739958119</v>
      </c>
      <c r="Z375" s="61">
        <f>VLOOKUP(Calc_Targetkreise!$D375,EW_Erg_09_14_Kreise!$A$7:$BK$412,Calc_Targetkreise!Z$5,FALSE)/1000/$H375</f>
        <v>0.2214436971</v>
      </c>
      <c r="AA375" s="61">
        <f>VLOOKUP(Calc_Targetkreise!$D375,EW_Erg_09_14_Kreise!$A$7:$BK$412,Calc_Targetkreise!AA$5,FALSE)/1000/$H375</f>
        <v>0.1851955655</v>
      </c>
      <c r="AB375" s="61">
        <f>VLOOKUP($D375,EW_19_Kreise!$A$6:$CQ$406,Calc_Targetkreise!AB$5,FALSE)/1000/F375</f>
        <v>0.08766540643</v>
      </c>
      <c r="AC375" s="63">
        <f>VLOOKUP($D375,BW_17_Kreise!$B$7:$CC$410,Calc_Targetkreise!AC$5,FALSE)/1000/$G375</f>
        <v>0.03458341265</v>
      </c>
      <c r="AD375" s="61">
        <f>VLOOKUP(Calc_Targetkreise!$D375,EW_Erg_09_14_Kreise!$A$7:$BK$412,Calc_Targetkreise!AD$5,FALSE)/1000/$H375</f>
        <v>0.04428251121</v>
      </c>
      <c r="AE375" s="62">
        <f>IF(AC375&lt;Master_sheet_Kriterien!$J$54,1,IF(AC375&lt;Master_sheet_Kriterien!$K$54,2,IF(AC375&lt;Master_sheet_Kriterien!$L$54,3,IF(AC375&lt;Master_sheet_Kriterien!$M$54,4,5))))</f>
        <v>1</v>
      </c>
      <c r="AF375" s="61">
        <f>VLOOKUP(Calc_Targetkreise!$D375,EW_Erg_09_14_Kreise!$A$7:$BK$412,Calc_Targetkreise!AF$5,FALSE)/1000/$H375</f>
        <v>0.04453163926</v>
      </c>
      <c r="AG375" s="63">
        <f>VLOOKUP($D375,BW_17_Kreise!$B$7:$CC$410,Calc_Targetkreise!AG$5,FALSE)/1000/$G375</f>
        <v>0.0668824164</v>
      </c>
      <c r="AH375" s="61">
        <f>VLOOKUP(Calc_Targetkreise!$D375,EW_Erg_09_14_Kreise!$A$7:$BK$412,Calc_Targetkreise!AH$5,FALSE)/1000/$H375</f>
        <v>0.01912057798</v>
      </c>
      <c r="AI375" s="61">
        <f>VLOOKUP(Calc_Targetkreise!$D375,EW_Erg_09_14_Kreise!$A$7:$BK$412,Calc_Targetkreise!AI$5,FALSE)/1000/$H375</f>
        <v>0.08283507723</v>
      </c>
      <c r="AJ375" s="63">
        <f>VLOOKUP($D375,BW_17_Kreise!$B$7:$CC$410,Calc_Targetkreise!AJ$5,FALSE)/1000/$G375</f>
        <v>0.1856293758</v>
      </c>
      <c r="AK375" s="61">
        <f>VLOOKUP(Calc_Targetkreise!$D375,EW_Erg_09_14_Kreise!$A$7:$BK$412,Calc_Targetkreise!AK$5,FALSE)/1000/$H375</f>
        <v>0.2192949676</v>
      </c>
      <c r="AL375" s="61">
        <f>VLOOKUP(Calc_Targetkreise!$D375,EW_Erg_09_14_Kreise!$A$7:$BK$412,Calc_Targetkreise!AL$5,FALSE)/1000/$H375</f>
        <v>0.2214748381</v>
      </c>
      <c r="AM375" s="61">
        <f>VLOOKUP($D375,EW_19_Kreise!$A$6:$CQ$406,Calc_Targetkreise!AM$5,FALSE)/1000/F375</f>
        <v>0.1716551145</v>
      </c>
      <c r="AN375" s="63">
        <f>VLOOKUP($D375,BW_17_Kreise!$B$7:$CC$410,Calc_Targetkreise!AN$5,FALSE)/1000/$G375</f>
        <v>0.1555090213</v>
      </c>
      <c r="AO375" s="61">
        <f>VLOOKUP(Calc_Targetkreise!$D375,EW_Erg_09_14_Kreise!$A$7:$BK$412,Calc_Targetkreise!AO$5,FALSE)/1000/$H375</f>
        <v>0.05051071251</v>
      </c>
      <c r="AP375" s="61">
        <f>VLOOKUP(Calc_Targetkreise!$D375,EW_Erg_09_14_Kreise!$A$7:$BK$412,Calc_Targetkreise!AP$5,FALSE)/1000/$H375</f>
        <v>0.00158819133</v>
      </c>
      <c r="AQ375" s="61">
        <f t="shared" ref="AQ375:AR375" si="1541">1-U375-Y375-AC375-AG375-AJ375-AN375</f>
        <v>0.04346722508</v>
      </c>
      <c r="AR375" s="61">
        <f t="shared" si="1541"/>
        <v>0.1110488291</v>
      </c>
      <c r="AS375" s="61">
        <f t="shared" si="11"/>
        <v>0.1647614499</v>
      </c>
      <c r="AT375" s="63">
        <f>VLOOKUP($D375,BW_17_Kreise!$B$7:$CC$410,Calc_Targetkreise!AT$5,FALSE)/1000/$G375</f>
        <v>0</v>
      </c>
      <c r="AU375" s="61">
        <f>VLOOKUP(Calc_Targetkreise!$D375,EW_Erg_09_14_Kreise!$A$7:$BK$412,Calc_Targetkreise!AU$5,FALSE)/1000/$H375</f>
        <v>0.01170901844</v>
      </c>
      <c r="AV375" s="62">
        <f>IF(AU375&lt;Master_sheet_Kriterien!$J$44,1,IF(AU375&lt;Master_sheet_Kriterien!$K$44,2,IF(AU375&lt;Master_sheet_Kriterien!$L$44,3,IF(AU375&lt;Master_sheet_Kriterien!$M$44,4,5))))</f>
        <v>3</v>
      </c>
      <c r="AW375" s="61">
        <f>VLOOKUP(Calc_Targetkreise!$D375,EW_Erg_09_14_Kreise!$A$7:$BK$412,Calc_Targetkreise!AW$5,FALSE)/1000/$H375</f>
        <v>0.007972097658</v>
      </c>
      <c r="AX375" s="61">
        <f>VLOOKUP($D375,EW_19_Kreise!$A$6:$CQ$406,Calc_Targetkreise!AX$5,FALSE)/1000/F375</f>
        <v>0.004043268221</v>
      </c>
      <c r="AY375" s="62">
        <f>IF(AX375&lt;Master_sheet_Kriterien!$J$56,1,IF(AX375&lt;Master_sheet_Kriterien!$K$56,2,IF(AX375&lt;Master_sheet_Kriterien!$L$56,3,IF(AX375&lt;Master_sheet_Kriterien!$M$56,4,5))))</f>
        <v>3</v>
      </c>
      <c r="AZ375" s="64">
        <f>VLOOKUP($D375,EW_19_Kreise!$A$6:$CQ$406,Calc_Targetkreise!AZ$5,FALSE)</f>
        <v>154</v>
      </c>
      <c r="BA375" s="62">
        <f>IF(AZ375&lt;Master_sheet_Kriterien!$J$57,1,IF(AZ375&lt;Master_sheet_Kriterien!$K$57,2,IF(AZ375&lt;Master_sheet_Kriterien!$L$57,3,IF(AZ375&lt;Master_sheet_Kriterien!$M$56,4,5))))</f>
        <v>1</v>
      </c>
      <c r="BB375" s="59">
        <f>VLOOKUP($D375,Struktur_daten_BW_2017!$B$7:$AH$452,Calc_Targetkreise!BB$5,FALSE)</f>
        <v>42.7</v>
      </c>
      <c r="BC375" s="62">
        <f>IF(BB375&lt;Master_sheet_Kriterien!$J$8,1,IF(BB375&lt;Master_sheet_Kriterien!$K$8,2,IF(BB375&lt;Master_sheet_Kriterien!$L$8,3,IF(BB375&lt;Master_sheet_Kriterien!$M$8,4,5))))</f>
        <v>1</v>
      </c>
      <c r="BD375" s="65">
        <f t="shared" si="12"/>
        <v>9.6672</v>
      </c>
      <c r="BE375" s="62">
        <f>IF(BD375&lt;Master_sheet_Kriterien!$J$10,1,IF(BD375&lt;Master_sheet_Kriterien!$K$10,2,IF(BD375&lt;Master_sheet_Kriterien!$L$10,3,IF(BD375&lt;Master_sheet_Kriterien!$M$10,4,5))))</f>
        <v>1</v>
      </c>
      <c r="BF375" s="65">
        <f>VLOOKUP($D375,Struktur_daten_BW_2017!$B$7:$AH$452,Calc_Targetkreise!BF$5,FALSE)</f>
        <v>4.8</v>
      </c>
      <c r="BG375" s="62">
        <f>IF(BF375&lt;Master_sheet_Kriterien!$J$12,1,IF(BF375&lt;Master_sheet_Kriterien!$K$12,2,IF(BF375&lt;Master_sheet_Kriterien!$L$12,3,IF(BF375&lt;Master_sheet_Kriterien!$M$12,4,5))))</f>
        <v>1</v>
      </c>
      <c r="BH375" s="65">
        <f>VLOOKUP($D375,Struktur_daten_BW_2017!$B$7:$AH$452,Calc_Targetkreise!BH$5,FALSE)</f>
        <v>11.5</v>
      </c>
      <c r="BI375" s="62">
        <f>IF(BH375&lt;Master_sheet_Kriterien!$J$14,1,IF(BH375&lt;Master_sheet_Kriterien!$K$14,2,IF(BH375&lt;Master_sheet_Kriterien!$L$14,3,IF(BH375&lt;Master_sheet_Kriterien!$M$14,4,5))))</f>
        <v>3</v>
      </c>
      <c r="BJ375" s="65">
        <f>VLOOKUP($D375,Struktur_daten_BW_2017!$B$7:$AH$452,Calc_Targetkreise!BJ$5,FALSE)</f>
        <v>37.5</v>
      </c>
      <c r="BK375" s="62">
        <f>IF(BJ375&lt;Master_sheet_Kriterien!$J$16,1,IF(BJ375&lt;Master_sheet_Kriterien!$K$16,2,IF(BJ375&lt;Master_sheet_Kriterien!$L$16,3,IF(BJ375&lt;Master_sheet_Kriterien!$M$16,4,5))))</f>
        <v>5</v>
      </c>
      <c r="BL375" s="65">
        <f>VLOOKUP($D375,Struktur_daten_BW_2017!$B$7:$AH$452,Calc_Targetkreise!BL$5,FALSE)</f>
        <v>18.8</v>
      </c>
      <c r="BM375" s="62">
        <f>IF(BL375&lt;Master_sheet_Kriterien!$J$18,1,IF(BL375&lt;Master_sheet_Kriterien!$K$18,2,IF(BL375&lt;Master_sheet_Kriterien!$L$18,3,IF(BL375&lt;Master_sheet_Kriterien!$M$18,4,5))))</f>
        <v>5</v>
      </c>
      <c r="BN375" s="65">
        <f>VLOOKUP($D375,Struktur_daten_BW_2017!$B$7:$AH$452,Calc_Targetkreise!BN$5,FALSE)</f>
        <v>12.5</v>
      </c>
      <c r="BO375" s="62">
        <f>IF(BN375&lt;Master_sheet_Kriterien!$J$20,1,IF(BN375&lt;Master_sheet_Kriterien!$K$20,2,IF(BN375&lt;Master_sheet_Kriterien!$L$20,3,IF(BN375&lt;Master_sheet_Kriterien!$M$20,4,5))))</f>
        <v>5</v>
      </c>
      <c r="BP375" s="59">
        <f>VLOOKUP($D375,Struktur_daten_BW_2017!$B$7:$AH$452,Calc_Targetkreise!BP$5,FALSE)</f>
        <v>17755</v>
      </c>
      <c r="BQ375" s="62">
        <f>IF(BP375&lt;Master_sheet_Kriterien!$J$38,1,IF(BP375&lt;Master_sheet_Kriterien!$K$38,2,IF(BP375&lt;Master_sheet_Kriterien!$L$38,3,IF(BP375&lt;Master_sheet_Kriterien!$M$38,4,5))))</f>
        <v>1</v>
      </c>
      <c r="BR375" s="65">
        <f>VLOOKUP($D375,Struktur_daten_BW_2017!$B$7:$AH$452,Calc_Targetkreise!BR$5,FALSE)</f>
        <v>29.1</v>
      </c>
      <c r="BS375" s="62">
        <f>IF(BR375&lt;Master_sheet_Kriterien!$J$24,1,IF(BR375&lt;Master_sheet_Kriterien!$K$24,2,IF(BR375&lt;Master_sheet_Kriterien!$L$24,3,IF(BR375&lt;Master_sheet_Kriterien!$M$24,4,5))))</f>
        <v>2</v>
      </c>
      <c r="BT375" s="65">
        <f>VLOOKUP($D375,Struktur_daten_BW_2017!$B$7:$AH$452,Calc_Targetkreise!BT$5,FALSE)</f>
        <v>10.8</v>
      </c>
      <c r="BU375" s="62">
        <f>IF(BT375&lt;Master_sheet_Kriterien!$J$26,1,IF(BT375&lt;Master_sheet_Kriterien!$K$26,2,IF(BT375&lt;Master_sheet_Kriterien!$L$26,3,IF(BT375&lt;Master_sheet_Kriterien!$M$26,4,5))))</f>
        <v>1</v>
      </c>
      <c r="BV375" s="65">
        <f t="shared" si="13"/>
        <v>2.17512</v>
      </c>
      <c r="BW375" s="62">
        <f>IF(BV375&lt;Master_sheet_Kriterien!$J$28,1,IF(BV375&lt;Master_sheet_Kriterien!$K$28,2,IF(BV375&lt;Master_sheet_Kriterien!$L$28,3,IF(BV375&lt;Master_sheet_Kriterien!$M$28,4,5))))</f>
        <v>1</v>
      </c>
      <c r="BX375" s="65">
        <f>VLOOKUP($D375,Struktur_daten_BW_2017!$B$7:$AH$452,Calc_Targetkreise!BX$5,FALSE)</f>
        <v>19.44444444</v>
      </c>
      <c r="BY375" s="62">
        <f>IF(BX375&lt;Master_sheet_Kriterien!$J$30,1,IF(BX375&lt;Master_sheet_Kriterien!$K$30,2,IF(BX375&lt;Master_sheet_Kriterien!$L$30,3,IF(BX375&lt;Master_sheet_Kriterien!$M$30,4,5))))</f>
        <v>2</v>
      </c>
      <c r="BZ375" s="65"/>
      <c r="CA375" s="62">
        <f>IF(BZ375&lt;Master_sheet_Kriterien!$J$32,1,IF(BZ375&lt;Master_sheet_Kriterien!$K$32,2,IF(BZ375&lt;Master_sheet_Kriterien!$L$32,3,IF(BZ375&lt;Master_sheet_Kriterien!$M$32,4,5))))</f>
        <v>1</v>
      </c>
      <c r="CB375" s="65"/>
      <c r="CC375" s="62">
        <f>IF(CB375&lt;Master_sheet_Kriterien!$J$34,1,IF(CB375&lt;Master_sheet_Kriterien!$K$34,2,IF(CB375&lt;Master_sheet_Kriterien!$L$34,3,IF(CB375&lt;Master_sheet_Kriterien!$M$34,4,5))))</f>
        <v>1</v>
      </c>
      <c r="CD375" s="65">
        <f>100-VLOOKUP($D375,Struktur_daten_BW_2017!$B$7:$AH$452,Calc_Targetkreise!CD$5,FALSE)</f>
        <v>48.8</v>
      </c>
      <c r="CE375" s="62">
        <f>IF(CD375&lt;Master_sheet_Kriterien!$J$40,1,IF(CD375&lt;Master_sheet_Kriterien!$K$40,2,IF(CD375&lt;Master_sheet_Kriterien!$L$40,3,IF(CD375&lt;Master_sheet_Kriterien!$M$40,4,5))))</f>
        <v>3</v>
      </c>
      <c r="CF375" s="61"/>
      <c r="CG375" s="59">
        <f>VLOOKUP($D375,EW_19_Kreise!$A$6:$CQ$406,Calc_Targetkreise!CG$5,FALSE)/1000</f>
        <v>69.354</v>
      </c>
      <c r="CH375" s="59">
        <f>VLOOKUP($D375,BW_17_Kreise!$B$7:$CC$410,Calc_Targetkreise!CH$5,FALSE)/1000</f>
        <v>70.625</v>
      </c>
      <c r="CI375" s="59">
        <f>VLOOKUP($D375,EW_Erg_09_14_Kreise!$A$10:$BK$412,Calc_Targetkreise!CI$5,FALSE)/1000</f>
        <v>73.088</v>
      </c>
      <c r="CJ375" s="59">
        <f>VLOOKUP($D375,EW_Erg_09_14_Kreise!$A$10:$BK$412,Calc_Targetkreise!CJ$5,FALSE)/1000</f>
        <v>77.943</v>
      </c>
      <c r="CK375" s="59">
        <f>VLOOKUP($D375,EW_Erg_09_14_Kreise!$A$10:$BK$412,Calc_Targetkreise!CK$5,FALSE)/1000</f>
        <v>31.544</v>
      </c>
      <c r="CL375" s="45"/>
      <c r="CM375" s="59">
        <f>VLOOKUP($D375,Struktur_daten_BW_2017!$B$7:$AH$452,Calc_Targetkreise!CM$5,FALSE)</f>
        <v>201.4</v>
      </c>
      <c r="CN375" s="66">
        <v>0.0</v>
      </c>
      <c r="CO375" s="67">
        <f t="shared" si="16"/>
        <v>0</v>
      </c>
      <c r="CP375" s="62">
        <f>IF(CO375&lt;Master_sheet_Kriterien!$J$58,1,IF(CO375&lt;Master_sheet_Kriterien!$K$58,2,IF(CO375&lt;Master_sheet_Kriterien!$L$58,3,IF(CO375&lt;Master_sheet_Kriterien!$M$58,4,5))))</f>
        <v>1</v>
      </c>
      <c r="CQ375" s="66">
        <v>0.0</v>
      </c>
      <c r="CR375" s="67">
        <f t="shared" si="17"/>
        <v>0</v>
      </c>
      <c r="CS375" s="62">
        <f>IF(CR375&lt;Master_sheet_Kriterien!$J$59,1,IF(CR375&lt;Master_sheet_Kriterien!$K$59,2,IF(CR375&lt;Master_sheet_Kriterien!$L$59,3,IF(CR375&lt;Master_sheet_Kriterien!$M$59,4,5))))</f>
        <v>1</v>
      </c>
      <c r="CT375" s="66">
        <v>0.0</v>
      </c>
      <c r="CU375" s="44"/>
      <c r="CV375" s="66">
        <v>0.0</v>
      </c>
      <c r="CW375" s="68"/>
      <c r="CY375" s="31">
        <f t="shared" si="18"/>
        <v>15081</v>
      </c>
      <c r="DB375" s="76" t="str">
        <f t="shared" si="19"/>
        <v>Altmarkkreis Salzwedel</v>
      </c>
      <c r="DC375" s="58">
        <f t="shared" si="20"/>
        <v>306</v>
      </c>
      <c r="DD375" s="77">
        <f t="shared" si="21"/>
        <v>135</v>
      </c>
      <c r="DE375" s="72">
        <f t="shared" si="22"/>
        <v>0.004043268221</v>
      </c>
      <c r="DG375" s="76" t="str">
        <f t="shared" si="23"/>
        <v>Altmarkkreis Salzwedel</v>
      </c>
      <c r="DH375" s="58" t="str">
        <f t="shared" si="24"/>
        <v>#REF!</v>
      </c>
      <c r="DI375" s="75">
        <f t="shared" si="25"/>
        <v>129</v>
      </c>
      <c r="DJ375" s="78">
        <f t="shared" si="26"/>
        <v>0.004043268221</v>
      </c>
      <c r="DK375" s="75"/>
      <c r="DL375" s="75"/>
      <c r="DM375" s="75"/>
      <c r="DN375" s="75"/>
      <c r="DO375" s="75"/>
      <c r="DP375" s="44"/>
    </row>
    <row r="376" ht="16.5" customHeight="1">
      <c r="A376" s="58">
        <f t="shared" si="5"/>
        <v>360</v>
      </c>
      <c r="B376" s="58">
        <f t="shared" si="6"/>
        <v>125</v>
      </c>
      <c r="C376" s="58" t="s">
        <v>538</v>
      </c>
      <c r="D376" s="58">
        <v>15082.0</v>
      </c>
      <c r="E376" s="58" t="s">
        <v>543</v>
      </c>
      <c r="F376" s="59">
        <f>VLOOKUP($D376,EW_19_Kreise!$A$6:$CQ$406,Calc_Targetkreise!F$5,FALSE)/1000</f>
        <v>69.897</v>
      </c>
      <c r="G376" s="59">
        <f>VLOOKUP($D376,BW_17_Kreise!$B$7:$CC$410,Calc_Targetkreise!G$5,FALSE)/1000</f>
        <v>90.974</v>
      </c>
      <c r="H376" s="59">
        <f>VLOOKUP($D376,EW_Erg_09_14_Kreise!$A$10:$BK$412,Calc_Targetkreise!H$5,FALSE)/1000</f>
        <v>59.017</v>
      </c>
      <c r="I376" s="60">
        <f t="shared" ref="I376:K376" si="1542">F376/CG376</f>
        <v>0.5177057024</v>
      </c>
      <c r="J376" s="60">
        <f t="shared" si="1542"/>
        <v>0.660567379</v>
      </c>
      <c r="K376" s="60">
        <f t="shared" si="1542"/>
        <v>0.4102305666</v>
      </c>
      <c r="L376" s="61">
        <f t="shared" ref="L376:M376" si="1543">1-(T376+X376)</f>
        <v>0.6336466515</v>
      </c>
      <c r="M376" s="61">
        <f t="shared" si="1543"/>
        <v>0.5548068679</v>
      </c>
      <c r="N376" s="62">
        <f>IF(L376&lt;Master_sheet_Kriterien!$J$46,1,IF(L376&lt;Master_sheet_Kriterien!$K$46,2,IF(L376&lt;Master_sheet_Kriterien!$L$46,3,IF(L376&lt;Master_sheet_Kriterien!$M$46,4,5))))</f>
        <v>5</v>
      </c>
      <c r="O376" s="62">
        <f>IF(M376&lt;Master_sheet_Kriterien!$J$46,1,IF(M376&lt;Master_sheet_Kriterien!$K$46,2,IF(M376&lt;Master_sheet_Kriterien!$L$46,3,IF(M376&lt;Master_sheet_Kriterien!$M$46,4,5))))</f>
        <v>5</v>
      </c>
      <c r="P376" s="61">
        <f t="shared" ref="P376:Q376" si="1544">1-(T376+AM376)</f>
        <v>0.5254731963</v>
      </c>
      <c r="Q376" s="61">
        <f t="shared" si="1544"/>
        <v>0.4671444589</v>
      </c>
      <c r="R376" s="62">
        <f>IF(P376&lt;Master_sheet_Kriterien!$J$46,1,IF(P376&lt;Master_sheet_Kriterien!$K$46,2,IF(P376&lt;Master_sheet_Kriterien!$L$46,3,IF(P376&lt;Master_sheet_Kriterien!$M$46,4,5))))</f>
        <v>5</v>
      </c>
      <c r="S376" s="62">
        <f>IF(Q376&lt;Master_sheet_Kriterien!$J$46,1,IF(Q376&lt;Master_sheet_Kriterien!$K$46,2,IF(Q376&lt;Master_sheet_Kriterien!$L$46,3,IF(Q376&lt;Master_sheet_Kriterien!$M$46,4,5))))</f>
        <v>3</v>
      </c>
      <c r="T376" s="61">
        <f>VLOOKUP($D376,EW_19_Kreise!$A$6:$CQ$406,Calc_Targetkreise!T$5,FALSE)/1000/F376</f>
        <v>0.2486802009</v>
      </c>
      <c r="U376" s="63">
        <f>VLOOKUP($D376,BW_17_Kreise!$B$7:$CC$410,Calc_Targetkreise!U$5,FALSE)/1000/$G376</f>
        <v>0.3089014444</v>
      </c>
      <c r="V376" s="61">
        <f>VLOOKUP(Calc_Targetkreise!$D376,EW_Erg_09_14_Kreise!$A$7:$BK$412,Calc_Targetkreise!V$5,FALSE)/1000/$H376</f>
        <v>0.3203822627</v>
      </c>
      <c r="W376" s="61">
        <f>VLOOKUP(Calc_Targetkreise!$D376,EW_Erg_09_14_Kreise!$A$7:$BK$412,Calc_Targetkreise!W$5,FALSE)/1000/CK376</f>
        <v>0.3027283092</v>
      </c>
      <c r="X376" s="61">
        <f>VLOOKUP($D376,EW_19_Kreise!$A$6:$CQ$406,Calc_Targetkreise!X$5,FALSE)/1000/F376</f>
        <v>0.1176731476</v>
      </c>
      <c r="Y376" s="63">
        <f>VLOOKUP($D376,BW_17_Kreise!$B$7:$CC$410,Calc_Targetkreise!Y$5,FALSE)/1000/$G376</f>
        <v>0.1362916877</v>
      </c>
      <c r="Z376" s="61">
        <f>VLOOKUP(Calc_Targetkreise!$D376,EW_Erg_09_14_Kreise!$A$7:$BK$412,Calc_Targetkreise!Z$5,FALSE)/1000/$H376</f>
        <v>0.1940288391</v>
      </c>
      <c r="AA376" s="61">
        <f>VLOOKUP(Calc_Targetkreise!$D376,EW_Erg_09_14_Kreise!$A$7:$BK$412,Calc_Targetkreise!AA$5,FALSE)/1000/$H376</f>
        <v>0.1597844689</v>
      </c>
      <c r="AB376" s="61">
        <f>VLOOKUP($D376,EW_19_Kreise!$A$6:$CQ$406,Calc_Targetkreise!AB$5,FALSE)/1000/F376</f>
        <v>0.06490979584</v>
      </c>
      <c r="AC376" s="63">
        <f>VLOOKUP($D376,BW_17_Kreise!$B$7:$CC$410,Calc_Targetkreise!AC$5,FALSE)/1000/$G376</f>
        <v>0.02414975707</v>
      </c>
      <c r="AD376" s="61">
        <f>VLOOKUP(Calc_Targetkreise!$D376,EW_Erg_09_14_Kreise!$A$7:$BK$412,Calc_Targetkreise!AD$5,FALSE)/1000/$H376</f>
        <v>0.03199078232</v>
      </c>
      <c r="AE376" s="62">
        <f>IF(AC376&lt;Master_sheet_Kriterien!$J$54,1,IF(AC376&lt;Master_sheet_Kriterien!$K$54,2,IF(AC376&lt;Master_sheet_Kriterien!$L$54,3,IF(AC376&lt;Master_sheet_Kriterien!$M$54,4,5))))</f>
        <v>1</v>
      </c>
      <c r="AF376" s="61">
        <f>VLOOKUP(Calc_Targetkreise!$D376,EW_Erg_09_14_Kreise!$A$7:$BK$412,Calc_Targetkreise!AF$5,FALSE)/1000/$H376</f>
        <v>0.03363437654</v>
      </c>
      <c r="AG376" s="63">
        <f>VLOOKUP($D376,BW_17_Kreise!$B$7:$CC$410,Calc_Targetkreise!AG$5,FALSE)/1000/$G376</f>
        <v>0.0733616198</v>
      </c>
      <c r="AH376" s="61">
        <f>VLOOKUP(Calc_Targetkreise!$D376,EW_Erg_09_14_Kreise!$A$7:$BK$412,Calc_Targetkreise!AH$5,FALSE)/1000/$H376</f>
        <v>0.02682277988</v>
      </c>
      <c r="AI376" s="61">
        <f>VLOOKUP(Calc_Targetkreise!$D376,EW_Erg_09_14_Kreise!$A$7:$BK$412,Calc_Targetkreise!AI$5,FALSE)/1000/$H376</f>
        <v>0.07230120135</v>
      </c>
      <c r="AJ376" s="63">
        <f>VLOOKUP($D376,BW_17_Kreise!$B$7:$CC$410,Calc_Targetkreise!AJ$5,FALSE)/1000/$G376</f>
        <v>0.1752588652</v>
      </c>
      <c r="AK376" s="61">
        <f>VLOOKUP(Calc_Targetkreise!$D376,EW_Erg_09_14_Kreise!$A$7:$BK$412,Calc_Targetkreise!AK$5,FALSE)/1000/$H376</f>
        <v>0.2225799346</v>
      </c>
      <c r="AL376" s="61">
        <f>VLOOKUP(Calc_Targetkreise!$D376,EW_Erg_09_14_Kreise!$A$7:$BK$412,Calc_Targetkreise!AL$5,FALSE)/1000/$H376</f>
        <v>0.1996543369</v>
      </c>
      <c r="AM376" s="61">
        <f>VLOOKUP($D376,EW_19_Kreise!$A$6:$CQ$406,Calc_Targetkreise!AM$5,FALSE)/1000/F376</f>
        <v>0.2258466029</v>
      </c>
      <c r="AN376" s="63">
        <f>VLOOKUP($D376,BW_17_Kreise!$B$7:$CC$410,Calc_Targetkreise!AN$5,FALSE)/1000/$G376</f>
        <v>0.2239540968</v>
      </c>
      <c r="AO376" s="61">
        <f>VLOOKUP(Calc_Targetkreise!$D376,EW_Erg_09_14_Kreise!$A$7:$BK$412,Calc_Targetkreise!AO$5,FALSE)/1000/$H376</f>
        <v>0.08067167087</v>
      </c>
      <c r="AP376" s="61">
        <f>VLOOKUP(Calc_Targetkreise!$D376,EW_Erg_09_14_Kreise!$A$7:$BK$412,Calc_Targetkreise!AP$5,FALSE)/1000/$H376</f>
        <v>0.001321653083</v>
      </c>
      <c r="AQ376" s="61">
        <f t="shared" ref="AQ376:AR376" si="1545">1-U376-Y376-AC376-AG376-AJ376-AN376</f>
        <v>0.05808252907</v>
      </c>
      <c r="AR376" s="61">
        <f t="shared" si="1545"/>
        <v>0.1235237305</v>
      </c>
      <c r="AS376" s="61">
        <f t="shared" si="11"/>
        <v>0.2305756541</v>
      </c>
      <c r="AT376" s="63">
        <f>VLOOKUP($D376,BW_17_Kreise!$B$7:$CC$410,Calc_Targetkreise!AT$5,FALSE)/1000/$G376</f>
        <v>0</v>
      </c>
      <c r="AU376" s="61">
        <f>VLOOKUP(Calc_Targetkreise!$D376,EW_Erg_09_14_Kreise!$A$7:$BK$412,Calc_Targetkreise!AU$5,FALSE)/1000/$H376</f>
        <v>0.00974295542</v>
      </c>
      <c r="AV376" s="62">
        <f>IF(AU376&lt;Master_sheet_Kriterien!$J$44,1,IF(AU376&lt;Master_sheet_Kriterien!$K$44,2,IF(AU376&lt;Master_sheet_Kriterien!$L$44,3,IF(AU376&lt;Master_sheet_Kriterien!$M$44,4,5))))</f>
        <v>2</v>
      </c>
      <c r="AW376" s="61">
        <f>VLOOKUP(Calc_Targetkreise!$D376,EW_Erg_09_14_Kreise!$A$7:$BK$412,Calc_Targetkreise!AW$5,FALSE)/1000/$H376</f>
        <v>0.006743819577</v>
      </c>
      <c r="AX376" s="61">
        <f>VLOOKUP($D376,EW_19_Kreise!$A$6:$CQ$406,Calc_Targetkreise!AX$5,FALSE)/1000/F376</f>
        <v>0.003033034322</v>
      </c>
      <c r="AY376" s="62">
        <f>IF(AX376&lt;Master_sheet_Kriterien!$J$56,1,IF(AX376&lt;Master_sheet_Kriterien!$K$56,2,IF(AX376&lt;Master_sheet_Kriterien!$L$56,3,IF(AX376&lt;Master_sheet_Kriterien!$M$56,4,5))))</f>
        <v>2</v>
      </c>
      <c r="AZ376" s="64">
        <f>VLOOKUP($D376,EW_19_Kreise!$A$6:$CQ$406,Calc_Targetkreise!AZ$5,FALSE)</f>
        <v>212</v>
      </c>
      <c r="BA376" s="62">
        <f>IF(AZ376&lt;Master_sheet_Kriterien!$J$57,1,IF(AZ376&lt;Master_sheet_Kriterien!$K$57,2,IF(AZ376&lt;Master_sheet_Kriterien!$L$57,3,IF(AZ376&lt;Master_sheet_Kriterien!$M$56,4,5))))</f>
        <v>2</v>
      </c>
      <c r="BB376" s="59">
        <f>VLOOKUP($D376,Struktur_daten_BW_2017!$B$7:$AH$452,Calc_Targetkreise!BB$5,FALSE)</f>
        <v>119.1</v>
      </c>
      <c r="BC376" s="62">
        <f>IF(BB376&lt;Master_sheet_Kriterien!$J$8,1,IF(BB376&lt;Master_sheet_Kriterien!$K$8,2,IF(BB376&lt;Master_sheet_Kriterien!$L$8,3,IF(BB376&lt;Master_sheet_Kriterien!$M$8,4,5))))</f>
        <v>1</v>
      </c>
      <c r="BD376" s="65">
        <f t="shared" si="12"/>
        <v>12.3648</v>
      </c>
      <c r="BE376" s="62">
        <f>IF(BD376&lt;Master_sheet_Kriterien!$J$10,1,IF(BD376&lt;Master_sheet_Kriterien!$K$10,2,IF(BD376&lt;Master_sheet_Kriterien!$L$10,3,IF(BD376&lt;Master_sheet_Kriterien!$M$10,4,5))))</f>
        <v>1</v>
      </c>
      <c r="BF376" s="65">
        <f>VLOOKUP($D376,Struktur_daten_BW_2017!$B$7:$AH$452,Calc_Targetkreise!BF$5,FALSE)</f>
        <v>4.6</v>
      </c>
      <c r="BG376" s="62">
        <f>IF(BF376&lt;Master_sheet_Kriterien!$J$12,1,IF(BF376&lt;Master_sheet_Kriterien!$K$12,2,IF(BF376&lt;Master_sheet_Kriterien!$L$12,3,IF(BF376&lt;Master_sheet_Kriterien!$M$12,4,5))))</f>
        <v>1</v>
      </c>
      <c r="BH376" s="65">
        <f>VLOOKUP($D376,Struktur_daten_BW_2017!$B$7:$AH$452,Calc_Targetkreise!BH$5,FALSE)</f>
        <v>11.1</v>
      </c>
      <c r="BI376" s="62">
        <f>IF(BH376&lt;Master_sheet_Kriterien!$J$14,1,IF(BH376&lt;Master_sheet_Kriterien!$K$14,2,IF(BH376&lt;Master_sheet_Kriterien!$L$14,3,IF(BH376&lt;Master_sheet_Kriterien!$M$14,4,5))))</f>
        <v>2</v>
      </c>
      <c r="BJ376" s="65">
        <f>VLOOKUP($D376,Struktur_daten_BW_2017!$B$7:$AH$452,Calc_Targetkreise!BJ$5,FALSE)</f>
        <v>36.5</v>
      </c>
      <c r="BK376" s="62">
        <f>IF(BJ376&lt;Master_sheet_Kriterien!$J$16,1,IF(BJ376&lt;Master_sheet_Kriterien!$K$16,2,IF(BJ376&lt;Master_sheet_Kriterien!$L$16,3,IF(BJ376&lt;Master_sheet_Kriterien!$M$16,4,5))))</f>
        <v>4</v>
      </c>
      <c r="BL376" s="65">
        <f>VLOOKUP($D376,Struktur_daten_BW_2017!$B$7:$AH$452,Calc_Targetkreise!BL$5,FALSE)</f>
        <v>20.8</v>
      </c>
      <c r="BM376" s="62">
        <f>IF(BL376&lt;Master_sheet_Kriterien!$J$18,1,IF(BL376&lt;Master_sheet_Kriterien!$K$18,2,IF(BL376&lt;Master_sheet_Kriterien!$L$18,3,IF(BL376&lt;Master_sheet_Kriterien!$M$18,4,5))))</f>
        <v>5</v>
      </c>
      <c r="BN376" s="65">
        <f>VLOOKUP($D376,Struktur_daten_BW_2017!$B$7:$AH$452,Calc_Targetkreise!BN$5,FALSE)</f>
        <v>13.6</v>
      </c>
      <c r="BO376" s="62">
        <f>IF(BN376&lt;Master_sheet_Kriterien!$J$20,1,IF(BN376&lt;Master_sheet_Kriterien!$K$20,2,IF(BN376&lt;Master_sheet_Kriterien!$L$20,3,IF(BN376&lt;Master_sheet_Kriterien!$M$20,4,5))))</f>
        <v>5</v>
      </c>
      <c r="BP376" s="59">
        <f>VLOOKUP($D376,Struktur_daten_BW_2017!$B$7:$AH$452,Calc_Targetkreise!BP$5,FALSE)</f>
        <v>17535</v>
      </c>
      <c r="BQ376" s="62">
        <f>IF(BP376&lt;Master_sheet_Kriterien!$J$38,1,IF(BP376&lt;Master_sheet_Kriterien!$K$38,2,IF(BP376&lt;Master_sheet_Kriterien!$L$38,3,IF(BP376&lt;Master_sheet_Kriterien!$M$38,4,5))))</f>
        <v>1</v>
      </c>
      <c r="BR376" s="65">
        <f>VLOOKUP($D376,Struktur_daten_BW_2017!$B$7:$AH$452,Calc_Targetkreise!BR$5,FALSE)</f>
        <v>26.4</v>
      </c>
      <c r="BS376" s="62">
        <f>IF(BR376&lt;Master_sheet_Kriterien!$J$24,1,IF(BR376&lt;Master_sheet_Kriterien!$K$24,2,IF(BR376&lt;Master_sheet_Kriterien!$L$24,3,IF(BR376&lt;Master_sheet_Kriterien!$M$24,4,5))))</f>
        <v>1</v>
      </c>
      <c r="BT376" s="65">
        <f>VLOOKUP($D376,Struktur_daten_BW_2017!$B$7:$AH$452,Calc_Targetkreise!BT$5,FALSE)</f>
        <v>8.6</v>
      </c>
      <c r="BU376" s="62">
        <f>IF(BT376&lt;Master_sheet_Kriterien!$J$26,1,IF(BT376&lt;Master_sheet_Kriterien!$K$26,2,IF(BT376&lt;Master_sheet_Kriterien!$L$26,3,IF(BT376&lt;Master_sheet_Kriterien!$M$26,4,5))))</f>
        <v>1</v>
      </c>
      <c r="BV376" s="65">
        <f t="shared" si="13"/>
        <v>2.31168</v>
      </c>
      <c r="BW376" s="62">
        <f>IF(BV376&lt;Master_sheet_Kriterien!$J$28,1,IF(BV376&lt;Master_sheet_Kriterien!$K$28,2,IF(BV376&lt;Master_sheet_Kriterien!$L$28,3,IF(BV376&lt;Master_sheet_Kriterien!$M$28,4,5))))</f>
        <v>1</v>
      </c>
      <c r="BX376" s="65">
        <f>VLOOKUP($D376,Struktur_daten_BW_2017!$B$7:$AH$452,Calc_Targetkreise!BX$5,FALSE)</f>
        <v>19.76744186</v>
      </c>
      <c r="BY376" s="62">
        <f>IF(BX376&lt;Master_sheet_Kriterien!$J$30,1,IF(BX376&lt;Master_sheet_Kriterien!$K$30,2,IF(BX376&lt;Master_sheet_Kriterien!$L$30,3,IF(BX376&lt;Master_sheet_Kriterien!$M$30,4,5))))</f>
        <v>2</v>
      </c>
      <c r="BZ376" s="65">
        <f>CL376/1000</f>
        <v>8.02</v>
      </c>
      <c r="CA376" s="62">
        <f>IF(BZ376&lt;Master_sheet_Kriterien!$J$32,1,IF(BZ376&lt;Master_sheet_Kriterien!$K$32,2,IF(BZ376&lt;Master_sheet_Kriterien!$L$32,3,IF(BZ376&lt;Master_sheet_Kriterien!$M$32,4,5))))</f>
        <v>1</v>
      </c>
      <c r="CB376" s="65">
        <f>BZ376/CM376*100</f>
        <v>2.983630952</v>
      </c>
      <c r="CC376" s="62">
        <f>IF(CB376&lt;Master_sheet_Kriterien!$J$34,1,IF(CB376&lt;Master_sheet_Kriterien!$K$34,2,IF(CB376&lt;Master_sheet_Kriterien!$L$34,3,IF(CB376&lt;Master_sheet_Kriterien!$M$34,4,5))))</f>
        <v>1</v>
      </c>
      <c r="CD376" s="65">
        <f>100-VLOOKUP($D376,Struktur_daten_BW_2017!$B$7:$AH$452,Calc_Targetkreise!CD$5,FALSE)</f>
        <v>51.8</v>
      </c>
      <c r="CE376" s="62">
        <f>IF(CD376&lt;Master_sheet_Kriterien!$J$40,1,IF(CD376&lt;Master_sheet_Kriterien!$K$40,2,IF(CD376&lt;Master_sheet_Kriterien!$L$40,3,IF(CD376&lt;Master_sheet_Kriterien!$M$40,4,5))))</f>
        <v>3</v>
      </c>
      <c r="CF376" s="61"/>
      <c r="CG376" s="59">
        <f>VLOOKUP($D376,EW_19_Kreise!$A$6:$CQ$406,Calc_Targetkreise!CG$5,FALSE)/1000</f>
        <v>135.013</v>
      </c>
      <c r="CH376" s="59">
        <f>VLOOKUP($D376,BW_17_Kreise!$B$7:$CC$410,Calc_Targetkreise!CH$5,FALSE)/1000</f>
        <v>137.721</v>
      </c>
      <c r="CI376" s="59">
        <f>VLOOKUP($D376,EW_Erg_09_14_Kreise!$A$10:$BK$412,Calc_Targetkreise!CI$5,FALSE)/1000</f>
        <v>143.863</v>
      </c>
      <c r="CJ376" s="59">
        <f>VLOOKUP($D376,EW_Erg_09_14_Kreise!$A$10:$BK$412,Calc_Targetkreise!CJ$5,FALSE)/1000</f>
        <v>156.092</v>
      </c>
      <c r="CK376" s="59">
        <f>VLOOKUP($D376,EW_Erg_09_14_Kreise!$A$10:$BK$412,Calc_Targetkreise!CK$5,FALSE)/1000</f>
        <v>50.874</v>
      </c>
      <c r="CL376" s="45">
        <v>8020.0</v>
      </c>
      <c r="CM376" s="59">
        <f>VLOOKUP($D376,Struktur_daten_BW_2017!$B$7:$AH$452,Calc_Targetkreise!CM$5,FALSE)</f>
        <v>268.8</v>
      </c>
      <c r="CN376" s="66">
        <v>0.0</v>
      </c>
      <c r="CO376" s="67">
        <f t="shared" si="16"/>
        <v>0</v>
      </c>
      <c r="CP376" s="62">
        <f>IF(CO376&lt;Master_sheet_Kriterien!$J$58,1,IF(CO376&lt;Master_sheet_Kriterien!$K$58,2,IF(CO376&lt;Master_sheet_Kriterien!$L$58,3,IF(CO376&lt;Master_sheet_Kriterien!$M$58,4,5))))</f>
        <v>1</v>
      </c>
      <c r="CQ376" s="66">
        <v>0.0</v>
      </c>
      <c r="CR376" s="67">
        <f t="shared" si="17"/>
        <v>0</v>
      </c>
      <c r="CS376" s="62">
        <f>IF(CR376&lt;Master_sheet_Kriterien!$J$59,1,IF(CR376&lt;Master_sheet_Kriterien!$K$59,2,IF(CR376&lt;Master_sheet_Kriterien!$L$59,3,IF(CR376&lt;Master_sheet_Kriterien!$M$59,4,5))))</f>
        <v>1</v>
      </c>
      <c r="CT376" s="66">
        <v>0.0</v>
      </c>
      <c r="CU376" s="44"/>
      <c r="CV376" s="66">
        <v>0.0</v>
      </c>
      <c r="CW376" s="68"/>
      <c r="CY376" s="31">
        <f t="shared" si="18"/>
        <v>15082</v>
      </c>
      <c r="DB376" s="76" t="str">
        <f t="shared" si="19"/>
        <v>Anhalt-Bitterfeld</v>
      </c>
      <c r="DC376" s="58">
        <f t="shared" si="20"/>
        <v>360</v>
      </c>
      <c r="DD376" s="77">
        <f t="shared" si="21"/>
        <v>125</v>
      </c>
      <c r="DE376" s="72">
        <f t="shared" si="22"/>
        <v>0.003033034322</v>
      </c>
      <c r="DG376" s="76" t="str">
        <f t="shared" si="23"/>
        <v>Anhalt-Bitterfeld</v>
      </c>
      <c r="DH376" s="58" t="str">
        <f t="shared" si="24"/>
        <v>#REF!</v>
      </c>
      <c r="DI376" s="75">
        <f t="shared" si="25"/>
        <v>119</v>
      </c>
      <c r="DJ376" s="78">
        <f t="shared" si="26"/>
        <v>0.003033034322</v>
      </c>
      <c r="DK376" s="75"/>
      <c r="DL376" s="75"/>
      <c r="DM376" s="75"/>
      <c r="DN376" s="75"/>
      <c r="DO376" s="75"/>
      <c r="DP376" s="44"/>
    </row>
    <row r="377" ht="16.5" customHeight="1">
      <c r="A377" s="58">
        <f t="shared" si="5"/>
        <v>330</v>
      </c>
      <c r="B377" s="58">
        <f t="shared" si="6"/>
        <v>130</v>
      </c>
      <c r="C377" s="58" t="s">
        <v>538</v>
      </c>
      <c r="D377" s="58">
        <v>15083.0</v>
      </c>
      <c r="E377" s="58" t="s">
        <v>544</v>
      </c>
      <c r="F377" s="59">
        <f>VLOOKUP($D377,EW_19_Kreise!$A$6:$CQ$406,Calc_Targetkreise!F$5,FALSE)/1000</f>
        <v>74.541</v>
      </c>
      <c r="G377" s="59">
        <f>VLOOKUP($D377,BW_17_Kreise!$B$7:$CC$410,Calc_Targetkreise!G$5,FALSE)/1000</f>
        <v>96.143</v>
      </c>
      <c r="H377" s="59">
        <f>VLOOKUP($D377,EW_Erg_09_14_Kreise!$A$10:$BK$412,Calc_Targetkreise!H$5,FALSE)/1000</f>
        <v>60.856</v>
      </c>
      <c r="I377" s="60">
        <f t="shared" ref="I377:K377" si="1546">F377/CG377</f>
        <v>0.5229222642</v>
      </c>
      <c r="J377" s="60">
        <f t="shared" si="1546"/>
        <v>0.6674187099</v>
      </c>
      <c r="K377" s="60">
        <f t="shared" si="1546"/>
        <v>0.4130675301</v>
      </c>
      <c r="L377" s="61">
        <f t="shared" ref="L377:M377" si="1547">1-(T377+X377)</f>
        <v>0.6059349888</v>
      </c>
      <c r="M377" s="61">
        <f t="shared" si="1547"/>
        <v>0.511196863</v>
      </c>
      <c r="N377" s="62">
        <f>IF(L377&lt;Master_sheet_Kriterien!$J$46,1,IF(L377&lt;Master_sheet_Kriterien!$K$46,2,IF(L377&lt;Master_sheet_Kriterien!$L$46,3,IF(L377&lt;Master_sheet_Kriterien!$M$46,4,5))))</f>
        <v>5</v>
      </c>
      <c r="O377" s="62">
        <f>IF(M377&lt;Master_sheet_Kriterien!$J$46,1,IF(M377&lt;Master_sheet_Kriterien!$K$46,2,IF(M377&lt;Master_sheet_Kriterien!$L$46,3,IF(M377&lt;Master_sheet_Kriterien!$M$46,4,5))))</f>
        <v>4</v>
      </c>
      <c r="P377" s="61">
        <f t="shared" ref="P377:Q377" si="1548">1-(T377+AM377)</f>
        <v>0.5399444601</v>
      </c>
      <c r="Q377" s="61">
        <f t="shared" si="1548"/>
        <v>0.4874405833</v>
      </c>
      <c r="R377" s="62">
        <f>IF(P377&lt;Master_sheet_Kriterien!$J$46,1,IF(P377&lt;Master_sheet_Kriterien!$K$46,2,IF(P377&lt;Master_sheet_Kriterien!$L$46,3,IF(P377&lt;Master_sheet_Kriterien!$M$46,4,5))))</f>
        <v>5</v>
      </c>
      <c r="S377" s="62">
        <f>IF(Q377&lt;Master_sheet_Kriterien!$J$46,1,IF(Q377&lt;Master_sheet_Kriterien!$K$46,2,IF(Q377&lt;Master_sheet_Kriterien!$L$46,3,IF(Q377&lt;Master_sheet_Kriterien!$M$46,4,5))))</f>
        <v>4</v>
      </c>
      <c r="T377" s="61">
        <f>VLOOKUP($D377,EW_19_Kreise!$A$6:$CQ$406,Calc_Targetkreise!T$5,FALSE)/1000/F377</f>
        <v>0.2558591916</v>
      </c>
      <c r="U377" s="63">
        <f>VLOOKUP($D377,BW_17_Kreise!$B$7:$CC$410,Calc_Targetkreise!U$5,FALSE)/1000/$G377</f>
        <v>0.3248390418</v>
      </c>
      <c r="V377" s="61">
        <f>VLOOKUP(Calc_Targetkreise!$D377,EW_Erg_09_14_Kreise!$A$7:$BK$412,Calc_Targetkreise!V$5,FALSE)/1000/$H377</f>
        <v>0.3336236361</v>
      </c>
      <c r="W377" s="61">
        <f>VLOOKUP(Calc_Targetkreise!$D377,EW_Erg_09_14_Kreise!$A$7:$BK$412,Calc_Targetkreise!W$5,FALSE)/1000/CK377</f>
        <v>0.3020210598</v>
      </c>
      <c r="X377" s="61">
        <f>VLOOKUP($D377,EW_19_Kreise!$A$6:$CQ$406,Calc_Targetkreise!X$5,FALSE)/1000/F377</f>
        <v>0.1382058196</v>
      </c>
      <c r="Y377" s="63">
        <f>VLOOKUP($D377,BW_17_Kreise!$B$7:$CC$410,Calc_Targetkreise!Y$5,FALSE)/1000/$G377</f>
        <v>0.1639640951</v>
      </c>
      <c r="Z377" s="61">
        <f>VLOOKUP(Calc_Targetkreise!$D377,EW_Erg_09_14_Kreise!$A$7:$BK$412,Calc_Targetkreise!Z$5,FALSE)/1000/$H377</f>
        <v>0.2387439201</v>
      </c>
      <c r="AA377" s="61">
        <f>VLOOKUP(Calc_Targetkreise!$D377,EW_Erg_09_14_Kreise!$A$7:$BK$412,Calc_Targetkreise!AA$5,FALSE)/1000/$H377</f>
        <v>0.189611542</v>
      </c>
      <c r="AB377" s="61">
        <f>VLOOKUP($D377,EW_19_Kreise!$A$6:$CQ$406,Calc_Targetkreise!AB$5,FALSE)/1000/F377</f>
        <v>0.07519351766</v>
      </c>
      <c r="AC377" s="63">
        <f>VLOOKUP($D377,BW_17_Kreise!$B$7:$CC$410,Calc_Targetkreise!AC$5,FALSE)/1000/$G377</f>
        <v>0.02796875488</v>
      </c>
      <c r="AD377" s="61">
        <f>VLOOKUP(Calc_Targetkreise!$D377,EW_Erg_09_14_Kreise!$A$7:$BK$412,Calc_Targetkreise!AD$5,FALSE)/1000/$H377</f>
        <v>0.03641382937</v>
      </c>
      <c r="AE377" s="62">
        <f>IF(AC377&lt;Master_sheet_Kriterien!$J$54,1,IF(AC377&lt;Master_sheet_Kriterien!$K$54,2,IF(AC377&lt;Master_sheet_Kriterien!$L$54,3,IF(AC377&lt;Master_sheet_Kriterien!$M$54,4,5))))</f>
        <v>1</v>
      </c>
      <c r="AF377" s="61">
        <f>VLOOKUP(Calc_Targetkreise!$D377,EW_Erg_09_14_Kreise!$A$7:$BK$412,Calc_Targetkreise!AF$5,FALSE)/1000/$H377</f>
        <v>0.03951952149</v>
      </c>
      <c r="AG377" s="63">
        <f>VLOOKUP($D377,BW_17_Kreise!$B$7:$CC$410,Calc_Targetkreise!AG$5,FALSE)/1000/$G377</f>
        <v>0.07565813424</v>
      </c>
      <c r="AH377" s="61">
        <f>VLOOKUP(Calc_Targetkreise!$D377,EW_Erg_09_14_Kreise!$A$7:$BK$412,Calc_Targetkreise!AH$5,FALSE)/1000/$H377</f>
        <v>0.02701459182</v>
      </c>
      <c r="AI377" s="61">
        <f>VLOOKUP(Calc_Targetkreise!$D377,EW_Erg_09_14_Kreise!$A$7:$BK$412,Calc_Targetkreise!AI$5,FALSE)/1000/$H377</f>
        <v>0.08649927698</v>
      </c>
      <c r="AJ377" s="63">
        <f>VLOOKUP($D377,BW_17_Kreise!$B$7:$CC$410,Calc_Targetkreise!AJ$5,FALSE)/1000/$G377</f>
        <v>0.1624039192</v>
      </c>
      <c r="AK377" s="61">
        <f>VLOOKUP(Calc_Targetkreise!$D377,EW_Erg_09_14_Kreise!$A$7:$BK$412,Calc_Targetkreise!AK$5,FALSE)/1000/$H377</f>
        <v>0.1866044433</v>
      </c>
      <c r="AL377" s="61">
        <f>VLOOKUP(Calc_Targetkreise!$D377,EW_Erg_09_14_Kreise!$A$7:$BK$412,Calc_Targetkreise!AL$5,FALSE)/1000/$H377</f>
        <v>0.209248061</v>
      </c>
      <c r="AM377" s="61">
        <f>VLOOKUP($D377,EW_19_Kreise!$A$6:$CQ$406,Calc_Targetkreise!AM$5,FALSE)/1000/F377</f>
        <v>0.2041963483</v>
      </c>
      <c r="AN377" s="63">
        <f>VLOOKUP($D377,BW_17_Kreise!$B$7:$CC$410,Calc_Targetkreise!AN$5,FALSE)/1000/$G377</f>
        <v>0.1877203749</v>
      </c>
      <c r="AO377" s="61">
        <f>VLOOKUP(Calc_Targetkreise!$D377,EW_Erg_09_14_Kreise!$A$7:$BK$412,Calc_Targetkreise!AO$5,FALSE)/1000/$H377</f>
        <v>0.05379913238</v>
      </c>
      <c r="AP377" s="61">
        <f>VLOOKUP(Calc_Targetkreise!$D377,EW_Erg_09_14_Kreise!$A$7:$BK$412,Calc_Targetkreise!AP$5,FALSE)/1000/$H377</f>
        <v>0.001084527409</v>
      </c>
      <c r="AQ377" s="61">
        <f t="shared" ref="AQ377:AR377" si="1549">1-U377-Y377-AC377-AG377-AJ377-AN377</f>
        <v>0.05744567987</v>
      </c>
      <c r="AR377" s="61">
        <f t="shared" si="1549"/>
        <v>0.123800447</v>
      </c>
      <c r="AS377" s="61">
        <f t="shared" si="11"/>
        <v>0.1720160113</v>
      </c>
      <c r="AT377" s="63">
        <f>VLOOKUP($D377,BW_17_Kreise!$B$7:$CC$410,Calc_Targetkreise!AT$5,FALSE)/1000/$G377</f>
        <v>0</v>
      </c>
      <c r="AU377" s="61">
        <f>VLOOKUP(Calc_Targetkreise!$D377,EW_Erg_09_14_Kreise!$A$7:$BK$412,Calc_Targetkreise!AU$5,FALSE)/1000/$H377</f>
        <v>0.01176547916</v>
      </c>
      <c r="AV377" s="62">
        <f>IF(AU377&lt;Master_sheet_Kriterien!$J$44,1,IF(AU377&lt;Master_sheet_Kriterien!$K$44,2,IF(AU377&lt;Master_sheet_Kriterien!$L$44,3,IF(AU377&lt;Master_sheet_Kriterien!$M$44,4,5))))</f>
        <v>3</v>
      </c>
      <c r="AW377" s="61">
        <f>VLOOKUP(Calc_Targetkreise!$D377,EW_Erg_09_14_Kreise!$A$7:$BK$412,Calc_Targetkreise!AW$5,FALSE)/1000/$H377</f>
        <v>0.006556461154</v>
      </c>
      <c r="AX377" s="61">
        <f>VLOOKUP($D377,EW_19_Kreise!$A$6:$CQ$406,Calc_Targetkreise!AX$5,FALSE)/1000/F377</f>
        <v>0.003863645511</v>
      </c>
      <c r="AY377" s="62">
        <f>IF(AX377&lt;Master_sheet_Kriterien!$J$56,1,IF(AX377&lt;Master_sheet_Kriterien!$K$56,2,IF(AX377&lt;Master_sheet_Kriterien!$L$56,3,IF(AX377&lt;Master_sheet_Kriterien!$M$56,4,5))))</f>
        <v>2</v>
      </c>
      <c r="AZ377" s="64">
        <f>VLOOKUP($D377,EW_19_Kreise!$A$6:$CQ$406,Calc_Targetkreise!AZ$5,FALSE)</f>
        <v>288</v>
      </c>
      <c r="BA377" s="62">
        <f>IF(AZ377&lt;Master_sheet_Kriterien!$J$57,1,IF(AZ377&lt;Master_sheet_Kriterien!$K$57,2,IF(AZ377&lt;Master_sheet_Kriterien!$L$57,3,IF(AZ377&lt;Master_sheet_Kriterien!$M$56,4,5))))</f>
        <v>2</v>
      </c>
      <c r="BB377" s="59">
        <f>VLOOKUP($D377,Struktur_daten_BW_2017!$B$7:$AH$452,Calc_Targetkreise!BB$5,FALSE)</f>
        <v>67.2</v>
      </c>
      <c r="BC377" s="62">
        <f>IF(BB377&lt;Master_sheet_Kriterien!$J$8,1,IF(BB377&lt;Master_sheet_Kriterien!$K$8,2,IF(BB377&lt;Master_sheet_Kriterien!$L$8,3,IF(BB377&lt;Master_sheet_Kriterien!$M$8,4,5))))</f>
        <v>1</v>
      </c>
      <c r="BD377" s="65">
        <f t="shared" si="12"/>
        <v>11.6688</v>
      </c>
      <c r="BE377" s="62">
        <f>IF(BD377&lt;Master_sheet_Kriterien!$J$10,1,IF(BD377&lt;Master_sheet_Kriterien!$K$10,2,IF(BD377&lt;Master_sheet_Kriterien!$L$10,3,IF(BD377&lt;Master_sheet_Kriterien!$M$10,4,5))))</f>
        <v>1</v>
      </c>
      <c r="BF377" s="65">
        <f>VLOOKUP($D377,Struktur_daten_BW_2017!$B$7:$AH$452,Calc_Targetkreise!BF$5,FALSE)</f>
        <v>4.4</v>
      </c>
      <c r="BG377" s="62">
        <f>IF(BF377&lt;Master_sheet_Kriterien!$J$12,1,IF(BF377&lt;Master_sheet_Kriterien!$K$12,2,IF(BF377&lt;Master_sheet_Kriterien!$L$12,3,IF(BF377&lt;Master_sheet_Kriterien!$M$12,4,5))))</f>
        <v>1</v>
      </c>
      <c r="BH377" s="65">
        <f>VLOOKUP($D377,Struktur_daten_BW_2017!$B$7:$AH$452,Calc_Targetkreise!BH$5,FALSE)</f>
        <v>11.3</v>
      </c>
      <c r="BI377" s="62">
        <f>IF(BH377&lt;Master_sheet_Kriterien!$J$14,1,IF(BH377&lt;Master_sheet_Kriterien!$K$14,2,IF(BH377&lt;Master_sheet_Kriterien!$L$14,3,IF(BH377&lt;Master_sheet_Kriterien!$M$14,4,5))))</f>
        <v>2</v>
      </c>
      <c r="BJ377" s="65">
        <f>VLOOKUP($D377,Struktur_daten_BW_2017!$B$7:$AH$452,Calc_Targetkreise!BJ$5,FALSE)</f>
        <v>38.5</v>
      </c>
      <c r="BK377" s="62">
        <f>IF(BJ377&lt;Master_sheet_Kriterien!$J$16,1,IF(BJ377&lt;Master_sheet_Kriterien!$K$16,2,IF(BJ377&lt;Master_sheet_Kriterien!$L$16,3,IF(BJ377&lt;Master_sheet_Kriterien!$M$16,4,5))))</f>
        <v>5</v>
      </c>
      <c r="BL377" s="65">
        <f>VLOOKUP($D377,Struktur_daten_BW_2017!$B$7:$AH$452,Calc_Targetkreise!BL$5,FALSE)</f>
        <v>19.2</v>
      </c>
      <c r="BM377" s="62">
        <f>IF(BL377&lt;Master_sheet_Kriterien!$J$18,1,IF(BL377&lt;Master_sheet_Kriterien!$K$18,2,IF(BL377&lt;Master_sheet_Kriterien!$L$18,3,IF(BL377&lt;Master_sheet_Kriterien!$M$18,4,5))))</f>
        <v>5</v>
      </c>
      <c r="BN377" s="65">
        <f>VLOOKUP($D377,Struktur_daten_BW_2017!$B$7:$AH$452,Calc_Targetkreise!BN$5,FALSE)</f>
        <v>11.9</v>
      </c>
      <c r="BO377" s="62">
        <f>IF(BN377&lt;Master_sheet_Kriterien!$J$20,1,IF(BN377&lt;Master_sheet_Kriterien!$K$20,2,IF(BN377&lt;Master_sheet_Kriterien!$L$20,3,IF(BN377&lt;Master_sheet_Kriterien!$M$20,4,5))))</f>
        <v>5</v>
      </c>
      <c r="BP377" s="59">
        <f>VLOOKUP($D377,Struktur_daten_BW_2017!$B$7:$AH$452,Calc_Targetkreise!BP$5,FALSE)</f>
        <v>19054</v>
      </c>
      <c r="BQ377" s="62">
        <f>IF(BP377&lt;Master_sheet_Kriterien!$J$38,1,IF(BP377&lt;Master_sheet_Kriterien!$K$38,2,IF(BP377&lt;Master_sheet_Kriterien!$L$38,3,IF(BP377&lt;Master_sheet_Kriterien!$M$38,4,5))))</f>
        <v>2</v>
      </c>
      <c r="BR377" s="65">
        <f>VLOOKUP($D377,Struktur_daten_BW_2017!$B$7:$AH$452,Calc_Targetkreise!BR$5,FALSE)</f>
        <v>25.2</v>
      </c>
      <c r="BS377" s="62">
        <f>IF(BR377&lt;Master_sheet_Kriterien!$J$24,1,IF(BR377&lt;Master_sheet_Kriterien!$K$24,2,IF(BR377&lt;Master_sheet_Kriterien!$L$24,3,IF(BR377&lt;Master_sheet_Kriterien!$M$24,4,5))))</f>
        <v>1</v>
      </c>
      <c r="BT377" s="65">
        <f>VLOOKUP($D377,Struktur_daten_BW_2017!$B$7:$AH$452,Calc_Targetkreise!BT$5,FALSE)</f>
        <v>8.7</v>
      </c>
      <c r="BU377" s="62">
        <f>IF(BT377&lt;Master_sheet_Kriterien!$J$26,1,IF(BT377&lt;Master_sheet_Kriterien!$K$26,2,IF(BT377&lt;Master_sheet_Kriterien!$L$26,3,IF(BT377&lt;Master_sheet_Kriterien!$M$26,4,5))))</f>
        <v>1</v>
      </c>
      <c r="BV377" s="65">
        <f t="shared" si="13"/>
        <v>2.30724</v>
      </c>
      <c r="BW377" s="62">
        <f>IF(BV377&lt;Master_sheet_Kriterien!$J$28,1,IF(BV377&lt;Master_sheet_Kriterien!$K$28,2,IF(BV377&lt;Master_sheet_Kriterien!$L$28,3,IF(BV377&lt;Master_sheet_Kriterien!$M$28,4,5))))</f>
        <v>1</v>
      </c>
      <c r="BX377" s="65">
        <f>VLOOKUP($D377,Struktur_daten_BW_2017!$B$7:$AH$452,Calc_Targetkreise!BX$5,FALSE)</f>
        <v>13.79310345</v>
      </c>
      <c r="BY377" s="62">
        <f>IF(BX377&lt;Master_sheet_Kriterien!$J$30,1,IF(BX377&lt;Master_sheet_Kriterien!$K$30,2,IF(BX377&lt;Master_sheet_Kriterien!$L$30,3,IF(BX377&lt;Master_sheet_Kriterien!$M$30,4,5))))</f>
        <v>1</v>
      </c>
      <c r="BZ377" s="65"/>
      <c r="CA377" s="62">
        <f>IF(BZ377&lt;Master_sheet_Kriterien!$J$32,1,IF(BZ377&lt;Master_sheet_Kriterien!$K$32,2,IF(BZ377&lt;Master_sheet_Kriterien!$L$32,3,IF(BZ377&lt;Master_sheet_Kriterien!$M$32,4,5))))</f>
        <v>1</v>
      </c>
      <c r="CB377" s="65"/>
      <c r="CC377" s="62">
        <f>IF(CB377&lt;Master_sheet_Kriterien!$J$34,1,IF(CB377&lt;Master_sheet_Kriterien!$K$34,2,IF(CB377&lt;Master_sheet_Kriterien!$L$34,3,IF(CB377&lt;Master_sheet_Kriterien!$M$34,4,5))))</f>
        <v>1</v>
      </c>
      <c r="CD377" s="65">
        <f>100-VLOOKUP($D377,Struktur_daten_BW_2017!$B$7:$AH$452,Calc_Targetkreise!CD$5,FALSE)</f>
        <v>44.1</v>
      </c>
      <c r="CE377" s="62">
        <f>IF(CD377&lt;Master_sheet_Kriterien!$J$40,1,IF(CD377&lt;Master_sheet_Kriterien!$K$40,2,IF(CD377&lt;Master_sheet_Kriterien!$L$40,3,IF(CD377&lt;Master_sheet_Kriterien!$M$40,4,5))))</f>
        <v>2</v>
      </c>
      <c r="CF377" s="61"/>
      <c r="CG377" s="59">
        <f>VLOOKUP($D377,EW_19_Kreise!$A$6:$CQ$406,Calc_Targetkreise!CG$5,FALSE)/1000</f>
        <v>142.547</v>
      </c>
      <c r="CH377" s="59">
        <f>VLOOKUP($D377,BW_17_Kreise!$B$7:$CC$410,Calc_Targetkreise!CH$5,FALSE)/1000</f>
        <v>144.052</v>
      </c>
      <c r="CI377" s="59">
        <f>VLOOKUP($D377,EW_Erg_09_14_Kreise!$A$10:$BK$412,Calc_Targetkreise!CI$5,FALSE)/1000</f>
        <v>147.327</v>
      </c>
      <c r="CJ377" s="59">
        <f>VLOOKUP($D377,EW_Erg_09_14_Kreise!$A$10:$BK$412,Calc_Targetkreise!CJ$5,FALSE)/1000</f>
        <v>156.03</v>
      </c>
      <c r="CK377" s="59">
        <f>VLOOKUP($D377,EW_Erg_09_14_Kreise!$A$10:$BK$412,Calc_Targetkreise!CK$5,FALSE)/1000</f>
        <v>58.88</v>
      </c>
      <c r="CL377" s="45"/>
      <c r="CM377" s="59">
        <f>VLOOKUP($D377,Struktur_daten_BW_2017!$B$7:$AH$452,Calc_Targetkreise!CM$5,FALSE)</f>
        <v>265.2</v>
      </c>
      <c r="CN377" s="66">
        <v>1.0</v>
      </c>
      <c r="CO377" s="67">
        <f t="shared" si="16"/>
        <v>0.003770739065</v>
      </c>
      <c r="CP377" s="62">
        <f>IF(CO377&lt;Master_sheet_Kriterien!$J$58,1,IF(CO377&lt;Master_sheet_Kriterien!$K$58,2,IF(CO377&lt;Master_sheet_Kriterien!$L$58,3,IF(CO377&lt;Master_sheet_Kriterien!$M$58,4,5))))</f>
        <v>1</v>
      </c>
      <c r="CQ377" s="66">
        <v>1.0</v>
      </c>
      <c r="CR377" s="67">
        <f t="shared" si="17"/>
        <v>0.003770739065</v>
      </c>
      <c r="CS377" s="62">
        <f>IF(CR377&lt;Master_sheet_Kriterien!$J$59,1,IF(CR377&lt;Master_sheet_Kriterien!$K$59,2,IF(CR377&lt;Master_sheet_Kriterien!$L$59,3,IF(CR377&lt;Master_sheet_Kriterien!$M$59,4,5))))</f>
        <v>1</v>
      </c>
      <c r="CT377" s="66">
        <v>0.0</v>
      </c>
      <c r="CU377" s="44"/>
      <c r="CV377" s="66">
        <v>0.0</v>
      </c>
      <c r="CW377" s="68"/>
      <c r="CY377" s="31">
        <f t="shared" si="18"/>
        <v>15083</v>
      </c>
      <c r="DB377" s="76" t="str">
        <f t="shared" si="19"/>
        <v>Börde</v>
      </c>
      <c r="DC377" s="58">
        <f t="shared" si="20"/>
        <v>330</v>
      </c>
      <c r="DD377" s="77">
        <f t="shared" si="21"/>
        <v>130</v>
      </c>
      <c r="DE377" s="72">
        <f t="shared" si="22"/>
        <v>0.003863645511</v>
      </c>
      <c r="DG377" s="76" t="str">
        <f t="shared" si="23"/>
        <v>Börde</v>
      </c>
      <c r="DH377" s="58" t="str">
        <f t="shared" si="24"/>
        <v>#REF!</v>
      </c>
      <c r="DI377" s="75">
        <f t="shared" si="25"/>
        <v>124.0377074</v>
      </c>
      <c r="DJ377" s="78">
        <f t="shared" si="26"/>
        <v>0.003863645511</v>
      </c>
      <c r="DK377" s="75"/>
      <c r="DL377" s="75"/>
      <c r="DM377" s="75"/>
      <c r="DN377" s="75"/>
      <c r="DO377" s="75"/>
      <c r="DP377" s="44"/>
    </row>
    <row r="378" ht="16.5" customHeight="1">
      <c r="A378" s="58">
        <f t="shared" si="5"/>
        <v>314</v>
      </c>
      <c r="B378" s="58">
        <f t="shared" si="6"/>
        <v>133</v>
      </c>
      <c r="C378" s="58" t="s">
        <v>538</v>
      </c>
      <c r="D378" s="58">
        <v>15084.0</v>
      </c>
      <c r="E378" s="58" t="s">
        <v>545</v>
      </c>
      <c r="F378" s="59">
        <f>VLOOKUP($D378,EW_19_Kreise!$A$6:$CQ$406,Calc_Targetkreise!F$5,FALSE)/1000</f>
        <v>80.258</v>
      </c>
      <c r="G378" s="59">
        <f>VLOOKUP($D378,BW_17_Kreise!$B$7:$CC$410,Calc_Targetkreise!G$5,FALSE)/1000</f>
        <v>101.61</v>
      </c>
      <c r="H378" s="59">
        <f>VLOOKUP($D378,EW_Erg_09_14_Kreise!$A$10:$BK$412,Calc_Targetkreise!H$5,FALSE)/1000</f>
        <v>70.108</v>
      </c>
      <c r="I378" s="60">
        <f t="shared" ref="I378:K378" si="1550">F378/CG378</f>
        <v>0.5401669134</v>
      </c>
      <c r="J378" s="60">
        <f t="shared" si="1550"/>
        <v>0.6693190875</v>
      </c>
      <c r="K378" s="60">
        <f t="shared" si="1550"/>
        <v>0.4433903793</v>
      </c>
      <c r="L378" s="61">
        <f t="shared" ref="L378:M378" si="1551">1-(T378+X378)</f>
        <v>0.6539161205</v>
      </c>
      <c r="M378" s="61">
        <f t="shared" si="1551"/>
        <v>0.5663615786</v>
      </c>
      <c r="N378" s="62">
        <f>IF(L378&lt;Master_sheet_Kriterien!$J$46,1,IF(L378&lt;Master_sheet_Kriterien!$K$46,2,IF(L378&lt;Master_sheet_Kriterien!$L$46,3,IF(L378&lt;Master_sheet_Kriterien!$M$46,4,5))))</f>
        <v>5</v>
      </c>
      <c r="O378" s="62">
        <f>IF(M378&lt;Master_sheet_Kriterien!$J$46,1,IF(M378&lt;Master_sheet_Kriterien!$K$46,2,IF(M378&lt;Master_sheet_Kriterien!$L$46,3,IF(M378&lt;Master_sheet_Kriterien!$M$46,4,5))))</f>
        <v>5</v>
      </c>
      <c r="P378" s="61">
        <f t="shared" ref="P378:Q378" si="1552">1-(T378+AM378)</f>
        <v>0.5175309626</v>
      </c>
      <c r="Q378" s="61">
        <f t="shared" si="1552"/>
        <v>0.4551815766</v>
      </c>
      <c r="R378" s="62">
        <f>IF(P378&lt;Master_sheet_Kriterien!$J$46,1,IF(P378&lt;Master_sheet_Kriterien!$K$46,2,IF(P378&lt;Master_sheet_Kriterien!$L$46,3,IF(P378&lt;Master_sheet_Kriterien!$M$46,4,5))))</f>
        <v>5</v>
      </c>
      <c r="S378" s="62">
        <f>IF(Q378&lt;Master_sheet_Kriterien!$J$46,1,IF(Q378&lt;Master_sheet_Kriterien!$K$46,2,IF(Q378&lt;Master_sheet_Kriterien!$L$46,3,IF(Q378&lt;Master_sheet_Kriterien!$M$46,4,5))))</f>
        <v>3</v>
      </c>
      <c r="T378" s="61">
        <f>VLOOKUP($D378,EW_19_Kreise!$A$6:$CQ$406,Calc_Targetkreise!T$5,FALSE)/1000/F378</f>
        <v>0.2364001096</v>
      </c>
      <c r="U378" s="63">
        <f>VLOOKUP($D378,BW_17_Kreise!$B$7:$CC$410,Calc_Targetkreise!U$5,FALSE)/1000/$G378</f>
        <v>0.3014762327</v>
      </c>
      <c r="V378" s="61">
        <f>VLOOKUP(Calc_Targetkreise!$D378,EW_Erg_09_14_Kreise!$A$7:$BK$412,Calc_Targetkreise!V$5,FALSE)/1000/$H378</f>
        <v>0.3321732185</v>
      </c>
      <c r="W378" s="61">
        <f>VLOOKUP(Calc_Targetkreise!$D378,EW_Erg_09_14_Kreise!$A$7:$BK$412,Calc_Targetkreise!W$5,FALSE)/1000/CK378</f>
        <v>0.29537575</v>
      </c>
      <c r="X378" s="61">
        <f>VLOOKUP($D378,EW_19_Kreise!$A$6:$CQ$406,Calc_Targetkreise!X$5,FALSE)/1000/F378</f>
        <v>0.1096837698</v>
      </c>
      <c r="Y378" s="63">
        <f>VLOOKUP($D378,BW_17_Kreise!$B$7:$CC$410,Calc_Targetkreise!Y$5,FALSE)/1000/$G378</f>
        <v>0.1321621888</v>
      </c>
      <c r="Z378" s="61">
        <f>VLOOKUP(Calc_Targetkreise!$D378,EW_Erg_09_14_Kreise!$A$7:$BK$412,Calc_Targetkreise!Z$5,FALSE)/1000/$H378</f>
        <v>0.1930735437</v>
      </c>
      <c r="AA378" s="61">
        <f>VLOOKUP(Calc_Targetkreise!$D378,EW_Erg_09_14_Kreise!$A$7:$BK$412,Calc_Targetkreise!AA$5,FALSE)/1000/$H378</f>
        <v>0.1465595938</v>
      </c>
      <c r="AB378" s="61">
        <f>VLOOKUP($D378,EW_19_Kreise!$A$6:$CQ$406,Calc_Targetkreise!AB$5,FALSE)/1000/F378</f>
        <v>0.06142689825</v>
      </c>
      <c r="AC378" s="63">
        <f>VLOOKUP($D378,BW_17_Kreise!$B$7:$CC$410,Calc_Targetkreise!AC$5,FALSE)/1000/$G378</f>
        <v>0.02611947643</v>
      </c>
      <c r="AD378" s="61">
        <f>VLOOKUP(Calc_Targetkreise!$D378,EW_Erg_09_14_Kreise!$A$7:$BK$412,Calc_Targetkreise!AD$5,FALSE)/1000/$H378</f>
        <v>0.03480344611</v>
      </c>
      <c r="AE378" s="62">
        <f>IF(AC378&lt;Master_sheet_Kriterien!$J$54,1,IF(AC378&lt;Master_sheet_Kriterien!$K$54,2,IF(AC378&lt;Master_sheet_Kriterien!$L$54,3,IF(AC378&lt;Master_sheet_Kriterien!$M$54,4,5))))</f>
        <v>1</v>
      </c>
      <c r="AF378" s="61">
        <f>VLOOKUP(Calc_Targetkreise!$D378,EW_Erg_09_14_Kreise!$A$7:$BK$412,Calc_Targetkreise!AF$5,FALSE)/1000/$H378</f>
        <v>0.03826952702</v>
      </c>
      <c r="AG378" s="63">
        <f>VLOOKUP($D378,BW_17_Kreise!$B$7:$CC$410,Calc_Targetkreise!AG$5,FALSE)/1000/$G378</f>
        <v>0.07827969688</v>
      </c>
      <c r="AH378" s="61">
        <f>VLOOKUP(Calc_Targetkreise!$D378,EW_Erg_09_14_Kreise!$A$7:$BK$412,Calc_Targetkreise!AH$5,FALSE)/1000/$H378</f>
        <v>0.02467621384</v>
      </c>
      <c r="AI378" s="61">
        <f>VLOOKUP(Calc_Targetkreise!$D378,EW_Erg_09_14_Kreise!$A$7:$BK$412,Calc_Targetkreise!AI$5,FALSE)/1000/$H378</f>
        <v>0.08576767273</v>
      </c>
      <c r="AJ378" s="63">
        <f>VLOOKUP($D378,BW_17_Kreise!$B$7:$CC$410,Calc_Targetkreise!AJ$5,FALSE)/1000/$G378</f>
        <v>0.1638716662</v>
      </c>
      <c r="AK378" s="61">
        <f>VLOOKUP(Calc_Targetkreise!$D378,EW_Erg_09_14_Kreise!$A$7:$BK$412,Calc_Targetkreise!AK$5,FALSE)/1000/$H378</f>
        <v>0.1985935984</v>
      </c>
      <c r="AL378" s="61">
        <f>VLOOKUP(Calc_Targetkreise!$D378,EW_Erg_09_14_Kreise!$A$7:$BK$412,Calc_Targetkreise!AL$5,FALSE)/1000/$H378</f>
        <v>0.2035003138</v>
      </c>
      <c r="AM378" s="61">
        <f>VLOOKUP($D378,EW_19_Kreise!$A$6:$CQ$406,Calc_Targetkreise!AM$5,FALSE)/1000/F378</f>
        <v>0.2460689277</v>
      </c>
      <c r="AN378" s="63">
        <f>VLOOKUP($D378,BW_17_Kreise!$B$7:$CC$410,Calc_Targetkreise!AN$5,FALSE)/1000/$G378</f>
        <v>0.2433421907</v>
      </c>
      <c r="AO378" s="61">
        <f>VLOOKUP(Calc_Targetkreise!$D378,EW_Erg_09_14_Kreise!$A$7:$BK$412,Calc_Targetkreise!AO$5,FALSE)/1000/$H378</f>
        <v>0.06865122383</v>
      </c>
      <c r="AP378" s="61">
        <f>VLOOKUP(Calc_Targetkreise!$D378,EW_Erg_09_14_Kreise!$A$7:$BK$412,Calc_Targetkreise!AP$5,FALSE)/1000/$H378</f>
        <v>0.001469161865</v>
      </c>
      <c r="AQ378" s="61">
        <f t="shared" ref="AQ378:AR378" si="1553">1-U378-Y378-AC378-AG378-AJ378-AN378</f>
        <v>0.05474854837</v>
      </c>
      <c r="AR378" s="61">
        <f t="shared" si="1553"/>
        <v>0.1480287556</v>
      </c>
      <c r="AS378" s="61">
        <f t="shared" si="11"/>
        <v>0.2290579808</v>
      </c>
      <c r="AT378" s="63">
        <f>VLOOKUP($D378,BW_17_Kreise!$B$7:$CC$410,Calc_Targetkreise!AT$5,FALSE)/1000/$G378</f>
        <v>0</v>
      </c>
      <c r="AU378" s="61">
        <f>VLOOKUP(Calc_Targetkreise!$D378,EW_Erg_09_14_Kreise!$A$7:$BK$412,Calc_Targetkreise!AU$5,FALSE)/1000/$H378</f>
        <v>0.01112569179</v>
      </c>
      <c r="AV378" s="62">
        <f>IF(AU378&lt;Master_sheet_Kriterien!$J$44,1,IF(AU378&lt;Master_sheet_Kriterien!$K$44,2,IF(AU378&lt;Master_sheet_Kriterien!$L$44,3,IF(AU378&lt;Master_sheet_Kriterien!$M$44,4,5))))</f>
        <v>3</v>
      </c>
      <c r="AW378" s="61">
        <f>VLOOKUP(Calc_Targetkreise!$D378,EW_Erg_09_14_Kreise!$A$7:$BK$412,Calc_Targetkreise!AW$5,FALSE)/1000/$H378</f>
        <v>0.006290294973</v>
      </c>
      <c r="AX378" s="61">
        <f>VLOOKUP($D378,EW_19_Kreise!$A$6:$CQ$406,Calc_Targetkreise!AX$5,FALSE)/1000/F378</f>
        <v>0.003488748785</v>
      </c>
      <c r="AY378" s="62">
        <f>IF(AX378&lt;Master_sheet_Kriterien!$J$56,1,IF(AX378&lt;Master_sheet_Kriterien!$K$56,2,IF(AX378&lt;Master_sheet_Kriterien!$L$56,3,IF(AX378&lt;Master_sheet_Kriterien!$M$56,4,5))))</f>
        <v>2</v>
      </c>
      <c r="AZ378" s="64">
        <f>VLOOKUP($D378,EW_19_Kreise!$A$6:$CQ$406,Calc_Targetkreise!AZ$5,FALSE)</f>
        <v>280</v>
      </c>
      <c r="BA378" s="62">
        <f>IF(AZ378&lt;Master_sheet_Kriterien!$J$57,1,IF(AZ378&lt;Master_sheet_Kriterien!$K$57,2,IF(AZ378&lt;Master_sheet_Kriterien!$L$57,3,IF(AZ378&lt;Master_sheet_Kriterien!$M$56,4,5))))</f>
        <v>2</v>
      </c>
      <c r="BB378" s="59">
        <f>VLOOKUP($D378,Struktur_daten_BW_2017!$B$7:$AH$452,Calc_Targetkreise!BB$5,FALSE)</f>
        <v>135.4</v>
      </c>
      <c r="BC378" s="62">
        <f>IF(BB378&lt;Master_sheet_Kriterien!$J$8,1,IF(BB378&lt;Master_sheet_Kriterien!$K$8,2,IF(BB378&lt;Master_sheet_Kriterien!$L$8,3,IF(BB378&lt;Master_sheet_Kriterien!$M$8,4,5))))</f>
        <v>2</v>
      </c>
      <c r="BD378" s="65">
        <f t="shared" si="12"/>
        <v>10.1992</v>
      </c>
      <c r="BE378" s="62">
        <f>IF(BD378&lt;Master_sheet_Kriterien!$J$10,1,IF(BD378&lt;Master_sheet_Kriterien!$K$10,2,IF(BD378&lt;Master_sheet_Kriterien!$L$10,3,IF(BD378&lt;Master_sheet_Kriterien!$M$10,4,5))))</f>
        <v>1</v>
      </c>
      <c r="BF378" s="65">
        <f>VLOOKUP($D378,Struktur_daten_BW_2017!$B$7:$AH$452,Calc_Targetkreise!BF$5,FALSE)</f>
        <v>4.4</v>
      </c>
      <c r="BG378" s="62">
        <f>IF(BF378&lt;Master_sheet_Kriterien!$J$12,1,IF(BF378&lt;Master_sheet_Kriterien!$K$12,2,IF(BF378&lt;Master_sheet_Kriterien!$L$12,3,IF(BF378&lt;Master_sheet_Kriterien!$M$12,4,5))))</f>
        <v>1</v>
      </c>
      <c r="BH378" s="65">
        <f>VLOOKUP($D378,Struktur_daten_BW_2017!$B$7:$AH$452,Calc_Targetkreise!BH$5,FALSE)</f>
        <v>11.2</v>
      </c>
      <c r="BI378" s="62">
        <f>IF(BH378&lt;Master_sheet_Kriterien!$J$14,1,IF(BH378&lt;Master_sheet_Kriterien!$K$14,2,IF(BH378&lt;Master_sheet_Kriterien!$L$14,3,IF(BH378&lt;Master_sheet_Kriterien!$M$14,4,5))))</f>
        <v>2</v>
      </c>
      <c r="BJ378" s="65">
        <f>VLOOKUP($D378,Struktur_daten_BW_2017!$B$7:$AH$452,Calc_Targetkreise!BJ$5,FALSE)</f>
        <v>36.4</v>
      </c>
      <c r="BK378" s="62">
        <f>IF(BJ378&lt;Master_sheet_Kriterien!$J$16,1,IF(BJ378&lt;Master_sheet_Kriterien!$K$16,2,IF(BJ378&lt;Master_sheet_Kriterien!$L$16,3,IF(BJ378&lt;Master_sheet_Kriterien!$M$16,4,5))))</f>
        <v>4</v>
      </c>
      <c r="BL378" s="65">
        <f>VLOOKUP($D378,Struktur_daten_BW_2017!$B$7:$AH$452,Calc_Targetkreise!BL$5,FALSE)</f>
        <v>20.2</v>
      </c>
      <c r="BM378" s="62">
        <f>IF(BL378&lt;Master_sheet_Kriterien!$J$18,1,IF(BL378&lt;Master_sheet_Kriterien!$K$18,2,IF(BL378&lt;Master_sheet_Kriterien!$L$18,3,IF(BL378&lt;Master_sheet_Kriterien!$M$18,4,5))))</f>
        <v>5</v>
      </c>
      <c r="BN378" s="65">
        <f>VLOOKUP($D378,Struktur_daten_BW_2017!$B$7:$AH$452,Calc_Targetkreise!BN$5,FALSE)</f>
        <v>14.1</v>
      </c>
      <c r="BO378" s="62">
        <f>IF(BN378&lt;Master_sheet_Kriterien!$J$20,1,IF(BN378&lt;Master_sheet_Kriterien!$K$20,2,IF(BN378&lt;Master_sheet_Kriterien!$L$20,3,IF(BN378&lt;Master_sheet_Kriterien!$M$20,4,5))))</f>
        <v>5</v>
      </c>
      <c r="BP378" s="59">
        <f>VLOOKUP($D378,Struktur_daten_BW_2017!$B$7:$AH$452,Calc_Targetkreise!BP$5,FALSE)</f>
        <v>17949</v>
      </c>
      <c r="BQ378" s="62">
        <f>IF(BP378&lt;Master_sheet_Kriterien!$J$38,1,IF(BP378&lt;Master_sheet_Kriterien!$K$38,2,IF(BP378&lt;Master_sheet_Kriterien!$L$38,3,IF(BP378&lt;Master_sheet_Kriterien!$M$38,4,5))))</f>
        <v>1</v>
      </c>
      <c r="BR378" s="65">
        <f>VLOOKUP($D378,Struktur_daten_BW_2017!$B$7:$AH$452,Calc_Targetkreise!BR$5,FALSE)</f>
        <v>31.1</v>
      </c>
      <c r="BS378" s="62">
        <f>IF(BR378&lt;Master_sheet_Kriterien!$J$24,1,IF(BR378&lt;Master_sheet_Kriterien!$K$24,2,IF(BR378&lt;Master_sheet_Kriterien!$L$24,3,IF(BR378&lt;Master_sheet_Kriterien!$M$24,4,5))))</f>
        <v>2</v>
      </c>
      <c r="BT378" s="65">
        <f>VLOOKUP($D378,Struktur_daten_BW_2017!$B$7:$AH$452,Calc_Targetkreise!BT$5,FALSE)</f>
        <v>8.4</v>
      </c>
      <c r="BU378" s="62">
        <f>IF(BT378&lt;Master_sheet_Kriterien!$J$26,1,IF(BT378&lt;Master_sheet_Kriterien!$K$26,2,IF(BT378&lt;Master_sheet_Kriterien!$L$26,3,IF(BT378&lt;Master_sheet_Kriterien!$M$26,4,5))))</f>
        <v>1</v>
      </c>
      <c r="BV378" s="65">
        <f t="shared" si="13"/>
        <v>1.94712</v>
      </c>
      <c r="BW378" s="62">
        <f>IF(BV378&lt;Master_sheet_Kriterien!$J$28,1,IF(BV378&lt;Master_sheet_Kriterien!$K$28,2,IF(BV378&lt;Master_sheet_Kriterien!$L$28,3,IF(BV378&lt;Master_sheet_Kriterien!$M$28,4,5))))</f>
        <v>1</v>
      </c>
      <c r="BX378" s="65">
        <f>VLOOKUP($D378,Struktur_daten_BW_2017!$B$7:$AH$452,Calc_Targetkreise!BX$5,FALSE)</f>
        <v>16.66666667</v>
      </c>
      <c r="BY378" s="62">
        <f>IF(BX378&lt;Master_sheet_Kriterien!$J$30,1,IF(BX378&lt;Master_sheet_Kriterien!$K$30,2,IF(BX378&lt;Master_sheet_Kriterien!$L$30,3,IF(BX378&lt;Master_sheet_Kriterien!$M$30,4,5))))</f>
        <v>1</v>
      </c>
      <c r="BZ378" s="65"/>
      <c r="CA378" s="62">
        <f>IF(BZ378&lt;Master_sheet_Kriterien!$J$32,1,IF(BZ378&lt;Master_sheet_Kriterien!$K$32,2,IF(BZ378&lt;Master_sheet_Kriterien!$L$32,3,IF(BZ378&lt;Master_sheet_Kriterien!$M$32,4,5))))</f>
        <v>1</v>
      </c>
      <c r="CB378" s="65"/>
      <c r="CC378" s="62">
        <f>IF(CB378&lt;Master_sheet_Kriterien!$J$34,1,IF(CB378&lt;Master_sheet_Kriterien!$K$34,2,IF(CB378&lt;Master_sheet_Kriterien!$L$34,3,IF(CB378&lt;Master_sheet_Kriterien!$M$34,4,5))))</f>
        <v>1</v>
      </c>
      <c r="CD378" s="65">
        <f>100-VLOOKUP($D378,Struktur_daten_BW_2017!$B$7:$AH$452,Calc_Targetkreise!CD$5,FALSE)</f>
        <v>53.4</v>
      </c>
      <c r="CE378" s="62">
        <f>IF(CD378&lt;Master_sheet_Kriterien!$J$40,1,IF(CD378&lt;Master_sheet_Kriterien!$K$40,2,IF(CD378&lt;Master_sheet_Kriterien!$L$40,3,IF(CD378&lt;Master_sheet_Kriterien!$M$40,4,5))))</f>
        <v>3</v>
      </c>
      <c r="CF378" s="61"/>
      <c r="CG378" s="59">
        <f>VLOOKUP($D378,EW_19_Kreise!$A$6:$CQ$406,Calc_Targetkreise!CG$5,FALSE)/1000</f>
        <v>148.58</v>
      </c>
      <c r="CH378" s="59">
        <f>VLOOKUP($D378,BW_17_Kreise!$B$7:$CC$410,Calc_Targetkreise!CH$5,FALSE)/1000</f>
        <v>151.811</v>
      </c>
      <c r="CI378" s="59">
        <f>VLOOKUP($D378,EW_Erg_09_14_Kreise!$A$10:$BK$412,Calc_Targetkreise!CI$5,FALSE)/1000</f>
        <v>158.118</v>
      </c>
      <c r="CJ378" s="59">
        <f>VLOOKUP($D378,EW_Erg_09_14_Kreise!$A$10:$BK$412,Calc_Targetkreise!CJ$5,FALSE)/1000</f>
        <v>171.241</v>
      </c>
      <c r="CK378" s="59">
        <f>VLOOKUP($D378,EW_Erg_09_14_Kreise!$A$10:$BK$412,Calc_Targetkreise!CK$5,FALSE)/1000</f>
        <v>63.167</v>
      </c>
      <c r="CL378" s="45"/>
      <c r="CM378" s="59">
        <f>VLOOKUP($D378,Struktur_daten_BW_2017!$B$7:$AH$452,Calc_Targetkreise!CM$5,FALSE)</f>
        <v>231.8</v>
      </c>
      <c r="CN378" s="66">
        <v>2.0</v>
      </c>
      <c r="CO378" s="67">
        <f t="shared" si="16"/>
        <v>0.008628127696</v>
      </c>
      <c r="CP378" s="62">
        <f>IF(CO378&lt;Master_sheet_Kriterien!$J$58,1,IF(CO378&lt;Master_sheet_Kriterien!$K$58,2,IF(CO378&lt;Master_sheet_Kriterien!$L$58,3,IF(CO378&lt;Master_sheet_Kriterien!$M$58,4,5))))</f>
        <v>1</v>
      </c>
      <c r="CQ378" s="66">
        <v>1.0</v>
      </c>
      <c r="CR378" s="67">
        <f t="shared" si="17"/>
        <v>0.004314063848</v>
      </c>
      <c r="CS378" s="62">
        <f>IF(CR378&lt;Master_sheet_Kriterien!$J$59,1,IF(CR378&lt;Master_sheet_Kriterien!$K$59,2,IF(CR378&lt;Master_sheet_Kriterien!$L$59,3,IF(CR378&lt;Master_sheet_Kriterien!$M$59,4,5))))</f>
        <v>1</v>
      </c>
      <c r="CT378" s="66">
        <v>1.0</v>
      </c>
      <c r="CU378" s="44"/>
      <c r="CV378" s="66">
        <v>0.0</v>
      </c>
      <c r="CW378" s="68"/>
      <c r="CY378" s="31">
        <f t="shared" si="18"/>
        <v>15084</v>
      </c>
      <c r="DB378" s="76" t="str">
        <f t="shared" si="19"/>
        <v>Burgenlandkreis</v>
      </c>
      <c r="DC378" s="58">
        <f t="shared" si="20"/>
        <v>314</v>
      </c>
      <c r="DD378" s="77">
        <f t="shared" si="21"/>
        <v>133</v>
      </c>
      <c r="DE378" s="72">
        <f t="shared" si="22"/>
        <v>0.003488748785</v>
      </c>
      <c r="DG378" s="76" t="str">
        <f t="shared" si="23"/>
        <v>Burgenlandkreis</v>
      </c>
      <c r="DH378" s="58" t="str">
        <f t="shared" si="24"/>
        <v>#REF!</v>
      </c>
      <c r="DI378" s="75">
        <f t="shared" si="25"/>
        <v>127.0862813</v>
      </c>
      <c r="DJ378" s="78">
        <f t="shared" si="26"/>
        <v>0.003488748785</v>
      </c>
      <c r="DK378" s="75"/>
      <c r="DL378" s="75"/>
      <c r="DM378" s="75"/>
      <c r="DN378" s="75"/>
      <c r="DO378" s="75"/>
      <c r="DP378" s="44"/>
    </row>
    <row r="379" ht="16.5" customHeight="1">
      <c r="A379" s="58">
        <f t="shared" si="5"/>
        <v>310</v>
      </c>
      <c r="B379" s="58">
        <f t="shared" si="6"/>
        <v>134</v>
      </c>
      <c r="C379" s="58" t="s">
        <v>538</v>
      </c>
      <c r="D379" s="58">
        <v>15085.0</v>
      </c>
      <c r="E379" s="58" t="s">
        <v>546</v>
      </c>
      <c r="F379" s="59">
        <f>VLOOKUP($D379,EW_19_Kreise!$A$6:$CQ$406,Calc_Targetkreise!F$5,FALSE)/1000</f>
        <v>95.437</v>
      </c>
      <c r="G379" s="59">
        <f>VLOOKUP($D379,BW_17_Kreise!$B$7:$CC$410,Calc_Targetkreise!G$5,FALSE)/1000</f>
        <v>122.262</v>
      </c>
      <c r="H379" s="59">
        <f>VLOOKUP($D379,EW_Erg_09_14_Kreise!$A$10:$BK$412,Calc_Targetkreise!H$5,FALSE)/1000</f>
        <v>75.607</v>
      </c>
      <c r="I379" s="60">
        <f t="shared" ref="I379:K379" si="1554">F379/CG379</f>
        <v>0.5222099411</v>
      </c>
      <c r="J379" s="60">
        <f t="shared" si="1554"/>
        <v>0.658930939</v>
      </c>
      <c r="K379" s="60">
        <f t="shared" si="1554"/>
        <v>0.394359512</v>
      </c>
      <c r="L379" s="61">
        <f t="shared" ref="L379:M379" si="1555">1-(T379+X379)</f>
        <v>0.6014857969</v>
      </c>
      <c r="M379" s="61">
        <f t="shared" si="1555"/>
        <v>0.4968673832</v>
      </c>
      <c r="N379" s="62">
        <f>IF(L379&lt;Master_sheet_Kriterien!$J$46,1,IF(L379&lt;Master_sheet_Kriterien!$K$46,2,IF(L379&lt;Master_sheet_Kriterien!$L$46,3,IF(L379&lt;Master_sheet_Kriterien!$M$46,4,5))))</f>
        <v>5</v>
      </c>
      <c r="O379" s="62">
        <f>IF(M379&lt;Master_sheet_Kriterien!$J$46,1,IF(M379&lt;Master_sheet_Kriterien!$K$46,2,IF(M379&lt;Master_sheet_Kriterien!$L$46,3,IF(M379&lt;Master_sheet_Kriterien!$M$46,4,5))))</f>
        <v>4</v>
      </c>
      <c r="P379" s="61">
        <f t="shared" ref="P379:Q379" si="1556">1-(T379+AM379)</f>
        <v>0.5541456668</v>
      </c>
      <c r="Q379" s="61">
        <f t="shared" si="1556"/>
        <v>0.4951088646</v>
      </c>
      <c r="R379" s="62">
        <f>IF(P379&lt;Master_sheet_Kriterien!$J$46,1,IF(P379&lt;Master_sheet_Kriterien!$K$46,2,IF(P379&lt;Master_sheet_Kriterien!$L$46,3,IF(P379&lt;Master_sheet_Kriterien!$M$46,4,5))))</f>
        <v>5</v>
      </c>
      <c r="S379" s="62">
        <f>IF(Q379&lt;Master_sheet_Kriterien!$J$46,1,IF(Q379&lt;Master_sheet_Kriterien!$K$46,2,IF(Q379&lt;Master_sheet_Kriterien!$L$46,3,IF(Q379&lt;Master_sheet_Kriterien!$M$46,4,5))))</f>
        <v>4</v>
      </c>
      <c r="T379" s="61">
        <f>VLOOKUP($D379,EW_19_Kreise!$A$6:$CQ$406,Calc_Targetkreise!T$5,FALSE)/1000/F379</f>
        <v>0.2665632826</v>
      </c>
      <c r="U379" s="63">
        <f>VLOOKUP($D379,BW_17_Kreise!$B$7:$CC$410,Calc_Targetkreise!U$5,FALSE)/1000/$G379</f>
        <v>0.3402692578</v>
      </c>
      <c r="V379" s="61">
        <f>VLOOKUP(Calc_Targetkreise!$D379,EW_Erg_09_14_Kreise!$A$7:$BK$412,Calc_Targetkreise!V$5,FALSE)/1000/$H379</f>
        <v>0.3411588874</v>
      </c>
      <c r="W379" s="61">
        <f>VLOOKUP(Calc_Targetkreise!$D379,EW_Erg_09_14_Kreise!$A$7:$BK$412,Calc_Targetkreise!W$5,FALSE)/1000/CK379</f>
        <v>0.3358582286</v>
      </c>
      <c r="X379" s="61">
        <f>VLOOKUP($D379,EW_19_Kreise!$A$6:$CQ$406,Calc_Targetkreise!X$5,FALSE)/1000/F379</f>
        <v>0.1319509205</v>
      </c>
      <c r="Y379" s="63">
        <f>VLOOKUP($D379,BW_17_Kreise!$B$7:$CC$410,Calc_Targetkreise!Y$5,FALSE)/1000/$G379</f>
        <v>0.162863359</v>
      </c>
      <c r="Z379" s="61">
        <f>VLOOKUP(Calc_Targetkreise!$D379,EW_Erg_09_14_Kreise!$A$7:$BK$412,Calc_Targetkreise!Z$5,FALSE)/1000/$H379</f>
        <v>0.222889415</v>
      </c>
      <c r="AA379" s="61">
        <f>VLOOKUP(Calc_Targetkreise!$D379,EW_Erg_09_14_Kreise!$A$7:$BK$412,Calc_Targetkreise!AA$5,FALSE)/1000/$H379</f>
        <v>0.1823111617</v>
      </c>
      <c r="AB379" s="61">
        <f>VLOOKUP($D379,EW_19_Kreise!$A$6:$CQ$406,Calc_Targetkreise!AB$5,FALSE)/1000/F379</f>
        <v>0.09140060983</v>
      </c>
      <c r="AC379" s="63">
        <f>VLOOKUP($D379,BW_17_Kreise!$B$7:$CC$410,Calc_Targetkreise!AC$5,FALSE)/1000/$G379</f>
        <v>0.03594739167</v>
      </c>
      <c r="AD379" s="61">
        <f>VLOOKUP(Calc_Targetkreise!$D379,EW_Erg_09_14_Kreise!$A$7:$BK$412,Calc_Targetkreise!AD$5,FALSE)/1000/$H379</f>
        <v>0.04190088219</v>
      </c>
      <c r="AE379" s="62">
        <f>IF(AC379&lt;Master_sheet_Kriterien!$J$54,1,IF(AC379&lt;Master_sheet_Kriterien!$K$54,2,IF(AC379&lt;Master_sheet_Kriterien!$L$54,3,IF(AC379&lt;Master_sheet_Kriterien!$M$54,4,5))))</f>
        <v>1</v>
      </c>
      <c r="AF379" s="61">
        <f>VLOOKUP(Calc_Targetkreise!$D379,EW_Erg_09_14_Kreise!$A$7:$BK$412,Calc_Targetkreise!AF$5,FALSE)/1000/$H379</f>
        <v>0.04901662544</v>
      </c>
      <c r="AG379" s="63">
        <f>VLOOKUP($D379,BW_17_Kreise!$B$7:$CC$410,Calc_Targetkreise!AG$5,FALSE)/1000/$G379</f>
        <v>0.07017716052</v>
      </c>
      <c r="AH379" s="61">
        <f>VLOOKUP(Calc_Targetkreise!$D379,EW_Erg_09_14_Kreise!$A$7:$BK$412,Calc_Targetkreise!AH$5,FALSE)/1000/$H379</f>
        <v>0.02231274882</v>
      </c>
      <c r="AI379" s="61">
        <f>VLOOKUP(Calc_Targetkreise!$D379,EW_Erg_09_14_Kreise!$A$7:$BK$412,Calc_Targetkreise!AI$5,FALSE)/1000/$H379</f>
        <v>0.07286362374</v>
      </c>
      <c r="AJ379" s="63">
        <f>VLOOKUP($D379,BW_17_Kreise!$B$7:$CC$410,Calc_Targetkreise!AJ$5,FALSE)/1000/$G379</f>
        <v>0.1752466016</v>
      </c>
      <c r="AK379" s="61">
        <f>VLOOKUP(Calc_Targetkreise!$D379,EW_Erg_09_14_Kreise!$A$7:$BK$412,Calc_Targetkreise!AK$5,FALSE)/1000/$H379</f>
        <v>0.2015025064</v>
      </c>
      <c r="AL379" s="61">
        <f>VLOOKUP(Calc_Targetkreise!$D379,EW_Erg_09_14_Kreise!$A$7:$BK$412,Calc_Targetkreise!AL$5,FALSE)/1000/$H379</f>
        <v>0.2245030222</v>
      </c>
      <c r="AM379" s="61">
        <f>VLOOKUP($D379,EW_19_Kreise!$A$6:$CQ$406,Calc_Targetkreise!AM$5,FALSE)/1000/F379</f>
        <v>0.1792910506</v>
      </c>
      <c r="AN379" s="63">
        <f>VLOOKUP($D379,BW_17_Kreise!$B$7:$CC$410,Calc_Targetkreise!AN$5,FALSE)/1000/$G379</f>
        <v>0.1646218776</v>
      </c>
      <c r="AO379" s="61">
        <f>VLOOKUP(Calc_Targetkreise!$D379,EW_Erg_09_14_Kreise!$A$7:$BK$412,Calc_Targetkreise!AO$5,FALSE)/1000/$H379</f>
        <v>0.05453198778</v>
      </c>
      <c r="AP379" s="61">
        <f>VLOOKUP(Calc_Targetkreise!$D379,EW_Erg_09_14_Kreise!$A$7:$BK$412,Calc_Targetkreise!AP$5,FALSE)/1000/$H379</f>
        <v>0.001732643803</v>
      </c>
      <c r="AQ379" s="61">
        <f t="shared" ref="AQ379:AR379" si="1557">1-U379-Y379-AC379-AG379-AJ379-AN379</f>
        <v>0.0508743518</v>
      </c>
      <c r="AR379" s="61">
        <f t="shared" si="1557"/>
        <v>0.1157035724</v>
      </c>
      <c r="AS379" s="61">
        <f t="shared" si="11"/>
        <v>0.1337146945</v>
      </c>
      <c r="AT379" s="63">
        <f>VLOOKUP($D379,BW_17_Kreise!$B$7:$CC$410,Calc_Targetkreise!AT$5,FALSE)/1000/$G379</f>
        <v>0</v>
      </c>
      <c r="AU379" s="61">
        <f>VLOOKUP(Calc_Targetkreise!$D379,EW_Erg_09_14_Kreise!$A$7:$BK$412,Calc_Targetkreise!AU$5,FALSE)/1000/$H379</f>
        <v>0.01183752827</v>
      </c>
      <c r="AV379" s="62">
        <f>IF(AU379&lt;Master_sheet_Kriterien!$J$44,1,IF(AU379&lt;Master_sheet_Kriterien!$K$44,2,IF(AU379&lt;Master_sheet_Kriterien!$L$44,3,IF(AU379&lt;Master_sheet_Kriterien!$M$44,4,5))))</f>
        <v>3</v>
      </c>
      <c r="AW379" s="61">
        <f>VLOOKUP(Calc_Targetkreise!$D379,EW_Erg_09_14_Kreise!$A$7:$BK$412,Calc_Targetkreise!AW$5,FALSE)/1000/$H379</f>
        <v>0.00759188964</v>
      </c>
      <c r="AX379" s="61">
        <f>VLOOKUP($D379,EW_19_Kreise!$A$6:$CQ$406,Calc_Targetkreise!AX$5,FALSE)/1000/F379</f>
        <v>0.003573037711</v>
      </c>
      <c r="AY379" s="62">
        <f>IF(AX379&lt;Master_sheet_Kriterien!$J$56,1,IF(AX379&lt;Master_sheet_Kriterien!$K$56,2,IF(AX379&lt;Master_sheet_Kriterien!$L$56,3,IF(AX379&lt;Master_sheet_Kriterien!$M$56,4,5))))</f>
        <v>2</v>
      </c>
      <c r="AZ379" s="64">
        <f>VLOOKUP($D379,EW_19_Kreise!$A$6:$CQ$406,Calc_Targetkreise!AZ$5,FALSE)</f>
        <v>341</v>
      </c>
      <c r="BA379" s="62">
        <f>IF(AZ379&lt;Master_sheet_Kriterien!$J$57,1,IF(AZ379&lt;Master_sheet_Kriterien!$K$57,2,IF(AZ379&lt;Master_sheet_Kriterien!$L$57,3,IF(AZ379&lt;Master_sheet_Kriterien!$M$56,4,5))))</f>
        <v>3</v>
      </c>
      <c r="BB379" s="59">
        <f>VLOOKUP($D379,Struktur_daten_BW_2017!$B$7:$AH$452,Calc_Targetkreise!BB$5,FALSE)</f>
        <v>110</v>
      </c>
      <c r="BC379" s="62">
        <f>IF(BB379&lt;Master_sheet_Kriterien!$J$8,1,IF(BB379&lt;Master_sheet_Kriterien!$K$8,2,IF(BB379&lt;Master_sheet_Kriterien!$L$8,3,IF(BB379&lt;Master_sheet_Kriterien!$M$8,4,5))))</f>
        <v>1</v>
      </c>
      <c r="BD379" s="65">
        <f t="shared" si="12"/>
        <v>12.3552</v>
      </c>
      <c r="BE379" s="62">
        <f>IF(BD379&lt;Master_sheet_Kriterien!$J$10,1,IF(BD379&lt;Master_sheet_Kriterien!$K$10,2,IF(BD379&lt;Master_sheet_Kriterien!$L$10,3,IF(BD379&lt;Master_sheet_Kriterien!$M$10,4,5))))</f>
        <v>1</v>
      </c>
      <c r="BF379" s="65">
        <f>VLOOKUP($D379,Struktur_daten_BW_2017!$B$7:$AH$452,Calc_Targetkreise!BF$5,FALSE)</f>
        <v>4.8</v>
      </c>
      <c r="BG379" s="62">
        <f>IF(BF379&lt;Master_sheet_Kriterien!$J$12,1,IF(BF379&lt;Master_sheet_Kriterien!$K$12,2,IF(BF379&lt;Master_sheet_Kriterien!$L$12,3,IF(BF379&lt;Master_sheet_Kriterien!$M$12,4,5))))</f>
        <v>1</v>
      </c>
      <c r="BH379" s="65">
        <f>VLOOKUP($D379,Struktur_daten_BW_2017!$B$7:$AH$452,Calc_Targetkreise!BH$5,FALSE)</f>
        <v>10.9</v>
      </c>
      <c r="BI379" s="62">
        <f>IF(BH379&lt;Master_sheet_Kriterien!$J$14,1,IF(BH379&lt;Master_sheet_Kriterien!$K$14,2,IF(BH379&lt;Master_sheet_Kriterien!$L$14,3,IF(BH379&lt;Master_sheet_Kriterien!$M$14,4,5))))</f>
        <v>2</v>
      </c>
      <c r="BJ379" s="65">
        <f>VLOOKUP($D379,Struktur_daten_BW_2017!$B$7:$AH$452,Calc_Targetkreise!BJ$5,FALSE)</f>
        <v>35.8</v>
      </c>
      <c r="BK379" s="62">
        <f>IF(BJ379&lt;Master_sheet_Kriterien!$J$16,1,IF(BJ379&lt;Master_sheet_Kriterien!$K$16,2,IF(BJ379&lt;Master_sheet_Kriterien!$L$16,3,IF(BJ379&lt;Master_sheet_Kriterien!$M$16,4,5))))</f>
        <v>3</v>
      </c>
      <c r="BL379" s="65">
        <f>VLOOKUP($D379,Struktur_daten_BW_2017!$B$7:$AH$452,Calc_Targetkreise!BL$5,FALSE)</f>
        <v>20.9</v>
      </c>
      <c r="BM379" s="62">
        <f>IF(BL379&lt;Master_sheet_Kriterien!$J$18,1,IF(BL379&lt;Master_sheet_Kriterien!$K$18,2,IF(BL379&lt;Master_sheet_Kriterien!$L$18,3,IF(BL379&lt;Master_sheet_Kriterien!$M$18,4,5))))</f>
        <v>5</v>
      </c>
      <c r="BN379" s="65">
        <f>VLOOKUP($D379,Struktur_daten_BW_2017!$B$7:$AH$452,Calc_Targetkreise!BN$5,FALSE)</f>
        <v>13.7</v>
      </c>
      <c r="BO379" s="62">
        <f>IF(BN379&lt;Master_sheet_Kriterien!$J$20,1,IF(BN379&lt;Master_sheet_Kriterien!$K$20,2,IF(BN379&lt;Master_sheet_Kriterien!$L$20,3,IF(BN379&lt;Master_sheet_Kriterien!$M$20,4,5))))</f>
        <v>5</v>
      </c>
      <c r="BP379" s="59">
        <f>VLOOKUP($D379,Struktur_daten_BW_2017!$B$7:$AH$452,Calc_Targetkreise!BP$5,FALSE)</f>
        <v>17779</v>
      </c>
      <c r="BQ379" s="62">
        <f>IF(BP379&lt;Master_sheet_Kriterien!$J$38,1,IF(BP379&lt;Master_sheet_Kriterien!$K$38,2,IF(BP379&lt;Master_sheet_Kriterien!$L$38,3,IF(BP379&lt;Master_sheet_Kriterien!$M$38,4,5))))</f>
        <v>1</v>
      </c>
      <c r="BR379" s="65">
        <f>VLOOKUP($D379,Struktur_daten_BW_2017!$B$7:$AH$452,Calc_Targetkreise!BR$5,FALSE)</f>
        <v>30.1</v>
      </c>
      <c r="BS379" s="62">
        <f>IF(BR379&lt;Master_sheet_Kriterien!$J$24,1,IF(BR379&lt;Master_sheet_Kriterien!$K$24,2,IF(BR379&lt;Master_sheet_Kriterien!$L$24,3,IF(BR379&lt;Master_sheet_Kriterien!$M$24,4,5))))</f>
        <v>2</v>
      </c>
      <c r="BT379" s="65">
        <f>VLOOKUP($D379,Struktur_daten_BW_2017!$B$7:$AH$452,Calc_Targetkreise!BT$5,FALSE)</f>
        <v>9.6</v>
      </c>
      <c r="BU379" s="62">
        <f>IF(BT379&lt;Master_sheet_Kriterien!$J$26,1,IF(BT379&lt;Master_sheet_Kriterien!$K$26,2,IF(BT379&lt;Master_sheet_Kriterien!$L$26,3,IF(BT379&lt;Master_sheet_Kriterien!$M$26,4,5))))</f>
        <v>1</v>
      </c>
      <c r="BV379" s="65">
        <f t="shared" si="13"/>
        <v>2.47104</v>
      </c>
      <c r="BW379" s="62">
        <f>IF(BV379&lt;Master_sheet_Kriterien!$J$28,1,IF(BV379&lt;Master_sheet_Kriterien!$K$28,2,IF(BV379&lt;Master_sheet_Kriterien!$L$28,3,IF(BV379&lt;Master_sheet_Kriterien!$M$28,4,5))))</f>
        <v>1</v>
      </c>
      <c r="BX379" s="65">
        <f>VLOOKUP($D379,Struktur_daten_BW_2017!$B$7:$AH$452,Calc_Targetkreise!BX$5,FALSE)</f>
        <v>19.79166667</v>
      </c>
      <c r="BY379" s="62">
        <f>IF(BX379&lt;Master_sheet_Kriterien!$J$30,1,IF(BX379&lt;Master_sheet_Kriterien!$K$30,2,IF(BX379&lt;Master_sheet_Kriterien!$L$30,3,IF(BX379&lt;Master_sheet_Kriterien!$M$30,4,5))))</f>
        <v>2</v>
      </c>
      <c r="BZ379" s="65">
        <f>CL379/1000</f>
        <v>2.766</v>
      </c>
      <c r="CA379" s="62">
        <f>IF(BZ379&lt;Master_sheet_Kriterien!$J$32,1,IF(BZ379&lt;Master_sheet_Kriterien!$K$32,2,IF(BZ379&lt;Master_sheet_Kriterien!$L$32,3,IF(BZ379&lt;Master_sheet_Kriterien!$M$32,4,5))))</f>
        <v>1</v>
      </c>
      <c r="CB379" s="65">
        <f>BZ379/CM379*100</f>
        <v>1.074592075</v>
      </c>
      <c r="CC379" s="62">
        <f>IF(CB379&lt;Master_sheet_Kriterien!$J$34,1,IF(CB379&lt;Master_sheet_Kriterien!$K$34,2,IF(CB379&lt;Master_sheet_Kriterien!$L$34,3,IF(CB379&lt;Master_sheet_Kriterien!$M$34,4,5))))</f>
        <v>1</v>
      </c>
      <c r="CD379" s="65">
        <f>100-VLOOKUP($D379,Struktur_daten_BW_2017!$B$7:$AH$452,Calc_Targetkreise!CD$5,FALSE)</f>
        <v>55.1</v>
      </c>
      <c r="CE379" s="62">
        <f>IF(CD379&lt;Master_sheet_Kriterien!$J$40,1,IF(CD379&lt;Master_sheet_Kriterien!$K$40,2,IF(CD379&lt;Master_sheet_Kriterien!$L$40,3,IF(CD379&lt;Master_sheet_Kriterien!$M$40,4,5))))</f>
        <v>4</v>
      </c>
      <c r="CF379" s="61"/>
      <c r="CG379" s="59">
        <f>VLOOKUP($D379,EW_19_Kreise!$A$6:$CQ$406,Calc_Targetkreise!CG$5,FALSE)/1000</f>
        <v>182.756</v>
      </c>
      <c r="CH379" s="59">
        <f>VLOOKUP($D379,BW_17_Kreise!$B$7:$CC$410,Calc_Targetkreise!CH$5,FALSE)/1000</f>
        <v>185.546</v>
      </c>
      <c r="CI379" s="59">
        <f>VLOOKUP($D379,EW_Erg_09_14_Kreise!$A$10:$BK$412,Calc_Targetkreise!CI$5,FALSE)/1000</f>
        <v>191.721</v>
      </c>
      <c r="CJ379" s="59">
        <f>VLOOKUP($D379,EW_Erg_09_14_Kreise!$A$10:$BK$412,Calc_Targetkreise!CJ$5,FALSE)/1000</f>
        <v>204.639</v>
      </c>
      <c r="CK379" s="59">
        <f>VLOOKUP($D379,EW_Erg_09_14_Kreise!$A$10:$BK$412,Calc_Targetkreise!CK$5,FALSE)/1000</f>
        <v>77.759</v>
      </c>
      <c r="CL379" s="45">
        <v>2766.0</v>
      </c>
      <c r="CM379" s="59">
        <f>VLOOKUP($D379,Struktur_daten_BW_2017!$B$7:$AH$452,Calc_Targetkreise!CM$5,FALSE)</f>
        <v>257.4</v>
      </c>
      <c r="CN379" s="66">
        <v>3.0</v>
      </c>
      <c r="CO379" s="67">
        <f t="shared" si="16"/>
        <v>0.01165501166</v>
      </c>
      <c r="CP379" s="62">
        <f>IF(CO379&lt;Master_sheet_Kriterien!$J$58,1,IF(CO379&lt;Master_sheet_Kriterien!$K$58,2,IF(CO379&lt;Master_sheet_Kriterien!$L$58,3,IF(CO379&lt;Master_sheet_Kriterien!$M$58,4,5))))</f>
        <v>1</v>
      </c>
      <c r="CQ379" s="66">
        <v>0.0</v>
      </c>
      <c r="CR379" s="67">
        <f t="shared" si="17"/>
        <v>0</v>
      </c>
      <c r="CS379" s="62">
        <f>IF(CR379&lt;Master_sheet_Kriterien!$J$59,1,IF(CR379&lt;Master_sheet_Kriterien!$K$59,2,IF(CR379&lt;Master_sheet_Kriterien!$L$59,3,IF(CR379&lt;Master_sheet_Kriterien!$M$59,4,5))))</f>
        <v>1</v>
      </c>
      <c r="CT379" s="66">
        <v>3.0</v>
      </c>
      <c r="CU379" s="44"/>
      <c r="CV379" s="66">
        <v>0.0</v>
      </c>
      <c r="CW379" s="68"/>
      <c r="CY379" s="31">
        <f t="shared" si="18"/>
        <v>15085</v>
      </c>
      <c r="DB379" s="76" t="str">
        <f t="shared" si="19"/>
        <v>Harz</v>
      </c>
      <c r="DC379" s="58">
        <f t="shared" si="20"/>
        <v>310</v>
      </c>
      <c r="DD379" s="77">
        <f t="shared" si="21"/>
        <v>134</v>
      </c>
      <c r="DE379" s="72">
        <f t="shared" si="22"/>
        <v>0.003573037711</v>
      </c>
      <c r="DG379" s="76" t="str">
        <f t="shared" si="23"/>
        <v>Harz</v>
      </c>
      <c r="DH379" s="58" t="str">
        <f t="shared" si="24"/>
        <v>#REF!</v>
      </c>
      <c r="DI379" s="75">
        <f t="shared" si="25"/>
        <v>128.1165501</v>
      </c>
      <c r="DJ379" s="78">
        <f t="shared" si="26"/>
        <v>0.003573037711</v>
      </c>
      <c r="DK379" s="75"/>
      <c r="DL379" s="75"/>
      <c r="DM379" s="75"/>
      <c r="DN379" s="75"/>
      <c r="DO379" s="75"/>
      <c r="DP379" s="44"/>
    </row>
    <row r="380" ht="16.5" customHeight="1">
      <c r="A380" s="58">
        <f t="shared" si="5"/>
        <v>319</v>
      </c>
      <c r="B380" s="58">
        <f t="shared" si="6"/>
        <v>132</v>
      </c>
      <c r="C380" s="58" t="s">
        <v>538</v>
      </c>
      <c r="D380" s="58">
        <v>15086.0</v>
      </c>
      <c r="E380" s="58" t="s">
        <v>547</v>
      </c>
      <c r="F380" s="59">
        <f>VLOOKUP($D380,EW_19_Kreise!$A$6:$CQ$406,Calc_Targetkreise!F$5,FALSE)/1000</f>
        <v>40.346</v>
      </c>
      <c r="G380" s="59">
        <f>VLOOKUP($D380,BW_17_Kreise!$B$7:$CC$410,Calc_Targetkreise!G$5,FALSE)/1000</f>
        <v>51.945</v>
      </c>
      <c r="H380" s="59">
        <f>VLOOKUP($D380,EW_Erg_09_14_Kreise!$A$10:$BK$412,Calc_Targetkreise!H$5,FALSE)/1000</f>
        <v>36.631</v>
      </c>
      <c r="I380" s="60">
        <f t="shared" ref="I380:K380" si="1558">F380/CG380</f>
        <v>0.5328103747</v>
      </c>
      <c r="J380" s="60">
        <f t="shared" si="1558"/>
        <v>0.6769489405</v>
      </c>
      <c r="K380" s="60">
        <f t="shared" si="1558"/>
        <v>0.4617838008</v>
      </c>
      <c r="L380" s="61">
        <f t="shared" ref="L380:M380" si="1559">1-(T380+X380)</f>
        <v>0.6095028008</v>
      </c>
      <c r="M380" s="61">
        <f t="shared" si="1559"/>
        <v>0.5259601502</v>
      </c>
      <c r="N380" s="62">
        <f>IF(L380&lt;Master_sheet_Kriterien!$J$46,1,IF(L380&lt;Master_sheet_Kriterien!$K$46,2,IF(L380&lt;Master_sheet_Kriterien!$L$46,3,IF(L380&lt;Master_sheet_Kriterien!$M$46,4,5))))</f>
        <v>5</v>
      </c>
      <c r="O380" s="62">
        <f>IF(M380&lt;Master_sheet_Kriterien!$J$46,1,IF(M380&lt;Master_sheet_Kriterien!$K$46,2,IF(M380&lt;Master_sheet_Kriterien!$L$46,3,IF(M380&lt;Master_sheet_Kriterien!$M$46,4,5))))</f>
        <v>5</v>
      </c>
      <c r="P380" s="61">
        <f t="shared" ref="P380:Q380" si="1560">1-(T380+AM380)</f>
        <v>0.5542556883</v>
      </c>
      <c r="Q380" s="61">
        <f t="shared" si="1560"/>
        <v>0.4957743767</v>
      </c>
      <c r="R380" s="62">
        <f>IF(P380&lt;Master_sheet_Kriterien!$J$46,1,IF(P380&lt;Master_sheet_Kriterien!$K$46,2,IF(P380&lt;Master_sheet_Kriterien!$L$46,3,IF(P380&lt;Master_sheet_Kriterien!$M$46,4,5))))</f>
        <v>5</v>
      </c>
      <c r="S380" s="62">
        <f>IF(Q380&lt;Master_sheet_Kriterien!$J$46,1,IF(Q380&lt;Master_sheet_Kriterien!$K$46,2,IF(Q380&lt;Master_sheet_Kriterien!$L$46,3,IF(Q380&lt;Master_sheet_Kriterien!$M$46,4,5))))</f>
        <v>4</v>
      </c>
      <c r="T380" s="61">
        <f>VLOOKUP($D380,EW_19_Kreise!$A$6:$CQ$406,Calc_Targetkreise!T$5,FALSE)/1000/F380</f>
        <v>0.2516482427</v>
      </c>
      <c r="U380" s="63">
        <f>VLOOKUP($D380,BW_17_Kreise!$B$7:$CC$410,Calc_Targetkreise!U$5,FALSE)/1000/$G380</f>
        <v>0.3144672249</v>
      </c>
      <c r="V380" s="61">
        <f>VLOOKUP(Calc_Targetkreise!$D380,EW_Erg_09_14_Kreise!$A$7:$BK$412,Calc_Targetkreise!V$5,FALSE)/1000/$H380</f>
        <v>0.3228959078</v>
      </c>
      <c r="W380" s="61">
        <f>VLOOKUP(Calc_Targetkreise!$D380,EW_Erg_09_14_Kreise!$A$7:$BK$412,Calc_Targetkreise!W$5,FALSE)/1000/CK380</f>
        <v>0.3025916339</v>
      </c>
      <c r="X380" s="61">
        <f>VLOOKUP($D380,EW_19_Kreise!$A$6:$CQ$406,Calc_Targetkreise!X$5,FALSE)/1000/F380</f>
        <v>0.1388489565</v>
      </c>
      <c r="Y380" s="63">
        <f>VLOOKUP($D380,BW_17_Kreise!$B$7:$CC$410,Calc_Targetkreise!Y$5,FALSE)/1000/$G380</f>
        <v>0.1595726249</v>
      </c>
      <c r="Z380" s="61">
        <f>VLOOKUP(Calc_Targetkreise!$D380,EW_Erg_09_14_Kreise!$A$7:$BK$412,Calc_Targetkreise!Z$5,FALSE)/1000/$H380</f>
        <v>0.2385957249</v>
      </c>
      <c r="AA380" s="61">
        <f>VLOOKUP(Calc_Targetkreise!$D380,EW_Erg_09_14_Kreise!$A$7:$BK$412,Calc_Targetkreise!AA$5,FALSE)/1000/$H380</f>
        <v>0.1565067839</v>
      </c>
      <c r="AB380" s="61">
        <f>VLOOKUP($D380,EW_19_Kreise!$A$6:$CQ$406,Calc_Targetkreise!AB$5,FALSE)/1000/F380</f>
        <v>0.08134635404</v>
      </c>
      <c r="AC380" s="63">
        <f>VLOOKUP($D380,BW_17_Kreise!$B$7:$CC$410,Calc_Targetkreise!AC$5,FALSE)/1000/$G380</f>
        <v>0.02978149966</v>
      </c>
      <c r="AD380" s="61">
        <f>VLOOKUP(Calc_Targetkreise!$D380,EW_Erg_09_14_Kreise!$A$7:$BK$412,Calc_Targetkreise!AD$5,FALSE)/1000/$H380</f>
        <v>0.03734541782</v>
      </c>
      <c r="AE380" s="62">
        <f>IF(AC380&lt;Master_sheet_Kriterien!$J$54,1,IF(AC380&lt;Master_sheet_Kriterien!$K$54,2,IF(AC380&lt;Master_sheet_Kriterien!$L$54,3,IF(AC380&lt;Master_sheet_Kriterien!$M$54,4,5))))</f>
        <v>1</v>
      </c>
      <c r="AF380" s="61">
        <f>VLOOKUP(Calc_Targetkreise!$D380,EW_Erg_09_14_Kreise!$A$7:$BK$412,Calc_Targetkreise!AF$5,FALSE)/1000/$H380</f>
        <v>0.03849198766</v>
      </c>
      <c r="AG380" s="63">
        <f>VLOOKUP($D380,BW_17_Kreise!$B$7:$CC$410,Calc_Targetkreise!AG$5,FALSE)/1000/$G380</f>
        <v>0.07968043123</v>
      </c>
      <c r="AH380" s="61">
        <f>VLOOKUP(Calc_Targetkreise!$D380,EW_Erg_09_14_Kreise!$A$7:$BK$412,Calc_Targetkreise!AH$5,FALSE)/1000/$H380</f>
        <v>0.02549752941</v>
      </c>
      <c r="AI380" s="61">
        <f>VLOOKUP(Calc_Targetkreise!$D380,EW_Erg_09_14_Kreise!$A$7:$BK$412,Calc_Targetkreise!AI$5,FALSE)/1000/$H380</f>
        <v>0.07280718517</v>
      </c>
      <c r="AJ380" s="63">
        <f>VLOOKUP($D380,BW_17_Kreise!$B$7:$CC$410,Calc_Targetkreise!AJ$5,FALSE)/1000/$G380</f>
        <v>0.1721243623</v>
      </c>
      <c r="AK380" s="61">
        <f>VLOOKUP(Calc_Targetkreise!$D380,EW_Erg_09_14_Kreise!$A$7:$BK$412,Calc_Targetkreise!AK$5,FALSE)/1000/$H380</f>
        <v>0.2003767301</v>
      </c>
      <c r="AL380" s="61">
        <f>VLOOKUP(Calc_Targetkreise!$D380,EW_Erg_09_14_Kreise!$A$7:$BK$412,Calc_Targetkreise!AL$5,FALSE)/1000/$H380</f>
        <v>0.196008845</v>
      </c>
      <c r="AM380" s="61">
        <f>VLOOKUP($D380,EW_19_Kreise!$A$6:$CQ$406,Calc_Targetkreise!AM$5,FALSE)/1000/F380</f>
        <v>0.194096069</v>
      </c>
      <c r="AN380" s="63">
        <f>VLOOKUP($D380,BW_17_Kreise!$B$7:$CC$410,Calc_Targetkreise!AN$5,FALSE)/1000/$G380</f>
        <v>0.1897583983</v>
      </c>
      <c r="AO380" s="61">
        <f>VLOOKUP(Calc_Targetkreise!$D380,EW_Erg_09_14_Kreise!$A$7:$BK$412,Calc_Targetkreise!AO$5,FALSE)/1000/$H380</f>
        <v>0.05050367175</v>
      </c>
      <c r="AP380" s="61">
        <f>VLOOKUP(Calc_Targetkreise!$D380,EW_Erg_09_14_Kreise!$A$7:$BK$412,Calc_Targetkreise!AP$5,FALSE)/1000/$H380</f>
        <v>0.001583358358</v>
      </c>
      <c r="AQ380" s="61">
        <f t="shared" ref="AQ380:AR380" si="1561">1-U380-Y380-AC380-AG380-AJ380-AN380</f>
        <v>0.05461545866</v>
      </c>
      <c r="AR380" s="61">
        <f t="shared" si="1561"/>
        <v>0.1247850182</v>
      </c>
      <c r="AS380" s="61">
        <f t="shared" si="11"/>
        <v>0.2320102061</v>
      </c>
      <c r="AT380" s="63">
        <f>VLOOKUP($D380,BW_17_Kreise!$B$7:$CC$410,Calc_Targetkreise!AT$5,FALSE)/1000/$G380</f>
        <v>0</v>
      </c>
      <c r="AU380" s="61">
        <f>VLOOKUP(Calc_Targetkreise!$D380,EW_Erg_09_14_Kreise!$A$7:$BK$412,Calc_Targetkreise!AU$5,FALSE)/1000/$H380</f>
        <v>0.01274876471</v>
      </c>
      <c r="AV380" s="62">
        <f>IF(AU380&lt;Master_sheet_Kriterien!$J$44,1,IF(AU380&lt;Master_sheet_Kriterien!$K$44,2,IF(AU380&lt;Master_sheet_Kriterien!$L$44,3,IF(AU380&lt;Master_sheet_Kriterien!$M$44,4,5))))</f>
        <v>4</v>
      </c>
      <c r="AW380" s="61">
        <f>VLOOKUP(Calc_Targetkreise!$D380,EW_Erg_09_14_Kreise!$A$7:$BK$412,Calc_Targetkreise!AW$5,FALSE)/1000/$H380</f>
        <v>0.005569053534</v>
      </c>
      <c r="AX380" s="61">
        <f>VLOOKUP($D380,EW_19_Kreise!$A$6:$CQ$406,Calc_Targetkreise!AX$5,FALSE)/1000/F380</f>
        <v>0.003693055074</v>
      </c>
      <c r="AY380" s="62">
        <f>IF(AX380&lt;Master_sheet_Kriterien!$J$56,1,IF(AX380&lt;Master_sheet_Kriterien!$K$56,2,IF(AX380&lt;Master_sheet_Kriterien!$L$56,3,IF(AX380&lt;Master_sheet_Kriterien!$M$56,4,5))))</f>
        <v>2</v>
      </c>
      <c r="AZ380" s="64">
        <f>VLOOKUP($D380,EW_19_Kreise!$A$6:$CQ$406,Calc_Targetkreise!AZ$5,FALSE)</f>
        <v>149</v>
      </c>
      <c r="BA380" s="62">
        <f>IF(AZ380&lt;Master_sheet_Kriterien!$J$57,1,IF(AZ380&lt;Master_sheet_Kriterien!$K$57,2,IF(AZ380&lt;Master_sheet_Kriterien!$L$57,3,IF(AZ380&lt;Master_sheet_Kriterien!$M$56,4,5))))</f>
        <v>1</v>
      </c>
      <c r="BB380" s="59">
        <f>VLOOKUP($D380,Struktur_daten_BW_2017!$B$7:$AH$452,Calc_Targetkreise!BB$5,FALSE)</f>
        <v>67.2</v>
      </c>
      <c r="BC380" s="62">
        <f>IF(BB380&lt;Master_sheet_Kriterien!$J$8,1,IF(BB380&lt;Master_sheet_Kriterien!$K$8,2,IF(BB380&lt;Master_sheet_Kriterien!$L$8,3,IF(BB380&lt;Master_sheet_Kriterien!$M$8,4,5))))</f>
        <v>1</v>
      </c>
      <c r="BD380" s="65">
        <f t="shared" si="12"/>
        <v>11.6688</v>
      </c>
      <c r="BE380" s="62">
        <f>IF(BD380&lt;Master_sheet_Kriterien!$J$10,1,IF(BD380&lt;Master_sheet_Kriterien!$K$10,2,IF(BD380&lt;Master_sheet_Kriterien!$L$10,3,IF(BD380&lt;Master_sheet_Kriterien!$M$10,4,5))))</f>
        <v>1</v>
      </c>
      <c r="BF380" s="65">
        <f>VLOOKUP($D380,Struktur_daten_BW_2017!$B$7:$AH$452,Calc_Targetkreise!BF$5,FALSE)</f>
        <v>4.4</v>
      </c>
      <c r="BG380" s="62">
        <f>IF(BF380&lt;Master_sheet_Kriterien!$J$12,1,IF(BF380&lt;Master_sheet_Kriterien!$K$12,2,IF(BF380&lt;Master_sheet_Kriterien!$L$12,3,IF(BF380&lt;Master_sheet_Kriterien!$M$12,4,5))))</f>
        <v>1</v>
      </c>
      <c r="BH380" s="65">
        <f>VLOOKUP($D380,Struktur_daten_BW_2017!$B$7:$AH$452,Calc_Targetkreise!BH$5,FALSE)</f>
        <v>11.3</v>
      </c>
      <c r="BI380" s="62">
        <f>IF(BH380&lt;Master_sheet_Kriterien!$J$14,1,IF(BH380&lt;Master_sheet_Kriterien!$K$14,2,IF(BH380&lt;Master_sheet_Kriterien!$L$14,3,IF(BH380&lt;Master_sheet_Kriterien!$M$14,4,5))))</f>
        <v>2</v>
      </c>
      <c r="BJ380" s="65">
        <f>VLOOKUP($D380,Struktur_daten_BW_2017!$B$7:$AH$452,Calc_Targetkreise!BJ$5,FALSE)</f>
        <v>38.5</v>
      </c>
      <c r="BK380" s="62">
        <f>IF(BJ380&lt;Master_sheet_Kriterien!$J$16,1,IF(BJ380&lt;Master_sheet_Kriterien!$K$16,2,IF(BJ380&lt;Master_sheet_Kriterien!$L$16,3,IF(BJ380&lt;Master_sheet_Kriterien!$M$16,4,5))))</f>
        <v>5</v>
      </c>
      <c r="BL380" s="65">
        <f>VLOOKUP($D380,Struktur_daten_BW_2017!$B$7:$AH$452,Calc_Targetkreise!BL$5,FALSE)</f>
        <v>19.2</v>
      </c>
      <c r="BM380" s="62">
        <f>IF(BL380&lt;Master_sheet_Kriterien!$J$18,1,IF(BL380&lt;Master_sheet_Kriterien!$K$18,2,IF(BL380&lt;Master_sheet_Kriterien!$L$18,3,IF(BL380&lt;Master_sheet_Kriterien!$M$18,4,5))))</f>
        <v>5</v>
      </c>
      <c r="BN380" s="65">
        <f>VLOOKUP($D380,Struktur_daten_BW_2017!$B$7:$AH$452,Calc_Targetkreise!BN$5,FALSE)</f>
        <v>11.9</v>
      </c>
      <c r="BO380" s="62">
        <f>IF(BN380&lt;Master_sheet_Kriterien!$J$20,1,IF(BN380&lt;Master_sheet_Kriterien!$K$20,2,IF(BN380&lt;Master_sheet_Kriterien!$L$20,3,IF(BN380&lt;Master_sheet_Kriterien!$M$20,4,5))))</f>
        <v>5</v>
      </c>
      <c r="BP380" s="59">
        <f>VLOOKUP($D380,Struktur_daten_BW_2017!$B$7:$AH$452,Calc_Targetkreise!BP$5,FALSE)</f>
        <v>19054</v>
      </c>
      <c r="BQ380" s="62">
        <f>IF(BP380&lt;Master_sheet_Kriterien!$J$38,1,IF(BP380&lt;Master_sheet_Kriterien!$K$38,2,IF(BP380&lt;Master_sheet_Kriterien!$L$38,3,IF(BP380&lt;Master_sheet_Kriterien!$M$38,4,5))))</f>
        <v>2</v>
      </c>
      <c r="BR380" s="65">
        <f>VLOOKUP($D380,Struktur_daten_BW_2017!$B$7:$AH$452,Calc_Targetkreise!BR$5,FALSE)</f>
        <v>25.2</v>
      </c>
      <c r="BS380" s="62">
        <f>IF(BR380&lt;Master_sheet_Kriterien!$J$24,1,IF(BR380&lt;Master_sheet_Kriterien!$K$24,2,IF(BR380&lt;Master_sheet_Kriterien!$L$24,3,IF(BR380&lt;Master_sheet_Kriterien!$M$24,4,5))))</f>
        <v>1</v>
      </c>
      <c r="BT380" s="65">
        <f>VLOOKUP($D380,Struktur_daten_BW_2017!$B$7:$AH$452,Calc_Targetkreise!BT$5,FALSE)</f>
        <v>8.7</v>
      </c>
      <c r="BU380" s="62">
        <f>IF(BT380&lt;Master_sheet_Kriterien!$J$26,1,IF(BT380&lt;Master_sheet_Kriterien!$K$26,2,IF(BT380&lt;Master_sheet_Kriterien!$L$26,3,IF(BT380&lt;Master_sheet_Kriterien!$M$26,4,5))))</f>
        <v>1</v>
      </c>
      <c r="BV380" s="65">
        <f t="shared" si="13"/>
        <v>2.30724</v>
      </c>
      <c r="BW380" s="62">
        <f>IF(BV380&lt;Master_sheet_Kriterien!$J$28,1,IF(BV380&lt;Master_sheet_Kriterien!$K$28,2,IF(BV380&lt;Master_sheet_Kriterien!$L$28,3,IF(BV380&lt;Master_sheet_Kriterien!$M$28,4,5))))</f>
        <v>1</v>
      </c>
      <c r="BX380" s="65">
        <f>VLOOKUP($D380,Struktur_daten_BW_2017!$B$7:$AH$452,Calc_Targetkreise!BX$5,FALSE)</f>
        <v>13.79310345</v>
      </c>
      <c r="BY380" s="62">
        <f>IF(BX380&lt;Master_sheet_Kriterien!$J$30,1,IF(BX380&lt;Master_sheet_Kriterien!$K$30,2,IF(BX380&lt;Master_sheet_Kriterien!$L$30,3,IF(BX380&lt;Master_sheet_Kriterien!$M$30,4,5))))</f>
        <v>1</v>
      </c>
      <c r="BZ380" s="65"/>
      <c r="CA380" s="62">
        <f>IF(BZ380&lt;Master_sheet_Kriterien!$J$32,1,IF(BZ380&lt;Master_sheet_Kriterien!$K$32,2,IF(BZ380&lt;Master_sheet_Kriterien!$L$32,3,IF(BZ380&lt;Master_sheet_Kriterien!$M$32,4,5))))</f>
        <v>1</v>
      </c>
      <c r="CB380" s="65"/>
      <c r="CC380" s="62">
        <f>IF(CB380&lt;Master_sheet_Kriterien!$J$34,1,IF(CB380&lt;Master_sheet_Kriterien!$K$34,2,IF(CB380&lt;Master_sheet_Kriterien!$L$34,3,IF(CB380&lt;Master_sheet_Kriterien!$M$34,4,5))))</f>
        <v>1</v>
      </c>
      <c r="CD380" s="65">
        <f>100-VLOOKUP($D380,Struktur_daten_BW_2017!$B$7:$AH$452,Calc_Targetkreise!CD$5,FALSE)</f>
        <v>44.1</v>
      </c>
      <c r="CE380" s="62">
        <f>IF(CD380&lt;Master_sheet_Kriterien!$J$40,1,IF(CD380&lt;Master_sheet_Kriterien!$K$40,2,IF(CD380&lt;Master_sheet_Kriterien!$L$40,3,IF(CD380&lt;Master_sheet_Kriterien!$M$40,4,5))))</f>
        <v>2</v>
      </c>
      <c r="CF380" s="61"/>
      <c r="CG380" s="59">
        <f>VLOOKUP($D380,EW_19_Kreise!$A$6:$CQ$406,Calc_Targetkreise!CG$5,FALSE)/1000</f>
        <v>75.723</v>
      </c>
      <c r="CH380" s="59">
        <f>VLOOKUP($D380,BW_17_Kreise!$B$7:$CC$410,Calc_Targetkreise!CH$5,FALSE)/1000</f>
        <v>76.734</v>
      </c>
      <c r="CI380" s="59">
        <f>VLOOKUP($D380,EW_Erg_09_14_Kreise!$A$10:$BK$412,Calc_Targetkreise!CI$5,FALSE)/1000</f>
        <v>79.325</v>
      </c>
      <c r="CJ380" s="59">
        <f>VLOOKUP($D380,EW_Erg_09_14_Kreise!$A$10:$BK$412,Calc_Targetkreise!CJ$5,FALSE)/1000</f>
        <v>84.086</v>
      </c>
      <c r="CK380" s="59">
        <f>VLOOKUP($D380,EW_Erg_09_14_Kreise!$A$10:$BK$412,Calc_Targetkreise!CK$5,FALSE)/1000</f>
        <v>31.293</v>
      </c>
      <c r="CL380" s="45"/>
      <c r="CM380" s="59">
        <f>VLOOKUP($D380,Struktur_daten_BW_2017!$B$7:$AH$452,Calc_Targetkreise!CM$5,FALSE)</f>
        <v>265.2</v>
      </c>
      <c r="CN380" s="66">
        <v>0.0</v>
      </c>
      <c r="CO380" s="67">
        <f t="shared" si="16"/>
        <v>0</v>
      </c>
      <c r="CP380" s="62">
        <f>IF(CO380&lt;Master_sheet_Kriterien!$J$58,1,IF(CO380&lt;Master_sheet_Kriterien!$K$58,2,IF(CO380&lt;Master_sheet_Kriterien!$L$58,3,IF(CO380&lt;Master_sheet_Kriterien!$M$58,4,5))))</f>
        <v>1</v>
      </c>
      <c r="CQ380" s="66">
        <v>0.0</v>
      </c>
      <c r="CR380" s="67">
        <f t="shared" si="17"/>
        <v>0</v>
      </c>
      <c r="CS380" s="62">
        <f>IF(CR380&lt;Master_sheet_Kriterien!$J$59,1,IF(CR380&lt;Master_sheet_Kriterien!$K$59,2,IF(CR380&lt;Master_sheet_Kriterien!$L$59,3,IF(CR380&lt;Master_sheet_Kriterien!$M$59,4,5))))</f>
        <v>1</v>
      </c>
      <c r="CT380" s="66">
        <v>0.0</v>
      </c>
      <c r="CU380" s="44"/>
      <c r="CV380" s="66">
        <v>0.0</v>
      </c>
      <c r="CW380" s="68"/>
      <c r="CY380" s="31">
        <f t="shared" si="18"/>
        <v>15086</v>
      </c>
      <c r="DB380" s="76" t="str">
        <f t="shared" si="19"/>
        <v>Jerichower Land</v>
      </c>
      <c r="DC380" s="58">
        <f t="shared" si="20"/>
        <v>319</v>
      </c>
      <c r="DD380" s="77">
        <f t="shared" si="21"/>
        <v>132</v>
      </c>
      <c r="DE380" s="72">
        <f t="shared" si="22"/>
        <v>0.003693055074</v>
      </c>
      <c r="DG380" s="76" t="str">
        <f t="shared" si="23"/>
        <v>Jerichower Land</v>
      </c>
      <c r="DH380" s="58" t="str">
        <f t="shared" si="24"/>
        <v>#REF!</v>
      </c>
      <c r="DI380" s="75">
        <f t="shared" si="25"/>
        <v>126</v>
      </c>
      <c r="DJ380" s="78">
        <f t="shared" si="26"/>
        <v>0.003693055074</v>
      </c>
      <c r="DK380" s="75"/>
      <c r="DL380" s="75"/>
      <c r="DM380" s="75"/>
      <c r="DN380" s="75"/>
      <c r="DO380" s="75"/>
      <c r="DP380" s="44"/>
    </row>
    <row r="381" ht="16.5" customHeight="1">
      <c r="A381" s="58">
        <f t="shared" si="5"/>
        <v>355</v>
      </c>
      <c r="B381" s="58">
        <f t="shared" si="6"/>
        <v>126</v>
      </c>
      <c r="C381" s="58" t="s">
        <v>538</v>
      </c>
      <c r="D381" s="58">
        <v>15087.0</v>
      </c>
      <c r="E381" s="58" t="s">
        <v>548</v>
      </c>
      <c r="F381" s="59">
        <f>VLOOKUP($D381,EW_19_Kreise!$A$6:$CQ$406,Calc_Targetkreise!F$5,FALSE)/1000</f>
        <v>60.537</v>
      </c>
      <c r="G381" s="59">
        <f>VLOOKUP($D381,BW_17_Kreise!$B$7:$CC$410,Calc_Targetkreise!G$5,FALSE)/1000</f>
        <v>77.929</v>
      </c>
      <c r="H381" s="59">
        <f>VLOOKUP($D381,EW_Erg_09_14_Kreise!$A$10:$BK$412,Calc_Targetkreise!H$5,FALSE)/1000</f>
        <v>53.947</v>
      </c>
      <c r="I381" s="60">
        <f t="shared" ref="I381:K381" si="1562">F381/CG381</f>
        <v>0.5218976844</v>
      </c>
      <c r="J381" s="60">
        <f t="shared" si="1562"/>
        <v>0.6567198139</v>
      </c>
      <c r="K381" s="60">
        <f t="shared" si="1562"/>
        <v>0.4342649687</v>
      </c>
      <c r="L381" s="61">
        <f t="shared" ref="L381:M381" si="1563">1-(T381+X381)</f>
        <v>0.6536333152</v>
      </c>
      <c r="M381" s="61">
        <f t="shared" si="1563"/>
        <v>0.5624863658</v>
      </c>
      <c r="N381" s="62">
        <f>IF(L381&lt;Master_sheet_Kriterien!$J$46,1,IF(L381&lt;Master_sheet_Kriterien!$K$46,2,IF(L381&lt;Master_sheet_Kriterien!$L$46,3,IF(L381&lt;Master_sheet_Kriterien!$M$46,4,5))))</f>
        <v>5</v>
      </c>
      <c r="O381" s="62">
        <f>IF(M381&lt;Master_sheet_Kriterien!$J$46,1,IF(M381&lt;Master_sheet_Kriterien!$K$46,2,IF(M381&lt;Master_sheet_Kriterien!$L$46,3,IF(M381&lt;Master_sheet_Kriterien!$M$46,4,5))))</f>
        <v>5</v>
      </c>
      <c r="P381" s="61">
        <f t="shared" ref="P381:Q381" si="1564">1-(T381+AM381)</f>
        <v>0.5220278507</v>
      </c>
      <c r="Q381" s="61">
        <f t="shared" si="1564"/>
        <v>0.4746243375</v>
      </c>
      <c r="R381" s="62">
        <f>IF(P381&lt;Master_sheet_Kriterien!$J$46,1,IF(P381&lt;Master_sheet_Kriterien!$K$46,2,IF(P381&lt;Master_sheet_Kriterien!$L$46,3,IF(P381&lt;Master_sheet_Kriterien!$M$46,4,5))))</f>
        <v>5</v>
      </c>
      <c r="S381" s="62">
        <f>IF(Q381&lt;Master_sheet_Kriterien!$J$46,1,IF(Q381&lt;Master_sheet_Kriterien!$K$46,2,IF(Q381&lt;Master_sheet_Kriterien!$L$46,3,IF(Q381&lt;Master_sheet_Kriterien!$M$46,4,5))))</f>
        <v>4</v>
      </c>
      <c r="T381" s="61">
        <f>VLOOKUP($D381,EW_19_Kreise!$A$6:$CQ$406,Calc_Targetkreise!T$5,FALSE)/1000/F381</f>
        <v>0.2250359284</v>
      </c>
      <c r="U381" s="63">
        <f>VLOOKUP($D381,BW_17_Kreise!$B$7:$CC$410,Calc_Targetkreise!U$5,FALSE)/1000/$G381</f>
        <v>0.2864402212</v>
      </c>
      <c r="V381" s="61">
        <f>VLOOKUP(Calc_Targetkreise!$D381,EW_Erg_09_14_Kreise!$A$7:$BK$412,Calc_Targetkreise!V$5,FALSE)/1000/$H381</f>
        <v>0.2806272823</v>
      </c>
      <c r="W381" s="61">
        <f>VLOOKUP(Calc_Targetkreise!$D381,EW_Erg_09_14_Kreise!$A$7:$BK$412,Calc_Targetkreise!W$5,FALSE)/1000/CK381</f>
        <v>0.2863481435</v>
      </c>
      <c r="X381" s="61">
        <f>VLOOKUP($D381,EW_19_Kreise!$A$6:$CQ$406,Calc_Targetkreise!X$5,FALSE)/1000/F381</f>
        <v>0.1213307564</v>
      </c>
      <c r="Y381" s="63">
        <f>VLOOKUP($D381,BW_17_Kreise!$B$7:$CC$410,Calc_Targetkreise!Y$5,FALSE)/1000/$G381</f>
        <v>0.151073413</v>
      </c>
      <c r="Z381" s="61">
        <f>VLOOKUP(Calc_Targetkreise!$D381,EW_Erg_09_14_Kreise!$A$7:$BK$412,Calc_Targetkreise!Z$5,FALSE)/1000/$H381</f>
        <v>0.211726324</v>
      </c>
      <c r="AA381" s="61">
        <f>VLOOKUP(Calc_Targetkreise!$D381,EW_Erg_09_14_Kreise!$A$7:$BK$412,Calc_Targetkreise!AA$5,FALSE)/1000/$H381</f>
        <v>0.1530020205</v>
      </c>
      <c r="AB381" s="61">
        <f>VLOOKUP($D381,EW_19_Kreise!$A$6:$CQ$406,Calc_Targetkreise!AB$5,FALSE)/1000/F381</f>
        <v>0.05277764012</v>
      </c>
      <c r="AC381" s="63">
        <f>VLOOKUP($D381,BW_17_Kreise!$B$7:$CC$410,Calc_Targetkreise!AC$5,FALSE)/1000/$G381</f>
        <v>0.02073682455</v>
      </c>
      <c r="AD381" s="61">
        <f>VLOOKUP(Calc_Targetkreise!$D381,EW_Erg_09_14_Kreise!$A$7:$BK$412,Calc_Targetkreise!AD$5,FALSE)/1000/$H381</f>
        <v>0.02799043506</v>
      </c>
      <c r="AE381" s="62">
        <f>IF(AC381&lt;Master_sheet_Kriterien!$J$54,1,IF(AC381&lt;Master_sheet_Kriterien!$K$54,2,IF(AC381&lt;Master_sheet_Kriterien!$L$54,3,IF(AC381&lt;Master_sheet_Kriterien!$M$54,4,5))))</f>
        <v>1</v>
      </c>
      <c r="AF381" s="61">
        <f>VLOOKUP(Calc_Targetkreise!$D381,EW_Erg_09_14_Kreise!$A$7:$BK$412,Calc_Targetkreise!AF$5,FALSE)/1000/$H381</f>
        <v>0.03090069883</v>
      </c>
      <c r="AG381" s="63">
        <f>VLOOKUP($D381,BW_17_Kreise!$B$7:$CC$410,Calc_Targetkreise!AG$5,FALSE)/1000/$G381</f>
        <v>0.07306650926</v>
      </c>
      <c r="AH381" s="61">
        <f>VLOOKUP(Calc_Targetkreise!$D381,EW_Erg_09_14_Kreise!$A$7:$BK$412,Calc_Targetkreise!AH$5,FALSE)/1000/$H381</f>
        <v>0.03266168647</v>
      </c>
      <c r="AI381" s="61">
        <f>VLOOKUP(Calc_Targetkreise!$D381,EW_Erg_09_14_Kreise!$A$7:$BK$412,Calc_Targetkreise!AI$5,FALSE)/1000/$H381</f>
        <v>0.07605612916</v>
      </c>
      <c r="AJ381" s="63">
        <f>VLOOKUP($D381,BW_17_Kreise!$B$7:$CC$410,Calc_Targetkreise!AJ$5,FALSE)/1000/$G381</f>
        <v>0.1800870023</v>
      </c>
      <c r="AK381" s="61">
        <f>VLOOKUP(Calc_Targetkreise!$D381,EW_Erg_09_14_Kreise!$A$7:$BK$412,Calc_Targetkreise!AK$5,FALSE)/1000/$H381</f>
        <v>0.2483177934</v>
      </c>
      <c r="AL381" s="61">
        <f>VLOOKUP(Calc_Targetkreise!$D381,EW_Erg_09_14_Kreise!$A$7:$BK$412,Calc_Targetkreise!AL$5,FALSE)/1000/$H381</f>
        <v>0.2406992048</v>
      </c>
      <c r="AM381" s="61">
        <f>VLOOKUP($D381,EW_19_Kreise!$A$6:$CQ$406,Calc_Targetkreise!AM$5,FALSE)/1000/F381</f>
        <v>0.2529362208</v>
      </c>
      <c r="AN381" s="63">
        <f>VLOOKUP($D381,BW_17_Kreise!$B$7:$CC$410,Calc_Targetkreise!AN$5,FALSE)/1000/$G381</f>
        <v>0.2389354412</v>
      </c>
      <c r="AO381" s="61">
        <f>VLOOKUP(Calc_Targetkreise!$D381,EW_Erg_09_14_Kreise!$A$7:$BK$412,Calc_Targetkreise!AO$5,FALSE)/1000/$H381</f>
        <v>0.06087456207</v>
      </c>
      <c r="AP381" s="61">
        <f>VLOOKUP(Calc_Targetkreise!$D381,EW_Erg_09_14_Kreise!$A$7:$BK$412,Calc_Targetkreise!AP$5,FALSE)/1000/$H381</f>
        <v>0.001112202717</v>
      </c>
      <c r="AQ381" s="61">
        <f t="shared" ref="AQ381:AR381" si="1565">1-U381-Y381-AC381-AG381-AJ381-AN381</f>
        <v>0.04966058848</v>
      </c>
      <c r="AR381" s="61">
        <f t="shared" si="1565"/>
        <v>0.1378019167</v>
      </c>
      <c r="AS381" s="61">
        <f t="shared" si="11"/>
        <v>0.2118816005</v>
      </c>
      <c r="AT381" s="63">
        <f>VLOOKUP($D381,BW_17_Kreise!$B$7:$CC$410,Calc_Targetkreise!AT$5,FALSE)/1000/$G381</f>
        <v>0</v>
      </c>
      <c r="AU381" s="61">
        <f>VLOOKUP(Calc_Targetkreise!$D381,EW_Erg_09_14_Kreise!$A$7:$BK$412,Calc_Targetkreise!AU$5,FALSE)/1000/$H381</f>
        <v>0.01095519677</v>
      </c>
      <c r="AV381" s="62">
        <f>IF(AU381&lt;Master_sheet_Kriterien!$J$44,1,IF(AU381&lt;Master_sheet_Kriterien!$K$44,2,IF(AU381&lt;Master_sheet_Kriterien!$L$44,3,IF(AU381&lt;Master_sheet_Kriterien!$M$44,4,5))))</f>
        <v>3</v>
      </c>
      <c r="AW381" s="61">
        <f>VLOOKUP(Calc_Targetkreise!$D381,EW_Erg_09_14_Kreise!$A$7:$BK$412,Calc_Targetkreise!AW$5,FALSE)/1000/$H381</f>
        <v>0.00624687193</v>
      </c>
      <c r="AX381" s="61">
        <f>VLOOKUP($D381,EW_19_Kreise!$A$6:$CQ$406,Calc_Targetkreise!AX$5,FALSE)/1000/F381</f>
        <v>0.003204651701</v>
      </c>
      <c r="AY381" s="62">
        <f>IF(AX381&lt;Master_sheet_Kriterien!$J$56,1,IF(AX381&lt;Master_sheet_Kriterien!$K$56,2,IF(AX381&lt;Master_sheet_Kriterien!$L$56,3,IF(AX381&lt;Master_sheet_Kriterien!$M$56,4,5))))</f>
        <v>2</v>
      </c>
      <c r="AZ381" s="64">
        <f>VLOOKUP($D381,EW_19_Kreise!$A$6:$CQ$406,Calc_Targetkreise!AZ$5,FALSE)</f>
        <v>194</v>
      </c>
      <c r="BA381" s="62">
        <f>IF(AZ381&lt;Master_sheet_Kriterien!$J$57,1,IF(AZ381&lt;Master_sheet_Kriterien!$K$57,2,IF(AZ381&lt;Master_sheet_Kriterien!$L$57,3,IF(AZ381&lt;Master_sheet_Kriterien!$M$56,4,5))))</f>
        <v>2</v>
      </c>
      <c r="BB381" s="59">
        <f>VLOOKUP($D381,Struktur_daten_BW_2017!$B$7:$AH$452,Calc_Targetkreise!BB$5,FALSE)</f>
        <v>107</v>
      </c>
      <c r="BC381" s="62">
        <f>IF(BB381&lt;Master_sheet_Kriterien!$J$8,1,IF(BB381&lt;Master_sheet_Kriterien!$K$8,2,IF(BB381&lt;Master_sheet_Kriterien!$L$8,3,IF(BB381&lt;Master_sheet_Kriterien!$M$8,4,5))))</f>
        <v>1</v>
      </c>
      <c r="BD381" s="65">
        <f t="shared" si="12"/>
        <v>10.6081</v>
      </c>
      <c r="BE381" s="62">
        <f>IF(BD381&lt;Master_sheet_Kriterien!$J$10,1,IF(BD381&lt;Master_sheet_Kriterien!$K$10,2,IF(BD381&lt;Master_sheet_Kriterien!$L$10,3,IF(BD381&lt;Master_sheet_Kriterien!$M$10,4,5))))</f>
        <v>1</v>
      </c>
      <c r="BF381" s="65">
        <f>VLOOKUP($D381,Struktur_daten_BW_2017!$B$7:$AH$452,Calc_Targetkreise!BF$5,FALSE)</f>
        <v>4.3</v>
      </c>
      <c r="BG381" s="62">
        <f>IF(BF381&lt;Master_sheet_Kriterien!$J$12,1,IF(BF381&lt;Master_sheet_Kriterien!$K$12,2,IF(BF381&lt;Master_sheet_Kriterien!$L$12,3,IF(BF381&lt;Master_sheet_Kriterien!$M$12,4,5))))</f>
        <v>1</v>
      </c>
      <c r="BH381" s="65">
        <f>VLOOKUP($D381,Struktur_daten_BW_2017!$B$7:$AH$452,Calc_Targetkreise!BH$5,FALSE)</f>
        <v>10.6</v>
      </c>
      <c r="BI381" s="62">
        <f>IF(BH381&lt;Master_sheet_Kriterien!$J$14,1,IF(BH381&lt;Master_sheet_Kriterien!$K$14,2,IF(BH381&lt;Master_sheet_Kriterien!$L$14,3,IF(BH381&lt;Master_sheet_Kriterien!$M$14,4,5))))</f>
        <v>1</v>
      </c>
      <c r="BJ381" s="65">
        <f>VLOOKUP($D381,Struktur_daten_BW_2017!$B$7:$AH$452,Calc_Targetkreise!BJ$5,FALSE)</f>
        <v>36.3</v>
      </c>
      <c r="BK381" s="62">
        <f>IF(BJ381&lt;Master_sheet_Kriterien!$J$16,1,IF(BJ381&lt;Master_sheet_Kriterien!$K$16,2,IF(BJ381&lt;Master_sheet_Kriterien!$L$16,3,IF(BJ381&lt;Master_sheet_Kriterien!$M$16,4,5))))</f>
        <v>3</v>
      </c>
      <c r="BL381" s="65">
        <f>VLOOKUP($D381,Struktur_daten_BW_2017!$B$7:$AH$452,Calc_Targetkreise!BL$5,FALSE)</f>
        <v>21.6</v>
      </c>
      <c r="BM381" s="62">
        <f>IF(BL381&lt;Master_sheet_Kriterien!$J$18,1,IF(BL381&lt;Master_sheet_Kriterien!$K$18,2,IF(BL381&lt;Master_sheet_Kriterien!$L$18,3,IF(BL381&lt;Master_sheet_Kriterien!$M$18,4,5))))</f>
        <v>5</v>
      </c>
      <c r="BN381" s="65">
        <f>VLOOKUP($D381,Struktur_daten_BW_2017!$B$7:$AH$452,Calc_Targetkreise!BN$5,FALSE)</f>
        <v>13.7</v>
      </c>
      <c r="BO381" s="62">
        <f>IF(BN381&lt;Master_sheet_Kriterien!$J$20,1,IF(BN381&lt;Master_sheet_Kriterien!$K$20,2,IF(BN381&lt;Master_sheet_Kriterien!$L$20,3,IF(BN381&lt;Master_sheet_Kriterien!$M$20,4,5))))</f>
        <v>5</v>
      </c>
      <c r="BP381" s="59">
        <f>VLOOKUP($D381,Struktur_daten_BW_2017!$B$7:$AH$452,Calc_Targetkreise!BP$5,FALSE)</f>
        <v>17920</v>
      </c>
      <c r="BQ381" s="62">
        <f>IF(BP381&lt;Master_sheet_Kriterien!$J$38,1,IF(BP381&lt;Master_sheet_Kriterien!$K$38,2,IF(BP381&lt;Master_sheet_Kriterien!$L$38,3,IF(BP381&lt;Master_sheet_Kriterien!$M$38,4,5))))</f>
        <v>1</v>
      </c>
      <c r="BR381" s="65">
        <f>VLOOKUP($D381,Struktur_daten_BW_2017!$B$7:$AH$452,Calc_Targetkreise!BR$5,FALSE)</f>
        <v>21.3</v>
      </c>
      <c r="BS381" s="62">
        <f>IF(BR381&lt;Master_sheet_Kriterien!$J$24,1,IF(BR381&lt;Master_sheet_Kriterien!$K$24,2,IF(BR381&lt;Master_sheet_Kriterien!$L$24,3,IF(BR381&lt;Master_sheet_Kriterien!$M$24,4,5))))</f>
        <v>1</v>
      </c>
      <c r="BT381" s="65">
        <f>VLOOKUP($D381,Struktur_daten_BW_2017!$B$7:$AH$452,Calc_Targetkreise!BT$5,FALSE)</f>
        <v>8.2</v>
      </c>
      <c r="BU381" s="62">
        <f>IF(BT381&lt;Master_sheet_Kriterien!$J$26,1,IF(BT381&lt;Master_sheet_Kriterien!$K$26,2,IF(BT381&lt;Master_sheet_Kriterien!$L$26,3,IF(BT381&lt;Master_sheet_Kriterien!$M$26,4,5))))</f>
        <v>1</v>
      </c>
      <c r="BV381" s="65">
        <f t="shared" si="13"/>
        <v>2.02294</v>
      </c>
      <c r="BW381" s="62">
        <f>IF(BV381&lt;Master_sheet_Kriterien!$J$28,1,IF(BV381&lt;Master_sheet_Kriterien!$K$28,2,IF(BV381&lt;Master_sheet_Kriterien!$L$28,3,IF(BV381&lt;Master_sheet_Kriterien!$M$28,4,5))))</f>
        <v>1</v>
      </c>
      <c r="BX381" s="65">
        <f>VLOOKUP($D381,Struktur_daten_BW_2017!$B$7:$AH$452,Calc_Targetkreise!BX$5,FALSE)</f>
        <v>18.29268293</v>
      </c>
      <c r="BY381" s="62">
        <f>IF(BX381&lt;Master_sheet_Kriterien!$J$30,1,IF(BX381&lt;Master_sheet_Kriterien!$K$30,2,IF(BX381&lt;Master_sheet_Kriterien!$L$30,3,IF(BX381&lt;Master_sheet_Kriterien!$M$30,4,5))))</f>
        <v>2</v>
      </c>
      <c r="BZ381" s="65"/>
      <c r="CA381" s="62">
        <f>IF(BZ381&lt;Master_sheet_Kriterien!$J$32,1,IF(BZ381&lt;Master_sheet_Kriterien!$K$32,2,IF(BZ381&lt;Master_sheet_Kriterien!$L$32,3,IF(BZ381&lt;Master_sheet_Kriterien!$M$32,4,5))))</f>
        <v>1</v>
      </c>
      <c r="CB381" s="65"/>
      <c r="CC381" s="62">
        <f>IF(CB381&lt;Master_sheet_Kriterien!$J$34,1,IF(CB381&lt;Master_sheet_Kriterien!$K$34,2,IF(CB381&lt;Master_sheet_Kriterien!$L$34,3,IF(CB381&lt;Master_sheet_Kriterien!$M$34,4,5))))</f>
        <v>1</v>
      </c>
      <c r="CD381" s="65">
        <f>100-VLOOKUP($D381,Struktur_daten_BW_2017!$B$7:$AH$452,Calc_Targetkreise!CD$5,FALSE)</f>
        <v>47.2</v>
      </c>
      <c r="CE381" s="62">
        <f>IF(CD381&lt;Master_sheet_Kriterien!$J$40,1,IF(CD381&lt;Master_sheet_Kriterien!$K$40,2,IF(CD381&lt;Master_sheet_Kriterien!$L$40,3,IF(CD381&lt;Master_sheet_Kriterien!$M$40,4,5))))</f>
        <v>3</v>
      </c>
      <c r="CF381" s="61"/>
      <c r="CG381" s="59">
        <f>VLOOKUP($D381,EW_19_Kreise!$A$6:$CQ$406,Calc_Targetkreise!CG$5,FALSE)/1000</f>
        <v>115.994</v>
      </c>
      <c r="CH381" s="59">
        <f>VLOOKUP($D381,BW_17_Kreise!$B$7:$CC$410,Calc_Targetkreise!CH$5,FALSE)/1000</f>
        <v>118.664</v>
      </c>
      <c r="CI381" s="59">
        <f>VLOOKUP($D381,EW_Erg_09_14_Kreise!$A$10:$BK$412,Calc_Targetkreise!CI$5,FALSE)/1000</f>
        <v>124.226</v>
      </c>
      <c r="CJ381" s="59">
        <f>VLOOKUP($D381,EW_Erg_09_14_Kreise!$A$10:$BK$412,Calc_Targetkreise!CJ$5,FALSE)/1000</f>
        <v>134.918</v>
      </c>
      <c r="CK381" s="59">
        <f>VLOOKUP($D381,EW_Erg_09_14_Kreise!$A$10:$BK$412,Calc_Targetkreise!CK$5,FALSE)/1000</f>
        <v>49.583</v>
      </c>
      <c r="CL381" s="45"/>
      <c r="CM381" s="59">
        <f>VLOOKUP($D381,Struktur_daten_BW_2017!$B$7:$AH$452,Calc_Targetkreise!CM$5,FALSE)</f>
        <v>246.7</v>
      </c>
      <c r="CN381" s="66">
        <v>1.0</v>
      </c>
      <c r="CO381" s="67">
        <f t="shared" si="16"/>
        <v>0.004053506283</v>
      </c>
      <c r="CP381" s="62">
        <f>IF(CO381&lt;Master_sheet_Kriterien!$J$58,1,IF(CO381&lt;Master_sheet_Kriterien!$K$58,2,IF(CO381&lt;Master_sheet_Kriterien!$L$58,3,IF(CO381&lt;Master_sheet_Kriterien!$M$58,4,5))))</f>
        <v>1</v>
      </c>
      <c r="CQ381" s="66">
        <v>1.0</v>
      </c>
      <c r="CR381" s="67">
        <f t="shared" si="17"/>
        <v>0.004053506283</v>
      </c>
      <c r="CS381" s="62">
        <f>IF(CR381&lt;Master_sheet_Kriterien!$J$59,1,IF(CR381&lt;Master_sheet_Kriterien!$K$59,2,IF(CR381&lt;Master_sheet_Kriterien!$L$59,3,IF(CR381&lt;Master_sheet_Kriterien!$M$59,4,5))))</f>
        <v>1</v>
      </c>
      <c r="CT381" s="66">
        <v>0.0</v>
      </c>
      <c r="CU381" s="44"/>
      <c r="CV381" s="66">
        <v>0.0</v>
      </c>
      <c r="CW381" s="68"/>
      <c r="CY381" s="31">
        <f t="shared" si="18"/>
        <v>15087</v>
      </c>
      <c r="DB381" s="76" t="str">
        <f t="shared" si="19"/>
        <v>Mansfeld-Südharz</v>
      </c>
      <c r="DC381" s="58">
        <f t="shared" si="20"/>
        <v>355</v>
      </c>
      <c r="DD381" s="77">
        <f t="shared" si="21"/>
        <v>126</v>
      </c>
      <c r="DE381" s="72">
        <f t="shared" si="22"/>
        <v>0.003204651701</v>
      </c>
      <c r="DG381" s="76" t="str">
        <f t="shared" si="23"/>
        <v>Mansfeld-Südharz</v>
      </c>
      <c r="DH381" s="58" t="str">
        <f t="shared" si="24"/>
        <v>#REF!</v>
      </c>
      <c r="DI381" s="75">
        <f t="shared" si="25"/>
        <v>120.0405351</v>
      </c>
      <c r="DJ381" s="78">
        <f t="shared" si="26"/>
        <v>0.003204651701</v>
      </c>
      <c r="DK381" s="75"/>
      <c r="DL381" s="75"/>
      <c r="DM381" s="75"/>
      <c r="DN381" s="75"/>
      <c r="DO381" s="75"/>
      <c r="DP381" s="44"/>
    </row>
    <row r="382" ht="16.5" customHeight="1">
      <c r="A382" s="58">
        <f t="shared" si="5"/>
        <v>315</v>
      </c>
      <c r="B382" s="58">
        <f t="shared" si="6"/>
        <v>133</v>
      </c>
      <c r="C382" s="58" t="s">
        <v>538</v>
      </c>
      <c r="D382" s="58">
        <v>15088.0</v>
      </c>
      <c r="E382" s="58" t="s">
        <v>549</v>
      </c>
      <c r="F382" s="59">
        <f>VLOOKUP($D382,EW_19_Kreise!$A$6:$CQ$406,Calc_Targetkreise!F$5,FALSE)/1000</f>
        <v>85.953</v>
      </c>
      <c r="G382" s="59">
        <f>VLOOKUP($D382,BW_17_Kreise!$B$7:$CC$410,Calc_Targetkreise!G$5,FALSE)/1000</f>
        <v>107.995</v>
      </c>
      <c r="H382" s="59">
        <f>VLOOKUP($D382,EW_Erg_09_14_Kreise!$A$10:$BK$412,Calc_Targetkreise!H$5,FALSE)/1000</f>
        <v>69.489</v>
      </c>
      <c r="I382" s="60">
        <f t="shared" ref="I382:K382" si="1566">F382/CG382</f>
        <v>0.5561861007</v>
      </c>
      <c r="J382" s="60">
        <f t="shared" si="1566"/>
        <v>0.6899624975</v>
      </c>
      <c r="K382" s="60">
        <f t="shared" si="1566"/>
        <v>0.4311614661</v>
      </c>
      <c r="L382" s="61">
        <f t="shared" ref="L382:M382" si="1567">1-(T382+X382)</f>
        <v>0.6521238351</v>
      </c>
      <c r="M382" s="61">
        <f t="shared" si="1567"/>
        <v>0.5726654012</v>
      </c>
      <c r="N382" s="62">
        <f>IF(L382&lt;Master_sheet_Kriterien!$J$46,1,IF(L382&lt;Master_sheet_Kriterien!$K$46,2,IF(L382&lt;Master_sheet_Kriterien!$L$46,3,IF(L382&lt;Master_sheet_Kriterien!$M$46,4,5))))</f>
        <v>5</v>
      </c>
      <c r="O382" s="62">
        <f>IF(M382&lt;Master_sheet_Kriterien!$J$46,1,IF(M382&lt;Master_sheet_Kriterien!$K$46,2,IF(M382&lt;Master_sheet_Kriterien!$L$46,3,IF(M382&lt;Master_sheet_Kriterien!$M$46,4,5))))</f>
        <v>5</v>
      </c>
      <c r="P382" s="61">
        <f t="shared" ref="P382:Q382" si="1568">1-(T382+AM382)</f>
        <v>0.5179574884</v>
      </c>
      <c r="Q382" s="61">
        <f t="shared" si="1568"/>
        <v>0.4641881569</v>
      </c>
      <c r="R382" s="62">
        <f>IF(P382&lt;Master_sheet_Kriterien!$J$46,1,IF(P382&lt;Master_sheet_Kriterien!$K$46,2,IF(P382&lt;Master_sheet_Kriterien!$L$46,3,IF(P382&lt;Master_sheet_Kriterien!$M$46,4,5))))</f>
        <v>5</v>
      </c>
      <c r="S382" s="62">
        <f>IF(Q382&lt;Master_sheet_Kriterien!$J$46,1,IF(Q382&lt;Master_sheet_Kriterien!$K$46,2,IF(Q382&lt;Master_sheet_Kriterien!$L$46,3,IF(Q382&lt;Master_sheet_Kriterien!$M$46,4,5))))</f>
        <v>3</v>
      </c>
      <c r="T382" s="61">
        <f>VLOOKUP($D382,EW_19_Kreise!$A$6:$CQ$406,Calc_Targetkreise!T$5,FALSE)/1000/F382</f>
        <v>0.2387118542</v>
      </c>
      <c r="U382" s="63">
        <f>VLOOKUP($D382,BW_17_Kreise!$B$7:$CC$410,Calc_Targetkreise!U$5,FALSE)/1000/$G382</f>
        <v>0.29584703</v>
      </c>
      <c r="V382" s="61">
        <f>VLOOKUP(Calc_Targetkreise!$D382,EW_Erg_09_14_Kreise!$A$7:$BK$412,Calc_Targetkreise!V$5,FALSE)/1000/$H382</f>
        <v>0.3269726144</v>
      </c>
      <c r="W382" s="61">
        <f>VLOOKUP(Calc_Targetkreise!$D382,EW_Erg_09_14_Kreise!$A$7:$BK$412,Calc_Targetkreise!W$5,FALSE)/1000/CK382</f>
        <v>0.3037133763</v>
      </c>
      <c r="X382" s="61">
        <f>VLOOKUP($D382,EW_19_Kreise!$A$6:$CQ$406,Calc_Targetkreise!X$5,FALSE)/1000/F382</f>
        <v>0.1091643107</v>
      </c>
      <c r="Y382" s="63">
        <f>VLOOKUP($D382,BW_17_Kreise!$B$7:$CC$410,Calc_Targetkreise!Y$5,FALSE)/1000/$G382</f>
        <v>0.1314875689</v>
      </c>
      <c r="Z382" s="61">
        <f>VLOOKUP(Calc_Targetkreise!$D382,EW_Erg_09_14_Kreise!$A$7:$BK$412,Calc_Targetkreise!Z$5,FALSE)/1000/$H382</f>
        <v>0.1968369094</v>
      </c>
      <c r="AA382" s="61">
        <f>VLOOKUP(Calc_Targetkreise!$D382,EW_Erg_09_14_Kreise!$A$7:$BK$412,Calc_Targetkreise!AA$5,FALSE)/1000/$H382</f>
        <v>0.1451452748</v>
      </c>
      <c r="AB382" s="61">
        <f>VLOOKUP($D382,EW_19_Kreise!$A$6:$CQ$406,Calc_Targetkreise!AB$5,FALSE)/1000/F382</f>
        <v>0.06847928519</v>
      </c>
      <c r="AC382" s="63">
        <f>VLOOKUP($D382,BW_17_Kreise!$B$7:$CC$410,Calc_Targetkreise!AC$5,FALSE)/1000/$G382</f>
        <v>0.02748275383</v>
      </c>
      <c r="AD382" s="61">
        <f>VLOOKUP(Calc_Targetkreise!$D382,EW_Erg_09_14_Kreise!$A$7:$BK$412,Calc_Targetkreise!AD$5,FALSE)/1000/$H382</f>
        <v>0.03456662206</v>
      </c>
      <c r="AE382" s="62">
        <f>IF(AC382&lt;Master_sheet_Kriterien!$J$54,1,IF(AC382&lt;Master_sheet_Kriterien!$K$54,2,IF(AC382&lt;Master_sheet_Kriterien!$L$54,3,IF(AC382&lt;Master_sheet_Kriterien!$M$54,4,5))))</f>
        <v>1</v>
      </c>
      <c r="AF382" s="61">
        <f>VLOOKUP(Calc_Targetkreise!$D382,EW_Erg_09_14_Kreise!$A$7:$BK$412,Calc_Targetkreise!AF$5,FALSE)/1000/$H382</f>
        <v>0.0395458274</v>
      </c>
      <c r="AG382" s="63">
        <f>VLOOKUP($D382,BW_17_Kreise!$B$7:$CC$410,Calc_Targetkreise!AG$5,FALSE)/1000/$G382</f>
        <v>0.09093939534</v>
      </c>
      <c r="AH382" s="61">
        <f>VLOOKUP(Calc_Targetkreise!$D382,EW_Erg_09_14_Kreise!$A$7:$BK$412,Calc_Targetkreise!AH$5,FALSE)/1000/$H382</f>
        <v>0.03204823785</v>
      </c>
      <c r="AI382" s="61">
        <f>VLOOKUP(Calc_Targetkreise!$D382,EW_Erg_09_14_Kreise!$A$7:$BK$412,Calc_Targetkreise!AI$5,FALSE)/1000/$H382</f>
        <v>0.09125185281</v>
      </c>
      <c r="AJ382" s="63">
        <f>VLOOKUP($D382,BW_17_Kreise!$B$7:$CC$410,Calc_Targetkreise!AJ$5,FALSE)/1000/$G382</f>
        <v>0.1607759619</v>
      </c>
      <c r="AK382" s="61">
        <f>VLOOKUP(Calc_Targetkreise!$D382,EW_Erg_09_14_Kreise!$A$7:$BK$412,Calc_Targetkreise!AK$5,FALSE)/1000/$H382</f>
        <v>0.2184950136</v>
      </c>
      <c r="AL382" s="61">
        <f>VLOOKUP(Calc_Targetkreise!$D382,EW_Erg_09_14_Kreise!$A$7:$BK$412,Calc_Targetkreise!AL$5,FALSE)/1000/$H382</f>
        <v>0.1999597059</v>
      </c>
      <c r="AM382" s="61">
        <f>VLOOKUP($D382,EW_19_Kreise!$A$6:$CQ$406,Calc_Targetkreise!AM$5,FALSE)/1000/F382</f>
        <v>0.2433306575</v>
      </c>
      <c r="AN382" s="63">
        <f>VLOOKUP($D382,BW_17_Kreise!$B$7:$CC$410,Calc_Targetkreise!AN$5,FALSE)/1000/$G382</f>
        <v>0.2399648132</v>
      </c>
      <c r="AO382" s="61">
        <f>VLOOKUP(Calc_Targetkreise!$D382,EW_Erg_09_14_Kreise!$A$7:$BK$412,Calc_Targetkreise!AO$5,FALSE)/1000/$H382</f>
        <v>0.06744952439</v>
      </c>
      <c r="AP382" s="61">
        <f>VLOOKUP(Calc_Targetkreise!$D382,EW_Erg_09_14_Kreise!$A$7:$BK$412,Calc_Targetkreise!AP$5,FALSE)/1000/$H382</f>
        <v>0.001223215185</v>
      </c>
      <c r="AQ382" s="61">
        <f t="shared" ref="AQ382:AR382" si="1569">1-U382-Y382-AC382-AG382-AJ382-AN382</f>
        <v>0.05350247697</v>
      </c>
      <c r="AR382" s="61">
        <f t="shared" si="1569"/>
        <v>0.1236310783</v>
      </c>
      <c r="AS382" s="61">
        <f t="shared" si="11"/>
        <v>0.2191607476</v>
      </c>
      <c r="AT382" s="63">
        <f>VLOOKUP($D382,BW_17_Kreise!$B$7:$CC$410,Calc_Targetkreise!AT$5,FALSE)/1000/$G382</f>
        <v>0</v>
      </c>
      <c r="AU382" s="61">
        <f>VLOOKUP(Calc_Targetkreise!$D382,EW_Erg_09_14_Kreise!$A$7:$BK$412,Calc_Targetkreise!AU$5,FALSE)/1000/$H382</f>
        <v>0.0110808905</v>
      </c>
      <c r="AV382" s="62">
        <f>IF(AU382&lt;Master_sheet_Kriterien!$J$44,1,IF(AU382&lt;Master_sheet_Kriterien!$K$44,2,IF(AU382&lt;Master_sheet_Kriterien!$L$44,3,IF(AU382&lt;Master_sheet_Kriterien!$M$44,4,5))))</f>
        <v>3</v>
      </c>
      <c r="AW382" s="61">
        <f>VLOOKUP(Calc_Targetkreise!$D382,EW_Erg_09_14_Kreise!$A$7:$BK$412,Calc_Targetkreise!AW$5,FALSE)/1000/$H382</f>
        <v>0.00725294651</v>
      </c>
      <c r="AX382" s="61">
        <f>VLOOKUP($D382,EW_19_Kreise!$A$6:$CQ$406,Calc_Targetkreise!AX$5,FALSE)/1000/F382</f>
        <v>0.003385571184</v>
      </c>
      <c r="AY382" s="62">
        <f>IF(AX382&lt;Master_sheet_Kriterien!$J$56,1,IF(AX382&lt;Master_sheet_Kriterien!$K$56,2,IF(AX382&lt;Master_sheet_Kriterien!$L$56,3,IF(AX382&lt;Master_sheet_Kriterien!$M$56,4,5))))</f>
        <v>2</v>
      </c>
      <c r="AZ382" s="64">
        <f>VLOOKUP($D382,EW_19_Kreise!$A$6:$CQ$406,Calc_Targetkreise!AZ$5,FALSE)</f>
        <v>291</v>
      </c>
      <c r="BA382" s="62">
        <f>IF(AZ382&lt;Master_sheet_Kriterien!$J$57,1,IF(AZ382&lt;Master_sheet_Kriterien!$K$57,2,IF(AZ382&lt;Master_sheet_Kriterien!$L$57,3,IF(AZ382&lt;Master_sheet_Kriterien!$M$56,4,5))))</f>
        <v>2</v>
      </c>
      <c r="BB382" s="59">
        <f>VLOOKUP($D382,Struktur_daten_BW_2017!$B$7:$AH$452,Calc_Targetkreise!BB$5,FALSE)</f>
        <v>135.4</v>
      </c>
      <c r="BC382" s="62">
        <f>IF(BB382&lt;Master_sheet_Kriterien!$J$8,1,IF(BB382&lt;Master_sheet_Kriterien!$K$8,2,IF(BB382&lt;Master_sheet_Kriterien!$L$8,3,IF(BB382&lt;Master_sheet_Kriterien!$M$8,4,5))))</f>
        <v>2</v>
      </c>
      <c r="BD382" s="65">
        <f t="shared" si="12"/>
        <v>10.1992</v>
      </c>
      <c r="BE382" s="62">
        <f>IF(BD382&lt;Master_sheet_Kriterien!$J$10,1,IF(BD382&lt;Master_sheet_Kriterien!$K$10,2,IF(BD382&lt;Master_sheet_Kriterien!$L$10,3,IF(BD382&lt;Master_sheet_Kriterien!$M$10,4,5))))</f>
        <v>1</v>
      </c>
      <c r="BF382" s="65">
        <f>VLOOKUP($D382,Struktur_daten_BW_2017!$B$7:$AH$452,Calc_Targetkreise!BF$5,FALSE)</f>
        <v>4.4</v>
      </c>
      <c r="BG382" s="62">
        <f>IF(BF382&lt;Master_sheet_Kriterien!$J$12,1,IF(BF382&lt;Master_sheet_Kriterien!$K$12,2,IF(BF382&lt;Master_sheet_Kriterien!$L$12,3,IF(BF382&lt;Master_sheet_Kriterien!$M$12,4,5))))</f>
        <v>1</v>
      </c>
      <c r="BH382" s="65">
        <f>VLOOKUP($D382,Struktur_daten_BW_2017!$B$7:$AH$452,Calc_Targetkreise!BH$5,FALSE)</f>
        <v>11.2</v>
      </c>
      <c r="BI382" s="62">
        <f>IF(BH382&lt;Master_sheet_Kriterien!$J$14,1,IF(BH382&lt;Master_sheet_Kriterien!$K$14,2,IF(BH382&lt;Master_sheet_Kriterien!$L$14,3,IF(BH382&lt;Master_sheet_Kriterien!$M$14,4,5))))</f>
        <v>2</v>
      </c>
      <c r="BJ382" s="65">
        <f>VLOOKUP($D382,Struktur_daten_BW_2017!$B$7:$AH$452,Calc_Targetkreise!BJ$5,FALSE)</f>
        <v>36.4</v>
      </c>
      <c r="BK382" s="62">
        <f>IF(BJ382&lt;Master_sheet_Kriterien!$J$16,1,IF(BJ382&lt;Master_sheet_Kriterien!$K$16,2,IF(BJ382&lt;Master_sheet_Kriterien!$L$16,3,IF(BJ382&lt;Master_sheet_Kriterien!$M$16,4,5))))</f>
        <v>4</v>
      </c>
      <c r="BL382" s="65">
        <f>VLOOKUP($D382,Struktur_daten_BW_2017!$B$7:$AH$452,Calc_Targetkreise!BL$5,FALSE)</f>
        <v>20.2</v>
      </c>
      <c r="BM382" s="62">
        <f>IF(BL382&lt;Master_sheet_Kriterien!$J$18,1,IF(BL382&lt;Master_sheet_Kriterien!$K$18,2,IF(BL382&lt;Master_sheet_Kriterien!$L$18,3,IF(BL382&lt;Master_sheet_Kriterien!$M$18,4,5))))</f>
        <v>5</v>
      </c>
      <c r="BN382" s="65">
        <f>VLOOKUP($D382,Struktur_daten_BW_2017!$B$7:$AH$452,Calc_Targetkreise!BN$5,FALSE)</f>
        <v>14.1</v>
      </c>
      <c r="BO382" s="62">
        <f>IF(BN382&lt;Master_sheet_Kriterien!$J$20,1,IF(BN382&lt;Master_sheet_Kriterien!$K$20,2,IF(BN382&lt;Master_sheet_Kriterien!$L$20,3,IF(BN382&lt;Master_sheet_Kriterien!$M$20,4,5))))</f>
        <v>5</v>
      </c>
      <c r="BP382" s="59">
        <f>VLOOKUP($D382,Struktur_daten_BW_2017!$B$7:$AH$452,Calc_Targetkreise!BP$5,FALSE)</f>
        <v>17949</v>
      </c>
      <c r="BQ382" s="62">
        <f>IF(BP382&lt;Master_sheet_Kriterien!$J$38,1,IF(BP382&lt;Master_sheet_Kriterien!$K$38,2,IF(BP382&lt;Master_sheet_Kriterien!$L$38,3,IF(BP382&lt;Master_sheet_Kriterien!$M$38,4,5))))</f>
        <v>1</v>
      </c>
      <c r="BR382" s="65">
        <f>VLOOKUP($D382,Struktur_daten_BW_2017!$B$7:$AH$452,Calc_Targetkreise!BR$5,FALSE)</f>
        <v>31.1</v>
      </c>
      <c r="BS382" s="62">
        <f>IF(BR382&lt;Master_sheet_Kriterien!$J$24,1,IF(BR382&lt;Master_sheet_Kriterien!$K$24,2,IF(BR382&lt;Master_sheet_Kriterien!$L$24,3,IF(BR382&lt;Master_sheet_Kriterien!$M$24,4,5))))</f>
        <v>2</v>
      </c>
      <c r="BT382" s="65">
        <f>VLOOKUP($D382,Struktur_daten_BW_2017!$B$7:$AH$452,Calc_Targetkreise!BT$5,FALSE)</f>
        <v>8.4</v>
      </c>
      <c r="BU382" s="62">
        <f>IF(BT382&lt;Master_sheet_Kriterien!$J$26,1,IF(BT382&lt;Master_sheet_Kriterien!$K$26,2,IF(BT382&lt;Master_sheet_Kriterien!$L$26,3,IF(BT382&lt;Master_sheet_Kriterien!$M$26,4,5))))</f>
        <v>1</v>
      </c>
      <c r="BV382" s="65">
        <f t="shared" si="13"/>
        <v>1.94712</v>
      </c>
      <c r="BW382" s="62">
        <f>IF(BV382&lt;Master_sheet_Kriterien!$J$28,1,IF(BV382&lt;Master_sheet_Kriterien!$K$28,2,IF(BV382&lt;Master_sheet_Kriterien!$L$28,3,IF(BV382&lt;Master_sheet_Kriterien!$M$28,4,5))))</f>
        <v>1</v>
      </c>
      <c r="BX382" s="65">
        <f>VLOOKUP($D382,Struktur_daten_BW_2017!$B$7:$AH$452,Calc_Targetkreise!BX$5,FALSE)</f>
        <v>16.66666667</v>
      </c>
      <c r="BY382" s="62">
        <f>IF(BX382&lt;Master_sheet_Kriterien!$J$30,1,IF(BX382&lt;Master_sheet_Kriterien!$K$30,2,IF(BX382&lt;Master_sheet_Kriterien!$L$30,3,IF(BX382&lt;Master_sheet_Kriterien!$M$30,4,5))))</f>
        <v>1</v>
      </c>
      <c r="BZ382" s="65">
        <f>CL382/1000</f>
        <v>2.864</v>
      </c>
      <c r="CA382" s="62">
        <f>IF(BZ382&lt;Master_sheet_Kriterien!$J$32,1,IF(BZ382&lt;Master_sheet_Kriterien!$K$32,2,IF(BZ382&lt;Master_sheet_Kriterien!$L$32,3,IF(BZ382&lt;Master_sheet_Kriterien!$M$32,4,5))))</f>
        <v>1</v>
      </c>
      <c r="CB382" s="65">
        <f>BZ382/CM382*100</f>
        <v>1.235547886</v>
      </c>
      <c r="CC382" s="62">
        <f>IF(CB382&lt;Master_sheet_Kriterien!$J$34,1,IF(CB382&lt;Master_sheet_Kriterien!$K$34,2,IF(CB382&lt;Master_sheet_Kriterien!$L$34,3,IF(CB382&lt;Master_sheet_Kriterien!$M$34,4,5))))</f>
        <v>1</v>
      </c>
      <c r="CD382" s="65">
        <f>100-VLOOKUP($D382,Struktur_daten_BW_2017!$B$7:$AH$452,Calc_Targetkreise!CD$5,FALSE)</f>
        <v>53.4</v>
      </c>
      <c r="CE382" s="62">
        <f>IF(CD382&lt;Master_sheet_Kriterien!$J$40,1,IF(CD382&lt;Master_sheet_Kriterien!$K$40,2,IF(CD382&lt;Master_sheet_Kriterien!$L$40,3,IF(CD382&lt;Master_sheet_Kriterien!$M$40,4,5))))</f>
        <v>3</v>
      </c>
      <c r="CF382" s="61"/>
      <c r="CG382" s="59">
        <f>VLOOKUP($D382,EW_19_Kreise!$A$6:$CQ$406,Calc_Targetkreise!CG$5,FALSE)/1000</f>
        <v>154.54</v>
      </c>
      <c r="CH382" s="59">
        <f>VLOOKUP($D382,BW_17_Kreise!$B$7:$CC$410,Calc_Targetkreise!CH$5,FALSE)/1000</f>
        <v>156.523</v>
      </c>
      <c r="CI382" s="59">
        <f>VLOOKUP($D382,EW_Erg_09_14_Kreise!$A$10:$BK$412,Calc_Targetkreise!CI$5,FALSE)/1000</f>
        <v>161.167</v>
      </c>
      <c r="CJ382" s="59">
        <f>VLOOKUP($D382,EW_Erg_09_14_Kreise!$A$10:$BK$412,Calc_Targetkreise!CJ$5,FALSE)/1000</f>
        <v>171.991</v>
      </c>
      <c r="CK382" s="59">
        <f>VLOOKUP($D382,EW_Erg_09_14_Kreise!$A$10:$BK$412,Calc_Targetkreise!CK$5,FALSE)/1000</f>
        <v>61.265</v>
      </c>
      <c r="CL382" s="45">
        <v>2864.0</v>
      </c>
      <c r="CM382" s="59">
        <f>VLOOKUP($D382,Struktur_daten_BW_2017!$B$7:$AH$452,Calc_Targetkreise!CM$5,FALSE)</f>
        <v>231.8</v>
      </c>
      <c r="CN382" s="66">
        <v>0.0</v>
      </c>
      <c r="CO382" s="67">
        <f t="shared" si="16"/>
        <v>0</v>
      </c>
      <c r="CP382" s="62">
        <f>IF(CO382&lt;Master_sheet_Kriterien!$J$58,1,IF(CO382&lt;Master_sheet_Kriterien!$K$58,2,IF(CO382&lt;Master_sheet_Kriterien!$L$58,3,IF(CO382&lt;Master_sheet_Kriterien!$M$58,4,5))))</f>
        <v>1</v>
      </c>
      <c r="CQ382" s="66">
        <v>0.0</v>
      </c>
      <c r="CR382" s="67">
        <f t="shared" si="17"/>
        <v>0</v>
      </c>
      <c r="CS382" s="62">
        <f>IF(CR382&lt;Master_sheet_Kriterien!$J$59,1,IF(CR382&lt;Master_sheet_Kriterien!$K$59,2,IF(CR382&lt;Master_sheet_Kriterien!$L$59,3,IF(CR382&lt;Master_sheet_Kriterien!$M$59,4,5))))</f>
        <v>1</v>
      </c>
      <c r="CT382" s="66">
        <v>0.0</v>
      </c>
      <c r="CU382" s="44"/>
      <c r="CV382" s="66">
        <v>0.0</v>
      </c>
      <c r="CW382" s="68"/>
      <c r="CY382" s="31">
        <f t="shared" si="18"/>
        <v>15088</v>
      </c>
      <c r="DB382" s="76" t="str">
        <f t="shared" si="19"/>
        <v>Saalekreis</v>
      </c>
      <c r="DC382" s="58">
        <f t="shared" si="20"/>
        <v>315</v>
      </c>
      <c r="DD382" s="77">
        <f t="shared" si="21"/>
        <v>133</v>
      </c>
      <c r="DE382" s="72">
        <f t="shared" si="22"/>
        <v>0.003385571184</v>
      </c>
      <c r="DG382" s="76" t="str">
        <f t="shared" si="23"/>
        <v>Saalekreis</v>
      </c>
      <c r="DH382" s="58" t="str">
        <f t="shared" si="24"/>
        <v>#REF!</v>
      </c>
      <c r="DI382" s="75">
        <f t="shared" si="25"/>
        <v>127</v>
      </c>
      <c r="DJ382" s="78">
        <f t="shared" si="26"/>
        <v>0.003385571184</v>
      </c>
      <c r="DK382" s="75"/>
      <c r="DL382" s="75"/>
      <c r="DM382" s="75"/>
      <c r="DN382" s="75"/>
      <c r="DO382" s="75"/>
      <c r="DP382" s="44"/>
    </row>
    <row r="383" ht="16.5" customHeight="1">
      <c r="A383" s="58">
        <f t="shared" si="5"/>
        <v>228</v>
      </c>
      <c r="B383" s="58">
        <f t="shared" si="6"/>
        <v>149</v>
      </c>
      <c r="C383" s="58" t="s">
        <v>538</v>
      </c>
      <c r="D383" s="58">
        <v>15089.0</v>
      </c>
      <c r="E383" s="58" t="s">
        <v>550</v>
      </c>
      <c r="F383" s="59">
        <f>VLOOKUP($D383,EW_19_Kreise!$A$6:$CQ$406,Calc_Targetkreise!F$5,FALSE)/1000</f>
        <v>78.452</v>
      </c>
      <c r="G383" s="59">
        <f>VLOOKUP($D383,BW_17_Kreise!$B$7:$CC$410,Calc_Targetkreise!G$5,FALSE)/1000</f>
        <v>104.113</v>
      </c>
      <c r="H383" s="59">
        <f>VLOOKUP($D383,EW_Erg_09_14_Kreise!$A$10:$BK$412,Calc_Targetkreise!H$5,FALSE)/1000</f>
        <v>66.991</v>
      </c>
      <c r="I383" s="60">
        <f t="shared" ref="I383:K383" si="1570">F383/CG383</f>
        <v>0.4866990918</v>
      </c>
      <c r="J383" s="60">
        <f t="shared" si="1570"/>
        <v>0.6330250686</v>
      </c>
      <c r="K383" s="60">
        <f t="shared" si="1570"/>
        <v>0.3907661796</v>
      </c>
      <c r="L383" s="61">
        <f t="shared" ref="L383:M383" si="1571">1-(T383+X383)</f>
        <v>0.6298755927</v>
      </c>
      <c r="M383" s="61">
        <f t="shared" si="1571"/>
        <v>0.5326808372</v>
      </c>
      <c r="N383" s="62">
        <f>IF(L383&lt;Master_sheet_Kriterien!$J$46,1,IF(L383&lt;Master_sheet_Kriterien!$K$46,2,IF(L383&lt;Master_sheet_Kriterien!$L$46,3,IF(L383&lt;Master_sheet_Kriterien!$M$46,4,5))))</f>
        <v>5</v>
      </c>
      <c r="O383" s="62">
        <f>IF(M383&lt;Master_sheet_Kriterien!$J$46,1,IF(M383&lt;Master_sheet_Kriterien!$K$46,2,IF(M383&lt;Master_sheet_Kriterien!$L$46,3,IF(M383&lt;Master_sheet_Kriterien!$M$46,4,5))))</f>
        <v>5</v>
      </c>
      <c r="P383" s="61">
        <f t="shared" ref="P383:Q383" si="1572">1-(T383+AM383)</f>
        <v>0.538380156</v>
      </c>
      <c r="Q383" s="61">
        <f t="shared" si="1572"/>
        <v>0.4852804165</v>
      </c>
      <c r="R383" s="62">
        <f>IF(P383&lt;Master_sheet_Kriterien!$J$46,1,IF(P383&lt;Master_sheet_Kriterien!$K$46,2,IF(P383&lt;Master_sheet_Kriterien!$L$46,3,IF(P383&lt;Master_sheet_Kriterien!$M$46,4,5))))</f>
        <v>5</v>
      </c>
      <c r="S383" s="62">
        <f>IF(Q383&lt;Master_sheet_Kriterien!$J$46,1,IF(Q383&lt;Master_sheet_Kriterien!$K$46,2,IF(Q383&lt;Master_sheet_Kriterien!$L$46,3,IF(Q383&lt;Master_sheet_Kriterien!$M$46,4,5))))</f>
        <v>4</v>
      </c>
      <c r="T383" s="61">
        <f>VLOOKUP($D383,EW_19_Kreise!$A$6:$CQ$406,Calc_Targetkreise!T$5,FALSE)/1000/F383</f>
        <v>0.2450288074</v>
      </c>
      <c r="U383" s="63">
        <f>VLOOKUP($D383,BW_17_Kreise!$B$7:$CC$410,Calc_Targetkreise!U$5,FALSE)/1000/$G383</f>
        <v>0.3106432434</v>
      </c>
      <c r="V383" s="61">
        <f>VLOOKUP(Calc_Targetkreise!$D383,EW_Erg_09_14_Kreise!$A$7:$BK$412,Calc_Targetkreise!V$5,FALSE)/1000/$H383</f>
        <v>0.3198489349</v>
      </c>
      <c r="W383" s="61">
        <f>VLOOKUP(Calc_Targetkreise!$D383,EW_Erg_09_14_Kreise!$A$7:$BK$412,Calc_Targetkreise!W$5,FALSE)/1000/CK383</f>
        <v>0.2961684951</v>
      </c>
      <c r="X383" s="61">
        <f>VLOOKUP($D383,EW_19_Kreise!$A$6:$CQ$406,Calc_Targetkreise!X$5,FALSE)/1000/F383</f>
        <v>0.1250955999</v>
      </c>
      <c r="Y383" s="63">
        <f>VLOOKUP($D383,BW_17_Kreise!$B$7:$CC$410,Calc_Targetkreise!Y$5,FALSE)/1000/$G383</f>
        <v>0.1566759194</v>
      </c>
      <c r="Z383" s="61">
        <f>VLOOKUP(Calc_Targetkreise!$D383,EW_Erg_09_14_Kreise!$A$7:$BK$412,Calc_Targetkreise!Z$5,FALSE)/1000/$H383</f>
        <v>0.2160588736</v>
      </c>
      <c r="AA383" s="61">
        <f>VLOOKUP(Calc_Targetkreise!$D383,EW_Erg_09_14_Kreise!$A$7:$BK$412,Calc_Targetkreise!AA$5,FALSE)/1000/$H383</f>
        <v>0.1621113284</v>
      </c>
      <c r="AB383" s="61">
        <f>VLOOKUP($D383,EW_19_Kreise!$A$6:$CQ$406,Calc_Targetkreise!AB$5,FALSE)/1000/F383</f>
        <v>0.06788864529</v>
      </c>
      <c r="AC383" s="63">
        <f>VLOOKUP($D383,BW_17_Kreise!$B$7:$CC$410,Calc_Targetkreise!AC$5,FALSE)/1000/$G383</f>
        <v>0.02521298973</v>
      </c>
      <c r="AD383" s="61">
        <f>VLOOKUP(Calc_Targetkreise!$D383,EW_Erg_09_14_Kreise!$A$7:$BK$412,Calc_Targetkreise!AD$5,FALSE)/1000/$H383</f>
        <v>0.03164604201</v>
      </c>
      <c r="AE383" s="62">
        <f>IF(AC383&lt;Master_sheet_Kriterien!$J$54,1,IF(AC383&lt;Master_sheet_Kriterien!$K$54,2,IF(AC383&lt;Master_sheet_Kriterien!$L$54,3,IF(AC383&lt;Master_sheet_Kriterien!$M$54,4,5))))</f>
        <v>1</v>
      </c>
      <c r="AF383" s="61">
        <f>VLOOKUP(Calc_Targetkreise!$D383,EW_Erg_09_14_Kreise!$A$7:$BK$412,Calc_Targetkreise!AF$5,FALSE)/1000/$H383</f>
        <v>0.03739308265</v>
      </c>
      <c r="AG383" s="63">
        <f>VLOOKUP($D383,BW_17_Kreise!$B$7:$CC$410,Calc_Targetkreise!AG$5,FALSE)/1000/$G383</f>
        <v>0.07287274404</v>
      </c>
      <c r="AH383" s="61">
        <f>VLOOKUP(Calc_Targetkreise!$D383,EW_Erg_09_14_Kreise!$A$7:$BK$412,Calc_Targetkreise!AH$5,FALSE)/1000/$H383</f>
        <v>0.02698869997</v>
      </c>
      <c r="AI383" s="61">
        <f>VLOOKUP(Calc_Targetkreise!$D383,EW_Erg_09_14_Kreise!$A$7:$BK$412,Calc_Targetkreise!AI$5,FALSE)/1000/$H383</f>
        <v>0.08419041364</v>
      </c>
      <c r="AJ383" s="63">
        <f>VLOOKUP($D383,BW_17_Kreise!$B$7:$CC$410,Calc_Targetkreise!AJ$5,FALSE)/1000/$G383</f>
        <v>0.1787384861</v>
      </c>
      <c r="AK383" s="61">
        <f>VLOOKUP(Calc_Targetkreise!$D383,EW_Erg_09_14_Kreise!$A$7:$BK$412,Calc_Targetkreise!AK$5,FALSE)/1000/$H383</f>
        <v>0.2348524429</v>
      </c>
      <c r="AL383" s="61">
        <f>VLOOKUP(Calc_Targetkreise!$D383,EW_Erg_09_14_Kreise!$A$7:$BK$412,Calc_Targetkreise!AL$5,FALSE)/1000/$H383</f>
        <v>0.2200743383</v>
      </c>
      <c r="AM383" s="61">
        <f>VLOOKUP($D383,EW_19_Kreise!$A$6:$CQ$406,Calc_Targetkreise!AM$5,FALSE)/1000/F383</f>
        <v>0.2165910366</v>
      </c>
      <c r="AN383" s="63">
        <f>VLOOKUP($D383,BW_17_Kreise!$B$7:$CC$410,Calc_Targetkreise!AN$5,FALSE)/1000/$G383</f>
        <v>0.2040763401</v>
      </c>
      <c r="AO383" s="61">
        <f>VLOOKUP(Calc_Targetkreise!$D383,EW_Erg_09_14_Kreise!$A$7:$BK$412,Calc_Targetkreise!AO$5,FALSE)/1000/$H383</f>
        <v>0.05312653939</v>
      </c>
      <c r="AP383" s="61">
        <f>VLOOKUP(Calc_Targetkreise!$D383,EW_Erg_09_14_Kreise!$A$7:$BK$412,Calc_Targetkreise!AP$5,FALSE)/1000/$H383</f>
        <v>0.001268827156</v>
      </c>
      <c r="AQ383" s="61">
        <f t="shared" ref="AQ383:AR383" si="1573">1-U383-Y383-AC383-AG383-AJ383-AN383</f>
        <v>0.0517802772</v>
      </c>
      <c r="AR383" s="61">
        <f t="shared" si="1573"/>
        <v>0.1174784673</v>
      </c>
      <c r="AS383" s="61">
        <f t="shared" si="11"/>
        <v>0.1987935148</v>
      </c>
      <c r="AT383" s="63">
        <f>VLOOKUP($D383,BW_17_Kreise!$B$7:$CC$410,Calc_Targetkreise!AT$5,FALSE)/1000/$G383</f>
        <v>0</v>
      </c>
      <c r="AU383" s="61">
        <f>VLOOKUP(Calc_Targetkreise!$D383,EW_Erg_09_14_Kreise!$A$7:$BK$412,Calc_Targetkreise!AU$5,FALSE)/1000/$H383</f>
        <v>0.0100461256</v>
      </c>
      <c r="AV383" s="62">
        <f>IF(AU383&lt;Master_sheet_Kriterien!$J$44,1,IF(AU383&lt;Master_sheet_Kriterien!$K$44,2,IF(AU383&lt;Master_sheet_Kriterien!$L$44,3,IF(AU383&lt;Master_sheet_Kriterien!$M$44,4,5))))</f>
        <v>2</v>
      </c>
      <c r="AW383" s="61">
        <f>VLOOKUP(Calc_Targetkreise!$D383,EW_Erg_09_14_Kreise!$A$7:$BK$412,Calc_Targetkreise!AW$5,FALSE)/1000/$H383</f>
        <v>0.006239644131</v>
      </c>
      <c r="AX383" s="61">
        <f>VLOOKUP($D383,EW_19_Kreise!$A$6:$CQ$406,Calc_Targetkreise!AX$5,FALSE)/1000/F383</f>
        <v>0.003964207413</v>
      </c>
      <c r="AY383" s="62">
        <f>IF(AX383&lt;Master_sheet_Kriterien!$J$56,1,IF(AX383&lt;Master_sheet_Kriterien!$K$56,2,IF(AX383&lt;Master_sheet_Kriterien!$L$56,3,IF(AX383&lt;Master_sheet_Kriterien!$M$56,4,5))))</f>
        <v>2</v>
      </c>
      <c r="AZ383" s="64">
        <f>VLOOKUP($D383,EW_19_Kreise!$A$6:$CQ$406,Calc_Targetkreise!AZ$5,FALSE)</f>
        <v>311</v>
      </c>
      <c r="BA383" s="62">
        <f>IF(AZ383&lt;Master_sheet_Kriterien!$J$57,1,IF(AZ383&lt;Master_sheet_Kriterien!$K$57,2,IF(AZ383&lt;Master_sheet_Kriterien!$L$57,3,IF(AZ383&lt;Master_sheet_Kriterien!$M$56,4,5))))</f>
        <v>3</v>
      </c>
      <c r="BB383" s="59">
        <f>VLOOKUP($D383,Struktur_daten_BW_2017!$B$7:$AH$452,Calc_Targetkreise!BB$5,FALSE)</f>
        <v>143.1</v>
      </c>
      <c r="BC383" s="62">
        <f>IF(BB383&lt;Master_sheet_Kriterien!$J$8,1,IF(BB383&lt;Master_sheet_Kriterien!$K$8,2,IF(BB383&lt;Master_sheet_Kriterien!$L$8,3,IF(BB383&lt;Master_sheet_Kriterien!$M$8,4,5))))</f>
        <v>2</v>
      </c>
      <c r="BD383" s="65">
        <f t="shared" si="12"/>
        <v>15.9536</v>
      </c>
      <c r="BE383" s="62">
        <f>IF(BD383&lt;Master_sheet_Kriterien!$J$10,1,IF(BD383&lt;Master_sheet_Kriterien!$K$10,2,IF(BD383&lt;Master_sheet_Kriterien!$L$10,3,IF(BD383&lt;Master_sheet_Kriterien!$M$10,4,5))))</f>
        <v>1</v>
      </c>
      <c r="BF383" s="65">
        <f>VLOOKUP($D383,Struktur_daten_BW_2017!$B$7:$AH$452,Calc_Targetkreise!BF$5,FALSE)</f>
        <v>5.9</v>
      </c>
      <c r="BG383" s="62">
        <f>IF(BF383&lt;Master_sheet_Kriterien!$J$12,1,IF(BF383&lt;Master_sheet_Kriterien!$K$12,2,IF(BF383&lt;Master_sheet_Kriterien!$L$12,3,IF(BF383&lt;Master_sheet_Kriterien!$M$12,4,5))))</f>
        <v>1</v>
      </c>
      <c r="BH383" s="65">
        <f>VLOOKUP($D383,Struktur_daten_BW_2017!$B$7:$AH$452,Calc_Targetkreise!BH$5,FALSE)</f>
        <v>10.9</v>
      </c>
      <c r="BI383" s="62">
        <f>IF(BH383&lt;Master_sheet_Kriterien!$J$14,1,IF(BH383&lt;Master_sheet_Kriterien!$K$14,2,IF(BH383&lt;Master_sheet_Kriterien!$L$14,3,IF(BH383&lt;Master_sheet_Kriterien!$M$14,4,5))))</f>
        <v>2</v>
      </c>
      <c r="BJ383" s="65">
        <f>VLOOKUP($D383,Struktur_daten_BW_2017!$B$7:$AH$452,Calc_Targetkreise!BJ$5,FALSE)</f>
        <v>37.5</v>
      </c>
      <c r="BK383" s="62">
        <f>IF(BJ383&lt;Master_sheet_Kriterien!$J$16,1,IF(BJ383&lt;Master_sheet_Kriterien!$K$16,2,IF(BJ383&lt;Master_sheet_Kriterien!$L$16,3,IF(BJ383&lt;Master_sheet_Kriterien!$M$16,4,5))))</f>
        <v>5</v>
      </c>
      <c r="BL383" s="65">
        <f>VLOOKUP($D383,Struktur_daten_BW_2017!$B$7:$AH$452,Calc_Targetkreise!BL$5,FALSE)</f>
        <v>21</v>
      </c>
      <c r="BM383" s="62">
        <f>IF(BL383&lt;Master_sheet_Kriterien!$J$18,1,IF(BL383&lt;Master_sheet_Kriterien!$K$18,2,IF(BL383&lt;Master_sheet_Kriterien!$L$18,3,IF(BL383&lt;Master_sheet_Kriterien!$M$18,4,5))))</f>
        <v>5</v>
      </c>
      <c r="BN383" s="65">
        <f>VLOOKUP($D383,Struktur_daten_BW_2017!$B$7:$AH$452,Calc_Targetkreise!BN$5,FALSE)</f>
        <v>12.1</v>
      </c>
      <c r="BO383" s="62">
        <f>IF(BN383&lt;Master_sheet_Kriterien!$J$20,1,IF(BN383&lt;Master_sheet_Kriterien!$K$20,2,IF(BN383&lt;Master_sheet_Kriterien!$L$20,3,IF(BN383&lt;Master_sheet_Kriterien!$M$20,4,5))))</f>
        <v>5</v>
      </c>
      <c r="BP383" s="59">
        <f>VLOOKUP($D383,Struktur_daten_BW_2017!$B$7:$AH$452,Calc_Targetkreise!BP$5,FALSE)</f>
        <v>16697</v>
      </c>
      <c r="BQ383" s="62">
        <f>IF(BP383&lt;Master_sheet_Kriterien!$J$38,1,IF(BP383&lt;Master_sheet_Kriterien!$K$38,2,IF(BP383&lt;Master_sheet_Kriterien!$L$38,3,IF(BP383&lt;Master_sheet_Kriterien!$M$38,4,5))))</f>
        <v>1</v>
      </c>
      <c r="BR383" s="65">
        <f>VLOOKUP($D383,Struktur_daten_BW_2017!$B$7:$AH$452,Calc_Targetkreise!BR$5,FALSE)</f>
        <v>37.1</v>
      </c>
      <c r="BS383" s="62">
        <f>IF(BR383&lt;Master_sheet_Kriterien!$J$24,1,IF(BR383&lt;Master_sheet_Kriterien!$K$24,2,IF(BR383&lt;Master_sheet_Kriterien!$L$24,3,IF(BR383&lt;Master_sheet_Kriterien!$M$24,4,5))))</f>
        <v>4</v>
      </c>
      <c r="BT383" s="65">
        <f>VLOOKUP($D383,Struktur_daten_BW_2017!$B$7:$AH$452,Calc_Targetkreise!BT$5,FALSE)</f>
        <v>9.1</v>
      </c>
      <c r="BU383" s="62">
        <f>IF(BT383&lt;Master_sheet_Kriterien!$J$26,1,IF(BT383&lt;Master_sheet_Kriterien!$K$26,2,IF(BT383&lt;Master_sheet_Kriterien!$L$26,3,IF(BT383&lt;Master_sheet_Kriterien!$M$26,4,5))))</f>
        <v>1</v>
      </c>
      <c r="BV383" s="65">
        <f t="shared" si="13"/>
        <v>2.46064</v>
      </c>
      <c r="BW383" s="62">
        <f>IF(BV383&lt;Master_sheet_Kriterien!$J$28,1,IF(BV383&lt;Master_sheet_Kriterien!$K$28,2,IF(BV383&lt;Master_sheet_Kriterien!$L$28,3,IF(BV383&lt;Master_sheet_Kriterien!$M$28,4,5))))</f>
        <v>1</v>
      </c>
      <c r="BX383" s="65">
        <f>VLOOKUP($D383,Struktur_daten_BW_2017!$B$7:$AH$452,Calc_Targetkreise!BX$5,FALSE)</f>
        <v>20.87912088</v>
      </c>
      <c r="BY383" s="62">
        <f>IF(BX383&lt;Master_sheet_Kriterien!$J$30,1,IF(BX383&lt;Master_sheet_Kriterien!$K$30,2,IF(BX383&lt;Master_sheet_Kriterien!$L$30,3,IF(BX383&lt;Master_sheet_Kriterien!$M$30,4,5))))</f>
        <v>3</v>
      </c>
      <c r="BZ383" s="65"/>
      <c r="CA383" s="62">
        <f>IF(BZ383&lt;Master_sheet_Kriterien!$J$32,1,IF(BZ383&lt;Master_sheet_Kriterien!$K$32,2,IF(BZ383&lt;Master_sheet_Kriterien!$L$32,3,IF(BZ383&lt;Master_sheet_Kriterien!$M$32,4,5))))</f>
        <v>1</v>
      </c>
      <c r="CB383" s="65"/>
      <c r="CC383" s="62">
        <f>IF(CB383&lt;Master_sheet_Kriterien!$J$34,1,IF(CB383&lt;Master_sheet_Kriterien!$K$34,2,IF(CB383&lt;Master_sheet_Kriterien!$L$34,3,IF(CB383&lt;Master_sheet_Kriterien!$M$34,4,5))))</f>
        <v>1</v>
      </c>
      <c r="CD383" s="65">
        <f>100-VLOOKUP($D383,Struktur_daten_BW_2017!$B$7:$AH$452,Calc_Targetkreise!CD$5,FALSE)</f>
        <v>78.9</v>
      </c>
      <c r="CE383" s="62">
        <f>IF(CD383&lt;Master_sheet_Kriterien!$J$40,1,IF(CD383&lt;Master_sheet_Kriterien!$K$40,2,IF(CD383&lt;Master_sheet_Kriterien!$L$40,3,IF(CD383&lt;Master_sheet_Kriterien!$M$40,4,5))))</f>
        <v>5</v>
      </c>
      <c r="CF383" s="61"/>
      <c r="CG383" s="59">
        <f>VLOOKUP($D383,EW_19_Kreise!$A$6:$CQ$406,Calc_Targetkreise!CG$5,FALSE)/1000</f>
        <v>161.192</v>
      </c>
      <c r="CH383" s="59">
        <f>VLOOKUP($D383,BW_17_Kreise!$B$7:$CC$410,Calc_Targetkreise!CH$5,FALSE)/1000</f>
        <v>164.469</v>
      </c>
      <c r="CI383" s="59">
        <f>VLOOKUP($D383,EW_Erg_09_14_Kreise!$A$10:$BK$412,Calc_Targetkreise!CI$5,FALSE)/1000</f>
        <v>171.435</v>
      </c>
      <c r="CJ383" s="59">
        <f>VLOOKUP($D383,EW_Erg_09_14_Kreise!$A$10:$BK$412,Calc_Targetkreise!CJ$5,FALSE)/1000</f>
        <v>185.498</v>
      </c>
      <c r="CK383" s="59">
        <f>VLOOKUP($D383,EW_Erg_09_14_Kreise!$A$10:$BK$412,Calc_Targetkreise!CK$5,FALSE)/1000</f>
        <v>61.438</v>
      </c>
      <c r="CL383" s="45"/>
      <c r="CM383" s="59">
        <f>VLOOKUP($D383,Struktur_daten_BW_2017!$B$7:$AH$452,Calc_Targetkreise!CM$5,FALSE)</f>
        <v>270.4</v>
      </c>
      <c r="CN383" s="66">
        <v>1.0</v>
      </c>
      <c r="CO383" s="67">
        <f t="shared" si="16"/>
        <v>0.003698224852</v>
      </c>
      <c r="CP383" s="62">
        <f>IF(CO383&lt;Master_sheet_Kriterien!$J$58,1,IF(CO383&lt;Master_sheet_Kriterien!$K$58,2,IF(CO383&lt;Master_sheet_Kriterien!$L$58,3,IF(CO383&lt;Master_sheet_Kriterien!$M$58,4,5))))</f>
        <v>1</v>
      </c>
      <c r="CQ383" s="66">
        <v>1.0</v>
      </c>
      <c r="CR383" s="67">
        <f t="shared" si="17"/>
        <v>0.003698224852</v>
      </c>
      <c r="CS383" s="62">
        <f>IF(CR383&lt;Master_sheet_Kriterien!$J$59,1,IF(CR383&lt;Master_sheet_Kriterien!$K$59,2,IF(CR383&lt;Master_sheet_Kriterien!$L$59,3,IF(CR383&lt;Master_sheet_Kriterien!$M$59,4,5))))</f>
        <v>1</v>
      </c>
      <c r="CT383" s="66">
        <v>0.0</v>
      </c>
      <c r="CU383" s="44"/>
      <c r="CV383" s="66">
        <v>0.0</v>
      </c>
      <c r="CW383" s="68"/>
      <c r="CY383" s="31">
        <f t="shared" si="18"/>
        <v>15089</v>
      </c>
      <c r="DB383" s="76" t="str">
        <f t="shared" si="19"/>
        <v>Salzlandkreis</v>
      </c>
      <c r="DC383" s="58">
        <f t="shared" si="20"/>
        <v>228</v>
      </c>
      <c r="DD383" s="77">
        <f t="shared" si="21"/>
        <v>149</v>
      </c>
      <c r="DE383" s="72">
        <f t="shared" si="22"/>
        <v>0.003964207413</v>
      </c>
      <c r="DG383" s="76" t="str">
        <f t="shared" si="23"/>
        <v>Salzlandkreis</v>
      </c>
      <c r="DH383" s="58" t="str">
        <f t="shared" si="24"/>
        <v>#REF!</v>
      </c>
      <c r="DI383" s="75">
        <f t="shared" si="25"/>
        <v>143.0369822</v>
      </c>
      <c r="DJ383" s="78">
        <f t="shared" si="26"/>
        <v>0.003964207413</v>
      </c>
      <c r="DK383" s="75"/>
      <c r="DL383" s="75"/>
      <c r="DM383" s="75"/>
      <c r="DN383" s="75"/>
      <c r="DO383" s="75"/>
      <c r="DP383" s="44"/>
    </row>
    <row r="384" ht="16.5" customHeight="1">
      <c r="A384" s="58">
        <f t="shared" si="5"/>
        <v>270</v>
      </c>
      <c r="B384" s="58">
        <f t="shared" si="6"/>
        <v>141</v>
      </c>
      <c r="C384" s="58" t="s">
        <v>538</v>
      </c>
      <c r="D384" s="58">
        <v>15090.0</v>
      </c>
      <c r="E384" s="58" t="s">
        <v>551</v>
      </c>
      <c r="F384" s="59">
        <f>VLOOKUP($D384,EW_19_Kreise!$A$6:$CQ$406,Calc_Targetkreise!F$5,FALSE)/1000</f>
        <v>49.798</v>
      </c>
      <c r="G384" s="59">
        <f>VLOOKUP($D384,BW_17_Kreise!$B$7:$CC$410,Calc_Targetkreise!G$5,FALSE)/1000</f>
        <v>62.586</v>
      </c>
      <c r="H384" s="59">
        <f>VLOOKUP($D384,EW_Erg_09_14_Kreise!$A$10:$BK$412,Calc_Targetkreise!H$5,FALSE)/1000</f>
        <v>40.504</v>
      </c>
      <c r="I384" s="60">
        <f t="shared" ref="I384:K384" si="1574">F384/CG384</f>
        <v>0.532519195</v>
      </c>
      <c r="J384" s="60">
        <f t="shared" si="1574"/>
        <v>0.6588</v>
      </c>
      <c r="K384" s="60">
        <f t="shared" si="1574"/>
        <v>0.4136649134</v>
      </c>
      <c r="L384" s="61">
        <f t="shared" ref="L384:M384" si="1575">1-(T384+X384)</f>
        <v>0.6270733764</v>
      </c>
      <c r="M384" s="61">
        <f t="shared" si="1575"/>
        <v>0.5135333781</v>
      </c>
      <c r="N384" s="62">
        <f>IF(L384&lt;Master_sheet_Kriterien!$J$46,1,IF(L384&lt;Master_sheet_Kriterien!$K$46,2,IF(L384&lt;Master_sheet_Kriterien!$L$46,3,IF(L384&lt;Master_sheet_Kriterien!$M$46,4,5))))</f>
        <v>5</v>
      </c>
      <c r="O384" s="62">
        <f>IF(M384&lt;Master_sheet_Kriterien!$J$46,1,IF(M384&lt;Master_sheet_Kriterien!$K$46,2,IF(M384&lt;Master_sheet_Kriterien!$L$46,3,IF(M384&lt;Master_sheet_Kriterien!$M$46,4,5))))</f>
        <v>4</v>
      </c>
      <c r="P384" s="61">
        <f t="shared" ref="P384:Q384" si="1576">1-(T384+AM384)</f>
        <v>0.5728744126</v>
      </c>
      <c r="Q384" s="61">
        <f t="shared" si="1576"/>
        <v>0.5043939539</v>
      </c>
      <c r="R384" s="62">
        <f>IF(P384&lt;Master_sheet_Kriterien!$J$46,1,IF(P384&lt;Master_sheet_Kriterien!$K$46,2,IF(P384&lt;Master_sheet_Kriterien!$L$46,3,IF(P384&lt;Master_sheet_Kriterien!$M$46,4,5))))</f>
        <v>5</v>
      </c>
      <c r="S384" s="62">
        <f>IF(Q384&lt;Master_sheet_Kriterien!$J$46,1,IF(Q384&lt;Master_sheet_Kriterien!$K$46,2,IF(Q384&lt;Master_sheet_Kriterien!$L$46,3,IF(Q384&lt;Master_sheet_Kriterien!$M$46,4,5))))</f>
        <v>4</v>
      </c>
      <c r="T384" s="61">
        <f>VLOOKUP($D384,EW_19_Kreise!$A$6:$CQ$406,Calc_Targetkreise!T$5,FALSE)/1000/F384</f>
        <v>0.2335836781</v>
      </c>
      <c r="U384" s="63">
        <f>VLOOKUP($D384,BW_17_Kreise!$B$7:$CC$410,Calc_Targetkreise!U$5,FALSE)/1000/$G384</f>
        <v>0.3187773623</v>
      </c>
      <c r="V384" s="61">
        <f>VLOOKUP(Calc_Targetkreise!$D384,EW_Erg_09_14_Kreise!$A$7:$BK$412,Calc_Targetkreise!V$5,FALSE)/1000/$H384</f>
        <v>0.3242642702</v>
      </c>
      <c r="W384" s="61">
        <f>VLOOKUP(Calc_Targetkreise!$D384,EW_Erg_09_14_Kreise!$A$7:$BK$412,Calc_Targetkreise!W$5,FALSE)/1000/CK384</f>
        <v>0.2888229476</v>
      </c>
      <c r="X384" s="61">
        <f>VLOOKUP($D384,EW_19_Kreise!$A$6:$CQ$406,Calc_Targetkreise!X$5,FALSE)/1000/F384</f>
        <v>0.1393429455</v>
      </c>
      <c r="Y384" s="63">
        <f>VLOOKUP($D384,BW_17_Kreise!$B$7:$CC$410,Calc_Targetkreise!Y$5,FALSE)/1000/$G384</f>
        <v>0.1676892596</v>
      </c>
      <c r="Z384" s="61">
        <f>VLOOKUP(Calc_Targetkreise!$D384,EW_Erg_09_14_Kreise!$A$7:$BK$412,Calc_Targetkreise!Z$5,FALSE)/1000/$H384</f>
        <v>0.2267183488</v>
      </c>
      <c r="AA384" s="61">
        <f>VLOOKUP(Calc_Targetkreise!$D384,EW_Erg_09_14_Kreise!$A$7:$BK$412,Calc_Targetkreise!AA$5,FALSE)/1000/$H384</f>
        <v>0.1793896899</v>
      </c>
      <c r="AB384" s="61">
        <f>VLOOKUP($D384,EW_19_Kreise!$A$6:$CQ$406,Calc_Targetkreise!AB$5,FALSE)/1000/F384</f>
        <v>0.08239286718</v>
      </c>
      <c r="AC384" s="63">
        <f>VLOOKUP($D384,BW_17_Kreise!$B$7:$CC$410,Calc_Targetkreise!AC$5,FALSE)/1000/$G384</f>
        <v>0.03216374269</v>
      </c>
      <c r="AD384" s="61">
        <f>VLOOKUP(Calc_Targetkreise!$D384,EW_Erg_09_14_Kreise!$A$7:$BK$412,Calc_Targetkreise!AD$5,FALSE)/1000/$H384</f>
        <v>0.03974916058</v>
      </c>
      <c r="AE384" s="62">
        <f>IF(AC384&lt;Master_sheet_Kriterien!$J$54,1,IF(AC384&lt;Master_sheet_Kriterien!$K$54,2,IF(AC384&lt;Master_sheet_Kriterien!$L$54,3,IF(AC384&lt;Master_sheet_Kriterien!$M$54,4,5))))</f>
        <v>1</v>
      </c>
      <c r="AF384" s="61">
        <f>VLOOKUP(Calc_Targetkreise!$D384,EW_Erg_09_14_Kreise!$A$7:$BK$412,Calc_Targetkreise!AF$5,FALSE)/1000/$H384</f>
        <v>0.04550167885</v>
      </c>
      <c r="AG384" s="63">
        <f>VLOOKUP($D384,BW_17_Kreise!$B$7:$CC$410,Calc_Targetkreise!AG$5,FALSE)/1000/$G384</f>
        <v>0.07471319464</v>
      </c>
      <c r="AH384" s="61">
        <f>VLOOKUP(Calc_Targetkreise!$D384,EW_Erg_09_14_Kreise!$A$7:$BK$412,Calc_Targetkreise!AH$5,FALSE)/1000/$H384</f>
        <v>0.02276318388</v>
      </c>
      <c r="AI384" s="61">
        <f>VLOOKUP(Calc_Targetkreise!$D384,EW_Erg_09_14_Kreise!$A$7:$BK$412,Calc_Targetkreise!AI$5,FALSE)/1000/$H384</f>
        <v>0.08048587794</v>
      </c>
      <c r="AJ384" s="63">
        <f>VLOOKUP($D384,BW_17_Kreise!$B$7:$CC$410,Calc_Targetkreise!AJ$5,FALSE)/1000/$G384</f>
        <v>0.1848656249</v>
      </c>
      <c r="AK384" s="61">
        <f>VLOOKUP(Calc_Targetkreise!$D384,EW_Erg_09_14_Kreise!$A$7:$BK$412,Calc_Targetkreise!AK$5,FALSE)/1000/$H384</f>
        <v>0.2194844954</v>
      </c>
      <c r="AL384" s="61">
        <f>VLOOKUP(Calc_Targetkreise!$D384,EW_Erg_09_14_Kreise!$A$7:$BK$412,Calc_Targetkreise!AL$5,FALSE)/1000/$H384</f>
        <v>0.242025479</v>
      </c>
      <c r="AM384" s="61">
        <f>VLOOKUP($D384,EW_19_Kreise!$A$6:$CQ$406,Calc_Targetkreise!AM$5,FALSE)/1000/F384</f>
        <v>0.1935419093</v>
      </c>
      <c r="AN384" s="63">
        <f>VLOOKUP($D384,BW_17_Kreise!$B$7:$CC$410,Calc_Targetkreise!AN$5,FALSE)/1000/$G384</f>
        <v>0.1768286837</v>
      </c>
      <c r="AO384" s="61">
        <f>VLOOKUP(Calc_Targetkreise!$D384,EW_Erg_09_14_Kreise!$A$7:$BK$412,Calc_Targetkreise!AO$5,FALSE)/1000/$H384</f>
        <v>0.05263677661</v>
      </c>
      <c r="AP384" s="61">
        <f>VLOOKUP(Calc_Targetkreise!$D384,EW_Erg_09_14_Kreise!$A$7:$BK$412,Calc_Targetkreise!AP$5,FALSE)/1000/$H384</f>
        <v>0.001703535453</v>
      </c>
      <c r="AQ384" s="61">
        <f t="shared" ref="AQ384:AR384" si="1577">1-U384-Y384-AC384-AG384-AJ384-AN384</f>
        <v>0.04496213211</v>
      </c>
      <c r="AR384" s="61">
        <f t="shared" si="1577"/>
        <v>0.1143837646</v>
      </c>
      <c r="AS384" s="61">
        <f t="shared" si="11"/>
        <v>0.1620707913</v>
      </c>
      <c r="AT384" s="63">
        <f>VLOOKUP($D384,BW_17_Kreise!$B$7:$CC$410,Calc_Targetkreise!AT$5,FALSE)/1000/$G384</f>
        <v>0</v>
      </c>
      <c r="AU384" s="61">
        <f>VLOOKUP(Calc_Targetkreise!$D384,EW_Erg_09_14_Kreise!$A$7:$BK$412,Calc_Targetkreise!AU$5,FALSE)/1000/$H384</f>
        <v>0.01303574956</v>
      </c>
      <c r="AV384" s="62">
        <f>IF(AU384&lt;Master_sheet_Kriterien!$J$44,1,IF(AU384&lt;Master_sheet_Kriterien!$K$44,2,IF(AU384&lt;Master_sheet_Kriterien!$L$44,3,IF(AU384&lt;Master_sheet_Kriterien!$M$44,4,5))))</f>
        <v>4</v>
      </c>
      <c r="AW384" s="61">
        <f>VLOOKUP(Calc_Targetkreise!$D384,EW_Erg_09_14_Kreise!$A$7:$BK$412,Calc_Targetkreise!AW$5,FALSE)/1000/$H384</f>
        <v>0.007332609125</v>
      </c>
      <c r="AX384" s="61">
        <f>VLOOKUP($D384,EW_19_Kreise!$A$6:$CQ$406,Calc_Targetkreise!AX$5,FALSE)/1000/F384</f>
        <v>0.004076468934</v>
      </c>
      <c r="AY384" s="62">
        <f>IF(AX384&lt;Master_sheet_Kriterien!$J$56,1,IF(AX384&lt;Master_sheet_Kriterien!$K$56,2,IF(AX384&lt;Master_sheet_Kriterien!$L$56,3,IF(AX384&lt;Master_sheet_Kriterien!$M$56,4,5))))</f>
        <v>3</v>
      </c>
      <c r="AZ384" s="64">
        <f>VLOOKUP($D384,EW_19_Kreise!$A$6:$CQ$406,Calc_Targetkreise!AZ$5,FALSE)</f>
        <v>203</v>
      </c>
      <c r="BA384" s="62">
        <f>IF(AZ384&lt;Master_sheet_Kriterien!$J$57,1,IF(AZ384&lt;Master_sheet_Kriterien!$K$57,2,IF(AZ384&lt;Master_sheet_Kriterien!$L$57,3,IF(AZ384&lt;Master_sheet_Kriterien!$M$56,4,5))))</f>
        <v>2</v>
      </c>
      <c r="BB384" s="59">
        <f>VLOOKUP($D384,Struktur_daten_BW_2017!$B$7:$AH$452,Calc_Targetkreise!BB$5,FALSE)</f>
        <v>42.7</v>
      </c>
      <c r="BC384" s="62">
        <f>IF(BB384&lt;Master_sheet_Kriterien!$J$8,1,IF(BB384&lt;Master_sheet_Kriterien!$K$8,2,IF(BB384&lt;Master_sheet_Kriterien!$L$8,3,IF(BB384&lt;Master_sheet_Kriterien!$M$8,4,5))))</f>
        <v>1</v>
      </c>
      <c r="BD384" s="65">
        <f t="shared" si="12"/>
        <v>9.6672</v>
      </c>
      <c r="BE384" s="62">
        <f>IF(BD384&lt;Master_sheet_Kriterien!$J$10,1,IF(BD384&lt;Master_sheet_Kriterien!$K$10,2,IF(BD384&lt;Master_sheet_Kriterien!$L$10,3,IF(BD384&lt;Master_sheet_Kriterien!$M$10,4,5))))</f>
        <v>1</v>
      </c>
      <c r="BF384" s="65">
        <f>VLOOKUP($D384,Struktur_daten_BW_2017!$B$7:$AH$452,Calc_Targetkreise!BF$5,FALSE)</f>
        <v>4.8</v>
      </c>
      <c r="BG384" s="62">
        <f>IF(BF384&lt;Master_sheet_Kriterien!$J$12,1,IF(BF384&lt;Master_sheet_Kriterien!$K$12,2,IF(BF384&lt;Master_sheet_Kriterien!$L$12,3,IF(BF384&lt;Master_sheet_Kriterien!$M$12,4,5))))</f>
        <v>1</v>
      </c>
      <c r="BH384" s="65">
        <f>VLOOKUP($D384,Struktur_daten_BW_2017!$B$7:$AH$452,Calc_Targetkreise!BH$5,FALSE)</f>
        <v>11.5</v>
      </c>
      <c r="BI384" s="62">
        <f>IF(BH384&lt;Master_sheet_Kriterien!$J$14,1,IF(BH384&lt;Master_sheet_Kriterien!$K$14,2,IF(BH384&lt;Master_sheet_Kriterien!$L$14,3,IF(BH384&lt;Master_sheet_Kriterien!$M$14,4,5))))</f>
        <v>3</v>
      </c>
      <c r="BJ384" s="65">
        <f>VLOOKUP($D384,Struktur_daten_BW_2017!$B$7:$AH$452,Calc_Targetkreise!BJ$5,FALSE)</f>
        <v>37.5</v>
      </c>
      <c r="BK384" s="62">
        <f>IF(BJ384&lt;Master_sheet_Kriterien!$J$16,1,IF(BJ384&lt;Master_sheet_Kriterien!$K$16,2,IF(BJ384&lt;Master_sheet_Kriterien!$L$16,3,IF(BJ384&lt;Master_sheet_Kriterien!$M$16,4,5))))</f>
        <v>5</v>
      </c>
      <c r="BL384" s="65">
        <f>VLOOKUP($D384,Struktur_daten_BW_2017!$B$7:$AH$452,Calc_Targetkreise!BL$5,FALSE)</f>
        <v>18.8</v>
      </c>
      <c r="BM384" s="62">
        <f>IF(BL384&lt;Master_sheet_Kriterien!$J$18,1,IF(BL384&lt;Master_sheet_Kriterien!$K$18,2,IF(BL384&lt;Master_sheet_Kriterien!$L$18,3,IF(BL384&lt;Master_sheet_Kriterien!$M$18,4,5))))</f>
        <v>5</v>
      </c>
      <c r="BN384" s="65">
        <f>VLOOKUP($D384,Struktur_daten_BW_2017!$B$7:$AH$452,Calc_Targetkreise!BN$5,FALSE)</f>
        <v>12.5</v>
      </c>
      <c r="BO384" s="62">
        <f>IF(BN384&lt;Master_sheet_Kriterien!$J$20,1,IF(BN384&lt;Master_sheet_Kriterien!$K$20,2,IF(BN384&lt;Master_sheet_Kriterien!$L$20,3,IF(BN384&lt;Master_sheet_Kriterien!$M$20,4,5))))</f>
        <v>5</v>
      </c>
      <c r="BP384" s="59">
        <f>VLOOKUP($D384,Struktur_daten_BW_2017!$B$7:$AH$452,Calc_Targetkreise!BP$5,FALSE)</f>
        <v>17755</v>
      </c>
      <c r="BQ384" s="62">
        <f>IF(BP384&lt;Master_sheet_Kriterien!$J$38,1,IF(BP384&lt;Master_sheet_Kriterien!$K$38,2,IF(BP384&lt;Master_sheet_Kriterien!$L$38,3,IF(BP384&lt;Master_sheet_Kriterien!$M$38,4,5))))</f>
        <v>1</v>
      </c>
      <c r="BR384" s="65">
        <f>VLOOKUP($D384,Struktur_daten_BW_2017!$B$7:$AH$452,Calc_Targetkreise!BR$5,FALSE)</f>
        <v>29.1</v>
      </c>
      <c r="BS384" s="62">
        <f>IF(BR384&lt;Master_sheet_Kriterien!$J$24,1,IF(BR384&lt;Master_sheet_Kriterien!$K$24,2,IF(BR384&lt;Master_sheet_Kriterien!$L$24,3,IF(BR384&lt;Master_sheet_Kriterien!$M$24,4,5))))</f>
        <v>2</v>
      </c>
      <c r="BT384" s="65">
        <f>VLOOKUP($D384,Struktur_daten_BW_2017!$B$7:$AH$452,Calc_Targetkreise!BT$5,FALSE)</f>
        <v>10.8</v>
      </c>
      <c r="BU384" s="62">
        <f>IF(BT384&lt;Master_sheet_Kriterien!$J$26,1,IF(BT384&lt;Master_sheet_Kriterien!$K$26,2,IF(BT384&lt;Master_sheet_Kriterien!$L$26,3,IF(BT384&lt;Master_sheet_Kriterien!$M$26,4,5))))</f>
        <v>1</v>
      </c>
      <c r="BV384" s="65">
        <f t="shared" si="13"/>
        <v>2.17512</v>
      </c>
      <c r="BW384" s="62">
        <f>IF(BV384&lt;Master_sheet_Kriterien!$J$28,1,IF(BV384&lt;Master_sheet_Kriterien!$K$28,2,IF(BV384&lt;Master_sheet_Kriterien!$L$28,3,IF(BV384&lt;Master_sheet_Kriterien!$M$28,4,5))))</f>
        <v>1</v>
      </c>
      <c r="BX384" s="65">
        <f>VLOOKUP($D384,Struktur_daten_BW_2017!$B$7:$AH$452,Calc_Targetkreise!BX$5,FALSE)</f>
        <v>19.44444444</v>
      </c>
      <c r="BY384" s="62">
        <f>IF(BX384&lt;Master_sheet_Kriterien!$J$30,1,IF(BX384&lt;Master_sheet_Kriterien!$K$30,2,IF(BX384&lt;Master_sheet_Kriterien!$L$30,3,IF(BX384&lt;Master_sheet_Kriterien!$M$30,4,5))))</f>
        <v>2</v>
      </c>
      <c r="BZ384" s="65"/>
      <c r="CA384" s="62">
        <f>IF(BZ384&lt;Master_sheet_Kriterien!$J$32,1,IF(BZ384&lt;Master_sheet_Kriterien!$K$32,2,IF(BZ384&lt;Master_sheet_Kriterien!$L$32,3,IF(BZ384&lt;Master_sheet_Kriterien!$M$32,4,5))))</f>
        <v>1</v>
      </c>
      <c r="CB384" s="65"/>
      <c r="CC384" s="62">
        <f>IF(CB384&lt;Master_sheet_Kriterien!$J$34,1,IF(CB384&lt;Master_sheet_Kriterien!$K$34,2,IF(CB384&lt;Master_sheet_Kriterien!$L$34,3,IF(CB384&lt;Master_sheet_Kriterien!$M$34,4,5))))</f>
        <v>1</v>
      </c>
      <c r="CD384" s="65">
        <f>100-VLOOKUP($D384,Struktur_daten_BW_2017!$B$7:$AH$452,Calc_Targetkreise!CD$5,FALSE)</f>
        <v>48.8</v>
      </c>
      <c r="CE384" s="62">
        <f>IF(CD384&lt;Master_sheet_Kriterien!$J$40,1,IF(CD384&lt;Master_sheet_Kriterien!$K$40,2,IF(CD384&lt;Master_sheet_Kriterien!$L$40,3,IF(CD384&lt;Master_sheet_Kriterien!$M$40,4,5))))</f>
        <v>3</v>
      </c>
      <c r="CF384" s="61"/>
      <c r="CG384" s="59">
        <f>VLOOKUP($D384,EW_19_Kreise!$A$6:$CQ$406,Calc_Targetkreise!CG$5,FALSE)/1000</f>
        <v>93.514</v>
      </c>
      <c r="CH384" s="59">
        <f>VLOOKUP($D384,BW_17_Kreise!$B$7:$CC$410,Calc_Targetkreise!CH$5,FALSE)/1000</f>
        <v>95</v>
      </c>
      <c r="CI384" s="59">
        <f>VLOOKUP($D384,EW_Erg_09_14_Kreise!$A$10:$BK$412,Calc_Targetkreise!CI$5,FALSE)/1000</f>
        <v>97.915</v>
      </c>
      <c r="CJ384" s="59">
        <f>VLOOKUP($D384,EW_Erg_09_14_Kreise!$A$10:$BK$412,Calc_Targetkreise!CJ$5,FALSE)/1000</f>
        <v>105.385</v>
      </c>
      <c r="CK384" s="59">
        <f>VLOOKUP($D384,EW_Erg_09_14_Kreise!$A$10:$BK$412,Calc_Targetkreise!CK$5,FALSE)/1000</f>
        <v>40.44</v>
      </c>
      <c r="CL384" s="45"/>
      <c r="CM384" s="59">
        <f>VLOOKUP($D384,Struktur_daten_BW_2017!$B$7:$AH$452,Calc_Targetkreise!CM$5,FALSE)</f>
        <v>201.4</v>
      </c>
      <c r="CN384" s="66">
        <v>0.0</v>
      </c>
      <c r="CO384" s="67">
        <f t="shared" si="16"/>
        <v>0</v>
      </c>
      <c r="CP384" s="62">
        <f>IF(CO384&lt;Master_sheet_Kriterien!$J$58,1,IF(CO384&lt;Master_sheet_Kriterien!$K$58,2,IF(CO384&lt;Master_sheet_Kriterien!$L$58,3,IF(CO384&lt;Master_sheet_Kriterien!$M$58,4,5))))</f>
        <v>1</v>
      </c>
      <c r="CQ384" s="66">
        <v>0.0</v>
      </c>
      <c r="CR384" s="67">
        <f t="shared" si="17"/>
        <v>0</v>
      </c>
      <c r="CS384" s="62">
        <f>IF(CR384&lt;Master_sheet_Kriterien!$J$59,1,IF(CR384&lt;Master_sheet_Kriterien!$K$59,2,IF(CR384&lt;Master_sheet_Kriterien!$L$59,3,IF(CR384&lt;Master_sheet_Kriterien!$M$59,4,5))))</f>
        <v>1</v>
      </c>
      <c r="CT384" s="66">
        <v>0.0</v>
      </c>
      <c r="CU384" s="44"/>
      <c r="CV384" s="66">
        <v>0.0</v>
      </c>
      <c r="CW384" s="68"/>
      <c r="CY384" s="31">
        <f t="shared" si="18"/>
        <v>15090</v>
      </c>
      <c r="DB384" s="76" t="str">
        <f t="shared" si="19"/>
        <v>Stendal</v>
      </c>
      <c r="DC384" s="58">
        <f t="shared" si="20"/>
        <v>270</v>
      </c>
      <c r="DD384" s="77">
        <f t="shared" si="21"/>
        <v>141</v>
      </c>
      <c r="DE384" s="72">
        <f t="shared" si="22"/>
        <v>0.004076468934</v>
      </c>
      <c r="DG384" s="76" t="str">
        <f t="shared" si="23"/>
        <v>Stendal</v>
      </c>
      <c r="DH384" s="58" t="str">
        <f t="shared" si="24"/>
        <v>#REF!</v>
      </c>
      <c r="DI384" s="75">
        <f t="shared" si="25"/>
        <v>135</v>
      </c>
      <c r="DJ384" s="78">
        <f t="shared" si="26"/>
        <v>0.004076468934</v>
      </c>
      <c r="DK384" s="75"/>
      <c r="DL384" s="75"/>
      <c r="DM384" s="75"/>
      <c r="DN384" s="75"/>
      <c r="DO384" s="75"/>
      <c r="DP384" s="44"/>
    </row>
    <row r="385" ht="16.5" customHeight="1">
      <c r="A385" s="58">
        <f t="shared" si="5"/>
        <v>339</v>
      </c>
      <c r="B385" s="58">
        <f t="shared" si="6"/>
        <v>128</v>
      </c>
      <c r="C385" s="58" t="s">
        <v>538</v>
      </c>
      <c r="D385" s="58">
        <v>15091.0</v>
      </c>
      <c r="E385" s="58" t="s">
        <v>552</v>
      </c>
      <c r="F385" s="59">
        <f>VLOOKUP($D385,EW_19_Kreise!$A$6:$CQ$406,Calc_Targetkreise!F$5,FALSE)/1000</f>
        <v>59.916</v>
      </c>
      <c r="G385" s="59">
        <f>VLOOKUP($D385,BW_17_Kreise!$B$7:$CC$410,Calc_Targetkreise!G$5,FALSE)/1000</f>
        <v>74.666</v>
      </c>
      <c r="H385" s="59">
        <f>VLOOKUP($D385,EW_Erg_09_14_Kreise!$A$10:$BK$412,Calc_Targetkreise!H$5,FALSE)/1000</f>
        <v>50.705</v>
      </c>
      <c r="I385" s="60">
        <f t="shared" ref="I385:K385" si="1578">F385/CG385</f>
        <v>0.5613371058</v>
      </c>
      <c r="J385" s="60">
        <f t="shared" si="1578"/>
        <v>0.6877602152</v>
      </c>
      <c r="K385" s="60">
        <f t="shared" si="1578"/>
        <v>0.4502628494</v>
      </c>
      <c r="L385" s="61">
        <f t="shared" ref="L385:M385" si="1579">1-(T385+X385)</f>
        <v>0.6339375125</v>
      </c>
      <c r="M385" s="61">
        <f t="shared" si="1579"/>
        <v>0.5240671792</v>
      </c>
      <c r="N385" s="62">
        <f>IF(L385&lt;Master_sheet_Kriterien!$J$46,1,IF(L385&lt;Master_sheet_Kriterien!$K$46,2,IF(L385&lt;Master_sheet_Kriterien!$L$46,3,IF(L385&lt;Master_sheet_Kriterien!$M$46,4,5))))</f>
        <v>5</v>
      </c>
      <c r="O385" s="62">
        <f>IF(M385&lt;Master_sheet_Kriterien!$J$46,1,IF(M385&lt;Master_sheet_Kriterien!$K$46,2,IF(M385&lt;Master_sheet_Kriterien!$L$46,3,IF(M385&lt;Master_sheet_Kriterien!$M$46,4,5))))</f>
        <v>5</v>
      </c>
      <c r="P385" s="61">
        <f t="shared" ref="P385:Q385" si="1580">1-(T385+AM385)</f>
        <v>0.5349489285</v>
      </c>
      <c r="Q385" s="61">
        <f t="shared" si="1580"/>
        <v>0.4667452388</v>
      </c>
      <c r="R385" s="62">
        <f>IF(P385&lt;Master_sheet_Kriterien!$J$46,1,IF(P385&lt;Master_sheet_Kriterien!$K$46,2,IF(P385&lt;Master_sheet_Kriterien!$L$46,3,IF(P385&lt;Master_sheet_Kriterien!$M$46,4,5))))</f>
        <v>5</v>
      </c>
      <c r="S385" s="62">
        <f>IF(Q385&lt;Master_sheet_Kriterien!$J$46,1,IF(Q385&lt;Master_sheet_Kriterien!$K$46,2,IF(Q385&lt;Master_sheet_Kriterien!$L$46,3,IF(Q385&lt;Master_sheet_Kriterien!$M$46,4,5))))</f>
        <v>3</v>
      </c>
      <c r="T385" s="61">
        <f>VLOOKUP($D385,EW_19_Kreise!$A$6:$CQ$406,Calc_Targetkreise!T$5,FALSE)/1000/F385</f>
        <v>0.2468288938</v>
      </c>
      <c r="U385" s="63">
        <f>VLOOKUP($D385,BW_17_Kreise!$B$7:$CC$410,Calc_Targetkreise!U$5,FALSE)/1000/$G385</f>
        <v>0.3339003027</v>
      </c>
      <c r="V385" s="61">
        <f>VLOOKUP(Calc_Targetkreise!$D385,EW_Erg_09_14_Kreise!$A$7:$BK$412,Calc_Targetkreise!V$5,FALSE)/1000/$H385</f>
        <v>0.3177398679</v>
      </c>
      <c r="W385" s="61">
        <f>VLOOKUP(Calc_Targetkreise!$D385,EW_Erg_09_14_Kreise!$A$7:$BK$412,Calc_Targetkreise!W$5,FALSE)/1000/CK385</f>
        <v>0.3200931297</v>
      </c>
      <c r="X385" s="61">
        <f>VLOOKUP($D385,EW_19_Kreise!$A$6:$CQ$406,Calc_Targetkreise!X$5,FALSE)/1000/F385</f>
        <v>0.1192335937</v>
      </c>
      <c r="Y385" s="63">
        <f>VLOOKUP($D385,BW_17_Kreise!$B$7:$CC$410,Calc_Targetkreise!Y$5,FALSE)/1000/$G385</f>
        <v>0.1420325181</v>
      </c>
      <c r="Z385" s="61">
        <f>VLOOKUP(Calc_Targetkreise!$D385,EW_Erg_09_14_Kreise!$A$7:$BK$412,Calc_Targetkreise!Z$5,FALSE)/1000/$H385</f>
        <v>0.1987969628</v>
      </c>
      <c r="AA385" s="61">
        <f>VLOOKUP(Calc_Targetkreise!$D385,EW_Erg_09_14_Kreise!$A$7:$BK$412,Calc_Targetkreise!AA$5,FALSE)/1000/$H385</f>
        <v>0.1630016764</v>
      </c>
      <c r="AB385" s="61">
        <f>VLOOKUP($D385,EW_19_Kreise!$A$6:$CQ$406,Calc_Targetkreise!AB$5,FALSE)/1000/F385</f>
        <v>0.06822885373</v>
      </c>
      <c r="AC385" s="63">
        <f>VLOOKUP($D385,BW_17_Kreise!$B$7:$CC$410,Calc_Targetkreise!AC$5,FALSE)/1000/$G385</f>
        <v>0.02777703372</v>
      </c>
      <c r="AD385" s="61">
        <f>VLOOKUP(Calc_Targetkreise!$D385,EW_Erg_09_14_Kreise!$A$7:$BK$412,Calc_Targetkreise!AD$5,FALSE)/1000/$H385</f>
        <v>0.03344837787</v>
      </c>
      <c r="AE385" s="62">
        <f>IF(AC385&lt;Master_sheet_Kriterien!$J$54,1,IF(AC385&lt;Master_sheet_Kriterien!$K$54,2,IF(AC385&lt;Master_sheet_Kriterien!$L$54,3,IF(AC385&lt;Master_sheet_Kriterien!$M$54,4,5))))</f>
        <v>1</v>
      </c>
      <c r="AF385" s="61">
        <f>VLOOKUP(Calc_Targetkreise!$D385,EW_Erg_09_14_Kreise!$A$7:$BK$412,Calc_Targetkreise!AF$5,FALSE)/1000/$H385</f>
        <v>0.04041021596</v>
      </c>
      <c r="AG385" s="63">
        <f>VLOOKUP($D385,BW_17_Kreise!$B$7:$CC$410,Calc_Targetkreise!AG$5,FALSE)/1000/$G385</f>
        <v>0.06843811105</v>
      </c>
      <c r="AH385" s="61">
        <f>VLOOKUP(Calc_Targetkreise!$D385,EW_Erg_09_14_Kreise!$A$7:$BK$412,Calc_Targetkreise!AH$5,FALSE)/1000/$H385</f>
        <v>0.0241396312</v>
      </c>
      <c r="AI385" s="61">
        <f>VLOOKUP(Calc_Targetkreise!$D385,EW_Erg_09_14_Kreise!$A$7:$BK$412,Calc_Targetkreise!AI$5,FALSE)/1000/$H385</f>
        <v>0.08011044276</v>
      </c>
      <c r="AJ385" s="63">
        <f>VLOOKUP($D385,BW_17_Kreise!$B$7:$CC$410,Calc_Targetkreise!AJ$5,FALSE)/1000/$G385</f>
        <v>0.1682023947</v>
      </c>
      <c r="AK385" s="61">
        <f>VLOOKUP(Calc_Targetkreise!$D385,EW_Erg_09_14_Kreise!$A$7:$BK$412,Calc_Targetkreise!AK$5,FALSE)/1000/$H385</f>
        <v>0.2127403609</v>
      </c>
      <c r="AL385" s="61">
        <f>VLOOKUP(Calc_Targetkreise!$D385,EW_Erg_09_14_Kreise!$A$7:$BK$412,Calc_Targetkreise!AL$5,FALSE)/1000/$H385</f>
        <v>0.2255201657</v>
      </c>
      <c r="AM385" s="61">
        <f>VLOOKUP($D385,EW_19_Kreise!$A$6:$CQ$406,Calc_Targetkreise!AM$5,FALSE)/1000/F385</f>
        <v>0.2182221777</v>
      </c>
      <c r="AN385" s="63">
        <f>VLOOKUP($D385,BW_17_Kreise!$B$7:$CC$410,Calc_Targetkreise!AN$5,FALSE)/1000/$G385</f>
        <v>0.1993544585</v>
      </c>
      <c r="AO385" s="61">
        <f>VLOOKUP(Calc_Targetkreise!$D385,EW_Erg_09_14_Kreise!$A$7:$BK$412,Calc_Targetkreise!AO$5,FALSE)/1000/$H385</f>
        <v>0.06644315156</v>
      </c>
      <c r="AP385" s="61">
        <f>VLOOKUP(Calc_Targetkreise!$D385,EW_Erg_09_14_Kreise!$A$7:$BK$412,Calc_Targetkreise!AP$5,FALSE)/1000/$H385</f>
        <v>0.00149886599</v>
      </c>
      <c r="AQ385" s="61">
        <f t="shared" ref="AQ385:AR385" si="1581">1-U385-Y385-AC385-AG385-AJ385-AN385</f>
        <v>0.06029518121</v>
      </c>
      <c r="AR385" s="61">
        <f t="shared" si="1581"/>
        <v>0.1466916478</v>
      </c>
      <c r="AS385" s="61">
        <f t="shared" si="11"/>
        <v>0.1693655036</v>
      </c>
      <c r="AT385" s="63">
        <f>VLOOKUP($D385,BW_17_Kreise!$B$7:$CC$410,Calc_Targetkreise!AT$5,FALSE)/1000/$G385</f>
        <v>0</v>
      </c>
      <c r="AU385" s="61">
        <f>VLOOKUP(Calc_Targetkreise!$D385,EW_Erg_09_14_Kreise!$A$7:$BK$412,Calc_Targetkreise!AU$5,FALSE)/1000/$H385</f>
        <v>0.01218814713</v>
      </c>
      <c r="AV385" s="62">
        <f>IF(AU385&lt;Master_sheet_Kriterien!$J$44,1,IF(AU385&lt;Master_sheet_Kriterien!$K$44,2,IF(AU385&lt;Master_sheet_Kriterien!$L$44,3,IF(AU385&lt;Master_sheet_Kriterien!$M$44,4,5))))</f>
        <v>3</v>
      </c>
      <c r="AW385" s="61">
        <f>VLOOKUP(Calc_Targetkreise!$D385,EW_Erg_09_14_Kreise!$A$7:$BK$412,Calc_Targetkreise!AW$5,FALSE)/1000/$H385</f>
        <v>0.008066265654</v>
      </c>
      <c r="AX385" s="61">
        <f>VLOOKUP($D385,EW_19_Kreise!$A$6:$CQ$406,Calc_Targetkreise!AX$5,FALSE)/1000/F385</f>
        <v>0.003805327458</v>
      </c>
      <c r="AY385" s="62">
        <f>IF(AX385&lt;Master_sheet_Kriterien!$J$56,1,IF(AX385&lt;Master_sheet_Kriterien!$K$56,2,IF(AX385&lt;Master_sheet_Kriterien!$L$56,3,IF(AX385&lt;Master_sheet_Kriterien!$M$56,4,5))))</f>
        <v>2</v>
      </c>
      <c r="AZ385" s="64">
        <f>VLOOKUP($D385,EW_19_Kreise!$A$6:$CQ$406,Calc_Targetkreise!AZ$5,FALSE)</f>
        <v>228</v>
      </c>
      <c r="BA385" s="62">
        <f>IF(AZ385&lt;Master_sheet_Kriterien!$J$57,1,IF(AZ385&lt;Master_sheet_Kriterien!$K$57,2,IF(AZ385&lt;Master_sheet_Kriterien!$L$57,3,IF(AZ385&lt;Master_sheet_Kriterien!$M$56,4,5))))</f>
        <v>2</v>
      </c>
      <c r="BB385" s="59">
        <f>VLOOKUP($D385,Struktur_daten_BW_2017!$B$7:$AH$452,Calc_Targetkreise!BB$5,FALSE)</f>
        <v>97.2</v>
      </c>
      <c r="BC385" s="62">
        <f>IF(BB385&lt;Master_sheet_Kriterien!$J$8,1,IF(BB385&lt;Master_sheet_Kriterien!$K$8,2,IF(BB385&lt;Master_sheet_Kriterien!$L$8,3,IF(BB385&lt;Master_sheet_Kriterien!$M$8,4,5))))</f>
        <v>1</v>
      </c>
      <c r="BD385" s="65">
        <f t="shared" si="12"/>
        <v>9.0902</v>
      </c>
      <c r="BE385" s="62">
        <f>IF(BD385&lt;Master_sheet_Kriterien!$J$10,1,IF(BD385&lt;Master_sheet_Kriterien!$K$10,2,IF(BD385&lt;Master_sheet_Kriterien!$L$10,3,IF(BD385&lt;Master_sheet_Kriterien!$M$10,4,5))))</f>
        <v>1</v>
      </c>
      <c r="BF385" s="65">
        <f>VLOOKUP($D385,Struktur_daten_BW_2017!$B$7:$AH$452,Calc_Targetkreise!BF$5,FALSE)</f>
        <v>4.3</v>
      </c>
      <c r="BG385" s="62">
        <f>IF(BF385&lt;Master_sheet_Kriterien!$J$12,1,IF(BF385&lt;Master_sheet_Kriterien!$K$12,2,IF(BF385&lt;Master_sheet_Kriterien!$L$12,3,IF(BF385&lt;Master_sheet_Kriterien!$M$12,4,5))))</f>
        <v>1</v>
      </c>
      <c r="BH385" s="65">
        <f>VLOOKUP($D385,Struktur_daten_BW_2017!$B$7:$AH$452,Calc_Targetkreise!BH$5,FALSE)</f>
        <v>10.7</v>
      </c>
      <c r="BI385" s="62">
        <f>IF(BH385&lt;Master_sheet_Kriterien!$J$14,1,IF(BH385&lt;Master_sheet_Kriterien!$K$14,2,IF(BH385&lt;Master_sheet_Kriterien!$L$14,3,IF(BH385&lt;Master_sheet_Kriterien!$M$14,4,5))))</f>
        <v>1</v>
      </c>
      <c r="BJ385" s="65">
        <f>VLOOKUP($D385,Struktur_daten_BW_2017!$B$7:$AH$452,Calc_Targetkreise!BJ$5,FALSE)</f>
        <v>35.5</v>
      </c>
      <c r="BK385" s="62">
        <f>IF(BJ385&lt;Master_sheet_Kriterien!$J$16,1,IF(BJ385&lt;Master_sheet_Kriterien!$K$16,2,IF(BJ385&lt;Master_sheet_Kriterien!$L$16,3,IF(BJ385&lt;Master_sheet_Kriterien!$M$16,4,5))))</f>
        <v>2</v>
      </c>
      <c r="BL385" s="65">
        <f>VLOOKUP($D385,Struktur_daten_BW_2017!$B$7:$AH$452,Calc_Targetkreise!BL$5,FALSE)</f>
        <v>21.6</v>
      </c>
      <c r="BM385" s="62">
        <f>IF(BL385&lt;Master_sheet_Kriterien!$J$18,1,IF(BL385&lt;Master_sheet_Kriterien!$K$18,2,IF(BL385&lt;Master_sheet_Kriterien!$L$18,3,IF(BL385&lt;Master_sheet_Kriterien!$M$18,4,5))))</f>
        <v>5</v>
      </c>
      <c r="BN385" s="65">
        <f>VLOOKUP($D385,Struktur_daten_BW_2017!$B$7:$AH$452,Calc_Targetkreise!BN$5,FALSE)</f>
        <v>14.9</v>
      </c>
      <c r="BO385" s="62">
        <f>IF(BN385&lt;Master_sheet_Kriterien!$J$20,1,IF(BN385&lt;Master_sheet_Kriterien!$K$20,2,IF(BN385&lt;Master_sheet_Kriterien!$L$20,3,IF(BN385&lt;Master_sheet_Kriterien!$M$20,4,5))))</f>
        <v>5</v>
      </c>
      <c r="BP385" s="59">
        <f>VLOOKUP($D385,Struktur_daten_BW_2017!$B$7:$AH$452,Calc_Targetkreise!BP$5,FALSE)</f>
        <v>18156</v>
      </c>
      <c r="BQ385" s="62">
        <f>IF(BP385&lt;Master_sheet_Kriterien!$J$38,1,IF(BP385&lt;Master_sheet_Kriterien!$K$38,2,IF(BP385&lt;Master_sheet_Kriterien!$L$38,3,IF(BP385&lt;Master_sheet_Kriterien!$M$38,4,5))))</f>
        <v>1</v>
      </c>
      <c r="BR385" s="65">
        <f>VLOOKUP($D385,Struktur_daten_BW_2017!$B$7:$AH$452,Calc_Targetkreise!BR$5,FALSE)</f>
        <v>30.2</v>
      </c>
      <c r="BS385" s="62">
        <f>IF(BR385&lt;Master_sheet_Kriterien!$J$24,1,IF(BR385&lt;Master_sheet_Kriterien!$K$24,2,IF(BR385&lt;Master_sheet_Kriterien!$L$24,3,IF(BR385&lt;Master_sheet_Kriterien!$M$24,4,5))))</f>
        <v>2</v>
      </c>
      <c r="BT385" s="65">
        <f>VLOOKUP($D385,Struktur_daten_BW_2017!$B$7:$AH$452,Calc_Targetkreise!BT$5,FALSE)</f>
        <v>9.4</v>
      </c>
      <c r="BU385" s="62">
        <f>IF(BT385&lt;Master_sheet_Kriterien!$J$26,1,IF(BT385&lt;Master_sheet_Kriterien!$K$26,2,IF(BT385&lt;Master_sheet_Kriterien!$L$26,3,IF(BT385&lt;Master_sheet_Kriterien!$M$26,4,5))))</f>
        <v>1</v>
      </c>
      <c r="BV385" s="65">
        <f t="shared" si="13"/>
        <v>1.98716</v>
      </c>
      <c r="BW385" s="62">
        <f>IF(BV385&lt;Master_sheet_Kriterien!$J$28,1,IF(BV385&lt;Master_sheet_Kriterien!$K$28,2,IF(BV385&lt;Master_sheet_Kriterien!$L$28,3,IF(BV385&lt;Master_sheet_Kriterien!$M$28,4,5))))</f>
        <v>1</v>
      </c>
      <c r="BX385" s="65">
        <f>VLOOKUP($D385,Struktur_daten_BW_2017!$B$7:$AH$452,Calc_Targetkreise!BX$5,FALSE)</f>
        <v>23.40425532</v>
      </c>
      <c r="BY385" s="62">
        <f>IF(BX385&lt;Master_sheet_Kriterien!$J$30,1,IF(BX385&lt;Master_sheet_Kriterien!$K$30,2,IF(BX385&lt;Master_sheet_Kriterien!$L$30,3,IF(BX385&lt;Master_sheet_Kriterien!$M$30,4,5))))</f>
        <v>3</v>
      </c>
      <c r="BZ385" s="65"/>
      <c r="CA385" s="62">
        <f>IF(BZ385&lt;Master_sheet_Kriterien!$J$32,1,IF(BZ385&lt;Master_sheet_Kriterien!$K$32,2,IF(BZ385&lt;Master_sheet_Kriterien!$L$32,3,IF(BZ385&lt;Master_sheet_Kriterien!$M$32,4,5))))</f>
        <v>1</v>
      </c>
      <c r="CB385" s="65"/>
      <c r="CC385" s="62">
        <f>IF(CB385&lt;Master_sheet_Kriterien!$J$34,1,IF(CB385&lt;Master_sheet_Kriterien!$K$34,2,IF(CB385&lt;Master_sheet_Kriterien!$L$34,3,IF(CB385&lt;Master_sheet_Kriterien!$M$34,4,5))))</f>
        <v>1</v>
      </c>
      <c r="CD385" s="65">
        <f>100-VLOOKUP($D385,Struktur_daten_BW_2017!$B$7:$AH$452,Calc_Targetkreise!CD$5,FALSE)</f>
        <v>54.3</v>
      </c>
      <c r="CE385" s="62">
        <f>IF(CD385&lt;Master_sheet_Kriterien!$J$40,1,IF(CD385&lt;Master_sheet_Kriterien!$K$40,2,IF(CD385&lt;Master_sheet_Kriterien!$L$40,3,IF(CD385&lt;Master_sheet_Kriterien!$M$40,4,5))))</f>
        <v>4</v>
      </c>
      <c r="CF385" s="61"/>
      <c r="CG385" s="59">
        <f>VLOOKUP($D385,EW_19_Kreise!$A$6:$CQ$406,Calc_Targetkreise!CG$5,FALSE)/1000</f>
        <v>106.738</v>
      </c>
      <c r="CH385" s="59">
        <f>VLOOKUP($D385,BW_17_Kreise!$B$7:$CC$410,Calc_Targetkreise!CH$5,FALSE)/1000</f>
        <v>108.564</v>
      </c>
      <c r="CI385" s="59">
        <f>VLOOKUP($D385,EW_Erg_09_14_Kreise!$A$10:$BK$412,Calc_Targetkreise!CI$5,FALSE)/1000</f>
        <v>112.612</v>
      </c>
      <c r="CJ385" s="59">
        <f>VLOOKUP($D385,EW_Erg_09_14_Kreise!$A$10:$BK$412,Calc_Targetkreise!CJ$5,FALSE)/1000</f>
        <v>120.98</v>
      </c>
      <c r="CK385" s="59">
        <f>VLOOKUP($D385,EW_Erg_09_14_Kreise!$A$10:$BK$412,Calc_Targetkreise!CK$5,FALSE)/1000</f>
        <v>49.823</v>
      </c>
      <c r="CL385" s="45"/>
      <c r="CM385" s="59">
        <f>VLOOKUP($D385,Struktur_daten_BW_2017!$B$7:$AH$452,Calc_Targetkreise!CM$5,FALSE)</f>
        <v>211.4</v>
      </c>
      <c r="CN385" s="66">
        <v>2.0</v>
      </c>
      <c r="CO385" s="67">
        <f t="shared" si="16"/>
        <v>0.009460737938</v>
      </c>
      <c r="CP385" s="62">
        <f>IF(CO385&lt;Master_sheet_Kriterien!$J$58,1,IF(CO385&lt;Master_sheet_Kriterien!$K$58,2,IF(CO385&lt;Master_sheet_Kriterien!$L$58,3,IF(CO385&lt;Master_sheet_Kriterien!$M$58,4,5))))</f>
        <v>1</v>
      </c>
      <c r="CQ385" s="66">
        <v>2.0</v>
      </c>
      <c r="CR385" s="67">
        <f t="shared" si="17"/>
        <v>0.009460737938</v>
      </c>
      <c r="CS385" s="62">
        <f>IF(CR385&lt;Master_sheet_Kriterien!$J$59,1,IF(CR385&lt;Master_sheet_Kriterien!$K$59,2,IF(CR385&lt;Master_sheet_Kriterien!$L$59,3,IF(CR385&lt;Master_sheet_Kriterien!$M$59,4,5))))</f>
        <v>1</v>
      </c>
      <c r="CT385" s="66">
        <v>0.0</v>
      </c>
      <c r="CU385" s="44"/>
      <c r="CV385" s="66">
        <v>0.0</v>
      </c>
      <c r="CW385" s="68"/>
      <c r="CY385" s="31">
        <f t="shared" si="18"/>
        <v>15091</v>
      </c>
      <c r="DB385" s="76" t="str">
        <f t="shared" si="19"/>
        <v>Wittenberg</v>
      </c>
      <c r="DC385" s="58">
        <f t="shared" si="20"/>
        <v>339</v>
      </c>
      <c r="DD385" s="77">
        <f t="shared" si="21"/>
        <v>128</v>
      </c>
      <c r="DE385" s="72">
        <f t="shared" si="22"/>
        <v>0.003805327458</v>
      </c>
      <c r="DG385" s="76" t="str">
        <f t="shared" si="23"/>
        <v>Wittenberg</v>
      </c>
      <c r="DH385" s="58" t="str">
        <f t="shared" si="24"/>
        <v>#REF!</v>
      </c>
      <c r="DI385" s="75">
        <f t="shared" si="25"/>
        <v>122.0946074</v>
      </c>
      <c r="DJ385" s="78">
        <f t="shared" si="26"/>
        <v>0.003805327458</v>
      </c>
      <c r="DK385" s="75"/>
      <c r="DL385" s="75"/>
      <c r="DM385" s="75"/>
      <c r="DN385" s="75"/>
      <c r="DO385" s="75"/>
      <c r="DP385" s="44"/>
    </row>
    <row r="386" ht="16.5" customHeight="1">
      <c r="A386" s="58">
        <f t="shared" si="5"/>
        <v>82</v>
      </c>
      <c r="B386" s="58">
        <f t="shared" si="6"/>
        <v>185</v>
      </c>
      <c r="C386" s="58" t="s">
        <v>553</v>
      </c>
      <c r="D386" s="58">
        <v>16051.0</v>
      </c>
      <c r="E386" s="58" t="s">
        <v>554</v>
      </c>
      <c r="F386" s="59">
        <f>VLOOKUP($D386,EW_19_Kreise!$A$6:$CQ$406,Calc_Targetkreise!F$5,FALSE)/1000</f>
        <v>99.173</v>
      </c>
      <c r="G386" s="59">
        <f>VLOOKUP($D386,BW_17_Kreise!$B$7:$CC$410,Calc_Targetkreise!G$5,FALSE)/1000</f>
        <v>124.352</v>
      </c>
      <c r="H386" s="59">
        <f>VLOOKUP($D386,EW_Erg_09_14_Kreise!$A$10:$BK$412,Calc_Targetkreise!H$5,FALSE)/1000</f>
        <v>79.108</v>
      </c>
      <c r="I386" s="60">
        <f t="shared" ref="I386:K386" si="1582">F386/CG386</f>
        <v>0.5986574831</v>
      </c>
      <c r="J386" s="60">
        <f t="shared" si="1582"/>
        <v>0.7465898175</v>
      </c>
      <c r="K386" s="60">
        <f t="shared" si="1582"/>
        <v>0.4709426234</v>
      </c>
      <c r="L386" s="61">
        <f t="shared" ref="L386:M386" si="1583">1-(T386+X386)</f>
        <v>0.6803363819</v>
      </c>
      <c r="M386" s="61">
        <f t="shared" si="1583"/>
        <v>0.604606279</v>
      </c>
      <c r="N386" s="62">
        <f>IF(L386&lt;Master_sheet_Kriterien!$J$46,1,IF(L386&lt;Master_sheet_Kriterien!$K$46,2,IF(L386&lt;Master_sheet_Kriterien!$L$46,3,IF(L386&lt;Master_sheet_Kriterien!$M$46,4,5))))</f>
        <v>5</v>
      </c>
      <c r="O386" s="62">
        <f>IF(M386&lt;Master_sheet_Kriterien!$J$46,1,IF(M386&lt;Master_sheet_Kriterien!$K$46,2,IF(M386&lt;Master_sheet_Kriterien!$L$46,3,IF(M386&lt;Master_sheet_Kriterien!$M$46,4,5))))</f>
        <v>5</v>
      </c>
      <c r="P386" s="61">
        <f t="shared" ref="P386:Q386" si="1584">1-(T386+AM386)</f>
        <v>0.6346082099</v>
      </c>
      <c r="Q386" s="61">
        <f t="shared" si="1584"/>
        <v>0.5629985847</v>
      </c>
      <c r="R386" s="62">
        <f>IF(P386&lt;Master_sheet_Kriterien!$J$46,1,IF(P386&lt;Master_sheet_Kriterien!$K$46,2,IF(P386&lt;Master_sheet_Kriterien!$L$46,3,IF(P386&lt;Master_sheet_Kriterien!$M$46,4,5))))</f>
        <v>5</v>
      </c>
      <c r="S386" s="62">
        <f>IF(Q386&lt;Master_sheet_Kriterien!$J$46,1,IF(Q386&lt;Master_sheet_Kriterien!$K$46,2,IF(Q386&lt;Master_sheet_Kriterien!$L$46,3,IF(Q386&lt;Master_sheet_Kriterien!$M$46,4,5))))</f>
        <v>5</v>
      </c>
      <c r="T386" s="61">
        <f>VLOOKUP($D386,EW_19_Kreise!$A$6:$CQ$406,Calc_Targetkreise!T$5,FALSE)/1000/F386</f>
        <v>0.1972815182</v>
      </c>
      <c r="U386" s="63">
        <f>VLOOKUP($D386,BW_17_Kreise!$B$7:$CC$410,Calc_Targetkreise!U$5,FALSE)/1000/$G386</f>
        <v>0.2517128796</v>
      </c>
      <c r="V386" s="61">
        <f>VLOOKUP(Calc_Targetkreise!$D386,EW_Erg_09_14_Kreise!$A$7:$BK$412,Calc_Targetkreise!V$5,FALSE)/1000/$H386</f>
        <v>0.2464984578</v>
      </c>
      <c r="W386" s="61">
        <f>VLOOKUP(Calc_Targetkreise!$D386,EW_Erg_09_14_Kreise!$A$7:$BK$412,Calc_Targetkreise!W$5,FALSE)/1000/CK386</f>
        <v>0.2507019452</v>
      </c>
      <c r="X386" s="61">
        <f>VLOOKUP($D386,EW_19_Kreise!$A$6:$CQ$406,Calc_Targetkreise!X$5,FALSE)/1000/F386</f>
        <v>0.1223821</v>
      </c>
      <c r="Y386" s="63">
        <f>VLOOKUP($D386,BW_17_Kreise!$B$7:$CC$410,Calc_Targetkreise!Y$5,FALSE)/1000/$G386</f>
        <v>0.1436808415</v>
      </c>
      <c r="Z386" s="61">
        <f>VLOOKUP(Calc_Targetkreise!$D386,EW_Erg_09_14_Kreise!$A$7:$BK$412,Calc_Targetkreise!Z$5,FALSE)/1000/$H386</f>
        <v>0.2172093846</v>
      </c>
      <c r="AA386" s="61">
        <f>VLOOKUP(Calc_Targetkreise!$D386,EW_Erg_09_14_Kreise!$A$7:$BK$412,Calc_Targetkreise!AA$5,FALSE)/1000/$H386</f>
        <v>0.1937857107</v>
      </c>
      <c r="AB386" s="61">
        <f>VLOOKUP($D386,EW_19_Kreise!$A$6:$CQ$406,Calc_Targetkreise!AB$5,FALSE)/1000/F386</f>
        <v>0.1476006574</v>
      </c>
      <c r="AC386" s="63">
        <f>VLOOKUP($D386,BW_17_Kreise!$B$7:$CC$410,Calc_Targetkreise!AC$5,FALSE)/1000/$G386</f>
        <v>0.07046127123</v>
      </c>
      <c r="AD386" s="61">
        <f>VLOOKUP(Calc_Targetkreise!$D386,EW_Erg_09_14_Kreise!$A$7:$BK$412,Calc_Targetkreise!AD$5,FALSE)/1000/$H386</f>
        <v>0.09001618041</v>
      </c>
      <c r="AE386" s="62">
        <f>IF(AC386&lt;Master_sheet_Kriterien!$J$54,1,IF(AC386&lt;Master_sheet_Kriterien!$K$54,2,IF(AC386&lt;Master_sheet_Kriterien!$L$54,3,IF(AC386&lt;Master_sheet_Kriterien!$M$54,4,5))))</f>
        <v>2</v>
      </c>
      <c r="AF386" s="61">
        <f>VLOOKUP(Calc_Targetkreise!$D386,EW_Erg_09_14_Kreise!$A$7:$BK$412,Calc_Targetkreise!AF$5,FALSE)/1000/$H386</f>
        <v>0.1007736259</v>
      </c>
      <c r="AG386" s="63">
        <f>VLOOKUP($D386,BW_17_Kreise!$B$7:$CC$410,Calc_Targetkreise!AG$5,FALSE)/1000/$G386</f>
        <v>0.08578068708</v>
      </c>
      <c r="AH386" s="61">
        <f>VLOOKUP(Calc_Targetkreise!$D386,EW_Erg_09_14_Kreise!$A$7:$BK$412,Calc_Targetkreise!AH$5,FALSE)/1000/$H386</f>
        <v>0.02056682004</v>
      </c>
      <c r="AI386" s="61">
        <f>VLOOKUP(Calc_Targetkreise!$D386,EW_Erg_09_14_Kreise!$A$7:$BK$412,Calc_Targetkreise!AI$5,FALSE)/1000/$H386</f>
        <v>0.07058704556</v>
      </c>
      <c r="AJ386" s="63">
        <f>VLOOKUP($D386,BW_17_Kreise!$B$7:$CC$410,Calc_Targetkreise!AJ$5,FALSE)/1000/$G386</f>
        <v>0.1961287313</v>
      </c>
      <c r="AK386" s="61">
        <f>VLOOKUP(Calc_Targetkreise!$D386,EW_Erg_09_14_Kreise!$A$7:$BK$412,Calc_Targetkreise!AK$5,FALSE)/1000/$H386</f>
        <v>0.2400894979</v>
      </c>
      <c r="AL386" s="61">
        <f>VLOOKUP(Calc_Targetkreise!$D386,EW_Erg_09_14_Kreise!$A$7:$BK$412,Calc_Targetkreise!AL$5,FALSE)/1000/$H386</f>
        <v>0.2437680133</v>
      </c>
      <c r="AM386" s="61">
        <f>VLOOKUP($D386,EW_19_Kreise!$A$6:$CQ$406,Calc_Targetkreise!AM$5,FALSE)/1000/F386</f>
        <v>0.1681102719</v>
      </c>
      <c r="AN386" s="63">
        <f>VLOOKUP($D386,BW_17_Kreise!$B$7:$CC$410,Calc_Targetkreise!AN$5,FALSE)/1000/$G386</f>
        <v>0.1852885358</v>
      </c>
      <c r="AO386" s="61">
        <f>VLOOKUP(Calc_Targetkreise!$D386,EW_Erg_09_14_Kreise!$A$7:$BK$412,Calc_Targetkreise!AO$5,FALSE)/1000/$H386</f>
        <v>0.0724452647</v>
      </c>
      <c r="AP386" s="61">
        <f>VLOOKUP(Calc_Targetkreise!$D386,EW_Erg_09_14_Kreise!$A$7:$BK$412,Calc_Targetkreise!AP$5,FALSE)/1000/$H386</f>
        <v>0.0006446882743</v>
      </c>
      <c r="AQ386" s="61">
        <f t="shared" ref="AQ386:AR386" si="1585">1-U386-Y386-AC386-AG386-AJ386-AN386</f>
        <v>0.06694705353</v>
      </c>
      <c r="AR386" s="61">
        <f t="shared" si="1585"/>
        <v>0.1131743945</v>
      </c>
      <c r="AS386" s="61">
        <f t="shared" si="11"/>
        <v>0.139738971</v>
      </c>
      <c r="AT386" s="63">
        <f>VLOOKUP($D386,BW_17_Kreise!$B$7:$CC$410,Calc_Targetkreise!AT$5,FALSE)/1000/$G386</f>
        <v>0.007269686052</v>
      </c>
      <c r="AU386" s="61">
        <f>VLOOKUP(Calc_Targetkreise!$D386,EW_Erg_09_14_Kreise!$A$7:$BK$412,Calc_Targetkreise!AU$5,FALSE)/1000/$H386</f>
        <v>0.01873388279</v>
      </c>
      <c r="AV386" s="62">
        <f>IF(AU386&lt;Master_sheet_Kriterien!$J$44,1,IF(AU386&lt;Master_sheet_Kriterien!$K$44,2,IF(AU386&lt;Master_sheet_Kriterien!$L$44,3,IF(AU386&lt;Master_sheet_Kriterien!$M$44,4,5))))</f>
        <v>5</v>
      </c>
      <c r="AW386" s="61">
        <f>VLOOKUP(Calc_Targetkreise!$D386,EW_Erg_09_14_Kreise!$A$7:$BK$412,Calc_Targetkreise!AW$5,FALSE)/1000/$H386</f>
        <v>0.01181928503</v>
      </c>
      <c r="AX386" s="61">
        <f>VLOOKUP($D386,EW_19_Kreise!$A$6:$CQ$406,Calc_Targetkreise!AX$5,FALSE)/1000/F386</f>
        <v>0.006322285299</v>
      </c>
      <c r="AY386" s="62">
        <f>IF(AX386&lt;Master_sheet_Kriterien!$J$56,1,IF(AX386&lt;Master_sheet_Kriterien!$K$56,2,IF(AX386&lt;Master_sheet_Kriterien!$L$56,3,IF(AX386&lt;Master_sheet_Kriterien!$M$56,4,5))))</f>
        <v>4</v>
      </c>
      <c r="AZ386" s="64">
        <f>VLOOKUP($D386,EW_19_Kreise!$A$6:$CQ$406,Calc_Targetkreise!AZ$5,FALSE)</f>
        <v>627</v>
      </c>
      <c r="BA386" s="62">
        <f>IF(AZ386&lt;Master_sheet_Kriterien!$J$57,1,IF(AZ386&lt;Master_sheet_Kriterien!$K$57,2,IF(AZ386&lt;Master_sheet_Kriterien!$L$57,3,IF(AZ386&lt;Master_sheet_Kriterien!$M$56,4,5))))</f>
        <v>5</v>
      </c>
      <c r="BB386" s="59">
        <f>VLOOKUP($D386,Struktur_daten_BW_2017!$B$7:$AH$452,Calc_Targetkreise!BB$5,FALSE)</f>
        <v>772.3</v>
      </c>
      <c r="BC386" s="62">
        <f>IF(BB386&lt;Master_sheet_Kriterien!$J$8,1,IF(BB386&lt;Master_sheet_Kriterien!$K$8,2,IF(BB386&lt;Master_sheet_Kriterien!$L$8,3,IF(BB386&lt;Master_sheet_Kriterien!$M$8,4,5))))</f>
        <v>4</v>
      </c>
      <c r="BD386" s="65">
        <f t="shared" si="12"/>
        <v>23.2981</v>
      </c>
      <c r="BE386" s="62">
        <f>IF(BD386&lt;Master_sheet_Kriterien!$J$10,1,IF(BD386&lt;Master_sheet_Kriterien!$K$10,2,IF(BD386&lt;Master_sheet_Kriterien!$L$10,3,IF(BD386&lt;Master_sheet_Kriterien!$M$10,4,5))))</f>
        <v>3</v>
      </c>
      <c r="BF386" s="65">
        <f>VLOOKUP($D386,Struktur_daten_BW_2017!$B$7:$AH$452,Calc_Targetkreise!BF$5,FALSE)</f>
        <v>8.3</v>
      </c>
      <c r="BG386" s="62">
        <f>IF(BF386&lt;Master_sheet_Kriterien!$J$12,1,IF(BF386&lt;Master_sheet_Kriterien!$K$12,2,IF(BF386&lt;Master_sheet_Kriterien!$L$12,3,IF(BF386&lt;Master_sheet_Kriterien!$M$12,4,5))))</f>
        <v>4</v>
      </c>
      <c r="BH386" s="65">
        <f>VLOOKUP($D386,Struktur_daten_BW_2017!$B$7:$AH$452,Calc_Targetkreise!BH$5,FALSE)</f>
        <v>15.3</v>
      </c>
      <c r="BI386" s="62">
        <f>IF(BH386&lt;Master_sheet_Kriterien!$J$14,1,IF(BH386&lt;Master_sheet_Kriterien!$K$14,2,IF(BH386&lt;Master_sheet_Kriterien!$L$14,3,IF(BH386&lt;Master_sheet_Kriterien!$M$14,4,5))))</f>
        <v>5</v>
      </c>
      <c r="BJ386" s="65">
        <f>VLOOKUP($D386,Struktur_daten_BW_2017!$B$7:$AH$452,Calc_Targetkreise!BJ$5,FALSE)</f>
        <v>35.1</v>
      </c>
      <c r="BK386" s="62">
        <f>IF(BJ386&lt;Master_sheet_Kriterien!$J$16,1,IF(BJ386&lt;Master_sheet_Kriterien!$K$16,2,IF(BJ386&lt;Master_sheet_Kriterien!$L$16,3,IF(BJ386&lt;Master_sheet_Kriterien!$M$16,4,5))))</f>
        <v>2</v>
      </c>
      <c r="BL386" s="65">
        <f>VLOOKUP($D386,Struktur_daten_BW_2017!$B$7:$AH$452,Calc_Targetkreise!BL$5,FALSE)</f>
        <v>17.9</v>
      </c>
      <c r="BM386" s="62">
        <f>IF(BL386&lt;Master_sheet_Kriterien!$J$18,1,IF(BL386&lt;Master_sheet_Kriterien!$K$18,2,IF(BL386&lt;Master_sheet_Kriterien!$L$18,3,IF(BL386&lt;Master_sheet_Kriterien!$M$18,4,5))))</f>
        <v>5</v>
      </c>
      <c r="BN386" s="65">
        <f>VLOOKUP($D386,Struktur_daten_BW_2017!$B$7:$AH$452,Calc_Targetkreise!BN$5,FALSE)</f>
        <v>9.4</v>
      </c>
      <c r="BO386" s="62">
        <f>IF(BN386&lt;Master_sheet_Kriterien!$J$20,1,IF(BN386&lt;Master_sheet_Kriterien!$K$20,2,IF(BN386&lt;Master_sheet_Kriterien!$L$20,3,IF(BN386&lt;Master_sheet_Kriterien!$M$20,4,5))))</f>
        <v>1</v>
      </c>
      <c r="BP386" s="59">
        <f>VLOOKUP($D386,Struktur_daten_BW_2017!$B$7:$AH$452,Calc_Targetkreise!BP$5,FALSE)</f>
        <v>17262</v>
      </c>
      <c r="BQ386" s="62">
        <f>IF(BP386&lt;Master_sheet_Kriterien!$J$38,1,IF(BP386&lt;Master_sheet_Kriterien!$K$38,2,IF(BP386&lt;Master_sheet_Kriterien!$L$38,3,IF(BP386&lt;Master_sheet_Kriterien!$M$38,4,5))))</f>
        <v>1</v>
      </c>
      <c r="BR386" s="65">
        <f>VLOOKUP($D386,Struktur_daten_BW_2017!$B$7:$AH$452,Calc_Targetkreise!BR$5,FALSE)</f>
        <v>40.8</v>
      </c>
      <c r="BS386" s="62">
        <f>IF(BR386&lt;Master_sheet_Kriterien!$J$24,1,IF(BR386&lt;Master_sheet_Kriterien!$K$24,2,IF(BR386&lt;Master_sheet_Kriterien!$L$24,3,IF(BR386&lt;Master_sheet_Kriterien!$M$24,4,5))))</f>
        <v>4</v>
      </c>
      <c r="BT386" s="65">
        <f>VLOOKUP($D386,Struktur_daten_BW_2017!$B$7:$AH$452,Calc_Targetkreise!BT$5,FALSE)</f>
        <v>10.1</v>
      </c>
      <c r="BU386" s="62">
        <f>IF(BT386&lt;Master_sheet_Kriterien!$J$26,1,IF(BT386&lt;Master_sheet_Kriterien!$K$26,2,IF(BT386&lt;Master_sheet_Kriterien!$L$26,3,IF(BT386&lt;Master_sheet_Kriterien!$M$26,4,5))))</f>
        <v>1</v>
      </c>
      <c r="BV386" s="65">
        <f t="shared" si="13"/>
        <v>2.83507</v>
      </c>
      <c r="BW386" s="62">
        <f>IF(BV386&lt;Master_sheet_Kriterien!$J$28,1,IF(BV386&lt;Master_sheet_Kriterien!$K$28,2,IF(BV386&lt;Master_sheet_Kriterien!$L$28,3,IF(BV386&lt;Master_sheet_Kriterien!$M$28,4,5))))</f>
        <v>1</v>
      </c>
      <c r="BX386" s="65">
        <f>VLOOKUP($D386,Struktur_daten_BW_2017!$B$7:$AH$452,Calc_Targetkreise!BX$5,FALSE)</f>
        <v>24.75247525</v>
      </c>
      <c r="BY386" s="62">
        <f>IF(BX386&lt;Master_sheet_Kriterien!$J$30,1,IF(BX386&lt;Master_sheet_Kriterien!$K$30,2,IF(BX386&lt;Master_sheet_Kriterien!$L$30,3,IF(BX386&lt;Master_sheet_Kriterien!$M$30,4,5))))</f>
        <v>3</v>
      </c>
      <c r="BZ386" s="65">
        <f t="shared" ref="BZ386:BZ388" si="1590">CL386/1000</f>
        <v>10.629</v>
      </c>
      <c r="CA386" s="62">
        <f>IF(BZ386&lt;Master_sheet_Kriterien!$J$32,1,IF(BZ386&lt;Master_sheet_Kriterien!$K$32,2,IF(BZ386&lt;Master_sheet_Kriterien!$L$32,3,IF(BZ386&lt;Master_sheet_Kriterien!$M$32,4,5))))</f>
        <v>1</v>
      </c>
      <c r="CB386" s="65">
        <f t="shared" ref="CB386:CB388" si="1591">BZ386/CM386*100</f>
        <v>3.786604916</v>
      </c>
      <c r="CC386" s="62">
        <f>IF(CB386&lt;Master_sheet_Kriterien!$J$34,1,IF(CB386&lt;Master_sheet_Kriterien!$K$34,2,IF(CB386&lt;Master_sheet_Kriterien!$L$34,3,IF(CB386&lt;Master_sheet_Kriterien!$M$34,4,5))))</f>
        <v>1</v>
      </c>
      <c r="CD386" s="65">
        <f>100-VLOOKUP($D386,Struktur_daten_BW_2017!$B$7:$AH$452,Calc_Targetkreise!CD$5,FALSE)</f>
        <v>76.9</v>
      </c>
      <c r="CE386" s="62">
        <f>IF(CD386&lt;Master_sheet_Kriterien!$J$40,1,IF(CD386&lt;Master_sheet_Kriterien!$K$40,2,IF(CD386&lt;Master_sheet_Kriterien!$L$40,3,IF(CD386&lt;Master_sheet_Kriterien!$M$40,4,5))))</f>
        <v>5</v>
      </c>
      <c r="CF386" s="61"/>
      <c r="CG386" s="59">
        <f>VLOOKUP($D386,EW_19_Kreise!$A$6:$CQ$406,Calc_Targetkreise!CG$5,FALSE)/1000</f>
        <v>165.659</v>
      </c>
      <c r="CH386" s="59">
        <f>VLOOKUP($D386,BW_17_Kreise!$B$7:$CC$410,Calc_Targetkreise!CH$5,FALSE)/1000</f>
        <v>166.56</v>
      </c>
      <c r="CI386" s="59">
        <f>VLOOKUP($D386,EW_Erg_09_14_Kreise!$A$10:$BK$412,Calc_Targetkreise!CI$5,FALSE)/1000</f>
        <v>167.978</v>
      </c>
      <c r="CJ386" s="59">
        <f>VLOOKUP($D386,EW_Erg_09_14_Kreise!$A$10:$BK$412,Calc_Targetkreise!CJ$5,FALSE)/1000</f>
        <v>168.067</v>
      </c>
      <c r="CK386" s="59">
        <f>VLOOKUP($D386,EW_Erg_09_14_Kreise!$A$10:$BK$412,Calc_Targetkreise!CK$5,FALSE)/1000</f>
        <v>79.066</v>
      </c>
      <c r="CL386" s="45">
        <f>5598+4589+442</f>
        <v>10629</v>
      </c>
      <c r="CM386" s="59">
        <f>VLOOKUP($D386,Struktur_daten_BW_2017!$B$7:$AH$452,Calc_Targetkreise!CM$5,FALSE)</f>
        <v>280.7</v>
      </c>
      <c r="CN386" s="66">
        <v>12.0</v>
      </c>
      <c r="CO386" s="67">
        <f t="shared" si="16"/>
        <v>0.04275026719</v>
      </c>
      <c r="CP386" s="62">
        <f>IF(CO386&lt;Master_sheet_Kriterien!$J$58,1,IF(CO386&lt;Master_sheet_Kriterien!$K$58,2,IF(CO386&lt;Master_sheet_Kriterien!$L$58,3,IF(CO386&lt;Master_sheet_Kriterien!$M$58,4,5))))</f>
        <v>1</v>
      </c>
      <c r="CQ386" s="66">
        <v>10.0</v>
      </c>
      <c r="CR386" s="67">
        <f t="shared" si="17"/>
        <v>0.03562522266</v>
      </c>
      <c r="CS386" s="62">
        <f>IF(CR386&lt;Master_sheet_Kriterien!$J$59,1,IF(CR386&lt;Master_sheet_Kriterien!$K$59,2,IF(CR386&lt;Master_sheet_Kriterien!$L$59,3,IF(CR386&lt;Master_sheet_Kriterien!$M$59,4,5))))</f>
        <v>1</v>
      </c>
      <c r="CT386" s="66">
        <v>2.0</v>
      </c>
      <c r="CU386" s="44"/>
      <c r="CV386" s="66">
        <v>0.0</v>
      </c>
      <c r="CW386" s="68"/>
      <c r="CY386" s="31">
        <f t="shared" si="18"/>
        <v>16051</v>
      </c>
      <c r="DB386" s="76" t="str">
        <f t="shared" si="19"/>
        <v>Erfurt, Stadt</v>
      </c>
      <c r="DC386" s="58">
        <f t="shared" si="20"/>
        <v>82</v>
      </c>
      <c r="DD386" s="77">
        <f t="shared" si="21"/>
        <v>185</v>
      </c>
      <c r="DE386" s="72">
        <f t="shared" si="22"/>
        <v>0.006322285299</v>
      </c>
      <c r="DG386" s="76" t="str">
        <f t="shared" si="23"/>
        <v>Erfurt, Stadt</v>
      </c>
      <c r="DH386" s="58" t="str">
        <f t="shared" si="24"/>
        <v>#REF!</v>
      </c>
      <c r="DI386" s="75">
        <f t="shared" si="25"/>
        <v>179.4275027</v>
      </c>
      <c r="DJ386" s="78">
        <f t="shared" si="26"/>
        <v>0.006322285299</v>
      </c>
      <c r="DK386" s="75"/>
      <c r="DL386" s="75"/>
      <c r="DM386" s="75"/>
      <c r="DN386" s="75"/>
      <c r="DO386" s="75"/>
      <c r="DP386" s="44"/>
    </row>
    <row r="387" ht="16.5" customHeight="1">
      <c r="A387" s="58">
        <f t="shared" si="5"/>
        <v>229</v>
      </c>
      <c r="B387" s="58">
        <f t="shared" si="6"/>
        <v>149</v>
      </c>
      <c r="C387" s="58" t="s">
        <v>553</v>
      </c>
      <c r="D387" s="58">
        <v>16052.0</v>
      </c>
      <c r="E387" s="58" t="s">
        <v>555</v>
      </c>
      <c r="F387" s="59">
        <f>VLOOKUP($D387,EW_19_Kreise!$A$6:$CQ$406,Calc_Targetkreise!F$5,FALSE)/1000</f>
        <v>42.876</v>
      </c>
      <c r="G387" s="59">
        <f>VLOOKUP($D387,BW_17_Kreise!$B$7:$CC$410,Calc_Targetkreise!G$5,FALSE)/1000</f>
        <v>56.144</v>
      </c>
      <c r="H387" s="59">
        <f>VLOOKUP($D387,EW_Erg_09_14_Kreise!$A$10:$BK$412,Calc_Targetkreise!H$5,FALSE)/1000</f>
        <v>34.716</v>
      </c>
      <c r="I387" s="60">
        <f t="shared" ref="I387:K387" si="1586">F387/CG387</f>
        <v>0.558492139</v>
      </c>
      <c r="J387" s="60">
        <f t="shared" si="1586"/>
        <v>0.7129758972</v>
      </c>
      <c r="K387" s="60">
        <f t="shared" si="1586"/>
        <v>0.4247800604</v>
      </c>
      <c r="L387" s="61">
        <f t="shared" ref="L387:M387" si="1587">1-(T387+X387)</f>
        <v>0.7255574214</v>
      </c>
      <c r="M387" s="61">
        <f t="shared" si="1587"/>
        <v>0.6685843545</v>
      </c>
      <c r="N387" s="62">
        <f>IF(L387&lt;Master_sheet_Kriterien!$J$46,1,IF(L387&lt;Master_sheet_Kriterien!$K$46,2,IF(L387&lt;Master_sheet_Kriterien!$L$46,3,IF(L387&lt;Master_sheet_Kriterien!$M$46,4,5))))</f>
        <v>5</v>
      </c>
      <c r="O387" s="62">
        <f>IF(M387&lt;Master_sheet_Kriterien!$J$46,1,IF(M387&lt;Master_sheet_Kriterien!$K$46,2,IF(M387&lt;Master_sheet_Kriterien!$L$46,3,IF(M387&lt;Master_sheet_Kriterien!$M$46,4,5))))</f>
        <v>5</v>
      </c>
      <c r="P387" s="61">
        <f t="shared" ref="P387:Q387" si="1588">1-(T387+AM387)</f>
        <v>0.5217837485</v>
      </c>
      <c r="Q387" s="61">
        <f t="shared" si="1588"/>
        <v>0.4887788544</v>
      </c>
      <c r="R387" s="62">
        <f>IF(P387&lt;Master_sheet_Kriterien!$J$46,1,IF(P387&lt;Master_sheet_Kriterien!$K$46,2,IF(P387&lt;Master_sheet_Kriterien!$L$46,3,IF(P387&lt;Master_sheet_Kriterien!$M$46,4,5))))</f>
        <v>5</v>
      </c>
      <c r="S387" s="62">
        <f>IF(Q387&lt;Master_sheet_Kriterien!$J$46,1,IF(Q387&lt;Master_sheet_Kriterien!$K$46,2,IF(Q387&lt;Master_sheet_Kriterien!$L$46,3,IF(Q387&lt;Master_sheet_Kriterien!$M$46,4,5))))</f>
        <v>4</v>
      </c>
      <c r="T387" s="61">
        <f>VLOOKUP($D387,EW_19_Kreise!$A$6:$CQ$406,Calc_Targetkreise!T$5,FALSE)/1000/F387</f>
        <v>0.1820598936</v>
      </c>
      <c r="U387" s="63">
        <f>VLOOKUP($D387,BW_17_Kreise!$B$7:$CC$410,Calc_Targetkreise!U$5,FALSE)/1000/$G387</f>
        <v>0.2260437447</v>
      </c>
      <c r="V387" s="61">
        <f>VLOOKUP(Calc_Targetkreise!$D387,EW_Erg_09_14_Kreise!$A$7:$BK$412,Calc_Targetkreise!V$5,FALSE)/1000/$H387</f>
        <v>0.2624438299</v>
      </c>
      <c r="W387" s="61">
        <f>VLOOKUP(Calc_Targetkreise!$D387,EW_Erg_09_14_Kreise!$A$7:$BK$412,Calc_Targetkreise!W$5,FALSE)/1000/CK387</f>
        <v>0.2652168251</v>
      </c>
      <c r="X387" s="61">
        <f>VLOOKUP($D387,EW_19_Kreise!$A$6:$CQ$406,Calc_Targetkreise!X$5,FALSE)/1000/F387</f>
        <v>0.09238268495</v>
      </c>
      <c r="Y387" s="63">
        <f>VLOOKUP($D387,BW_17_Kreise!$B$7:$CC$410,Calc_Targetkreise!Y$5,FALSE)/1000/$G387</f>
        <v>0.1053719008</v>
      </c>
      <c r="Z387" s="61">
        <f>VLOOKUP(Calc_Targetkreise!$D387,EW_Erg_09_14_Kreise!$A$7:$BK$412,Calc_Targetkreise!Z$5,FALSE)/1000/$H387</f>
        <v>0.1624035027</v>
      </c>
      <c r="AA387" s="61">
        <f>VLOOKUP(Calc_Targetkreise!$D387,EW_Erg_09_14_Kreise!$A$7:$BK$412,Calc_Targetkreise!AA$5,FALSE)/1000/$H387</f>
        <v>0.1463014172</v>
      </c>
      <c r="AB387" s="61">
        <f>VLOOKUP($D387,EW_19_Kreise!$A$6:$CQ$406,Calc_Targetkreise!AB$5,FALSE)/1000/F387</f>
        <v>0.07108872096</v>
      </c>
      <c r="AC387" s="63">
        <f>VLOOKUP($D387,BW_17_Kreise!$B$7:$CC$410,Calc_Targetkreise!AC$5,FALSE)/1000/$G387</f>
        <v>0.02954901681</v>
      </c>
      <c r="AD387" s="61">
        <f>VLOOKUP(Calc_Targetkreise!$D387,EW_Erg_09_14_Kreise!$A$7:$BK$412,Calc_Targetkreise!AD$5,FALSE)/1000/$H387</f>
        <v>0.04291969121</v>
      </c>
      <c r="AE387" s="62">
        <f>IF(AC387&lt;Master_sheet_Kriterien!$J$54,1,IF(AC387&lt;Master_sheet_Kriterien!$K$54,2,IF(AC387&lt;Master_sheet_Kriterien!$L$54,3,IF(AC387&lt;Master_sheet_Kriterien!$M$54,4,5))))</f>
        <v>1</v>
      </c>
      <c r="AF387" s="61">
        <f>VLOOKUP(Calc_Targetkreise!$D387,EW_Erg_09_14_Kreise!$A$7:$BK$412,Calc_Targetkreise!AF$5,FALSE)/1000/$H387</f>
        <v>0.06230556516</v>
      </c>
      <c r="AG387" s="63">
        <f>VLOOKUP($D387,BW_17_Kreise!$B$7:$CC$410,Calc_Targetkreise!AG$5,FALSE)/1000/$G387</f>
        <v>0.08341051582</v>
      </c>
      <c r="AH387" s="61">
        <f>VLOOKUP(Calc_Targetkreise!$D387,EW_Erg_09_14_Kreise!$A$7:$BK$412,Calc_Targetkreise!AH$5,FALSE)/1000/$H387</f>
        <v>0.01777278488</v>
      </c>
      <c r="AI387" s="61">
        <f>VLOOKUP(Calc_Targetkreise!$D387,EW_Erg_09_14_Kreise!$A$7:$BK$412,Calc_Targetkreise!AI$5,FALSE)/1000/$H387</f>
        <v>0.08854706763</v>
      </c>
      <c r="AJ387" s="63">
        <f>VLOOKUP($D387,BW_17_Kreise!$B$7:$CC$410,Calc_Targetkreise!AJ$5,FALSE)/1000/$G387</f>
        <v>0.2070568538</v>
      </c>
      <c r="AK387" s="61">
        <f>VLOOKUP(Calc_Targetkreise!$D387,EW_Erg_09_14_Kreise!$A$7:$BK$412,Calc_Targetkreise!AK$5,FALSE)/1000/$H387</f>
        <v>0.2954833506</v>
      </c>
      <c r="AL387" s="61">
        <f>VLOOKUP(Calc_Targetkreise!$D387,EW_Erg_09_14_Kreise!$A$7:$BK$412,Calc_Targetkreise!AL$5,FALSE)/1000/$H387</f>
        <v>0.3536985828</v>
      </c>
      <c r="AM387" s="61">
        <f>VLOOKUP($D387,EW_19_Kreise!$A$6:$CQ$406,Calc_Targetkreise!AM$5,FALSE)/1000/F387</f>
        <v>0.2961563579</v>
      </c>
      <c r="AN387" s="63">
        <f>VLOOKUP($D387,BW_17_Kreise!$B$7:$CC$410,Calc_Targetkreise!AN$5,FALSE)/1000/$G387</f>
        <v>0.285177401</v>
      </c>
      <c r="AO387" s="61">
        <f>VLOOKUP(Calc_Targetkreise!$D387,EW_Erg_09_14_Kreise!$A$7:$BK$412,Calc_Targetkreise!AO$5,FALSE)/1000/$H387</f>
        <v>0.1116200023</v>
      </c>
      <c r="AP387" s="61">
        <f>VLOOKUP(Calc_Targetkreise!$D387,EW_Erg_09_14_Kreise!$A$7:$BK$412,Calc_Targetkreise!AP$5,FALSE)/1000/$H387</f>
        <v>0.0008353496947</v>
      </c>
      <c r="AQ387" s="61">
        <f t="shared" ref="AQ387:AR387" si="1589">1-U387-Y387-AC387-AG387-AJ387-AN387</f>
        <v>0.06339056711</v>
      </c>
      <c r="AR387" s="61">
        <f t="shared" si="1589"/>
        <v>0.1073568383</v>
      </c>
      <c r="AS387" s="61">
        <f t="shared" si="11"/>
        <v>0.08309519241</v>
      </c>
      <c r="AT387" s="63">
        <f>VLOOKUP($D387,BW_17_Kreise!$B$7:$CC$410,Calc_Targetkreise!AT$5,FALSE)/1000/$G387</f>
        <v>0.004809062411</v>
      </c>
      <c r="AU387" s="61">
        <f>VLOOKUP(Calc_Targetkreise!$D387,EW_Erg_09_14_Kreise!$A$7:$BK$412,Calc_Targetkreise!AU$5,FALSE)/1000/$H387</f>
        <v>0.01480585321</v>
      </c>
      <c r="AV387" s="62">
        <f>IF(AU387&lt;Master_sheet_Kriterien!$J$44,1,IF(AU387&lt;Master_sheet_Kriterien!$K$44,2,IF(AU387&lt;Master_sheet_Kriterien!$L$44,3,IF(AU387&lt;Master_sheet_Kriterien!$M$44,4,5))))</f>
        <v>4</v>
      </c>
      <c r="AW387" s="61">
        <f>VLOOKUP(Calc_Targetkreise!$D387,EW_Erg_09_14_Kreise!$A$7:$BK$412,Calc_Targetkreise!AW$5,FALSE)/1000/$H387</f>
        <v>0.01031224795</v>
      </c>
      <c r="AX387" s="61">
        <f>VLOOKUP($D387,EW_19_Kreise!$A$6:$CQ$406,Calc_Targetkreise!AX$5,FALSE)/1000/F387</f>
        <v>0.003451814535</v>
      </c>
      <c r="AY387" s="62">
        <f>IF(AX387&lt;Master_sheet_Kriterien!$J$56,1,IF(AX387&lt;Master_sheet_Kriterien!$K$56,2,IF(AX387&lt;Master_sheet_Kriterien!$L$56,3,IF(AX387&lt;Master_sheet_Kriterien!$M$56,4,5))))</f>
        <v>2</v>
      </c>
      <c r="AZ387" s="64">
        <f>VLOOKUP($D387,EW_19_Kreise!$A$6:$CQ$406,Calc_Targetkreise!AZ$5,FALSE)</f>
        <v>148</v>
      </c>
      <c r="BA387" s="62">
        <f>IF(AZ387&lt;Master_sheet_Kriterien!$J$57,1,IF(AZ387&lt;Master_sheet_Kriterien!$K$57,2,IF(AZ387&lt;Master_sheet_Kriterien!$L$57,3,IF(AZ387&lt;Master_sheet_Kriterien!$M$56,4,5))))</f>
        <v>1</v>
      </c>
      <c r="BB387" s="59">
        <f>VLOOKUP($D387,Struktur_daten_BW_2017!$B$7:$AH$452,Calc_Targetkreise!BB$5,FALSE)</f>
        <v>647.6</v>
      </c>
      <c r="BC387" s="62">
        <f>IF(BB387&lt;Master_sheet_Kriterien!$J$8,1,IF(BB387&lt;Master_sheet_Kriterien!$K$8,2,IF(BB387&lt;Master_sheet_Kriterien!$L$8,3,IF(BB387&lt;Master_sheet_Kriterien!$M$8,4,5))))</f>
        <v>4</v>
      </c>
      <c r="BD387" s="65">
        <f t="shared" si="12"/>
        <v>17.0805</v>
      </c>
      <c r="BE387" s="62">
        <f>IF(BD387&lt;Master_sheet_Kriterien!$J$10,1,IF(BD387&lt;Master_sheet_Kriterien!$K$10,2,IF(BD387&lt;Master_sheet_Kriterien!$L$10,3,IF(BD387&lt;Master_sheet_Kriterien!$M$10,4,5))))</f>
        <v>1</v>
      </c>
      <c r="BF387" s="65">
        <f>VLOOKUP($D387,Struktur_daten_BW_2017!$B$7:$AH$452,Calc_Targetkreise!BF$5,FALSE)</f>
        <v>5.9</v>
      </c>
      <c r="BG387" s="62">
        <f>IF(BF387&lt;Master_sheet_Kriterien!$J$12,1,IF(BF387&lt;Master_sheet_Kriterien!$K$12,2,IF(BF387&lt;Master_sheet_Kriterien!$L$12,3,IF(BF387&lt;Master_sheet_Kriterien!$M$12,4,5))))</f>
        <v>1</v>
      </c>
      <c r="BH387" s="65">
        <f>VLOOKUP($D387,Struktur_daten_BW_2017!$B$7:$AH$452,Calc_Targetkreise!BH$5,FALSE)</f>
        <v>11.8</v>
      </c>
      <c r="BI387" s="62">
        <f>IF(BH387&lt;Master_sheet_Kriterien!$J$14,1,IF(BH387&lt;Master_sheet_Kriterien!$K$14,2,IF(BH387&lt;Master_sheet_Kriterien!$L$14,3,IF(BH387&lt;Master_sheet_Kriterien!$M$14,4,5))))</f>
        <v>3</v>
      </c>
      <c r="BJ387" s="65">
        <f>VLOOKUP($D387,Struktur_daten_BW_2017!$B$7:$AH$452,Calc_Targetkreise!BJ$5,FALSE)</f>
        <v>36.7</v>
      </c>
      <c r="BK387" s="62">
        <f>IF(BJ387&lt;Master_sheet_Kriterien!$J$16,1,IF(BJ387&lt;Master_sheet_Kriterien!$K$16,2,IF(BJ387&lt;Master_sheet_Kriterien!$L$16,3,IF(BJ387&lt;Master_sheet_Kriterien!$M$16,4,5))))</f>
        <v>4</v>
      </c>
      <c r="BL387" s="65">
        <f>VLOOKUP($D387,Struktur_daten_BW_2017!$B$7:$AH$452,Calc_Targetkreise!BL$5,FALSE)</f>
        <v>21.1</v>
      </c>
      <c r="BM387" s="62">
        <f>IF(BL387&lt;Master_sheet_Kriterien!$J$18,1,IF(BL387&lt;Master_sheet_Kriterien!$K$18,2,IF(BL387&lt;Master_sheet_Kriterien!$L$18,3,IF(BL387&lt;Master_sheet_Kriterien!$M$18,4,5))))</f>
        <v>5</v>
      </c>
      <c r="BN387" s="65">
        <f>VLOOKUP($D387,Struktur_daten_BW_2017!$B$7:$AH$452,Calc_Targetkreise!BN$5,FALSE)</f>
        <v>12.6</v>
      </c>
      <c r="BO387" s="62">
        <f>IF(BN387&lt;Master_sheet_Kriterien!$J$20,1,IF(BN387&lt;Master_sheet_Kriterien!$K$20,2,IF(BN387&lt;Master_sheet_Kriterien!$L$20,3,IF(BN387&lt;Master_sheet_Kriterien!$M$20,4,5))))</f>
        <v>5</v>
      </c>
      <c r="BP387" s="59">
        <f>VLOOKUP($D387,Struktur_daten_BW_2017!$B$7:$AH$452,Calc_Targetkreise!BP$5,FALSE)</f>
        <v>18134</v>
      </c>
      <c r="BQ387" s="62">
        <f>IF(BP387&lt;Master_sheet_Kriterien!$J$38,1,IF(BP387&lt;Master_sheet_Kriterien!$K$38,2,IF(BP387&lt;Master_sheet_Kriterien!$L$38,3,IF(BP387&lt;Master_sheet_Kriterien!$M$38,4,5))))</f>
        <v>1</v>
      </c>
      <c r="BR387" s="65">
        <f>VLOOKUP($D387,Struktur_daten_BW_2017!$B$7:$AH$452,Calc_Targetkreise!BR$5,FALSE)</f>
        <v>36.6</v>
      </c>
      <c r="BS387" s="62">
        <f>IF(BR387&lt;Master_sheet_Kriterien!$J$24,1,IF(BR387&lt;Master_sheet_Kriterien!$K$24,2,IF(BR387&lt;Master_sheet_Kriterien!$L$24,3,IF(BR387&lt;Master_sheet_Kriterien!$M$24,4,5))))</f>
        <v>3</v>
      </c>
      <c r="BT387" s="65">
        <f>VLOOKUP($D387,Struktur_daten_BW_2017!$B$7:$AH$452,Calc_Targetkreise!BT$5,FALSE)</f>
        <v>9.4</v>
      </c>
      <c r="BU387" s="62">
        <f>IF(BT387&lt;Master_sheet_Kriterien!$J$26,1,IF(BT387&lt;Master_sheet_Kriterien!$K$26,2,IF(BT387&lt;Master_sheet_Kriterien!$L$26,3,IF(BT387&lt;Master_sheet_Kriterien!$M$26,4,5))))</f>
        <v>1</v>
      </c>
      <c r="BV387" s="65">
        <f t="shared" si="13"/>
        <v>2.7213</v>
      </c>
      <c r="BW387" s="62">
        <f>IF(BV387&lt;Master_sheet_Kriterien!$J$28,1,IF(BV387&lt;Master_sheet_Kriterien!$K$28,2,IF(BV387&lt;Master_sheet_Kriterien!$L$28,3,IF(BV387&lt;Master_sheet_Kriterien!$M$28,4,5))))</f>
        <v>1</v>
      </c>
      <c r="BX387" s="65">
        <f>VLOOKUP($D387,Struktur_daten_BW_2017!$B$7:$AH$452,Calc_Targetkreise!BX$5,FALSE)</f>
        <v>19.14893617</v>
      </c>
      <c r="BY387" s="62">
        <f>IF(BX387&lt;Master_sheet_Kriterien!$J$30,1,IF(BX387&lt;Master_sheet_Kriterien!$K$30,2,IF(BX387&lt;Master_sheet_Kriterien!$L$30,3,IF(BX387&lt;Master_sheet_Kriterien!$M$30,4,5))))</f>
        <v>2</v>
      </c>
      <c r="BZ387" s="65">
        <f t="shared" si="1590"/>
        <v>1.648</v>
      </c>
      <c r="CA387" s="62">
        <f>IF(BZ387&lt;Master_sheet_Kriterien!$J$32,1,IF(BZ387&lt;Master_sheet_Kriterien!$K$32,2,IF(BZ387&lt;Master_sheet_Kriterien!$L$32,3,IF(BZ387&lt;Master_sheet_Kriterien!$M$32,4,5))))</f>
        <v>1</v>
      </c>
      <c r="CB387" s="65">
        <f t="shared" si="1591"/>
        <v>0.5692573402</v>
      </c>
      <c r="CC387" s="62">
        <f>IF(CB387&lt;Master_sheet_Kriterien!$J$34,1,IF(CB387&lt;Master_sheet_Kriterien!$K$34,2,IF(CB387&lt;Master_sheet_Kriterien!$L$34,3,IF(CB387&lt;Master_sheet_Kriterien!$M$34,4,5))))</f>
        <v>1</v>
      </c>
      <c r="CD387" s="65">
        <f>100-VLOOKUP($D387,Struktur_daten_BW_2017!$B$7:$AH$452,Calc_Targetkreise!CD$5,FALSE)</f>
        <v>62.9</v>
      </c>
      <c r="CE387" s="62">
        <f>IF(CD387&lt;Master_sheet_Kriterien!$J$40,1,IF(CD387&lt;Master_sheet_Kriterien!$K$40,2,IF(CD387&lt;Master_sheet_Kriterien!$L$40,3,IF(CD387&lt;Master_sheet_Kriterien!$M$40,4,5))))</f>
        <v>4</v>
      </c>
      <c r="CF387" s="61"/>
      <c r="CG387" s="59">
        <f>VLOOKUP($D387,EW_19_Kreise!$A$6:$CQ$406,Calc_Targetkreise!CG$5,FALSE)/1000</f>
        <v>76.771</v>
      </c>
      <c r="CH387" s="59">
        <f>VLOOKUP($D387,BW_17_Kreise!$B$7:$CC$410,Calc_Targetkreise!CH$5,FALSE)/1000</f>
        <v>78.746</v>
      </c>
      <c r="CI387" s="59">
        <f>VLOOKUP($D387,EW_Erg_09_14_Kreise!$A$10:$BK$412,Calc_Targetkreise!CI$5,FALSE)/1000</f>
        <v>81.727</v>
      </c>
      <c r="CJ387" s="59">
        <f>VLOOKUP($D387,EW_Erg_09_14_Kreise!$A$10:$BK$412,Calc_Targetkreise!CJ$5,FALSE)/1000</f>
        <v>85.869</v>
      </c>
      <c r="CK387" s="59">
        <f>VLOOKUP($D387,EW_Erg_09_14_Kreise!$A$10:$BK$412,Calc_Targetkreise!CK$5,FALSE)/1000</f>
        <v>38.395</v>
      </c>
      <c r="CL387" s="45">
        <v>1648.0</v>
      </c>
      <c r="CM387" s="59">
        <f>VLOOKUP($D387,Struktur_daten_BW_2017!$B$7:$AH$452,Calc_Targetkreise!CM$5,FALSE)</f>
        <v>289.5</v>
      </c>
      <c r="CN387" s="66">
        <v>2.0</v>
      </c>
      <c r="CO387" s="67">
        <f t="shared" si="16"/>
        <v>0.006908462867</v>
      </c>
      <c r="CP387" s="62">
        <f>IF(CO387&lt;Master_sheet_Kriterien!$J$58,1,IF(CO387&lt;Master_sheet_Kriterien!$K$58,2,IF(CO387&lt;Master_sheet_Kriterien!$L$58,3,IF(CO387&lt;Master_sheet_Kriterien!$M$58,4,5))))</f>
        <v>1</v>
      </c>
      <c r="CQ387" s="66">
        <v>2.0</v>
      </c>
      <c r="CR387" s="67">
        <f t="shared" si="17"/>
        <v>0.006908462867</v>
      </c>
      <c r="CS387" s="62">
        <f>IF(CR387&lt;Master_sheet_Kriterien!$J$59,1,IF(CR387&lt;Master_sheet_Kriterien!$K$59,2,IF(CR387&lt;Master_sheet_Kriterien!$L$59,3,IF(CR387&lt;Master_sheet_Kriterien!$M$59,4,5))))</f>
        <v>1</v>
      </c>
      <c r="CT387" s="66">
        <v>0.0</v>
      </c>
      <c r="CU387" s="44"/>
      <c r="CV387" s="66">
        <v>0.0</v>
      </c>
      <c r="CW387" s="68"/>
      <c r="CY387" s="31">
        <f t="shared" si="18"/>
        <v>16052</v>
      </c>
      <c r="DB387" s="76" t="str">
        <f t="shared" si="19"/>
        <v>Gera, Stadt</v>
      </c>
      <c r="DC387" s="58">
        <f t="shared" si="20"/>
        <v>229</v>
      </c>
      <c r="DD387" s="77">
        <f t="shared" si="21"/>
        <v>149</v>
      </c>
      <c r="DE387" s="72">
        <f t="shared" si="22"/>
        <v>0.003451814535</v>
      </c>
      <c r="DG387" s="76" t="str">
        <f t="shared" si="23"/>
        <v>Gera, Stadt</v>
      </c>
      <c r="DH387" s="58" t="str">
        <f t="shared" si="24"/>
        <v>#REF!</v>
      </c>
      <c r="DI387" s="75">
        <f t="shared" si="25"/>
        <v>143.0690846</v>
      </c>
      <c r="DJ387" s="78">
        <f t="shared" si="26"/>
        <v>0.003451814535</v>
      </c>
      <c r="DK387" s="75"/>
      <c r="DL387" s="75"/>
      <c r="DM387" s="75"/>
      <c r="DN387" s="75"/>
      <c r="DO387" s="75"/>
      <c r="DP387" s="44"/>
    </row>
    <row r="388" ht="16.5" customHeight="1">
      <c r="A388" s="58">
        <f t="shared" si="5"/>
        <v>39</v>
      </c>
      <c r="B388" s="58">
        <f t="shared" si="6"/>
        <v>209</v>
      </c>
      <c r="C388" s="58" t="s">
        <v>553</v>
      </c>
      <c r="D388" s="58">
        <v>16053.0</v>
      </c>
      <c r="E388" s="58" t="s">
        <v>556</v>
      </c>
      <c r="F388" s="59">
        <f>VLOOKUP($D388,EW_19_Kreise!$A$6:$CQ$406,Calc_Targetkreise!F$5,FALSE)/1000</f>
        <v>52.943</v>
      </c>
      <c r="G388" s="59">
        <f>VLOOKUP($D388,BW_17_Kreise!$B$7:$CC$410,Calc_Targetkreise!G$5,FALSE)/1000</f>
        <v>65.054</v>
      </c>
      <c r="H388" s="59">
        <f>VLOOKUP($D388,EW_Erg_09_14_Kreise!$A$10:$BK$412,Calc_Targetkreise!H$5,FALSE)/1000</f>
        <v>43.662</v>
      </c>
      <c r="I388" s="60">
        <f t="shared" ref="I388:K388" si="1592">F388/CG388</f>
        <v>0.6427929678</v>
      </c>
      <c r="J388" s="60">
        <f t="shared" si="1592"/>
        <v>0.7835282498</v>
      </c>
      <c r="K388" s="60">
        <f t="shared" si="1592"/>
        <v>0.5156178037</v>
      </c>
      <c r="L388" s="61">
        <f t="shared" ref="L388:M388" si="1593">1-(T388+X388)</f>
        <v>0.722494003</v>
      </c>
      <c r="M388" s="61">
        <f t="shared" si="1593"/>
        <v>0.6349801703</v>
      </c>
      <c r="N388" s="62">
        <f>IF(L388&lt;Master_sheet_Kriterien!$J$46,1,IF(L388&lt;Master_sheet_Kriterien!$K$46,2,IF(L388&lt;Master_sheet_Kriterien!$L$46,3,IF(L388&lt;Master_sheet_Kriterien!$M$46,4,5))))</f>
        <v>5</v>
      </c>
      <c r="O388" s="62">
        <f>IF(M388&lt;Master_sheet_Kriterien!$J$46,1,IF(M388&lt;Master_sheet_Kriterien!$K$46,2,IF(M388&lt;Master_sheet_Kriterien!$L$46,3,IF(M388&lt;Master_sheet_Kriterien!$M$46,4,5))))</f>
        <v>5</v>
      </c>
      <c r="P388" s="61">
        <f t="shared" ref="P388:Q388" si="1594">1-(T388+AM388)</f>
        <v>0.7155053548</v>
      </c>
      <c r="Q388" s="61">
        <f t="shared" si="1594"/>
        <v>0.6260798721</v>
      </c>
      <c r="R388" s="62">
        <f>IF(P388&lt;Master_sheet_Kriterien!$J$46,1,IF(P388&lt;Master_sheet_Kriterien!$K$46,2,IF(P388&lt;Master_sheet_Kriterien!$L$46,3,IF(P388&lt;Master_sheet_Kriterien!$M$46,4,5))))</f>
        <v>5</v>
      </c>
      <c r="S388" s="62">
        <f>IF(Q388&lt;Master_sheet_Kriterien!$J$46,1,IF(Q388&lt;Master_sheet_Kriterien!$K$46,2,IF(Q388&lt;Master_sheet_Kriterien!$L$46,3,IF(Q388&lt;Master_sheet_Kriterien!$M$46,4,5))))</f>
        <v>5</v>
      </c>
      <c r="T388" s="61">
        <f>VLOOKUP($D388,EW_19_Kreise!$A$6:$CQ$406,Calc_Targetkreise!T$5,FALSE)/1000/F388</f>
        <v>0.1572256956</v>
      </c>
      <c r="U388" s="63">
        <f>VLOOKUP($D388,BW_17_Kreise!$B$7:$CC$410,Calc_Targetkreise!U$5,FALSE)/1000/$G388</f>
        <v>0.2302087497</v>
      </c>
      <c r="V388" s="61">
        <f>VLOOKUP(Calc_Targetkreise!$D388,EW_Erg_09_14_Kreise!$A$7:$BK$412,Calc_Targetkreise!V$5,FALSE)/1000/$H388</f>
        <v>0.2079153497</v>
      </c>
      <c r="W388" s="61">
        <f>VLOOKUP(Calc_Targetkreise!$D388,EW_Erg_09_14_Kreise!$A$7:$BK$412,Calc_Targetkreise!W$5,FALSE)/1000/CK388</f>
        <v>0.2215278691</v>
      </c>
      <c r="X388" s="61">
        <f>VLOOKUP($D388,EW_19_Kreise!$A$6:$CQ$406,Calc_Targetkreise!X$5,FALSE)/1000/F388</f>
        <v>0.1202803015</v>
      </c>
      <c r="Y388" s="63">
        <f>VLOOKUP($D388,BW_17_Kreise!$B$7:$CC$410,Calc_Targetkreise!Y$5,FALSE)/1000/$G388</f>
        <v>0.13481108</v>
      </c>
      <c r="Z388" s="61">
        <f>VLOOKUP(Calc_Targetkreise!$D388,EW_Erg_09_14_Kreise!$A$7:$BK$412,Calc_Targetkreise!Z$5,FALSE)/1000/$H388</f>
        <v>0.2124501855</v>
      </c>
      <c r="AA388" s="61">
        <f>VLOOKUP(Calc_Targetkreise!$D388,EW_Erg_09_14_Kreise!$A$7:$BK$412,Calc_Targetkreise!AA$5,FALSE)/1000/$H388</f>
        <v>0.1970363245</v>
      </c>
      <c r="AB388" s="61">
        <f>VLOOKUP($D388,EW_19_Kreise!$A$6:$CQ$406,Calc_Targetkreise!AB$5,FALSE)/1000/F388</f>
        <v>0.2035963206</v>
      </c>
      <c r="AC388" s="63">
        <f>VLOOKUP($D388,BW_17_Kreise!$B$7:$CC$410,Calc_Targetkreise!AC$5,FALSE)/1000/$G388</f>
        <v>0.1020536785</v>
      </c>
      <c r="AD388" s="61">
        <f>VLOOKUP(Calc_Targetkreise!$D388,EW_Erg_09_14_Kreise!$A$7:$BK$412,Calc_Targetkreise!AD$5,FALSE)/1000/$H388</f>
        <v>0.1278228208</v>
      </c>
      <c r="AE388" s="62">
        <f>IF(AC388&lt;Master_sheet_Kriterien!$J$54,1,IF(AC388&lt;Master_sheet_Kriterien!$K$54,2,IF(AC388&lt;Master_sheet_Kriterien!$L$54,3,IF(AC388&lt;Master_sheet_Kriterien!$M$54,4,5))))</f>
        <v>4</v>
      </c>
      <c r="AF388" s="61">
        <f>VLOOKUP(Calc_Targetkreise!$D388,EW_Erg_09_14_Kreise!$A$7:$BK$412,Calc_Targetkreise!AF$5,FALSE)/1000/$H388</f>
        <v>0.1524208694</v>
      </c>
      <c r="AG388" s="63">
        <f>VLOOKUP($D388,BW_17_Kreise!$B$7:$CC$410,Calc_Targetkreise!AG$5,FALSE)/1000/$G388</f>
        <v>0.09465982107</v>
      </c>
      <c r="AH388" s="61">
        <f>VLOOKUP(Calc_Targetkreise!$D388,EW_Erg_09_14_Kreise!$A$7:$BK$412,Calc_Targetkreise!AH$5,FALSE)/1000/$H388</f>
        <v>0.02949933581</v>
      </c>
      <c r="AI388" s="61">
        <f>VLOOKUP(Calc_Targetkreise!$D388,EW_Erg_09_14_Kreise!$A$7:$BK$412,Calc_Targetkreise!AI$5,FALSE)/1000/$H388</f>
        <v>0.09564380926</v>
      </c>
      <c r="AJ388" s="63">
        <f>VLOOKUP($D388,BW_17_Kreise!$B$7:$CC$410,Calc_Targetkreise!AJ$5,FALSE)/1000/$G388</f>
        <v>0.2275033049</v>
      </c>
      <c r="AK388" s="61">
        <f>VLOOKUP(Calc_Targetkreise!$D388,EW_Erg_09_14_Kreise!$A$7:$BK$412,Calc_Targetkreise!AK$5,FALSE)/1000/$H388</f>
        <v>0.2439650039</v>
      </c>
      <c r="AL388" s="61">
        <f>VLOOKUP(Calc_Targetkreise!$D388,EW_Erg_09_14_Kreise!$A$7:$BK$412,Calc_Targetkreise!AL$5,FALSE)/1000/$H388</f>
        <v>0.2346663002</v>
      </c>
      <c r="AM388" s="61">
        <f>VLOOKUP($D388,EW_19_Kreise!$A$6:$CQ$406,Calc_Targetkreise!AM$5,FALSE)/1000/F388</f>
        <v>0.1272689496</v>
      </c>
      <c r="AN388" s="63">
        <f>VLOOKUP($D388,BW_17_Kreise!$B$7:$CC$410,Calc_Targetkreise!AN$5,FALSE)/1000/$G388</f>
        <v>0.1437113782</v>
      </c>
      <c r="AO388" s="61">
        <f>VLOOKUP(Calc_Targetkreise!$D388,EW_Erg_09_14_Kreise!$A$7:$BK$412,Calc_Targetkreise!AO$5,FALSE)/1000/$H388</f>
        <v>0.06797673034</v>
      </c>
      <c r="AP388" s="61">
        <f>VLOOKUP(Calc_Targetkreise!$D388,EW_Erg_09_14_Kreise!$A$7:$BK$412,Calc_Targetkreise!AP$5,FALSE)/1000/$H388</f>
        <v>0.0006412899088</v>
      </c>
      <c r="AQ388" s="61">
        <f t="shared" ref="AQ388:AR388" si="1595">1-U388-Y388-AC388-AG388-AJ388-AN388</f>
        <v>0.06705198758</v>
      </c>
      <c r="AR388" s="61">
        <f t="shared" si="1595"/>
        <v>0.110370574</v>
      </c>
      <c r="AS388" s="61">
        <f t="shared" si="11"/>
        <v>0.09806353758</v>
      </c>
      <c r="AT388" s="63">
        <f>VLOOKUP($D388,BW_17_Kreise!$B$7:$CC$410,Calc_Targetkreise!AT$5,FALSE)/1000/$G388</f>
        <v>0.00648691856</v>
      </c>
      <c r="AU388" s="61">
        <f>VLOOKUP(Calc_Targetkreise!$D388,EW_Erg_09_14_Kreise!$A$7:$BK$412,Calc_Targetkreise!AU$5,FALSE)/1000/$H388</f>
        <v>0.03359901058</v>
      </c>
      <c r="AV388" s="62">
        <f>IF(AU388&lt;Master_sheet_Kriterien!$J$44,1,IF(AU388&lt;Master_sheet_Kriterien!$K$44,2,IF(AU388&lt;Master_sheet_Kriterien!$L$44,3,IF(AU388&lt;Master_sheet_Kriterien!$M$44,4,5))))</f>
        <v>5</v>
      </c>
      <c r="AW388" s="61">
        <f>VLOOKUP(Calc_Targetkreise!$D388,EW_Erg_09_14_Kreise!$A$7:$BK$412,Calc_Targetkreise!AW$5,FALSE)/1000/$H388</f>
        <v>0.01907837479</v>
      </c>
      <c r="AX388" s="61">
        <f>VLOOKUP($D388,EW_19_Kreise!$A$6:$CQ$406,Calc_Targetkreise!AX$5,FALSE)/1000/F388</f>
        <v>0.01222069018</v>
      </c>
      <c r="AY388" s="62">
        <f>IF(AX388&lt;Master_sheet_Kriterien!$J$56,1,IF(AX388&lt;Master_sheet_Kriterien!$K$56,2,IF(AX388&lt;Master_sheet_Kriterien!$L$56,3,IF(AX388&lt;Master_sheet_Kriterien!$M$56,4,5))))</f>
        <v>4</v>
      </c>
      <c r="AZ388" s="64">
        <f>VLOOKUP($D388,EW_19_Kreise!$A$6:$CQ$406,Calc_Targetkreise!AZ$5,FALSE)</f>
        <v>647</v>
      </c>
      <c r="BA388" s="62">
        <f>IF(AZ388&lt;Master_sheet_Kriterien!$J$57,1,IF(AZ388&lt;Master_sheet_Kriterien!$K$57,2,IF(AZ388&lt;Master_sheet_Kriterien!$L$57,3,IF(AZ388&lt;Master_sheet_Kriterien!$M$56,4,5))))</f>
        <v>5</v>
      </c>
      <c r="BB388" s="59">
        <f>VLOOKUP($D388,Struktur_daten_BW_2017!$B$7:$AH$452,Calc_Targetkreise!BB$5,FALSE)</f>
        <v>925.5</v>
      </c>
      <c r="BC388" s="62">
        <f>IF(BB388&lt;Master_sheet_Kriterien!$J$8,1,IF(BB388&lt;Master_sheet_Kriterien!$K$8,2,IF(BB388&lt;Master_sheet_Kriterien!$L$8,3,IF(BB388&lt;Master_sheet_Kriterien!$M$8,4,5))))</f>
        <v>4</v>
      </c>
      <c r="BD388" s="65">
        <f t="shared" si="12"/>
        <v>27.8822</v>
      </c>
      <c r="BE388" s="62">
        <f>IF(BD388&lt;Master_sheet_Kriterien!$J$10,1,IF(BD388&lt;Master_sheet_Kriterien!$K$10,2,IF(BD388&lt;Master_sheet_Kriterien!$L$10,3,IF(BD388&lt;Master_sheet_Kriterien!$M$10,4,5))))</f>
        <v>4</v>
      </c>
      <c r="BF388" s="65">
        <f>VLOOKUP($D388,Struktur_daten_BW_2017!$B$7:$AH$452,Calc_Targetkreise!BF$5,FALSE)</f>
        <v>10.9</v>
      </c>
      <c r="BG388" s="62">
        <f>IF(BF388&lt;Master_sheet_Kriterien!$J$12,1,IF(BF388&lt;Master_sheet_Kriterien!$K$12,2,IF(BF388&lt;Master_sheet_Kriterien!$L$12,3,IF(BF388&lt;Master_sheet_Kriterien!$M$12,4,5))))</f>
        <v>5</v>
      </c>
      <c r="BH388" s="65">
        <f>VLOOKUP($D388,Struktur_daten_BW_2017!$B$7:$AH$452,Calc_Targetkreise!BH$5,FALSE)</f>
        <v>17.9</v>
      </c>
      <c r="BI388" s="62">
        <f>IF(BH388&lt;Master_sheet_Kriterien!$J$14,1,IF(BH388&lt;Master_sheet_Kriterien!$K$14,2,IF(BH388&lt;Master_sheet_Kriterien!$L$14,3,IF(BH388&lt;Master_sheet_Kriterien!$M$14,4,5))))</f>
        <v>5</v>
      </c>
      <c r="BJ388" s="65">
        <f>VLOOKUP($D388,Struktur_daten_BW_2017!$B$7:$AH$452,Calc_Targetkreise!BJ$5,FALSE)</f>
        <v>31.2</v>
      </c>
      <c r="BK388" s="62">
        <f>IF(BJ388&lt;Master_sheet_Kriterien!$J$16,1,IF(BJ388&lt;Master_sheet_Kriterien!$K$16,2,IF(BJ388&lt;Master_sheet_Kriterien!$L$16,3,IF(BJ388&lt;Master_sheet_Kriterien!$M$16,4,5))))</f>
        <v>1</v>
      </c>
      <c r="BL388" s="65">
        <f>VLOOKUP($D388,Struktur_daten_BW_2017!$B$7:$AH$452,Calc_Targetkreise!BL$5,FALSE)</f>
        <v>17.3</v>
      </c>
      <c r="BM388" s="62">
        <f>IF(BL388&lt;Master_sheet_Kriterien!$J$18,1,IF(BL388&lt;Master_sheet_Kriterien!$K$18,2,IF(BL388&lt;Master_sheet_Kriterien!$L$18,3,IF(BL388&lt;Master_sheet_Kriterien!$M$18,4,5))))</f>
        <v>4</v>
      </c>
      <c r="BN388" s="65">
        <f>VLOOKUP($D388,Struktur_daten_BW_2017!$B$7:$AH$452,Calc_Targetkreise!BN$5,FALSE)</f>
        <v>9</v>
      </c>
      <c r="BO388" s="62">
        <f>IF(BN388&lt;Master_sheet_Kriterien!$J$20,1,IF(BN388&lt;Master_sheet_Kriterien!$K$20,2,IF(BN388&lt;Master_sheet_Kriterien!$L$20,3,IF(BN388&lt;Master_sheet_Kriterien!$M$20,4,5))))</f>
        <v>1</v>
      </c>
      <c r="BP388" s="59">
        <f>VLOOKUP($D388,Struktur_daten_BW_2017!$B$7:$AH$452,Calc_Targetkreise!BP$5,FALSE)</f>
        <v>17558</v>
      </c>
      <c r="BQ388" s="62">
        <f>IF(BP388&lt;Master_sheet_Kriterien!$J$38,1,IF(BP388&lt;Master_sheet_Kriterien!$K$38,2,IF(BP388&lt;Master_sheet_Kriterien!$L$38,3,IF(BP388&lt;Master_sheet_Kriterien!$M$38,4,5))))</f>
        <v>1</v>
      </c>
      <c r="BR388" s="65">
        <f>VLOOKUP($D388,Struktur_daten_BW_2017!$B$7:$AH$452,Calc_Targetkreise!BR$5,FALSE)</f>
        <v>56.5</v>
      </c>
      <c r="BS388" s="62">
        <f>IF(BR388&lt;Master_sheet_Kriterien!$J$24,1,IF(BR388&lt;Master_sheet_Kriterien!$K$24,2,IF(BR388&lt;Master_sheet_Kriterien!$L$24,3,IF(BR388&lt;Master_sheet_Kriterien!$M$24,4,5))))</f>
        <v>5</v>
      </c>
      <c r="BT388" s="65">
        <f>VLOOKUP($D388,Struktur_daten_BW_2017!$B$7:$AH$452,Calc_Targetkreise!BT$5,FALSE)</f>
        <v>8</v>
      </c>
      <c r="BU388" s="62">
        <f>IF(BT388&lt;Master_sheet_Kriterien!$J$26,1,IF(BT388&lt;Master_sheet_Kriterien!$K$26,2,IF(BT388&lt;Master_sheet_Kriterien!$L$26,3,IF(BT388&lt;Master_sheet_Kriterien!$M$26,4,5))))</f>
        <v>1</v>
      </c>
      <c r="BV388" s="65">
        <f t="shared" si="13"/>
        <v>2.0464</v>
      </c>
      <c r="BW388" s="62">
        <f>IF(BV388&lt;Master_sheet_Kriterien!$J$28,1,IF(BV388&lt;Master_sheet_Kriterien!$K$28,2,IF(BV388&lt;Master_sheet_Kriterien!$L$28,3,IF(BV388&lt;Master_sheet_Kriterien!$M$28,4,5))))</f>
        <v>1</v>
      </c>
      <c r="BX388" s="65">
        <f>VLOOKUP($D388,Struktur_daten_BW_2017!$B$7:$AH$452,Calc_Targetkreise!BX$5,FALSE)</f>
        <v>13.75</v>
      </c>
      <c r="BY388" s="62">
        <f>IF(BX388&lt;Master_sheet_Kriterien!$J$30,1,IF(BX388&lt;Master_sheet_Kriterien!$K$30,2,IF(BX388&lt;Master_sheet_Kriterien!$L$30,3,IF(BX388&lt;Master_sheet_Kriterien!$M$30,4,5))))</f>
        <v>1</v>
      </c>
      <c r="BZ388" s="65">
        <f t="shared" si="1590"/>
        <v>22.712</v>
      </c>
      <c r="CA388" s="62">
        <f>IF(BZ388&lt;Master_sheet_Kriterien!$J$32,1,IF(BZ388&lt;Master_sheet_Kriterien!$K$32,2,IF(BZ388&lt;Master_sheet_Kriterien!$L$32,3,IF(BZ388&lt;Master_sheet_Kriterien!$M$32,4,5))))</f>
        <v>2</v>
      </c>
      <c r="CB388" s="65">
        <f t="shared" si="1591"/>
        <v>8.878811572</v>
      </c>
      <c r="CC388" s="62">
        <f>IF(CB388&lt;Master_sheet_Kriterien!$J$34,1,IF(CB388&lt;Master_sheet_Kriterien!$K$34,2,IF(CB388&lt;Master_sheet_Kriterien!$L$34,3,IF(CB388&lt;Master_sheet_Kriterien!$M$34,4,5))))</f>
        <v>4</v>
      </c>
      <c r="CD388" s="65">
        <f>100-VLOOKUP($D388,Struktur_daten_BW_2017!$B$7:$AH$452,Calc_Targetkreise!CD$5,FALSE)</f>
        <v>57.9</v>
      </c>
      <c r="CE388" s="62">
        <f>IF(CD388&lt;Master_sheet_Kriterien!$J$40,1,IF(CD388&lt;Master_sheet_Kriterien!$K$40,2,IF(CD388&lt;Master_sheet_Kriterien!$L$40,3,IF(CD388&lt;Master_sheet_Kriterien!$M$40,4,5))))</f>
        <v>4</v>
      </c>
      <c r="CF388" s="61"/>
      <c r="CG388" s="59">
        <f>VLOOKUP($D388,EW_19_Kreise!$A$6:$CQ$406,Calc_Targetkreise!CG$5,FALSE)/1000</f>
        <v>82.364</v>
      </c>
      <c r="CH388" s="59">
        <f>VLOOKUP($D388,BW_17_Kreise!$B$7:$CC$410,Calc_Targetkreise!CH$5,FALSE)/1000</f>
        <v>83.027</v>
      </c>
      <c r="CI388" s="59">
        <f>VLOOKUP($D388,EW_Erg_09_14_Kreise!$A$10:$BK$412,Calc_Targetkreise!CI$5,FALSE)/1000</f>
        <v>84.679</v>
      </c>
      <c r="CJ388" s="59">
        <f>VLOOKUP($D388,EW_Erg_09_14_Kreise!$A$10:$BK$412,Calc_Targetkreise!CJ$5,FALSE)/1000</f>
        <v>85.405</v>
      </c>
      <c r="CK388" s="59">
        <f>VLOOKUP($D388,EW_Erg_09_14_Kreise!$A$10:$BK$412,Calc_Targetkreise!CK$5,FALSE)/1000</f>
        <v>45.606</v>
      </c>
      <c r="CL388" s="45">
        <f>4702+18010</f>
        <v>22712</v>
      </c>
      <c r="CM388" s="59">
        <f>VLOOKUP($D388,Struktur_daten_BW_2017!$B$7:$AH$452,Calc_Targetkreise!CM$5,FALSE)</f>
        <v>255.8</v>
      </c>
      <c r="CN388" s="66">
        <v>16.0</v>
      </c>
      <c r="CO388" s="67">
        <f t="shared" si="16"/>
        <v>0.0625488663</v>
      </c>
      <c r="CP388" s="62">
        <f>IF(CO388&lt;Master_sheet_Kriterien!$J$58,1,IF(CO388&lt;Master_sheet_Kriterien!$K$58,2,IF(CO388&lt;Master_sheet_Kriterien!$L$58,3,IF(CO388&lt;Master_sheet_Kriterien!$M$58,4,5))))</f>
        <v>2</v>
      </c>
      <c r="CQ388" s="66">
        <v>16.0</v>
      </c>
      <c r="CR388" s="67">
        <f t="shared" si="17"/>
        <v>0.0625488663</v>
      </c>
      <c r="CS388" s="62">
        <f>IF(CR388&lt;Master_sheet_Kriterien!$J$59,1,IF(CR388&lt;Master_sheet_Kriterien!$K$59,2,IF(CR388&lt;Master_sheet_Kriterien!$L$59,3,IF(CR388&lt;Master_sheet_Kriterien!$M$59,4,5))))</f>
        <v>2</v>
      </c>
      <c r="CT388" s="66">
        <v>0.0</v>
      </c>
      <c r="CU388" s="44"/>
      <c r="CV388" s="66">
        <v>0.0</v>
      </c>
      <c r="CW388" s="68"/>
      <c r="CY388" s="31">
        <f t="shared" si="18"/>
        <v>16053</v>
      </c>
      <c r="DB388" s="76" t="str">
        <f t="shared" si="19"/>
        <v>Jena, Stadt</v>
      </c>
      <c r="DC388" s="58">
        <f t="shared" si="20"/>
        <v>39</v>
      </c>
      <c r="DD388" s="77">
        <f t="shared" si="21"/>
        <v>209</v>
      </c>
      <c r="DE388" s="72">
        <f t="shared" si="22"/>
        <v>0.01222069018</v>
      </c>
      <c r="DG388" s="76" t="str">
        <f t="shared" si="23"/>
        <v>Jena, Stadt</v>
      </c>
      <c r="DH388" s="58" t="str">
        <f t="shared" si="24"/>
        <v>#REF!</v>
      </c>
      <c r="DI388" s="75">
        <f t="shared" si="25"/>
        <v>197.6254887</v>
      </c>
      <c r="DJ388" s="78">
        <f t="shared" si="26"/>
        <v>0.01222069018</v>
      </c>
      <c r="DK388" s="75"/>
      <c r="DL388" s="75"/>
      <c r="DM388" s="75"/>
      <c r="DN388" s="75"/>
      <c r="DO388" s="75"/>
      <c r="DP388" s="44"/>
    </row>
    <row r="389" ht="16.5" customHeight="1">
      <c r="A389" s="58">
        <f t="shared" si="5"/>
        <v>369</v>
      </c>
      <c r="B389" s="58">
        <f t="shared" si="6"/>
        <v>123</v>
      </c>
      <c r="C389" s="58" t="s">
        <v>553</v>
      </c>
      <c r="D389" s="58">
        <v>16054.0</v>
      </c>
      <c r="E389" s="58" t="s">
        <v>557</v>
      </c>
      <c r="F389" s="59">
        <f>VLOOKUP($D389,EW_19_Kreise!$A$6:$CQ$406,Calc_Targetkreise!F$5,FALSE)/1000</f>
        <v>17.059</v>
      </c>
      <c r="G389" s="59">
        <f>VLOOKUP($D389,BW_17_Kreise!$B$7:$CC$410,Calc_Targetkreise!G$5,FALSE)/1000</f>
        <v>21.007</v>
      </c>
      <c r="H389" s="59">
        <f>VLOOKUP($D389,EW_Erg_09_14_Kreise!$A$10:$BK$412,Calc_Targetkreise!H$5,FALSE)/1000</f>
        <v>13.845</v>
      </c>
      <c r="I389" s="60">
        <f t="shared" ref="I389:K389" si="1596">F389/CG389</f>
        <v>0.555360224</v>
      </c>
      <c r="J389" s="60">
        <f t="shared" si="1596"/>
        <v>0.7078545675</v>
      </c>
      <c r="K389" s="60">
        <f t="shared" si="1596"/>
        <v>0.4411764706</v>
      </c>
      <c r="L389" s="61">
        <f t="shared" ref="L389:M389" si="1597">1-(T389+X389)</f>
        <v>0.6376106454</v>
      </c>
      <c r="M389" s="61">
        <f t="shared" si="1597"/>
        <v>0.6101299567</v>
      </c>
      <c r="N389" s="62">
        <f>IF(L389&lt;Master_sheet_Kriterien!$J$46,1,IF(L389&lt;Master_sheet_Kriterien!$K$46,2,IF(L389&lt;Master_sheet_Kriterien!$L$46,3,IF(L389&lt;Master_sheet_Kriterien!$M$46,4,5))))</f>
        <v>5</v>
      </c>
      <c r="O389" s="62">
        <f>IF(M389&lt;Master_sheet_Kriterien!$J$46,1,IF(M389&lt;Master_sheet_Kriterien!$K$46,2,IF(M389&lt;Master_sheet_Kriterien!$L$46,3,IF(M389&lt;Master_sheet_Kriterien!$M$46,4,5))))</f>
        <v>5</v>
      </c>
      <c r="P389" s="61">
        <f t="shared" ref="P389:Q389" si="1598">1-(T389+AM389)</f>
        <v>0.5670320652</v>
      </c>
      <c r="Q389" s="61">
        <f t="shared" si="1598"/>
        <v>0.5439615366</v>
      </c>
      <c r="R389" s="62">
        <f>IF(P389&lt;Master_sheet_Kriterien!$J$46,1,IF(P389&lt;Master_sheet_Kriterien!$K$46,2,IF(P389&lt;Master_sheet_Kriterien!$L$46,3,IF(P389&lt;Master_sheet_Kriterien!$M$46,4,5))))</f>
        <v>5</v>
      </c>
      <c r="S389" s="62">
        <f>IF(Q389&lt;Master_sheet_Kriterien!$J$46,1,IF(Q389&lt;Master_sheet_Kriterien!$K$46,2,IF(Q389&lt;Master_sheet_Kriterien!$L$46,3,IF(Q389&lt;Master_sheet_Kriterien!$M$46,4,5))))</f>
        <v>5</v>
      </c>
      <c r="T389" s="61">
        <f>VLOOKUP($D389,EW_19_Kreise!$A$6:$CQ$406,Calc_Targetkreise!T$5,FALSE)/1000/F389</f>
        <v>0.2485491529</v>
      </c>
      <c r="U389" s="63">
        <f>VLOOKUP($D389,BW_17_Kreise!$B$7:$CC$410,Calc_Targetkreise!U$5,FALSE)/1000/$G389</f>
        <v>0.2574856</v>
      </c>
      <c r="V389" s="61">
        <f>VLOOKUP(Calc_Targetkreise!$D389,EW_Erg_09_14_Kreise!$A$7:$BK$412,Calc_Targetkreise!V$5,FALSE)/1000/$H389</f>
        <v>0.2371975442</v>
      </c>
      <c r="W389" s="61">
        <f>VLOOKUP(Calc_Targetkreise!$D389,EW_Erg_09_14_Kreise!$A$7:$BK$412,Calc_Targetkreise!W$5,FALSE)/1000/CK389</f>
        <v>0.2263444952</v>
      </c>
      <c r="X389" s="61">
        <f>VLOOKUP($D389,EW_19_Kreise!$A$6:$CQ$406,Calc_Targetkreise!X$5,FALSE)/1000/F389</f>
        <v>0.1138402017</v>
      </c>
      <c r="Y389" s="63">
        <f>VLOOKUP($D389,BW_17_Kreise!$B$7:$CC$410,Calc_Targetkreise!Y$5,FALSE)/1000/$G389</f>
        <v>0.1323844433</v>
      </c>
      <c r="Z389" s="61">
        <f>VLOOKUP(Calc_Targetkreise!$D389,EW_Erg_09_14_Kreise!$A$7:$BK$412,Calc_Targetkreise!Z$5,FALSE)/1000/$H389</f>
        <v>0.1791982665</v>
      </c>
      <c r="AA389" s="61">
        <f>VLOOKUP(Calc_Targetkreise!$D389,EW_Erg_09_14_Kreise!$A$7:$BK$412,Calc_Targetkreise!AA$5,FALSE)/1000/$H389</f>
        <v>0.1533405562</v>
      </c>
      <c r="AB389" s="61">
        <f>VLOOKUP($D389,EW_19_Kreise!$A$6:$CQ$406,Calc_Targetkreise!AB$5,FALSE)/1000/F389</f>
        <v>0.08353361862</v>
      </c>
      <c r="AC389" s="63">
        <f>VLOOKUP($D389,BW_17_Kreise!$B$7:$CC$410,Calc_Targetkreise!AC$5,FALSE)/1000/$G389</f>
        <v>0.03746370258</v>
      </c>
      <c r="AD389" s="61">
        <f>VLOOKUP(Calc_Targetkreise!$D389,EW_Erg_09_14_Kreise!$A$7:$BK$412,Calc_Targetkreise!AD$5,FALSE)/1000/$H389</f>
        <v>0.0416756952</v>
      </c>
      <c r="AE389" s="62">
        <f>IF(AC389&lt;Master_sheet_Kriterien!$J$54,1,IF(AC389&lt;Master_sheet_Kriterien!$K$54,2,IF(AC389&lt;Master_sheet_Kriterien!$L$54,3,IF(AC389&lt;Master_sheet_Kriterien!$M$54,4,5))))</f>
        <v>1</v>
      </c>
      <c r="AF389" s="61">
        <f>VLOOKUP(Calc_Targetkreise!$D389,EW_Erg_09_14_Kreise!$A$7:$BK$412,Calc_Targetkreise!AF$5,FALSE)/1000/$H389</f>
        <v>0.06399422174</v>
      </c>
      <c r="AG389" s="63">
        <f>VLOOKUP($D389,BW_17_Kreise!$B$7:$CC$410,Calc_Targetkreise!AG$5,FALSE)/1000/$G389</f>
        <v>0.07578426239</v>
      </c>
      <c r="AH389" s="61">
        <f>VLOOKUP(Calc_Targetkreise!$D389,EW_Erg_09_14_Kreise!$A$7:$BK$412,Calc_Targetkreise!AH$5,FALSE)/1000/$H389</f>
        <v>0.01805706031</v>
      </c>
      <c r="AI389" s="61">
        <f>VLOOKUP(Calc_Targetkreise!$D389,EW_Erg_09_14_Kreise!$A$7:$BK$412,Calc_Targetkreise!AI$5,FALSE)/1000/$H389</f>
        <v>0.08768508487</v>
      </c>
      <c r="AJ389" s="63">
        <f>VLOOKUP($D389,BW_17_Kreise!$B$7:$CC$410,Calc_Targetkreise!AJ$5,FALSE)/1000/$G389</f>
        <v>0.233398391</v>
      </c>
      <c r="AK389" s="61">
        <f>VLOOKUP(Calc_Targetkreise!$D389,EW_Erg_09_14_Kreise!$A$7:$BK$412,Calc_Targetkreise!AK$5,FALSE)/1000/$H389</f>
        <v>0.3388949079</v>
      </c>
      <c r="AL389" s="61">
        <f>VLOOKUP(Calc_Targetkreise!$D389,EW_Erg_09_14_Kreise!$A$7:$BK$412,Calc_Targetkreise!AL$5,FALSE)/1000/$H389</f>
        <v>0.4177681473</v>
      </c>
      <c r="AM389" s="61">
        <f>VLOOKUP($D389,EW_19_Kreise!$A$6:$CQ$406,Calc_Targetkreise!AM$5,FALSE)/1000/F389</f>
        <v>0.1844187819</v>
      </c>
      <c r="AN389" s="63">
        <f>VLOOKUP($D389,BW_17_Kreise!$B$7:$CC$410,Calc_Targetkreise!AN$5,FALSE)/1000/$G389</f>
        <v>0.1985528633</v>
      </c>
      <c r="AO389" s="61">
        <f>VLOOKUP(Calc_Targetkreise!$D389,EW_Erg_09_14_Kreise!$A$7:$BK$412,Calc_Targetkreise!AO$5,FALSE)/1000/$H389</f>
        <v>0.07851209823</v>
      </c>
      <c r="AP389" s="61">
        <f>VLOOKUP(Calc_Targetkreise!$D389,EW_Erg_09_14_Kreise!$A$7:$BK$412,Calc_Targetkreise!AP$5,FALSE)/1000/$H389</f>
        <v>0.0006500541712</v>
      </c>
      <c r="AQ389" s="61">
        <f t="shared" ref="AQ389:AR389" si="1599">1-U389-Y389-AC389-AG389-AJ389-AN389</f>
        <v>0.06493073737</v>
      </c>
      <c r="AR389" s="61">
        <f t="shared" si="1599"/>
        <v>0.1064644276</v>
      </c>
      <c r="AS389" s="61">
        <f t="shared" si="11"/>
        <v>0.05021744054</v>
      </c>
      <c r="AT389" s="63">
        <f>VLOOKUP($D389,BW_17_Kreise!$B$7:$CC$410,Calc_Targetkreise!AT$5,FALSE)/1000/$G389</f>
        <v>0.003475032132</v>
      </c>
      <c r="AU389" s="61">
        <f>VLOOKUP(Calc_Targetkreise!$D389,EW_Erg_09_14_Kreise!$A$7:$BK$412,Calc_Targetkreise!AU$5,FALSE)/1000/$H389</f>
        <v>0.007222824124</v>
      </c>
      <c r="AV389" s="62">
        <f>IF(AU389&lt;Master_sheet_Kriterien!$J$44,1,IF(AU389&lt;Master_sheet_Kriterien!$K$44,2,IF(AU389&lt;Master_sheet_Kriterien!$L$44,3,IF(AU389&lt;Master_sheet_Kriterien!$M$44,4,5))))</f>
        <v>1</v>
      </c>
      <c r="AW389" s="61">
        <f>VLOOKUP(Calc_Targetkreise!$D389,EW_Erg_09_14_Kreise!$A$7:$BK$412,Calc_Targetkreise!AW$5,FALSE)/1000/$H389</f>
        <v>0.009389671362</v>
      </c>
      <c r="AX389" s="61">
        <f>VLOOKUP($D389,EW_19_Kreise!$A$6:$CQ$406,Calc_Targetkreise!AX$5,FALSE)/1000/F389</f>
        <v>0.002872384079</v>
      </c>
      <c r="AY389" s="62">
        <f>IF(AX389&lt;Master_sheet_Kriterien!$J$56,1,IF(AX389&lt;Master_sheet_Kriterien!$K$56,2,IF(AX389&lt;Master_sheet_Kriterien!$L$56,3,IF(AX389&lt;Master_sheet_Kriterien!$M$56,4,5))))</f>
        <v>1</v>
      </c>
      <c r="AZ389" s="64">
        <f>VLOOKUP($D389,EW_19_Kreise!$A$6:$CQ$406,Calc_Targetkreise!AZ$5,FALSE)</f>
        <v>49</v>
      </c>
      <c r="BA389" s="62">
        <f>IF(AZ389&lt;Master_sheet_Kriterien!$J$57,1,IF(AZ389&lt;Master_sheet_Kriterien!$K$57,2,IF(AZ389&lt;Master_sheet_Kriterien!$L$57,3,IF(AZ389&lt;Master_sheet_Kriterien!$M$56,4,5))))</f>
        <v>1</v>
      </c>
      <c r="BB389" s="59">
        <f>VLOOKUP($D389,Struktur_daten_BW_2017!$B$7:$AH$452,Calc_Targetkreise!BB$5,FALSE)</f>
        <v>105.3</v>
      </c>
      <c r="BC389" s="62">
        <f>IF(BB389&lt;Master_sheet_Kriterien!$J$8,1,IF(BB389&lt;Master_sheet_Kriterien!$K$8,2,IF(BB389&lt;Master_sheet_Kriterien!$L$8,3,IF(BB389&lt;Master_sheet_Kriterien!$M$8,4,5))))</f>
        <v>1</v>
      </c>
      <c r="BD389" s="65">
        <f t="shared" si="12"/>
        <v>13.2869</v>
      </c>
      <c r="BE389" s="62">
        <f>IF(BD389&lt;Master_sheet_Kriterien!$J$10,1,IF(BD389&lt;Master_sheet_Kriterien!$K$10,2,IF(BD389&lt;Master_sheet_Kriterien!$L$10,3,IF(BD389&lt;Master_sheet_Kriterien!$M$10,4,5))))</f>
        <v>1</v>
      </c>
      <c r="BF389" s="65">
        <f>VLOOKUP($D389,Struktur_daten_BW_2017!$B$7:$AH$452,Calc_Targetkreise!BF$5,FALSE)</f>
        <v>4.7</v>
      </c>
      <c r="BG389" s="62">
        <f>IF(BF389&lt;Master_sheet_Kriterien!$J$12,1,IF(BF389&lt;Master_sheet_Kriterien!$K$12,2,IF(BF389&lt;Master_sheet_Kriterien!$L$12,3,IF(BF389&lt;Master_sheet_Kriterien!$M$12,4,5))))</f>
        <v>1</v>
      </c>
      <c r="BH389" s="65">
        <f>VLOOKUP($D389,Struktur_daten_BW_2017!$B$7:$AH$452,Calc_Targetkreise!BH$5,FALSE)</f>
        <v>11.6</v>
      </c>
      <c r="BI389" s="62">
        <f>IF(BH389&lt;Master_sheet_Kriterien!$J$14,1,IF(BH389&lt;Master_sheet_Kriterien!$K$14,2,IF(BH389&lt;Master_sheet_Kriterien!$L$14,3,IF(BH389&lt;Master_sheet_Kriterien!$M$14,4,5))))</f>
        <v>3</v>
      </c>
      <c r="BJ389" s="65">
        <f>VLOOKUP($D389,Struktur_daten_BW_2017!$B$7:$AH$452,Calc_Targetkreise!BJ$5,FALSE)</f>
        <v>36.4</v>
      </c>
      <c r="BK389" s="62">
        <f>IF(BJ389&lt;Master_sheet_Kriterien!$J$16,1,IF(BJ389&lt;Master_sheet_Kriterien!$K$16,2,IF(BJ389&lt;Master_sheet_Kriterien!$L$16,3,IF(BJ389&lt;Master_sheet_Kriterien!$M$16,4,5))))</f>
        <v>4</v>
      </c>
      <c r="BL389" s="65">
        <f>VLOOKUP($D389,Struktur_daten_BW_2017!$B$7:$AH$452,Calc_Targetkreise!BL$5,FALSE)</f>
        <v>20.4</v>
      </c>
      <c r="BM389" s="62">
        <f>IF(BL389&lt;Master_sheet_Kriterien!$J$18,1,IF(BL389&lt;Master_sheet_Kriterien!$K$18,2,IF(BL389&lt;Master_sheet_Kriterien!$L$18,3,IF(BL389&lt;Master_sheet_Kriterien!$M$18,4,5))))</f>
        <v>5</v>
      </c>
      <c r="BN389" s="65">
        <f>VLOOKUP($D389,Struktur_daten_BW_2017!$B$7:$AH$452,Calc_Targetkreise!BN$5,FALSE)</f>
        <v>13.3</v>
      </c>
      <c r="BO389" s="62">
        <f>IF(BN389&lt;Master_sheet_Kriterien!$J$20,1,IF(BN389&lt;Master_sheet_Kriterien!$K$20,2,IF(BN389&lt;Master_sheet_Kriterien!$L$20,3,IF(BN389&lt;Master_sheet_Kriterien!$M$20,4,5))))</f>
        <v>5</v>
      </c>
      <c r="BP389" s="59">
        <f>VLOOKUP($D389,Struktur_daten_BW_2017!$B$7:$AH$452,Calc_Targetkreise!BP$5,FALSE)</f>
        <v>18845</v>
      </c>
      <c r="BQ389" s="62">
        <f>IF(BP389&lt;Master_sheet_Kriterien!$J$38,1,IF(BP389&lt;Master_sheet_Kriterien!$K$38,2,IF(BP389&lt;Master_sheet_Kriterien!$L$38,3,IF(BP389&lt;Master_sheet_Kriterien!$M$38,4,5))))</f>
        <v>2</v>
      </c>
      <c r="BR389" s="65">
        <f>VLOOKUP($D389,Struktur_daten_BW_2017!$B$7:$AH$452,Calc_Targetkreise!BR$5,FALSE)</f>
        <v>27.8</v>
      </c>
      <c r="BS389" s="62">
        <f>IF(BR389&lt;Master_sheet_Kriterien!$J$24,1,IF(BR389&lt;Master_sheet_Kriterien!$K$24,2,IF(BR389&lt;Master_sheet_Kriterien!$L$24,3,IF(BR389&lt;Master_sheet_Kriterien!$M$24,4,5))))</f>
        <v>1</v>
      </c>
      <c r="BT389" s="65">
        <f>VLOOKUP($D389,Struktur_daten_BW_2017!$B$7:$AH$452,Calc_Targetkreise!BT$5,FALSE)</f>
        <v>9.1</v>
      </c>
      <c r="BU389" s="62">
        <f>IF(BT389&lt;Master_sheet_Kriterien!$J$26,1,IF(BT389&lt;Master_sheet_Kriterien!$K$26,2,IF(BT389&lt;Master_sheet_Kriterien!$L$26,3,IF(BT389&lt;Master_sheet_Kriterien!$M$26,4,5))))</f>
        <v>1</v>
      </c>
      <c r="BV389" s="65">
        <f t="shared" si="13"/>
        <v>2.57257</v>
      </c>
      <c r="BW389" s="62">
        <f>IF(BV389&lt;Master_sheet_Kriterien!$J$28,1,IF(BV389&lt;Master_sheet_Kriterien!$K$28,2,IF(BV389&lt;Master_sheet_Kriterien!$L$28,3,IF(BV389&lt;Master_sheet_Kriterien!$M$28,4,5))))</f>
        <v>1</v>
      </c>
      <c r="BX389" s="65">
        <f>VLOOKUP($D389,Struktur_daten_BW_2017!$B$7:$AH$452,Calc_Targetkreise!BX$5,FALSE)</f>
        <v>18.68131868</v>
      </c>
      <c r="BY389" s="62">
        <f>IF(BX389&lt;Master_sheet_Kriterien!$J$30,1,IF(BX389&lt;Master_sheet_Kriterien!$K$30,2,IF(BX389&lt;Master_sheet_Kriterien!$L$30,3,IF(BX389&lt;Master_sheet_Kriterien!$M$30,4,5))))</f>
        <v>2</v>
      </c>
      <c r="BZ389" s="65"/>
      <c r="CA389" s="62">
        <f>IF(BZ389&lt;Master_sheet_Kriterien!$J$32,1,IF(BZ389&lt;Master_sheet_Kriterien!$K$32,2,IF(BZ389&lt;Master_sheet_Kriterien!$L$32,3,IF(BZ389&lt;Master_sheet_Kriterien!$M$32,4,5))))</f>
        <v>1</v>
      </c>
      <c r="CB389" s="65"/>
      <c r="CC389" s="62">
        <f>IF(CB389&lt;Master_sheet_Kriterien!$J$34,1,IF(CB389&lt;Master_sheet_Kriterien!$K$34,2,IF(CB389&lt;Master_sheet_Kriterien!$L$34,3,IF(CB389&lt;Master_sheet_Kriterien!$M$34,4,5))))</f>
        <v>1</v>
      </c>
      <c r="CD389" s="65">
        <f>100-VLOOKUP($D389,Struktur_daten_BW_2017!$B$7:$AH$452,Calc_Targetkreise!CD$5,FALSE)</f>
        <v>43.3</v>
      </c>
      <c r="CE389" s="62">
        <f>IF(CD389&lt;Master_sheet_Kriterien!$J$40,1,IF(CD389&lt;Master_sheet_Kriterien!$K$40,2,IF(CD389&lt;Master_sheet_Kriterien!$L$40,3,IF(CD389&lt;Master_sheet_Kriterien!$M$40,4,5))))</f>
        <v>2</v>
      </c>
      <c r="CF389" s="61"/>
      <c r="CG389" s="59">
        <f>VLOOKUP($D389,EW_19_Kreise!$A$6:$CQ$406,Calc_Targetkreise!CG$5,FALSE)/1000</f>
        <v>30.717</v>
      </c>
      <c r="CH389" s="59">
        <f>VLOOKUP($D389,BW_17_Kreise!$B$7:$CC$410,Calc_Targetkreise!CH$5,FALSE)/1000</f>
        <v>29.677</v>
      </c>
      <c r="CI389" s="59">
        <f>VLOOKUP($D389,EW_Erg_09_14_Kreise!$A$10:$BK$412,Calc_Targetkreise!CI$5,FALSE)/1000</f>
        <v>31.382</v>
      </c>
      <c r="CJ389" s="59">
        <f>VLOOKUP($D389,EW_Erg_09_14_Kreise!$A$10:$BK$412,Calc_Targetkreise!CJ$5,FALSE)/1000</f>
        <v>34.286</v>
      </c>
      <c r="CK389" s="59">
        <f>VLOOKUP($D389,EW_Erg_09_14_Kreise!$A$10:$BK$412,Calc_Targetkreise!CK$5,FALSE)/1000</f>
        <v>15.768</v>
      </c>
      <c r="CL389" s="45"/>
      <c r="CM389" s="59">
        <f>VLOOKUP($D389,Struktur_daten_BW_2017!$B$7:$AH$452,Calc_Targetkreise!CM$5,FALSE)</f>
        <v>282.7</v>
      </c>
      <c r="CN389" s="66">
        <v>1.0</v>
      </c>
      <c r="CO389" s="67">
        <f t="shared" si="16"/>
        <v>0.003537318712</v>
      </c>
      <c r="CP389" s="62">
        <f>IF(CO389&lt;Master_sheet_Kriterien!$J$58,1,IF(CO389&lt;Master_sheet_Kriterien!$K$58,2,IF(CO389&lt;Master_sheet_Kriterien!$L$58,3,IF(CO389&lt;Master_sheet_Kriterien!$M$58,4,5))))</f>
        <v>1</v>
      </c>
      <c r="CQ389" s="66">
        <v>1.0</v>
      </c>
      <c r="CR389" s="67">
        <f t="shared" si="17"/>
        <v>0.003537318712</v>
      </c>
      <c r="CS389" s="62">
        <f>IF(CR389&lt;Master_sheet_Kriterien!$J$59,1,IF(CR389&lt;Master_sheet_Kriterien!$K$59,2,IF(CR389&lt;Master_sheet_Kriterien!$L$59,3,IF(CR389&lt;Master_sheet_Kriterien!$M$59,4,5))))</f>
        <v>1</v>
      </c>
      <c r="CT389" s="66">
        <v>0.0</v>
      </c>
      <c r="CU389" s="44"/>
      <c r="CV389" s="66">
        <v>0.0</v>
      </c>
      <c r="CW389" s="68"/>
      <c r="CY389" s="31">
        <f t="shared" si="18"/>
        <v>16054</v>
      </c>
      <c r="DB389" s="76" t="str">
        <f t="shared" si="19"/>
        <v>Suhl, Stadt</v>
      </c>
      <c r="DC389" s="58">
        <f t="shared" si="20"/>
        <v>369</v>
      </c>
      <c r="DD389" s="77">
        <f t="shared" si="21"/>
        <v>123</v>
      </c>
      <c r="DE389" s="72">
        <f t="shared" si="22"/>
        <v>0.002872384079</v>
      </c>
      <c r="DG389" s="76" t="str">
        <f t="shared" si="23"/>
        <v>Suhl, Stadt</v>
      </c>
      <c r="DH389" s="58" t="str">
        <f t="shared" si="24"/>
        <v>#REF!</v>
      </c>
      <c r="DI389" s="75">
        <f t="shared" si="25"/>
        <v>117.0353732</v>
      </c>
      <c r="DJ389" s="78">
        <f t="shared" si="26"/>
        <v>0.002872384079</v>
      </c>
      <c r="DK389" s="75"/>
      <c r="DL389" s="75"/>
      <c r="DM389" s="75"/>
      <c r="DN389" s="75"/>
      <c r="DO389" s="75"/>
      <c r="DP389" s="44"/>
    </row>
    <row r="390" ht="16.5" customHeight="1">
      <c r="A390" s="58">
        <f t="shared" si="5"/>
        <v>90</v>
      </c>
      <c r="B390" s="58">
        <f t="shared" si="6"/>
        <v>182</v>
      </c>
      <c r="C390" s="58" t="s">
        <v>553</v>
      </c>
      <c r="D390" s="58">
        <v>16055.0</v>
      </c>
      <c r="E390" s="58" t="s">
        <v>558</v>
      </c>
      <c r="F390" s="59">
        <f>VLOOKUP($D390,EW_19_Kreise!$A$6:$CQ$406,Calc_Targetkreise!F$5,FALSE)/1000</f>
        <v>31.057</v>
      </c>
      <c r="G390" s="59">
        <f>VLOOKUP($D390,BW_17_Kreise!$B$7:$CC$410,Calc_Targetkreise!G$5,FALSE)/1000</f>
        <v>37.52</v>
      </c>
      <c r="H390" s="59">
        <f>VLOOKUP($D390,EW_Erg_09_14_Kreise!$A$10:$BK$412,Calc_Targetkreise!H$5,FALSE)/1000</f>
        <v>24.983</v>
      </c>
      <c r="I390" s="60">
        <f t="shared" ref="I390:K390" si="1600">F390/CG390</f>
        <v>0.6221229543</v>
      </c>
      <c r="J390" s="60">
        <f t="shared" si="1600"/>
        <v>0.7488424078</v>
      </c>
      <c r="K390" s="60">
        <f t="shared" si="1600"/>
        <v>0.4905360298</v>
      </c>
      <c r="L390" s="61">
        <f t="shared" ref="L390:M390" si="1601">1-(T390+X390)</f>
        <v>0.6851273465</v>
      </c>
      <c r="M390" s="61">
        <f t="shared" si="1601"/>
        <v>0.6054104478</v>
      </c>
      <c r="N390" s="62">
        <f>IF(L390&lt;Master_sheet_Kriterien!$J$46,1,IF(L390&lt;Master_sheet_Kriterien!$K$46,2,IF(L390&lt;Master_sheet_Kriterien!$L$46,3,IF(L390&lt;Master_sheet_Kriterien!$M$46,4,5))))</f>
        <v>5</v>
      </c>
      <c r="O390" s="62">
        <f>IF(M390&lt;Master_sheet_Kriterien!$J$46,1,IF(M390&lt;Master_sheet_Kriterien!$K$46,2,IF(M390&lt;Master_sheet_Kriterien!$L$46,3,IF(M390&lt;Master_sheet_Kriterien!$M$46,4,5))))</f>
        <v>5</v>
      </c>
      <c r="P390" s="61">
        <f t="shared" ref="P390:Q390" si="1602">1-(T390+AM390)</f>
        <v>0.6595614515</v>
      </c>
      <c r="Q390" s="61">
        <f t="shared" si="1602"/>
        <v>0.5825426439</v>
      </c>
      <c r="R390" s="62">
        <f>IF(P390&lt;Master_sheet_Kriterien!$J$46,1,IF(P390&lt;Master_sheet_Kriterien!$K$46,2,IF(P390&lt;Master_sheet_Kriterien!$L$46,3,IF(P390&lt;Master_sheet_Kriterien!$M$46,4,5))))</f>
        <v>5</v>
      </c>
      <c r="S390" s="62">
        <f>IF(Q390&lt;Master_sheet_Kriterien!$J$46,1,IF(Q390&lt;Master_sheet_Kriterien!$K$46,2,IF(Q390&lt;Master_sheet_Kriterien!$L$46,3,IF(Q390&lt;Master_sheet_Kriterien!$M$46,4,5))))</f>
        <v>5</v>
      </c>
      <c r="T390" s="61">
        <f>VLOOKUP($D390,EW_19_Kreise!$A$6:$CQ$406,Calc_Targetkreise!T$5,FALSE)/1000/F390</f>
        <v>0.2003735068</v>
      </c>
      <c r="U390" s="63">
        <f>VLOOKUP($D390,BW_17_Kreise!$B$7:$CC$410,Calc_Targetkreise!U$5,FALSE)/1000/$G390</f>
        <v>0.2569029851</v>
      </c>
      <c r="V390" s="61">
        <f>VLOOKUP(Calc_Targetkreise!$D390,EW_Erg_09_14_Kreise!$A$7:$BK$412,Calc_Targetkreise!V$5,FALSE)/1000/$H390</f>
        <v>0.2616979546</v>
      </c>
      <c r="W390" s="61">
        <f>VLOOKUP(Calc_Targetkreise!$D390,EW_Erg_09_14_Kreise!$A$7:$BK$412,Calc_Targetkreise!W$5,FALSE)/1000/CK390</f>
        <v>0.2775752716</v>
      </c>
      <c r="X390" s="61">
        <f>VLOOKUP($D390,EW_19_Kreise!$A$6:$CQ$406,Calc_Targetkreise!X$5,FALSE)/1000/F390</f>
        <v>0.1144991467</v>
      </c>
      <c r="Y390" s="63">
        <f>VLOOKUP($D390,BW_17_Kreise!$B$7:$CC$410,Calc_Targetkreise!Y$5,FALSE)/1000/$G390</f>
        <v>0.1376865672</v>
      </c>
      <c r="Z390" s="61">
        <f>VLOOKUP(Calc_Targetkreise!$D390,EW_Erg_09_14_Kreise!$A$7:$BK$412,Calc_Targetkreise!Z$5,FALSE)/1000/$H390</f>
        <v>0.1959732618</v>
      </c>
      <c r="AA390" s="61">
        <f>VLOOKUP(Calc_Targetkreise!$D390,EW_Erg_09_14_Kreise!$A$7:$BK$412,Calc_Targetkreise!AA$5,FALSE)/1000/$H390</f>
        <v>0.1559060161</v>
      </c>
      <c r="AB390" s="61">
        <f>VLOOKUP($D390,EW_19_Kreise!$A$6:$CQ$406,Calc_Targetkreise!AB$5,FALSE)/1000/F390</f>
        <v>0.1940625302</v>
      </c>
      <c r="AC390" s="63">
        <f>VLOOKUP($D390,BW_17_Kreise!$B$7:$CC$410,Calc_Targetkreise!AC$5,FALSE)/1000/$G390</f>
        <v>0.09912046908</v>
      </c>
      <c r="AD390" s="61">
        <f>VLOOKUP(Calc_Targetkreise!$D390,EW_Erg_09_14_Kreise!$A$7:$BK$412,Calc_Targetkreise!AD$5,FALSE)/1000/$H390</f>
        <v>0.1364127607</v>
      </c>
      <c r="AE390" s="62">
        <f>IF(AC390&lt;Master_sheet_Kriterien!$J$54,1,IF(AC390&lt;Master_sheet_Kriterien!$K$54,2,IF(AC390&lt;Master_sheet_Kriterien!$L$54,3,IF(AC390&lt;Master_sheet_Kriterien!$M$54,4,5))))</f>
        <v>3</v>
      </c>
      <c r="AF390" s="61">
        <f>VLOOKUP(Calc_Targetkreise!$D390,EW_Erg_09_14_Kreise!$A$7:$BK$412,Calc_Targetkreise!AF$5,FALSE)/1000/$H390</f>
        <v>0.1653124124</v>
      </c>
      <c r="AG390" s="63">
        <f>VLOOKUP($D390,BW_17_Kreise!$B$7:$CC$410,Calc_Targetkreise!AG$5,FALSE)/1000/$G390</f>
        <v>0.08534115139</v>
      </c>
      <c r="AH390" s="61">
        <f>VLOOKUP(Calc_Targetkreise!$D390,EW_Erg_09_14_Kreise!$A$7:$BK$412,Calc_Targetkreise!AH$5,FALSE)/1000/$H390</f>
        <v>0.02373614058</v>
      </c>
      <c r="AI390" s="61">
        <f>VLOOKUP(Calc_Targetkreise!$D390,EW_Erg_09_14_Kreise!$A$7:$BK$412,Calc_Targetkreise!AI$5,FALSE)/1000/$H390</f>
        <v>0.09306328303</v>
      </c>
      <c r="AJ390" s="63">
        <f>VLOOKUP($D390,BW_17_Kreise!$B$7:$CC$410,Calc_Targetkreise!AJ$5,FALSE)/1000/$G390</f>
        <v>0.1928571429</v>
      </c>
      <c r="AK390" s="61">
        <f>VLOOKUP(Calc_Targetkreise!$D390,EW_Erg_09_14_Kreise!$A$7:$BK$412,Calc_Targetkreise!AK$5,FALSE)/1000/$H390</f>
        <v>0.2144658368</v>
      </c>
      <c r="AL390" s="61">
        <f>VLOOKUP(Calc_Targetkreise!$D390,EW_Erg_09_14_Kreise!$A$7:$BK$412,Calc_Targetkreise!AL$5,FALSE)/1000/$H390</f>
        <v>0.2372413241</v>
      </c>
      <c r="AM390" s="61">
        <f>VLOOKUP($D390,EW_19_Kreise!$A$6:$CQ$406,Calc_Targetkreise!AM$5,FALSE)/1000/F390</f>
        <v>0.1400650417</v>
      </c>
      <c r="AN390" s="63">
        <f>VLOOKUP($D390,BW_17_Kreise!$B$7:$CC$410,Calc_Targetkreise!AN$5,FALSE)/1000/$G390</f>
        <v>0.160554371</v>
      </c>
      <c r="AO390" s="61">
        <f>VLOOKUP(Calc_Targetkreise!$D390,EW_Erg_09_14_Kreise!$A$7:$BK$412,Calc_Targetkreise!AO$5,FALSE)/1000/$H390</f>
        <v>0.05659848697</v>
      </c>
      <c r="AP390" s="61">
        <f>VLOOKUP(Calc_Targetkreise!$D390,EW_Erg_09_14_Kreise!$A$7:$BK$412,Calc_Targetkreise!AP$5,FALSE)/1000/$H390</f>
        <v>0.0002801905296</v>
      </c>
      <c r="AQ390" s="61">
        <f t="shared" ref="AQ390:AR390" si="1603">1-U390-Y390-AC390-AG390-AJ390-AN390</f>
        <v>0.06753731343</v>
      </c>
      <c r="AR390" s="61">
        <f t="shared" si="1603"/>
        <v>0.1111155586</v>
      </c>
      <c r="AS390" s="61">
        <f t="shared" si="11"/>
        <v>0.07062150225</v>
      </c>
      <c r="AT390" s="63">
        <f>VLOOKUP($D390,BW_17_Kreise!$B$7:$CC$410,Calc_Targetkreise!AT$5,FALSE)/1000/$G390</f>
        <v>0.005863539446</v>
      </c>
      <c r="AU390" s="61">
        <f>VLOOKUP(Calc_Targetkreise!$D390,EW_Erg_09_14_Kreise!$A$7:$BK$412,Calc_Targetkreise!AU$5,FALSE)/1000/$H390</f>
        <v>0.02473682104</v>
      </c>
      <c r="AV390" s="62">
        <f>IF(AU390&lt;Master_sheet_Kriterien!$J$44,1,IF(AU390&lt;Master_sheet_Kriterien!$K$44,2,IF(AU390&lt;Master_sheet_Kriterien!$L$44,3,IF(AU390&lt;Master_sheet_Kriterien!$M$44,4,5))))</f>
        <v>5</v>
      </c>
      <c r="AW390" s="61">
        <f>VLOOKUP(Calc_Targetkreise!$D390,EW_Erg_09_14_Kreise!$A$7:$BK$412,Calc_Targetkreise!AW$5,FALSE)/1000/$H390</f>
        <v>0.01424968979</v>
      </c>
      <c r="AX390" s="61">
        <f>VLOOKUP($D390,EW_19_Kreise!$A$6:$CQ$406,Calc_Targetkreise!AX$5,FALSE)/1000/F390</f>
        <v>0.007792124159</v>
      </c>
      <c r="AY390" s="62">
        <f>IF(AX390&lt;Master_sheet_Kriterien!$J$56,1,IF(AX390&lt;Master_sheet_Kriterien!$K$56,2,IF(AX390&lt;Master_sheet_Kriterien!$L$56,3,IF(AX390&lt;Master_sheet_Kriterien!$M$56,4,5))))</f>
        <v>4</v>
      </c>
      <c r="AZ390" s="64">
        <f>VLOOKUP($D390,EW_19_Kreise!$A$6:$CQ$406,Calc_Targetkreise!AZ$5,FALSE)</f>
        <v>242</v>
      </c>
      <c r="BA390" s="62">
        <f>IF(AZ390&lt;Master_sheet_Kriterien!$J$57,1,IF(AZ390&lt;Master_sheet_Kriterien!$K$57,2,IF(AZ390&lt;Master_sheet_Kriterien!$L$57,3,IF(AZ390&lt;Master_sheet_Kriterien!$M$56,4,5))))</f>
        <v>2</v>
      </c>
      <c r="BB390" s="59">
        <f>VLOOKUP($D390,Struktur_daten_BW_2017!$B$7:$AH$452,Calc_Targetkreise!BB$5,FALSE)</f>
        <v>782</v>
      </c>
      <c r="BC390" s="62">
        <f>IF(BB390&lt;Master_sheet_Kriterien!$J$8,1,IF(BB390&lt;Master_sheet_Kriterien!$K$8,2,IF(BB390&lt;Master_sheet_Kriterien!$L$8,3,IF(BB390&lt;Master_sheet_Kriterien!$M$8,4,5))))</f>
        <v>4</v>
      </c>
      <c r="BD390" s="65">
        <f t="shared" si="12"/>
        <v>24.1402</v>
      </c>
      <c r="BE390" s="62">
        <f>IF(BD390&lt;Master_sheet_Kriterien!$J$10,1,IF(BD390&lt;Master_sheet_Kriterien!$K$10,2,IF(BD390&lt;Master_sheet_Kriterien!$L$10,3,IF(BD390&lt;Master_sheet_Kriterien!$M$10,4,5))))</f>
        <v>3</v>
      </c>
      <c r="BF390" s="65">
        <f>VLOOKUP($D390,Struktur_daten_BW_2017!$B$7:$AH$452,Calc_Targetkreise!BF$5,FALSE)</f>
        <v>8.6</v>
      </c>
      <c r="BG390" s="62">
        <f>IF(BF390&lt;Master_sheet_Kriterien!$J$12,1,IF(BF390&lt;Master_sheet_Kriterien!$K$12,2,IF(BF390&lt;Master_sheet_Kriterien!$L$12,3,IF(BF390&lt;Master_sheet_Kriterien!$M$12,4,5))))</f>
        <v>5</v>
      </c>
      <c r="BH390" s="65">
        <f>VLOOKUP($D390,Struktur_daten_BW_2017!$B$7:$AH$452,Calc_Targetkreise!BH$5,FALSE)</f>
        <v>15.6</v>
      </c>
      <c r="BI390" s="62">
        <f>IF(BH390&lt;Master_sheet_Kriterien!$J$14,1,IF(BH390&lt;Master_sheet_Kriterien!$K$14,2,IF(BH390&lt;Master_sheet_Kriterien!$L$14,3,IF(BH390&lt;Master_sheet_Kriterien!$M$14,4,5))))</f>
        <v>5</v>
      </c>
      <c r="BJ390" s="65">
        <f>VLOOKUP($D390,Struktur_daten_BW_2017!$B$7:$AH$452,Calc_Targetkreise!BJ$5,FALSE)</f>
        <v>34</v>
      </c>
      <c r="BK390" s="62">
        <f>IF(BJ390&lt;Master_sheet_Kriterien!$J$16,1,IF(BJ390&lt;Master_sheet_Kriterien!$K$16,2,IF(BJ390&lt;Master_sheet_Kriterien!$L$16,3,IF(BJ390&lt;Master_sheet_Kriterien!$M$16,4,5))))</f>
        <v>1</v>
      </c>
      <c r="BL390" s="65">
        <f>VLOOKUP($D390,Struktur_daten_BW_2017!$B$7:$AH$452,Calc_Targetkreise!BL$5,FALSE)</f>
        <v>17.3</v>
      </c>
      <c r="BM390" s="62">
        <f>IF(BL390&lt;Master_sheet_Kriterien!$J$18,1,IF(BL390&lt;Master_sheet_Kriterien!$K$18,2,IF(BL390&lt;Master_sheet_Kriterien!$L$18,3,IF(BL390&lt;Master_sheet_Kriterien!$M$18,4,5))))</f>
        <v>4</v>
      </c>
      <c r="BN390" s="65">
        <f>VLOOKUP($D390,Struktur_daten_BW_2017!$B$7:$AH$452,Calc_Targetkreise!BN$5,FALSE)</f>
        <v>10</v>
      </c>
      <c r="BO390" s="62">
        <f>IF(BN390&lt;Master_sheet_Kriterien!$J$20,1,IF(BN390&lt;Master_sheet_Kriterien!$K$20,2,IF(BN390&lt;Master_sheet_Kriterien!$L$20,3,IF(BN390&lt;Master_sheet_Kriterien!$M$20,4,5))))</f>
        <v>2</v>
      </c>
      <c r="BP390" s="59">
        <f>VLOOKUP($D390,Struktur_daten_BW_2017!$B$7:$AH$452,Calc_Targetkreise!BP$5,FALSE)</f>
        <v>17262</v>
      </c>
      <c r="BQ390" s="62">
        <f>IF(BP390&lt;Master_sheet_Kriterien!$J$38,1,IF(BP390&lt;Master_sheet_Kriterien!$K$38,2,IF(BP390&lt;Master_sheet_Kriterien!$L$38,3,IF(BP390&lt;Master_sheet_Kriterien!$M$38,4,5))))</f>
        <v>1</v>
      </c>
      <c r="BR390" s="65">
        <f>VLOOKUP($D390,Struktur_daten_BW_2017!$B$7:$AH$452,Calc_Targetkreise!BR$5,FALSE)</f>
        <v>52.6</v>
      </c>
      <c r="BS390" s="62">
        <f>IF(BR390&lt;Master_sheet_Kriterien!$J$24,1,IF(BR390&lt;Master_sheet_Kriterien!$K$24,2,IF(BR390&lt;Master_sheet_Kriterien!$L$24,3,IF(BR390&lt;Master_sheet_Kriterien!$M$24,4,5))))</f>
        <v>5</v>
      </c>
      <c r="BT390" s="65">
        <f>VLOOKUP($D390,Struktur_daten_BW_2017!$B$7:$AH$452,Calc_Targetkreise!BT$5,FALSE)</f>
        <v>10.1</v>
      </c>
      <c r="BU390" s="62">
        <f>IF(BT390&lt;Master_sheet_Kriterien!$J$26,1,IF(BT390&lt;Master_sheet_Kriterien!$K$26,2,IF(BT390&lt;Master_sheet_Kriterien!$L$26,3,IF(BT390&lt;Master_sheet_Kriterien!$M$26,4,5))))</f>
        <v>1</v>
      </c>
      <c r="BV390" s="65">
        <f t="shared" si="13"/>
        <v>2.83507</v>
      </c>
      <c r="BW390" s="62">
        <f>IF(BV390&lt;Master_sheet_Kriterien!$J$28,1,IF(BV390&lt;Master_sheet_Kriterien!$K$28,2,IF(BV390&lt;Master_sheet_Kriterien!$L$28,3,IF(BV390&lt;Master_sheet_Kriterien!$M$28,4,5))))</f>
        <v>1</v>
      </c>
      <c r="BX390" s="65">
        <f>VLOOKUP($D390,Struktur_daten_BW_2017!$B$7:$AH$452,Calc_Targetkreise!BX$5,FALSE)</f>
        <v>24.75247525</v>
      </c>
      <c r="BY390" s="62">
        <f>IF(BX390&lt;Master_sheet_Kriterien!$J$30,1,IF(BX390&lt;Master_sheet_Kriterien!$K$30,2,IF(BX390&lt;Master_sheet_Kriterien!$L$30,3,IF(BX390&lt;Master_sheet_Kriterien!$M$30,4,5))))</f>
        <v>3</v>
      </c>
      <c r="BZ390" s="65"/>
      <c r="CA390" s="62">
        <f>IF(BZ390&lt;Master_sheet_Kriterien!$J$32,1,IF(BZ390&lt;Master_sheet_Kriterien!$K$32,2,IF(BZ390&lt;Master_sheet_Kriterien!$L$32,3,IF(BZ390&lt;Master_sheet_Kriterien!$M$32,4,5))))</f>
        <v>1</v>
      </c>
      <c r="CB390" s="65"/>
      <c r="CC390" s="62">
        <f>IF(CB390&lt;Master_sheet_Kriterien!$J$34,1,IF(CB390&lt;Master_sheet_Kriterien!$K$34,2,IF(CB390&lt;Master_sheet_Kriterien!$L$34,3,IF(CB390&lt;Master_sheet_Kriterien!$M$34,4,5))))</f>
        <v>1</v>
      </c>
      <c r="CD390" s="65">
        <f>100-VLOOKUP($D390,Struktur_daten_BW_2017!$B$7:$AH$452,Calc_Targetkreise!CD$5,FALSE)</f>
        <v>76.9</v>
      </c>
      <c r="CE390" s="62">
        <f>IF(CD390&lt;Master_sheet_Kriterien!$J$40,1,IF(CD390&lt;Master_sheet_Kriterien!$K$40,2,IF(CD390&lt;Master_sheet_Kriterien!$L$40,3,IF(CD390&lt;Master_sheet_Kriterien!$M$40,4,5))))</f>
        <v>5</v>
      </c>
      <c r="CF390" s="61"/>
      <c r="CG390" s="59">
        <f>VLOOKUP($D390,EW_19_Kreise!$A$6:$CQ$406,Calc_Targetkreise!CG$5,FALSE)/1000</f>
        <v>49.921</v>
      </c>
      <c r="CH390" s="59">
        <f>VLOOKUP($D390,BW_17_Kreise!$B$7:$CC$410,Calc_Targetkreise!CH$5,FALSE)/1000</f>
        <v>50.104</v>
      </c>
      <c r="CI390" s="59">
        <f>VLOOKUP($D390,EW_Erg_09_14_Kreise!$A$10:$BK$412,Calc_Targetkreise!CI$5,FALSE)/1000</f>
        <v>50.93</v>
      </c>
      <c r="CJ390" s="59">
        <f>VLOOKUP($D390,EW_Erg_09_14_Kreise!$A$10:$BK$412,Calc_Targetkreise!CJ$5,FALSE)/1000</f>
        <v>51.991</v>
      </c>
      <c r="CK390" s="59">
        <f>VLOOKUP($D390,EW_Erg_09_14_Kreise!$A$10:$BK$412,Calc_Targetkreise!CK$5,FALSE)/1000</f>
        <v>27.434</v>
      </c>
      <c r="CL390" s="45"/>
      <c r="CM390" s="59">
        <f>VLOOKUP($D390,Struktur_daten_BW_2017!$B$7:$AH$452,Calc_Targetkreise!CM$5,FALSE)</f>
        <v>280.7</v>
      </c>
      <c r="CN390" s="66">
        <v>4.0</v>
      </c>
      <c r="CO390" s="67">
        <f t="shared" si="16"/>
        <v>0.01425008906</v>
      </c>
      <c r="CP390" s="62">
        <f>IF(CO390&lt;Master_sheet_Kriterien!$J$58,1,IF(CO390&lt;Master_sheet_Kriterien!$K$58,2,IF(CO390&lt;Master_sheet_Kriterien!$L$58,3,IF(CO390&lt;Master_sheet_Kriterien!$M$58,4,5))))</f>
        <v>1</v>
      </c>
      <c r="CQ390" s="66">
        <v>4.0</v>
      </c>
      <c r="CR390" s="67">
        <f t="shared" si="17"/>
        <v>0.01425008906</v>
      </c>
      <c r="CS390" s="62">
        <f>IF(CR390&lt;Master_sheet_Kriterien!$J$59,1,IF(CR390&lt;Master_sheet_Kriterien!$K$59,2,IF(CR390&lt;Master_sheet_Kriterien!$L$59,3,IF(CR390&lt;Master_sheet_Kriterien!$M$59,4,5))))</f>
        <v>1</v>
      </c>
      <c r="CT390" s="66">
        <v>0.0</v>
      </c>
      <c r="CU390" s="44"/>
      <c r="CV390" s="66">
        <v>0.0</v>
      </c>
      <c r="CW390" s="68"/>
      <c r="CY390" s="31">
        <f t="shared" si="18"/>
        <v>16055</v>
      </c>
      <c r="DB390" s="76" t="str">
        <f t="shared" si="19"/>
        <v>Weimar, Stadt</v>
      </c>
      <c r="DC390" s="58">
        <f t="shared" si="20"/>
        <v>90</v>
      </c>
      <c r="DD390" s="77">
        <f t="shared" si="21"/>
        <v>182</v>
      </c>
      <c r="DE390" s="72">
        <f t="shared" si="22"/>
        <v>0.007792124159</v>
      </c>
      <c r="DG390" s="76" t="str">
        <f t="shared" si="23"/>
        <v>Weimar, Stadt</v>
      </c>
      <c r="DH390" s="58" t="str">
        <f t="shared" si="24"/>
        <v>#REF!</v>
      </c>
      <c r="DI390" s="75">
        <f t="shared" si="25"/>
        <v>176.1425009</v>
      </c>
      <c r="DJ390" s="78">
        <f t="shared" si="26"/>
        <v>0.007792124159</v>
      </c>
      <c r="DK390" s="75"/>
      <c r="DL390" s="75"/>
      <c r="DM390" s="75"/>
      <c r="DN390" s="75"/>
      <c r="DO390" s="75"/>
      <c r="DP390" s="44"/>
    </row>
    <row r="391" ht="16.5" customHeight="1">
      <c r="A391" s="58">
        <f t="shared" si="5"/>
        <v>265</v>
      </c>
      <c r="B391" s="58">
        <f t="shared" si="6"/>
        <v>142</v>
      </c>
      <c r="C391" s="58" t="s">
        <v>553</v>
      </c>
      <c r="D391" s="58">
        <v>16056.0</v>
      </c>
      <c r="E391" s="58" t="s">
        <v>559</v>
      </c>
      <c r="F391" s="59">
        <f>VLOOKUP($D391,EW_19_Kreise!$A$6:$CQ$406,Calc_Targetkreise!F$5,FALSE)/1000</f>
        <v>19.341</v>
      </c>
      <c r="G391" s="59">
        <f>VLOOKUP($D391,BW_17_Kreise!$B$7:$CC$410,Calc_Targetkreise!G$5,FALSE)/1000</f>
        <v>24.248</v>
      </c>
      <c r="H391" s="59">
        <f>VLOOKUP($D391,EW_Erg_09_14_Kreise!$A$10:$BK$412,Calc_Targetkreise!H$5,FALSE)/1000</f>
        <v>17.417</v>
      </c>
      <c r="I391" s="60">
        <f t="shared" ref="I391:K391" si="1604">F391/CG391</f>
        <v>0.5859488609</v>
      </c>
      <c r="J391" s="60">
        <f t="shared" si="1604"/>
        <v>0.7204872976</v>
      </c>
      <c r="K391" s="60">
        <f t="shared" si="1604"/>
        <v>0.5070008442</v>
      </c>
      <c r="L391" s="61">
        <f t="shared" ref="L391:M391" si="1605">1-(T391+X391)</f>
        <v>0.6738017683</v>
      </c>
      <c r="M391" s="61">
        <f t="shared" si="1605"/>
        <v>0.5973688552</v>
      </c>
      <c r="N391" s="62">
        <f>IF(L391&lt;Master_sheet_Kriterien!$J$46,1,IF(L391&lt;Master_sheet_Kriterien!$K$46,2,IF(L391&lt;Master_sheet_Kriterien!$L$46,3,IF(L391&lt;Master_sheet_Kriterien!$M$46,4,5))))</f>
        <v>5</v>
      </c>
      <c r="O391" s="62">
        <f>IF(M391&lt;Master_sheet_Kriterien!$J$46,1,IF(M391&lt;Master_sheet_Kriterien!$K$46,2,IF(M391&lt;Master_sheet_Kriterien!$L$46,3,IF(M391&lt;Master_sheet_Kriterien!$M$46,4,5))))</f>
        <v>5</v>
      </c>
      <c r="P391" s="61">
        <f t="shared" ref="P391:Q391" si="1606">1-(T391+AM391)</f>
        <v>0.5994519415</v>
      </c>
      <c r="Q391" s="61">
        <f t="shared" si="1606"/>
        <v>0.5569531508</v>
      </c>
      <c r="R391" s="62">
        <f>IF(P391&lt;Master_sheet_Kriterien!$J$46,1,IF(P391&lt;Master_sheet_Kriterien!$K$46,2,IF(P391&lt;Master_sheet_Kriterien!$L$46,3,IF(P391&lt;Master_sheet_Kriterien!$M$46,4,5))))</f>
        <v>5</v>
      </c>
      <c r="S391" s="62">
        <f>IF(Q391&lt;Master_sheet_Kriterien!$J$46,1,IF(Q391&lt;Master_sheet_Kriterien!$K$46,2,IF(Q391&lt;Master_sheet_Kriterien!$L$46,3,IF(Q391&lt;Master_sheet_Kriterien!$M$46,4,5))))</f>
        <v>5</v>
      </c>
      <c r="T391" s="61">
        <f>VLOOKUP($D391,EW_19_Kreise!$A$6:$CQ$406,Calc_Targetkreise!T$5,FALSE)/1000/F391</f>
        <v>0.2002481774</v>
      </c>
      <c r="U391" s="63">
        <f>VLOOKUP($D391,BW_17_Kreise!$B$7:$CC$410,Calc_Targetkreise!U$5,FALSE)/1000/$G391</f>
        <v>0.252721874</v>
      </c>
      <c r="V391" s="61">
        <f>VLOOKUP(Calc_Targetkreise!$D391,EW_Erg_09_14_Kreise!$A$7:$BK$412,Calc_Targetkreise!V$5,FALSE)/1000/$H391</f>
        <v>0.2897169432</v>
      </c>
      <c r="W391" s="61">
        <f>VLOOKUP(Calc_Targetkreise!$D391,EW_Erg_09_14_Kreise!$A$7:$BK$412,Calc_Targetkreise!W$5,FALSE)/1000/CK391</f>
        <v>0.2843968805</v>
      </c>
      <c r="X391" s="61">
        <f>VLOOKUP($D391,EW_19_Kreise!$A$6:$CQ$406,Calc_Targetkreise!X$5,FALSE)/1000/F391</f>
        <v>0.1259500543</v>
      </c>
      <c r="Y391" s="63">
        <f>VLOOKUP($D391,BW_17_Kreise!$B$7:$CC$410,Calc_Targetkreise!Y$5,FALSE)/1000/$G391</f>
        <v>0.1499092709</v>
      </c>
      <c r="Z391" s="61">
        <f>VLOOKUP(Calc_Targetkreise!$D391,EW_Erg_09_14_Kreise!$A$7:$BK$412,Calc_Targetkreise!Z$5,FALSE)/1000/$H391</f>
        <v>0.194580008</v>
      </c>
      <c r="AA391" s="61">
        <f>VLOOKUP(Calc_Targetkreise!$D391,EW_Erg_09_14_Kreise!$A$7:$BK$412,Calc_Targetkreise!AA$5,FALSE)/1000/$H391</f>
        <v>0.1760349084</v>
      </c>
      <c r="AB391" s="61">
        <f>VLOOKUP($D391,EW_19_Kreise!$A$6:$CQ$406,Calc_Targetkreise!AB$5,FALSE)/1000/F391</f>
        <v>0.1033555659</v>
      </c>
      <c r="AC391" s="63">
        <f>VLOOKUP($D391,BW_17_Kreise!$B$7:$CC$410,Calc_Targetkreise!AC$5,FALSE)/1000/$G391</f>
        <v>0.04755031343</v>
      </c>
      <c r="AD391" s="61">
        <f>VLOOKUP(Calc_Targetkreise!$D391,EW_Erg_09_14_Kreise!$A$7:$BK$412,Calc_Targetkreise!AD$5,FALSE)/1000/$H391</f>
        <v>0.06045817305</v>
      </c>
      <c r="AE391" s="62">
        <f>IF(AC391&lt;Master_sheet_Kriterien!$J$54,1,IF(AC391&lt;Master_sheet_Kriterien!$K$54,2,IF(AC391&lt;Master_sheet_Kriterien!$L$54,3,IF(AC391&lt;Master_sheet_Kriterien!$M$54,4,5))))</f>
        <v>1</v>
      </c>
      <c r="AF391" s="61">
        <f>VLOOKUP(Calc_Targetkreise!$D391,EW_Erg_09_14_Kreise!$A$7:$BK$412,Calc_Targetkreise!AF$5,FALSE)/1000/$H391</f>
        <v>0.07992191537</v>
      </c>
      <c r="AG391" s="63">
        <f>VLOOKUP($D391,BW_17_Kreise!$B$7:$CC$410,Calc_Targetkreise!AG$5,FALSE)/1000/$G391</f>
        <v>0.07600626856</v>
      </c>
      <c r="AH391" s="61">
        <f>VLOOKUP(Calc_Targetkreise!$D391,EW_Erg_09_14_Kreise!$A$7:$BK$412,Calc_Targetkreise!AH$5,FALSE)/1000/$H391</f>
        <v>0.01464086812</v>
      </c>
      <c r="AI391" s="61">
        <f>VLOOKUP(Calc_Targetkreise!$D391,EW_Erg_09_14_Kreise!$A$7:$BK$412,Calc_Targetkreise!AI$5,FALSE)/1000/$H391</f>
        <v>0.0735488316</v>
      </c>
      <c r="AJ391" s="63">
        <f>VLOOKUP($D391,BW_17_Kreise!$B$7:$CC$410,Calc_Targetkreise!AJ$5,FALSE)/1000/$G391</f>
        <v>0.1811283405</v>
      </c>
      <c r="AK391" s="61">
        <f>VLOOKUP(Calc_Targetkreise!$D391,EW_Erg_09_14_Kreise!$A$7:$BK$412,Calc_Targetkreise!AK$5,FALSE)/1000/$H391</f>
        <v>0.2490095883</v>
      </c>
      <c r="AL391" s="61">
        <f>VLOOKUP(Calc_Targetkreise!$D391,EW_Erg_09_14_Kreise!$A$7:$BK$412,Calc_Targetkreise!AL$5,FALSE)/1000/$H391</f>
        <v>0.2423494287</v>
      </c>
      <c r="AM391" s="61">
        <f>VLOOKUP($D391,EW_19_Kreise!$A$6:$CQ$406,Calc_Targetkreise!AM$5,FALSE)/1000/F391</f>
        <v>0.2002998811</v>
      </c>
      <c r="AN391" s="63">
        <f>VLOOKUP($D391,BW_17_Kreise!$B$7:$CC$410,Calc_Targetkreise!AN$5,FALSE)/1000/$G391</f>
        <v>0.1903249753</v>
      </c>
      <c r="AO391" s="61">
        <f>VLOOKUP(Calc_Targetkreise!$D391,EW_Erg_09_14_Kreise!$A$7:$BK$412,Calc_Targetkreise!AO$5,FALSE)/1000/$H391</f>
        <v>0.05046793363</v>
      </c>
      <c r="AP391" s="61">
        <f>VLOOKUP(Calc_Targetkreise!$D391,EW_Erg_09_14_Kreise!$A$7:$BK$412,Calc_Targetkreise!AP$5,FALSE)/1000/$H391</f>
        <v>0.0002870758454</v>
      </c>
      <c r="AQ391" s="61">
        <f t="shared" ref="AQ391:AR391" si="1607">1-U391-Y391-AC391-AG391-AJ391-AN391</f>
        <v>0.1023589574</v>
      </c>
      <c r="AR391" s="61">
        <f t="shared" si="1607"/>
        <v>0.1411264856</v>
      </c>
      <c r="AS391" s="61">
        <f t="shared" si="11"/>
        <v>0.1434609595</v>
      </c>
      <c r="AT391" s="63">
        <f>VLOOKUP($D391,BW_17_Kreise!$B$7:$CC$410,Calc_Targetkreise!AT$5,FALSE)/1000/$G391</f>
        <v>0.005649950511</v>
      </c>
      <c r="AU391" s="61">
        <f>VLOOKUP(Calc_Targetkreise!$D391,EW_Erg_09_14_Kreise!$A$7:$BK$412,Calc_Targetkreise!AU$5,FALSE)/1000/$H391</f>
        <v>0.01779870242</v>
      </c>
      <c r="AV391" s="62">
        <f>IF(AU391&lt;Master_sheet_Kriterien!$J$44,1,IF(AU391&lt;Master_sheet_Kriterien!$K$44,2,IF(AU391&lt;Master_sheet_Kriterien!$L$44,3,IF(AU391&lt;Master_sheet_Kriterien!$M$44,4,5))))</f>
        <v>5</v>
      </c>
      <c r="AW391" s="61">
        <f>VLOOKUP(Calc_Targetkreise!$D391,EW_Erg_09_14_Kreise!$A$7:$BK$412,Calc_Targetkreise!AW$5,FALSE)/1000/$H391</f>
        <v>0.006774989952</v>
      </c>
      <c r="AX391" s="61">
        <f>VLOOKUP($D391,EW_19_Kreise!$A$6:$CQ$406,Calc_Targetkreise!AX$5,FALSE)/1000/F391</f>
        <v>0.003619254434</v>
      </c>
      <c r="AY391" s="62">
        <f>IF(AX391&lt;Master_sheet_Kriterien!$J$56,1,IF(AX391&lt;Master_sheet_Kriterien!$K$56,2,IF(AX391&lt;Master_sheet_Kriterien!$L$56,3,IF(AX391&lt;Master_sheet_Kriterien!$M$56,4,5))))</f>
        <v>2</v>
      </c>
      <c r="AZ391" s="64">
        <f>VLOOKUP($D391,EW_19_Kreise!$A$6:$CQ$406,Calc_Targetkreise!AZ$5,FALSE)</f>
        <v>70</v>
      </c>
      <c r="BA391" s="62">
        <f>IF(AZ391&lt;Master_sheet_Kriterien!$J$57,1,IF(AZ391&lt;Master_sheet_Kriterien!$K$57,2,IF(AZ391&lt;Master_sheet_Kriterien!$L$57,3,IF(AZ391&lt;Master_sheet_Kriterien!$M$56,4,5))))</f>
        <v>1</v>
      </c>
      <c r="BB391" s="59">
        <f>VLOOKUP($D391,Struktur_daten_BW_2017!$B$7:$AH$452,Calc_Targetkreise!BB$5,FALSE)</f>
        <v>114.3</v>
      </c>
      <c r="BC391" s="62">
        <f>IF(BB391&lt;Master_sheet_Kriterien!$J$8,1,IF(BB391&lt;Master_sheet_Kriterien!$K$8,2,IF(BB391&lt;Master_sheet_Kriterien!$L$8,3,IF(BB391&lt;Master_sheet_Kriterien!$M$8,4,5))))</f>
        <v>1</v>
      </c>
      <c r="BD391" s="65">
        <f t="shared" si="12"/>
        <v>13.1184</v>
      </c>
      <c r="BE391" s="62">
        <f>IF(BD391&lt;Master_sheet_Kriterien!$J$10,1,IF(BD391&lt;Master_sheet_Kriterien!$K$10,2,IF(BD391&lt;Master_sheet_Kriterien!$L$10,3,IF(BD391&lt;Master_sheet_Kriterien!$M$10,4,5))))</f>
        <v>1</v>
      </c>
      <c r="BF391" s="65">
        <f>VLOOKUP($D391,Struktur_daten_BW_2017!$B$7:$AH$452,Calc_Targetkreise!BF$5,FALSE)</f>
        <v>4.8</v>
      </c>
      <c r="BG391" s="62">
        <f>IF(BF391&lt;Master_sheet_Kriterien!$J$12,1,IF(BF391&lt;Master_sheet_Kriterien!$K$12,2,IF(BF391&lt;Master_sheet_Kriterien!$L$12,3,IF(BF391&lt;Master_sheet_Kriterien!$M$12,4,5))))</f>
        <v>1</v>
      </c>
      <c r="BH391" s="65">
        <f>VLOOKUP($D391,Struktur_daten_BW_2017!$B$7:$AH$452,Calc_Targetkreise!BH$5,FALSE)</f>
        <v>11.8</v>
      </c>
      <c r="BI391" s="62">
        <f>IF(BH391&lt;Master_sheet_Kriterien!$J$14,1,IF(BH391&lt;Master_sheet_Kriterien!$K$14,2,IF(BH391&lt;Master_sheet_Kriterien!$L$14,3,IF(BH391&lt;Master_sheet_Kriterien!$M$14,4,5))))</f>
        <v>3</v>
      </c>
      <c r="BJ391" s="65">
        <f>VLOOKUP($D391,Struktur_daten_BW_2017!$B$7:$AH$452,Calc_Targetkreise!BJ$5,FALSE)</f>
        <v>36.6</v>
      </c>
      <c r="BK391" s="62">
        <f>IF(BJ391&lt;Master_sheet_Kriterien!$J$16,1,IF(BJ391&lt;Master_sheet_Kriterien!$K$16,2,IF(BJ391&lt;Master_sheet_Kriterien!$L$16,3,IF(BJ391&lt;Master_sheet_Kriterien!$M$16,4,5))))</f>
        <v>4</v>
      </c>
      <c r="BL391" s="65">
        <f>VLOOKUP($D391,Struktur_daten_BW_2017!$B$7:$AH$452,Calc_Targetkreise!BL$5,FALSE)</f>
        <v>18.9</v>
      </c>
      <c r="BM391" s="62">
        <f>IF(BL391&lt;Master_sheet_Kriterien!$J$18,1,IF(BL391&lt;Master_sheet_Kriterien!$K$18,2,IF(BL391&lt;Master_sheet_Kriterien!$L$18,3,IF(BL391&lt;Master_sheet_Kriterien!$M$18,4,5))))</f>
        <v>5</v>
      </c>
      <c r="BN391" s="65">
        <f>VLOOKUP($D391,Struktur_daten_BW_2017!$B$7:$AH$452,Calc_Targetkreise!BN$5,FALSE)</f>
        <v>12.7</v>
      </c>
      <c r="BO391" s="62">
        <f>IF(BN391&lt;Master_sheet_Kriterien!$J$20,1,IF(BN391&lt;Master_sheet_Kriterien!$K$20,2,IF(BN391&lt;Master_sheet_Kriterien!$L$20,3,IF(BN391&lt;Master_sheet_Kriterien!$M$20,4,5))))</f>
        <v>5</v>
      </c>
      <c r="BP391" s="59">
        <f>VLOOKUP($D391,Struktur_daten_BW_2017!$B$7:$AH$452,Calc_Targetkreise!BP$5,FALSE)</f>
        <v>18020</v>
      </c>
      <c r="BQ391" s="62">
        <f>IF(BP391&lt;Master_sheet_Kriterien!$J$38,1,IF(BP391&lt;Master_sheet_Kriterien!$K$38,2,IF(BP391&lt;Master_sheet_Kriterien!$L$38,3,IF(BP391&lt;Master_sheet_Kriterien!$M$38,4,5))))</f>
        <v>1</v>
      </c>
      <c r="BR391" s="65">
        <f>VLOOKUP($D391,Struktur_daten_BW_2017!$B$7:$AH$452,Calc_Targetkreise!BR$5,FALSE)</f>
        <v>32.4</v>
      </c>
      <c r="BS391" s="62">
        <f>IF(BR391&lt;Master_sheet_Kriterien!$J$24,1,IF(BR391&lt;Master_sheet_Kriterien!$K$24,2,IF(BR391&lt;Master_sheet_Kriterien!$L$24,3,IF(BR391&lt;Master_sheet_Kriterien!$M$24,4,5))))</f>
        <v>3</v>
      </c>
      <c r="BT391" s="65">
        <f>VLOOKUP($D391,Struktur_daten_BW_2017!$B$7:$AH$452,Calc_Targetkreise!BT$5,FALSE)</f>
        <v>9.5</v>
      </c>
      <c r="BU391" s="62">
        <f>IF(BT391&lt;Master_sheet_Kriterien!$J$26,1,IF(BT391&lt;Master_sheet_Kriterien!$K$26,2,IF(BT391&lt;Master_sheet_Kriterien!$L$26,3,IF(BT391&lt;Master_sheet_Kriterien!$M$26,4,5))))</f>
        <v>1</v>
      </c>
      <c r="BV391" s="65">
        <f t="shared" si="13"/>
        <v>2.59635</v>
      </c>
      <c r="BW391" s="62">
        <f>IF(BV391&lt;Master_sheet_Kriterien!$J$28,1,IF(BV391&lt;Master_sheet_Kriterien!$K$28,2,IF(BV391&lt;Master_sheet_Kriterien!$L$28,3,IF(BV391&lt;Master_sheet_Kriterien!$M$28,4,5))))</f>
        <v>1</v>
      </c>
      <c r="BX391" s="65">
        <f>VLOOKUP($D391,Struktur_daten_BW_2017!$B$7:$AH$452,Calc_Targetkreise!BX$5,FALSE)</f>
        <v>16.84210526</v>
      </c>
      <c r="BY391" s="62">
        <f>IF(BX391&lt;Master_sheet_Kriterien!$J$30,1,IF(BX391&lt;Master_sheet_Kriterien!$K$30,2,IF(BX391&lt;Master_sheet_Kriterien!$L$30,3,IF(BX391&lt;Master_sheet_Kriterien!$M$30,4,5))))</f>
        <v>1</v>
      </c>
      <c r="BZ391" s="65"/>
      <c r="CA391" s="62">
        <f>IF(BZ391&lt;Master_sheet_Kriterien!$J$32,1,IF(BZ391&lt;Master_sheet_Kriterien!$K$32,2,IF(BZ391&lt;Master_sheet_Kriterien!$L$32,3,IF(BZ391&lt;Master_sheet_Kriterien!$M$32,4,5))))</f>
        <v>1</v>
      </c>
      <c r="CB391" s="65"/>
      <c r="CC391" s="62">
        <f>IF(CB391&lt;Master_sheet_Kriterien!$J$34,1,IF(CB391&lt;Master_sheet_Kriterien!$K$34,2,IF(CB391&lt;Master_sheet_Kriterien!$L$34,3,IF(CB391&lt;Master_sheet_Kriterien!$M$34,4,5))))</f>
        <v>1</v>
      </c>
      <c r="CD391" s="65">
        <f>100-VLOOKUP($D391,Struktur_daten_BW_2017!$B$7:$AH$452,Calc_Targetkreise!CD$5,FALSE)</f>
        <v>46.4</v>
      </c>
      <c r="CE391" s="62">
        <f>IF(CD391&lt;Master_sheet_Kriterien!$J$40,1,IF(CD391&lt;Master_sheet_Kriterien!$K$40,2,IF(CD391&lt;Master_sheet_Kriterien!$L$40,3,IF(CD391&lt;Master_sheet_Kriterien!$M$40,4,5))))</f>
        <v>3</v>
      </c>
      <c r="CF391" s="61"/>
      <c r="CG391" s="59">
        <f>VLOOKUP($D391,EW_19_Kreise!$A$6:$CQ$406,Calc_Targetkreise!CG$5,FALSE)/1000</f>
        <v>33.008</v>
      </c>
      <c r="CH391" s="59">
        <f>VLOOKUP($D391,BW_17_Kreise!$B$7:$CC$410,Calc_Targetkreise!CH$5,FALSE)/1000</f>
        <v>33.655</v>
      </c>
      <c r="CI391" s="59">
        <f>VLOOKUP($D391,EW_Erg_09_14_Kreise!$A$10:$BK$412,Calc_Targetkreise!CI$5,FALSE)/1000</f>
        <v>34.353</v>
      </c>
      <c r="CJ391" s="59">
        <f>VLOOKUP($D391,EW_Erg_09_14_Kreise!$A$10:$BK$412,Calc_Targetkreise!CJ$5,FALSE)/1000</f>
        <v>35.76</v>
      </c>
      <c r="CK391" s="59">
        <f>VLOOKUP($D391,EW_Erg_09_14_Kreise!$A$10:$BK$412,Calc_Targetkreise!CK$5,FALSE)/1000</f>
        <v>17.567</v>
      </c>
      <c r="CL391" s="45"/>
      <c r="CM391" s="59">
        <f>VLOOKUP($D391,Struktur_daten_BW_2017!$B$7:$AH$452,Calc_Targetkreise!CM$5,FALSE)</f>
        <v>273.3</v>
      </c>
      <c r="CN391" s="66">
        <v>0.0</v>
      </c>
      <c r="CO391" s="67">
        <f t="shared" si="16"/>
        <v>0</v>
      </c>
      <c r="CP391" s="62">
        <f>IF(CO391&lt;Master_sheet_Kriterien!$J$58,1,IF(CO391&lt;Master_sheet_Kriterien!$K$58,2,IF(CO391&lt;Master_sheet_Kriterien!$L$58,3,IF(CO391&lt;Master_sheet_Kriterien!$M$58,4,5))))</f>
        <v>1</v>
      </c>
      <c r="CQ391" s="66">
        <v>0.0</v>
      </c>
      <c r="CR391" s="67">
        <f t="shared" si="17"/>
        <v>0</v>
      </c>
      <c r="CS391" s="62">
        <f>IF(CR391&lt;Master_sheet_Kriterien!$J$59,1,IF(CR391&lt;Master_sheet_Kriterien!$K$59,2,IF(CR391&lt;Master_sheet_Kriterien!$L$59,3,IF(CR391&lt;Master_sheet_Kriterien!$M$59,4,5))))</f>
        <v>1</v>
      </c>
      <c r="CT391" s="66">
        <v>0.0</v>
      </c>
      <c r="CU391" s="44"/>
      <c r="CV391" s="66">
        <v>0.0</v>
      </c>
      <c r="CW391" s="68"/>
      <c r="CY391" s="31">
        <f t="shared" si="18"/>
        <v>16056</v>
      </c>
      <c r="DB391" s="76" t="str">
        <f t="shared" si="19"/>
        <v>Eisenach, Stadt</v>
      </c>
      <c r="DC391" s="58">
        <f t="shared" si="20"/>
        <v>265</v>
      </c>
      <c r="DD391" s="77">
        <f t="shared" si="21"/>
        <v>142</v>
      </c>
      <c r="DE391" s="72">
        <f t="shared" si="22"/>
        <v>0.003619254434</v>
      </c>
      <c r="DG391" s="76" t="str">
        <f t="shared" si="23"/>
        <v>Eisenach, Stadt</v>
      </c>
      <c r="DH391" s="58" t="str">
        <f t="shared" si="24"/>
        <v>#REF!</v>
      </c>
      <c r="DI391" s="75">
        <f t="shared" si="25"/>
        <v>136</v>
      </c>
      <c r="DJ391" s="78">
        <f t="shared" si="26"/>
        <v>0.003619254434</v>
      </c>
      <c r="DK391" s="75"/>
      <c r="DL391" s="75"/>
      <c r="DM391" s="75"/>
      <c r="DN391" s="75"/>
      <c r="DO391" s="75"/>
      <c r="DP391" s="44"/>
    </row>
    <row r="392" ht="16.5" customHeight="1">
      <c r="A392" s="58">
        <f t="shared" si="5"/>
        <v>398</v>
      </c>
      <c r="B392" s="58">
        <f t="shared" si="6"/>
        <v>104</v>
      </c>
      <c r="C392" s="58" t="s">
        <v>553</v>
      </c>
      <c r="D392" s="58">
        <v>16061.0</v>
      </c>
      <c r="E392" s="58" t="s">
        <v>560</v>
      </c>
      <c r="F392" s="59">
        <f>VLOOKUP($D392,EW_19_Kreise!$A$6:$CQ$406,Calc_Targetkreise!F$5,FALSE)/1000</f>
        <v>52.391</v>
      </c>
      <c r="G392" s="59">
        <f>VLOOKUP($D392,BW_17_Kreise!$B$7:$CC$410,Calc_Targetkreise!G$5,FALSE)/1000</f>
        <v>62.267</v>
      </c>
      <c r="H392" s="59">
        <f>VLOOKUP($D392,EW_Erg_09_14_Kreise!$A$10:$BK$412,Calc_Targetkreise!H$5,FALSE)/1000</f>
        <v>46.924</v>
      </c>
      <c r="I392" s="60">
        <f t="shared" ref="I392:K392" si="1608">F392/CG392</f>
        <v>0.6470181418</v>
      </c>
      <c r="J392" s="60">
        <f t="shared" si="1608"/>
        <v>0.7593166187</v>
      </c>
      <c r="K392" s="60">
        <f t="shared" si="1608"/>
        <v>0.5588519026</v>
      </c>
      <c r="L392" s="61">
        <f t="shared" ref="L392:M392" si="1609">1-(T392+X392)</f>
        <v>0.4996659732</v>
      </c>
      <c r="M392" s="61">
        <f t="shared" si="1609"/>
        <v>0.4477331492</v>
      </c>
      <c r="N392" s="62">
        <f>IF(L392&lt;Master_sheet_Kriterien!$J$46,1,IF(L392&lt;Master_sheet_Kriterien!$K$46,2,IF(L392&lt;Master_sheet_Kriterien!$L$46,3,IF(L392&lt;Master_sheet_Kriterien!$M$46,4,5))))</f>
        <v>4</v>
      </c>
      <c r="O392" s="62">
        <f>IF(M392&lt;Master_sheet_Kriterien!$J$46,1,IF(M392&lt;Master_sheet_Kriterien!$K$46,2,IF(M392&lt;Master_sheet_Kriterien!$L$46,3,IF(M392&lt;Master_sheet_Kriterien!$M$46,4,5))))</f>
        <v>3</v>
      </c>
      <c r="P392" s="61">
        <f t="shared" ref="P392:Q392" si="1610">1-(T392+AM392)</f>
        <v>0.3952778149</v>
      </c>
      <c r="Q392" s="61">
        <f t="shared" si="1610"/>
        <v>0.3790611399</v>
      </c>
      <c r="R392" s="62">
        <f>IF(P392&lt;Master_sheet_Kriterien!$J$46,1,IF(P392&lt;Master_sheet_Kriterien!$K$46,2,IF(P392&lt;Master_sheet_Kriterien!$L$46,3,IF(P392&lt;Master_sheet_Kriterien!$M$46,4,5))))</f>
        <v>2</v>
      </c>
      <c r="S392" s="62">
        <f>IF(Q392&lt;Master_sheet_Kriterien!$J$46,1,IF(Q392&lt;Master_sheet_Kriterien!$K$46,2,IF(Q392&lt;Master_sheet_Kriterien!$L$46,3,IF(Q392&lt;Master_sheet_Kriterien!$M$46,4,5))))</f>
        <v>1</v>
      </c>
      <c r="T392" s="61">
        <f>VLOOKUP($D392,EW_19_Kreise!$A$6:$CQ$406,Calc_Targetkreise!T$5,FALSE)/1000/F392</f>
        <v>0.417934378</v>
      </c>
      <c r="U392" s="63">
        <f>VLOOKUP($D392,BW_17_Kreise!$B$7:$CC$410,Calc_Targetkreise!U$5,FALSE)/1000/$G392</f>
        <v>0.4391089983</v>
      </c>
      <c r="V392" s="61">
        <f>VLOOKUP(Calc_Targetkreise!$D392,EW_Erg_09_14_Kreise!$A$7:$BK$412,Calc_Targetkreise!V$5,FALSE)/1000/$H392</f>
        <v>0.5086735999</v>
      </c>
      <c r="W392" s="61">
        <f>VLOOKUP(Calc_Targetkreise!$D392,EW_Erg_09_14_Kreise!$A$7:$BK$412,Calc_Targetkreise!W$5,FALSE)/1000/CK392</f>
        <v>0.5085229509</v>
      </c>
      <c r="X392" s="61">
        <f>VLOOKUP($D392,EW_19_Kreise!$A$6:$CQ$406,Calc_Targetkreise!X$5,FALSE)/1000/F392</f>
        <v>0.08239964879</v>
      </c>
      <c r="Y392" s="63">
        <f>VLOOKUP($D392,BW_17_Kreise!$B$7:$CC$410,Calc_Targetkreise!Y$5,FALSE)/1000/$G392</f>
        <v>0.1131578525</v>
      </c>
      <c r="Z392" s="61">
        <f>VLOOKUP(Calc_Targetkreise!$D392,EW_Erg_09_14_Kreise!$A$7:$BK$412,Calc_Targetkreise!Z$5,FALSE)/1000/$H392</f>
        <v>0.1342596539</v>
      </c>
      <c r="AA392" s="61">
        <f>VLOOKUP(Calc_Targetkreise!$D392,EW_Erg_09_14_Kreise!$A$7:$BK$412,Calc_Targetkreise!AA$5,FALSE)/1000/$H392</f>
        <v>0.1164222999</v>
      </c>
      <c r="AB392" s="61">
        <f>VLOOKUP($D392,EW_19_Kreise!$A$6:$CQ$406,Calc_Targetkreise!AB$5,FALSE)/1000/F392</f>
        <v>0.07352407856</v>
      </c>
      <c r="AC392" s="63">
        <f>VLOOKUP($D392,BW_17_Kreise!$B$7:$CC$410,Calc_Targetkreise!AC$5,FALSE)/1000/$G392</f>
        <v>0.03261759841</v>
      </c>
      <c r="AD392" s="61">
        <f>VLOOKUP(Calc_Targetkreise!$D392,EW_Erg_09_14_Kreise!$A$7:$BK$412,Calc_Targetkreise!AD$5,FALSE)/1000/$H392</f>
        <v>0.03522717586</v>
      </c>
      <c r="AE392" s="62">
        <f>IF(AC392&lt;Master_sheet_Kriterien!$J$54,1,IF(AC392&lt;Master_sheet_Kriterien!$K$54,2,IF(AC392&lt;Master_sheet_Kriterien!$L$54,3,IF(AC392&lt;Master_sheet_Kriterien!$M$54,4,5))))</f>
        <v>1</v>
      </c>
      <c r="AF392" s="61">
        <f>VLOOKUP(Calc_Targetkreise!$D392,EW_Erg_09_14_Kreise!$A$7:$BK$412,Calc_Targetkreise!AF$5,FALSE)/1000/$H392</f>
        <v>0.04085329469</v>
      </c>
      <c r="AG392" s="63">
        <f>VLOOKUP($D392,BW_17_Kreise!$B$7:$CC$410,Calc_Targetkreise!AG$5,FALSE)/1000/$G392</f>
        <v>0.08461946135</v>
      </c>
      <c r="AH392" s="61">
        <f>VLOOKUP(Calc_Targetkreise!$D392,EW_Erg_09_14_Kreise!$A$7:$BK$412,Calc_Targetkreise!AH$5,FALSE)/1000/$H392</f>
        <v>0.0179439093</v>
      </c>
      <c r="AI392" s="61">
        <f>VLOOKUP(Calc_Targetkreise!$D392,EW_Erg_09_14_Kreise!$A$7:$BK$412,Calc_Targetkreise!AI$5,FALSE)/1000/$H392</f>
        <v>0.08948512488</v>
      </c>
      <c r="AJ392" s="63">
        <f>VLOOKUP($D392,BW_17_Kreise!$B$7:$CC$410,Calc_Targetkreise!AJ$5,FALSE)/1000/$G392</f>
        <v>0.09154126584</v>
      </c>
      <c r="AK392" s="61">
        <f>VLOOKUP(Calc_Targetkreise!$D392,EW_Erg_09_14_Kreise!$A$7:$BK$412,Calc_Targetkreise!AK$5,FALSE)/1000/$H392</f>
        <v>0.1158042793</v>
      </c>
      <c r="AL392" s="61">
        <f>VLOOKUP(Calc_Targetkreise!$D392,EW_Erg_09_14_Kreise!$A$7:$BK$412,Calc_Targetkreise!AL$5,FALSE)/1000/$H392</f>
        <v>0.1353465178</v>
      </c>
      <c r="AM392" s="61">
        <f>VLOOKUP($D392,EW_19_Kreise!$A$6:$CQ$406,Calc_Targetkreise!AM$5,FALSE)/1000/F392</f>
        <v>0.1867878071</v>
      </c>
      <c r="AN392" s="63">
        <f>VLOOKUP($D392,BW_17_Kreise!$B$7:$CC$410,Calc_Targetkreise!AN$5,FALSE)/1000/$G392</f>
        <v>0.1818298617</v>
      </c>
      <c r="AO392" s="61">
        <f>VLOOKUP(Calc_Targetkreise!$D392,EW_Erg_09_14_Kreise!$A$7:$BK$412,Calc_Targetkreise!AO$5,FALSE)/1000/$H392</f>
        <v>0.05913818089</v>
      </c>
      <c r="AP392" s="61">
        <f>VLOOKUP(Calc_Targetkreise!$D392,EW_Erg_09_14_Kreise!$A$7:$BK$412,Calc_Targetkreise!AP$5,FALSE)/1000/$H392</f>
        <v>0.0003409768988</v>
      </c>
      <c r="AQ392" s="61">
        <f t="shared" ref="AQ392:AR392" si="1611">1-U392-Y392-AC392-AG392-AJ392-AN392</f>
        <v>0.05712496186</v>
      </c>
      <c r="AR392" s="61">
        <f t="shared" si="1611"/>
        <v>0.1289532009</v>
      </c>
      <c r="AS392" s="61">
        <f t="shared" si="11"/>
        <v>0.1090288349</v>
      </c>
      <c r="AT392" s="63">
        <f>VLOOKUP($D392,BW_17_Kreise!$B$7:$CC$410,Calc_Targetkreise!AT$5,FALSE)/1000/$G392</f>
        <v>0.002601699134</v>
      </c>
      <c r="AU392" s="61">
        <f>VLOOKUP(Calc_Targetkreise!$D392,EW_Erg_09_14_Kreise!$A$7:$BK$412,Calc_Targetkreise!AU$5,FALSE)/1000/$H392</f>
        <v>0.007096581707</v>
      </c>
      <c r="AV392" s="62">
        <f>IF(AU392&lt;Master_sheet_Kriterien!$J$44,1,IF(AU392&lt;Master_sheet_Kriterien!$K$44,2,IF(AU392&lt;Master_sheet_Kriterien!$L$44,3,IF(AU392&lt;Master_sheet_Kriterien!$M$44,4,5))))</f>
        <v>1</v>
      </c>
      <c r="AW392" s="61">
        <f>VLOOKUP(Calc_Targetkreise!$D392,EW_Erg_09_14_Kreise!$A$7:$BK$412,Calc_Targetkreise!AW$5,FALSE)/1000/$H392</f>
        <v>0.006819537976</v>
      </c>
      <c r="AX392" s="61">
        <f>VLOOKUP($D392,EW_19_Kreise!$A$6:$CQ$406,Calc_Targetkreise!AX$5,FALSE)/1000/F392</f>
        <v>0.002824912676</v>
      </c>
      <c r="AY392" s="62">
        <f>IF(AX392&lt;Master_sheet_Kriterien!$J$56,1,IF(AX392&lt;Master_sheet_Kriterien!$K$56,2,IF(AX392&lt;Master_sheet_Kriterien!$L$56,3,IF(AX392&lt;Master_sheet_Kriterien!$M$56,4,5))))</f>
        <v>1</v>
      </c>
      <c r="AZ392" s="64">
        <f>VLOOKUP($D392,EW_19_Kreise!$A$6:$CQ$406,Calc_Targetkreise!AZ$5,FALSE)</f>
        <v>148</v>
      </c>
      <c r="BA392" s="62">
        <f>IF(AZ392&lt;Master_sheet_Kriterien!$J$57,1,IF(AZ392&lt;Master_sheet_Kriterien!$K$57,2,IF(AZ392&lt;Master_sheet_Kriterien!$L$57,3,IF(AZ392&lt;Master_sheet_Kriterien!$M$56,4,5))))</f>
        <v>1</v>
      </c>
      <c r="BB392" s="59">
        <f>VLOOKUP($D392,Struktur_daten_BW_2017!$B$7:$AH$452,Calc_Targetkreise!BB$5,FALSE)</f>
        <v>97.9</v>
      </c>
      <c r="BC392" s="62">
        <f>IF(BB392&lt;Master_sheet_Kriterien!$J$8,1,IF(BB392&lt;Master_sheet_Kriterien!$K$8,2,IF(BB392&lt;Master_sheet_Kriterien!$L$8,3,IF(BB392&lt;Master_sheet_Kriterien!$M$8,4,5))))</f>
        <v>1</v>
      </c>
      <c r="BD392" s="65">
        <f t="shared" si="12"/>
        <v>13.19</v>
      </c>
      <c r="BE392" s="62">
        <f>IF(BD392&lt;Master_sheet_Kriterien!$J$10,1,IF(BD392&lt;Master_sheet_Kriterien!$K$10,2,IF(BD392&lt;Master_sheet_Kriterien!$L$10,3,IF(BD392&lt;Master_sheet_Kriterien!$M$10,4,5))))</f>
        <v>1</v>
      </c>
      <c r="BF392" s="65">
        <f>VLOOKUP($D392,Struktur_daten_BW_2017!$B$7:$AH$452,Calc_Targetkreise!BF$5,FALSE)</f>
        <v>5</v>
      </c>
      <c r="BG392" s="62">
        <f>IF(BF392&lt;Master_sheet_Kriterien!$J$12,1,IF(BF392&lt;Master_sheet_Kriterien!$K$12,2,IF(BF392&lt;Master_sheet_Kriterien!$L$12,3,IF(BF392&lt;Master_sheet_Kriterien!$M$12,4,5))))</f>
        <v>1</v>
      </c>
      <c r="BH392" s="65">
        <f>VLOOKUP($D392,Struktur_daten_BW_2017!$B$7:$AH$452,Calc_Targetkreise!BH$5,FALSE)</f>
        <v>12</v>
      </c>
      <c r="BI392" s="62">
        <f>IF(BH392&lt;Master_sheet_Kriterien!$J$14,1,IF(BH392&lt;Master_sheet_Kriterien!$K$14,2,IF(BH392&lt;Master_sheet_Kriterien!$L$14,3,IF(BH392&lt;Master_sheet_Kriterien!$M$14,4,5))))</f>
        <v>4</v>
      </c>
      <c r="BJ392" s="65">
        <f>VLOOKUP($D392,Struktur_daten_BW_2017!$B$7:$AH$452,Calc_Targetkreise!BJ$5,FALSE)</f>
        <v>35.9</v>
      </c>
      <c r="BK392" s="62">
        <f>IF(BJ392&lt;Master_sheet_Kriterien!$J$16,1,IF(BJ392&lt;Master_sheet_Kriterien!$K$16,2,IF(BJ392&lt;Master_sheet_Kriterien!$L$16,3,IF(BJ392&lt;Master_sheet_Kriterien!$M$16,4,5))))</f>
        <v>3</v>
      </c>
      <c r="BL392" s="65">
        <f>VLOOKUP($D392,Struktur_daten_BW_2017!$B$7:$AH$452,Calc_Targetkreise!BL$5,FALSE)</f>
        <v>19.6</v>
      </c>
      <c r="BM392" s="62">
        <f>IF(BL392&lt;Master_sheet_Kriterien!$J$18,1,IF(BL392&lt;Master_sheet_Kriterien!$K$18,2,IF(BL392&lt;Master_sheet_Kriterien!$L$18,3,IF(BL392&lt;Master_sheet_Kriterien!$M$18,4,5))))</f>
        <v>5</v>
      </c>
      <c r="BN392" s="65">
        <f>VLOOKUP($D392,Struktur_daten_BW_2017!$B$7:$AH$452,Calc_Targetkreise!BN$5,FALSE)</f>
        <v>12.4</v>
      </c>
      <c r="BO392" s="62">
        <f>IF(BN392&lt;Master_sheet_Kriterien!$J$20,1,IF(BN392&lt;Master_sheet_Kriterien!$K$20,2,IF(BN392&lt;Master_sheet_Kriterien!$L$20,3,IF(BN392&lt;Master_sheet_Kriterien!$M$20,4,5))))</f>
        <v>5</v>
      </c>
      <c r="BP392" s="59">
        <f>VLOOKUP($D392,Struktur_daten_BW_2017!$B$7:$AH$452,Calc_Targetkreise!BP$5,FALSE)</f>
        <v>17475</v>
      </c>
      <c r="BQ392" s="62">
        <f>IF(BP392&lt;Master_sheet_Kriterien!$J$38,1,IF(BP392&lt;Master_sheet_Kriterien!$K$38,2,IF(BP392&lt;Master_sheet_Kriterien!$L$38,3,IF(BP392&lt;Master_sheet_Kriterien!$M$38,4,5))))</f>
        <v>1</v>
      </c>
      <c r="BR392" s="65">
        <f>VLOOKUP($D392,Struktur_daten_BW_2017!$B$7:$AH$452,Calc_Targetkreise!BR$5,FALSE)</f>
        <v>31.7</v>
      </c>
      <c r="BS392" s="62">
        <f>IF(BR392&lt;Master_sheet_Kriterien!$J$24,1,IF(BR392&lt;Master_sheet_Kriterien!$K$24,2,IF(BR392&lt;Master_sheet_Kriterien!$L$24,3,IF(BR392&lt;Master_sheet_Kriterien!$M$24,4,5))))</f>
        <v>2</v>
      </c>
      <c r="BT392" s="65">
        <f>VLOOKUP($D392,Struktur_daten_BW_2017!$B$7:$AH$452,Calc_Targetkreise!BT$5,FALSE)</f>
        <v>10.7</v>
      </c>
      <c r="BU392" s="62">
        <f>IF(BT392&lt;Master_sheet_Kriterien!$J$26,1,IF(BT392&lt;Master_sheet_Kriterien!$K$26,2,IF(BT392&lt;Master_sheet_Kriterien!$L$26,3,IF(BT392&lt;Master_sheet_Kriterien!$M$26,4,5))))</f>
        <v>1</v>
      </c>
      <c r="BV392" s="65">
        <f t="shared" si="13"/>
        <v>2.82266</v>
      </c>
      <c r="BW392" s="62">
        <f>IF(BV392&lt;Master_sheet_Kriterien!$J$28,1,IF(BV392&lt;Master_sheet_Kriterien!$K$28,2,IF(BV392&lt;Master_sheet_Kriterien!$L$28,3,IF(BV392&lt;Master_sheet_Kriterien!$M$28,4,5))))</f>
        <v>1</v>
      </c>
      <c r="BX392" s="65">
        <f>VLOOKUP($D392,Struktur_daten_BW_2017!$B$7:$AH$452,Calc_Targetkreise!BX$5,FALSE)</f>
        <v>23.36448598</v>
      </c>
      <c r="BY392" s="62">
        <f>IF(BX392&lt;Master_sheet_Kriterien!$J$30,1,IF(BX392&lt;Master_sheet_Kriterien!$K$30,2,IF(BX392&lt;Master_sheet_Kriterien!$L$30,3,IF(BX392&lt;Master_sheet_Kriterien!$M$30,4,5))))</f>
        <v>3</v>
      </c>
      <c r="BZ392" s="65"/>
      <c r="CA392" s="62">
        <f>IF(BZ392&lt;Master_sheet_Kriterien!$J$32,1,IF(BZ392&lt;Master_sheet_Kriterien!$K$32,2,IF(BZ392&lt;Master_sheet_Kriterien!$L$32,3,IF(BZ392&lt;Master_sheet_Kriterien!$M$32,4,5))))</f>
        <v>1</v>
      </c>
      <c r="CB392" s="65"/>
      <c r="CC392" s="62">
        <f>IF(CB392&lt;Master_sheet_Kriterien!$J$34,1,IF(CB392&lt;Master_sheet_Kriterien!$K$34,2,IF(CB392&lt;Master_sheet_Kriterien!$L$34,3,IF(CB392&lt;Master_sheet_Kriterien!$M$34,4,5))))</f>
        <v>1</v>
      </c>
      <c r="CD392" s="65">
        <f>100-VLOOKUP($D392,Struktur_daten_BW_2017!$B$7:$AH$452,Calc_Targetkreise!CD$5,FALSE)</f>
        <v>44</v>
      </c>
      <c r="CE392" s="62">
        <f>IF(CD392&lt;Master_sheet_Kriterien!$J$40,1,IF(CD392&lt;Master_sheet_Kriterien!$K$40,2,IF(CD392&lt;Master_sheet_Kriterien!$L$40,3,IF(CD392&lt;Master_sheet_Kriterien!$M$40,4,5))))</f>
        <v>2</v>
      </c>
      <c r="CF392" s="61"/>
      <c r="CG392" s="59">
        <f>VLOOKUP($D392,EW_19_Kreise!$A$6:$CQ$406,Calc_Targetkreise!CG$5,FALSE)/1000</f>
        <v>80.973</v>
      </c>
      <c r="CH392" s="59">
        <f>VLOOKUP($D392,BW_17_Kreise!$B$7:$CC$410,Calc_Targetkreise!CH$5,FALSE)/1000</f>
        <v>82.004</v>
      </c>
      <c r="CI392" s="59">
        <f>VLOOKUP($D392,EW_Erg_09_14_Kreise!$A$10:$BK$412,Calc_Targetkreise!CI$5,FALSE)/1000</f>
        <v>83.965</v>
      </c>
      <c r="CJ392" s="59">
        <f>VLOOKUP($D392,EW_Erg_09_14_Kreise!$A$10:$BK$412,Calc_Targetkreise!CJ$5,FALSE)/1000</f>
        <v>88.206</v>
      </c>
      <c r="CK392" s="59">
        <f>VLOOKUP($D392,EW_Erg_09_14_Kreise!$A$10:$BK$412,Calc_Targetkreise!CK$5,FALSE)/1000</f>
        <v>50.804</v>
      </c>
      <c r="CL392" s="45"/>
      <c r="CM392" s="59">
        <f>VLOOKUP($D392,Struktur_daten_BW_2017!$B$7:$AH$452,Calc_Targetkreise!CM$5,FALSE)</f>
        <v>263.8</v>
      </c>
      <c r="CN392" s="66">
        <v>0.0</v>
      </c>
      <c r="CO392" s="67">
        <f t="shared" si="16"/>
        <v>0</v>
      </c>
      <c r="CP392" s="62">
        <f>IF(CO392&lt;Master_sheet_Kriterien!$J$58,1,IF(CO392&lt;Master_sheet_Kriterien!$K$58,2,IF(CO392&lt;Master_sheet_Kriterien!$L$58,3,IF(CO392&lt;Master_sheet_Kriterien!$M$58,4,5))))</f>
        <v>1</v>
      </c>
      <c r="CQ392" s="66">
        <v>0.0</v>
      </c>
      <c r="CR392" s="67">
        <f t="shared" si="17"/>
        <v>0</v>
      </c>
      <c r="CS392" s="62">
        <f>IF(CR392&lt;Master_sheet_Kriterien!$J$59,1,IF(CR392&lt;Master_sheet_Kriterien!$K$59,2,IF(CR392&lt;Master_sheet_Kriterien!$L$59,3,IF(CR392&lt;Master_sheet_Kriterien!$M$59,4,5))))</f>
        <v>1</v>
      </c>
      <c r="CT392" s="66">
        <v>0.0</v>
      </c>
      <c r="CU392" s="44"/>
      <c r="CV392" s="66">
        <v>0.0</v>
      </c>
      <c r="CW392" s="68"/>
      <c r="CY392" s="31">
        <f t="shared" si="18"/>
        <v>16061</v>
      </c>
      <c r="DB392" s="76" t="str">
        <f t="shared" si="19"/>
        <v>Eichsfeld</v>
      </c>
      <c r="DC392" s="58">
        <f t="shared" si="20"/>
        <v>398</v>
      </c>
      <c r="DD392" s="77">
        <f t="shared" si="21"/>
        <v>104</v>
      </c>
      <c r="DE392" s="72">
        <f t="shared" si="22"/>
        <v>0.002824912676</v>
      </c>
      <c r="DG392" s="76" t="str">
        <f t="shared" si="23"/>
        <v>Eichsfeld</v>
      </c>
      <c r="DH392" s="58" t="str">
        <f t="shared" si="24"/>
        <v>#REF!</v>
      </c>
      <c r="DI392" s="75">
        <f t="shared" si="25"/>
        <v>98</v>
      </c>
      <c r="DJ392" s="78">
        <f t="shared" si="26"/>
        <v>0.002824912676</v>
      </c>
      <c r="DK392" s="75"/>
      <c r="DL392" s="75"/>
      <c r="DM392" s="75"/>
      <c r="DN392" s="75"/>
      <c r="DO392" s="75"/>
      <c r="DP392" s="44"/>
    </row>
    <row r="393" ht="16.5" customHeight="1">
      <c r="A393" s="58">
        <f t="shared" si="5"/>
        <v>340</v>
      </c>
      <c r="B393" s="58">
        <f t="shared" si="6"/>
        <v>128</v>
      </c>
      <c r="C393" s="58" t="s">
        <v>553</v>
      </c>
      <c r="D393" s="58">
        <v>16062.0</v>
      </c>
      <c r="E393" s="58" t="s">
        <v>561</v>
      </c>
      <c r="F393" s="59">
        <f>VLOOKUP($D393,EW_19_Kreise!$A$6:$CQ$406,Calc_Targetkreise!F$5,FALSE)/1000</f>
        <v>40.29</v>
      </c>
      <c r="G393" s="59">
        <f>VLOOKUP($D393,BW_17_Kreise!$B$7:$CC$410,Calc_Targetkreise!G$5,FALSE)/1000</f>
        <v>48.473</v>
      </c>
      <c r="H393" s="59">
        <f>VLOOKUP($D393,EW_Erg_09_14_Kreise!$A$10:$BK$412,Calc_Targetkreise!H$5,FALSE)/1000</f>
        <v>34.343</v>
      </c>
      <c r="I393" s="60">
        <f t="shared" ref="I393:K393" si="1612">F393/CG393</f>
        <v>0.5771627487</v>
      </c>
      <c r="J393" s="60">
        <f t="shared" si="1612"/>
        <v>0.6876090503</v>
      </c>
      <c r="K393" s="60">
        <f t="shared" si="1612"/>
        <v>0.4725558996</v>
      </c>
      <c r="L393" s="61">
        <f t="shared" ref="L393:M393" si="1613">1-(T393+X393)</f>
        <v>0.635021097</v>
      </c>
      <c r="M393" s="61">
        <f t="shared" si="1613"/>
        <v>0.5541229138</v>
      </c>
      <c r="N393" s="62">
        <f>IF(L393&lt;Master_sheet_Kriterien!$J$46,1,IF(L393&lt;Master_sheet_Kriterien!$K$46,2,IF(L393&lt;Master_sheet_Kriterien!$L$46,3,IF(L393&lt;Master_sheet_Kriterien!$M$46,4,5))))</f>
        <v>5</v>
      </c>
      <c r="O393" s="62">
        <f>IF(M393&lt;Master_sheet_Kriterien!$J$46,1,IF(M393&lt;Master_sheet_Kriterien!$K$46,2,IF(M393&lt;Master_sheet_Kriterien!$L$46,3,IF(M393&lt;Master_sheet_Kriterien!$M$46,4,5))))</f>
        <v>5</v>
      </c>
      <c r="P393" s="61">
        <f t="shared" ref="P393:Q393" si="1614">1-(T393+AM393)</f>
        <v>0.5451973194</v>
      </c>
      <c r="Q393" s="61">
        <f t="shared" si="1614"/>
        <v>0.5083861119</v>
      </c>
      <c r="R393" s="62">
        <f>IF(P393&lt;Master_sheet_Kriterien!$J$46,1,IF(P393&lt;Master_sheet_Kriterien!$K$46,2,IF(P393&lt;Master_sheet_Kriterien!$L$46,3,IF(P393&lt;Master_sheet_Kriterien!$M$46,4,5))))</f>
        <v>5</v>
      </c>
      <c r="S393" s="62">
        <f>IF(Q393&lt;Master_sheet_Kriterien!$J$46,1,IF(Q393&lt;Master_sheet_Kriterien!$K$46,2,IF(Q393&lt;Master_sheet_Kriterien!$L$46,3,IF(Q393&lt;Master_sheet_Kriterien!$M$46,4,5))))</f>
        <v>4</v>
      </c>
      <c r="T393" s="61">
        <f>VLOOKUP($D393,EW_19_Kreise!$A$6:$CQ$406,Calc_Targetkreise!T$5,FALSE)/1000/F393</f>
        <v>0.2316207496</v>
      </c>
      <c r="U393" s="63">
        <f>VLOOKUP($D393,BW_17_Kreise!$B$7:$CC$410,Calc_Targetkreise!U$5,FALSE)/1000/$G393</f>
        <v>0.2803828936</v>
      </c>
      <c r="V393" s="61">
        <f>VLOOKUP(Calc_Targetkreise!$D393,EW_Erg_09_14_Kreise!$A$7:$BK$412,Calc_Targetkreise!V$5,FALSE)/1000/$H393</f>
        <v>0.300410564</v>
      </c>
      <c r="W393" s="61">
        <f>VLOOKUP(Calc_Targetkreise!$D393,EW_Erg_09_14_Kreise!$A$7:$BK$412,Calc_Targetkreise!W$5,FALSE)/1000/CK393</f>
        <v>0.2846271322</v>
      </c>
      <c r="X393" s="61">
        <f>VLOOKUP($D393,EW_19_Kreise!$A$6:$CQ$406,Calc_Targetkreise!X$5,FALSE)/1000/F393</f>
        <v>0.1333581534</v>
      </c>
      <c r="Y393" s="63">
        <f>VLOOKUP($D393,BW_17_Kreise!$B$7:$CC$410,Calc_Targetkreise!Y$5,FALSE)/1000/$G393</f>
        <v>0.1654941926</v>
      </c>
      <c r="Z393" s="61">
        <f>VLOOKUP(Calc_Targetkreise!$D393,EW_Erg_09_14_Kreise!$A$7:$BK$412,Calc_Targetkreise!Z$5,FALSE)/1000/$H393</f>
        <v>0.2155606674</v>
      </c>
      <c r="AA393" s="61">
        <f>VLOOKUP(Calc_Targetkreise!$D393,EW_Erg_09_14_Kreise!$A$7:$BK$412,Calc_Targetkreise!AA$5,FALSE)/1000/$H393</f>
        <v>0.2175989285</v>
      </c>
      <c r="AB393" s="61">
        <f>VLOOKUP($D393,EW_19_Kreise!$A$6:$CQ$406,Calc_Targetkreise!AB$5,FALSE)/1000/F393</f>
        <v>0.07483246463</v>
      </c>
      <c r="AC393" s="63">
        <f>VLOOKUP($D393,BW_17_Kreise!$B$7:$CC$410,Calc_Targetkreise!AC$5,FALSE)/1000/$G393</f>
        <v>0.03469972975</v>
      </c>
      <c r="AD393" s="61">
        <f>VLOOKUP(Calc_Targetkreise!$D393,EW_Erg_09_14_Kreise!$A$7:$BK$412,Calc_Targetkreise!AD$5,FALSE)/1000/$H393</f>
        <v>0.04178435198</v>
      </c>
      <c r="AE393" s="62">
        <f>IF(AC393&lt;Master_sheet_Kriterien!$J$54,1,IF(AC393&lt;Master_sheet_Kriterien!$K$54,2,IF(AC393&lt;Master_sheet_Kriterien!$L$54,3,IF(AC393&lt;Master_sheet_Kriterien!$M$54,4,5))))</f>
        <v>1</v>
      </c>
      <c r="AF393" s="61">
        <f>VLOOKUP(Calc_Targetkreise!$D393,EW_Erg_09_14_Kreise!$A$7:$BK$412,Calc_Targetkreise!AF$5,FALSE)/1000/$H393</f>
        <v>0.05430509856</v>
      </c>
      <c r="AG393" s="63">
        <f>VLOOKUP($D393,BW_17_Kreise!$B$7:$CC$410,Calc_Targetkreise!AG$5,FALSE)/1000/$G393</f>
        <v>0.07109112289</v>
      </c>
      <c r="AH393" s="61">
        <f>VLOOKUP(Calc_Targetkreise!$D393,EW_Erg_09_14_Kreise!$A$7:$BK$412,Calc_Targetkreise!AH$5,FALSE)/1000/$H393</f>
        <v>0.02410971668</v>
      </c>
      <c r="AI393" s="61">
        <f>VLOOKUP(Calc_Targetkreise!$D393,EW_Erg_09_14_Kreise!$A$7:$BK$412,Calc_Targetkreise!AI$5,FALSE)/1000/$H393</f>
        <v>0.09710858108</v>
      </c>
      <c r="AJ393" s="63">
        <f>VLOOKUP($D393,BW_17_Kreise!$B$7:$CC$410,Calc_Targetkreise!AJ$5,FALSE)/1000/$G393</f>
        <v>0.175128422</v>
      </c>
      <c r="AK393" s="61">
        <f>VLOOKUP(Calc_Targetkreise!$D393,EW_Erg_09_14_Kreise!$A$7:$BK$412,Calc_Targetkreise!AK$5,FALSE)/1000/$H393</f>
        <v>0.2482601986</v>
      </c>
      <c r="AL393" s="61">
        <f>VLOOKUP(Calc_Targetkreise!$D393,EW_Erg_09_14_Kreise!$A$7:$BK$412,Calc_Targetkreise!AL$5,FALSE)/1000/$H393</f>
        <v>0.3010511604</v>
      </c>
      <c r="AM393" s="61">
        <f>VLOOKUP($D393,EW_19_Kreise!$A$6:$CQ$406,Calc_Targetkreise!AM$5,FALSE)/1000/F393</f>
        <v>0.223181931</v>
      </c>
      <c r="AN393" s="63">
        <f>VLOOKUP($D393,BW_17_Kreise!$B$7:$CC$410,Calc_Targetkreise!AN$5,FALSE)/1000/$G393</f>
        <v>0.2112309946</v>
      </c>
      <c r="AO393" s="61">
        <f>VLOOKUP(Calc_Targetkreise!$D393,EW_Erg_09_14_Kreise!$A$7:$BK$412,Calc_Targetkreise!AO$5,FALSE)/1000/$H393</f>
        <v>0.05535334712</v>
      </c>
      <c r="AP393" s="61">
        <f>VLOOKUP(Calc_Targetkreise!$D393,EW_Erg_09_14_Kreise!$A$7:$BK$412,Calc_Targetkreise!AP$5,FALSE)/1000/$H393</f>
        <v>0.0002911801532</v>
      </c>
      <c r="AQ393" s="61">
        <f t="shared" ref="AQ393:AR393" si="1615">1-U393-Y393-AC393-AG393-AJ393-AN393</f>
        <v>0.06197264457</v>
      </c>
      <c r="AR393" s="61">
        <f t="shared" si="1615"/>
        <v>0.1145211542</v>
      </c>
      <c r="AS393" s="61">
        <f t="shared" si="11"/>
        <v>0.04501791915</v>
      </c>
      <c r="AT393" s="63">
        <f>VLOOKUP($D393,BW_17_Kreise!$B$7:$CC$410,Calc_Targetkreise!AT$5,FALSE)/1000/$G393</f>
        <v>0.0033833268</v>
      </c>
      <c r="AU393" s="61">
        <f>VLOOKUP(Calc_Targetkreise!$D393,EW_Erg_09_14_Kreise!$A$7:$BK$412,Calc_Targetkreise!AU$5,FALSE)/1000/$H393</f>
        <v>0.01030777742</v>
      </c>
      <c r="AV393" s="62">
        <f>IF(AU393&lt;Master_sheet_Kriterien!$J$44,1,IF(AU393&lt;Master_sheet_Kriterien!$K$44,2,IF(AU393&lt;Master_sheet_Kriterien!$L$44,3,IF(AU393&lt;Master_sheet_Kriterien!$M$44,4,5))))</f>
        <v>2</v>
      </c>
      <c r="AW393" s="61">
        <f>VLOOKUP(Calc_Targetkreise!$D393,EW_Erg_09_14_Kreise!$A$7:$BK$412,Calc_Targetkreise!AW$5,FALSE)/1000/$H393</f>
        <v>0.007628920013</v>
      </c>
      <c r="AX393" s="61">
        <f>VLOOKUP($D393,EW_19_Kreise!$A$6:$CQ$406,Calc_Targetkreise!AX$5,FALSE)/1000/F393</f>
        <v>0.00344998759</v>
      </c>
      <c r="AY393" s="62">
        <f>IF(AX393&lt;Master_sheet_Kriterien!$J$56,1,IF(AX393&lt;Master_sheet_Kriterien!$K$56,2,IF(AX393&lt;Master_sheet_Kriterien!$L$56,3,IF(AX393&lt;Master_sheet_Kriterien!$M$56,4,5))))</f>
        <v>2</v>
      </c>
      <c r="AZ393" s="64">
        <f>VLOOKUP($D393,EW_19_Kreise!$A$6:$CQ$406,Calc_Targetkreise!AZ$5,FALSE)</f>
        <v>139</v>
      </c>
      <c r="BA393" s="62">
        <f>IF(AZ393&lt;Master_sheet_Kriterien!$J$57,1,IF(AZ393&lt;Master_sheet_Kriterien!$K$57,2,IF(AZ393&lt;Master_sheet_Kriterien!$L$57,3,IF(AZ393&lt;Master_sheet_Kriterien!$M$56,4,5))))</f>
        <v>1</v>
      </c>
      <c r="BB393" s="59">
        <f>VLOOKUP($D393,Struktur_daten_BW_2017!$B$7:$AH$452,Calc_Targetkreise!BB$5,FALSE)</f>
        <v>97.9</v>
      </c>
      <c r="BC393" s="62">
        <f>IF(BB393&lt;Master_sheet_Kriterien!$J$8,1,IF(BB393&lt;Master_sheet_Kriterien!$K$8,2,IF(BB393&lt;Master_sheet_Kriterien!$L$8,3,IF(BB393&lt;Master_sheet_Kriterien!$M$8,4,5))))</f>
        <v>1</v>
      </c>
      <c r="BD393" s="65">
        <f t="shared" si="12"/>
        <v>13.19</v>
      </c>
      <c r="BE393" s="62">
        <f>IF(BD393&lt;Master_sheet_Kriterien!$J$10,1,IF(BD393&lt;Master_sheet_Kriterien!$K$10,2,IF(BD393&lt;Master_sheet_Kriterien!$L$10,3,IF(BD393&lt;Master_sheet_Kriterien!$M$10,4,5))))</f>
        <v>1</v>
      </c>
      <c r="BF393" s="65">
        <f>VLOOKUP($D393,Struktur_daten_BW_2017!$B$7:$AH$452,Calc_Targetkreise!BF$5,FALSE)</f>
        <v>5</v>
      </c>
      <c r="BG393" s="62">
        <f>IF(BF393&lt;Master_sheet_Kriterien!$J$12,1,IF(BF393&lt;Master_sheet_Kriterien!$K$12,2,IF(BF393&lt;Master_sheet_Kriterien!$L$12,3,IF(BF393&lt;Master_sheet_Kriterien!$M$12,4,5))))</f>
        <v>1</v>
      </c>
      <c r="BH393" s="65">
        <f>VLOOKUP($D393,Struktur_daten_BW_2017!$B$7:$AH$452,Calc_Targetkreise!BH$5,FALSE)</f>
        <v>12</v>
      </c>
      <c r="BI393" s="62">
        <f>IF(BH393&lt;Master_sheet_Kriterien!$J$14,1,IF(BH393&lt;Master_sheet_Kriterien!$K$14,2,IF(BH393&lt;Master_sheet_Kriterien!$L$14,3,IF(BH393&lt;Master_sheet_Kriterien!$M$14,4,5))))</f>
        <v>4</v>
      </c>
      <c r="BJ393" s="65">
        <f>VLOOKUP($D393,Struktur_daten_BW_2017!$B$7:$AH$452,Calc_Targetkreise!BJ$5,FALSE)</f>
        <v>35.9</v>
      </c>
      <c r="BK393" s="62">
        <f>IF(BJ393&lt;Master_sheet_Kriterien!$J$16,1,IF(BJ393&lt;Master_sheet_Kriterien!$K$16,2,IF(BJ393&lt;Master_sheet_Kriterien!$L$16,3,IF(BJ393&lt;Master_sheet_Kriterien!$M$16,4,5))))</f>
        <v>3</v>
      </c>
      <c r="BL393" s="65">
        <f>VLOOKUP($D393,Struktur_daten_BW_2017!$B$7:$AH$452,Calc_Targetkreise!BL$5,FALSE)</f>
        <v>19.6</v>
      </c>
      <c r="BM393" s="62">
        <f>IF(BL393&lt;Master_sheet_Kriterien!$J$18,1,IF(BL393&lt;Master_sheet_Kriterien!$K$18,2,IF(BL393&lt;Master_sheet_Kriterien!$L$18,3,IF(BL393&lt;Master_sheet_Kriterien!$M$18,4,5))))</f>
        <v>5</v>
      </c>
      <c r="BN393" s="65">
        <f>VLOOKUP($D393,Struktur_daten_BW_2017!$B$7:$AH$452,Calc_Targetkreise!BN$5,FALSE)</f>
        <v>12.4</v>
      </c>
      <c r="BO393" s="62">
        <f>IF(BN393&lt;Master_sheet_Kriterien!$J$20,1,IF(BN393&lt;Master_sheet_Kriterien!$K$20,2,IF(BN393&lt;Master_sheet_Kriterien!$L$20,3,IF(BN393&lt;Master_sheet_Kriterien!$M$20,4,5))))</f>
        <v>5</v>
      </c>
      <c r="BP393" s="59">
        <f>VLOOKUP($D393,Struktur_daten_BW_2017!$B$7:$AH$452,Calc_Targetkreise!BP$5,FALSE)</f>
        <v>17475</v>
      </c>
      <c r="BQ393" s="62">
        <f>IF(BP393&lt;Master_sheet_Kriterien!$J$38,1,IF(BP393&lt;Master_sheet_Kriterien!$K$38,2,IF(BP393&lt;Master_sheet_Kriterien!$L$38,3,IF(BP393&lt;Master_sheet_Kriterien!$M$38,4,5))))</f>
        <v>1</v>
      </c>
      <c r="BR393" s="65">
        <f>VLOOKUP($D393,Struktur_daten_BW_2017!$B$7:$AH$452,Calc_Targetkreise!BR$5,FALSE)</f>
        <v>31.7</v>
      </c>
      <c r="BS393" s="62">
        <f>IF(BR393&lt;Master_sheet_Kriterien!$J$24,1,IF(BR393&lt;Master_sheet_Kriterien!$K$24,2,IF(BR393&lt;Master_sheet_Kriterien!$L$24,3,IF(BR393&lt;Master_sheet_Kriterien!$M$24,4,5))))</f>
        <v>2</v>
      </c>
      <c r="BT393" s="65">
        <f>VLOOKUP($D393,Struktur_daten_BW_2017!$B$7:$AH$452,Calc_Targetkreise!BT$5,FALSE)</f>
        <v>10.7</v>
      </c>
      <c r="BU393" s="62">
        <f>IF(BT393&lt;Master_sheet_Kriterien!$J$26,1,IF(BT393&lt;Master_sheet_Kriterien!$K$26,2,IF(BT393&lt;Master_sheet_Kriterien!$L$26,3,IF(BT393&lt;Master_sheet_Kriterien!$M$26,4,5))))</f>
        <v>1</v>
      </c>
      <c r="BV393" s="65">
        <f t="shared" si="13"/>
        <v>2.82266</v>
      </c>
      <c r="BW393" s="62">
        <f>IF(BV393&lt;Master_sheet_Kriterien!$J$28,1,IF(BV393&lt;Master_sheet_Kriterien!$K$28,2,IF(BV393&lt;Master_sheet_Kriterien!$L$28,3,IF(BV393&lt;Master_sheet_Kriterien!$M$28,4,5))))</f>
        <v>1</v>
      </c>
      <c r="BX393" s="65">
        <f>VLOOKUP($D393,Struktur_daten_BW_2017!$B$7:$AH$452,Calc_Targetkreise!BX$5,FALSE)</f>
        <v>23.36448598</v>
      </c>
      <c r="BY393" s="62">
        <f>IF(BX393&lt;Master_sheet_Kriterien!$J$30,1,IF(BX393&lt;Master_sheet_Kriterien!$K$30,2,IF(BX393&lt;Master_sheet_Kriterien!$L$30,3,IF(BX393&lt;Master_sheet_Kriterien!$M$30,4,5))))</f>
        <v>3</v>
      </c>
      <c r="BZ393" s="65">
        <f>CL393/1000</f>
        <v>2.416</v>
      </c>
      <c r="CA393" s="62">
        <f>IF(BZ393&lt;Master_sheet_Kriterien!$J$32,1,IF(BZ393&lt;Master_sheet_Kriterien!$K$32,2,IF(BZ393&lt;Master_sheet_Kriterien!$L$32,3,IF(BZ393&lt;Master_sheet_Kriterien!$M$32,4,5))))</f>
        <v>1</v>
      </c>
      <c r="CB393" s="65">
        <f>BZ393/CM393*100</f>
        <v>0.9158453374</v>
      </c>
      <c r="CC393" s="62">
        <f>IF(CB393&lt;Master_sheet_Kriterien!$J$34,1,IF(CB393&lt;Master_sheet_Kriterien!$K$34,2,IF(CB393&lt;Master_sheet_Kriterien!$L$34,3,IF(CB393&lt;Master_sheet_Kriterien!$M$34,4,5))))</f>
        <v>1</v>
      </c>
      <c r="CD393" s="65">
        <f>100-VLOOKUP($D393,Struktur_daten_BW_2017!$B$7:$AH$452,Calc_Targetkreise!CD$5,FALSE)</f>
        <v>44</v>
      </c>
      <c r="CE393" s="62">
        <f>IF(CD393&lt;Master_sheet_Kriterien!$J$40,1,IF(CD393&lt;Master_sheet_Kriterien!$K$40,2,IF(CD393&lt;Master_sheet_Kriterien!$L$40,3,IF(CD393&lt;Master_sheet_Kriterien!$M$40,4,5))))</f>
        <v>2</v>
      </c>
      <c r="CF393" s="61"/>
      <c r="CG393" s="59">
        <f>VLOOKUP($D393,EW_19_Kreise!$A$6:$CQ$406,Calc_Targetkreise!CG$5,FALSE)/1000</f>
        <v>69.807</v>
      </c>
      <c r="CH393" s="59">
        <f>VLOOKUP($D393,BW_17_Kreise!$B$7:$CC$410,Calc_Targetkreise!CH$5,FALSE)/1000</f>
        <v>70.495</v>
      </c>
      <c r="CI393" s="59">
        <f>VLOOKUP($D393,EW_Erg_09_14_Kreise!$A$10:$BK$412,Calc_Targetkreise!CI$5,FALSE)/1000</f>
        <v>72.675</v>
      </c>
      <c r="CJ393" s="59">
        <f>VLOOKUP($D393,EW_Erg_09_14_Kreise!$A$10:$BK$412,Calc_Targetkreise!CJ$5,FALSE)/1000</f>
        <v>76.936</v>
      </c>
      <c r="CK393" s="59">
        <f>VLOOKUP($D393,EW_Erg_09_14_Kreise!$A$10:$BK$412,Calc_Targetkreise!CK$5,FALSE)/1000</f>
        <v>38.633</v>
      </c>
      <c r="CL393" s="45">
        <v>2416.0</v>
      </c>
      <c r="CM393" s="59">
        <f>VLOOKUP($D393,Struktur_daten_BW_2017!$B$7:$AH$452,Calc_Targetkreise!CM$5,FALSE)</f>
        <v>263.8</v>
      </c>
      <c r="CN393" s="66">
        <v>0.0</v>
      </c>
      <c r="CO393" s="67">
        <f t="shared" si="16"/>
        <v>0</v>
      </c>
      <c r="CP393" s="62">
        <f>IF(CO393&lt;Master_sheet_Kriterien!$J$58,1,IF(CO393&lt;Master_sheet_Kriterien!$K$58,2,IF(CO393&lt;Master_sheet_Kriterien!$L$58,3,IF(CO393&lt;Master_sheet_Kriterien!$M$58,4,5))))</f>
        <v>1</v>
      </c>
      <c r="CQ393" s="66">
        <v>0.0</v>
      </c>
      <c r="CR393" s="67">
        <f t="shared" si="17"/>
        <v>0</v>
      </c>
      <c r="CS393" s="62">
        <f>IF(CR393&lt;Master_sheet_Kriterien!$J$59,1,IF(CR393&lt;Master_sheet_Kriterien!$K$59,2,IF(CR393&lt;Master_sheet_Kriterien!$L$59,3,IF(CR393&lt;Master_sheet_Kriterien!$M$59,4,5))))</f>
        <v>1</v>
      </c>
      <c r="CT393" s="66">
        <v>0.0</v>
      </c>
      <c r="CU393" s="44"/>
      <c r="CV393" s="66">
        <v>0.0</v>
      </c>
      <c r="CW393" s="68"/>
      <c r="CY393" s="31">
        <f t="shared" si="18"/>
        <v>16062</v>
      </c>
      <c r="DB393" s="76" t="str">
        <f t="shared" si="19"/>
        <v>Nordhausen</v>
      </c>
      <c r="DC393" s="58">
        <f t="shared" si="20"/>
        <v>340</v>
      </c>
      <c r="DD393" s="77">
        <f t="shared" si="21"/>
        <v>128</v>
      </c>
      <c r="DE393" s="72">
        <f t="shared" si="22"/>
        <v>0.00344998759</v>
      </c>
      <c r="DG393" s="76" t="str">
        <f t="shared" si="23"/>
        <v>Nordhausen</v>
      </c>
      <c r="DH393" s="58" t="str">
        <f t="shared" si="24"/>
        <v>#REF!</v>
      </c>
      <c r="DI393" s="75">
        <f t="shared" si="25"/>
        <v>122</v>
      </c>
      <c r="DJ393" s="78">
        <f t="shared" si="26"/>
        <v>0.00344998759</v>
      </c>
      <c r="DK393" s="75"/>
      <c r="DL393" s="75"/>
      <c r="DM393" s="75"/>
      <c r="DN393" s="75"/>
      <c r="DO393" s="75"/>
      <c r="DP393" s="44"/>
    </row>
    <row r="394" ht="16.5" customHeight="1">
      <c r="A394" s="58">
        <f t="shared" si="5"/>
        <v>331</v>
      </c>
      <c r="B394" s="58">
        <f t="shared" si="6"/>
        <v>130</v>
      </c>
      <c r="C394" s="58" t="s">
        <v>553</v>
      </c>
      <c r="D394" s="58">
        <v>16063.0</v>
      </c>
      <c r="E394" s="58" t="s">
        <v>562</v>
      </c>
      <c r="F394" s="59">
        <f>VLOOKUP($D394,EW_19_Kreise!$A$6:$CQ$406,Calc_Targetkreise!F$5,FALSE)/1000</f>
        <v>60.538</v>
      </c>
      <c r="G394" s="59">
        <f>VLOOKUP($D394,BW_17_Kreise!$B$7:$CC$410,Calc_Targetkreise!G$5,FALSE)/1000</f>
        <v>76.208</v>
      </c>
      <c r="H394" s="59">
        <f>VLOOKUP($D394,EW_Erg_09_14_Kreise!$A$10:$BK$412,Calc_Targetkreise!H$5,FALSE)/1000</f>
        <v>56.842</v>
      </c>
      <c r="I394" s="60">
        <f t="shared" ref="I394:K394" si="1616">F394/CG394</f>
        <v>0.6121751441</v>
      </c>
      <c r="J394" s="60">
        <f t="shared" si="1616"/>
        <v>0.7377418949</v>
      </c>
      <c r="K394" s="60">
        <f t="shared" si="1616"/>
        <v>0.5306880777</v>
      </c>
      <c r="L394" s="61">
        <f t="shared" ref="L394:M394" si="1617">1-(T394+X394)</f>
        <v>0.6123756979</v>
      </c>
      <c r="M394" s="61">
        <f t="shared" si="1617"/>
        <v>0.5464649381</v>
      </c>
      <c r="N394" s="62">
        <f>IF(L394&lt;Master_sheet_Kriterien!$J$46,1,IF(L394&lt;Master_sheet_Kriterien!$K$46,2,IF(L394&lt;Master_sheet_Kriterien!$L$46,3,IF(L394&lt;Master_sheet_Kriterien!$M$46,4,5))))</f>
        <v>5</v>
      </c>
      <c r="O394" s="62">
        <f>IF(M394&lt;Master_sheet_Kriterien!$J$46,1,IF(M394&lt;Master_sheet_Kriterien!$K$46,2,IF(M394&lt;Master_sheet_Kriterien!$L$46,3,IF(M394&lt;Master_sheet_Kriterien!$M$46,4,5))))</f>
        <v>5</v>
      </c>
      <c r="P394" s="61">
        <f t="shared" ref="P394:Q394" si="1618">1-(T394+AM394)</f>
        <v>0.4913607982</v>
      </c>
      <c r="Q394" s="61">
        <f t="shared" si="1618"/>
        <v>0.4636258661</v>
      </c>
      <c r="R394" s="62">
        <f>IF(P394&lt;Master_sheet_Kriterien!$J$46,1,IF(P394&lt;Master_sheet_Kriterien!$K$46,2,IF(P394&lt;Master_sheet_Kriterien!$L$46,3,IF(P394&lt;Master_sheet_Kriterien!$M$46,4,5))))</f>
        <v>4</v>
      </c>
      <c r="S394" s="62">
        <f>IF(Q394&lt;Master_sheet_Kriterien!$J$46,1,IF(Q394&lt;Master_sheet_Kriterien!$K$46,2,IF(Q394&lt;Master_sheet_Kriterien!$L$46,3,IF(Q394&lt;Master_sheet_Kriterien!$M$46,4,5))))</f>
        <v>3</v>
      </c>
      <c r="T394" s="61">
        <f>VLOOKUP($D394,EW_19_Kreise!$A$6:$CQ$406,Calc_Targetkreise!T$5,FALSE)/1000/F394</f>
        <v>0.2791965377</v>
      </c>
      <c r="U394" s="63">
        <f>VLOOKUP($D394,BW_17_Kreise!$B$7:$CC$410,Calc_Targetkreise!U$5,FALSE)/1000/$G394</f>
        <v>0.3109647281</v>
      </c>
      <c r="V394" s="61">
        <f>VLOOKUP(Calc_Targetkreise!$D394,EW_Erg_09_14_Kreise!$A$7:$BK$412,Calc_Targetkreise!V$5,FALSE)/1000/$H394</f>
        <v>0.3515710214</v>
      </c>
      <c r="W394" s="61">
        <f>VLOOKUP(Calc_Targetkreise!$D394,EW_Erg_09_14_Kreise!$A$7:$BK$412,Calc_Targetkreise!W$5,FALSE)/1000/CK394</f>
        <v>0.3351995215</v>
      </c>
      <c r="X394" s="61">
        <f>VLOOKUP($D394,EW_19_Kreise!$A$6:$CQ$406,Calc_Targetkreise!X$5,FALSE)/1000/F394</f>
        <v>0.1084277644</v>
      </c>
      <c r="Y394" s="63">
        <f>VLOOKUP($D394,BW_17_Kreise!$B$7:$CC$410,Calc_Targetkreise!Y$5,FALSE)/1000/$G394</f>
        <v>0.1425703338</v>
      </c>
      <c r="Z394" s="61">
        <f>VLOOKUP(Calc_Targetkreise!$D394,EW_Erg_09_14_Kreise!$A$7:$BK$412,Calc_Targetkreise!Z$5,FALSE)/1000/$H394</f>
        <v>0.1946799901</v>
      </c>
      <c r="AA394" s="61">
        <f>VLOOKUP(Calc_Targetkreise!$D394,EW_Erg_09_14_Kreise!$A$7:$BK$412,Calc_Targetkreise!AA$5,FALSE)/1000/$H394</f>
        <v>0.1795679251</v>
      </c>
      <c r="AB394" s="61">
        <f>VLOOKUP($D394,EW_19_Kreise!$A$6:$CQ$406,Calc_Targetkreise!AB$5,FALSE)/1000/F394</f>
        <v>0.06551257062</v>
      </c>
      <c r="AC394" s="63">
        <f>VLOOKUP($D394,BW_17_Kreise!$B$7:$CC$410,Calc_Targetkreise!AC$5,FALSE)/1000/$G394</f>
        <v>0.03262124711</v>
      </c>
      <c r="AD394" s="61">
        <f>VLOOKUP(Calc_Targetkreise!$D394,EW_Erg_09_14_Kreise!$A$7:$BK$412,Calc_Targetkreise!AD$5,FALSE)/1000/$H394</f>
        <v>0.03478061996</v>
      </c>
      <c r="AE394" s="62">
        <f>IF(AC394&lt;Master_sheet_Kriterien!$J$54,1,IF(AC394&lt;Master_sheet_Kriterien!$K$54,2,IF(AC394&lt;Master_sheet_Kriterien!$L$54,3,IF(AC394&lt;Master_sheet_Kriterien!$M$54,4,5))))</f>
        <v>1</v>
      </c>
      <c r="AF394" s="61">
        <f>VLOOKUP(Calc_Targetkreise!$D394,EW_Erg_09_14_Kreise!$A$7:$BK$412,Calc_Targetkreise!AF$5,FALSE)/1000/$H394</f>
        <v>0.04582878857</v>
      </c>
      <c r="AG394" s="63">
        <f>VLOOKUP($D394,BW_17_Kreise!$B$7:$CC$410,Calc_Targetkreise!AG$5,FALSE)/1000/$G394</f>
        <v>0.06563615368</v>
      </c>
      <c r="AH394" s="61">
        <f>VLOOKUP(Calc_Targetkreise!$D394,EW_Erg_09_14_Kreise!$A$7:$BK$412,Calc_Targetkreise!AH$5,FALSE)/1000/$H394</f>
        <v>0.01600928891</v>
      </c>
      <c r="AI394" s="61">
        <f>VLOOKUP(Calc_Targetkreise!$D394,EW_Erg_09_14_Kreise!$A$7:$BK$412,Calc_Targetkreise!AI$5,FALSE)/1000/$H394</f>
        <v>0.07459273073</v>
      </c>
      <c r="AJ394" s="63">
        <f>VLOOKUP($D394,BW_17_Kreise!$B$7:$CC$410,Calc_Targetkreise!AJ$5,FALSE)/1000/$G394</f>
        <v>0.1541439219</v>
      </c>
      <c r="AK394" s="61">
        <f>VLOOKUP(Calc_Targetkreise!$D394,EW_Erg_09_14_Kreise!$A$7:$BK$412,Calc_Targetkreise!AK$5,FALSE)/1000/$H394</f>
        <v>0.1992892579</v>
      </c>
      <c r="AL394" s="61">
        <f>VLOOKUP(Calc_Targetkreise!$D394,EW_Erg_09_14_Kreise!$A$7:$BK$412,Calc_Targetkreise!AL$5,FALSE)/1000/$H394</f>
        <v>0.2298828331</v>
      </c>
      <c r="AM394" s="61">
        <f>VLOOKUP($D394,EW_19_Kreise!$A$6:$CQ$406,Calc_Targetkreise!AM$5,FALSE)/1000/F394</f>
        <v>0.2294426641</v>
      </c>
      <c r="AN394" s="63">
        <f>VLOOKUP($D394,BW_17_Kreise!$B$7:$CC$410,Calc_Targetkreise!AN$5,FALSE)/1000/$G394</f>
        <v>0.2254094058</v>
      </c>
      <c r="AO394" s="61">
        <f>VLOOKUP(Calc_Targetkreise!$D394,EW_Erg_09_14_Kreise!$A$7:$BK$412,Calc_Targetkreise!AO$5,FALSE)/1000/$H394</f>
        <v>0.06243622673</v>
      </c>
      <c r="AP394" s="61">
        <f>VLOOKUP(Calc_Targetkreise!$D394,EW_Erg_09_14_Kreise!$A$7:$BK$412,Calc_Targetkreise!AP$5,FALSE)/1000/$H394</f>
        <v>0.0003694451286</v>
      </c>
      <c r="AQ394" s="61">
        <f t="shared" ref="AQ394:AR394" si="1619">1-U394-Y394-AC394-AG394-AJ394-AN394</f>
        <v>0.06865420953</v>
      </c>
      <c r="AR394" s="61">
        <f t="shared" si="1619"/>
        <v>0.1412335949</v>
      </c>
      <c r="AS394" s="61">
        <f t="shared" si="11"/>
        <v>0.1345587558</v>
      </c>
      <c r="AT394" s="63">
        <f>VLOOKUP($D394,BW_17_Kreise!$B$7:$CC$410,Calc_Targetkreise!AT$5,FALSE)/1000/$G394</f>
        <v>0.003700398908</v>
      </c>
      <c r="AU394" s="61">
        <f>VLOOKUP(Calc_Targetkreise!$D394,EW_Erg_09_14_Kreise!$A$7:$BK$412,Calc_Targetkreise!AU$5,FALSE)/1000/$H394</f>
        <v>0.01064353823</v>
      </c>
      <c r="AV394" s="62">
        <f>IF(AU394&lt;Master_sheet_Kriterien!$J$44,1,IF(AU394&lt;Master_sheet_Kriterien!$K$44,2,IF(AU394&lt;Master_sheet_Kriterien!$L$44,3,IF(AU394&lt;Master_sheet_Kriterien!$M$44,4,5))))</f>
        <v>2</v>
      </c>
      <c r="AW394" s="61">
        <f>VLOOKUP(Calc_Targetkreise!$D394,EW_Erg_09_14_Kreise!$A$7:$BK$412,Calc_Targetkreise!AW$5,FALSE)/1000/$H394</f>
        <v>0.007617606699</v>
      </c>
      <c r="AX394" s="61">
        <f>VLOOKUP($D394,EW_19_Kreise!$A$6:$CQ$406,Calc_Targetkreise!AX$5,FALSE)/1000/F394</f>
        <v>0.003055931811</v>
      </c>
      <c r="AY394" s="62">
        <f>IF(AX394&lt;Master_sheet_Kriterien!$J$56,1,IF(AX394&lt;Master_sheet_Kriterien!$K$56,2,IF(AX394&lt;Master_sheet_Kriterien!$L$56,3,IF(AX394&lt;Master_sheet_Kriterien!$M$56,4,5))))</f>
        <v>2</v>
      </c>
      <c r="AZ394" s="64">
        <f>VLOOKUP($D394,EW_19_Kreise!$A$6:$CQ$406,Calc_Targetkreise!AZ$5,FALSE)</f>
        <v>185</v>
      </c>
      <c r="BA394" s="62">
        <f>IF(AZ394&lt;Master_sheet_Kriterien!$J$57,1,IF(AZ394&lt;Master_sheet_Kriterien!$K$57,2,IF(AZ394&lt;Master_sheet_Kriterien!$L$57,3,IF(AZ394&lt;Master_sheet_Kriterien!$M$56,4,5))))</f>
        <v>2</v>
      </c>
      <c r="BB394" s="59">
        <f>VLOOKUP($D394,Struktur_daten_BW_2017!$B$7:$AH$452,Calc_Targetkreise!BB$5,FALSE)</f>
        <v>114.3</v>
      </c>
      <c r="BC394" s="62">
        <f>IF(BB394&lt;Master_sheet_Kriterien!$J$8,1,IF(BB394&lt;Master_sheet_Kriterien!$K$8,2,IF(BB394&lt;Master_sheet_Kriterien!$L$8,3,IF(BB394&lt;Master_sheet_Kriterien!$M$8,4,5))))</f>
        <v>1</v>
      </c>
      <c r="BD394" s="65">
        <f t="shared" si="12"/>
        <v>13.1184</v>
      </c>
      <c r="BE394" s="62">
        <f>IF(BD394&lt;Master_sheet_Kriterien!$J$10,1,IF(BD394&lt;Master_sheet_Kriterien!$K$10,2,IF(BD394&lt;Master_sheet_Kriterien!$L$10,3,IF(BD394&lt;Master_sheet_Kriterien!$M$10,4,5))))</f>
        <v>1</v>
      </c>
      <c r="BF394" s="65">
        <f>VLOOKUP($D394,Struktur_daten_BW_2017!$B$7:$AH$452,Calc_Targetkreise!BF$5,FALSE)</f>
        <v>4.8</v>
      </c>
      <c r="BG394" s="62">
        <f>IF(BF394&lt;Master_sheet_Kriterien!$J$12,1,IF(BF394&lt;Master_sheet_Kriterien!$K$12,2,IF(BF394&lt;Master_sheet_Kriterien!$L$12,3,IF(BF394&lt;Master_sheet_Kriterien!$M$12,4,5))))</f>
        <v>1</v>
      </c>
      <c r="BH394" s="65">
        <f>VLOOKUP($D394,Struktur_daten_BW_2017!$B$7:$AH$452,Calc_Targetkreise!BH$5,FALSE)</f>
        <v>11.8</v>
      </c>
      <c r="BI394" s="62">
        <f>IF(BH394&lt;Master_sheet_Kriterien!$J$14,1,IF(BH394&lt;Master_sheet_Kriterien!$K$14,2,IF(BH394&lt;Master_sheet_Kriterien!$L$14,3,IF(BH394&lt;Master_sheet_Kriterien!$M$14,4,5))))</f>
        <v>3</v>
      </c>
      <c r="BJ394" s="65">
        <f>VLOOKUP($D394,Struktur_daten_BW_2017!$B$7:$AH$452,Calc_Targetkreise!BJ$5,FALSE)</f>
        <v>36.6</v>
      </c>
      <c r="BK394" s="62">
        <f>IF(BJ394&lt;Master_sheet_Kriterien!$J$16,1,IF(BJ394&lt;Master_sheet_Kriterien!$K$16,2,IF(BJ394&lt;Master_sheet_Kriterien!$L$16,3,IF(BJ394&lt;Master_sheet_Kriterien!$M$16,4,5))))</f>
        <v>4</v>
      </c>
      <c r="BL394" s="65">
        <f>VLOOKUP($D394,Struktur_daten_BW_2017!$B$7:$AH$452,Calc_Targetkreise!BL$5,FALSE)</f>
        <v>18.9</v>
      </c>
      <c r="BM394" s="62">
        <f>IF(BL394&lt;Master_sheet_Kriterien!$J$18,1,IF(BL394&lt;Master_sheet_Kriterien!$K$18,2,IF(BL394&lt;Master_sheet_Kriterien!$L$18,3,IF(BL394&lt;Master_sheet_Kriterien!$M$18,4,5))))</f>
        <v>5</v>
      </c>
      <c r="BN394" s="65">
        <f>VLOOKUP($D394,Struktur_daten_BW_2017!$B$7:$AH$452,Calc_Targetkreise!BN$5,FALSE)</f>
        <v>12.7</v>
      </c>
      <c r="BO394" s="62">
        <f>IF(BN394&lt;Master_sheet_Kriterien!$J$20,1,IF(BN394&lt;Master_sheet_Kriterien!$K$20,2,IF(BN394&lt;Master_sheet_Kriterien!$L$20,3,IF(BN394&lt;Master_sheet_Kriterien!$M$20,4,5))))</f>
        <v>5</v>
      </c>
      <c r="BP394" s="59">
        <f>VLOOKUP($D394,Struktur_daten_BW_2017!$B$7:$AH$452,Calc_Targetkreise!BP$5,FALSE)</f>
        <v>18020</v>
      </c>
      <c r="BQ394" s="62">
        <f>IF(BP394&lt;Master_sheet_Kriterien!$J$38,1,IF(BP394&lt;Master_sheet_Kriterien!$K$38,2,IF(BP394&lt;Master_sheet_Kriterien!$L$38,3,IF(BP394&lt;Master_sheet_Kriterien!$M$38,4,5))))</f>
        <v>1</v>
      </c>
      <c r="BR394" s="65">
        <f>VLOOKUP($D394,Struktur_daten_BW_2017!$B$7:$AH$452,Calc_Targetkreise!BR$5,FALSE)</f>
        <v>32.4</v>
      </c>
      <c r="BS394" s="62">
        <f>IF(BR394&lt;Master_sheet_Kriterien!$J$24,1,IF(BR394&lt;Master_sheet_Kriterien!$K$24,2,IF(BR394&lt;Master_sheet_Kriterien!$L$24,3,IF(BR394&lt;Master_sheet_Kriterien!$M$24,4,5))))</f>
        <v>3</v>
      </c>
      <c r="BT394" s="65">
        <f>VLOOKUP($D394,Struktur_daten_BW_2017!$B$7:$AH$452,Calc_Targetkreise!BT$5,FALSE)</f>
        <v>9.5</v>
      </c>
      <c r="BU394" s="62">
        <f>IF(BT394&lt;Master_sheet_Kriterien!$J$26,1,IF(BT394&lt;Master_sheet_Kriterien!$K$26,2,IF(BT394&lt;Master_sheet_Kriterien!$L$26,3,IF(BT394&lt;Master_sheet_Kriterien!$M$26,4,5))))</f>
        <v>1</v>
      </c>
      <c r="BV394" s="65">
        <f t="shared" si="13"/>
        <v>2.59635</v>
      </c>
      <c r="BW394" s="62">
        <f>IF(BV394&lt;Master_sheet_Kriterien!$J$28,1,IF(BV394&lt;Master_sheet_Kriterien!$K$28,2,IF(BV394&lt;Master_sheet_Kriterien!$L$28,3,IF(BV394&lt;Master_sheet_Kriterien!$M$28,4,5))))</f>
        <v>1</v>
      </c>
      <c r="BX394" s="65">
        <f>VLOOKUP($D394,Struktur_daten_BW_2017!$B$7:$AH$452,Calc_Targetkreise!BX$5,FALSE)</f>
        <v>16.84210526</v>
      </c>
      <c r="BY394" s="62">
        <f>IF(BX394&lt;Master_sheet_Kriterien!$J$30,1,IF(BX394&lt;Master_sheet_Kriterien!$K$30,2,IF(BX394&lt;Master_sheet_Kriterien!$L$30,3,IF(BX394&lt;Master_sheet_Kriterien!$M$30,4,5))))</f>
        <v>1</v>
      </c>
      <c r="BZ394" s="65"/>
      <c r="CA394" s="62">
        <f>IF(BZ394&lt;Master_sheet_Kriterien!$J$32,1,IF(BZ394&lt;Master_sheet_Kriterien!$K$32,2,IF(BZ394&lt;Master_sheet_Kriterien!$L$32,3,IF(BZ394&lt;Master_sheet_Kriterien!$M$32,4,5))))</f>
        <v>1</v>
      </c>
      <c r="CB394" s="65"/>
      <c r="CC394" s="62">
        <f>IF(CB394&lt;Master_sheet_Kriterien!$J$34,1,IF(CB394&lt;Master_sheet_Kriterien!$K$34,2,IF(CB394&lt;Master_sheet_Kriterien!$L$34,3,IF(CB394&lt;Master_sheet_Kriterien!$M$34,4,5))))</f>
        <v>1</v>
      </c>
      <c r="CD394" s="65">
        <f>100-VLOOKUP($D394,Struktur_daten_BW_2017!$B$7:$AH$452,Calc_Targetkreise!CD$5,FALSE)</f>
        <v>46.4</v>
      </c>
      <c r="CE394" s="62">
        <f>IF(CD394&lt;Master_sheet_Kriterien!$J$40,1,IF(CD394&lt;Master_sheet_Kriterien!$K$40,2,IF(CD394&lt;Master_sheet_Kriterien!$L$40,3,IF(CD394&lt;Master_sheet_Kriterien!$M$40,4,5))))</f>
        <v>3</v>
      </c>
      <c r="CF394" s="61"/>
      <c r="CG394" s="59">
        <f>VLOOKUP($D394,EW_19_Kreise!$A$6:$CQ$406,Calc_Targetkreise!CG$5,FALSE)/1000</f>
        <v>98.89</v>
      </c>
      <c r="CH394" s="59">
        <f>VLOOKUP($D394,BW_17_Kreise!$B$7:$CC$410,Calc_Targetkreise!CH$5,FALSE)/1000</f>
        <v>103.299</v>
      </c>
      <c r="CI394" s="59">
        <f>VLOOKUP($D394,EW_Erg_09_14_Kreise!$A$10:$BK$412,Calc_Targetkreise!CI$5,FALSE)/1000</f>
        <v>107.11</v>
      </c>
      <c r="CJ394" s="59">
        <f>VLOOKUP($D394,EW_Erg_09_14_Kreise!$A$10:$BK$412,Calc_Targetkreise!CJ$5,FALSE)/1000</f>
        <v>113.922</v>
      </c>
      <c r="CK394" s="59">
        <f>VLOOKUP($D394,EW_Erg_09_14_Kreise!$A$10:$BK$412,Calc_Targetkreise!CK$5,FALSE)/1000</f>
        <v>60.194</v>
      </c>
      <c r="CL394" s="45"/>
      <c r="CM394" s="59">
        <f>VLOOKUP($D394,Struktur_daten_BW_2017!$B$7:$AH$452,Calc_Targetkreise!CM$5,FALSE)</f>
        <v>273.3</v>
      </c>
      <c r="CN394" s="66">
        <v>1.0</v>
      </c>
      <c r="CO394" s="67">
        <f t="shared" si="16"/>
        <v>0.003658982803</v>
      </c>
      <c r="CP394" s="62">
        <f>IF(CO394&lt;Master_sheet_Kriterien!$J$58,1,IF(CO394&lt;Master_sheet_Kriterien!$K$58,2,IF(CO394&lt;Master_sheet_Kriterien!$L$58,3,IF(CO394&lt;Master_sheet_Kriterien!$M$58,4,5))))</f>
        <v>1</v>
      </c>
      <c r="CQ394" s="66">
        <v>1.0</v>
      </c>
      <c r="CR394" s="67">
        <f t="shared" si="17"/>
        <v>0.003658982803</v>
      </c>
      <c r="CS394" s="62">
        <f>IF(CR394&lt;Master_sheet_Kriterien!$J$59,1,IF(CR394&lt;Master_sheet_Kriterien!$K$59,2,IF(CR394&lt;Master_sheet_Kriterien!$L$59,3,IF(CR394&lt;Master_sheet_Kriterien!$M$59,4,5))))</f>
        <v>1</v>
      </c>
      <c r="CT394" s="66">
        <v>0.0</v>
      </c>
      <c r="CU394" s="44"/>
      <c r="CV394" s="66">
        <v>0.0</v>
      </c>
      <c r="CW394" s="68"/>
      <c r="CY394" s="31">
        <f t="shared" si="18"/>
        <v>16063</v>
      </c>
      <c r="DB394" s="76" t="str">
        <f t="shared" si="19"/>
        <v>Wartburgkreis</v>
      </c>
      <c r="DC394" s="58">
        <f t="shared" si="20"/>
        <v>331</v>
      </c>
      <c r="DD394" s="77">
        <f t="shared" si="21"/>
        <v>130</v>
      </c>
      <c r="DE394" s="72">
        <f t="shared" si="22"/>
        <v>0.003055931811</v>
      </c>
      <c r="DG394" s="76" t="str">
        <f t="shared" si="23"/>
        <v>Wartburgkreis</v>
      </c>
      <c r="DH394" s="58" t="str">
        <f t="shared" si="24"/>
        <v>#REF!</v>
      </c>
      <c r="DI394" s="75">
        <f t="shared" si="25"/>
        <v>124.0365898</v>
      </c>
      <c r="DJ394" s="78">
        <f t="shared" si="26"/>
        <v>0.003055931811</v>
      </c>
      <c r="DK394" s="75"/>
      <c r="DL394" s="75"/>
      <c r="DM394" s="75"/>
      <c r="DN394" s="75"/>
      <c r="DO394" s="75"/>
      <c r="DP394" s="44"/>
    </row>
    <row r="395" ht="16.5" customHeight="1">
      <c r="A395" s="58">
        <f t="shared" si="5"/>
        <v>350</v>
      </c>
      <c r="B395" s="58">
        <f t="shared" si="6"/>
        <v>127</v>
      </c>
      <c r="C395" s="58" t="s">
        <v>553</v>
      </c>
      <c r="D395" s="58">
        <v>16064.0</v>
      </c>
      <c r="E395" s="58" t="s">
        <v>563</v>
      </c>
      <c r="F395" s="59">
        <f>VLOOKUP($D395,EW_19_Kreise!$A$6:$CQ$406,Calc_Targetkreise!F$5,FALSE)/1000</f>
        <v>49.109</v>
      </c>
      <c r="G395" s="59">
        <f>VLOOKUP($D395,BW_17_Kreise!$B$7:$CC$410,Calc_Targetkreise!G$5,FALSE)/1000</f>
        <v>60.43</v>
      </c>
      <c r="H395" s="59">
        <f>VLOOKUP($D395,EW_Erg_09_14_Kreise!$A$10:$BK$412,Calc_Targetkreise!H$5,FALSE)/1000</f>
        <v>42.458</v>
      </c>
      <c r="I395" s="60">
        <f t="shared" ref="I395:K395" si="1620">F395/CG395</f>
        <v>0.5821981956</v>
      </c>
      <c r="J395" s="60">
        <f t="shared" si="1620"/>
        <v>0.7059249568</v>
      </c>
      <c r="K395" s="60">
        <f t="shared" si="1620"/>
        <v>0.4813613895</v>
      </c>
      <c r="L395" s="61">
        <f t="shared" ref="L395:M395" si="1621">1-(T395+X395)</f>
        <v>0.6126168319</v>
      </c>
      <c r="M395" s="61">
        <f t="shared" si="1621"/>
        <v>0.5495614761</v>
      </c>
      <c r="N395" s="62">
        <f>IF(L395&lt;Master_sheet_Kriterien!$J$46,1,IF(L395&lt;Master_sheet_Kriterien!$K$46,2,IF(L395&lt;Master_sheet_Kriterien!$L$46,3,IF(L395&lt;Master_sheet_Kriterien!$M$46,4,5))))</f>
        <v>5</v>
      </c>
      <c r="O395" s="62">
        <f>IF(M395&lt;Master_sheet_Kriterien!$J$46,1,IF(M395&lt;Master_sheet_Kriterien!$K$46,2,IF(M395&lt;Master_sheet_Kriterien!$L$46,3,IF(M395&lt;Master_sheet_Kriterien!$M$46,4,5))))</f>
        <v>5</v>
      </c>
      <c r="P395" s="61">
        <f t="shared" ref="P395:Q395" si="1622">1-(T395+AM395)</f>
        <v>0.5004785274</v>
      </c>
      <c r="Q395" s="61">
        <f t="shared" si="1622"/>
        <v>0.4614429919</v>
      </c>
      <c r="R395" s="62">
        <f>IF(P395&lt;Master_sheet_Kriterien!$J$46,1,IF(P395&lt;Master_sheet_Kriterien!$K$46,2,IF(P395&lt;Master_sheet_Kriterien!$L$46,3,IF(P395&lt;Master_sheet_Kriterien!$M$46,4,5))))</f>
        <v>4</v>
      </c>
      <c r="S395" s="62">
        <f>IF(Q395&lt;Master_sheet_Kriterien!$J$46,1,IF(Q395&lt;Master_sheet_Kriterien!$K$46,2,IF(Q395&lt;Master_sheet_Kriterien!$L$46,3,IF(Q395&lt;Master_sheet_Kriterien!$M$46,4,5))))</f>
        <v>3</v>
      </c>
      <c r="T395" s="61">
        <f>VLOOKUP($D395,EW_19_Kreise!$A$6:$CQ$406,Calc_Targetkreise!T$5,FALSE)/1000/F395</f>
        <v>0.2683825775</v>
      </c>
      <c r="U395" s="63">
        <f>VLOOKUP($D395,BW_17_Kreise!$B$7:$CC$410,Calc_Targetkreise!U$5,FALSE)/1000/$G395</f>
        <v>0.3063710078</v>
      </c>
      <c r="V395" s="61">
        <f>VLOOKUP(Calc_Targetkreise!$D395,EW_Erg_09_14_Kreise!$A$7:$BK$412,Calc_Targetkreise!V$5,FALSE)/1000/$H395</f>
        <v>0.3448348957</v>
      </c>
      <c r="W395" s="61">
        <f>VLOOKUP(Calc_Targetkreise!$D395,EW_Erg_09_14_Kreise!$A$7:$BK$412,Calc_Targetkreise!W$5,FALSE)/1000/CK395</f>
        <v>0.3435088024</v>
      </c>
      <c r="X395" s="61">
        <f>VLOOKUP($D395,EW_19_Kreise!$A$6:$CQ$406,Calc_Targetkreise!X$5,FALSE)/1000/F395</f>
        <v>0.1190005905</v>
      </c>
      <c r="Y395" s="63">
        <f>VLOOKUP($D395,BW_17_Kreise!$B$7:$CC$410,Calc_Targetkreise!Y$5,FALSE)/1000/$G395</f>
        <v>0.1440675161</v>
      </c>
      <c r="Z395" s="61">
        <f>VLOOKUP(Calc_Targetkreise!$D395,EW_Erg_09_14_Kreise!$A$7:$BK$412,Calc_Targetkreise!Z$5,FALSE)/1000/$H395</f>
        <v>0.1978425738</v>
      </c>
      <c r="AA395" s="61">
        <f>VLOOKUP(Calc_Targetkreise!$D395,EW_Erg_09_14_Kreise!$A$7:$BK$412,Calc_Targetkreise!AA$5,FALSE)/1000/$H395</f>
        <v>0.196853361</v>
      </c>
      <c r="AB395" s="61">
        <f>VLOOKUP($D395,EW_19_Kreise!$A$6:$CQ$406,Calc_Targetkreise!AB$5,FALSE)/1000/F395</f>
        <v>0.06927447107</v>
      </c>
      <c r="AC395" s="63">
        <f>VLOOKUP($D395,BW_17_Kreise!$B$7:$CC$410,Calc_Targetkreise!AC$5,FALSE)/1000/$G395</f>
        <v>0.0323845772</v>
      </c>
      <c r="AD395" s="61">
        <f>VLOOKUP(Calc_Targetkreise!$D395,EW_Erg_09_14_Kreise!$A$7:$BK$412,Calc_Targetkreise!AD$5,FALSE)/1000/$H395</f>
        <v>0.03756653634</v>
      </c>
      <c r="AE395" s="62">
        <f>IF(AC395&lt;Master_sheet_Kriterien!$J$54,1,IF(AC395&lt;Master_sheet_Kriterien!$K$54,2,IF(AC395&lt;Master_sheet_Kriterien!$L$54,3,IF(AC395&lt;Master_sheet_Kriterien!$M$54,4,5))))</f>
        <v>1</v>
      </c>
      <c r="AF395" s="61">
        <f>VLOOKUP(Calc_Targetkreise!$D395,EW_Erg_09_14_Kreise!$A$7:$BK$412,Calc_Targetkreise!AF$5,FALSE)/1000/$H395</f>
        <v>0.04107588676</v>
      </c>
      <c r="AG395" s="63">
        <f>VLOOKUP($D395,BW_17_Kreise!$B$7:$CC$410,Calc_Targetkreise!AG$5,FALSE)/1000/$G395</f>
        <v>0.0777759391</v>
      </c>
      <c r="AH395" s="61">
        <f>VLOOKUP(Calc_Targetkreise!$D395,EW_Erg_09_14_Kreise!$A$7:$BK$412,Calc_Targetkreise!AH$5,FALSE)/1000/$H395</f>
        <v>0.02270479062</v>
      </c>
      <c r="AI395" s="61">
        <f>VLOOKUP(Calc_Targetkreise!$D395,EW_Erg_09_14_Kreise!$A$7:$BK$412,Calc_Targetkreise!AI$5,FALSE)/1000/$H395</f>
        <v>0.09145508503</v>
      </c>
      <c r="AJ395" s="63">
        <f>VLOOKUP($D395,BW_17_Kreise!$B$7:$CC$410,Calc_Targetkreise!AJ$5,FALSE)/1000/$G395</f>
        <v>0.1494621877</v>
      </c>
      <c r="AK395" s="61">
        <f>VLOOKUP(Calc_Targetkreise!$D395,EW_Erg_09_14_Kreise!$A$7:$BK$412,Calc_Targetkreise!AK$5,FALSE)/1000/$H395</f>
        <v>0.2106316831</v>
      </c>
      <c r="AL395" s="61">
        <f>VLOOKUP(Calc_Targetkreise!$D395,EW_Erg_09_14_Kreise!$A$7:$BK$412,Calc_Targetkreise!AL$5,FALSE)/1000/$H395</f>
        <v>0.2247868482</v>
      </c>
      <c r="AM395" s="61">
        <f>VLOOKUP($D395,EW_19_Kreise!$A$6:$CQ$406,Calc_Targetkreise!AM$5,FALSE)/1000/F395</f>
        <v>0.2311388951</v>
      </c>
      <c r="AN395" s="63">
        <f>VLOOKUP($D395,BW_17_Kreise!$B$7:$CC$410,Calc_Targetkreise!AN$5,FALSE)/1000/$G395</f>
        <v>0.2321860003</v>
      </c>
      <c r="AO395" s="61">
        <f>VLOOKUP(Calc_Targetkreise!$D395,EW_Erg_09_14_Kreise!$A$7:$BK$412,Calc_Targetkreise!AO$5,FALSE)/1000/$H395</f>
        <v>0.06140185595</v>
      </c>
      <c r="AP395" s="61">
        <f>VLOOKUP(Calc_Targetkreise!$D395,EW_Erg_09_14_Kreise!$A$7:$BK$412,Calc_Targetkreise!AP$5,FALSE)/1000/$H395</f>
        <v>0.0005652644967</v>
      </c>
      <c r="AQ395" s="61">
        <f t="shared" ref="AQ395:AR395" si="1623">1-U395-Y395-AC395-AG395-AJ395-AN395</f>
        <v>0.0577527718</v>
      </c>
      <c r="AR395" s="61">
        <f t="shared" si="1623"/>
        <v>0.1250176645</v>
      </c>
      <c r="AS395" s="61">
        <f t="shared" si="11"/>
        <v>0.1017547522</v>
      </c>
      <c r="AT395" s="63">
        <f>VLOOKUP($D395,BW_17_Kreise!$B$7:$CC$410,Calc_Targetkreise!AT$5,FALSE)/1000/$G395</f>
        <v>0.004252854542</v>
      </c>
      <c r="AU395" s="61">
        <f>VLOOKUP(Calc_Targetkreise!$D395,EW_Erg_09_14_Kreise!$A$7:$BK$412,Calc_Targetkreise!AU$5,FALSE)/1000/$H395</f>
        <v>0.01066936737</v>
      </c>
      <c r="AV395" s="62">
        <f>IF(AU395&lt;Master_sheet_Kriterien!$J$44,1,IF(AU395&lt;Master_sheet_Kriterien!$K$44,2,IF(AU395&lt;Master_sheet_Kriterien!$L$44,3,IF(AU395&lt;Master_sheet_Kriterien!$M$44,4,5))))</f>
        <v>2</v>
      </c>
      <c r="AW395" s="61">
        <f>VLOOKUP(Calc_Targetkreise!$D395,EW_Erg_09_14_Kreise!$A$7:$BK$412,Calc_Targetkreise!AW$5,FALSE)/1000/$H395</f>
        <v>0.007183569645</v>
      </c>
      <c r="AX395" s="61">
        <f>VLOOKUP($D395,EW_19_Kreise!$A$6:$CQ$406,Calc_Targetkreise!AX$5,FALSE)/1000/F395</f>
        <v>0.003034067075</v>
      </c>
      <c r="AY395" s="62">
        <f>IF(AX395&lt;Master_sheet_Kriterien!$J$56,1,IF(AX395&lt;Master_sheet_Kriterien!$K$56,2,IF(AX395&lt;Master_sheet_Kriterien!$L$56,3,IF(AX395&lt;Master_sheet_Kriterien!$M$56,4,5))))</f>
        <v>2</v>
      </c>
      <c r="AZ395" s="64">
        <f>VLOOKUP($D395,EW_19_Kreise!$A$6:$CQ$406,Calc_Targetkreise!AZ$5,FALSE)</f>
        <v>149</v>
      </c>
      <c r="BA395" s="62">
        <f>IF(AZ395&lt;Master_sheet_Kriterien!$J$57,1,IF(AZ395&lt;Master_sheet_Kriterien!$K$57,2,IF(AZ395&lt;Master_sheet_Kriterien!$L$57,3,IF(AZ395&lt;Master_sheet_Kriterien!$M$56,4,5))))</f>
        <v>1</v>
      </c>
      <c r="BB395" s="59">
        <f>VLOOKUP($D395,Struktur_daten_BW_2017!$B$7:$AH$452,Calc_Targetkreise!BB$5,FALSE)</f>
        <v>114.3</v>
      </c>
      <c r="BC395" s="62">
        <f>IF(BB395&lt;Master_sheet_Kriterien!$J$8,1,IF(BB395&lt;Master_sheet_Kriterien!$K$8,2,IF(BB395&lt;Master_sheet_Kriterien!$L$8,3,IF(BB395&lt;Master_sheet_Kriterien!$M$8,4,5))))</f>
        <v>1</v>
      </c>
      <c r="BD395" s="65">
        <f t="shared" si="12"/>
        <v>13.1184</v>
      </c>
      <c r="BE395" s="62">
        <f>IF(BD395&lt;Master_sheet_Kriterien!$J$10,1,IF(BD395&lt;Master_sheet_Kriterien!$K$10,2,IF(BD395&lt;Master_sheet_Kriterien!$L$10,3,IF(BD395&lt;Master_sheet_Kriterien!$M$10,4,5))))</f>
        <v>1</v>
      </c>
      <c r="BF395" s="65">
        <f>VLOOKUP($D395,Struktur_daten_BW_2017!$B$7:$AH$452,Calc_Targetkreise!BF$5,FALSE)</f>
        <v>4.8</v>
      </c>
      <c r="BG395" s="62">
        <f>IF(BF395&lt;Master_sheet_Kriterien!$J$12,1,IF(BF395&lt;Master_sheet_Kriterien!$K$12,2,IF(BF395&lt;Master_sheet_Kriterien!$L$12,3,IF(BF395&lt;Master_sheet_Kriterien!$M$12,4,5))))</f>
        <v>1</v>
      </c>
      <c r="BH395" s="65">
        <f>VLOOKUP($D395,Struktur_daten_BW_2017!$B$7:$AH$452,Calc_Targetkreise!BH$5,FALSE)</f>
        <v>11.8</v>
      </c>
      <c r="BI395" s="62">
        <f>IF(BH395&lt;Master_sheet_Kriterien!$J$14,1,IF(BH395&lt;Master_sheet_Kriterien!$K$14,2,IF(BH395&lt;Master_sheet_Kriterien!$L$14,3,IF(BH395&lt;Master_sheet_Kriterien!$M$14,4,5))))</f>
        <v>3</v>
      </c>
      <c r="BJ395" s="65">
        <f>VLOOKUP($D395,Struktur_daten_BW_2017!$B$7:$AH$452,Calc_Targetkreise!BJ$5,FALSE)</f>
        <v>36.6</v>
      </c>
      <c r="BK395" s="62">
        <f>IF(BJ395&lt;Master_sheet_Kriterien!$J$16,1,IF(BJ395&lt;Master_sheet_Kriterien!$K$16,2,IF(BJ395&lt;Master_sheet_Kriterien!$L$16,3,IF(BJ395&lt;Master_sheet_Kriterien!$M$16,4,5))))</f>
        <v>4</v>
      </c>
      <c r="BL395" s="65">
        <f>VLOOKUP($D395,Struktur_daten_BW_2017!$B$7:$AH$452,Calc_Targetkreise!BL$5,FALSE)</f>
        <v>18.9</v>
      </c>
      <c r="BM395" s="62">
        <f>IF(BL395&lt;Master_sheet_Kriterien!$J$18,1,IF(BL395&lt;Master_sheet_Kriterien!$K$18,2,IF(BL395&lt;Master_sheet_Kriterien!$L$18,3,IF(BL395&lt;Master_sheet_Kriterien!$M$18,4,5))))</f>
        <v>5</v>
      </c>
      <c r="BN395" s="65">
        <f>VLOOKUP($D395,Struktur_daten_BW_2017!$B$7:$AH$452,Calc_Targetkreise!BN$5,FALSE)</f>
        <v>12.7</v>
      </c>
      <c r="BO395" s="62">
        <f>IF(BN395&lt;Master_sheet_Kriterien!$J$20,1,IF(BN395&lt;Master_sheet_Kriterien!$K$20,2,IF(BN395&lt;Master_sheet_Kriterien!$L$20,3,IF(BN395&lt;Master_sheet_Kriterien!$M$20,4,5))))</f>
        <v>5</v>
      </c>
      <c r="BP395" s="59">
        <f>VLOOKUP($D395,Struktur_daten_BW_2017!$B$7:$AH$452,Calc_Targetkreise!BP$5,FALSE)</f>
        <v>18020</v>
      </c>
      <c r="BQ395" s="62">
        <f>IF(BP395&lt;Master_sheet_Kriterien!$J$38,1,IF(BP395&lt;Master_sheet_Kriterien!$K$38,2,IF(BP395&lt;Master_sheet_Kriterien!$L$38,3,IF(BP395&lt;Master_sheet_Kriterien!$M$38,4,5))))</f>
        <v>1</v>
      </c>
      <c r="BR395" s="65">
        <f>VLOOKUP($D395,Struktur_daten_BW_2017!$B$7:$AH$452,Calc_Targetkreise!BR$5,FALSE)</f>
        <v>32.4</v>
      </c>
      <c r="BS395" s="62">
        <f>IF(BR395&lt;Master_sheet_Kriterien!$J$24,1,IF(BR395&lt;Master_sheet_Kriterien!$K$24,2,IF(BR395&lt;Master_sheet_Kriterien!$L$24,3,IF(BR395&lt;Master_sheet_Kriterien!$M$24,4,5))))</f>
        <v>3</v>
      </c>
      <c r="BT395" s="65">
        <f>VLOOKUP($D395,Struktur_daten_BW_2017!$B$7:$AH$452,Calc_Targetkreise!BT$5,FALSE)</f>
        <v>9.5</v>
      </c>
      <c r="BU395" s="62">
        <f>IF(BT395&lt;Master_sheet_Kriterien!$J$26,1,IF(BT395&lt;Master_sheet_Kriterien!$K$26,2,IF(BT395&lt;Master_sheet_Kriterien!$L$26,3,IF(BT395&lt;Master_sheet_Kriterien!$M$26,4,5))))</f>
        <v>1</v>
      </c>
      <c r="BV395" s="65">
        <f t="shared" si="13"/>
        <v>2.59635</v>
      </c>
      <c r="BW395" s="62">
        <f>IF(BV395&lt;Master_sheet_Kriterien!$J$28,1,IF(BV395&lt;Master_sheet_Kriterien!$K$28,2,IF(BV395&lt;Master_sheet_Kriterien!$L$28,3,IF(BV395&lt;Master_sheet_Kriterien!$M$28,4,5))))</f>
        <v>1</v>
      </c>
      <c r="BX395" s="65">
        <f>VLOOKUP($D395,Struktur_daten_BW_2017!$B$7:$AH$452,Calc_Targetkreise!BX$5,FALSE)</f>
        <v>16.84210526</v>
      </c>
      <c r="BY395" s="62">
        <f>IF(BX395&lt;Master_sheet_Kriterien!$J$30,1,IF(BX395&lt;Master_sheet_Kriterien!$K$30,2,IF(BX395&lt;Master_sheet_Kriterien!$L$30,3,IF(BX395&lt;Master_sheet_Kriterien!$M$30,4,5))))</f>
        <v>1</v>
      </c>
      <c r="BZ395" s="65"/>
      <c r="CA395" s="62">
        <f>IF(BZ395&lt;Master_sheet_Kriterien!$J$32,1,IF(BZ395&lt;Master_sheet_Kriterien!$K$32,2,IF(BZ395&lt;Master_sheet_Kriterien!$L$32,3,IF(BZ395&lt;Master_sheet_Kriterien!$M$32,4,5))))</f>
        <v>1</v>
      </c>
      <c r="CB395" s="65"/>
      <c r="CC395" s="62">
        <f>IF(CB395&lt;Master_sheet_Kriterien!$J$34,1,IF(CB395&lt;Master_sheet_Kriterien!$K$34,2,IF(CB395&lt;Master_sheet_Kriterien!$L$34,3,IF(CB395&lt;Master_sheet_Kriterien!$M$34,4,5))))</f>
        <v>1</v>
      </c>
      <c r="CD395" s="65">
        <f>100-VLOOKUP($D395,Struktur_daten_BW_2017!$B$7:$AH$452,Calc_Targetkreise!CD$5,FALSE)</f>
        <v>46.4</v>
      </c>
      <c r="CE395" s="62">
        <f>IF(CD395&lt;Master_sheet_Kriterien!$J$40,1,IF(CD395&lt;Master_sheet_Kriterien!$K$40,2,IF(CD395&lt;Master_sheet_Kriterien!$L$40,3,IF(CD395&lt;Master_sheet_Kriterien!$M$40,4,5))))</f>
        <v>3</v>
      </c>
      <c r="CF395" s="61"/>
      <c r="CG395" s="59">
        <f>VLOOKUP($D395,EW_19_Kreise!$A$6:$CQ$406,Calc_Targetkreise!CG$5,FALSE)/1000</f>
        <v>84.351</v>
      </c>
      <c r="CH395" s="59">
        <f>VLOOKUP($D395,BW_17_Kreise!$B$7:$CC$410,Calc_Targetkreise!CH$5,FALSE)/1000</f>
        <v>85.604</v>
      </c>
      <c r="CI395" s="59">
        <f>VLOOKUP($D395,EW_Erg_09_14_Kreise!$A$10:$BK$412,Calc_Targetkreise!CI$5,FALSE)/1000</f>
        <v>88.204</v>
      </c>
      <c r="CJ395" s="59">
        <f>VLOOKUP($D395,EW_Erg_09_14_Kreise!$A$10:$BK$412,Calc_Targetkreise!CJ$5,FALSE)/1000</f>
        <v>92.72</v>
      </c>
      <c r="CK395" s="59">
        <f>VLOOKUP($D395,EW_Erg_09_14_Kreise!$A$10:$BK$412,Calc_Targetkreise!CK$5,FALSE)/1000</f>
        <v>46.124</v>
      </c>
      <c r="CL395" s="45"/>
      <c r="CM395" s="59">
        <f>VLOOKUP($D395,Struktur_daten_BW_2017!$B$7:$AH$452,Calc_Targetkreise!CM$5,FALSE)</f>
        <v>273.3</v>
      </c>
      <c r="CN395" s="66">
        <v>1.0</v>
      </c>
      <c r="CO395" s="67">
        <f t="shared" si="16"/>
        <v>0.003658982803</v>
      </c>
      <c r="CP395" s="62">
        <f>IF(CO395&lt;Master_sheet_Kriterien!$J$58,1,IF(CO395&lt;Master_sheet_Kriterien!$K$58,2,IF(CO395&lt;Master_sheet_Kriterien!$L$58,3,IF(CO395&lt;Master_sheet_Kriterien!$M$58,4,5))))</f>
        <v>1</v>
      </c>
      <c r="CQ395" s="66">
        <v>0.0</v>
      </c>
      <c r="CR395" s="67">
        <f t="shared" si="17"/>
        <v>0</v>
      </c>
      <c r="CS395" s="62">
        <f>IF(CR395&lt;Master_sheet_Kriterien!$J$59,1,IF(CR395&lt;Master_sheet_Kriterien!$K$59,2,IF(CR395&lt;Master_sheet_Kriterien!$L$59,3,IF(CR395&lt;Master_sheet_Kriterien!$M$59,4,5))))</f>
        <v>1</v>
      </c>
      <c r="CT395" s="66">
        <v>1.0</v>
      </c>
      <c r="CU395" s="44"/>
      <c r="CV395" s="66">
        <v>0.0</v>
      </c>
      <c r="CW395" s="68"/>
      <c r="CY395" s="31">
        <f t="shared" si="18"/>
        <v>16064</v>
      </c>
      <c r="DB395" s="76" t="str">
        <f t="shared" si="19"/>
        <v>Unstrut-Hainich-Kreis</v>
      </c>
      <c r="DC395" s="58">
        <f t="shared" si="20"/>
        <v>350</v>
      </c>
      <c r="DD395" s="77">
        <f t="shared" si="21"/>
        <v>127</v>
      </c>
      <c r="DE395" s="72">
        <f t="shared" si="22"/>
        <v>0.003034067075</v>
      </c>
      <c r="DG395" s="76" t="str">
        <f t="shared" si="23"/>
        <v>Unstrut-Hainich-Kreis</v>
      </c>
      <c r="DH395" s="58" t="str">
        <f t="shared" si="24"/>
        <v>#REF!</v>
      </c>
      <c r="DI395" s="75">
        <f t="shared" si="25"/>
        <v>121.0365898</v>
      </c>
      <c r="DJ395" s="78">
        <f t="shared" si="26"/>
        <v>0.003034067075</v>
      </c>
      <c r="DK395" s="75"/>
      <c r="DL395" s="75"/>
      <c r="DM395" s="75"/>
      <c r="DN395" s="75"/>
      <c r="DO395" s="75"/>
      <c r="DP395" s="44"/>
    </row>
    <row r="396" ht="16.5" customHeight="1">
      <c r="A396" s="58">
        <f t="shared" si="5"/>
        <v>341</v>
      </c>
      <c r="B396" s="58">
        <f t="shared" si="6"/>
        <v>128</v>
      </c>
      <c r="C396" s="58" t="s">
        <v>553</v>
      </c>
      <c r="D396" s="58">
        <v>16065.0</v>
      </c>
      <c r="E396" s="58" t="s">
        <v>564</v>
      </c>
      <c r="F396" s="59">
        <f>VLOOKUP($D396,EW_19_Kreise!$A$6:$CQ$406,Calc_Targetkreise!F$5,FALSE)/1000</f>
        <v>36.446</v>
      </c>
      <c r="G396" s="59">
        <f>VLOOKUP($D396,BW_17_Kreise!$B$7:$CC$410,Calc_Targetkreise!G$5,FALSE)/1000</f>
        <v>45.189</v>
      </c>
      <c r="H396" s="59">
        <f>VLOOKUP($D396,EW_Erg_09_14_Kreise!$A$10:$BK$412,Calc_Targetkreise!H$5,FALSE)/1000</f>
        <v>33.336</v>
      </c>
      <c r="I396" s="60">
        <f t="shared" ref="I396:K396" si="1624">F396/CG396</f>
        <v>0.5779300065</v>
      </c>
      <c r="J396" s="60">
        <f t="shared" si="1624"/>
        <v>0.70416368</v>
      </c>
      <c r="K396" s="60">
        <f t="shared" si="1624"/>
        <v>0.4992885707</v>
      </c>
      <c r="L396" s="61">
        <f t="shared" ref="L396:M396" si="1625">1-(T396+X396)</f>
        <v>0.6256653679</v>
      </c>
      <c r="M396" s="61">
        <f t="shared" si="1625"/>
        <v>0.5946358627</v>
      </c>
      <c r="N396" s="62">
        <f>IF(L396&lt;Master_sheet_Kriterien!$J$46,1,IF(L396&lt;Master_sheet_Kriterien!$K$46,2,IF(L396&lt;Master_sheet_Kriterien!$L$46,3,IF(L396&lt;Master_sheet_Kriterien!$M$46,4,5))))</f>
        <v>5</v>
      </c>
      <c r="O396" s="62">
        <f>IF(M396&lt;Master_sheet_Kriterien!$J$46,1,IF(M396&lt;Master_sheet_Kriterien!$K$46,2,IF(M396&lt;Master_sheet_Kriterien!$L$46,3,IF(M396&lt;Master_sheet_Kriterien!$M$46,4,5))))</f>
        <v>5</v>
      </c>
      <c r="P396" s="61">
        <f t="shared" ref="P396:Q396" si="1626">1-(T396+AM396)</f>
        <v>0.5277671075</v>
      </c>
      <c r="Q396" s="61">
        <f t="shared" si="1626"/>
        <v>0.4904290867</v>
      </c>
      <c r="R396" s="62">
        <f>IF(P396&lt;Master_sheet_Kriterien!$J$46,1,IF(P396&lt;Master_sheet_Kriterien!$K$46,2,IF(P396&lt;Master_sheet_Kriterien!$L$46,3,IF(P396&lt;Master_sheet_Kriterien!$M$46,4,5))))</f>
        <v>5</v>
      </c>
      <c r="S396" s="62">
        <f>IF(Q396&lt;Master_sheet_Kriterien!$J$46,1,IF(Q396&lt;Master_sheet_Kriterien!$K$46,2,IF(Q396&lt;Master_sheet_Kriterien!$L$46,3,IF(Q396&lt;Master_sheet_Kriterien!$M$46,4,5))))</f>
        <v>4</v>
      </c>
      <c r="T396" s="61">
        <f>VLOOKUP($D396,EW_19_Kreise!$A$6:$CQ$406,Calc_Targetkreise!T$5,FALSE)/1000/F396</f>
        <v>0.2398068375</v>
      </c>
      <c r="U396" s="63">
        <f>VLOOKUP($D396,BW_17_Kreise!$B$7:$CC$410,Calc_Targetkreise!U$5,FALSE)/1000/$G396</f>
        <v>0.2596649627</v>
      </c>
      <c r="V396" s="61">
        <f>VLOOKUP(Calc_Targetkreise!$D396,EW_Erg_09_14_Kreise!$A$7:$BK$412,Calc_Targetkreise!V$5,FALSE)/1000/$H396</f>
        <v>0.3114050876</v>
      </c>
      <c r="W396" s="61">
        <f>VLOOKUP(Calc_Targetkreise!$D396,EW_Erg_09_14_Kreise!$A$7:$BK$412,Calc_Targetkreise!W$5,FALSE)/1000/CK396</f>
        <v>0.3027127689</v>
      </c>
      <c r="X396" s="61">
        <f>VLOOKUP($D396,EW_19_Kreise!$A$6:$CQ$406,Calc_Targetkreise!X$5,FALSE)/1000/F396</f>
        <v>0.1345277945</v>
      </c>
      <c r="Y396" s="63">
        <f>VLOOKUP($D396,BW_17_Kreise!$B$7:$CC$410,Calc_Targetkreise!Y$5,FALSE)/1000/$G396</f>
        <v>0.1456991746</v>
      </c>
      <c r="Z396" s="61">
        <f>VLOOKUP(Calc_Targetkreise!$D396,EW_Erg_09_14_Kreise!$A$7:$BK$412,Calc_Targetkreise!Z$5,FALSE)/1000/$H396</f>
        <v>0.2036537077</v>
      </c>
      <c r="AA396" s="61">
        <f>VLOOKUP(Calc_Targetkreise!$D396,EW_Erg_09_14_Kreise!$A$7:$BK$412,Calc_Targetkreise!AA$5,FALSE)/1000/$H396</f>
        <v>0.1844852412</v>
      </c>
      <c r="AB396" s="61">
        <f>VLOOKUP($D396,EW_19_Kreise!$A$6:$CQ$406,Calc_Targetkreise!AB$5,FALSE)/1000/F396</f>
        <v>0.04683641552</v>
      </c>
      <c r="AC396" s="63">
        <f>VLOOKUP($D396,BW_17_Kreise!$B$7:$CC$410,Calc_Targetkreise!AC$5,FALSE)/1000/$G396</f>
        <v>0.0235676824</v>
      </c>
      <c r="AD396" s="61">
        <f>VLOOKUP(Calc_Targetkreise!$D396,EW_Erg_09_14_Kreise!$A$7:$BK$412,Calc_Targetkreise!AD$5,FALSE)/1000/$H396</f>
        <v>0.02747780178</v>
      </c>
      <c r="AE396" s="62">
        <f>IF(AC396&lt;Master_sheet_Kriterien!$J$54,1,IF(AC396&lt;Master_sheet_Kriterien!$K$54,2,IF(AC396&lt;Master_sheet_Kriterien!$L$54,3,IF(AC396&lt;Master_sheet_Kriterien!$M$54,4,5))))</f>
        <v>1</v>
      </c>
      <c r="AF396" s="61">
        <f>VLOOKUP(Calc_Targetkreise!$D396,EW_Erg_09_14_Kreise!$A$7:$BK$412,Calc_Targetkreise!AF$5,FALSE)/1000/$H396</f>
        <v>0.03899688025</v>
      </c>
      <c r="AG396" s="63">
        <f>VLOOKUP($D396,BW_17_Kreise!$B$7:$CC$410,Calc_Targetkreise!AG$5,FALSE)/1000/$G396</f>
        <v>0.07211932107</v>
      </c>
      <c r="AH396" s="61">
        <f>VLOOKUP(Calc_Targetkreise!$D396,EW_Erg_09_14_Kreise!$A$7:$BK$412,Calc_Targetkreise!AH$5,FALSE)/1000/$H396</f>
        <v>0.01913846892</v>
      </c>
      <c r="AI396" s="61">
        <f>VLOOKUP(Calc_Targetkreise!$D396,EW_Erg_09_14_Kreise!$A$7:$BK$412,Calc_Targetkreise!AI$5,FALSE)/1000/$H396</f>
        <v>0.0788336933</v>
      </c>
      <c r="AJ396" s="63">
        <f>VLOOKUP($D396,BW_17_Kreise!$B$7:$CC$410,Calc_Targetkreise!AJ$5,FALSE)/1000/$G396</f>
        <v>0.1864170484</v>
      </c>
      <c r="AK396" s="61">
        <f>VLOOKUP(Calc_Targetkreise!$D396,EW_Erg_09_14_Kreise!$A$7:$BK$412,Calc_Targetkreise!AK$5,FALSE)/1000/$H396</f>
        <v>0.2581293497</v>
      </c>
      <c r="AL396" s="61">
        <f>VLOOKUP(Calc_Targetkreise!$D396,EW_Erg_09_14_Kreise!$A$7:$BK$412,Calc_Targetkreise!AL$5,FALSE)/1000/$H396</f>
        <v>0.2862970962</v>
      </c>
      <c r="AM396" s="61">
        <f>VLOOKUP($D396,EW_19_Kreise!$A$6:$CQ$406,Calc_Targetkreise!AM$5,FALSE)/1000/F396</f>
        <v>0.232426055</v>
      </c>
      <c r="AN396" s="63">
        <f>VLOOKUP($D396,BW_17_Kreise!$B$7:$CC$410,Calc_Targetkreise!AN$5,FALSE)/1000/$G396</f>
        <v>0.2499059506</v>
      </c>
      <c r="AO396" s="61">
        <f>VLOOKUP(Calc_Targetkreise!$D396,EW_Erg_09_14_Kreise!$A$7:$BK$412,Calc_Targetkreise!AO$5,FALSE)/1000/$H396</f>
        <v>0.04907607391</v>
      </c>
      <c r="AP396" s="61">
        <f>VLOOKUP(Calc_Targetkreise!$D396,EW_Erg_09_14_Kreise!$A$7:$BK$412,Calc_Targetkreise!AP$5,FALSE)/1000/$H396</f>
        <v>0.0005699544036</v>
      </c>
      <c r="AQ396" s="61">
        <f t="shared" ref="AQ396:AR396" si="1627">1-U396-Y396-AC396-AG396-AJ396-AN396</f>
        <v>0.06262586028</v>
      </c>
      <c r="AR396" s="61">
        <f t="shared" si="1627"/>
        <v>0.1311195104</v>
      </c>
      <c r="AS396" s="61">
        <f t="shared" si="11"/>
        <v>0.1081043657</v>
      </c>
      <c r="AT396" s="63">
        <f>VLOOKUP($D396,BW_17_Kreise!$B$7:$CC$410,Calc_Targetkreise!AT$5,FALSE)/1000/$G396</f>
        <v>0.003916882427</v>
      </c>
      <c r="AU396" s="61">
        <f>VLOOKUP(Calc_Targetkreise!$D396,EW_Erg_09_14_Kreise!$A$7:$BK$412,Calc_Targetkreise!AU$5,FALSE)/1000/$H396</f>
        <v>0.01139908807</v>
      </c>
      <c r="AV396" s="62">
        <f>IF(AU396&lt;Master_sheet_Kriterien!$J$44,1,IF(AU396&lt;Master_sheet_Kriterien!$K$44,2,IF(AU396&lt;Master_sheet_Kriterien!$L$44,3,IF(AU396&lt;Master_sheet_Kriterien!$M$44,4,5))))</f>
        <v>3</v>
      </c>
      <c r="AW396" s="61">
        <f>VLOOKUP(Calc_Targetkreise!$D396,EW_Erg_09_14_Kreise!$A$7:$BK$412,Calc_Targetkreise!AW$5,FALSE)/1000/$H396</f>
        <v>0.008339332853</v>
      </c>
      <c r="AX396" s="61">
        <f>VLOOKUP($D396,EW_19_Kreise!$A$6:$CQ$406,Calc_Targetkreise!AX$5,FALSE)/1000/F396</f>
        <v>0.00268890962</v>
      </c>
      <c r="AY396" s="62">
        <f>IF(AX396&lt;Master_sheet_Kriterien!$J$56,1,IF(AX396&lt;Master_sheet_Kriterien!$K$56,2,IF(AX396&lt;Master_sheet_Kriterien!$L$56,3,IF(AX396&lt;Master_sheet_Kriterien!$M$56,4,5))))</f>
        <v>1</v>
      </c>
      <c r="AZ396" s="64">
        <f>VLOOKUP($D396,EW_19_Kreise!$A$6:$CQ$406,Calc_Targetkreise!AZ$5,FALSE)</f>
        <v>98</v>
      </c>
      <c r="BA396" s="62">
        <f>IF(AZ396&lt;Master_sheet_Kriterien!$J$57,1,IF(AZ396&lt;Master_sheet_Kriterien!$K$57,2,IF(AZ396&lt;Master_sheet_Kriterien!$L$57,3,IF(AZ396&lt;Master_sheet_Kriterien!$M$56,4,5))))</f>
        <v>1</v>
      </c>
      <c r="BB396" s="59">
        <f>VLOOKUP($D396,Struktur_daten_BW_2017!$B$7:$AH$452,Calc_Targetkreise!BB$5,FALSE)</f>
        <v>97.9</v>
      </c>
      <c r="BC396" s="62">
        <f>IF(BB396&lt;Master_sheet_Kriterien!$J$8,1,IF(BB396&lt;Master_sheet_Kriterien!$K$8,2,IF(BB396&lt;Master_sheet_Kriterien!$L$8,3,IF(BB396&lt;Master_sheet_Kriterien!$M$8,4,5))))</f>
        <v>1</v>
      </c>
      <c r="BD396" s="65">
        <f t="shared" si="12"/>
        <v>13.19</v>
      </c>
      <c r="BE396" s="62">
        <f>IF(BD396&lt;Master_sheet_Kriterien!$J$10,1,IF(BD396&lt;Master_sheet_Kriterien!$K$10,2,IF(BD396&lt;Master_sheet_Kriterien!$L$10,3,IF(BD396&lt;Master_sheet_Kriterien!$M$10,4,5))))</f>
        <v>1</v>
      </c>
      <c r="BF396" s="65">
        <f>VLOOKUP($D396,Struktur_daten_BW_2017!$B$7:$AH$452,Calc_Targetkreise!BF$5,FALSE)</f>
        <v>5</v>
      </c>
      <c r="BG396" s="62">
        <f>IF(BF396&lt;Master_sheet_Kriterien!$J$12,1,IF(BF396&lt;Master_sheet_Kriterien!$K$12,2,IF(BF396&lt;Master_sheet_Kriterien!$L$12,3,IF(BF396&lt;Master_sheet_Kriterien!$M$12,4,5))))</f>
        <v>1</v>
      </c>
      <c r="BH396" s="65">
        <f>VLOOKUP($D396,Struktur_daten_BW_2017!$B$7:$AH$452,Calc_Targetkreise!BH$5,FALSE)</f>
        <v>12</v>
      </c>
      <c r="BI396" s="62">
        <f>IF(BH396&lt;Master_sheet_Kriterien!$J$14,1,IF(BH396&lt;Master_sheet_Kriterien!$K$14,2,IF(BH396&lt;Master_sheet_Kriterien!$L$14,3,IF(BH396&lt;Master_sheet_Kriterien!$M$14,4,5))))</f>
        <v>4</v>
      </c>
      <c r="BJ396" s="65">
        <f>VLOOKUP($D396,Struktur_daten_BW_2017!$B$7:$AH$452,Calc_Targetkreise!BJ$5,FALSE)</f>
        <v>35.9</v>
      </c>
      <c r="BK396" s="62">
        <f>IF(BJ396&lt;Master_sheet_Kriterien!$J$16,1,IF(BJ396&lt;Master_sheet_Kriterien!$K$16,2,IF(BJ396&lt;Master_sheet_Kriterien!$L$16,3,IF(BJ396&lt;Master_sheet_Kriterien!$M$16,4,5))))</f>
        <v>3</v>
      </c>
      <c r="BL396" s="65">
        <f>VLOOKUP($D396,Struktur_daten_BW_2017!$B$7:$AH$452,Calc_Targetkreise!BL$5,FALSE)</f>
        <v>19.6</v>
      </c>
      <c r="BM396" s="62">
        <f>IF(BL396&lt;Master_sheet_Kriterien!$J$18,1,IF(BL396&lt;Master_sheet_Kriterien!$K$18,2,IF(BL396&lt;Master_sheet_Kriterien!$L$18,3,IF(BL396&lt;Master_sheet_Kriterien!$M$18,4,5))))</f>
        <v>5</v>
      </c>
      <c r="BN396" s="65">
        <f>VLOOKUP($D396,Struktur_daten_BW_2017!$B$7:$AH$452,Calc_Targetkreise!BN$5,FALSE)</f>
        <v>12.4</v>
      </c>
      <c r="BO396" s="62">
        <f>IF(BN396&lt;Master_sheet_Kriterien!$J$20,1,IF(BN396&lt;Master_sheet_Kriterien!$K$20,2,IF(BN396&lt;Master_sheet_Kriterien!$L$20,3,IF(BN396&lt;Master_sheet_Kriterien!$M$20,4,5))))</f>
        <v>5</v>
      </c>
      <c r="BP396" s="59">
        <f>VLOOKUP($D396,Struktur_daten_BW_2017!$B$7:$AH$452,Calc_Targetkreise!BP$5,FALSE)</f>
        <v>17475</v>
      </c>
      <c r="BQ396" s="62">
        <f>IF(BP396&lt;Master_sheet_Kriterien!$J$38,1,IF(BP396&lt;Master_sheet_Kriterien!$K$38,2,IF(BP396&lt;Master_sheet_Kriterien!$L$38,3,IF(BP396&lt;Master_sheet_Kriterien!$M$38,4,5))))</f>
        <v>1</v>
      </c>
      <c r="BR396" s="65">
        <f>VLOOKUP($D396,Struktur_daten_BW_2017!$B$7:$AH$452,Calc_Targetkreise!BR$5,FALSE)</f>
        <v>31.7</v>
      </c>
      <c r="BS396" s="62">
        <f>IF(BR396&lt;Master_sheet_Kriterien!$J$24,1,IF(BR396&lt;Master_sheet_Kriterien!$K$24,2,IF(BR396&lt;Master_sheet_Kriterien!$L$24,3,IF(BR396&lt;Master_sheet_Kriterien!$M$24,4,5))))</f>
        <v>2</v>
      </c>
      <c r="BT396" s="65">
        <f>VLOOKUP($D396,Struktur_daten_BW_2017!$B$7:$AH$452,Calc_Targetkreise!BT$5,FALSE)</f>
        <v>10.7</v>
      </c>
      <c r="BU396" s="62">
        <f>IF(BT396&lt;Master_sheet_Kriterien!$J$26,1,IF(BT396&lt;Master_sheet_Kriterien!$K$26,2,IF(BT396&lt;Master_sheet_Kriterien!$L$26,3,IF(BT396&lt;Master_sheet_Kriterien!$M$26,4,5))))</f>
        <v>1</v>
      </c>
      <c r="BV396" s="65">
        <f t="shared" si="13"/>
        <v>2.82266</v>
      </c>
      <c r="BW396" s="62">
        <f>IF(BV396&lt;Master_sheet_Kriterien!$J$28,1,IF(BV396&lt;Master_sheet_Kriterien!$K$28,2,IF(BV396&lt;Master_sheet_Kriterien!$L$28,3,IF(BV396&lt;Master_sheet_Kriterien!$M$28,4,5))))</f>
        <v>1</v>
      </c>
      <c r="BX396" s="65">
        <f>VLOOKUP($D396,Struktur_daten_BW_2017!$B$7:$AH$452,Calc_Targetkreise!BX$5,FALSE)</f>
        <v>23.36448598</v>
      </c>
      <c r="BY396" s="62">
        <f>IF(BX396&lt;Master_sheet_Kriterien!$J$30,1,IF(BX396&lt;Master_sheet_Kriterien!$K$30,2,IF(BX396&lt;Master_sheet_Kriterien!$L$30,3,IF(BX396&lt;Master_sheet_Kriterien!$M$30,4,5))))</f>
        <v>3</v>
      </c>
      <c r="BZ396" s="65"/>
      <c r="CA396" s="62">
        <f>IF(BZ396&lt;Master_sheet_Kriterien!$J$32,1,IF(BZ396&lt;Master_sheet_Kriterien!$K$32,2,IF(BZ396&lt;Master_sheet_Kriterien!$L$32,3,IF(BZ396&lt;Master_sheet_Kriterien!$M$32,4,5))))</f>
        <v>1</v>
      </c>
      <c r="CB396" s="65"/>
      <c r="CC396" s="62">
        <f>IF(CB396&lt;Master_sheet_Kriterien!$J$34,1,IF(CB396&lt;Master_sheet_Kriterien!$K$34,2,IF(CB396&lt;Master_sheet_Kriterien!$L$34,3,IF(CB396&lt;Master_sheet_Kriterien!$M$34,4,5))))</f>
        <v>1</v>
      </c>
      <c r="CD396" s="65">
        <f>100-VLOOKUP($D396,Struktur_daten_BW_2017!$B$7:$AH$452,Calc_Targetkreise!CD$5,FALSE)</f>
        <v>44</v>
      </c>
      <c r="CE396" s="62">
        <f>IF(CD396&lt;Master_sheet_Kriterien!$J$40,1,IF(CD396&lt;Master_sheet_Kriterien!$K$40,2,IF(CD396&lt;Master_sheet_Kriterien!$L$40,3,IF(CD396&lt;Master_sheet_Kriterien!$M$40,4,5))))</f>
        <v>2</v>
      </c>
      <c r="CF396" s="61"/>
      <c r="CG396" s="59">
        <f>VLOOKUP($D396,EW_19_Kreise!$A$6:$CQ$406,Calc_Targetkreise!CG$5,FALSE)/1000</f>
        <v>63.063</v>
      </c>
      <c r="CH396" s="59">
        <f>VLOOKUP($D396,BW_17_Kreise!$B$7:$CC$410,Calc_Targetkreise!CH$5,FALSE)/1000</f>
        <v>64.174</v>
      </c>
      <c r="CI396" s="59">
        <f>VLOOKUP($D396,EW_Erg_09_14_Kreise!$A$10:$BK$412,Calc_Targetkreise!CI$5,FALSE)/1000</f>
        <v>66.767</v>
      </c>
      <c r="CJ396" s="59">
        <f>VLOOKUP($D396,EW_Erg_09_14_Kreise!$A$10:$BK$412,Calc_Targetkreise!CJ$5,FALSE)/1000</f>
        <v>71.971</v>
      </c>
      <c r="CK396" s="59">
        <f>VLOOKUP($D396,EW_Erg_09_14_Kreise!$A$10:$BK$412,Calc_Targetkreise!CK$5,FALSE)/1000</f>
        <v>35.978</v>
      </c>
      <c r="CL396" s="45"/>
      <c r="CM396" s="59">
        <f>VLOOKUP($D396,Struktur_daten_BW_2017!$B$7:$AH$452,Calc_Targetkreise!CM$5,FALSE)</f>
        <v>263.8</v>
      </c>
      <c r="CN396" s="66">
        <v>3.0</v>
      </c>
      <c r="CO396" s="67">
        <f t="shared" si="16"/>
        <v>0.01137225171</v>
      </c>
      <c r="CP396" s="62">
        <f>IF(CO396&lt;Master_sheet_Kriterien!$J$58,1,IF(CO396&lt;Master_sheet_Kriterien!$K$58,2,IF(CO396&lt;Master_sheet_Kriterien!$L$58,3,IF(CO396&lt;Master_sheet_Kriterien!$M$58,4,5))))</f>
        <v>1</v>
      </c>
      <c r="CQ396" s="66">
        <v>3.0</v>
      </c>
      <c r="CR396" s="67">
        <f t="shared" si="17"/>
        <v>0.01137225171</v>
      </c>
      <c r="CS396" s="62">
        <f>IF(CR396&lt;Master_sheet_Kriterien!$J$59,1,IF(CR396&lt;Master_sheet_Kriterien!$K$59,2,IF(CR396&lt;Master_sheet_Kriterien!$L$59,3,IF(CR396&lt;Master_sheet_Kriterien!$M$59,4,5))))</f>
        <v>1</v>
      </c>
      <c r="CT396" s="66">
        <v>0.0</v>
      </c>
      <c r="CU396" s="44"/>
      <c r="CV396" s="66">
        <v>0.0</v>
      </c>
      <c r="CW396" s="68"/>
      <c r="CY396" s="31">
        <f t="shared" si="18"/>
        <v>16065</v>
      </c>
      <c r="DB396" s="76" t="str">
        <f t="shared" si="19"/>
        <v>Kyffhäuserkreis</v>
      </c>
      <c r="DC396" s="58">
        <f t="shared" si="20"/>
        <v>341</v>
      </c>
      <c r="DD396" s="77">
        <f t="shared" si="21"/>
        <v>128</v>
      </c>
      <c r="DE396" s="72">
        <f t="shared" si="22"/>
        <v>0.00268890962</v>
      </c>
      <c r="DG396" s="76" t="str">
        <f t="shared" si="23"/>
        <v>Kyffhäuserkreis</v>
      </c>
      <c r="DH396" s="58" t="str">
        <f t="shared" si="24"/>
        <v>#REF!</v>
      </c>
      <c r="DI396" s="75">
        <f t="shared" si="25"/>
        <v>122.1137225</v>
      </c>
      <c r="DJ396" s="78">
        <f t="shared" si="26"/>
        <v>0.00268890962</v>
      </c>
      <c r="DK396" s="75"/>
      <c r="DL396" s="75"/>
      <c r="DM396" s="75"/>
      <c r="DN396" s="75"/>
      <c r="DO396" s="75"/>
      <c r="DP396" s="44"/>
    </row>
    <row r="397" ht="16.5" customHeight="1">
      <c r="A397" s="58">
        <f t="shared" si="5"/>
        <v>342</v>
      </c>
      <c r="B397" s="58">
        <f t="shared" si="6"/>
        <v>128</v>
      </c>
      <c r="C397" s="58" t="s">
        <v>553</v>
      </c>
      <c r="D397" s="58">
        <v>16066.0</v>
      </c>
      <c r="E397" s="58" t="s">
        <v>565</v>
      </c>
      <c r="F397" s="59">
        <f>VLOOKUP($D397,EW_19_Kreise!$A$6:$CQ$406,Calc_Targetkreise!F$5,FALSE)/1000</f>
        <v>62.427</v>
      </c>
      <c r="G397" s="59">
        <f>VLOOKUP($D397,BW_17_Kreise!$B$7:$CC$410,Calc_Targetkreise!G$5,FALSE)/1000</f>
        <v>74.858</v>
      </c>
      <c r="H397" s="59">
        <f>VLOOKUP($D397,EW_Erg_09_14_Kreise!$A$10:$BK$412,Calc_Targetkreise!H$5,FALSE)/1000</f>
        <v>54.102</v>
      </c>
      <c r="I397" s="60">
        <f t="shared" ref="I397:K397" si="1628">F397/CG397</f>
        <v>0.5977479246</v>
      </c>
      <c r="J397" s="60">
        <f t="shared" si="1628"/>
        <v>0.7221493344</v>
      </c>
      <c r="K397" s="60">
        <f t="shared" si="1628"/>
        <v>0.5021440107</v>
      </c>
      <c r="L397" s="61">
        <f t="shared" ref="L397:M397" si="1629">1-(T397+X397)</f>
        <v>0.6068528041</v>
      </c>
      <c r="M397" s="61">
        <f t="shared" si="1629"/>
        <v>0.5396751182</v>
      </c>
      <c r="N397" s="62">
        <f>IF(L397&lt;Master_sheet_Kriterien!$J$46,1,IF(L397&lt;Master_sheet_Kriterien!$K$46,2,IF(L397&lt;Master_sheet_Kriterien!$L$46,3,IF(L397&lt;Master_sheet_Kriterien!$M$46,4,5))))</f>
        <v>5</v>
      </c>
      <c r="O397" s="62">
        <f>IF(M397&lt;Master_sheet_Kriterien!$J$46,1,IF(M397&lt;Master_sheet_Kriterien!$K$46,2,IF(M397&lt;Master_sheet_Kriterien!$L$46,3,IF(M397&lt;Master_sheet_Kriterien!$M$46,4,5))))</f>
        <v>5</v>
      </c>
      <c r="P397" s="61">
        <f t="shared" ref="P397:Q397" si="1630">1-(T397+AM397)</f>
        <v>0.5168917295</v>
      </c>
      <c r="Q397" s="61">
        <f t="shared" si="1630"/>
        <v>0.4639183521</v>
      </c>
      <c r="R397" s="62">
        <f>IF(P397&lt;Master_sheet_Kriterien!$J$46,1,IF(P397&lt;Master_sheet_Kriterien!$K$46,2,IF(P397&lt;Master_sheet_Kriterien!$L$46,3,IF(P397&lt;Master_sheet_Kriterien!$M$46,4,5))))</f>
        <v>5</v>
      </c>
      <c r="S397" s="62">
        <f>IF(Q397&lt;Master_sheet_Kriterien!$J$46,1,IF(Q397&lt;Master_sheet_Kriterien!$K$46,2,IF(Q397&lt;Master_sheet_Kriterien!$L$46,3,IF(Q397&lt;Master_sheet_Kriterien!$M$46,4,5))))</f>
        <v>3</v>
      </c>
      <c r="T397" s="61">
        <f>VLOOKUP($D397,EW_19_Kreise!$A$6:$CQ$406,Calc_Targetkreise!T$5,FALSE)/1000/F397</f>
        <v>0.2605282971</v>
      </c>
      <c r="U397" s="63">
        <f>VLOOKUP($D397,BW_17_Kreise!$B$7:$CC$410,Calc_Targetkreise!U$5,FALSE)/1000/$G397</f>
        <v>0.3198322157</v>
      </c>
      <c r="V397" s="61">
        <f>VLOOKUP(Calc_Targetkreise!$D397,EW_Erg_09_14_Kreise!$A$7:$BK$412,Calc_Targetkreise!V$5,FALSE)/1000/$H397</f>
        <v>0.3348305053</v>
      </c>
      <c r="W397" s="61">
        <f>VLOOKUP(Calc_Targetkreise!$D397,EW_Erg_09_14_Kreise!$A$7:$BK$412,Calc_Targetkreise!W$5,FALSE)/1000/CK397</f>
        <v>0.3074526142</v>
      </c>
      <c r="X397" s="61">
        <f>VLOOKUP($D397,EW_19_Kreise!$A$6:$CQ$406,Calc_Targetkreise!X$5,FALSE)/1000/F397</f>
        <v>0.1326188989</v>
      </c>
      <c r="Y397" s="63">
        <f>VLOOKUP($D397,BW_17_Kreise!$B$7:$CC$410,Calc_Targetkreise!Y$5,FALSE)/1000/$G397</f>
        <v>0.1404926661</v>
      </c>
      <c r="Z397" s="61">
        <f>VLOOKUP(Calc_Targetkreise!$D397,EW_Erg_09_14_Kreise!$A$7:$BK$412,Calc_Targetkreise!Z$5,FALSE)/1000/$H397</f>
        <v>0.195575025</v>
      </c>
      <c r="AA397" s="61">
        <f>VLOOKUP(Calc_Targetkreise!$D397,EW_Erg_09_14_Kreise!$A$7:$BK$412,Calc_Targetkreise!AA$5,FALSE)/1000/$H397</f>
        <v>0.1551328971</v>
      </c>
      <c r="AB397" s="61">
        <f>VLOOKUP($D397,EW_19_Kreise!$A$6:$CQ$406,Calc_Targetkreise!AB$5,FALSE)/1000/F397</f>
        <v>0.06979351883</v>
      </c>
      <c r="AC397" s="63">
        <f>VLOOKUP($D397,BW_17_Kreise!$B$7:$CC$410,Calc_Targetkreise!AC$5,FALSE)/1000/$G397</f>
        <v>0.03602821342</v>
      </c>
      <c r="AD397" s="61">
        <f>VLOOKUP(Calc_Targetkreise!$D397,EW_Erg_09_14_Kreise!$A$7:$BK$412,Calc_Targetkreise!AD$5,FALSE)/1000/$H397</f>
        <v>0.03966581642</v>
      </c>
      <c r="AE397" s="62">
        <f>IF(AC397&lt;Master_sheet_Kriterien!$J$54,1,IF(AC397&lt;Master_sheet_Kriterien!$K$54,2,IF(AC397&lt;Master_sheet_Kriterien!$L$54,3,IF(AC397&lt;Master_sheet_Kriterien!$M$54,4,5))))</f>
        <v>1</v>
      </c>
      <c r="AF397" s="61">
        <f>VLOOKUP(Calc_Targetkreise!$D397,EW_Erg_09_14_Kreise!$A$7:$BK$412,Calc_Targetkreise!AF$5,FALSE)/1000/$H397</f>
        <v>0.05262282356</v>
      </c>
      <c r="AG397" s="63">
        <f>VLOOKUP($D397,BW_17_Kreise!$B$7:$CC$410,Calc_Targetkreise!AG$5,FALSE)/1000/$G397</f>
        <v>0.06764808037</v>
      </c>
      <c r="AH397" s="61">
        <f>VLOOKUP(Calc_Targetkreise!$D397,EW_Erg_09_14_Kreise!$A$7:$BK$412,Calc_Targetkreise!AH$5,FALSE)/1000/$H397</f>
        <v>0.01990684263</v>
      </c>
      <c r="AI397" s="61">
        <f>VLOOKUP(Calc_Targetkreise!$D397,EW_Erg_09_14_Kreise!$A$7:$BK$412,Calc_Targetkreise!AI$5,FALSE)/1000/$H397</f>
        <v>0.08568999298</v>
      </c>
      <c r="AJ397" s="63">
        <f>VLOOKUP($D397,BW_17_Kreise!$B$7:$CC$410,Calc_Targetkreise!AJ$5,FALSE)/1000/$G397</f>
        <v>0.1591012317</v>
      </c>
      <c r="AK397" s="61">
        <f>VLOOKUP(Calc_Targetkreise!$D397,EW_Erg_09_14_Kreise!$A$7:$BK$412,Calc_Targetkreise!AK$5,FALSE)/1000/$H397</f>
        <v>0.2153339987</v>
      </c>
      <c r="AL397" s="61">
        <f>VLOOKUP(Calc_Targetkreise!$D397,EW_Erg_09_14_Kreise!$A$7:$BK$412,Calc_Targetkreise!AL$5,FALSE)/1000/$H397</f>
        <v>0.2643894865</v>
      </c>
      <c r="AM397" s="61">
        <f>VLOOKUP($D397,EW_19_Kreise!$A$6:$CQ$406,Calc_Targetkreise!AM$5,FALSE)/1000/F397</f>
        <v>0.2225799734</v>
      </c>
      <c r="AN397" s="63">
        <f>VLOOKUP($D397,BW_17_Kreise!$B$7:$CC$410,Calc_Targetkreise!AN$5,FALSE)/1000/$G397</f>
        <v>0.2162494323</v>
      </c>
      <c r="AO397" s="61">
        <f>VLOOKUP(Calc_Targetkreise!$D397,EW_Erg_09_14_Kreise!$A$7:$BK$412,Calc_Targetkreise!AO$5,FALSE)/1000/$H397</f>
        <v>0.06726183875</v>
      </c>
      <c r="AP397" s="61">
        <f>VLOOKUP(Calc_Targetkreise!$D397,EW_Erg_09_14_Kreise!$A$7:$BK$412,Calc_Targetkreise!AP$5,FALSE)/1000/$H397</f>
        <v>0.0007763114118</v>
      </c>
      <c r="AQ397" s="61">
        <f t="shared" ref="AQ397:AR397" si="1631">1-U397-Y397-AC397-AG397-AJ397-AN397</f>
        <v>0.06064816052</v>
      </c>
      <c r="AR397" s="61">
        <f t="shared" si="1631"/>
        <v>0.1274259732</v>
      </c>
      <c r="AS397" s="61">
        <f t="shared" si="11"/>
        <v>0.1339358742</v>
      </c>
      <c r="AT397" s="63">
        <f>VLOOKUP($D397,BW_17_Kreise!$B$7:$CC$410,Calc_Targetkreise!AT$5,FALSE)/1000/$G397</f>
        <v>0.004475139598</v>
      </c>
      <c r="AU397" s="61">
        <f>VLOOKUP(Calc_Targetkreise!$D397,EW_Erg_09_14_Kreise!$A$7:$BK$412,Calc_Targetkreise!AU$5,FALSE)/1000/$H397</f>
        <v>0.01101622861</v>
      </c>
      <c r="AV397" s="62">
        <f>IF(AU397&lt;Master_sheet_Kriterien!$J$44,1,IF(AU397&lt;Master_sheet_Kriterien!$K$44,2,IF(AU397&lt;Master_sheet_Kriterien!$L$44,3,IF(AU397&lt;Master_sheet_Kriterien!$M$44,4,5))))</f>
        <v>3</v>
      </c>
      <c r="AW397" s="61">
        <f>VLOOKUP(Calc_Targetkreise!$D397,EW_Erg_09_14_Kreise!$A$7:$BK$412,Calc_Targetkreise!AW$5,FALSE)/1000/$H397</f>
        <v>0.007910982958</v>
      </c>
      <c r="AX397" s="61">
        <f>VLOOKUP($D397,EW_19_Kreise!$A$6:$CQ$406,Calc_Targetkreise!AX$5,FALSE)/1000/F397</f>
        <v>0.002851330354</v>
      </c>
      <c r="AY397" s="62">
        <f>IF(AX397&lt;Master_sheet_Kriterien!$J$56,1,IF(AX397&lt;Master_sheet_Kriterien!$K$56,2,IF(AX397&lt;Master_sheet_Kriterien!$L$56,3,IF(AX397&lt;Master_sheet_Kriterien!$M$56,4,5))))</f>
        <v>1</v>
      </c>
      <c r="AZ397" s="64">
        <f>VLOOKUP($D397,EW_19_Kreise!$A$6:$CQ$406,Calc_Targetkreise!AZ$5,FALSE)</f>
        <v>178</v>
      </c>
      <c r="BA397" s="62">
        <f>IF(AZ397&lt;Master_sheet_Kriterien!$J$57,1,IF(AZ397&lt;Master_sheet_Kriterien!$K$57,2,IF(AZ397&lt;Master_sheet_Kriterien!$L$57,3,IF(AZ397&lt;Master_sheet_Kriterien!$M$56,4,5))))</f>
        <v>2</v>
      </c>
      <c r="BB397" s="59">
        <f>VLOOKUP($D397,Struktur_daten_BW_2017!$B$7:$AH$452,Calc_Targetkreise!BB$5,FALSE)</f>
        <v>105.3</v>
      </c>
      <c r="BC397" s="62">
        <f>IF(BB397&lt;Master_sheet_Kriterien!$J$8,1,IF(BB397&lt;Master_sheet_Kriterien!$K$8,2,IF(BB397&lt;Master_sheet_Kriterien!$L$8,3,IF(BB397&lt;Master_sheet_Kriterien!$M$8,4,5))))</f>
        <v>1</v>
      </c>
      <c r="BD397" s="65">
        <f t="shared" si="12"/>
        <v>13.2869</v>
      </c>
      <c r="BE397" s="62">
        <f>IF(BD397&lt;Master_sheet_Kriterien!$J$10,1,IF(BD397&lt;Master_sheet_Kriterien!$K$10,2,IF(BD397&lt;Master_sheet_Kriterien!$L$10,3,IF(BD397&lt;Master_sheet_Kriterien!$M$10,4,5))))</f>
        <v>1</v>
      </c>
      <c r="BF397" s="65">
        <f>VLOOKUP($D397,Struktur_daten_BW_2017!$B$7:$AH$452,Calc_Targetkreise!BF$5,FALSE)</f>
        <v>4.7</v>
      </c>
      <c r="BG397" s="62">
        <f>IF(BF397&lt;Master_sheet_Kriterien!$J$12,1,IF(BF397&lt;Master_sheet_Kriterien!$K$12,2,IF(BF397&lt;Master_sheet_Kriterien!$L$12,3,IF(BF397&lt;Master_sheet_Kriterien!$M$12,4,5))))</f>
        <v>1</v>
      </c>
      <c r="BH397" s="65">
        <f>VLOOKUP($D397,Struktur_daten_BW_2017!$B$7:$AH$452,Calc_Targetkreise!BH$5,FALSE)</f>
        <v>11.6</v>
      </c>
      <c r="BI397" s="62">
        <f>IF(BH397&lt;Master_sheet_Kriterien!$J$14,1,IF(BH397&lt;Master_sheet_Kriterien!$K$14,2,IF(BH397&lt;Master_sheet_Kriterien!$L$14,3,IF(BH397&lt;Master_sheet_Kriterien!$M$14,4,5))))</f>
        <v>3</v>
      </c>
      <c r="BJ397" s="65">
        <f>VLOOKUP($D397,Struktur_daten_BW_2017!$B$7:$AH$452,Calc_Targetkreise!BJ$5,FALSE)</f>
        <v>36.4</v>
      </c>
      <c r="BK397" s="62">
        <f>IF(BJ397&lt;Master_sheet_Kriterien!$J$16,1,IF(BJ397&lt;Master_sheet_Kriterien!$K$16,2,IF(BJ397&lt;Master_sheet_Kriterien!$L$16,3,IF(BJ397&lt;Master_sheet_Kriterien!$M$16,4,5))))</f>
        <v>4</v>
      </c>
      <c r="BL397" s="65">
        <f>VLOOKUP($D397,Struktur_daten_BW_2017!$B$7:$AH$452,Calc_Targetkreise!BL$5,FALSE)</f>
        <v>20.4</v>
      </c>
      <c r="BM397" s="62">
        <f>IF(BL397&lt;Master_sheet_Kriterien!$J$18,1,IF(BL397&lt;Master_sheet_Kriterien!$K$18,2,IF(BL397&lt;Master_sheet_Kriterien!$L$18,3,IF(BL397&lt;Master_sheet_Kriterien!$M$18,4,5))))</f>
        <v>5</v>
      </c>
      <c r="BN397" s="65">
        <f>VLOOKUP($D397,Struktur_daten_BW_2017!$B$7:$AH$452,Calc_Targetkreise!BN$5,FALSE)</f>
        <v>13.3</v>
      </c>
      <c r="BO397" s="62">
        <f>IF(BN397&lt;Master_sheet_Kriterien!$J$20,1,IF(BN397&lt;Master_sheet_Kriterien!$K$20,2,IF(BN397&lt;Master_sheet_Kriterien!$L$20,3,IF(BN397&lt;Master_sheet_Kriterien!$M$20,4,5))))</f>
        <v>5</v>
      </c>
      <c r="BP397" s="59">
        <f>VLOOKUP($D397,Struktur_daten_BW_2017!$B$7:$AH$452,Calc_Targetkreise!BP$5,FALSE)</f>
        <v>18845</v>
      </c>
      <c r="BQ397" s="62">
        <f>IF(BP397&lt;Master_sheet_Kriterien!$J$38,1,IF(BP397&lt;Master_sheet_Kriterien!$K$38,2,IF(BP397&lt;Master_sheet_Kriterien!$L$38,3,IF(BP397&lt;Master_sheet_Kriterien!$M$38,4,5))))</f>
        <v>2</v>
      </c>
      <c r="BR397" s="65">
        <f>VLOOKUP($D397,Struktur_daten_BW_2017!$B$7:$AH$452,Calc_Targetkreise!BR$5,FALSE)</f>
        <v>27.8</v>
      </c>
      <c r="BS397" s="62">
        <f>IF(BR397&lt;Master_sheet_Kriterien!$J$24,1,IF(BR397&lt;Master_sheet_Kriterien!$K$24,2,IF(BR397&lt;Master_sheet_Kriterien!$L$24,3,IF(BR397&lt;Master_sheet_Kriterien!$M$24,4,5))))</f>
        <v>1</v>
      </c>
      <c r="BT397" s="65">
        <f>VLOOKUP($D397,Struktur_daten_BW_2017!$B$7:$AH$452,Calc_Targetkreise!BT$5,FALSE)</f>
        <v>9.1</v>
      </c>
      <c r="BU397" s="62">
        <f>IF(BT397&lt;Master_sheet_Kriterien!$J$26,1,IF(BT397&lt;Master_sheet_Kriterien!$K$26,2,IF(BT397&lt;Master_sheet_Kriterien!$L$26,3,IF(BT397&lt;Master_sheet_Kriterien!$M$26,4,5))))</f>
        <v>1</v>
      </c>
      <c r="BV397" s="65">
        <f t="shared" si="13"/>
        <v>2.57257</v>
      </c>
      <c r="BW397" s="62">
        <f>IF(BV397&lt;Master_sheet_Kriterien!$J$28,1,IF(BV397&lt;Master_sheet_Kriterien!$K$28,2,IF(BV397&lt;Master_sheet_Kriterien!$L$28,3,IF(BV397&lt;Master_sheet_Kriterien!$M$28,4,5))))</f>
        <v>1</v>
      </c>
      <c r="BX397" s="65">
        <f>VLOOKUP($D397,Struktur_daten_BW_2017!$B$7:$AH$452,Calc_Targetkreise!BX$5,FALSE)</f>
        <v>18.68131868</v>
      </c>
      <c r="BY397" s="62">
        <f>IF(BX397&lt;Master_sheet_Kriterien!$J$30,1,IF(BX397&lt;Master_sheet_Kriterien!$K$30,2,IF(BX397&lt;Master_sheet_Kriterien!$L$30,3,IF(BX397&lt;Master_sheet_Kriterien!$M$30,4,5))))</f>
        <v>2</v>
      </c>
      <c r="BZ397" s="65">
        <f>CL397/1000</f>
        <v>2.696</v>
      </c>
      <c r="CA397" s="62">
        <f>IF(BZ397&lt;Master_sheet_Kriterien!$J$32,1,IF(BZ397&lt;Master_sheet_Kriterien!$K$32,2,IF(BZ397&lt;Master_sheet_Kriterien!$L$32,3,IF(BZ397&lt;Master_sheet_Kriterien!$M$32,4,5))))</f>
        <v>1</v>
      </c>
      <c r="CB397" s="65">
        <f>BZ397/CM397*100</f>
        <v>0.9536611249</v>
      </c>
      <c r="CC397" s="62">
        <f>IF(CB397&lt;Master_sheet_Kriterien!$J$34,1,IF(CB397&lt;Master_sheet_Kriterien!$K$34,2,IF(CB397&lt;Master_sheet_Kriterien!$L$34,3,IF(CB397&lt;Master_sheet_Kriterien!$M$34,4,5))))</f>
        <v>1</v>
      </c>
      <c r="CD397" s="65">
        <f>100-VLOOKUP($D397,Struktur_daten_BW_2017!$B$7:$AH$452,Calc_Targetkreise!CD$5,FALSE)</f>
        <v>43.3</v>
      </c>
      <c r="CE397" s="62">
        <f>IF(CD397&lt;Master_sheet_Kriterien!$J$40,1,IF(CD397&lt;Master_sheet_Kriterien!$K$40,2,IF(CD397&lt;Master_sheet_Kriterien!$L$40,3,IF(CD397&lt;Master_sheet_Kriterien!$M$40,4,5))))</f>
        <v>2</v>
      </c>
      <c r="CF397" s="61"/>
      <c r="CG397" s="59">
        <f>VLOOKUP($D397,EW_19_Kreise!$A$6:$CQ$406,Calc_Targetkreise!CG$5,FALSE)/1000</f>
        <v>104.437</v>
      </c>
      <c r="CH397" s="59">
        <f>VLOOKUP($D397,BW_17_Kreise!$B$7:$CC$410,Calc_Targetkreise!CH$5,FALSE)/1000</f>
        <v>103.66</v>
      </c>
      <c r="CI397" s="59">
        <f>VLOOKUP($D397,EW_Erg_09_14_Kreise!$A$10:$BK$412,Calc_Targetkreise!CI$5,FALSE)/1000</f>
        <v>107.742</v>
      </c>
      <c r="CJ397" s="59">
        <f>VLOOKUP($D397,EW_Erg_09_14_Kreise!$A$10:$BK$412,Calc_Targetkreise!CJ$5,FALSE)/1000</f>
        <v>114.28</v>
      </c>
      <c r="CK397" s="59">
        <f>VLOOKUP($D397,EW_Erg_09_14_Kreise!$A$10:$BK$412,Calc_Targetkreise!CK$5,FALSE)/1000</f>
        <v>58.087</v>
      </c>
      <c r="CL397" s="45">
        <v>2696.0</v>
      </c>
      <c r="CM397" s="59">
        <f>VLOOKUP($D397,Struktur_daten_BW_2017!$B$7:$AH$452,Calc_Targetkreise!CM$5,FALSE)</f>
        <v>282.7</v>
      </c>
      <c r="CN397" s="66">
        <v>2.0</v>
      </c>
      <c r="CO397" s="67">
        <f t="shared" si="16"/>
        <v>0.007074637425</v>
      </c>
      <c r="CP397" s="62">
        <f>IF(CO397&lt;Master_sheet_Kriterien!$J$58,1,IF(CO397&lt;Master_sheet_Kriterien!$K$58,2,IF(CO397&lt;Master_sheet_Kriterien!$L$58,3,IF(CO397&lt;Master_sheet_Kriterien!$M$58,4,5))))</f>
        <v>1</v>
      </c>
      <c r="CQ397" s="66">
        <v>1.0</v>
      </c>
      <c r="CR397" s="67">
        <f t="shared" si="17"/>
        <v>0.003537318712</v>
      </c>
      <c r="CS397" s="62">
        <f>IF(CR397&lt;Master_sheet_Kriterien!$J$59,1,IF(CR397&lt;Master_sheet_Kriterien!$K$59,2,IF(CR397&lt;Master_sheet_Kriterien!$L$59,3,IF(CR397&lt;Master_sheet_Kriterien!$M$59,4,5))))</f>
        <v>1</v>
      </c>
      <c r="CT397" s="66">
        <v>1.0</v>
      </c>
      <c r="CU397" s="44"/>
      <c r="CV397" s="66">
        <v>0.0</v>
      </c>
      <c r="CW397" s="68"/>
      <c r="CY397" s="31">
        <f t="shared" si="18"/>
        <v>16066</v>
      </c>
      <c r="DB397" s="76" t="str">
        <f t="shared" si="19"/>
        <v>Schmalkalden-Meiningen</v>
      </c>
      <c r="DC397" s="58">
        <f t="shared" si="20"/>
        <v>342</v>
      </c>
      <c r="DD397" s="77">
        <f t="shared" si="21"/>
        <v>128</v>
      </c>
      <c r="DE397" s="72">
        <f t="shared" si="22"/>
        <v>0.002851330354</v>
      </c>
      <c r="DG397" s="76" t="str">
        <f t="shared" si="23"/>
        <v>Schmalkalden-Meiningen</v>
      </c>
      <c r="DH397" s="58" t="str">
        <f t="shared" si="24"/>
        <v>#REF!</v>
      </c>
      <c r="DI397" s="75">
        <f t="shared" si="25"/>
        <v>122.0707464</v>
      </c>
      <c r="DJ397" s="78">
        <f t="shared" si="26"/>
        <v>0.002851330354</v>
      </c>
      <c r="DK397" s="75"/>
      <c r="DL397" s="75"/>
      <c r="DM397" s="75"/>
      <c r="DN397" s="75"/>
      <c r="DO397" s="75"/>
      <c r="DP397" s="44"/>
    </row>
    <row r="398" ht="16.5" customHeight="1">
      <c r="A398" s="58">
        <f t="shared" si="5"/>
        <v>245</v>
      </c>
      <c r="B398" s="58">
        <f t="shared" si="6"/>
        <v>146</v>
      </c>
      <c r="C398" s="58" t="s">
        <v>553</v>
      </c>
      <c r="D398" s="58">
        <v>16067.0</v>
      </c>
      <c r="E398" s="58" t="s">
        <v>566</v>
      </c>
      <c r="F398" s="59">
        <f>VLOOKUP($D398,EW_19_Kreise!$A$6:$CQ$406,Calc_Targetkreise!F$5,FALSE)/1000</f>
        <v>63.19</v>
      </c>
      <c r="G398" s="59">
        <f>VLOOKUP($D398,BW_17_Kreise!$B$7:$CC$410,Calc_Targetkreise!G$5,FALSE)/1000</f>
        <v>79.376</v>
      </c>
      <c r="H398" s="59">
        <f>VLOOKUP($D398,EW_Erg_09_14_Kreise!$A$10:$BK$412,Calc_Targetkreise!H$5,FALSE)/1000</f>
        <v>56.932</v>
      </c>
      <c r="I398" s="60">
        <f t="shared" ref="I398:K398" si="1632">F398/CG398</f>
        <v>0.5855805764</v>
      </c>
      <c r="J398" s="60">
        <f t="shared" si="1632"/>
        <v>0.724108047</v>
      </c>
      <c r="K398" s="60">
        <f t="shared" si="1632"/>
        <v>0.5041085216</v>
      </c>
      <c r="L398" s="61">
        <f t="shared" ref="L398:M398" si="1633">1-(T398+X398)</f>
        <v>0.6168855832</v>
      </c>
      <c r="M398" s="61">
        <f t="shared" si="1633"/>
        <v>0.5684337835</v>
      </c>
      <c r="N398" s="62">
        <f>IF(L398&lt;Master_sheet_Kriterien!$J$46,1,IF(L398&lt;Master_sheet_Kriterien!$K$46,2,IF(L398&lt;Master_sheet_Kriterien!$L$46,3,IF(L398&lt;Master_sheet_Kriterien!$M$46,4,5))))</f>
        <v>5</v>
      </c>
      <c r="O398" s="62">
        <f>IF(M398&lt;Master_sheet_Kriterien!$J$46,1,IF(M398&lt;Master_sheet_Kriterien!$K$46,2,IF(M398&lt;Master_sheet_Kriterien!$L$46,3,IF(M398&lt;Master_sheet_Kriterien!$M$46,4,5))))</f>
        <v>5</v>
      </c>
      <c r="P398" s="61">
        <f t="shared" ref="P398:Q398" si="1634">1-(T398+AM398)</f>
        <v>0.5308593132</v>
      </c>
      <c r="Q398" s="61">
        <f t="shared" si="1634"/>
        <v>0.4809388228</v>
      </c>
      <c r="R398" s="62">
        <f>IF(P398&lt;Master_sheet_Kriterien!$J$46,1,IF(P398&lt;Master_sheet_Kriterien!$K$46,2,IF(P398&lt;Master_sheet_Kriterien!$L$46,3,IF(P398&lt;Master_sheet_Kriterien!$M$46,4,5))))</f>
        <v>5</v>
      </c>
      <c r="S398" s="62">
        <f>IF(Q398&lt;Master_sheet_Kriterien!$J$46,1,IF(Q398&lt;Master_sheet_Kriterien!$K$46,2,IF(Q398&lt;Master_sheet_Kriterien!$L$46,3,IF(Q398&lt;Master_sheet_Kriterien!$M$46,4,5))))</f>
        <v>4</v>
      </c>
      <c r="T398" s="61">
        <f>VLOOKUP($D398,EW_19_Kreise!$A$6:$CQ$406,Calc_Targetkreise!T$5,FALSE)/1000/F398</f>
        <v>0.2414939073</v>
      </c>
      <c r="U398" s="63">
        <f>VLOOKUP($D398,BW_17_Kreise!$B$7:$CC$410,Calc_Targetkreise!U$5,FALSE)/1000/$G398</f>
        <v>0.2868121347</v>
      </c>
      <c r="V398" s="61">
        <f>VLOOKUP(Calc_Targetkreise!$D398,EW_Erg_09_14_Kreise!$A$7:$BK$412,Calc_Targetkreise!V$5,FALSE)/1000/$H398</f>
        <v>0.3203119511</v>
      </c>
      <c r="W398" s="61">
        <f>VLOOKUP(Calc_Targetkreise!$D398,EW_Erg_09_14_Kreise!$A$7:$BK$412,Calc_Targetkreise!W$5,FALSE)/1000/CK398</f>
        <v>0.3216034566</v>
      </c>
      <c r="X398" s="61">
        <f>VLOOKUP($D398,EW_19_Kreise!$A$6:$CQ$406,Calc_Targetkreise!X$5,FALSE)/1000/F398</f>
        <v>0.1416205096</v>
      </c>
      <c r="Y398" s="63">
        <f>VLOOKUP($D398,BW_17_Kreise!$B$7:$CC$410,Calc_Targetkreise!Y$5,FALSE)/1000/$G398</f>
        <v>0.1447540818</v>
      </c>
      <c r="Z398" s="61">
        <f>VLOOKUP(Calc_Targetkreise!$D398,EW_Erg_09_14_Kreise!$A$7:$BK$412,Calc_Targetkreise!Z$5,FALSE)/1000/$H398</f>
        <v>0.2061582238</v>
      </c>
      <c r="AA398" s="61">
        <f>VLOOKUP(Calc_Targetkreise!$D398,EW_Erg_09_14_Kreise!$A$7:$BK$412,Calc_Targetkreise!AA$5,FALSE)/1000/$H398</f>
        <v>0.206808122</v>
      </c>
      <c r="AB398" s="61">
        <f>VLOOKUP($D398,EW_19_Kreise!$A$6:$CQ$406,Calc_Targetkreise!AB$5,FALSE)/1000/F398</f>
        <v>0.07536002532</v>
      </c>
      <c r="AC398" s="63">
        <f>VLOOKUP($D398,BW_17_Kreise!$B$7:$CC$410,Calc_Targetkreise!AC$5,FALSE)/1000/$G398</f>
        <v>0.03358697843</v>
      </c>
      <c r="AD398" s="61">
        <f>VLOOKUP(Calc_Targetkreise!$D398,EW_Erg_09_14_Kreise!$A$7:$BK$412,Calc_Targetkreise!AD$5,FALSE)/1000/$H398</f>
        <v>0.04087332256</v>
      </c>
      <c r="AE398" s="62">
        <f>IF(AC398&lt;Master_sheet_Kriterien!$J$54,1,IF(AC398&lt;Master_sheet_Kriterien!$K$54,2,IF(AC398&lt;Master_sheet_Kriterien!$L$54,3,IF(AC398&lt;Master_sheet_Kriterien!$M$54,4,5))))</f>
        <v>1</v>
      </c>
      <c r="AF398" s="61">
        <f>VLOOKUP(Calc_Targetkreise!$D398,EW_Erg_09_14_Kreise!$A$7:$BK$412,Calc_Targetkreise!AF$5,FALSE)/1000/$H398</f>
        <v>0.05376589616</v>
      </c>
      <c r="AG398" s="63">
        <f>VLOOKUP($D398,BW_17_Kreise!$B$7:$CC$410,Calc_Targetkreise!AG$5,FALSE)/1000/$G398</f>
        <v>0.07633289659</v>
      </c>
      <c r="AH398" s="61">
        <f>VLOOKUP(Calc_Targetkreise!$D398,EW_Erg_09_14_Kreise!$A$7:$BK$412,Calc_Targetkreise!AH$5,FALSE)/1000/$H398</f>
        <v>0.01839036043</v>
      </c>
      <c r="AI398" s="61">
        <f>VLOOKUP(Calc_Targetkreise!$D398,EW_Erg_09_14_Kreise!$A$7:$BK$412,Calc_Targetkreise!AI$5,FALSE)/1000/$H398</f>
        <v>0.08193985808</v>
      </c>
      <c r="AJ398" s="63">
        <f>VLOOKUP($D398,BW_17_Kreise!$B$7:$CC$410,Calc_Targetkreise!AJ$5,FALSE)/1000/$G398</f>
        <v>0.1552232413</v>
      </c>
      <c r="AK398" s="61">
        <f>VLOOKUP(Calc_Targetkreise!$D398,EW_Erg_09_14_Kreise!$A$7:$BK$412,Calc_Targetkreise!AK$5,FALSE)/1000/$H398</f>
        <v>0.1989215204</v>
      </c>
      <c r="AL398" s="61">
        <f>VLOOKUP(Calc_Targetkreise!$D398,EW_Erg_09_14_Kreise!$A$7:$BK$412,Calc_Targetkreise!AL$5,FALSE)/1000/$H398</f>
        <v>0.2312232137</v>
      </c>
      <c r="AM398" s="61">
        <f>VLOOKUP($D398,EW_19_Kreise!$A$6:$CQ$406,Calc_Targetkreise!AM$5,FALSE)/1000/F398</f>
        <v>0.2276467796</v>
      </c>
      <c r="AN398" s="63">
        <f>VLOOKUP($D398,BW_17_Kreise!$B$7:$CC$410,Calc_Targetkreise!AN$5,FALSE)/1000/$G398</f>
        <v>0.2322490425</v>
      </c>
      <c r="AO398" s="61">
        <f>VLOOKUP(Calc_Targetkreise!$D398,EW_Erg_09_14_Kreise!$A$7:$BK$412,Calc_Targetkreise!AO$5,FALSE)/1000/$H398</f>
        <v>0.07503688611</v>
      </c>
      <c r="AP398" s="61">
        <f>VLOOKUP(Calc_Targetkreise!$D398,EW_Erg_09_14_Kreise!$A$7:$BK$412,Calc_Targetkreise!AP$5,FALSE)/1000/$H398</f>
        <v>0.0004918147966</v>
      </c>
      <c r="AQ398" s="61">
        <f t="shared" ref="AQ398:AR398" si="1635">1-U398-Y398-AC398-AG398-AJ398-AN398</f>
        <v>0.07104162467</v>
      </c>
      <c r="AR398" s="61">
        <f t="shared" si="1635"/>
        <v>0.1403077355</v>
      </c>
      <c r="AS398" s="61">
        <f t="shared" si="11"/>
        <v>0.1041676388</v>
      </c>
      <c r="AT398" s="63">
        <f>VLOOKUP($D398,BW_17_Kreise!$B$7:$CC$410,Calc_Targetkreise!AT$5,FALSE)/1000/$G398</f>
        <v>0.005127494457</v>
      </c>
      <c r="AU398" s="61">
        <f>VLOOKUP(Calc_Targetkreise!$D398,EW_Erg_09_14_Kreise!$A$7:$BK$412,Calc_Targetkreise!AU$5,FALSE)/1000/$H398</f>
        <v>0.01800393452</v>
      </c>
      <c r="AV398" s="62">
        <f>IF(AU398&lt;Master_sheet_Kriterien!$J$44,1,IF(AU398&lt;Master_sheet_Kriterien!$K$44,2,IF(AU398&lt;Master_sheet_Kriterien!$L$44,3,IF(AU398&lt;Master_sheet_Kriterien!$M$44,4,5))))</f>
        <v>5</v>
      </c>
      <c r="AW398" s="61">
        <f>VLOOKUP(Calc_Targetkreise!$D398,EW_Erg_09_14_Kreise!$A$7:$BK$412,Calc_Targetkreise!AW$5,FALSE)/1000/$H398</f>
        <v>0.008343286728</v>
      </c>
      <c r="AX398" s="61">
        <f>VLOOKUP($D398,EW_19_Kreise!$A$6:$CQ$406,Calc_Targetkreise!AX$5,FALSE)/1000/F398</f>
        <v>0.003623991138</v>
      </c>
      <c r="AY398" s="62">
        <f>IF(AX398&lt;Master_sheet_Kriterien!$J$56,1,IF(AX398&lt;Master_sheet_Kriterien!$K$56,2,IF(AX398&lt;Master_sheet_Kriterien!$L$56,3,IF(AX398&lt;Master_sheet_Kriterien!$M$56,4,5))))</f>
        <v>2</v>
      </c>
      <c r="AZ398" s="64">
        <f>VLOOKUP($D398,EW_19_Kreise!$A$6:$CQ$406,Calc_Targetkreise!AZ$5,FALSE)</f>
        <v>229</v>
      </c>
      <c r="BA398" s="62">
        <f>IF(AZ398&lt;Master_sheet_Kriterien!$J$57,1,IF(AZ398&lt;Master_sheet_Kriterien!$K$57,2,IF(AZ398&lt;Master_sheet_Kriterien!$L$57,3,IF(AZ398&lt;Master_sheet_Kriterien!$M$56,4,5))))</f>
        <v>2</v>
      </c>
      <c r="BB398" s="59">
        <f>VLOOKUP($D398,Struktur_daten_BW_2017!$B$7:$AH$452,Calc_Targetkreise!BB$5,FALSE)</f>
        <v>138.5</v>
      </c>
      <c r="BC398" s="62">
        <f>IF(BB398&lt;Master_sheet_Kriterien!$J$8,1,IF(BB398&lt;Master_sheet_Kriterien!$K$8,2,IF(BB398&lt;Master_sheet_Kriterien!$L$8,3,IF(BB398&lt;Master_sheet_Kriterien!$M$8,4,5))))</f>
        <v>2</v>
      </c>
      <c r="BD398" s="65">
        <f t="shared" si="12"/>
        <v>13.0645</v>
      </c>
      <c r="BE398" s="62">
        <f>IF(BD398&lt;Master_sheet_Kriterien!$J$10,1,IF(BD398&lt;Master_sheet_Kriterien!$K$10,2,IF(BD398&lt;Master_sheet_Kriterien!$L$10,3,IF(BD398&lt;Master_sheet_Kriterien!$M$10,4,5))))</f>
        <v>1</v>
      </c>
      <c r="BF398" s="65">
        <f>VLOOKUP($D398,Struktur_daten_BW_2017!$B$7:$AH$452,Calc_Targetkreise!BF$5,FALSE)</f>
        <v>5.3</v>
      </c>
      <c r="BG398" s="62">
        <f>IF(BF398&lt;Master_sheet_Kriterien!$J$12,1,IF(BF398&lt;Master_sheet_Kriterien!$K$12,2,IF(BF398&lt;Master_sheet_Kriterien!$L$12,3,IF(BF398&lt;Master_sheet_Kriterien!$M$12,4,5))))</f>
        <v>1</v>
      </c>
      <c r="BH398" s="65">
        <f>VLOOKUP($D398,Struktur_daten_BW_2017!$B$7:$AH$452,Calc_Targetkreise!BH$5,FALSE)</f>
        <v>12.4</v>
      </c>
      <c r="BI398" s="62">
        <f>IF(BH398&lt;Master_sheet_Kriterien!$J$14,1,IF(BH398&lt;Master_sheet_Kriterien!$K$14,2,IF(BH398&lt;Master_sheet_Kriterien!$L$14,3,IF(BH398&lt;Master_sheet_Kriterien!$M$14,4,5))))</f>
        <v>4</v>
      </c>
      <c r="BJ398" s="65">
        <f>VLOOKUP($D398,Struktur_daten_BW_2017!$B$7:$AH$452,Calc_Targetkreise!BJ$5,FALSE)</f>
        <v>35.8</v>
      </c>
      <c r="BK398" s="62">
        <f>IF(BJ398&lt;Master_sheet_Kriterien!$J$16,1,IF(BJ398&lt;Master_sheet_Kriterien!$K$16,2,IF(BJ398&lt;Master_sheet_Kriterien!$L$16,3,IF(BJ398&lt;Master_sheet_Kriterien!$M$16,4,5))))</f>
        <v>3</v>
      </c>
      <c r="BL398" s="65">
        <f>VLOOKUP($D398,Struktur_daten_BW_2017!$B$7:$AH$452,Calc_Targetkreise!BL$5,FALSE)</f>
        <v>19.6</v>
      </c>
      <c r="BM398" s="62">
        <f>IF(BL398&lt;Master_sheet_Kriterien!$J$18,1,IF(BL398&lt;Master_sheet_Kriterien!$K$18,2,IF(BL398&lt;Master_sheet_Kriterien!$L$18,3,IF(BL398&lt;Master_sheet_Kriterien!$M$18,4,5))))</f>
        <v>5</v>
      </c>
      <c r="BN398" s="65">
        <f>VLOOKUP($D398,Struktur_daten_BW_2017!$B$7:$AH$452,Calc_Targetkreise!BN$5,FALSE)</f>
        <v>12.3</v>
      </c>
      <c r="BO398" s="62">
        <f>IF(BN398&lt;Master_sheet_Kriterien!$J$20,1,IF(BN398&lt;Master_sheet_Kriterien!$K$20,2,IF(BN398&lt;Master_sheet_Kriterien!$L$20,3,IF(BN398&lt;Master_sheet_Kriterien!$M$20,4,5))))</f>
        <v>5</v>
      </c>
      <c r="BP398" s="59">
        <f>VLOOKUP($D398,Struktur_daten_BW_2017!$B$7:$AH$452,Calc_Targetkreise!BP$5,FALSE)</f>
        <v>17733</v>
      </c>
      <c r="BQ398" s="62">
        <f>IF(BP398&lt;Master_sheet_Kriterien!$J$38,1,IF(BP398&lt;Master_sheet_Kriterien!$K$38,2,IF(BP398&lt;Master_sheet_Kriterien!$L$38,3,IF(BP398&lt;Master_sheet_Kriterien!$M$38,4,5))))</f>
        <v>1</v>
      </c>
      <c r="BR398" s="65">
        <f>VLOOKUP($D398,Struktur_daten_BW_2017!$B$7:$AH$452,Calc_Targetkreise!BR$5,FALSE)</f>
        <v>33.7</v>
      </c>
      <c r="BS398" s="62">
        <f>IF(BR398&lt;Master_sheet_Kriterien!$J$24,1,IF(BR398&lt;Master_sheet_Kriterien!$K$24,2,IF(BR398&lt;Master_sheet_Kriterien!$L$24,3,IF(BR398&lt;Master_sheet_Kriterien!$M$24,4,5))))</f>
        <v>3</v>
      </c>
      <c r="BT398" s="65">
        <f>VLOOKUP($D398,Struktur_daten_BW_2017!$B$7:$AH$452,Calc_Targetkreise!BT$5,FALSE)</f>
        <v>8.7</v>
      </c>
      <c r="BU398" s="62">
        <f>IF(BT398&lt;Master_sheet_Kriterien!$J$26,1,IF(BT398&lt;Master_sheet_Kriterien!$K$26,2,IF(BT398&lt;Master_sheet_Kriterien!$L$26,3,IF(BT398&lt;Master_sheet_Kriterien!$M$26,4,5))))</f>
        <v>1</v>
      </c>
      <c r="BV398" s="65">
        <f t="shared" si="13"/>
        <v>2.14455</v>
      </c>
      <c r="BW398" s="62">
        <f>IF(BV398&lt;Master_sheet_Kriterien!$J$28,1,IF(BV398&lt;Master_sheet_Kriterien!$K$28,2,IF(BV398&lt;Master_sheet_Kriterien!$L$28,3,IF(BV398&lt;Master_sheet_Kriterien!$M$28,4,5))))</f>
        <v>1</v>
      </c>
      <c r="BX398" s="65">
        <f>VLOOKUP($D398,Struktur_daten_BW_2017!$B$7:$AH$452,Calc_Targetkreise!BX$5,FALSE)</f>
        <v>11.49425287</v>
      </c>
      <c r="BY398" s="62">
        <f>IF(BX398&lt;Master_sheet_Kriterien!$J$30,1,IF(BX398&lt;Master_sheet_Kriterien!$K$30,2,IF(BX398&lt;Master_sheet_Kriterien!$L$30,3,IF(BX398&lt;Master_sheet_Kriterien!$M$30,4,5))))</f>
        <v>1</v>
      </c>
      <c r="BZ398" s="65"/>
      <c r="CA398" s="62">
        <f>IF(BZ398&lt;Master_sheet_Kriterien!$J$32,1,IF(BZ398&lt;Master_sheet_Kriterien!$K$32,2,IF(BZ398&lt;Master_sheet_Kriterien!$L$32,3,IF(BZ398&lt;Master_sheet_Kriterien!$M$32,4,5))))</f>
        <v>1</v>
      </c>
      <c r="CB398" s="65"/>
      <c r="CC398" s="62">
        <f>IF(CB398&lt;Master_sheet_Kriterien!$J$34,1,IF(CB398&lt;Master_sheet_Kriterien!$K$34,2,IF(CB398&lt;Master_sheet_Kriterien!$L$34,3,IF(CB398&lt;Master_sheet_Kriterien!$M$34,4,5))))</f>
        <v>1</v>
      </c>
      <c r="CD398" s="65">
        <f>100-VLOOKUP($D398,Struktur_daten_BW_2017!$B$7:$AH$452,Calc_Targetkreise!CD$5,FALSE)</f>
        <v>51.3</v>
      </c>
      <c r="CE398" s="62">
        <f>IF(CD398&lt;Master_sheet_Kriterien!$J$40,1,IF(CD398&lt;Master_sheet_Kriterien!$K$40,2,IF(CD398&lt;Master_sheet_Kriterien!$L$40,3,IF(CD398&lt;Master_sheet_Kriterien!$M$40,4,5))))</f>
        <v>3</v>
      </c>
      <c r="CF398" s="61"/>
      <c r="CG398" s="59">
        <f>VLOOKUP($D398,EW_19_Kreise!$A$6:$CQ$406,Calc_Targetkreise!CG$5,FALSE)/1000</f>
        <v>107.91</v>
      </c>
      <c r="CH398" s="59">
        <f>VLOOKUP($D398,BW_17_Kreise!$B$7:$CC$410,Calc_Targetkreise!CH$5,FALSE)/1000</f>
        <v>109.619</v>
      </c>
      <c r="CI398" s="59">
        <f>VLOOKUP($D398,EW_Erg_09_14_Kreise!$A$10:$BK$412,Calc_Targetkreise!CI$5,FALSE)/1000</f>
        <v>112.936</v>
      </c>
      <c r="CJ398" s="59">
        <f>VLOOKUP($D398,EW_Erg_09_14_Kreise!$A$10:$BK$412,Calc_Targetkreise!CJ$5,FALSE)/1000</f>
        <v>118.783</v>
      </c>
      <c r="CK398" s="59">
        <f>VLOOKUP($D398,EW_Erg_09_14_Kreise!$A$10:$BK$412,Calc_Targetkreise!CK$5,FALSE)/1000</f>
        <v>62.49</v>
      </c>
      <c r="CL398" s="45"/>
      <c r="CM398" s="59">
        <f>VLOOKUP($D398,Struktur_daten_BW_2017!$B$7:$AH$452,Calc_Targetkreise!CM$5,FALSE)</f>
        <v>246.5</v>
      </c>
      <c r="CN398" s="66">
        <v>1.0</v>
      </c>
      <c r="CO398" s="67">
        <f t="shared" si="16"/>
        <v>0.004056795132</v>
      </c>
      <c r="CP398" s="62">
        <f>IF(CO398&lt;Master_sheet_Kriterien!$J$58,1,IF(CO398&lt;Master_sheet_Kriterien!$K$58,2,IF(CO398&lt;Master_sheet_Kriterien!$L$58,3,IF(CO398&lt;Master_sheet_Kriterien!$M$58,4,5))))</f>
        <v>1</v>
      </c>
      <c r="CQ398" s="66">
        <v>1.0</v>
      </c>
      <c r="CR398" s="67">
        <f t="shared" si="17"/>
        <v>0.004056795132</v>
      </c>
      <c r="CS398" s="62">
        <f>IF(CR398&lt;Master_sheet_Kriterien!$J$59,1,IF(CR398&lt;Master_sheet_Kriterien!$K$59,2,IF(CR398&lt;Master_sheet_Kriterien!$L$59,3,IF(CR398&lt;Master_sheet_Kriterien!$M$59,4,5))))</f>
        <v>1</v>
      </c>
      <c r="CT398" s="66">
        <v>0.0</v>
      </c>
      <c r="CU398" s="44"/>
      <c r="CV398" s="66">
        <v>0.0</v>
      </c>
      <c r="CW398" s="68"/>
      <c r="CY398" s="31">
        <f t="shared" si="18"/>
        <v>16067</v>
      </c>
      <c r="DB398" s="76" t="str">
        <f t="shared" si="19"/>
        <v>Gotha</v>
      </c>
      <c r="DC398" s="58">
        <f t="shared" si="20"/>
        <v>245</v>
      </c>
      <c r="DD398" s="77">
        <f t="shared" si="21"/>
        <v>146</v>
      </c>
      <c r="DE398" s="72">
        <f t="shared" si="22"/>
        <v>0.003623991138</v>
      </c>
      <c r="DG398" s="76" t="str">
        <f t="shared" si="23"/>
        <v>Gotha</v>
      </c>
      <c r="DH398" s="58" t="str">
        <f t="shared" si="24"/>
        <v>#REF!</v>
      </c>
      <c r="DI398" s="75">
        <f t="shared" si="25"/>
        <v>140.040568</v>
      </c>
      <c r="DJ398" s="78">
        <f t="shared" si="26"/>
        <v>0.003623991138</v>
      </c>
      <c r="DK398" s="75"/>
      <c r="DL398" s="75"/>
      <c r="DM398" s="75"/>
      <c r="DN398" s="75"/>
      <c r="DO398" s="75"/>
      <c r="DP398" s="44"/>
    </row>
    <row r="399" ht="16.5" customHeight="1">
      <c r="A399" s="58">
        <f t="shared" si="5"/>
        <v>335</v>
      </c>
      <c r="B399" s="58">
        <f t="shared" si="6"/>
        <v>129</v>
      </c>
      <c r="C399" s="58" t="s">
        <v>553</v>
      </c>
      <c r="D399" s="58">
        <v>16068.0</v>
      </c>
      <c r="E399" s="58" t="s">
        <v>567</v>
      </c>
      <c r="F399" s="59">
        <f>VLOOKUP($D399,EW_19_Kreise!$A$6:$CQ$406,Calc_Targetkreise!F$5,FALSE)/1000</f>
        <v>34.323</v>
      </c>
      <c r="G399" s="59">
        <f>VLOOKUP($D399,BW_17_Kreise!$B$7:$CC$410,Calc_Targetkreise!G$5,FALSE)/1000</f>
        <v>41.978</v>
      </c>
      <c r="H399" s="59">
        <f>VLOOKUP($D399,EW_Erg_09_14_Kreise!$A$10:$BK$412,Calc_Targetkreise!H$5,FALSE)/1000</f>
        <v>31.069</v>
      </c>
      <c r="I399" s="60">
        <f t="shared" ref="I399:K399" si="1636">F399/CG399</f>
        <v>0.5974412533</v>
      </c>
      <c r="J399" s="60">
        <f t="shared" si="1636"/>
        <v>0.7205657689</v>
      </c>
      <c r="K399" s="60">
        <f t="shared" si="1636"/>
        <v>0.5183350017</v>
      </c>
      <c r="L399" s="61">
        <f t="shared" ref="L399:M399" si="1637">1-(T399+X399)</f>
        <v>0.6333071118</v>
      </c>
      <c r="M399" s="61">
        <f t="shared" si="1637"/>
        <v>0.582924389</v>
      </c>
      <c r="N399" s="62">
        <f>IF(L399&lt;Master_sheet_Kriterien!$J$46,1,IF(L399&lt;Master_sheet_Kriterien!$K$46,2,IF(L399&lt;Master_sheet_Kriterien!$L$46,3,IF(L399&lt;Master_sheet_Kriterien!$M$46,4,5))))</f>
        <v>5</v>
      </c>
      <c r="O399" s="62">
        <f>IF(M399&lt;Master_sheet_Kriterien!$J$46,1,IF(M399&lt;Master_sheet_Kriterien!$K$46,2,IF(M399&lt;Master_sheet_Kriterien!$L$46,3,IF(M399&lt;Master_sheet_Kriterien!$M$46,4,5))))</f>
        <v>5</v>
      </c>
      <c r="P399" s="61">
        <f t="shared" ref="P399:Q399" si="1638">1-(T399+AM399)</f>
        <v>0.475978207</v>
      </c>
      <c r="Q399" s="61">
        <f t="shared" si="1638"/>
        <v>0.4598837486</v>
      </c>
      <c r="R399" s="62">
        <f>IF(P399&lt;Master_sheet_Kriterien!$J$46,1,IF(P399&lt;Master_sheet_Kriterien!$K$46,2,IF(P399&lt;Master_sheet_Kriterien!$L$46,3,IF(P399&lt;Master_sheet_Kriterien!$M$46,4,5))))</f>
        <v>4</v>
      </c>
      <c r="S399" s="62">
        <f>IF(Q399&lt;Master_sheet_Kriterien!$J$46,1,IF(Q399&lt;Master_sheet_Kriterien!$K$46,2,IF(Q399&lt;Master_sheet_Kriterien!$L$46,3,IF(Q399&lt;Master_sheet_Kriterien!$M$46,4,5))))</f>
        <v>3</v>
      </c>
      <c r="T399" s="61">
        <f>VLOOKUP($D399,EW_19_Kreise!$A$6:$CQ$406,Calc_Targetkreise!T$5,FALSE)/1000/F399</f>
        <v>0.2765783877</v>
      </c>
      <c r="U399" s="63">
        <f>VLOOKUP($D399,BW_17_Kreise!$B$7:$CC$410,Calc_Targetkreise!U$5,FALSE)/1000/$G399</f>
        <v>0.297655915</v>
      </c>
      <c r="V399" s="61">
        <f>VLOOKUP(Calc_Targetkreise!$D399,EW_Erg_09_14_Kreise!$A$7:$BK$412,Calc_Targetkreise!V$5,FALSE)/1000/$H399</f>
        <v>0.3564002704</v>
      </c>
      <c r="W399" s="61">
        <f>VLOOKUP(Calc_Targetkreise!$D399,EW_Erg_09_14_Kreise!$A$7:$BK$412,Calc_Targetkreise!W$5,FALSE)/1000/CK399</f>
        <v>0.34411658</v>
      </c>
      <c r="X399" s="61">
        <f>VLOOKUP($D399,EW_19_Kreise!$A$6:$CQ$406,Calc_Targetkreise!X$5,FALSE)/1000/F399</f>
        <v>0.09011450048</v>
      </c>
      <c r="Y399" s="63">
        <f>VLOOKUP($D399,BW_17_Kreise!$B$7:$CC$410,Calc_Targetkreise!Y$5,FALSE)/1000/$G399</f>
        <v>0.119419696</v>
      </c>
      <c r="Z399" s="61">
        <f>VLOOKUP(Calc_Targetkreise!$D399,EW_Erg_09_14_Kreise!$A$7:$BK$412,Calc_Targetkreise!Z$5,FALSE)/1000/$H399</f>
        <v>0.1487978371</v>
      </c>
      <c r="AA399" s="61">
        <f>VLOOKUP(Calc_Targetkreise!$D399,EW_Erg_09_14_Kreise!$A$7:$BK$412,Calc_Targetkreise!AA$5,FALSE)/1000/$H399</f>
        <v>0.1388844186</v>
      </c>
      <c r="AB399" s="61">
        <f>VLOOKUP($D399,EW_19_Kreise!$A$6:$CQ$406,Calc_Targetkreise!AB$5,FALSE)/1000/F399</f>
        <v>0.06080470821</v>
      </c>
      <c r="AC399" s="63">
        <f>VLOOKUP($D399,BW_17_Kreise!$B$7:$CC$410,Calc_Targetkreise!AC$5,FALSE)/1000/$G399</f>
        <v>0.02908666444</v>
      </c>
      <c r="AD399" s="61">
        <f>VLOOKUP(Calc_Targetkreise!$D399,EW_Erg_09_14_Kreise!$A$7:$BK$412,Calc_Targetkreise!AD$5,FALSE)/1000/$H399</f>
        <v>0.0331842029</v>
      </c>
      <c r="AE399" s="62">
        <f>IF(AC399&lt;Master_sheet_Kriterien!$J$54,1,IF(AC399&lt;Master_sheet_Kriterien!$K$54,2,IF(AC399&lt;Master_sheet_Kriterien!$L$54,3,IF(AC399&lt;Master_sheet_Kriterien!$M$54,4,5))))</f>
        <v>1</v>
      </c>
      <c r="AF399" s="61">
        <f>VLOOKUP(Calc_Targetkreise!$D399,EW_Erg_09_14_Kreise!$A$7:$BK$412,Calc_Targetkreise!AF$5,FALSE)/1000/$H399</f>
        <v>0.04007209759</v>
      </c>
      <c r="AG399" s="63">
        <f>VLOOKUP($D399,BW_17_Kreise!$B$7:$CC$410,Calc_Targetkreise!AG$5,FALSE)/1000/$G399</f>
        <v>0.07723093049</v>
      </c>
      <c r="AH399" s="61">
        <f>VLOOKUP(Calc_Targetkreise!$D399,EW_Erg_09_14_Kreise!$A$7:$BK$412,Calc_Targetkreise!AH$5,FALSE)/1000/$H399</f>
        <v>0.02391451286</v>
      </c>
      <c r="AI399" s="61">
        <f>VLOOKUP(Calc_Targetkreise!$D399,EW_Erg_09_14_Kreise!$A$7:$BK$412,Calc_Targetkreise!AI$5,FALSE)/1000/$H399</f>
        <v>0.0892529531</v>
      </c>
      <c r="AJ399" s="63">
        <f>VLOOKUP($D399,BW_17_Kreise!$B$7:$CC$410,Calc_Targetkreise!AJ$5,FALSE)/1000/$G399</f>
        <v>0.1627519177</v>
      </c>
      <c r="AK399" s="61">
        <f>VLOOKUP(Calc_Targetkreise!$D399,EW_Erg_09_14_Kreise!$A$7:$BK$412,Calc_Targetkreise!AK$5,FALSE)/1000/$H399</f>
        <v>0.2246934243</v>
      </c>
      <c r="AL399" s="61">
        <f>VLOOKUP(Calc_Targetkreise!$D399,EW_Erg_09_14_Kreise!$A$7:$BK$412,Calc_Targetkreise!AL$5,FALSE)/1000/$H399</f>
        <v>0.2602594226</v>
      </c>
      <c r="AM399" s="61">
        <f>VLOOKUP($D399,EW_19_Kreise!$A$6:$CQ$406,Calc_Targetkreise!AM$5,FALSE)/1000/F399</f>
        <v>0.2474434053</v>
      </c>
      <c r="AN399" s="63">
        <f>VLOOKUP($D399,BW_17_Kreise!$B$7:$CC$410,Calc_Targetkreise!AN$5,FALSE)/1000/$G399</f>
        <v>0.2424603364</v>
      </c>
      <c r="AO399" s="61">
        <f>VLOOKUP(Calc_Targetkreise!$D399,EW_Erg_09_14_Kreise!$A$7:$BK$412,Calc_Targetkreise!AO$5,FALSE)/1000/$H399</f>
        <v>0.06778460845</v>
      </c>
      <c r="AP399" s="61">
        <f>VLOOKUP(Calc_Targetkreise!$D399,EW_Erg_09_14_Kreise!$A$7:$BK$412,Calc_Targetkreise!AP$5,FALSE)/1000/$H399</f>
        <v>0.0007402877466</v>
      </c>
      <c r="AQ399" s="61">
        <f t="shared" ref="AQ399:AR399" si="1639">1-U399-Y399-AC399-AG399-AJ399-AN399</f>
        <v>0.07139454</v>
      </c>
      <c r="AR399" s="61">
        <f t="shared" si="1639"/>
        <v>0.145225144</v>
      </c>
      <c r="AS399" s="61">
        <f t="shared" si="11"/>
        <v>0.1266742404</v>
      </c>
      <c r="AT399" s="63">
        <f>VLOOKUP($D399,BW_17_Kreise!$B$7:$CC$410,Calc_Targetkreise!AT$5,FALSE)/1000/$G399</f>
        <v>0.004383248368</v>
      </c>
      <c r="AU399" s="61">
        <f>VLOOKUP(Calc_Targetkreise!$D399,EW_Erg_09_14_Kreise!$A$7:$BK$412,Calc_Targetkreise!AU$5,FALSE)/1000/$H399</f>
        <v>0.01287456951</v>
      </c>
      <c r="AV399" s="62">
        <f>IF(AU399&lt;Master_sheet_Kriterien!$J$44,1,IF(AU399&lt;Master_sheet_Kriterien!$K$44,2,IF(AU399&lt;Master_sheet_Kriterien!$L$44,3,IF(AU399&lt;Master_sheet_Kriterien!$M$44,4,5))))</f>
        <v>4</v>
      </c>
      <c r="AW399" s="61">
        <f>VLOOKUP(Calc_Targetkreise!$D399,EW_Erg_09_14_Kreise!$A$7:$BK$412,Calc_Targetkreise!AW$5,FALSE)/1000/$H399</f>
        <v>0.008304097332</v>
      </c>
      <c r="AX399" s="61">
        <f>VLOOKUP($D399,EW_19_Kreise!$A$6:$CQ$406,Calc_Targetkreise!AX$5,FALSE)/1000/F399</f>
        <v>0.002971768202</v>
      </c>
      <c r="AY399" s="62">
        <f>IF(AX399&lt;Master_sheet_Kriterien!$J$56,1,IF(AX399&lt;Master_sheet_Kriterien!$K$56,2,IF(AX399&lt;Master_sheet_Kriterien!$L$56,3,IF(AX399&lt;Master_sheet_Kriterien!$M$56,4,5))))</f>
        <v>1</v>
      </c>
      <c r="AZ399" s="64">
        <f>VLOOKUP($D399,EW_19_Kreise!$A$6:$CQ$406,Calc_Targetkreise!AZ$5,FALSE)</f>
        <v>102</v>
      </c>
      <c r="BA399" s="62">
        <f>IF(AZ399&lt;Master_sheet_Kriterien!$J$57,1,IF(AZ399&lt;Master_sheet_Kriterien!$K$57,2,IF(AZ399&lt;Master_sheet_Kriterien!$L$57,3,IF(AZ399&lt;Master_sheet_Kriterien!$M$56,4,5))))</f>
        <v>1</v>
      </c>
      <c r="BB399" s="59">
        <f>VLOOKUP($D399,Struktur_daten_BW_2017!$B$7:$AH$452,Calc_Targetkreise!BB$5,FALSE)</f>
        <v>89.3</v>
      </c>
      <c r="BC399" s="62">
        <f>IF(BB399&lt;Master_sheet_Kriterien!$J$8,1,IF(BB399&lt;Master_sheet_Kriterien!$K$8,2,IF(BB399&lt;Master_sheet_Kriterien!$L$8,3,IF(BB399&lt;Master_sheet_Kriterien!$M$8,4,5))))</f>
        <v>1</v>
      </c>
      <c r="BD399" s="65">
        <f t="shared" si="12"/>
        <v>14.3248</v>
      </c>
      <c r="BE399" s="62">
        <f>IF(BD399&lt;Master_sheet_Kriterien!$J$10,1,IF(BD399&lt;Master_sheet_Kriterien!$K$10,2,IF(BD399&lt;Master_sheet_Kriterien!$L$10,3,IF(BD399&lt;Master_sheet_Kriterien!$M$10,4,5))))</f>
        <v>1</v>
      </c>
      <c r="BF399" s="65">
        <f>VLOOKUP($D399,Struktur_daten_BW_2017!$B$7:$AH$452,Calc_Targetkreise!BF$5,FALSE)</f>
        <v>5.6</v>
      </c>
      <c r="BG399" s="62">
        <f>IF(BF399&lt;Master_sheet_Kriterien!$J$12,1,IF(BF399&lt;Master_sheet_Kriterien!$K$12,2,IF(BF399&lt;Master_sheet_Kriterien!$L$12,3,IF(BF399&lt;Master_sheet_Kriterien!$M$12,4,5))))</f>
        <v>1</v>
      </c>
      <c r="BH399" s="65">
        <f>VLOOKUP($D399,Struktur_daten_BW_2017!$B$7:$AH$452,Calc_Targetkreise!BH$5,FALSE)</f>
        <v>11.6</v>
      </c>
      <c r="BI399" s="62">
        <f>IF(BH399&lt;Master_sheet_Kriterien!$J$14,1,IF(BH399&lt;Master_sheet_Kriterien!$K$14,2,IF(BH399&lt;Master_sheet_Kriterien!$L$14,3,IF(BH399&lt;Master_sheet_Kriterien!$M$14,4,5))))</f>
        <v>3</v>
      </c>
      <c r="BJ399" s="65">
        <f>VLOOKUP($D399,Struktur_daten_BW_2017!$B$7:$AH$452,Calc_Targetkreise!BJ$5,FALSE)</f>
        <v>39.5</v>
      </c>
      <c r="BK399" s="62">
        <f>IF(BJ399&lt;Master_sheet_Kriterien!$J$16,1,IF(BJ399&lt;Master_sheet_Kriterien!$K$16,2,IF(BJ399&lt;Master_sheet_Kriterien!$L$16,3,IF(BJ399&lt;Master_sheet_Kriterien!$M$16,4,5))))</f>
        <v>5</v>
      </c>
      <c r="BL399" s="65">
        <f>VLOOKUP($D399,Struktur_daten_BW_2017!$B$7:$AH$452,Calc_Targetkreise!BL$5,FALSE)</f>
        <v>19.6</v>
      </c>
      <c r="BM399" s="62">
        <f>IF(BL399&lt;Master_sheet_Kriterien!$J$18,1,IF(BL399&lt;Master_sheet_Kriterien!$K$18,2,IF(BL399&lt;Master_sheet_Kriterien!$L$18,3,IF(BL399&lt;Master_sheet_Kriterien!$M$18,4,5))))</f>
        <v>5</v>
      </c>
      <c r="BN399" s="65">
        <f>VLOOKUP($D399,Struktur_daten_BW_2017!$B$7:$AH$452,Calc_Targetkreise!BN$5,FALSE)</f>
        <v>9.6</v>
      </c>
      <c r="BO399" s="62">
        <f>IF(BN399&lt;Master_sheet_Kriterien!$J$20,1,IF(BN399&lt;Master_sheet_Kriterien!$K$20,2,IF(BN399&lt;Master_sheet_Kriterien!$L$20,3,IF(BN399&lt;Master_sheet_Kriterien!$M$20,4,5))))</f>
        <v>1</v>
      </c>
      <c r="BP399" s="59">
        <f>VLOOKUP($D399,Struktur_daten_BW_2017!$B$7:$AH$452,Calc_Targetkreise!BP$5,FALSE)</f>
        <v>17558</v>
      </c>
      <c r="BQ399" s="62">
        <f>IF(BP399&lt;Master_sheet_Kriterien!$J$38,1,IF(BP399&lt;Master_sheet_Kriterien!$K$38,2,IF(BP399&lt;Master_sheet_Kriterien!$L$38,3,IF(BP399&lt;Master_sheet_Kriterien!$M$38,4,5))))</f>
        <v>1</v>
      </c>
      <c r="BR399" s="65">
        <f>VLOOKUP($D399,Struktur_daten_BW_2017!$B$7:$AH$452,Calc_Targetkreise!BR$5,FALSE)</f>
        <v>38.1</v>
      </c>
      <c r="BS399" s="62">
        <f>IF(BR399&lt;Master_sheet_Kriterien!$J$24,1,IF(BR399&lt;Master_sheet_Kriterien!$K$24,2,IF(BR399&lt;Master_sheet_Kriterien!$L$24,3,IF(BR399&lt;Master_sheet_Kriterien!$M$24,4,5))))</f>
        <v>4</v>
      </c>
      <c r="BT399" s="65">
        <f>VLOOKUP($D399,Struktur_daten_BW_2017!$B$7:$AH$452,Calc_Targetkreise!BT$5,FALSE)</f>
        <v>8</v>
      </c>
      <c r="BU399" s="62">
        <f>IF(BT399&lt;Master_sheet_Kriterien!$J$26,1,IF(BT399&lt;Master_sheet_Kriterien!$K$26,2,IF(BT399&lt;Master_sheet_Kriterien!$L$26,3,IF(BT399&lt;Master_sheet_Kriterien!$M$26,4,5))))</f>
        <v>1</v>
      </c>
      <c r="BV399" s="65">
        <f t="shared" si="13"/>
        <v>2.0464</v>
      </c>
      <c r="BW399" s="62">
        <f>IF(BV399&lt;Master_sheet_Kriterien!$J$28,1,IF(BV399&lt;Master_sheet_Kriterien!$K$28,2,IF(BV399&lt;Master_sheet_Kriterien!$L$28,3,IF(BV399&lt;Master_sheet_Kriterien!$M$28,4,5))))</f>
        <v>1</v>
      </c>
      <c r="BX399" s="65">
        <f>VLOOKUP($D399,Struktur_daten_BW_2017!$B$7:$AH$452,Calc_Targetkreise!BX$5,FALSE)</f>
        <v>13.75</v>
      </c>
      <c r="BY399" s="62">
        <f>IF(BX399&lt;Master_sheet_Kriterien!$J$30,1,IF(BX399&lt;Master_sheet_Kriterien!$K$30,2,IF(BX399&lt;Master_sheet_Kriterien!$L$30,3,IF(BX399&lt;Master_sheet_Kriterien!$M$30,4,5))))</f>
        <v>1</v>
      </c>
      <c r="BZ399" s="65"/>
      <c r="CA399" s="62">
        <f>IF(BZ399&lt;Master_sheet_Kriterien!$J$32,1,IF(BZ399&lt;Master_sheet_Kriterien!$K$32,2,IF(BZ399&lt;Master_sheet_Kriterien!$L$32,3,IF(BZ399&lt;Master_sheet_Kriterien!$M$32,4,5))))</f>
        <v>1</v>
      </c>
      <c r="CB399" s="65"/>
      <c r="CC399" s="62">
        <f>IF(CB399&lt;Master_sheet_Kriterien!$J$34,1,IF(CB399&lt;Master_sheet_Kriterien!$K$34,2,IF(CB399&lt;Master_sheet_Kriterien!$L$34,3,IF(CB399&lt;Master_sheet_Kriterien!$M$34,4,5))))</f>
        <v>1</v>
      </c>
      <c r="CD399" s="65">
        <f>100-VLOOKUP($D399,Struktur_daten_BW_2017!$B$7:$AH$452,Calc_Targetkreise!CD$5,FALSE)</f>
        <v>57.9</v>
      </c>
      <c r="CE399" s="62">
        <f>IF(CD399&lt;Master_sheet_Kriterien!$J$40,1,IF(CD399&lt;Master_sheet_Kriterien!$K$40,2,IF(CD399&lt;Master_sheet_Kriterien!$L$40,3,IF(CD399&lt;Master_sheet_Kriterien!$M$40,4,5))))</f>
        <v>4</v>
      </c>
      <c r="CF399" s="61"/>
      <c r="CG399" s="59">
        <f>VLOOKUP($D399,EW_19_Kreise!$A$6:$CQ$406,Calc_Targetkreise!CG$5,FALSE)/1000</f>
        <v>57.45</v>
      </c>
      <c r="CH399" s="59">
        <f>VLOOKUP($D399,BW_17_Kreise!$B$7:$CC$410,Calc_Targetkreise!CH$5,FALSE)/1000</f>
        <v>58.257</v>
      </c>
      <c r="CI399" s="59">
        <f>VLOOKUP($D399,EW_Erg_09_14_Kreise!$A$10:$BK$412,Calc_Targetkreise!CI$5,FALSE)/1000</f>
        <v>59.94</v>
      </c>
      <c r="CJ399" s="59">
        <f>VLOOKUP($D399,EW_Erg_09_14_Kreise!$A$10:$BK$412,Calc_Targetkreise!CJ$5,FALSE)/1000</f>
        <v>63.315</v>
      </c>
      <c r="CK399" s="59">
        <f>VLOOKUP($D399,EW_Erg_09_14_Kreise!$A$10:$BK$412,Calc_Targetkreise!CK$5,FALSE)/1000</f>
        <v>33.076</v>
      </c>
      <c r="CL399" s="45"/>
      <c r="CM399" s="59">
        <f>VLOOKUP($D399,Struktur_daten_BW_2017!$B$7:$AH$452,Calc_Targetkreise!CM$5,FALSE)</f>
        <v>255.8</v>
      </c>
      <c r="CN399" s="66">
        <v>4.0</v>
      </c>
      <c r="CO399" s="67">
        <f t="shared" si="16"/>
        <v>0.01563721658</v>
      </c>
      <c r="CP399" s="62">
        <f>IF(CO399&lt;Master_sheet_Kriterien!$J$58,1,IF(CO399&lt;Master_sheet_Kriterien!$K$58,2,IF(CO399&lt;Master_sheet_Kriterien!$L$58,3,IF(CO399&lt;Master_sheet_Kriterien!$M$58,4,5))))</f>
        <v>1</v>
      </c>
      <c r="CQ399" s="66">
        <v>4.0</v>
      </c>
      <c r="CR399" s="67">
        <f t="shared" si="17"/>
        <v>0.01563721658</v>
      </c>
      <c r="CS399" s="62">
        <f>IF(CR399&lt;Master_sheet_Kriterien!$J$59,1,IF(CR399&lt;Master_sheet_Kriterien!$K$59,2,IF(CR399&lt;Master_sheet_Kriterien!$L$59,3,IF(CR399&lt;Master_sheet_Kriterien!$M$59,4,5))))</f>
        <v>1</v>
      </c>
      <c r="CT399" s="66">
        <v>0.0</v>
      </c>
      <c r="CU399" s="44"/>
      <c r="CV399" s="66">
        <v>0.0</v>
      </c>
      <c r="CW399" s="68"/>
      <c r="CY399" s="31">
        <f t="shared" si="18"/>
        <v>16068</v>
      </c>
      <c r="DB399" s="76" t="str">
        <f t="shared" si="19"/>
        <v>Sömmerda</v>
      </c>
      <c r="DC399" s="58">
        <f t="shared" si="20"/>
        <v>335</v>
      </c>
      <c r="DD399" s="77">
        <f t="shared" si="21"/>
        <v>129</v>
      </c>
      <c r="DE399" s="72">
        <f t="shared" si="22"/>
        <v>0.002971768202</v>
      </c>
      <c r="DG399" s="76" t="str">
        <f t="shared" si="23"/>
        <v>Sömmerda</v>
      </c>
      <c r="DH399" s="58" t="str">
        <f t="shared" si="24"/>
        <v>#REF!</v>
      </c>
      <c r="DI399" s="75">
        <f t="shared" si="25"/>
        <v>123.1563722</v>
      </c>
      <c r="DJ399" s="78">
        <f t="shared" si="26"/>
        <v>0.002971768202</v>
      </c>
      <c r="DK399" s="75"/>
      <c r="DL399" s="75"/>
      <c r="DM399" s="75"/>
      <c r="DN399" s="75"/>
      <c r="DO399" s="75"/>
      <c r="DP399" s="44"/>
    </row>
    <row r="400" ht="16.5" customHeight="1">
      <c r="A400" s="58">
        <f t="shared" si="5"/>
        <v>356</v>
      </c>
      <c r="B400" s="58">
        <f t="shared" si="6"/>
        <v>126</v>
      </c>
      <c r="C400" s="58" t="s">
        <v>553</v>
      </c>
      <c r="D400" s="58">
        <v>16069.0</v>
      </c>
      <c r="E400" s="58" t="s">
        <v>568</v>
      </c>
      <c r="F400" s="59">
        <f>VLOOKUP($D400,EW_19_Kreise!$A$6:$CQ$406,Calc_Targetkreise!F$5,FALSE)/1000</f>
        <v>33.195</v>
      </c>
      <c r="G400" s="59">
        <f>VLOOKUP($D400,BW_17_Kreise!$B$7:$CC$410,Calc_Targetkreise!G$5,FALSE)/1000</f>
        <v>38.896</v>
      </c>
      <c r="H400" s="59">
        <f>VLOOKUP($D400,EW_Erg_09_14_Kreise!$A$10:$BK$412,Calc_Targetkreise!H$5,FALSE)/1000</f>
        <v>28.194</v>
      </c>
      <c r="I400" s="60">
        <f t="shared" ref="I400:K400" si="1640">F400/CG400</f>
        <v>0.6325748914</v>
      </c>
      <c r="J400" s="60">
        <f t="shared" si="1640"/>
        <v>0.7276264591</v>
      </c>
      <c r="K400" s="60">
        <f t="shared" si="1640"/>
        <v>0.5092478867</v>
      </c>
      <c r="L400" s="61">
        <f t="shared" ref="L400:M400" si="1641">1-(T400+X400)</f>
        <v>0.6429281518</v>
      </c>
      <c r="M400" s="61">
        <f t="shared" si="1641"/>
        <v>0.568130399</v>
      </c>
      <c r="N400" s="62">
        <f>IF(L400&lt;Master_sheet_Kriterien!$J$46,1,IF(L400&lt;Master_sheet_Kriterien!$K$46,2,IF(L400&lt;Master_sheet_Kriterien!$L$46,3,IF(L400&lt;Master_sheet_Kriterien!$M$46,4,5))))</f>
        <v>5</v>
      </c>
      <c r="O400" s="62">
        <f>IF(M400&lt;Master_sheet_Kriterien!$J$46,1,IF(M400&lt;Master_sheet_Kriterien!$K$46,2,IF(M400&lt;Master_sheet_Kriterien!$L$46,3,IF(M400&lt;Master_sheet_Kriterien!$M$46,4,5))))</f>
        <v>5</v>
      </c>
      <c r="P400" s="61">
        <f t="shared" ref="P400:Q400" si="1642">1-(T400+AM400)</f>
        <v>0.5011899382</v>
      </c>
      <c r="Q400" s="61">
        <f t="shared" si="1642"/>
        <v>0.4469868367</v>
      </c>
      <c r="R400" s="62">
        <f>IF(P400&lt;Master_sheet_Kriterien!$J$46,1,IF(P400&lt;Master_sheet_Kriterien!$K$46,2,IF(P400&lt;Master_sheet_Kriterien!$L$46,3,IF(P400&lt;Master_sheet_Kriterien!$M$46,4,5))))</f>
        <v>4</v>
      </c>
      <c r="S400" s="62">
        <f>IF(Q400&lt;Master_sheet_Kriterien!$J$46,1,IF(Q400&lt;Master_sheet_Kriterien!$K$46,2,IF(Q400&lt;Master_sheet_Kriterien!$L$46,3,IF(Q400&lt;Master_sheet_Kriterien!$M$46,4,5))))</f>
        <v>3</v>
      </c>
      <c r="T400" s="61">
        <f>VLOOKUP($D400,EW_19_Kreise!$A$6:$CQ$406,Calc_Targetkreise!T$5,FALSE)/1000/F400</f>
        <v>0.2569061606</v>
      </c>
      <c r="U400" s="63">
        <f>VLOOKUP($D400,BW_17_Kreise!$B$7:$CC$410,Calc_Targetkreise!U$5,FALSE)/1000/$G400</f>
        <v>0.3008278486</v>
      </c>
      <c r="V400" s="61">
        <f>VLOOKUP(Calc_Targetkreise!$D400,EW_Erg_09_14_Kreise!$A$7:$BK$412,Calc_Targetkreise!V$5,FALSE)/1000/$H400</f>
        <v>0.3295736682</v>
      </c>
      <c r="W400" s="61">
        <f>VLOOKUP(Calc_Targetkreise!$D400,EW_Erg_09_14_Kreise!$A$7:$BK$412,Calc_Targetkreise!W$5,FALSE)/1000/CK400</f>
        <v>0.307452217</v>
      </c>
      <c r="X400" s="61">
        <f>VLOOKUP($D400,EW_19_Kreise!$A$6:$CQ$406,Calc_Targetkreise!X$5,FALSE)/1000/F400</f>
        <v>0.1001656876</v>
      </c>
      <c r="Y400" s="63">
        <f>VLOOKUP($D400,BW_17_Kreise!$B$7:$CC$410,Calc_Targetkreise!Y$5,FALSE)/1000/$G400</f>
        <v>0.1310417524</v>
      </c>
      <c r="Z400" s="61">
        <f>VLOOKUP(Calc_Targetkreise!$D400,EW_Erg_09_14_Kreise!$A$7:$BK$412,Calc_Targetkreise!Z$5,FALSE)/1000/$H400</f>
        <v>0.1752500532</v>
      </c>
      <c r="AA400" s="61">
        <f>VLOOKUP(Calc_Targetkreise!$D400,EW_Erg_09_14_Kreise!$A$7:$BK$412,Calc_Targetkreise!AA$5,FALSE)/1000/$H400</f>
        <v>0.1643966801</v>
      </c>
      <c r="AB400" s="61">
        <f>VLOOKUP($D400,EW_19_Kreise!$A$6:$CQ$406,Calc_Targetkreise!AB$5,FALSE)/1000/F400</f>
        <v>0.05588190993</v>
      </c>
      <c r="AC400" s="63">
        <f>VLOOKUP($D400,BW_17_Kreise!$B$7:$CC$410,Calc_Targetkreise!AC$5,FALSE)/1000/$G400</f>
        <v>0.02905183052</v>
      </c>
      <c r="AD400" s="61">
        <f>VLOOKUP(Calc_Targetkreise!$D400,EW_Erg_09_14_Kreise!$A$7:$BK$412,Calc_Targetkreise!AD$5,FALSE)/1000/$H400</f>
        <v>0.03149606299</v>
      </c>
      <c r="AE400" s="62">
        <f>IF(AC400&lt;Master_sheet_Kriterien!$J$54,1,IF(AC400&lt;Master_sheet_Kriterien!$K$54,2,IF(AC400&lt;Master_sheet_Kriterien!$L$54,3,IF(AC400&lt;Master_sheet_Kriterien!$M$54,4,5))))</f>
        <v>1</v>
      </c>
      <c r="AF400" s="61">
        <f>VLOOKUP(Calc_Targetkreise!$D400,EW_Erg_09_14_Kreise!$A$7:$BK$412,Calc_Targetkreise!AF$5,FALSE)/1000/$H400</f>
        <v>0.04153365964</v>
      </c>
      <c r="AG400" s="63">
        <f>VLOOKUP($D400,BW_17_Kreise!$B$7:$CC$410,Calc_Targetkreise!AG$5,FALSE)/1000/$G400</f>
        <v>0.06278280543</v>
      </c>
      <c r="AH400" s="61">
        <f>VLOOKUP(Calc_Targetkreise!$D400,EW_Erg_09_14_Kreise!$A$7:$BK$412,Calc_Targetkreise!AH$5,FALSE)/1000/$H400</f>
        <v>0.01592537419</v>
      </c>
      <c r="AI400" s="61">
        <f>VLOOKUP(Calc_Targetkreise!$D400,EW_Erg_09_14_Kreise!$A$7:$BK$412,Calc_Targetkreise!AI$5,FALSE)/1000/$H400</f>
        <v>0.08572745974</v>
      </c>
      <c r="AJ400" s="63">
        <f>VLOOKUP($D400,BW_17_Kreise!$B$7:$CC$410,Calc_Targetkreise!AJ$5,FALSE)/1000/$G400</f>
        <v>0.1612762238</v>
      </c>
      <c r="AK400" s="61">
        <f>VLOOKUP(Calc_Targetkreise!$D400,EW_Erg_09_14_Kreise!$A$7:$BK$412,Calc_Targetkreise!AK$5,FALSE)/1000/$H400</f>
        <v>0.240795914</v>
      </c>
      <c r="AL400" s="61">
        <f>VLOOKUP(Calc_Targetkreise!$D400,EW_Erg_09_14_Kreise!$A$7:$BK$412,Calc_Targetkreise!AL$5,FALSE)/1000/$H400</f>
        <v>0.2917287366</v>
      </c>
      <c r="AM400" s="61">
        <f>VLOOKUP($D400,EW_19_Kreise!$A$6:$CQ$406,Calc_Targetkreise!AM$5,FALSE)/1000/F400</f>
        <v>0.2419039012</v>
      </c>
      <c r="AN400" s="63">
        <f>VLOOKUP($D400,BW_17_Kreise!$B$7:$CC$410,Calc_Targetkreise!AN$5,FALSE)/1000/$G400</f>
        <v>0.2521853147</v>
      </c>
      <c r="AO400" s="61">
        <f>VLOOKUP(Calc_Targetkreise!$D400,EW_Erg_09_14_Kreise!$A$7:$BK$412,Calc_Targetkreise!AO$5,FALSE)/1000/$H400</f>
        <v>0.06565226644</v>
      </c>
      <c r="AP400" s="61">
        <f>VLOOKUP(Calc_Targetkreise!$D400,EW_Erg_09_14_Kreise!$A$7:$BK$412,Calc_Targetkreise!AP$5,FALSE)/1000/$H400</f>
        <v>0.0004256224729</v>
      </c>
      <c r="AQ400" s="61">
        <f t="shared" ref="AQ400:AR400" si="1643">1-U400-Y400-AC400-AG400-AJ400-AN400</f>
        <v>0.0628342246</v>
      </c>
      <c r="AR400" s="61">
        <f t="shared" si="1643"/>
        <v>0.141306661</v>
      </c>
      <c r="AS400" s="61">
        <f t="shared" si="11"/>
        <v>0.1087356244</v>
      </c>
      <c r="AT400" s="63">
        <f>VLOOKUP($D400,BW_17_Kreise!$B$7:$CC$410,Calc_Targetkreise!AT$5,FALSE)/1000/$G400</f>
        <v>0.005347593583</v>
      </c>
      <c r="AU400" s="61">
        <f>VLOOKUP(Calc_Targetkreise!$D400,EW_Erg_09_14_Kreise!$A$7:$BK$412,Calc_Targetkreise!AU$5,FALSE)/1000/$H400</f>
        <v>0.01166914946</v>
      </c>
      <c r="AV400" s="62">
        <f>IF(AU400&lt;Master_sheet_Kriterien!$J$44,1,IF(AU400&lt;Master_sheet_Kriterien!$K$44,2,IF(AU400&lt;Master_sheet_Kriterien!$L$44,3,IF(AU400&lt;Master_sheet_Kriterien!$M$44,4,5))))</f>
        <v>3</v>
      </c>
      <c r="AW400" s="61">
        <f>VLOOKUP(Calc_Targetkreise!$D400,EW_Erg_09_14_Kreise!$A$7:$BK$412,Calc_Targetkreise!AW$5,FALSE)/1000/$H400</f>
        <v>0.008654323615</v>
      </c>
      <c r="AX400" s="61">
        <f>VLOOKUP($D400,EW_19_Kreise!$A$6:$CQ$406,Calc_Targetkreise!AX$5,FALSE)/1000/F400</f>
        <v>0.003163126977</v>
      </c>
      <c r="AY400" s="62">
        <f>IF(AX400&lt;Master_sheet_Kriterien!$J$56,1,IF(AX400&lt;Master_sheet_Kriterien!$K$56,2,IF(AX400&lt;Master_sheet_Kriterien!$L$56,3,IF(AX400&lt;Master_sheet_Kriterien!$M$56,4,5))))</f>
        <v>2</v>
      </c>
      <c r="AZ400" s="64">
        <f>VLOOKUP($D400,EW_19_Kreise!$A$6:$CQ$406,Calc_Targetkreise!AZ$5,FALSE)</f>
        <v>105</v>
      </c>
      <c r="BA400" s="62">
        <f>IF(AZ400&lt;Master_sheet_Kriterien!$J$57,1,IF(AZ400&lt;Master_sheet_Kriterien!$K$57,2,IF(AZ400&lt;Master_sheet_Kriterien!$L$57,3,IF(AZ400&lt;Master_sheet_Kriterien!$M$56,4,5))))</f>
        <v>1</v>
      </c>
      <c r="BB400" s="59">
        <f>VLOOKUP($D400,Struktur_daten_BW_2017!$B$7:$AH$452,Calc_Targetkreise!BB$5,FALSE)</f>
        <v>105.3</v>
      </c>
      <c r="BC400" s="62">
        <f>IF(BB400&lt;Master_sheet_Kriterien!$J$8,1,IF(BB400&lt;Master_sheet_Kriterien!$K$8,2,IF(BB400&lt;Master_sheet_Kriterien!$L$8,3,IF(BB400&lt;Master_sheet_Kriterien!$M$8,4,5))))</f>
        <v>1</v>
      </c>
      <c r="BD400" s="65">
        <f t="shared" si="12"/>
        <v>13.2869</v>
      </c>
      <c r="BE400" s="62">
        <f>IF(BD400&lt;Master_sheet_Kriterien!$J$10,1,IF(BD400&lt;Master_sheet_Kriterien!$K$10,2,IF(BD400&lt;Master_sheet_Kriterien!$L$10,3,IF(BD400&lt;Master_sheet_Kriterien!$M$10,4,5))))</f>
        <v>1</v>
      </c>
      <c r="BF400" s="65">
        <f>VLOOKUP($D400,Struktur_daten_BW_2017!$B$7:$AH$452,Calc_Targetkreise!BF$5,FALSE)</f>
        <v>4.7</v>
      </c>
      <c r="BG400" s="62">
        <f>IF(BF400&lt;Master_sheet_Kriterien!$J$12,1,IF(BF400&lt;Master_sheet_Kriterien!$K$12,2,IF(BF400&lt;Master_sheet_Kriterien!$L$12,3,IF(BF400&lt;Master_sheet_Kriterien!$M$12,4,5))))</f>
        <v>1</v>
      </c>
      <c r="BH400" s="65">
        <f>VLOOKUP($D400,Struktur_daten_BW_2017!$B$7:$AH$452,Calc_Targetkreise!BH$5,FALSE)</f>
        <v>11.6</v>
      </c>
      <c r="BI400" s="62">
        <f>IF(BH400&lt;Master_sheet_Kriterien!$J$14,1,IF(BH400&lt;Master_sheet_Kriterien!$K$14,2,IF(BH400&lt;Master_sheet_Kriterien!$L$14,3,IF(BH400&lt;Master_sheet_Kriterien!$M$14,4,5))))</f>
        <v>3</v>
      </c>
      <c r="BJ400" s="65">
        <f>VLOOKUP($D400,Struktur_daten_BW_2017!$B$7:$AH$452,Calc_Targetkreise!BJ$5,FALSE)</f>
        <v>36.4</v>
      </c>
      <c r="BK400" s="62">
        <f>IF(BJ400&lt;Master_sheet_Kriterien!$J$16,1,IF(BJ400&lt;Master_sheet_Kriterien!$K$16,2,IF(BJ400&lt;Master_sheet_Kriterien!$L$16,3,IF(BJ400&lt;Master_sheet_Kriterien!$M$16,4,5))))</f>
        <v>4</v>
      </c>
      <c r="BL400" s="65">
        <f>VLOOKUP($D400,Struktur_daten_BW_2017!$B$7:$AH$452,Calc_Targetkreise!BL$5,FALSE)</f>
        <v>20.4</v>
      </c>
      <c r="BM400" s="62">
        <f>IF(BL400&lt;Master_sheet_Kriterien!$J$18,1,IF(BL400&lt;Master_sheet_Kriterien!$K$18,2,IF(BL400&lt;Master_sheet_Kriterien!$L$18,3,IF(BL400&lt;Master_sheet_Kriterien!$M$18,4,5))))</f>
        <v>5</v>
      </c>
      <c r="BN400" s="65">
        <f>VLOOKUP($D400,Struktur_daten_BW_2017!$B$7:$AH$452,Calc_Targetkreise!BN$5,FALSE)</f>
        <v>13.3</v>
      </c>
      <c r="BO400" s="62">
        <f>IF(BN400&lt;Master_sheet_Kriterien!$J$20,1,IF(BN400&lt;Master_sheet_Kriterien!$K$20,2,IF(BN400&lt;Master_sheet_Kriterien!$L$20,3,IF(BN400&lt;Master_sheet_Kriterien!$M$20,4,5))))</f>
        <v>5</v>
      </c>
      <c r="BP400" s="59">
        <f>VLOOKUP($D400,Struktur_daten_BW_2017!$B$7:$AH$452,Calc_Targetkreise!BP$5,FALSE)</f>
        <v>18845</v>
      </c>
      <c r="BQ400" s="62">
        <f>IF(BP400&lt;Master_sheet_Kriterien!$J$38,1,IF(BP400&lt;Master_sheet_Kriterien!$K$38,2,IF(BP400&lt;Master_sheet_Kriterien!$L$38,3,IF(BP400&lt;Master_sheet_Kriterien!$M$38,4,5))))</f>
        <v>2</v>
      </c>
      <c r="BR400" s="65">
        <f>VLOOKUP($D400,Struktur_daten_BW_2017!$B$7:$AH$452,Calc_Targetkreise!BR$5,FALSE)</f>
        <v>27.8</v>
      </c>
      <c r="BS400" s="62">
        <f>IF(BR400&lt;Master_sheet_Kriterien!$J$24,1,IF(BR400&lt;Master_sheet_Kriterien!$K$24,2,IF(BR400&lt;Master_sheet_Kriterien!$L$24,3,IF(BR400&lt;Master_sheet_Kriterien!$M$24,4,5))))</f>
        <v>1</v>
      </c>
      <c r="BT400" s="65">
        <f>VLOOKUP($D400,Struktur_daten_BW_2017!$B$7:$AH$452,Calc_Targetkreise!BT$5,FALSE)</f>
        <v>9.1</v>
      </c>
      <c r="BU400" s="62">
        <f>IF(BT400&lt;Master_sheet_Kriterien!$J$26,1,IF(BT400&lt;Master_sheet_Kriterien!$K$26,2,IF(BT400&lt;Master_sheet_Kriterien!$L$26,3,IF(BT400&lt;Master_sheet_Kriterien!$M$26,4,5))))</f>
        <v>1</v>
      </c>
      <c r="BV400" s="65">
        <f t="shared" si="13"/>
        <v>2.57257</v>
      </c>
      <c r="BW400" s="62">
        <f>IF(BV400&lt;Master_sheet_Kriterien!$J$28,1,IF(BV400&lt;Master_sheet_Kriterien!$K$28,2,IF(BV400&lt;Master_sheet_Kriterien!$L$28,3,IF(BV400&lt;Master_sheet_Kriterien!$M$28,4,5))))</f>
        <v>1</v>
      </c>
      <c r="BX400" s="65">
        <f>VLOOKUP($D400,Struktur_daten_BW_2017!$B$7:$AH$452,Calc_Targetkreise!BX$5,FALSE)</f>
        <v>18.68131868</v>
      </c>
      <c r="BY400" s="62">
        <f>IF(BX400&lt;Master_sheet_Kriterien!$J$30,1,IF(BX400&lt;Master_sheet_Kriterien!$K$30,2,IF(BX400&lt;Master_sheet_Kriterien!$L$30,3,IF(BX400&lt;Master_sheet_Kriterien!$M$30,4,5))))</f>
        <v>2</v>
      </c>
      <c r="BZ400" s="65"/>
      <c r="CA400" s="62">
        <f>IF(BZ400&lt;Master_sheet_Kriterien!$J$32,1,IF(BZ400&lt;Master_sheet_Kriterien!$K$32,2,IF(BZ400&lt;Master_sheet_Kriterien!$L$32,3,IF(BZ400&lt;Master_sheet_Kriterien!$M$32,4,5))))</f>
        <v>1</v>
      </c>
      <c r="CB400" s="65"/>
      <c r="CC400" s="62">
        <f>IF(CB400&lt;Master_sheet_Kriterien!$J$34,1,IF(CB400&lt;Master_sheet_Kriterien!$K$34,2,IF(CB400&lt;Master_sheet_Kriterien!$L$34,3,IF(CB400&lt;Master_sheet_Kriterien!$M$34,4,5))))</f>
        <v>1</v>
      </c>
      <c r="CD400" s="65">
        <f>100-VLOOKUP($D400,Struktur_daten_BW_2017!$B$7:$AH$452,Calc_Targetkreise!CD$5,FALSE)</f>
        <v>43.3</v>
      </c>
      <c r="CE400" s="62">
        <f>IF(CD400&lt;Master_sheet_Kriterien!$J$40,1,IF(CD400&lt;Master_sheet_Kriterien!$K$40,2,IF(CD400&lt;Master_sheet_Kriterien!$L$40,3,IF(CD400&lt;Master_sheet_Kriterien!$M$40,4,5))))</f>
        <v>2</v>
      </c>
      <c r="CF400" s="61"/>
      <c r="CG400" s="59">
        <f>VLOOKUP($D400,EW_19_Kreise!$A$6:$CQ$406,Calc_Targetkreise!CG$5,FALSE)/1000</f>
        <v>52.476</v>
      </c>
      <c r="CH400" s="59">
        <f>VLOOKUP($D400,BW_17_Kreise!$B$7:$CC$410,Calc_Targetkreise!CH$5,FALSE)/1000</f>
        <v>53.456</v>
      </c>
      <c r="CI400" s="59">
        <f>VLOOKUP($D400,EW_Erg_09_14_Kreise!$A$10:$BK$412,Calc_Targetkreise!CI$5,FALSE)/1000</f>
        <v>55.364</v>
      </c>
      <c r="CJ400" s="59">
        <f>VLOOKUP($D400,EW_Erg_09_14_Kreise!$A$10:$BK$412,Calc_Targetkreise!CJ$5,FALSE)/1000</f>
        <v>58.965</v>
      </c>
      <c r="CK400" s="59">
        <f>VLOOKUP($D400,EW_Erg_09_14_Kreise!$A$10:$BK$412,Calc_Targetkreise!CK$5,FALSE)/1000</f>
        <v>31.078</v>
      </c>
      <c r="CL400" s="45"/>
      <c r="CM400" s="59">
        <f>VLOOKUP($D400,Struktur_daten_BW_2017!$B$7:$AH$452,Calc_Targetkreise!CM$5,FALSE)</f>
        <v>282.7</v>
      </c>
      <c r="CN400" s="66">
        <v>0.0</v>
      </c>
      <c r="CO400" s="67">
        <f t="shared" si="16"/>
        <v>0</v>
      </c>
      <c r="CP400" s="62">
        <f>IF(CO400&lt;Master_sheet_Kriterien!$J$58,1,IF(CO400&lt;Master_sheet_Kriterien!$K$58,2,IF(CO400&lt;Master_sheet_Kriterien!$L$58,3,IF(CO400&lt;Master_sheet_Kriterien!$M$58,4,5))))</f>
        <v>1</v>
      </c>
      <c r="CQ400" s="66">
        <v>0.0</v>
      </c>
      <c r="CR400" s="67">
        <f t="shared" si="17"/>
        <v>0</v>
      </c>
      <c r="CS400" s="62">
        <f>IF(CR400&lt;Master_sheet_Kriterien!$J$59,1,IF(CR400&lt;Master_sheet_Kriterien!$K$59,2,IF(CR400&lt;Master_sheet_Kriterien!$L$59,3,IF(CR400&lt;Master_sheet_Kriterien!$M$59,4,5))))</f>
        <v>1</v>
      </c>
      <c r="CT400" s="66">
        <v>0.0</v>
      </c>
      <c r="CU400" s="44"/>
      <c r="CV400" s="66">
        <v>0.0</v>
      </c>
      <c r="CW400" s="68"/>
      <c r="CY400" s="31">
        <f t="shared" si="18"/>
        <v>16069</v>
      </c>
      <c r="DB400" s="76" t="str">
        <f t="shared" si="19"/>
        <v>Hildburghausen</v>
      </c>
      <c r="DC400" s="58">
        <f t="shared" si="20"/>
        <v>356</v>
      </c>
      <c r="DD400" s="77">
        <f t="shared" si="21"/>
        <v>126</v>
      </c>
      <c r="DE400" s="72">
        <f t="shared" si="22"/>
        <v>0.003163126977</v>
      </c>
      <c r="DG400" s="76" t="str">
        <f t="shared" si="23"/>
        <v>Hildburghausen</v>
      </c>
      <c r="DH400" s="58" t="str">
        <f t="shared" si="24"/>
        <v>#REF!</v>
      </c>
      <c r="DI400" s="75">
        <f t="shared" si="25"/>
        <v>120</v>
      </c>
      <c r="DJ400" s="78">
        <f t="shared" si="26"/>
        <v>0.003163126977</v>
      </c>
      <c r="DK400" s="75"/>
      <c r="DL400" s="75"/>
      <c r="DM400" s="75"/>
      <c r="DN400" s="75"/>
      <c r="DO400" s="75"/>
      <c r="DP400" s="44"/>
    </row>
    <row r="401" ht="16.5" customHeight="1">
      <c r="A401" s="58">
        <f t="shared" si="5"/>
        <v>246</v>
      </c>
      <c r="B401" s="58">
        <f t="shared" si="6"/>
        <v>146</v>
      </c>
      <c r="C401" s="58" t="s">
        <v>553</v>
      </c>
      <c r="D401" s="58">
        <v>16070.0</v>
      </c>
      <c r="E401" s="58" t="s">
        <v>569</v>
      </c>
      <c r="F401" s="59">
        <f>VLOOKUP($D401,EW_19_Kreise!$A$6:$CQ$406,Calc_Targetkreise!F$5,FALSE)/1000</f>
        <v>53.192</v>
      </c>
      <c r="G401" s="59">
        <f>VLOOKUP($D401,BW_17_Kreise!$B$7:$CC$410,Calc_Targetkreise!G$5,FALSE)/1000</f>
        <v>66.502</v>
      </c>
      <c r="H401" s="59">
        <f>VLOOKUP($D401,EW_Erg_09_14_Kreise!$A$10:$BK$412,Calc_Targetkreise!H$5,FALSE)/1000</f>
        <v>46.643</v>
      </c>
      <c r="I401" s="60">
        <f t="shared" ref="I401:K401" si="1644">F401/CG401</f>
        <v>0.6212639718</v>
      </c>
      <c r="J401" s="60">
        <f t="shared" si="1644"/>
        <v>0.7495547891</v>
      </c>
      <c r="K401" s="60">
        <f t="shared" si="1644"/>
        <v>0.509191939</v>
      </c>
      <c r="L401" s="61">
        <f t="shared" ref="L401:M401" si="1645">1-(T401+X401)</f>
        <v>0.672394345</v>
      </c>
      <c r="M401" s="61">
        <f t="shared" si="1645"/>
        <v>0.598342907</v>
      </c>
      <c r="N401" s="62">
        <f>IF(L401&lt;Master_sheet_Kriterien!$J$46,1,IF(L401&lt;Master_sheet_Kriterien!$K$46,2,IF(L401&lt;Master_sheet_Kriterien!$L$46,3,IF(L401&lt;Master_sheet_Kriterien!$M$46,4,5))))</f>
        <v>5</v>
      </c>
      <c r="O401" s="62">
        <f>IF(M401&lt;Master_sheet_Kriterien!$J$46,1,IF(M401&lt;Master_sheet_Kriterien!$K$46,2,IF(M401&lt;Master_sheet_Kriterien!$L$46,3,IF(M401&lt;Master_sheet_Kriterien!$M$46,4,5))))</f>
        <v>5</v>
      </c>
      <c r="P401" s="61">
        <f t="shared" ref="P401:Q401" si="1646">1-(T401+AM401)</f>
        <v>0.5221273876</v>
      </c>
      <c r="Q401" s="61">
        <f t="shared" si="1646"/>
        <v>0.4817298728</v>
      </c>
      <c r="R401" s="62">
        <f>IF(P401&lt;Master_sheet_Kriterien!$J$46,1,IF(P401&lt;Master_sheet_Kriterien!$K$46,2,IF(P401&lt;Master_sheet_Kriterien!$L$46,3,IF(P401&lt;Master_sheet_Kriterien!$M$46,4,5))))</f>
        <v>5</v>
      </c>
      <c r="S401" s="62">
        <f>IF(Q401&lt;Master_sheet_Kriterien!$J$46,1,IF(Q401&lt;Master_sheet_Kriterien!$K$46,2,IF(Q401&lt;Master_sheet_Kriterien!$L$46,3,IF(Q401&lt;Master_sheet_Kriterien!$M$46,4,5))))</f>
        <v>4</v>
      </c>
      <c r="T401" s="61">
        <f>VLOOKUP($D401,EW_19_Kreise!$A$6:$CQ$406,Calc_Targetkreise!T$5,FALSE)/1000/F401</f>
        <v>0.2255978343</v>
      </c>
      <c r="U401" s="63">
        <f>VLOOKUP($D401,BW_17_Kreise!$B$7:$CC$410,Calc_Targetkreise!U$5,FALSE)/1000/$G401</f>
        <v>0.2678114944</v>
      </c>
      <c r="V401" s="61">
        <f>VLOOKUP(Calc_Targetkreise!$D401,EW_Erg_09_14_Kreise!$A$7:$BK$412,Calc_Targetkreise!V$5,FALSE)/1000/$H401</f>
        <v>0.2922410651</v>
      </c>
      <c r="W401" s="61">
        <f>VLOOKUP(Calc_Targetkreise!$D401,EW_Erg_09_14_Kreise!$A$7:$BK$412,Calc_Targetkreise!W$5,FALSE)/1000/CK401</f>
        <v>0.3082305832</v>
      </c>
      <c r="X401" s="61">
        <f>VLOOKUP($D401,EW_19_Kreise!$A$6:$CQ$406,Calc_Targetkreise!X$5,FALSE)/1000/F401</f>
        <v>0.1020078207</v>
      </c>
      <c r="Y401" s="63">
        <f>VLOOKUP($D401,BW_17_Kreise!$B$7:$CC$410,Calc_Targetkreise!Y$5,FALSE)/1000/$G401</f>
        <v>0.1338455986</v>
      </c>
      <c r="Z401" s="61">
        <f>VLOOKUP(Calc_Targetkreise!$D401,EW_Erg_09_14_Kreise!$A$7:$BK$412,Calc_Targetkreise!Z$5,FALSE)/1000/$H401</f>
        <v>0.1771541282</v>
      </c>
      <c r="AA401" s="61">
        <f>VLOOKUP(Calc_Targetkreise!$D401,EW_Erg_09_14_Kreise!$A$7:$BK$412,Calc_Targetkreise!AA$5,FALSE)/1000/$H401</f>
        <v>0.1582659777</v>
      </c>
      <c r="AB401" s="61">
        <f>VLOOKUP($D401,EW_19_Kreise!$A$6:$CQ$406,Calc_Targetkreise!AB$5,FALSE)/1000/F401</f>
        <v>0.08394119416</v>
      </c>
      <c r="AC401" s="63">
        <f>VLOOKUP($D401,BW_17_Kreise!$B$7:$CC$410,Calc_Targetkreise!AC$5,FALSE)/1000/$G401</f>
        <v>0.04127695408</v>
      </c>
      <c r="AD401" s="61">
        <f>VLOOKUP(Calc_Targetkreise!$D401,EW_Erg_09_14_Kreise!$A$7:$BK$412,Calc_Targetkreise!AD$5,FALSE)/1000/$H401</f>
        <v>0.04663079133</v>
      </c>
      <c r="AE401" s="62">
        <f>IF(AC401&lt;Master_sheet_Kriterien!$J$54,1,IF(AC401&lt;Master_sheet_Kriterien!$K$54,2,IF(AC401&lt;Master_sheet_Kriterien!$L$54,3,IF(AC401&lt;Master_sheet_Kriterien!$M$54,4,5))))</f>
        <v>1</v>
      </c>
      <c r="AF401" s="61">
        <f>VLOOKUP(Calc_Targetkreise!$D401,EW_Erg_09_14_Kreise!$A$7:$BK$412,Calc_Targetkreise!AF$5,FALSE)/1000/$H401</f>
        <v>0.06015908068</v>
      </c>
      <c r="AG401" s="63">
        <f>VLOOKUP($D401,BW_17_Kreise!$B$7:$CC$410,Calc_Targetkreise!AG$5,FALSE)/1000/$G401</f>
        <v>0.07757661424</v>
      </c>
      <c r="AH401" s="61">
        <f>VLOOKUP(Calc_Targetkreise!$D401,EW_Erg_09_14_Kreise!$A$7:$BK$412,Calc_Targetkreise!AH$5,FALSE)/1000/$H401</f>
        <v>0.01815920931</v>
      </c>
      <c r="AI401" s="61">
        <f>VLOOKUP(Calc_Targetkreise!$D401,EW_Erg_09_14_Kreise!$A$7:$BK$412,Calc_Targetkreise!AI$5,FALSE)/1000/$H401</f>
        <v>0.07956177776</v>
      </c>
      <c r="AJ401" s="63">
        <f>VLOOKUP($D401,BW_17_Kreise!$B$7:$CC$410,Calc_Targetkreise!AJ$5,FALSE)/1000/$G401</f>
        <v>0.1593786653</v>
      </c>
      <c r="AK401" s="61">
        <f>VLOOKUP(Calc_Targetkreise!$D401,EW_Erg_09_14_Kreise!$A$7:$BK$412,Calc_Targetkreise!AK$5,FALSE)/1000/$H401</f>
        <v>0.2396072294</v>
      </c>
      <c r="AL401" s="61">
        <f>VLOOKUP(Calc_Targetkreise!$D401,EW_Erg_09_14_Kreise!$A$7:$BK$412,Calc_Targetkreise!AL$5,FALSE)/1000/$H401</f>
        <v>0.265934867</v>
      </c>
      <c r="AM401" s="61">
        <f>VLOOKUP($D401,EW_19_Kreise!$A$6:$CQ$406,Calc_Targetkreise!AM$5,FALSE)/1000/F401</f>
        <v>0.2522747782</v>
      </c>
      <c r="AN401" s="63">
        <f>VLOOKUP($D401,BW_17_Kreise!$B$7:$CC$410,Calc_Targetkreise!AN$5,FALSE)/1000/$G401</f>
        <v>0.2504586328</v>
      </c>
      <c r="AO401" s="61">
        <f>VLOOKUP(Calc_Targetkreise!$D401,EW_Erg_09_14_Kreise!$A$7:$BK$412,Calc_Targetkreise!AO$5,FALSE)/1000/$H401</f>
        <v>0.09829985207</v>
      </c>
      <c r="AP401" s="61">
        <f>VLOOKUP(Calc_Targetkreise!$D401,EW_Erg_09_14_Kreise!$A$7:$BK$412,Calc_Targetkreise!AP$5,FALSE)/1000/$H401</f>
        <v>0.0006003044401</v>
      </c>
      <c r="AQ401" s="61">
        <f t="shared" ref="AQ401:AR401" si="1647">1-U401-Y401-AC401-AG401-AJ401-AN401</f>
        <v>0.06965204054</v>
      </c>
      <c r="AR401" s="61">
        <f t="shared" si="1647"/>
        <v>0.1279077246</v>
      </c>
      <c r="AS401" s="61">
        <f t="shared" si="11"/>
        <v>0.1272474092</v>
      </c>
      <c r="AT401" s="63">
        <f>VLOOKUP($D401,BW_17_Kreise!$B$7:$CC$410,Calc_Targetkreise!AT$5,FALSE)/1000/$G401</f>
        <v>0.004902108207</v>
      </c>
      <c r="AU401" s="61">
        <f>VLOOKUP(Calc_Targetkreise!$D401,EW_Erg_09_14_Kreise!$A$7:$BK$412,Calc_Targetkreise!AU$5,FALSE)/1000/$H401</f>
        <v>0.01466457989</v>
      </c>
      <c r="AV401" s="62">
        <f>IF(AU401&lt;Master_sheet_Kriterien!$J$44,1,IF(AU401&lt;Master_sheet_Kriterien!$K$44,2,IF(AU401&lt;Master_sheet_Kriterien!$L$44,3,IF(AU401&lt;Master_sheet_Kriterien!$M$44,4,5))))</f>
        <v>4</v>
      </c>
      <c r="AW401" s="61">
        <f>VLOOKUP(Calc_Targetkreise!$D401,EW_Erg_09_14_Kreise!$A$7:$BK$412,Calc_Targetkreise!AW$5,FALSE)/1000/$H401</f>
        <v>0.01172737603</v>
      </c>
      <c r="AX401" s="61">
        <f>VLOOKUP($D401,EW_19_Kreise!$A$6:$CQ$406,Calc_Targetkreise!AX$5,FALSE)/1000/F401</f>
        <v>0.004098360656</v>
      </c>
      <c r="AY401" s="62">
        <f>IF(AX401&lt;Master_sheet_Kriterien!$J$56,1,IF(AX401&lt;Master_sheet_Kriterien!$K$56,2,IF(AX401&lt;Master_sheet_Kriterien!$L$56,3,IF(AX401&lt;Master_sheet_Kriterien!$M$56,4,5))))</f>
        <v>3</v>
      </c>
      <c r="AZ401" s="64">
        <f>VLOOKUP($D401,EW_19_Kreise!$A$6:$CQ$406,Calc_Targetkreise!AZ$5,FALSE)</f>
        <v>218</v>
      </c>
      <c r="BA401" s="62">
        <f>IF(AZ401&lt;Master_sheet_Kriterien!$J$57,1,IF(AZ401&lt;Master_sheet_Kriterien!$K$57,2,IF(AZ401&lt;Master_sheet_Kriterien!$L$57,3,IF(AZ401&lt;Master_sheet_Kriterien!$M$56,4,5))))</f>
        <v>2</v>
      </c>
      <c r="BB401" s="59">
        <f>VLOOKUP($D401,Struktur_daten_BW_2017!$B$7:$AH$452,Calc_Targetkreise!BB$5,FALSE)</f>
        <v>138.5</v>
      </c>
      <c r="BC401" s="62">
        <f>IF(BB401&lt;Master_sheet_Kriterien!$J$8,1,IF(BB401&lt;Master_sheet_Kriterien!$K$8,2,IF(BB401&lt;Master_sheet_Kriterien!$L$8,3,IF(BB401&lt;Master_sheet_Kriterien!$M$8,4,5))))</f>
        <v>2</v>
      </c>
      <c r="BD401" s="65">
        <f t="shared" si="12"/>
        <v>13.0645</v>
      </c>
      <c r="BE401" s="62">
        <f>IF(BD401&lt;Master_sheet_Kriterien!$J$10,1,IF(BD401&lt;Master_sheet_Kriterien!$K$10,2,IF(BD401&lt;Master_sheet_Kriterien!$L$10,3,IF(BD401&lt;Master_sheet_Kriterien!$M$10,4,5))))</f>
        <v>1</v>
      </c>
      <c r="BF401" s="65">
        <f>VLOOKUP($D401,Struktur_daten_BW_2017!$B$7:$AH$452,Calc_Targetkreise!BF$5,FALSE)</f>
        <v>5.3</v>
      </c>
      <c r="BG401" s="62">
        <f>IF(BF401&lt;Master_sheet_Kriterien!$J$12,1,IF(BF401&lt;Master_sheet_Kriterien!$K$12,2,IF(BF401&lt;Master_sheet_Kriterien!$L$12,3,IF(BF401&lt;Master_sheet_Kriterien!$M$12,4,5))))</f>
        <v>1</v>
      </c>
      <c r="BH401" s="65">
        <f>VLOOKUP($D401,Struktur_daten_BW_2017!$B$7:$AH$452,Calc_Targetkreise!BH$5,FALSE)</f>
        <v>12.4</v>
      </c>
      <c r="BI401" s="62">
        <f>IF(BH401&lt;Master_sheet_Kriterien!$J$14,1,IF(BH401&lt;Master_sheet_Kriterien!$K$14,2,IF(BH401&lt;Master_sheet_Kriterien!$L$14,3,IF(BH401&lt;Master_sheet_Kriterien!$M$14,4,5))))</f>
        <v>4</v>
      </c>
      <c r="BJ401" s="65">
        <f>VLOOKUP($D401,Struktur_daten_BW_2017!$B$7:$AH$452,Calc_Targetkreise!BJ$5,FALSE)</f>
        <v>35.8</v>
      </c>
      <c r="BK401" s="62">
        <f>IF(BJ401&lt;Master_sheet_Kriterien!$J$16,1,IF(BJ401&lt;Master_sheet_Kriterien!$K$16,2,IF(BJ401&lt;Master_sheet_Kriterien!$L$16,3,IF(BJ401&lt;Master_sheet_Kriterien!$M$16,4,5))))</f>
        <v>3</v>
      </c>
      <c r="BL401" s="65">
        <f>VLOOKUP($D401,Struktur_daten_BW_2017!$B$7:$AH$452,Calc_Targetkreise!BL$5,FALSE)</f>
        <v>19.6</v>
      </c>
      <c r="BM401" s="62">
        <f>IF(BL401&lt;Master_sheet_Kriterien!$J$18,1,IF(BL401&lt;Master_sheet_Kriterien!$K$18,2,IF(BL401&lt;Master_sheet_Kriterien!$L$18,3,IF(BL401&lt;Master_sheet_Kriterien!$M$18,4,5))))</f>
        <v>5</v>
      </c>
      <c r="BN401" s="65">
        <f>VLOOKUP($D401,Struktur_daten_BW_2017!$B$7:$AH$452,Calc_Targetkreise!BN$5,FALSE)</f>
        <v>12.3</v>
      </c>
      <c r="BO401" s="62">
        <f>IF(BN401&lt;Master_sheet_Kriterien!$J$20,1,IF(BN401&lt;Master_sheet_Kriterien!$K$20,2,IF(BN401&lt;Master_sheet_Kriterien!$L$20,3,IF(BN401&lt;Master_sheet_Kriterien!$M$20,4,5))))</f>
        <v>5</v>
      </c>
      <c r="BP401" s="59">
        <f>VLOOKUP($D401,Struktur_daten_BW_2017!$B$7:$AH$452,Calc_Targetkreise!BP$5,FALSE)</f>
        <v>17733</v>
      </c>
      <c r="BQ401" s="62">
        <f>IF(BP401&lt;Master_sheet_Kriterien!$J$38,1,IF(BP401&lt;Master_sheet_Kriterien!$K$38,2,IF(BP401&lt;Master_sheet_Kriterien!$L$38,3,IF(BP401&lt;Master_sheet_Kriterien!$M$38,4,5))))</f>
        <v>1</v>
      </c>
      <c r="BR401" s="65">
        <f>VLOOKUP($D401,Struktur_daten_BW_2017!$B$7:$AH$452,Calc_Targetkreise!BR$5,FALSE)</f>
        <v>33.7</v>
      </c>
      <c r="BS401" s="62">
        <f>IF(BR401&lt;Master_sheet_Kriterien!$J$24,1,IF(BR401&lt;Master_sheet_Kriterien!$K$24,2,IF(BR401&lt;Master_sheet_Kriterien!$L$24,3,IF(BR401&lt;Master_sheet_Kriterien!$M$24,4,5))))</f>
        <v>3</v>
      </c>
      <c r="BT401" s="65">
        <f>VLOOKUP($D401,Struktur_daten_BW_2017!$B$7:$AH$452,Calc_Targetkreise!BT$5,FALSE)</f>
        <v>8.7</v>
      </c>
      <c r="BU401" s="62">
        <f>IF(BT401&lt;Master_sheet_Kriterien!$J$26,1,IF(BT401&lt;Master_sheet_Kriterien!$K$26,2,IF(BT401&lt;Master_sheet_Kriterien!$L$26,3,IF(BT401&lt;Master_sheet_Kriterien!$M$26,4,5))))</f>
        <v>1</v>
      </c>
      <c r="BV401" s="65">
        <f t="shared" si="13"/>
        <v>2.14455</v>
      </c>
      <c r="BW401" s="62">
        <f>IF(BV401&lt;Master_sheet_Kriterien!$J$28,1,IF(BV401&lt;Master_sheet_Kriterien!$K$28,2,IF(BV401&lt;Master_sheet_Kriterien!$L$28,3,IF(BV401&lt;Master_sheet_Kriterien!$M$28,4,5))))</f>
        <v>1</v>
      </c>
      <c r="BX401" s="65">
        <f>VLOOKUP($D401,Struktur_daten_BW_2017!$B$7:$AH$452,Calc_Targetkreise!BX$5,FALSE)</f>
        <v>11.49425287</v>
      </c>
      <c r="BY401" s="62">
        <f>IF(BX401&lt;Master_sheet_Kriterien!$J$30,1,IF(BX401&lt;Master_sheet_Kriterien!$K$30,2,IF(BX401&lt;Master_sheet_Kriterien!$L$30,3,IF(BX401&lt;Master_sheet_Kriterien!$M$30,4,5))))</f>
        <v>1</v>
      </c>
      <c r="BZ401" s="65">
        <f>CL401/1000</f>
        <v>6.612</v>
      </c>
      <c r="CA401" s="62">
        <f>IF(BZ401&lt;Master_sheet_Kriterien!$J$32,1,IF(BZ401&lt;Master_sheet_Kriterien!$K$32,2,IF(BZ401&lt;Master_sheet_Kriterien!$L$32,3,IF(BZ401&lt;Master_sheet_Kriterien!$M$32,4,5))))</f>
        <v>1</v>
      </c>
      <c r="CB401" s="65">
        <f>BZ401/CM401*100</f>
        <v>2.682352941</v>
      </c>
      <c r="CC401" s="62">
        <f>IF(CB401&lt;Master_sheet_Kriterien!$J$34,1,IF(CB401&lt;Master_sheet_Kriterien!$K$34,2,IF(CB401&lt;Master_sheet_Kriterien!$L$34,3,IF(CB401&lt;Master_sheet_Kriterien!$M$34,4,5))))</f>
        <v>1</v>
      </c>
      <c r="CD401" s="65">
        <f>100-VLOOKUP($D401,Struktur_daten_BW_2017!$B$7:$AH$452,Calc_Targetkreise!CD$5,FALSE)</f>
        <v>51.3</v>
      </c>
      <c r="CE401" s="62">
        <f>IF(CD401&lt;Master_sheet_Kriterien!$J$40,1,IF(CD401&lt;Master_sheet_Kriterien!$K$40,2,IF(CD401&lt;Master_sheet_Kriterien!$L$40,3,IF(CD401&lt;Master_sheet_Kriterien!$M$40,4,5))))</f>
        <v>3</v>
      </c>
      <c r="CF401" s="61"/>
      <c r="CG401" s="59">
        <f>VLOOKUP($D401,EW_19_Kreise!$A$6:$CQ$406,Calc_Targetkreise!CG$5,FALSE)/1000</f>
        <v>85.619</v>
      </c>
      <c r="CH401" s="59">
        <f>VLOOKUP($D401,BW_17_Kreise!$B$7:$CC$410,Calc_Targetkreise!CH$5,FALSE)/1000</f>
        <v>88.722</v>
      </c>
      <c r="CI401" s="59">
        <f>VLOOKUP($D401,EW_Erg_09_14_Kreise!$A$10:$BK$412,Calc_Targetkreise!CI$5,FALSE)/1000</f>
        <v>91.602</v>
      </c>
      <c r="CJ401" s="59">
        <f>VLOOKUP($D401,EW_Erg_09_14_Kreise!$A$10:$BK$412,Calc_Targetkreise!CJ$5,FALSE)/1000</f>
        <v>96.306</v>
      </c>
      <c r="CK401" s="59">
        <f>VLOOKUP($D401,EW_Erg_09_14_Kreise!$A$10:$BK$412,Calc_Targetkreise!CK$5,FALSE)/1000</f>
        <v>50.446</v>
      </c>
      <c r="CL401" s="45">
        <v>6612.0</v>
      </c>
      <c r="CM401" s="59">
        <f>VLOOKUP($D401,Struktur_daten_BW_2017!$B$7:$AH$452,Calc_Targetkreise!CM$5,FALSE)</f>
        <v>246.5</v>
      </c>
      <c r="CN401" s="66">
        <v>1.0</v>
      </c>
      <c r="CO401" s="67">
        <f t="shared" si="16"/>
        <v>0.004056795132</v>
      </c>
      <c r="CP401" s="62">
        <f>IF(CO401&lt;Master_sheet_Kriterien!$J$58,1,IF(CO401&lt;Master_sheet_Kriterien!$K$58,2,IF(CO401&lt;Master_sheet_Kriterien!$L$58,3,IF(CO401&lt;Master_sheet_Kriterien!$M$58,4,5))))</f>
        <v>1</v>
      </c>
      <c r="CQ401" s="66">
        <v>1.0</v>
      </c>
      <c r="CR401" s="67">
        <f t="shared" si="17"/>
        <v>0.004056795132</v>
      </c>
      <c r="CS401" s="62">
        <f>IF(CR401&lt;Master_sheet_Kriterien!$J$59,1,IF(CR401&lt;Master_sheet_Kriterien!$K$59,2,IF(CR401&lt;Master_sheet_Kriterien!$L$59,3,IF(CR401&lt;Master_sheet_Kriterien!$M$59,4,5))))</f>
        <v>1</v>
      </c>
      <c r="CT401" s="66">
        <v>0.0</v>
      </c>
      <c r="CU401" s="44"/>
      <c r="CV401" s="66">
        <v>0.0</v>
      </c>
      <c r="CW401" s="68"/>
      <c r="CY401" s="31">
        <f t="shared" si="18"/>
        <v>16070</v>
      </c>
      <c r="DB401" s="76" t="str">
        <f t="shared" si="19"/>
        <v>Ilm-Kreis</v>
      </c>
      <c r="DC401" s="58">
        <f t="shared" si="20"/>
        <v>246</v>
      </c>
      <c r="DD401" s="77">
        <f t="shared" si="21"/>
        <v>146</v>
      </c>
      <c r="DE401" s="72">
        <f t="shared" si="22"/>
        <v>0.004098360656</v>
      </c>
      <c r="DG401" s="76" t="str">
        <f t="shared" si="23"/>
        <v>Ilm-Kreis</v>
      </c>
      <c r="DH401" s="58" t="str">
        <f t="shared" si="24"/>
        <v>#REF!</v>
      </c>
      <c r="DI401" s="75">
        <f t="shared" si="25"/>
        <v>140.040568</v>
      </c>
      <c r="DJ401" s="78">
        <f t="shared" si="26"/>
        <v>0.004098360656</v>
      </c>
      <c r="DK401" s="75"/>
      <c r="DL401" s="75"/>
      <c r="DM401" s="75"/>
      <c r="DN401" s="75"/>
      <c r="DO401" s="75"/>
      <c r="DP401" s="44"/>
    </row>
    <row r="402" ht="16.5" customHeight="1">
      <c r="A402" s="58">
        <f t="shared" si="5"/>
        <v>320</v>
      </c>
      <c r="B402" s="58">
        <f t="shared" si="6"/>
        <v>132</v>
      </c>
      <c r="C402" s="58" t="s">
        <v>553</v>
      </c>
      <c r="D402" s="58">
        <v>16071.0</v>
      </c>
      <c r="E402" s="58" t="s">
        <v>570</v>
      </c>
      <c r="F402" s="59">
        <f>VLOOKUP($D402,EW_19_Kreise!$A$6:$CQ$406,Calc_Targetkreise!F$5,FALSE)/1000</f>
        <v>42.853</v>
      </c>
      <c r="G402" s="59">
        <f>VLOOKUP($D402,BW_17_Kreise!$B$7:$CC$410,Calc_Targetkreise!G$5,FALSE)/1000</f>
        <v>50.61</v>
      </c>
      <c r="H402" s="59">
        <f>VLOOKUP($D402,EW_Erg_09_14_Kreise!$A$10:$BK$412,Calc_Targetkreise!H$5,FALSE)/1000</f>
        <v>37.575</v>
      </c>
      <c r="I402" s="60">
        <f t="shared" ref="I402:K402" si="1648">F402/CG402</f>
        <v>0.6439508919</v>
      </c>
      <c r="J402" s="60">
        <f t="shared" si="1648"/>
        <v>0.7533043582</v>
      </c>
      <c r="K402" s="60">
        <f t="shared" si="1648"/>
        <v>0.5490290624</v>
      </c>
      <c r="L402" s="61">
        <f t="shared" ref="L402:M402" si="1649">1-(T402+X402)</f>
        <v>0.6369682403</v>
      </c>
      <c r="M402" s="61">
        <f t="shared" si="1649"/>
        <v>0.5708753211</v>
      </c>
      <c r="N402" s="62">
        <f>IF(L402&lt;Master_sheet_Kriterien!$J$46,1,IF(L402&lt;Master_sheet_Kriterien!$K$46,2,IF(L402&lt;Master_sheet_Kriterien!$L$46,3,IF(L402&lt;Master_sheet_Kriterien!$M$46,4,5))))</f>
        <v>5</v>
      </c>
      <c r="O402" s="62">
        <f>IF(M402&lt;Master_sheet_Kriterien!$J$46,1,IF(M402&lt;Master_sheet_Kriterien!$K$46,2,IF(M402&lt;Master_sheet_Kriterien!$L$46,3,IF(M402&lt;Master_sheet_Kriterien!$M$46,4,5))))</f>
        <v>5</v>
      </c>
      <c r="P402" s="61">
        <f t="shared" ref="P402:Q402" si="1650">1-(T402+AM402)</f>
        <v>0.4799430612</v>
      </c>
      <c r="Q402" s="61">
        <f t="shared" si="1650"/>
        <v>0.4497332543</v>
      </c>
      <c r="R402" s="62">
        <f>IF(P402&lt;Master_sheet_Kriterien!$J$46,1,IF(P402&lt;Master_sheet_Kriterien!$K$46,2,IF(P402&lt;Master_sheet_Kriterien!$L$46,3,IF(P402&lt;Master_sheet_Kriterien!$M$46,4,5))))</f>
        <v>4</v>
      </c>
      <c r="S402" s="62">
        <f>IF(Q402&lt;Master_sheet_Kriterien!$J$46,1,IF(Q402&lt;Master_sheet_Kriterien!$K$46,2,IF(Q402&lt;Master_sheet_Kriterien!$L$46,3,IF(Q402&lt;Master_sheet_Kriterien!$M$46,4,5))))</f>
        <v>3</v>
      </c>
      <c r="T402" s="61">
        <f>VLOOKUP($D402,EW_19_Kreise!$A$6:$CQ$406,Calc_Targetkreise!T$5,FALSE)/1000/F402</f>
        <v>0.2762233683</v>
      </c>
      <c r="U402" s="63">
        <f>VLOOKUP($D402,BW_17_Kreise!$B$7:$CC$410,Calc_Targetkreise!U$5,FALSE)/1000/$G402</f>
        <v>0.3131594547</v>
      </c>
      <c r="V402" s="61">
        <f>VLOOKUP(Calc_Targetkreise!$D402,EW_Erg_09_14_Kreise!$A$7:$BK$412,Calc_Targetkreise!V$5,FALSE)/1000/$H402</f>
        <v>0.3514570858</v>
      </c>
      <c r="W402" s="61">
        <f>VLOOKUP(Calc_Targetkreise!$D402,EW_Erg_09_14_Kreise!$A$7:$BK$412,Calc_Targetkreise!W$5,FALSE)/1000/CK402</f>
        <v>0.3425341474</v>
      </c>
      <c r="X402" s="61">
        <f>VLOOKUP($D402,EW_19_Kreise!$A$6:$CQ$406,Calc_Targetkreise!X$5,FALSE)/1000/F402</f>
        <v>0.08680839148</v>
      </c>
      <c r="Y402" s="63">
        <f>VLOOKUP($D402,BW_17_Kreise!$B$7:$CC$410,Calc_Targetkreise!Y$5,FALSE)/1000/$G402</f>
        <v>0.1159652243</v>
      </c>
      <c r="Z402" s="61">
        <f>VLOOKUP(Calc_Targetkreise!$D402,EW_Erg_09_14_Kreise!$A$7:$BK$412,Calc_Targetkreise!Z$5,FALSE)/1000/$H402</f>
        <v>0.158669328</v>
      </c>
      <c r="AA402" s="61">
        <f>VLOOKUP(Calc_Targetkreise!$D402,EW_Erg_09_14_Kreise!$A$7:$BK$412,Calc_Targetkreise!AA$5,FALSE)/1000/$H402</f>
        <v>0.1442714571</v>
      </c>
      <c r="AB402" s="61">
        <f>VLOOKUP($D402,EW_19_Kreise!$A$6:$CQ$406,Calc_Targetkreise!AB$5,FALSE)/1000/F402</f>
        <v>0.07551396635</v>
      </c>
      <c r="AC402" s="63">
        <f>VLOOKUP($D402,BW_17_Kreise!$B$7:$CC$410,Calc_Targetkreise!AC$5,FALSE)/1000/$G402</f>
        <v>0.03600079036</v>
      </c>
      <c r="AD402" s="61">
        <f>VLOOKUP(Calc_Targetkreise!$D402,EW_Erg_09_14_Kreise!$A$7:$BK$412,Calc_Targetkreise!AD$5,FALSE)/1000/$H402</f>
        <v>0.04683965403</v>
      </c>
      <c r="AE402" s="62">
        <f>IF(AC402&lt;Master_sheet_Kriterien!$J$54,1,IF(AC402&lt;Master_sheet_Kriterien!$K$54,2,IF(AC402&lt;Master_sheet_Kriterien!$L$54,3,IF(AC402&lt;Master_sheet_Kriterien!$M$54,4,5))))</f>
        <v>1</v>
      </c>
      <c r="AF402" s="61">
        <f>VLOOKUP(Calc_Targetkreise!$D402,EW_Erg_09_14_Kreise!$A$7:$BK$412,Calc_Targetkreise!AF$5,FALSE)/1000/$H402</f>
        <v>0.05628742515</v>
      </c>
      <c r="AG402" s="63">
        <f>VLOOKUP($D402,BW_17_Kreise!$B$7:$CC$410,Calc_Targetkreise!AG$5,FALSE)/1000/$G402</f>
        <v>0.0849832049</v>
      </c>
      <c r="AH402" s="61">
        <f>VLOOKUP(Calc_Targetkreise!$D402,EW_Erg_09_14_Kreise!$A$7:$BK$412,Calc_Targetkreise!AH$5,FALSE)/1000/$H402</f>
        <v>0.02190286094</v>
      </c>
      <c r="AI402" s="61">
        <f>VLOOKUP(Calc_Targetkreise!$D402,EW_Erg_09_14_Kreise!$A$7:$BK$412,Calc_Targetkreise!AI$5,FALSE)/1000/$H402</f>
        <v>0.09354624085</v>
      </c>
      <c r="AJ402" s="63">
        <f>VLOOKUP($D402,BW_17_Kreise!$B$7:$CC$410,Calc_Targetkreise!AJ$5,FALSE)/1000/$G402</f>
        <v>0.1441217151</v>
      </c>
      <c r="AK402" s="61">
        <f>VLOOKUP(Calc_Targetkreise!$D402,EW_Erg_09_14_Kreise!$A$7:$BK$412,Calc_Targetkreise!AK$5,FALSE)/1000/$H402</f>
        <v>0.2023153693</v>
      </c>
      <c r="AL402" s="61">
        <f>VLOOKUP(Calc_Targetkreise!$D402,EW_Erg_09_14_Kreise!$A$7:$BK$412,Calc_Targetkreise!AL$5,FALSE)/1000/$H402</f>
        <v>0.2132002661</v>
      </c>
      <c r="AM402" s="61">
        <f>VLOOKUP($D402,EW_19_Kreise!$A$6:$CQ$406,Calc_Targetkreise!AM$5,FALSE)/1000/F402</f>
        <v>0.2438335706</v>
      </c>
      <c r="AN402" s="63">
        <f>VLOOKUP($D402,BW_17_Kreise!$B$7:$CC$410,Calc_Targetkreise!AN$5,FALSE)/1000/$G402</f>
        <v>0.237107291</v>
      </c>
      <c r="AO402" s="61">
        <f>VLOOKUP(Calc_Targetkreise!$D402,EW_Erg_09_14_Kreise!$A$7:$BK$412,Calc_Targetkreise!AO$5,FALSE)/1000/$H402</f>
        <v>0.07443779108</v>
      </c>
      <c r="AP402" s="61">
        <f>VLOOKUP(Calc_Targetkreise!$D402,EW_Erg_09_14_Kreise!$A$7:$BK$412,Calc_Targetkreise!AP$5,FALSE)/1000/$H402</f>
        <v>0.000505655356</v>
      </c>
      <c r="AQ402" s="61">
        <f t="shared" ref="AQ402:AR402" si="1651">1-U402-Y402-AC402-AG402-AJ402-AN402</f>
        <v>0.0686623197</v>
      </c>
      <c r="AR402" s="61">
        <f t="shared" si="1651"/>
        <v>0.1443779108</v>
      </c>
      <c r="AS402" s="61">
        <f t="shared" si="11"/>
        <v>0.1496548081</v>
      </c>
      <c r="AT402" s="63">
        <f>VLOOKUP($D402,BW_17_Kreise!$B$7:$CC$410,Calc_Targetkreise!AT$5,FALSE)/1000/$G402</f>
        <v>0.004011065007</v>
      </c>
      <c r="AU402" s="61">
        <f>VLOOKUP(Calc_Targetkreise!$D402,EW_Erg_09_14_Kreise!$A$7:$BK$412,Calc_Targetkreise!AU$5,FALSE)/1000/$H402</f>
        <v>0.01503659348</v>
      </c>
      <c r="AV402" s="62">
        <f>IF(AU402&lt;Master_sheet_Kriterien!$J$44,1,IF(AU402&lt;Master_sheet_Kriterien!$K$44,2,IF(AU402&lt;Master_sheet_Kriterien!$L$44,3,IF(AU402&lt;Master_sheet_Kriterien!$M$44,4,5))))</f>
        <v>4</v>
      </c>
      <c r="AW402" s="61">
        <f>VLOOKUP(Calc_Targetkreise!$D402,EW_Erg_09_14_Kreise!$A$7:$BK$412,Calc_Targetkreise!AW$5,FALSE)/1000/$H402</f>
        <v>0.007877578177</v>
      </c>
      <c r="AX402" s="61">
        <f>VLOOKUP($D402,EW_19_Kreise!$A$6:$CQ$406,Calc_Targetkreise!AX$5,FALSE)/1000/F402</f>
        <v>0.003430331599</v>
      </c>
      <c r="AY402" s="62">
        <f>IF(AX402&lt;Master_sheet_Kriterien!$J$56,1,IF(AX402&lt;Master_sheet_Kriterien!$K$56,2,IF(AX402&lt;Master_sheet_Kriterien!$L$56,3,IF(AX402&lt;Master_sheet_Kriterien!$M$56,4,5))))</f>
        <v>2</v>
      </c>
      <c r="AZ402" s="64">
        <f>VLOOKUP($D402,EW_19_Kreise!$A$6:$CQ$406,Calc_Targetkreise!AZ$5,FALSE)</f>
        <v>147</v>
      </c>
      <c r="BA402" s="62">
        <f>IF(AZ402&lt;Master_sheet_Kriterien!$J$57,1,IF(AZ402&lt;Master_sheet_Kriterien!$K$57,2,IF(AZ402&lt;Master_sheet_Kriterien!$L$57,3,IF(AZ402&lt;Master_sheet_Kriterien!$M$56,4,5))))</f>
        <v>1</v>
      </c>
      <c r="BB402" s="59">
        <f>VLOOKUP($D402,Struktur_daten_BW_2017!$B$7:$AH$452,Calc_Targetkreise!BB$5,FALSE)</f>
        <v>104.4</v>
      </c>
      <c r="BC402" s="62">
        <f>IF(BB402&lt;Master_sheet_Kriterien!$J$8,1,IF(BB402&lt;Master_sheet_Kriterien!$K$8,2,IF(BB402&lt;Master_sheet_Kriterien!$L$8,3,IF(BB402&lt;Master_sheet_Kriterien!$M$8,4,5))))</f>
        <v>1</v>
      </c>
      <c r="BD402" s="65">
        <f t="shared" si="12"/>
        <v>13.8132</v>
      </c>
      <c r="BE402" s="62">
        <f>IF(BD402&lt;Master_sheet_Kriterien!$J$10,1,IF(BD402&lt;Master_sheet_Kriterien!$K$10,2,IF(BD402&lt;Master_sheet_Kriterien!$L$10,3,IF(BD402&lt;Master_sheet_Kriterien!$M$10,4,5))))</f>
        <v>1</v>
      </c>
      <c r="BF402" s="65">
        <f>VLOOKUP($D402,Struktur_daten_BW_2017!$B$7:$AH$452,Calc_Targetkreise!BF$5,FALSE)</f>
        <v>5.4</v>
      </c>
      <c r="BG402" s="62">
        <f>IF(BF402&lt;Master_sheet_Kriterien!$J$12,1,IF(BF402&lt;Master_sheet_Kriterien!$K$12,2,IF(BF402&lt;Master_sheet_Kriterien!$L$12,3,IF(BF402&lt;Master_sheet_Kriterien!$M$12,4,5))))</f>
        <v>1</v>
      </c>
      <c r="BH402" s="65">
        <f>VLOOKUP($D402,Struktur_daten_BW_2017!$B$7:$AH$452,Calc_Targetkreise!BH$5,FALSE)</f>
        <v>11.7</v>
      </c>
      <c r="BI402" s="62">
        <f>IF(BH402&lt;Master_sheet_Kriterien!$J$14,1,IF(BH402&lt;Master_sheet_Kriterien!$K$14,2,IF(BH402&lt;Master_sheet_Kriterien!$L$14,3,IF(BH402&lt;Master_sheet_Kriterien!$M$14,4,5))))</f>
        <v>3</v>
      </c>
      <c r="BJ402" s="65">
        <f>VLOOKUP($D402,Struktur_daten_BW_2017!$B$7:$AH$452,Calc_Targetkreise!BJ$5,FALSE)</f>
        <v>39.7</v>
      </c>
      <c r="BK402" s="62">
        <f>IF(BJ402&lt;Master_sheet_Kriterien!$J$16,1,IF(BJ402&lt;Master_sheet_Kriterien!$K$16,2,IF(BJ402&lt;Master_sheet_Kriterien!$L$16,3,IF(BJ402&lt;Master_sheet_Kriterien!$M$16,4,5))))</f>
        <v>5</v>
      </c>
      <c r="BL402" s="65">
        <f>VLOOKUP($D402,Struktur_daten_BW_2017!$B$7:$AH$452,Calc_Targetkreise!BL$5,FALSE)</f>
        <v>18.9</v>
      </c>
      <c r="BM402" s="62">
        <f>IF(BL402&lt;Master_sheet_Kriterien!$J$18,1,IF(BL402&lt;Master_sheet_Kriterien!$K$18,2,IF(BL402&lt;Master_sheet_Kriterien!$L$18,3,IF(BL402&lt;Master_sheet_Kriterien!$M$18,4,5))))</f>
        <v>5</v>
      </c>
      <c r="BN402" s="65">
        <f>VLOOKUP($D402,Struktur_daten_BW_2017!$B$7:$AH$452,Calc_Targetkreise!BN$5,FALSE)</f>
        <v>9.4</v>
      </c>
      <c r="BO402" s="62">
        <f>IF(BN402&lt;Master_sheet_Kriterien!$J$20,1,IF(BN402&lt;Master_sheet_Kriterien!$K$20,2,IF(BN402&lt;Master_sheet_Kriterien!$L$20,3,IF(BN402&lt;Master_sheet_Kriterien!$M$20,4,5))))</f>
        <v>1</v>
      </c>
      <c r="BP402" s="59">
        <f>VLOOKUP($D402,Struktur_daten_BW_2017!$B$7:$AH$452,Calc_Targetkreise!BP$5,FALSE)</f>
        <v>17558</v>
      </c>
      <c r="BQ402" s="62">
        <f>IF(BP402&lt;Master_sheet_Kriterien!$J$38,1,IF(BP402&lt;Master_sheet_Kriterien!$K$38,2,IF(BP402&lt;Master_sheet_Kriterien!$L$38,3,IF(BP402&lt;Master_sheet_Kriterien!$M$38,4,5))))</f>
        <v>1</v>
      </c>
      <c r="BR402" s="65">
        <f>VLOOKUP($D402,Struktur_daten_BW_2017!$B$7:$AH$452,Calc_Targetkreise!BR$5,FALSE)</f>
        <v>38.1</v>
      </c>
      <c r="BS402" s="62">
        <f>IF(BR402&lt;Master_sheet_Kriterien!$J$24,1,IF(BR402&lt;Master_sheet_Kriterien!$K$24,2,IF(BR402&lt;Master_sheet_Kriterien!$L$24,3,IF(BR402&lt;Master_sheet_Kriterien!$M$24,4,5))))</f>
        <v>4</v>
      </c>
      <c r="BT402" s="65">
        <f>VLOOKUP($D402,Struktur_daten_BW_2017!$B$7:$AH$452,Calc_Targetkreise!BT$5,FALSE)</f>
        <v>8</v>
      </c>
      <c r="BU402" s="62">
        <f>IF(BT402&lt;Master_sheet_Kriterien!$J$26,1,IF(BT402&lt;Master_sheet_Kriterien!$K$26,2,IF(BT402&lt;Master_sheet_Kriterien!$L$26,3,IF(BT402&lt;Master_sheet_Kriterien!$M$26,4,5))))</f>
        <v>1</v>
      </c>
      <c r="BV402" s="65">
        <f t="shared" si="13"/>
        <v>2.0464</v>
      </c>
      <c r="BW402" s="62">
        <f>IF(BV402&lt;Master_sheet_Kriterien!$J$28,1,IF(BV402&lt;Master_sheet_Kriterien!$K$28,2,IF(BV402&lt;Master_sheet_Kriterien!$L$28,3,IF(BV402&lt;Master_sheet_Kriterien!$M$28,4,5))))</f>
        <v>1</v>
      </c>
      <c r="BX402" s="65">
        <f>VLOOKUP($D402,Struktur_daten_BW_2017!$B$7:$AH$452,Calc_Targetkreise!BX$5,FALSE)</f>
        <v>13.75</v>
      </c>
      <c r="BY402" s="62">
        <f>IF(BX402&lt;Master_sheet_Kriterien!$J$30,1,IF(BX402&lt;Master_sheet_Kriterien!$K$30,2,IF(BX402&lt;Master_sheet_Kriterien!$L$30,3,IF(BX402&lt;Master_sheet_Kriterien!$M$30,4,5))))</f>
        <v>1</v>
      </c>
      <c r="BZ402" s="65"/>
      <c r="CA402" s="62">
        <f>IF(BZ402&lt;Master_sheet_Kriterien!$J$32,1,IF(BZ402&lt;Master_sheet_Kriterien!$K$32,2,IF(BZ402&lt;Master_sheet_Kriterien!$L$32,3,IF(BZ402&lt;Master_sheet_Kriterien!$M$32,4,5))))</f>
        <v>1</v>
      </c>
      <c r="CB402" s="65"/>
      <c r="CC402" s="62">
        <f>IF(CB402&lt;Master_sheet_Kriterien!$J$34,1,IF(CB402&lt;Master_sheet_Kriterien!$K$34,2,IF(CB402&lt;Master_sheet_Kriterien!$L$34,3,IF(CB402&lt;Master_sheet_Kriterien!$M$34,4,5))))</f>
        <v>1</v>
      </c>
      <c r="CD402" s="65">
        <f>100-VLOOKUP($D402,Struktur_daten_BW_2017!$B$7:$AH$452,Calc_Targetkreise!CD$5,FALSE)</f>
        <v>57.9</v>
      </c>
      <c r="CE402" s="62">
        <f>IF(CD402&lt;Master_sheet_Kriterien!$J$40,1,IF(CD402&lt;Master_sheet_Kriterien!$K$40,2,IF(CD402&lt;Master_sheet_Kriterien!$L$40,3,IF(CD402&lt;Master_sheet_Kriterien!$M$40,4,5))))</f>
        <v>4</v>
      </c>
      <c r="CF402" s="61"/>
      <c r="CG402" s="59">
        <f>VLOOKUP($D402,EW_19_Kreise!$A$6:$CQ$406,Calc_Targetkreise!CG$5,FALSE)/1000</f>
        <v>66.547</v>
      </c>
      <c r="CH402" s="59">
        <f>VLOOKUP($D402,BW_17_Kreise!$B$7:$CC$410,Calc_Targetkreise!CH$5,FALSE)/1000</f>
        <v>67.184</v>
      </c>
      <c r="CI402" s="59">
        <f>VLOOKUP($D402,EW_Erg_09_14_Kreise!$A$10:$BK$412,Calc_Targetkreise!CI$5,FALSE)/1000</f>
        <v>68.439</v>
      </c>
      <c r="CJ402" s="59">
        <f>VLOOKUP($D402,EW_Erg_09_14_Kreise!$A$10:$BK$412,Calc_Targetkreise!CJ$5,FALSE)/1000</f>
        <v>71.768</v>
      </c>
      <c r="CK402" s="59">
        <f>VLOOKUP($D402,EW_Erg_09_14_Kreise!$A$10:$BK$412,Calc_Targetkreise!CK$5,FALSE)/1000</f>
        <v>38.656</v>
      </c>
      <c r="CL402" s="45"/>
      <c r="CM402" s="59">
        <f>VLOOKUP($D402,Struktur_daten_BW_2017!$B$7:$AH$452,Calc_Targetkreise!CM$5,FALSE)</f>
        <v>255.8</v>
      </c>
      <c r="CN402" s="66">
        <v>1.0</v>
      </c>
      <c r="CO402" s="67">
        <f t="shared" si="16"/>
        <v>0.003909304144</v>
      </c>
      <c r="CP402" s="62">
        <f>IF(CO402&lt;Master_sheet_Kriterien!$J$58,1,IF(CO402&lt;Master_sheet_Kriterien!$K$58,2,IF(CO402&lt;Master_sheet_Kriterien!$L$58,3,IF(CO402&lt;Master_sheet_Kriterien!$M$58,4,5))))</f>
        <v>1</v>
      </c>
      <c r="CQ402" s="66">
        <v>0.0</v>
      </c>
      <c r="CR402" s="67">
        <f t="shared" si="17"/>
        <v>0</v>
      </c>
      <c r="CS402" s="62">
        <f>IF(CR402&lt;Master_sheet_Kriterien!$J$59,1,IF(CR402&lt;Master_sheet_Kriterien!$K$59,2,IF(CR402&lt;Master_sheet_Kriterien!$L$59,3,IF(CR402&lt;Master_sheet_Kriterien!$M$59,4,5))))</f>
        <v>1</v>
      </c>
      <c r="CT402" s="66">
        <v>1.0</v>
      </c>
      <c r="CU402" s="44"/>
      <c r="CV402" s="66">
        <v>0.0</v>
      </c>
      <c r="CW402" s="68"/>
      <c r="CY402" s="31">
        <f t="shared" si="18"/>
        <v>16071</v>
      </c>
      <c r="DB402" s="76" t="str">
        <f t="shared" si="19"/>
        <v>Weimarer Land</v>
      </c>
      <c r="DC402" s="58">
        <f t="shared" si="20"/>
        <v>320</v>
      </c>
      <c r="DD402" s="77">
        <f t="shared" si="21"/>
        <v>132</v>
      </c>
      <c r="DE402" s="72">
        <f t="shared" si="22"/>
        <v>0.003430331599</v>
      </c>
      <c r="DG402" s="76" t="str">
        <f t="shared" si="23"/>
        <v>Weimarer Land</v>
      </c>
      <c r="DH402" s="58" t="str">
        <f t="shared" si="24"/>
        <v>#REF!</v>
      </c>
      <c r="DI402" s="75">
        <f t="shared" si="25"/>
        <v>126.039093</v>
      </c>
      <c r="DJ402" s="78">
        <f t="shared" si="26"/>
        <v>0.003430331599</v>
      </c>
      <c r="DK402" s="75"/>
      <c r="DL402" s="75"/>
      <c r="DM402" s="75"/>
      <c r="DN402" s="75"/>
      <c r="DO402" s="75"/>
      <c r="DP402" s="44"/>
    </row>
    <row r="403" ht="16.5" customHeight="1">
      <c r="A403" s="58">
        <f t="shared" si="5"/>
        <v>370</v>
      </c>
      <c r="B403" s="58">
        <f t="shared" si="6"/>
        <v>123</v>
      </c>
      <c r="C403" s="58" t="s">
        <v>553</v>
      </c>
      <c r="D403" s="58">
        <v>16072.0</v>
      </c>
      <c r="E403" s="58" t="s">
        <v>571</v>
      </c>
      <c r="F403" s="59">
        <f>VLOOKUP($D403,EW_19_Kreise!$A$6:$CQ$406,Calc_Targetkreise!F$5,FALSE)/1000</f>
        <v>27.283</v>
      </c>
      <c r="G403" s="59">
        <f>VLOOKUP($D403,BW_17_Kreise!$B$7:$CC$410,Calc_Targetkreise!G$5,FALSE)/1000</f>
        <v>33.337</v>
      </c>
      <c r="H403" s="59">
        <f>VLOOKUP($D403,EW_Erg_09_14_Kreise!$A$10:$BK$412,Calc_Targetkreise!H$5,FALSE)/1000</f>
        <v>22.651</v>
      </c>
      <c r="I403" s="60">
        <f t="shared" ref="I403:K403" si="1652">F403/CG403</f>
        <v>0.5639546901</v>
      </c>
      <c r="J403" s="60">
        <f t="shared" si="1652"/>
        <v>0.6995782007</v>
      </c>
      <c r="K403" s="60">
        <f t="shared" si="1652"/>
        <v>0.4562410619</v>
      </c>
      <c r="L403" s="61">
        <f t="shared" ref="L403:M403" si="1653">1-(T403+X403)</f>
        <v>0.6429278305</v>
      </c>
      <c r="M403" s="61">
        <f t="shared" si="1653"/>
        <v>0.5699973003</v>
      </c>
      <c r="N403" s="62">
        <f>IF(L403&lt;Master_sheet_Kriterien!$J$46,1,IF(L403&lt;Master_sheet_Kriterien!$K$46,2,IF(L403&lt;Master_sheet_Kriterien!$L$46,3,IF(L403&lt;Master_sheet_Kriterien!$M$46,4,5))))</f>
        <v>5</v>
      </c>
      <c r="O403" s="62">
        <f>IF(M403&lt;Master_sheet_Kriterien!$J$46,1,IF(M403&lt;Master_sheet_Kriterien!$K$46,2,IF(M403&lt;Master_sheet_Kriterien!$L$46,3,IF(M403&lt;Master_sheet_Kriterien!$M$46,4,5))))</f>
        <v>5</v>
      </c>
      <c r="P403" s="61">
        <f t="shared" ref="P403:Q403" si="1654">1-(T403+AM403)</f>
        <v>0.4739581424</v>
      </c>
      <c r="Q403" s="61">
        <f t="shared" si="1654"/>
        <v>0.447190809</v>
      </c>
      <c r="R403" s="62">
        <f>IF(P403&lt;Master_sheet_Kriterien!$J$46,1,IF(P403&lt;Master_sheet_Kriterien!$K$46,2,IF(P403&lt;Master_sheet_Kriterien!$L$46,3,IF(P403&lt;Master_sheet_Kriterien!$M$46,4,5))))</f>
        <v>4</v>
      </c>
      <c r="S403" s="62">
        <f>IF(Q403&lt;Master_sheet_Kriterien!$J$46,1,IF(Q403&lt;Master_sheet_Kriterien!$K$46,2,IF(Q403&lt;Master_sheet_Kriterien!$L$46,3,IF(Q403&lt;Master_sheet_Kriterien!$M$46,4,5))))</f>
        <v>3</v>
      </c>
      <c r="T403" s="61">
        <f>VLOOKUP($D403,EW_19_Kreise!$A$6:$CQ$406,Calc_Targetkreise!T$5,FALSE)/1000/F403</f>
        <v>0.261921343</v>
      </c>
      <c r="U403" s="63">
        <f>VLOOKUP($D403,BW_17_Kreise!$B$7:$CC$410,Calc_Targetkreise!U$5,FALSE)/1000/$G403</f>
        <v>0.2970873204</v>
      </c>
      <c r="V403" s="61">
        <f>VLOOKUP(Calc_Targetkreise!$D403,EW_Erg_09_14_Kreise!$A$7:$BK$412,Calc_Targetkreise!V$5,FALSE)/1000/$H403</f>
        <v>0.3225906141</v>
      </c>
      <c r="W403" s="61">
        <f>VLOOKUP(Calc_Targetkreise!$D403,EW_Erg_09_14_Kreise!$A$7:$BK$412,Calc_Targetkreise!W$5,FALSE)/1000/CK403</f>
        <v>0.2979744761</v>
      </c>
      <c r="X403" s="61">
        <f>VLOOKUP($D403,EW_19_Kreise!$A$6:$CQ$406,Calc_Targetkreise!X$5,FALSE)/1000/F403</f>
        <v>0.09515082652</v>
      </c>
      <c r="Y403" s="63">
        <f>VLOOKUP($D403,BW_17_Kreise!$B$7:$CC$410,Calc_Targetkreise!Y$5,FALSE)/1000/$G403</f>
        <v>0.1329153793</v>
      </c>
      <c r="Z403" s="61">
        <f>VLOOKUP(Calc_Targetkreise!$D403,EW_Erg_09_14_Kreise!$A$7:$BK$412,Calc_Targetkreise!Z$5,FALSE)/1000/$H403</f>
        <v>0.1690874575</v>
      </c>
      <c r="AA403" s="61">
        <f>VLOOKUP(Calc_Targetkreise!$D403,EW_Erg_09_14_Kreise!$A$7:$BK$412,Calc_Targetkreise!AA$5,FALSE)/1000/$H403</f>
        <v>0.1600370845</v>
      </c>
      <c r="AB403" s="61">
        <f>VLOOKUP($D403,EW_19_Kreise!$A$6:$CQ$406,Calc_Targetkreise!AB$5,FALSE)/1000/F403</f>
        <v>0.06216325184</v>
      </c>
      <c r="AC403" s="63">
        <f>VLOOKUP($D403,BW_17_Kreise!$B$7:$CC$410,Calc_Targetkreise!AC$5,FALSE)/1000/$G403</f>
        <v>0.02834688184</v>
      </c>
      <c r="AD403" s="61">
        <f>VLOOKUP(Calc_Targetkreise!$D403,EW_Erg_09_14_Kreise!$A$7:$BK$412,Calc_Targetkreise!AD$5,FALSE)/1000/$H403</f>
        <v>0.03231645402</v>
      </c>
      <c r="AE403" s="62">
        <f>IF(AC403&lt;Master_sheet_Kriterien!$J$54,1,IF(AC403&lt;Master_sheet_Kriterien!$K$54,2,IF(AC403&lt;Master_sheet_Kriterien!$L$54,3,IF(AC403&lt;Master_sheet_Kriterien!$M$54,4,5))))</f>
        <v>1</v>
      </c>
      <c r="AF403" s="61">
        <f>VLOOKUP(Calc_Targetkreise!$D403,EW_Erg_09_14_Kreise!$A$7:$BK$412,Calc_Targetkreise!AF$5,FALSE)/1000/$H403</f>
        <v>0.03770252969</v>
      </c>
      <c r="AG403" s="63">
        <f>VLOOKUP($D403,BW_17_Kreise!$B$7:$CC$410,Calc_Targetkreise!AG$5,FALSE)/1000/$G403</f>
        <v>0.0659927408</v>
      </c>
      <c r="AH403" s="61">
        <f>VLOOKUP(Calc_Targetkreise!$D403,EW_Erg_09_14_Kreise!$A$7:$BK$412,Calc_Targetkreise!AH$5,FALSE)/1000/$H403</f>
        <v>0.02145600636</v>
      </c>
      <c r="AI403" s="61">
        <f>VLOOKUP(Calc_Targetkreise!$D403,EW_Erg_09_14_Kreise!$A$7:$BK$412,Calc_Targetkreise!AI$5,FALSE)/1000/$H403</f>
        <v>0.08516180301</v>
      </c>
      <c r="AJ403" s="63">
        <f>VLOOKUP($D403,BW_17_Kreise!$B$7:$CC$410,Calc_Targetkreise!AJ$5,FALSE)/1000/$G403</f>
        <v>0.1614122447</v>
      </c>
      <c r="AK403" s="61">
        <f>VLOOKUP(Calc_Targetkreise!$D403,EW_Erg_09_14_Kreise!$A$7:$BK$412,Calc_Targetkreise!AK$5,FALSE)/1000/$H403</f>
        <v>0.2591055583</v>
      </c>
      <c r="AL403" s="61">
        <f>VLOOKUP(Calc_Targetkreise!$D403,EW_Erg_09_14_Kreise!$A$7:$BK$412,Calc_Targetkreise!AL$5,FALSE)/1000/$H403</f>
        <v>0.3373802481</v>
      </c>
      <c r="AM403" s="61">
        <f>VLOOKUP($D403,EW_19_Kreise!$A$6:$CQ$406,Calc_Targetkreise!AM$5,FALSE)/1000/F403</f>
        <v>0.2641205146</v>
      </c>
      <c r="AN403" s="63">
        <f>VLOOKUP($D403,BW_17_Kreise!$B$7:$CC$410,Calc_Targetkreise!AN$5,FALSE)/1000/$G403</f>
        <v>0.2557218706</v>
      </c>
      <c r="AO403" s="61">
        <f>VLOOKUP(Calc_Targetkreise!$D403,EW_Erg_09_14_Kreise!$A$7:$BK$412,Calc_Targetkreise!AO$5,FALSE)/1000/$H403</f>
        <v>0.06745839036</v>
      </c>
      <c r="AP403" s="61">
        <f>VLOOKUP(Calc_Targetkreise!$D403,EW_Erg_09_14_Kreise!$A$7:$BK$412,Calc_Targetkreise!AP$5,FALSE)/1000/$H403</f>
        <v>0.000573926096</v>
      </c>
      <c r="AQ403" s="61">
        <f t="shared" ref="AQ403:AR403" si="1655">1-U403-Y403-AC403-AG403-AJ403-AN403</f>
        <v>0.05852356241</v>
      </c>
      <c r="AR403" s="61">
        <f t="shared" si="1655"/>
        <v>0.1279855194</v>
      </c>
      <c r="AS403" s="61">
        <f t="shared" si="11"/>
        <v>0.08116993258</v>
      </c>
      <c r="AT403" s="63">
        <f>VLOOKUP($D403,BW_17_Kreise!$B$7:$CC$410,Calc_Targetkreise!AT$5,FALSE)/1000/$G403</f>
        <v>0.003809580946</v>
      </c>
      <c r="AU403" s="61">
        <f>VLOOKUP(Calc_Targetkreise!$D403,EW_Erg_09_14_Kreise!$A$7:$BK$412,Calc_Targetkreise!AU$5,FALSE)/1000/$H403</f>
        <v>0.01143437376</v>
      </c>
      <c r="AV403" s="62">
        <f>IF(AU403&lt;Master_sheet_Kriterien!$J$44,1,IF(AU403&lt;Master_sheet_Kriterien!$K$44,2,IF(AU403&lt;Master_sheet_Kriterien!$L$44,3,IF(AU403&lt;Master_sheet_Kriterien!$M$44,4,5))))</f>
        <v>3</v>
      </c>
      <c r="AW403" s="61">
        <f>VLOOKUP(Calc_Targetkreise!$D403,EW_Erg_09_14_Kreise!$A$7:$BK$412,Calc_Targetkreise!AW$5,FALSE)/1000/$H403</f>
        <v>0.01033066973</v>
      </c>
      <c r="AX403" s="61">
        <f>VLOOKUP($D403,EW_19_Kreise!$A$6:$CQ$406,Calc_Targetkreise!AX$5,FALSE)/1000/F403</f>
        <v>0.002639005974</v>
      </c>
      <c r="AY403" s="62">
        <f>IF(AX403&lt;Master_sheet_Kriterien!$J$56,1,IF(AX403&lt;Master_sheet_Kriterien!$K$56,2,IF(AX403&lt;Master_sheet_Kriterien!$L$56,3,IF(AX403&lt;Master_sheet_Kriterien!$M$56,4,5))))</f>
        <v>1</v>
      </c>
      <c r="AZ403" s="64">
        <f>VLOOKUP($D403,EW_19_Kreise!$A$6:$CQ$406,Calc_Targetkreise!AZ$5,FALSE)</f>
        <v>72</v>
      </c>
      <c r="BA403" s="62">
        <f>IF(AZ403&lt;Master_sheet_Kriterien!$J$57,1,IF(AZ403&lt;Master_sheet_Kriterien!$K$57,2,IF(AZ403&lt;Master_sheet_Kriterien!$L$57,3,IF(AZ403&lt;Master_sheet_Kriterien!$M$56,4,5))))</f>
        <v>1</v>
      </c>
      <c r="BB403" s="59">
        <f>VLOOKUP($D403,Struktur_daten_BW_2017!$B$7:$AH$452,Calc_Targetkreise!BB$5,FALSE)</f>
        <v>105.3</v>
      </c>
      <c r="BC403" s="62">
        <f>IF(BB403&lt;Master_sheet_Kriterien!$J$8,1,IF(BB403&lt;Master_sheet_Kriterien!$K$8,2,IF(BB403&lt;Master_sheet_Kriterien!$L$8,3,IF(BB403&lt;Master_sheet_Kriterien!$M$8,4,5))))</f>
        <v>1</v>
      </c>
      <c r="BD403" s="65">
        <f t="shared" si="12"/>
        <v>13.2869</v>
      </c>
      <c r="BE403" s="62">
        <f>IF(BD403&lt;Master_sheet_Kriterien!$J$10,1,IF(BD403&lt;Master_sheet_Kriterien!$K$10,2,IF(BD403&lt;Master_sheet_Kriterien!$L$10,3,IF(BD403&lt;Master_sheet_Kriterien!$M$10,4,5))))</f>
        <v>1</v>
      </c>
      <c r="BF403" s="65">
        <f>VLOOKUP($D403,Struktur_daten_BW_2017!$B$7:$AH$452,Calc_Targetkreise!BF$5,FALSE)</f>
        <v>4.7</v>
      </c>
      <c r="BG403" s="62">
        <f>IF(BF403&lt;Master_sheet_Kriterien!$J$12,1,IF(BF403&lt;Master_sheet_Kriterien!$K$12,2,IF(BF403&lt;Master_sheet_Kriterien!$L$12,3,IF(BF403&lt;Master_sheet_Kriterien!$M$12,4,5))))</f>
        <v>1</v>
      </c>
      <c r="BH403" s="65">
        <f>VLOOKUP($D403,Struktur_daten_BW_2017!$B$7:$AH$452,Calc_Targetkreise!BH$5,FALSE)</f>
        <v>11.6</v>
      </c>
      <c r="BI403" s="62">
        <f>IF(BH403&lt;Master_sheet_Kriterien!$J$14,1,IF(BH403&lt;Master_sheet_Kriterien!$K$14,2,IF(BH403&lt;Master_sheet_Kriterien!$L$14,3,IF(BH403&lt;Master_sheet_Kriterien!$M$14,4,5))))</f>
        <v>3</v>
      </c>
      <c r="BJ403" s="65">
        <f>VLOOKUP($D403,Struktur_daten_BW_2017!$B$7:$AH$452,Calc_Targetkreise!BJ$5,FALSE)</f>
        <v>36.4</v>
      </c>
      <c r="BK403" s="62">
        <f>IF(BJ403&lt;Master_sheet_Kriterien!$J$16,1,IF(BJ403&lt;Master_sheet_Kriterien!$K$16,2,IF(BJ403&lt;Master_sheet_Kriterien!$L$16,3,IF(BJ403&lt;Master_sheet_Kriterien!$M$16,4,5))))</f>
        <v>4</v>
      </c>
      <c r="BL403" s="65">
        <f>VLOOKUP($D403,Struktur_daten_BW_2017!$B$7:$AH$452,Calc_Targetkreise!BL$5,FALSE)</f>
        <v>20.4</v>
      </c>
      <c r="BM403" s="62">
        <f>IF(BL403&lt;Master_sheet_Kriterien!$J$18,1,IF(BL403&lt;Master_sheet_Kriterien!$K$18,2,IF(BL403&lt;Master_sheet_Kriterien!$L$18,3,IF(BL403&lt;Master_sheet_Kriterien!$M$18,4,5))))</f>
        <v>5</v>
      </c>
      <c r="BN403" s="65">
        <f>VLOOKUP($D403,Struktur_daten_BW_2017!$B$7:$AH$452,Calc_Targetkreise!BN$5,FALSE)</f>
        <v>13.3</v>
      </c>
      <c r="BO403" s="62">
        <f>IF(BN403&lt;Master_sheet_Kriterien!$J$20,1,IF(BN403&lt;Master_sheet_Kriterien!$K$20,2,IF(BN403&lt;Master_sheet_Kriterien!$L$20,3,IF(BN403&lt;Master_sheet_Kriterien!$M$20,4,5))))</f>
        <v>5</v>
      </c>
      <c r="BP403" s="59">
        <f>VLOOKUP($D403,Struktur_daten_BW_2017!$B$7:$AH$452,Calc_Targetkreise!BP$5,FALSE)</f>
        <v>18845</v>
      </c>
      <c r="BQ403" s="62">
        <f>IF(BP403&lt;Master_sheet_Kriterien!$J$38,1,IF(BP403&lt;Master_sheet_Kriterien!$K$38,2,IF(BP403&lt;Master_sheet_Kriterien!$L$38,3,IF(BP403&lt;Master_sheet_Kriterien!$M$38,4,5))))</f>
        <v>2</v>
      </c>
      <c r="BR403" s="65">
        <f>VLOOKUP($D403,Struktur_daten_BW_2017!$B$7:$AH$452,Calc_Targetkreise!BR$5,FALSE)</f>
        <v>27.8</v>
      </c>
      <c r="BS403" s="62">
        <f>IF(BR403&lt;Master_sheet_Kriterien!$J$24,1,IF(BR403&lt;Master_sheet_Kriterien!$K$24,2,IF(BR403&lt;Master_sheet_Kriterien!$L$24,3,IF(BR403&lt;Master_sheet_Kriterien!$M$24,4,5))))</f>
        <v>1</v>
      </c>
      <c r="BT403" s="65">
        <f>VLOOKUP($D403,Struktur_daten_BW_2017!$B$7:$AH$452,Calc_Targetkreise!BT$5,FALSE)</f>
        <v>9.1</v>
      </c>
      <c r="BU403" s="62">
        <f>IF(BT403&lt;Master_sheet_Kriterien!$J$26,1,IF(BT403&lt;Master_sheet_Kriterien!$K$26,2,IF(BT403&lt;Master_sheet_Kriterien!$L$26,3,IF(BT403&lt;Master_sheet_Kriterien!$M$26,4,5))))</f>
        <v>1</v>
      </c>
      <c r="BV403" s="65">
        <f t="shared" si="13"/>
        <v>2.57257</v>
      </c>
      <c r="BW403" s="62">
        <f>IF(BV403&lt;Master_sheet_Kriterien!$J$28,1,IF(BV403&lt;Master_sheet_Kriterien!$K$28,2,IF(BV403&lt;Master_sheet_Kriterien!$L$28,3,IF(BV403&lt;Master_sheet_Kriterien!$M$28,4,5))))</f>
        <v>1</v>
      </c>
      <c r="BX403" s="65">
        <f>VLOOKUP($D403,Struktur_daten_BW_2017!$B$7:$AH$452,Calc_Targetkreise!BX$5,FALSE)</f>
        <v>18.68131868</v>
      </c>
      <c r="BY403" s="62">
        <f>IF(BX403&lt;Master_sheet_Kriterien!$J$30,1,IF(BX403&lt;Master_sheet_Kriterien!$K$30,2,IF(BX403&lt;Master_sheet_Kriterien!$L$30,3,IF(BX403&lt;Master_sheet_Kriterien!$M$30,4,5))))</f>
        <v>2</v>
      </c>
      <c r="BZ403" s="65"/>
      <c r="CA403" s="62">
        <f>IF(BZ403&lt;Master_sheet_Kriterien!$J$32,1,IF(BZ403&lt;Master_sheet_Kriterien!$K$32,2,IF(BZ403&lt;Master_sheet_Kriterien!$L$32,3,IF(BZ403&lt;Master_sheet_Kriterien!$M$32,4,5))))</f>
        <v>1</v>
      </c>
      <c r="CB403" s="65"/>
      <c r="CC403" s="62">
        <f>IF(CB403&lt;Master_sheet_Kriterien!$J$34,1,IF(CB403&lt;Master_sheet_Kriterien!$K$34,2,IF(CB403&lt;Master_sheet_Kriterien!$L$34,3,IF(CB403&lt;Master_sheet_Kriterien!$M$34,4,5))))</f>
        <v>1</v>
      </c>
      <c r="CD403" s="65">
        <f>100-VLOOKUP($D403,Struktur_daten_BW_2017!$B$7:$AH$452,Calc_Targetkreise!CD$5,FALSE)</f>
        <v>43.3</v>
      </c>
      <c r="CE403" s="62">
        <f>IF(CD403&lt;Master_sheet_Kriterien!$J$40,1,IF(CD403&lt;Master_sheet_Kriterien!$K$40,2,IF(CD403&lt;Master_sheet_Kriterien!$L$40,3,IF(CD403&lt;Master_sheet_Kriterien!$M$40,4,5))))</f>
        <v>2</v>
      </c>
      <c r="CF403" s="61"/>
      <c r="CG403" s="59">
        <f>VLOOKUP($D403,EW_19_Kreise!$A$6:$CQ$406,Calc_Targetkreise!CG$5,FALSE)/1000</f>
        <v>48.378</v>
      </c>
      <c r="CH403" s="59">
        <f>VLOOKUP($D403,BW_17_Kreise!$B$7:$CC$410,Calc_Targetkreise!CH$5,FALSE)/1000</f>
        <v>47.653</v>
      </c>
      <c r="CI403" s="59">
        <f>VLOOKUP($D403,EW_Erg_09_14_Kreise!$A$10:$BK$412,Calc_Targetkreise!CI$5,FALSE)/1000</f>
        <v>49.647</v>
      </c>
      <c r="CJ403" s="59">
        <f>VLOOKUP($D403,EW_Erg_09_14_Kreise!$A$10:$BK$412,Calc_Targetkreise!CJ$5,FALSE)/1000</f>
        <v>53.125</v>
      </c>
      <c r="CK403" s="59">
        <f>VLOOKUP($D403,EW_Erg_09_14_Kreise!$A$10:$BK$412,Calc_Targetkreise!CK$5,FALSE)/1000</f>
        <v>25.623</v>
      </c>
      <c r="CL403" s="45"/>
      <c r="CM403" s="59">
        <f>VLOOKUP($D403,Struktur_daten_BW_2017!$B$7:$AH$452,Calc_Targetkreise!CM$5,FALSE)</f>
        <v>282.7</v>
      </c>
      <c r="CN403" s="66">
        <v>1.0</v>
      </c>
      <c r="CO403" s="67">
        <f t="shared" si="16"/>
        <v>0.003537318712</v>
      </c>
      <c r="CP403" s="62">
        <f>IF(CO403&lt;Master_sheet_Kriterien!$J$58,1,IF(CO403&lt;Master_sheet_Kriterien!$K$58,2,IF(CO403&lt;Master_sheet_Kriterien!$L$58,3,IF(CO403&lt;Master_sheet_Kriterien!$M$58,4,5))))</f>
        <v>1</v>
      </c>
      <c r="CQ403" s="66">
        <v>0.0</v>
      </c>
      <c r="CR403" s="67">
        <f t="shared" si="17"/>
        <v>0</v>
      </c>
      <c r="CS403" s="62">
        <f>IF(CR403&lt;Master_sheet_Kriterien!$J$59,1,IF(CR403&lt;Master_sheet_Kriterien!$K$59,2,IF(CR403&lt;Master_sheet_Kriterien!$L$59,3,IF(CR403&lt;Master_sheet_Kriterien!$M$59,4,5))))</f>
        <v>1</v>
      </c>
      <c r="CT403" s="66">
        <v>1.0</v>
      </c>
      <c r="CU403" s="44"/>
      <c r="CV403" s="66">
        <v>0.0</v>
      </c>
      <c r="CW403" s="68"/>
      <c r="CY403" s="31">
        <f t="shared" si="18"/>
        <v>16072</v>
      </c>
      <c r="DB403" s="76" t="str">
        <f t="shared" si="19"/>
        <v>Sonneberg</v>
      </c>
      <c r="DC403" s="58">
        <f t="shared" si="20"/>
        <v>370</v>
      </c>
      <c r="DD403" s="77">
        <f t="shared" si="21"/>
        <v>123</v>
      </c>
      <c r="DE403" s="72">
        <f t="shared" si="22"/>
        <v>0.002639005974</v>
      </c>
      <c r="DG403" s="76" t="str">
        <f t="shared" si="23"/>
        <v>Sonneberg</v>
      </c>
      <c r="DH403" s="58" t="str">
        <f t="shared" si="24"/>
        <v>#REF!</v>
      </c>
      <c r="DI403" s="75">
        <f t="shared" si="25"/>
        <v>117.0353732</v>
      </c>
      <c r="DJ403" s="78">
        <f t="shared" si="26"/>
        <v>0.002639005974</v>
      </c>
      <c r="DK403" s="75"/>
      <c r="DL403" s="75"/>
      <c r="DM403" s="75"/>
      <c r="DN403" s="75"/>
      <c r="DO403" s="75"/>
      <c r="DP403" s="44"/>
    </row>
    <row r="404" ht="16.5" customHeight="1">
      <c r="A404" s="58">
        <f t="shared" si="5"/>
        <v>343</v>
      </c>
      <c r="B404" s="58">
        <f t="shared" si="6"/>
        <v>128</v>
      </c>
      <c r="C404" s="58" t="s">
        <v>553</v>
      </c>
      <c r="D404" s="58">
        <v>16073.0</v>
      </c>
      <c r="E404" s="58" t="s">
        <v>572</v>
      </c>
      <c r="F404" s="59">
        <f>VLOOKUP($D404,EW_19_Kreise!$A$6:$CQ$406,Calc_Targetkreise!F$5,FALSE)/1000</f>
        <v>52.848</v>
      </c>
      <c r="G404" s="59">
        <f>VLOOKUP($D404,BW_17_Kreise!$B$7:$CC$410,Calc_Targetkreise!G$5,FALSE)/1000</f>
        <v>66.745</v>
      </c>
      <c r="H404" s="59">
        <f>VLOOKUP($D404,EW_Erg_09_14_Kreise!$A$10:$BK$412,Calc_Targetkreise!H$5,FALSE)/1000</f>
        <v>47.133</v>
      </c>
      <c r="I404" s="60">
        <f t="shared" ref="I404:K404" si="1656">F404/CG404</f>
        <v>0.5982205519</v>
      </c>
      <c r="J404" s="60">
        <f t="shared" si="1656"/>
        <v>0.7254733593</v>
      </c>
      <c r="K404" s="60">
        <f t="shared" si="1656"/>
        <v>0.4929869152</v>
      </c>
      <c r="L404" s="61">
        <f t="shared" ref="L404:M404" si="1657">1-(T404+X404)</f>
        <v>0.663639116</v>
      </c>
      <c r="M404" s="61">
        <f t="shared" si="1657"/>
        <v>0.6144130646</v>
      </c>
      <c r="N404" s="62">
        <f>IF(L404&lt;Master_sheet_Kriterien!$J$46,1,IF(L404&lt;Master_sheet_Kriterien!$K$46,2,IF(L404&lt;Master_sheet_Kriterien!$L$46,3,IF(L404&lt;Master_sheet_Kriterien!$M$46,4,5))))</f>
        <v>5</v>
      </c>
      <c r="O404" s="62">
        <f>IF(M404&lt;Master_sheet_Kriterien!$J$46,1,IF(M404&lt;Master_sheet_Kriterien!$K$46,2,IF(M404&lt;Master_sheet_Kriterien!$L$46,3,IF(M404&lt;Master_sheet_Kriterien!$M$46,4,5))))</f>
        <v>5</v>
      </c>
      <c r="P404" s="61">
        <f t="shared" ref="P404:Q404" si="1658">1-(T404+AM404)</f>
        <v>0.4934150772</v>
      </c>
      <c r="Q404" s="61">
        <f t="shared" si="1658"/>
        <v>0.4663120833</v>
      </c>
      <c r="R404" s="62">
        <f>IF(P404&lt;Master_sheet_Kriterien!$J$46,1,IF(P404&lt;Master_sheet_Kriterien!$K$46,2,IF(P404&lt;Master_sheet_Kriterien!$L$46,3,IF(P404&lt;Master_sheet_Kriterien!$M$46,4,5))))</f>
        <v>4</v>
      </c>
      <c r="S404" s="62">
        <f>IF(Q404&lt;Master_sheet_Kriterien!$J$46,1,IF(Q404&lt;Master_sheet_Kriterien!$K$46,2,IF(Q404&lt;Master_sheet_Kriterien!$L$46,3,IF(Q404&lt;Master_sheet_Kriterien!$M$46,4,5))))</f>
        <v>3</v>
      </c>
      <c r="T404" s="61">
        <f>VLOOKUP($D404,EW_19_Kreise!$A$6:$CQ$406,Calc_Targetkreise!T$5,FALSE)/1000/F404</f>
        <v>0.2304722979</v>
      </c>
      <c r="U404" s="63">
        <f>VLOOKUP($D404,BW_17_Kreise!$B$7:$CC$410,Calc_Targetkreise!U$5,FALSE)/1000/$G404</f>
        <v>0.2638549704</v>
      </c>
      <c r="V404" s="61">
        <f>VLOOKUP(Calc_Targetkreise!$D404,EW_Erg_09_14_Kreise!$A$7:$BK$412,Calc_Targetkreise!V$5,FALSE)/1000/$H404</f>
        <v>0.2979865487</v>
      </c>
      <c r="W404" s="61">
        <f>VLOOKUP(Calc_Targetkreise!$D404,EW_Erg_09_14_Kreise!$A$7:$BK$412,Calc_Targetkreise!W$5,FALSE)/1000/CK404</f>
        <v>0.2878536092</v>
      </c>
      <c r="X404" s="61">
        <f>VLOOKUP($D404,EW_19_Kreise!$A$6:$CQ$406,Calc_Targetkreise!X$5,FALSE)/1000/F404</f>
        <v>0.1058885861</v>
      </c>
      <c r="Y404" s="63">
        <f>VLOOKUP($D404,BW_17_Kreise!$B$7:$CC$410,Calc_Targetkreise!Y$5,FALSE)/1000/$G404</f>
        <v>0.1217319649</v>
      </c>
      <c r="Z404" s="61">
        <f>VLOOKUP(Calc_Targetkreise!$D404,EW_Erg_09_14_Kreise!$A$7:$BK$412,Calc_Targetkreise!Z$5,FALSE)/1000/$H404</f>
        <v>0.1685655486</v>
      </c>
      <c r="AA404" s="61">
        <f>VLOOKUP(Calc_Targetkreise!$D404,EW_Erg_09_14_Kreise!$A$7:$BK$412,Calc_Targetkreise!AA$5,FALSE)/1000/$H404</f>
        <v>0.1624127469</v>
      </c>
      <c r="AB404" s="61">
        <f>VLOOKUP($D404,EW_19_Kreise!$A$6:$CQ$406,Calc_Targetkreise!AB$5,FALSE)/1000/F404</f>
        <v>0.0629730548</v>
      </c>
      <c r="AC404" s="63">
        <f>VLOOKUP($D404,BW_17_Kreise!$B$7:$CC$410,Calc_Targetkreise!AC$5,FALSE)/1000/$G404</f>
        <v>0.03095362949</v>
      </c>
      <c r="AD404" s="61">
        <f>VLOOKUP(Calc_Targetkreise!$D404,EW_Erg_09_14_Kreise!$A$7:$BK$412,Calc_Targetkreise!AD$5,FALSE)/1000/$H404</f>
        <v>0.04001442726</v>
      </c>
      <c r="AE404" s="62">
        <f>IF(AC404&lt;Master_sheet_Kriterien!$J$54,1,IF(AC404&lt;Master_sheet_Kriterien!$K$54,2,IF(AC404&lt;Master_sheet_Kriterien!$L$54,3,IF(AC404&lt;Master_sheet_Kriterien!$M$54,4,5))))</f>
        <v>1</v>
      </c>
      <c r="AF404" s="61">
        <f>VLOOKUP(Calc_Targetkreise!$D404,EW_Erg_09_14_Kreise!$A$7:$BK$412,Calc_Targetkreise!AF$5,FALSE)/1000/$H404</f>
        <v>0.0478645535</v>
      </c>
      <c r="AG404" s="63">
        <f>VLOOKUP($D404,BW_17_Kreise!$B$7:$CC$410,Calc_Targetkreise!AG$5,FALSE)/1000/$G404</f>
        <v>0.07596074612</v>
      </c>
      <c r="AH404" s="61">
        <f>VLOOKUP(Calc_Targetkreise!$D404,EW_Erg_09_14_Kreise!$A$7:$BK$412,Calc_Targetkreise!AH$5,FALSE)/1000/$H404</f>
        <v>0.02452634036</v>
      </c>
      <c r="AI404" s="61">
        <f>VLOOKUP(Calc_Targetkreise!$D404,EW_Erg_09_14_Kreise!$A$7:$BK$412,Calc_Targetkreise!AI$5,FALSE)/1000/$H404</f>
        <v>0.09710818323</v>
      </c>
      <c r="AJ404" s="63">
        <f>VLOOKUP($D404,BW_17_Kreise!$B$7:$CC$410,Calc_Targetkreise!AJ$5,FALSE)/1000/$G404</f>
        <v>0.1634879017</v>
      </c>
      <c r="AK404" s="61">
        <f>VLOOKUP(Calc_Targetkreise!$D404,EW_Erg_09_14_Kreise!$A$7:$BK$412,Calc_Targetkreise!AK$5,FALSE)/1000/$H404</f>
        <v>0.2290327371</v>
      </c>
      <c r="AL404" s="61">
        <f>VLOOKUP(Calc_Targetkreise!$D404,EW_Erg_09_14_Kreise!$A$7:$BK$412,Calc_Targetkreise!AL$5,FALSE)/1000/$H404</f>
        <v>0.2802282902</v>
      </c>
      <c r="AM404" s="61">
        <f>VLOOKUP($D404,EW_19_Kreise!$A$6:$CQ$406,Calc_Targetkreise!AM$5,FALSE)/1000/F404</f>
        <v>0.2761126249</v>
      </c>
      <c r="AN404" s="63">
        <f>VLOOKUP($D404,BW_17_Kreise!$B$7:$CC$410,Calc_Targetkreise!AN$5,FALSE)/1000/$G404</f>
        <v>0.2698329463</v>
      </c>
      <c r="AO404" s="61">
        <f>VLOOKUP(Calc_Targetkreise!$D404,EW_Erg_09_14_Kreise!$A$7:$BK$412,Calc_Targetkreise!AO$5,FALSE)/1000/$H404</f>
        <v>0.0890034583</v>
      </c>
      <c r="AP404" s="61">
        <f>VLOOKUP(Calc_Targetkreise!$D404,EW_Erg_09_14_Kreise!$A$7:$BK$412,Calc_Targetkreise!AP$5,FALSE)/1000/$H404</f>
        <v>0.0004879808202</v>
      </c>
      <c r="AQ404" s="61">
        <f t="shared" ref="AQ404:AR404" si="1659">1-U404-Y404-AC404-AG404-AJ404-AN404</f>
        <v>0.07417784104</v>
      </c>
      <c r="AR404" s="61">
        <f t="shared" si="1659"/>
        <v>0.1508709397</v>
      </c>
      <c r="AS404" s="61">
        <f t="shared" si="11"/>
        <v>0.1240446362</v>
      </c>
      <c r="AT404" s="63">
        <f>VLOOKUP($D404,BW_17_Kreise!$B$7:$CC$410,Calc_Targetkreise!AT$5,FALSE)/1000/$G404</f>
        <v>0.004210053188</v>
      </c>
      <c r="AU404" s="61">
        <f>VLOOKUP(Calc_Targetkreise!$D404,EW_Erg_09_14_Kreise!$A$7:$BK$412,Calc_Targetkreise!AU$5,FALSE)/1000/$H404</f>
        <v>0.01402414444</v>
      </c>
      <c r="AV404" s="62">
        <f>IF(AU404&lt;Master_sheet_Kriterien!$J$44,1,IF(AU404&lt;Master_sheet_Kriterien!$K$44,2,IF(AU404&lt;Master_sheet_Kriterien!$L$44,3,IF(AU404&lt;Master_sheet_Kriterien!$M$44,4,5))))</f>
        <v>4</v>
      </c>
      <c r="AW404" s="61">
        <f>VLOOKUP(Calc_Targetkreise!$D404,EW_Erg_09_14_Kreise!$A$7:$BK$412,Calc_Targetkreise!AW$5,FALSE)/1000/$H404</f>
        <v>0.01194492182</v>
      </c>
      <c r="AX404" s="61">
        <f>VLOOKUP($D404,EW_19_Kreise!$A$6:$CQ$406,Calc_Targetkreise!AX$5,FALSE)/1000/F404</f>
        <v>0.003065395095</v>
      </c>
      <c r="AY404" s="62">
        <f>IF(AX404&lt;Master_sheet_Kriterien!$J$56,1,IF(AX404&lt;Master_sheet_Kriterien!$K$56,2,IF(AX404&lt;Master_sheet_Kriterien!$L$56,3,IF(AX404&lt;Master_sheet_Kriterien!$M$56,4,5))))</f>
        <v>2</v>
      </c>
      <c r="AZ404" s="64">
        <f>VLOOKUP($D404,EW_19_Kreise!$A$6:$CQ$406,Calc_Targetkreise!AZ$5,FALSE)</f>
        <v>162</v>
      </c>
      <c r="BA404" s="62">
        <f>IF(AZ404&lt;Master_sheet_Kriterien!$J$57,1,IF(AZ404&lt;Master_sheet_Kriterien!$K$57,2,IF(AZ404&lt;Master_sheet_Kriterien!$L$57,3,IF(AZ404&lt;Master_sheet_Kriterien!$M$56,4,5))))</f>
        <v>1</v>
      </c>
      <c r="BB404" s="59">
        <f>VLOOKUP($D404,Struktur_daten_BW_2017!$B$7:$AH$452,Calc_Targetkreise!BB$5,FALSE)</f>
        <v>92.7</v>
      </c>
      <c r="BC404" s="62">
        <f>IF(BB404&lt;Master_sheet_Kriterien!$J$8,1,IF(BB404&lt;Master_sheet_Kriterien!$K$8,2,IF(BB404&lt;Master_sheet_Kriterien!$L$8,3,IF(BB404&lt;Master_sheet_Kriterien!$M$8,4,5))))</f>
        <v>1</v>
      </c>
      <c r="BD404" s="65">
        <f t="shared" si="12"/>
        <v>12.2496</v>
      </c>
      <c r="BE404" s="62">
        <f>IF(BD404&lt;Master_sheet_Kriterien!$J$10,1,IF(BD404&lt;Master_sheet_Kriterien!$K$10,2,IF(BD404&lt;Master_sheet_Kriterien!$L$10,3,IF(BD404&lt;Master_sheet_Kriterien!$M$10,4,5))))</f>
        <v>1</v>
      </c>
      <c r="BF404" s="65">
        <f>VLOOKUP($D404,Struktur_daten_BW_2017!$B$7:$AH$452,Calc_Targetkreise!BF$5,FALSE)</f>
        <v>4.4</v>
      </c>
      <c r="BG404" s="62">
        <f>IF(BF404&lt;Master_sheet_Kriterien!$J$12,1,IF(BF404&lt;Master_sheet_Kriterien!$K$12,2,IF(BF404&lt;Master_sheet_Kriterien!$L$12,3,IF(BF404&lt;Master_sheet_Kriterien!$M$12,4,5))))</f>
        <v>1</v>
      </c>
      <c r="BH404" s="65">
        <f>VLOOKUP($D404,Struktur_daten_BW_2017!$B$7:$AH$452,Calc_Targetkreise!BH$5,FALSE)</f>
        <v>11.1</v>
      </c>
      <c r="BI404" s="62">
        <f>IF(BH404&lt;Master_sheet_Kriterien!$J$14,1,IF(BH404&lt;Master_sheet_Kriterien!$K$14,2,IF(BH404&lt;Master_sheet_Kriterien!$L$14,3,IF(BH404&lt;Master_sheet_Kriterien!$M$14,4,5))))</f>
        <v>2</v>
      </c>
      <c r="BJ404" s="65">
        <f>VLOOKUP($D404,Struktur_daten_BW_2017!$B$7:$AH$452,Calc_Targetkreise!BJ$5,FALSE)</f>
        <v>36.4</v>
      </c>
      <c r="BK404" s="62">
        <f>IF(BJ404&lt;Master_sheet_Kriterien!$J$16,1,IF(BJ404&lt;Master_sheet_Kriterien!$K$16,2,IF(BJ404&lt;Master_sheet_Kriterien!$L$16,3,IF(BJ404&lt;Master_sheet_Kriterien!$M$16,4,5))))</f>
        <v>4</v>
      </c>
      <c r="BL404" s="65">
        <f>VLOOKUP($D404,Struktur_daten_BW_2017!$B$7:$AH$452,Calc_Targetkreise!BL$5,FALSE)</f>
        <v>20.2</v>
      </c>
      <c r="BM404" s="62">
        <f>IF(BL404&lt;Master_sheet_Kriterien!$J$18,1,IF(BL404&lt;Master_sheet_Kriterien!$K$18,2,IF(BL404&lt;Master_sheet_Kriterien!$L$18,3,IF(BL404&lt;Master_sheet_Kriterien!$M$18,4,5))))</f>
        <v>5</v>
      </c>
      <c r="BN404" s="65">
        <f>VLOOKUP($D404,Struktur_daten_BW_2017!$B$7:$AH$452,Calc_Targetkreise!BN$5,FALSE)</f>
        <v>13.6</v>
      </c>
      <c r="BO404" s="62">
        <f>IF(BN404&lt;Master_sheet_Kriterien!$J$20,1,IF(BN404&lt;Master_sheet_Kriterien!$K$20,2,IF(BN404&lt;Master_sheet_Kriterien!$L$20,3,IF(BN404&lt;Master_sheet_Kriterien!$M$20,4,5))))</f>
        <v>5</v>
      </c>
      <c r="BP404" s="59">
        <f>VLOOKUP($D404,Struktur_daten_BW_2017!$B$7:$AH$452,Calc_Targetkreise!BP$5,FALSE)</f>
        <v>18365</v>
      </c>
      <c r="BQ404" s="62">
        <f>IF(BP404&lt;Master_sheet_Kriterien!$J$38,1,IF(BP404&lt;Master_sheet_Kriterien!$K$38,2,IF(BP404&lt;Master_sheet_Kriterien!$L$38,3,IF(BP404&lt;Master_sheet_Kriterien!$M$38,4,5))))</f>
        <v>1</v>
      </c>
      <c r="BR404" s="65">
        <f>VLOOKUP($D404,Struktur_daten_BW_2017!$B$7:$AH$452,Calc_Targetkreise!BR$5,FALSE)</f>
        <v>29.8</v>
      </c>
      <c r="BS404" s="62">
        <f>IF(BR404&lt;Master_sheet_Kriterien!$J$24,1,IF(BR404&lt;Master_sheet_Kriterien!$K$24,2,IF(BR404&lt;Master_sheet_Kriterien!$L$24,3,IF(BR404&lt;Master_sheet_Kriterien!$M$24,4,5))))</f>
        <v>2</v>
      </c>
      <c r="BT404" s="65">
        <f>VLOOKUP($D404,Struktur_daten_BW_2017!$B$7:$AH$452,Calc_Targetkreise!BT$5,FALSE)</f>
        <v>8.3</v>
      </c>
      <c r="BU404" s="62">
        <f>IF(BT404&lt;Master_sheet_Kriterien!$J$26,1,IF(BT404&lt;Master_sheet_Kriterien!$K$26,2,IF(BT404&lt;Master_sheet_Kriterien!$L$26,3,IF(BT404&lt;Master_sheet_Kriterien!$M$26,4,5))))</f>
        <v>1</v>
      </c>
      <c r="BV404" s="65">
        <f t="shared" si="13"/>
        <v>2.31072</v>
      </c>
      <c r="BW404" s="62">
        <f>IF(BV404&lt;Master_sheet_Kriterien!$J$28,1,IF(BV404&lt;Master_sheet_Kriterien!$K$28,2,IF(BV404&lt;Master_sheet_Kriterien!$L$28,3,IF(BV404&lt;Master_sheet_Kriterien!$M$28,4,5))))</f>
        <v>1</v>
      </c>
      <c r="BX404" s="65">
        <f>VLOOKUP($D404,Struktur_daten_BW_2017!$B$7:$AH$452,Calc_Targetkreise!BX$5,FALSE)</f>
        <v>9.638554217</v>
      </c>
      <c r="BY404" s="62">
        <f>IF(BX404&lt;Master_sheet_Kriterien!$J$30,1,IF(BX404&lt;Master_sheet_Kriterien!$K$30,2,IF(BX404&lt;Master_sheet_Kriterien!$L$30,3,IF(BX404&lt;Master_sheet_Kriterien!$M$30,4,5))))</f>
        <v>1</v>
      </c>
      <c r="BZ404" s="65"/>
      <c r="CA404" s="62">
        <f>IF(BZ404&lt;Master_sheet_Kriterien!$J$32,1,IF(BZ404&lt;Master_sheet_Kriterien!$K$32,2,IF(BZ404&lt;Master_sheet_Kriterien!$L$32,3,IF(BZ404&lt;Master_sheet_Kriterien!$M$32,4,5))))</f>
        <v>1</v>
      </c>
      <c r="CB404" s="65"/>
      <c r="CC404" s="62">
        <f>IF(CB404&lt;Master_sheet_Kriterien!$J$34,1,IF(CB404&lt;Master_sheet_Kriterien!$K$34,2,IF(CB404&lt;Master_sheet_Kriterien!$L$34,3,IF(CB404&lt;Master_sheet_Kriterien!$M$34,4,5))))</f>
        <v>1</v>
      </c>
      <c r="CD404" s="65">
        <f>100-VLOOKUP($D404,Struktur_daten_BW_2017!$B$7:$AH$452,Calc_Targetkreise!CD$5,FALSE)</f>
        <v>46.3</v>
      </c>
      <c r="CE404" s="62">
        <f>IF(CD404&lt;Master_sheet_Kriterien!$J$40,1,IF(CD404&lt;Master_sheet_Kriterien!$K$40,2,IF(CD404&lt;Master_sheet_Kriterien!$L$40,3,IF(CD404&lt;Master_sheet_Kriterien!$M$40,4,5))))</f>
        <v>3</v>
      </c>
      <c r="CF404" s="61"/>
      <c r="CG404" s="59">
        <f>VLOOKUP($D404,EW_19_Kreise!$A$6:$CQ$406,Calc_Targetkreise!CG$5,FALSE)/1000</f>
        <v>88.342</v>
      </c>
      <c r="CH404" s="59">
        <f>VLOOKUP($D404,BW_17_Kreise!$B$7:$CC$410,Calc_Targetkreise!CH$5,FALSE)/1000</f>
        <v>92.002</v>
      </c>
      <c r="CI404" s="59">
        <f>VLOOKUP($D404,EW_Erg_09_14_Kreise!$A$10:$BK$412,Calc_Targetkreise!CI$5,FALSE)/1000</f>
        <v>95.607</v>
      </c>
      <c r="CJ404" s="59">
        <f>VLOOKUP($D404,EW_Erg_09_14_Kreise!$A$10:$BK$412,Calc_Targetkreise!CJ$5,FALSE)/1000</f>
        <v>102.699</v>
      </c>
      <c r="CK404" s="59">
        <f>VLOOKUP($D404,EW_Erg_09_14_Kreise!$A$10:$BK$412,Calc_Targetkreise!CK$5,FALSE)/1000</f>
        <v>52.353</v>
      </c>
      <c r="CL404" s="45"/>
      <c r="CM404" s="59">
        <f>VLOOKUP($D404,Struktur_daten_BW_2017!$B$7:$AH$452,Calc_Targetkreise!CM$5,FALSE)</f>
        <v>278.4</v>
      </c>
      <c r="CN404" s="66">
        <v>1.0</v>
      </c>
      <c r="CO404" s="67">
        <f t="shared" si="16"/>
        <v>0.003591954023</v>
      </c>
      <c r="CP404" s="62">
        <f>IF(CO404&lt;Master_sheet_Kriterien!$J$58,1,IF(CO404&lt;Master_sheet_Kriterien!$K$58,2,IF(CO404&lt;Master_sheet_Kriterien!$L$58,3,IF(CO404&lt;Master_sheet_Kriterien!$M$58,4,5))))</f>
        <v>1</v>
      </c>
      <c r="CQ404" s="66">
        <v>1.0</v>
      </c>
      <c r="CR404" s="67">
        <f t="shared" si="17"/>
        <v>0.003591954023</v>
      </c>
      <c r="CS404" s="62">
        <f>IF(CR404&lt;Master_sheet_Kriterien!$J$59,1,IF(CR404&lt;Master_sheet_Kriterien!$K$59,2,IF(CR404&lt;Master_sheet_Kriterien!$L$59,3,IF(CR404&lt;Master_sheet_Kriterien!$M$59,4,5))))</f>
        <v>1</v>
      </c>
      <c r="CT404" s="66">
        <v>0.0</v>
      </c>
      <c r="CU404" s="44"/>
      <c r="CV404" s="66">
        <v>0.0</v>
      </c>
      <c r="CW404" s="68"/>
      <c r="CY404" s="31">
        <f t="shared" si="18"/>
        <v>16073</v>
      </c>
      <c r="DB404" s="76" t="str">
        <f t="shared" si="19"/>
        <v>Saalfeld-Rudolstadt</v>
      </c>
      <c r="DC404" s="58">
        <f t="shared" si="20"/>
        <v>343</v>
      </c>
      <c r="DD404" s="77">
        <f t="shared" si="21"/>
        <v>128</v>
      </c>
      <c r="DE404" s="72">
        <f t="shared" si="22"/>
        <v>0.003065395095</v>
      </c>
      <c r="DG404" s="76" t="str">
        <f t="shared" si="23"/>
        <v>Saalfeld-Rudolstadt</v>
      </c>
      <c r="DH404" s="58" t="str">
        <f t="shared" si="24"/>
        <v>#REF!</v>
      </c>
      <c r="DI404" s="75">
        <f t="shared" si="25"/>
        <v>122.0359195</v>
      </c>
      <c r="DJ404" s="78">
        <f t="shared" si="26"/>
        <v>0.003065395095</v>
      </c>
      <c r="DK404" s="75"/>
      <c r="DL404" s="75"/>
      <c r="DM404" s="75"/>
      <c r="DN404" s="75"/>
      <c r="DO404" s="75"/>
      <c r="DP404" s="44"/>
    </row>
    <row r="405" ht="16.5" customHeight="1">
      <c r="A405" s="58">
        <f t="shared" si="5"/>
        <v>311</v>
      </c>
      <c r="B405" s="58">
        <f t="shared" si="6"/>
        <v>134</v>
      </c>
      <c r="C405" s="58" t="s">
        <v>553</v>
      </c>
      <c r="D405" s="58">
        <v>16074.0</v>
      </c>
      <c r="E405" s="58" t="s">
        <v>573</v>
      </c>
      <c r="F405" s="59">
        <f>VLOOKUP($D405,EW_19_Kreise!$A$6:$CQ$406,Calc_Targetkreise!F$5,FALSE)/1000</f>
        <v>44.098</v>
      </c>
      <c r="G405" s="59">
        <f>VLOOKUP($D405,BW_17_Kreise!$B$7:$CC$410,Calc_Targetkreise!G$5,FALSE)/1000</f>
        <v>52.285</v>
      </c>
      <c r="H405" s="59">
        <f>VLOOKUP($D405,EW_Erg_09_14_Kreise!$A$10:$BK$412,Calc_Targetkreise!H$5,FALSE)/1000</f>
        <v>40.15</v>
      </c>
      <c r="I405" s="60">
        <f t="shared" ref="I405:K405" si="1660">F405/CG405</f>
        <v>0.6458595741</v>
      </c>
      <c r="J405" s="60">
        <f t="shared" si="1660"/>
        <v>0.7593493573</v>
      </c>
      <c r="K405" s="60">
        <f t="shared" si="1660"/>
        <v>0.5682622357</v>
      </c>
      <c r="L405" s="61">
        <f t="shared" ref="L405:M405" si="1661">1-(T405+X405)</f>
        <v>0.6523198331</v>
      </c>
      <c r="M405" s="61">
        <f t="shared" si="1661"/>
        <v>0.5834369322</v>
      </c>
      <c r="N405" s="62">
        <f>IF(L405&lt;Master_sheet_Kriterien!$J$46,1,IF(L405&lt;Master_sheet_Kriterien!$K$46,2,IF(L405&lt;Master_sheet_Kriterien!$L$46,3,IF(L405&lt;Master_sheet_Kriterien!$M$46,4,5))))</f>
        <v>5</v>
      </c>
      <c r="O405" s="62">
        <f>IF(M405&lt;Master_sheet_Kriterien!$J$46,1,IF(M405&lt;Master_sheet_Kriterien!$K$46,2,IF(M405&lt;Master_sheet_Kriterien!$L$46,3,IF(M405&lt;Master_sheet_Kriterien!$M$46,4,5))))</f>
        <v>5</v>
      </c>
      <c r="P405" s="61">
        <f t="shared" ref="P405:Q405" si="1662">1-(T405+AM405)</f>
        <v>0.51072611</v>
      </c>
      <c r="Q405" s="61">
        <f t="shared" si="1662"/>
        <v>0.4651238405</v>
      </c>
      <c r="R405" s="62">
        <f>IF(P405&lt;Master_sheet_Kriterien!$J$46,1,IF(P405&lt;Master_sheet_Kriterien!$K$46,2,IF(P405&lt;Master_sheet_Kriterien!$L$46,3,IF(P405&lt;Master_sheet_Kriterien!$M$46,4,5))))</f>
        <v>4</v>
      </c>
      <c r="S405" s="62">
        <f>IF(Q405&lt;Master_sheet_Kriterien!$J$46,1,IF(Q405&lt;Master_sheet_Kriterien!$K$46,2,IF(Q405&lt;Master_sheet_Kriterien!$L$46,3,IF(Q405&lt;Master_sheet_Kriterien!$M$46,4,5))))</f>
        <v>3</v>
      </c>
      <c r="T405" s="61">
        <f>VLOOKUP($D405,EW_19_Kreise!$A$6:$CQ$406,Calc_Targetkreise!T$5,FALSE)/1000/F405</f>
        <v>0.2577441154</v>
      </c>
      <c r="U405" s="63">
        <f>VLOOKUP($D405,BW_17_Kreise!$B$7:$CC$410,Calc_Targetkreise!U$5,FALSE)/1000/$G405</f>
        <v>0.3000478149</v>
      </c>
      <c r="V405" s="61">
        <f>VLOOKUP(Calc_Targetkreise!$D405,EW_Erg_09_14_Kreise!$A$7:$BK$412,Calc_Targetkreise!V$5,FALSE)/1000/$H405</f>
        <v>0.3242092154</v>
      </c>
      <c r="W405" s="61">
        <f>VLOOKUP(Calc_Targetkreise!$D405,EW_Erg_09_14_Kreise!$A$7:$BK$412,Calc_Targetkreise!W$5,FALSE)/1000/CK405</f>
        <v>0.3147091004</v>
      </c>
      <c r="X405" s="61">
        <f>VLOOKUP($D405,EW_19_Kreise!$A$6:$CQ$406,Calc_Targetkreise!X$5,FALSE)/1000/F405</f>
        <v>0.08993605152</v>
      </c>
      <c r="Y405" s="63">
        <f>VLOOKUP($D405,BW_17_Kreise!$B$7:$CC$410,Calc_Targetkreise!Y$5,FALSE)/1000/$G405</f>
        <v>0.1165152529</v>
      </c>
      <c r="Z405" s="61">
        <f>VLOOKUP(Calc_Targetkreise!$D405,EW_Erg_09_14_Kreise!$A$7:$BK$412,Calc_Targetkreise!Z$5,FALSE)/1000/$H405</f>
        <v>0.1511581569</v>
      </c>
      <c r="AA405" s="61">
        <f>VLOOKUP(Calc_Targetkreise!$D405,EW_Erg_09_14_Kreise!$A$7:$BK$412,Calc_Targetkreise!AA$5,FALSE)/1000/$H405</f>
        <v>0.1386799502</v>
      </c>
      <c r="AB405" s="61">
        <f>VLOOKUP($D405,EW_19_Kreise!$A$6:$CQ$406,Calc_Targetkreise!AB$5,FALSE)/1000/F405</f>
        <v>0.07218014422</v>
      </c>
      <c r="AC405" s="63">
        <f>VLOOKUP($D405,BW_17_Kreise!$B$7:$CC$410,Calc_Targetkreise!AC$5,FALSE)/1000/$G405</f>
        <v>0.03259060916</v>
      </c>
      <c r="AD405" s="61">
        <f>VLOOKUP(Calc_Targetkreise!$D405,EW_Erg_09_14_Kreise!$A$7:$BK$412,Calc_Targetkreise!AD$5,FALSE)/1000/$H405</f>
        <v>0.04236612702</v>
      </c>
      <c r="AE405" s="62">
        <f>IF(AC405&lt;Master_sheet_Kriterien!$J$54,1,IF(AC405&lt;Master_sheet_Kriterien!$K$54,2,IF(AC405&lt;Master_sheet_Kriterien!$L$54,3,IF(AC405&lt;Master_sheet_Kriterien!$M$54,4,5))))</f>
        <v>1</v>
      </c>
      <c r="AF405" s="61">
        <f>VLOOKUP(Calc_Targetkreise!$D405,EW_Erg_09_14_Kreise!$A$7:$BK$412,Calc_Targetkreise!AF$5,FALSE)/1000/$H405</f>
        <v>0.05150684932</v>
      </c>
      <c r="AG405" s="63">
        <f>VLOOKUP($D405,BW_17_Kreise!$B$7:$CC$410,Calc_Targetkreise!AG$5,FALSE)/1000/$G405</f>
        <v>0.08555034905</v>
      </c>
      <c r="AH405" s="61">
        <f>VLOOKUP(Calc_Targetkreise!$D405,EW_Erg_09_14_Kreise!$A$7:$BK$412,Calc_Targetkreise!AH$5,FALSE)/1000/$H405</f>
        <v>0.02420921544</v>
      </c>
      <c r="AI405" s="61">
        <f>VLOOKUP(Calc_Targetkreise!$D405,EW_Erg_09_14_Kreise!$A$7:$BK$412,Calc_Targetkreise!AI$5,FALSE)/1000/$H405</f>
        <v>0.09785803238</v>
      </c>
      <c r="AJ405" s="63">
        <f>VLOOKUP($D405,BW_17_Kreise!$B$7:$CC$410,Calc_Targetkreise!AJ$5,FALSE)/1000/$G405</f>
        <v>0.168729081</v>
      </c>
      <c r="AK405" s="61">
        <f>VLOOKUP(Calc_Targetkreise!$D405,EW_Erg_09_14_Kreise!$A$7:$BK$412,Calc_Targetkreise!AK$5,FALSE)/1000/$H405</f>
        <v>0.2302615193</v>
      </c>
      <c r="AL405" s="61">
        <f>VLOOKUP(Calc_Targetkreise!$D405,EW_Erg_09_14_Kreise!$A$7:$BK$412,Calc_Targetkreise!AL$5,FALSE)/1000/$H405</f>
        <v>0.2640846824</v>
      </c>
      <c r="AM405" s="61">
        <f>VLOOKUP($D405,EW_19_Kreise!$A$6:$CQ$406,Calc_Targetkreise!AM$5,FALSE)/1000/F405</f>
        <v>0.2315297746</v>
      </c>
      <c r="AN405" s="63">
        <f>VLOOKUP($D405,BW_17_Kreise!$B$7:$CC$410,Calc_Targetkreise!AN$5,FALSE)/1000/$G405</f>
        <v>0.2348283446</v>
      </c>
      <c r="AO405" s="61">
        <f>VLOOKUP(Calc_Targetkreise!$D405,EW_Erg_09_14_Kreise!$A$7:$BK$412,Calc_Targetkreise!AO$5,FALSE)/1000/$H405</f>
        <v>0.09763387298</v>
      </c>
      <c r="AP405" s="61">
        <f>VLOOKUP(Calc_Targetkreise!$D405,EW_Erg_09_14_Kreise!$A$7:$BK$412,Calc_Targetkreise!AP$5,FALSE)/1000/$H405</f>
        <v>0.000797011208</v>
      </c>
      <c r="AQ405" s="61">
        <f t="shared" ref="AQ405:AR405" si="1663">1-U405-Y405-AC405-AG405-AJ405-AN405</f>
        <v>0.06173854834</v>
      </c>
      <c r="AR405" s="61">
        <f t="shared" si="1663"/>
        <v>0.1301618929</v>
      </c>
      <c r="AS405" s="61">
        <f t="shared" si="11"/>
        <v>0.132364374</v>
      </c>
      <c r="AT405" s="63">
        <f>VLOOKUP($D405,BW_17_Kreise!$B$7:$CC$410,Calc_Targetkreise!AT$5,FALSE)/1000/$G405</f>
        <v>0.004781486086</v>
      </c>
      <c r="AU405" s="61">
        <f>VLOOKUP(Calc_Targetkreise!$D405,EW_Erg_09_14_Kreise!$A$7:$BK$412,Calc_Targetkreise!AU$5,FALSE)/1000/$H405</f>
        <v>0.01265255293</v>
      </c>
      <c r="AV405" s="62">
        <f>IF(AU405&lt;Master_sheet_Kriterien!$J$44,1,IF(AU405&lt;Master_sheet_Kriterien!$K$44,2,IF(AU405&lt;Master_sheet_Kriterien!$L$44,3,IF(AU405&lt;Master_sheet_Kriterien!$M$44,4,5))))</f>
        <v>4</v>
      </c>
      <c r="AW405" s="61">
        <f>VLOOKUP(Calc_Targetkreise!$D405,EW_Erg_09_14_Kreise!$A$7:$BK$412,Calc_Targetkreise!AW$5,FALSE)/1000/$H405</f>
        <v>0.009190535492</v>
      </c>
      <c r="AX405" s="61">
        <f>VLOOKUP($D405,EW_19_Kreise!$A$6:$CQ$406,Calc_Targetkreise!AX$5,FALSE)/1000/F405</f>
        <v>0.004059141004</v>
      </c>
      <c r="AY405" s="62">
        <f>IF(AX405&lt;Master_sheet_Kriterien!$J$56,1,IF(AX405&lt;Master_sheet_Kriterien!$K$56,2,IF(AX405&lt;Master_sheet_Kriterien!$L$56,3,IF(AX405&lt;Master_sheet_Kriterien!$M$56,4,5))))</f>
        <v>3</v>
      </c>
      <c r="AZ405" s="64">
        <f>VLOOKUP($D405,EW_19_Kreise!$A$6:$CQ$406,Calc_Targetkreise!AZ$5,FALSE)</f>
        <v>179</v>
      </c>
      <c r="BA405" s="62">
        <f>IF(AZ405&lt;Master_sheet_Kriterien!$J$57,1,IF(AZ405&lt;Master_sheet_Kriterien!$K$57,2,IF(AZ405&lt;Master_sheet_Kriterien!$L$57,3,IF(AZ405&lt;Master_sheet_Kriterien!$M$56,4,5))))</f>
        <v>2</v>
      </c>
      <c r="BB405" s="59">
        <f>VLOOKUP($D405,Struktur_daten_BW_2017!$B$7:$AH$452,Calc_Targetkreise!BB$5,FALSE)</f>
        <v>92.7</v>
      </c>
      <c r="BC405" s="62">
        <f>IF(BB405&lt;Master_sheet_Kriterien!$J$8,1,IF(BB405&lt;Master_sheet_Kriterien!$K$8,2,IF(BB405&lt;Master_sheet_Kriterien!$L$8,3,IF(BB405&lt;Master_sheet_Kriterien!$M$8,4,5))))</f>
        <v>1</v>
      </c>
      <c r="BD405" s="65">
        <f t="shared" si="12"/>
        <v>12.2496</v>
      </c>
      <c r="BE405" s="62">
        <f>IF(BD405&lt;Master_sheet_Kriterien!$J$10,1,IF(BD405&lt;Master_sheet_Kriterien!$K$10,2,IF(BD405&lt;Master_sheet_Kriterien!$L$10,3,IF(BD405&lt;Master_sheet_Kriterien!$M$10,4,5))))</f>
        <v>1</v>
      </c>
      <c r="BF405" s="65">
        <f>VLOOKUP($D405,Struktur_daten_BW_2017!$B$7:$AH$452,Calc_Targetkreise!BF$5,FALSE)</f>
        <v>4.4</v>
      </c>
      <c r="BG405" s="62">
        <f>IF(BF405&lt;Master_sheet_Kriterien!$J$12,1,IF(BF405&lt;Master_sheet_Kriterien!$K$12,2,IF(BF405&lt;Master_sheet_Kriterien!$L$12,3,IF(BF405&lt;Master_sheet_Kriterien!$M$12,4,5))))</f>
        <v>1</v>
      </c>
      <c r="BH405" s="65">
        <f>VLOOKUP($D405,Struktur_daten_BW_2017!$B$7:$AH$452,Calc_Targetkreise!BH$5,FALSE)</f>
        <v>11.1</v>
      </c>
      <c r="BI405" s="62">
        <f>IF(BH405&lt;Master_sheet_Kriterien!$J$14,1,IF(BH405&lt;Master_sheet_Kriterien!$K$14,2,IF(BH405&lt;Master_sheet_Kriterien!$L$14,3,IF(BH405&lt;Master_sheet_Kriterien!$M$14,4,5))))</f>
        <v>2</v>
      </c>
      <c r="BJ405" s="65">
        <f>VLOOKUP($D405,Struktur_daten_BW_2017!$B$7:$AH$452,Calc_Targetkreise!BJ$5,FALSE)</f>
        <v>36.4</v>
      </c>
      <c r="BK405" s="62">
        <f>IF(BJ405&lt;Master_sheet_Kriterien!$J$16,1,IF(BJ405&lt;Master_sheet_Kriterien!$K$16,2,IF(BJ405&lt;Master_sheet_Kriterien!$L$16,3,IF(BJ405&lt;Master_sheet_Kriterien!$M$16,4,5))))</f>
        <v>4</v>
      </c>
      <c r="BL405" s="65">
        <f>VLOOKUP($D405,Struktur_daten_BW_2017!$B$7:$AH$452,Calc_Targetkreise!BL$5,FALSE)</f>
        <v>20.2</v>
      </c>
      <c r="BM405" s="62">
        <f>IF(BL405&lt;Master_sheet_Kriterien!$J$18,1,IF(BL405&lt;Master_sheet_Kriterien!$K$18,2,IF(BL405&lt;Master_sheet_Kriterien!$L$18,3,IF(BL405&lt;Master_sheet_Kriterien!$M$18,4,5))))</f>
        <v>5</v>
      </c>
      <c r="BN405" s="65">
        <f>VLOOKUP($D405,Struktur_daten_BW_2017!$B$7:$AH$452,Calc_Targetkreise!BN$5,FALSE)</f>
        <v>13.6</v>
      </c>
      <c r="BO405" s="62">
        <f>IF(BN405&lt;Master_sheet_Kriterien!$J$20,1,IF(BN405&lt;Master_sheet_Kriterien!$K$20,2,IF(BN405&lt;Master_sheet_Kriterien!$L$20,3,IF(BN405&lt;Master_sheet_Kriterien!$M$20,4,5))))</f>
        <v>5</v>
      </c>
      <c r="BP405" s="59">
        <f>VLOOKUP($D405,Struktur_daten_BW_2017!$B$7:$AH$452,Calc_Targetkreise!BP$5,FALSE)</f>
        <v>18365</v>
      </c>
      <c r="BQ405" s="62">
        <f>IF(BP405&lt;Master_sheet_Kriterien!$J$38,1,IF(BP405&lt;Master_sheet_Kriterien!$K$38,2,IF(BP405&lt;Master_sheet_Kriterien!$L$38,3,IF(BP405&lt;Master_sheet_Kriterien!$M$38,4,5))))</f>
        <v>1</v>
      </c>
      <c r="BR405" s="65">
        <f>VLOOKUP($D405,Struktur_daten_BW_2017!$B$7:$AH$452,Calc_Targetkreise!BR$5,FALSE)</f>
        <v>29.8</v>
      </c>
      <c r="BS405" s="62">
        <f>IF(BR405&lt;Master_sheet_Kriterien!$J$24,1,IF(BR405&lt;Master_sheet_Kriterien!$K$24,2,IF(BR405&lt;Master_sheet_Kriterien!$L$24,3,IF(BR405&lt;Master_sheet_Kriterien!$M$24,4,5))))</f>
        <v>2</v>
      </c>
      <c r="BT405" s="65">
        <f>VLOOKUP($D405,Struktur_daten_BW_2017!$B$7:$AH$452,Calc_Targetkreise!BT$5,FALSE)</f>
        <v>8.3</v>
      </c>
      <c r="BU405" s="62">
        <f>IF(BT405&lt;Master_sheet_Kriterien!$J$26,1,IF(BT405&lt;Master_sheet_Kriterien!$K$26,2,IF(BT405&lt;Master_sheet_Kriterien!$L$26,3,IF(BT405&lt;Master_sheet_Kriterien!$M$26,4,5))))</f>
        <v>1</v>
      </c>
      <c r="BV405" s="65">
        <f t="shared" si="13"/>
        <v>2.31072</v>
      </c>
      <c r="BW405" s="62">
        <f>IF(BV405&lt;Master_sheet_Kriterien!$J$28,1,IF(BV405&lt;Master_sheet_Kriterien!$K$28,2,IF(BV405&lt;Master_sheet_Kriterien!$L$28,3,IF(BV405&lt;Master_sheet_Kriterien!$M$28,4,5))))</f>
        <v>1</v>
      </c>
      <c r="BX405" s="65">
        <f>VLOOKUP($D405,Struktur_daten_BW_2017!$B$7:$AH$452,Calc_Targetkreise!BX$5,FALSE)</f>
        <v>9.638554217</v>
      </c>
      <c r="BY405" s="62">
        <f>IF(BX405&lt;Master_sheet_Kriterien!$J$30,1,IF(BX405&lt;Master_sheet_Kriterien!$K$30,2,IF(BX405&lt;Master_sheet_Kriterien!$L$30,3,IF(BX405&lt;Master_sheet_Kriterien!$M$30,4,5))))</f>
        <v>1</v>
      </c>
      <c r="BZ405" s="65"/>
      <c r="CA405" s="62">
        <f>IF(BZ405&lt;Master_sheet_Kriterien!$J$32,1,IF(BZ405&lt;Master_sheet_Kriterien!$K$32,2,IF(BZ405&lt;Master_sheet_Kriterien!$L$32,3,IF(BZ405&lt;Master_sheet_Kriterien!$M$32,4,5))))</f>
        <v>1</v>
      </c>
      <c r="CB405" s="65"/>
      <c r="CC405" s="62">
        <f>IF(CB405&lt;Master_sheet_Kriterien!$J$34,1,IF(CB405&lt;Master_sheet_Kriterien!$K$34,2,IF(CB405&lt;Master_sheet_Kriterien!$L$34,3,IF(CB405&lt;Master_sheet_Kriterien!$M$34,4,5))))</f>
        <v>1</v>
      </c>
      <c r="CD405" s="65">
        <f>100-VLOOKUP($D405,Struktur_daten_BW_2017!$B$7:$AH$452,Calc_Targetkreise!CD$5,FALSE)</f>
        <v>46.3</v>
      </c>
      <c r="CE405" s="62">
        <f>IF(CD405&lt;Master_sheet_Kriterien!$J$40,1,IF(CD405&lt;Master_sheet_Kriterien!$K$40,2,IF(CD405&lt;Master_sheet_Kriterien!$L$40,3,IF(CD405&lt;Master_sheet_Kriterien!$M$40,4,5))))</f>
        <v>3</v>
      </c>
      <c r="CF405" s="61"/>
      <c r="CG405" s="59">
        <f>VLOOKUP($D405,EW_19_Kreise!$A$6:$CQ$406,Calc_Targetkreise!CG$5,FALSE)/1000</f>
        <v>68.278</v>
      </c>
      <c r="CH405" s="59">
        <f>VLOOKUP($D405,BW_17_Kreise!$B$7:$CC$410,Calc_Targetkreise!CH$5,FALSE)/1000</f>
        <v>68.855</v>
      </c>
      <c r="CI405" s="59">
        <f>VLOOKUP($D405,EW_Erg_09_14_Kreise!$A$10:$BK$412,Calc_Targetkreise!CI$5,FALSE)/1000</f>
        <v>70.654</v>
      </c>
      <c r="CJ405" s="59">
        <f>VLOOKUP($D405,EW_Erg_09_14_Kreise!$A$10:$BK$412,Calc_Targetkreise!CJ$5,FALSE)/1000</f>
        <v>74.443</v>
      </c>
      <c r="CK405" s="59">
        <f>VLOOKUP($D405,EW_Erg_09_14_Kreise!$A$10:$BK$412,Calc_Targetkreise!CK$5,FALSE)/1000</f>
        <v>42.042</v>
      </c>
      <c r="CL405" s="45"/>
      <c r="CM405" s="59">
        <f>VLOOKUP($D405,Struktur_daten_BW_2017!$B$7:$AH$452,Calc_Targetkreise!CM$5,FALSE)</f>
        <v>278.4</v>
      </c>
      <c r="CN405" s="66">
        <v>1.0</v>
      </c>
      <c r="CO405" s="67">
        <f t="shared" si="16"/>
        <v>0.003591954023</v>
      </c>
      <c r="CP405" s="62">
        <f>IF(CO405&lt;Master_sheet_Kriterien!$J$58,1,IF(CO405&lt;Master_sheet_Kriterien!$K$58,2,IF(CO405&lt;Master_sheet_Kriterien!$L$58,3,IF(CO405&lt;Master_sheet_Kriterien!$M$58,4,5))))</f>
        <v>1</v>
      </c>
      <c r="CQ405" s="66">
        <v>0.0</v>
      </c>
      <c r="CR405" s="67">
        <f t="shared" si="17"/>
        <v>0</v>
      </c>
      <c r="CS405" s="62">
        <f>IF(CR405&lt;Master_sheet_Kriterien!$J$59,1,IF(CR405&lt;Master_sheet_Kriterien!$K$59,2,IF(CR405&lt;Master_sheet_Kriterien!$L$59,3,IF(CR405&lt;Master_sheet_Kriterien!$M$59,4,5))))</f>
        <v>1</v>
      </c>
      <c r="CT405" s="66">
        <v>1.0</v>
      </c>
      <c r="CU405" s="44"/>
      <c r="CV405" s="66">
        <v>0.0</v>
      </c>
      <c r="CW405" s="68"/>
      <c r="CY405" s="31">
        <f t="shared" si="18"/>
        <v>16074</v>
      </c>
      <c r="DB405" s="76" t="str">
        <f t="shared" si="19"/>
        <v>Saale-Holzland-Kreis</v>
      </c>
      <c r="DC405" s="58">
        <f t="shared" si="20"/>
        <v>311</v>
      </c>
      <c r="DD405" s="77">
        <f t="shared" si="21"/>
        <v>134</v>
      </c>
      <c r="DE405" s="72">
        <f t="shared" si="22"/>
        <v>0.004059141004</v>
      </c>
      <c r="DG405" s="76" t="str">
        <f t="shared" si="23"/>
        <v>Saale-Holzland-Kreis</v>
      </c>
      <c r="DH405" s="58" t="str">
        <f t="shared" si="24"/>
        <v>#REF!</v>
      </c>
      <c r="DI405" s="75">
        <f t="shared" si="25"/>
        <v>128.0359195</v>
      </c>
      <c r="DJ405" s="78">
        <f t="shared" si="26"/>
        <v>0.004059141004</v>
      </c>
      <c r="DK405" s="75"/>
      <c r="DL405" s="75"/>
      <c r="DM405" s="75"/>
      <c r="DN405" s="75"/>
      <c r="DO405" s="75"/>
      <c r="DP405" s="44"/>
    </row>
    <row r="406" ht="16.5" customHeight="1">
      <c r="A406" s="58">
        <f t="shared" si="5"/>
        <v>361</v>
      </c>
      <c r="B406" s="58">
        <f t="shared" si="6"/>
        <v>125</v>
      </c>
      <c r="C406" s="58" t="s">
        <v>553</v>
      </c>
      <c r="D406" s="58">
        <v>16075.0</v>
      </c>
      <c r="E406" s="58" t="s">
        <v>574</v>
      </c>
      <c r="F406" s="59">
        <f>VLOOKUP($D406,EW_19_Kreise!$A$6:$CQ$406,Calc_Targetkreise!F$5,FALSE)/1000</f>
        <v>41.63</v>
      </c>
      <c r="G406" s="59">
        <f>VLOOKUP($D406,BW_17_Kreise!$B$7:$CC$410,Calc_Targetkreise!G$5,FALSE)/1000</f>
        <v>50.721</v>
      </c>
      <c r="H406" s="59">
        <f>VLOOKUP($D406,EW_Erg_09_14_Kreise!$A$10:$BK$412,Calc_Targetkreise!H$5,FALSE)/1000</f>
        <v>37.348</v>
      </c>
      <c r="I406" s="60">
        <f t="shared" ref="I406:K406" si="1664">F406/CG406</f>
        <v>0.6210744603</v>
      </c>
      <c r="J406" s="60">
        <f t="shared" si="1664"/>
        <v>0.7429580044</v>
      </c>
      <c r="K406" s="60">
        <f t="shared" si="1664"/>
        <v>0.5245874008</v>
      </c>
      <c r="L406" s="61">
        <f t="shared" ref="L406:M406" si="1665">1-(T406+X406)</f>
        <v>0.6584194091</v>
      </c>
      <c r="M406" s="61">
        <f t="shared" si="1665"/>
        <v>0.592279332</v>
      </c>
      <c r="N406" s="62">
        <f>IF(L406&lt;Master_sheet_Kriterien!$J$46,1,IF(L406&lt;Master_sheet_Kriterien!$K$46,2,IF(L406&lt;Master_sheet_Kriterien!$L$46,3,IF(L406&lt;Master_sheet_Kriterien!$M$46,4,5))))</f>
        <v>5</v>
      </c>
      <c r="O406" s="62">
        <f>IF(M406&lt;Master_sheet_Kriterien!$J$46,1,IF(M406&lt;Master_sheet_Kriterien!$K$46,2,IF(M406&lt;Master_sheet_Kriterien!$L$46,3,IF(M406&lt;Master_sheet_Kriterien!$M$46,4,5))))</f>
        <v>5</v>
      </c>
      <c r="P406" s="61">
        <f t="shared" ref="P406:Q406" si="1666">1-(T406+AM406)</f>
        <v>0.4789094403</v>
      </c>
      <c r="Q406" s="61">
        <f t="shared" si="1666"/>
        <v>0.4494982354</v>
      </c>
      <c r="R406" s="62">
        <f>IF(P406&lt;Master_sheet_Kriterien!$J$46,1,IF(P406&lt;Master_sheet_Kriterien!$K$46,2,IF(P406&lt;Master_sheet_Kriterien!$L$46,3,IF(P406&lt;Master_sheet_Kriterien!$M$46,4,5))))</f>
        <v>4</v>
      </c>
      <c r="S406" s="62">
        <f>IF(Q406&lt;Master_sheet_Kriterien!$J$46,1,IF(Q406&lt;Master_sheet_Kriterien!$K$46,2,IF(Q406&lt;Master_sheet_Kriterien!$L$46,3,IF(Q406&lt;Master_sheet_Kriterien!$M$46,4,5))))</f>
        <v>3</v>
      </c>
      <c r="T406" s="61">
        <f>VLOOKUP($D406,EW_19_Kreise!$A$6:$CQ$406,Calc_Targetkreise!T$5,FALSE)/1000/F406</f>
        <v>0.2505164545</v>
      </c>
      <c r="U406" s="63">
        <f>VLOOKUP($D406,BW_17_Kreise!$B$7:$CC$410,Calc_Targetkreise!U$5,FALSE)/1000/$G406</f>
        <v>0.2852861734</v>
      </c>
      <c r="V406" s="61">
        <f>VLOOKUP(Calc_Targetkreise!$D406,EW_Erg_09_14_Kreise!$A$7:$BK$412,Calc_Targetkreise!V$5,FALSE)/1000/$H406</f>
        <v>0.32328371</v>
      </c>
      <c r="W406" s="61">
        <f>VLOOKUP(Calc_Targetkreise!$D406,EW_Erg_09_14_Kreise!$A$7:$BK$412,Calc_Targetkreise!W$5,FALSE)/1000/CK406</f>
        <v>0.3041057759</v>
      </c>
      <c r="X406" s="61">
        <f>VLOOKUP($D406,EW_19_Kreise!$A$6:$CQ$406,Calc_Targetkreise!X$5,FALSE)/1000/F406</f>
        <v>0.09106413644</v>
      </c>
      <c r="Y406" s="63">
        <f>VLOOKUP($D406,BW_17_Kreise!$B$7:$CC$410,Calc_Targetkreise!Y$5,FALSE)/1000/$G406</f>
        <v>0.1224344946</v>
      </c>
      <c r="Z406" s="61">
        <f>VLOOKUP(Calc_Targetkreise!$D406,EW_Erg_09_14_Kreise!$A$7:$BK$412,Calc_Targetkreise!Z$5,FALSE)/1000/$H406</f>
        <v>0.1676930492</v>
      </c>
      <c r="AA406" s="61">
        <f>VLOOKUP(Calc_Targetkreise!$D406,EW_Erg_09_14_Kreise!$A$7:$BK$412,Calc_Targetkreise!AA$5,FALSE)/1000/$H406</f>
        <v>0.1601959944</v>
      </c>
      <c r="AB406" s="61">
        <f>VLOOKUP($D406,EW_19_Kreise!$A$6:$CQ$406,Calc_Targetkreise!AB$5,FALSE)/1000/F406</f>
        <v>0.05411962527</v>
      </c>
      <c r="AC406" s="63">
        <f>VLOOKUP($D406,BW_17_Kreise!$B$7:$CC$410,Calc_Targetkreise!AC$5,FALSE)/1000/$G406</f>
        <v>0.02669505727</v>
      </c>
      <c r="AD406" s="61">
        <f>VLOOKUP(Calc_Targetkreise!$D406,EW_Erg_09_14_Kreise!$A$7:$BK$412,Calc_Targetkreise!AD$5,FALSE)/1000/$H406</f>
        <v>0.03515583164</v>
      </c>
      <c r="AE406" s="62">
        <f>IF(AC406&lt;Master_sheet_Kriterien!$J$54,1,IF(AC406&lt;Master_sheet_Kriterien!$K$54,2,IF(AC406&lt;Master_sheet_Kriterien!$L$54,3,IF(AC406&lt;Master_sheet_Kriterien!$M$54,4,5))))</f>
        <v>1</v>
      </c>
      <c r="AF406" s="61">
        <f>VLOOKUP(Calc_Targetkreise!$D406,EW_Erg_09_14_Kreise!$A$7:$BK$412,Calc_Targetkreise!AF$5,FALSE)/1000/$H406</f>
        <v>0.04624076256</v>
      </c>
      <c r="AG406" s="63">
        <f>VLOOKUP($D406,BW_17_Kreise!$B$7:$CC$410,Calc_Targetkreise!AG$5,FALSE)/1000/$G406</f>
        <v>0.07227775478</v>
      </c>
      <c r="AH406" s="61">
        <f>VLOOKUP(Calc_Targetkreise!$D406,EW_Erg_09_14_Kreise!$A$7:$BK$412,Calc_Targetkreise!AH$5,FALSE)/1000/$H406</f>
        <v>0.02273214094</v>
      </c>
      <c r="AI406" s="61">
        <f>VLOOKUP(Calc_Targetkreise!$D406,EW_Erg_09_14_Kreise!$A$7:$BK$412,Calc_Targetkreise!AI$5,FALSE)/1000/$H406</f>
        <v>0.0955338974</v>
      </c>
      <c r="AJ406" s="63">
        <f>VLOOKUP($D406,BW_17_Kreise!$B$7:$CC$410,Calc_Targetkreise!AJ$5,FALSE)/1000/$G406</f>
        <v>0.1647049546</v>
      </c>
      <c r="AK406" s="61">
        <f>VLOOKUP(Calc_Targetkreise!$D406,EW_Erg_09_14_Kreise!$A$7:$BK$412,Calc_Targetkreise!AK$5,FALSE)/1000/$H406</f>
        <v>0.2348720146</v>
      </c>
      <c r="AL406" s="61">
        <f>VLOOKUP(Calc_Targetkreise!$D406,EW_Erg_09_14_Kreise!$A$7:$BK$412,Calc_Targetkreise!AL$5,FALSE)/1000/$H406</f>
        <v>0.2665470708</v>
      </c>
      <c r="AM406" s="61">
        <f>VLOOKUP($D406,EW_19_Kreise!$A$6:$CQ$406,Calc_Targetkreise!AM$5,FALSE)/1000/F406</f>
        <v>0.2705741052</v>
      </c>
      <c r="AN406" s="63">
        <f>VLOOKUP($D406,BW_17_Kreise!$B$7:$CC$410,Calc_Targetkreise!AN$5,FALSE)/1000/$G406</f>
        <v>0.2652155912</v>
      </c>
      <c r="AO406" s="61">
        <f>VLOOKUP(Calc_Targetkreise!$D406,EW_Erg_09_14_Kreise!$A$7:$BK$412,Calc_Targetkreise!AO$5,FALSE)/1000/$H406</f>
        <v>0.08337795866</v>
      </c>
      <c r="AP406" s="61">
        <f>VLOOKUP(Calc_Targetkreise!$D406,EW_Erg_09_14_Kreise!$A$7:$BK$412,Calc_Targetkreise!AP$5,FALSE)/1000/$H406</f>
        <v>0.0005622791046</v>
      </c>
      <c r="AQ406" s="61">
        <f t="shared" ref="AQ406:AR406" si="1667">1-U406-Y406-AC406-AG406-AJ406-AN406</f>
        <v>0.06338597425</v>
      </c>
      <c r="AR406" s="61">
        <f t="shared" si="1667"/>
        <v>0.1328852951</v>
      </c>
      <c r="AS406" s="61">
        <f t="shared" si="11"/>
        <v>0.1268142198</v>
      </c>
      <c r="AT406" s="63">
        <f>VLOOKUP($D406,BW_17_Kreise!$B$7:$CC$410,Calc_Targetkreise!AT$5,FALSE)/1000/$G406</f>
        <v>0.00404171842</v>
      </c>
      <c r="AU406" s="61">
        <f>VLOOKUP(Calc_Targetkreise!$D406,EW_Erg_09_14_Kreise!$A$7:$BK$412,Calc_Targetkreise!AU$5,FALSE)/1000/$H406</f>
        <v>0.01194173717</v>
      </c>
      <c r="AV406" s="62">
        <f>IF(AU406&lt;Master_sheet_Kriterien!$J$44,1,IF(AU406&lt;Master_sheet_Kriterien!$K$44,2,IF(AU406&lt;Master_sheet_Kriterien!$L$44,3,IF(AU406&lt;Master_sheet_Kriterien!$M$44,4,5))))</f>
        <v>3</v>
      </c>
      <c r="AW406" s="61">
        <f>VLOOKUP(Calc_Targetkreise!$D406,EW_Erg_09_14_Kreise!$A$7:$BK$412,Calc_Targetkreise!AW$5,FALSE)/1000/$H406</f>
        <v>0.009853271929</v>
      </c>
      <c r="AX406" s="61">
        <f>VLOOKUP($D406,EW_19_Kreise!$A$6:$CQ$406,Calc_Targetkreise!AX$5,FALSE)/1000/F406</f>
        <v>0.003483065097</v>
      </c>
      <c r="AY406" s="62">
        <f>IF(AX406&lt;Master_sheet_Kriterien!$J$56,1,IF(AX406&lt;Master_sheet_Kriterien!$K$56,2,IF(AX406&lt;Master_sheet_Kriterien!$L$56,3,IF(AX406&lt;Master_sheet_Kriterien!$M$56,4,5))))</f>
        <v>2</v>
      </c>
      <c r="AZ406" s="64">
        <f>VLOOKUP($D406,EW_19_Kreise!$A$6:$CQ$406,Calc_Targetkreise!AZ$5,FALSE)</f>
        <v>145</v>
      </c>
      <c r="BA406" s="62">
        <f>IF(AZ406&lt;Master_sheet_Kriterien!$J$57,1,IF(AZ406&lt;Master_sheet_Kriterien!$K$57,2,IF(AZ406&lt;Master_sheet_Kriterien!$L$57,3,IF(AZ406&lt;Master_sheet_Kriterien!$M$56,4,5))))</f>
        <v>1</v>
      </c>
      <c r="BB406" s="59">
        <f>VLOOKUP($D406,Struktur_daten_BW_2017!$B$7:$AH$452,Calc_Targetkreise!BB$5,FALSE)</f>
        <v>92.7</v>
      </c>
      <c r="BC406" s="62">
        <f>IF(BB406&lt;Master_sheet_Kriterien!$J$8,1,IF(BB406&lt;Master_sheet_Kriterien!$K$8,2,IF(BB406&lt;Master_sheet_Kriterien!$L$8,3,IF(BB406&lt;Master_sheet_Kriterien!$M$8,4,5))))</f>
        <v>1</v>
      </c>
      <c r="BD406" s="65">
        <f t="shared" si="12"/>
        <v>12.2496</v>
      </c>
      <c r="BE406" s="62">
        <f>IF(BD406&lt;Master_sheet_Kriterien!$J$10,1,IF(BD406&lt;Master_sheet_Kriterien!$K$10,2,IF(BD406&lt;Master_sheet_Kriterien!$L$10,3,IF(BD406&lt;Master_sheet_Kriterien!$M$10,4,5))))</f>
        <v>1</v>
      </c>
      <c r="BF406" s="65">
        <f>VLOOKUP($D406,Struktur_daten_BW_2017!$B$7:$AH$452,Calc_Targetkreise!BF$5,FALSE)</f>
        <v>4.4</v>
      </c>
      <c r="BG406" s="62">
        <f>IF(BF406&lt;Master_sheet_Kriterien!$J$12,1,IF(BF406&lt;Master_sheet_Kriterien!$K$12,2,IF(BF406&lt;Master_sheet_Kriterien!$L$12,3,IF(BF406&lt;Master_sheet_Kriterien!$M$12,4,5))))</f>
        <v>1</v>
      </c>
      <c r="BH406" s="65">
        <f>VLOOKUP($D406,Struktur_daten_BW_2017!$B$7:$AH$452,Calc_Targetkreise!BH$5,FALSE)</f>
        <v>11.1</v>
      </c>
      <c r="BI406" s="62">
        <f>IF(BH406&lt;Master_sheet_Kriterien!$J$14,1,IF(BH406&lt;Master_sheet_Kriterien!$K$14,2,IF(BH406&lt;Master_sheet_Kriterien!$L$14,3,IF(BH406&lt;Master_sheet_Kriterien!$M$14,4,5))))</f>
        <v>2</v>
      </c>
      <c r="BJ406" s="65">
        <f>VLOOKUP($D406,Struktur_daten_BW_2017!$B$7:$AH$452,Calc_Targetkreise!BJ$5,FALSE)</f>
        <v>36.4</v>
      </c>
      <c r="BK406" s="62">
        <f>IF(BJ406&lt;Master_sheet_Kriterien!$J$16,1,IF(BJ406&lt;Master_sheet_Kriterien!$K$16,2,IF(BJ406&lt;Master_sheet_Kriterien!$L$16,3,IF(BJ406&lt;Master_sheet_Kriterien!$M$16,4,5))))</f>
        <v>4</v>
      </c>
      <c r="BL406" s="65">
        <f>VLOOKUP($D406,Struktur_daten_BW_2017!$B$7:$AH$452,Calc_Targetkreise!BL$5,FALSE)</f>
        <v>20.2</v>
      </c>
      <c r="BM406" s="62">
        <f>IF(BL406&lt;Master_sheet_Kriterien!$J$18,1,IF(BL406&lt;Master_sheet_Kriterien!$K$18,2,IF(BL406&lt;Master_sheet_Kriterien!$L$18,3,IF(BL406&lt;Master_sheet_Kriterien!$M$18,4,5))))</f>
        <v>5</v>
      </c>
      <c r="BN406" s="65">
        <f>VLOOKUP($D406,Struktur_daten_BW_2017!$B$7:$AH$452,Calc_Targetkreise!BN$5,FALSE)</f>
        <v>13.6</v>
      </c>
      <c r="BO406" s="62">
        <f>IF(BN406&lt;Master_sheet_Kriterien!$J$20,1,IF(BN406&lt;Master_sheet_Kriterien!$K$20,2,IF(BN406&lt;Master_sheet_Kriterien!$L$20,3,IF(BN406&lt;Master_sheet_Kriterien!$M$20,4,5))))</f>
        <v>5</v>
      </c>
      <c r="BP406" s="59">
        <f>VLOOKUP($D406,Struktur_daten_BW_2017!$B$7:$AH$452,Calc_Targetkreise!BP$5,FALSE)</f>
        <v>18365</v>
      </c>
      <c r="BQ406" s="62">
        <f>IF(BP406&lt;Master_sheet_Kriterien!$J$38,1,IF(BP406&lt;Master_sheet_Kriterien!$K$38,2,IF(BP406&lt;Master_sheet_Kriterien!$L$38,3,IF(BP406&lt;Master_sheet_Kriterien!$M$38,4,5))))</f>
        <v>1</v>
      </c>
      <c r="BR406" s="65">
        <f>VLOOKUP($D406,Struktur_daten_BW_2017!$B$7:$AH$452,Calc_Targetkreise!BR$5,FALSE)</f>
        <v>29.8</v>
      </c>
      <c r="BS406" s="62">
        <f>IF(BR406&lt;Master_sheet_Kriterien!$J$24,1,IF(BR406&lt;Master_sheet_Kriterien!$K$24,2,IF(BR406&lt;Master_sheet_Kriterien!$L$24,3,IF(BR406&lt;Master_sheet_Kriterien!$M$24,4,5))))</f>
        <v>2</v>
      </c>
      <c r="BT406" s="65">
        <f>VLOOKUP($D406,Struktur_daten_BW_2017!$B$7:$AH$452,Calc_Targetkreise!BT$5,FALSE)</f>
        <v>8.3</v>
      </c>
      <c r="BU406" s="62">
        <f>IF(BT406&lt;Master_sheet_Kriterien!$J$26,1,IF(BT406&lt;Master_sheet_Kriterien!$K$26,2,IF(BT406&lt;Master_sheet_Kriterien!$L$26,3,IF(BT406&lt;Master_sheet_Kriterien!$M$26,4,5))))</f>
        <v>1</v>
      </c>
      <c r="BV406" s="65">
        <f t="shared" si="13"/>
        <v>2.31072</v>
      </c>
      <c r="BW406" s="62">
        <f>IF(BV406&lt;Master_sheet_Kriterien!$J$28,1,IF(BV406&lt;Master_sheet_Kriterien!$K$28,2,IF(BV406&lt;Master_sheet_Kriterien!$L$28,3,IF(BV406&lt;Master_sheet_Kriterien!$M$28,4,5))))</f>
        <v>1</v>
      </c>
      <c r="BX406" s="65">
        <f>VLOOKUP($D406,Struktur_daten_BW_2017!$B$7:$AH$452,Calc_Targetkreise!BX$5,FALSE)</f>
        <v>9.638554217</v>
      </c>
      <c r="BY406" s="62">
        <f>IF(BX406&lt;Master_sheet_Kriterien!$J$30,1,IF(BX406&lt;Master_sheet_Kriterien!$K$30,2,IF(BX406&lt;Master_sheet_Kriterien!$L$30,3,IF(BX406&lt;Master_sheet_Kriterien!$M$30,4,5))))</f>
        <v>1</v>
      </c>
      <c r="BZ406" s="65"/>
      <c r="CA406" s="62">
        <f>IF(BZ406&lt;Master_sheet_Kriterien!$J$32,1,IF(BZ406&lt;Master_sheet_Kriterien!$K$32,2,IF(BZ406&lt;Master_sheet_Kriterien!$L$32,3,IF(BZ406&lt;Master_sheet_Kriterien!$M$32,4,5))))</f>
        <v>1</v>
      </c>
      <c r="CB406" s="65"/>
      <c r="CC406" s="62">
        <f>IF(CB406&lt;Master_sheet_Kriterien!$J$34,1,IF(CB406&lt;Master_sheet_Kriterien!$K$34,2,IF(CB406&lt;Master_sheet_Kriterien!$L$34,3,IF(CB406&lt;Master_sheet_Kriterien!$M$34,4,5))))</f>
        <v>1</v>
      </c>
      <c r="CD406" s="65">
        <f>100-VLOOKUP($D406,Struktur_daten_BW_2017!$B$7:$AH$452,Calc_Targetkreise!CD$5,FALSE)</f>
        <v>46.3</v>
      </c>
      <c r="CE406" s="62">
        <f>IF(CD406&lt;Master_sheet_Kriterien!$J$40,1,IF(CD406&lt;Master_sheet_Kriterien!$K$40,2,IF(CD406&lt;Master_sheet_Kriterien!$L$40,3,IF(CD406&lt;Master_sheet_Kriterien!$M$40,4,5))))</f>
        <v>3</v>
      </c>
      <c r="CF406" s="61"/>
      <c r="CG406" s="59">
        <f>VLOOKUP($D406,EW_19_Kreise!$A$6:$CQ$406,Calc_Targetkreise!CG$5,FALSE)/1000</f>
        <v>67.029</v>
      </c>
      <c r="CH406" s="59">
        <f>VLOOKUP($D406,BW_17_Kreise!$B$7:$CC$410,Calc_Targetkreise!CH$5,FALSE)/1000</f>
        <v>68.269</v>
      </c>
      <c r="CI406" s="59">
        <f>VLOOKUP($D406,EW_Erg_09_14_Kreise!$A$10:$BK$412,Calc_Targetkreise!CI$5,FALSE)/1000</f>
        <v>71.195</v>
      </c>
      <c r="CJ406" s="59">
        <f>VLOOKUP($D406,EW_Erg_09_14_Kreise!$A$10:$BK$412,Calc_Targetkreise!CJ$5,FALSE)/1000</f>
        <v>76.302</v>
      </c>
      <c r="CK406" s="59">
        <f>VLOOKUP($D406,EW_Erg_09_14_Kreise!$A$10:$BK$412,Calc_Targetkreise!CK$5,FALSE)/1000</f>
        <v>40.236</v>
      </c>
      <c r="CL406" s="45"/>
      <c r="CM406" s="59">
        <f>VLOOKUP($D406,Struktur_daten_BW_2017!$B$7:$AH$452,Calc_Targetkreise!CM$5,FALSE)</f>
        <v>278.4</v>
      </c>
      <c r="CN406" s="66">
        <v>0.0</v>
      </c>
      <c r="CO406" s="67">
        <f t="shared" si="16"/>
        <v>0</v>
      </c>
      <c r="CP406" s="62">
        <f>IF(CO406&lt;Master_sheet_Kriterien!$J$58,1,IF(CO406&lt;Master_sheet_Kriterien!$K$58,2,IF(CO406&lt;Master_sheet_Kriterien!$L$58,3,IF(CO406&lt;Master_sheet_Kriterien!$M$58,4,5))))</f>
        <v>1</v>
      </c>
      <c r="CQ406" s="66">
        <v>0.0</v>
      </c>
      <c r="CR406" s="67">
        <f t="shared" si="17"/>
        <v>0</v>
      </c>
      <c r="CS406" s="62">
        <f>IF(CR406&lt;Master_sheet_Kriterien!$J$59,1,IF(CR406&lt;Master_sheet_Kriterien!$K$59,2,IF(CR406&lt;Master_sheet_Kriterien!$L$59,3,IF(CR406&lt;Master_sheet_Kriterien!$M$59,4,5))))</f>
        <v>1</v>
      </c>
      <c r="CT406" s="66">
        <v>0.0</v>
      </c>
      <c r="CU406" s="44"/>
      <c r="CV406" s="66">
        <v>0.0</v>
      </c>
      <c r="CW406" s="68"/>
      <c r="CY406" s="31">
        <f t="shared" si="18"/>
        <v>16075</v>
      </c>
      <c r="DB406" s="76" t="str">
        <f t="shared" si="19"/>
        <v>Saale-Orla-Kreis</v>
      </c>
      <c r="DC406" s="58">
        <f t="shared" si="20"/>
        <v>361</v>
      </c>
      <c r="DD406" s="77">
        <f t="shared" si="21"/>
        <v>125</v>
      </c>
      <c r="DE406" s="72">
        <f t="shared" si="22"/>
        <v>0.003483065097</v>
      </c>
      <c r="DG406" s="76" t="str">
        <f t="shared" si="23"/>
        <v>Saale-Orla-Kreis</v>
      </c>
      <c r="DH406" s="58" t="str">
        <f t="shared" si="24"/>
        <v>#REF!</v>
      </c>
      <c r="DI406" s="75">
        <f t="shared" si="25"/>
        <v>119</v>
      </c>
      <c r="DJ406" s="78">
        <f t="shared" si="26"/>
        <v>0.003483065097</v>
      </c>
      <c r="DK406" s="75"/>
      <c r="DL406" s="75"/>
      <c r="DM406" s="75"/>
      <c r="DN406" s="75"/>
      <c r="DO406" s="75"/>
      <c r="DP406" s="44"/>
    </row>
    <row r="407" ht="16.5" customHeight="1">
      <c r="A407" s="58">
        <f t="shared" si="5"/>
        <v>357</v>
      </c>
      <c r="B407" s="58">
        <f t="shared" si="6"/>
        <v>126</v>
      </c>
      <c r="C407" s="58" t="s">
        <v>553</v>
      </c>
      <c r="D407" s="58">
        <v>16076.0</v>
      </c>
      <c r="E407" s="58" t="s">
        <v>575</v>
      </c>
      <c r="F407" s="59">
        <f>VLOOKUP($D407,EW_19_Kreise!$A$6:$CQ$406,Calc_Targetkreise!F$5,FALSE)/1000</f>
        <v>52.058</v>
      </c>
      <c r="G407" s="59">
        <f>VLOOKUP($D407,BW_17_Kreise!$B$7:$CC$410,Calc_Targetkreise!G$5,FALSE)/1000</f>
        <v>63.402</v>
      </c>
      <c r="H407" s="59">
        <f>VLOOKUP($D407,EW_Erg_09_14_Kreise!$A$10:$BK$412,Calc_Targetkreise!H$5,FALSE)/1000</f>
        <v>47.189</v>
      </c>
      <c r="I407" s="60">
        <f t="shared" ref="I407:K407" si="1668">F407/CG407</f>
        <v>0.6276585483</v>
      </c>
      <c r="J407" s="60">
        <f t="shared" si="1668"/>
        <v>0.7484506144</v>
      </c>
      <c r="K407" s="60">
        <f t="shared" si="1668"/>
        <v>0.5356178066</v>
      </c>
      <c r="L407" s="61">
        <f t="shared" ref="L407:M407" si="1669">1-(T407+X407)</f>
        <v>0.6269929694</v>
      </c>
      <c r="M407" s="61">
        <f t="shared" si="1669"/>
        <v>0.5850288634</v>
      </c>
      <c r="N407" s="62">
        <f>IF(L407&lt;Master_sheet_Kriterien!$J$46,1,IF(L407&lt;Master_sheet_Kriterien!$K$46,2,IF(L407&lt;Master_sheet_Kriterien!$L$46,3,IF(L407&lt;Master_sheet_Kriterien!$M$46,4,5))))</f>
        <v>5</v>
      </c>
      <c r="O407" s="62">
        <f>IF(M407&lt;Master_sheet_Kriterien!$J$46,1,IF(M407&lt;Master_sheet_Kriterien!$K$46,2,IF(M407&lt;Master_sheet_Kriterien!$L$46,3,IF(M407&lt;Master_sheet_Kriterien!$M$46,4,5))))</f>
        <v>5</v>
      </c>
      <c r="P407" s="61">
        <f t="shared" ref="P407:Q407" si="1670">1-(T407+AM407)</f>
        <v>0.4649045296</v>
      </c>
      <c r="Q407" s="61">
        <f t="shared" si="1670"/>
        <v>0.4425727895</v>
      </c>
      <c r="R407" s="62">
        <f>IF(P407&lt;Master_sheet_Kriterien!$J$46,1,IF(P407&lt;Master_sheet_Kriterien!$K$46,2,IF(P407&lt;Master_sheet_Kriterien!$L$46,3,IF(P407&lt;Master_sheet_Kriterien!$M$46,4,5))))</f>
        <v>3</v>
      </c>
      <c r="S407" s="62">
        <f>IF(Q407&lt;Master_sheet_Kriterien!$J$46,1,IF(Q407&lt;Master_sheet_Kriterien!$K$46,2,IF(Q407&lt;Master_sheet_Kriterien!$L$46,3,IF(Q407&lt;Master_sheet_Kriterien!$M$46,4,5))))</f>
        <v>3</v>
      </c>
      <c r="T407" s="61">
        <f>VLOOKUP($D407,EW_19_Kreise!$A$6:$CQ$406,Calc_Targetkreise!T$5,FALSE)/1000/F407</f>
        <v>0.2796688309</v>
      </c>
      <c r="U407" s="63">
        <f>VLOOKUP($D407,BW_17_Kreise!$B$7:$CC$410,Calc_Targetkreise!U$5,FALSE)/1000/$G407</f>
        <v>0.301867449</v>
      </c>
      <c r="V407" s="61">
        <f>VLOOKUP(Calc_Targetkreise!$D407,EW_Erg_09_14_Kreise!$A$7:$BK$412,Calc_Targetkreise!V$5,FALSE)/1000/$H407</f>
        <v>0.349869673</v>
      </c>
      <c r="W407" s="61">
        <f>VLOOKUP(Calc_Targetkreise!$D407,EW_Erg_09_14_Kreise!$A$7:$BK$412,Calc_Targetkreise!W$5,FALSE)/1000/CK407</f>
        <v>0.3279627137</v>
      </c>
      <c r="X407" s="61">
        <f>VLOOKUP($D407,EW_19_Kreise!$A$6:$CQ$406,Calc_Targetkreise!X$5,FALSE)/1000/F407</f>
        <v>0.0933381997</v>
      </c>
      <c r="Y407" s="63">
        <f>VLOOKUP($D407,BW_17_Kreise!$B$7:$CC$410,Calc_Targetkreise!Y$5,FALSE)/1000/$G407</f>
        <v>0.1131036876</v>
      </c>
      <c r="Z407" s="61">
        <f>VLOOKUP(Calc_Targetkreise!$D407,EW_Erg_09_14_Kreise!$A$7:$BK$412,Calc_Targetkreise!Z$5,FALSE)/1000/$H407</f>
        <v>0.1623259658</v>
      </c>
      <c r="AA407" s="61">
        <f>VLOOKUP(Calc_Targetkreise!$D407,EW_Erg_09_14_Kreise!$A$7:$BK$412,Calc_Targetkreise!AA$5,FALSE)/1000/$H407</f>
        <v>0.1464536227</v>
      </c>
      <c r="AB407" s="61">
        <f>VLOOKUP($D407,EW_19_Kreise!$A$6:$CQ$406,Calc_Targetkreise!AB$5,FALSE)/1000/F407</f>
        <v>0.05822351992</v>
      </c>
      <c r="AC407" s="63">
        <f>VLOOKUP($D407,BW_17_Kreise!$B$7:$CC$410,Calc_Targetkreise!AC$5,FALSE)/1000/$G407</f>
        <v>0.02799596227</v>
      </c>
      <c r="AD407" s="61">
        <f>VLOOKUP(Calc_Targetkreise!$D407,EW_Erg_09_14_Kreise!$A$7:$BK$412,Calc_Targetkreise!AD$5,FALSE)/1000/$H407</f>
        <v>0.03399097247</v>
      </c>
      <c r="AE407" s="62">
        <f>IF(AC407&lt;Master_sheet_Kriterien!$J$54,1,IF(AC407&lt;Master_sheet_Kriterien!$K$54,2,IF(AC407&lt;Master_sheet_Kriterien!$L$54,3,IF(AC407&lt;Master_sheet_Kriterien!$M$54,4,5))))</f>
        <v>1</v>
      </c>
      <c r="AF407" s="61">
        <f>VLOOKUP(Calc_Targetkreise!$D407,EW_Erg_09_14_Kreise!$A$7:$BK$412,Calc_Targetkreise!AF$5,FALSE)/1000/$H407</f>
        <v>0.04753226388</v>
      </c>
      <c r="AG407" s="63">
        <f>VLOOKUP($D407,BW_17_Kreise!$B$7:$CC$410,Calc_Targetkreise!AG$5,FALSE)/1000/$G407</f>
        <v>0.08624333617</v>
      </c>
      <c r="AH407" s="61">
        <f>VLOOKUP(Calc_Targetkreise!$D407,EW_Erg_09_14_Kreise!$A$7:$BK$412,Calc_Targetkreise!AH$5,FALSE)/1000/$H407</f>
        <v>0.02225094831</v>
      </c>
      <c r="AI407" s="61">
        <f>VLOOKUP(Calc_Targetkreise!$D407,EW_Erg_09_14_Kreise!$A$7:$BK$412,Calc_Targetkreise!AI$5,FALSE)/1000/$H407</f>
        <v>0.1044946916</v>
      </c>
      <c r="AJ407" s="63">
        <f>VLOOKUP($D407,BW_17_Kreise!$B$7:$CC$410,Calc_Targetkreise!AJ$5,FALSE)/1000/$G407</f>
        <v>0.1568562506</v>
      </c>
      <c r="AK407" s="61">
        <f>VLOOKUP(Calc_Targetkreise!$D407,EW_Erg_09_14_Kreise!$A$7:$BK$412,Calc_Targetkreise!AK$5,FALSE)/1000/$H407</f>
        <v>0.2106635021</v>
      </c>
      <c r="AL407" s="61">
        <f>VLOOKUP(Calc_Targetkreise!$D407,EW_Erg_09_14_Kreise!$A$7:$BK$412,Calc_Targetkreise!AL$5,FALSE)/1000/$H407</f>
        <v>0.2367712814</v>
      </c>
      <c r="AM407" s="61">
        <f>VLOOKUP($D407,EW_19_Kreise!$A$6:$CQ$406,Calc_Targetkreise!AM$5,FALSE)/1000/F407</f>
        <v>0.2554266395</v>
      </c>
      <c r="AN407" s="63">
        <f>VLOOKUP($D407,BW_17_Kreise!$B$7:$CC$410,Calc_Targetkreise!AN$5,FALSE)/1000/$G407</f>
        <v>0.2555597615</v>
      </c>
      <c r="AO407" s="61">
        <f>VLOOKUP(Calc_Targetkreise!$D407,EW_Erg_09_14_Kreise!$A$7:$BK$412,Calc_Targetkreise!AO$5,FALSE)/1000/$H407</f>
        <v>0.09661149844</v>
      </c>
      <c r="AP407" s="61">
        <f>VLOOKUP(Calc_Targetkreise!$D407,EW_Erg_09_14_Kreise!$A$7:$BK$412,Calc_Targetkreise!AP$5,FALSE)/1000/$H407</f>
        <v>0.0005297844837</v>
      </c>
      <c r="AQ407" s="61">
        <f t="shared" ref="AQ407:AR407" si="1671">1-U407-Y407-AC407-AG407-AJ407-AN407</f>
        <v>0.05837355288</v>
      </c>
      <c r="AR407" s="61">
        <f t="shared" si="1671"/>
        <v>0.1242874399</v>
      </c>
      <c r="AS407" s="61">
        <f t="shared" si="11"/>
        <v>0.1362556423</v>
      </c>
      <c r="AT407" s="63">
        <f>VLOOKUP($D407,BW_17_Kreise!$B$7:$CC$410,Calc_Targetkreise!AT$5,FALSE)/1000/$G407</f>
        <v>0.003990410397</v>
      </c>
      <c r="AU407" s="61">
        <f>VLOOKUP(Calc_Targetkreise!$D407,EW_Erg_09_14_Kreise!$A$7:$BK$412,Calc_Targetkreise!AU$5,FALSE)/1000/$H407</f>
        <v>0.01029901036</v>
      </c>
      <c r="AV407" s="62">
        <f>IF(AU407&lt;Master_sheet_Kriterien!$J$44,1,IF(AU407&lt;Master_sheet_Kriterien!$K$44,2,IF(AU407&lt;Master_sheet_Kriterien!$L$44,3,IF(AU407&lt;Master_sheet_Kriterien!$M$44,4,5))))</f>
        <v>2</v>
      </c>
      <c r="AW407" s="61">
        <f>VLOOKUP(Calc_Targetkreise!$D407,EW_Erg_09_14_Kreise!$A$7:$BK$412,Calc_Targetkreise!AW$5,FALSE)/1000/$H407</f>
        <v>0.008709656912</v>
      </c>
      <c r="AX407" s="61">
        <f>VLOOKUP($D407,EW_19_Kreise!$A$6:$CQ$406,Calc_Targetkreise!AX$5,FALSE)/1000/F407</f>
        <v>0.003284797726</v>
      </c>
      <c r="AY407" s="62">
        <f>IF(AX407&lt;Master_sheet_Kriterien!$J$56,1,IF(AX407&lt;Master_sheet_Kriterien!$K$56,2,IF(AX407&lt;Master_sheet_Kriterien!$L$56,3,IF(AX407&lt;Master_sheet_Kriterien!$M$56,4,5))))</f>
        <v>2</v>
      </c>
      <c r="AZ407" s="64">
        <f>VLOOKUP($D407,EW_19_Kreise!$A$6:$CQ$406,Calc_Targetkreise!AZ$5,FALSE)</f>
        <v>171</v>
      </c>
      <c r="BA407" s="62">
        <f>IF(AZ407&lt;Master_sheet_Kriterien!$J$57,1,IF(AZ407&lt;Master_sheet_Kriterien!$K$57,2,IF(AZ407&lt;Master_sheet_Kriterien!$L$57,3,IF(AZ407&lt;Master_sheet_Kriterien!$M$56,4,5))))</f>
        <v>1</v>
      </c>
      <c r="BB407" s="59">
        <f>VLOOKUP($D407,Struktur_daten_BW_2017!$B$7:$AH$452,Calc_Targetkreise!BB$5,FALSE)</f>
        <v>124.3</v>
      </c>
      <c r="BC407" s="62">
        <f>IF(BB407&lt;Master_sheet_Kriterien!$J$8,1,IF(BB407&lt;Master_sheet_Kriterien!$K$8,2,IF(BB407&lt;Master_sheet_Kriterien!$L$8,3,IF(BB407&lt;Master_sheet_Kriterien!$M$8,4,5))))</f>
        <v>1</v>
      </c>
      <c r="BD407" s="65">
        <f t="shared" si="12"/>
        <v>14.475</v>
      </c>
      <c r="BE407" s="62">
        <f>IF(BD407&lt;Master_sheet_Kriterien!$J$10,1,IF(BD407&lt;Master_sheet_Kriterien!$K$10,2,IF(BD407&lt;Master_sheet_Kriterien!$L$10,3,IF(BD407&lt;Master_sheet_Kriterien!$M$10,4,5))))</f>
        <v>1</v>
      </c>
      <c r="BF407" s="65">
        <f>VLOOKUP($D407,Struktur_daten_BW_2017!$B$7:$AH$452,Calc_Targetkreise!BF$5,FALSE)</f>
        <v>5</v>
      </c>
      <c r="BG407" s="62">
        <f>IF(BF407&lt;Master_sheet_Kriterien!$J$12,1,IF(BF407&lt;Master_sheet_Kriterien!$K$12,2,IF(BF407&lt;Master_sheet_Kriterien!$L$12,3,IF(BF407&lt;Master_sheet_Kriterien!$M$12,4,5))))</f>
        <v>1</v>
      </c>
      <c r="BH407" s="65">
        <f>VLOOKUP($D407,Struktur_daten_BW_2017!$B$7:$AH$452,Calc_Targetkreise!BH$5,FALSE)</f>
        <v>10.3</v>
      </c>
      <c r="BI407" s="62">
        <f>IF(BH407&lt;Master_sheet_Kriterien!$J$14,1,IF(BH407&lt;Master_sheet_Kriterien!$K$14,2,IF(BH407&lt;Master_sheet_Kriterien!$L$14,3,IF(BH407&lt;Master_sheet_Kriterien!$M$14,4,5))))</f>
        <v>1</v>
      </c>
      <c r="BJ407" s="65">
        <f>VLOOKUP($D407,Struktur_daten_BW_2017!$B$7:$AH$452,Calc_Targetkreise!BJ$5,FALSE)</f>
        <v>38.4</v>
      </c>
      <c r="BK407" s="62">
        <f>IF(BJ407&lt;Master_sheet_Kriterien!$J$16,1,IF(BJ407&lt;Master_sheet_Kriterien!$K$16,2,IF(BJ407&lt;Master_sheet_Kriterien!$L$16,3,IF(BJ407&lt;Master_sheet_Kriterien!$M$16,4,5))))</f>
        <v>5</v>
      </c>
      <c r="BL407" s="65">
        <f>VLOOKUP($D407,Struktur_daten_BW_2017!$B$7:$AH$452,Calc_Targetkreise!BL$5,FALSE)</f>
        <v>21</v>
      </c>
      <c r="BM407" s="62">
        <f>IF(BL407&lt;Master_sheet_Kriterien!$J$18,1,IF(BL407&lt;Master_sheet_Kriterien!$K$18,2,IF(BL407&lt;Master_sheet_Kriterien!$L$18,3,IF(BL407&lt;Master_sheet_Kriterien!$M$18,4,5))))</f>
        <v>5</v>
      </c>
      <c r="BN407" s="65">
        <f>VLOOKUP($D407,Struktur_daten_BW_2017!$B$7:$AH$452,Calc_Targetkreise!BN$5,FALSE)</f>
        <v>12.6</v>
      </c>
      <c r="BO407" s="62">
        <f>IF(BN407&lt;Master_sheet_Kriterien!$J$20,1,IF(BN407&lt;Master_sheet_Kriterien!$K$20,2,IF(BN407&lt;Master_sheet_Kriterien!$L$20,3,IF(BN407&lt;Master_sheet_Kriterien!$M$20,4,5))))</f>
        <v>5</v>
      </c>
      <c r="BP407" s="59">
        <f>VLOOKUP($D407,Struktur_daten_BW_2017!$B$7:$AH$452,Calc_Targetkreise!BP$5,FALSE)</f>
        <v>18134</v>
      </c>
      <c r="BQ407" s="62">
        <f>IF(BP407&lt;Master_sheet_Kriterien!$J$38,1,IF(BP407&lt;Master_sheet_Kriterien!$K$38,2,IF(BP407&lt;Master_sheet_Kriterien!$L$38,3,IF(BP407&lt;Master_sheet_Kriterien!$M$38,4,5))))</f>
        <v>1</v>
      </c>
      <c r="BR407" s="65">
        <f>VLOOKUP($D407,Struktur_daten_BW_2017!$B$7:$AH$452,Calc_Targetkreise!BR$5,FALSE)</f>
        <v>33.6</v>
      </c>
      <c r="BS407" s="62">
        <f>IF(BR407&lt;Master_sheet_Kriterien!$J$24,1,IF(BR407&lt;Master_sheet_Kriterien!$K$24,2,IF(BR407&lt;Master_sheet_Kriterien!$L$24,3,IF(BR407&lt;Master_sheet_Kriterien!$M$24,4,5))))</f>
        <v>3</v>
      </c>
      <c r="BT407" s="65">
        <f>VLOOKUP($D407,Struktur_daten_BW_2017!$B$7:$AH$452,Calc_Targetkreise!BT$5,FALSE)</f>
        <v>9.4</v>
      </c>
      <c r="BU407" s="62">
        <f>IF(BT407&lt;Master_sheet_Kriterien!$J$26,1,IF(BT407&lt;Master_sheet_Kriterien!$K$26,2,IF(BT407&lt;Master_sheet_Kriterien!$L$26,3,IF(BT407&lt;Master_sheet_Kriterien!$M$26,4,5))))</f>
        <v>1</v>
      </c>
      <c r="BV407" s="65">
        <f t="shared" si="13"/>
        <v>2.7213</v>
      </c>
      <c r="BW407" s="62">
        <f>IF(BV407&lt;Master_sheet_Kriterien!$J$28,1,IF(BV407&lt;Master_sheet_Kriterien!$K$28,2,IF(BV407&lt;Master_sheet_Kriterien!$L$28,3,IF(BV407&lt;Master_sheet_Kriterien!$M$28,4,5))))</f>
        <v>1</v>
      </c>
      <c r="BX407" s="65">
        <f>VLOOKUP($D407,Struktur_daten_BW_2017!$B$7:$AH$452,Calc_Targetkreise!BX$5,FALSE)</f>
        <v>19.14893617</v>
      </c>
      <c r="BY407" s="62">
        <f>IF(BX407&lt;Master_sheet_Kriterien!$J$30,1,IF(BX407&lt;Master_sheet_Kriterien!$K$30,2,IF(BX407&lt;Master_sheet_Kriterien!$L$30,3,IF(BX407&lt;Master_sheet_Kriterien!$M$30,4,5))))</f>
        <v>2</v>
      </c>
      <c r="BZ407" s="65"/>
      <c r="CA407" s="62">
        <f>IF(BZ407&lt;Master_sheet_Kriterien!$J$32,1,IF(BZ407&lt;Master_sheet_Kriterien!$K$32,2,IF(BZ407&lt;Master_sheet_Kriterien!$L$32,3,IF(BZ407&lt;Master_sheet_Kriterien!$M$32,4,5))))</f>
        <v>1</v>
      </c>
      <c r="CB407" s="65"/>
      <c r="CC407" s="62">
        <f>IF(CB407&lt;Master_sheet_Kriterien!$J$34,1,IF(CB407&lt;Master_sheet_Kriterien!$K$34,2,IF(CB407&lt;Master_sheet_Kriterien!$L$34,3,IF(CB407&lt;Master_sheet_Kriterien!$M$34,4,5))))</f>
        <v>1</v>
      </c>
      <c r="CD407" s="65">
        <f>100-VLOOKUP($D407,Struktur_daten_BW_2017!$B$7:$AH$452,Calc_Targetkreise!CD$5,FALSE)</f>
        <v>62.9</v>
      </c>
      <c r="CE407" s="62">
        <f>IF(CD407&lt;Master_sheet_Kriterien!$J$40,1,IF(CD407&lt;Master_sheet_Kriterien!$K$40,2,IF(CD407&lt;Master_sheet_Kriterien!$L$40,3,IF(CD407&lt;Master_sheet_Kriterien!$M$40,4,5))))</f>
        <v>4</v>
      </c>
      <c r="CF407" s="61"/>
      <c r="CG407" s="59">
        <f>VLOOKUP($D407,EW_19_Kreise!$A$6:$CQ$406,Calc_Targetkreise!CG$5,FALSE)/1000</f>
        <v>82.94</v>
      </c>
      <c r="CH407" s="59">
        <f>VLOOKUP($D407,BW_17_Kreise!$B$7:$CC$410,Calc_Targetkreise!CH$5,FALSE)/1000</f>
        <v>84.711</v>
      </c>
      <c r="CI407" s="59">
        <f>VLOOKUP($D407,EW_Erg_09_14_Kreise!$A$10:$BK$412,Calc_Targetkreise!CI$5,FALSE)/1000</f>
        <v>88.102</v>
      </c>
      <c r="CJ407" s="59">
        <f>VLOOKUP($D407,EW_Erg_09_14_Kreise!$A$10:$BK$412,Calc_Targetkreise!CJ$5,FALSE)/1000</f>
        <v>95.446</v>
      </c>
      <c r="CK407" s="59">
        <f>VLOOKUP($D407,EW_Erg_09_14_Kreise!$A$10:$BK$412,Calc_Targetkreise!CK$5,FALSE)/1000</f>
        <v>49.777</v>
      </c>
      <c r="CL407" s="45"/>
      <c r="CM407" s="59">
        <f>VLOOKUP($D407,Struktur_daten_BW_2017!$B$7:$AH$452,Calc_Targetkreise!CM$5,FALSE)</f>
        <v>289.5</v>
      </c>
      <c r="CN407" s="66">
        <v>0.0</v>
      </c>
      <c r="CO407" s="67">
        <f t="shared" si="16"/>
        <v>0</v>
      </c>
      <c r="CP407" s="62">
        <f>IF(CO407&lt;Master_sheet_Kriterien!$J$58,1,IF(CO407&lt;Master_sheet_Kriterien!$K$58,2,IF(CO407&lt;Master_sheet_Kriterien!$L$58,3,IF(CO407&lt;Master_sheet_Kriterien!$M$58,4,5))))</f>
        <v>1</v>
      </c>
      <c r="CQ407" s="66">
        <v>0.0</v>
      </c>
      <c r="CR407" s="67">
        <f t="shared" si="17"/>
        <v>0</v>
      </c>
      <c r="CS407" s="62">
        <f>IF(CR407&lt;Master_sheet_Kriterien!$J$59,1,IF(CR407&lt;Master_sheet_Kriterien!$K$59,2,IF(CR407&lt;Master_sheet_Kriterien!$L$59,3,IF(CR407&lt;Master_sheet_Kriterien!$M$59,4,5))))</f>
        <v>1</v>
      </c>
      <c r="CT407" s="66">
        <v>0.0</v>
      </c>
      <c r="CU407" s="44"/>
      <c r="CV407" s="66">
        <v>0.0</v>
      </c>
      <c r="CW407" s="68"/>
      <c r="CY407" s="31">
        <f t="shared" si="18"/>
        <v>16076</v>
      </c>
      <c r="DB407" s="76" t="str">
        <f t="shared" si="19"/>
        <v>Greiz</v>
      </c>
      <c r="DC407" s="58">
        <f t="shared" si="20"/>
        <v>357</v>
      </c>
      <c r="DD407" s="77">
        <f t="shared" si="21"/>
        <v>126</v>
      </c>
      <c r="DE407" s="72">
        <f t="shared" si="22"/>
        <v>0.003284797726</v>
      </c>
      <c r="DG407" s="76" t="str">
        <f t="shared" si="23"/>
        <v>Greiz</v>
      </c>
      <c r="DH407" s="58" t="str">
        <f t="shared" si="24"/>
        <v>#REF!</v>
      </c>
      <c r="DI407" s="75">
        <f t="shared" si="25"/>
        <v>120</v>
      </c>
      <c r="DJ407" s="78">
        <f t="shared" si="26"/>
        <v>0.003284797726</v>
      </c>
      <c r="DK407" s="75"/>
      <c r="DL407" s="75"/>
      <c r="DM407" s="75"/>
      <c r="DN407" s="75"/>
      <c r="DO407" s="75"/>
      <c r="DP407" s="44"/>
    </row>
    <row r="408" ht="16.5" customHeight="1">
      <c r="A408" s="58">
        <f t="shared" si="5"/>
        <v>344</v>
      </c>
      <c r="B408" s="79">
        <f t="shared" si="6"/>
        <v>128</v>
      </c>
      <c r="C408" s="79" t="s">
        <v>553</v>
      </c>
      <c r="D408" s="79">
        <v>16077.0</v>
      </c>
      <c r="E408" s="79" t="s">
        <v>576</v>
      </c>
      <c r="F408" s="80">
        <f>VLOOKUP($D408,EW_19_Kreise!$A$6:$CQ$406,Calc_Targetkreise!F$5,FALSE)/1000</f>
        <v>41.901</v>
      </c>
      <c r="G408" s="80">
        <f>VLOOKUP($D408,BW_17_Kreise!$B$7:$CC$410,Calc_Targetkreise!G$5,FALSE)/1000</f>
        <v>54.846</v>
      </c>
      <c r="H408" s="80">
        <f>VLOOKUP($D408,EW_Erg_09_14_Kreise!$A$10:$BK$412,Calc_Targetkreise!H$5,FALSE)/1000</f>
        <v>37.657</v>
      </c>
      <c r="I408" s="81">
        <f t="shared" ref="I408:K408" si="1672">F408/CG408</f>
        <v>0.5517936157</v>
      </c>
      <c r="J408" s="81">
        <f t="shared" si="1672"/>
        <v>0.7096957855</v>
      </c>
      <c r="K408" s="81">
        <f t="shared" si="1672"/>
        <v>0.4652746031</v>
      </c>
      <c r="L408" s="82">
        <f t="shared" ref="L408:M408" si="1673">1-(T408+X408)</f>
        <v>0.6359036777</v>
      </c>
      <c r="M408" s="82">
        <f t="shared" si="1673"/>
        <v>0.5876089414</v>
      </c>
      <c r="N408" s="83">
        <f>IF(L408&lt;Master_sheet_Kriterien!$J$46,1,IF(L408&lt;Master_sheet_Kriterien!$K$46,2,IF(L408&lt;Master_sheet_Kriterien!$L$46,3,IF(L408&lt;Master_sheet_Kriterien!$M$46,4,5))))</f>
        <v>5</v>
      </c>
      <c r="O408" s="83">
        <f>IF(M408&lt;Master_sheet_Kriterien!$J$46,1,IF(M408&lt;Master_sheet_Kriterien!$K$46,2,IF(M408&lt;Master_sheet_Kriterien!$L$46,3,IF(M408&lt;Master_sheet_Kriterien!$M$46,4,5))))</f>
        <v>5</v>
      </c>
      <c r="P408" s="82">
        <f t="shared" ref="P408:Q408" si="1674">1-(T408+AM408)</f>
        <v>0.473878905</v>
      </c>
      <c r="Q408" s="82">
        <f t="shared" si="1674"/>
        <v>0.43622142</v>
      </c>
      <c r="R408" s="83">
        <f>IF(P408&lt;Master_sheet_Kriterien!$J$46,1,IF(P408&lt;Master_sheet_Kriterien!$K$46,2,IF(P408&lt;Master_sheet_Kriterien!$L$46,3,IF(P408&lt;Master_sheet_Kriterien!$M$46,4,5))))</f>
        <v>4</v>
      </c>
      <c r="S408" s="83">
        <f>IF(Q408&lt;Master_sheet_Kriterien!$J$46,1,IF(Q408&lt;Master_sheet_Kriterien!$K$46,2,IF(Q408&lt;Master_sheet_Kriterien!$L$46,3,IF(Q408&lt;Master_sheet_Kriterien!$M$46,4,5))))</f>
        <v>3</v>
      </c>
      <c r="T408" s="82">
        <f>VLOOKUP($D408,EW_19_Kreise!$A$6:$CQ$406,Calc_Targetkreise!T$5,FALSE)/1000/F408</f>
        <v>0.2547433235</v>
      </c>
      <c r="U408" s="84">
        <f>VLOOKUP($D408,BW_17_Kreise!$B$7:$CC$410,Calc_Targetkreise!U$5,FALSE)/1000/$G408</f>
        <v>0.2891733217</v>
      </c>
      <c r="V408" s="82">
        <f>VLOOKUP(Calc_Targetkreise!$D408,EW_Erg_09_14_Kreise!$A$7:$BK$412,Calc_Targetkreise!V$5,FALSE)/1000/$H408</f>
        <v>0.3305627108</v>
      </c>
      <c r="W408" s="82">
        <f>VLOOKUP(Calc_Targetkreise!$D408,EW_Erg_09_14_Kreise!$A$7:$BK$412,Calc_Targetkreise!W$5,FALSE)/1000/CK408</f>
        <v>0.3144533678</v>
      </c>
      <c r="X408" s="82">
        <f>VLOOKUP($D408,EW_19_Kreise!$A$6:$CQ$406,Calc_Targetkreise!X$5,FALSE)/1000/F408</f>
        <v>0.1093529987</v>
      </c>
      <c r="Y408" s="84">
        <f>VLOOKUP($D408,BW_17_Kreise!$B$7:$CC$410,Calc_Targetkreise!Y$5,FALSE)/1000/$G408</f>
        <v>0.1232177369</v>
      </c>
      <c r="Z408" s="82">
        <f>VLOOKUP(Calc_Targetkreise!$D408,EW_Erg_09_14_Kreise!$A$7:$BK$412,Calc_Targetkreise!Z$5,FALSE)/1000/$H408</f>
        <v>0.1891016279</v>
      </c>
      <c r="AA408" s="82">
        <f>VLOOKUP(Calc_Targetkreise!$D408,EW_Erg_09_14_Kreise!$A$7:$BK$412,Calc_Targetkreise!AA$5,FALSE)/1000/$H408</f>
        <v>0.1728496694</v>
      </c>
      <c r="AB408" s="82">
        <f>VLOOKUP($D408,EW_19_Kreise!$A$6:$CQ$406,Calc_Targetkreise!AB$5,FALSE)/1000/F408</f>
        <v>0.05484355982</v>
      </c>
      <c r="AC408" s="84">
        <f>VLOOKUP($D408,BW_17_Kreise!$B$7:$CC$410,Calc_Targetkreise!AC$5,FALSE)/1000/$G408</f>
        <v>0.02324690953</v>
      </c>
      <c r="AD408" s="82">
        <f>VLOOKUP(Calc_Targetkreise!$D408,EW_Erg_09_14_Kreise!$A$7:$BK$412,Calc_Targetkreise!AD$5,FALSE)/1000/$H408</f>
        <v>0.02822848342</v>
      </c>
      <c r="AE408" s="83">
        <f>IF(AC408&lt;Master_sheet_Kriterien!$J$54,1,IF(AC408&lt;Master_sheet_Kriterien!$K$54,2,IF(AC408&lt;Master_sheet_Kriterien!$L$54,3,IF(AC408&lt;Master_sheet_Kriterien!$M$54,4,5))))</f>
        <v>1</v>
      </c>
      <c r="AF408" s="82">
        <f>VLOOKUP(Calc_Targetkreise!$D408,EW_Erg_09_14_Kreise!$A$7:$BK$412,Calc_Targetkreise!AF$5,FALSE)/1000/$H408</f>
        <v>0.03853201264</v>
      </c>
      <c r="AG408" s="84">
        <f>VLOOKUP($D408,BW_17_Kreise!$B$7:$CC$410,Calc_Targetkreise!AG$5,FALSE)/1000/$G408</f>
        <v>0.07592167159</v>
      </c>
      <c r="AH408" s="82">
        <f>VLOOKUP(Calc_Targetkreise!$D408,EW_Erg_09_14_Kreise!$A$7:$BK$412,Calc_Targetkreise!AH$5,FALSE)/1000/$H408</f>
        <v>0.0224393871</v>
      </c>
      <c r="AI408" s="82">
        <f>VLOOKUP(Calc_Targetkreise!$D408,EW_Erg_09_14_Kreise!$A$7:$BK$412,Calc_Targetkreise!AI$5,FALSE)/1000/$H408</f>
        <v>0.09281142948</v>
      </c>
      <c r="AJ408" s="84">
        <f>VLOOKUP($D408,BW_17_Kreise!$B$7:$CC$410,Calc_Targetkreise!AJ$5,FALSE)/1000/$G408</f>
        <v>0.1610327098</v>
      </c>
      <c r="AK408" s="82">
        <f>VLOOKUP(Calc_Targetkreise!$D408,EW_Erg_09_14_Kreise!$A$7:$BK$412,Calc_Targetkreise!AK$5,FALSE)/1000/$H408</f>
        <v>0.2255092015</v>
      </c>
      <c r="AL408" s="82">
        <f>VLOOKUP(Calc_Targetkreise!$D408,EW_Erg_09_14_Kreise!$A$7:$BK$412,Calc_Targetkreise!AL$5,FALSE)/1000/$H408</f>
        <v>0.2558355684</v>
      </c>
      <c r="AM408" s="82">
        <f>VLOOKUP($D408,EW_19_Kreise!$A$6:$CQ$406,Calc_Targetkreise!AM$5,FALSE)/1000/F408</f>
        <v>0.2713777714</v>
      </c>
      <c r="AN408" s="84">
        <f>VLOOKUP($D408,BW_17_Kreise!$B$7:$CC$410,Calc_Targetkreise!AN$5,FALSE)/1000/$G408</f>
        <v>0.2746052584</v>
      </c>
      <c r="AO408" s="82">
        <f>VLOOKUP(Calc_Targetkreise!$D408,EW_Erg_09_14_Kreise!$A$7:$BK$412,Calc_Targetkreise!AO$5,FALSE)/1000/$H408</f>
        <v>0.08027723929</v>
      </c>
      <c r="AP408" s="82">
        <f>VLOOKUP(Calc_Targetkreise!$D408,EW_Erg_09_14_Kreise!$A$7:$BK$412,Calc_Targetkreise!AP$5,FALSE)/1000/$H408</f>
        <v>0.0003983323154</v>
      </c>
      <c r="AQ408" s="82">
        <f t="shared" ref="AQ408:AR408" si="1675">1-U408-Y408-AC408-AG408-AJ408-AN408</f>
        <v>0.05280239215</v>
      </c>
      <c r="AR408" s="82">
        <f t="shared" si="1675"/>
        <v>0.1238813501</v>
      </c>
      <c r="AS408" s="82">
        <f t="shared" si="11"/>
        <v>0.1251196199</v>
      </c>
      <c r="AT408" s="84">
        <f>VLOOKUP($D408,BW_17_Kreise!$B$7:$CC$410,Calc_Targetkreise!AT$5,FALSE)/1000/$G408</f>
        <v>0.003828902746</v>
      </c>
      <c r="AU408" s="82">
        <f>VLOOKUP(Calc_Targetkreise!$D408,EW_Erg_09_14_Kreise!$A$7:$BK$412,Calc_Targetkreise!AU$5,FALSE)/1000/$H408</f>
        <v>0.01072841703</v>
      </c>
      <c r="AV408" s="83">
        <f>IF(AU408&lt;Master_sheet_Kriterien!$J$44,1,IF(AU408&lt;Master_sheet_Kriterien!$K$44,2,IF(AU408&lt;Master_sheet_Kriterien!$L$44,3,IF(AU408&lt;Master_sheet_Kriterien!$M$44,4,5))))</f>
        <v>2</v>
      </c>
      <c r="AW408" s="82">
        <f>VLOOKUP(Calc_Targetkreise!$D408,EW_Erg_09_14_Kreise!$A$7:$BK$412,Calc_Targetkreise!AW$5,FALSE)/1000/$H408</f>
        <v>0.01033008471</v>
      </c>
      <c r="AX408" s="82">
        <f>VLOOKUP($D408,EW_19_Kreise!$A$6:$CQ$406,Calc_Targetkreise!AX$5,FALSE)/1000/F408</f>
        <v>0.002863893463</v>
      </c>
      <c r="AY408" s="83">
        <f>IF(AX408&lt;Master_sheet_Kriterien!$J$56,1,IF(AX408&lt;Master_sheet_Kriterien!$K$56,2,IF(AX408&lt;Master_sheet_Kriterien!$L$56,3,IF(AX408&lt;Master_sheet_Kriterien!$M$56,4,5))))</f>
        <v>1</v>
      </c>
      <c r="AZ408" s="85">
        <f>VLOOKUP($D408,EW_19_Kreise!$A$6:$CQ$406,Calc_Targetkreise!AZ$5,FALSE)</f>
        <v>120</v>
      </c>
      <c r="BA408" s="83">
        <f>IF(AZ408&lt;Master_sheet_Kriterien!$J$57,1,IF(AZ408&lt;Master_sheet_Kriterien!$K$57,2,IF(AZ408&lt;Master_sheet_Kriterien!$L$57,3,IF(AZ408&lt;Master_sheet_Kriterien!$M$56,4,5))))</f>
        <v>1</v>
      </c>
      <c r="BB408" s="80">
        <f>VLOOKUP($D408,Struktur_daten_BW_2017!$B$7:$AH$452,Calc_Targetkreise!BB$5,FALSE)</f>
        <v>169.3</v>
      </c>
      <c r="BC408" s="83">
        <f>IF(BB408&lt;Master_sheet_Kriterien!$J$8,1,IF(BB408&lt;Master_sheet_Kriterien!$K$8,2,IF(BB408&lt;Master_sheet_Kriterien!$L$8,3,IF(BB408&lt;Master_sheet_Kriterien!$M$8,4,5))))</f>
        <v>2</v>
      </c>
      <c r="BD408" s="86">
        <f t="shared" si="12"/>
        <v>15.054</v>
      </c>
      <c r="BE408" s="83">
        <f>IF(BD408&lt;Master_sheet_Kriterien!$J$10,1,IF(BD408&lt;Master_sheet_Kriterien!$K$10,2,IF(BD408&lt;Master_sheet_Kriterien!$L$10,3,IF(BD408&lt;Master_sheet_Kriterien!$M$10,4,5))))</f>
        <v>1</v>
      </c>
      <c r="BF408" s="86">
        <f>VLOOKUP($D408,Struktur_daten_BW_2017!$B$7:$AH$452,Calc_Targetkreise!BF$5,FALSE)</f>
        <v>5.2</v>
      </c>
      <c r="BG408" s="83">
        <f>IF(BF408&lt;Master_sheet_Kriterien!$J$12,1,IF(BF408&lt;Master_sheet_Kriterien!$K$12,2,IF(BF408&lt;Master_sheet_Kriterien!$L$12,3,IF(BF408&lt;Master_sheet_Kriterien!$M$12,4,5))))</f>
        <v>1</v>
      </c>
      <c r="BH408" s="86">
        <f>VLOOKUP($D408,Struktur_daten_BW_2017!$B$7:$AH$452,Calc_Targetkreise!BH$5,FALSE)</f>
        <v>10.2</v>
      </c>
      <c r="BI408" s="83">
        <f>IF(BH408&lt;Master_sheet_Kriterien!$J$14,1,IF(BH408&lt;Master_sheet_Kriterien!$K$14,2,IF(BH408&lt;Master_sheet_Kriterien!$L$14,3,IF(BH408&lt;Master_sheet_Kriterien!$M$14,4,5))))</f>
        <v>1</v>
      </c>
      <c r="BJ408" s="86">
        <f>VLOOKUP($D408,Struktur_daten_BW_2017!$B$7:$AH$452,Calc_Targetkreise!BJ$5,FALSE)</f>
        <v>37.1</v>
      </c>
      <c r="BK408" s="83">
        <f>IF(BJ408&lt;Master_sheet_Kriterien!$J$16,1,IF(BJ408&lt;Master_sheet_Kriterien!$K$16,2,IF(BJ408&lt;Master_sheet_Kriterien!$L$16,3,IF(BJ408&lt;Master_sheet_Kriterien!$M$16,4,5))))</f>
        <v>5</v>
      </c>
      <c r="BL408" s="86">
        <f>VLOOKUP($D408,Struktur_daten_BW_2017!$B$7:$AH$452,Calc_Targetkreise!BL$5,FALSE)</f>
        <v>22.3</v>
      </c>
      <c r="BM408" s="83">
        <f>IF(BL408&lt;Master_sheet_Kriterien!$J$18,1,IF(BL408&lt;Master_sheet_Kriterien!$K$18,2,IF(BL408&lt;Master_sheet_Kriterien!$L$18,3,IF(BL408&lt;Master_sheet_Kriterien!$M$18,4,5))))</f>
        <v>5</v>
      </c>
      <c r="BN408" s="86">
        <f>VLOOKUP($D408,Struktur_daten_BW_2017!$B$7:$AH$452,Calc_Targetkreise!BN$5,FALSE)</f>
        <v>13.1</v>
      </c>
      <c r="BO408" s="83">
        <f>IF(BN408&lt;Master_sheet_Kriterien!$J$20,1,IF(BN408&lt;Master_sheet_Kriterien!$K$20,2,IF(BN408&lt;Master_sheet_Kriterien!$L$20,3,IF(BN408&lt;Master_sheet_Kriterien!$M$20,4,5))))</f>
        <v>5</v>
      </c>
      <c r="BP408" s="80">
        <f>VLOOKUP($D408,Struktur_daten_BW_2017!$B$7:$AH$452,Calc_Targetkreise!BP$5,FALSE)</f>
        <v>18134</v>
      </c>
      <c r="BQ408" s="83">
        <f>IF(BP408&lt;Master_sheet_Kriterien!$J$38,1,IF(BP408&lt;Master_sheet_Kriterien!$K$38,2,IF(BP408&lt;Master_sheet_Kriterien!$L$38,3,IF(BP408&lt;Master_sheet_Kriterien!$M$38,4,5))))</f>
        <v>1</v>
      </c>
      <c r="BR408" s="86">
        <f>VLOOKUP($D408,Struktur_daten_BW_2017!$B$7:$AH$452,Calc_Targetkreise!BR$5,FALSE)</f>
        <v>33.6</v>
      </c>
      <c r="BS408" s="83">
        <f>IF(BR408&lt;Master_sheet_Kriterien!$J$24,1,IF(BR408&lt;Master_sheet_Kriterien!$K$24,2,IF(BR408&lt;Master_sheet_Kriterien!$L$24,3,IF(BR408&lt;Master_sheet_Kriterien!$M$24,4,5))))</f>
        <v>3</v>
      </c>
      <c r="BT408" s="86">
        <f>VLOOKUP($D408,Struktur_daten_BW_2017!$B$7:$AH$452,Calc_Targetkreise!BT$5,FALSE)</f>
        <v>9.4</v>
      </c>
      <c r="BU408" s="83">
        <f>IF(BT408&lt;Master_sheet_Kriterien!$J$26,1,IF(BT408&lt;Master_sheet_Kriterien!$K$26,2,IF(BT408&lt;Master_sheet_Kriterien!$L$26,3,IF(BT408&lt;Master_sheet_Kriterien!$M$26,4,5))))</f>
        <v>1</v>
      </c>
      <c r="BV408" s="86">
        <f t="shared" si="13"/>
        <v>2.7213</v>
      </c>
      <c r="BW408" s="83">
        <f>IF(BV408&lt;Master_sheet_Kriterien!$J$28,1,IF(BV408&lt;Master_sheet_Kriterien!$K$28,2,IF(BV408&lt;Master_sheet_Kriterien!$L$28,3,IF(BV408&lt;Master_sheet_Kriterien!$M$28,4,5))))</f>
        <v>1</v>
      </c>
      <c r="BX408" s="86">
        <f>VLOOKUP($D408,Struktur_daten_BW_2017!$B$7:$AH$452,Calc_Targetkreise!BX$5,FALSE)</f>
        <v>19.14893617</v>
      </c>
      <c r="BY408" s="83">
        <f>IF(BX408&lt;Master_sheet_Kriterien!$J$30,1,IF(BX408&lt;Master_sheet_Kriterien!$K$30,2,IF(BX408&lt;Master_sheet_Kriterien!$L$30,3,IF(BX408&lt;Master_sheet_Kriterien!$M$30,4,5))))</f>
        <v>2</v>
      </c>
      <c r="BZ408" s="86"/>
      <c r="CA408" s="83">
        <f>IF(BZ408&lt;Master_sheet_Kriterien!$J$32,1,IF(BZ408&lt;Master_sheet_Kriterien!$K$32,2,IF(BZ408&lt;Master_sheet_Kriterien!$L$32,3,IF(BZ408&lt;Master_sheet_Kriterien!$M$32,4,5))))</f>
        <v>1</v>
      </c>
      <c r="CB408" s="86"/>
      <c r="CC408" s="83">
        <f>IF(CB408&lt;Master_sheet_Kriterien!$J$34,1,IF(CB408&lt;Master_sheet_Kriterien!$K$34,2,IF(CB408&lt;Master_sheet_Kriterien!$L$34,3,IF(CB408&lt;Master_sheet_Kriterien!$M$34,4,5))))</f>
        <v>1</v>
      </c>
      <c r="CD408" s="86">
        <f>100-VLOOKUP($D408,Struktur_daten_BW_2017!$B$7:$AH$452,Calc_Targetkreise!CD$5,FALSE)</f>
        <v>62.9</v>
      </c>
      <c r="CE408" s="83">
        <f>IF(CD408&lt;Master_sheet_Kriterien!$J$40,1,IF(CD408&lt;Master_sheet_Kriterien!$K$40,2,IF(CD408&lt;Master_sheet_Kriterien!$L$40,3,IF(CD408&lt;Master_sheet_Kriterien!$M$40,4,5))))</f>
        <v>4</v>
      </c>
      <c r="CF408" s="82"/>
      <c r="CG408" s="80">
        <f>VLOOKUP($D408,EW_19_Kreise!$A$6:$CQ$406,Calc_Targetkreise!CG$5,FALSE)/1000</f>
        <v>75.936</v>
      </c>
      <c r="CH408" s="80">
        <f>VLOOKUP($D408,BW_17_Kreise!$B$7:$CC$410,Calc_Targetkreise!CH$5,FALSE)/1000</f>
        <v>77.281</v>
      </c>
      <c r="CI408" s="80">
        <f>VLOOKUP($D408,EW_Erg_09_14_Kreise!$A$10:$BK$412,Calc_Targetkreise!CI$5,FALSE)/1000</f>
        <v>80.935</v>
      </c>
      <c r="CJ408" s="80">
        <f>VLOOKUP($D408,EW_Erg_09_14_Kreise!$A$10:$BK$412,Calc_Targetkreise!CJ$5,FALSE)/1000</f>
        <v>87.65</v>
      </c>
      <c r="CK408" s="80">
        <f>VLOOKUP($D408,EW_Erg_09_14_Kreise!$A$10:$BK$412,Calc_Targetkreise!CK$5,FALSE)/1000</f>
        <v>40.219</v>
      </c>
      <c r="CL408" s="87"/>
      <c r="CM408" s="80">
        <f>VLOOKUP($D408,Struktur_daten_BW_2017!$B$7:$AH$452,Calc_Targetkreise!CM$5,FALSE)</f>
        <v>289.5</v>
      </c>
      <c r="CN408" s="88">
        <v>0.0</v>
      </c>
      <c r="CO408" s="89">
        <f t="shared" si="16"/>
        <v>0</v>
      </c>
      <c r="CP408" s="83">
        <f>IF(CO408&lt;Master_sheet_Kriterien!$J$58,1,IF(CO408&lt;Master_sheet_Kriterien!$K$58,2,IF(CO408&lt;Master_sheet_Kriterien!$L$58,3,IF(CO408&lt;Master_sheet_Kriterien!$M$58,4,5))))</f>
        <v>1</v>
      </c>
      <c r="CQ408" s="88">
        <v>0.0</v>
      </c>
      <c r="CR408" s="89">
        <f t="shared" si="17"/>
        <v>0</v>
      </c>
      <c r="CS408" s="83">
        <f>IF(CR408&lt;Master_sheet_Kriterien!$J$59,1,IF(CR408&lt;Master_sheet_Kriterien!$K$59,2,IF(CR408&lt;Master_sheet_Kriterien!$L$59,3,IF(CR408&lt;Master_sheet_Kriterien!$M$59,4,5))))</f>
        <v>1</v>
      </c>
      <c r="CT408" s="88">
        <v>0.0</v>
      </c>
      <c r="CU408" s="53"/>
      <c r="CV408" s="88">
        <v>0.0</v>
      </c>
      <c r="CW408" s="90"/>
      <c r="CY408" s="31">
        <f t="shared" si="18"/>
        <v>16077</v>
      </c>
      <c r="DB408" s="91" t="str">
        <f t="shared" si="19"/>
        <v>Altenburger Land</v>
      </c>
      <c r="DC408" s="79">
        <f t="shared" si="20"/>
        <v>344</v>
      </c>
      <c r="DD408" s="92">
        <f t="shared" si="21"/>
        <v>128</v>
      </c>
      <c r="DE408" s="72">
        <f t="shared" si="22"/>
        <v>0.002863893463</v>
      </c>
      <c r="DG408" s="91" t="str">
        <f t="shared" si="23"/>
        <v>Altenburger Land</v>
      </c>
      <c r="DH408" s="79" t="str">
        <f t="shared" si="24"/>
        <v>#REF!</v>
      </c>
      <c r="DI408" s="93">
        <f t="shared" si="25"/>
        <v>122</v>
      </c>
      <c r="DJ408" s="94">
        <f t="shared" si="26"/>
        <v>0.002863893463</v>
      </c>
      <c r="DK408" s="75"/>
      <c r="DL408" s="75"/>
      <c r="DM408" s="75"/>
      <c r="DN408" s="75"/>
      <c r="DO408" s="75"/>
      <c r="DP408" s="44"/>
    </row>
    <row r="409" ht="16.5" customHeight="1">
      <c r="A409" s="70"/>
      <c r="B409" s="58" t="s">
        <v>17</v>
      </c>
      <c r="C409" s="58"/>
      <c r="D409" s="58"/>
      <c r="E409" s="58"/>
      <c r="F409" s="44"/>
      <c r="G409" s="95">
        <f>MIN(G7:G408)</f>
        <v>18.612</v>
      </c>
      <c r="H409" s="58"/>
      <c r="I409" s="44"/>
      <c r="J409" s="63">
        <f t="shared" ref="J409:M409" si="1676">MIN(J7:J408)</f>
        <v>0.6311383169</v>
      </c>
      <c r="K409" s="63">
        <f t="shared" si="1676"/>
        <v>0.2624021722</v>
      </c>
      <c r="L409" s="63">
        <f t="shared" si="1676"/>
        <v>0.360044776</v>
      </c>
      <c r="M409" s="63">
        <f t="shared" si="1676"/>
        <v>0.2713858664</v>
      </c>
      <c r="N409" s="44"/>
      <c r="O409" s="58"/>
      <c r="P409" s="63">
        <f t="shared" ref="P409:Q409" si="1677">MIN(P7:P408)</f>
        <v>0.3071500504</v>
      </c>
      <c r="Q409" s="63">
        <f t="shared" si="1677"/>
        <v>0.3790611399</v>
      </c>
      <c r="R409" s="44"/>
      <c r="S409" s="44"/>
      <c r="T409" s="44"/>
      <c r="U409" s="63">
        <f t="shared" ref="U409:AD409" si="1678">MIN(U7:U408)</f>
        <v>0.2160602089</v>
      </c>
      <c r="V409" s="63">
        <f t="shared" si="1678"/>
        <v>0.1650883437</v>
      </c>
      <c r="W409" s="63">
        <f t="shared" si="1678"/>
        <v>0.1473605752</v>
      </c>
      <c r="X409" s="63">
        <f t="shared" si="1678"/>
        <v>0.04439774071</v>
      </c>
      <c r="Y409" s="63">
        <f t="shared" si="1678"/>
        <v>0.07799190283</v>
      </c>
      <c r="Z409" s="63">
        <f t="shared" si="1678"/>
        <v>0.1135937486</v>
      </c>
      <c r="AA409" s="63">
        <f t="shared" si="1678"/>
        <v>0.06396367407</v>
      </c>
      <c r="AB409" s="63">
        <f t="shared" si="1678"/>
        <v>0.04683641552</v>
      </c>
      <c r="AC409" s="63">
        <f t="shared" si="1678"/>
        <v>0.02073682455</v>
      </c>
      <c r="AD409" s="63">
        <f t="shared" si="1678"/>
        <v>0.02747780178</v>
      </c>
      <c r="AE409" s="58"/>
      <c r="AF409" s="63">
        <f t="shared" ref="AF409:AH409" si="1679">MIN(AF7:AF408)</f>
        <v>0.02781894113</v>
      </c>
      <c r="AG409" s="63">
        <f t="shared" si="1679"/>
        <v>0.05110882868</v>
      </c>
      <c r="AH409" s="63">
        <f t="shared" si="1679"/>
        <v>0.01170948737</v>
      </c>
      <c r="AI409" s="58"/>
      <c r="AJ409" s="63">
        <f>MIN(AJ7:AJ408)</f>
        <v>0.03578538722</v>
      </c>
      <c r="AK409" s="58"/>
      <c r="AL409" s="58"/>
      <c r="AM409" s="44"/>
      <c r="AN409" s="58"/>
      <c r="AO409" s="58"/>
      <c r="AP409" s="58"/>
      <c r="AQ409" s="63">
        <f t="shared" ref="AQ409:AR409" si="1680">MIN(AQ7:AQ408)</f>
        <v>0.02014458614</v>
      </c>
      <c r="AR409" s="63">
        <f t="shared" si="1680"/>
        <v>0.03338506095</v>
      </c>
      <c r="AS409" s="58"/>
      <c r="AT409" s="58"/>
      <c r="AU409" s="63">
        <f>MIN(AU7:AU408)</f>
        <v>0.005152596116</v>
      </c>
      <c r="AV409" s="58"/>
      <c r="AW409" s="58"/>
      <c r="AX409" s="63">
        <f>MIN(AX7:AX408)</f>
        <v>0.001925886572</v>
      </c>
      <c r="AY409" s="44"/>
      <c r="AZ409" s="96">
        <f>MIN(AZ7:AZ408)</f>
        <v>29</v>
      </c>
      <c r="BA409" s="44"/>
      <c r="BB409" s="58"/>
      <c r="BC409" s="58"/>
      <c r="BD409" s="97">
        <f>MIN(BD7:BD408)</f>
        <v>7.8351</v>
      </c>
      <c r="BE409" s="58"/>
      <c r="BF409" s="58"/>
      <c r="BG409" s="58"/>
      <c r="BH409" s="97"/>
      <c r="BI409" s="58"/>
      <c r="BJ409" s="97"/>
      <c r="BK409" s="58"/>
      <c r="BL409" s="97"/>
      <c r="BM409" s="58"/>
      <c r="BN409" s="97"/>
      <c r="BO409" s="58"/>
      <c r="BP409" s="58"/>
      <c r="BQ409" s="58"/>
      <c r="BR409" s="58"/>
      <c r="BS409" s="58"/>
      <c r="BT409" s="58"/>
      <c r="BU409" s="58"/>
      <c r="BV409" s="97">
        <f>MIN(BV7:BV408)</f>
        <v>1.84828</v>
      </c>
      <c r="BW409" s="58"/>
      <c r="BX409" s="58"/>
      <c r="BY409" s="58"/>
      <c r="BZ409" s="97">
        <f>MIN(BZ7:BZ408)</f>
        <v>0.343</v>
      </c>
      <c r="CA409" s="58"/>
      <c r="CB409" s="97">
        <f>MIN(CB7:CB408)</f>
        <v>0.1201401051</v>
      </c>
      <c r="CC409" s="58"/>
      <c r="CD409" s="97">
        <f>MIN(CD7:CD408)</f>
        <v>25.7</v>
      </c>
      <c r="CE409" s="58"/>
      <c r="CF409" s="58"/>
      <c r="CG409" s="44"/>
      <c r="CH409" s="58"/>
      <c r="CI409" s="58"/>
      <c r="CJ409" s="58"/>
      <c r="CK409" s="58"/>
      <c r="CL409" s="45"/>
      <c r="CM409" s="58"/>
      <c r="CN409" s="44"/>
      <c r="CO409" s="98">
        <f>MIN(CO7:CO408)</f>
        <v>0</v>
      </c>
      <c r="CP409" s="44"/>
      <c r="CQ409" s="44"/>
      <c r="CR409" s="98">
        <f>MIN(CR7:CR408)</f>
        <v>0</v>
      </c>
      <c r="CS409" s="44"/>
      <c r="CT409" s="44"/>
      <c r="CU409" s="44"/>
      <c r="CV409" s="44"/>
      <c r="CW409" s="44"/>
      <c r="CX409" s="58"/>
      <c r="DD409" s="58">
        <f>CORREL(AX7:AX408,DD7:DD408)</f>
        <v>0.8197633872</v>
      </c>
      <c r="DG409" s="44"/>
      <c r="DH409" s="44"/>
      <c r="DI409" s="44"/>
      <c r="DJ409" s="44"/>
      <c r="DK409" s="44"/>
      <c r="DL409" s="44"/>
      <c r="DM409" s="44"/>
      <c r="DN409" s="44"/>
      <c r="DO409" s="44"/>
      <c r="DP409" s="44"/>
    </row>
    <row r="410" ht="16.5" customHeight="1">
      <c r="A410" s="58"/>
      <c r="B410" s="58" t="s">
        <v>18</v>
      </c>
      <c r="C410" s="58"/>
      <c r="D410" s="58"/>
      <c r="E410" s="58"/>
      <c r="G410" s="95">
        <f>MAX(G7:G408)</f>
        <v>1869.042</v>
      </c>
      <c r="H410" s="58"/>
      <c r="J410" s="63">
        <f t="shared" ref="J410:M410" si="1681">MAX(J7:J408)</f>
        <v>0.840718414</v>
      </c>
      <c r="K410" s="63">
        <f t="shared" si="1681"/>
        <v>0.6415155521</v>
      </c>
      <c r="L410" s="63">
        <f t="shared" si="1681"/>
        <v>0.7320421707</v>
      </c>
      <c r="M410" s="63">
        <f t="shared" si="1681"/>
        <v>0.6685843545</v>
      </c>
      <c r="O410" s="58"/>
      <c r="P410" s="63">
        <f t="shared" ref="P410:Q410" si="1682">MAX(P7:P408)</f>
        <v>0.7845825427</v>
      </c>
      <c r="Q410" s="63">
        <f t="shared" si="1682"/>
        <v>0.6829681878</v>
      </c>
      <c r="U410" s="63">
        <f t="shared" ref="U410:AD410" si="1683">MAX(U7:U408)</f>
        <v>0.5378640014</v>
      </c>
      <c r="V410" s="63">
        <f t="shared" si="1683"/>
        <v>0.651390521</v>
      </c>
      <c r="W410" s="63">
        <f t="shared" si="1683"/>
        <v>0.6473037223</v>
      </c>
      <c r="X410" s="63">
        <f t="shared" si="1683"/>
        <v>0.2899353238</v>
      </c>
      <c r="Y410" s="63">
        <f t="shared" si="1683"/>
        <v>0.3824787901</v>
      </c>
      <c r="Z410" s="63">
        <f t="shared" si="1683"/>
        <v>0.4614264195</v>
      </c>
      <c r="AA410" s="63">
        <f t="shared" si="1683"/>
        <v>0.4060725289</v>
      </c>
      <c r="AB410" s="63">
        <f t="shared" si="1683"/>
        <v>0.385426945</v>
      </c>
      <c r="AC410" s="63">
        <f t="shared" si="1683"/>
        <v>0.2331305926</v>
      </c>
      <c r="AD410" s="63">
        <f t="shared" si="1683"/>
        <v>0.2769895418</v>
      </c>
      <c r="AE410" s="58"/>
      <c r="AF410" s="63">
        <f t="shared" ref="AF410:AH410" si="1684">MAX(AF7:AF408)</f>
        <v>0.2814750112</v>
      </c>
      <c r="AG410" s="63">
        <f t="shared" si="1684"/>
        <v>0.1765398956</v>
      </c>
      <c r="AH410" s="63">
        <f t="shared" si="1684"/>
        <v>0.1302210735</v>
      </c>
      <c r="AI410" s="58"/>
      <c r="AJ410" s="63">
        <f>MAX(AJ7:AJ408)</f>
        <v>0.233398391</v>
      </c>
      <c r="AK410" s="58"/>
      <c r="AL410" s="58"/>
      <c r="AN410" s="58"/>
      <c r="AO410" s="58"/>
      <c r="AP410" s="58"/>
      <c r="AQ410" s="63">
        <f t="shared" ref="AQ410:AR410" si="1685">MAX(AQ7:AQ408)</f>
        <v>0.1258384557</v>
      </c>
      <c r="AR410" s="63">
        <f t="shared" si="1685"/>
        <v>0.2065445935</v>
      </c>
      <c r="AS410" s="58"/>
      <c r="AT410" s="58"/>
      <c r="AU410" s="63">
        <f>MAX(AU7:AU408)</f>
        <v>0.03606233971</v>
      </c>
      <c r="AV410" s="58"/>
      <c r="AW410" s="58"/>
      <c r="AX410" s="63">
        <f>MAX(AX7:AX408)</f>
        <v>0.02901309669</v>
      </c>
      <c r="AZ410" s="96">
        <f>MAX(AZ7:AZ408)</f>
        <v>17980</v>
      </c>
      <c r="BB410" s="58"/>
      <c r="BC410" s="58"/>
      <c r="BD410" s="97">
        <f>MAX(BD7:BD408)</f>
        <v>249.92</v>
      </c>
      <c r="BE410" s="58"/>
      <c r="BF410" s="58"/>
      <c r="BG410" s="58"/>
      <c r="BH410" s="97"/>
      <c r="BI410" s="58"/>
      <c r="BJ410" s="97"/>
      <c r="BK410" s="58"/>
      <c r="BL410" s="97"/>
      <c r="BM410" s="58"/>
      <c r="BN410" s="97"/>
      <c r="BO410" s="58"/>
      <c r="BP410" s="58"/>
      <c r="BQ410" s="58"/>
      <c r="BR410" s="58"/>
      <c r="BS410" s="58"/>
      <c r="BT410" s="58"/>
      <c r="BU410" s="58"/>
      <c r="BV410" s="97">
        <f>MAX(BV7:BV408)</f>
        <v>38.016</v>
      </c>
      <c r="BW410" s="58"/>
      <c r="BX410" s="58"/>
      <c r="BY410" s="58"/>
      <c r="BZ410" s="97">
        <f>MAX(BZ7:BZ408)</f>
        <v>168.66</v>
      </c>
      <c r="CA410" s="58"/>
      <c r="CB410" s="97">
        <f>MAX(CB7:CB408)</f>
        <v>19.65966691</v>
      </c>
      <c r="CC410" s="58"/>
      <c r="CD410" s="97">
        <f>MAX(CD7:CD408)</f>
        <v>87.09033751</v>
      </c>
      <c r="CE410" s="58"/>
      <c r="CF410" s="58"/>
      <c r="CH410" s="58"/>
      <c r="CI410" s="58"/>
      <c r="CJ410" s="58"/>
      <c r="CK410" s="58"/>
      <c r="CL410" s="45"/>
      <c r="CM410" s="58"/>
      <c r="CN410" s="44"/>
      <c r="CO410" s="98">
        <f>MAX(CO7:CO408)</f>
        <v>0.4297365119</v>
      </c>
      <c r="CP410" s="44"/>
      <c r="CQ410" s="44"/>
      <c r="CR410" s="98">
        <f>MAX(CR7:CR408)</f>
        <v>0.3011292346</v>
      </c>
      <c r="CS410" s="44"/>
      <c r="CT410" s="44"/>
      <c r="CU410" s="44"/>
      <c r="CV410" s="44"/>
      <c r="CW410" s="44"/>
      <c r="CX410" s="58"/>
      <c r="DG410" s="44"/>
      <c r="DH410" s="44"/>
      <c r="DI410" s="44"/>
      <c r="DJ410" s="44"/>
      <c r="DK410" s="44"/>
      <c r="DL410" s="44"/>
      <c r="DM410" s="44"/>
      <c r="DN410" s="44"/>
      <c r="DO410" s="44"/>
      <c r="DP410" s="44"/>
    </row>
    <row r="411" ht="16.5" customHeight="1">
      <c r="A411" s="58"/>
      <c r="B411" s="58" t="s">
        <v>577</v>
      </c>
      <c r="C411" s="58"/>
      <c r="D411" s="58"/>
      <c r="E411" s="58"/>
      <c r="G411" s="95">
        <f>AVERAGE(G7:G408)</f>
        <v>115.9119279</v>
      </c>
      <c r="H411" s="58"/>
      <c r="J411" s="63">
        <f t="shared" ref="J411:M411" si="1686">AVERAGE(J7:J408)</f>
        <v>0.7507185975</v>
      </c>
      <c r="K411" s="63">
        <f t="shared" si="1686"/>
        <v>0.4638841046</v>
      </c>
      <c r="L411" s="63">
        <f t="shared" si="1686"/>
        <v>0.5329635205</v>
      </c>
      <c r="M411" s="63">
        <f t="shared" si="1686"/>
        <v>0.4559266063</v>
      </c>
      <c r="O411" s="58"/>
      <c r="P411" s="63">
        <f t="shared" ref="P411:Q411" si="1687">AVERAGE(P7:P408)</f>
        <v>0.571243062</v>
      </c>
      <c r="Q411" s="63">
        <f t="shared" si="1687"/>
        <v>0.5237741571</v>
      </c>
      <c r="U411" s="63">
        <f t="shared" ref="U411:AD411" si="1688">AVERAGE(U7:U408)</f>
        <v>0.3424295099</v>
      </c>
      <c r="V411" s="63">
        <f t="shared" si="1688"/>
        <v>0.3708702733</v>
      </c>
      <c r="W411" s="63">
        <f t="shared" si="1688"/>
        <v>0.3940600161</v>
      </c>
      <c r="X411" s="63">
        <f t="shared" si="1688"/>
        <v>0.1545212594</v>
      </c>
      <c r="Y411" s="63">
        <f t="shared" si="1688"/>
        <v>0.2016438838</v>
      </c>
      <c r="Z411" s="63">
        <f t="shared" si="1688"/>
        <v>0.2612145057</v>
      </c>
      <c r="AA411" s="63">
        <f t="shared" si="1688"/>
        <v>0.185591623</v>
      </c>
      <c r="AB411" s="63">
        <f t="shared" si="1688"/>
        <v>0.1822257327</v>
      </c>
      <c r="AC411" s="63">
        <f t="shared" si="1688"/>
        <v>0.08083210615</v>
      </c>
      <c r="AD411" s="63">
        <f t="shared" si="1688"/>
        <v>0.09609030497</v>
      </c>
      <c r="AE411" s="58"/>
      <c r="AF411" s="63">
        <f t="shared" ref="AF411:AH411" si="1689">AVERAGE(AF7:AF408)</f>
        <v>0.09797137972</v>
      </c>
      <c r="AG411" s="63">
        <f t="shared" si="1689"/>
        <v>0.1010496963</v>
      </c>
      <c r="AH411" s="63">
        <f t="shared" si="1689"/>
        <v>0.03121104719</v>
      </c>
      <c r="AI411" s="58"/>
      <c r="AJ411" s="63">
        <f>AVERAGE(AJ7:AJ408)</f>
        <v>0.08815285622</v>
      </c>
      <c r="AK411" s="58"/>
      <c r="AL411" s="58"/>
      <c r="AN411" s="58"/>
      <c r="AO411" s="58"/>
      <c r="AP411" s="58"/>
      <c r="AQ411" s="63">
        <f t="shared" ref="AQ411:AR411" si="1690">AVERAGE(AQ7:AQ408)</f>
        <v>0.05209561467</v>
      </c>
      <c r="AR411" s="63">
        <f t="shared" si="1690"/>
        <v>0.09678492896</v>
      </c>
      <c r="AS411" s="58"/>
      <c r="AT411" s="58"/>
      <c r="AU411" s="63">
        <f>AVERAGE(AU7:AU408)</f>
        <v>0.01282721627</v>
      </c>
      <c r="AV411" s="58"/>
      <c r="AW411" s="58"/>
      <c r="AX411" s="63">
        <f>AVERAGE(AX7:AX408)</f>
        <v>0.005449532468</v>
      </c>
      <c r="AZ411" s="96">
        <f>AVERAGE(AZ7:AZ408)</f>
        <v>621.19202</v>
      </c>
      <c r="BB411" s="58"/>
      <c r="BC411" s="58"/>
      <c r="BD411" s="97">
        <f>AVERAGE(BD7:BD408)</f>
        <v>23.38319993</v>
      </c>
      <c r="BE411" s="58"/>
      <c r="BF411" s="58"/>
      <c r="BG411" s="58"/>
      <c r="BH411" s="97"/>
      <c r="BI411" s="58"/>
      <c r="BJ411" s="97"/>
      <c r="BK411" s="58"/>
      <c r="BL411" s="97"/>
      <c r="BM411" s="58"/>
      <c r="BN411" s="97"/>
      <c r="BO411" s="58"/>
      <c r="BP411" s="58"/>
      <c r="BQ411" s="58"/>
      <c r="BR411" s="58"/>
      <c r="BS411" s="58"/>
      <c r="BT411" s="58"/>
      <c r="BU411" s="58"/>
      <c r="BV411" s="97">
        <f>AVERAGE(BV7:BV408)</f>
        <v>4.014904182</v>
      </c>
      <c r="BW411" s="58"/>
      <c r="BX411" s="58"/>
      <c r="BY411" s="58"/>
      <c r="BZ411" s="97">
        <f>AVERAGE(BZ7:BZ408)</f>
        <v>19.84928462</v>
      </c>
      <c r="CA411" s="58"/>
      <c r="CB411" s="97">
        <f>AVERAGE(CB7:CB408)</f>
        <v>5.198287457</v>
      </c>
      <c r="CC411" s="58"/>
      <c r="CD411" s="97">
        <f>AVERAGE(CD7:CD408)</f>
        <v>48.40220731</v>
      </c>
      <c r="CE411" s="58"/>
      <c r="CF411" s="58"/>
      <c r="CH411" s="58"/>
      <c r="CI411" s="58"/>
      <c r="CJ411" s="58"/>
      <c r="CK411" s="58"/>
      <c r="CL411" s="45"/>
      <c r="CM411" s="58"/>
      <c r="CN411" s="44"/>
      <c r="CO411" s="98">
        <f>AVERAGE(CO7:CO408)</f>
        <v>0.02992927898</v>
      </c>
      <c r="CP411" s="44"/>
      <c r="CQ411" s="44"/>
      <c r="CR411" s="98">
        <f>AVERAGE(CR7:CR408)</f>
        <v>0.02366604433</v>
      </c>
      <c r="CS411" s="44"/>
      <c r="CT411" s="44"/>
      <c r="CU411" s="44"/>
      <c r="CV411" s="44"/>
      <c r="CW411" s="44"/>
      <c r="CX411" s="58"/>
      <c r="DG411" s="44"/>
      <c r="DH411" s="44"/>
      <c r="DI411" s="44"/>
      <c r="DJ411" s="44"/>
      <c r="DK411" s="44"/>
      <c r="DL411" s="44"/>
      <c r="DM411" s="44"/>
      <c r="DN411" s="44"/>
      <c r="DO411" s="44"/>
      <c r="DP411" s="44"/>
    </row>
    <row r="412" ht="16.5" customHeight="1">
      <c r="A412" s="58"/>
      <c r="B412" s="58" t="s">
        <v>20</v>
      </c>
      <c r="C412" s="58"/>
      <c r="D412" s="58"/>
      <c r="E412" s="58"/>
      <c r="G412" s="95">
        <f>MEDIAN(G7:G408)</f>
        <v>85.7695</v>
      </c>
      <c r="H412" s="58"/>
      <c r="J412" s="63">
        <f t="shared" ref="J412:M412" si="1691">MEDIAN(J7:J408)</f>
        <v>0.7526438962</v>
      </c>
      <c r="K412" s="63">
        <f t="shared" si="1691"/>
        <v>0.4667026336</v>
      </c>
      <c r="L412" s="63">
        <f t="shared" si="1691"/>
        <v>0.5268467984</v>
      </c>
      <c r="M412" s="63">
        <f t="shared" si="1691"/>
        <v>0.4452758971</v>
      </c>
      <c r="O412" s="58"/>
      <c r="P412" s="63">
        <f t="shared" ref="P412:Q412" si="1692">MEDIAN(P7:P408)</f>
        <v>0.5809860266</v>
      </c>
      <c r="Q412" s="63">
        <f t="shared" si="1692"/>
        <v>0.5266507968</v>
      </c>
      <c r="U412" s="63">
        <f t="shared" ref="U412:AD412" si="1693">MEDIAN(U7:U408)</f>
        <v>0.3380254894</v>
      </c>
      <c r="V412" s="63">
        <f t="shared" si="1693"/>
        <v>0.3661205521</v>
      </c>
      <c r="W412" s="63">
        <f t="shared" si="1693"/>
        <v>0.3787788856</v>
      </c>
      <c r="X412" s="63">
        <f t="shared" si="1693"/>
        <v>0.1517373104</v>
      </c>
      <c r="Y412" s="63">
        <f t="shared" si="1693"/>
        <v>0.1917525958</v>
      </c>
      <c r="Z412" s="63">
        <f t="shared" si="1693"/>
        <v>0.2576906432</v>
      </c>
      <c r="AA412" s="63">
        <f t="shared" si="1693"/>
        <v>0.1776685041</v>
      </c>
      <c r="AB412" s="63">
        <f t="shared" si="1693"/>
        <v>0.1839162969</v>
      </c>
      <c r="AC412" s="63">
        <f t="shared" si="1693"/>
        <v>0.07289650898</v>
      </c>
      <c r="AD412" s="63">
        <f t="shared" si="1693"/>
        <v>0.09139716013</v>
      </c>
      <c r="AE412" s="58"/>
      <c r="AF412" s="63">
        <f t="shared" ref="AF412:AH412" si="1694">MEDIAN(AF7:AF408)</f>
        <v>0.09088243466</v>
      </c>
      <c r="AG412" s="63">
        <f t="shared" si="1694"/>
        <v>0.09844789112</v>
      </c>
      <c r="AH412" s="63">
        <f t="shared" si="1694"/>
        <v>0.02960859692</v>
      </c>
      <c r="AI412" s="58"/>
      <c r="AJ412" s="63">
        <f>MEDIAN(AJ7:AJ408)</f>
        <v>0.06788811107</v>
      </c>
      <c r="AK412" s="58"/>
      <c r="AL412" s="58"/>
      <c r="AN412" s="58"/>
      <c r="AO412" s="58"/>
      <c r="AP412" s="58"/>
      <c r="AQ412" s="63">
        <f t="shared" ref="AQ412:AR412" si="1695">MEDIAN(AQ7:AQ408)</f>
        <v>0.04713086421</v>
      </c>
      <c r="AR412" s="63">
        <f t="shared" si="1695"/>
        <v>0.09266668748</v>
      </c>
      <c r="AS412" s="58"/>
      <c r="AT412" s="58"/>
      <c r="AU412" s="63">
        <f>MEDIAN(AU7:AU408)</f>
        <v>0.0117638554</v>
      </c>
      <c r="AV412" s="58"/>
      <c r="AW412" s="58"/>
      <c r="AX412" s="63">
        <f>MEDIAN(AX7:AX408)</f>
        <v>0.004385843164</v>
      </c>
      <c r="AZ412" s="96">
        <f>MEDIAN(AZ7:AZ408)</f>
        <v>326</v>
      </c>
      <c r="BB412" s="58"/>
      <c r="BC412" s="58"/>
      <c r="BD412" s="97">
        <f>MEDIAN(BD7:BD408)</f>
        <v>21.71585</v>
      </c>
      <c r="BE412" s="58"/>
      <c r="BF412" s="58"/>
      <c r="BG412" s="58"/>
      <c r="BH412" s="97"/>
      <c r="BI412" s="58"/>
      <c r="BJ412" s="97"/>
      <c r="BK412" s="58"/>
      <c r="BL412" s="97"/>
      <c r="BM412" s="58"/>
      <c r="BN412" s="97"/>
      <c r="BO412" s="58"/>
      <c r="BP412" s="58"/>
      <c r="BQ412" s="58"/>
      <c r="BR412" s="58"/>
      <c r="BS412" s="58"/>
      <c r="BT412" s="58"/>
      <c r="BU412" s="58"/>
      <c r="BV412" s="97">
        <f>MEDIAN(BV7:BV408)</f>
        <v>3.758535</v>
      </c>
      <c r="BW412" s="58"/>
      <c r="BX412" s="58"/>
      <c r="BY412" s="58"/>
      <c r="BZ412" s="97">
        <f>MEDIAN(BZ7:BZ408)</f>
        <v>10.362</v>
      </c>
      <c r="CA412" s="58"/>
      <c r="CB412" s="97">
        <f>MEDIAN(CB7:CB408)</f>
        <v>3.889068934</v>
      </c>
      <c r="CC412" s="58"/>
      <c r="CD412" s="97">
        <f>MEDIAN(CD7:CD408)</f>
        <v>45.7</v>
      </c>
      <c r="CE412" s="58"/>
      <c r="CF412" s="58"/>
      <c r="CH412" s="58"/>
      <c r="CI412" s="58"/>
      <c r="CJ412" s="58"/>
      <c r="CK412" s="58"/>
      <c r="CL412" s="45"/>
      <c r="CM412" s="58"/>
      <c r="CN412" s="44"/>
      <c r="CO412" s="98">
        <f>MEDIAN(CO7:CO408)</f>
        <v>0.01422731726</v>
      </c>
      <c r="CP412" s="44"/>
      <c r="CQ412" s="44"/>
      <c r="CR412" s="98">
        <f>MEDIAN(CR7:CR408)</f>
        <v>0.01051156401</v>
      </c>
      <c r="CS412" s="44"/>
      <c r="CT412" s="44"/>
      <c r="CU412" s="44"/>
      <c r="CV412" s="44"/>
      <c r="CW412" s="44"/>
      <c r="CX412" s="58"/>
      <c r="DG412" s="44"/>
      <c r="DH412" s="44"/>
      <c r="DI412" s="44"/>
      <c r="DJ412" s="44"/>
      <c r="DK412" s="44"/>
      <c r="DL412" s="44"/>
      <c r="DM412" s="44"/>
      <c r="DN412" s="44"/>
      <c r="DO412" s="44"/>
      <c r="DP412" s="44"/>
    </row>
    <row r="413" ht="16.5" customHeight="1">
      <c r="A413" s="58"/>
      <c r="B413" s="58" t="s">
        <v>578</v>
      </c>
      <c r="C413" s="58"/>
      <c r="D413" s="58"/>
      <c r="E413" s="58"/>
      <c r="G413" s="97">
        <f>_xlfn.QUARTILE.INC(G$7:G$408,0)</f>
        <v>18.612</v>
      </c>
      <c r="H413" s="58"/>
      <c r="J413" s="63">
        <f t="shared" ref="J413:M413" si="1696">_xlfn.QUARTILE.INC(J$7:J$408,0)</f>
        <v>0.6311383169</v>
      </c>
      <c r="K413" s="63">
        <f t="shared" si="1696"/>
        <v>0.2624021722</v>
      </c>
      <c r="L413" s="63">
        <f t="shared" si="1696"/>
        <v>0.360044776</v>
      </c>
      <c r="M413" s="63">
        <f t="shared" si="1696"/>
        <v>0.2713858664</v>
      </c>
      <c r="O413" s="58"/>
      <c r="P413" s="63">
        <f t="shared" ref="P413:Q413" si="1697">_xlfn.QUARTILE.INC(P$7:P$408,0)</f>
        <v>0.3071500504</v>
      </c>
      <c r="Q413" s="63">
        <f t="shared" si="1697"/>
        <v>0.3790611399</v>
      </c>
      <c r="U413" s="63">
        <f t="shared" ref="U413:AD413" si="1698">_xlfn.QUARTILE.INC(U$7:U$408,0)</f>
        <v>0.2160602089</v>
      </c>
      <c r="V413" s="63">
        <f t="shared" si="1698"/>
        <v>0.1650883437</v>
      </c>
      <c r="W413" s="63">
        <f t="shared" si="1698"/>
        <v>0.1473605752</v>
      </c>
      <c r="X413" s="63">
        <f t="shared" si="1698"/>
        <v>0.04439774071</v>
      </c>
      <c r="Y413" s="63">
        <f t="shared" si="1698"/>
        <v>0.07799190283</v>
      </c>
      <c r="Z413" s="63">
        <f t="shared" si="1698"/>
        <v>0.1135937486</v>
      </c>
      <c r="AA413" s="63">
        <f t="shared" si="1698"/>
        <v>0.06396367407</v>
      </c>
      <c r="AB413" s="63">
        <f t="shared" si="1698"/>
        <v>0.04683641552</v>
      </c>
      <c r="AC413" s="63">
        <f t="shared" si="1698"/>
        <v>0.02073682455</v>
      </c>
      <c r="AD413" s="63">
        <f t="shared" si="1698"/>
        <v>0.02747780178</v>
      </c>
      <c r="AE413" s="58"/>
      <c r="AF413" s="63">
        <f t="shared" ref="AF413:AH413" si="1699">_xlfn.QUARTILE.INC(AF$7:AF$408,0)</f>
        <v>0.02781894113</v>
      </c>
      <c r="AG413" s="63">
        <f t="shared" si="1699"/>
        <v>0.05110882868</v>
      </c>
      <c r="AH413" s="63">
        <f t="shared" si="1699"/>
        <v>0.01170948737</v>
      </c>
      <c r="AI413" s="58"/>
      <c r="AJ413" s="63">
        <f>_xlfn.QUARTILE.INC(AJ$7:AJ$408,0)</f>
        <v>0.03578538722</v>
      </c>
      <c r="AK413" s="58"/>
      <c r="AL413" s="58"/>
      <c r="AN413" s="58"/>
      <c r="AO413" s="58"/>
      <c r="AP413" s="58"/>
      <c r="AQ413" s="63">
        <f t="shared" ref="AQ413:AR413" si="1700">_xlfn.QUARTILE.INC(AQ$7:AQ$408,0)</f>
        <v>0.02014458614</v>
      </c>
      <c r="AR413" s="63">
        <f t="shared" si="1700"/>
        <v>0.03338506095</v>
      </c>
      <c r="AS413" s="58"/>
      <c r="AT413" s="58"/>
      <c r="AU413" s="63">
        <f>_xlfn.QUARTILE.INC(AU$7:AU$408,0)</f>
        <v>0.005152596116</v>
      </c>
      <c r="AV413" s="58"/>
      <c r="AW413" s="58"/>
      <c r="AX413" s="63">
        <f>_xlfn.QUARTILE.INC(AX$7:AX$408,0)</f>
        <v>0.001925886572</v>
      </c>
      <c r="AZ413" s="96">
        <f>_xlfn.QUARTILE.INC(AZ$7:AZ$408,0)</f>
        <v>29</v>
      </c>
      <c r="BB413" s="58"/>
      <c r="BC413" s="58"/>
      <c r="BD413" s="97">
        <f>_xlfn.QUARTILE.INC(BD$7:BD$408,0)</f>
        <v>7.8351</v>
      </c>
      <c r="BE413" s="58"/>
      <c r="BF413" s="58"/>
      <c r="BG413" s="58"/>
      <c r="BH413" s="97"/>
      <c r="BI413" s="58"/>
      <c r="BJ413" s="97"/>
      <c r="BK413" s="58"/>
      <c r="BL413" s="97"/>
      <c r="BM413" s="58"/>
      <c r="BN413" s="97"/>
      <c r="BO413" s="58"/>
      <c r="BP413" s="58"/>
      <c r="BQ413" s="58"/>
      <c r="BR413" s="58"/>
      <c r="BS413" s="58"/>
      <c r="BT413" s="58"/>
      <c r="BU413" s="58"/>
      <c r="BV413" s="97">
        <f>_xlfn.QUARTILE.INC(BV$7:BV$408,0)</f>
        <v>1.84828</v>
      </c>
      <c r="BW413" s="58"/>
      <c r="BX413" s="58"/>
      <c r="BY413" s="58"/>
      <c r="BZ413" s="97">
        <f>_xlfn.QUARTILE.INC(BZ$7:BZ$408,0)</f>
        <v>0.343</v>
      </c>
      <c r="CA413" s="58"/>
      <c r="CB413" s="97">
        <f>_xlfn.QUARTILE.INC(CB$7:CB$408,0)</f>
        <v>0.1201401051</v>
      </c>
      <c r="CC413" s="58"/>
      <c r="CD413" s="97">
        <f>_xlfn.QUARTILE.INC(CD$7:CD$408,0)</f>
        <v>25.7</v>
      </c>
      <c r="CE413" s="58"/>
      <c r="CF413" s="58"/>
      <c r="CH413" s="58"/>
      <c r="CI413" s="58"/>
      <c r="CJ413" s="58"/>
      <c r="CK413" s="58"/>
      <c r="CL413" s="45"/>
      <c r="CM413" s="58"/>
      <c r="CN413" s="44"/>
      <c r="CO413" s="98">
        <f>_xlfn.QUARTILE.INC(CO$7:CO$408,0)</f>
        <v>0</v>
      </c>
      <c r="CP413" s="44"/>
      <c r="CQ413" s="44"/>
      <c r="CR413" s="98">
        <f>_xlfn.QUARTILE.INC(CR$7:CR$408,0)</f>
        <v>0</v>
      </c>
      <c r="CS413" s="44"/>
      <c r="CT413" s="44"/>
      <c r="CU413" s="44"/>
      <c r="CV413" s="44"/>
      <c r="CW413" s="44"/>
      <c r="CX413" s="58"/>
      <c r="DG413" s="44"/>
      <c r="DH413" s="44"/>
      <c r="DI413" s="44"/>
      <c r="DJ413" s="44"/>
      <c r="DK413" s="44"/>
      <c r="DL413" s="44"/>
      <c r="DM413" s="44"/>
      <c r="DN413" s="44"/>
      <c r="DO413" s="44"/>
      <c r="DP413" s="44"/>
    </row>
    <row r="414" ht="16.5" customHeight="1">
      <c r="A414" s="58"/>
      <c r="B414" s="58" t="s">
        <v>579</v>
      </c>
      <c r="C414" s="58"/>
      <c r="D414" s="58"/>
      <c r="E414" s="58"/>
      <c r="G414" s="97">
        <f t="shared" ref="G414:G415" si="1706">_xlfn.QUARTILE.INC(G$7:G$408,1)</f>
        <v>61.2655</v>
      </c>
      <c r="H414" s="58"/>
      <c r="J414" s="63">
        <f t="shared" ref="J414:M414" si="1701">_xlfn.QUARTILE.INC(J$7:J$408,1)</f>
        <v>0.7270070832</v>
      </c>
      <c r="K414" s="63">
        <f t="shared" si="1701"/>
        <v>0.413775646</v>
      </c>
      <c r="L414" s="63">
        <f t="shared" si="1701"/>
        <v>0.4754520804</v>
      </c>
      <c r="M414" s="63">
        <f t="shared" si="1701"/>
        <v>0.3998648757</v>
      </c>
      <c r="O414" s="58"/>
      <c r="P414" s="63">
        <f t="shared" ref="P414:Q414" si="1702">_xlfn.QUARTILE.INC(P$7:P$408,1)</f>
        <v>0.513162071</v>
      </c>
      <c r="Q414" s="63">
        <f t="shared" si="1702"/>
        <v>0.4751451179</v>
      </c>
      <c r="U414" s="63">
        <f t="shared" ref="U414:AD414" si="1703">_xlfn.QUARTILE.INC(U$7:U$408,1)</f>
        <v>0.2998060036</v>
      </c>
      <c r="V414" s="63">
        <f t="shared" si="1703"/>
        <v>0.3162214783</v>
      </c>
      <c r="W414" s="63">
        <f t="shared" si="1703"/>
        <v>0.3294660106</v>
      </c>
      <c r="X414" s="63">
        <f t="shared" si="1703"/>
        <v>0.1096837698</v>
      </c>
      <c r="Y414" s="63">
        <f t="shared" si="1703"/>
        <v>0.150006056</v>
      </c>
      <c r="Z414" s="63">
        <f t="shared" si="1703"/>
        <v>0.1996103877</v>
      </c>
      <c r="AA414" s="63">
        <f t="shared" si="1703"/>
        <v>0.1430911469</v>
      </c>
      <c r="AB414" s="63">
        <f t="shared" si="1703"/>
        <v>0.1359404718</v>
      </c>
      <c r="AC414" s="63">
        <f t="shared" si="1703"/>
        <v>0.05405153497</v>
      </c>
      <c r="AD414" s="63">
        <f t="shared" si="1703"/>
        <v>0.06431913973</v>
      </c>
      <c r="AE414" s="58"/>
      <c r="AF414" s="63">
        <f t="shared" ref="AF414:AH414" si="1704">_xlfn.QUARTILE.INC(AF$7:AF$408,1)</f>
        <v>0.06826279178</v>
      </c>
      <c r="AG414" s="63">
        <f t="shared" si="1704"/>
        <v>0.08248579667</v>
      </c>
      <c r="AH414" s="63">
        <f t="shared" si="1704"/>
        <v>0.02282947136</v>
      </c>
      <c r="AI414" s="58"/>
      <c r="AJ414" s="63">
        <f t="shared" ref="AJ414:AJ415" si="1711">_xlfn.QUARTILE.INC(AJ$7:AJ$408,1)</f>
        <v>0.05708790057</v>
      </c>
      <c r="AK414" s="58"/>
      <c r="AL414" s="58"/>
      <c r="AN414" s="58"/>
      <c r="AO414" s="58"/>
      <c r="AP414" s="58"/>
      <c r="AQ414" s="63">
        <f t="shared" ref="AQ414:AR414" si="1705">_xlfn.QUARTILE.INC(AQ$7:AQ$408,1)</f>
        <v>0.03766415972</v>
      </c>
      <c r="AR414" s="63">
        <f t="shared" si="1705"/>
        <v>0.06732176779</v>
      </c>
      <c r="AS414" s="58"/>
      <c r="AT414" s="58"/>
      <c r="AU414" s="63">
        <f t="shared" ref="AU414:AU415" si="1713">_xlfn.QUARTILE.INC(AU$7:AU$408,1)</f>
        <v>0.009875266881</v>
      </c>
      <c r="AV414" s="58"/>
      <c r="AW414" s="58"/>
      <c r="AX414" s="63">
        <f t="shared" ref="AX414:AX415" si="1714">_xlfn.QUARTILE.INC(AX$7:AX$408,1)</f>
        <v>0.003599239096</v>
      </c>
      <c r="AZ414" s="96">
        <f t="shared" ref="AZ414:AZ415" si="1715">_xlfn.QUARTILE.INC(AZ$7:AZ$408,1)</f>
        <v>188</v>
      </c>
      <c r="BB414" s="58"/>
      <c r="BC414" s="58"/>
      <c r="BD414" s="97">
        <f t="shared" ref="BD414:BD415" si="1716">_xlfn.QUARTILE.INC(BD$7:BD$408,1)</f>
        <v>17.702975</v>
      </c>
      <c r="BE414" s="58"/>
      <c r="BF414" s="58"/>
      <c r="BG414" s="58"/>
      <c r="BH414" s="97"/>
      <c r="BI414" s="58"/>
      <c r="BJ414" s="97"/>
      <c r="BK414" s="58"/>
      <c r="BL414" s="97"/>
      <c r="BM414" s="58"/>
      <c r="BN414" s="97"/>
      <c r="BO414" s="58"/>
      <c r="BP414" s="58"/>
      <c r="BQ414" s="58"/>
      <c r="BR414" s="58"/>
      <c r="BS414" s="58"/>
      <c r="BT414" s="58"/>
      <c r="BU414" s="58"/>
      <c r="BV414" s="97">
        <f t="shared" ref="BV414:BV415" si="1717">_xlfn.QUARTILE.INC(BV$7:BV$408,1)</f>
        <v>3.10504</v>
      </c>
      <c r="BW414" s="58"/>
      <c r="BX414" s="58"/>
      <c r="BY414" s="58"/>
      <c r="BZ414" s="97">
        <f t="shared" ref="BZ414:BZ415" si="1718">_xlfn.QUARTILE.INC(BZ$7:BZ$408,1)</f>
        <v>5.248</v>
      </c>
      <c r="CA414" s="58"/>
      <c r="CB414" s="97">
        <f t="shared" ref="CB414:CB415" si="1719">_xlfn.QUARTILE.INC(CB$7:CB$408,1)</f>
        <v>1.718024574</v>
      </c>
      <c r="CC414" s="58"/>
      <c r="CD414" s="97">
        <f t="shared" ref="CD414:CD415" si="1720">_xlfn.QUARTILE.INC(CD$7:CD$408,1)</f>
        <v>41</v>
      </c>
      <c r="CE414" s="58"/>
      <c r="CF414" s="58"/>
      <c r="CH414" s="58"/>
      <c r="CI414" s="58"/>
      <c r="CJ414" s="58"/>
      <c r="CK414" s="58"/>
      <c r="CL414" s="45"/>
      <c r="CM414" s="58"/>
      <c r="CN414" s="44"/>
      <c r="CO414" s="98">
        <f t="shared" ref="CO414:CO415" si="1721">_xlfn.QUARTILE.INC(CO$7:CO$408,1)</f>
        <v>0.006084151081</v>
      </c>
      <c r="CP414" s="44"/>
      <c r="CQ414" s="44"/>
      <c r="CR414" s="98">
        <f t="shared" ref="CR414:CR415" si="1722">_xlfn.QUARTILE.INC(CR$7:CR$408,1)</f>
        <v>0.004007225073</v>
      </c>
      <c r="CS414" s="44"/>
      <c r="CT414" s="44"/>
      <c r="CU414" s="44"/>
      <c r="CV414" s="58"/>
      <c r="CW414" s="44"/>
      <c r="DG414" s="44"/>
      <c r="DH414" s="44"/>
      <c r="DI414" s="44"/>
      <c r="DJ414" s="44"/>
      <c r="DK414" s="44"/>
      <c r="DL414" s="44"/>
      <c r="DM414" s="44"/>
      <c r="DN414" s="44"/>
      <c r="DO414" s="44"/>
      <c r="DP414" s="44"/>
    </row>
    <row r="415" ht="16.5" customHeight="1">
      <c r="A415" s="58"/>
      <c r="B415" s="58" t="s">
        <v>580</v>
      </c>
      <c r="C415" s="58"/>
      <c r="D415" s="58"/>
      <c r="E415" s="58"/>
      <c r="G415" s="97">
        <f t="shared" si="1706"/>
        <v>61.2655</v>
      </c>
      <c r="H415" s="58"/>
      <c r="J415" s="63">
        <f t="shared" ref="J415:M415" si="1707">_xlfn.QUARTILE.INC(J$7:J$408,1)</f>
        <v>0.7270070832</v>
      </c>
      <c r="K415" s="63">
        <f t="shared" si="1707"/>
        <v>0.413775646</v>
      </c>
      <c r="L415" s="63">
        <f t="shared" si="1707"/>
        <v>0.4754520804</v>
      </c>
      <c r="M415" s="63">
        <f t="shared" si="1707"/>
        <v>0.3998648757</v>
      </c>
      <c r="O415" s="58"/>
      <c r="P415" s="63">
        <f t="shared" ref="P415:Q415" si="1708">_xlfn.QUARTILE.INC(P$7:P$408,1)</f>
        <v>0.513162071</v>
      </c>
      <c r="Q415" s="63">
        <f t="shared" si="1708"/>
        <v>0.4751451179</v>
      </c>
      <c r="U415" s="63">
        <f t="shared" ref="U415:AD415" si="1709">_xlfn.QUARTILE.INC(U$7:U$408,1)</f>
        <v>0.2998060036</v>
      </c>
      <c r="V415" s="63">
        <f t="shared" si="1709"/>
        <v>0.3162214783</v>
      </c>
      <c r="W415" s="63">
        <f t="shared" si="1709"/>
        <v>0.3294660106</v>
      </c>
      <c r="X415" s="63">
        <f t="shared" si="1709"/>
        <v>0.1096837698</v>
      </c>
      <c r="Y415" s="63">
        <f t="shared" si="1709"/>
        <v>0.150006056</v>
      </c>
      <c r="Z415" s="63">
        <f t="shared" si="1709"/>
        <v>0.1996103877</v>
      </c>
      <c r="AA415" s="63">
        <f t="shared" si="1709"/>
        <v>0.1430911469</v>
      </c>
      <c r="AB415" s="63">
        <f t="shared" si="1709"/>
        <v>0.1359404718</v>
      </c>
      <c r="AC415" s="63">
        <f t="shared" si="1709"/>
        <v>0.05405153497</v>
      </c>
      <c r="AD415" s="63">
        <f t="shared" si="1709"/>
        <v>0.06431913973</v>
      </c>
      <c r="AE415" s="58"/>
      <c r="AF415" s="63">
        <f t="shared" ref="AF415:AH415" si="1710">_xlfn.QUARTILE.INC(AF$7:AF$408,1)</f>
        <v>0.06826279178</v>
      </c>
      <c r="AG415" s="63">
        <f t="shared" si="1710"/>
        <v>0.08248579667</v>
      </c>
      <c r="AH415" s="63">
        <f t="shared" si="1710"/>
        <v>0.02282947136</v>
      </c>
      <c r="AI415" s="58"/>
      <c r="AJ415" s="63">
        <f t="shared" si="1711"/>
        <v>0.05708790057</v>
      </c>
      <c r="AK415" s="58"/>
      <c r="AL415" s="58"/>
      <c r="AN415" s="58"/>
      <c r="AO415" s="58"/>
      <c r="AP415" s="58"/>
      <c r="AQ415" s="63">
        <f t="shared" ref="AQ415:AR415" si="1712">_xlfn.QUARTILE.INC(AQ$7:AQ$408,1)</f>
        <v>0.03766415972</v>
      </c>
      <c r="AR415" s="63">
        <f t="shared" si="1712"/>
        <v>0.06732176779</v>
      </c>
      <c r="AS415" s="58"/>
      <c r="AT415" s="58"/>
      <c r="AU415" s="63">
        <f t="shared" si="1713"/>
        <v>0.009875266881</v>
      </c>
      <c r="AV415" s="58"/>
      <c r="AW415" s="58"/>
      <c r="AX415" s="63">
        <f t="shared" si="1714"/>
        <v>0.003599239096</v>
      </c>
      <c r="AZ415" s="96">
        <f t="shared" si="1715"/>
        <v>188</v>
      </c>
      <c r="BB415" s="58"/>
      <c r="BC415" s="58"/>
      <c r="BD415" s="97">
        <f t="shared" si="1716"/>
        <v>17.702975</v>
      </c>
      <c r="BE415" s="58"/>
      <c r="BF415" s="58"/>
      <c r="BG415" s="58"/>
      <c r="BH415" s="97"/>
      <c r="BI415" s="58"/>
      <c r="BJ415" s="97"/>
      <c r="BK415" s="58"/>
      <c r="BL415" s="97"/>
      <c r="BM415" s="58"/>
      <c r="BN415" s="97"/>
      <c r="BO415" s="58"/>
      <c r="BP415" s="58"/>
      <c r="BQ415" s="58"/>
      <c r="BR415" s="58"/>
      <c r="BS415" s="58"/>
      <c r="BT415" s="58"/>
      <c r="BU415" s="58"/>
      <c r="BV415" s="97">
        <f t="shared" si="1717"/>
        <v>3.10504</v>
      </c>
      <c r="BW415" s="58"/>
      <c r="BX415" s="58"/>
      <c r="BY415" s="58"/>
      <c r="BZ415" s="97">
        <f t="shared" si="1718"/>
        <v>5.248</v>
      </c>
      <c r="CA415" s="58"/>
      <c r="CB415" s="97">
        <f t="shared" si="1719"/>
        <v>1.718024574</v>
      </c>
      <c r="CC415" s="58"/>
      <c r="CD415" s="97">
        <f t="shared" si="1720"/>
        <v>41</v>
      </c>
      <c r="CE415" s="58"/>
      <c r="CF415" s="58"/>
      <c r="CH415" s="58"/>
      <c r="CI415" s="58"/>
      <c r="CJ415" s="58"/>
      <c r="CK415" s="58"/>
      <c r="CL415" s="45"/>
      <c r="CM415" s="58"/>
      <c r="CN415" s="44"/>
      <c r="CO415" s="98">
        <f t="shared" si="1721"/>
        <v>0.006084151081</v>
      </c>
      <c r="CP415" s="44"/>
      <c r="CQ415" s="44"/>
      <c r="CR415" s="98">
        <f t="shared" si="1722"/>
        <v>0.004007225073</v>
      </c>
      <c r="CS415" s="44"/>
      <c r="CT415" s="44"/>
      <c r="CU415" s="58"/>
      <c r="CV415" s="44"/>
      <c r="CW415" s="44"/>
    </row>
    <row r="416" ht="16.5" customHeight="1">
      <c r="A416" s="58"/>
      <c r="B416" s="58" t="s">
        <v>581</v>
      </c>
      <c r="C416" s="58"/>
      <c r="D416" s="58"/>
      <c r="E416" s="58"/>
      <c r="G416" s="97">
        <f t="shared" ref="G416:G417" si="1728">_xlfn.QUARTILE.INC(G$7:G$408,2)</f>
        <v>85.7695</v>
      </c>
      <c r="H416" s="58"/>
      <c r="J416" s="63">
        <f t="shared" ref="J416:M416" si="1723">_xlfn.QUARTILE.INC(J$7:J$408,2)</f>
        <v>0.7526438962</v>
      </c>
      <c r="K416" s="63">
        <f t="shared" si="1723"/>
        <v>0.4667026336</v>
      </c>
      <c r="L416" s="63">
        <f t="shared" si="1723"/>
        <v>0.5268467984</v>
      </c>
      <c r="M416" s="63">
        <f t="shared" si="1723"/>
        <v>0.4452758971</v>
      </c>
      <c r="O416" s="58"/>
      <c r="P416" s="63">
        <f t="shared" ref="P416:Q416" si="1724">_xlfn.QUARTILE.INC(P$7:P$408,2)</f>
        <v>0.5809860266</v>
      </c>
      <c r="Q416" s="63">
        <f t="shared" si="1724"/>
        <v>0.5266507968</v>
      </c>
      <c r="U416" s="63">
        <f t="shared" ref="U416:AD416" si="1725">_xlfn.QUARTILE.INC(U$7:U$408,2)</f>
        <v>0.3380254894</v>
      </c>
      <c r="V416" s="63">
        <f t="shared" si="1725"/>
        <v>0.3661205521</v>
      </c>
      <c r="W416" s="63">
        <f t="shared" si="1725"/>
        <v>0.3787788856</v>
      </c>
      <c r="X416" s="63">
        <f t="shared" si="1725"/>
        <v>0.1517373104</v>
      </c>
      <c r="Y416" s="63">
        <f t="shared" si="1725"/>
        <v>0.1917525958</v>
      </c>
      <c r="Z416" s="63">
        <f t="shared" si="1725"/>
        <v>0.2576906432</v>
      </c>
      <c r="AA416" s="63">
        <f t="shared" si="1725"/>
        <v>0.1776685041</v>
      </c>
      <c r="AB416" s="63">
        <f t="shared" si="1725"/>
        <v>0.1839162969</v>
      </c>
      <c r="AC416" s="63">
        <f t="shared" si="1725"/>
        <v>0.07289650898</v>
      </c>
      <c r="AD416" s="63">
        <f t="shared" si="1725"/>
        <v>0.09139716013</v>
      </c>
      <c r="AE416" s="58"/>
      <c r="AF416" s="63">
        <f t="shared" ref="AF416:AH416" si="1726">_xlfn.QUARTILE.INC(AF$7:AF$408,2)</f>
        <v>0.09088243466</v>
      </c>
      <c r="AG416" s="63">
        <f t="shared" si="1726"/>
        <v>0.09844789112</v>
      </c>
      <c r="AH416" s="63">
        <f t="shared" si="1726"/>
        <v>0.02960859692</v>
      </c>
      <c r="AI416" s="58"/>
      <c r="AJ416" s="63">
        <f t="shared" ref="AJ416:AJ417" si="1733">_xlfn.QUARTILE.INC(AJ$7:AJ$408,2)</f>
        <v>0.06788811107</v>
      </c>
      <c r="AK416" s="58"/>
      <c r="AL416" s="58"/>
      <c r="AN416" s="58"/>
      <c r="AO416" s="58"/>
      <c r="AP416" s="58"/>
      <c r="AQ416" s="63">
        <f t="shared" ref="AQ416:AR416" si="1727">_xlfn.QUARTILE.INC(AQ$7:AQ$408,2)</f>
        <v>0.04713086421</v>
      </c>
      <c r="AR416" s="63">
        <f t="shared" si="1727"/>
        <v>0.09266668748</v>
      </c>
      <c r="AS416" s="58"/>
      <c r="AT416" s="58"/>
      <c r="AU416" s="63">
        <f t="shared" ref="AU416:AU417" si="1735">_xlfn.QUARTILE.INC(AU$7:AU$408,2)</f>
        <v>0.0117638554</v>
      </c>
      <c r="AV416" s="58"/>
      <c r="AW416" s="58"/>
      <c r="AX416" s="63">
        <f t="shared" ref="AX416:AX417" si="1736">_xlfn.QUARTILE.INC(AX$7:AX$408,2)</f>
        <v>0.004385843164</v>
      </c>
      <c r="AZ416" s="96">
        <f t="shared" ref="AZ416:AZ417" si="1737">_xlfn.QUARTILE.INC(AZ$7:AZ$408,2)</f>
        <v>326</v>
      </c>
      <c r="BB416" s="58"/>
      <c r="BC416" s="58"/>
      <c r="BD416" s="97">
        <f t="shared" ref="BD416:BD417" si="1738">_xlfn.QUARTILE.INC(BD$7:BD$408,2)</f>
        <v>21.71585</v>
      </c>
      <c r="BE416" s="58"/>
      <c r="BF416" s="58"/>
      <c r="BG416" s="58"/>
      <c r="BH416" s="97"/>
      <c r="BI416" s="58"/>
      <c r="BJ416" s="97"/>
      <c r="BK416" s="58"/>
      <c r="BL416" s="97"/>
      <c r="BM416" s="58"/>
      <c r="BN416" s="97"/>
      <c r="BO416" s="58"/>
      <c r="BP416" s="58"/>
      <c r="BQ416" s="58"/>
      <c r="BR416" s="58"/>
      <c r="BS416" s="58"/>
      <c r="BT416" s="58"/>
      <c r="BU416" s="58"/>
      <c r="BV416" s="97">
        <f t="shared" ref="BV416:BV417" si="1739">_xlfn.QUARTILE.INC(BV$7:BV$408,2)</f>
        <v>3.758535</v>
      </c>
      <c r="BW416" s="58"/>
      <c r="BX416" s="58"/>
      <c r="BY416" s="58"/>
      <c r="BZ416" s="97">
        <f t="shared" ref="BZ416:BZ417" si="1740">_xlfn.QUARTILE.INC(BZ$7:BZ$408,2)</f>
        <v>10.362</v>
      </c>
      <c r="CA416" s="58"/>
      <c r="CB416" s="97">
        <f t="shared" ref="CB416:CB417" si="1741">_xlfn.QUARTILE.INC(CB$7:CB$408,2)</f>
        <v>3.889068934</v>
      </c>
      <c r="CC416" s="58"/>
      <c r="CD416" s="97">
        <f t="shared" ref="CD416:CD417" si="1742">_xlfn.QUARTILE.INC(CD$7:CD$408,2)</f>
        <v>45.7</v>
      </c>
      <c r="CE416" s="58"/>
      <c r="CF416" s="58"/>
      <c r="CH416" s="58"/>
      <c r="CI416" s="58"/>
      <c r="CJ416" s="58"/>
      <c r="CK416" s="58"/>
      <c r="CL416" s="45"/>
      <c r="CM416" s="58"/>
      <c r="CN416" s="44"/>
      <c r="CO416" s="98">
        <f t="shared" ref="CO416:CO417" si="1743">_xlfn.QUARTILE.INC(CO$7:CO$408,2)</f>
        <v>0.01422731726</v>
      </c>
      <c r="CP416" s="44"/>
      <c r="CQ416" s="44"/>
      <c r="CR416" s="98">
        <f t="shared" ref="CR416:CR417" si="1744">_xlfn.QUARTILE.INC(CR$7:CR$408,2)</f>
        <v>0.01051156401</v>
      </c>
      <c r="CS416" s="44"/>
      <c r="CT416" s="44"/>
      <c r="CU416" s="58"/>
      <c r="CV416" s="44"/>
      <c r="CW416" s="44"/>
    </row>
    <row r="417" ht="16.5" customHeight="1">
      <c r="A417" s="58"/>
      <c r="B417" s="58" t="s">
        <v>582</v>
      </c>
      <c r="C417" s="58"/>
      <c r="D417" s="58"/>
      <c r="E417" s="58"/>
      <c r="G417" s="97">
        <f t="shared" si="1728"/>
        <v>85.7695</v>
      </c>
      <c r="H417" s="58"/>
      <c r="J417" s="63">
        <f t="shared" ref="J417:M417" si="1729">_xlfn.QUARTILE.INC(J$7:J$408,2)</f>
        <v>0.7526438962</v>
      </c>
      <c r="K417" s="63">
        <f t="shared" si="1729"/>
        <v>0.4667026336</v>
      </c>
      <c r="L417" s="63">
        <f t="shared" si="1729"/>
        <v>0.5268467984</v>
      </c>
      <c r="M417" s="63">
        <f t="shared" si="1729"/>
        <v>0.4452758971</v>
      </c>
      <c r="O417" s="58"/>
      <c r="P417" s="63">
        <f t="shared" ref="P417:Q417" si="1730">_xlfn.QUARTILE.INC(P$7:P$408,2)</f>
        <v>0.5809860266</v>
      </c>
      <c r="Q417" s="63">
        <f t="shared" si="1730"/>
        <v>0.5266507968</v>
      </c>
      <c r="U417" s="63">
        <f t="shared" ref="U417:AD417" si="1731">_xlfn.QUARTILE.INC(U$7:U$408,2)</f>
        <v>0.3380254894</v>
      </c>
      <c r="V417" s="63">
        <f t="shared" si="1731"/>
        <v>0.3661205521</v>
      </c>
      <c r="W417" s="63">
        <f t="shared" si="1731"/>
        <v>0.3787788856</v>
      </c>
      <c r="X417" s="63">
        <f t="shared" si="1731"/>
        <v>0.1517373104</v>
      </c>
      <c r="Y417" s="63">
        <f t="shared" si="1731"/>
        <v>0.1917525958</v>
      </c>
      <c r="Z417" s="63">
        <f t="shared" si="1731"/>
        <v>0.2576906432</v>
      </c>
      <c r="AA417" s="63">
        <f t="shared" si="1731"/>
        <v>0.1776685041</v>
      </c>
      <c r="AB417" s="63">
        <f t="shared" si="1731"/>
        <v>0.1839162969</v>
      </c>
      <c r="AC417" s="63">
        <f t="shared" si="1731"/>
        <v>0.07289650898</v>
      </c>
      <c r="AD417" s="63">
        <f t="shared" si="1731"/>
        <v>0.09139716013</v>
      </c>
      <c r="AE417" s="58"/>
      <c r="AF417" s="63">
        <f t="shared" ref="AF417:AH417" si="1732">_xlfn.QUARTILE.INC(AF$7:AF$408,2)</f>
        <v>0.09088243466</v>
      </c>
      <c r="AG417" s="63">
        <f t="shared" si="1732"/>
        <v>0.09844789112</v>
      </c>
      <c r="AH417" s="63">
        <f t="shared" si="1732"/>
        <v>0.02960859692</v>
      </c>
      <c r="AI417" s="58"/>
      <c r="AJ417" s="63">
        <f t="shared" si="1733"/>
        <v>0.06788811107</v>
      </c>
      <c r="AK417" s="58"/>
      <c r="AL417" s="58"/>
      <c r="AN417" s="58"/>
      <c r="AO417" s="58"/>
      <c r="AP417" s="58"/>
      <c r="AQ417" s="63">
        <f t="shared" ref="AQ417:AR417" si="1734">_xlfn.QUARTILE.INC(AQ$7:AQ$408,2)</f>
        <v>0.04713086421</v>
      </c>
      <c r="AR417" s="63">
        <f t="shared" si="1734"/>
        <v>0.09266668748</v>
      </c>
      <c r="AS417" s="58"/>
      <c r="AT417" s="58"/>
      <c r="AU417" s="63">
        <f t="shared" si="1735"/>
        <v>0.0117638554</v>
      </c>
      <c r="AV417" s="58"/>
      <c r="AW417" s="58"/>
      <c r="AX417" s="63">
        <f t="shared" si="1736"/>
        <v>0.004385843164</v>
      </c>
      <c r="AZ417" s="96">
        <f t="shared" si="1737"/>
        <v>326</v>
      </c>
      <c r="BB417" s="58"/>
      <c r="BC417" s="58"/>
      <c r="BD417" s="97">
        <f t="shared" si="1738"/>
        <v>21.71585</v>
      </c>
      <c r="BE417" s="58"/>
      <c r="BF417" s="58"/>
      <c r="BG417" s="58"/>
      <c r="BH417" s="97"/>
      <c r="BI417" s="58"/>
      <c r="BJ417" s="97"/>
      <c r="BK417" s="58"/>
      <c r="BL417" s="97"/>
      <c r="BM417" s="58"/>
      <c r="BN417" s="97"/>
      <c r="BO417" s="58"/>
      <c r="BP417" s="58"/>
      <c r="BQ417" s="58"/>
      <c r="BR417" s="58"/>
      <c r="BS417" s="58"/>
      <c r="BT417" s="58"/>
      <c r="BU417" s="58"/>
      <c r="BV417" s="97">
        <f t="shared" si="1739"/>
        <v>3.758535</v>
      </c>
      <c r="BW417" s="58"/>
      <c r="BX417" s="58"/>
      <c r="BY417" s="58"/>
      <c r="BZ417" s="97">
        <f t="shared" si="1740"/>
        <v>10.362</v>
      </c>
      <c r="CA417" s="58"/>
      <c r="CB417" s="97">
        <f t="shared" si="1741"/>
        <v>3.889068934</v>
      </c>
      <c r="CC417" s="58"/>
      <c r="CD417" s="97">
        <f t="shared" si="1742"/>
        <v>45.7</v>
      </c>
      <c r="CE417" s="58"/>
      <c r="CF417" s="58"/>
      <c r="CH417" s="58"/>
      <c r="CI417" s="58"/>
      <c r="CJ417" s="58"/>
      <c r="CK417" s="58"/>
      <c r="CL417" s="45"/>
      <c r="CM417" s="58"/>
      <c r="CN417" s="44"/>
      <c r="CO417" s="98">
        <f t="shared" si="1743"/>
        <v>0.01422731726</v>
      </c>
      <c r="CP417" s="44"/>
      <c r="CQ417" s="44"/>
      <c r="CR417" s="98">
        <f t="shared" si="1744"/>
        <v>0.01051156401</v>
      </c>
      <c r="CS417" s="44"/>
      <c r="CT417" s="44"/>
      <c r="CU417" s="58"/>
      <c r="CV417" s="44"/>
      <c r="CW417" s="44"/>
    </row>
    <row r="418" ht="16.5" customHeight="1">
      <c r="A418" s="58"/>
      <c r="B418" s="58" t="s">
        <v>583</v>
      </c>
      <c r="C418" s="58"/>
      <c r="D418" s="58"/>
      <c r="E418" s="58"/>
      <c r="G418" s="97">
        <f t="shared" ref="G418:G419" si="1750">_xlfn.QUARTILE.INC(G$7:G$408,3)</f>
        <v>135.5545</v>
      </c>
      <c r="H418" s="58"/>
      <c r="J418" s="63">
        <f t="shared" ref="J418:M418" si="1745">_xlfn.QUARTILE.INC(J$7:J$408,3)</f>
        <v>0.7755475602</v>
      </c>
      <c r="K418" s="63">
        <f t="shared" si="1745"/>
        <v>0.5156125212</v>
      </c>
      <c r="L418" s="63">
        <f t="shared" si="1745"/>
        <v>0.5908462708</v>
      </c>
      <c r="M418" s="63">
        <f t="shared" si="1745"/>
        <v>0.5014269945</v>
      </c>
      <c r="O418" s="58"/>
      <c r="P418" s="63">
        <f t="shared" ref="P418:Q418" si="1746">_xlfn.QUARTILE.INC(P$7:P$408,3)</f>
        <v>0.6325052047</v>
      </c>
      <c r="Q418" s="63">
        <f t="shared" si="1746"/>
        <v>0.5670469955</v>
      </c>
      <c r="U418" s="63">
        <f t="shared" ref="U418:AD418" si="1747">_xlfn.QUARTILE.INC(U$7:U$408,3)</f>
        <v>0.3858462407</v>
      </c>
      <c r="V418" s="63">
        <f t="shared" si="1747"/>
        <v>0.4211164019</v>
      </c>
      <c r="W418" s="63">
        <f t="shared" si="1747"/>
        <v>0.4527820575</v>
      </c>
      <c r="X418" s="63">
        <f t="shared" si="1747"/>
        <v>0.1981839002</v>
      </c>
      <c r="Y418" s="63">
        <f t="shared" si="1747"/>
        <v>0.249794682</v>
      </c>
      <c r="Z418" s="63">
        <f t="shared" si="1747"/>
        <v>0.3159633108</v>
      </c>
      <c r="AA418" s="63">
        <f t="shared" si="1747"/>
        <v>0.2228927707</v>
      </c>
      <c r="AB418" s="63">
        <f t="shared" si="1747"/>
        <v>0.2279825109</v>
      </c>
      <c r="AC418" s="63">
        <f t="shared" si="1747"/>
        <v>0.1048220411</v>
      </c>
      <c r="AD418" s="63">
        <f t="shared" si="1747"/>
        <v>0.1212578548</v>
      </c>
      <c r="AE418" s="58"/>
      <c r="AF418" s="63">
        <f t="shared" ref="AF418:AH418" si="1748">_xlfn.QUARTILE.INC(AF$7:AF$408,3)</f>
        <v>0.1212508155</v>
      </c>
      <c r="AG418" s="63">
        <f t="shared" si="1748"/>
        <v>0.1153743683</v>
      </c>
      <c r="AH418" s="63">
        <f t="shared" si="1748"/>
        <v>0.03707301242</v>
      </c>
      <c r="AI418" s="58"/>
      <c r="AJ418" s="63">
        <f t="shared" ref="AJ418:AJ419" si="1755">_xlfn.QUARTILE.INC(AJ$7:AJ$408,3)</f>
        <v>0.1028038866</v>
      </c>
      <c r="AK418" s="58"/>
      <c r="AL418" s="58"/>
      <c r="AN418" s="58"/>
      <c r="AO418" s="58"/>
      <c r="AP418" s="58"/>
      <c r="AQ418" s="63">
        <f t="shared" ref="AQ418:AR418" si="1749">_xlfn.QUARTILE.INC(AQ$7:AQ$408,3)</f>
        <v>0.06588155879</v>
      </c>
      <c r="AR418" s="63">
        <f t="shared" si="1749"/>
        <v>0.1236042413</v>
      </c>
      <c r="AS418" s="58"/>
      <c r="AT418" s="58"/>
      <c r="AU418" s="63">
        <f t="shared" ref="AU418:AU419" si="1757">_xlfn.QUARTILE.INC(AU$7:AU$408,3)</f>
        <v>0.01478353908</v>
      </c>
      <c r="AV418" s="58"/>
      <c r="AW418" s="58"/>
      <c r="AX418" s="63">
        <f t="shared" ref="AX418:AX419" si="1758">_xlfn.QUARTILE.INC(AX$7:AX$408,3)</f>
        <v>0.006126693272</v>
      </c>
      <c r="AZ418" s="96">
        <f t="shared" ref="AZ418:AZ419" si="1759">_xlfn.QUARTILE.INC(AZ$7:AZ$408,3)</f>
        <v>617</v>
      </c>
      <c r="BB418" s="58"/>
      <c r="BC418" s="58"/>
      <c r="BD418" s="97">
        <f t="shared" ref="BD418:BD419" si="1760">_xlfn.QUARTILE.INC(BD$7:BD$408,3)</f>
        <v>25.868175</v>
      </c>
      <c r="BE418" s="58"/>
      <c r="BF418" s="58"/>
      <c r="BG418" s="58"/>
      <c r="BH418" s="97"/>
      <c r="BI418" s="58"/>
      <c r="BJ418" s="97"/>
      <c r="BK418" s="58"/>
      <c r="BL418" s="97"/>
      <c r="BM418" s="58"/>
      <c r="BN418" s="97"/>
      <c r="BO418" s="58"/>
      <c r="BP418" s="58"/>
      <c r="BQ418" s="58"/>
      <c r="BR418" s="58"/>
      <c r="BS418" s="58"/>
      <c r="BT418" s="58"/>
      <c r="BU418" s="58"/>
      <c r="BV418" s="97">
        <f t="shared" ref="BV418:BV419" si="1761">_xlfn.QUARTILE.INC(BV$7:BV$408,3)</f>
        <v>4.38719</v>
      </c>
      <c r="BW418" s="58"/>
      <c r="BX418" s="58"/>
      <c r="BY418" s="58"/>
      <c r="BZ418" s="97">
        <f t="shared" ref="BZ418:BZ419" si="1762">_xlfn.QUARTILE.INC(BZ$7:BZ$408,3)</f>
        <v>26.3365</v>
      </c>
      <c r="CA418" s="58"/>
      <c r="CB418" s="97">
        <f t="shared" ref="CB418:CB419" si="1763">_xlfn.QUARTILE.INC(CB$7:CB$408,3)</f>
        <v>7.882409138</v>
      </c>
      <c r="CC418" s="58"/>
      <c r="CD418" s="97">
        <f t="shared" ref="CD418:CD419" si="1764">_xlfn.QUARTILE.INC(CD$7:CD$408,3)</f>
        <v>54.3</v>
      </c>
      <c r="CE418" s="58"/>
      <c r="CF418" s="58"/>
      <c r="CH418" s="58"/>
      <c r="CI418" s="58"/>
      <c r="CJ418" s="58"/>
      <c r="CK418" s="58"/>
      <c r="CL418" s="45"/>
      <c r="CM418" s="58"/>
      <c r="CN418" s="44"/>
      <c r="CO418" s="98">
        <f t="shared" ref="CO418:CO419" si="1765">_xlfn.QUARTILE.INC(CO$7:CO$408,3)</f>
        <v>0.03176764729</v>
      </c>
      <c r="CP418" s="44"/>
      <c r="CQ418" s="44"/>
      <c r="CR418" s="98">
        <f t="shared" ref="CR418:CR419" si="1766">_xlfn.QUARTILE.INC(CR$7:CR$408,3)</f>
        <v>0.02722016914</v>
      </c>
      <c r="CS418" s="44"/>
      <c r="CT418" s="44"/>
      <c r="CU418" s="58"/>
      <c r="CV418" s="44"/>
      <c r="CW418" s="44"/>
    </row>
    <row r="419" ht="16.5" customHeight="1">
      <c r="A419" s="58"/>
      <c r="B419" s="58" t="s">
        <v>584</v>
      </c>
      <c r="C419" s="58"/>
      <c r="D419" s="58"/>
      <c r="E419" s="58"/>
      <c r="G419" s="97">
        <f t="shared" si="1750"/>
        <v>135.5545</v>
      </c>
      <c r="H419" s="58"/>
      <c r="J419" s="63">
        <f t="shared" ref="J419:M419" si="1751">_xlfn.QUARTILE.INC(J$7:J$408,3)</f>
        <v>0.7755475602</v>
      </c>
      <c r="K419" s="63">
        <f t="shared" si="1751"/>
        <v>0.5156125212</v>
      </c>
      <c r="L419" s="63">
        <f t="shared" si="1751"/>
        <v>0.5908462708</v>
      </c>
      <c r="M419" s="63">
        <f t="shared" si="1751"/>
        <v>0.5014269945</v>
      </c>
      <c r="O419" s="58"/>
      <c r="P419" s="63">
        <f t="shared" ref="P419:Q419" si="1752">_xlfn.QUARTILE.INC(P$7:P$408,3)</f>
        <v>0.6325052047</v>
      </c>
      <c r="Q419" s="63">
        <f t="shared" si="1752"/>
        <v>0.5670469955</v>
      </c>
      <c r="U419" s="63">
        <f t="shared" ref="U419:AD419" si="1753">_xlfn.QUARTILE.INC(U$7:U$408,3)</f>
        <v>0.3858462407</v>
      </c>
      <c r="V419" s="63">
        <f t="shared" si="1753"/>
        <v>0.4211164019</v>
      </c>
      <c r="W419" s="63">
        <f t="shared" si="1753"/>
        <v>0.4527820575</v>
      </c>
      <c r="X419" s="63">
        <f t="shared" si="1753"/>
        <v>0.1981839002</v>
      </c>
      <c r="Y419" s="63">
        <f t="shared" si="1753"/>
        <v>0.249794682</v>
      </c>
      <c r="Z419" s="63">
        <f t="shared" si="1753"/>
        <v>0.3159633108</v>
      </c>
      <c r="AA419" s="63">
        <f t="shared" si="1753"/>
        <v>0.2228927707</v>
      </c>
      <c r="AB419" s="63">
        <f t="shared" si="1753"/>
        <v>0.2279825109</v>
      </c>
      <c r="AC419" s="63">
        <f t="shared" si="1753"/>
        <v>0.1048220411</v>
      </c>
      <c r="AD419" s="63">
        <f t="shared" si="1753"/>
        <v>0.1212578548</v>
      </c>
      <c r="AE419" s="58"/>
      <c r="AF419" s="63">
        <f t="shared" ref="AF419:AH419" si="1754">_xlfn.QUARTILE.INC(AF$7:AF$408,3)</f>
        <v>0.1212508155</v>
      </c>
      <c r="AG419" s="63">
        <f t="shared" si="1754"/>
        <v>0.1153743683</v>
      </c>
      <c r="AH419" s="63">
        <f t="shared" si="1754"/>
        <v>0.03707301242</v>
      </c>
      <c r="AI419" s="58"/>
      <c r="AJ419" s="63">
        <f t="shared" si="1755"/>
        <v>0.1028038866</v>
      </c>
      <c r="AK419" s="58"/>
      <c r="AL419" s="58"/>
      <c r="AN419" s="58"/>
      <c r="AO419" s="58"/>
      <c r="AP419" s="58"/>
      <c r="AQ419" s="63">
        <f t="shared" ref="AQ419:AR419" si="1756">_xlfn.QUARTILE.INC(AQ$7:AQ$408,3)</f>
        <v>0.06588155879</v>
      </c>
      <c r="AR419" s="63">
        <f t="shared" si="1756"/>
        <v>0.1236042413</v>
      </c>
      <c r="AS419" s="58"/>
      <c r="AT419" s="58"/>
      <c r="AU419" s="63">
        <f t="shared" si="1757"/>
        <v>0.01478353908</v>
      </c>
      <c r="AV419" s="58"/>
      <c r="AW419" s="58"/>
      <c r="AX419" s="63">
        <f t="shared" si="1758"/>
        <v>0.006126693272</v>
      </c>
      <c r="AZ419" s="96">
        <f t="shared" si="1759"/>
        <v>617</v>
      </c>
      <c r="BB419" s="58"/>
      <c r="BC419" s="58"/>
      <c r="BD419" s="97">
        <f t="shared" si="1760"/>
        <v>25.868175</v>
      </c>
      <c r="BE419" s="58"/>
      <c r="BF419" s="58"/>
      <c r="BG419" s="58"/>
      <c r="BH419" s="97"/>
      <c r="BI419" s="58"/>
      <c r="BJ419" s="97"/>
      <c r="BK419" s="58"/>
      <c r="BL419" s="97"/>
      <c r="BM419" s="58"/>
      <c r="BN419" s="97"/>
      <c r="BO419" s="58"/>
      <c r="BP419" s="58"/>
      <c r="BQ419" s="58"/>
      <c r="BR419" s="58"/>
      <c r="BS419" s="58"/>
      <c r="BT419" s="58"/>
      <c r="BU419" s="58"/>
      <c r="BV419" s="97">
        <f t="shared" si="1761"/>
        <v>4.38719</v>
      </c>
      <c r="BW419" s="58"/>
      <c r="BX419" s="58"/>
      <c r="BY419" s="58"/>
      <c r="BZ419" s="97">
        <f t="shared" si="1762"/>
        <v>26.3365</v>
      </c>
      <c r="CA419" s="58"/>
      <c r="CB419" s="97">
        <f t="shared" si="1763"/>
        <v>7.882409138</v>
      </c>
      <c r="CC419" s="58"/>
      <c r="CD419" s="97">
        <f t="shared" si="1764"/>
        <v>54.3</v>
      </c>
      <c r="CE419" s="58"/>
      <c r="CF419" s="58"/>
      <c r="CH419" s="58"/>
      <c r="CI419" s="58"/>
      <c r="CJ419" s="58"/>
      <c r="CK419" s="58"/>
      <c r="CL419" s="45"/>
      <c r="CM419" s="58"/>
      <c r="CN419" s="44"/>
      <c r="CO419" s="98">
        <f t="shared" si="1765"/>
        <v>0.03176764729</v>
      </c>
      <c r="CP419" s="44"/>
      <c r="CQ419" s="44"/>
      <c r="CR419" s="98">
        <f t="shared" si="1766"/>
        <v>0.02722016914</v>
      </c>
      <c r="CS419" s="44"/>
      <c r="CT419" s="58"/>
      <c r="CU419" s="44"/>
      <c r="CV419" s="44"/>
      <c r="CW419" s="44"/>
    </row>
    <row r="420" ht="16.5" customHeight="1">
      <c r="A420" s="58"/>
      <c r="B420" s="58" t="s">
        <v>585</v>
      </c>
      <c r="C420" s="58"/>
      <c r="D420" s="58"/>
      <c r="E420" s="58"/>
      <c r="G420" s="97">
        <f>_xlfn.QUARTILE.INC(G$7:G$408,4)</f>
        <v>1869.042</v>
      </c>
      <c r="H420" s="58"/>
      <c r="J420" s="63">
        <f t="shared" ref="J420:M420" si="1767">_xlfn.QUARTILE.INC(J$7:J$408,4)</f>
        <v>0.840718414</v>
      </c>
      <c r="K420" s="63">
        <f t="shared" si="1767"/>
        <v>0.6415155521</v>
      </c>
      <c r="L420" s="63">
        <f t="shared" si="1767"/>
        <v>0.7320421707</v>
      </c>
      <c r="M420" s="63">
        <f t="shared" si="1767"/>
        <v>0.6685843545</v>
      </c>
      <c r="O420" s="58"/>
      <c r="P420" s="63">
        <f t="shared" ref="P420:Q420" si="1768">_xlfn.QUARTILE.INC(P$7:P$408,4)</f>
        <v>0.7845825427</v>
      </c>
      <c r="Q420" s="63">
        <f t="shared" si="1768"/>
        <v>0.6829681878</v>
      </c>
      <c r="U420" s="63">
        <f t="shared" ref="U420:AD420" si="1769">_xlfn.QUARTILE.INC(U$7:U$408,4)</f>
        <v>0.5378640014</v>
      </c>
      <c r="V420" s="63">
        <f t="shared" si="1769"/>
        <v>0.651390521</v>
      </c>
      <c r="W420" s="63">
        <f t="shared" si="1769"/>
        <v>0.6473037223</v>
      </c>
      <c r="X420" s="63">
        <f t="shared" si="1769"/>
        <v>0.2899353238</v>
      </c>
      <c r="Y420" s="63">
        <f t="shared" si="1769"/>
        <v>0.3824787901</v>
      </c>
      <c r="Z420" s="63">
        <f t="shared" si="1769"/>
        <v>0.4614264195</v>
      </c>
      <c r="AA420" s="63">
        <f t="shared" si="1769"/>
        <v>0.4060725289</v>
      </c>
      <c r="AB420" s="63">
        <f t="shared" si="1769"/>
        <v>0.385426945</v>
      </c>
      <c r="AC420" s="63">
        <f t="shared" si="1769"/>
        <v>0.2331305926</v>
      </c>
      <c r="AD420" s="63">
        <f t="shared" si="1769"/>
        <v>0.2769895418</v>
      </c>
      <c r="AE420" s="58"/>
      <c r="AF420" s="63">
        <f t="shared" ref="AF420:AH420" si="1770">_xlfn.QUARTILE.INC(AF$7:AF$408,4)</f>
        <v>0.2814750112</v>
      </c>
      <c r="AG420" s="63">
        <f t="shared" si="1770"/>
        <v>0.1765398956</v>
      </c>
      <c r="AH420" s="63">
        <f t="shared" si="1770"/>
        <v>0.1302210735</v>
      </c>
      <c r="AI420" s="58"/>
      <c r="AJ420" s="63">
        <f>_xlfn.QUARTILE.INC(AJ$7:AJ$408,4)</f>
        <v>0.233398391</v>
      </c>
      <c r="AK420" s="58"/>
      <c r="AL420" s="58"/>
      <c r="AN420" s="58"/>
      <c r="AO420" s="58"/>
      <c r="AP420" s="58"/>
      <c r="AQ420" s="63">
        <f t="shared" ref="AQ420:AR420" si="1771">_xlfn.QUARTILE.INC(AQ$7:AQ$408,4)</f>
        <v>0.1258384557</v>
      </c>
      <c r="AR420" s="63">
        <f t="shared" si="1771"/>
        <v>0.2065445935</v>
      </c>
      <c r="AS420" s="58"/>
      <c r="AT420" s="58"/>
      <c r="AU420" s="63">
        <f>_xlfn.QUARTILE.INC(AU$7:AU$408,4)</f>
        <v>0.03606233971</v>
      </c>
      <c r="AV420" s="58"/>
      <c r="AW420" s="58"/>
      <c r="AX420" s="63">
        <f>_xlfn.QUARTILE.INC(AX$7:AX$408,4)</f>
        <v>0.02901309669</v>
      </c>
      <c r="AZ420" s="96">
        <f>_xlfn.QUARTILE.INC(AZ$7:AZ$408,4)</f>
        <v>17980</v>
      </c>
      <c r="BB420" s="58"/>
      <c r="BC420" s="58"/>
      <c r="BD420" s="97">
        <f>_xlfn.QUARTILE.INC(BD$7:BD$408,4)</f>
        <v>249.92</v>
      </c>
      <c r="BE420" s="58"/>
      <c r="BF420" s="58"/>
      <c r="BG420" s="58"/>
      <c r="BH420" s="97"/>
      <c r="BI420" s="58"/>
      <c r="BJ420" s="97"/>
      <c r="BK420" s="58"/>
      <c r="BL420" s="97"/>
      <c r="BM420" s="58"/>
      <c r="BN420" s="97"/>
      <c r="BO420" s="58"/>
      <c r="BP420" s="58"/>
      <c r="BQ420" s="58"/>
      <c r="BR420" s="58"/>
      <c r="BS420" s="58"/>
      <c r="BT420" s="58"/>
      <c r="BU420" s="58"/>
      <c r="BV420" s="97">
        <f>_xlfn.QUARTILE.INC(BV$7:BV$408,4)</f>
        <v>38.016</v>
      </c>
      <c r="BW420" s="58"/>
      <c r="BX420" s="58"/>
      <c r="BY420" s="58"/>
      <c r="BZ420" s="97">
        <f>_xlfn.QUARTILE.INC(BZ$7:BZ$408,4)</f>
        <v>168.66</v>
      </c>
      <c r="CA420" s="58"/>
      <c r="CB420" s="97">
        <f>_xlfn.QUARTILE.INC(CB$7:CB$408,4)</f>
        <v>19.65966691</v>
      </c>
      <c r="CC420" s="58"/>
      <c r="CD420" s="97">
        <f>_xlfn.QUARTILE.INC(CD$7:CD$408,4)</f>
        <v>87.09033751</v>
      </c>
      <c r="CE420" s="58"/>
      <c r="CF420" s="58"/>
      <c r="CH420" s="58"/>
      <c r="CI420" s="58"/>
      <c r="CJ420" s="58"/>
      <c r="CK420" s="58"/>
      <c r="CL420" s="45"/>
      <c r="CM420" s="58"/>
      <c r="CN420" s="44"/>
      <c r="CO420" s="98">
        <f>_xlfn.QUARTILE.INC(CO$7:CO$408,4)</f>
        <v>0.4297365119</v>
      </c>
      <c r="CP420" s="44"/>
      <c r="CQ420" s="44"/>
      <c r="CR420" s="98">
        <f>_xlfn.QUARTILE.INC(CR$7:CR$408,4)</f>
        <v>0.3011292346</v>
      </c>
      <c r="CS420" s="44"/>
      <c r="CT420" s="58"/>
      <c r="CU420" s="44"/>
      <c r="CV420" s="44"/>
      <c r="CW420" s="44"/>
    </row>
    <row r="421" ht="16.5" customHeight="1">
      <c r="A421" s="58"/>
      <c r="B421" s="58"/>
      <c r="C421" s="58"/>
      <c r="D421" s="58"/>
      <c r="E421" s="58"/>
      <c r="G421" s="58"/>
      <c r="H421" s="58"/>
      <c r="J421" s="58"/>
      <c r="K421" s="58"/>
      <c r="L421" s="58"/>
      <c r="M421" s="58"/>
      <c r="O421" s="58"/>
      <c r="U421" s="58"/>
      <c r="V421" s="58"/>
      <c r="W421" s="58"/>
      <c r="Y421" s="58"/>
      <c r="Z421" s="58"/>
      <c r="AA421" s="58"/>
      <c r="AC421" s="58"/>
      <c r="AD421" s="58"/>
      <c r="AE421" s="58"/>
      <c r="AF421" s="58"/>
      <c r="AG421" s="58"/>
      <c r="AH421" s="58"/>
      <c r="AI421" s="58"/>
      <c r="AJ421" s="58"/>
      <c r="AK421" s="58"/>
      <c r="AL421" s="58"/>
      <c r="AN421" s="58"/>
      <c r="AO421" s="58"/>
      <c r="AP421" s="58"/>
      <c r="AQ421" s="58"/>
      <c r="AR421" s="58"/>
      <c r="AS421" s="58"/>
      <c r="AT421" s="58"/>
      <c r="AU421" s="58"/>
      <c r="AV421" s="58"/>
      <c r="AW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H421" s="58"/>
      <c r="CI421" s="58"/>
      <c r="CJ421" s="58"/>
      <c r="CK421" s="58"/>
      <c r="CL421" s="45"/>
      <c r="CM421" s="58"/>
      <c r="CN421" s="44"/>
      <c r="CO421" s="44"/>
      <c r="CP421" s="44"/>
      <c r="CQ421" s="44"/>
      <c r="CR421" s="44"/>
      <c r="CS421" s="44"/>
      <c r="CT421" s="58"/>
      <c r="CU421" s="44"/>
      <c r="CV421" s="44"/>
      <c r="CW421" s="44"/>
    </row>
    <row r="422" ht="16.5" customHeight="1">
      <c r="A422" s="58"/>
      <c r="B422" s="58"/>
      <c r="C422" s="58"/>
      <c r="D422" s="58"/>
      <c r="E422" s="58"/>
      <c r="G422" s="58"/>
      <c r="H422" s="58"/>
      <c r="J422" s="58"/>
      <c r="K422" s="58"/>
      <c r="L422" s="58"/>
      <c r="M422" s="58"/>
      <c r="O422" s="58"/>
      <c r="U422" s="58"/>
      <c r="V422" s="58"/>
      <c r="W422" s="58"/>
      <c r="Y422" s="58"/>
      <c r="Z422" s="58"/>
      <c r="AA422" s="58"/>
      <c r="AB422" s="58"/>
      <c r="AC422" s="58"/>
      <c r="AD422" s="58"/>
      <c r="AE422" s="58"/>
      <c r="AF422" s="58"/>
      <c r="AG422" s="58"/>
      <c r="AH422" s="58"/>
      <c r="AI422" s="58"/>
      <c r="AJ422" s="58"/>
      <c r="AK422" s="58"/>
      <c r="AL422" s="58"/>
      <c r="AN422" s="58"/>
      <c r="AO422" s="58"/>
      <c r="AP422" s="58"/>
      <c r="AQ422" s="58"/>
      <c r="AR422" s="58"/>
      <c r="AS422" s="58"/>
      <c r="AT422" s="58"/>
      <c r="AU422" s="58"/>
      <c r="AV422" s="58"/>
      <c r="AW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G422" s="58"/>
      <c r="CH422" s="58"/>
      <c r="CI422" s="58"/>
      <c r="CJ422" s="58"/>
      <c r="CK422" s="45"/>
      <c r="CL422" s="58"/>
      <c r="CM422" s="58"/>
      <c r="CN422" s="44"/>
      <c r="CO422" s="44"/>
      <c r="CP422" s="44"/>
      <c r="CQ422" s="44"/>
      <c r="CR422" s="44"/>
      <c r="CS422" s="44"/>
      <c r="CT422" s="44"/>
      <c r="CU422" s="44"/>
      <c r="CV422" s="44"/>
      <c r="CW422" s="44"/>
    </row>
    <row r="423" ht="16.5" customHeight="1">
      <c r="A423" s="58"/>
      <c r="B423" s="58"/>
      <c r="C423" s="58"/>
      <c r="D423" s="58"/>
      <c r="E423" s="58"/>
      <c r="G423" s="58"/>
      <c r="H423" s="58"/>
      <c r="J423" s="58"/>
      <c r="K423" s="58"/>
      <c r="L423" s="58"/>
      <c r="M423" s="58"/>
      <c r="O423" s="58"/>
      <c r="U423" s="58"/>
      <c r="V423" s="58"/>
      <c r="W423" s="58"/>
      <c r="Y423" s="58"/>
      <c r="Z423" s="58"/>
      <c r="AA423" s="58"/>
      <c r="AB423" s="58"/>
      <c r="AC423" s="58"/>
      <c r="AD423" s="58"/>
      <c r="AE423" s="58"/>
      <c r="AF423" s="58"/>
      <c r="AG423" s="58"/>
      <c r="AH423" s="58"/>
      <c r="AI423" s="58"/>
      <c r="AJ423" s="58"/>
      <c r="AK423" s="58"/>
      <c r="AL423" s="58"/>
      <c r="AN423" s="58"/>
      <c r="AO423" s="58"/>
      <c r="AP423" s="58"/>
      <c r="AQ423" s="58"/>
      <c r="AR423" s="58"/>
      <c r="AS423" s="58"/>
      <c r="AT423" s="58"/>
      <c r="AU423" s="58"/>
      <c r="AV423" s="58"/>
      <c r="AW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G423" s="58"/>
      <c r="CH423" s="58"/>
      <c r="CI423" s="58"/>
      <c r="CJ423" s="58"/>
      <c r="CK423" s="45"/>
      <c r="CL423" s="58"/>
      <c r="CM423" s="58"/>
      <c r="CN423" s="44"/>
      <c r="CO423" s="44"/>
      <c r="CP423" s="44"/>
      <c r="CQ423" s="44"/>
      <c r="CR423" s="44"/>
      <c r="CS423" s="44"/>
      <c r="CT423" s="44"/>
      <c r="CU423" s="44"/>
      <c r="CV423" s="44"/>
      <c r="CW423" s="44"/>
    </row>
  </sheetData>
  <conditionalFormatting sqref="J321:J408">
    <cfRule type="colorScale" priority="1">
      <colorScale>
        <cfvo type="min"/>
        <cfvo type="max"/>
        <color rgb="FFFFEF9C"/>
        <color rgb="FF63BE7B"/>
      </colorScale>
    </cfRule>
  </conditionalFormatting>
  <conditionalFormatting sqref="K321:K408">
    <cfRule type="colorScale" priority="2">
      <colorScale>
        <cfvo type="min"/>
        <cfvo type="max"/>
        <color rgb="FFFFEF9C"/>
        <color rgb="FF63BE7B"/>
      </colorScale>
    </cfRule>
  </conditionalFormatting>
  <conditionalFormatting sqref="AC321:AC408">
    <cfRule type="colorScale" priority="3">
      <colorScale>
        <cfvo type="min"/>
        <cfvo type="max"/>
        <color rgb="FFFFEF9C"/>
        <color rgb="FF63BE7B"/>
      </colorScale>
    </cfRule>
  </conditionalFormatting>
  <conditionalFormatting sqref="AD321:AD408">
    <cfRule type="colorScale" priority="4">
      <colorScale>
        <cfvo type="min"/>
        <cfvo type="max"/>
        <color rgb="FFFFEF9C"/>
        <color rgb="FF63BE7B"/>
      </colorScale>
    </cfRule>
  </conditionalFormatting>
  <conditionalFormatting sqref="AG321:AG408">
    <cfRule type="colorScale" priority="5">
      <colorScale>
        <cfvo type="min"/>
        <cfvo type="max"/>
        <color rgb="FFFFEF9C"/>
        <color rgb="FF63BE7B"/>
      </colorScale>
    </cfRule>
  </conditionalFormatting>
  <conditionalFormatting sqref="AH321:AH408">
    <cfRule type="colorScale" priority="6">
      <colorScale>
        <cfvo type="min"/>
        <cfvo type="max"/>
        <color rgb="FFFFEF9C"/>
        <color rgb="FF63BE7B"/>
      </colorScale>
    </cfRule>
  </conditionalFormatting>
  <conditionalFormatting sqref="AJ321:AJ408">
    <cfRule type="colorScale" priority="7">
      <colorScale>
        <cfvo type="min"/>
        <cfvo type="max"/>
        <color rgb="FFFFEF9C"/>
        <color rgb="FF63BE7B"/>
      </colorScale>
    </cfRule>
  </conditionalFormatting>
  <conditionalFormatting sqref="AT321:AT408">
    <cfRule type="colorScale" priority="8">
      <colorScale>
        <cfvo type="min"/>
        <cfvo type="max"/>
        <color rgb="FFFFEF9C"/>
        <color rgb="FF63BE7B"/>
      </colorScale>
    </cfRule>
  </conditionalFormatting>
  <conditionalFormatting sqref="AQ321:AQ408">
    <cfRule type="colorScale" priority="9">
      <colorScale>
        <cfvo type="min"/>
        <cfvo type="max"/>
        <color rgb="FFFFEF9C"/>
        <color rgb="FF63BE7B"/>
      </colorScale>
    </cfRule>
  </conditionalFormatting>
  <conditionalFormatting sqref="AR321:AR408">
    <cfRule type="colorScale" priority="10">
      <colorScale>
        <cfvo type="min"/>
        <cfvo type="max"/>
        <color rgb="FFFFEF9C"/>
        <color rgb="FF63BE7B"/>
      </colorScale>
    </cfRule>
  </conditionalFormatting>
  <conditionalFormatting sqref="K421:K423 J1:J3 K4:K408">
    <cfRule type="colorScale" priority="11">
      <colorScale>
        <cfvo type="min"/>
        <cfvo type="max"/>
        <color rgb="FFFFEF9C"/>
        <color rgb="FF63BE7B"/>
      </colorScale>
    </cfRule>
  </conditionalFormatting>
  <conditionalFormatting sqref="AC7:AC408 AB422:AB423 AC421">
    <cfRule type="colorScale" priority="12">
      <colorScale>
        <cfvo type="min"/>
        <cfvo type="max"/>
        <color rgb="FFFFEF9C"/>
        <color rgb="FF63BE7B"/>
      </colorScale>
    </cfRule>
  </conditionalFormatting>
  <conditionalFormatting sqref="J7:J408">
    <cfRule type="colorScale" priority="13">
      <colorScale>
        <cfvo type="min"/>
        <cfvo type="max"/>
        <color rgb="FFFFEF9C"/>
        <color rgb="FF63BE7B"/>
      </colorScale>
    </cfRule>
  </conditionalFormatting>
  <conditionalFormatting sqref="K8:K408 M8:M408 K7:M7">
    <cfRule type="colorScale" priority="14">
      <colorScale>
        <cfvo type="min"/>
        <cfvo type="max"/>
        <color rgb="FFFFEF9C"/>
        <color rgb="FF63BE7B"/>
      </colorScale>
    </cfRule>
  </conditionalFormatting>
  <conditionalFormatting sqref="AC7:AC320">
    <cfRule type="colorScale" priority="15">
      <colorScale>
        <cfvo type="min"/>
        <cfvo type="max"/>
        <color rgb="FFFFEF9C"/>
        <color rgb="FF63BE7B"/>
      </colorScale>
    </cfRule>
  </conditionalFormatting>
  <conditionalFormatting sqref="AD7:AD408">
    <cfRule type="colorScale" priority="16">
      <colorScale>
        <cfvo type="min"/>
        <cfvo type="max"/>
        <color rgb="FFFFEF9C"/>
        <color rgb="FF63BE7B"/>
      </colorScale>
    </cfRule>
  </conditionalFormatting>
  <conditionalFormatting sqref="AG7:AG320">
    <cfRule type="colorScale" priority="17">
      <colorScale>
        <cfvo type="min"/>
        <cfvo type="max"/>
        <color rgb="FFFFEF9C"/>
        <color rgb="FF63BE7B"/>
      </colorScale>
    </cfRule>
  </conditionalFormatting>
  <conditionalFormatting sqref="AH7:AH408">
    <cfRule type="colorScale" priority="18">
      <colorScale>
        <cfvo type="min"/>
        <cfvo type="max"/>
        <color rgb="FFFFEF9C"/>
        <color rgb="FF63BE7B"/>
      </colorScale>
    </cfRule>
  </conditionalFormatting>
  <conditionalFormatting sqref="AJ7:AJ320">
    <cfRule type="colorScale" priority="19">
      <colorScale>
        <cfvo type="min"/>
        <cfvo type="max"/>
        <color rgb="FFFFEF9C"/>
        <color rgb="FF63BE7B"/>
      </colorScale>
    </cfRule>
  </conditionalFormatting>
  <conditionalFormatting sqref="AT7:AT320">
    <cfRule type="colorScale" priority="20">
      <colorScale>
        <cfvo type="min"/>
        <cfvo type="max"/>
        <color rgb="FFFFEF9C"/>
        <color rgb="FF63BE7B"/>
      </colorScale>
    </cfRule>
  </conditionalFormatting>
  <conditionalFormatting sqref="AQ7:AQ320">
    <cfRule type="colorScale" priority="21">
      <colorScale>
        <cfvo type="min"/>
        <cfvo type="max"/>
        <color rgb="FFFFEF9C"/>
        <color rgb="FF63BE7B"/>
      </colorScale>
    </cfRule>
  </conditionalFormatting>
  <conditionalFormatting sqref="AR7:AR320">
    <cfRule type="colorScale" priority="22">
      <colorScale>
        <cfvo type="min"/>
        <cfvo type="max"/>
        <color rgb="FFFFEF9C"/>
        <color rgb="FF63BE7B"/>
      </colorScale>
    </cfRule>
  </conditionalFormatting>
  <conditionalFormatting sqref="V7:V408">
    <cfRule type="colorScale" priority="23">
      <colorScale>
        <cfvo type="min"/>
        <cfvo type="max"/>
        <color rgb="FFFFEF9C"/>
        <color rgb="FF63BE7B"/>
      </colorScale>
    </cfRule>
  </conditionalFormatting>
  <conditionalFormatting sqref="AK7">
    <cfRule type="colorScale" priority="24">
      <colorScale>
        <cfvo type="min"/>
        <cfvo type="max"/>
        <color rgb="FFFFEF9C"/>
        <color rgb="FF63BE7B"/>
      </colorScale>
    </cfRule>
  </conditionalFormatting>
  <conditionalFormatting sqref="AU7">
    <cfRule type="colorScale" priority="25">
      <colorScale>
        <cfvo type="min"/>
        <cfvo type="max"/>
        <color rgb="FFFFEF9C"/>
        <color rgb="FF63BE7B"/>
      </colorScale>
    </cfRule>
  </conditionalFormatting>
  <conditionalFormatting sqref="Y7:Y408">
    <cfRule type="colorScale" priority="26">
      <colorScale>
        <cfvo type="min"/>
        <cfvo type="max"/>
        <color rgb="FFFFEF9C"/>
        <color rgb="FF63BE7B"/>
      </colorScale>
    </cfRule>
  </conditionalFormatting>
  <conditionalFormatting sqref="Z7">
    <cfRule type="colorScale" priority="27">
      <colorScale>
        <cfvo type="min"/>
        <cfvo type="max"/>
        <color rgb="FFFFEF9C"/>
        <color rgb="FF63BE7B"/>
      </colorScale>
    </cfRule>
  </conditionalFormatting>
  <conditionalFormatting sqref="AD7:AD408">
    <cfRule type="colorScale" priority="28">
      <colorScale>
        <cfvo type="min"/>
        <cfvo type="max"/>
        <color rgb="FFFFEF9C"/>
        <color rgb="FF63BE7B"/>
      </colorScale>
    </cfRule>
  </conditionalFormatting>
  <conditionalFormatting sqref="AG7:AG408">
    <cfRule type="colorScale" priority="29">
      <colorScale>
        <cfvo type="min"/>
        <cfvo type="max"/>
        <color rgb="FFFFEF9C"/>
        <color rgb="FF63BE7B"/>
      </colorScale>
    </cfRule>
  </conditionalFormatting>
  <conditionalFormatting sqref="AH7:AH408">
    <cfRule type="colorScale" priority="30">
      <colorScale>
        <cfvo type="min"/>
        <cfvo type="max"/>
        <color rgb="FFFFEF9C"/>
        <color rgb="FF63BE7B"/>
      </colorScale>
    </cfRule>
  </conditionalFormatting>
  <conditionalFormatting sqref="U7:U408">
    <cfRule type="colorScale" priority="31">
      <colorScale>
        <cfvo type="min"/>
        <cfvo type="max"/>
        <color rgb="FFFFEF9C"/>
        <color rgb="FF63BE7B"/>
      </colorScale>
    </cfRule>
  </conditionalFormatting>
  <conditionalFormatting sqref="I7">
    <cfRule type="colorScale" priority="32">
      <colorScale>
        <cfvo type="min"/>
        <cfvo type="max"/>
        <color rgb="FFFFEF9C"/>
        <color rgb="FF63BE7B"/>
      </colorScale>
    </cfRule>
  </conditionalFormatting>
  <conditionalFormatting sqref="I7">
    <cfRule type="colorScale" priority="33">
      <colorScale>
        <cfvo type="min"/>
        <cfvo type="max"/>
        <color rgb="FFFFEF9C"/>
        <color rgb="FF63BE7B"/>
      </colorScale>
    </cfRule>
  </conditionalFormatting>
  <conditionalFormatting sqref="I8:I408">
    <cfRule type="colorScale" priority="34">
      <colorScale>
        <cfvo type="min"/>
        <cfvo type="max"/>
        <color rgb="FFFFEF9C"/>
        <color rgb="FF63BE7B"/>
      </colorScale>
    </cfRule>
  </conditionalFormatting>
  <conditionalFormatting sqref="I8:I408">
    <cfRule type="colorScale" priority="35">
      <colorScale>
        <cfvo type="min"/>
        <cfvo type="max"/>
        <color rgb="FFFFEF9C"/>
        <color rgb="FF63BE7B"/>
      </colorScale>
    </cfRule>
  </conditionalFormatting>
  <conditionalFormatting sqref="L8:L232 L234:L408">
    <cfRule type="colorScale" priority="36">
      <colorScale>
        <cfvo type="min"/>
        <cfvo type="max"/>
        <color rgb="FFFFEF9C"/>
        <color rgb="FF63BE7B"/>
      </colorScale>
    </cfRule>
  </conditionalFormatting>
  <conditionalFormatting sqref="L233">
    <cfRule type="colorScale" priority="37">
      <colorScale>
        <cfvo type="min"/>
        <cfvo type="max"/>
        <color rgb="FFFFEF9C"/>
        <color rgb="FF63BE7B"/>
      </colorScale>
    </cfRule>
  </conditionalFormatting>
  <conditionalFormatting sqref="Z8:Z408">
    <cfRule type="colorScale" priority="38">
      <colorScale>
        <cfvo type="min"/>
        <cfvo type="max"/>
        <color rgb="FFFFEF9C"/>
        <color rgb="FF63BE7B"/>
      </colorScale>
    </cfRule>
  </conditionalFormatting>
  <conditionalFormatting sqref="AK8:AK408">
    <cfRule type="colorScale" priority="39">
      <colorScale>
        <cfvo type="min"/>
        <cfvo type="max"/>
        <color rgb="FFFFEF9C"/>
        <color rgb="FF63BE7B"/>
      </colorScale>
    </cfRule>
  </conditionalFormatting>
  <conditionalFormatting sqref="AU8:AU408">
    <cfRule type="colorScale" priority="40">
      <colorScale>
        <cfvo type="min"/>
        <cfvo type="max"/>
        <color rgb="FFFFEF9C"/>
        <color rgb="FF63BE7B"/>
      </colorScale>
    </cfRule>
  </conditionalFormatting>
  <conditionalFormatting sqref="P7">
    <cfRule type="colorScale" priority="41">
      <colorScale>
        <cfvo type="min"/>
        <cfvo type="max"/>
        <color rgb="FFFFEF9C"/>
        <color rgb="FF63BE7B"/>
      </colorScale>
    </cfRule>
  </conditionalFormatting>
  <conditionalFormatting sqref="Q7">
    <cfRule type="colorScale" priority="42">
      <colorScale>
        <cfvo type="min"/>
        <cfvo type="max"/>
        <color rgb="FFFFEF9C"/>
        <color rgb="FF63BE7B"/>
      </colorScale>
    </cfRule>
  </conditionalFormatting>
  <conditionalFormatting sqref="P8:P408">
    <cfRule type="colorScale" priority="43">
      <colorScale>
        <cfvo type="min"/>
        <cfvo type="max"/>
        <color rgb="FFFFEF9C"/>
        <color rgb="FF63BE7B"/>
      </colorScale>
    </cfRule>
  </conditionalFormatting>
  <conditionalFormatting sqref="Q8:Q408">
    <cfRule type="colorScale" priority="44">
      <colorScale>
        <cfvo type="min"/>
        <cfvo type="max"/>
        <color rgb="FFFFEF9C"/>
        <color rgb="FF63BE7B"/>
      </colorScale>
    </cfRule>
  </conditionalFormatting>
  <conditionalFormatting sqref="AF7:AF408">
    <cfRule type="colorScale" priority="45">
      <colorScale>
        <cfvo type="min"/>
        <cfvo type="percentile" val="50"/>
        <cfvo type="max"/>
        <color rgb="FFF8696B"/>
        <color rgb="FFFFEB84"/>
        <color rgb="FF63BE7B"/>
      </colorScale>
    </cfRule>
  </conditionalFormatting>
  <conditionalFormatting sqref="AX7:AX408">
    <cfRule type="colorScale" priority="46">
      <colorScale>
        <cfvo type="min"/>
        <cfvo type="percentile" val="50"/>
        <cfvo type="max"/>
        <color rgb="FFF8696B"/>
        <color rgb="FFFFEB84"/>
        <color rgb="FF63BE7B"/>
      </colorScale>
    </cfRule>
  </conditionalFormatting>
  <conditionalFormatting sqref="AZ7">
    <cfRule type="colorScale" priority="47">
      <colorScale>
        <cfvo type="min"/>
        <cfvo type="percentile" val="50"/>
        <cfvo type="max"/>
        <color rgb="FFF8696B"/>
        <color rgb="FFFFEB84"/>
        <color rgb="FF63BE7B"/>
      </colorScale>
    </cfRule>
  </conditionalFormatting>
  <conditionalFormatting sqref="AZ8:AZ408">
    <cfRule type="colorScale" priority="48">
      <colorScale>
        <cfvo type="min"/>
        <cfvo type="percentile" val="50"/>
        <cfvo type="max"/>
        <color rgb="FFF8696B"/>
        <color rgb="FFFFEB84"/>
        <color rgb="FF63BE7B"/>
      </colorScale>
    </cfRule>
  </conditionalFormatting>
  <conditionalFormatting sqref="AZ7:AZ408">
    <cfRule type="colorScale" priority="49">
      <colorScale>
        <cfvo type="min"/>
        <cfvo type="percentile" val="50"/>
        <cfvo type="max"/>
        <color rgb="FFF8696B"/>
        <color rgb="FFFFEB84"/>
        <color rgb="FF63BE7B"/>
      </colorScale>
    </cfRule>
  </conditionalFormatting>
  <printOptions/>
  <pageMargins bottom="0.787401575" footer="0.0" header="0.0" left="0.7" right="0.7" top="0.787401575"/>
  <pageSetup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1" width="10.71"/>
  </cols>
  <sheetData>
    <row r="5">
      <c r="A5" s="44" t="s">
        <v>586</v>
      </c>
      <c r="B5" s="44"/>
      <c r="C5" s="44"/>
      <c r="D5" s="44">
        <v>1.0</v>
      </c>
      <c r="E5" s="44">
        <v>2.0</v>
      </c>
      <c r="F5" s="44">
        <v>3.0</v>
      </c>
      <c r="G5" s="44">
        <v>4.0</v>
      </c>
      <c r="H5" s="44">
        <v>5.0</v>
      </c>
      <c r="I5" s="44">
        <v>6.0</v>
      </c>
      <c r="J5" s="44">
        <v>7.0</v>
      </c>
      <c r="K5" s="44">
        <v>8.0</v>
      </c>
      <c r="L5" s="44">
        <v>9.0</v>
      </c>
      <c r="M5" s="44">
        <v>10.0</v>
      </c>
      <c r="N5" s="44">
        <v>11.0</v>
      </c>
      <c r="O5" s="44">
        <v>12.0</v>
      </c>
      <c r="P5" s="44">
        <v>13.0</v>
      </c>
      <c r="Q5" s="44">
        <v>14.0</v>
      </c>
      <c r="R5" s="44">
        <v>15.0</v>
      </c>
      <c r="S5" s="44">
        <v>16.0</v>
      </c>
      <c r="T5" s="44">
        <v>17.0</v>
      </c>
      <c r="U5" s="44">
        <v>18.0</v>
      </c>
      <c r="V5" s="44">
        <v>19.0</v>
      </c>
      <c r="W5" s="44">
        <v>20.0</v>
      </c>
      <c r="X5" s="44">
        <v>21.0</v>
      </c>
      <c r="Y5" s="44">
        <v>22.0</v>
      </c>
      <c r="Z5" s="44">
        <v>23.0</v>
      </c>
      <c r="AA5" s="44">
        <v>24.0</v>
      </c>
      <c r="AB5" s="44">
        <v>25.0</v>
      </c>
      <c r="AC5" s="44">
        <v>26.0</v>
      </c>
      <c r="AD5" s="44">
        <v>27.0</v>
      </c>
      <c r="AE5" s="44">
        <v>28.0</v>
      </c>
      <c r="AF5" s="44">
        <v>29.0</v>
      </c>
      <c r="AG5" s="44">
        <v>30.0</v>
      </c>
      <c r="AH5" s="44">
        <v>31.0</v>
      </c>
      <c r="AI5" s="44">
        <v>32.0</v>
      </c>
      <c r="AJ5" s="44">
        <v>33.0</v>
      </c>
      <c r="AK5" s="44">
        <v>34.0</v>
      </c>
      <c r="AL5" s="44">
        <v>35.0</v>
      </c>
      <c r="AM5" s="44">
        <v>36.0</v>
      </c>
      <c r="AN5" s="44">
        <v>37.0</v>
      </c>
      <c r="AO5" s="44">
        <v>38.0</v>
      </c>
      <c r="AP5" s="44">
        <v>39.0</v>
      </c>
      <c r="AQ5" s="44">
        <v>40.0</v>
      </c>
      <c r="AR5" s="44">
        <v>41.0</v>
      </c>
      <c r="AS5" s="44">
        <v>42.0</v>
      </c>
      <c r="AT5" s="44">
        <v>43.0</v>
      </c>
      <c r="AU5" s="44">
        <v>44.0</v>
      </c>
      <c r="AV5" s="44">
        <v>45.0</v>
      </c>
      <c r="AW5" s="44">
        <v>46.0</v>
      </c>
      <c r="AX5" s="44">
        <v>47.0</v>
      </c>
      <c r="AY5" s="44">
        <v>48.0</v>
      </c>
    </row>
    <row r="6">
      <c r="A6" s="44" t="s">
        <v>587</v>
      </c>
      <c r="B6" s="44" t="s">
        <v>588</v>
      </c>
      <c r="C6" s="44" t="s">
        <v>589</v>
      </c>
      <c r="D6" s="44" t="s">
        <v>590</v>
      </c>
      <c r="E6" s="44" t="s">
        <v>591</v>
      </c>
      <c r="F6" s="44" t="s">
        <v>592</v>
      </c>
      <c r="G6" s="44" t="s">
        <v>593</v>
      </c>
      <c r="H6" s="44" t="s">
        <v>594</v>
      </c>
      <c r="I6" s="44" t="s">
        <v>595</v>
      </c>
      <c r="J6" s="44" t="s">
        <v>596</v>
      </c>
      <c r="K6" s="44" t="s">
        <v>597</v>
      </c>
      <c r="L6" s="44" t="s">
        <v>598</v>
      </c>
      <c r="M6" s="44" t="s">
        <v>599</v>
      </c>
      <c r="N6" s="44" t="s">
        <v>600</v>
      </c>
      <c r="O6" s="44" t="s">
        <v>601</v>
      </c>
      <c r="P6" s="44" t="s">
        <v>602</v>
      </c>
      <c r="Q6" s="44" t="s">
        <v>603</v>
      </c>
      <c r="R6" s="44" t="s">
        <v>604</v>
      </c>
      <c r="S6" s="44" t="s">
        <v>605</v>
      </c>
      <c r="T6" s="44" t="s">
        <v>606</v>
      </c>
      <c r="U6" s="44" t="s">
        <v>607</v>
      </c>
      <c r="V6" s="44" t="s">
        <v>608</v>
      </c>
      <c r="W6" s="44" t="s">
        <v>609</v>
      </c>
      <c r="X6" s="44" t="s">
        <v>610</v>
      </c>
      <c r="Y6" s="44" t="s">
        <v>611</v>
      </c>
      <c r="Z6" s="44" t="s">
        <v>612</v>
      </c>
      <c r="AA6" s="44" t="s">
        <v>613</v>
      </c>
      <c r="AB6" s="44" t="s">
        <v>614</v>
      </c>
      <c r="AC6" s="44" t="s">
        <v>615</v>
      </c>
      <c r="AD6" s="44" t="s">
        <v>616</v>
      </c>
      <c r="AE6" s="44" t="s">
        <v>617</v>
      </c>
      <c r="AF6" s="44" t="s">
        <v>618</v>
      </c>
      <c r="AG6" s="44" t="s">
        <v>619</v>
      </c>
      <c r="AH6" s="44" t="s">
        <v>620</v>
      </c>
      <c r="AI6" s="44" t="s">
        <v>621</v>
      </c>
      <c r="AJ6" s="44" t="s">
        <v>622</v>
      </c>
      <c r="AK6" s="44" t="s">
        <v>623</v>
      </c>
      <c r="AL6" s="44" t="s">
        <v>624</v>
      </c>
      <c r="AM6" s="44" t="s">
        <v>625</v>
      </c>
      <c r="AN6" s="44" t="s">
        <v>626</v>
      </c>
      <c r="AO6" s="44" t="s">
        <v>627</v>
      </c>
      <c r="AP6" s="44" t="s">
        <v>628</v>
      </c>
      <c r="AQ6" s="44" t="s">
        <v>629</v>
      </c>
      <c r="AR6" s="44" t="s">
        <v>630</v>
      </c>
      <c r="AS6" s="44" t="s">
        <v>631</v>
      </c>
      <c r="AT6" s="44" t="s">
        <v>632</v>
      </c>
      <c r="AU6" s="44" t="s">
        <v>633</v>
      </c>
      <c r="AV6" s="44" t="s">
        <v>634</v>
      </c>
      <c r="AW6" s="44" t="s">
        <v>635</v>
      </c>
      <c r="AX6" s="44" t="s">
        <v>636</v>
      </c>
      <c r="AY6" s="44" t="s">
        <v>637</v>
      </c>
    </row>
    <row r="7">
      <c r="A7" s="44" t="s">
        <v>638</v>
      </c>
      <c r="B7" s="44">
        <v>1001.0</v>
      </c>
      <c r="C7" s="44" t="s">
        <v>160</v>
      </c>
      <c r="D7" s="44">
        <v>1.0</v>
      </c>
      <c r="E7" s="44">
        <v>56.7</v>
      </c>
      <c r="F7" s="44">
        <v>88.5</v>
      </c>
      <c r="G7" s="44">
        <v>76.8</v>
      </c>
      <c r="H7" s="44">
        <v>13.3</v>
      </c>
      <c r="I7" s="44">
        <v>1560.4</v>
      </c>
      <c r="J7" s="44">
        <v>-1.7</v>
      </c>
      <c r="K7" s="44">
        <v>14.3</v>
      </c>
      <c r="L7" s="44">
        <v>15.4</v>
      </c>
      <c r="M7" s="44">
        <v>11.9</v>
      </c>
      <c r="N7" s="44">
        <v>15.4</v>
      </c>
      <c r="O7" s="44">
        <v>31.6</v>
      </c>
      <c r="P7" s="44">
        <v>15.2</v>
      </c>
      <c r="Q7" s="44">
        <v>10.6</v>
      </c>
      <c r="R7" s="44">
        <v>18481.0</v>
      </c>
      <c r="S7" s="44">
        <v>42827.0</v>
      </c>
      <c r="T7" s="44">
        <v>29.1</v>
      </c>
      <c r="U7" s="44">
        <v>17.9</v>
      </c>
      <c r="V7" s="44">
        <v>74.2</v>
      </c>
      <c r="W7" s="44">
        <v>8.0</v>
      </c>
      <c r="X7" s="44">
        <v>2.6</v>
      </c>
      <c r="Y7" s="44">
        <v>559.3</v>
      </c>
      <c r="Z7" s="44">
        <v>78.8</v>
      </c>
      <c r="AA7" s="44">
        <v>44.1</v>
      </c>
      <c r="AB7" s="44">
        <v>556.4</v>
      </c>
      <c r="AC7" s="44">
        <v>12.1</v>
      </c>
      <c r="AD7" s="44">
        <v>13.9</v>
      </c>
      <c r="AE7" s="44">
        <v>8.5</v>
      </c>
      <c r="AF7" s="44">
        <v>11.6</v>
      </c>
      <c r="AG7" s="44">
        <v>32.5</v>
      </c>
      <c r="AH7" s="44">
        <v>47.4</v>
      </c>
      <c r="AI7" s="44">
        <v>36.4</v>
      </c>
      <c r="AJ7" s="44">
        <v>38.6</v>
      </c>
      <c r="AK7" s="44">
        <v>4.3</v>
      </c>
      <c r="AL7" s="44">
        <v>497.6</v>
      </c>
      <c r="AM7" s="44">
        <v>0.0</v>
      </c>
      <c r="AN7" s="44">
        <v>15.9</v>
      </c>
      <c r="AO7" s="44">
        <v>25.3</v>
      </c>
      <c r="AP7" s="44">
        <v>20.1</v>
      </c>
      <c r="AQ7" s="44">
        <v>38.7</v>
      </c>
      <c r="AR7" s="44">
        <v>137.9</v>
      </c>
      <c r="AS7" s="44">
        <v>25.6</v>
      </c>
      <c r="AT7" s="44">
        <v>29.7</v>
      </c>
      <c r="AU7" s="44">
        <v>8.2</v>
      </c>
      <c r="AV7" s="44">
        <v>9.0</v>
      </c>
      <c r="AW7" s="44">
        <v>7.2</v>
      </c>
      <c r="AX7" s="44">
        <v>5.1</v>
      </c>
      <c r="AY7" s="44">
        <v>7.7</v>
      </c>
    </row>
    <row r="8">
      <c r="A8" s="44" t="s">
        <v>638</v>
      </c>
      <c r="B8" s="44">
        <v>1002.0</v>
      </c>
      <c r="C8" s="44" t="s">
        <v>161</v>
      </c>
      <c r="D8" s="44">
        <v>1.0</v>
      </c>
      <c r="E8" s="44">
        <v>118.7</v>
      </c>
      <c r="F8" s="44">
        <v>247.9</v>
      </c>
      <c r="G8" s="44">
        <v>220.0</v>
      </c>
      <c r="H8" s="44">
        <v>11.3</v>
      </c>
      <c r="I8" s="44">
        <v>2089.7</v>
      </c>
      <c r="J8" s="44">
        <v>0.1</v>
      </c>
      <c r="K8" s="44">
        <v>1.6</v>
      </c>
      <c r="L8" s="44">
        <v>14.7</v>
      </c>
      <c r="M8" s="44">
        <v>11.0</v>
      </c>
      <c r="N8" s="44">
        <v>18.1</v>
      </c>
      <c r="O8" s="44">
        <v>32.4</v>
      </c>
      <c r="P8" s="44">
        <v>14.1</v>
      </c>
      <c r="Q8" s="44">
        <v>9.7</v>
      </c>
      <c r="R8" s="44">
        <v>18810.0</v>
      </c>
      <c r="S8" s="44">
        <v>45821.0</v>
      </c>
      <c r="T8" s="44">
        <v>29.6</v>
      </c>
      <c r="U8" s="44">
        <v>15.3</v>
      </c>
      <c r="V8" s="44">
        <v>78.6</v>
      </c>
      <c r="W8" s="44">
        <v>6.1</v>
      </c>
      <c r="X8" s="44">
        <v>1.7</v>
      </c>
      <c r="Y8" s="44">
        <v>541.9</v>
      </c>
      <c r="Z8" s="44">
        <v>71.8</v>
      </c>
      <c r="AA8" s="44">
        <v>38.9</v>
      </c>
      <c r="AB8" s="44">
        <v>512.2</v>
      </c>
      <c r="AC8" s="44">
        <v>7.6</v>
      </c>
      <c r="AD8" s="44">
        <v>8.8</v>
      </c>
      <c r="AE8" s="44">
        <v>7.3</v>
      </c>
      <c r="AF8" s="44">
        <v>14.4</v>
      </c>
      <c r="AG8" s="44">
        <v>31.8</v>
      </c>
      <c r="AH8" s="44">
        <v>46.5</v>
      </c>
      <c r="AI8" s="44">
        <v>35.4</v>
      </c>
      <c r="AJ8" s="44">
        <v>35.2</v>
      </c>
      <c r="AK8" s="44">
        <v>3.8</v>
      </c>
      <c r="AL8" s="44">
        <v>499.9</v>
      </c>
      <c r="AM8" s="44">
        <v>0.0</v>
      </c>
      <c r="AN8" s="44">
        <v>15.4</v>
      </c>
      <c r="AO8" s="44">
        <v>19.6</v>
      </c>
      <c r="AP8" s="44">
        <v>26.2</v>
      </c>
      <c r="AQ8" s="44">
        <v>38.7</v>
      </c>
      <c r="AR8" s="44">
        <v>140.4</v>
      </c>
      <c r="AS8" s="44">
        <v>26.8</v>
      </c>
      <c r="AT8" s="44">
        <v>33.6</v>
      </c>
      <c r="AU8" s="44">
        <v>7.9</v>
      </c>
      <c r="AV8" s="44">
        <v>8.9</v>
      </c>
      <c r="AW8" s="44">
        <v>6.9</v>
      </c>
      <c r="AX8" s="44">
        <v>4.7</v>
      </c>
      <c r="AY8" s="44">
        <v>8.2</v>
      </c>
    </row>
    <row r="9">
      <c r="A9" s="44" t="s">
        <v>638</v>
      </c>
      <c r="B9" s="44">
        <v>1003.0</v>
      </c>
      <c r="C9" s="44" t="s">
        <v>162</v>
      </c>
      <c r="D9" s="44">
        <v>1.0</v>
      </c>
      <c r="E9" s="44">
        <v>214.2</v>
      </c>
      <c r="F9" s="44">
        <v>216.3</v>
      </c>
      <c r="G9" s="44">
        <v>195.4</v>
      </c>
      <c r="H9" s="44">
        <v>9.7</v>
      </c>
      <c r="I9" s="44">
        <v>1009.9</v>
      </c>
      <c r="J9" s="44">
        <v>-3.6</v>
      </c>
      <c r="K9" s="44">
        <v>1.7</v>
      </c>
      <c r="L9" s="44">
        <v>15.2</v>
      </c>
      <c r="M9" s="44">
        <v>8.2</v>
      </c>
      <c r="N9" s="44">
        <v>13.3</v>
      </c>
      <c r="O9" s="44">
        <v>34.1</v>
      </c>
      <c r="P9" s="44">
        <v>16.6</v>
      </c>
      <c r="Q9" s="44">
        <v>12.7</v>
      </c>
      <c r="R9" s="44">
        <v>19575.0</v>
      </c>
      <c r="S9" s="44">
        <v>38078.0</v>
      </c>
      <c r="T9" s="44">
        <v>22.9</v>
      </c>
      <c r="U9" s="44">
        <v>19.0</v>
      </c>
      <c r="V9" s="44">
        <v>72.3</v>
      </c>
      <c r="W9" s="44">
        <v>8.7</v>
      </c>
      <c r="X9" s="44">
        <v>2.2</v>
      </c>
      <c r="Y9" s="44">
        <v>541.9</v>
      </c>
      <c r="Z9" s="44">
        <v>74.7</v>
      </c>
      <c r="AA9" s="44">
        <v>40.5</v>
      </c>
      <c r="AB9" s="44">
        <v>527.3</v>
      </c>
      <c r="AC9" s="44">
        <v>6.0</v>
      </c>
      <c r="AD9" s="44">
        <v>9.8</v>
      </c>
      <c r="AE9" s="44">
        <v>11.1</v>
      </c>
      <c r="AF9" s="44">
        <v>17.6</v>
      </c>
      <c r="AG9" s="44">
        <v>34.5</v>
      </c>
      <c r="AH9" s="44">
        <v>36.8</v>
      </c>
      <c r="AI9" s="44">
        <v>35.7</v>
      </c>
      <c r="AJ9" s="44">
        <v>37.6</v>
      </c>
      <c r="AK9" s="44">
        <v>5.0</v>
      </c>
      <c r="AL9" s="44">
        <v>450.0</v>
      </c>
      <c r="AM9" s="44">
        <v>0.1</v>
      </c>
      <c r="AN9" s="44">
        <v>23.4</v>
      </c>
      <c r="AO9" s="44">
        <v>24.7</v>
      </c>
      <c r="AP9" s="44">
        <v>22.9</v>
      </c>
      <c r="AQ9" s="44">
        <v>28.9</v>
      </c>
      <c r="AR9" s="44">
        <v>122.5</v>
      </c>
      <c r="AS9" s="44">
        <v>26.6</v>
      </c>
      <c r="AT9" s="44">
        <v>27.0</v>
      </c>
      <c r="AU9" s="44">
        <v>7.8</v>
      </c>
      <c r="AV9" s="44">
        <v>8.5</v>
      </c>
      <c r="AW9" s="44">
        <v>7.0</v>
      </c>
      <c r="AX9" s="44">
        <v>5.0</v>
      </c>
      <c r="AY9" s="44">
        <v>7.6</v>
      </c>
    </row>
    <row r="10">
      <c r="A10" s="44" t="s">
        <v>638</v>
      </c>
      <c r="B10" s="44">
        <v>1004.0</v>
      </c>
      <c r="C10" s="44" t="s">
        <v>163</v>
      </c>
      <c r="D10" s="44">
        <v>1.0</v>
      </c>
      <c r="E10" s="44">
        <v>71.7</v>
      </c>
      <c r="F10" s="44">
        <v>79.3</v>
      </c>
      <c r="G10" s="44">
        <v>70.6</v>
      </c>
      <c r="H10" s="44">
        <v>11.0</v>
      </c>
      <c r="I10" s="44">
        <v>1107.1</v>
      </c>
      <c r="J10" s="44">
        <v>-5.4</v>
      </c>
      <c r="K10" s="44">
        <v>1.0</v>
      </c>
      <c r="L10" s="44">
        <v>16.6</v>
      </c>
      <c r="M10" s="44">
        <v>8.2</v>
      </c>
      <c r="N10" s="44">
        <v>12.3</v>
      </c>
      <c r="O10" s="44">
        <v>34.2</v>
      </c>
      <c r="P10" s="44">
        <v>16.5</v>
      </c>
      <c r="Q10" s="44">
        <v>12.2</v>
      </c>
      <c r="R10" s="44">
        <v>18922.0</v>
      </c>
      <c r="S10" s="44">
        <v>39621.0</v>
      </c>
      <c r="T10" s="44">
        <v>27.7</v>
      </c>
      <c r="U10" s="44">
        <v>48.3</v>
      </c>
      <c r="V10" s="44">
        <v>38.7</v>
      </c>
      <c r="W10" s="44">
        <v>13.0</v>
      </c>
      <c r="X10" s="44">
        <v>1.8</v>
      </c>
      <c r="Y10" s="44">
        <v>525.4</v>
      </c>
      <c r="Z10" s="44">
        <v>82.0</v>
      </c>
      <c r="AA10" s="44">
        <v>43.1</v>
      </c>
      <c r="AB10" s="44">
        <v>619.1</v>
      </c>
      <c r="AC10" s="44">
        <v>11.4</v>
      </c>
      <c r="AD10" s="44">
        <v>16.1</v>
      </c>
      <c r="AE10" s="44">
        <v>7.2</v>
      </c>
      <c r="AF10" s="44">
        <v>15.7</v>
      </c>
      <c r="AG10" s="44">
        <v>32.6</v>
      </c>
      <c r="AH10" s="44">
        <v>44.5</v>
      </c>
      <c r="AI10" s="44">
        <v>31.5</v>
      </c>
      <c r="AJ10" s="44">
        <v>37.8</v>
      </c>
      <c r="AK10" s="44">
        <v>5.5</v>
      </c>
      <c r="AL10" s="44">
        <v>499.5</v>
      </c>
      <c r="AM10" s="44">
        <v>0.9</v>
      </c>
      <c r="AN10" s="44">
        <v>20.9</v>
      </c>
      <c r="AO10" s="44">
        <v>32.1</v>
      </c>
      <c r="AP10" s="44">
        <v>20.0</v>
      </c>
      <c r="AQ10" s="44">
        <v>26.2</v>
      </c>
      <c r="AR10" s="44">
        <v>123.1</v>
      </c>
      <c r="AS10" s="44">
        <v>26.5</v>
      </c>
      <c r="AT10" s="44">
        <v>25.7</v>
      </c>
      <c r="AU10" s="44">
        <v>8.3</v>
      </c>
      <c r="AV10" s="44">
        <v>8.5</v>
      </c>
      <c r="AW10" s="44">
        <v>7.9</v>
      </c>
      <c r="AX10" s="44">
        <v>6.3</v>
      </c>
      <c r="AY10" s="44">
        <v>7.5</v>
      </c>
    </row>
    <row r="11">
      <c r="A11" s="44" t="s">
        <v>638</v>
      </c>
      <c r="B11" s="44">
        <v>1051.0</v>
      </c>
      <c r="C11" s="44" t="s">
        <v>164</v>
      </c>
      <c r="D11" s="44">
        <v>116.0</v>
      </c>
      <c r="E11" s="44">
        <v>1428.2</v>
      </c>
      <c r="F11" s="44">
        <v>133.4</v>
      </c>
      <c r="G11" s="44">
        <v>126.0</v>
      </c>
      <c r="H11" s="44">
        <v>5.6</v>
      </c>
      <c r="I11" s="44">
        <v>93.4</v>
      </c>
      <c r="J11" s="44">
        <v>-5.3</v>
      </c>
      <c r="K11" s="44">
        <v>4.6</v>
      </c>
      <c r="L11" s="44">
        <v>16.0</v>
      </c>
      <c r="M11" s="44">
        <v>7.8</v>
      </c>
      <c r="N11" s="44">
        <v>10.1</v>
      </c>
      <c r="O11" s="44">
        <v>34.6</v>
      </c>
      <c r="P11" s="44">
        <v>18.8</v>
      </c>
      <c r="Q11" s="44">
        <v>12.7</v>
      </c>
      <c r="R11" s="44">
        <v>21571.0</v>
      </c>
      <c r="S11" s="44">
        <v>31456.0</v>
      </c>
      <c r="T11" s="44">
        <v>20.3</v>
      </c>
      <c r="U11" s="44">
        <v>20.1</v>
      </c>
      <c r="V11" s="44">
        <v>69.4</v>
      </c>
      <c r="W11" s="44">
        <v>10.5</v>
      </c>
      <c r="X11" s="44">
        <v>2.5</v>
      </c>
      <c r="Y11" s="44">
        <v>523.3</v>
      </c>
      <c r="Z11" s="44">
        <v>103.7</v>
      </c>
      <c r="AA11" s="44">
        <v>54.3</v>
      </c>
      <c r="AB11" s="44">
        <v>757.1</v>
      </c>
      <c r="AC11" s="44">
        <v>2.4</v>
      </c>
      <c r="AD11" s="44">
        <v>12.0</v>
      </c>
      <c r="AE11" s="44">
        <v>8.6</v>
      </c>
      <c r="AF11" s="44">
        <v>16.5</v>
      </c>
      <c r="AG11" s="44">
        <v>44.9</v>
      </c>
      <c r="AH11" s="44">
        <v>30.0</v>
      </c>
      <c r="AI11" s="44">
        <v>21.7</v>
      </c>
      <c r="AJ11" s="44">
        <v>42.4</v>
      </c>
      <c r="AK11" s="44">
        <v>6.8</v>
      </c>
      <c r="AL11" s="44">
        <v>309.3</v>
      </c>
      <c r="AM11" s="44">
        <v>4.0</v>
      </c>
      <c r="AN11" s="44">
        <v>26.9</v>
      </c>
      <c r="AO11" s="44">
        <v>25.7</v>
      </c>
      <c r="AP11" s="44">
        <v>11.4</v>
      </c>
      <c r="AQ11" s="44">
        <v>32.0</v>
      </c>
      <c r="AR11" s="44">
        <v>87.8</v>
      </c>
      <c r="AS11" s="44">
        <v>27.4</v>
      </c>
      <c r="AT11" s="44">
        <v>23.0</v>
      </c>
      <c r="AU11" s="44">
        <v>6.4</v>
      </c>
      <c r="AV11" s="44">
        <v>6.7</v>
      </c>
      <c r="AW11" s="44">
        <v>6.0</v>
      </c>
      <c r="AX11" s="44">
        <v>4.9</v>
      </c>
      <c r="AY11" s="44">
        <v>6.3</v>
      </c>
    </row>
    <row r="12">
      <c r="A12" s="44" t="s">
        <v>638</v>
      </c>
      <c r="B12" s="44">
        <v>1053.0</v>
      </c>
      <c r="C12" s="44" t="s">
        <v>165</v>
      </c>
      <c r="D12" s="44">
        <v>132.0</v>
      </c>
      <c r="E12" s="44">
        <v>1263.1</v>
      </c>
      <c r="F12" s="44">
        <v>196.1</v>
      </c>
      <c r="G12" s="44">
        <v>181.4</v>
      </c>
      <c r="H12" s="44">
        <v>7.5</v>
      </c>
      <c r="I12" s="44">
        <v>155.2</v>
      </c>
      <c r="J12" s="44">
        <v>-3.0</v>
      </c>
      <c r="K12" s="44">
        <v>8.3</v>
      </c>
      <c r="L12" s="44">
        <v>17.4</v>
      </c>
      <c r="M12" s="44">
        <v>6.8</v>
      </c>
      <c r="N12" s="44">
        <v>10.3</v>
      </c>
      <c r="O12" s="44">
        <v>36.9</v>
      </c>
      <c r="P12" s="44">
        <v>16.6</v>
      </c>
      <c r="Q12" s="44">
        <v>12.0</v>
      </c>
      <c r="R12" s="44">
        <v>22961.0</v>
      </c>
      <c r="S12" s="44">
        <v>21795.0</v>
      </c>
      <c r="T12" s="44">
        <v>19.6</v>
      </c>
      <c r="U12" s="44">
        <v>22.7</v>
      </c>
      <c r="V12" s="44">
        <v>69.2</v>
      </c>
      <c r="W12" s="44">
        <v>8.1</v>
      </c>
      <c r="X12" s="44">
        <v>5.5</v>
      </c>
      <c r="Y12" s="44">
        <v>478.6</v>
      </c>
      <c r="Z12" s="44">
        <v>99.3</v>
      </c>
      <c r="AA12" s="44">
        <v>47.5</v>
      </c>
      <c r="AB12" s="44">
        <v>705.2</v>
      </c>
      <c r="AC12" s="44">
        <v>2.3</v>
      </c>
      <c r="AD12" s="44">
        <v>9.0</v>
      </c>
      <c r="AE12" s="44">
        <v>9.6</v>
      </c>
      <c r="AF12" s="44">
        <v>19.2</v>
      </c>
      <c r="AG12" s="44">
        <v>37.6</v>
      </c>
      <c r="AH12" s="44">
        <v>33.6</v>
      </c>
      <c r="AI12" s="44">
        <v>35.0</v>
      </c>
      <c r="AJ12" s="44">
        <v>38.9</v>
      </c>
      <c r="AK12" s="44">
        <v>6.3</v>
      </c>
      <c r="AL12" s="44">
        <v>244.1</v>
      </c>
      <c r="AM12" s="44">
        <v>1.6</v>
      </c>
      <c r="AN12" s="44">
        <v>26.6</v>
      </c>
      <c r="AO12" s="44">
        <v>25.4</v>
      </c>
      <c r="AP12" s="44">
        <v>14.2</v>
      </c>
      <c r="AQ12" s="44">
        <v>32.2</v>
      </c>
      <c r="AR12" s="44">
        <v>65.4</v>
      </c>
      <c r="AS12" s="44">
        <v>29.3</v>
      </c>
      <c r="AT12" s="44">
        <v>33.0</v>
      </c>
      <c r="AU12" s="44">
        <v>4.9</v>
      </c>
      <c r="AV12" s="44">
        <v>5.2</v>
      </c>
      <c r="AW12" s="44">
        <v>4.6</v>
      </c>
      <c r="AX12" s="44">
        <v>4.1</v>
      </c>
      <c r="AY12" s="44">
        <v>5.5</v>
      </c>
    </row>
    <row r="13">
      <c r="A13" s="44" t="s">
        <v>638</v>
      </c>
      <c r="B13" s="44">
        <v>1054.0</v>
      </c>
      <c r="C13" s="44" t="s">
        <v>166</v>
      </c>
      <c r="D13" s="44">
        <v>133.0</v>
      </c>
      <c r="E13" s="44">
        <v>2083.5</v>
      </c>
      <c r="F13" s="44">
        <v>165.5</v>
      </c>
      <c r="G13" s="44">
        <v>154.1</v>
      </c>
      <c r="H13" s="44">
        <v>6.8</v>
      </c>
      <c r="I13" s="44">
        <v>79.4</v>
      </c>
      <c r="J13" s="44">
        <v>-3.6</v>
      </c>
      <c r="K13" s="44">
        <v>7.0</v>
      </c>
      <c r="L13" s="44">
        <v>16.0</v>
      </c>
      <c r="M13" s="44">
        <v>7.8</v>
      </c>
      <c r="N13" s="44">
        <v>10.8</v>
      </c>
      <c r="O13" s="44">
        <v>34.8</v>
      </c>
      <c r="P13" s="44">
        <v>18.3</v>
      </c>
      <c r="Q13" s="44">
        <v>12.3</v>
      </c>
      <c r="R13" s="44">
        <v>24384.0</v>
      </c>
      <c r="S13" s="44">
        <v>35275.0</v>
      </c>
      <c r="T13" s="44">
        <v>20.1</v>
      </c>
      <c r="U13" s="44">
        <v>24.5</v>
      </c>
      <c r="V13" s="44">
        <v>66.9</v>
      </c>
      <c r="W13" s="44">
        <v>8.6</v>
      </c>
      <c r="X13" s="44">
        <v>8.4</v>
      </c>
      <c r="Y13" s="44">
        <v>593.1</v>
      </c>
      <c r="Z13" s="44">
        <v>98.0</v>
      </c>
      <c r="AA13" s="44">
        <v>58.1</v>
      </c>
      <c r="AB13" s="44">
        <v>778.8</v>
      </c>
      <c r="AC13" s="44">
        <v>4.6</v>
      </c>
      <c r="AD13" s="44">
        <v>11.3</v>
      </c>
      <c r="AE13" s="44">
        <v>7.3</v>
      </c>
      <c r="AF13" s="44">
        <v>19.7</v>
      </c>
      <c r="AG13" s="44">
        <v>46.8</v>
      </c>
      <c r="AH13" s="44">
        <v>26.2</v>
      </c>
      <c r="AI13" s="44">
        <v>31.6</v>
      </c>
      <c r="AJ13" s="44">
        <v>62.7</v>
      </c>
      <c r="AK13" s="44">
        <v>9.4</v>
      </c>
      <c r="AL13" s="44">
        <v>364.7</v>
      </c>
      <c r="AM13" s="44">
        <v>2.3</v>
      </c>
      <c r="AN13" s="44">
        <v>18.0</v>
      </c>
      <c r="AO13" s="44">
        <v>35.6</v>
      </c>
      <c r="AP13" s="44">
        <v>11.7</v>
      </c>
      <c r="AQ13" s="44">
        <v>32.4</v>
      </c>
      <c r="AR13" s="44">
        <v>59.0</v>
      </c>
      <c r="AS13" s="44">
        <v>26.6</v>
      </c>
      <c r="AT13" s="44">
        <v>23.2</v>
      </c>
      <c r="AU13" s="44">
        <v>6.3</v>
      </c>
      <c r="AV13" s="44">
        <v>6.7</v>
      </c>
      <c r="AW13" s="44">
        <v>5.8</v>
      </c>
      <c r="AX13" s="44">
        <v>2.6</v>
      </c>
      <c r="AY13" s="44">
        <v>6.9</v>
      </c>
    </row>
    <row r="14">
      <c r="A14" s="44" t="s">
        <v>638</v>
      </c>
      <c r="B14" s="44">
        <v>1055.0</v>
      </c>
      <c r="C14" s="44" t="s">
        <v>167</v>
      </c>
      <c r="D14" s="44">
        <v>36.0</v>
      </c>
      <c r="E14" s="44">
        <v>1393.0</v>
      </c>
      <c r="F14" s="44">
        <v>200.6</v>
      </c>
      <c r="G14" s="44">
        <v>189.6</v>
      </c>
      <c r="H14" s="44">
        <v>5.5</v>
      </c>
      <c r="I14" s="44">
        <v>144.0</v>
      </c>
      <c r="J14" s="44">
        <v>-6.9</v>
      </c>
      <c r="K14" s="44">
        <v>5.8</v>
      </c>
      <c r="L14" s="44">
        <v>14.6</v>
      </c>
      <c r="M14" s="44">
        <v>6.4</v>
      </c>
      <c r="N14" s="44">
        <v>9.1</v>
      </c>
      <c r="O14" s="44">
        <v>35.3</v>
      </c>
      <c r="P14" s="44">
        <v>20.3</v>
      </c>
      <c r="Q14" s="44">
        <v>14.3</v>
      </c>
      <c r="R14" s="44">
        <v>22569.0</v>
      </c>
      <c r="S14" s="44">
        <v>25083.0</v>
      </c>
      <c r="T14" s="44">
        <v>16.9</v>
      </c>
      <c r="U14" s="44">
        <v>23.0</v>
      </c>
      <c r="V14" s="44">
        <v>66.4</v>
      </c>
      <c r="W14" s="44">
        <v>10.6</v>
      </c>
      <c r="X14" s="44">
        <v>4.9</v>
      </c>
      <c r="Y14" s="44">
        <v>568.9</v>
      </c>
      <c r="Z14" s="44">
        <v>92.9</v>
      </c>
      <c r="AA14" s="44">
        <v>52.9</v>
      </c>
      <c r="AB14" s="44">
        <v>742.8</v>
      </c>
      <c r="AC14" s="44">
        <v>3.9</v>
      </c>
      <c r="AD14" s="44">
        <v>10.6</v>
      </c>
      <c r="AE14" s="44">
        <v>8.4</v>
      </c>
      <c r="AF14" s="44">
        <v>20.0</v>
      </c>
      <c r="AG14" s="44">
        <v>40.8</v>
      </c>
      <c r="AH14" s="44">
        <v>30.7</v>
      </c>
      <c r="AI14" s="44">
        <v>34.0</v>
      </c>
      <c r="AJ14" s="44">
        <v>47.8</v>
      </c>
      <c r="AK14" s="44">
        <v>7.1</v>
      </c>
      <c r="AL14" s="44">
        <v>306.5</v>
      </c>
      <c r="AM14" s="44">
        <v>1.6</v>
      </c>
      <c r="AN14" s="44">
        <v>20.1</v>
      </c>
      <c r="AO14" s="44">
        <v>32.3</v>
      </c>
      <c r="AP14" s="44">
        <v>11.7</v>
      </c>
      <c r="AQ14" s="44">
        <v>34.2</v>
      </c>
      <c r="AR14" s="44">
        <v>58.9</v>
      </c>
      <c r="AS14" s="44">
        <v>26.2</v>
      </c>
      <c r="AT14" s="44">
        <v>25.2</v>
      </c>
      <c r="AU14" s="44">
        <v>6.3</v>
      </c>
      <c r="AV14" s="44">
        <v>6.7</v>
      </c>
      <c r="AW14" s="44">
        <v>5.8</v>
      </c>
      <c r="AX14" s="44">
        <v>2.6</v>
      </c>
      <c r="AY14" s="44">
        <v>8.0</v>
      </c>
    </row>
    <row r="15">
      <c r="A15" s="44" t="s">
        <v>638</v>
      </c>
      <c r="B15" s="44">
        <v>1056.0</v>
      </c>
      <c r="C15" s="44" t="s">
        <v>168</v>
      </c>
      <c r="D15" s="44">
        <v>49.0</v>
      </c>
      <c r="E15" s="44">
        <v>664.3</v>
      </c>
      <c r="F15" s="44">
        <v>312.7</v>
      </c>
      <c r="G15" s="44">
        <v>281.1</v>
      </c>
      <c r="H15" s="44">
        <v>10.1</v>
      </c>
      <c r="I15" s="44">
        <v>470.7</v>
      </c>
      <c r="J15" s="44">
        <v>-2.2</v>
      </c>
      <c r="K15" s="44">
        <v>8.5</v>
      </c>
      <c r="L15" s="44">
        <v>17.0</v>
      </c>
      <c r="M15" s="44">
        <v>7.2</v>
      </c>
      <c r="N15" s="44">
        <v>10.7</v>
      </c>
      <c r="O15" s="44">
        <v>36.9</v>
      </c>
      <c r="P15" s="44">
        <v>16.4</v>
      </c>
      <c r="Q15" s="44">
        <v>11.8</v>
      </c>
      <c r="R15" s="44">
        <v>24124.0</v>
      </c>
      <c r="S15" s="44">
        <v>28051.0</v>
      </c>
      <c r="T15" s="44">
        <v>23.6</v>
      </c>
      <c r="U15" s="44">
        <v>19.2</v>
      </c>
      <c r="V15" s="44">
        <v>72.4</v>
      </c>
      <c r="W15" s="44">
        <v>8.4</v>
      </c>
      <c r="X15" s="44">
        <v>5.8</v>
      </c>
      <c r="Y15" s="44">
        <v>487.4</v>
      </c>
      <c r="Z15" s="44">
        <v>93.7</v>
      </c>
      <c r="AA15" s="44">
        <v>45.7</v>
      </c>
      <c r="AB15" s="44">
        <v>661.8</v>
      </c>
      <c r="AC15" s="44">
        <v>2.3</v>
      </c>
      <c r="AD15" s="44">
        <v>10.8</v>
      </c>
      <c r="AE15" s="44">
        <v>6.9</v>
      </c>
      <c r="AF15" s="44">
        <v>14.7</v>
      </c>
      <c r="AG15" s="44">
        <v>38.6</v>
      </c>
      <c r="AH15" s="44">
        <v>39.8</v>
      </c>
      <c r="AI15" s="44">
        <v>31.4</v>
      </c>
      <c r="AJ15" s="44">
        <v>43.9</v>
      </c>
      <c r="AK15" s="44">
        <v>6.7</v>
      </c>
      <c r="AL15" s="44">
        <v>293.7</v>
      </c>
      <c r="AM15" s="44">
        <v>2.1</v>
      </c>
      <c r="AN15" s="44">
        <v>29.2</v>
      </c>
      <c r="AO15" s="44">
        <v>28.6</v>
      </c>
      <c r="AP15" s="44">
        <v>16.6</v>
      </c>
      <c r="AQ15" s="44">
        <v>23.5</v>
      </c>
      <c r="AR15" s="44">
        <v>68.6</v>
      </c>
      <c r="AS15" s="44">
        <v>30.4</v>
      </c>
      <c r="AT15" s="44">
        <v>43.1</v>
      </c>
      <c r="AU15" s="44">
        <v>4.8</v>
      </c>
      <c r="AV15" s="44">
        <v>5.0</v>
      </c>
      <c r="AW15" s="44">
        <v>4.5</v>
      </c>
      <c r="AX15" s="44">
        <v>2.4</v>
      </c>
      <c r="AY15" s="44">
        <v>5.4</v>
      </c>
    </row>
    <row r="16">
      <c r="A16" s="44" t="s">
        <v>638</v>
      </c>
      <c r="B16" s="44">
        <v>1057.0</v>
      </c>
      <c r="C16" s="44" t="s">
        <v>169</v>
      </c>
      <c r="D16" s="44">
        <v>85.0</v>
      </c>
      <c r="E16" s="44">
        <v>1083.6</v>
      </c>
      <c r="F16" s="44">
        <v>128.8</v>
      </c>
      <c r="G16" s="44">
        <v>122.7</v>
      </c>
      <c r="H16" s="44">
        <v>4.7</v>
      </c>
      <c r="I16" s="44">
        <v>118.9</v>
      </c>
      <c r="J16" s="44">
        <v>-4.0</v>
      </c>
      <c r="K16" s="44">
        <v>5.2</v>
      </c>
      <c r="L16" s="44">
        <v>16.0</v>
      </c>
      <c r="M16" s="44">
        <v>6.6</v>
      </c>
      <c r="N16" s="44">
        <v>8.9</v>
      </c>
      <c r="O16" s="44">
        <v>35.9</v>
      </c>
      <c r="P16" s="44">
        <v>19.2</v>
      </c>
      <c r="Q16" s="44">
        <v>13.5</v>
      </c>
      <c r="R16" s="44">
        <v>22362.0</v>
      </c>
      <c r="S16" s="44">
        <v>19356.0</v>
      </c>
      <c r="T16" s="44">
        <v>18.9</v>
      </c>
      <c r="U16" s="44">
        <v>24.0</v>
      </c>
      <c r="V16" s="44">
        <v>66.4</v>
      </c>
      <c r="W16" s="44">
        <v>9.6</v>
      </c>
      <c r="X16" s="44">
        <v>2.9</v>
      </c>
      <c r="Y16" s="44">
        <v>503.4</v>
      </c>
      <c r="Z16" s="44">
        <v>99.5</v>
      </c>
      <c r="AA16" s="44">
        <v>50.1</v>
      </c>
      <c r="AB16" s="44">
        <v>740.8</v>
      </c>
      <c r="AC16" s="44">
        <v>2.3</v>
      </c>
      <c r="AD16" s="44">
        <v>8.4</v>
      </c>
      <c r="AE16" s="44">
        <v>8.1</v>
      </c>
      <c r="AF16" s="44">
        <v>18.7</v>
      </c>
      <c r="AG16" s="44">
        <v>46.5</v>
      </c>
      <c r="AH16" s="44">
        <v>26.7</v>
      </c>
      <c r="AI16" s="44">
        <v>35.1</v>
      </c>
      <c r="AJ16" s="44">
        <v>38.7</v>
      </c>
      <c r="AK16" s="44">
        <v>6.7</v>
      </c>
      <c r="AL16" s="44">
        <v>211.8</v>
      </c>
      <c r="AM16" s="44">
        <v>2.9</v>
      </c>
      <c r="AN16" s="44">
        <v>23.1</v>
      </c>
      <c r="AO16" s="44">
        <v>25.2</v>
      </c>
      <c r="AP16" s="44">
        <v>14.0</v>
      </c>
      <c r="AQ16" s="44">
        <v>34.9</v>
      </c>
      <c r="AR16" s="44">
        <v>57.2</v>
      </c>
      <c r="AS16" s="44">
        <v>29.7</v>
      </c>
      <c r="AT16" s="44">
        <v>30.1</v>
      </c>
      <c r="AU16" s="44">
        <v>4.7</v>
      </c>
      <c r="AV16" s="44">
        <v>4.8</v>
      </c>
      <c r="AW16" s="44">
        <v>4.5</v>
      </c>
      <c r="AX16" s="44">
        <v>2.2</v>
      </c>
      <c r="AY16" s="44">
        <v>5.4</v>
      </c>
    </row>
    <row r="17">
      <c r="A17" s="44" t="s">
        <v>638</v>
      </c>
      <c r="B17" s="44">
        <v>1058.0</v>
      </c>
      <c r="C17" s="44" t="s">
        <v>170</v>
      </c>
      <c r="D17" s="44">
        <v>165.0</v>
      </c>
      <c r="E17" s="44">
        <v>2189.8</v>
      </c>
      <c r="F17" s="44">
        <v>273.0</v>
      </c>
      <c r="G17" s="44">
        <v>259.3</v>
      </c>
      <c r="H17" s="44">
        <v>5.0</v>
      </c>
      <c r="I17" s="44">
        <v>124.7</v>
      </c>
      <c r="J17" s="44">
        <v>-3.6</v>
      </c>
      <c r="K17" s="44">
        <v>6.1</v>
      </c>
      <c r="L17" s="44">
        <v>17.0</v>
      </c>
      <c r="M17" s="44">
        <v>7.1</v>
      </c>
      <c r="N17" s="44">
        <v>9.6</v>
      </c>
      <c r="O17" s="44">
        <v>36.4</v>
      </c>
      <c r="P17" s="44">
        <v>17.9</v>
      </c>
      <c r="Q17" s="44">
        <v>12.0</v>
      </c>
      <c r="R17" s="44">
        <v>23135.0</v>
      </c>
      <c r="S17" s="44">
        <v>28197.0</v>
      </c>
      <c r="T17" s="44">
        <v>20.3</v>
      </c>
      <c r="U17" s="44">
        <v>23.5</v>
      </c>
      <c r="V17" s="44">
        <v>66.0</v>
      </c>
      <c r="W17" s="44">
        <v>10.6</v>
      </c>
      <c r="X17" s="44">
        <v>3.5</v>
      </c>
      <c r="Y17" s="44">
        <v>495.5</v>
      </c>
      <c r="Z17" s="44">
        <v>101.6</v>
      </c>
      <c r="AA17" s="44">
        <v>50.4</v>
      </c>
      <c r="AB17" s="44">
        <v>755.4</v>
      </c>
      <c r="AC17" s="44">
        <v>2.4</v>
      </c>
      <c r="AD17" s="44">
        <v>9.4</v>
      </c>
      <c r="AE17" s="44">
        <v>6.9</v>
      </c>
      <c r="AF17" s="44">
        <v>18.6</v>
      </c>
      <c r="AG17" s="44">
        <v>37.4</v>
      </c>
      <c r="AH17" s="44">
        <v>37.1</v>
      </c>
      <c r="AI17" s="44">
        <v>34.6</v>
      </c>
      <c r="AJ17" s="44">
        <v>38.7</v>
      </c>
      <c r="AK17" s="44">
        <v>6.4</v>
      </c>
      <c r="AL17" s="44">
        <v>288.2</v>
      </c>
      <c r="AM17" s="44">
        <v>2.4</v>
      </c>
      <c r="AN17" s="44">
        <v>24.5</v>
      </c>
      <c r="AO17" s="44">
        <v>22.7</v>
      </c>
      <c r="AP17" s="44">
        <v>15.7</v>
      </c>
      <c r="AQ17" s="44">
        <v>34.6</v>
      </c>
      <c r="AR17" s="44">
        <v>58.1</v>
      </c>
      <c r="AS17" s="44">
        <v>29.2</v>
      </c>
      <c r="AT17" s="44">
        <v>32.2</v>
      </c>
      <c r="AU17" s="44">
        <v>4.3</v>
      </c>
      <c r="AV17" s="44">
        <v>4.6</v>
      </c>
      <c r="AW17" s="44">
        <v>4.1</v>
      </c>
      <c r="AX17" s="44">
        <v>2.3</v>
      </c>
      <c r="AY17" s="44">
        <v>5.0</v>
      </c>
    </row>
    <row r="18">
      <c r="A18" s="44" t="s">
        <v>638</v>
      </c>
      <c r="B18" s="44">
        <v>1059.0</v>
      </c>
      <c r="C18" s="44" t="s">
        <v>171</v>
      </c>
      <c r="D18" s="44">
        <v>129.0</v>
      </c>
      <c r="E18" s="44">
        <v>2071.3</v>
      </c>
      <c r="F18" s="44">
        <v>199.5</v>
      </c>
      <c r="G18" s="44">
        <v>189.2</v>
      </c>
      <c r="H18" s="44">
        <v>5.1</v>
      </c>
      <c r="I18" s="44">
        <v>96.3</v>
      </c>
      <c r="J18" s="44">
        <v>-3.8</v>
      </c>
      <c r="K18" s="44">
        <v>7.8</v>
      </c>
      <c r="L18" s="44">
        <v>17.1</v>
      </c>
      <c r="M18" s="44">
        <v>7.1</v>
      </c>
      <c r="N18" s="44">
        <v>10.0</v>
      </c>
      <c r="O18" s="44">
        <v>35.5</v>
      </c>
      <c r="P18" s="44">
        <v>18.2</v>
      </c>
      <c r="Q18" s="44">
        <v>12.1</v>
      </c>
      <c r="R18" s="44">
        <v>21871.0</v>
      </c>
      <c r="S18" s="44">
        <v>25656.0</v>
      </c>
      <c r="T18" s="44">
        <v>17.4</v>
      </c>
      <c r="U18" s="44">
        <v>26.2</v>
      </c>
      <c r="V18" s="44">
        <v>65.3</v>
      </c>
      <c r="W18" s="44">
        <v>8.5</v>
      </c>
      <c r="X18" s="44">
        <v>6.1</v>
      </c>
      <c r="Y18" s="44">
        <v>496.0</v>
      </c>
      <c r="Z18" s="44">
        <v>106.6</v>
      </c>
      <c r="AA18" s="44">
        <v>52.9</v>
      </c>
      <c r="AB18" s="44">
        <v>781.3</v>
      </c>
      <c r="AC18" s="44">
        <v>2.3</v>
      </c>
      <c r="AD18" s="44">
        <v>9.6</v>
      </c>
      <c r="AE18" s="44">
        <v>8.4</v>
      </c>
      <c r="AF18" s="44">
        <v>21.6</v>
      </c>
      <c r="AG18" s="44">
        <v>42.9</v>
      </c>
      <c r="AH18" s="44">
        <v>27.1</v>
      </c>
      <c r="AI18" s="44">
        <v>37.4</v>
      </c>
      <c r="AJ18" s="44">
        <v>42.5</v>
      </c>
      <c r="AK18" s="44">
        <v>7.8</v>
      </c>
      <c r="AL18" s="44">
        <v>278.2</v>
      </c>
      <c r="AM18" s="44">
        <v>3.0</v>
      </c>
      <c r="AN18" s="44">
        <v>21.9</v>
      </c>
      <c r="AO18" s="44">
        <v>29.3</v>
      </c>
      <c r="AP18" s="44">
        <v>12.7</v>
      </c>
      <c r="AQ18" s="44">
        <v>33.1</v>
      </c>
      <c r="AR18" s="44">
        <v>61.9</v>
      </c>
      <c r="AS18" s="44">
        <v>28.3</v>
      </c>
      <c r="AT18" s="44">
        <v>23.7</v>
      </c>
      <c r="AU18" s="44">
        <v>4.7</v>
      </c>
      <c r="AV18" s="44">
        <v>4.9</v>
      </c>
      <c r="AW18" s="44">
        <v>4.5</v>
      </c>
      <c r="AX18" s="44">
        <v>2.4</v>
      </c>
      <c r="AY18" s="44">
        <v>5.7</v>
      </c>
    </row>
    <row r="19">
      <c r="A19" s="44" t="s">
        <v>638</v>
      </c>
      <c r="B19" s="44">
        <v>1060.0</v>
      </c>
      <c r="C19" s="44" t="s">
        <v>172</v>
      </c>
      <c r="D19" s="44">
        <v>95.0</v>
      </c>
      <c r="E19" s="44">
        <v>1344.5</v>
      </c>
      <c r="F19" s="44">
        <v>274.0</v>
      </c>
      <c r="G19" s="44">
        <v>251.8</v>
      </c>
      <c r="H19" s="44">
        <v>8.1</v>
      </c>
      <c r="I19" s="44">
        <v>203.8</v>
      </c>
      <c r="J19" s="44">
        <v>-2.2</v>
      </c>
      <c r="K19" s="44">
        <v>8.7</v>
      </c>
      <c r="L19" s="44">
        <v>17.0</v>
      </c>
      <c r="M19" s="44">
        <v>7.1</v>
      </c>
      <c r="N19" s="44">
        <v>10.9</v>
      </c>
      <c r="O19" s="44">
        <v>37.1</v>
      </c>
      <c r="P19" s="44">
        <v>16.7</v>
      </c>
      <c r="Q19" s="44">
        <v>11.2</v>
      </c>
      <c r="R19" s="44">
        <v>22953.0</v>
      </c>
      <c r="S19" s="44">
        <v>30561.0</v>
      </c>
      <c r="T19" s="44">
        <v>21.3</v>
      </c>
      <c r="U19" s="44">
        <v>26.3</v>
      </c>
      <c r="V19" s="44">
        <v>62.5</v>
      </c>
      <c r="W19" s="44">
        <v>11.1</v>
      </c>
      <c r="X19" s="44">
        <v>4.3</v>
      </c>
      <c r="Y19" s="44">
        <v>469.8</v>
      </c>
      <c r="Z19" s="44">
        <v>98.6</v>
      </c>
      <c r="AA19" s="44">
        <v>46.3</v>
      </c>
      <c r="AB19" s="44">
        <v>717.7</v>
      </c>
      <c r="AC19" s="44">
        <v>2.3</v>
      </c>
      <c r="AD19" s="44">
        <v>10.5</v>
      </c>
      <c r="AE19" s="44">
        <v>6.9</v>
      </c>
      <c r="AF19" s="44">
        <v>17.0</v>
      </c>
      <c r="AG19" s="44">
        <v>40.5</v>
      </c>
      <c r="AH19" s="44">
        <v>35.5</v>
      </c>
      <c r="AI19" s="44">
        <v>34.3</v>
      </c>
      <c r="AJ19" s="44">
        <v>43.3</v>
      </c>
      <c r="AK19" s="44">
        <v>6.9</v>
      </c>
      <c r="AL19" s="44">
        <v>335.5</v>
      </c>
      <c r="AM19" s="44">
        <v>1.1</v>
      </c>
      <c r="AN19" s="44">
        <v>27.4</v>
      </c>
      <c r="AO19" s="44">
        <v>28.8</v>
      </c>
      <c r="AP19" s="44">
        <v>17.3</v>
      </c>
      <c r="AQ19" s="44">
        <v>25.3</v>
      </c>
      <c r="AR19" s="44">
        <v>56.1</v>
      </c>
      <c r="AS19" s="44">
        <v>29.6</v>
      </c>
      <c r="AT19" s="44">
        <v>36.4</v>
      </c>
      <c r="AU19" s="44">
        <v>4.1</v>
      </c>
      <c r="AV19" s="44">
        <v>4.3</v>
      </c>
      <c r="AW19" s="44">
        <v>3.9</v>
      </c>
      <c r="AX19" s="44">
        <v>2.2</v>
      </c>
      <c r="AY19" s="44">
        <v>4.7</v>
      </c>
    </row>
    <row r="20">
      <c r="A20" s="44" t="s">
        <v>638</v>
      </c>
      <c r="B20" s="44">
        <v>1061.0</v>
      </c>
      <c r="C20" s="44" t="s">
        <v>173</v>
      </c>
      <c r="D20" s="44">
        <v>111.0</v>
      </c>
      <c r="E20" s="44">
        <v>1055.7</v>
      </c>
      <c r="F20" s="44">
        <v>131.6</v>
      </c>
      <c r="G20" s="44">
        <v>122.9</v>
      </c>
      <c r="H20" s="44">
        <v>6.6</v>
      </c>
      <c r="I20" s="44">
        <v>124.7</v>
      </c>
      <c r="J20" s="44">
        <v>-3.7</v>
      </c>
      <c r="K20" s="44">
        <v>2.1</v>
      </c>
      <c r="L20" s="44">
        <v>16.4</v>
      </c>
      <c r="M20" s="44">
        <v>7.4</v>
      </c>
      <c r="N20" s="44">
        <v>10.4</v>
      </c>
      <c r="O20" s="44">
        <v>36.6</v>
      </c>
      <c r="P20" s="44">
        <v>17.1</v>
      </c>
      <c r="Q20" s="44">
        <v>12.0</v>
      </c>
      <c r="R20" s="44">
        <v>21119.0</v>
      </c>
      <c r="S20" s="44">
        <v>31402.0</v>
      </c>
      <c r="T20" s="44">
        <v>22.1</v>
      </c>
      <c r="U20" s="44">
        <v>24.2</v>
      </c>
      <c r="V20" s="44">
        <v>66.2</v>
      </c>
      <c r="W20" s="44">
        <v>9.6</v>
      </c>
      <c r="X20" s="44">
        <v>2.9</v>
      </c>
      <c r="Y20" s="44">
        <v>497.7</v>
      </c>
      <c r="Z20" s="44">
        <v>99.2</v>
      </c>
      <c r="AA20" s="44">
        <v>49.4</v>
      </c>
      <c r="AB20" s="44">
        <v>749.5</v>
      </c>
      <c r="AC20" s="44">
        <v>4.3</v>
      </c>
      <c r="AD20" s="44">
        <v>10.4</v>
      </c>
      <c r="AE20" s="44">
        <v>7.7</v>
      </c>
      <c r="AF20" s="44">
        <v>19.0</v>
      </c>
      <c r="AG20" s="44">
        <v>39.3</v>
      </c>
      <c r="AH20" s="44">
        <v>34.0</v>
      </c>
      <c r="AI20" s="44">
        <v>30.3</v>
      </c>
      <c r="AJ20" s="44">
        <v>40.0</v>
      </c>
      <c r="AK20" s="44">
        <v>6.7</v>
      </c>
      <c r="AL20" s="44">
        <v>290.5</v>
      </c>
      <c r="AM20" s="44">
        <v>2.7</v>
      </c>
      <c r="AN20" s="44">
        <v>28.7</v>
      </c>
      <c r="AO20" s="44">
        <v>19.7</v>
      </c>
      <c r="AP20" s="44">
        <v>17.2</v>
      </c>
      <c r="AQ20" s="44">
        <v>31.7</v>
      </c>
      <c r="AR20" s="44">
        <v>77.8</v>
      </c>
      <c r="AS20" s="44">
        <v>26.4</v>
      </c>
      <c r="AT20" s="44">
        <v>30.5</v>
      </c>
      <c r="AU20" s="44">
        <v>5.6</v>
      </c>
      <c r="AV20" s="44">
        <v>5.9</v>
      </c>
      <c r="AW20" s="44">
        <v>5.2</v>
      </c>
      <c r="AX20" s="44">
        <v>3.1</v>
      </c>
      <c r="AY20" s="44">
        <v>5.4</v>
      </c>
    </row>
    <row r="21" ht="15.75" customHeight="1">
      <c r="A21" s="44" t="s">
        <v>638</v>
      </c>
      <c r="B21" s="44">
        <v>1062.0</v>
      </c>
      <c r="C21" s="44" t="s">
        <v>174</v>
      </c>
      <c r="D21" s="44">
        <v>55.0</v>
      </c>
      <c r="E21" s="44">
        <v>766.2</v>
      </c>
      <c r="F21" s="44">
        <v>242.5</v>
      </c>
      <c r="G21" s="44">
        <v>225.5</v>
      </c>
      <c r="H21" s="44">
        <v>7.0</v>
      </c>
      <c r="I21" s="44">
        <v>316.5</v>
      </c>
      <c r="J21" s="44">
        <v>-3.1</v>
      </c>
      <c r="K21" s="44">
        <v>5.7</v>
      </c>
      <c r="L21" s="44">
        <v>17.3</v>
      </c>
      <c r="M21" s="44">
        <v>6.7</v>
      </c>
      <c r="N21" s="44">
        <v>9.5</v>
      </c>
      <c r="O21" s="44">
        <v>37.4</v>
      </c>
      <c r="P21" s="44">
        <v>16.8</v>
      </c>
      <c r="Q21" s="44">
        <v>12.4</v>
      </c>
      <c r="R21" s="44">
        <v>25006.0</v>
      </c>
      <c r="S21" s="44">
        <v>32833.0</v>
      </c>
      <c r="T21" s="44">
        <v>19.8</v>
      </c>
      <c r="U21" s="44">
        <v>23.1</v>
      </c>
      <c r="V21" s="44">
        <v>71.2</v>
      </c>
      <c r="W21" s="44">
        <v>5.6</v>
      </c>
      <c r="X21" s="44">
        <v>4.1</v>
      </c>
      <c r="Y21" s="44">
        <v>468.4</v>
      </c>
      <c r="Z21" s="44">
        <v>100.8</v>
      </c>
      <c r="AA21" s="44">
        <v>47.2</v>
      </c>
      <c r="AB21" s="44">
        <v>732.1</v>
      </c>
      <c r="AC21" s="44">
        <v>2.5</v>
      </c>
      <c r="AD21" s="44">
        <v>10.8</v>
      </c>
      <c r="AE21" s="44">
        <v>4.5</v>
      </c>
      <c r="AF21" s="44">
        <v>12.8</v>
      </c>
      <c r="AG21" s="44">
        <v>31.9</v>
      </c>
      <c r="AH21" s="44">
        <v>50.9</v>
      </c>
      <c r="AI21" s="44">
        <v>34.8</v>
      </c>
      <c r="AJ21" s="44">
        <v>48.0</v>
      </c>
      <c r="AK21" s="44">
        <v>6.7</v>
      </c>
      <c r="AL21" s="44">
        <v>351.5</v>
      </c>
      <c r="AM21" s="44">
        <v>0.9</v>
      </c>
      <c r="AN21" s="44">
        <v>29.6</v>
      </c>
      <c r="AO21" s="44">
        <v>30.6</v>
      </c>
      <c r="AP21" s="44">
        <v>16.3</v>
      </c>
      <c r="AQ21" s="44">
        <v>22.6</v>
      </c>
      <c r="AR21" s="44">
        <v>46.6</v>
      </c>
      <c r="AS21" s="44">
        <v>30.9</v>
      </c>
      <c r="AT21" s="44">
        <v>42.5</v>
      </c>
      <c r="AU21" s="44">
        <v>3.2</v>
      </c>
      <c r="AV21" s="44">
        <v>3.4</v>
      </c>
      <c r="AW21" s="44">
        <v>2.9</v>
      </c>
      <c r="AX21" s="44">
        <v>1.5</v>
      </c>
      <c r="AY21" s="44">
        <v>3.9</v>
      </c>
    </row>
    <row r="22" ht="15.75" customHeight="1">
      <c r="A22" s="44" t="s">
        <v>639</v>
      </c>
      <c r="B22" s="44">
        <v>2000.0</v>
      </c>
      <c r="C22" s="44" t="s">
        <v>176</v>
      </c>
      <c r="D22" s="44">
        <v>1.0</v>
      </c>
      <c r="E22" s="44">
        <v>755.1</v>
      </c>
      <c r="F22" s="44">
        <v>1830.6</v>
      </c>
      <c r="G22" s="44">
        <v>1534.4</v>
      </c>
      <c r="H22" s="44">
        <v>16.2</v>
      </c>
      <c r="I22" s="44">
        <v>2424.3</v>
      </c>
      <c r="J22" s="44">
        <v>1.9</v>
      </c>
      <c r="K22" s="44">
        <v>9.8</v>
      </c>
      <c r="L22" s="44">
        <v>16.5</v>
      </c>
      <c r="M22" s="44">
        <v>8.0</v>
      </c>
      <c r="N22" s="44">
        <v>16.4</v>
      </c>
      <c r="O22" s="44">
        <v>35.6</v>
      </c>
      <c r="P22" s="44">
        <v>13.6</v>
      </c>
      <c r="Q22" s="44">
        <v>9.8</v>
      </c>
      <c r="R22" s="44">
        <v>24421.0</v>
      </c>
      <c r="S22" s="44">
        <v>62793.0</v>
      </c>
      <c r="T22" s="44">
        <v>28.7</v>
      </c>
      <c r="U22" s="44">
        <v>16.5</v>
      </c>
      <c r="V22" s="44">
        <v>75.2</v>
      </c>
      <c r="W22" s="44">
        <v>8.2</v>
      </c>
      <c r="X22" s="44">
        <v>4.3</v>
      </c>
      <c r="Y22" s="44">
        <v>516.9</v>
      </c>
      <c r="Z22" s="44">
        <v>76.1</v>
      </c>
      <c r="AA22" s="44">
        <v>39.3</v>
      </c>
      <c r="AB22" s="44">
        <v>495.7</v>
      </c>
      <c r="AC22" s="44">
        <v>2.1</v>
      </c>
      <c r="AD22" s="44">
        <v>9.2</v>
      </c>
      <c r="AE22" s="44">
        <v>5.3</v>
      </c>
      <c r="AF22" s="44">
        <v>18.5</v>
      </c>
      <c r="AG22" s="44">
        <v>23.4</v>
      </c>
      <c r="AH22" s="44">
        <v>52.8</v>
      </c>
      <c r="AI22" s="44">
        <v>44.0</v>
      </c>
      <c r="AJ22" s="44">
        <v>56.2</v>
      </c>
      <c r="AK22" s="44">
        <v>4.5</v>
      </c>
      <c r="AL22" s="44">
        <v>532.3</v>
      </c>
      <c r="AM22" s="44">
        <v>0.1</v>
      </c>
      <c r="AN22" s="44">
        <v>15.5</v>
      </c>
      <c r="AO22" s="44">
        <v>27.5</v>
      </c>
      <c r="AP22" s="44">
        <v>33.2</v>
      </c>
      <c r="AQ22" s="44">
        <v>23.6</v>
      </c>
      <c r="AR22" s="44">
        <v>103.3</v>
      </c>
      <c r="AS22" s="44">
        <v>27.5</v>
      </c>
      <c r="AT22" s="44">
        <v>39.6</v>
      </c>
      <c r="AU22" s="44">
        <v>6.3</v>
      </c>
      <c r="AV22" s="44">
        <v>6.8</v>
      </c>
      <c r="AW22" s="44">
        <v>5.7</v>
      </c>
      <c r="AX22" s="44">
        <v>4.3</v>
      </c>
      <c r="AY22" s="44">
        <v>7.1</v>
      </c>
    </row>
    <row r="23" ht="15.75" customHeight="1">
      <c r="A23" s="44" t="s">
        <v>640</v>
      </c>
      <c r="B23" s="44">
        <v>3101.0</v>
      </c>
      <c r="C23" s="44" t="s">
        <v>178</v>
      </c>
      <c r="D23" s="44">
        <v>1.0</v>
      </c>
      <c r="E23" s="44">
        <v>192.7</v>
      </c>
      <c r="F23" s="44">
        <v>248.0</v>
      </c>
      <c r="G23" s="44">
        <v>224.0</v>
      </c>
      <c r="H23" s="44">
        <v>9.7</v>
      </c>
      <c r="I23" s="44">
        <v>1287.1</v>
      </c>
      <c r="J23" s="44">
        <v>-2.1</v>
      </c>
      <c r="K23" s="44">
        <v>-0.6</v>
      </c>
      <c r="L23" s="44">
        <v>14.6</v>
      </c>
      <c r="M23" s="44">
        <v>8.9</v>
      </c>
      <c r="N23" s="44">
        <v>16.2</v>
      </c>
      <c r="O23" s="44">
        <v>33.5</v>
      </c>
      <c r="P23" s="44">
        <v>15.2</v>
      </c>
      <c r="Q23" s="44">
        <v>11.6</v>
      </c>
      <c r="R23" s="44">
        <v>21419.0</v>
      </c>
      <c r="S23" s="44">
        <v>46928.0</v>
      </c>
      <c r="T23" s="44">
        <v>15.2</v>
      </c>
      <c r="U23" s="44">
        <v>27.9</v>
      </c>
      <c r="V23" s="44">
        <v>52.2</v>
      </c>
      <c r="W23" s="44">
        <v>19.8</v>
      </c>
      <c r="X23" s="44">
        <v>1.3</v>
      </c>
      <c r="Y23" s="44">
        <v>557.2</v>
      </c>
      <c r="Z23" s="44">
        <v>81.8</v>
      </c>
      <c r="AA23" s="44">
        <v>45.6</v>
      </c>
      <c r="AB23" s="44">
        <v>628.9</v>
      </c>
      <c r="AC23" s="44">
        <v>6.0</v>
      </c>
      <c r="AD23" s="44">
        <v>10.7</v>
      </c>
      <c r="AE23" s="44">
        <v>6.3</v>
      </c>
      <c r="AF23" s="44">
        <v>10.9</v>
      </c>
      <c r="AG23" s="44">
        <v>37.4</v>
      </c>
      <c r="AH23" s="44">
        <v>45.3</v>
      </c>
      <c r="AI23" s="44">
        <v>37.0</v>
      </c>
      <c r="AJ23" s="44">
        <v>36.2</v>
      </c>
      <c r="AK23" s="44">
        <v>4.4</v>
      </c>
      <c r="AL23" s="44">
        <v>524.6</v>
      </c>
      <c r="AM23" s="44">
        <v>0.1</v>
      </c>
      <c r="AN23" s="44">
        <v>21.0</v>
      </c>
      <c r="AO23" s="44">
        <v>19.8</v>
      </c>
      <c r="AP23" s="44">
        <v>31.7</v>
      </c>
      <c r="AQ23" s="44">
        <v>27.5</v>
      </c>
      <c r="AR23" s="44">
        <v>74.5</v>
      </c>
      <c r="AS23" s="44">
        <v>23.2</v>
      </c>
      <c r="AT23" s="44">
        <v>27.1</v>
      </c>
      <c r="AU23" s="44">
        <v>5.3</v>
      </c>
      <c r="AV23" s="44">
        <v>5.5</v>
      </c>
      <c r="AW23" s="44">
        <v>5.0</v>
      </c>
      <c r="AX23" s="44">
        <v>3.0</v>
      </c>
      <c r="AY23" s="44">
        <v>5.8</v>
      </c>
    </row>
    <row r="24" ht="15.75" customHeight="1">
      <c r="A24" s="44" t="s">
        <v>640</v>
      </c>
      <c r="B24" s="44">
        <v>3102.0</v>
      </c>
      <c r="C24" s="44" t="s">
        <v>179</v>
      </c>
      <c r="D24" s="44">
        <v>1.0</v>
      </c>
      <c r="E24" s="44">
        <v>224.5</v>
      </c>
      <c r="F24" s="44">
        <v>104.5</v>
      </c>
      <c r="G24" s="44">
        <v>86.8</v>
      </c>
      <c r="H24" s="44">
        <v>16.9</v>
      </c>
      <c r="I24" s="44">
        <v>465.7</v>
      </c>
      <c r="J24" s="44">
        <v>-3.3</v>
      </c>
      <c r="K24" s="44">
        <v>11.7</v>
      </c>
      <c r="L24" s="44">
        <v>17.6</v>
      </c>
      <c r="M24" s="44">
        <v>8.2</v>
      </c>
      <c r="N24" s="44">
        <v>11.8</v>
      </c>
      <c r="O24" s="44">
        <v>33.2</v>
      </c>
      <c r="P24" s="44">
        <v>17.1</v>
      </c>
      <c r="Q24" s="44">
        <v>12.1</v>
      </c>
      <c r="R24" s="44">
        <v>19585.0</v>
      </c>
      <c r="S24" s="44">
        <v>49597.0</v>
      </c>
      <c r="T24" s="44">
        <v>43.1</v>
      </c>
      <c r="U24" s="44">
        <v>11.1</v>
      </c>
      <c r="V24" s="44">
        <v>84.1</v>
      </c>
      <c r="W24" s="44">
        <v>4.8</v>
      </c>
      <c r="X24" s="44">
        <v>1.1</v>
      </c>
      <c r="Y24" s="44">
        <v>530.2</v>
      </c>
      <c r="Z24" s="44">
        <v>84.6</v>
      </c>
      <c r="AA24" s="44">
        <v>44.9</v>
      </c>
      <c r="AB24" s="44">
        <v>592.2</v>
      </c>
      <c r="AC24" s="44">
        <v>4.4</v>
      </c>
      <c r="AD24" s="44">
        <v>9.4</v>
      </c>
      <c r="AE24" s="44">
        <v>8.2</v>
      </c>
      <c r="AF24" s="44">
        <v>14.6</v>
      </c>
      <c r="AG24" s="44">
        <v>52.5</v>
      </c>
      <c r="AH24" s="44">
        <v>24.6</v>
      </c>
      <c r="AI24" s="44">
        <v>17.5</v>
      </c>
      <c r="AJ24" s="44">
        <v>22.0</v>
      </c>
      <c r="AK24" s="44">
        <v>3.4</v>
      </c>
      <c r="AL24" s="44">
        <v>458.9</v>
      </c>
      <c r="AM24" s="44">
        <v>0.2</v>
      </c>
      <c r="AN24" s="44">
        <v>57.1</v>
      </c>
      <c r="AO24" s="44">
        <v>14.2</v>
      </c>
      <c r="AP24" s="44">
        <v>10.3</v>
      </c>
      <c r="AQ24" s="44">
        <v>18.2</v>
      </c>
      <c r="AR24" s="44">
        <v>139.6</v>
      </c>
      <c r="AS24" s="44">
        <v>30.2</v>
      </c>
      <c r="AT24" s="44">
        <v>46.3</v>
      </c>
      <c r="AU24" s="44">
        <v>9.1</v>
      </c>
      <c r="AV24" s="44">
        <v>9.1</v>
      </c>
      <c r="AW24" s="44">
        <v>9.2</v>
      </c>
      <c r="AX24" s="44">
        <v>5.7</v>
      </c>
      <c r="AY24" s="44">
        <v>7.8</v>
      </c>
    </row>
    <row r="25" ht="15.75" customHeight="1">
      <c r="A25" s="44" t="s">
        <v>640</v>
      </c>
      <c r="B25" s="44">
        <v>3103.0</v>
      </c>
      <c r="C25" s="44" t="s">
        <v>180</v>
      </c>
      <c r="D25" s="44">
        <v>1.0</v>
      </c>
      <c r="E25" s="44">
        <v>204.6</v>
      </c>
      <c r="F25" s="44">
        <v>123.9</v>
      </c>
      <c r="G25" s="44">
        <v>106.2</v>
      </c>
      <c r="H25" s="44">
        <v>14.3</v>
      </c>
      <c r="I25" s="44">
        <v>605.6</v>
      </c>
      <c r="J25" s="44">
        <v>-1.7</v>
      </c>
      <c r="K25" s="44">
        <v>1.9</v>
      </c>
      <c r="L25" s="44">
        <v>16.3</v>
      </c>
      <c r="M25" s="44">
        <v>7.1</v>
      </c>
      <c r="N25" s="44">
        <v>14.2</v>
      </c>
      <c r="O25" s="44">
        <v>34.0</v>
      </c>
      <c r="P25" s="44">
        <v>15.7</v>
      </c>
      <c r="Q25" s="44">
        <v>12.7</v>
      </c>
      <c r="R25" s="44">
        <v>24083.0</v>
      </c>
      <c r="S25" s="44">
        <v>178706.0</v>
      </c>
      <c r="T25" s="44">
        <v>25.1</v>
      </c>
      <c r="U25" s="44">
        <v>14.5</v>
      </c>
      <c r="V25" s="44">
        <v>78.5</v>
      </c>
      <c r="W25" s="44">
        <v>7.1</v>
      </c>
      <c r="X25" s="44">
        <v>3.6</v>
      </c>
      <c r="Y25" s="44">
        <v>531.0</v>
      </c>
      <c r="Z25" s="44">
        <v>88.6</v>
      </c>
      <c r="AA25" s="44">
        <v>47.0</v>
      </c>
      <c r="AB25" s="44">
        <v>1218.1</v>
      </c>
      <c r="AC25" s="44">
        <v>4.3</v>
      </c>
      <c r="AD25" s="44">
        <v>11.2</v>
      </c>
      <c r="AE25" s="44">
        <v>4.2</v>
      </c>
      <c r="AF25" s="44">
        <v>12.0</v>
      </c>
      <c r="AG25" s="44">
        <v>43.3</v>
      </c>
      <c r="AH25" s="44">
        <v>40.6</v>
      </c>
      <c r="AI25" s="44">
        <v>36.0</v>
      </c>
      <c r="AJ25" s="44">
        <v>21.7</v>
      </c>
      <c r="AK25" s="44">
        <v>3.0</v>
      </c>
      <c r="AL25" s="44">
        <v>974.5</v>
      </c>
      <c r="AM25" s="44" t="s">
        <v>641</v>
      </c>
      <c r="AN25" s="44" t="s">
        <v>641</v>
      </c>
      <c r="AO25" s="44">
        <v>10.4</v>
      </c>
      <c r="AP25" s="44">
        <v>17.1</v>
      </c>
      <c r="AQ25" s="44">
        <v>11.5</v>
      </c>
      <c r="AR25" s="44">
        <v>69.1</v>
      </c>
      <c r="AS25" s="44">
        <v>28.6</v>
      </c>
      <c r="AT25" s="44">
        <v>42.0</v>
      </c>
      <c r="AU25" s="44">
        <v>4.8</v>
      </c>
      <c r="AV25" s="44">
        <v>4.8</v>
      </c>
      <c r="AW25" s="44">
        <v>4.9</v>
      </c>
      <c r="AX25" s="44">
        <v>2.7</v>
      </c>
      <c r="AY25" s="44">
        <v>4.4</v>
      </c>
    </row>
    <row r="26" ht="15.75" customHeight="1">
      <c r="A26" s="44" t="s">
        <v>640</v>
      </c>
      <c r="B26" s="44">
        <v>3151.0</v>
      </c>
      <c r="C26" s="44" t="s">
        <v>181</v>
      </c>
      <c r="D26" s="44">
        <v>41.0</v>
      </c>
      <c r="E26" s="44">
        <v>1567.6</v>
      </c>
      <c r="F26" s="44">
        <v>175.1</v>
      </c>
      <c r="G26" s="44">
        <v>164.2</v>
      </c>
      <c r="H26" s="44">
        <v>6.2</v>
      </c>
      <c r="I26" s="44">
        <v>111.7</v>
      </c>
      <c r="J26" s="44">
        <v>-0.8</v>
      </c>
      <c r="K26" s="44">
        <v>2.7</v>
      </c>
      <c r="L26" s="44">
        <v>17.9</v>
      </c>
      <c r="M26" s="44">
        <v>7.4</v>
      </c>
      <c r="N26" s="44">
        <v>11.1</v>
      </c>
      <c r="O26" s="44">
        <v>37.1</v>
      </c>
      <c r="P26" s="44">
        <v>16.3</v>
      </c>
      <c r="Q26" s="44">
        <v>10.2</v>
      </c>
      <c r="R26" s="44">
        <v>23101.0</v>
      </c>
      <c r="S26" s="44">
        <v>22131.0</v>
      </c>
      <c r="T26" s="44">
        <v>14.3</v>
      </c>
      <c r="U26" s="44">
        <v>35.5</v>
      </c>
      <c r="V26" s="44">
        <v>52.3</v>
      </c>
      <c r="W26" s="44">
        <v>12.2</v>
      </c>
      <c r="X26" s="44">
        <v>5.9</v>
      </c>
      <c r="Y26" s="44">
        <v>457.7</v>
      </c>
      <c r="Z26" s="44">
        <v>116.9</v>
      </c>
      <c r="AA26" s="44">
        <v>53.5</v>
      </c>
      <c r="AB26" s="44">
        <v>729.4</v>
      </c>
      <c r="AC26" s="44">
        <v>2.5</v>
      </c>
      <c r="AD26" s="44">
        <v>9.2</v>
      </c>
      <c r="AE26" s="44">
        <v>5.3</v>
      </c>
      <c r="AF26" s="44">
        <v>12.9</v>
      </c>
      <c r="AG26" s="44">
        <v>53.6</v>
      </c>
      <c r="AH26" s="44">
        <v>28.1</v>
      </c>
      <c r="AI26" s="44">
        <v>30.7</v>
      </c>
      <c r="AJ26" s="44">
        <v>24.3</v>
      </c>
      <c r="AK26" s="44">
        <v>4.3</v>
      </c>
      <c r="AL26" s="44">
        <v>239.8</v>
      </c>
      <c r="AM26" s="44">
        <v>1.3</v>
      </c>
      <c r="AN26" s="44">
        <v>25.2</v>
      </c>
      <c r="AO26" s="44">
        <v>20.0</v>
      </c>
      <c r="AP26" s="44">
        <v>23.1</v>
      </c>
      <c r="AQ26" s="44">
        <v>30.4</v>
      </c>
      <c r="AR26" s="44">
        <v>50.8</v>
      </c>
      <c r="AS26" s="44">
        <v>26.8</v>
      </c>
      <c r="AT26" s="44">
        <v>28.8</v>
      </c>
      <c r="AU26" s="44">
        <v>4.2</v>
      </c>
      <c r="AV26" s="44">
        <v>4.2</v>
      </c>
      <c r="AW26" s="44">
        <v>4.1</v>
      </c>
      <c r="AX26" s="44">
        <v>2.5</v>
      </c>
      <c r="AY26" s="44">
        <v>4.0</v>
      </c>
    </row>
    <row r="27" ht="15.75" customHeight="1">
      <c r="A27" s="44" t="s">
        <v>640</v>
      </c>
      <c r="B27" s="44">
        <v>3153.0</v>
      </c>
      <c r="C27" s="44" t="s">
        <v>183</v>
      </c>
      <c r="D27" s="44">
        <v>10.0</v>
      </c>
      <c r="E27" s="44">
        <v>966.7</v>
      </c>
      <c r="F27" s="44">
        <v>137.6</v>
      </c>
      <c r="G27" s="44">
        <v>125.3</v>
      </c>
      <c r="H27" s="44">
        <v>8.9</v>
      </c>
      <c r="I27" s="44">
        <v>142.3</v>
      </c>
      <c r="J27" s="44">
        <v>-8.5</v>
      </c>
      <c r="K27" s="44">
        <v>5.4</v>
      </c>
      <c r="L27" s="44">
        <v>13.7</v>
      </c>
      <c r="M27" s="44">
        <v>7.7</v>
      </c>
      <c r="N27" s="44">
        <v>10.5</v>
      </c>
      <c r="O27" s="44">
        <v>33.9</v>
      </c>
      <c r="P27" s="44">
        <v>19.4</v>
      </c>
      <c r="Q27" s="44">
        <v>14.8</v>
      </c>
      <c r="R27" s="44">
        <v>20269.0</v>
      </c>
      <c r="S27" s="44">
        <v>27997.0</v>
      </c>
      <c r="T27" s="44">
        <v>23.2</v>
      </c>
      <c r="U27" s="44">
        <v>15.8</v>
      </c>
      <c r="V27" s="44">
        <v>72.5</v>
      </c>
      <c r="W27" s="44">
        <v>11.7</v>
      </c>
      <c r="X27" s="44">
        <v>1.0</v>
      </c>
      <c r="Y27" s="44">
        <v>587.2</v>
      </c>
      <c r="Z27" s="44">
        <v>91.3</v>
      </c>
      <c r="AA27" s="44">
        <v>53.6</v>
      </c>
      <c r="AB27" s="44">
        <v>681.4</v>
      </c>
      <c r="AC27" s="44">
        <v>4.6</v>
      </c>
      <c r="AD27" s="44">
        <v>9.1</v>
      </c>
      <c r="AE27" s="44">
        <v>5.2</v>
      </c>
      <c r="AF27" s="44">
        <v>16.1</v>
      </c>
      <c r="AG27" s="44">
        <v>51.7</v>
      </c>
      <c r="AH27" s="44">
        <v>26.9</v>
      </c>
      <c r="AI27" s="44">
        <v>33.5</v>
      </c>
      <c r="AJ27" s="44">
        <v>35.0</v>
      </c>
      <c r="AK27" s="44">
        <v>5.3</v>
      </c>
      <c r="AL27" s="44">
        <v>329.6</v>
      </c>
      <c r="AM27" s="44">
        <v>0.5</v>
      </c>
      <c r="AN27" s="44">
        <v>26.2</v>
      </c>
      <c r="AO27" s="44">
        <v>25.6</v>
      </c>
      <c r="AP27" s="44">
        <v>12.5</v>
      </c>
      <c r="AQ27" s="44">
        <v>35.2</v>
      </c>
      <c r="AR27" s="44">
        <v>85.0</v>
      </c>
      <c r="AS27" s="44">
        <v>26.8</v>
      </c>
      <c r="AT27" s="44">
        <v>27.8</v>
      </c>
      <c r="AU27" s="44">
        <v>6.5</v>
      </c>
      <c r="AV27" s="44">
        <v>7.0</v>
      </c>
      <c r="AW27" s="44">
        <v>5.9</v>
      </c>
      <c r="AX27" s="44">
        <v>4.1</v>
      </c>
      <c r="AY27" s="44">
        <v>7.4</v>
      </c>
    </row>
    <row r="28" ht="15.75" customHeight="1">
      <c r="A28" s="44" t="s">
        <v>640</v>
      </c>
      <c r="B28" s="44">
        <v>3154.0</v>
      </c>
      <c r="C28" s="44" t="s">
        <v>184</v>
      </c>
      <c r="D28" s="44">
        <v>23.0</v>
      </c>
      <c r="E28" s="44">
        <v>676.2</v>
      </c>
      <c r="F28" s="44">
        <v>91.7</v>
      </c>
      <c r="G28" s="44">
        <v>85.6</v>
      </c>
      <c r="H28" s="44">
        <v>6.6</v>
      </c>
      <c r="I28" s="44">
        <v>135.7</v>
      </c>
      <c r="J28" s="44">
        <v>-5.5</v>
      </c>
      <c r="K28" s="44">
        <v>1.6</v>
      </c>
      <c r="L28" s="44">
        <v>15.7</v>
      </c>
      <c r="M28" s="44">
        <v>6.8</v>
      </c>
      <c r="N28" s="44">
        <v>11.0</v>
      </c>
      <c r="O28" s="44">
        <v>36.2</v>
      </c>
      <c r="P28" s="44">
        <v>17.9</v>
      </c>
      <c r="Q28" s="44">
        <v>12.5</v>
      </c>
      <c r="R28" s="44">
        <v>22604.0</v>
      </c>
      <c r="S28" s="44">
        <v>20232.0</v>
      </c>
      <c r="T28" s="44">
        <v>18.3</v>
      </c>
      <c r="U28" s="44">
        <v>25.6</v>
      </c>
      <c r="V28" s="44">
        <v>54.8</v>
      </c>
      <c r="W28" s="44">
        <v>19.6</v>
      </c>
      <c r="X28" s="44">
        <v>2.7</v>
      </c>
      <c r="Y28" s="44">
        <v>525.3</v>
      </c>
      <c r="Z28" s="44">
        <v>101.7</v>
      </c>
      <c r="AA28" s="44">
        <v>53.4</v>
      </c>
      <c r="AB28" s="44">
        <v>713.9</v>
      </c>
      <c r="AC28" s="44">
        <v>1.5</v>
      </c>
      <c r="AD28" s="44">
        <v>7.9</v>
      </c>
      <c r="AE28" s="44">
        <v>7.0</v>
      </c>
      <c r="AF28" s="44">
        <v>12.0</v>
      </c>
      <c r="AG28" s="44">
        <v>47.3</v>
      </c>
      <c r="AH28" s="44">
        <v>33.7</v>
      </c>
      <c r="AI28" s="44">
        <v>30.4</v>
      </c>
      <c r="AJ28" s="44">
        <v>23.5</v>
      </c>
      <c r="AK28" s="44">
        <v>4.3</v>
      </c>
      <c r="AL28" s="44">
        <v>245.2</v>
      </c>
      <c r="AM28" s="44">
        <v>1.9</v>
      </c>
      <c r="AN28" s="44">
        <v>26.0</v>
      </c>
      <c r="AO28" s="44">
        <v>22.0</v>
      </c>
      <c r="AP28" s="44">
        <v>10.9</v>
      </c>
      <c r="AQ28" s="44">
        <v>39.2</v>
      </c>
      <c r="AR28" s="44">
        <v>75.1</v>
      </c>
      <c r="AS28" s="44">
        <v>24.4</v>
      </c>
      <c r="AT28" s="44">
        <v>24.9</v>
      </c>
      <c r="AU28" s="44">
        <v>6.0</v>
      </c>
      <c r="AV28" s="44">
        <v>6.3</v>
      </c>
      <c r="AW28" s="44">
        <v>5.7</v>
      </c>
      <c r="AX28" s="44">
        <v>4.5</v>
      </c>
      <c r="AY28" s="44">
        <v>6.3</v>
      </c>
    </row>
    <row r="29" ht="15.75" customHeight="1">
      <c r="A29" s="44" t="s">
        <v>640</v>
      </c>
      <c r="B29" s="44">
        <v>3155.0</v>
      </c>
      <c r="C29" s="44" t="s">
        <v>185</v>
      </c>
      <c r="D29" s="44">
        <v>11.0</v>
      </c>
      <c r="E29" s="44">
        <v>1268.8</v>
      </c>
      <c r="F29" s="44">
        <v>133.0</v>
      </c>
      <c r="G29" s="44">
        <v>125.2</v>
      </c>
      <c r="H29" s="44">
        <v>5.9</v>
      </c>
      <c r="I29" s="44">
        <v>104.9</v>
      </c>
      <c r="J29" s="44">
        <v>-6.7</v>
      </c>
      <c r="K29" s="44">
        <v>2.7</v>
      </c>
      <c r="L29" s="44">
        <v>15.2</v>
      </c>
      <c r="M29" s="44">
        <v>7.1</v>
      </c>
      <c r="N29" s="44">
        <v>9.9</v>
      </c>
      <c r="O29" s="44">
        <v>35.3</v>
      </c>
      <c r="P29" s="44">
        <v>18.8</v>
      </c>
      <c r="Q29" s="44">
        <v>13.8</v>
      </c>
      <c r="R29" s="44">
        <v>21284.0</v>
      </c>
      <c r="S29" s="44">
        <v>28348.0</v>
      </c>
      <c r="T29" s="44">
        <v>19.7</v>
      </c>
      <c r="U29" s="44">
        <v>18.4</v>
      </c>
      <c r="V29" s="44">
        <v>67.7</v>
      </c>
      <c r="W29" s="44">
        <v>14.0</v>
      </c>
      <c r="X29" s="44">
        <v>1.7</v>
      </c>
      <c r="Y29" s="44">
        <v>522.6</v>
      </c>
      <c r="Z29" s="44">
        <v>105.2</v>
      </c>
      <c r="AA29" s="44">
        <v>55.0</v>
      </c>
      <c r="AB29" s="44">
        <v>797.8</v>
      </c>
      <c r="AC29" s="44">
        <v>5.6</v>
      </c>
      <c r="AD29" s="44">
        <v>10.3</v>
      </c>
      <c r="AE29" s="44">
        <v>4.4</v>
      </c>
      <c r="AF29" s="44">
        <v>14.1</v>
      </c>
      <c r="AG29" s="44">
        <v>44.8</v>
      </c>
      <c r="AH29" s="44">
        <v>36.7</v>
      </c>
      <c r="AI29" s="44">
        <v>29.5</v>
      </c>
      <c r="AJ29" s="44">
        <v>34.8</v>
      </c>
      <c r="AK29" s="44">
        <v>6.7</v>
      </c>
      <c r="AL29" s="44">
        <v>341.8</v>
      </c>
      <c r="AM29" s="44">
        <v>4.1</v>
      </c>
      <c r="AN29" s="44">
        <v>37.7</v>
      </c>
      <c r="AO29" s="44">
        <v>18.1</v>
      </c>
      <c r="AP29" s="44">
        <v>11.4</v>
      </c>
      <c r="AQ29" s="44">
        <v>28.6</v>
      </c>
      <c r="AR29" s="44">
        <v>67.3</v>
      </c>
      <c r="AS29" s="44">
        <v>26.4</v>
      </c>
      <c r="AT29" s="44">
        <v>27.9</v>
      </c>
      <c r="AU29" s="44">
        <v>5.6</v>
      </c>
      <c r="AV29" s="44">
        <v>6.0</v>
      </c>
      <c r="AW29" s="44">
        <v>5.1</v>
      </c>
      <c r="AX29" s="44">
        <v>3.0</v>
      </c>
      <c r="AY29" s="44">
        <v>5.2</v>
      </c>
    </row>
    <row r="30" ht="15.75" customHeight="1">
      <c r="A30" s="44" t="s">
        <v>640</v>
      </c>
      <c r="B30" s="44">
        <v>3157.0</v>
      </c>
      <c r="C30" s="44" t="s">
        <v>187</v>
      </c>
      <c r="D30" s="44">
        <v>7.0</v>
      </c>
      <c r="E30" s="44">
        <v>536.5</v>
      </c>
      <c r="F30" s="44">
        <v>133.4</v>
      </c>
      <c r="G30" s="44">
        <v>123.8</v>
      </c>
      <c r="H30" s="44">
        <v>7.2</v>
      </c>
      <c r="I30" s="44">
        <v>248.6</v>
      </c>
      <c r="J30" s="44">
        <v>-2.9</v>
      </c>
      <c r="K30" s="44">
        <v>5.9</v>
      </c>
      <c r="L30" s="44">
        <v>17.6</v>
      </c>
      <c r="M30" s="44">
        <v>7.3</v>
      </c>
      <c r="N30" s="44">
        <v>10.4</v>
      </c>
      <c r="O30" s="44">
        <v>36.8</v>
      </c>
      <c r="P30" s="44">
        <v>16.5</v>
      </c>
      <c r="Q30" s="44">
        <v>11.4</v>
      </c>
      <c r="R30" s="44">
        <v>21203.0</v>
      </c>
      <c r="S30" s="44">
        <v>21113.0</v>
      </c>
      <c r="T30" s="44">
        <v>21.3</v>
      </c>
      <c r="U30" s="44">
        <v>14.3</v>
      </c>
      <c r="V30" s="44">
        <v>77.6</v>
      </c>
      <c r="W30" s="44">
        <v>8.1</v>
      </c>
      <c r="X30" s="44">
        <v>5.2</v>
      </c>
      <c r="Y30" s="44">
        <v>476.0</v>
      </c>
      <c r="Z30" s="44">
        <v>109.0</v>
      </c>
      <c r="AA30" s="44">
        <v>51.9</v>
      </c>
      <c r="AB30" s="44">
        <v>726.1</v>
      </c>
      <c r="AC30" s="44">
        <v>2.8</v>
      </c>
      <c r="AD30" s="44">
        <v>10.5</v>
      </c>
      <c r="AE30" s="44">
        <v>3.7</v>
      </c>
      <c r="AF30" s="44">
        <v>12.1</v>
      </c>
      <c r="AG30" s="44">
        <v>50.5</v>
      </c>
      <c r="AH30" s="44">
        <v>33.7</v>
      </c>
      <c r="AI30" s="44">
        <v>29.3</v>
      </c>
      <c r="AJ30" s="44">
        <v>29.1</v>
      </c>
      <c r="AK30" s="44">
        <v>5.0</v>
      </c>
      <c r="AL30" s="44">
        <v>241.2</v>
      </c>
      <c r="AM30" s="44">
        <v>0.9</v>
      </c>
      <c r="AN30" s="44">
        <v>31.9</v>
      </c>
      <c r="AO30" s="44">
        <v>24.6</v>
      </c>
      <c r="AP30" s="44">
        <v>11.8</v>
      </c>
      <c r="AQ30" s="44">
        <v>30.8</v>
      </c>
      <c r="AR30" s="44">
        <v>74.4</v>
      </c>
      <c r="AS30" s="44">
        <v>31.5</v>
      </c>
      <c r="AT30" s="44">
        <v>31.9</v>
      </c>
      <c r="AU30" s="44">
        <v>4.8</v>
      </c>
      <c r="AV30" s="44">
        <v>4.9</v>
      </c>
      <c r="AW30" s="44">
        <v>4.7</v>
      </c>
      <c r="AX30" s="44">
        <v>2.6</v>
      </c>
      <c r="AY30" s="44">
        <v>4.9</v>
      </c>
    </row>
    <row r="31" ht="15.75" customHeight="1">
      <c r="A31" s="44" t="s">
        <v>640</v>
      </c>
      <c r="B31" s="44">
        <v>3158.0</v>
      </c>
      <c r="C31" s="44" t="s">
        <v>188</v>
      </c>
      <c r="D31" s="44">
        <v>32.0</v>
      </c>
      <c r="E31" s="44">
        <v>724.3</v>
      </c>
      <c r="F31" s="44">
        <v>120.4</v>
      </c>
      <c r="G31" s="44">
        <v>113.4</v>
      </c>
      <c r="H31" s="44">
        <v>5.9</v>
      </c>
      <c r="I31" s="44">
        <v>166.3</v>
      </c>
      <c r="J31" s="44">
        <v>-4.4</v>
      </c>
      <c r="K31" s="44">
        <v>0.4</v>
      </c>
      <c r="L31" s="44">
        <v>15.8</v>
      </c>
      <c r="M31" s="44">
        <v>7.6</v>
      </c>
      <c r="N31" s="44">
        <v>10.2</v>
      </c>
      <c r="O31" s="44">
        <v>36.2</v>
      </c>
      <c r="P31" s="44">
        <v>17.9</v>
      </c>
      <c r="Q31" s="44">
        <v>12.4</v>
      </c>
      <c r="R31" s="44">
        <v>21556.0</v>
      </c>
      <c r="S31" s="44">
        <v>19955.0</v>
      </c>
      <c r="T31" s="44">
        <v>18.8</v>
      </c>
      <c r="U31" s="44">
        <v>21.6</v>
      </c>
      <c r="V31" s="44">
        <v>63.6</v>
      </c>
      <c r="W31" s="44">
        <v>14.8</v>
      </c>
      <c r="X31" s="44">
        <v>1.7</v>
      </c>
      <c r="Y31" s="44">
        <v>508.9</v>
      </c>
      <c r="Z31" s="44">
        <v>104.4</v>
      </c>
      <c r="AA31" s="44">
        <v>53.1</v>
      </c>
      <c r="AB31" s="44">
        <v>722.1</v>
      </c>
      <c r="AC31" s="44">
        <v>2.6</v>
      </c>
      <c r="AD31" s="44">
        <v>8.6</v>
      </c>
      <c r="AE31" s="44">
        <v>5.5</v>
      </c>
      <c r="AF31" s="44">
        <v>14.3</v>
      </c>
      <c r="AG31" s="44">
        <v>46.4</v>
      </c>
      <c r="AH31" s="44">
        <v>33.8</v>
      </c>
      <c r="AI31" s="44">
        <v>33.9</v>
      </c>
      <c r="AJ31" s="44">
        <v>28.3</v>
      </c>
      <c r="AK31" s="44">
        <v>4.6</v>
      </c>
      <c r="AL31" s="44">
        <v>206.5</v>
      </c>
      <c r="AM31" s="44">
        <v>1.5</v>
      </c>
      <c r="AN31" s="44">
        <v>24.6</v>
      </c>
      <c r="AO31" s="44">
        <v>21.0</v>
      </c>
      <c r="AP31" s="44">
        <v>12.0</v>
      </c>
      <c r="AQ31" s="44">
        <v>40.9</v>
      </c>
      <c r="AR31" s="44">
        <v>61.4</v>
      </c>
      <c r="AS31" s="44">
        <v>26.4</v>
      </c>
      <c r="AT31" s="44">
        <v>28.8</v>
      </c>
      <c r="AU31" s="44">
        <v>4.9</v>
      </c>
      <c r="AV31" s="44">
        <v>5.3</v>
      </c>
      <c r="AW31" s="44">
        <v>4.5</v>
      </c>
      <c r="AX31" s="44">
        <v>3.0</v>
      </c>
      <c r="AY31" s="44">
        <v>5.8</v>
      </c>
    </row>
    <row r="32" ht="15.75" customHeight="1">
      <c r="A32" s="44" t="s">
        <v>640</v>
      </c>
      <c r="B32" s="44">
        <v>3159.0</v>
      </c>
      <c r="C32" s="44" t="s">
        <v>182</v>
      </c>
      <c r="D32" s="44">
        <v>39.0</v>
      </c>
      <c r="E32" s="44">
        <v>1755.6</v>
      </c>
      <c r="F32" s="44">
        <v>328.0</v>
      </c>
      <c r="G32" s="44">
        <v>301.4</v>
      </c>
      <c r="H32" s="44">
        <v>8.1</v>
      </c>
      <c r="I32" s="44">
        <v>186.9</v>
      </c>
      <c r="J32" s="44">
        <v>-3.6</v>
      </c>
      <c r="K32" s="44">
        <v>7.3</v>
      </c>
      <c r="L32" s="44">
        <v>15.2</v>
      </c>
      <c r="M32" s="44">
        <v>9.4</v>
      </c>
      <c r="N32" s="44">
        <v>13.2</v>
      </c>
      <c r="O32" s="44">
        <v>33.3</v>
      </c>
      <c r="P32" s="44">
        <v>17.1</v>
      </c>
      <c r="Q32" s="44">
        <v>11.8</v>
      </c>
      <c r="R32" s="44">
        <v>20264.0</v>
      </c>
      <c r="S32" s="44">
        <v>33320.0</v>
      </c>
      <c r="T32" s="44">
        <v>19.2</v>
      </c>
      <c r="U32" s="44">
        <v>27.1</v>
      </c>
      <c r="V32" s="44">
        <v>58.5</v>
      </c>
      <c r="W32" s="44">
        <v>14.4</v>
      </c>
      <c r="X32" s="44">
        <v>2.1</v>
      </c>
      <c r="Y32" s="44">
        <v>536.3</v>
      </c>
      <c r="Z32" s="44">
        <v>92.7</v>
      </c>
      <c r="AA32" s="44">
        <v>49.7</v>
      </c>
      <c r="AB32" s="44">
        <v>665.8</v>
      </c>
      <c r="AC32" s="44">
        <v>5.4</v>
      </c>
      <c r="AD32" s="44">
        <v>9.0</v>
      </c>
      <c r="AE32" s="44">
        <v>4.2</v>
      </c>
      <c r="AF32" s="44">
        <v>13.2</v>
      </c>
      <c r="AG32" s="44">
        <v>38.8</v>
      </c>
      <c r="AH32" s="44">
        <v>43.7</v>
      </c>
      <c r="AI32" s="44">
        <v>36.8</v>
      </c>
      <c r="AJ32" s="44">
        <v>34.7</v>
      </c>
      <c r="AK32" s="44">
        <v>5.2</v>
      </c>
      <c r="AL32" s="44">
        <v>393.5</v>
      </c>
      <c r="AM32" s="44">
        <v>0.5</v>
      </c>
      <c r="AN32" s="44">
        <v>23.6</v>
      </c>
      <c r="AO32" s="44">
        <v>18.9</v>
      </c>
      <c r="AP32" s="44">
        <v>18.8</v>
      </c>
      <c r="AQ32" s="44">
        <v>38.2</v>
      </c>
      <c r="AR32" s="44">
        <v>64.2</v>
      </c>
      <c r="AS32" s="44">
        <v>25.0</v>
      </c>
      <c r="AT32" s="44">
        <v>27.8</v>
      </c>
      <c r="AU32" s="44">
        <v>5.7</v>
      </c>
      <c r="AV32" s="44">
        <v>6.3</v>
      </c>
      <c r="AW32" s="44">
        <v>5.1</v>
      </c>
      <c r="AX32" s="44">
        <v>3.5</v>
      </c>
      <c r="AY32" s="44">
        <v>5.5</v>
      </c>
    </row>
    <row r="33" ht="15.75" customHeight="1">
      <c r="A33" s="44" t="s">
        <v>640</v>
      </c>
      <c r="B33" s="44">
        <v>3241.0</v>
      </c>
      <c r="C33" s="44" t="s">
        <v>189</v>
      </c>
      <c r="D33" s="44">
        <v>21.0</v>
      </c>
      <c r="E33" s="44">
        <v>2297.1</v>
      </c>
      <c r="F33" s="44">
        <v>1152.7</v>
      </c>
      <c r="G33" s="44">
        <v>1001.2</v>
      </c>
      <c r="H33" s="44">
        <v>13.1</v>
      </c>
      <c r="I33" s="44">
        <v>501.8</v>
      </c>
      <c r="J33" s="44">
        <v>-1.2</v>
      </c>
      <c r="K33" s="44">
        <v>4.6</v>
      </c>
      <c r="L33" s="44">
        <v>16.5</v>
      </c>
      <c r="M33" s="44">
        <v>8.1</v>
      </c>
      <c r="N33" s="44">
        <v>13.3</v>
      </c>
      <c r="O33" s="44">
        <v>35.0</v>
      </c>
      <c r="P33" s="44">
        <v>15.7</v>
      </c>
      <c r="Q33" s="44">
        <v>11.4</v>
      </c>
      <c r="R33" s="44">
        <v>20977.0</v>
      </c>
      <c r="S33" s="44">
        <v>43240.0</v>
      </c>
      <c r="T33" s="44">
        <v>30.4</v>
      </c>
      <c r="U33" s="44">
        <v>11.5</v>
      </c>
      <c r="V33" s="44">
        <v>81.7</v>
      </c>
      <c r="W33" s="44">
        <v>6.8</v>
      </c>
      <c r="X33" s="44">
        <v>2.7</v>
      </c>
      <c r="Y33" s="44">
        <v>517.5</v>
      </c>
      <c r="Z33" s="44">
        <v>89.4</v>
      </c>
      <c r="AA33" s="44">
        <v>46.2</v>
      </c>
      <c r="AB33" s="44">
        <v>584.4</v>
      </c>
      <c r="AC33" s="44">
        <v>4.0</v>
      </c>
      <c r="AD33" s="44">
        <v>9.4</v>
      </c>
      <c r="AE33" s="44">
        <v>5.3</v>
      </c>
      <c r="AF33" s="44">
        <v>11.9</v>
      </c>
      <c r="AG33" s="44">
        <v>42.6</v>
      </c>
      <c r="AH33" s="44">
        <v>40.3</v>
      </c>
      <c r="AI33" s="44">
        <v>32.9</v>
      </c>
      <c r="AJ33" s="44">
        <v>39.1</v>
      </c>
      <c r="AK33" s="44">
        <v>5.2</v>
      </c>
      <c r="AL33" s="44">
        <v>442.2</v>
      </c>
      <c r="AM33" s="44">
        <v>0.2</v>
      </c>
      <c r="AN33" s="44">
        <v>20.6</v>
      </c>
      <c r="AO33" s="44">
        <v>23.3</v>
      </c>
      <c r="AP33" s="44">
        <v>26.3</v>
      </c>
      <c r="AQ33" s="44">
        <v>29.5</v>
      </c>
      <c r="AR33" s="44">
        <v>104.2</v>
      </c>
      <c r="AS33" s="44">
        <v>27.9</v>
      </c>
      <c r="AT33" s="44">
        <v>41.2</v>
      </c>
      <c r="AU33" s="44">
        <v>6.6</v>
      </c>
      <c r="AV33" s="44">
        <v>7.1</v>
      </c>
      <c r="AW33" s="44">
        <v>6.1</v>
      </c>
      <c r="AX33" s="44">
        <v>4.4</v>
      </c>
      <c r="AY33" s="44">
        <v>6.7</v>
      </c>
    </row>
    <row r="34" ht="15.75" customHeight="1">
      <c r="A34" s="44" t="s">
        <v>640</v>
      </c>
      <c r="B34" s="44">
        <v>3251.0</v>
      </c>
      <c r="C34" s="44" t="s">
        <v>190</v>
      </c>
      <c r="D34" s="44">
        <v>45.0</v>
      </c>
      <c r="E34" s="44">
        <v>1991.0</v>
      </c>
      <c r="F34" s="44">
        <v>216.0</v>
      </c>
      <c r="G34" s="44">
        <v>199.2</v>
      </c>
      <c r="H34" s="44">
        <v>7.8</v>
      </c>
      <c r="I34" s="44">
        <v>108.5</v>
      </c>
      <c r="J34" s="44">
        <v>-2.9</v>
      </c>
      <c r="K34" s="44">
        <v>7.1</v>
      </c>
      <c r="L34" s="44">
        <v>16.7</v>
      </c>
      <c r="M34" s="44">
        <v>7.4</v>
      </c>
      <c r="N34" s="44">
        <v>10.5</v>
      </c>
      <c r="O34" s="44">
        <v>36.4</v>
      </c>
      <c r="P34" s="44">
        <v>17.1</v>
      </c>
      <c r="Q34" s="44">
        <v>11.7</v>
      </c>
      <c r="R34" s="44">
        <v>22469.0</v>
      </c>
      <c r="S34" s="44">
        <v>29544.0</v>
      </c>
      <c r="T34" s="44">
        <v>21.3</v>
      </c>
      <c r="U34" s="44">
        <v>23.2</v>
      </c>
      <c r="V34" s="44">
        <v>64.5</v>
      </c>
      <c r="W34" s="44">
        <v>12.3</v>
      </c>
      <c r="X34" s="44">
        <v>3.3</v>
      </c>
      <c r="Y34" s="44">
        <v>464.7</v>
      </c>
      <c r="Z34" s="44">
        <v>115.6</v>
      </c>
      <c r="AA34" s="44">
        <v>53.7</v>
      </c>
      <c r="AB34" s="44">
        <v>790.9</v>
      </c>
      <c r="AC34" s="44">
        <v>3.8</v>
      </c>
      <c r="AD34" s="44">
        <v>11.0</v>
      </c>
      <c r="AE34" s="44">
        <v>4.1</v>
      </c>
      <c r="AF34" s="44">
        <v>11.1</v>
      </c>
      <c r="AG34" s="44">
        <v>53.4</v>
      </c>
      <c r="AH34" s="44">
        <v>31.5</v>
      </c>
      <c r="AI34" s="44">
        <v>31.4</v>
      </c>
      <c r="AJ34" s="44">
        <v>41.2</v>
      </c>
      <c r="AK34" s="44">
        <v>6.3</v>
      </c>
      <c r="AL34" s="44">
        <v>326.0</v>
      </c>
      <c r="AM34" s="44">
        <v>2.3</v>
      </c>
      <c r="AN34" s="44">
        <v>31.6</v>
      </c>
      <c r="AO34" s="44">
        <v>28.7</v>
      </c>
      <c r="AP34" s="44">
        <v>12.9</v>
      </c>
      <c r="AQ34" s="44">
        <v>24.5</v>
      </c>
      <c r="AR34" s="44">
        <v>58.2</v>
      </c>
      <c r="AS34" s="44">
        <v>30.6</v>
      </c>
      <c r="AT34" s="44">
        <v>36.4</v>
      </c>
      <c r="AU34" s="44">
        <v>4.1</v>
      </c>
      <c r="AV34" s="44">
        <v>4.2</v>
      </c>
      <c r="AW34" s="44">
        <v>3.9</v>
      </c>
      <c r="AX34" s="44">
        <v>2.7</v>
      </c>
      <c r="AY34" s="44">
        <v>4.2</v>
      </c>
    </row>
    <row r="35" ht="15.75" customHeight="1">
      <c r="A35" s="44" t="s">
        <v>640</v>
      </c>
      <c r="B35" s="44">
        <v>3252.0</v>
      </c>
      <c r="C35" s="44" t="s">
        <v>191</v>
      </c>
      <c r="D35" s="44">
        <v>8.0</v>
      </c>
      <c r="E35" s="44">
        <v>797.5</v>
      </c>
      <c r="F35" s="44">
        <v>148.3</v>
      </c>
      <c r="G35" s="44">
        <v>133.8</v>
      </c>
      <c r="H35" s="44">
        <v>9.7</v>
      </c>
      <c r="I35" s="44">
        <v>185.9</v>
      </c>
      <c r="J35" s="44">
        <v>-5.6</v>
      </c>
      <c r="K35" s="44">
        <v>5.7</v>
      </c>
      <c r="L35" s="44">
        <v>15.7</v>
      </c>
      <c r="M35" s="44">
        <v>7.1</v>
      </c>
      <c r="N35" s="44">
        <v>10.1</v>
      </c>
      <c r="O35" s="44">
        <v>34.7</v>
      </c>
      <c r="P35" s="44">
        <v>18.4</v>
      </c>
      <c r="Q35" s="44">
        <v>14.1</v>
      </c>
      <c r="R35" s="44">
        <v>21292.0</v>
      </c>
      <c r="S35" s="44">
        <v>32843.0</v>
      </c>
      <c r="T35" s="44">
        <v>28.5</v>
      </c>
      <c r="U35" s="44">
        <v>14.8</v>
      </c>
      <c r="V35" s="44">
        <v>75.1</v>
      </c>
      <c r="W35" s="44">
        <v>10.1</v>
      </c>
      <c r="X35" s="44">
        <v>1.0</v>
      </c>
      <c r="Y35" s="44">
        <v>541.4</v>
      </c>
      <c r="Z35" s="44">
        <v>99.4</v>
      </c>
      <c r="AA35" s="44">
        <v>53.8</v>
      </c>
      <c r="AB35" s="44">
        <v>723.5</v>
      </c>
      <c r="AC35" s="44">
        <v>6.3</v>
      </c>
      <c r="AD35" s="44">
        <v>10.2</v>
      </c>
      <c r="AE35" s="44">
        <v>5.0</v>
      </c>
      <c r="AF35" s="44">
        <v>16.3</v>
      </c>
      <c r="AG35" s="44">
        <v>48.4</v>
      </c>
      <c r="AH35" s="44">
        <v>30.3</v>
      </c>
      <c r="AI35" s="44">
        <v>29.5</v>
      </c>
      <c r="AJ35" s="44">
        <v>36.2</v>
      </c>
      <c r="AK35" s="44">
        <v>5.9</v>
      </c>
      <c r="AL35" s="44">
        <v>350.8</v>
      </c>
      <c r="AM35" s="44">
        <v>0.9</v>
      </c>
      <c r="AN35" s="44">
        <v>28.9</v>
      </c>
      <c r="AO35" s="44">
        <v>18.3</v>
      </c>
      <c r="AP35" s="44">
        <v>18.4</v>
      </c>
      <c r="AQ35" s="44">
        <v>33.5</v>
      </c>
      <c r="AR35" s="44">
        <v>93.3</v>
      </c>
      <c r="AS35" s="44">
        <v>29.8</v>
      </c>
      <c r="AT35" s="44">
        <v>37.1</v>
      </c>
      <c r="AU35" s="44">
        <v>6.4</v>
      </c>
      <c r="AV35" s="44">
        <v>7.2</v>
      </c>
      <c r="AW35" s="44">
        <v>5.5</v>
      </c>
      <c r="AX35" s="44">
        <v>3.9</v>
      </c>
      <c r="AY35" s="44">
        <v>6.2</v>
      </c>
    </row>
    <row r="36" ht="15.75" customHeight="1">
      <c r="A36" s="44" t="s">
        <v>640</v>
      </c>
      <c r="B36" s="44">
        <v>3254.0</v>
      </c>
      <c r="C36" s="44" t="s">
        <v>192</v>
      </c>
      <c r="D36" s="44">
        <v>20.0</v>
      </c>
      <c r="E36" s="44">
        <v>1208.3</v>
      </c>
      <c r="F36" s="44">
        <v>276.6</v>
      </c>
      <c r="G36" s="44">
        <v>255.5</v>
      </c>
      <c r="H36" s="44">
        <v>7.6</v>
      </c>
      <c r="I36" s="44">
        <v>228.9</v>
      </c>
      <c r="J36" s="44">
        <v>-5.7</v>
      </c>
      <c r="K36" s="44">
        <v>3.4</v>
      </c>
      <c r="L36" s="44">
        <v>15.6</v>
      </c>
      <c r="M36" s="44">
        <v>8.4</v>
      </c>
      <c r="N36" s="44">
        <v>11.1</v>
      </c>
      <c r="O36" s="44">
        <v>35.1</v>
      </c>
      <c r="P36" s="44">
        <v>17.3</v>
      </c>
      <c r="Q36" s="44">
        <v>12.6</v>
      </c>
      <c r="R36" s="44">
        <v>20609.0</v>
      </c>
      <c r="S36" s="44">
        <v>27137.0</v>
      </c>
      <c r="T36" s="44">
        <v>22.1</v>
      </c>
      <c r="U36" s="44">
        <v>18.9</v>
      </c>
      <c r="V36" s="44">
        <v>71.4</v>
      </c>
      <c r="W36" s="44">
        <v>9.6</v>
      </c>
      <c r="X36" s="44">
        <v>1.6</v>
      </c>
      <c r="Y36" s="44">
        <v>513.2</v>
      </c>
      <c r="Z36" s="44">
        <v>98.8</v>
      </c>
      <c r="AA36" s="44">
        <v>50.7</v>
      </c>
      <c r="AB36" s="44">
        <v>673.4</v>
      </c>
      <c r="AC36" s="44">
        <v>5.7</v>
      </c>
      <c r="AD36" s="44">
        <v>10.5</v>
      </c>
      <c r="AE36" s="44">
        <v>6.4</v>
      </c>
      <c r="AF36" s="44">
        <v>11.6</v>
      </c>
      <c r="AG36" s="44">
        <v>47.7</v>
      </c>
      <c r="AH36" s="44">
        <v>34.4</v>
      </c>
      <c r="AI36" s="44">
        <v>29.9</v>
      </c>
      <c r="AJ36" s="44">
        <v>32.5</v>
      </c>
      <c r="AK36" s="44">
        <v>5.8</v>
      </c>
      <c r="AL36" s="44">
        <v>332.3</v>
      </c>
      <c r="AM36" s="44">
        <v>0.4</v>
      </c>
      <c r="AN36" s="44">
        <v>31.1</v>
      </c>
      <c r="AO36" s="44">
        <v>20.2</v>
      </c>
      <c r="AP36" s="44">
        <v>14.1</v>
      </c>
      <c r="AQ36" s="44">
        <v>34.2</v>
      </c>
      <c r="AR36" s="44">
        <v>77.0</v>
      </c>
      <c r="AS36" s="44">
        <v>26.8</v>
      </c>
      <c r="AT36" s="44">
        <v>32.2</v>
      </c>
      <c r="AU36" s="44">
        <v>6.0</v>
      </c>
      <c r="AV36" s="44">
        <v>6.7</v>
      </c>
      <c r="AW36" s="44">
        <v>5.2</v>
      </c>
      <c r="AX36" s="44">
        <v>2.6</v>
      </c>
      <c r="AY36" s="44">
        <v>6.6</v>
      </c>
    </row>
    <row r="37" ht="15.75" customHeight="1">
      <c r="A37" s="44" t="s">
        <v>640</v>
      </c>
      <c r="B37" s="44">
        <v>3255.0</v>
      </c>
      <c r="C37" s="44" t="s">
        <v>193</v>
      </c>
      <c r="D37" s="44">
        <v>32.0</v>
      </c>
      <c r="E37" s="44">
        <v>694.2</v>
      </c>
      <c r="F37" s="44">
        <v>71.1</v>
      </c>
      <c r="G37" s="44">
        <v>66.2</v>
      </c>
      <c r="H37" s="44">
        <v>7.0</v>
      </c>
      <c r="I37" s="44">
        <v>102.5</v>
      </c>
      <c r="J37" s="44">
        <v>-7.3</v>
      </c>
      <c r="K37" s="44">
        <v>2.1</v>
      </c>
      <c r="L37" s="44">
        <v>15.2</v>
      </c>
      <c r="M37" s="44">
        <v>7.5</v>
      </c>
      <c r="N37" s="44">
        <v>10.2</v>
      </c>
      <c r="O37" s="44">
        <v>33.9</v>
      </c>
      <c r="P37" s="44">
        <v>19.0</v>
      </c>
      <c r="Q37" s="44">
        <v>14.3</v>
      </c>
      <c r="R37" s="44">
        <v>20573.0</v>
      </c>
      <c r="S37" s="44">
        <v>30057.0</v>
      </c>
      <c r="T37" s="44">
        <v>20.2</v>
      </c>
      <c r="U37" s="44">
        <v>26.5</v>
      </c>
      <c r="V37" s="44">
        <v>64.5</v>
      </c>
      <c r="W37" s="44">
        <v>9.1</v>
      </c>
      <c r="X37" s="44">
        <v>0.6</v>
      </c>
      <c r="Y37" s="44">
        <v>540.4</v>
      </c>
      <c r="Z37" s="44">
        <v>103.8</v>
      </c>
      <c r="AA37" s="44">
        <v>56.1</v>
      </c>
      <c r="AB37" s="44">
        <v>751.9</v>
      </c>
      <c r="AC37" s="44">
        <v>3.7</v>
      </c>
      <c r="AD37" s="44">
        <v>7.3</v>
      </c>
      <c r="AE37" s="44">
        <v>5.2</v>
      </c>
      <c r="AF37" s="44">
        <v>21.9</v>
      </c>
      <c r="AG37" s="44">
        <v>49.1</v>
      </c>
      <c r="AH37" s="44">
        <v>23.8</v>
      </c>
      <c r="AI37" s="44">
        <v>28.1</v>
      </c>
      <c r="AJ37" s="44">
        <v>31.9</v>
      </c>
      <c r="AK37" s="44">
        <v>6.5</v>
      </c>
      <c r="AL37" s="44">
        <v>316.1</v>
      </c>
      <c r="AM37" s="44">
        <v>0.9</v>
      </c>
      <c r="AN37" s="44">
        <v>45.7</v>
      </c>
      <c r="AO37" s="44">
        <v>18.3</v>
      </c>
      <c r="AP37" s="44">
        <v>8.9</v>
      </c>
      <c r="AQ37" s="44">
        <v>26.2</v>
      </c>
      <c r="AR37" s="44">
        <v>76.2</v>
      </c>
      <c r="AS37" s="44">
        <v>26.9</v>
      </c>
      <c r="AT37" s="44">
        <v>25.5</v>
      </c>
      <c r="AU37" s="44">
        <v>6.7</v>
      </c>
      <c r="AV37" s="44">
        <v>7.3</v>
      </c>
      <c r="AW37" s="44">
        <v>6.2</v>
      </c>
      <c r="AX37" s="44">
        <v>3.9</v>
      </c>
      <c r="AY37" s="44">
        <v>7.3</v>
      </c>
    </row>
    <row r="38" ht="15.75" customHeight="1">
      <c r="A38" s="44" t="s">
        <v>640</v>
      </c>
      <c r="B38" s="44">
        <v>3256.0</v>
      </c>
      <c r="C38" s="44" t="s">
        <v>194</v>
      </c>
      <c r="D38" s="44">
        <v>36.0</v>
      </c>
      <c r="E38" s="44">
        <v>1400.8</v>
      </c>
      <c r="F38" s="44">
        <v>121.5</v>
      </c>
      <c r="G38" s="44">
        <v>112.1</v>
      </c>
      <c r="H38" s="44">
        <v>7.7</v>
      </c>
      <c r="I38" s="44">
        <v>86.7</v>
      </c>
      <c r="J38" s="44">
        <v>-4.5</v>
      </c>
      <c r="K38" s="44">
        <v>4.2</v>
      </c>
      <c r="L38" s="44">
        <v>17.0</v>
      </c>
      <c r="M38" s="44">
        <v>7.7</v>
      </c>
      <c r="N38" s="44">
        <v>10.6</v>
      </c>
      <c r="O38" s="44">
        <v>35.8</v>
      </c>
      <c r="P38" s="44">
        <v>17.2</v>
      </c>
      <c r="Q38" s="44">
        <v>11.8</v>
      </c>
      <c r="R38" s="44">
        <v>20356.0</v>
      </c>
      <c r="S38" s="44">
        <v>29267.0</v>
      </c>
      <c r="T38" s="44">
        <v>27.9</v>
      </c>
      <c r="U38" s="44">
        <v>15.6</v>
      </c>
      <c r="V38" s="44">
        <v>76.7</v>
      </c>
      <c r="W38" s="44">
        <v>7.7</v>
      </c>
      <c r="X38" s="44">
        <v>2.1</v>
      </c>
      <c r="Y38" s="44">
        <v>472.0</v>
      </c>
      <c r="Z38" s="44">
        <v>113.9</v>
      </c>
      <c r="AA38" s="44">
        <v>53.8</v>
      </c>
      <c r="AB38" s="44">
        <v>792.0</v>
      </c>
      <c r="AC38" s="44">
        <v>5.8</v>
      </c>
      <c r="AD38" s="44">
        <v>10.1</v>
      </c>
      <c r="AE38" s="44">
        <v>6.0</v>
      </c>
      <c r="AF38" s="44">
        <v>20.1</v>
      </c>
      <c r="AG38" s="44">
        <v>46.3</v>
      </c>
      <c r="AH38" s="44">
        <v>27.6</v>
      </c>
      <c r="AI38" s="44">
        <v>29.8</v>
      </c>
      <c r="AJ38" s="44">
        <v>34.4</v>
      </c>
      <c r="AK38" s="44">
        <v>6.1</v>
      </c>
      <c r="AL38" s="44">
        <v>326.9</v>
      </c>
      <c r="AM38" s="44">
        <v>2.2</v>
      </c>
      <c r="AN38" s="44">
        <v>35.9</v>
      </c>
      <c r="AO38" s="44">
        <v>22.7</v>
      </c>
      <c r="AP38" s="44">
        <v>10.5</v>
      </c>
      <c r="AQ38" s="44">
        <v>28.7</v>
      </c>
      <c r="AR38" s="44">
        <v>77.3</v>
      </c>
      <c r="AS38" s="44">
        <v>30.3</v>
      </c>
      <c r="AT38" s="44">
        <v>34.3</v>
      </c>
      <c r="AU38" s="44">
        <v>5.1</v>
      </c>
      <c r="AV38" s="44">
        <v>5.4</v>
      </c>
      <c r="AW38" s="44">
        <v>4.8</v>
      </c>
      <c r="AX38" s="44">
        <v>3.5</v>
      </c>
      <c r="AY38" s="44">
        <v>5.2</v>
      </c>
    </row>
    <row r="39" ht="15.75" customHeight="1">
      <c r="A39" s="44" t="s">
        <v>640</v>
      </c>
      <c r="B39" s="44">
        <v>3257.0</v>
      </c>
      <c r="C39" s="44" t="s">
        <v>195</v>
      </c>
      <c r="D39" s="44">
        <v>38.0</v>
      </c>
      <c r="E39" s="44">
        <v>675.7</v>
      </c>
      <c r="F39" s="44">
        <v>157.9</v>
      </c>
      <c r="G39" s="44">
        <v>145.0</v>
      </c>
      <c r="H39" s="44">
        <v>8.2</v>
      </c>
      <c r="I39" s="44">
        <v>233.7</v>
      </c>
      <c r="J39" s="44">
        <v>-6.6</v>
      </c>
      <c r="K39" s="44">
        <v>8.3</v>
      </c>
      <c r="L39" s="44">
        <v>15.8</v>
      </c>
      <c r="M39" s="44">
        <v>7.3</v>
      </c>
      <c r="N39" s="44">
        <v>10.0</v>
      </c>
      <c r="O39" s="44">
        <v>35.7</v>
      </c>
      <c r="P39" s="44">
        <v>17.9</v>
      </c>
      <c r="Q39" s="44">
        <v>13.3</v>
      </c>
      <c r="R39" s="44">
        <v>21404.0</v>
      </c>
      <c r="S39" s="44">
        <v>24110.0</v>
      </c>
      <c r="T39" s="44">
        <v>25.3</v>
      </c>
      <c r="U39" s="44">
        <v>22.4</v>
      </c>
      <c r="V39" s="44">
        <v>64.5</v>
      </c>
      <c r="W39" s="44">
        <v>13.1</v>
      </c>
      <c r="X39" s="44">
        <v>1.9</v>
      </c>
      <c r="Y39" s="44">
        <v>505.6</v>
      </c>
      <c r="Z39" s="44">
        <v>105.6</v>
      </c>
      <c r="AA39" s="44">
        <v>53.4</v>
      </c>
      <c r="AB39" s="44">
        <v>738.8</v>
      </c>
      <c r="AC39" s="44">
        <v>4.1</v>
      </c>
      <c r="AD39" s="44">
        <v>10.2</v>
      </c>
      <c r="AE39" s="44">
        <v>4.8</v>
      </c>
      <c r="AF39" s="44">
        <v>15.1</v>
      </c>
      <c r="AG39" s="44">
        <v>41.0</v>
      </c>
      <c r="AH39" s="44">
        <v>39.0</v>
      </c>
      <c r="AI39" s="44">
        <v>30.2</v>
      </c>
      <c r="AJ39" s="44">
        <v>35.8</v>
      </c>
      <c r="AK39" s="44">
        <v>6.0</v>
      </c>
      <c r="AL39" s="44">
        <v>286.1</v>
      </c>
      <c r="AM39" s="44">
        <v>0.7</v>
      </c>
      <c r="AN39" s="44">
        <v>28.4</v>
      </c>
      <c r="AO39" s="44">
        <v>22.8</v>
      </c>
      <c r="AP39" s="44">
        <v>12.9</v>
      </c>
      <c r="AQ39" s="44">
        <v>35.2</v>
      </c>
      <c r="AR39" s="44">
        <v>71.6</v>
      </c>
      <c r="AS39" s="44">
        <v>28.8</v>
      </c>
      <c r="AT39" s="44">
        <v>33.0</v>
      </c>
      <c r="AU39" s="44">
        <v>6.0</v>
      </c>
      <c r="AV39" s="44">
        <v>6.3</v>
      </c>
      <c r="AW39" s="44">
        <v>5.8</v>
      </c>
      <c r="AX39" s="44">
        <v>5.5</v>
      </c>
      <c r="AY39" s="44">
        <v>6.0</v>
      </c>
    </row>
    <row r="40" ht="15.75" customHeight="1">
      <c r="A40" s="44" t="s">
        <v>640</v>
      </c>
      <c r="B40" s="44">
        <v>3351.0</v>
      </c>
      <c r="C40" s="44" t="s">
        <v>196</v>
      </c>
      <c r="D40" s="44">
        <v>21.0</v>
      </c>
      <c r="E40" s="44">
        <v>1550.8</v>
      </c>
      <c r="F40" s="44">
        <v>178.8</v>
      </c>
      <c r="G40" s="44">
        <v>165.5</v>
      </c>
      <c r="H40" s="44">
        <v>7.4</v>
      </c>
      <c r="I40" s="44">
        <v>115.3</v>
      </c>
      <c r="J40" s="44">
        <v>-3.6</v>
      </c>
      <c r="K40" s="44">
        <v>6.2</v>
      </c>
      <c r="L40" s="44">
        <v>17.3</v>
      </c>
      <c r="M40" s="44">
        <v>7.2</v>
      </c>
      <c r="N40" s="44">
        <v>11.0</v>
      </c>
      <c r="O40" s="44">
        <v>34.5</v>
      </c>
      <c r="P40" s="44">
        <v>17.9</v>
      </c>
      <c r="Q40" s="44">
        <v>12.1</v>
      </c>
      <c r="R40" s="44">
        <v>20291.0</v>
      </c>
      <c r="S40" s="44">
        <v>28469.0</v>
      </c>
      <c r="T40" s="44">
        <v>26.0</v>
      </c>
      <c r="U40" s="44">
        <v>14.0</v>
      </c>
      <c r="V40" s="44">
        <v>78.6</v>
      </c>
      <c r="W40" s="44">
        <v>7.4</v>
      </c>
      <c r="X40" s="44">
        <v>1.9</v>
      </c>
      <c r="Y40" s="44">
        <v>499.0</v>
      </c>
      <c r="Z40" s="44">
        <v>105.3</v>
      </c>
      <c r="AA40" s="44">
        <v>52.5</v>
      </c>
      <c r="AB40" s="44">
        <v>724.9</v>
      </c>
      <c r="AC40" s="44">
        <v>6.0</v>
      </c>
      <c r="AD40" s="44">
        <v>10.3</v>
      </c>
      <c r="AE40" s="44">
        <v>7.7</v>
      </c>
      <c r="AF40" s="44">
        <v>16.3</v>
      </c>
      <c r="AG40" s="44">
        <v>51.4</v>
      </c>
      <c r="AH40" s="44">
        <v>24.6</v>
      </c>
      <c r="AI40" s="44">
        <v>30.3</v>
      </c>
      <c r="AJ40" s="44">
        <v>34.8</v>
      </c>
      <c r="AK40" s="44">
        <v>5.9</v>
      </c>
      <c r="AL40" s="44">
        <v>319.9</v>
      </c>
      <c r="AM40" s="44">
        <v>1.5</v>
      </c>
      <c r="AN40" s="44">
        <v>29.4</v>
      </c>
      <c r="AO40" s="44">
        <v>20.9</v>
      </c>
      <c r="AP40" s="44">
        <v>11.7</v>
      </c>
      <c r="AQ40" s="44">
        <v>36.6</v>
      </c>
      <c r="AR40" s="44">
        <v>84.9</v>
      </c>
      <c r="AS40" s="44">
        <v>28.7</v>
      </c>
      <c r="AT40" s="44">
        <v>31.0</v>
      </c>
      <c r="AU40" s="44">
        <v>6.2</v>
      </c>
      <c r="AV40" s="44">
        <v>6.8</v>
      </c>
      <c r="AW40" s="44">
        <v>5.5</v>
      </c>
      <c r="AX40" s="44">
        <v>4.0</v>
      </c>
      <c r="AY40" s="44">
        <v>6.0</v>
      </c>
    </row>
    <row r="41" ht="15.75" customHeight="1">
      <c r="A41" s="44" t="s">
        <v>640</v>
      </c>
      <c r="B41" s="44">
        <v>3352.0</v>
      </c>
      <c r="C41" s="44" t="s">
        <v>197</v>
      </c>
      <c r="D41" s="44">
        <v>29.0</v>
      </c>
      <c r="E41" s="44">
        <v>2059.0</v>
      </c>
      <c r="F41" s="44">
        <v>198.1</v>
      </c>
      <c r="G41" s="44">
        <v>185.8</v>
      </c>
      <c r="H41" s="44">
        <v>6.2</v>
      </c>
      <c r="I41" s="44">
        <v>96.2</v>
      </c>
      <c r="J41" s="44">
        <v>-5.4</v>
      </c>
      <c r="K41" s="44">
        <v>2.5</v>
      </c>
      <c r="L41" s="44">
        <v>16.2</v>
      </c>
      <c r="M41" s="44">
        <v>6.9</v>
      </c>
      <c r="N41" s="44">
        <v>9.8</v>
      </c>
      <c r="O41" s="44">
        <v>34.9</v>
      </c>
      <c r="P41" s="44">
        <v>19.4</v>
      </c>
      <c r="Q41" s="44">
        <v>12.7</v>
      </c>
      <c r="R41" s="44">
        <v>21012.0</v>
      </c>
      <c r="S41" s="44">
        <v>21509.0</v>
      </c>
      <c r="T41" s="44">
        <v>18.8</v>
      </c>
      <c r="U41" s="44">
        <v>17.4</v>
      </c>
      <c r="V41" s="44">
        <v>72.7</v>
      </c>
      <c r="W41" s="44">
        <v>10.0</v>
      </c>
      <c r="X41" s="44">
        <v>3.7</v>
      </c>
      <c r="Y41" s="44">
        <v>523.7</v>
      </c>
      <c r="Z41" s="44">
        <v>104.5</v>
      </c>
      <c r="AA41" s="44">
        <v>54.7</v>
      </c>
      <c r="AB41" s="44">
        <v>767.5</v>
      </c>
      <c r="AC41" s="44">
        <v>4.1</v>
      </c>
      <c r="AD41" s="44">
        <v>9.7</v>
      </c>
      <c r="AE41" s="44">
        <v>7.2</v>
      </c>
      <c r="AF41" s="44">
        <v>16.5</v>
      </c>
      <c r="AG41" s="44">
        <v>51.7</v>
      </c>
      <c r="AH41" s="44">
        <v>24.6</v>
      </c>
      <c r="AI41" s="44">
        <v>32.1</v>
      </c>
      <c r="AJ41" s="44">
        <v>32.2</v>
      </c>
      <c r="AK41" s="44">
        <v>5.2</v>
      </c>
      <c r="AL41" s="44">
        <v>240.6</v>
      </c>
      <c r="AM41" s="44">
        <v>3.8</v>
      </c>
      <c r="AN41" s="44">
        <v>25.1</v>
      </c>
      <c r="AO41" s="44">
        <v>26.5</v>
      </c>
      <c r="AP41" s="44">
        <v>11.4</v>
      </c>
      <c r="AQ41" s="44">
        <v>33.3</v>
      </c>
      <c r="AR41" s="44">
        <v>65.5</v>
      </c>
      <c r="AS41" s="44">
        <v>28.2</v>
      </c>
      <c r="AT41" s="44">
        <v>27.6</v>
      </c>
      <c r="AU41" s="44">
        <v>5.6</v>
      </c>
      <c r="AV41" s="44">
        <v>5.7</v>
      </c>
      <c r="AW41" s="44">
        <v>5.4</v>
      </c>
      <c r="AX41" s="44">
        <v>2.7</v>
      </c>
      <c r="AY41" s="44">
        <v>6.4</v>
      </c>
    </row>
    <row r="42" ht="15.75" customHeight="1">
      <c r="A42" s="44" t="s">
        <v>640</v>
      </c>
      <c r="B42" s="44">
        <v>3353.0</v>
      </c>
      <c r="C42" s="44" t="s">
        <v>198</v>
      </c>
      <c r="D42" s="44">
        <v>42.0</v>
      </c>
      <c r="E42" s="44">
        <v>1248.5</v>
      </c>
      <c r="F42" s="44">
        <v>251.5</v>
      </c>
      <c r="G42" s="44">
        <v>233.2</v>
      </c>
      <c r="H42" s="44">
        <v>7.3</v>
      </c>
      <c r="I42" s="44">
        <v>201.5</v>
      </c>
      <c r="J42" s="44">
        <v>-1.2</v>
      </c>
      <c r="K42" s="44">
        <v>6.0</v>
      </c>
      <c r="L42" s="44">
        <v>17.2</v>
      </c>
      <c r="M42" s="44">
        <v>7.1</v>
      </c>
      <c r="N42" s="44">
        <v>9.9</v>
      </c>
      <c r="O42" s="44">
        <v>37.4</v>
      </c>
      <c r="P42" s="44">
        <v>16.9</v>
      </c>
      <c r="Q42" s="44">
        <v>11.5</v>
      </c>
      <c r="R42" s="44">
        <v>24798.0</v>
      </c>
      <c r="S42" s="44">
        <v>23393.0</v>
      </c>
      <c r="T42" s="44">
        <v>15.4</v>
      </c>
      <c r="U42" s="44">
        <v>28.7</v>
      </c>
      <c r="V42" s="44">
        <v>52.8</v>
      </c>
      <c r="W42" s="44">
        <v>18.5</v>
      </c>
      <c r="X42" s="44">
        <v>4.5</v>
      </c>
      <c r="Y42" s="44">
        <v>479.5</v>
      </c>
      <c r="Z42" s="44">
        <v>108.0</v>
      </c>
      <c r="AA42" s="44">
        <v>51.8</v>
      </c>
      <c r="AB42" s="44">
        <v>771.6</v>
      </c>
      <c r="AC42" s="44">
        <v>3.4</v>
      </c>
      <c r="AD42" s="44">
        <v>10.2</v>
      </c>
      <c r="AE42" s="44">
        <v>3.8</v>
      </c>
      <c r="AF42" s="44">
        <v>11.8</v>
      </c>
      <c r="AG42" s="44">
        <v>46.8</v>
      </c>
      <c r="AH42" s="44">
        <v>37.6</v>
      </c>
      <c r="AI42" s="44">
        <v>35.1</v>
      </c>
      <c r="AJ42" s="44">
        <v>44.1</v>
      </c>
      <c r="AK42" s="44">
        <v>5.8</v>
      </c>
      <c r="AL42" s="44">
        <v>257.2</v>
      </c>
      <c r="AM42" s="44">
        <v>2.1</v>
      </c>
      <c r="AN42" s="44">
        <v>21.2</v>
      </c>
      <c r="AO42" s="44">
        <v>35.9</v>
      </c>
      <c r="AP42" s="44">
        <v>15.3</v>
      </c>
      <c r="AQ42" s="44">
        <v>25.5</v>
      </c>
      <c r="AR42" s="44">
        <v>45.6</v>
      </c>
      <c r="AS42" s="44">
        <v>30.2</v>
      </c>
      <c r="AT42" s="44">
        <v>31.6</v>
      </c>
      <c r="AU42" s="44">
        <v>4.0</v>
      </c>
      <c r="AV42" s="44">
        <v>4.3</v>
      </c>
      <c r="AW42" s="44">
        <v>3.7</v>
      </c>
      <c r="AX42" s="44">
        <v>2.0</v>
      </c>
      <c r="AY42" s="44">
        <v>5.2</v>
      </c>
    </row>
    <row r="43" ht="15.75" customHeight="1">
      <c r="A43" s="44" t="s">
        <v>640</v>
      </c>
      <c r="B43" s="44">
        <v>3354.0</v>
      </c>
      <c r="C43" s="44" t="s">
        <v>199</v>
      </c>
      <c r="D43" s="44">
        <v>27.0</v>
      </c>
      <c r="E43" s="44">
        <v>1227.2</v>
      </c>
      <c r="F43" s="44">
        <v>48.4</v>
      </c>
      <c r="G43" s="44">
        <v>45.8</v>
      </c>
      <c r="H43" s="44">
        <v>5.3</v>
      </c>
      <c r="I43" s="44">
        <v>39.4</v>
      </c>
      <c r="J43" s="44">
        <v>-8.1</v>
      </c>
      <c r="K43" s="44">
        <v>-1.9</v>
      </c>
      <c r="L43" s="44">
        <v>15.3</v>
      </c>
      <c r="M43" s="44">
        <v>6.2</v>
      </c>
      <c r="N43" s="44">
        <v>9.0</v>
      </c>
      <c r="O43" s="44">
        <v>34.2</v>
      </c>
      <c r="P43" s="44">
        <v>20.6</v>
      </c>
      <c r="Q43" s="44">
        <v>14.6</v>
      </c>
      <c r="R43" s="44">
        <v>19529.0</v>
      </c>
      <c r="S43" s="44">
        <v>24523.0</v>
      </c>
      <c r="T43" s="44">
        <v>12.5</v>
      </c>
      <c r="U43" s="44">
        <v>25.6</v>
      </c>
      <c r="V43" s="44">
        <v>61.2</v>
      </c>
      <c r="W43" s="44">
        <v>13.2</v>
      </c>
      <c r="X43" s="44">
        <v>0.9</v>
      </c>
      <c r="Y43" s="44">
        <v>548.6</v>
      </c>
      <c r="Z43" s="44">
        <v>109.6</v>
      </c>
      <c r="AA43" s="44">
        <v>60.1</v>
      </c>
      <c r="AB43" s="44">
        <v>824.0</v>
      </c>
      <c r="AC43" s="44">
        <v>3.9</v>
      </c>
      <c r="AD43" s="44">
        <v>10.4</v>
      </c>
      <c r="AE43" s="44">
        <v>8.4</v>
      </c>
      <c r="AF43" s="44">
        <v>12.9</v>
      </c>
      <c r="AG43" s="44">
        <v>54.6</v>
      </c>
      <c r="AH43" s="44">
        <v>24.1</v>
      </c>
      <c r="AI43" s="44">
        <v>33.9</v>
      </c>
      <c r="AJ43" s="44">
        <v>39.5</v>
      </c>
      <c r="AK43" s="44">
        <v>6.4</v>
      </c>
      <c r="AL43" s="44">
        <v>295.0</v>
      </c>
      <c r="AM43" s="44">
        <v>4.2</v>
      </c>
      <c r="AN43" s="44">
        <v>30.5</v>
      </c>
      <c r="AO43" s="44">
        <v>20.7</v>
      </c>
      <c r="AP43" s="44">
        <v>10.6</v>
      </c>
      <c r="AQ43" s="44">
        <v>34.1</v>
      </c>
      <c r="AR43" s="44">
        <v>77.7</v>
      </c>
      <c r="AS43" s="44">
        <v>22.3</v>
      </c>
      <c r="AT43" s="44">
        <v>15.0</v>
      </c>
      <c r="AU43" s="44">
        <v>7.6</v>
      </c>
      <c r="AV43" s="44">
        <v>8.4</v>
      </c>
      <c r="AW43" s="44">
        <v>6.8</v>
      </c>
      <c r="AX43" s="44">
        <v>4.9</v>
      </c>
      <c r="AY43" s="44">
        <v>7.6</v>
      </c>
    </row>
    <row r="44" ht="15.75" customHeight="1">
      <c r="A44" s="44" t="s">
        <v>640</v>
      </c>
      <c r="B44" s="44">
        <v>3355.0</v>
      </c>
      <c r="C44" s="44" t="s">
        <v>200</v>
      </c>
      <c r="D44" s="44">
        <v>43.0</v>
      </c>
      <c r="E44" s="44">
        <v>1327.8</v>
      </c>
      <c r="F44" s="44">
        <v>182.9</v>
      </c>
      <c r="G44" s="44">
        <v>170.8</v>
      </c>
      <c r="H44" s="44">
        <v>6.6</v>
      </c>
      <c r="I44" s="44">
        <v>137.8</v>
      </c>
      <c r="J44" s="44">
        <v>-1.4</v>
      </c>
      <c r="K44" s="44">
        <v>8.7</v>
      </c>
      <c r="L44" s="44">
        <v>17.4</v>
      </c>
      <c r="M44" s="44">
        <v>8.6</v>
      </c>
      <c r="N44" s="44">
        <v>11.9</v>
      </c>
      <c r="O44" s="44">
        <v>36.3</v>
      </c>
      <c r="P44" s="44">
        <v>15.7</v>
      </c>
      <c r="Q44" s="44">
        <v>10.2</v>
      </c>
      <c r="R44" s="44">
        <v>20583.0</v>
      </c>
      <c r="S44" s="44">
        <v>26597.0</v>
      </c>
      <c r="T44" s="44">
        <v>21.8</v>
      </c>
      <c r="U44" s="44">
        <v>17.2</v>
      </c>
      <c r="V44" s="44">
        <v>74.4</v>
      </c>
      <c r="W44" s="44">
        <v>8.4</v>
      </c>
      <c r="X44" s="44">
        <v>7.4</v>
      </c>
      <c r="Y44" s="44">
        <v>491.0</v>
      </c>
      <c r="Z44" s="44">
        <v>98.9</v>
      </c>
      <c r="AA44" s="44">
        <v>48.5</v>
      </c>
      <c r="AB44" s="44">
        <v>665.5</v>
      </c>
      <c r="AC44" s="44">
        <v>4.6</v>
      </c>
      <c r="AD44" s="44">
        <v>11.0</v>
      </c>
      <c r="AE44" s="44">
        <v>4.9</v>
      </c>
      <c r="AF44" s="44">
        <v>13.3</v>
      </c>
      <c r="AG44" s="44">
        <v>44.4</v>
      </c>
      <c r="AH44" s="44">
        <v>37.4</v>
      </c>
      <c r="AI44" s="44">
        <v>37.1</v>
      </c>
      <c r="AJ44" s="44">
        <v>37.8</v>
      </c>
      <c r="AK44" s="44">
        <v>5.4</v>
      </c>
      <c r="AL44" s="44">
        <v>319.0</v>
      </c>
      <c r="AM44" s="44">
        <v>1.8</v>
      </c>
      <c r="AN44" s="44">
        <v>22.6</v>
      </c>
      <c r="AO44" s="44">
        <v>23.2</v>
      </c>
      <c r="AP44" s="44">
        <v>17.9</v>
      </c>
      <c r="AQ44" s="44">
        <v>34.5</v>
      </c>
      <c r="AR44" s="44">
        <v>70.2</v>
      </c>
      <c r="AS44" s="44">
        <v>28.6</v>
      </c>
      <c r="AT44" s="44">
        <v>30.7</v>
      </c>
      <c r="AU44" s="44">
        <v>5.6</v>
      </c>
      <c r="AV44" s="44">
        <v>6.4</v>
      </c>
      <c r="AW44" s="44">
        <v>4.8</v>
      </c>
      <c r="AX44" s="44">
        <v>3.2</v>
      </c>
      <c r="AY44" s="44">
        <v>6.3</v>
      </c>
    </row>
    <row r="45" ht="15.75" customHeight="1">
      <c r="A45" s="44" t="s">
        <v>640</v>
      </c>
      <c r="B45" s="44">
        <v>3356.0</v>
      </c>
      <c r="C45" s="44" t="s">
        <v>201</v>
      </c>
      <c r="D45" s="44">
        <v>11.0</v>
      </c>
      <c r="E45" s="44">
        <v>652.7</v>
      </c>
      <c r="F45" s="44">
        <v>113.1</v>
      </c>
      <c r="G45" s="44">
        <v>107.1</v>
      </c>
      <c r="H45" s="44">
        <v>5.3</v>
      </c>
      <c r="I45" s="44">
        <v>173.3</v>
      </c>
      <c r="J45" s="44">
        <v>-3.2</v>
      </c>
      <c r="K45" s="44">
        <v>6.8</v>
      </c>
      <c r="L45" s="44">
        <v>16.7</v>
      </c>
      <c r="M45" s="44">
        <v>7.0</v>
      </c>
      <c r="N45" s="44">
        <v>9.4</v>
      </c>
      <c r="O45" s="44">
        <v>37.0</v>
      </c>
      <c r="P45" s="44">
        <v>18.1</v>
      </c>
      <c r="Q45" s="44">
        <v>11.8</v>
      </c>
      <c r="R45" s="44">
        <v>21846.0</v>
      </c>
      <c r="S45" s="44">
        <v>19735.0</v>
      </c>
      <c r="T45" s="44">
        <v>18.2</v>
      </c>
      <c r="U45" s="44">
        <v>16.1</v>
      </c>
      <c r="V45" s="44">
        <v>72.5</v>
      </c>
      <c r="W45" s="44">
        <v>11.4</v>
      </c>
      <c r="X45" s="44">
        <v>3.4</v>
      </c>
      <c r="Y45" s="44">
        <v>463.1</v>
      </c>
      <c r="Z45" s="44">
        <v>113.0</v>
      </c>
      <c r="AA45" s="44">
        <v>52.3</v>
      </c>
      <c r="AB45" s="44">
        <v>749.5</v>
      </c>
      <c r="AC45" s="44">
        <v>4.0</v>
      </c>
      <c r="AD45" s="44">
        <v>10.3</v>
      </c>
      <c r="AE45" s="44">
        <v>3.6</v>
      </c>
      <c r="AF45" s="44">
        <v>12.2</v>
      </c>
      <c r="AG45" s="44">
        <v>50.0</v>
      </c>
      <c r="AH45" s="44">
        <v>34.2</v>
      </c>
      <c r="AI45" s="44">
        <v>32.6</v>
      </c>
      <c r="AJ45" s="44">
        <v>34.8</v>
      </c>
      <c r="AK45" s="44">
        <v>5.2</v>
      </c>
      <c r="AL45" s="44">
        <v>233.4</v>
      </c>
      <c r="AM45" s="44">
        <v>2.1</v>
      </c>
      <c r="AN45" s="44">
        <v>25.2</v>
      </c>
      <c r="AO45" s="44">
        <v>28.0</v>
      </c>
      <c r="AP45" s="44">
        <v>12.3</v>
      </c>
      <c r="AQ45" s="44">
        <v>32.3</v>
      </c>
      <c r="AR45" s="44">
        <v>43.5</v>
      </c>
      <c r="AS45" s="44">
        <v>29.0</v>
      </c>
      <c r="AT45" s="44">
        <v>35.6</v>
      </c>
      <c r="AU45" s="44">
        <v>3.6</v>
      </c>
      <c r="AV45" s="44">
        <v>3.5</v>
      </c>
      <c r="AW45" s="44">
        <v>3.6</v>
      </c>
      <c r="AX45" s="44">
        <v>2.3</v>
      </c>
      <c r="AY45" s="44">
        <v>3.8</v>
      </c>
    </row>
    <row r="46" ht="15.75" customHeight="1">
      <c r="A46" s="44" t="s">
        <v>640</v>
      </c>
      <c r="B46" s="44">
        <v>3357.0</v>
      </c>
      <c r="C46" s="44" t="s">
        <v>202</v>
      </c>
      <c r="D46" s="44">
        <v>57.0</v>
      </c>
      <c r="E46" s="44">
        <v>2074.8</v>
      </c>
      <c r="F46" s="44">
        <v>163.4</v>
      </c>
      <c r="G46" s="44">
        <v>153.5</v>
      </c>
      <c r="H46" s="44">
        <v>6.0</v>
      </c>
      <c r="I46" s="44">
        <v>78.7</v>
      </c>
      <c r="J46" s="44">
        <v>-3.2</v>
      </c>
      <c r="K46" s="44">
        <v>2.9</v>
      </c>
      <c r="L46" s="44">
        <v>17.2</v>
      </c>
      <c r="M46" s="44">
        <v>8.0</v>
      </c>
      <c r="N46" s="44">
        <v>11.2</v>
      </c>
      <c r="O46" s="44">
        <v>36.1</v>
      </c>
      <c r="P46" s="44">
        <v>16.7</v>
      </c>
      <c r="Q46" s="44">
        <v>10.7</v>
      </c>
      <c r="R46" s="44">
        <v>21472.0</v>
      </c>
      <c r="S46" s="44">
        <v>31552.0</v>
      </c>
      <c r="T46" s="44">
        <v>17.5</v>
      </c>
      <c r="U46" s="44">
        <v>20.6</v>
      </c>
      <c r="V46" s="44">
        <v>66.3</v>
      </c>
      <c r="W46" s="44">
        <v>13.1</v>
      </c>
      <c r="X46" s="44">
        <v>4.6</v>
      </c>
      <c r="Y46" s="44">
        <v>466.0</v>
      </c>
      <c r="Z46" s="44">
        <v>116.6</v>
      </c>
      <c r="AA46" s="44">
        <v>54.3</v>
      </c>
      <c r="AB46" s="44">
        <v>865.3</v>
      </c>
      <c r="AC46" s="44">
        <v>6.3</v>
      </c>
      <c r="AD46" s="44">
        <v>12.1</v>
      </c>
      <c r="AE46" s="44">
        <v>5.6</v>
      </c>
      <c r="AF46" s="44">
        <v>14.2</v>
      </c>
      <c r="AG46" s="44">
        <v>50.3</v>
      </c>
      <c r="AH46" s="44">
        <v>29.9</v>
      </c>
      <c r="AI46" s="44">
        <v>28.2</v>
      </c>
      <c r="AJ46" s="44">
        <v>39.6</v>
      </c>
      <c r="AK46" s="44">
        <v>6.7</v>
      </c>
      <c r="AL46" s="44">
        <v>341.1</v>
      </c>
      <c r="AM46" s="44">
        <v>2.7</v>
      </c>
      <c r="AN46" s="44">
        <v>27.7</v>
      </c>
      <c r="AO46" s="44">
        <v>26.4</v>
      </c>
      <c r="AP46" s="44">
        <v>11.2</v>
      </c>
      <c r="AQ46" s="44">
        <v>32.1</v>
      </c>
      <c r="AR46" s="44">
        <v>45.3</v>
      </c>
      <c r="AS46" s="44">
        <v>25.8</v>
      </c>
      <c r="AT46" s="44">
        <v>29.2</v>
      </c>
      <c r="AU46" s="44">
        <v>4.0</v>
      </c>
      <c r="AV46" s="44">
        <v>4.0</v>
      </c>
      <c r="AW46" s="44">
        <v>3.9</v>
      </c>
      <c r="AX46" s="44">
        <v>2.4</v>
      </c>
      <c r="AY46" s="44">
        <v>4.0</v>
      </c>
    </row>
    <row r="47" ht="15.75" customHeight="1">
      <c r="A47" s="44" t="s">
        <v>640</v>
      </c>
      <c r="B47" s="44">
        <v>3358.0</v>
      </c>
      <c r="C47" s="44" t="s">
        <v>203</v>
      </c>
      <c r="D47" s="44">
        <v>24.0</v>
      </c>
      <c r="E47" s="44">
        <v>1881.5</v>
      </c>
      <c r="F47" s="44">
        <v>139.1</v>
      </c>
      <c r="G47" s="44">
        <v>128.4</v>
      </c>
      <c r="H47" s="44">
        <v>7.7</v>
      </c>
      <c r="I47" s="44">
        <v>73.9</v>
      </c>
      <c r="J47" s="44">
        <v>-3.8</v>
      </c>
      <c r="K47" s="44">
        <v>-0.1</v>
      </c>
      <c r="L47" s="44">
        <v>16.8</v>
      </c>
      <c r="M47" s="44">
        <v>7.7</v>
      </c>
      <c r="N47" s="44">
        <v>11.3</v>
      </c>
      <c r="O47" s="44">
        <v>35.2</v>
      </c>
      <c r="P47" s="44">
        <v>16.9</v>
      </c>
      <c r="Q47" s="44">
        <v>12.0</v>
      </c>
      <c r="R47" s="44">
        <v>20183.0</v>
      </c>
      <c r="S47" s="44">
        <v>30694.0</v>
      </c>
      <c r="T47" s="44">
        <v>18.3</v>
      </c>
      <c r="U47" s="44">
        <v>19.8</v>
      </c>
      <c r="V47" s="44">
        <v>65.8</v>
      </c>
      <c r="W47" s="44">
        <v>14.3</v>
      </c>
      <c r="X47" s="44">
        <v>2.2</v>
      </c>
      <c r="Y47" s="44">
        <v>489.0</v>
      </c>
      <c r="Z47" s="44">
        <v>106.6</v>
      </c>
      <c r="AA47" s="44">
        <v>52.1</v>
      </c>
      <c r="AB47" s="44">
        <v>768.8</v>
      </c>
      <c r="AC47" s="44">
        <v>5.3</v>
      </c>
      <c r="AD47" s="44">
        <v>11.1</v>
      </c>
      <c r="AE47" s="44">
        <v>6.3</v>
      </c>
      <c r="AF47" s="44">
        <v>11.3</v>
      </c>
      <c r="AG47" s="44">
        <v>50.8</v>
      </c>
      <c r="AH47" s="44">
        <v>31.7</v>
      </c>
      <c r="AI47" s="44">
        <v>29.9</v>
      </c>
      <c r="AJ47" s="44">
        <v>36.0</v>
      </c>
      <c r="AK47" s="44">
        <v>6.2</v>
      </c>
      <c r="AL47" s="44">
        <v>341.4</v>
      </c>
      <c r="AM47" s="44">
        <v>1.8</v>
      </c>
      <c r="AN47" s="44">
        <v>25.6</v>
      </c>
      <c r="AO47" s="44">
        <v>29.1</v>
      </c>
      <c r="AP47" s="44">
        <v>11.0</v>
      </c>
      <c r="AQ47" s="44">
        <v>32.4</v>
      </c>
      <c r="AR47" s="44">
        <v>68.5</v>
      </c>
      <c r="AS47" s="44">
        <v>27.3</v>
      </c>
      <c r="AT47" s="44">
        <v>24.9</v>
      </c>
      <c r="AU47" s="44">
        <v>6.2</v>
      </c>
      <c r="AV47" s="44">
        <v>6.2</v>
      </c>
      <c r="AW47" s="44">
        <v>6.3</v>
      </c>
      <c r="AX47" s="44">
        <v>3.3</v>
      </c>
      <c r="AY47" s="44">
        <v>6.0</v>
      </c>
    </row>
    <row r="48" ht="15.75" customHeight="1">
      <c r="A48" s="44" t="s">
        <v>640</v>
      </c>
      <c r="B48" s="44">
        <v>3359.0</v>
      </c>
      <c r="C48" s="44" t="s">
        <v>204</v>
      </c>
      <c r="D48" s="44">
        <v>40.0</v>
      </c>
      <c r="E48" s="44">
        <v>1267.4</v>
      </c>
      <c r="F48" s="44">
        <v>201.9</v>
      </c>
      <c r="G48" s="44">
        <v>185.8</v>
      </c>
      <c r="H48" s="44">
        <v>8.0</v>
      </c>
      <c r="I48" s="44">
        <v>159.3</v>
      </c>
      <c r="J48" s="44">
        <v>-1.2</v>
      </c>
      <c r="K48" s="44">
        <v>2.5</v>
      </c>
      <c r="L48" s="44">
        <v>17.6</v>
      </c>
      <c r="M48" s="44">
        <v>7.7</v>
      </c>
      <c r="N48" s="44">
        <v>11.4</v>
      </c>
      <c r="O48" s="44">
        <v>35.7</v>
      </c>
      <c r="P48" s="44">
        <v>16.7</v>
      </c>
      <c r="Q48" s="44">
        <v>10.8</v>
      </c>
      <c r="R48" s="44">
        <v>21968.0</v>
      </c>
      <c r="S48" s="44">
        <v>30357.0</v>
      </c>
      <c r="T48" s="44">
        <v>21.9</v>
      </c>
      <c r="U48" s="44">
        <v>21.0</v>
      </c>
      <c r="V48" s="44">
        <v>64.0</v>
      </c>
      <c r="W48" s="44">
        <v>15.1</v>
      </c>
      <c r="X48" s="44">
        <v>6.7</v>
      </c>
      <c r="Y48" s="44">
        <v>487.5</v>
      </c>
      <c r="Z48" s="44">
        <v>103.5</v>
      </c>
      <c r="AA48" s="44">
        <v>50.5</v>
      </c>
      <c r="AB48" s="44">
        <v>737.3</v>
      </c>
      <c r="AC48" s="44">
        <v>5.8</v>
      </c>
      <c r="AD48" s="44">
        <v>11.1</v>
      </c>
      <c r="AE48" s="44">
        <v>4.8</v>
      </c>
      <c r="AF48" s="44">
        <v>14.1</v>
      </c>
      <c r="AG48" s="44">
        <v>52.4</v>
      </c>
      <c r="AH48" s="44">
        <v>28.7</v>
      </c>
      <c r="AI48" s="44">
        <v>30.0</v>
      </c>
      <c r="AJ48" s="44">
        <v>35.7</v>
      </c>
      <c r="AK48" s="44">
        <v>5.2</v>
      </c>
      <c r="AL48" s="44">
        <v>307.5</v>
      </c>
      <c r="AM48" s="44">
        <v>2.9</v>
      </c>
      <c r="AN48" s="44">
        <v>29.1</v>
      </c>
      <c r="AO48" s="44">
        <v>23.9</v>
      </c>
      <c r="AP48" s="44">
        <v>16.1</v>
      </c>
      <c r="AQ48" s="44">
        <v>27.9</v>
      </c>
      <c r="AR48" s="44">
        <v>75.7</v>
      </c>
      <c r="AS48" s="44">
        <v>29.6</v>
      </c>
      <c r="AT48" s="44">
        <v>32.8</v>
      </c>
      <c r="AU48" s="44">
        <v>5.1</v>
      </c>
      <c r="AV48" s="44">
        <v>5.2</v>
      </c>
      <c r="AW48" s="44">
        <v>5.0</v>
      </c>
      <c r="AX48" s="44">
        <v>3.7</v>
      </c>
      <c r="AY48" s="44">
        <v>5.2</v>
      </c>
    </row>
    <row r="49" ht="15.75" customHeight="1">
      <c r="A49" s="44" t="s">
        <v>640</v>
      </c>
      <c r="B49" s="44">
        <v>3360.0</v>
      </c>
      <c r="C49" s="44" t="s">
        <v>205</v>
      </c>
      <c r="D49" s="44">
        <v>27.0</v>
      </c>
      <c r="E49" s="44">
        <v>1462.6</v>
      </c>
      <c r="F49" s="44">
        <v>92.7</v>
      </c>
      <c r="G49" s="44">
        <v>87.7</v>
      </c>
      <c r="H49" s="44">
        <v>5.5</v>
      </c>
      <c r="I49" s="44">
        <v>63.4</v>
      </c>
      <c r="J49" s="44">
        <v>-6.8</v>
      </c>
      <c r="K49" s="44">
        <v>4.4</v>
      </c>
      <c r="L49" s="44">
        <v>15.4</v>
      </c>
      <c r="M49" s="44">
        <v>7.3</v>
      </c>
      <c r="N49" s="44">
        <v>10.0</v>
      </c>
      <c r="O49" s="44">
        <v>35.3</v>
      </c>
      <c r="P49" s="44">
        <v>18.3</v>
      </c>
      <c r="Q49" s="44">
        <v>13.8</v>
      </c>
      <c r="R49" s="44">
        <v>20387.0</v>
      </c>
      <c r="S49" s="44">
        <v>26309.0</v>
      </c>
      <c r="T49" s="44">
        <v>16.2</v>
      </c>
      <c r="U49" s="44">
        <v>15.7</v>
      </c>
      <c r="V49" s="44">
        <v>73.7</v>
      </c>
      <c r="W49" s="44">
        <v>10.7</v>
      </c>
      <c r="X49" s="44">
        <v>1.3</v>
      </c>
      <c r="Y49" s="44">
        <v>521.5</v>
      </c>
      <c r="Z49" s="44">
        <v>106.2</v>
      </c>
      <c r="AA49" s="44">
        <v>55.4</v>
      </c>
      <c r="AB49" s="44">
        <v>742.1</v>
      </c>
      <c r="AC49" s="44">
        <v>6.5</v>
      </c>
      <c r="AD49" s="44">
        <v>10.1</v>
      </c>
      <c r="AE49" s="44">
        <v>5.9</v>
      </c>
      <c r="AF49" s="44">
        <v>13.5</v>
      </c>
      <c r="AG49" s="44">
        <v>49.9</v>
      </c>
      <c r="AH49" s="44">
        <v>30.7</v>
      </c>
      <c r="AI49" s="44">
        <v>34.7</v>
      </c>
      <c r="AJ49" s="44">
        <v>33.9</v>
      </c>
      <c r="AK49" s="44">
        <v>5.8</v>
      </c>
      <c r="AL49" s="44">
        <v>319.3</v>
      </c>
      <c r="AM49" s="44">
        <v>2.7</v>
      </c>
      <c r="AN49" s="44">
        <v>24.3</v>
      </c>
      <c r="AO49" s="44">
        <v>23.5</v>
      </c>
      <c r="AP49" s="44">
        <v>10.3</v>
      </c>
      <c r="AQ49" s="44">
        <v>39.2</v>
      </c>
      <c r="AR49" s="44">
        <v>61.4</v>
      </c>
      <c r="AS49" s="44">
        <v>26.5</v>
      </c>
      <c r="AT49" s="44">
        <v>24.1</v>
      </c>
      <c r="AU49" s="44">
        <v>5.7</v>
      </c>
      <c r="AV49" s="44">
        <v>6.4</v>
      </c>
      <c r="AW49" s="44">
        <v>4.9</v>
      </c>
      <c r="AX49" s="44">
        <v>3.2</v>
      </c>
      <c r="AY49" s="44">
        <v>6.5</v>
      </c>
    </row>
    <row r="50" ht="15.75" customHeight="1">
      <c r="A50" s="44" t="s">
        <v>640</v>
      </c>
      <c r="B50" s="44">
        <v>3361.0</v>
      </c>
      <c r="C50" s="44" t="s">
        <v>206</v>
      </c>
      <c r="D50" s="44">
        <v>11.0</v>
      </c>
      <c r="E50" s="44">
        <v>789.3</v>
      </c>
      <c r="F50" s="44">
        <v>136.6</v>
      </c>
      <c r="G50" s="44">
        <v>126.7</v>
      </c>
      <c r="H50" s="44">
        <v>7.2</v>
      </c>
      <c r="I50" s="44">
        <v>173.0</v>
      </c>
      <c r="J50" s="44">
        <v>-1.8</v>
      </c>
      <c r="K50" s="44">
        <v>7.0</v>
      </c>
      <c r="L50" s="44">
        <v>17.6</v>
      </c>
      <c r="M50" s="44">
        <v>7.5</v>
      </c>
      <c r="N50" s="44">
        <v>10.8</v>
      </c>
      <c r="O50" s="44">
        <v>35.5</v>
      </c>
      <c r="P50" s="44">
        <v>17.6</v>
      </c>
      <c r="Q50" s="44">
        <v>11.1</v>
      </c>
      <c r="R50" s="44">
        <v>23066.0</v>
      </c>
      <c r="S50" s="44">
        <v>29941.0</v>
      </c>
      <c r="T50" s="44">
        <v>24.1</v>
      </c>
      <c r="U50" s="44">
        <v>21.4</v>
      </c>
      <c r="V50" s="44">
        <v>70.7</v>
      </c>
      <c r="W50" s="44">
        <v>7.9</v>
      </c>
      <c r="X50" s="44">
        <v>4.0</v>
      </c>
      <c r="Y50" s="44">
        <v>468.2</v>
      </c>
      <c r="Z50" s="44">
        <v>112.7</v>
      </c>
      <c r="AA50" s="44">
        <v>52.8</v>
      </c>
      <c r="AB50" s="44">
        <v>750.6</v>
      </c>
      <c r="AC50" s="44">
        <v>3.0</v>
      </c>
      <c r="AD50" s="44">
        <v>10.5</v>
      </c>
      <c r="AE50" s="44">
        <v>4.0</v>
      </c>
      <c r="AF50" s="44">
        <v>12.4</v>
      </c>
      <c r="AG50" s="44">
        <v>50.2</v>
      </c>
      <c r="AH50" s="44">
        <v>33.4</v>
      </c>
      <c r="AI50" s="44">
        <v>31.0</v>
      </c>
      <c r="AJ50" s="44">
        <v>37.7</v>
      </c>
      <c r="AK50" s="44">
        <v>5.7</v>
      </c>
      <c r="AL50" s="44">
        <v>346.7</v>
      </c>
      <c r="AM50" s="44">
        <v>2.2</v>
      </c>
      <c r="AN50" s="44">
        <v>31.2</v>
      </c>
      <c r="AO50" s="44">
        <v>28.7</v>
      </c>
      <c r="AP50" s="44">
        <v>13.4</v>
      </c>
      <c r="AQ50" s="44">
        <v>24.6</v>
      </c>
      <c r="AR50" s="44">
        <v>58.3</v>
      </c>
      <c r="AS50" s="44">
        <v>29.1</v>
      </c>
      <c r="AT50" s="44">
        <v>34.6</v>
      </c>
      <c r="AU50" s="44">
        <v>4.2</v>
      </c>
      <c r="AV50" s="44">
        <v>4.3</v>
      </c>
      <c r="AW50" s="44">
        <v>4.2</v>
      </c>
      <c r="AX50" s="44">
        <v>1.3</v>
      </c>
      <c r="AY50" s="44">
        <v>4.3</v>
      </c>
    </row>
    <row r="51" ht="15.75" customHeight="1">
      <c r="A51" s="44" t="s">
        <v>640</v>
      </c>
      <c r="B51" s="44">
        <v>3401.0</v>
      </c>
      <c r="C51" s="44" t="s">
        <v>207</v>
      </c>
      <c r="D51" s="44">
        <v>1.0</v>
      </c>
      <c r="E51" s="44">
        <v>62.5</v>
      </c>
      <c r="F51" s="44">
        <v>77.5</v>
      </c>
      <c r="G51" s="44">
        <v>66.2</v>
      </c>
      <c r="H51" s="44">
        <v>14.6</v>
      </c>
      <c r="I51" s="44">
        <v>1241.3</v>
      </c>
      <c r="J51" s="44">
        <v>-0.2</v>
      </c>
      <c r="K51" s="44">
        <v>6.1</v>
      </c>
      <c r="L51" s="44">
        <v>17.3</v>
      </c>
      <c r="M51" s="44">
        <v>8.0</v>
      </c>
      <c r="N51" s="44">
        <v>12.4</v>
      </c>
      <c r="O51" s="44">
        <v>34.1</v>
      </c>
      <c r="P51" s="44">
        <v>17.0</v>
      </c>
      <c r="Q51" s="44">
        <v>11.2</v>
      </c>
      <c r="R51" s="44">
        <v>18845.0</v>
      </c>
      <c r="S51" s="44">
        <v>22502.0</v>
      </c>
      <c r="T51" s="44">
        <v>40.2</v>
      </c>
      <c r="U51" s="44">
        <v>11.4</v>
      </c>
      <c r="V51" s="44">
        <v>84.4</v>
      </c>
      <c r="W51" s="44">
        <v>4.2</v>
      </c>
      <c r="X51" s="44">
        <v>2.7</v>
      </c>
      <c r="Y51" s="44">
        <v>498.8</v>
      </c>
      <c r="Z51" s="44">
        <v>92.3</v>
      </c>
      <c r="AA51" s="44">
        <v>46.0</v>
      </c>
      <c r="AB51" s="44">
        <v>609.5</v>
      </c>
      <c r="AC51" s="44">
        <v>7.4</v>
      </c>
      <c r="AD51" s="44">
        <v>10.9</v>
      </c>
      <c r="AE51" s="44">
        <v>9.9</v>
      </c>
      <c r="AF51" s="44">
        <v>16.9</v>
      </c>
      <c r="AG51" s="44">
        <v>46.3</v>
      </c>
      <c r="AH51" s="44">
        <v>26.9</v>
      </c>
      <c r="AI51" s="44">
        <v>16.7</v>
      </c>
      <c r="AJ51" s="44">
        <v>30.5</v>
      </c>
      <c r="AK51" s="44">
        <v>5.1</v>
      </c>
      <c r="AL51" s="44">
        <v>264.8</v>
      </c>
      <c r="AM51" s="44">
        <v>0.3</v>
      </c>
      <c r="AN51" s="44">
        <v>23.2</v>
      </c>
      <c r="AO51" s="44">
        <v>25.2</v>
      </c>
      <c r="AP51" s="44">
        <v>19.1</v>
      </c>
      <c r="AQ51" s="44">
        <v>32.3</v>
      </c>
      <c r="AR51" s="44">
        <v>148.0</v>
      </c>
      <c r="AS51" s="44">
        <v>27.9</v>
      </c>
      <c r="AT51" s="44">
        <v>41.2</v>
      </c>
      <c r="AU51" s="44">
        <v>9.2</v>
      </c>
      <c r="AV51" s="44">
        <v>8.9</v>
      </c>
      <c r="AW51" s="44">
        <v>9.5</v>
      </c>
      <c r="AX51" s="44">
        <v>5.7</v>
      </c>
      <c r="AY51" s="44">
        <v>7.8</v>
      </c>
    </row>
    <row r="52" ht="15.75" customHeight="1">
      <c r="A52" s="44" t="s">
        <v>640</v>
      </c>
      <c r="B52" s="44">
        <v>3402.0</v>
      </c>
      <c r="C52" s="44" t="s">
        <v>208</v>
      </c>
      <c r="D52" s="44">
        <v>1.0</v>
      </c>
      <c r="E52" s="44">
        <v>112.3</v>
      </c>
      <c r="F52" s="44">
        <v>50.6</v>
      </c>
      <c r="G52" s="44">
        <v>45.7</v>
      </c>
      <c r="H52" s="44">
        <v>9.7</v>
      </c>
      <c r="I52" s="44">
        <v>450.5</v>
      </c>
      <c r="J52" s="44">
        <v>-2.9</v>
      </c>
      <c r="K52" s="44">
        <v>5.2</v>
      </c>
      <c r="L52" s="44">
        <v>16.7</v>
      </c>
      <c r="M52" s="44">
        <v>9.5</v>
      </c>
      <c r="N52" s="44">
        <v>13.3</v>
      </c>
      <c r="O52" s="44">
        <v>33.5</v>
      </c>
      <c r="P52" s="44">
        <v>16.3</v>
      </c>
      <c r="Q52" s="44">
        <v>10.7</v>
      </c>
      <c r="R52" s="44">
        <v>18593.0</v>
      </c>
      <c r="S52" s="44">
        <v>70448.0</v>
      </c>
      <c r="T52" s="44">
        <v>25.9</v>
      </c>
      <c r="U52" s="44">
        <v>16.8</v>
      </c>
      <c r="V52" s="44">
        <v>73.3</v>
      </c>
      <c r="W52" s="44">
        <v>9.9</v>
      </c>
      <c r="X52" s="44">
        <v>2.5</v>
      </c>
      <c r="Y52" s="44">
        <v>523.1</v>
      </c>
      <c r="Z52" s="44">
        <v>89.9</v>
      </c>
      <c r="AA52" s="44">
        <v>47.0</v>
      </c>
      <c r="AB52" s="44">
        <v>557.3</v>
      </c>
      <c r="AC52" s="44">
        <v>11.2</v>
      </c>
      <c r="AD52" s="44">
        <v>11.8</v>
      </c>
      <c r="AE52" s="44">
        <v>8.7</v>
      </c>
      <c r="AF52" s="44">
        <v>10.2</v>
      </c>
      <c r="AG52" s="44">
        <v>49.1</v>
      </c>
      <c r="AH52" s="44">
        <v>32.0</v>
      </c>
      <c r="AI52" s="44">
        <v>24.0</v>
      </c>
      <c r="AJ52" s="44">
        <v>31.2</v>
      </c>
      <c r="AK52" s="44">
        <v>4.4</v>
      </c>
      <c r="AL52" s="44">
        <v>684.8</v>
      </c>
      <c r="AM52" s="44">
        <v>0.1</v>
      </c>
      <c r="AN52" s="44">
        <v>41.9</v>
      </c>
      <c r="AO52" s="44">
        <v>23.1</v>
      </c>
      <c r="AP52" s="44">
        <v>16.6</v>
      </c>
      <c r="AQ52" s="44">
        <v>18.3</v>
      </c>
      <c r="AR52" s="44">
        <v>117.3</v>
      </c>
      <c r="AS52" s="44">
        <v>28.0</v>
      </c>
      <c r="AT52" s="44">
        <v>28.0</v>
      </c>
      <c r="AU52" s="44">
        <v>8.5</v>
      </c>
      <c r="AV52" s="44">
        <v>9.2</v>
      </c>
      <c r="AW52" s="44">
        <v>7.6</v>
      </c>
      <c r="AX52" s="44">
        <v>3.8</v>
      </c>
      <c r="AY52" s="44">
        <v>8.4</v>
      </c>
    </row>
    <row r="53" ht="15.75" customHeight="1">
      <c r="A53" s="44" t="s">
        <v>640</v>
      </c>
      <c r="B53" s="44">
        <v>3403.0</v>
      </c>
      <c r="C53" s="44" t="s">
        <v>209</v>
      </c>
      <c r="D53" s="44">
        <v>1.0</v>
      </c>
      <c r="E53" s="44">
        <v>103.1</v>
      </c>
      <c r="F53" s="44">
        <v>167.1</v>
      </c>
      <c r="G53" s="44">
        <v>151.5</v>
      </c>
      <c r="H53" s="44">
        <v>9.3</v>
      </c>
      <c r="I53" s="44">
        <v>1620.7</v>
      </c>
      <c r="J53" s="44">
        <v>-0.5</v>
      </c>
      <c r="K53" s="44">
        <v>8.5</v>
      </c>
      <c r="L53" s="44">
        <v>15.6</v>
      </c>
      <c r="M53" s="44">
        <v>9.9</v>
      </c>
      <c r="N53" s="44">
        <v>16.1</v>
      </c>
      <c r="O53" s="44">
        <v>33.8</v>
      </c>
      <c r="P53" s="44">
        <v>14.9</v>
      </c>
      <c r="Q53" s="44">
        <v>9.8</v>
      </c>
      <c r="R53" s="44">
        <v>19244.0</v>
      </c>
      <c r="S53" s="44">
        <v>43934.0</v>
      </c>
      <c r="T53" s="44">
        <v>30.6</v>
      </c>
      <c r="U53" s="44">
        <v>14.4</v>
      </c>
      <c r="V53" s="44">
        <v>78.5</v>
      </c>
      <c r="W53" s="44">
        <v>7.1</v>
      </c>
      <c r="X53" s="44">
        <v>7.6</v>
      </c>
      <c r="Y53" s="44">
        <v>552.2</v>
      </c>
      <c r="Z53" s="44">
        <v>89.3</v>
      </c>
      <c r="AA53" s="44">
        <v>49.3</v>
      </c>
      <c r="AB53" s="44">
        <v>585.7</v>
      </c>
      <c r="AC53" s="44">
        <v>8.7</v>
      </c>
      <c r="AD53" s="44">
        <v>11.9</v>
      </c>
      <c r="AE53" s="44">
        <v>5.4</v>
      </c>
      <c r="AF53" s="44">
        <v>12.9</v>
      </c>
      <c r="AG53" s="44">
        <v>35.2</v>
      </c>
      <c r="AH53" s="44">
        <v>46.6</v>
      </c>
      <c r="AI53" s="44">
        <v>38.7</v>
      </c>
      <c r="AJ53" s="44">
        <v>40.5</v>
      </c>
      <c r="AK53" s="44">
        <v>4.5</v>
      </c>
      <c r="AL53" s="44">
        <v>494.9</v>
      </c>
      <c r="AM53" s="44">
        <v>0.1</v>
      </c>
      <c r="AN53" s="44">
        <v>11.1</v>
      </c>
      <c r="AO53" s="44">
        <v>22.0</v>
      </c>
      <c r="AP53" s="44">
        <v>28.6</v>
      </c>
      <c r="AQ53" s="44">
        <v>38.2</v>
      </c>
      <c r="AR53" s="44">
        <v>107.5</v>
      </c>
      <c r="AS53" s="44">
        <v>26.9</v>
      </c>
      <c r="AT53" s="44">
        <v>35.7</v>
      </c>
      <c r="AU53" s="44">
        <v>6.5</v>
      </c>
      <c r="AV53" s="44">
        <v>7.4</v>
      </c>
      <c r="AW53" s="44">
        <v>5.5</v>
      </c>
      <c r="AX53" s="44">
        <v>5.8</v>
      </c>
      <c r="AY53" s="44">
        <v>6.7</v>
      </c>
    </row>
    <row r="54" ht="15.75" customHeight="1">
      <c r="A54" s="44" t="s">
        <v>640</v>
      </c>
      <c r="B54" s="44">
        <v>3404.0</v>
      </c>
      <c r="C54" s="44" t="s">
        <v>210</v>
      </c>
      <c r="D54" s="44">
        <v>1.0</v>
      </c>
      <c r="E54" s="44">
        <v>119.8</v>
      </c>
      <c r="F54" s="44">
        <v>164.4</v>
      </c>
      <c r="G54" s="44">
        <v>143.5</v>
      </c>
      <c r="H54" s="44">
        <v>12.7</v>
      </c>
      <c r="I54" s="44">
        <v>1372.1</v>
      </c>
      <c r="J54" s="44">
        <v>0.5</v>
      </c>
      <c r="K54" s="44">
        <v>2.3</v>
      </c>
      <c r="L54" s="44">
        <v>15.0</v>
      </c>
      <c r="M54" s="44">
        <v>12.0</v>
      </c>
      <c r="N54" s="44">
        <v>16.8</v>
      </c>
      <c r="O54" s="44">
        <v>32.2</v>
      </c>
      <c r="P54" s="44">
        <v>13.8</v>
      </c>
      <c r="Q54" s="44">
        <v>10.3</v>
      </c>
      <c r="R54" s="44">
        <v>20445.0</v>
      </c>
      <c r="S54" s="44">
        <v>48732.0</v>
      </c>
      <c r="T54" s="44">
        <v>29.3</v>
      </c>
      <c r="U54" s="44">
        <v>21.3</v>
      </c>
      <c r="V54" s="44">
        <v>68.1</v>
      </c>
      <c r="W54" s="44">
        <v>10.6</v>
      </c>
      <c r="X54" s="44">
        <v>2.2</v>
      </c>
      <c r="Y54" s="44">
        <v>530.5</v>
      </c>
      <c r="Z54" s="44">
        <v>86.2</v>
      </c>
      <c r="AA54" s="44">
        <v>45.7</v>
      </c>
      <c r="AB54" s="44">
        <v>582.0</v>
      </c>
      <c r="AC54" s="44">
        <v>13.3</v>
      </c>
      <c r="AD54" s="44">
        <v>13.0</v>
      </c>
      <c r="AE54" s="44">
        <v>4.7</v>
      </c>
      <c r="AF54" s="44">
        <v>10.5</v>
      </c>
      <c r="AG54" s="44">
        <v>41.0</v>
      </c>
      <c r="AH54" s="44">
        <v>43.7</v>
      </c>
      <c r="AI54" s="44">
        <v>31.8</v>
      </c>
      <c r="AJ54" s="44">
        <v>41.6</v>
      </c>
      <c r="AK54" s="44">
        <v>4.9</v>
      </c>
      <c r="AL54" s="44">
        <v>570.2</v>
      </c>
      <c r="AM54" s="44">
        <v>0.0</v>
      </c>
      <c r="AN54" s="44">
        <v>19.0</v>
      </c>
      <c r="AO54" s="44">
        <v>24.9</v>
      </c>
      <c r="AP54" s="44">
        <v>22.7</v>
      </c>
      <c r="AQ54" s="44">
        <v>33.3</v>
      </c>
      <c r="AR54" s="44">
        <v>104.4</v>
      </c>
      <c r="AS54" s="44">
        <v>27.1</v>
      </c>
      <c r="AT54" s="44">
        <v>40.0</v>
      </c>
      <c r="AU54" s="44">
        <v>6.8</v>
      </c>
      <c r="AV54" s="44">
        <v>7.4</v>
      </c>
      <c r="AW54" s="44">
        <v>6.1</v>
      </c>
      <c r="AX54" s="44">
        <v>5.0</v>
      </c>
      <c r="AY54" s="44">
        <v>6.9</v>
      </c>
    </row>
    <row r="55" ht="15.75" customHeight="1">
      <c r="A55" s="44" t="s">
        <v>640</v>
      </c>
      <c r="B55" s="44">
        <v>3405.0</v>
      </c>
      <c r="C55" s="44" t="s">
        <v>211</v>
      </c>
      <c r="D55" s="44">
        <v>1.0</v>
      </c>
      <c r="E55" s="44">
        <v>107.1</v>
      </c>
      <c r="F55" s="44">
        <v>76.3</v>
      </c>
      <c r="G55" s="44">
        <v>69.8</v>
      </c>
      <c r="H55" s="44">
        <v>8.5</v>
      </c>
      <c r="I55" s="44">
        <v>712.8</v>
      </c>
      <c r="J55" s="44">
        <v>-6.2</v>
      </c>
      <c r="K55" s="44">
        <v>8.0</v>
      </c>
      <c r="L55" s="44">
        <v>14.3</v>
      </c>
      <c r="M55" s="44">
        <v>9.2</v>
      </c>
      <c r="N55" s="44">
        <v>12.7</v>
      </c>
      <c r="O55" s="44">
        <v>31.2</v>
      </c>
      <c r="P55" s="44">
        <v>18.3</v>
      </c>
      <c r="Q55" s="44">
        <v>14.2</v>
      </c>
      <c r="R55" s="44">
        <v>18047.0</v>
      </c>
      <c r="S55" s="44">
        <v>38804.0</v>
      </c>
      <c r="T55" s="44">
        <v>34.7</v>
      </c>
      <c r="U55" s="44">
        <v>8.1</v>
      </c>
      <c r="V55" s="44">
        <v>84.2</v>
      </c>
      <c r="W55" s="44">
        <v>7.7</v>
      </c>
      <c r="X55" s="44">
        <v>0.9</v>
      </c>
      <c r="Y55" s="44">
        <v>596.9</v>
      </c>
      <c r="Z55" s="44">
        <v>83.1</v>
      </c>
      <c r="AA55" s="44">
        <v>49.6</v>
      </c>
      <c r="AB55" s="44">
        <v>597.2</v>
      </c>
      <c r="AC55" s="44">
        <v>4.9</v>
      </c>
      <c r="AD55" s="44">
        <v>9.5</v>
      </c>
      <c r="AE55" s="44">
        <v>4.0</v>
      </c>
      <c r="AF55" s="44">
        <v>17.4</v>
      </c>
      <c r="AG55" s="44">
        <v>44.4</v>
      </c>
      <c r="AH55" s="44">
        <v>34.3</v>
      </c>
      <c r="AI55" s="44">
        <v>19.0</v>
      </c>
      <c r="AJ55" s="44">
        <v>29.4</v>
      </c>
      <c r="AK55" s="44">
        <v>4.7</v>
      </c>
      <c r="AL55" s="44">
        <v>394.6</v>
      </c>
      <c r="AM55" s="44">
        <v>0.1</v>
      </c>
      <c r="AN55" s="44">
        <v>21.4</v>
      </c>
      <c r="AO55" s="44">
        <v>20.7</v>
      </c>
      <c r="AP55" s="44">
        <v>13.8</v>
      </c>
      <c r="AQ55" s="44">
        <v>44.0</v>
      </c>
      <c r="AR55" s="44">
        <v>155.9</v>
      </c>
      <c r="AS55" s="44">
        <v>24.6</v>
      </c>
      <c r="AT55" s="44">
        <v>30.1</v>
      </c>
      <c r="AU55" s="44">
        <v>10.7</v>
      </c>
      <c r="AV55" s="44">
        <v>11.5</v>
      </c>
      <c r="AW55" s="44">
        <v>9.8</v>
      </c>
      <c r="AX55" s="44">
        <v>4.0</v>
      </c>
      <c r="AY55" s="44">
        <v>11.0</v>
      </c>
    </row>
    <row r="56" ht="15.75" customHeight="1">
      <c r="A56" s="44" t="s">
        <v>640</v>
      </c>
      <c r="B56" s="44">
        <v>3451.0</v>
      </c>
      <c r="C56" s="44" t="s">
        <v>212</v>
      </c>
      <c r="D56" s="44">
        <v>6.0</v>
      </c>
      <c r="E56" s="44">
        <v>730.6</v>
      </c>
      <c r="F56" s="44">
        <v>123.4</v>
      </c>
      <c r="G56" s="44">
        <v>116.4</v>
      </c>
      <c r="H56" s="44">
        <v>5.6</v>
      </c>
      <c r="I56" s="44">
        <v>168.9</v>
      </c>
      <c r="J56" s="44">
        <v>-2.0</v>
      </c>
      <c r="K56" s="44">
        <v>7.6</v>
      </c>
      <c r="L56" s="44">
        <v>17.4</v>
      </c>
      <c r="M56" s="44">
        <v>7.4</v>
      </c>
      <c r="N56" s="44">
        <v>10.3</v>
      </c>
      <c r="O56" s="44">
        <v>35.7</v>
      </c>
      <c r="P56" s="44">
        <v>17.5</v>
      </c>
      <c r="Q56" s="44">
        <v>11.7</v>
      </c>
      <c r="R56" s="44">
        <v>21515.0</v>
      </c>
      <c r="S56" s="44">
        <v>27862.0</v>
      </c>
      <c r="T56" s="44">
        <v>19.5</v>
      </c>
      <c r="U56" s="44">
        <v>24.0</v>
      </c>
      <c r="V56" s="44">
        <v>69.8</v>
      </c>
      <c r="W56" s="44">
        <v>6.3</v>
      </c>
      <c r="X56" s="44">
        <v>5.1</v>
      </c>
      <c r="Y56" s="44">
        <v>477.2</v>
      </c>
      <c r="Z56" s="44">
        <v>114.3</v>
      </c>
      <c r="AA56" s="44">
        <v>54.5</v>
      </c>
      <c r="AB56" s="44">
        <v>789.4</v>
      </c>
      <c r="AC56" s="44">
        <v>4.3</v>
      </c>
      <c r="AD56" s="44">
        <v>10.4</v>
      </c>
      <c r="AE56" s="44">
        <v>5.5</v>
      </c>
      <c r="AF56" s="44">
        <v>16.3</v>
      </c>
      <c r="AG56" s="44">
        <v>52.1</v>
      </c>
      <c r="AH56" s="44">
        <v>26.1</v>
      </c>
      <c r="AI56" s="44">
        <v>31.1</v>
      </c>
      <c r="AJ56" s="44">
        <v>42.2</v>
      </c>
      <c r="AK56" s="44">
        <v>7.8</v>
      </c>
      <c r="AL56" s="44">
        <v>350.5</v>
      </c>
      <c r="AM56" s="44">
        <v>6.2</v>
      </c>
      <c r="AN56" s="44">
        <v>30.4</v>
      </c>
      <c r="AO56" s="44">
        <v>29.9</v>
      </c>
      <c r="AP56" s="44">
        <v>10.4</v>
      </c>
      <c r="AQ56" s="44">
        <v>23.2</v>
      </c>
      <c r="AR56" s="44">
        <v>52.1</v>
      </c>
      <c r="AS56" s="44">
        <v>30.3</v>
      </c>
      <c r="AT56" s="44">
        <v>31.8</v>
      </c>
      <c r="AU56" s="44">
        <v>4.7</v>
      </c>
      <c r="AV56" s="44">
        <v>4.7</v>
      </c>
      <c r="AW56" s="44">
        <v>4.6</v>
      </c>
      <c r="AX56" s="44">
        <v>2.0</v>
      </c>
      <c r="AY56" s="44">
        <v>5.5</v>
      </c>
    </row>
    <row r="57" ht="15.75" customHeight="1">
      <c r="A57" s="44" t="s">
        <v>640</v>
      </c>
      <c r="B57" s="44">
        <v>3452.0</v>
      </c>
      <c r="C57" s="44" t="s">
        <v>213</v>
      </c>
      <c r="D57" s="44">
        <v>24.0</v>
      </c>
      <c r="E57" s="44">
        <v>1287.4</v>
      </c>
      <c r="F57" s="44">
        <v>189.9</v>
      </c>
      <c r="G57" s="44">
        <v>179.7</v>
      </c>
      <c r="H57" s="44">
        <v>5.4</v>
      </c>
      <c r="I57" s="44">
        <v>147.5</v>
      </c>
      <c r="J57" s="44">
        <v>-3.9</v>
      </c>
      <c r="K57" s="44">
        <v>3.3</v>
      </c>
      <c r="L57" s="44">
        <v>16.8</v>
      </c>
      <c r="M57" s="44">
        <v>7.9</v>
      </c>
      <c r="N57" s="44">
        <v>10.7</v>
      </c>
      <c r="O57" s="44">
        <v>35.2</v>
      </c>
      <c r="P57" s="44">
        <v>18.5</v>
      </c>
      <c r="Q57" s="44">
        <v>10.8</v>
      </c>
      <c r="R57" s="44">
        <v>19701.0</v>
      </c>
      <c r="S57" s="44">
        <v>25464.0</v>
      </c>
      <c r="T57" s="44">
        <v>18.6</v>
      </c>
      <c r="U57" s="44">
        <v>19.7</v>
      </c>
      <c r="V57" s="44">
        <v>67.7</v>
      </c>
      <c r="W57" s="44">
        <v>12.6</v>
      </c>
      <c r="X57" s="44">
        <v>4.0</v>
      </c>
      <c r="Y57" s="44">
        <v>514.6</v>
      </c>
      <c r="Z57" s="44">
        <v>106.4</v>
      </c>
      <c r="AA57" s="44">
        <v>54.8</v>
      </c>
      <c r="AB57" s="44">
        <v>752.2</v>
      </c>
      <c r="AC57" s="44">
        <v>4.5</v>
      </c>
      <c r="AD57" s="44">
        <v>10.7</v>
      </c>
      <c r="AE57" s="44">
        <v>8.1</v>
      </c>
      <c r="AF57" s="44">
        <v>19.7</v>
      </c>
      <c r="AG57" s="44">
        <v>45.4</v>
      </c>
      <c r="AH57" s="44">
        <v>26.8</v>
      </c>
      <c r="AI57" s="44">
        <v>23.8</v>
      </c>
      <c r="AJ57" s="44">
        <v>37.6</v>
      </c>
      <c r="AK57" s="44">
        <v>5.9</v>
      </c>
      <c r="AL57" s="44">
        <v>320.9</v>
      </c>
      <c r="AM57" s="44">
        <v>1.9</v>
      </c>
      <c r="AN57" s="44">
        <v>24.0</v>
      </c>
      <c r="AO57" s="44">
        <v>26.8</v>
      </c>
      <c r="AP57" s="44">
        <v>15.9</v>
      </c>
      <c r="AQ57" s="44">
        <v>31.3</v>
      </c>
      <c r="AR57" s="44">
        <v>74.8</v>
      </c>
      <c r="AS57" s="44">
        <v>26.5</v>
      </c>
      <c r="AT57" s="44">
        <v>20.3</v>
      </c>
      <c r="AU57" s="44">
        <v>7.6</v>
      </c>
      <c r="AV57" s="44">
        <v>8.0</v>
      </c>
      <c r="AW57" s="44">
        <v>7.2</v>
      </c>
      <c r="AX57" s="44">
        <v>3.5</v>
      </c>
      <c r="AY57" s="44">
        <v>8.4</v>
      </c>
    </row>
    <row r="58" ht="15.75" customHeight="1">
      <c r="A58" s="44" t="s">
        <v>640</v>
      </c>
      <c r="B58" s="44">
        <v>3453.0</v>
      </c>
      <c r="C58" s="44" t="s">
        <v>214</v>
      </c>
      <c r="D58" s="44">
        <v>13.0</v>
      </c>
      <c r="E58" s="44">
        <v>1420.4</v>
      </c>
      <c r="F58" s="44">
        <v>167.9</v>
      </c>
      <c r="G58" s="44">
        <v>151.0</v>
      </c>
      <c r="H58" s="44">
        <v>10.1</v>
      </c>
      <c r="I58" s="44">
        <v>118.2</v>
      </c>
      <c r="J58" s="44">
        <v>1.8</v>
      </c>
      <c r="K58" s="44">
        <v>9.8</v>
      </c>
      <c r="L58" s="44">
        <v>20.5</v>
      </c>
      <c r="M58" s="44">
        <v>9.4</v>
      </c>
      <c r="N58" s="44">
        <v>13.0</v>
      </c>
      <c r="O58" s="44">
        <v>35.1</v>
      </c>
      <c r="P58" s="44">
        <v>13.6</v>
      </c>
      <c r="Q58" s="44">
        <v>8.5</v>
      </c>
      <c r="R58" s="44">
        <v>19820.0</v>
      </c>
      <c r="S58" s="44">
        <v>32209.0</v>
      </c>
      <c r="T58" s="44">
        <v>21.0</v>
      </c>
      <c r="U58" s="44">
        <v>18.2</v>
      </c>
      <c r="V58" s="44">
        <v>77.0</v>
      </c>
      <c r="W58" s="44">
        <v>4.8</v>
      </c>
      <c r="X58" s="44">
        <v>7.7</v>
      </c>
      <c r="Y58" s="44">
        <v>403.3</v>
      </c>
      <c r="Z58" s="44">
        <v>126.7</v>
      </c>
      <c r="AA58" s="44">
        <v>51.1</v>
      </c>
      <c r="AB58" s="44">
        <v>733.8</v>
      </c>
      <c r="AC58" s="44">
        <v>7.6</v>
      </c>
      <c r="AD58" s="44">
        <v>12.5</v>
      </c>
      <c r="AE58" s="44">
        <v>6.2</v>
      </c>
      <c r="AF58" s="44">
        <v>20.8</v>
      </c>
      <c r="AG58" s="44">
        <v>53.3</v>
      </c>
      <c r="AH58" s="44">
        <v>19.7</v>
      </c>
      <c r="AI58" s="44">
        <v>26.2</v>
      </c>
      <c r="AJ58" s="44">
        <v>40.5</v>
      </c>
      <c r="AK58" s="44">
        <v>8.3</v>
      </c>
      <c r="AL58" s="44">
        <v>392.5</v>
      </c>
      <c r="AM58" s="44">
        <v>4.5</v>
      </c>
      <c r="AN58" s="44">
        <v>44.8</v>
      </c>
      <c r="AO58" s="44">
        <v>18.3</v>
      </c>
      <c r="AP58" s="44">
        <v>12.7</v>
      </c>
      <c r="AQ58" s="44">
        <v>19.7</v>
      </c>
      <c r="AR58" s="44">
        <v>54.8</v>
      </c>
      <c r="AS58" s="44">
        <v>29.4</v>
      </c>
      <c r="AT58" s="44">
        <v>31.1</v>
      </c>
      <c r="AU58" s="44">
        <v>4.2</v>
      </c>
      <c r="AV58" s="44">
        <v>4.3</v>
      </c>
      <c r="AW58" s="44">
        <v>4.1</v>
      </c>
      <c r="AX58" s="44">
        <v>1.4</v>
      </c>
      <c r="AY58" s="44">
        <v>6.1</v>
      </c>
    </row>
    <row r="59" ht="15.75" customHeight="1">
      <c r="A59" s="44" t="s">
        <v>640</v>
      </c>
      <c r="B59" s="44">
        <v>3454.0</v>
      </c>
      <c r="C59" s="44" t="s">
        <v>215</v>
      </c>
      <c r="D59" s="44">
        <v>60.0</v>
      </c>
      <c r="E59" s="44">
        <v>2883.7</v>
      </c>
      <c r="F59" s="44">
        <v>323.6</v>
      </c>
      <c r="G59" s="44">
        <v>290.2</v>
      </c>
      <c r="H59" s="44">
        <v>10.3</v>
      </c>
      <c r="I59" s="44">
        <v>112.2</v>
      </c>
      <c r="J59" s="44">
        <v>0.1</v>
      </c>
      <c r="K59" s="44">
        <v>6.8</v>
      </c>
      <c r="L59" s="44">
        <v>18.3</v>
      </c>
      <c r="M59" s="44">
        <v>8.4</v>
      </c>
      <c r="N59" s="44">
        <v>12.5</v>
      </c>
      <c r="O59" s="44">
        <v>35.7</v>
      </c>
      <c r="P59" s="44">
        <v>15.7</v>
      </c>
      <c r="Q59" s="44">
        <v>9.4</v>
      </c>
      <c r="R59" s="44">
        <v>20469.0</v>
      </c>
      <c r="S59" s="44">
        <v>39728.0</v>
      </c>
      <c r="T59" s="44">
        <v>19.5</v>
      </c>
      <c r="U59" s="44">
        <v>20.1</v>
      </c>
      <c r="V59" s="44">
        <v>69.1</v>
      </c>
      <c r="W59" s="44">
        <v>10.8</v>
      </c>
      <c r="X59" s="44">
        <v>6.9</v>
      </c>
      <c r="Y59" s="44">
        <v>431.0</v>
      </c>
      <c r="Z59" s="44">
        <v>123.6</v>
      </c>
      <c r="AA59" s="44">
        <v>53.3</v>
      </c>
      <c r="AB59" s="44">
        <v>749.9</v>
      </c>
      <c r="AC59" s="44">
        <v>7.3</v>
      </c>
      <c r="AD59" s="44">
        <v>11.7</v>
      </c>
      <c r="AE59" s="44">
        <v>7.5</v>
      </c>
      <c r="AF59" s="44">
        <v>13.6</v>
      </c>
      <c r="AG59" s="44">
        <v>52.6</v>
      </c>
      <c r="AH59" s="44">
        <v>26.3</v>
      </c>
      <c r="AI59" s="44">
        <v>28.6</v>
      </c>
      <c r="AJ59" s="44">
        <v>38.6</v>
      </c>
      <c r="AK59" s="44">
        <v>6.8</v>
      </c>
      <c r="AL59" s="44">
        <v>422.0</v>
      </c>
      <c r="AM59" s="44">
        <v>2.0</v>
      </c>
      <c r="AN59" s="44">
        <v>40.4</v>
      </c>
      <c r="AO59" s="44">
        <v>20.6</v>
      </c>
      <c r="AP59" s="44">
        <v>13.6</v>
      </c>
      <c r="AQ59" s="44">
        <v>23.4</v>
      </c>
      <c r="AR59" s="44">
        <v>44.8</v>
      </c>
      <c r="AS59" s="44">
        <v>27.1</v>
      </c>
      <c r="AT59" s="44">
        <v>33.2</v>
      </c>
      <c r="AU59" s="44">
        <v>2.7</v>
      </c>
      <c r="AV59" s="44">
        <v>2.6</v>
      </c>
      <c r="AW59" s="44">
        <v>2.7</v>
      </c>
      <c r="AX59" s="44">
        <v>1.2</v>
      </c>
      <c r="AY59" s="44">
        <v>3.0</v>
      </c>
    </row>
    <row r="60" ht="15.75" customHeight="1">
      <c r="A60" s="44" t="s">
        <v>640</v>
      </c>
      <c r="B60" s="44">
        <v>3455.0</v>
      </c>
      <c r="C60" s="44" t="s">
        <v>216</v>
      </c>
      <c r="D60" s="44">
        <v>8.0</v>
      </c>
      <c r="E60" s="44">
        <v>609.5</v>
      </c>
      <c r="F60" s="44">
        <v>98.5</v>
      </c>
      <c r="G60" s="44">
        <v>94.3</v>
      </c>
      <c r="H60" s="44">
        <v>4.3</v>
      </c>
      <c r="I60" s="44">
        <v>161.6</v>
      </c>
      <c r="J60" s="44">
        <v>-4.4</v>
      </c>
      <c r="K60" s="44">
        <v>5.4</v>
      </c>
      <c r="L60" s="44">
        <v>16.0</v>
      </c>
      <c r="M60" s="44">
        <v>7.2</v>
      </c>
      <c r="N60" s="44">
        <v>9.6</v>
      </c>
      <c r="O60" s="44">
        <v>34.7</v>
      </c>
      <c r="P60" s="44">
        <v>19.2</v>
      </c>
      <c r="Q60" s="44">
        <v>13.4</v>
      </c>
      <c r="R60" s="44">
        <v>20242.0</v>
      </c>
      <c r="S60" s="44">
        <v>26109.0</v>
      </c>
      <c r="T60" s="44">
        <v>20.0</v>
      </c>
      <c r="U60" s="44">
        <v>15.9</v>
      </c>
      <c r="V60" s="44">
        <v>64.8</v>
      </c>
      <c r="W60" s="44">
        <v>19.2</v>
      </c>
      <c r="X60" s="44">
        <v>5.0</v>
      </c>
      <c r="Y60" s="44">
        <v>529.2</v>
      </c>
      <c r="Z60" s="44">
        <v>106.2</v>
      </c>
      <c r="AA60" s="44">
        <v>56.2</v>
      </c>
      <c r="AB60" s="44">
        <v>782.1</v>
      </c>
      <c r="AC60" s="44">
        <v>5.4</v>
      </c>
      <c r="AD60" s="44">
        <v>8.9</v>
      </c>
      <c r="AE60" s="44">
        <v>9.3</v>
      </c>
      <c r="AF60" s="44">
        <v>20.8</v>
      </c>
      <c r="AG60" s="44">
        <v>46.4</v>
      </c>
      <c r="AH60" s="44">
        <v>23.5</v>
      </c>
      <c r="AI60" s="44">
        <v>28.1</v>
      </c>
      <c r="AJ60" s="44">
        <v>36.6</v>
      </c>
      <c r="AK60" s="44">
        <v>6.3</v>
      </c>
      <c r="AL60" s="44">
        <v>297.9</v>
      </c>
      <c r="AM60" s="44">
        <v>1.8</v>
      </c>
      <c r="AN60" s="44">
        <v>26.1</v>
      </c>
      <c r="AO60" s="44">
        <v>23.8</v>
      </c>
      <c r="AP60" s="44">
        <v>16.4</v>
      </c>
      <c r="AQ60" s="44">
        <v>32.0</v>
      </c>
      <c r="AR60" s="44">
        <v>56.5</v>
      </c>
      <c r="AS60" s="44">
        <v>27.7</v>
      </c>
      <c r="AT60" s="44">
        <v>25.4</v>
      </c>
      <c r="AU60" s="44">
        <v>5.3</v>
      </c>
      <c r="AV60" s="44">
        <v>5.3</v>
      </c>
      <c r="AW60" s="44">
        <v>5.3</v>
      </c>
      <c r="AX60" s="44">
        <v>1.6</v>
      </c>
      <c r="AY60" s="44">
        <v>6.8</v>
      </c>
    </row>
    <row r="61" ht="15.75" customHeight="1">
      <c r="A61" s="44" t="s">
        <v>640</v>
      </c>
      <c r="B61" s="44">
        <v>3456.0</v>
      </c>
      <c r="C61" s="44" t="s">
        <v>217</v>
      </c>
      <c r="D61" s="44">
        <v>25.0</v>
      </c>
      <c r="E61" s="44">
        <v>981.8</v>
      </c>
      <c r="F61" s="44">
        <v>135.9</v>
      </c>
      <c r="G61" s="44">
        <v>116.7</v>
      </c>
      <c r="H61" s="44">
        <v>14.1</v>
      </c>
      <c r="I61" s="44">
        <v>138.4</v>
      </c>
      <c r="J61" s="44">
        <v>-1.2</v>
      </c>
      <c r="K61" s="44">
        <v>1.9</v>
      </c>
      <c r="L61" s="44">
        <v>18.2</v>
      </c>
      <c r="M61" s="44">
        <v>8.1</v>
      </c>
      <c r="N61" s="44">
        <v>11.4</v>
      </c>
      <c r="O61" s="44">
        <v>35.6</v>
      </c>
      <c r="P61" s="44">
        <v>16.4</v>
      </c>
      <c r="Q61" s="44">
        <v>10.5</v>
      </c>
      <c r="R61" s="44">
        <v>19439.0</v>
      </c>
      <c r="S61" s="44">
        <v>29701.0</v>
      </c>
      <c r="T61" s="44">
        <v>16.8</v>
      </c>
      <c r="U61" s="44">
        <v>16.9</v>
      </c>
      <c r="V61" s="44">
        <v>67.1</v>
      </c>
      <c r="W61" s="44">
        <v>16.0</v>
      </c>
      <c r="X61" s="44">
        <v>6.1</v>
      </c>
      <c r="Y61" s="44">
        <v>450.0</v>
      </c>
      <c r="Z61" s="44">
        <v>116.4</v>
      </c>
      <c r="AA61" s="44">
        <v>52.4</v>
      </c>
      <c r="AB61" s="44">
        <v>736.8</v>
      </c>
      <c r="AC61" s="44">
        <v>5.5</v>
      </c>
      <c r="AD61" s="44">
        <v>11.2</v>
      </c>
      <c r="AE61" s="44">
        <v>5.9</v>
      </c>
      <c r="AF61" s="44">
        <v>16.0</v>
      </c>
      <c r="AG61" s="44">
        <v>52.1</v>
      </c>
      <c r="AH61" s="44">
        <v>26.0</v>
      </c>
      <c r="AI61" s="44">
        <v>31.0</v>
      </c>
      <c r="AJ61" s="44">
        <v>37.8</v>
      </c>
      <c r="AK61" s="44">
        <v>6.4</v>
      </c>
      <c r="AL61" s="44">
        <v>363.8</v>
      </c>
      <c r="AM61" s="44">
        <v>1.6</v>
      </c>
      <c r="AN61" s="44">
        <v>35.7</v>
      </c>
      <c r="AO61" s="44">
        <v>23.6</v>
      </c>
      <c r="AP61" s="44">
        <v>14.0</v>
      </c>
      <c r="AQ61" s="44">
        <v>25.1</v>
      </c>
      <c r="AR61" s="44">
        <v>48.7</v>
      </c>
      <c r="AS61" s="44">
        <v>30.2</v>
      </c>
      <c r="AT61" s="44">
        <v>34.9</v>
      </c>
      <c r="AU61" s="44">
        <v>2.7</v>
      </c>
      <c r="AV61" s="44">
        <v>2.7</v>
      </c>
      <c r="AW61" s="44">
        <v>2.7</v>
      </c>
      <c r="AX61" s="44">
        <v>0.9</v>
      </c>
      <c r="AY61" s="44">
        <v>3.0</v>
      </c>
    </row>
    <row r="62" ht="15.75" customHeight="1">
      <c r="A62" s="44" t="s">
        <v>640</v>
      </c>
      <c r="B62" s="44">
        <v>3457.0</v>
      </c>
      <c r="C62" s="44" t="s">
        <v>218</v>
      </c>
      <c r="D62" s="44">
        <v>19.0</v>
      </c>
      <c r="E62" s="44">
        <v>1085.7</v>
      </c>
      <c r="F62" s="44">
        <v>168.9</v>
      </c>
      <c r="G62" s="44">
        <v>156.3</v>
      </c>
      <c r="H62" s="44">
        <v>7.5</v>
      </c>
      <c r="I62" s="44">
        <v>155.6</v>
      </c>
      <c r="J62" s="44">
        <v>-2.2</v>
      </c>
      <c r="K62" s="44">
        <v>6.2</v>
      </c>
      <c r="L62" s="44">
        <v>17.4</v>
      </c>
      <c r="M62" s="44">
        <v>8.1</v>
      </c>
      <c r="N62" s="44">
        <v>11.6</v>
      </c>
      <c r="O62" s="44">
        <v>35.3</v>
      </c>
      <c r="P62" s="44">
        <v>17.1</v>
      </c>
      <c r="Q62" s="44">
        <v>10.5</v>
      </c>
      <c r="R62" s="44">
        <v>18614.0</v>
      </c>
      <c r="S62" s="44">
        <v>27338.0</v>
      </c>
      <c r="T62" s="44">
        <v>18.0</v>
      </c>
      <c r="U62" s="44">
        <v>24.7</v>
      </c>
      <c r="V62" s="44">
        <v>66.6</v>
      </c>
      <c r="W62" s="44">
        <v>8.7</v>
      </c>
      <c r="X62" s="44">
        <v>5.4</v>
      </c>
      <c r="Y62" s="44">
        <v>483.8</v>
      </c>
      <c r="Z62" s="44">
        <v>111.0</v>
      </c>
      <c r="AA62" s="44">
        <v>53.7</v>
      </c>
      <c r="AB62" s="44">
        <v>727.0</v>
      </c>
      <c r="AC62" s="44">
        <v>6.9</v>
      </c>
      <c r="AD62" s="44">
        <v>10.6</v>
      </c>
      <c r="AE62" s="44">
        <v>9.2</v>
      </c>
      <c r="AF62" s="44">
        <v>20.1</v>
      </c>
      <c r="AG62" s="44">
        <v>51.8</v>
      </c>
      <c r="AH62" s="44">
        <v>18.9</v>
      </c>
      <c r="AI62" s="44">
        <v>22.1</v>
      </c>
      <c r="AJ62" s="44">
        <v>36.6</v>
      </c>
      <c r="AK62" s="44">
        <v>6.1</v>
      </c>
      <c r="AL62" s="44">
        <v>278.3</v>
      </c>
      <c r="AM62" s="44">
        <v>1.9</v>
      </c>
      <c r="AN62" s="44">
        <v>23.7</v>
      </c>
      <c r="AO62" s="44">
        <v>27.2</v>
      </c>
      <c r="AP62" s="44">
        <v>16.4</v>
      </c>
      <c r="AQ62" s="44">
        <v>30.9</v>
      </c>
      <c r="AR62" s="44">
        <v>59.4</v>
      </c>
      <c r="AS62" s="44">
        <v>24.8</v>
      </c>
      <c r="AT62" s="44">
        <v>25.8</v>
      </c>
      <c r="AU62" s="44">
        <v>5.9</v>
      </c>
      <c r="AV62" s="44">
        <v>5.8</v>
      </c>
      <c r="AW62" s="44">
        <v>6.1</v>
      </c>
      <c r="AX62" s="44">
        <v>2.8</v>
      </c>
      <c r="AY62" s="44">
        <v>6.2</v>
      </c>
    </row>
    <row r="63" ht="15.75" customHeight="1">
      <c r="A63" s="44" t="s">
        <v>640</v>
      </c>
      <c r="B63" s="44">
        <v>3458.0</v>
      </c>
      <c r="C63" s="44" t="s">
        <v>219</v>
      </c>
      <c r="D63" s="44">
        <v>15.0</v>
      </c>
      <c r="E63" s="44">
        <v>1064.8</v>
      </c>
      <c r="F63" s="44">
        <v>129.9</v>
      </c>
      <c r="G63" s="44">
        <v>119.4</v>
      </c>
      <c r="H63" s="44">
        <v>8.1</v>
      </c>
      <c r="I63" s="44">
        <v>122.0</v>
      </c>
      <c r="J63" s="44">
        <v>-2.1</v>
      </c>
      <c r="K63" s="44">
        <v>5.5</v>
      </c>
      <c r="L63" s="44">
        <v>17.4</v>
      </c>
      <c r="M63" s="44">
        <v>7.7</v>
      </c>
      <c r="N63" s="44">
        <v>10.2</v>
      </c>
      <c r="O63" s="44">
        <v>37.3</v>
      </c>
      <c r="P63" s="44">
        <v>16.6</v>
      </c>
      <c r="Q63" s="44">
        <v>10.8</v>
      </c>
      <c r="R63" s="44">
        <v>22378.0</v>
      </c>
      <c r="S63" s="44">
        <v>22689.0</v>
      </c>
      <c r="T63" s="44">
        <v>22.3</v>
      </c>
      <c r="U63" s="44">
        <v>12.4</v>
      </c>
      <c r="V63" s="44">
        <v>82.1</v>
      </c>
      <c r="W63" s="44">
        <v>5.5</v>
      </c>
      <c r="X63" s="44">
        <v>3.4</v>
      </c>
      <c r="Y63" s="44">
        <v>443.1</v>
      </c>
      <c r="Z63" s="44">
        <v>117.9</v>
      </c>
      <c r="AA63" s="44">
        <v>52.3</v>
      </c>
      <c r="AB63" s="44">
        <v>776.2</v>
      </c>
      <c r="AC63" s="44">
        <v>3.5</v>
      </c>
      <c r="AD63" s="44">
        <v>9.8</v>
      </c>
      <c r="AE63" s="44">
        <v>7.7</v>
      </c>
      <c r="AF63" s="44">
        <v>18.3</v>
      </c>
      <c r="AG63" s="44">
        <v>60.3</v>
      </c>
      <c r="AH63" s="44">
        <v>13.7</v>
      </c>
      <c r="AI63" s="44">
        <v>31.7</v>
      </c>
      <c r="AJ63" s="44">
        <v>40.4</v>
      </c>
      <c r="AK63" s="44">
        <v>7.1</v>
      </c>
      <c r="AL63" s="44">
        <v>272.6</v>
      </c>
      <c r="AM63" s="44">
        <v>3.1</v>
      </c>
      <c r="AN63" s="44">
        <v>34.1</v>
      </c>
      <c r="AO63" s="44">
        <v>26.4</v>
      </c>
      <c r="AP63" s="44">
        <v>10.6</v>
      </c>
      <c r="AQ63" s="44">
        <v>25.8</v>
      </c>
      <c r="AR63" s="44">
        <v>47.8</v>
      </c>
      <c r="AS63" s="44">
        <v>32.3</v>
      </c>
      <c r="AT63" s="44">
        <v>39.3</v>
      </c>
      <c r="AU63" s="44">
        <v>3.4</v>
      </c>
      <c r="AV63" s="44">
        <v>3.5</v>
      </c>
      <c r="AW63" s="44">
        <v>3.3</v>
      </c>
      <c r="AX63" s="44">
        <v>1.6</v>
      </c>
      <c r="AY63" s="44">
        <v>4.6</v>
      </c>
    </row>
    <row r="64" ht="15.75" customHeight="1">
      <c r="A64" s="44" t="s">
        <v>640</v>
      </c>
      <c r="B64" s="44">
        <v>3459.0</v>
      </c>
      <c r="C64" s="44" t="s">
        <v>220</v>
      </c>
      <c r="D64" s="44">
        <v>34.0</v>
      </c>
      <c r="E64" s="44">
        <v>2121.8</v>
      </c>
      <c r="F64" s="44">
        <v>356.1</v>
      </c>
      <c r="G64" s="44">
        <v>328.7</v>
      </c>
      <c r="H64" s="44">
        <v>7.7</v>
      </c>
      <c r="I64" s="44">
        <v>167.8</v>
      </c>
      <c r="J64" s="44">
        <v>-0.9</v>
      </c>
      <c r="K64" s="44">
        <v>4.6</v>
      </c>
      <c r="L64" s="44">
        <v>17.9</v>
      </c>
      <c r="M64" s="44">
        <v>8.0</v>
      </c>
      <c r="N64" s="44">
        <v>11.1</v>
      </c>
      <c r="O64" s="44">
        <v>35.9</v>
      </c>
      <c r="P64" s="44">
        <v>16.0</v>
      </c>
      <c r="Q64" s="44">
        <v>11.0</v>
      </c>
      <c r="R64" s="44">
        <v>21923.0</v>
      </c>
      <c r="S64" s="44">
        <v>28717.0</v>
      </c>
      <c r="T64" s="44">
        <v>13.5</v>
      </c>
      <c r="U64" s="44">
        <v>26.0</v>
      </c>
      <c r="V64" s="44">
        <v>59.5</v>
      </c>
      <c r="W64" s="44">
        <v>14.5</v>
      </c>
      <c r="X64" s="44">
        <v>3.7</v>
      </c>
      <c r="Y64" s="44">
        <v>447.3</v>
      </c>
      <c r="Z64" s="44">
        <v>113.4</v>
      </c>
      <c r="AA64" s="44">
        <v>50.7</v>
      </c>
      <c r="AB64" s="44">
        <v>769.6</v>
      </c>
      <c r="AC64" s="44">
        <v>1.4</v>
      </c>
      <c r="AD64" s="44">
        <v>9.3</v>
      </c>
      <c r="AE64" s="44">
        <v>6.8</v>
      </c>
      <c r="AF64" s="44">
        <v>16.2</v>
      </c>
      <c r="AG64" s="44">
        <v>53.0</v>
      </c>
      <c r="AH64" s="44">
        <v>24.0</v>
      </c>
      <c r="AI64" s="44">
        <v>30.9</v>
      </c>
      <c r="AJ64" s="44">
        <v>37.2</v>
      </c>
      <c r="AK64" s="44">
        <v>6.7</v>
      </c>
      <c r="AL64" s="44">
        <v>358.9</v>
      </c>
      <c r="AM64" s="44">
        <v>1.8</v>
      </c>
      <c r="AN64" s="44">
        <v>39.1</v>
      </c>
      <c r="AO64" s="44">
        <v>21.8</v>
      </c>
      <c r="AP64" s="44">
        <v>15.4</v>
      </c>
      <c r="AQ64" s="44">
        <v>21.9</v>
      </c>
      <c r="AR64" s="44">
        <v>38.2</v>
      </c>
      <c r="AS64" s="44">
        <v>29.3</v>
      </c>
      <c r="AT64" s="44">
        <v>28.5</v>
      </c>
      <c r="AU64" s="44">
        <v>3.1</v>
      </c>
      <c r="AV64" s="44">
        <v>3.1</v>
      </c>
      <c r="AW64" s="44">
        <v>3.1</v>
      </c>
      <c r="AX64" s="44">
        <v>0.9</v>
      </c>
      <c r="AY64" s="44">
        <v>3.7</v>
      </c>
    </row>
    <row r="65" ht="15.75" customHeight="1">
      <c r="A65" s="44" t="s">
        <v>640</v>
      </c>
      <c r="B65" s="44">
        <v>3460.0</v>
      </c>
      <c r="C65" s="44" t="s">
        <v>221</v>
      </c>
      <c r="D65" s="44">
        <v>10.0</v>
      </c>
      <c r="E65" s="44">
        <v>814.2</v>
      </c>
      <c r="F65" s="44">
        <v>140.5</v>
      </c>
      <c r="G65" s="44">
        <v>124.1</v>
      </c>
      <c r="H65" s="44">
        <v>11.7</v>
      </c>
      <c r="I65" s="44">
        <v>172.6</v>
      </c>
      <c r="J65" s="44">
        <v>3.0</v>
      </c>
      <c r="K65" s="44">
        <v>3.0</v>
      </c>
      <c r="L65" s="44">
        <v>19.9</v>
      </c>
      <c r="M65" s="44">
        <v>9.7</v>
      </c>
      <c r="N65" s="44">
        <v>13.4</v>
      </c>
      <c r="O65" s="44">
        <v>35.4</v>
      </c>
      <c r="P65" s="44">
        <v>13.4</v>
      </c>
      <c r="Q65" s="44">
        <v>8.2</v>
      </c>
      <c r="R65" s="44">
        <v>21502.0</v>
      </c>
      <c r="S65" s="44">
        <v>42430.0</v>
      </c>
      <c r="T65" s="44">
        <v>26.4</v>
      </c>
      <c r="U65" s="44">
        <v>9.9</v>
      </c>
      <c r="V65" s="44">
        <v>86.6</v>
      </c>
      <c r="W65" s="44">
        <v>3.5</v>
      </c>
      <c r="X65" s="44">
        <v>6.6</v>
      </c>
      <c r="Y65" s="44">
        <v>414.5</v>
      </c>
      <c r="Z65" s="44">
        <v>126.0</v>
      </c>
      <c r="AA65" s="44">
        <v>52.2</v>
      </c>
      <c r="AB65" s="44">
        <v>753.1</v>
      </c>
      <c r="AC65" s="44">
        <v>6.6</v>
      </c>
      <c r="AD65" s="44">
        <v>13.1</v>
      </c>
      <c r="AE65" s="44">
        <v>8.8</v>
      </c>
      <c r="AF65" s="44">
        <v>15.4</v>
      </c>
      <c r="AG65" s="44">
        <v>48.3</v>
      </c>
      <c r="AH65" s="44">
        <v>27.5</v>
      </c>
      <c r="AI65" s="44">
        <v>32.1</v>
      </c>
      <c r="AJ65" s="44">
        <v>44.0</v>
      </c>
      <c r="AK65" s="44">
        <v>7.7</v>
      </c>
      <c r="AL65" s="44">
        <v>505.8</v>
      </c>
      <c r="AM65" s="44">
        <v>3.2</v>
      </c>
      <c r="AN65" s="44">
        <v>41.5</v>
      </c>
      <c r="AO65" s="44">
        <v>22.4</v>
      </c>
      <c r="AP65" s="44">
        <v>11.4</v>
      </c>
      <c r="AQ65" s="44">
        <v>21.4</v>
      </c>
      <c r="AR65" s="44">
        <v>52.6</v>
      </c>
      <c r="AS65" s="44">
        <v>32.0</v>
      </c>
      <c r="AT65" s="44">
        <v>53.2</v>
      </c>
      <c r="AU65" s="44">
        <v>3.7</v>
      </c>
      <c r="AV65" s="44">
        <v>3.8</v>
      </c>
      <c r="AW65" s="44">
        <v>3.7</v>
      </c>
      <c r="AX65" s="44">
        <v>1.6</v>
      </c>
      <c r="AY65" s="44">
        <v>4.4</v>
      </c>
    </row>
    <row r="66" ht="15.75" customHeight="1">
      <c r="A66" s="44" t="s">
        <v>640</v>
      </c>
      <c r="B66" s="44">
        <v>3461.0</v>
      </c>
      <c r="C66" s="44" t="s">
        <v>222</v>
      </c>
      <c r="D66" s="44">
        <v>9.0</v>
      </c>
      <c r="E66" s="44">
        <v>824.8</v>
      </c>
      <c r="F66" s="44">
        <v>89.0</v>
      </c>
      <c r="G66" s="44">
        <v>82.3</v>
      </c>
      <c r="H66" s="44">
        <v>7.5</v>
      </c>
      <c r="I66" s="44">
        <v>107.9</v>
      </c>
      <c r="J66" s="44">
        <v>-4.6</v>
      </c>
      <c r="K66" s="44">
        <v>1.6</v>
      </c>
      <c r="L66" s="44">
        <v>16.3</v>
      </c>
      <c r="M66" s="44">
        <v>7.8</v>
      </c>
      <c r="N66" s="44">
        <v>10.3</v>
      </c>
      <c r="O66" s="44">
        <v>35.5</v>
      </c>
      <c r="P66" s="44">
        <v>18.1</v>
      </c>
      <c r="Q66" s="44">
        <v>12.1</v>
      </c>
      <c r="R66" s="44">
        <v>20760.0</v>
      </c>
      <c r="S66" s="44">
        <v>34866.0</v>
      </c>
      <c r="T66" s="44">
        <v>17.4</v>
      </c>
      <c r="U66" s="44">
        <v>25.6</v>
      </c>
      <c r="V66" s="44">
        <v>58.6</v>
      </c>
      <c r="W66" s="44">
        <v>15.9</v>
      </c>
      <c r="X66" s="44">
        <v>1.8</v>
      </c>
      <c r="Y66" s="44">
        <v>518.5</v>
      </c>
      <c r="Z66" s="44">
        <v>102.2</v>
      </c>
      <c r="AA66" s="44">
        <v>53.0</v>
      </c>
      <c r="AB66" s="44">
        <v>725.1</v>
      </c>
      <c r="AC66" s="44">
        <v>3.1</v>
      </c>
      <c r="AD66" s="44">
        <v>11.7</v>
      </c>
      <c r="AE66" s="44">
        <v>4.1</v>
      </c>
      <c r="AF66" s="44">
        <v>16.4</v>
      </c>
      <c r="AG66" s="44">
        <v>52.7</v>
      </c>
      <c r="AH66" s="44">
        <v>26.8</v>
      </c>
      <c r="AI66" s="44">
        <v>30.5</v>
      </c>
      <c r="AJ66" s="44">
        <v>31.0</v>
      </c>
      <c r="AK66" s="44">
        <v>6.2</v>
      </c>
      <c r="AL66" s="44">
        <v>335.4</v>
      </c>
      <c r="AM66" s="44">
        <v>1.8</v>
      </c>
      <c r="AN66" s="44">
        <v>45.1</v>
      </c>
      <c r="AO66" s="44">
        <v>21.1</v>
      </c>
      <c r="AP66" s="44">
        <v>8.5</v>
      </c>
      <c r="AQ66" s="44">
        <v>23.4</v>
      </c>
      <c r="AR66" s="44">
        <v>80.1</v>
      </c>
      <c r="AS66" s="44">
        <v>27.7</v>
      </c>
      <c r="AT66" s="44">
        <v>25.2</v>
      </c>
      <c r="AU66" s="44">
        <v>6.3</v>
      </c>
      <c r="AV66" s="44">
        <v>6.1</v>
      </c>
      <c r="AW66" s="44">
        <v>6.5</v>
      </c>
      <c r="AX66" s="44">
        <v>3.7</v>
      </c>
      <c r="AY66" s="44">
        <v>6.3</v>
      </c>
    </row>
    <row r="67" ht="15.75" customHeight="1">
      <c r="A67" s="44" t="s">
        <v>640</v>
      </c>
      <c r="B67" s="44">
        <v>3462.0</v>
      </c>
      <c r="C67" s="44" t="s">
        <v>223</v>
      </c>
      <c r="D67" s="44">
        <v>19.0</v>
      </c>
      <c r="E67" s="44">
        <v>656.9</v>
      </c>
      <c r="F67" s="44">
        <v>56.7</v>
      </c>
      <c r="G67" s="44">
        <v>54.3</v>
      </c>
      <c r="H67" s="44">
        <v>4.3</v>
      </c>
      <c r="I67" s="44">
        <v>86.4</v>
      </c>
      <c r="J67" s="44">
        <v>-5.0</v>
      </c>
      <c r="K67" s="44">
        <v>2.5</v>
      </c>
      <c r="L67" s="44">
        <v>16.5</v>
      </c>
      <c r="M67" s="44">
        <v>7.6</v>
      </c>
      <c r="N67" s="44">
        <v>10.0</v>
      </c>
      <c r="O67" s="44">
        <v>34.7</v>
      </c>
      <c r="P67" s="44">
        <v>19.4</v>
      </c>
      <c r="Q67" s="44">
        <v>11.9</v>
      </c>
      <c r="R67" s="44">
        <v>20270.0</v>
      </c>
      <c r="S67" s="44">
        <v>25043.0</v>
      </c>
      <c r="T67" s="44">
        <v>14.6</v>
      </c>
      <c r="U67" s="44">
        <v>19.3</v>
      </c>
      <c r="V67" s="44">
        <v>66.3</v>
      </c>
      <c r="W67" s="44">
        <v>14.5</v>
      </c>
      <c r="X67" s="44">
        <v>5.5</v>
      </c>
      <c r="Y67" s="44">
        <v>546.8</v>
      </c>
      <c r="Z67" s="44">
        <v>104.3</v>
      </c>
      <c r="AA67" s="44">
        <v>57.0</v>
      </c>
      <c r="AB67" s="44">
        <v>793.0</v>
      </c>
      <c r="AC67" s="44">
        <v>7.0</v>
      </c>
      <c r="AD67" s="44">
        <v>12.7</v>
      </c>
      <c r="AE67" s="44">
        <v>5.8</v>
      </c>
      <c r="AF67" s="44">
        <v>13.5</v>
      </c>
      <c r="AG67" s="44">
        <v>49.0</v>
      </c>
      <c r="AH67" s="44">
        <v>31.7</v>
      </c>
      <c r="AI67" s="44">
        <v>22.1</v>
      </c>
      <c r="AJ67" s="44">
        <v>41.6</v>
      </c>
      <c r="AK67" s="44">
        <v>6.8</v>
      </c>
      <c r="AL67" s="44">
        <v>280.6</v>
      </c>
      <c r="AM67" s="44" t="s">
        <v>641</v>
      </c>
      <c r="AN67" s="44" t="s">
        <v>641</v>
      </c>
      <c r="AO67" s="44">
        <v>29.3</v>
      </c>
      <c r="AP67" s="44">
        <v>13.8</v>
      </c>
      <c r="AQ67" s="44">
        <v>31.3</v>
      </c>
      <c r="AR67" s="44">
        <v>58.2</v>
      </c>
      <c r="AS67" s="44">
        <v>27.3</v>
      </c>
      <c r="AT67" s="44">
        <v>17.2</v>
      </c>
      <c r="AU67" s="44">
        <v>7.6</v>
      </c>
      <c r="AV67" s="44">
        <v>7.5</v>
      </c>
      <c r="AW67" s="44">
        <v>7.8</v>
      </c>
      <c r="AX67" s="44">
        <v>2.3</v>
      </c>
      <c r="AY67" s="44">
        <v>9.8</v>
      </c>
    </row>
    <row r="68" ht="15.75" customHeight="1">
      <c r="A68" s="44" t="s">
        <v>642</v>
      </c>
      <c r="B68" s="44">
        <v>4011.0</v>
      </c>
      <c r="C68" s="44" t="s">
        <v>225</v>
      </c>
      <c r="D68" s="44">
        <v>1.0</v>
      </c>
      <c r="E68" s="44">
        <v>317.9</v>
      </c>
      <c r="F68" s="44">
        <v>568.0</v>
      </c>
      <c r="G68" s="44">
        <v>468.8</v>
      </c>
      <c r="H68" s="44">
        <v>17.5</v>
      </c>
      <c r="I68" s="44">
        <v>1786.9</v>
      </c>
      <c r="J68" s="44">
        <v>-1.0</v>
      </c>
      <c r="K68" s="44">
        <v>5.3</v>
      </c>
      <c r="L68" s="44">
        <v>15.8</v>
      </c>
      <c r="M68" s="44">
        <v>8.7</v>
      </c>
      <c r="N68" s="44">
        <v>14.7</v>
      </c>
      <c r="O68" s="44">
        <v>33.9</v>
      </c>
      <c r="P68" s="44">
        <v>15.6</v>
      </c>
      <c r="Q68" s="44">
        <v>11.2</v>
      </c>
      <c r="R68" s="44">
        <v>21327.0</v>
      </c>
      <c r="S68" s="44">
        <v>49439.0</v>
      </c>
      <c r="T68" s="44">
        <v>36.7</v>
      </c>
      <c r="U68" s="44">
        <v>9.8</v>
      </c>
      <c r="V68" s="44">
        <v>83.2</v>
      </c>
      <c r="W68" s="44">
        <v>7.0</v>
      </c>
      <c r="X68" s="44">
        <v>2.9</v>
      </c>
      <c r="Y68" s="44">
        <v>518.2</v>
      </c>
      <c r="Z68" s="44">
        <v>81.1</v>
      </c>
      <c r="AA68" s="44">
        <v>42.0</v>
      </c>
      <c r="AB68" s="44">
        <v>488.6</v>
      </c>
      <c r="AC68" s="44">
        <v>2.7</v>
      </c>
      <c r="AD68" s="44">
        <v>9.6</v>
      </c>
      <c r="AE68" s="44">
        <v>8.4</v>
      </c>
      <c r="AF68" s="44">
        <v>18.9</v>
      </c>
      <c r="AG68" s="44">
        <v>34.5</v>
      </c>
      <c r="AH68" s="44">
        <v>38.1</v>
      </c>
      <c r="AI68" s="44">
        <v>30.4</v>
      </c>
      <c r="AJ68" s="44">
        <v>41.0</v>
      </c>
      <c r="AK68" s="44">
        <v>4.3</v>
      </c>
      <c r="AL68" s="44">
        <v>488.2</v>
      </c>
      <c r="AM68" s="44" t="s">
        <v>641</v>
      </c>
      <c r="AN68" s="44" t="s">
        <v>641</v>
      </c>
      <c r="AO68" s="44">
        <v>25.3</v>
      </c>
      <c r="AP68" s="44">
        <v>25.9</v>
      </c>
      <c r="AQ68" s="44">
        <v>26.1</v>
      </c>
      <c r="AR68" s="44">
        <v>144.0</v>
      </c>
      <c r="AS68" s="44">
        <v>28.9</v>
      </c>
      <c r="AT68" s="44">
        <v>44.3</v>
      </c>
      <c r="AU68" s="44">
        <v>9.3</v>
      </c>
      <c r="AV68" s="44">
        <v>9.8</v>
      </c>
      <c r="AW68" s="44">
        <v>8.6</v>
      </c>
      <c r="AX68" s="44">
        <v>6.8</v>
      </c>
      <c r="AY68" s="44">
        <v>8.8</v>
      </c>
    </row>
    <row r="69" ht="15.75" customHeight="1">
      <c r="A69" s="44" t="s">
        <v>642</v>
      </c>
      <c r="B69" s="44">
        <v>4012.0</v>
      </c>
      <c r="C69" s="44" t="s">
        <v>226</v>
      </c>
      <c r="D69" s="44">
        <v>1.0</v>
      </c>
      <c r="E69" s="44">
        <v>101.5</v>
      </c>
      <c r="F69" s="44">
        <v>113.0</v>
      </c>
      <c r="G69" s="44">
        <v>94.0</v>
      </c>
      <c r="H69" s="44">
        <v>16.9</v>
      </c>
      <c r="I69" s="44">
        <v>1113.2</v>
      </c>
      <c r="J69" s="44">
        <v>-2.7</v>
      </c>
      <c r="K69" s="44">
        <v>2.5</v>
      </c>
      <c r="L69" s="44">
        <v>17.4</v>
      </c>
      <c r="M69" s="44">
        <v>8.4</v>
      </c>
      <c r="N69" s="44">
        <v>12.8</v>
      </c>
      <c r="O69" s="44">
        <v>33.0</v>
      </c>
      <c r="P69" s="44">
        <v>17.2</v>
      </c>
      <c r="Q69" s="44">
        <v>11.2</v>
      </c>
      <c r="R69" s="44">
        <v>17741.0</v>
      </c>
      <c r="S69" s="44">
        <v>37802.0</v>
      </c>
      <c r="T69" s="44">
        <v>40.1</v>
      </c>
      <c r="U69" s="44">
        <v>9.7</v>
      </c>
      <c r="V69" s="44">
        <v>82.0</v>
      </c>
      <c r="W69" s="44">
        <v>8.3</v>
      </c>
      <c r="X69" s="44">
        <v>1.9</v>
      </c>
      <c r="Y69" s="44">
        <v>562.9</v>
      </c>
      <c r="Z69" s="44">
        <v>77.8</v>
      </c>
      <c r="AA69" s="44">
        <v>43.8</v>
      </c>
      <c r="AB69" s="44">
        <v>502.9</v>
      </c>
      <c r="AC69" s="44">
        <v>3.8</v>
      </c>
      <c r="AD69" s="44">
        <v>13.7</v>
      </c>
      <c r="AE69" s="44">
        <v>7.8</v>
      </c>
      <c r="AF69" s="44">
        <v>19.1</v>
      </c>
      <c r="AG69" s="44">
        <v>39.8</v>
      </c>
      <c r="AH69" s="44">
        <v>33.2</v>
      </c>
      <c r="AI69" s="44">
        <v>19.1</v>
      </c>
      <c r="AJ69" s="44">
        <v>33.6</v>
      </c>
      <c r="AK69" s="44">
        <v>4.1</v>
      </c>
      <c r="AL69" s="44">
        <v>469.7</v>
      </c>
      <c r="AM69" s="44" t="s">
        <v>641</v>
      </c>
      <c r="AN69" s="44" t="s">
        <v>641</v>
      </c>
      <c r="AO69" s="44">
        <v>32.0</v>
      </c>
      <c r="AP69" s="44">
        <v>18.0</v>
      </c>
      <c r="AQ69" s="44">
        <v>29.7</v>
      </c>
      <c r="AR69" s="44">
        <v>182.5</v>
      </c>
      <c r="AS69" s="44">
        <v>28.5</v>
      </c>
      <c r="AT69" s="44">
        <v>33.1</v>
      </c>
      <c r="AU69" s="44">
        <v>12.6</v>
      </c>
      <c r="AV69" s="44">
        <v>13.2</v>
      </c>
      <c r="AW69" s="44">
        <v>11.8</v>
      </c>
      <c r="AX69" s="44">
        <v>7.6</v>
      </c>
      <c r="AY69" s="44">
        <v>11.0</v>
      </c>
    </row>
    <row r="70" ht="15.75" customHeight="1">
      <c r="A70" s="44" t="s">
        <v>643</v>
      </c>
      <c r="B70" s="44">
        <v>5111.0</v>
      </c>
      <c r="C70" s="44" t="s">
        <v>228</v>
      </c>
      <c r="D70" s="44">
        <v>1.0</v>
      </c>
      <c r="E70" s="44">
        <v>217.4</v>
      </c>
      <c r="F70" s="44">
        <v>617.3</v>
      </c>
      <c r="G70" s="44">
        <v>495.5</v>
      </c>
      <c r="H70" s="44">
        <v>19.7</v>
      </c>
      <c r="I70" s="44">
        <v>2839.2</v>
      </c>
      <c r="J70" s="44">
        <v>1.0</v>
      </c>
      <c r="K70" s="44">
        <v>6.1</v>
      </c>
      <c r="L70" s="44">
        <v>15.9</v>
      </c>
      <c r="M70" s="44">
        <v>7.2</v>
      </c>
      <c r="N70" s="44">
        <v>16.2</v>
      </c>
      <c r="O70" s="44">
        <v>35.9</v>
      </c>
      <c r="P70" s="44">
        <v>14.4</v>
      </c>
      <c r="Q70" s="44">
        <v>10.5</v>
      </c>
      <c r="R70" s="44">
        <v>24882.0</v>
      </c>
      <c r="S70" s="44">
        <v>79619.0</v>
      </c>
      <c r="T70" s="44">
        <v>31.0</v>
      </c>
      <c r="U70" s="44">
        <v>14.9</v>
      </c>
      <c r="V70" s="44">
        <v>74.3</v>
      </c>
      <c r="W70" s="44">
        <v>10.8</v>
      </c>
      <c r="X70" s="44">
        <v>4.6</v>
      </c>
      <c r="Y70" s="44">
        <v>555.6</v>
      </c>
      <c r="Z70" s="44">
        <v>76.2</v>
      </c>
      <c r="AA70" s="44">
        <v>42.3</v>
      </c>
      <c r="AB70" s="44">
        <v>570.3</v>
      </c>
      <c r="AC70" s="44">
        <v>3.1</v>
      </c>
      <c r="AD70" s="44">
        <v>8.9</v>
      </c>
      <c r="AE70" s="44">
        <v>5.6</v>
      </c>
      <c r="AF70" s="44">
        <v>15.1</v>
      </c>
      <c r="AG70" s="44">
        <v>36.7</v>
      </c>
      <c r="AH70" s="44">
        <v>42.6</v>
      </c>
      <c r="AI70" s="44">
        <v>34.8</v>
      </c>
      <c r="AJ70" s="44">
        <v>61.7</v>
      </c>
      <c r="AK70" s="44">
        <v>6.2</v>
      </c>
      <c r="AL70" s="44">
        <v>679.2</v>
      </c>
      <c r="AM70" s="44">
        <v>0.1</v>
      </c>
      <c r="AN70" s="44">
        <v>12.1</v>
      </c>
      <c r="AO70" s="44">
        <v>23.5</v>
      </c>
      <c r="AP70" s="44">
        <v>40.1</v>
      </c>
      <c r="AQ70" s="44">
        <v>24.1</v>
      </c>
      <c r="AR70" s="44">
        <v>97.8</v>
      </c>
      <c r="AS70" s="44">
        <v>27.8</v>
      </c>
      <c r="AT70" s="44">
        <v>43.2</v>
      </c>
      <c r="AU70" s="44">
        <v>6.8</v>
      </c>
      <c r="AV70" s="44">
        <v>7.2</v>
      </c>
      <c r="AW70" s="44">
        <v>6.3</v>
      </c>
      <c r="AX70" s="44">
        <v>3.8</v>
      </c>
      <c r="AY70" s="44">
        <v>8.4</v>
      </c>
    </row>
    <row r="71" ht="15.75" customHeight="1">
      <c r="A71" s="44" t="s">
        <v>643</v>
      </c>
      <c r="B71" s="44">
        <v>5112.0</v>
      </c>
      <c r="C71" s="44" t="s">
        <v>229</v>
      </c>
      <c r="D71" s="44">
        <v>1.0</v>
      </c>
      <c r="E71" s="44">
        <v>232.8</v>
      </c>
      <c r="F71" s="44">
        <v>498.1</v>
      </c>
      <c r="G71" s="44">
        <v>397.5</v>
      </c>
      <c r="H71" s="44">
        <v>20.2</v>
      </c>
      <c r="I71" s="44">
        <v>2139.6</v>
      </c>
      <c r="J71" s="44">
        <v>-1.9</v>
      </c>
      <c r="K71" s="44">
        <v>-1.8</v>
      </c>
      <c r="L71" s="44">
        <v>17.0</v>
      </c>
      <c r="M71" s="44">
        <v>8.3</v>
      </c>
      <c r="N71" s="44">
        <v>13.4</v>
      </c>
      <c r="O71" s="44">
        <v>34.6</v>
      </c>
      <c r="P71" s="44">
        <v>15.5</v>
      </c>
      <c r="Q71" s="44">
        <v>11.1</v>
      </c>
      <c r="R71" s="44">
        <v>16881.0</v>
      </c>
      <c r="S71" s="44">
        <v>33634.0</v>
      </c>
      <c r="T71" s="44">
        <v>27.9</v>
      </c>
      <c r="U71" s="44">
        <v>15.4</v>
      </c>
      <c r="V71" s="44">
        <v>73.7</v>
      </c>
      <c r="W71" s="44">
        <v>11.0</v>
      </c>
      <c r="X71" s="44">
        <v>1.2</v>
      </c>
      <c r="Y71" s="44">
        <v>516.2</v>
      </c>
      <c r="Z71" s="44">
        <v>75.7</v>
      </c>
      <c r="AA71" s="44">
        <v>39.1</v>
      </c>
      <c r="AB71" s="44">
        <v>524.0</v>
      </c>
      <c r="AC71" s="44">
        <v>2.6</v>
      </c>
      <c r="AD71" s="44">
        <v>9.7</v>
      </c>
      <c r="AE71" s="44">
        <v>7.0</v>
      </c>
      <c r="AF71" s="44">
        <v>16.8</v>
      </c>
      <c r="AG71" s="44">
        <v>39.0</v>
      </c>
      <c r="AH71" s="44">
        <v>37.2</v>
      </c>
      <c r="AI71" s="44">
        <v>17.0</v>
      </c>
      <c r="AJ71" s="44">
        <v>28.7</v>
      </c>
      <c r="AK71" s="44">
        <v>4.2</v>
      </c>
      <c r="AL71" s="44">
        <v>349.0</v>
      </c>
      <c r="AM71" s="44">
        <v>0.1</v>
      </c>
      <c r="AN71" s="44">
        <v>26.3</v>
      </c>
      <c r="AO71" s="44">
        <v>23.4</v>
      </c>
      <c r="AP71" s="44">
        <v>22.4</v>
      </c>
      <c r="AQ71" s="44">
        <v>27.8</v>
      </c>
      <c r="AR71" s="44">
        <v>152.2</v>
      </c>
      <c r="AS71" s="44">
        <v>29.2</v>
      </c>
      <c r="AT71" s="44">
        <v>41.6</v>
      </c>
      <c r="AU71" s="44">
        <v>11.2</v>
      </c>
      <c r="AV71" s="44">
        <v>10.8</v>
      </c>
      <c r="AW71" s="44">
        <v>11.7</v>
      </c>
      <c r="AX71" s="44">
        <v>9.3</v>
      </c>
      <c r="AY71" s="44">
        <v>10.1</v>
      </c>
    </row>
    <row r="72" ht="15.75" customHeight="1">
      <c r="A72" s="44" t="s">
        <v>643</v>
      </c>
      <c r="B72" s="44">
        <v>5113.0</v>
      </c>
      <c r="C72" s="44" t="s">
        <v>230</v>
      </c>
      <c r="D72" s="44">
        <v>1.0</v>
      </c>
      <c r="E72" s="44">
        <v>210.3</v>
      </c>
      <c r="F72" s="44">
        <v>583.4</v>
      </c>
      <c r="G72" s="44">
        <v>494.0</v>
      </c>
      <c r="H72" s="44">
        <v>15.3</v>
      </c>
      <c r="I72" s="44">
        <v>2773.6</v>
      </c>
      <c r="J72" s="44">
        <v>-2.6</v>
      </c>
      <c r="K72" s="44">
        <v>3.2</v>
      </c>
      <c r="L72" s="44">
        <v>16.0</v>
      </c>
      <c r="M72" s="44">
        <v>8.0</v>
      </c>
      <c r="N72" s="44">
        <v>14.2</v>
      </c>
      <c r="O72" s="44">
        <v>34.0</v>
      </c>
      <c r="P72" s="44">
        <v>16.2</v>
      </c>
      <c r="Q72" s="44">
        <v>11.6</v>
      </c>
      <c r="R72" s="44">
        <v>20159.0</v>
      </c>
      <c r="S72" s="44">
        <v>41512.0</v>
      </c>
      <c r="T72" s="44">
        <v>38.8</v>
      </c>
      <c r="U72" s="44">
        <v>15.4</v>
      </c>
      <c r="V72" s="44">
        <v>76.3</v>
      </c>
      <c r="W72" s="44">
        <v>8.3</v>
      </c>
      <c r="X72" s="44">
        <v>2.0</v>
      </c>
      <c r="Y72" s="44">
        <v>537.7</v>
      </c>
      <c r="Z72" s="44">
        <v>77.2</v>
      </c>
      <c r="AA72" s="44">
        <v>41.5</v>
      </c>
      <c r="AB72" s="44">
        <v>559.4</v>
      </c>
      <c r="AC72" s="44">
        <v>2.9</v>
      </c>
      <c r="AD72" s="44">
        <v>9.9</v>
      </c>
      <c r="AE72" s="44">
        <v>7.8</v>
      </c>
      <c r="AF72" s="44">
        <v>12.2</v>
      </c>
      <c r="AG72" s="44">
        <v>39.9</v>
      </c>
      <c r="AH72" s="44">
        <v>40.0</v>
      </c>
      <c r="AI72" s="44">
        <v>26.5</v>
      </c>
      <c r="AJ72" s="44">
        <v>37.5</v>
      </c>
      <c r="AK72" s="44">
        <v>4.8</v>
      </c>
      <c r="AL72" s="44">
        <v>422.0</v>
      </c>
      <c r="AM72" s="44">
        <v>0.1</v>
      </c>
      <c r="AN72" s="44">
        <v>16.7</v>
      </c>
      <c r="AO72" s="44">
        <v>21.5</v>
      </c>
      <c r="AP72" s="44">
        <v>30.4</v>
      </c>
      <c r="AQ72" s="44">
        <v>31.4</v>
      </c>
      <c r="AR72" s="44">
        <v>158.5</v>
      </c>
      <c r="AS72" s="44">
        <v>29.4</v>
      </c>
      <c r="AT72" s="44">
        <v>37.8</v>
      </c>
      <c r="AU72" s="44">
        <v>10.6</v>
      </c>
      <c r="AV72" s="44">
        <v>11.2</v>
      </c>
      <c r="AW72" s="44">
        <v>10.0</v>
      </c>
      <c r="AX72" s="44">
        <v>10.0</v>
      </c>
      <c r="AY72" s="44">
        <v>8.5</v>
      </c>
    </row>
    <row r="73" ht="15.75" customHeight="1">
      <c r="A73" s="44" t="s">
        <v>643</v>
      </c>
      <c r="B73" s="44">
        <v>5114.0</v>
      </c>
      <c r="C73" s="44" t="s">
        <v>231</v>
      </c>
      <c r="D73" s="44">
        <v>1.0</v>
      </c>
      <c r="E73" s="44">
        <v>137.8</v>
      </c>
      <c r="F73" s="44">
        <v>226.7</v>
      </c>
      <c r="G73" s="44">
        <v>191.5</v>
      </c>
      <c r="H73" s="44">
        <v>15.5</v>
      </c>
      <c r="I73" s="44">
        <v>1645.5</v>
      </c>
      <c r="J73" s="44">
        <v>-2.7</v>
      </c>
      <c r="K73" s="44">
        <v>-0.3</v>
      </c>
      <c r="L73" s="44">
        <v>16.4</v>
      </c>
      <c r="M73" s="44">
        <v>7.8</v>
      </c>
      <c r="N73" s="44">
        <v>12.3</v>
      </c>
      <c r="O73" s="44">
        <v>35.1</v>
      </c>
      <c r="P73" s="44">
        <v>16.6</v>
      </c>
      <c r="Q73" s="44">
        <v>11.8</v>
      </c>
      <c r="R73" s="44">
        <v>21115.0</v>
      </c>
      <c r="S73" s="44">
        <v>37399.0</v>
      </c>
      <c r="T73" s="44">
        <v>24.9</v>
      </c>
      <c r="U73" s="44">
        <v>16.7</v>
      </c>
      <c r="V73" s="44">
        <v>68.2</v>
      </c>
      <c r="W73" s="44">
        <v>15.0</v>
      </c>
      <c r="X73" s="44">
        <v>1.8</v>
      </c>
      <c r="Y73" s="44">
        <v>529.8</v>
      </c>
      <c r="Z73" s="44">
        <v>84.4</v>
      </c>
      <c r="AA73" s="44">
        <v>44.7</v>
      </c>
      <c r="AB73" s="44">
        <v>588.1</v>
      </c>
      <c r="AC73" s="44">
        <v>4.6</v>
      </c>
      <c r="AD73" s="44">
        <v>11.3</v>
      </c>
      <c r="AE73" s="44">
        <v>6.8</v>
      </c>
      <c r="AF73" s="44">
        <v>16.4</v>
      </c>
      <c r="AG73" s="44">
        <v>37.7</v>
      </c>
      <c r="AH73" s="44">
        <v>39.0</v>
      </c>
      <c r="AI73" s="44">
        <v>24.9</v>
      </c>
      <c r="AJ73" s="44">
        <v>41.4</v>
      </c>
      <c r="AK73" s="44">
        <v>6.3</v>
      </c>
      <c r="AL73" s="44">
        <v>411.1</v>
      </c>
      <c r="AM73" s="44">
        <v>0.5</v>
      </c>
      <c r="AN73" s="44">
        <v>31.0</v>
      </c>
      <c r="AO73" s="44">
        <v>23.7</v>
      </c>
      <c r="AP73" s="44">
        <v>18.2</v>
      </c>
      <c r="AQ73" s="44">
        <v>26.6</v>
      </c>
      <c r="AR73" s="44">
        <v>129.5</v>
      </c>
      <c r="AS73" s="44">
        <v>25.8</v>
      </c>
      <c r="AT73" s="44">
        <v>35.7</v>
      </c>
      <c r="AU73" s="44">
        <v>10.0</v>
      </c>
      <c r="AV73" s="44">
        <v>10.5</v>
      </c>
      <c r="AW73" s="44">
        <v>9.5</v>
      </c>
      <c r="AX73" s="44">
        <v>4.5</v>
      </c>
      <c r="AY73" s="44">
        <v>10.2</v>
      </c>
    </row>
    <row r="74" ht="15.75" customHeight="1">
      <c r="A74" s="44" t="s">
        <v>643</v>
      </c>
      <c r="B74" s="44">
        <v>5116.0</v>
      </c>
      <c r="C74" s="44" t="s">
        <v>232</v>
      </c>
      <c r="D74" s="44">
        <v>1.0</v>
      </c>
      <c r="E74" s="44">
        <v>170.5</v>
      </c>
      <c r="F74" s="44">
        <v>262.2</v>
      </c>
      <c r="G74" s="44">
        <v>222.1</v>
      </c>
      <c r="H74" s="44">
        <v>15.3</v>
      </c>
      <c r="I74" s="44">
        <v>1538.0</v>
      </c>
      <c r="J74" s="44">
        <v>-2.0</v>
      </c>
      <c r="K74" s="44">
        <v>7.6</v>
      </c>
      <c r="L74" s="44">
        <v>16.5</v>
      </c>
      <c r="M74" s="44">
        <v>8.1</v>
      </c>
      <c r="N74" s="44">
        <v>13.2</v>
      </c>
      <c r="O74" s="44">
        <v>34.8</v>
      </c>
      <c r="P74" s="44">
        <v>16.5</v>
      </c>
      <c r="Q74" s="44">
        <v>10.8</v>
      </c>
      <c r="R74" s="44">
        <v>20656.0</v>
      </c>
      <c r="S74" s="44">
        <v>33442.0</v>
      </c>
      <c r="T74" s="44">
        <v>29.3</v>
      </c>
      <c r="U74" s="44">
        <v>19.0</v>
      </c>
      <c r="V74" s="44">
        <v>69.9</v>
      </c>
      <c r="W74" s="44">
        <v>11.1</v>
      </c>
      <c r="X74" s="44">
        <v>2.1</v>
      </c>
      <c r="Y74" s="44">
        <v>523.8</v>
      </c>
      <c r="Z74" s="44">
        <v>85.7</v>
      </c>
      <c r="AA74" s="44">
        <v>44.9</v>
      </c>
      <c r="AB74" s="44">
        <v>595.3</v>
      </c>
      <c r="AC74" s="44">
        <v>3.4</v>
      </c>
      <c r="AD74" s="44">
        <v>10.9</v>
      </c>
      <c r="AE74" s="44">
        <v>7.4</v>
      </c>
      <c r="AF74" s="44">
        <v>16.6</v>
      </c>
      <c r="AG74" s="44">
        <v>34.9</v>
      </c>
      <c r="AH74" s="44">
        <v>41.1</v>
      </c>
      <c r="AI74" s="44">
        <v>17.6</v>
      </c>
      <c r="AJ74" s="44">
        <v>40.2</v>
      </c>
      <c r="AK74" s="44">
        <v>7.0</v>
      </c>
      <c r="AL74" s="44">
        <v>373.5</v>
      </c>
      <c r="AM74" s="44">
        <v>0.2</v>
      </c>
      <c r="AN74" s="44">
        <v>22.4</v>
      </c>
      <c r="AO74" s="44">
        <v>26.7</v>
      </c>
      <c r="AP74" s="44">
        <v>21.6</v>
      </c>
      <c r="AQ74" s="44">
        <v>29.1</v>
      </c>
      <c r="AR74" s="44">
        <v>147.1</v>
      </c>
      <c r="AS74" s="44">
        <v>30.1</v>
      </c>
      <c r="AT74" s="44">
        <v>34.7</v>
      </c>
      <c r="AU74" s="44">
        <v>9.1</v>
      </c>
      <c r="AV74" s="44">
        <v>9.4</v>
      </c>
      <c r="AW74" s="44">
        <v>8.8</v>
      </c>
      <c r="AX74" s="44">
        <v>6.4</v>
      </c>
      <c r="AY74" s="44">
        <v>9.3</v>
      </c>
    </row>
    <row r="75" ht="15.75" customHeight="1">
      <c r="A75" s="44" t="s">
        <v>643</v>
      </c>
      <c r="B75" s="44">
        <v>5117.0</v>
      </c>
      <c r="C75" s="44" t="s">
        <v>233</v>
      </c>
      <c r="D75" s="44">
        <v>1.0</v>
      </c>
      <c r="E75" s="44">
        <v>91.3</v>
      </c>
      <c r="F75" s="44">
        <v>171.3</v>
      </c>
      <c r="G75" s="44">
        <v>145.4</v>
      </c>
      <c r="H75" s="44">
        <v>15.1</v>
      </c>
      <c r="I75" s="44">
        <v>1876.3</v>
      </c>
      <c r="J75" s="44">
        <v>-3.6</v>
      </c>
      <c r="K75" s="44">
        <v>5.6</v>
      </c>
      <c r="L75" s="44">
        <v>15.9</v>
      </c>
      <c r="M75" s="44">
        <v>7.1</v>
      </c>
      <c r="N75" s="44">
        <v>11.8</v>
      </c>
      <c r="O75" s="44">
        <v>34.8</v>
      </c>
      <c r="P75" s="44">
        <v>17.3</v>
      </c>
      <c r="Q75" s="44">
        <v>13.0</v>
      </c>
      <c r="R75" s="44">
        <v>23091.0</v>
      </c>
      <c r="S75" s="44">
        <v>33188.0</v>
      </c>
      <c r="T75" s="44">
        <v>35.0</v>
      </c>
      <c r="U75" s="44">
        <v>12.0</v>
      </c>
      <c r="V75" s="44">
        <v>79.0</v>
      </c>
      <c r="W75" s="44">
        <v>9.0</v>
      </c>
      <c r="X75" s="44">
        <v>2.7</v>
      </c>
      <c r="Y75" s="44">
        <v>529.7</v>
      </c>
      <c r="Z75" s="44">
        <v>84.5</v>
      </c>
      <c r="AA75" s="44">
        <v>44.8</v>
      </c>
      <c r="AB75" s="44">
        <v>614.0</v>
      </c>
      <c r="AC75" s="44">
        <v>1.8</v>
      </c>
      <c r="AD75" s="44">
        <v>10.1</v>
      </c>
      <c r="AE75" s="44">
        <v>4.7</v>
      </c>
      <c r="AF75" s="44">
        <v>11.1</v>
      </c>
      <c r="AG75" s="44">
        <v>36.4</v>
      </c>
      <c r="AH75" s="44">
        <v>47.8</v>
      </c>
      <c r="AI75" s="44">
        <v>28.8</v>
      </c>
      <c r="AJ75" s="44">
        <v>39.5</v>
      </c>
      <c r="AK75" s="44">
        <v>5.1</v>
      </c>
      <c r="AL75" s="44">
        <v>346.2</v>
      </c>
      <c r="AM75" s="44">
        <v>0.2</v>
      </c>
      <c r="AN75" s="44">
        <v>29.6</v>
      </c>
      <c r="AO75" s="44">
        <v>22.5</v>
      </c>
      <c r="AP75" s="44">
        <v>22.6</v>
      </c>
      <c r="AQ75" s="44">
        <v>25.1</v>
      </c>
      <c r="AR75" s="44">
        <v>127.0</v>
      </c>
      <c r="AS75" s="44">
        <v>30.9</v>
      </c>
      <c r="AT75" s="44">
        <v>44.8</v>
      </c>
      <c r="AU75" s="44">
        <v>7.3</v>
      </c>
      <c r="AV75" s="44">
        <v>7.5</v>
      </c>
      <c r="AW75" s="44">
        <v>7.0</v>
      </c>
      <c r="AX75" s="44">
        <v>2.8</v>
      </c>
      <c r="AY75" s="44">
        <v>8.5</v>
      </c>
    </row>
    <row r="76" ht="15.75" customHeight="1">
      <c r="A76" s="44" t="s">
        <v>643</v>
      </c>
      <c r="B76" s="44">
        <v>5119.0</v>
      </c>
      <c r="C76" s="44" t="s">
        <v>234</v>
      </c>
      <c r="D76" s="44">
        <v>1.0</v>
      </c>
      <c r="E76" s="44">
        <v>77.1</v>
      </c>
      <c r="F76" s="44">
        <v>211.4</v>
      </c>
      <c r="G76" s="44">
        <v>180.6</v>
      </c>
      <c r="H76" s="44">
        <v>14.6</v>
      </c>
      <c r="I76" s="44">
        <v>2742.5</v>
      </c>
      <c r="J76" s="44">
        <v>-3.7</v>
      </c>
      <c r="K76" s="44">
        <v>3.9</v>
      </c>
      <c r="L76" s="44">
        <v>15.8</v>
      </c>
      <c r="M76" s="44">
        <v>7.6</v>
      </c>
      <c r="N76" s="44">
        <v>12.6</v>
      </c>
      <c r="O76" s="44">
        <v>35.3</v>
      </c>
      <c r="P76" s="44">
        <v>17.3</v>
      </c>
      <c r="Q76" s="44">
        <v>11.4</v>
      </c>
      <c r="R76" s="44">
        <v>18181.0</v>
      </c>
      <c r="S76" s="44">
        <v>27769.0</v>
      </c>
      <c r="T76" s="44">
        <v>27.8</v>
      </c>
      <c r="U76" s="44">
        <v>17.0</v>
      </c>
      <c r="V76" s="44">
        <v>69.2</v>
      </c>
      <c r="W76" s="44">
        <v>13.8</v>
      </c>
      <c r="X76" s="44">
        <v>1.9</v>
      </c>
      <c r="Y76" s="44">
        <v>521.8</v>
      </c>
      <c r="Z76" s="44">
        <v>79.3</v>
      </c>
      <c r="AA76" s="44">
        <v>41.4</v>
      </c>
      <c r="AB76" s="44">
        <v>588.1</v>
      </c>
      <c r="AC76" s="44">
        <v>2.8</v>
      </c>
      <c r="AD76" s="44">
        <v>10.1</v>
      </c>
      <c r="AE76" s="44">
        <v>5.5</v>
      </c>
      <c r="AF76" s="44">
        <v>15.7</v>
      </c>
      <c r="AG76" s="44">
        <v>36.6</v>
      </c>
      <c r="AH76" s="44">
        <v>42.2</v>
      </c>
      <c r="AI76" s="44">
        <v>20.9</v>
      </c>
      <c r="AJ76" s="44">
        <v>31.5</v>
      </c>
      <c r="AK76" s="44">
        <v>5.5</v>
      </c>
      <c r="AL76" s="44">
        <v>310.6</v>
      </c>
      <c r="AM76" s="44">
        <v>0.0</v>
      </c>
      <c r="AN76" s="44">
        <v>25.5</v>
      </c>
      <c r="AO76" s="44">
        <v>24.0</v>
      </c>
      <c r="AP76" s="44">
        <v>21.7</v>
      </c>
      <c r="AQ76" s="44">
        <v>28.8</v>
      </c>
      <c r="AR76" s="44">
        <v>139.8</v>
      </c>
      <c r="AS76" s="44">
        <v>27.3</v>
      </c>
      <c r="AT76" s="44">
        <v>33.9</v>
      </c>
      <c r="AU76" s="44">
        <v>10.1</v>
      </c>
      <c r="AV76" s="44">
        <v>10.5</v>
      </c>
      <c r="AW76" s="44">
        <v>9.6</v>
      </c>
      <c r="AX76" s="44">
        <v>8.1</v>
      </c>
      <c r="AY76" s="44">
        <v>9.2</v>
      </c>
    </row>
    <row r="77" ht="15.75" customHeight="1">
      <c r="A77" s="44" t="s">
        <v>643</v>
      </c>
      <c r="B77" s="44">
        <v>5120.0</v>
      </c>
      <c r="C77" s="44" t="s">
        <v>235</v>
      </c>
      <c r="D77" s="44">
        <v>1.0</v>
      </c>
      <c r="E77" s="44">
        <v>74.5</v>
      </c>
      <c r="F77" s="44">
        <v>110.6</v>
      </c>
      <c r="G77" s="44">
        <v>91.3</v>
      </c>
      <c r="H77" s="44">
        <v>17.5</v>
      </c>
      <c r="I77" s="44">
        <v>1484.0</v>
      </c>
      <c r="J77" s="44">
        <v>-2.6</v>
      </c>
      <c r="K77" s="44">
        <v>2.2</v>
      </c>
      <c r="L77" s="44">
        <v>16.7</v>
      </c>
      <c r="M77" s="44">
        <v>7.5</v>
      </c>
      <c r="N77" s="44">
        <v>11.4</v>
      </c>
      <c r="O77" s="44">
        <v>35.6</v>
      </c>
      <c r="P77" s="44">
        <v>16.7</v>
      </c>
      <c r="Q77" s="44">
        <v>12.0</v>
      </c>
      <c r="R77" s="44">
        <v>22413.0</v>
      </c>
      <c r="S77" s="44">
        <v>34736.0</v>
      </c>
      <c r="T77" s="44">
        <v>23.0</v>
      </c>
      <c r="U77" s="44">
        <v>17.9</v>
      </c>
      <c r="V77" s="44">
        <v>65.6</v>
      </c>
      <c r="W77" s="44">
        <v>16.5</v>
      </c>
      <c r="X77" s="44">
        <v>1.4</v>
      </c>
      <c r="Y77" s="44">
        <v>535.3</v>
      </c>
      <c r="Z77" s="44">
        <v>83.0</v>
      </c>
      <c r="AA77" s="44">
        <v>44.4</v>
      </c>
      <c r="AB77" s="44">
        <v>636.2</v>
      </c>
      <c r="AC77" s="44">
        <v>2.9</v>
      </c>
      <c r="AD77" s="44">
        <v>12.4</v>
      </c>
      <c r="AE77" s="44">
        <v>5.6</v>
      </c>
      <c r="AF77" s="44">
        <v>15.7</v>
      </c>
      <c r="AG77" s="44">
        <v>39.3</v>
      </c>
      <c r="AH77" s="44">
        <v>39.4</v>
      </c>
      <c r="AI77" s="44">
        <v>24.7</v>
      </c>
      <c r="AJ77" s="44">
        <v>39.5</v>
      </c>
      <c r="AK77" s="44">
        <v>6.6</v>
      </c>
      <c r="AL77" s="44">
        <v>408.9</v>
      </c>
      <c r="AM77" s="44">
        <v>0.1</v>
      </c>
      <c r="AN77" s="44">
        <v>43.8</v>
      </c>
      <c r="AO77" s="44">
        <v>16.2</v>
      </c>
      <c r="AP77" s="44">
        <v>17.7</v>
      </c>
      <c r="AQ77" s="44">
        <v>22.2</v>
      </c>
      <c r="AR77" s="44">
        <v>104.0</v>
      </c>
      <c r="AS77" s="44">
        <v>29.0</v>
      </c>
      <c r="AT77" s="44">
        <v>40.5</v>
      </c>
      <c r="AU77" s="44">
        <v>7.2</v>
      </c>
      <c r="AV77" s="44">
        <v>7.4</v>
      </c>
      <c r="AW77" s="44">
        <v>7.0</v>
      </c>
      <c r="AX77" s="44">
        <v>5.5</v>
      </c>
      <c r="AY77" s="44">
        <v>7.2</v>
      </c>
    </row>
    <row r="78" ht="15.75" customHeight="1">
      <c r="A78" s="44" t="s">
        <v>643</v>
      </c>
      <c r="B78" s="44">
        <v>5122.0</v>
      </c>
      <c r="C78" s="44" t="s">
        <v>236</v>
      </c>
      <c r="D78" s="44">
        <v>1.0</v>
      </c>
      <c r="E78" s="44">
        <v>89.5</v>
      </c>
      <c r="F78" s="44">
        <v>158.8</v>
      </c>
      <c r="G78" s="44">
        <v>133.0</v>
      </c>
      <c r="H78" s="44">
        <v>16.2</v>
      </c>
      <c r="I78" s="44">
        <v>1773.5</v>
      </c>
      <c r="J78" s="44">
        <v>-3.9</v>
      </c>
      <c r="K78" s="44">
        <v>2.9</v>
      </c>
      <c r="L78" s="44">
        <v>16.8</v>
      </c>
      <c r="M78" s="44">
        <v>7.7</v>
      </c>
      <c r="N78" s="44">
        <v>11.8</v>
      </c>
      <c r="O78" s="44">
        <v>35.9</v>
      </c>
      <c r="P78" s="44">
        <v>15.8</v>
      </c>
      <c r="Q78" s="44">
        <v>11.9</v>
      </c>
      <c r="R78" s="44">
        <v>23357.0</v>
      </c>
      <c r="S78" s="44">
        <v>31277.0</v>
      </c>
      <c r="T78" s="44">
        <v>20.2</v>
      </c>
      <c r="U78" s="44">
        <v>14.6</v>
      </c>
      <c r="V78" s="44">
        <v>75.5</v>
      </c>
      <c r="W78" s="44">
        <v>9.8</v>
      </c>
      <c r="X78" s="44">
        <v>1.9</v>
      </c>
      <c r="Y78" s="44">
        <v>519.0</v>
      </c>
      <c r="Z78" s="44">
        <v>84.5</v>
      </c>
      <c r="AA78" s="44">
        <v>43.9</v>
      </c>
      <c r="AB78" s="44">
        <v>658.0</v>
      </c>
      <c r="AC78" s="44">
        <v>3.2</v>
      </c>
      <c r="AD78" s="44">
        <v>10.7</v>
      </c>
      <c r="AE78" s="44">
        <v>5.6</v>
      </c>
      <c r="AF78" s="44">
        <v>14.5</v>
      </c>
      <c r="AG78" s="44">
        <v>37.3</v>
      </c>
      <c r="AH78" s="44">
        <v>42.6</v>
      </c>
      <c r="AI78" s="44">
        <v>27.5</v>
      </c>
      <c r="AJ78" s="44">
        <v>44.7</v>
      </c>
      <c r="AK78" s="44">
        <v>8.0</v>
      </c>
      <c r="AL78" s="44">
        <v>335.1</v>
      </c>
      <c r="AM78" s="44">
        <v>0.1</v>
      </c>
      <c r="AN78" s="44">
        <v>35.3</v>
      </c>
      <c r="AO78" s="44">
        <v>20.9</v>
      </c>
      <c r="AP78" s="44">
        <v>15.3</v>
      </c>
      <c r="AQ78" s="44">
        <v>28.4</v>
      </c>
      <c r="AR78" s="44">
        <v>95.7</v>
      </c>
      <c r="AS78" s="44">
        <v>28.9</v>
      </c>
      <c r="AT78" s="44">
        <v>41.1</v>
      </c>
      <c r="AU78" s="44">
        <v>7.5</v>
      </c>
      <c r="AV78" s="44">
        <v>7.7</v>
      </c>
      <c r="AW78" s="44">
        <v>7.3</v>
      </c>
      <c r="AX78" s="44">
        <v>6.9</v>
      </c>
      <c r="AY78" s="44">
        <v>6.5</v>
      </c>
    </row>
    <row r="79" ht="15.75" customHeight="1">
      <c r="A79" s="44" t="s">
        <v>643</v>
      </c>
      <c r="B79" s="44">
        <v>5124.0</v>
      </c>
      <c r="C79" s="44" t="s">
        <v>237</v>
      </c>
      <c r="D79" s="44">
        <v>1.0</v>
      </c>
      <c r="E79" s="44">
        <v>168.4</v>
      </c>
      <c r="F79" s="44">
        <v>353.6</v>
      </c>
      <c r="G79" s="44">
        <v>287.1</v>
      </c>
      <c r="H79" s="44">
        <v>18.8</v>
      </c>
      <c r="I79" s="44">
        <v>2099.8</v>
      </c>
      <c r="J79" s="44">
        <v>-2.0</v>
      </c>
      <c r="K79" s="44">
        <v>5.2</v>
      </c>
      <c r="L79" s="44">
        <v>17.0</v>
      </c>
      <c r="M79" s="44">
        <v>8.4</v>
      </c>
      <c r="N79" s="44">
        <v>13.3</v>
      </c>
      <c r="O79" s="44">
        <v>34.4</v>
      </c>
      <c r="P79" s="44">
        <v>15.7</v>
      </c>
      <c r="Q79" s="44">
        <v>11.2</v>
      </c>
      <c r="R79" s="44">
        <v>20759.0</v>
      </c>
      <c r="S79" s="44">
        <v>37186.0</v>
      </c>
      <c r="T79" s="44">
        <v>38.7</v>
      </c>
      <c r="U79" s="44">
        <v>8.3</v>
      </c>
      <c r="V79" s="44">
        <v>79.9</v>
      </c>
      <c r="W79" s="44">
        <v>11.8</v>
      </c>
      <c r="X79" s="44">
        <v>0.6</v>
      </c>
      <c r="Y79" s="44">
        <v>543.2</v>
      </c>
      <c r="Z79" s="44">
        <v>79.8</v>
      </c>
      <c r="AA79" s="44">
        <v>43.3</v>
      </c>
      <c r="AB79" s="44">
        <v>556.0</v>
      </c>
      <c r="AC79" s="44">
        <v>3.1</v>
      </c>
      <c r="AD79" s="44">
        <v>10.6</v>
      </c>
      <c r="AE79" s="44">
        <v>6.1</v>
      </c>
      <c r="AF79" s="44">
        <v>18.3</v>
      </c>
      <c r="AG79" s="44">
        <v>36.9</v>
      </c>
      <c r="AH79" s="44">
        <v>38.7</v>
      </c>
      <c r="AI79" s="44">
        <v>18.3</v>
      </c>
      <c r="AJ79" s="44">
        <v>38.9</v>
      </c>
      <c r="AK79" s="44">
        <v>6.1</v>
      </c>
      <c r="AL79" s="44">
        <v>356.1</v>
      </c>
      <c r="AM79" s="44">
        <v>0.0</v>
      </c>
      <c r="AN79" s="44">
        <v>25.6</v>
      </c>
      <c r="AO79" s="44">
        <v>20.9</v>
      </c>
      <c r="AP79" s="44">
        <v>22.9</v>
      </c>
      <c r="AQ79" s="44">
        <v>30.5</v>
      </c>
      <c r="AR79" s="44">
        <v>143.5</v>
      </c>
      <c r="AS79" s="44">
        <v>30.4</v>
      </c>
      <c r="AT79" s="44">
        <v>43.7</v>
      </c>
      <c r="AU79" s="44">
        <v>8.2</v>
      </c>
      <c r="AV79" s="44">
        <v>8.7</v>
      </c>
      <c r="AW79" s="44">
        <v>7.8</v>
      </c>
      <c r="AX79" s="44">
        <v>6.5</v>
      </c>
      <c r="AY79" s="44">
        <v>6.9</v>
      </c>
    </row>
    <row r="80" ht="15.75" customHeight="1">
      <c r="A80" s="44" t="s">
        <v>643</v>
      </c>
      <c r="B80" s="44">
        <v>5154.0</v>
      </c>
      <c r="C80" s="44" t="s">
        <v>238</v>
      </c>
      <c r="D80" s="44">
        <v>16.0</v>
      </c>
      <c r="E80" s="44">
        <v>1233.0</v>
      </c>
      <c r="F80" s="44">
        <v>311.3</v>
      </c>
      <c r="G80" s="44">
        <v>266.6</v>
      </c>
      <c r="H80" s="44">
        <v>14.4</v>
      </c>
      <c r="I80" s="44">
        <v>252.5</v>
      </c>
      <c r="J80" s="44">
        <v>-2.7</v>
      </c>
      <c r="K80" s="44">
        <v>5.6</v>
      </c>
      <c r="L80" s="44">
        <v>16.7</v>
      </c>
      <c r="M80" s="44">
        <v>8.2</v>
      </c>
      <c r="N80" s="44">
        <v>12.1</v>
      </c>
      <c r="O80" s="44">
        <v>35.9</v>
      </c>
      <c r="P80" s="44">
        <v>16.8</v>
      </c>
      <c r="Q80" s="44">
        <v>10.3</v>
      </c>
      <c r="R80" s="44">
        <v>19947.0</v>
      </c>
      <c r="S80" s="44">
        <v>28744.0</v>
      </c>
      <c r="T80" s="44">
        <v>16.5</v>
      </c>
      <c r="U80" s="44">
        <v>31.1</v>
      </c>
      <c r="V80" s="44">
        <v>50.6</v>
      </c>
      <c r="W80" s="44">
        <v>18.3</v>
      </c>
      <c r="X80" s="44">
        <v>4.1</v>
      </c>
      <c r="Y80" s="44">
        <v>465.3</v>
      </c>
      <c r="Z80" s="44">
        <v>105.3</v>
      </c>
      <c r="AA80" s="44">
        <v>49.0</v>
      </c>
      <c r="AB80" s="44">
        <v>717.1</v>
      </c>
      <c r="AC80" s="44">
        <v>3.0</v>
      </c>
      <c r="AD80" s="44">
        <v>9.9</v>
      </c>
      <c r="AE80" s="44">
        <v>7.6</v>
      </c>
      <c r="AF80" s="44">
        <v>16.8</v>
      </c>
      <c r="AG80" s="44">
        <v>45.5</v>
      </c>
      <c r="AH80" s="44">
        <v>30.1</v>
      </c>
      <c r="AI80" s="44">
        <v>25.1</v>
      </c>
      <c r="AJ80" s="44">
        <v>40.8</v>
      </c>
      <c r="AK80" s="44">
        <v>7.1</v>
      </c>
      <c r="AL80" s="44">
        <v>324.7</v>
      </c>
      <c r="AM80" s="44">
        <v>4.9</v>
      </c>
      <c r="AN80" s="44">
        <v>24.4</v>
      </c>
      <c r="AO80" s="44">
        <v>24.8</v>
      </c>
      <c r="AP80" s="44">
        <v>15.5</v>
      </c>
      <c r="AQ80" s="44">
        <v>30.4</v>
      </c>
      <c r="AR80" s="44">
        <v>59.7</v>
      </c>
      <c r="AS80" s="44">
        <v>25.0</v>
      </c>
      <c r="AT80" s="44">
        <v>29.9</v>
      </c>
      <c r="AU80" s="44">
        <v>5.6</v>
      </c>
      <c r="AV80" s="44">
        <v>5.6</v>
      </c>
      <c r="AW80" s="44">
        <v>5.6</v>
      </c>
      <c r="AX80" s="44">
        <v>3.0</v>
      </c>
      <c r="AY80" s="44">
        <v>6.3</v>
      </c>
    </row>
    <row r="81" ht="15.75" customHeight="1">
      <c r="A81" s="44" t="s">
        <v>643</v>
      </c>
      <c r="B81" s="44">
        <v>5158.0</v>
      </c>
      <c r="C81" s="44" t="s">
        <v>239</v>
      </c>
      <c r="D81" s="44">
        <v>10.0</v>
      </c>
      <c r="E81" s="44">
        <v>407.2</v>
      </c>
      <c r="F81" s="44">
        <v>485.4</v>
      </c>
      <c r="G81" s="44">
        <v>427.8</v>
      </c>
      <c r="H81" s="44">
        <v>11.9</v>
      </c>
      <c r="I81" s="44">
        <v>1192.0</v>
      </c>
      <c r="J81" s="44">
        <v>-3.0</v>
      </c>
      <c r="K81" s="44">
        <v>4.2</v>
      </c>
      <c r="L81" s="44">
        <v>16.6</v>
      </c>
      <c r="M81" s="44">
        <v>6.8</v>
      </c>
      <c r="N81" s="44">
        <v>10.5</v>
      </c>
      <c r="O81" s="44">
        <v>35.8</v>
      </c>
      <c r="P81" s="44">
        <v>17.3</v>
      </c>
      <c r="Q81" s="44">
        <v>13.0</v>
      </c>
      <c r="R81" s="44">
        <v>25021.0</v>
      </c>
      <c r="S81" s="44">
        <v>38941.0</v>
      </c>
      <c r="T81" s="44">
        <v>18.2</v>
      </c>
      <c r="U81" s="44">
        <v>22.1</v>
      </c>
      <c r="V81" s="44">
        <v>62.9</v>
      </c>
      <c r="W81" s="44">
        <v>15.0</v>
      </c>
      <c r="X81" s="44">
        <v>2.2</v>
      </c>
      <c r="Y81" s="44">
        <v>505.6</v>
      </c>
      <c r="Z81" s="44">
        <v>90.1</v>
      </c>
      <c r="AA81" s="44">
        <v>45.6</v>
      </c>
      <c r="AB81" s="44">
        <v>696.1</v>
      </c>
      <c r="AC81" s="44">
        <v>2.4</v>
      </c>
      <c r="AD81" s="44">
        <v>9.8</v>
      </c>
      <c r="AE81" s="44">
        <v>4.9</v>
      </c>
      <c r="AF81" s="44">
        <v>14.1</v>
      </c>
      <c r="AG81" s="44">
        <v>42.1</v>
      </c>
      <c r="AH81" s="44">
        <v>38.9</v>
      </c>
      <c r="AI81" s="44">
        <v>29.4</v>
      </c>
      <c r="AJ81" s="44">
        <v>44.7</v>
      </c>
      <c r="AK81" s="44">
        <v>6.5</v>
      </c>
      <c r="AL81" s="44">
        <v>387.8</v>
      </c>
      <c r="AM81" s="44">
        <v>0.2</v>
      </c>
      <c r="AN81" s="44">
        <v>30.8</v>
      </c>
      <c r="AO81" s="44">
        <v>27.9</v>
      </c>
      <c r="AP81" s="44">
        <v>20.1</v>
      </c>
      <c r="AQ81" s="44">
        <v>21.1</v>
      </c>
      <c r="AR81" s="44">
        <v>78.7</v>
      </c>
      <c r="AS81" s="44">
        <v>29.2</v>
      </c>
      <c r="AT81" s="44">
        <v>38.3</v>
      </c>
      <c r="AU81" s="44">
        <v>5.7</v>
      </c>
      <c r="AV81" s="44">
        <v>6.1</v>
      </c>
      <c r="AW81" s="44">
        <v>5.3</v>
      </c>
      <c r="AX81" s="44">
        <v>2.9</v>
      </c>
      <c r="AY81" s="44">
        <v>6.8</v>
      </c>
    </row>
    <row r="82" ht="15.75" customHeight="1">
      <c r="A82" s="44" t="s">
        <v>643</v>
      </c>
      <c r="B82" s="44">
        <v>5162.0</v>
      </c>
      <c r="C82" s="44" t="s">
        <v>240</v>
      </c>
      <c r="D82" s="44">
        <v>8.0</v>
      </c>
      <c r="E82" s="44">
        <v>576.4</v>
      </c>
      <c r="F82" s="44">
        <v>449.4</v>
      </c>
      <c r="G82" s="44">
        <v>398.0</v>
      </c>
      <c r="H82" s="44">
        <v>11.4</v>
      </c>
      <c r="I82" s="44">
        <v>779.7</v>
      </c>
      <c r="J82" s="44">
        <v>-1.9</v>
      </c>
      <c r="K82" s="44">
        <v>6.2</v>
      </c>
      <c r="L82" s="44">
        <v>17.2</v>
      </c>
      <c r="M82" s="44">
        <v>6.9</v>
      </c>
      <c r="N82" s="44">
        <v>10.8</v>
      </c>
      <c r="O82" s="44">
        <v>36.7</v>
      </c>
      <c r="P82" s="44">
        <v>16.8</v>
      </c>
      <c r="Q82" s="44">
        <v>11.6</v>
      </c>
      <c r="R82" s="44">
        <v>24546.0</v>
      </c>
      <c r="S82" s="44">
        <v>39971.0</v>
      </c>
      <c r="T82" s="44">
        <v>19.5</v>
      </c>
      <c r="U82" s="44">
        <v>18.7</v>
      </c>
      <c r="V82" s="44">
        <v>68.4</v>
      </c>
      <c r="W82" s="44">
        <v>12.9</v>
      </c>
      <c r="X82" s="44">
        <v>2.8</v>
      </c>
      <c r="Y82" s="44">
        <v>480.7</v>
      </c>
      <c r="Z82" s="44">
        <v>96.1</v>
      </c>
      <c r="AA82" s="44">
        <v>46.2</v>
      </c>
      <c r="AB82" s="44">
        <v>696.2</v>
      </c>
      <c r="AC82" s="44">
        <v>1.9</v>
      </c>
      <c r="AD82" s="44">
        <v>10.7</v>
      </c>
      <c r="AE82" s="44">
        <v>3.5</v>
      </c>
      <c r="AF82" s="44">
        <v>10.0</v>
      </c>
      <c r="AG82" s="44">
        <v>42.2</v>
      </c>
      <c r="AH82" s="44">
        <v>44.3</v>
      </c>
      <c r="AI82" s="44">
        <v>29.9</v>
      </c>
      <c r="AJ82" s="44">
        <v>41.6</v>
      </c>
      <c r="AK82" s="44">
        <v>6.2</v>
      </c>
      <c r="AL82" s="44">
        <v>328.9</v>
      </c>
      <c r="AM82" s="44">
        <v>0.8</v>
      </c>
      <c r="AN82" s="44">
        <v>27.7</v>
      </c>
      <c r="AO82" s="44">
        <v>30.7</v>
      </c>
      <c r="AP82" s="44">
        <v>17.1</v>
      </c>
      <c r="AQ82" s="44">
        <v>23.7</v>
      </c>
      <c r="AR82" s="44">
        <v>70.4</v>
      </c>
      <c r="AS82" s="44">
        <v>29.4</v>
      </c>
      <c r="AT82" s="44">
        <v>36.0</v>
      </c>
      <c r="AU82" s="44">
        <v>5.1</v>
      </c>
      <c r="AV82" s="44">
        <v>5.3</v>
      </c>
      <c r="AW82" s="44">
        <v>4.9</v>
      </c>
      <c r="AX82" s="44">
        <v>2.2</v>
      </c>
      <c r="AY82" s="44">
        <v>5.6</v>
      </c>
    </row>
    <row r="83" ht="15.75" customHeight="1">
      <c r="A83" s="44" t="s">
        <v>643</v>
      </c>
      <c r="B83" s="44">
        <v>5166.0</v>
      </c>
      <c r="C83" s="44" t="s">
        <v>241</v>
      </c>
      <c r="D83" s="44">
        <v>9.0</v>
      </c>
      <c r="E83" s="44">
        <v>563.3</v>
      </c>
      <c r="F83" s="44">
        <v>298.7</v>
      </c>
      <c r="G83" s="44">
        <v>269.7</v>
      </c>
      <c r="H83" s="44">
        <v>9.7</v>
      </c>
      <c r="I83" s="44">
        <v>530.3</v>
      </c>
      <c r="J83" s="44">
        <v>-2.7</v>
      </c>
      <c r="K83" s="44">
        <v>3.6</v>
      </c>
      <c r="L83" s="44">
        <v>16.3</v>
      </c>
      <c r="M83" s="44">
        <v>7.4</v>
      </c>
      <c r="N83" s="44">
        <v>10.6</v>
      </c>
      <c r="O83" s="44">
        <v>37.1</v>
      </c>
      <c r="P83" s="44">
        <v>17.2</v>
      </c>
      <c r="Q83" s="44">
        <v>11.5</v>
      </c>
      <c r="R83" s="44">
        <v>22492.0</v>
      </c>
      <c r="S83" s="44">
        <v>28129.0</v>
      </c>
      <c r="T83" s="44">
        <v>15.7</v>
      </c>
      <c r="U83" s="44">
        <v>24.8</v>
      </c>
      <c r="V83" s="44">
        <v>61.4</v>
      </c>
      <c r="W83" s="44">
        <v>13.8</v>
      </c>
      <c r="X83" s="44">
        <v>2.2</v>
      </c>
      <c r="Y83" s="44">
        <v>478.3</v>
      </c>
      <c r="Z83" s="44">
        <v>99.4</v>
      </c>
      <c r="AA83" s="44">
        <v>47.6</v>
      </c>
      <c r="AB83" s="44">
        <v>731.6</v>
      </c>
      <c r="AC83" s="44">
        <v>1.8</v>
      </c>
      <c r="AD83" s="44">
        <v>11.3</v>
      </c>
      <c r="AE83" s="44">
        <v>4.5</v>
      </c>
      <c r="AF83" s="44">
        <v>14.2</v>
      </c>
      <c r="AG83" s="44">
        <v>39.5</v>
      </c>
      <c r="AH83" s="44">
        <v>41.8</v>
      </c>
      <c r="AI83" s="44">
        <v>29.0</v>
      </c>
      <c r="AJ83" s="44">
        <v>45.1</v>
      </c>
      <c r="AK83" s="44">
        <v>7.7</v>
      </c>
      <c r="AL83" s="44">
        <v>303.4</v>
      </c>
      <c r="AM83" s="44">
        <v>2.2</v>
      </c>
      <c r="AN83" s="44">
        <v>28.9</v>
      </c>
      <c r="AO83" s="44">
        <v>27.0</v>
      </c>
      <c r="AP83" s="44">
        <v>14.6</v>
      </c>
      <c r="AQ83" s="44">
        <v>27.3</v>
      </c>
      <c r="AR83" s="44">
        <v>65.7</v>
      </c>
      <c r="AS83" s="44">
        <v>27.0</v>
      </c>
      <c r="AT83" s="44">
        <v>28.3</v>
      </c>
      <c r="AU83" s="44">
        <v>5.6</v>
      </c>
      <c r="AV83" s="44">
        <v>5.8</v>
      </c>
      <c r="AW83" s="44">
        <v>5.4</v>
      </c>
      <c r="AX83" s="44">
        <v>2.8</v>
      </c>
      <c r="AY83" s="44">
        <v>6.9</v>
      </c>
    </row>
    <row r="84" ht="15.75" customHeight="1">
      <c r="A84" s="44" t="s">
        <v>643</v>
      </c>
      <c r="B84" s="44">
        <v>5170.0</v>
      </c>
      <c r="C84" s="44" t="s">
        <v>242</v>
      </c>
      <c r="D84" s="44">
        <v>13.0</v>
      </c>
      <c r="E84" s="44">
        <v>1042.8</v>
      </c>
      <c r="F84" s="44">
        <v>460.7</v>
      </c>
      <c r="G84" s="44">
        <v>419.2</v>
      </c>
      <c r="H84" s="44">
        <v>9.0</v>
      </c>
      <c r="I84" s="44">
        <v>441.8</v>
      </c>
      <c r="J84" s="44">
        <v>-3.7</v>
      </c>
      <c r="K84" s="44">
        <v>1.3</v>
      </c>
      <c r="L84" s="44">
        <v>15.7</v>
      </c>
      <c r="M84" s="44">
        <v>7.0</v>
      </c>
      <c r="N84" s="44">
        <v>11.1</v>
      </c>
      <c r="O84" s="44">
        <v>35.9</v>
      </c>
      <c r="P84" s="44">
        <v>18.3</v>
      </c>
      <c r="Q84" s="44">
        <v>12.0</v>
      </c>
      <c r="R84" s="44">
        <v>21372.0</v>
      </c>
      <c r="S84" s="44">
        <v>27614.0</v>
      </c>
      <c r="T84" s="44">
        <v>20.0</v>
      </c>
      <c r="U84" s="44">
        <v>22.8</v>
      </c>
      <c r="V84" s="44">
        <v>63.8</v>
      </c>
      <c r="W84" s="44">
        <v>13.3</v>
      </c>
      <c r="X84" s="44">
        <v>2.4</v>
      </c>
      <c r="Y84" s="44">
        <v>481.0</v>
      </c>
      <c r="Z84" s="44">
        <v>94.8</v>
      </c>
      <c r="AA84" s="44">
        <v>45.6</v>
      </c>
      <c r="AB84" s="44">
        <v>710.5</v>
      </c>
      <c r="AC84" s="44">
        <v>3.4</v>
      </c>
      <c r="AD84" s="44">
        <v>10.7</v>
      </c>
      <c r="AE84" s="44">
        <v>4.9</v>
      </c>
      <c r="AF84" s="44">
        <v>16.1</v>
      </c>
      <c r="AG84" s="44">
        <v>39.5</v>
      </c>
      <c r="AH84" s="44">
        <v>39.5</v>
      </c>
      <c r="AI84" s="44">
        <v>24.3</v>
      </c>
      <c r="AJ84" s="44">
        <v>36.6</v>
      </c>
      <c r="AK84" s="44">
        <v>5.9</v>
      </c>
      <c r="AL84" s="44">
        <v>295.3</v>
      </c>
      <c r="AM84" s="44">
        <v>0.7</v>
      </c>
      <c r="AN84" s="44">
        <v>27.0</v>
      </c>
      <c r="AO84" s="44">
        <v>25.7</v>
      </c>
      <c r="AP84" s="44">
        <v>16.2</v>
      </c>
      <c r="AQ84" s="44">
        <v>30.3</v>
      </c>
      <c r="AR84" s="44">
        <v>77.2</v>
      </c>
      <c r="AS84" s="44">
        <v>26.8</v>
      </c>
      <c r="AT84" s="44">
        <v>30.6</v>
      </c>
      <c r="AU84" s="44">
        <v>6.2</v>
      </c>
      <c r="AV84" s="44">
        <v>6.4</v>
      </c>
      <c r="AW84" s="44">
        <v>6.0</v>
      </c>
      <c r="AX84" s="44">
        <v>3.3</v>
      </c>
      <c r="AY84" s="44">
        <v>6.4</v>
      </c>
    </row>
    <row r="85" ht="15.75" customHeight="1">
      <c r="A85" s="44" t="s">
        <v>643</v>
      </c>
      <c r="B85" s="44">
        <v>5314.0</v>
      </c>
      <c r="C85" s="44" t="s">
        <v>243</v>
      </c>
      <c r="D85" s="44">
        <v>1.0</v>
      </c>
      <c r="E85" s="44">
        <v>141.1</v>
      </c>
      <c r="F85" s="44">
        <v>325.5</v>
      </c>
      <c r="G85" s="44">
        <v>272.9</v>
      </c>
      <c r="H85" s="44">
        <v>16.2</v>
      </c>
      <c r="I85" s="44">
        <v>2307.5</v>
      </c>
      <c r="J85" s="44">
        <v>1.2</v>
      </c>
      <c r="K85" s="44">
        <v>8.5</v>
      </c>
      <c r="L85" s="44">
        <v>17.3</v>
      </c>
      <c r="M85" s="44">
        <v>9.9</v>
      </c>
      <c r="N85" s="44">
        <v>15.6</v>
      </c>
      <c r="O85" s="44">
        <v>33.8</v>
      </c>
      <c r="P85" s="44">
        <v>13.6</v>
      </c>
      <c r="Q85" s="44">
        <v>9.7</v>
      </c>
      <c r="R85" s="44">
        <v>23056.0</v>
      </c>
      <c r="S85" s="44">
        <v>71222.0</v>
      </c>
      <c r="T85" s="44">
        <v>29.5</v>
      </c>
      <c r="U85" s="44">
        <v>14.6</v>
      </c>
      <c r="V85" s="44">
        <v>79.0</v>
      </c>
      <c r="W85" s="44">
        <v>6.4</v>
      </c>
      <c r="X85" s="44">
        <v>5.3</v>
      </c>
      <c r="Y85" s="44">
        <v>528.0</v>
      </c>
      <c r="Z85" s="44">
        <v>82.5</v>
      </c>
      <c r="AA85" s="44">
        <v>43.6</v>
      </c>
      <c r="AB85" s="44">
        <v>788.8</v>
      </c>
      <c r="AC85" s="44">
        <v>3.6</v>
      </c>
      <c r="AD85" s="44">
        <v>13.1</v>
      </c>
      <c r="AE85" s="44">
        <v>4.3</v>
      </c>
      <c r="AF85" s="44">
        <v>12.7</v>
      </c>
      <c r="AG85" s="44">
        <v>33.0</v>
      </c>
      <c r="AH85" s="44">
        <v>50.0</v>
      </c>
      <c r="AI85" s="44">
        <v>33.6</v>
      </c>
      <c r="AJ85" s="44">
        <v>44.9</v>
      </c>
      <c r="AK85" s="44">
        <v>4.5</v>
      </c>
      <c r="AL85" s="44">
        <v>542.8</v>
      </c>
      <c r="AM85" s="44">
        <v>0.1</v>
      </c>
      <c r="AN85" s="44">
        <v>7.9</v>
      </c>
      <c r="AO85" s="44">
        <v>15.6</v>
      </c>
      <c r="AP85" s="44">
        <v>32.4</v>
      </c>
      <c r="AQ85" s="44">
        <v>44.1</v>
      </c>
      <c r="AR85" s="44">
        <v>98.0</v>
      </c>
      <c r="AS85" s="44">
        <v>31.5</v>
      </c>
      <c r="AT85" s="44">
        <v>39.7</v>
      </c>
      <c r="AU85" s="44">
        <v>6.4</v>
      </c>
      <c r="AV85" s="44">
        <v>7.0</v>
      </c>
      <c r="AW85" s="44">
        <v>5.7</v>
      </c>
      <c r="AX85" s="44">
        <v>3.4</v>
      </c>
      <c r="AY85" s="44">
        <v>7.1</v>
      </c>
    </row>
    <row r="86" ht="15.75" customHeight="1">
      <c r="A86" s="44" t="s">
        <v>643</v>
      </c>
      <c r="B86" s="44">
        <v>5315.0</v>
      </c>
      <c r="C86" s="44" t="s">
        <v>244</v>
      </c>
      <c r="D86" s="44">
        <v>1.0</v>
      </c>
      <c r="E86" s="44">
        <v>405.0</v>
      </c>
      <c r="F86" s="44">
        <v>1080.4</v>
      </c>
      <c r="G86" s="44">
        <v>872.4</v>
      </c>
      <c r="H86" s="44">
        <v>19.2</v>
      </c>
      <c r="I86" s="44">
        <v>2667.6</v>
      </c>
      <c r="J86" s="44">
        <v>2.2</v>
      </c>
      <c r="K86" s="44">
        <v>1.4</v>
      </c>
      <c r="L86" s="44">
        <v>16.1</v>
      </c>
      <c r="M86" s="44">
        <v>8.5</v>
      </c>
      <c r="N86" s="44">
        <v>16.9</v>
      </c>
      <c r="O86" s="44">
        <v>35.8</v>
      </c>
      <c r="P86" s="44">
        <v>13.5</v>
      </c>
      <c r="Q86" s="44">
        <v>9.1</v>
      </c>
      <c r="R86" s="44">
        <v>21608.0</v>
      </c>
      <c r="S86" s="44">
        <v>59407.0</v>
      </c>
      <c r="T86" s="44">
        <v>29.5</v>
      </c>
      <c r="U86" s="44">
        <v>19.6</v>
      </c>
      <c r="V86" s="44">
        <v>66.1</v>
      </c>
      <c r="W86" s="44">
        <v>14.3</v>
      </c>
      <c r="X86" s="44">
        <v>2.0</v>
      </c>
      <c r="Y86" s="44">
        <v>516.9</v>
      </c>
      <c r="Z86" s="44">
        <v>76.8</v>
      </c>
      <c r="AA86" s="44">
        <v>39.7</v>
      </c>
      <c r="AB86" s="44">
        <v>513.6</v>
      </c>
      <c r="AC86" s="44">
        <v>2.9</v>
      </c>
      <c r="AD86" s="44">
        <v>9.1</v>
      </c>
      <c r="AE86" s="44">
        <v>4.6</v>
      </c>
      <c r="AF86" s="44">
        <v>14.7</v>
      </c>
      <c r="AG86" s="44">
        <v>38.6</v>
      </c>
      <c r="AH86" s="44">
        <v>42.1</v>
      </c>
      <c r="AI86" s="44">
        <v>30.8</v>
      </c>
      <c r="AJ86" s="44">
        <v>52.9</v>
      </c>
      <c r="AK86" s="44">
        <v>5.0</v>
      </c>
      <c r="AL86" s="44">
        <v>526.3</v>
      </c>
      <c r="AM86" s="44">
        <v>0.0</v>
      </c>
      <c r="AN86" s="44">
        <v>14.4</v>
      </c>
      <c r="AO86" s="44">
        <v>22.3</v>
      </c>
      <c r="AP86" s="44">
        <v>37.9</v>
      </c>
      <c r="AQ86" s="44">
        <v>25.3</v>
      </c>
      <c r="AR86" s="44">
        <v>110.1</v>
      </c>
      <c r="AS86" s="44">
        <v>27.9</v>
      </c>
      <c r="AT86" s="44">
        <v>42.0</v>
      </c>
      <c r="AU86" s="44">
        <v>7.8</v>
      </c>
      <c r="AV86" s="44">
        <v>8.2</v>
      </c>
      <c r="AW86" s="44">
        <v>7.4</v>
      </c>
      <c r="AX86" s="44">
        <v>5.0</v>
      </c>
      <c r="AY86" s="44">
        <v>10.3</v>
      </c>
    </row>
    <row r="87" ht="15.75" customHeight="1">
      <c r="A87" s="44" t="s">
        <v>643</v>
      </c>
      <c r="B87" s="44">
        <v>5316.0</v>
      </c>
      <c r="C87" s="44" t="s">
        <v>245</v>
      </c>
      <c r="D87" s="44">
        <v>1.0</v>
      </c>
      <c r="E87" s="44">
        <v>78.9</v>
      </c>
      <c r="F87" s="44">
        <v>163.6</v>
      </c>
      <c r="G87" s="44">
        <v>138.4</v>
      </c>
      <c r="H87" s="44">
        <v>15.4</v>
      </c>
      <c r="I87" s="44">
        <v>2074.0</v>
      </c>
      <c r="J87" s="44">
        <v>-1.3</v>
      </c>
      <c r="K87" s="44">
        <v>4.0</v>
      </c>
      <c r="L87" s="44">
        <v>17.0</v>
      </c>
      <c r="M87" s="44">
        <v>7.3</v>
      </c>
      <c r="N87" s="44">
        <v>12.1</v>
      </c>
      <c r="O87" s="44">
        <v>35.8</v>
      </c>
      <c r="P87" s="44">
        <v>15.4</v>
      </c>
      <c r="Q87" s="44">
        <v>12.3</v>
      </c>
      <c r="R87" s="44">
        <v>20884.0</v>
      </c>
      <c r="S87" s="44">
        <v>46572.0</v>
      </c>
      <c r="T87" s="44">
        <v>25.4</v>
      </c>
      <c r="U87" s="44">
        <v>13.7</v>
      </c>
      <c r="V87" s="44">
        <v>76.6</v>
      </c>
      <c r="W87" s="44">
        <v>9.7</v>
      </c>
      <c r="X87" s="44">
        <v>3.1</v>
      </c>
      <c r="Y87" s="44">
        <v>500.3</v>
      </c>
      <c r="Z87" s="44">
        <v>84.4</v>
      </c>
      <c r="AA87" s="44">
        <v>42.2</v>
      </c>
      <c r="AB87" s="44">
        <v>621.7</v>
      </c>
      <c r="AC87" s="44">
        <v>3.2</v>
      </c>
      <c r="AD87" s="44">
        <v>12.0</v>
      </c>
      <c r="AE87" s="44">
        <v>3.8</v>
      </c>
      <c r="AF87" s="44">
        <v>13.0</v>
      </c>
      <c r="AG87" s="44">
        <v>38.4</v>
      </c>
      <c r="AH87" s="44">
        <v>44.9</v>
      </c>
      <c r="AI87" s="44">
        <v>26.2</v>
      </c>
      <c r="AJ87" s="44">
        <v>31.7</v>
      </c>
      <c r="AK87" s="44">
        <v>5.1</v>
      </c>
      <c r="AL87" s="44">
        <v>391.0</v>
      </c>
      <c r="AM87" s="44">
        <v>0.1</v>
      </c>
      <c r="AN87" s="44">
        <v>32.2</v>
      </c>
      <c r="AO87" s="44">
        <v>17.9</v>
      </c>
      <c r="AP87" s="44">
        <v>24.2</v>
      </c>
      <c r="AQ87" s="44">
        <v>25.7</v>
      </c>
      <c r="AR87" s="44">
        <v>109.1</v>
      </c>
      <c r="AS87" s="44">
        <v>31.1</v>
      </c>
      <c r="AT87" s="44">
        <v>39.8</v>
      </c>
      <c r="AU87" s="44">
        <v>7.2</v>
      </c>
      <c r="AV87" s="44">
        <v>7.5</v>
      </c>
      <c r="AW87" s="44">
        <v>7.0</v>
      </c>
      <c r="AX87" s="44">
        <v>4.8</v>
      </c>
      <c r="AY87" s="44">
        <v>7.3</v>
      </c>
    </row>
    <row r="88" ht="15.75" customHeight="1">
      <c r="A88" s="44" t="s">
        <v>643</v>
      </c>
      <c r="B88" s="44">
        <v>5334.0</v>
      </c>
      <c r="C88" s="44" t="s">
        <v>246</v>
      </c>
      <c r="D88" s="44">
        <v>10.0</v>
      </c>
      <c r="E88" s="44">
        <v>706.9</v>
      </c>
      <c r="F88" s="44">
        <v>554.1</v>
      </c>
      <c r="G88" s="44">
        <v>476.6</v>
      </c>
      <c r="H88" s="44">
        <v>14.0</v>
      </c>
      <c r="I88" s="44">
        <v>783.8</v>
      </c>
      <c r="J88" s="44">
        <v>-1.5</v>
      </c>
      <c r="K88" s="44">
        <v>4.8</v>
      </c>
      <c r="L88" s="44">
        <v>15.5</v>
      </c>
      <c r="M88" s="44">
        <v>11.0</v>
      </c>
      <c r="N88" s="44">
        <v>14.3</v>
      </c>
      <c r="O88" s="44">
        <v>32.9</v>
      </c>
      <c r="P88" s="44">
        <v>15.7</v>
      </c>
      <c r="Q88" s="44">
        <v>10.6</v>
      </c>
      <c r="R88" s="44">
        <v>19781.0</v>
      </c>
      <c r="S88" s="44">
        <v>37124.0</v>
      </c>
      <c r="T88" s="44">
        <v>24.7</v>
      </c>
      <c r="U88" s="44">
        <v>16.9</v>
      </c>
      <c r="V88" s="44">
        <v>70.4</v>
      </c>
      <c r="W88" s="44">
        <v>12.7</v>
      </c>
      <c r="X88" s="44">
        <v>2.7</v>
      </c>
      <c r="Y88" s="44">
        <v>513.2</v>
      </c>
      <c r="Z88" s="44">
        <v>86.1</v>
      </c>
      <c r="AA88" s="44">
        <v>44.2</v>
      </c>
      <c r="AB88" s="44">
        <v>602.9</v>
      </c>
      <c r="AC88" s="44">
        <v>3.2</v>
      </c>
      <c r="AD88" s="44">
        <v>10.4</v>
      </c>
      <c r="AE88" s="44">
        <v>4.8</v>
      </c>
      <c r="AF88" s="44">
        <v>15.4</v>
      </c>
      <c r="AG88" s="44">
        <v>35.8</v>
      </c>
      <c r="AH88" s="44">
        <v>44.0</v>
      </c>
      <c r="AI88" s="44">
        <v>30.4</v>
      </c>
      <c r="AJ88" s="44">
        <v>41.4</v>
      </c>
      <c r="AK88" s="44">
        <v>6.6</v>
      </c>
      <c r="AL88" s="44">
        <v>387.9</v>
      </c>
      <c r="AM88" s="44">
        <v>0.2</v>
      </c>
      <c r="AN88" s="44">
        <v>22.6</v>
      </c>
      <c r="AO88" s="44">
        <v>19.9</v>
      </c>
      <c r="AP88" s="44">
        <v>23.1</v>
      </c>
      <c r="AQ88" s="44">
        <v>34.1</v>
      </c>
      <c r="AR88" s="44">
        <v>96.3</v>
      </c>
      <c r="AS88" s="44">
        <v>25.7</v>
      </c>
      <c r="AT88" s="44">
        <v>33.6</v>
      </c>
      <c r="AU88" s="44">
        <v>6.9</v>
      </c>
      <c r="AV88" s="44">
        <v>7.1</v>
      </c>
      <c r="AW88" s="44">
        <v>6.6</v>
      </c>
      <c r="AX88" s="44">
        <v>3.9</v>
      </c>
      <c r="AY88" s="44">
        <v>7.3</v>
      </c>
    </row>
    <row r="89" ht="15.75" customHeight="1">
      <c r="A89" s="44" t="s">
        <v>643</v>
      </c>
      <c r="B89" s="44">
        <v>5358.0</v>
      </c>
      <c r="C89" s="44" t="s">
        <v>247</v>
      </c>
      <c r="D89" s="44">
        <v>15.0</v>
      </c>
      <c r="E89" s="44">
        <v>941.5</v>
      </c>
      <c r="F89" s="44">
        <v>262.9</v>
      </c>
      <c r="G89" s="44">
        <v>235.8</v>
      </c>
      <c r="H89" s="44">
        <v>10.3</v>
      </c>
      <c r="I89" s="44">
        <v>279.2</v>
      </c>
      <c r="J89" s="44">
        <v>-2.7</v>
      </c>
      <c r="K89" s="44">
        <v>5.6</v>
      </c>
      <c r="L89" s="44">
        <v>16.7</v>
      </c>
      <c r="M89" s="44">
        <v>8.2</v>
      </c>
      <c r="N89" s="44">
        <v>11.6</v>
      </c>
      <c r="O89" s="44">
        <v>35.5</v>
      </c>
      <c r="P89" s="44">
        <v>17.3</v>
      </c>
      <c r="Q89" s="44">
        <v>10.7</v>
      </c>
      <c r="R89" s="44">
        <v>20526.0</v>
      </c>
      <c r="S89" s="44">
        <v>28004.0</v>
      </c>
      <c r="T89" s="44">
        <v>20.8</v>
      </c>
      <c r="U89" s="44">
        <v>19.8</v>
      </c>
      <c r="V89" s="44">
        <v>63.0</v>
      </c>
      <c r="W89" s="44">
        <v>17.2</v>
      </c>
      <c r="X89" s="44">
        <v>3.3</v>
      </c>
      <c r="Y89" s="44">
        <v>474.4</v>
      </c>
      <c r="Z89" s="44">
        <v>102.3</v>
      </c>
      <c r="AA89" s="44">
        <v>48.5</v>
      </c>
      <c r="AB89" s="44">
        <v>717.8</v>
      </c>
      <c r="AC89" s="44">
        <v>2.5</v>
      </c>
      <c r="AD89" s="44">
        <v>11.0</v>
      </c>
      <c r="AE89" s="44">
        <v>5.0</v>
      </c>
      <c r="AF89" s="44">
        <v>16.5</v>
      </c>
      <c r="AG89" s="44">
        <v>39.7</v>
      </c>
      <c r="AH89" s="44">
        <v>38.8</v>
      </c>
      <c r="AI89" s="44">
        <v>25.4</v>
      </c>
      <c r="AJ89" s="44">
        <v>36.1</v>
      </c>
      <c r="AK89" s="44">
        <v>7.2</v>
      </c>
      <c r="AL89" s="44">
        <v>319.0</v>
      </c>
      <c r="AM89" s="44">
        <v>0.9</v>
      </c>
      <c r="AN89" s="44">
        <v>30.9</v>
      </c>
      <c r="AO89" s="44">
        <v>17.3</v>
      </c>
      <c r="AP89" s="44">
        <v>23.2</v>
      </c>
      <c r="AQ89" s="44">
        <v>27.8</v>
      </c>
      <c r="AR89" s="44">
        <v>87.3</v>
      </c>
      <c r="AS89" s="44">
        <v>28.5</v>
      </c>
      <c r="AT89" s="44">
        <v>29.5</v>
      </c>
      <c r="AU89" s="44">
        <v>6.6</v>
      </c>
      <c r="AV89" s="44">
        <v>6.7</v>
      </c>
      <c r="AW89" s="44">
        <v>6.5</v>
      </c>
      <c r="AX89" s="44">
        <v>5.6</v>
      </c>
      <c r="AY89" s="44">
        <v>5.8</v>
      </c>
    </row>
    <row r="90" ht="15.75" customHeight="1">
      <c r="A90" s="44" t="s">
        <v>643</v>
      </c>
      <c r="B90" s="44">
        <v>5362.0</v>
      </c>
      <c r="C90" s="44" t="s">
        <v>248</v>
      </c>
      <c r="D90" s="44">
        <v>10.0</v>
      </c>
      <c r="E90" s="44">
        <v>704.7</v>
      </c>
      <c r="F90" s="44">
        <v>467.2</v>
      </c>
      <c r="G90" s="44">
        <v>410.5</v>
      </c>
      <c r="H90" s="44">
        <v>12.1</v>
      </c>
      <c r="I90" s="44">
        <v>663.0</v>
      </c>
      <c r="J90" s="44">
        <v>-1.8</v>
      </c>
      <c r="K90" s="44">
        <v>5.4</v>
      </c>
      <c r="L90" s="44">
        <v>17.1</v>
      </c>
      <c r="M90" s="44">
        <v>7.4</v>
      </c>
      <c r="N90" s="44">
        <v>11.2</v>
      </c>
      <c r="O90" s="44">
        <v>36.5</v>
      </c>
      <c r="P90" s="44">
        <v>16.9</v>
      </c>
      <c r="Q90" s="44">
        <v>10.9</v>
      </c>
      <c r="R90" s="44">
        <v>21815.0</v>
      </c>
      <c r="S90" s="44">
        <v>35213.0</v>
      </c>
      <c r="T90" s="44">
        <v>18.3</v>
      </c>
      <c r="U90" s="44">
        <v>19.2</v>
      </c>
      <c r="V90" s="44">
        <v>68.1</v>
      </c>
      <c r="W90" s="44">
        <v>12.6</v>
      </c>
      <c r="X90" s="44">
        <v>2.8</v>
      </c>
      <c r="Y90" s="44">
        <v>473.7</v>
      </c>
      <c r="Z90" s="44">
        <v>97.5</v>
      </c>
      <c r="AA90" s="44">
        <v>46.2</v>
      </c>
      <c r="AB90" s="44">
        <v>685.0</v>
      </c>
      <c r="AC90" s="44">
        <v>2.6</v>
      </c>
      <c r="AD90" s="44">
        <v>10.9</v>
      </c>
      <c r="AE90" s="44">
        <v>4.7</v>
      </c>
      <c r="AF90" s="44">
        <v>13.5</v>
      </c>
      <c r="AG90" s="44">
        <v>42.5</v>
      </c>
      <c r="AH90" s="44">
        <v>39.3</v>
      </c>
      <c r="AI90" s="44">
        <v>28.8</v>
      </c>
      <c r="AJ90" s="44">
        <v>39.1</v>
      </c>
      <c r="AK90" s="44">
        <v>6.0</v>
      </c>
      <c r="AL90" s="44">
        <v>303.2</v>
      </c>
      <c r="AM90" s="44">
        <v>0.8</v>
      </c>
      <c r="AN90" s="44">
        <v>25.1</v>
      </c>
      <c r="AO90" s="44">
        <v>30.8</v>
      </c>
      <c r="AP90" s="44">
        <v>18.6</v>
      </c>
      <c r="AQ90" s="44">
        <v>24.7</v>
      </c>
      <c r="AR90" s="44">
        <v>78.7</v>
      </c>
      <c r="AS90" s="44">
        <v>28.7</v>
      </c>
      <c r="AT90" s="44">
        <v>37.8</v>
      </c>
      <c r="AU90" s="44">
        <v>5.7</v>
      </c>
      <c r="AV90" s="44">
        <v>5.9</v>
      </c>
      <c r="AW90" s="44">
        <v>5.5</v>
      </c>
      <c r="AX90" s="44">
        <v>3.5</v>
      </c>
      <c r="AY90" s="44">
        <v>6.6</v>
      </c>
    </row>
    <row r="91" ht="15.75" customHeight="1">
      <c r="A91" s="44" t="s">
        <v>643</v>
      </c>
      <c r="B91" s="44">
        <v>5366.0</v>
      </c>
      <c r="C91" s="44" t="s">
        <v>249</v>
      </c>
      <c r="D91" s="44">
        <v>11.0</v>
      </c>
      <c r="E91" s="44">
        <v>1248.7</v>
      </c>
      <c r="F91" s="44">
        <v>192.1</v>
      </c>
      <c r="G91" s="44">
        <v>177.7</v>
      </c>
      <c r="H91" s="44">
        <v>7.5</v>
      </c>
      <c r="I91" s="44">
        <v>153.9</v>
      </c>
      <c r="J91" s="44">
        <v>-3.0</v>
      </c>
      <c r="K91" s="44">
        <v>7.7</v>
      </c>
      <c r="L91" s="44">
        <v>16.8</v>
      </c>
      <c r="M91" s="44">
        <v>7.5</v>
      </c>
      <c r="N91" s="44">
        <v>10.9</v>
      </c>
      <c r="O91" s="44">
        <v>36.4</v>
      </c>
      <c r="P91" s="44">
        <v>17.6</v>
      </c>
      <c r="Q91" s="44">
        <v>10.9</v>
      </c>
      <c r="R91" s="44">
        <v>20938.0</v>
      </c>
      <c r="S91" s="44">
        <v>26182.0</v>
      </c>
      <c r="T91" s="44">
        <v>16.4</v>
      </c>
      <c r="U91" s="44">
        <v>21.1</v>
      </c>
      <c r="V91" s="44">
        <v>64.4</v>
      </c>
      <c r="W91" s="44">
        <v>14.5</v>
      </c>
      <c r="X91" s="44">
        <v>3.0</v>
      </c>
      <c r="Y91" s="44">
        <v>473.9</v>
      </c>
      <c r="Z91" s="44">
        <v>107.5</v>
      </c>
      <c r="AA91" s="44">
        <v>50.9</v>
      </c>
      <c r="AB91" s="44">
        <v>821.7</v>
      </c>
      <c r="AC91" s="44">
        <v>2.5</v>
      </c>
      <c r="AD91" s="44">
        <v>11.8</v>
      </c>
      <c r="AE91" s="44">
        <v>4.8</v>
      </c>
      <c r="AF91" s="44">
        <v>15.4</v>
      </c>
      <c r="AG91" s="44">
        <v>40.9</v>
      </c>
      <c r="AH91" s="44">
        <v>39.0</v>
      </c>
      <c r="AI91" s="44">
        <v>23.5</v>
      </c>
      <c r="AJ91" s="44">
        <v>40.2</v>
      </c>
      <c r="AK91" s="44">
        <v>8.2</v>
      </c>
      <c r="AL91" s="44">
        <v>297.6</v>
      </c>
      <c r="AM91" s="44">
        <v>0.7</v>
      </c>
      <c r="AN91" s="44">
        <v>28.0</v>
      </c>
      <c r="AO91" s="44">
        <v>25.1</v>
      </c>
      <c r="AP91" s="44">
        <v>13.1</v>
      </c>
      <c r="AQ91" s="44">
        <v>33.0</v>
      </c>
      <c r="AR91" s="44">
        <v>59.9</v>
      </c>
      <c r="AS91" s="44">
        <v>30.1</v>
      </c>
      <c r="AT91" s="44">
        <v>29.7</v>
      </c>
      <c r="AU91" s="44">
        <v>5.1</v>
      </c>
      <c r="AV91" s="44">
        <v>5.4</v>
      </c>
      <c r="AW91" s="44">
        <v>4.8</v>
      </c>
      <c r="AX91" s="44">
        <v>2.0</v>
      </c>
      <c r="AY91" s="44">
        <v>6.0</v>
      </c>
    </row>
    <row r="92" ht="15.75" customHeight="1">
      <c r="A92" s="44" t="s">
        <v>643</v>
      </c>
      <c r="B92" s="44">
        <v>5370.0</v>
      </c>
      <c r="C92" s="44" t="s">
        <v>250</v>
      </c>
      <c r="D92" s="44">
        <v>10.0</v>
      </c>
      <c r="E92" s="44">
        <v>627.9</v>
      </c>
      <c r="F92" s="44">
        <v>253.1</v>
      </c>
      <c r="G92" s="44">
        <v>224.4</v>
      </c>
      <c r="H92" s="44">
        <v>11.3</v>
      </c>
      <c r="I92" s="44">
        <v>403.1</v>
      </c>
      <c r="J92" s="44">
        <v>-2.6</v>
      </c>
      <c r="K92" s="44">
        <v>4.5</v>
      </c>
      <c r="L92" s="44">
        <v>16.8</v>
      </c>
      <c r="M92" s="44">
        <v>7.7</v>
      </c>
      <c r="N92" s="44">
        <v>11.3</v>
      </c>
      <c r="O92" s="44">
        <v>36.6</v>
      </c>
      <c r="P92" s="44">
        <v>17.0</v>
      </c>
      <c r="Q92" s="44">
        <v>10.6</v>
      </c>
      <c r="R92" s="44">
        <v>19448.0</v>
      </c>
      <c r="S92" s="44">
        <v>24456.0</v>
      </c>
      <c r="T92" s="44">
        <v>17.5</v>
      </c>
      <c r="U92" s="44">
        <v>26.5</v>
      </c>
      <c r="V92" s="44">
        <v>58.7</v>
      </c>
      <c r="W92" s="44">
        <v>14.8</v>
      </c>
      <c r="X92" s="44">
        <v>5.5</v>
      </c>
      <c r="Y92" s="44">
        <v>472.2</v>
      </c>
      <c r="Z92" s="44">
        <v>106.6</v>
      </c>
      <c r="AA92" s="44">
        <v>50.3</v>
      </c>
      <c r="AB92" s="44">
        <v>725.2</v>
      </c>
      <c r="AC92" s="44">
        <v>3.2</v>
      </c>
      <c r="AD92" s="44">
        <v>11.4</v>
      </c>
      <c r="AE92" s="44">
        <v>4.3</v>
      </c>
      <c r="AF92" s="44">
        <v>15.7</v>
      </c>
      <c r="AG92" s="44">
        <v>41.7</v>
      </c>
      <c r="AH92" s="44">
        <v>38.3</v>
      </c>
      <c r="AI92" s="44">
        <v>23.3</v>
      </c>
      <c r="AJ92" s="44">
        <v>39.6</v>
      </c>
      <c r="AK92" s="44">
        <v>7.7</v>
      </c>
      <c r="AL92" s="44">
        <v>283.5</v>
      </c>
      <c r="AM92" s="44">
        <v>0.9</v>
      </c>
      <c r="AN92" s="44">
        <v>29.3</v>
      </c>
      <c r="AO92" s="44">
        <v>24.5</v>
      </c>
      <c r="AP92" s="44">
        <v>14.7</v>
      </c>
      <c r="AQ92" s="44">
        <v>30.6</v>
      </c>
      <c r="AR92" s="44">
        <v>67.2</v>
      </c>
      <c r="AS92" s="44">
        <v>28.8</v>
      </c>
      <c r="AT92" s="44">
        <v>25.7</v>
      </c>
      <c r="AU92" s="44">
        <v>5.2</v>
      </c>
      <c r="AV92" s="44">
        <v>5.3</v>
      </c>
      <c r="AW92" s="44">
        <v>5.1</v>
      </c>
      <c r="AX92" s="44">
        <v>2.6</v>
      </c>
      <c r="AY92" s="44">
        <v>5.6</v>
      </c>
    </row>
    <row r="93" ht="15.75" customHeight="1">
      <c r="A93" s="44" t="s">
        <v>643</v>
      </c>
      <c r="B93" s="44">
        <v>5374.0</v>
      </c>
      <c r="C93" s="44" t="s">
        <v>251</v>
      </c>
      <c r="D93" s="44">
        <v>13.0</v>
      </c>
      <c r="E93" s="44">
        <v>918.9</v>
      </c>
      <c r="F93" s="44">
        <v>273.0</v>
      </c>
      <c r="G93" s="44">
        <v>247.6</v>
      </c>
      <c r="H93" s="44">
        <v>9.3</v>
      </c>
      <c r="I93" s="44">
        <v>297.1</v>
      </c>
      <c r="J93" s="44">
        <v>-2.5</v>
      </c>
      <c r="K93" s="44">
        <v>1.8</v>
      </c>
      <c r="L93" s="44">
        <v>17.5</v>
      </c>
      <c r="M93" s="44">
        <v>8.0</v>
      </c>
      <c r="N93" s="44">
        <v>11.1</v>
      </c>
      <c r="O93" s="44">
        <v>35.5</v>
      </c>
      <c r="P93" s="44">
        <v>16.4</v>
      </c>
      <c r="Q93" s="44">
        <v>11.5</v>
      </c>
      <c r="R93" s="44">
        <v>22691.0</v>
      </c>
      <c r="S93" s="44">
        <v>35027.0</v>
      </c>
      <c r="T93" s="44">
        <v>19.4</v>
      </c>
      <c r="U93" s="44">
        <v>27.5</v>
      </c>
      <c r="V93" s="44">
        <v>58.7</v>
      </c>
      <c r="W93" s="44">
        <v>13.8</v>
      </c>
      <c r="X93" s="44">
        <v>1.8</v>
      </c>
      <c r="Y93" s="44">
        <v>476.3</v>
      </c>
      <c r="Z93" s="44">
        <v>101.4</v>
      </c>
      <c r="AA93" s="44">
        <v>48.3</v>
      </c>
      <c r="AB93" s="44">
        <v>760.0</v>
      </c>
      <c r="AC93" s="44">
        <v>2.7</v>
      </c>
      <c r="AD93" s="44">
        <v>13.3</v>
      </c>
      <c r="AE93" s="44">
        <v>4.0</v>
      </c>
      <c r="AF93" s="44">
        <v>14.8</v>
      </c>
      <c r="AG93" s="44">
        <v>45.0</v>
      </c>
      <c r="AH93" s="44">
        <v>36.2</v>
      </c>
      <c r="AI93" s="44">
        <v>22.6</v>
      </c>
      <c r="AJ93" s="44">
        <v>40.4</v>
      </c>
      <c r="AK93" s="44">
        <v>7.0</v>
      </c>
      <c r="AL93" s="44">
        <v>388.6</v>
      </c>
      <c r="AM93" s="44">
        <v>0.4</v>
      </c>
      <c r="AN93" s="44">
        <v>41.4</v>
      </c>
      <c r="AO93" s="44">
        <v>16.3</v>
      </c>
      <c r="AP93" s="44">
        <v>18.9</v>
      </c>
      <c r="AQ93" s="44">
        <v>23.0</v>
      </c>
      <c r="AR93" s="44">
        <v>55.2</v>
      </c>
      <c r="AS93" s="44">
        <v>27.5</v>
      </c>
      <c r="AT93" s="44">
        <v>35.0</v>
      </c>
      <c r="AU93" s="44">
        <v>4.8</v>
      </c>
      <c r="AV93" s="44">
        <v>4.9</v>
      </c>
      <c r="AW93" s="44">
        <v>4.5</v>
      </c>
      <c r="AX93" s="44">
        <v>2.4</v>
      </c>
      <c r="AY93" s="44">
        <v>6.1</v>
      </c>
    </row>
    <row r="94" ht="15.75" customHeight="1">
      <c r="A94" s="44" t="s">
        <v>643</v>
      </c>
      <c r="B94" s="44">
        <v>5378.0</v>
      </c>
      <c r="C94" s="44" t="s">
        <v>252</v>
      </c>
      <c r="D94" s="44">
        <v>8.0</v>
      </c>
      <c r="E94" s="44">
        <v>437.3</v>
      </c>
      <c r="F94" s="44">
        <v>283.3</v>
      </c>
      <c r="G94" s="44">
        <v>257.3</v>
      </c>
      <c r="H94" s="44">
        <v>9.2</v>
      </c>
      <c r="I94" s="44">
        <v>647.9</v>
      </c>
      <c r="J94" s="44">
        <v>-3.1</v>
      </c>
      <c r="K94" s="44">
        <v>3.0</v>
      </c>
      <c r="L94" s="44">
        <v>16.8</v>
      </c>
      <c r="M94" s="44">
        <v>7.1</v>
      </c>
      <c r="N94" s="44">
        <v>9.9</v>
      </c>
      <c r="O94" s="44">
        <v>36.6</v>
      </c>
      <c r="P94" s="44">
        <v>17.0</v>
      </c>
      <c r="Q94" s="44">
        <v>12.7</v>
      </c>
      <c r="R94" s="44">
        <v>25295.0</v>
      </c>
      <c r="S94" s="44">
        <v>25661.0</v>
      </c>
      <c r="T94" s="44">
        <v>19.5</v>
      </c>
      <c r="U94" s="44">
        <v>23.5</v>
      </c>
      <c r="V94" s="44">
        <v>63.3</v>
      </c>
      <c r="W94" s="44">
        <v>13.1</v>
      </c>
      <c r="X94" s="44">
        <v>2.6</v>
      </c>
      <c r="Y94" s="44">
        <v>491.5</v>
      </c>
      <c r="Z94" s="44">
        <v>100.9</v>
      </c>
      <c r="AA94" s="44">
        <v>49.6</v>
      </c>
      <c r="AB94" s="44">
        <v>729.4</v>
      </c>
      <c r="AC94" s="44">
        <v>2.3</v>
      </c>
      <c r="AD94" s="44">
        <v>10.2</v>
      </c>
      <c r="AE94" s="44">
        <v>3.4</v>
      </c>
      <c r="AF94" s="44">
        <v>10.8</v>
      </c>
      <c r="AG94" s="44">
        <v>41.6</v>
      </c>
      <c r="AH94" s="44">
        <v>44.1</v>
      </c>
      <c r="AI94" s="44">
        <v>30.7</v>
      </c>
      <c r="AJ94" s="44">
        <v>47.8</v>
      </c>
      <c r="AK94" s="44">
        <v>8.0</v>
      </c>
      <c r="AL94" s="44">
        <v>263.9</v>
      </c>
      <c r="AM94" s="44">
        <v>0.4</v>
      </c>
      <c r="AN94" s="44">
        <v>27.0</v>
      </c>
      <c r="AO94" s="44">
        <v>23.6</v>
      </c>
      <c r="AP94" s="44">
        <v>16.0</v>
      </c>
      <c r="AQ94" s="44">
        <v>33.0</v>
      </c>
      <c r="AR94" s="44">
        <v>63.0</v>
      </c>
      <c r="AS94" s="44">
        <v>27.5</v>
      </c>
      <c r="AT94" s="44">
        <v>37.0</v>
      </c>
      <c r="AU94" s="44">
        <v>5.2</v>
      </c>
      <c r="AV94" s="44">
        <v>5.5</v>
      </c>
      <c r="AW94" s="44">
        <v>4.8</v>
      </c>
      <c r="AX94" s="44">
        <v>2.3</v>
      </c>
      <c r="AY94" s="44">
        <v>6.0</v>
      </c>
    </row>
    <row r="95" ht="15.75" customHeight="1">
      <c r="A95" s="44" t="s">
        <v>643</v>
      </c>
      <c r="B95" s="44">
        <v>5382.0</v>
      </c>
      <c r="C95" s="44" t="s">
        <v>253</v>
      </c>
      <c r="D95" s="44">
        <v>19.0</v>
      </c>
      <c r="E95" s="44">
        <v>1153.2</v>
      </c>
      <c r="F95" s="44">
        <v>599.1</v>
      </c>
      <c r="G95" s="44">
        <v>539.4</v>
      </c>
      <c r="H95" s="44">
        <v>10.0</v>
      </c>
      <c r="I95" s="44">
        <v>519.5</v>
      </c>
      <c r="J95" s="44">
        <v>-1.5</v>
      </c>
      <c r="K95" s="44">
        <v>3.5</v>
      </c>
      <c r="L95" s="44">
        <v>17.6</v>
      </c>
      <c r="M95" s="44">
        <v>7.6</v>
      </c>
      <c r="N95" s="44">
        <v>10.9</v>
      </c>
      <c r="O95" s="44">
        <v>36.1</v>
      </c>
      <c r="P95" s="44">
        <v>16.7</v>
      </c>
      <c r="Q95" s="44">
        <v>11.0</v>
      </c>
      <c r="R95" s="44">
        <v>22975.0</v>
      </c>
      <c r="S95" s="44">
        <v>27570.0</v>
      </c>
      <c r="T95" s="44">
        <v>18.0</v>
      </c>
      <c r="U95" s="44">
        <v>22.4</v>
      </c>
      <c r="V95" s="44">
        <v>63.9</v>
      </c>
      <c r="W95" s="44">
        <v>13.7</v>
      </c>
      <c r="X95" s="44">
        <v>3.6</v>
      </c>
      <c r="Y95" s="44">
        <v>467.3</v>
      </c>
      <c r="Z95" s="44">
        <v>104.0</v>
      </c>
      <c r="AA95" s="44">
        <v>48.6</v>
      </c>
      <c r="AB95" s="44">
        <v>705.4</v>
      </c>
      <c r="AC95" s="44">
        <v>1.6</v>
      </c>
      <c r="AD95" s="44">
        <v>10.5</v>
      </c>
      <c r="AE95" s="44">
        <v>4.3</v>
      </c>
      <c r="AF95" s="44">
        <v>13.1</v>
      </c>
      <c r="AG95" s="44">
        <v>40.6</v>
      </c>
      <c r="AH95" s="44">
        <v>42.0</v>
      </c>
      <c r="AI95" s="44">
        <v>28.2</v>
      </c>
      <c r="AJ95" s="44">
        <v>40.8</v>
      </c>
      <c r="AK95" s="44">
        <v>6.5</v>
      </c>
      <c r="AL95" s="44">
        <v>266.3</v>
      </c>
      <c r="AM95" s="44">
        <v>0.9</v>
      </c>
      <c r="AN95" s="44">
        <v>26.7</v>
      </c>
      <c r="AO95" s="44">
        <v>25.0</v>
      </c>
      <c r="AP95" s="44">
        <v>17.0</v>
      </c>
      <c r="AQ95" s="44">
        <v>30.4</v>
      </c>
      <c r="AR95" s="44">
        <v>63.3</v>
      </c>
      <c r="AS95" s="44">
        <v>29.4</v>
      </c>
      <c r="AT95" s="44">
        <v>37.4</v>
      </c>
      <c r="AU95" s="44">
        <v>4.9</v>
      </c>
      <c r="AV95" s="44">
        <v>5.4</v>
      </c>
      <c r="AW95" s="44">
        <v>4.4</v>
      </c>
      <c r="AX95" s="44">
        <v>3.4</v>
      </c>
      <c r="AY95" s="44">
        <v>5.2</v>
      </c>
    </row>
    <row r="96" ht="15.75" customHeight="1">
      <c r="A96" s="44" t="s">
        <v>643</v>
      </c>
      <c r="B96" s="44">
        <v>5512.0</v>
      </c>
      <c r="C96" s="44" t="s">
        <v>254</v>
      </c>
      <c r="D96" s="44">
        <v>1.0</v>
      </c>
      <c r="E96" s="44">
        <v>100.6</v>
      </c>
      <c r="F96" s="44">
        <v>117.4</v>
      </c>
      <c r="G96" s="44">
        <v>104.8</v>
      </c>
      <c r="H96" s="44">
        <v>10.7</v>
      </c>
      <c r="I96" s="44">
        <v>1166.5</v>
      </c>
      <c r="J96" s="44">
        <v>-4.8</v>
      </c>
      <c r="K96" s="44">
        <v>4.0</v>
      </c>
      <c r="L96" s="44">
        <v>15.6</v>
      </c>
      <c r="M96" s="44">
        <v>7.4</v>
      </c>
      <c r="N96" s="44">
        <v>11.6</v>
      </c>
      <c r="O96" s="44">
        <v>36.0</v>
      </c>
      <c r="P96" s="44">
        <v>17.9</v>
      </c>
      <c r="Q96" s="44">
        <v>11.5</v>
      </c>
      <c r="R96" s="44">
        <v>19674.0</v>
      </c>
      <c r="S96" s="44">
        <v>21229.0</v>
      </c>
      <c r="T96" s="44">
        <v>23.4</v>
      </c>
      <c r="U96" s="44">
        <v>15.7</v>
      </c>
      <c r="V96" s="44">
        <v>72.3</v>
      </c>
      <c r="W96" s="44">
        <v>12.0</v>
      </c>
      <c r="X96" s="44">
        <v>2.6</v>
      </c>
      <c r="Y96" s="44">
        <v>507.0</v>
      </c>
      <c r="Z96" s="44">
        <v>83.4</v>
      </c>
      <c r="AA96" s="44">
        <v>42.3</v>
      </c>
      <c r="AB96" s="44">
        <v>655.5</v>
      </c>
      <c r="AC96" s="44">
        <v>2.1</v>
      </c>
      <c r="AD96" s="44">
        <v>9.5</v>
      </c>
      <c r="AE96" s="44">
        <v>5.6</v>
      </c>
      <c r="AF96" s="44">
        <v>22.9</v>
      </c>
      <c r="AG96" s="44">
        <v>32.1</v>
      </c>
      <c r="AH96" s="44">
        <v>39.5</v>
      </c>
      <c r="AI96" s="44">
        <v>23.2</v>
      </c>
      <c r="AJ96" s="44">
        <v>30.8</v>
      </c>
      <c r="AK96" s="44">
        <v>5.6</v>
      </c>
      <c r="AL96" s="44">
        <v>288.8</v>
      </c>
      <c r="AM96" s="44">
        <v>0.5</v>
      </c>
      <c r="AN96" s="44">
        <v>26.5</v>
      </c>
      <c r="AO96" s="44">
        <v>22.9</v>
      </c>
      <c r="AP96" s="44">
        <v>15.5</v>
      </c>
      <c r="AQ96" s="44">
        <v>34.6</v>
      </c>
      <c r="AR96" s="44">
        <v>104.9</v>
      </c>
      <c r="AS96" s="44">
        <v>26.8</v>
      </c>
      <c r="AT96" s="44">
        <v>33.8</v>
      </c>
      <c r="AU96" s="44">
        <v>6.9</v>
      </c>
      <c r="AV96" s="44">
        <v>7.2</v>
      </c>
      <c r="AW96" s="44">
        <v>6.4</v>
      </c>
      <c r="AX96" s="44">
        <v>3.3</v>
      </c>
      <c r="AY96" s="44">
        <v>6.2</v>
      </c>
    </row>
    <row r="97" ht="15.75" customHeight="1">
      <c r="A97" s="44" t="s">
        <v>643</v>
      </c>
      <c r="B97" s="44">
        <v>5513.0</v>
      </c>
      <c r="C97" s="44" t="s">
        <v>255</v>
      </c>
      <c r="D97" s="44">
        <v>1.0</v>
      </c>
      <c r="E97" s="44">
        <v>104.9</v>
      </c>
      <c r="F97" s="44">
        <v>260.3</v>
      </c>
      <c r="G97" s="44">
        <v>210.5</v>
      </c>
      <c r="H97" s="44">
        <v>19.1</v>
      </c>
      <c r="I97" s="44">
        <v>2480.5</v>
      </c>
      <c r="J97" s="44">
        <v>-2.8</v>
      </c>
      <c r="K97" s="44">
        <v>-5.9</v>
      </c>
      <c r="L97" s="44">
        <v>17.4</v>
      </c>
      <c r="M97" s="44">
        <v>8.0</v>
      </c>
      <c r="N97" s="44">
        <v>12.9</v>
      </c>
      <c r="O97" s="44">
        <v>34.4</v>
      </c>
      <c r="P97" s="44">
        <v>16.4</v>
      </c>
      <c r="Q97" s="44">
        <v>10.8</v>
      </c>
      <c r="R97" s="44">
        <v>16203.0</v>
      </c>
      <c r="S97" s="44">
        <v>29284.0</v>
      </c>
      <c r="T97" s="44">
        <v>27.5</v>
      </c>
      <c r="U97" s="44">
        <v>10.5</v>
      </c>
      <c r="V97" s="44">
        <v>72.0</v>
      </c>
      <c r="W97" s="44">
        <v>17.4</v>
      </c>
      <c r="X97" s="44">
        <v>2.7</v>
      </c>
      <c r="Y97" s="44">
        <v>533.9</v>
      </c>
      <c r="Z97" s="44">
        <v>74.9</v>
      </c>
      <c r="AA97" s="44">
        <v>40.0</v>
      </c>
      <c r="AB97" s="44">
        <v>529.9</v>
      </c>
      <c r="AC97" s="44">
        <v>3.2</v>
      </c>
      <c r="AD97" s="44">
        <v>12.0</v>
      </c>
      <c r="AE97" s="44">
        <v>10.0</v>
      </c>
      <c r="AF97" s="44">
        <v>21.3</v>
      </c>
      <c r="AG97" s="44">
        <v>38.0</v>
      </c>
      <c r="AH97" s="44">
        <v>30.7</v>
      </c>
      <c r="AI97" s="44">
        <v>19.3</v>
      </c>
      <c r="AJ97" s="44">
        <v>27.6</v>
      </c>
      <c r="AK97" s="44">
        <v>4.3</v>
      </c>
      <c r="AL97" s="44">
        <v>310.3</v>
      </c>
      <c r="AM97" s="44">
        <v>0.1</v>
      </c>
      <c r="AN97" s="44">
        <v>21.6</v>
      </c>
      <c r="AO97" s="44">
        <v>20.8</v>
      </c>
      <c r="AP97" s="44">
        <v>23.0</v>
      </c>
      <c r="AQ97" s="44">
        <v>34.4</v>
      </c>
      <c r="AR97" s="44">
        <v>203.1</v>
      </c>
      <c r="AS97" s="44">
        <v>30.0</v>
      </c>
      <c r="AT97" s="44">
        <v>41.3</v>
      </c>
      <c r="AU97" s="44">
        <v>12.8</v>
      </c>
      <c r="AV97" s="44">
        <v>12.9</v>
      </c>
      <c r="AW97" s="44">
        <v>12.7</v>
      </c>
      <c r="AX97" s="44">
        <v>9.2</v>
      </c>
      <c r="AY97" s="44">
        <v>11.5</v>
      </c>
    </row>
    <row r="98" ht="15.75" customHeight="1">
      <c r="A98" s="44" t="s">
        <v>643</v>
      </c>
      <c r="B98" s="44">
        <v>5515.0</v>
      </c>
      <c r="C98" s="44" t="s">
        <v>256</v>
      </c>
      <c r="D98" s="44">
        <v>1.0</v>
      </c>
      <c r="E98" s="44">
        <v>303.3</v>
      </c>
      <c r="F98" s="44">
        <v>313.6</v>
      </c>
      <c r="G98" s="44">
        <v>281.2</v>
      </c>
      <c r="H98" s="44">
        <v>10.3</v>
      </c>
      <c r="I98" s="44">
        <v>1033.9</v>
      </c>
      <c r="J98" s="44">
        <v>1.5</v>
      </c>
      <c r="K98" s="44">
        <v>3.1</v>
      </c>
      <c r="L98" s="44">
        <v>15.0</v>
      </c>
      <c r="M98" s="44">
        <v>12.6</v>
      </c>
      <c r="N98" s="44">
        <v>18.0</v>
      </c>
      <c r="O98" s="44">
        <v>32.2</v>
      </c>
      <c r="P98" s="44">
        <v>13.0</v>
      </c>
      <c r="Q98" s="44">
        <v>9.3</v>
      </c>
      <c r="R98" s="44">
        <v>22261.0</v>
      </c>
      <c r="S98" s="44">
        <v>56612.0</v>
      </c>
      <c r="T98" s="44">
        <v>25.5</v>
      </c>
      <c r="U98" s="44">
        <v>21.5</v>
      </c>
      <c r="V98" s="44">
        <v>64.4</v>
      </c>
      <c r="W98" s="44">
        <v>14.0</v>
      </c>
      <c r="X98" s="44">
        <v>5.0</v>
      </c>
      <c r="Y98" s="44">
        <v>526.2</v>
      </c>
      <c r="Z98" s="44">
        <v>84.3</v>
      </c>
      <c r="AA98" s="44">
        <v>44.4</v>
      </c>
      <c r="AB98" s="44">
        <v>528.3</v>
      </c>
      <c r="AC98" s="44">
        <v>4.8</v>
      </c>
      <c r="AD98" s="44">
        <v>10.6</v>
      </c>
      <c r="AE98" s="44">
        <v>5.9</v>
      </c>
      <c r="AF98" s="44">
        <v>11.3</v>
      </c>
      <c r="AG98" s="44">
        <v>31.2</v>
      </c>
      <c r="AH98" s="44">
        <v>51.5</v>
      </c>
      <c r="AI98" s="44">
        <v>35.8</v>
      </c>
      <c r="AJ98" s="44">
        <v>42.0</v>
      </c>
      <c r="AK98" s="44">
        <v>4.7</v>
      </c>
      <c r="AL98" s="44">
        <v>538.0</v>
      </c>
      <c r="AM98" s="44">
        <v>0.4</v>
      </c>
      <c r="AN98" s="44">
        <v>12.8</v>
      </c>
      <c r="AO98" s="44">
        <v>18.7</v>
      </c>
      <c r="AP98" s="44">
        <v>29.1</v>
      </c>
      <c r="AQ98" s="44">
        <v>39.0</v>
      </c>
      <c r="AR98" s="44">
        <v>69.4</v>
      </c>
      <c r="AS98" s="44">
        <v>29.0</v>
      </c>
      <c r="AT98" s="44">
        <v>35.1</v>
      </c>
      <c r="AU98" s="44">
        <v>4.8</v>
      </c>
      <c r="AV98" s="44">
        <v>5.4</v>
      </c>
      <c r="AW98" s="44">
        <v>4.2</v>
      </c>
      <c r="AX98" s="44">
        <v>3.3</v>
      </c>
      <c r="AY98" s="44">
        <v>5.3</v>
      </c>
    </row>
    <row r="99" ht="15.75" customHeight="1">
      <c r="A99" s="44" t="s">
        <v>643</v>
      </c>
      <c r="B99" s="44">
        <v>5554.0</v>
      </c>
      <c r="C99" s="44" t="s">
        <v>257</v>
      </c>
      <c r="D99" s="44">
        <v>17.0</v>
      </c>
      <c r="E99" s="44">
        <v>1421.0</v>
      </c>
      <c r="F99" s="44">
        <v>369.7</v>
      </c>
      <c r="G99" s="44">
        <v>336.8</v>
      </c>
      <c r="H99" s="44">
        <v>8.9</v>
      </c>
      <c r="I99" s="44">
        <v>260.2</v>
      </c>
      <c r="J99" s="44" t="s">
        <v>644</v>
      </c>
      <c r="K99" s="44">
        <v>1.0</v>
      </c>
      <c r="L99" s="44">
        <v>18.5</v>
      </c>
      <c r="M99" s="44">
        <v>8.5</v>
      </c>
      <c r="N99" s="44">
        <v>11.9</v>
      </c>
      <c r="O99" s="44">
        <v>36.2</v>
      </c>
      <c r="P99" s="44">
        <v>15.2</v>
      </c>
      <c r="Q99" s="44">
        <v>9.8</v>
      </c>
      <c r="R99" s="44">
        <v>21531.0</v>
      </c>
      <c r="S99" s="44">
        <v>35343.0</v>
      </c>
      <c r="T99" s="44">
        <v>17.0</v>
      </c>
      <c r="U99" s="44">
        <v>30.2</v>
      </c>
      <c r="V99" s="44">
        <v>57.9</v>
      </c>
      <c r="W99" s="44">
        <v>11.9</v>
      </c>
      <c r="X99" s="44">
        <v>5.1</v>
      </c>
      <c r="Y99" s="44">
        <v>436.9</v>
      </c>
      <c r="Z99" s="44">
        <v>108.0</v>
      </c>
      <c r="AA99" s="44">
        <v>47.2</v>
      </c>
      <c r="AB99" s="44">
        <v>713.4</v>
      </c>
      <c r="AC99" s="44">
        <v>3.6</v>
      </c>
      <c r="AD99" s="44">
        <v>12.9</v>
      </c>
      <c r="AE99" s="44">
        <v>5.8</v>
      </c>
      <c r="AF99" s="44">
        <v>14.3</v>
      </c>
      <c r="AG99" s="44">
        <v>50.8</v>
      </c>
      <c r="AH99" s="44">
        <v>29.2</v>
      </c>
      <c r="AI99" s="44">
        <v>31.5</v>
      </c>
      <c r="AJ99" s="44">
        <v>43.5</v>
      </c>
      <c r="AK99" s="44">
        <v>8.5</v>
      </c>
      <c r="AL99" s="44">
        <v>395.2</v>
      </c>
      <c r="AM99" s="44">
        <v>1.2</v>
      </c>
      <c r="AN99" s="44">
        <v>40.5</v>
      </c>
      <c r="AO99" s="44">
        <v>21.5</v>
      </c>
      <c r="AP99" s="44">
        <v>13.6</v>
      </c>
      <c r="AQ99" s="44">
        <v>23.3</v>
      </c>
      <c r="AR99" s="44">
        <v>43.9</v>
      </c>
      <c r="AS99" s="44">
        <v>28.5</v>
      </c>
      <c r="AT99" s="44">
        <v>35.3</v>
      </c>
      <c r="AU99" s="44">
        <v>3.6</v>
      </c>
      <c r="AV99" s="44">
        <v>3.4</v>
      </c>
      <c r="AW99" s="44">
        <v>3.8</v>
      </c>
      <c r="AX99" s="44">
        <v>1.5</v>
      </c>
      <c r="AY99" s="44">
        <v>4.6</v>
      </c>
    </row>
    <row r="100" ht="15.75" customHeight="1">
      <c r="A100" s="44" t="s">
        <v>643</v>
      </c>
      <c r="B100" s="44">
        <v>5558.0</v>
      </c>
      <c r="C100" s="44" t="s">
        <v>258</v>
      </c>
      <c r="D100" s="44">
        <v>11.0</v>
      </c>
      <c r="E100" s="44">
        <v>1112.1</v>
      </c>
      <c r="F100" s="44">
        <v>219.4</v>
      </c>
      <c r="G100" s="44">
        <v>205.9</v>
      </c>
      <c r="H100" s="44">
        <v>6.1</v>
      </c>
      <c r="I100" s="44">
        <v>197.3</v>
      </c>
      <c r="J100" s="44">
        <v>-1.4</v>
      </c>
      <c r="K100" s="44">
        <v>2.9</v>
      </c>
      <c r="L100" s="44">
        <v>17.4</v>
      </c>
      <c r="M100" s="44">
        <v>7.9</v>
      </c>
      <c r="N100" s="44">
        <v>10.6</v>
      </c>
      <c r="O100" s="44">
        <v>36.6</v>
      </c>
      <c r="P100" s="44">
        <v>16.8</v>
      </c>
      <c r="Q100" s="44">
        <v>10.5</v>
      </c>
      <c r="R100" s="44">
        <v>23009.0</v>
      </c>
      <c r="S100" s="44">
        <v>27375.0</v>
      </c>
      <c r="T100" s="44">
        <v>17.1</v>
      </c>
      <c r="U100" s="44">
        <v>28.1</v>
      </c>
      <c r="V100" s="44">
        <v>58.3</v>
      </c>
      <c r="W100" s="44">
        <v>13.6</v>
      </c>
      <c r="X100" s="44">
        <v>3.6</v>
      </c>
      <c r="Y100" s="44">
        <v>444.3</v>
      </c>
      <c r="Z100" s="44">
        <v>109.0</v>
      </c>
      <c r="AA100" s="44">
        <v>48.4</v>
      </c>
      <c r="AB100" s="44">
        <v>749.6</v>
      </c>
      <c r="AC100" s="44">
        <v>3.4</v>
      </c>
      <c r="AD100" s="44">
        <v>12.3</v>
      </c>
      <c r="AE100" s="44">
        <v>4.6</v>
      </c>
      <c r="AF100" s="44">
        <v>12.2</v>
      </c>
      <c r="AG100" s="44">
        <v>44.8</v>
      </c>
      <c r="AH100" s="44">
        <v>38.4</v>
      </c>
      <c r="AI100" s="44">
        <v>37.3</v>
      </c>
      <c r="AJ100" s="44">
        <v>40.8</v>
      </c>
      <c r="AK100" s="44">
        <v>7.3</v>
      </c>
      <c r="AL100" s="44">
        <v>312.9</v>
      </c>
      <c r="AM100" s="44">
        <v>2.0</v>
      </c>
      <c r="AN100" s="44">
        <v>30.2</v>
      </c>
      <c r="AO100" s="44">
        <v>24.0</v>
      </c>
      <c r="AP100" s="44">
        <v>13.2</v>
      </c>
      <c r="AQ100" s="44">
        <v>30.6</v>
      </c>
      <c r="AR100" s="44">
        <v>41.3</v>
      </c>
      <c r="AS100" s="44">
        <v>29.3</v>
      </c>
      <c r="AT100" s="44">
        <v>36.7</v>
      </c>
      <c r="AU100" s="44">
        <v>2.7</v>
      </c>
      <c r="AV100" s="44">
        <v>2.9</v>
      </c>
      <c r="AW100" s="44">
        <v>2.5</v>
      </c>
      <c r="AX100" s="44">
        <v>1.3</v>
      </c>
      <c r="AY100" s="44">
        <v>3.1</v>
      </c>
    </row>
    <row r="101" ht="15.75" customHeight="1">
      <c r="A101" s="44" t="s">
        <v>643</v>
      </c>
      <c r="B101" s="44">
        <v>5562.0</v>
      </c>
      <c r="C101" s="44" t="s">
        <v>259</v>
      </c>
      <c r="D101" s="44">
        <v>10.0</v>
      </c>
      <c r="E101" s="44">
        <v>761.3</v>
      </c>
      <c r="F101" s="44">
        <v>616.8</v>
      </c>
      <c r="G101" s="44">
        <v>550.8</v>
      </c>
      <c r="H101" s="44">
        <v>10.7</v>
      </c>
      <c r="I101" s="44">
        <v>810.2</v>
      </c>
      <c r="J101" s="44">
        <v>-3.9</v>
      </c>
      <c r="K101" s="44">
        <v>3.3</v>
      </c>
      <c r="L101" s="44">
        <v>16.0</v>
      </c>
      <c r="M101" s="44">
        <v>7.4</v>
      </c>
      <c r="N101" s="44">
        <v>11.0</v>
      </c>
      <c r="O101" s="44">
        <v>35.8</v>
      </c>
      <c r="P101" s="44">
        <v>18.1</v>
      </c>
      <c r="Q101" s="44">
        <v>11.7</v>
      </c>
      <c r="R101" s="44">
        <v>19860.0</v>
      </c>
      <c r="S101" s="44">
        <v>24482.0</v>
      </c>
      <c r="T101" s="44">
        <v>24.4</v>
      </c>
      <c r="U101" s="44">
        <v>16.7</v>
      </c>
      <c r="V101" s="44">
        <v>71.9</v>
      </c>
      <c r="W101" s="44">
        <v>11.4</v>
      </c>
      <c r="X101" s="44">
        <v>1.8</v>
      </c>
      <c r="Y101" s="44">
        <v>514.5</v>
      </c>
      <c r="Z101" s="44">
        <v>87.4</v>
      </c>
      <c r="AA101" s="44">
        <v>45.0</v>
      </c>
      <c r="AB101" s="44">
        <v>648.6</v>
      </c>
      <c r="AC101" s="44">
        <v>3.9</v>
      </c>
      <c r="AD101" s="44">
        <v>10.7</v>
      </c>
      <c r="AE101" s="44">
        <v>6.5</v>
      </c>
      <c r="AF101" s="44">
        <v>16.4</v>
      </c>
      <c r="AG101" s="44">
        <v>43.8</v>
      </c>
      <c r="AH101" s="44">
        <v>33.3</v>
      </c>
      <c r="AI101" s="44">
        <v>24.7</v>
      </c>
      <c r="AJ101" s="44">
        <v>31.4</v>
      </c>
      <c r="AK101" s="44">
        <v>5.1</v>
      </c>
      <c r="AL101" s="44">
        <v>271.4</v>
      </c>
      <c r="AM101" s="44">
        <v>0.5</v>
      </c>
      <c r="AN101" s="44">
        <v>26.0</v>
      </c>
      <c r="AO101" s="44">
        <v>23.3</v>
      </c>
      <c r="AP101" s="44">
        <v>14.4</v>
      </c>
      <c r="AQ101" s="44">
        <v>35.9</v>
      </c>
      <c r="AR101" s="44">
        <v>123.0</v>
      </c>
      <c r="AS101" s="44">
        <v>27.4</v>
      </c>
      <c r="AT101" s="44">
        <v>31.7</v>
      </c>
      <c r="AU101" s="44">
        <v>8.7</v>
      </c>
      <c r="AV101" s="44">
        <v>8.9</v>
      </c>
      <c r="AW101" s="44">
        <v>8.5</v>
      </c>
      <c r="AX101" s="44">
        <v>5.3</v>
      </c>
      <c r="AY101" s="44">
        <v>8.4</v>
      </c>
    </row>
    <row r="102" ht="15.75" customHeight="1">
      <c r="A102" s="44" t="s">
        <v>643</v>
      </c>
      <c r="B102" s="44">
        <v>5566.0</v>
      </c>
      <c r="C102" s="44" t="s">
        <v>260</v>
      </c>
      <c r="D102" s="44">
        <v>24.0</v>
      </c>
      <c r="E102" s="44">
        <v>1795.8</v>
      </c>
      <c r="F102" s="44">
        <v>446.6</v>
      </c>
      <c r="G102" s="44">
        <v>407.2</v>
      </c>
      <c r="H102" s="44">
        <v>8.8</v>
      </c>
      <c r="I102" s="44">
        <v>248.7</v>
      </c>
      <c r="J102" s="44">
        <v>-0.5</v>
      </c>
      <c r="K102" s="44">
        <v>5.3</v>
      </c>
      <c r="L102" s="44">
        <v>18.2</v>
      </c>
      <c r="M102" s="44">
        <v>8.4</v>
      </c>
      <c r="N102" s="44">
        <v>11.3</v>
      </c>
      <c r="O102" s="44">
        <v>36.2</v>
      </c>
      <c r="P102" s="44">
        <v>15.5</v>
      </c>
      <c r="Q102" s="44">
        <v>10.4</v>
      </c>
      <c r="R102" s="44">
        <v>21330.0</v>
      </c>
      <c r="S102" s="44">
        <v>30965.0</v>
      </c>
      <c r="T102" s="44">
        <v>21.8</v>
      </c>
      <c r="U102" s="44">
        <v>21.7</v>
      </c>
      <c r="V102" s="44">
        <v>65.8</v>
      </c>
      <c r="W102" s="44">
        <v>12.5</v>
      </c>
      <c r="X102" s="44">
        <v>5.3</v>
      </c>
      <c r="Y102" s="44">
        <v>444.5</v>
      </c>
      <c r="Z102" s="44">
        <v>108.4</v>
      </c>
      <c r="AA102" s="44">
        <v>48.2</v>
      </c>
      <c r="AB102" s="44">
        <v>712.9</v>
      </c>
      <c r="AC102" s="44">
        <v>4.6</v>
      </c>
      <c r="AD102" s="44">
        <v>12.9</v>
      </c>
      <c r="AE102" s="44">
        <v>6.5</v>
      </c>
      <c r="AF102" s="44">
        <v>14.8</v>
      </c>
      <c r="AG102" s="44">
        <v>47.8</v>
      </c>
      <c r="AH102" s="44">
        <v>30.9</v>
      </c>
      <c r="AI102" s="44">
        <v>32.9</v>
      </c>
      <c r="AJ102" s="44">
        <v>36.5</v>
      </c>
      <c r="AK102" s="44">
        <v>6.3</v>
      </c>
      <c r="AL102" s="44">
        <v>357.4</v>
      </c>
      <c r="AM102" s="44">
        <v>1.0</v>
      </c>
      <c r="AN102" s="44">
        <v>33.5</v>
      </c>
      <c r="AO102" s="44">
        <v>26.6</v>
      </c>
      <c r="AP102" s="44">
        <v>13.4</v>
      </c>
      <c r="AQ102" s="44">
        <v>25.4</v>
      </c>
      <c r="AR102" s="44">
        <v>52.5</v>
      </c>
      <c r="AS102" s="44">
        <v>30.5</v>
      </c>
      <c r="AT102" s="44">
        <v>39.1</v>
      </c>
      <c r="AU102" s="44">
        <v>4.1</v>
      </c>
      <c r="AV102" s="44">
        <v>4.2</v>
      </c>
      <c r="AW102" s="44">
        <v>4.1</v>
      </c>
      <c r="AX102" s="44">
        <v>2.3</v>
      </c>
      <c r="AY102" s="44">
        <v>4.2</v>
      </c>
    </row>
    <row r="103" ht="15.75" customHeight="1">
      <c r="A103" s="44" t="s">
        <v>643</v>
      </c>
      <c r="B103" s="44">
        <v>5570.0</v>
      </c>
      <c r="C103" s="44" t="s">
        <v>261</v>
      </c>
      <c r="D103" s="44">
        <v>13.0</v>
      </c>
      <c r="E103" s="44">
        <v>1319.4</v>
      </c>
      <c r="F103" s="44">
        <v>277.5</v>
      </c>
      <c r="G103" s="44">
        <v>250.4</v>
      </c>
      <c r="H103" s="44">
        <v>9.8</v>
      </c>
      <c r="I103" s="44">
        <v>210.3</v>
      </c>
      <c r="J103" s="44">
        <v>-1.9</v>
      </c>
      <c r="K103" s="44">
        <v>0.7</v>
      </c>
      <c r="L103" s="44">
        <v>17.9</v>
      </c>
      <c r="M103" s="44">
        <v>7.9</v>
      </c>
      <c r="N103" s="44">
        <v>10.9</v>
      </c>
      <c r="O103" s="44">
        <v>35.9</v>
      </c>
      <c r="P103" s="44">
        <v>16.4</v>
      </c>
      <c r="Q103" s="44">
        <v>11.1</v>
      </c>
      <c r="R103" s="44">
        <v>22576.0</v>
      </c>
      <c r="S103" s="44">
        <v>30605.0</v>
      </c>
      <c r="T103" s="44">
        <v>18.0</v>
      </c>
      <c r="U103" s="44">
        <v>27.4</v>
      </c>
      <c r="V103" s="44">
        <v>58.3</v>
      </c>
      <c r="W103" s="44">
        <v>14.3</v>
      </c>
      <c r="X103" s="44">
        <v>3.7</v>
      </c>
      <c r="Y103" s="44">
        <v>455.9</v>
      </c>
      <c r="Z103" s="44">
        <v>105.3</v>
      </c>
      <c r="AA103" s="44">
        <v>48.0</v>
      </c>
      <c r="AB103" s="44">
        <v>720.9</v>
      </c>
      <c r="AC103" s="44">
        <v>2.7</v>
      </c>
      <c r="AD103" s="44">
        <v>12.7</v>
      </c>
      <c r="AE103" s="44">
        <v>4.8</v>
      </c>
      <c r="AF103" s="44">
        <v>15.3</v>
      </c>
      <c r="AG103" s="44">
        <v>45.2</v>
      </c>
      <c r="AH103" s="44">
        <v>34.7</v>
      </c>
      <c r="AI103" s="44">
        <v>30.3</v>
      </c>
      <c r="AJ103" s="44">
        <v>37.2</v>
      </c>
      <c r="AK103" s="44">
        <v>7.0</v>
      </c>
      <c r="AL103" s="44">
        <v>330.6</v>
      </c>
      <c r="AM103" s="44">
        <v>1.4</v>
      </c>
      <c r="AN103" s="44">
        <v>40.3</v>
      </c>
      <c r="AO103" s="44">
        <v>20.2</v>
      </c>
      <c r="AP103" s="44">
        <v>13.2</v>
      </c>
      <c r="AQ103" s="44">
        <v>24.9</v>
      </c>
      <c r="AR103" s="44">
        <v>59.0</v>
      </c>
      <c r="AS103" s="44">
        <v>29.6</v>
      </c>
      <c r="AT103" s="44">
        <v>40.3</v>
      </c>
      <c r="AU103" s="44">
        <v>4.8</v>
      </c>
      <c r="AV103" s="44">
        <v>4.8</v>
      </c>
      <c r="AW103" s="44">
        <v>4.8</v>
      </c>
      <c r="AX103" s="44">
        <v>2.6</v>
      </c>
      <c r="AY103" s="44">
        <v>5.1</v>
      </c>
    </row>
    <row r="104" ht="15.75" customHeight="1">
      <c r="A104" s="44" t="s">
        <v>643</v>
      </c>
      <c r="B104" s="44">
        <v>5711.0</v>
      </c>
      <c r="C104" s="44" t="s">
        <v>262</v>
      </c>
      <c r="D104" s="44">
        <v>1.0</v>
      </c>
      <c r="E104" s="44">
        <v>258.8</v>
      </c>
      <c r="F104" s="44">
        <v>332.6</v>
      </c>
      <c r="G104" s="44">
        <v>285.7</v>
      </c>
      <c r="H104" s="44">
        <v>14.1</v>
      </c>
      <c r="I104" s="44">
        <v>1284.9</v>
      </c>
      <c r="J104" s="44">
        <v>-0.6</v>
      </c>
      <c r="K104" s="44">
        <v>-2.2</v>
      </c>
      <c r="L104" s="44">
        <v>17.1</v>
      </c>
      <c r="M104" s="44">
        <v>9.2</v>
      </c>
      <c r="N104" s="44">
        <v>14.4</v>
      </c>
      <c r="O104" s="44">
        <v>33.5</v>
      </c>
      <c r="P104" s="44">
        <v>14.6</v>
      </c>
      <c r="Q104" s="44">
        <v>11.2</v>
      </c>
      <c r="R104" s="44">
        <v>22659.0</v>
      </c>
      <c r="S104" s="44">
        <v>38588.0</v>
      </c>
      <c r="T104" s="44">
        <v>43.9</v>
      </c>
      <c r="U104" s="44">
        <v>29.6</v>
      </c>
      <c r="V104" s="44">
        <v>62.3</v>
      </c>
      <c r="W104" s="44">
        <v>8.1</v>
      </c>
      <c r="X104" s="44">
        <v>2.9</v>
      </c>
      <c r="Y104" s="44">
        <v>512.8</v>
      </c>
      <c r="Z104" s="44">
        <v>83.8</v>
      </c>
      <c r="AA104" s="44">
        <v>43.0</v>
      </c>
      <c r="AB104" s="44">
        <v>570.8</v>
      </c>
      <c r="AC104" s="44">
        <v>3.6</v>
      </c>
      <c r="AD104" s="44">
        <v>13.1</v>
      </c>
      <c r="AE104" s="44">
        <v>6.8</v>
      </c>
      <c r="AF104" s="44">
        <v>13.3</v>
      </c>
      <c r="AG104" s="44">
        <v>40.3</v>
      </c>
      <c r="AH104" s="44">
        <v>39.6</v>
      </c>
      <c r="AI104" s="44">
        <v>28.5</v>
      </c>
      <c r="AJ104" s="44">
        <v>39.1</v>
      </c>
      <c r="AK104" s="44">
        <v>5.2</v>
      </c>
      <c r="AL104" s="44">
        <v>468.5</v>
      </c>
      <c r="AM104" s="44">
        <v>0.2</v>
      </c>
      <c r="AN104" s="44">
        <v>21.4</v>
      </c>
      <c r="AO104" s="44">
        <v>23.0</v>
      </c>
      <c r="AP104" s="44">
        <v>21.3</v>
      </c>
      <c r="AQ104" s="44">
        <v>34.1</v>
      </c>
      <c r="AR104" s="44">
        <v>112.3</v>
      </c>
      <c r="AS104" s="44">
        <v>28.7</v>
      </c>
      <c r="AT104" s="44">
        <v>45.3</v>
      </c>
      <c r="AU104" s="44">
        <v>7.1</v>
      </c>
      <c r="AV104" s="44">
        <v>7.5</v>
      </c>
      <c r="AW104" s="44">
        <v>6.7</v>
      </c>
      <c r="AX104" s="44">
        <v>4.7</v>
      </c>
      <c r="AY104" s="44">
        <v>7.5</v>
      </c>
    </row>
    <row r="105" ht="15.75" customHeight="1">
      <c r="A105" s="44" t="s">
        <v>643</v>
      </c>
      <c r="B105" s="44">
        <v>5754.0</v>
      </c>
      <c r="C105" s="44" t="s">
        <v>263</v>
      </c>
      <c r="D105" s="44">
        <v>13.0</v>
      </c>
      <c r="E105" s="44">
        <v>969.2</v>
      </c>
      <c r="F105" s="44">
        <v>363.0</v>
      </c>
      <c r="G105" s="44">
        <v>318.0</v>
      </c>
      <c r="H105" s="44">
        <v>12.4</v>
      </c>
      <c r="I105" s="44">
        <v>374.6</v>
      </c>
      <c r="J105" s="44">
        <v>-0.5</v>
      </c>
      <c r="K105" s="44">
        <v>3.8</v>
      </c>
      <c r="L105" s="44">
        <v>18.0</v>
      </c>
      <c r="M105" s="44">
        <v>8.3</v>
      </c>
      <c r="N105" s="44">
        <v>12.0</v>
      </c>
      <c r="O105" s="44">
        <v>36.2</v>
      </c>
      <c r="P105" s="44">
        <v>15.0</v>
      </c>
      <c r="Q105" s="44">
        <v>10.5</v>
      </c>
      <c r="R105" s="44">
        <v>24271.0</v>
      </c>
      <c r="S105" s="44">
        <v>46025.0</v>
      </c>
      <c r="T105" s="44">
        <v>21.9</v>
      </c>
      <c r="U105" s="44">
        <v>20.6</v>
      </c>
      <c r="V105" s="44">
        <v>70.8</v>
      </c>
      <c r="W105" s="44">
        <v>8.6</v>
      </c>
      <c r="X105" s="44">
        <v>4.6</v>
      </c>
      <c r="Y105" s="44">
        <v>452.4</v>
      </c>
      <c r="Z105" s="44">
        <v>103.4</v>
      </c>
      <c r="AA105" s="44">
        <v>46.8</v>
      </c>
      <c r="AB105" s="44">
        <v>731.8</v>
      </c>
      <c r="AC105" s="44">
        <v>2.5</v>
      </c>
      <c r="AD105" s="44">
        <v>12.4</v>
      </c>
      <c r="AE105" s="44">
        <v>6.7</v>
      </c>
      <c r="AF105" s="44">
        <v>12.5</v>
      </c>
      <c r="AG105" s="44">
        <v>45.9</v>
      </c>
      <c r="AH105" s="44">
        <v>34.9</v>
      </c>
      <c r="AI105" s="44">
        <v>26.4</v>
      </c>
      <c r="AJ105" s="44">
        <v>41.1</v>
      </c>
      <c r="AK105" s="44">
        <v>7.0</v>
      </c>
      <c r="AL105" s="44">
        <v>492.6</v>
      </c>
      <c r="AM105" s="44">
        <v>0.7</v>
      </c>
      <c r="AN105" s="44">
        <v>46.7</v>
      </c>
      <c r="AO105" s="44">
        <v>20.5</v>
      </c>
      <c r="AP105" s="44">
        <v>15.8</v>
      </c>
      <c r="AQ105" s="44">
        <v>16.3</v>
      </c>
      <c r="AR105" s="44">
        <v>52.2</v>
      </c>
      <c r="AS105" s="44">
        <v>29.4</v>
      </c>
      <c r="AT105" s="44">
        <v>43.2</v>
      </c>
      <c r="AU105" s="44">
        <v>4.0</v>
      </c>
      <c r="AV105" s="44">
        <v>3.9</v>
      </c>
      <c r="AW105" s="44">
        <v>4.2</v>
      </c>
      <c r="AX105" s="44">
        <v>1.4</v>
      </c>
      <c r="AY105" s="44">
        <v>4.2</v>
      </c>
    </row>
    <row r="106" ht="15.75" customHeight="1">
      <c r="A106" s="44" t="s">
        <v>643</v>
      </c>
      <c r="B106" s="44">
        <v>5758.0</v>
      </c>
      <c r="C106" s="44" t="s">
        <v>264</v>
      </c>
      <c r="D106" s="44">
        <v>9.0</v>
      </c>
      <c r="E106" s="44">
        <v>450.4</v>
      </c>
      <c r="F106" s="44">
        <v>251.5</v>
      </c>
      <c r="G106" s="44">
        <v>228.9</v>
      </c>
      <c r="H106" s="44">
        <v>9.0</v>
      </c>
      <c r="I106" s="44">
        <v>558.5</v>
      </c>
      <c r="J106" s="44">
        <v>-2.9</v>
      </c>
      <c r="K106" s="44">
        <v>4.7</v>
      </c>
      <c r="L106" s="44">
        <v>17.0</v>
      </c>
      <c r="M106" s="44">
        <v>7.6</v>
      </c>
      <c r="N106" s="44">
        <v>11.2</v>
      </c>
      <c r="O106" s="44">
        <v>35.7</v>
      </c>
      <c r="P106" s="44">
        <v>16.3</v>
      </c>
      <c r="Q106" s="44">
        <v>12.2</v>
      </c>
      <c r="R106" s="44">
        <v>22062.0</v>
      </c>
      <c r="S106" s="44">
        <v>32884.0</v>
      </c>
      <c r="T106" s="44">
        <v>20.2</v>
      </c>
      <c r="U106" s="44">
        <v>27.7</v>
      </c>
      <c r="V106" s="44">
        <v>60.9</v>
      </c>
      <c r="W106" s="44">
        <v>11.3</v>
      </c>
      <c r="X106" s="44">
        <v>2.2</v>
      </c>
      <c r="Y106" s="44">
        <v>484.6</v>
      </c>
      <c r="Z106" s="44">
        <v>100.3</v>
      </c>
      <c r="AA106" s="44">
        <v>48.6</v>
      </c>
      <c r="AB106" s="44">
        <v>734.5</v>
      </c>
      <c r="AC106" s="44">
        <v>3.6</v>
      </c>
      <c r="AD106" s="44">
        <v>11.8</v>
      </c>
      <c r="AE106" s="44">
        <v>4.0</v>
      </c>
      <c r="AF106" s="44">
        <v>11.8</v>
      </c>
      <c r="AG106" s="44">
        <v>45.0</v>
      </c>
      <c r="AH106" s="44">
        <v>39.2</v>
      </c>
      <c r="AI106" s="44">
        <v>28.9</v>
      </c>
      <c r="AJ106" s="44">
        <v>40.7</v>
      </c>
      <c r="AK106" s="44">
        <v>6.6</v>
      </c>
      <c r="AL106" s="44">
        <v>371.6</v>
      </c>
      <c r="AM106" s="44">
        <v>0.4</v>
      </c>
      <c r="AN106" s="44">
        <v>41.5</v>
      </c>
      <c r="AO106" s="44">
        <v>22.8</v>
      </c>
      <c r="AP106" s="44">
        <v>12.2</v>
      </c>
      <c r="AQ106" s="44">
        <v>23.1</v>
      </c>
      <c r="AR106" s="44">
        <v>66.6</v>
      </c>
      <c r="AS106" s="44">
        <v>30.2</v>
      </c>
      <c r="AT106" s="44">
        <v>36.2</v>
      </c>
      <c r="AU106" s="44">
        <v>5.2</v>
      </c>
      <c r="AV106" s="44">
        <v>5.5</v>
      </c>
      <c r="AW106" s="44">
        <v>4.9</v>
      </c>
      <c r="AX106" s="44">
        <v>2.5</v>
      </c>
      <c r="AY106" s="44">
        <v>6.4</v>
      </c>
    </row>
    <row r="107" ht="15.75" customHeight="1">
      <c r="A107" s="44" t="s">
        <v>643</v>
      </c>
      <c r="B107" s="44">
        <v>5762.0</v>
      </c>
      <c r="C107" s="44" t="s">
        <v>265</v>
      </c>
      <c r="D107" s="44">
        <v>10.0</v>
      </c>
      <c r="E107" s="44">
        <v>1201.4</v>
      </c>
      <c r="F107" s="44">
        <v>141.6</v>
      </c>
      <c r="G107" s="44">
        <v>133.9</v>
      </c>
      <c r="H107" s="44">
        <v>5.4</v>
      </c>
      <c r="I107" s="44">
        <v>117.8</v>
      </c>
      <c r="J107" s="44">
        <v>-3.5</v>
      </c>
      <c r="K107" s="44">
        <v>-1.4</v>
      </c>
      <c r="L107" s="44">
        <v>16.8</v>
      </c>
      <c r="M107" s="44">
        <v>7.9</v>
      </c>
      <c r="N107" s="44">
        <v>10.6</v>
      </c>
      <c r="O107" s="44">
        <v>35.2</v>
      </c>
      <c r="P107" s="44">
        <v>17.3</v>
      </c>
      <c r="Q107" s="44">
        <v>12.1</v>
      </c>
      <c r="R107" s="44">
        <v>21148.0</v>
      </c>
      <c r="S107" s="44">
        <v>26719.0</v>
      </c>
      <c r="T107" s="44">
        <v>17.0</v>
      </c>
      <c r="U107" s="44">
        <v>29.9</v>
      </c>
      <c r="V107" s="44">
        <v>57.0</v>
      </c>
      <c r="W107" s="44">
        <v>13.1</v>
      </c>
      <c r="X107" s="44">
        <v>1.6</v>
      </c>
      <c r="Y107" s="44">
        <v>479.2</v>
      </c>
      <c r="Z107" s="44">
        <v>109.6</v>
      </c>
      <c r="AA107" s="44">
        <v>52.5</v>
      </c>
      <c r="AB107" s="44">
        <v>762.2</v>
      </c>
      <c r="AC107" s="44">
        <v>4.9</v>
      </c>
      <c r="AD107" s="44">
        <v>13.8</v>
      </c>
      <c r="AE107" s="44">
        <v>5.8</v>
      </c>
      <c r="AF107" s="44">
        <v>11.4</v>
      </c>
      <c r="AG107" s="44">
        <v>45.7</v>
      </c>
      <c r="AH107" s="44">
        <v>37.0</v>
      </c>
      <c r="AI107" s="44">
        <v>22.5</v>
      </c>
      <c r="AJ107" s="44">
        <v>38.4</v>
      </c>
      <c r="AK107" s="44">
        <v>7.6</v>
      </c>
      <c r="AL107" s="44">
        <v>315.6</v>
      </c>
      <c r="AM107" s="44">
        <v>1.1</v>
      </c>
      <c r="AN107" s="44">
        <v>34.7</v>
      </c>
      <c r="AO107" s="44">
        <v>22.0</v>
      </c>
      <c r="AP107" s="44">
        <v>10.3</v>
      </c>
      <c r="AQ107" s="44">
        <v>31.9</v>
      </c>
      <c r="AR107" s="44">
        <v>45.4</v>
      </c>
      <c r="AS107" s="44">
        <v>25.9</v>
      </c>
      <c r="AT107" s="44">
        <v>26.6</v>
      </c>
      <c r="AU107" s="44">
        <v>4.2</v>
      </c>
      <c r="AV107" s="44">
        <v>4.6</v>
      </c>
      <c r="AW107" s="44">
        <v>3.6</v>
      </c>
      <c r="AX107" s="44">
        <v>1.5</v>
      </c>
      <c r="AY107" s="44">
        <v>4.9</v>
      </c>
    </row>
    <row r="108" ht="15.75" customHeight="1">
      <c r="A108" s="44" t="s">
        <v>643</v>
      </c>
      <c r="B108" s="44">
        <v>5766.0</v>
      </c>
      <c r="C108" s="44" t="s">
        <v>266</v>
      </c>
      <c r="D108" s="44">
        <v>16.0</v>
      </c>
      <c r="E108" s="44">
        <v>1246.2</v>
      </c>
      <c r="F108" s="44">
        <v>349.1</v>
      </c>
      <c r="G108" s="44">
        <v>320.3</v>
      </c>
      <c r="H108" s="44">
        <v>8.3</v>
      </c>
      <c r="I108" s="44">
        <v>280.1</v>
      </c>
      <c r="J108" s="44">
        <v>-2.7</v>
      </c>
      <c r="K108" s="44">
        <v>2.7</v>
      </c>
      <c r="L108" s="44">
        <v>17.9</v>
      </c>
      <c r="M108" s="44">
        <v>8.0</v>
      </c>
      <c r="N108" s="44">
        <v>11.1</v>
      </c>
      <c r="O108" s="44">
        <v>34.1</v>
      </c>
      <c r="P108" s="44">
        <v>16.6</v>
      </c>
      <c r="Q108" s="44">
        <v>12.3</v>
      </c>
      <c r="R108" s="44">
        <v>22239.0</v>
      </c>
      <c r="S108" s="44">
        <v>29139.0</v>
      </c>
      <c r="T108" s="44">
        <v>21.1</v>
      </c>
      <c r="U108" s="44">
        <v>24.4</v>
      </c>
      <c r="V108" s="44">
        <v>65.9</v>
      </c>
      <c r="W108" s="44">
        <v>9.7</v>
      </c>
      <c r="X108" s="44">
        <v>2.1</v>
      </c>
      <c r="Y108" s="44">
        <v>495.0</v>
      </c>
      <c r="Z108" s="44">
        <v>97.9</v>
      </c>
      <c r="AA108" s="44">
        <v>48.5</v>
      </c>
      <c r="AB108" s="44">
        <v>710.8</v>
      </c>
      <c r="AC108" s="44">
        <v>3.4</v>
      </c>
      <c r="AD108" s="44">
        <v>11.0</v>
      </c>
      <c r="AE108" s="44">
        <v>4.8</v>
      </c>
      <c r="AF108" s="44">
        <v>17.6</v>
      </c>
      <c r="AG108" s="44">
        <v>45.3</v>
      </c>
      <c r="AH108" s="44">
        <v>32.3</v>
      </c>
      <c r="AI108" s="44">
        <v>26.7</v>
      </c>
      <c r="AJ108" s="44">
        <v>37.9</v>
      </c>
      <c r="AK108" s="44">
        <v>6.3</v>
      </c>
      <c r="AL108" s="44">
        <v>323.3</v>
      </c>
      <c r="AM108" s="44">
        <v>0.7</v>
      </c>
      <c r="AN108" s="44">
        <v>36.2</v>
      </c>
      <c r="AO108" s="44">
        <v>19.2</v>
      </c>
      <c r="AP108" s="44">
        <v>13.1</v>
      </c>
      <c r="AQ108" s="44">
        <v>30.7</v>
      </c>
      <c r="AR108" s="44">
        <v>77.5</v>
      </c>
      <c r="AS108" s="44">
        <v>29.1</v>
      </c>
      <c r="AT108" s="44">
        <v>34.6</v>
      </c>
      <c r="AU108" s="44">
        <v>6.1</v>
      </c>
      <c r="AV108" s="44">
        <v>6.4</v>
      </c>
      <c r="AW108" s="44">
        <v>5.7</v>
      </c>
      <c r="AX108" s="44">
        <v>3.9</v>
      </c>
      <c r="AY108" s="44">
        <v>5.5</v>
      </c>
    </row>
    <row r="109" ht="15.75" customHeight="1">
      <c r="A109" s="44" t="s">
        <v>643</v>
      </c>
      <c r="B109" s="44">
        <v>5770.0</v>
      </c>
      <c r="C109" s="44" t="s">
        <v>267</v>
      </c>
      <c r="D109" s="44">
        <v>11.0</v>
      </c>
      <c r="E109" s="44">
        <v>1152.4</v>
      </c>
      <c r="F109" s="44">
        <v>311.2</v>
      </c>
      <c r="G109" s="44">
        <v>287.5</v>
      </c>
      <c r="H109" s="44">
        <v>7.6</v>
      </c>
      <c r="I109" s="44">
        <v>270.0</v>
      </c>
      <c r="J109" s="44">
        <v>-2.8</v>
      </c>
      <c r="K109" s="44">
        <v>0.6</v>
      </c>
      <c r="L109" s="44">
        <v>17.5</v>
      </c>
      <c r="M109" s="44">
        <v>7.8</v>
      </c>
      <c r="N109" s="44">
        <v>11.3</v>
      </c>
      <c r="O109" s="44">
        <v>34.9</v>
      </c>
      <c r="P109" s="44">
        <v>16.4</v>
      </c>
      <c r="Q109" s="44">
        <v>12.0</v>
      </c>
      <c r="R109" s="44">
        <v>22262.0</v>
      </c>
      <c r="S109" s="44">
        <v>40298.0</v>
      </c>
      <c r="T109" s="44">
        <v>26.8</v>
      </c>
      <c r="U109" s="44">
        <v>19.7</v>
      </c>
      <c r="V109" s="44">
        <v>69.3</v>
      </c>
      <c r="W109" s="44">
        <v>11.0</v>
      </c>
      <c r="X109" s="44">
        <v>2.6</v>
      </c>
      <c r="Y109" s="44">
        <v>470.7</v>
      </c>
      <c r="Z109" s="44">
        <v>106.5</v>
      </c>
      <c r="AA109" s="44">
        <v>50.1</v>
      </c>
      <c r="AB109" s="44">
        <v>757.5</v>
      </c>
      <c r="AC109" s="44">
        <v>3.0</v>
      </c>
      <c r="AD109" s="44">
        <v>13.0</v>
      </c>
      <c r="AE109" s="44">
        <v>6.9</v>
      </c>
      <c r="AF109" s="44">
        <v>13.7</v>
      </c>
      <c r="AG109" s="44">
        <v>39.6</v>
      </c>
      <c r="AH109" s="44">
        <v>39.7</v>
      </c>
      <c r="AI109" s="44">
        <v>24.6</v>
      </c>
      <c r="AJ109" s="44">
        <v>38.8</v>
      </c>
      <c r="AK109" s="44">
        <v>6.2</v>
      </c>
      <c r="AL109" s="44">
        <v>409.1</v>
      </c>
      <c r="AM109" s="44">
        <v>0.5</v>
      </c>
      <c r="AN109" s="44">
        <v>34.4</v>
      </c>
      <c r="AO109" s="44">
        <v>20.0</v>
      </c>
      <c r="AP109" s="44">
        <v>15.1</v>
      </c>
      <c r="AQ109" s="44">
        <v>30.0</v>
      </c>
      <c r="AR109" s="44">
        <v>72.6</v>
      </c>
      <c r="AS109" s="44">
        <v>29.4</v>
      </c>
      <c r="AT109" s="44">
        <v>35.1</v>
      </c>
      <c r="AU109" s="44">
        <v>4.7</v>
      </c>
      <c r="AV109" s="44">
        <v>5.0</v>
      </c>
      <c r="AW109" s="44">
        <v>4.5</v>
      </c>
      <c r="AX109" s="44">
        <v>3.1</v>
      </c>
      <c r="AY109" s="44">
        <v>4.7</v>
      </c>
    </row>
    <row r="110" ht="15.75" customHeight="1">
      <c r="A110" s="44" t="s">
        <v>643</v>
      </c>
      <c r="B110" s="44">
        <v>5774.0</v>
      </c>
      <c r="C110" s="44" t="s">
        <v>268</v>
      </c>
      <c r="D110" s="44">
        <v>10.0</v>
      </c>
      <c r="E110" s="44">
        <v>1246.8</v>
      </c>
      <c r="F110" s="44">
        <v>305.4</v>
      </c>
      <c r="G110" s="44">
        <v>278.2</v>
      </c>
      <c r="H110" s="44">
        <v>8.9</v>
      </c>
      <c r="I110" s="44">
        <v>244.9</v>
      </c>
      <c r="J110" s="44">
        <v>1.3</v>
      </c>
      <c r="K110" s="44">
        <v>-0.8</v>
      </c>
      <c r="L110" s="44">
        <v>17.9</v>
      </c>
      <c r="M110" s="44">
        <v>9.2</v>
      </c>
      <c r="N110" s="44">
        <v>14.1</v>
      </c>
      <c r="O110" s="44">
        <v>34.6</v>
      </c>
      <c r="P110" s="44">
        <v>14.9</v>
      </c>
      <c r="Q110" s="44">
        <v>9.3</v>
      </c>
      <c r="R110" s="44">
        <v>20913.0</v>
      </c>
      <c r="S110" s="44">
        <v>35215.0</v>
      </c>
      <c r="T110" s="44">
        <v>23.5</v>
      </c>
      <c r="U110" s="44">
        <v>20.6</v>
      </c>
      <c r="V110" s="44">
        <v>70.9</v>
      </c>
      <c r="W110" s="44">
        <v>8.5</v>
      </c>
      <c r="X110" s="44">
        <v>4.2</v>
      </c>
      <c r="Y110" s="44">
        <v>466.8</v>
      </c>
      <c r="Z110" s="44">
        <v>100.9</v>
      </c>
      <c r="AA110" s="44">
        <v>47.1</v>
      </c>
      <c r="AB110" s="44">
        <v>689.7</v>
      </c>
      <c r="AC110" s="44">
        <v>3.6</v>
      </c>
      <c r="AD110" s="44">
        <v>12.1</v>
      </c>
      <c r="AE110" s="44">
        <v>5.1</v>
      </c>
      <c r="AF110" s="44">
        <v>14.5</v>
      </c>
      <c r="AG110" s="44">
        <v>46.8</v>
      </c>
      <c r="AH110" s="44">
        <v>33.6</v>
      </c>
      <c r="AI110" s="44">
        <v>29.8</v>
      </c>
      <c r="AJ110" s="44">
        <v>39.9</v>
      </c>
      <c r="AK110" s="44">
        <v>6.5</v>
      </c>
      <c r="AL110" s="44">
        <v>387.7</v>
      </c>
      <c r="AM110" s="44">
        <v>0.7</v>
      </c>
      <c r="AN110" s="44">
        <v>31.3</v>
      </c>
      <c r="AO110" s="44">
        <v>20.4</v>
      </c>
      <c r="AP110" s="44">
        <v>18.4</v>
      </c>
      <c r="AQ110" s="44">
        <v>29.2</v>
      </c>
      <c r="AR110" s="44">
        <v>68.3</v>
      </c>
      <c r="AS110" s="44">
        <v>27.2</v>
      </c>
      <c r="AT110" s="44">
        <v>33.1</v>
      </c>
      <c r="AU110" s="44">
        <v>5.3</v>
      </c>
      <c r="AV110" s="44">
        <v>5.6</v>
      </c>
      <c r="AW110" s="44">
        <v>4.9</v>
      </c>
      <c r="AX110" s="44">
        <v>3.0</v>
      </c>
      <c r="AY110" s="44">
        <v>7.2</v>
      </c>
    </row>
    <row r="111" ht="15.75" customHeight="1">
      <c r="A111" s="44" t="s">
        <v>643</v>
      </c>
      <c r="B111" s="44">
        <v>5911.0</v>
      </c>
      <c r="C111" s="44" t="s">
        <v>269</v>
      </c>
      <c r="D111" s="44">
        <v>1.0</v>
      </c>
      <c r="E111" s="44">
        <v>145.7</v>
      </c>
      <c r="F111" s="44">
        <v>365.5</v>
      </c>
      <c r="G111" s="44">
        <v>320.7</v>
      </c>
      <c r="H111" s="44">
        <v>12.3</v>
      </c>
      <c r="I111" s="44">
        <v>2509.5</v>
      </c>
      <c r="J111" s="44">
        <v>-3.3</v>
      </c>
      <c r="K111" s="44">
        <v>5.1</v>
      </c>
      <c r="L111" s="44">
        <v>14.6</v>
      </c>
      <c r="M111" s="44">
        <v>8.8</v>
      </c>
      <c r="N111" s="44">
        <v>14.6</v>
      </c>
      <c r="O111" s="44">
        <v>33.5</v>
      </c>
      <c r="P111" s="44">
        <v>16.8</v>
      </c>
      <c r="Q111" s="44">
        <v>11.8</v>
      </c>
      <c r="R111" s="44">
        <v>19620.0</v>
      </c>
      <c r="S111" s="44">
        <v>32596.0</v>
      </c>
      <c r="T111" s="44">
        <v>29.6</v>
      </c>
      <c r="U111" s="44">
        <v>14.0</v>
      </c>
      <c r="V111" s="44">
        <v>77.1</v>
      </c>
      <c r="W111" s="44">
        <v>8.8</v>
      </c>
      <c r="X111" s="44">
        <v>1.6</v>
      </c>
      <c r="Y111" s="44">
        <v>542.8</v>
      </c>
      <c r="Z111" s="44">
        <v>77.8</v>
      </c>
      <c r="AA111" s="44">
        <v>42.3</v>
      </c>
      <c r="AB111" s="44">
        <v>610.0</v>
      </c>
      <c r="AC111" s="44">
        <v>3.4</v>
      </c>
      <c r="AD111" s="44">
        <v>10.0</v>
      </c>
      <c r="AE111" s="44">
        <v>7.2</v>
      </c>
      <c r="AF111" s="44">
        <v>13.9</v>
      </c>
      <c r="AG111" s="44">
        <v>38.1</v>
      </c>
      <c r="AH111" s="44">
        <v>40.8</v>
      </c>
      <c r="AI111" s="44">
        <v>28.3</v>
      </c>
      <c r="AJ111" s="44">
        <v>34.8</v>
      </c>
      <c r="AK111" s="44">
        <v>4.5</v>
      </c>
      <c r="AL111" s="44">
        <v>361.8</v>
      </c>
      <c r="AM111" s="44">
        <v>0.0</v>
      </c>
      <c r="AN111" s="44">
        <v>16.9</v>
      </c>
      <c r="AO111" s="44">
        <v>22.6</v>
      </c>
      <c r="AP111" s="44">
        <v>22.2</v>
      </c>
      <c r="AQ111" s="44">
        <v>38.2</v>
      </c>
      <c r="AR111" s="44">
        <v>124.4</v>
      </c>
      <c r="AS111" s="44">
        <v>26.9</v>
      </c>
      <c r="AT111" s="44">
        <v>38.2</v>
      </c>
      <c r="AU111" s="44">
        <v>8.5</v>
      </c>
      <c r="AV111" s="44">
        <v>9.1</v>
      </c>
      <c r="AW111" s="44">
        <v>7.7</v>
      </c>
      <c r="AX111" s="44">
        <v>6.7</v>
      </c>
      <c r="AY111" s="44">
        <v>8.9</v>
      </c>
    </row>
    <row r="112" ht="15.75" customHeight="1">
      <c r="A112" s="44" t="s">
        <v>643</v>
      </c>
      <c r="B112" s="44">
        <v>5913.0</v>
      </c>
      <c r="C112" s="44" t="s">
        <v>270</v>
      </c>
      <c r="D112" s="44">
        <v>1.0</v>
      </c>
      <c r="E112" s="44">
        <v>280.7</v>
      </c>
      <c r="F112" s="44">
        <v>586.6</v>
      </c>
      <c r="G112" s="44">
        <v>487.1</v>
      </c>
      <c r="H112" s="44">
        <v>17.0</v>
      </c>
      <c r="I112" s="44">
        <v>2089.7</v>
      </c>
      <c r="J112" s="44">
        <v>-1.9</v>
      </c>
      <c r="K112" s="44">
        <v>3.2</v>
      </c>
      <c r="L112" s="44">
        <v>16.2</v>
      </c>
      <c r="M112" s="44">
        <v>8.6</v>
      </c>
      <c r="N112" s="44">
        <v>14.3</v>
      </c>
      <c r="O112" s="44">
        <v>34.3</v>
      </c>
      <c r="P112" s="44">
        <v>15.7</v>
      </c>
      <c r="Q112" s="44">
        <v>10.9</v>
      </c>
      <c r="R112" s="44">
        <v>18946.0</v>
      </c>
      <c r="S112" s="44">
        <v>36781.0</v>
      </c>
      <c r="T112" s="44">
        <v>29.0</v>
      </c>
      <c r="U112" s="44">
        <v>11.7</v>
      </c>
      <c r="V112" s="44">
        <v>78.5</v>
      </c>
      <c r="W112" s="44">
        <v>9.7</v>
      </c>
      <c r="X112" s="44">
        <v>2.5</v>
      </c>
      <c r="Y112" s="44">
        <v>537.6</v>
      </c>
      <c r="Z112" s="44">
        <v>77.9</v>
      </c>
      <c r="AA112" s="44">
        <v>41.9</v>
      </c>
      <c r="AB112" s="44">
        <v>549.9</v>
      </c>
      <c r="AC112" s="44">
        <v>3.4</v>
      </c>
      <c r="AD112" s="44">
        <v>9.9</v>
      </c>
      <c r="AE112" s="44">
        <v>7.2</v>
      </c>
      <c r="AF112" s="44">
        <v>15.0</v>
      </c>
      <c r="AG112" s="44">
        <v>40.6</v>
      </c>
      <c r="AH112" s="44">
        <v>37.2</v>
      </c>
      <c r="AI112" s="44">
        <v>28.0</v>
      </c>
      <c r="AJ112" s="44">
        <v>35.3</v>
      </c>
      <c r="AK112" s="44">
        <v>3.8</v>
      </c>
      <c r="AL112" s="44">
        <v>408.7</v>
      </c>
      <c r="AM112" s="44">
        <v>0.1</v>
      </c>
      <c r="AN112" s="44">
        <v>17.4</v>
      </c>
      <c r="AO112" s="44">
        <v>23.5</v>
      </c>
      <c r="AP112" s="44">
        <v>28.0</v>
      </c>
      <c r="AQ112" s="44">
        <v>31.0</v>
      </c>
      <c r="AR112" s="44">
        <v>149.6</v>
      </c>
      <c r="AS112" s="44">
        <v>28.5</v>
      </c>
      <c r="AT112" s="44">
        <v>39.7</v>
      </c>
      <c r="AU112" s="44">
        <v>10.3</v>
      </c>
      <c r="AV112" s="44">
        <v>10.8</v>
      </c>
      <c r="AW112" s="44">
        <v>9.8</v>
      </c>
      <c r="AX112" s="44">
        <v>9.0</v>
      </c>
      <c r="AY112" s="44">
        <v>9.8</v>
      </c>
    </row>
    <row r="113" ht="15.75" customHeight="1">
      <c r="A113" s="44" t="s">
        <v>643</v>
      </c>
      <c r="B113" s="44">
        <v>5914.0</v>
      </c>
      <c r="C113" s="44" t="s">
        <v>271</v>
      </c>
      <c r="D113" s="44">
        <v>1.0</v>
      </c>
      <c r="E113" s="44">
        <v>160.5</v>
      </c>
      <c r="F113" s="44">
        <v>187.7</v>
      </c>
      <c r="G113" s="44">
        <v>155.1</v>
      </c>
      <c r="H113" s="44">
        <v>17.4</v>
      </c>
      <c r="I113" s="44">
        <v>1170.0</v>
      </c>
      <c r="J113" s="44">
        <v>-3.3</v>
      </c>
      <c r="K113" s="44">
        <v>0.4</v>
      </c>
      <c r="L113" s="44">
        <v>17.1</v>
      </c>
      <c r="M113" s="44">
        <v>7.7</v>
      </c>
      <c r="N113" s="44">
        <v>11.8</v>
      </c>
      <c r="O113" s="44">
        <v>34.4</v>
      </c>
      <c r="P113" s="44">
        <v>16.7</v>
      </c>
      <c r="Q113" s="44">
        <v>12.3</v>
      </c>
      <c r="R113" s="44">
        <v>19774.0</v>
      </c>
      <c r="S113" s="44">
        <v>33048.0</v>
      </c>
      <c r="T113" s="44">
        <v>28.3</v>
      </c>
      <c r="U113" s="44">
        <v>14.9</v>
      </c>
      <c r="V113" s="44">
        <v>79.9</v>
      </c>
      <c r="W113" s="44">
        <v>5.2</v>
      </c>
      <c r="X113" s="44">
        <v>0.7</v>
      </c>
      <c r="Y113" s="44">
        <v>546.7</v>
      </c>
      <c r="Z113" s="44">
        <v>80.4</v>
      </c>
      <c r="AA113" s="44">
        <v>43.9</v>
      </c>
      <c r="AB113" s="44">
        <v>593.3</v>
      </c>
      <c r="AC113" s="44">
        <v>3.9</v>
      </c>
      <c r="AD113" s="44">
        <v>11.8</v>
      </c>
      <c r="AE113" s="44">
        <v>6.1</v>
      </c>
      <c r="AF113" s="44">
        <v>15.6</v>
      </c>
      <c r="AG113" s="44">
        <v>40.0</v>
      </c>
      <c r="AH113" s="44">
        <v>38.4</v>
      </c>
      <c r="AI113" s="44">
        <v>19.9</v>
      </c>
      <c r="AJ113" s="44">
        <v>33.9</v>
      </c>
      <c r="AK113" s="44">
        <v>5.0</v>
      </c>
      <c r="AL113" s="44">
        <v>374.9</v>
      </c>
      <c r="AM113" s="44">
        <v>0.0</v>
      </c>
      <c r="AN113" s="44">
        <v>27.4</v>
      </c>
      <c r="AO113" s="44">
        <v>23.4</v>
      </c>
      <c r="AP113" s="44">
        <v>17.2</v>
      </c>
      <c r="AQ113" s="44">
        <v>31.9</v>
      </c>
      <c r="AR113" s="44">
        <v>141.7</v>
      </c>
      <c r="AS113" s="44">
        <v>29.7</v>
      </c>
      <c r="AT113" s="44">
        <v>45.4</v>
      </c>
      <c r="AU113" s="44">
        <v>9.5</v>
      </c>
      <c r="AV113" s="44">
        <v>10.0</v>
      </c>
      <c r="AW113" s="44">
        <v>8.9</v>
      </c>
      <c r="AX113" s="44">
        <v>7.6</v>
      </c>
      <c r="AY113" s="44">
        <v>9.1</v>
      </c>
    </row>
    <row r="114" ht="15.75" customHeight="1">
      <c r="A114" s="44" t="s">
        <v>643</v>
      </c>
      <c r="B114" s="44">
        <v>5915.0</v>
      </c>
      <c r="C114" s="44" t="s">
        <v>272</v>
      </c>
      <c r="D114" s="44">
        <v>1.0</v>
      </c>
      <c r="E114" s="44">
        <v>226.4</v>
      </c>
      <c r="F114" s="44">
        <v>179.2</v>
      </c>
      <c r="G114" s="44">
        <v>153.1</v>
      </c>
      <c r="H114" s="44">
        <v>14.6</v>
      </c>
      <c r="I114" s="44">
        <v>791.3</v>
      </c>
      <c r="J114" s="44">
        <v>-1.5</v>
      </c>
      <c r="K114" s="44">
        <v>-0.9</v>
      </c>
      <c r="L114" s="44">
        <v>17.6</v>
      </c>
      <c r="M114" s="44">
        <v>8.5</v>
      </c>
      <c r="N114" s="44">
        <v>12.1</v>
      </c>
      <c r="O114" s="44">
        <v>34.6</v>
      </c>
      <c r="P114" s="44">
        <v>16.3</v>
      </c>
      <c r="Q114" s="44">
        <v>10.9</v>
      </c>
      <c r="R114" s="44">
        <v>18006.0</v>
      </c>
      <c r="S114" s="44">
        <v>28101.0</v>
      </c>
      <c r="T114" s="44">
        <v>20.2</v>
      </c>
      <c r="U114" s="44">
        <v>10.4</v>
      </c>
      <c r="V114" s="44">
        <v>83.7</v>
      </c>
      <c r="W114" s="44">
        <v>5.9</v>
      </c>
      <c r="X114" s="44">
        <v>1.8</v>
      </c>
      <c r="Y114" s="44">
        <v>481.2</v>
      </c>
      <c r="Z114" s="44">
        <v>87.2</v>
      </c>
      <c r="AA114" s="44">
        <v>42.0</v>
      </c>
      <c r="AB114" s="44">
        <v>606.7</v>
      </c>
      <c r="AC114" s="44">
        <v>4.6</v>
      </c>
      <c r="AD114" s="44">
        <v>12.2</v>
      </c>
      <c r="AE114" s="44">
        <v>6.6</v>
      </c>
      <c r="AF114" s="44">
        <v>19.6</v>
      </c>
      <c r="AG114" s="44">
        <v>44.8</v>
      </c>
      <c r="AH114" s="44">
        <v>28.9</v>
      </c>
      <c r="AI114" s="44">
        <v>24.1</v>
      </c>
      <c r="AJ114" s="44">
        <v>29.3</v>
      </c>
      <c r="AK114" s="44">
        <v>4.2</v>
      </c>
      <c r="AL114" s="44">
        <v>330.7</v>
      </c>
      <c r="AM114" s="44">
        <v>0.1</v>
      </c>
      <c r="AN114" s="44">
        <v>23.5</v>
      </c>
      <c r="AO114" s="44">
        <v>25.3</v>
      </c>
      <c r="AP114" s="44">
        <v>17.7</v>
      </c>
      <c r="AQ114" s="44">
        <v>33.4</v>
      </c>
      <c r="AR114" s="44">
        <v>113.6</v>
      </c>
      <c r="AS114" s="44">
        <v>20.7</v>
      </c>
      <c r="AT114" s="44">
        <v>36.2</v>
      </c>
      <c r="AU114" s="44">
        <v>8.7</v>
      </c>
      <c r="AV114" s="44">
        <v>8.8</v>
      </c>
      <c r="AW114" s="44">
        <v>8.7</v>
      </c>
      <c r="AX114" s="44">
        <v>5.0</v>
      </c>
      <c r="AY114" s="44">
        <v>7.2</v>
      </c>
    </row>
    <row r="115" ht="15.75" customHeight="1">
      <c r="A115" s="44" t="s">
        <v>643</v>
      </c>
      <c r="B115" s="44">
        <v>5916.0</v>
      </c>
      <c r="C115" s="44" t="s">
        <v>273</v>
      </c>
      <c r="D115" s="44">
        <v>1.0</v>
      </c>
      <c r="E115" s="44">
        <v>51.4</v>
      </c>
      <c r="F115" s="44">
        <v>156.5</v>
      </c>
      <c r="G115" s="44">
        <v>131.0</v>
      </c>
      <c r="H115" s="44">
        <v>16.3</v>
      </c>
      <c r="I115" s="44">
        <v>3043.4</v>
      </c>
      <c r="J115" s="44">
        <v>-4.3</v>
      </c>
      <c r="K115" s="44">
        <v>2.1</v>
      </c>
      <c r="L115" s="44">
        <v>16.1</v>
      </c>
      <c r="M115" s="44">
        <v>8.1</v>
      </c>
      <c r="N115" s="44">
        <v>12.1</v>
      </c>
      <c r="O115" s="44">
        <v>35.2</v>
      </c>
      <c r="P115" s="44">
        <v>16.8</v>
      </c>
      <c r="Q115" s="44">
        <v>11.6</v>
      </c>
      <c r="R115" s="44">
        <v>17579.0</v>
      </c>
      <c r="S115" s="44">
        <v>22918.0</v>
      </c>
      <c r="T115" s="44">
        <v>28.9</v>
      </c>
      <c r="U115" s="44">
        <v>13.7</v>
      </c>
      <c r="V115" s="44">
        <v>79.4</v>
      </c>
      <c r="W115" s="44">
        <v>6.9</v>
      </c>
      <c r="X115" s="44">
        <v>0.8</v>
      </c>
      <c r="Y115" s="44">
        <v>534.3</v>
      </c>
      <c r="Z115" s="44">
        <v>76.8</v>
      </c>
      <c r="AA115" s="44">
        <v>41.0</v>
      </c>
      <c r="AB115" s="44">
        <v>555.1</v>
      </c>
      <c r="AC115" s="44">
        <v>3.9</v>
      </c>
      <c r="AD115" s="44">
        <v>11.2</v>
      </c>
      <c r="AE115" s="44">
        <v>9.1</v>
      </c>
      <c r="AF115" s="44">
        <v>18.0</v>
      </c>
      <c r="AG115" s="44">
        <v>37.2</v>
      </c>
      <c r="AH115" s="44">
        <v>35.7</v>
      </c>
      <c r="AI115" s="44">
        <v>22.2</v>
      </c>
      <c r="AJ115" s="44">
        <v>27.4</v>
      </c>
      <c r="AK115" s="44">
        <v>4.2</v>
      </c>
      <c r="AL115" s="44">
        <v>290.2</v>
      </c>
      <c r="AM115" s="44">
        <v>0.0</v>
      </c>
      <c r="AN115" s="44">
        <v>24.6</v>
      </c>
      <c r="AO115" s="44">
        <v>22.8</v>
      </c>
      <c r="AP115" s="44">
        <v>15.8</v>
      </c>
      <c r="AQ115" s="44">
        <v>36.7</v>
      </c>
      <c r="AR115" s="44">
        <v>153.8</v>
      </c>
      <c r="AS115" s="44">
        <v>27.0</v>
      </c>
      <c r="AT115" s="44">
        <v>40.7</v>
      </c>
      <c r="AU115" s="44">
        <v>11.3</v>
      </c>
      <c r="AV115" s="44">
        <v>11.8</v>
      </c>
      <c r="AW115" s="44">
        <v>10.6</v>
      </c>
      <c r="AX115" s="44">
        <v>9.3</v>
      </c>
      <c r="AY115" s="44">
        <v>9.8</v>
      </c>
    </row>
    <row r="116" ht="15.75" customHeight="1">
      <c r="A116" s="44" t="s">
        <v>643</v>
      </c>
      <c r="B116" s="44">
        <v>5954.0</v>
      </c>
      <c r="C116" s="44" t="s">
        <v>274</v>
      </c>
      <c r="D116" s="44">
        <v>9.0</v>
      </c>
      <c r="E116" s="44">
        <v>409.6</v>
      </c>
      <c r="F116" s="44">
        <v>324.7</v>
      </c>
      <c r="G116" s="44">
        <v>292.2</v>
      </c>
      <c r="H116" s="44">
        <v>10.0</v>
      </c>
      <c r="I116" s="44">
        <v>792.6</v>
      </c>
      <c r="J116" s="44">
        <v>-4.2</v>
      </c>
      <c r="K116" s="44">
        <v>2.2</v>
      </c>
      <c r="L116" s="44">
        <v>15.3</v>
      </c>
      <c r="M116" s="44">
        <v>7.2</v>
      </c>
      <c r="N116" s="44">
        <v>11.2</v>
      </c>
      <c r="O116" s="44">
        <v>35.7</v>
      </c>
      <c r="P116" s="44">
        <v>18.1</v>
      </c>
      <c r="Q116" s="44">
        <v>12.6</v>
      </c>
      <c r="R116" s="44">
        <v>24220.0</v>
      </c>
      <c r="S116" s="44">
        <v>29803.0</v>
      </c>
      <c r="T116" s="44">
        <v>24.3</v>
      </c>
      <c r="U116" s="44">
        <v>15.5</v>
      </c>
      <c r="V116" s="44">
        <v>70.3</v>
      </c>
      <c r="W116" s="44">
        <v>14.1</v>
      </c>
      <c r="X116" s="44">
        <v>1.6</v>
      </c>
      <c r="Y116" s="44">
        <v>530.7</v>
      </c>
      <c r="Z116" s="44">
        <v>87.5</v>
      </c>
      <c r="AA116" s="44">
        <v>46.4</v>
      </c>
      <c r="AB116" s="44">
        <v>705.4</v>
      </c>
      <c r="AC116" s="44">
        <v>2.0</v>
      </c>
      <c r="AD116" s="44">
        <v>9.6</v>
      </c>
      <c r="AE116" s="44">
        <v>5.1</v>
      </c>
      <c r="AF116" s="44">
        <v>14.9</v>
      </c>
      <c r="AG116" s="44">
        <v>39.3</v>
      </c>
      <c r="AH116" s="44">
        <v>40.7</v>
      </c>
      <c r="AI116" s="44">
        <v>24.8</v>
      </c>
      <c r="AJ116" s="44">
        <v>39.3</v>
      </c>
      <c r="AK116" s="44">
        <v>5.8</v>
      </c>
      <c r="AL116" s="44">
        <v>333.6</v>
      </c>
      <c r="AM116" s="44">
        <v>0.2</v>
      </c>
      <c r="AN116" s="44">
        <v>36.8</v>
      </c>
      <c r="AO116" s="44">
        <v>21.0</v>
      </c>
      <c r="AP116" s="44">
        <v>13.7</v>
      </c>
      <c r="AQ116" s="44">
        <v>28.3</v>
      </c>
      <c r="AR116" s="44">
        <v>81.3</v>
      </c>
      <c r="AS116" s="44">
        <v>27.9</v>
      </c>
      <c r="AT116" s="44">
        <v>35.5</v>
      </c>
      <c r="AU116" s="44">
        <v>5.8</v>
      </c>
      <c r="AV116" s="44">
        <v>6.0</v>
      </c>
      <c r="AW116" s="44">
        <v>5.4</v>
      </c>
      <c r="AX116" s="44">
        <v>3.2</v>
      </c>
      <c r="AY116" s="44">
        <v>5.7</v>
      </c>
    </row>
    <row r="117" ht="15.75" customHeight="1">
      <c r="A117" s="44" t="s">
        <v>643</v>
      </c>
      <c r="B117" s="44">
        <v>5958.0</v>
      </c>
      <c r="C117" s="44" t="s">
        <v>275</v>
      </c>
      <c r="D117" s="44">
        <v>12.0</v>
      </c>
      <c r="E117" s="44">
        <v>1960.2</v>
      </c>
      <c r="F117" s="44">
        <v>261.6</v>
      </c>
      <c r="G117" s="44">
        <v>239.4</v>
      </c>
      <c r="H117" s="44">
        <v>8.5</v>
      </c>
      <c r="I117" s="44">
        <v>133.5</v>
      </c>
      <c r="J117" s="44">
        <v>-3.9</v>
      </c>
      <c r="K117" s="44">
        <v>1.2</v>
      </c>
      <c r="L117" s="44">
        <v>16.6</v>
      </c>
      <c r="M117" s="44">
        <v>7.8</v>
      </c>
      <c r="N117" s="44">
        <v>11.2</v>
      </c>
      <c r="O117" s="44">
        <v>35.7</v>
      </c>
      <c r="P117" s="44">
        <v>16.9</v>
      </c>
      <c r="Q117" s="44">
        <v>11.9</v>
      </c>
      <c r="R117" s="44">
        <v>23151.0</v>
      </c>
      <c r="S117" s="44">
        <v>34560.0</v>
      </c>
      <c r="T117" s="44">
        <v>22.0</v>
      </c>
      <c r="U117" s="44">
        <v>23.4</v>
      </c>
      <c r="V117" s="44">
        <v>65.4</v>
      </c>
      <c r="W117" s="44">
        <v>11.1</v>
      </c>
      <c r="X117" s="44">
        <v>2.2</v>
      </c>
      <c r="Y117" s="44">
        <v>500.8</v>
      </c>
      <c r="Z117" s="44">
        <v>103.3</v>
      </c>
      <c r="AA117" s="44">
        <v>51.7</v>
      </c>
      <c r="AB117" s="44">
        <v>750.4</v>
      </c>
      <c r="AC117" s="44">
        <v>4.4</v>
      </c>
      <c r="AD117" s="44">
        <v>12.0</v>
      </c>
      <c r="AE117" s="44">
        <v>5.6</v>
      </c>
      <c r="AF117" s="44">
        <v>17.6</v>
      </c>
      <c r="AG117" s="44">
        <v>46.8</v>
      </c>
      <c r="AH117" s="44">
        <v>30.1</v>
      </c>
      <c r="AI117" s="44">
        <v>28.6</v>
      </c>
      <c r="AJ117" s="44">
        <v>43.3</v>
      </c>
      <c r="AK117" s="44">
        <v>7.6</v>
      </c>
      <c r="AL117" s="44">
        <v>404.2</v>
      </c>
      <c r="AM117" s="44">
        <v>0.9</v>
      </c>
      <c r="AN117" s="44">
        <v>41.5</v>
      </c>
      <c r="AO117" s="44">
        <v>18.5</v>
      </c>
      <c r="AP117" s="44">
        <v>12.1</v>
      </c>
      <c r="AQ117" s="44">
        <v>27.0</v>
      </c>
      <c r="AR117" s="44">
        <v>50.1</v>
      </c>
      <c r="AS117" s="44">
        <v>27.2</v>
      </c>
      <c r="AT117" s="44">
        <v>34.9</v>
      </c>
      <c r="AU117" s="44">
        <v>4.1</v>
      </c>
      <c r="AV117" s="44">
        <v>4.1</v>
      </c>
      <c r="AW117" s="44">
        <v>4.2</v>
      </c>
      <c r="AX117" s="44">
        <v>1.6</v>
      </c>
      <c r="AY117" s="44">
        <v>4.5</v>
      </c>
    </row>
    <row r="118" ht="15.75" customHeight="1">
      <c r="A118" s="44" t="s">
        <v>643</v>
      </c>
      <c r="B118" s="44">
        <v>5962.0</v>
      </c>
      <c r="C118" s="44" t="s">
        <v>276</v>
      </c>
      <c r="D118" s="44">
        <v>15.0</v>
      </c>
      <c r="E118" s="44">
        <v>1061.1</v>
      </c>
      <c r="F118" s="44">
        <v>413.4</v>
      </c>
      <c r="G118" s="44">
        <v>360.4</v>
      </c>
      <c r="H118" s="44">
        <v>12.8</v>
      </c>
      <c r="I118" s="44">
        <v>389.6</v>
      </c>
      <c r="J118" s="44">
        <v>-3.4</v>
      </c>
      <c r="K118" s="44">
        <v>-1.2</v>
      </c>
      <c r="L118" s="44">
        <v>16.7</v>
      </c>
      <c r="M118" s="44">
        <v>7.6</v>
      </c>
      <c r="N118" s="44">
        <v>11.3</v>
      </c>
      <c r="O118" s="44">
        <v>35.7</v>
      </c>
      <c r="P118" s="44">
        <v>16.8</v>
      </c>
      <c r="Q118" s="44">
        <v>11.8</v>
      </c>
      <c r="R118" s="44">
        <v>24137.0</v>
      </c>
      <c r="S118" s="44">
        <v>35610.0</v>
      </c>
      <c r="T118" s="44">
        <v>19.4</v>
      </c>
      <c r="U118" s="44">
        <v>22.8</v>
      </c>
      <c r="V118" s="44">
        <v>65.2</v>
      </c>
      <c r="W118" s="44">
        <v>12.0</v>
      </c>
      <c r="X118" s="44">
        <v>0.8</v>
      </c>
      <c r="Y118" s="44">
        <v>512.3</v>
      </c>
      <c r="Z118" s="44">
        <v>90.5</v>
      </c>
      <c r="AA118" s="44">
        <v>46.4</v>
      </c>
      <c r="AB118" s="44">
        <v>699.0</v>
      </c>
      <c r="AC118" s="44">
        <v>3.5</v>
      </c>
      <c r="AD118" s="44">
        <v>11.2</v>
      </c>
      <c r="AE118" s="44">
        <v>6.2</v>
      </c>
      <c r="AF118" s="44">
        <v>15.8</v>
      </c>
      <c r="AG118" s="44">
        <v>43.6</v>
      </c>
      <c r="AH118" s="44">
        <v>34.4</v>
      </c>
      <c r="AI118" s="44">
        <v>22.5</v>
      </c>
      <c r="AJ118" s="44">
        <v>37.2</v>
      </c>
      <c r="AK118" s="44">
        <v>6.0</v>
      </c>
      <c r="AL118" s="44">
        <v>396.2</v>
      </c>
      <c r="AM118" s="44">
        <v>0.3</v>
      </c>
      <c r="AN118" s="44">
        <v>50.4</v>
      </c>
      <c r="AO118" s="44">
        <v>16.1</v>
      </c>
      <c r="AP118" s="44">
        <v>11.6</v>
      </c>
      <c r="AQ118" s="44">
        <v>21.7</v>
      </c>
      <c r="AR118" s="44">
        <v>78.1</v>
      </c>
      <c r="AS118" s="44">
        <v>28.5</v>
      </c>
      <c r="AT118" s="44">
        <v>36.4</v>
      </c>
      <c r="AU118" s="44">
        <v>6.1</v>
      </c>
      <c r="AV118" s="44">
        <v>6.1</v>
      </c>
      <c r="AW118" s="44">
        <v>6.0</v>
      </c>
      <c r="AX118" s="44">
        <v>2.9</v>
      </c>
      <c r="AY118" s="44">
        <v>7.2</v>
      </c>
    </row>
    <row r="119" ht="15.75" customHeight="1">
      <c r="A119" s="44" t="s">
        <v>643</v>
      </c>
      <c r="B119" s="44">
        <v>5966.0</v>
      </c>
      <c r="C119" s="44" t="s">
        <v>277</v>
      </c>
      <c r="D119" s="44">
        <v>7.0</v>
      </c>
      <c r="E119" s="44">
        <v>712.1</v>
      </c>
      <c r="F119" s="44">
        <v>134.8</v>
      </c>
      <c r="G119" s="44">
        <v>122.6</v>
      </c>
      <c r="H119" s="44">
        <v>9.1</v>
      </c>
      <c r="I119" s="44">
        <v>189.3</v>
      </c>
      <c r="J119" s="44">
        <v>-0.9</v>
      </c>
      <c r="K119" s="44">
        <v>-0.4</v>
      </c>
      <c r="L119" s="44">
        <v>17.4</v>
      </c>
      <c r="M119" s="44">
        <v>7.9</v>
      </c>
      <c r="N119" s="44">
        <v>11.6</v>
      </c>
      <c r="O119" s="44">
        <v>36.6</v>
      </c>
      <c r="P119" s="44">
        <v>16.0</v>
      </c>
      <c r="Q119" s="44">
        <v>10.6</v>
      </c>
      <c r="R119" s="44">
        <v>27132.0</v>
      </c>
      <c r="S119" s="44">
        <v>38692.0</v>
      </c>
      <c r="T119" s="44">
        <v>20.6</v>
      </c>
      <c r="U119" s="44">
        <v>23.1</v>
      </c>
      <c r="V119" s="44">
        <v>65.8</v>
      </c>
      <c r="W119" s="44">
        <v>11.2</v>
      </c>
      <c r="X119" s="44">
        <v>2.2</v>
      </c>
      <c r="Y119" s="44">
        <v>466.7</v>
      </c>
      <c r="Z119" s="44">
        <v>107.3</v>
      </c>
      <c r="AA119" s="44">
        <v>50.1</v>
      </c>
      <c r="AB119" s="44">
        <v>776.5</v>
      </c>
      <c r="AC119" s="44">
        <v>2.4</v>
      </c>
      <c r="AD119" s="44">
        <v>13.2</v>
      </c>
      <c r="AE119" s="44">
        <v>4.8</v>
      </c>
      <c r="AF119" s="44">
        <v>19.9</v>
      </c>
      <c r="AG119" s="44">
        <v>39.6</v>
      </c>
      <c r="AH119" s="44">
        <v>35.6</v>
      </c>
      <c r="AI119" s="44">
        <v>23.7</v>
      </c>
      <c r="AJ119" s="44">
        <v>38.8</v>
      </c>
      <c r="AK119" s="44">
        <v>7.2</v>
      </c>
      <c r="AL119" s="44">
        <v>438.7</v>
      </c>
      <c r="AM119" s="44">
        <v>0.4</v>
      </c>
      <c r="AN119" s="44">
        <v>53.4</v>
      </c>
      <c r="AO119" s="44">
        <v>14.8</v>
      </c>
      <c r="AP119" s="44">
        <v>11.2</v>
      </c>
      <c r="AQ119" s="44">
        <v>20.2</v>
      </c>
      <c r="AR119" s="44">
        <v>41.5</v>
      </c>
      <c r="AS119" s="44">
        <v>29.2</v>
      </c>
      <c r="AT119" s="44">
        <v>39.5</v>
      </c>
      <c r="AU119" s="44">
        <v>3.5</v>
      </c>
      <c r="AV119" s="44">
        <v>3.4</v>
      </c>
      <c r="AW119" s="44">
        <v>3.6</v>
      </c>
      <c r="AX119" s="44">
        <v>2.1</v>
      </c>
      <c r="AY119" s="44">
        <v>4.1</v>
      </c>
    </row>
    <row r="120" ht="15.75" customHeight="1">
      <c r="A120" s="44" t="s">
        <v>643</v>
      </c>
      <c r="B120" s="44">
        <v>5970.0</v>
      </c>
      <c r="C120" s="44" t="s">
        <v>278</v>
      </c>
      <c r="D120" s="44">
        <v>11.0</v>
      </c>
      <c r="E120" s="44">
        <v>1132.9</v>
      </c>
      <c r="F120" s="44">
        <v>278.0</v>
      </c>
      <c r="G120" s="44">
        <v>249.4</v>
      </c>
      <c r="H120" s="44">
        <v>10.3</v>
      </c>
      <c r="I120" s="44">
        <v>245.4</v>
      </c>
      <c r="J120" s="44">
        <v>-2.1</v>
      </c>
      <c r="K120" s="44">
        <v>2.1</v>
      </c>
      <c r="L120" s="44">
        <v>16.2</v>
      </c>
      <c r="M120" s="44">
        <v>8.8</v>
      </c>
      <c r="N120" s="44">
        <v>12.7</v>
      </c>
      <c r="O120" s="44">
        <v>34.2</v>
      </c>
      <c r="P120" s="44">
        <v>16.7</v>
      </c>
      <c r="Q120" s="44">
        <v>11.4</v>
      </c>
      <c r="R120" s="44">
        <v>23134.0</v>
      </c>
      <c r="S120" s="44">
        <v>39218.0</v>
      </c>
      <c r="T120" s="44">
        <v>25.1</v>
      </c>
      <c r="U120" s="44">
        <v>24.6</v>
      </c>
      <c r="V120" s="44">
        <v>63.7</v>
      </c>
      <c r="W120" s="44">
        <v>11.7</v>
      </c>
      <c r="X120" s="44">
        <v>1.8</v>
      </c>
      <c r="Y120" s="44">
        <v>494.6</v>
      </c>
      <c r="Z120" s="44">
        <v>98.7</v>
      </c>
      <c r="AA120" s="44">
        <v>48.8</v>
      </c>
      <c r="AB120" s="44">
        <v>741.0</v>
      </c>
      <c r="AC120" s="44">
        <v>3.2</v>
      </c>
      <c r="AD120" s="44">
        <v>12.1</v>
      </c>
      <c r="AE120" s="44">
        <v>4.1</v>
      </c>
      <c r="AF120" s="44">
        <v>13.4</v>
      </c>
      <c r="AG120" s="44">
        <v>44.6</v>
      </c>
      <c r="AH120" s="44">
        <v>37.9</v>
      </c>
      <c r="AI120" s="44">
        <v>25.3</v>
      </c>
      <c r="AJ120" s="44">
        <v>37.3</v>
      </c>
      <c r="AK120" s="44">
        <v>5.8</v>
      </c>
      <c r="AL120" s="44">
        <v>420.1</v>
      </c>
      <c r="AM120" s="44">
        <v>0.2</v>
      </c>
      <c r="AN120" s="44">
        <v>41.0</v>
      </c>
      <c r="AO120" s="44">
        <v>19.9</v>
      </c>
      <c r="AP120" s="44">
        <v>14.8</v>
      </c>
      <c r="AQ120" s="44">
        <v>24.1</v>
      </c>
      <c r="AR120" s="44">
        <v>63.4</v>
      </c>
      <c r="AS120" s="44">
        <v>28.6</v>
      </c>
      <c r="AT120" s="44">
        <v>38.5</v>
      </c>
      <c r="AU120" s="44">
        <v>4.6</v>
      </c>
      <c r="AV120" s="44">
        <v>4.8</v>
      </c>
      <c r="AW120" s="44">
        <v>4.4</v>
      </c>
      <c r="AX120" s="44">
        <v>2.7</v>
      </c>
      <c r="AY120" s="44">
        <v>5.3</v>
      </c>
    </row>
    <row r="121" ht="15.75" customHeight="1">
      <c r="A121" s="44" t="s">
        <v>643</v>
      </c>
      <c r="B121" s="44">
        <v>5974.0</v>
      </c>
      <c r="C121" s="44" t="s">
        <v>279</v>
      </c>
      <c r="D121" s="44">
        <v>14.0</v>
      </c>
      <c r="E121" s="44">
        <v>1328.6</v>
      </c>
      <c r="F121" s="44">
        <v>301.7</v>
      </c>
      <c r="G121" s="44">
        <v>273.9</v>
      </c>
      <c r="H121" s="44">
        <v>9.2</v>
      </c>
      <c r="I121" s="44">
        <v>227.1</v>
      </c>
      <c r="J121" s="44">
        <v>-2.4</v>
      </c>
      <c r="K121" s="44">
        <v>1.9</v>
      </c>
      <c r="L121" s="44">
        <v>17.1</v>
      </c>
      <c r="M121" s="44">
        <v>7.8</v>
      </c>
      <c r="N121" s="44">
        <v>11.3</v>
      </c>
      <c r="O121" s="44">
        <v>36.0</v>
      </c>
      <c r="P121" s="44">
        <v>16.5</v>
      </c>
      <c r="Q121" s="44">
        <v>11.2</v>
      </c>
      <c r="R121" s="44">
        <v>21845.0</v>
      </c>
      <c r="S121" s="44">
        <v>33523.0</v>
      </c>
      <c r="T121" s="44">
        <v>19.1</v>
      </c>
      <c r="U121" s="44">
        <v>21.6</v>
      </c>
      <c r="V121" s="44">
        <v>68.2</v>
      </c>
      <c r="W121" s="44">
        <v>10.2</v>
      </c>
      <c r="X121" s="44">
        <v>3.0</v>
      </c>
      <c r="Y121" s="44">
        <v>475.2</v>
      </c>
      <c r="Z121" s="44">
        <v>103.1</v>
      </c>
      <c r="AA121" s="44">
        <v>49.0</v>
      </c>
      <c r="AB121" s="44">
        <v>729.0</v>
      </c>
      <c r="AC121" s="44">
        <v>4.1</v>
      </c>
      <c r="AD121" s="44">
        <v>12.4</v>
      </c>
      <c r="AE121" s="44">
        <v>6.4</v>
      </c>
      <c r="AF121" s="44">
        <v>13.0</v>
      </c>
      <c r="AG121" s="44">
        <v>43.8</v>
      </c>
      <c r="AH121" s="44">
        <v>36.9</v>
      </c>
      <c r="AI121" s="44">
        <v>29.0</v>
      </c>
      <c r="AJ121" s="44">
        <v>39.4</v>
      </c>
      <c r="AK121" s="44">
        <v>5.7</v>
      </c>
      <c r="AL121" s="44">
        <v>369.9</v>
      </c>
      <c r="AM121" s="44">
        <v>1.4</v>
      </c>
      <c r="AN121" s="44">
        <v>38.2</v>
      </c>
      <c r="AO121" s="44">
        <v>20.3</v>
      </c>
      <c r="AP121" s="44">
        <v>13.0</v>
      </c>
      <c r="AQ121" s="44">
        <v>27.1</v>
      </c>
      <c r="AR121" s="44">
        <v>60.9</v>
      </c>
      <c r="AS121" s="44">
        <v>27.0</v>
      </c>
      <c r="AT121" s="44">
        <v>33.4</v>
      </c>
      <c r="AU121" s="44">
        <v>5.3</v>
      </c>
      <c r="AV121" s="44">
        <v>5.5</v>
      </c>
      <c r="AW121" s="44">
        <v>5.1</v>
      </c>
      <c r="AX121" s="44">
        <v>2.4</v>
      </c>
      <c r="AY121" s="44">
        <v>5.9</v>
      </c>
    </row>
    <row r="122" ht="15.75" customHeight="1">
      <c r="A122" s="44" t="s">
        <v>643</v>
      </c>
      <c r="B122" s="44">
        <v>5978.0</v>
      </c>
      <c r="C122" s="44" t="s">
        <v>280</v>
      </c>
      <c r="D122" s="44">
        <v>10.0</v>
      </c>
      <c r="E122" s="44">
        <v>543.2</v>
      </c>
      <c r="F122" s="44">
        <v>393.9</v>
      </c>
      <c r="G122" s="44">
        <v>356.6</v>
      </c>
      <c r="H122" s="44">
        <v>9.5</v>
      </c>
      <c r="I122" s="44">
        <v>725.2</v>
      </c>
      <c r="J122" s="44">
        <v>-3.4</v>
      </c>
      <c r="K122" s="44">
        <v>2.9</v>
      </c>
      <c r="L122" s="44">
        <v>16.1</v>
      </c>
      <c r="M122" s="44">
        <v>7.5</v>
      </c>
      <c r="N122" s="44">
        <v>10.9</v>
      </c>
      <c r="O122" s="44">
        <v>35.8</v>
      </c>
      <c r="P122" s="44">
        <v>17.9</v>
      </c>
      <c r="Q122" s="44">
        <v>11.9</v>
      </c>
      <c r="R122" s="44">
        <v>20806.0</v>
      </c>
      <c r="S122" s="44">
        <v>29719.0</v>
      </c>
      <c r="T122" s="44">
        <v>28.5</v>
      </c>
      <c r="U122" s="44">
        <v>29.5</v>
      </c>
      <c r="V122" s="44">
        <v>54.7</v>
      </c>
      <c r="W122" s="44">
        <v>15.8</v>
      </c>
      <c r="X122" s="44">
        <v>1.7</v>
      </c>
      <c r="Y122" s="44">
        <v>501.6</v>
      </c>
      <c r="Z122" s="44">
        <v>90.5</v>
      </c>
      <c r="AA122" s="44">
        <v>45.4</v>
      </c>
      <c r="AB122" s="44">
        <v>687.3</v>
      </c>
      <c r="AC122" s="44">
        <v>2.8</v>
      </c>
      <c r="AD122" s="44">
        <v>11.7</v>
      </c>
      <c r="AE122" s="44">
        <v>6.4</v>
      </c>
      <c r="AF122" s="44">
        <v>16.3</v>
      </c>
      <c r="AG122" s="44">
        <v>37.9</v>
      </c>
      <c r="AH122" s="44">
        <v>39.4</v>
      </c>
      <c r="AI122" s="44">
        <v>26.9</v>
      </c>
      <c r="AJ122" s="44">
        <v>33.1</v>
      </c>
      <c r="AK122" s="44">
        <v>4.9</v>
      </c>
      <c r="AL122" s="44">
        <v>328.4</v>
      </c>
      <c r="AM122" s="44">
        <v>0.3</v>
      </c>
      <c r="AN122" s="44">
        <v>26.6</v>
      </c>
      <c r="AO122" s="44">
        <v>29.7</v>
      </c>
      <c r="AP122" s="44">
        <v>17.0</v>
      </c>
      <c r="AQ122" s="44">
        <v>26.5</v>
      </c>
      <c r="AR122" s="44">
        <v>97.1</v>
      </c>
      <c r="AS122" s="44">
        <v>27.2</v>
      </c>
      <c r="AT122" s="44">
        <v>32.3</v>
      </c>
      <c r="AU122" s="44">
        <v>7.3</v>
      </c>
      <c r="AV122" s="44">
        <v>7.6</v>
      </c>
      <c r="AW122" s="44">
        <v>6.8</v>
      </c>
      <c r="AX122" s="44">
        <v>3.2</v>
      </c>
      <c r="AY122" s="44">
        <v>7.4</v>
      </c>
    </row>
    <row r="123" ht="15.75" customHeight="1">
      <c r="A123" s="44" t="s">
        <v>645</v>
      </c>
      <c r="B123" s="44">
        <v>6411.0</v>
      </c>
      <c r="C123" s="44" t="s">
        <v>282</v>
      </c>
      <c r="D123" s="44">
        <v>1.0</v>
      </c>
      <c r="E123" s="44">
        <v>122.1</v>
      </c>
      <c r="F123" s="44">
        <v>158.3</v>
      </c>
      <c r="G123" s="44">
        <v>127.7</v>
      </c>
      <c r="H123" s="44">
        <v>19.3</v>
      </c>
      <c r="I123" s="44">
        <v>1296.4</v>
      </c>
      <c r="J123" s="44">
        <v>2.0</v>
      </c>
      <c r="K123" s="44">
        <v>3.0</v>
      </c>
      <c r="L123" s="44">
        <v>16.0</v>
      </c>
      <c r="M123" s="44">
        <v>11.3</v>
      </c>
      <c r="N123" s="44">
        <v>18.5</v>
      </c>
      <c r="O123" s="44">
        <v>31.9</v>
      </c>
      <c r="P123" s="44">
        <v>13.3</v>
      </c>
      <c r="Q123" s="44">
        <v>9.0</v>
      </c>
      <c r="R123" s="44">
        <v>21986.0</v>
      </c>
      <c r="S123" s="44">
        <v>75085.0</v>
      </c>
      <c r="T123" s="44">
        <v>23.1</v>
      </c>
      <c r="U123" s="44">
        <v>29.2</v>
      </c>
      <c r="V123" s="44">
        <v>65.8</v>
      </c>
      <c r="W123" s="44">
        <v>4.9</v>
      </c>
      <c r="X123" s="44">
        <v>3.4</v>
      </c>
      <c r="Y123" s="44">
        <v>495.6</v>
      </c>
      <c r="Z123" s="44">
        <v>80.6</v>
      </c>
      <c r="AA123" s="44">
        <v>40.0</v>
      </c>
      <c r="AB123" s="44">
        <v>521.3</v>
      </c>
      <c r="AC123" s="44">
        <v>6.0</v>
      </c>
      <c r="AD123" s="44">
        <v>12.6</v>
      </c>
      <c r="AE123" s="44">
        <v>2.9</v>
      </c>
      <c r="AF123" s="44">
        <v>11.7</v>
      </c>
      <c r="AG123" s="44">
        <v>35.3</v>
      </c>
      <c r="AH123" s="44">
        <v>50.1</v>
      </c>
      <c r="AI123" s="44">
        <v>37.0</v>
      </c>
      <c r="AJ123" s="44">
        <v>47.4</v>
      </c>
      <c r="AK123" s="44">
        <v>4.2</v>
      </c>
      <c r="AL123" s="44">
        <v>652.8</v>
      </c>
      <c r="AM123" s="44">
        <v>0.1</v>
      </c>
      <c r="AN123" s="44">
        <v>24.9</v>
      </c>
      <c r="AO123" s="44">
        <v>15.0</v>
      </c>
      <c r="AP123" s="44">
        <v>30.4</v>
      </c>
      <c r="AQ123" s="44">
        <v>29.6</v>
      </c>
      <c r="AR123" s="44">
        <v>90.5</v>
      </c>
      <c r="AS123" s="44">
        <v>32.6</v>
      </c>
      <c r="AT123" s="44">
        <v>45.1</v>
      </c>
      <c r="AU123" s="44">
        <v>5.1</v>
      </c>
      <c r="AV123" s="44">
        <v>5.4</v>
      </c>
      <c r="AW123" s="44">
        <v>4.7</v>
      </c>
      <c r="AX123" s="44">
        <v>4.3</v>
      </c>
      <c r="AY123" s="44">
        <v>5.3</v>
      </c>
    </row>
    <row r="124" ht="15.75" customHeight="1">
      <c r="A124" s="44" t="s">
        <v>645</v>
      </c>
      <c r="B124" s="44">
        <v>6412.0</v>
      </c>
      <c r="C124" s="44" t="s">
        <v>283</v>
      </c>
      <c r="D124" s="44">
        <v>1.0</v>
      </c>
      <c r="E124" s="44">
        <v>248.3</v>
      </c>
      <c r="F124" s="44">
        <v>746.9</v>
      </c>
      <c r="G124" s="44">
        <v>530.3</v>
      </c>
      <c r="H124" s="44">
        <v>29.0</v>
      </c>
      <c r="I124" s="44">
        <v>3007.8</v>
      </c>
      <c r="J124" s="44">
        <v>4.1</v>
      </c>
      <c r="K124" s="44">
        <v>9.0</v>
      </c>
      <c r="L124" s="44">
        <v>16.8</v>
      </c>
      <c r="M124" s="44">
        <v>7.6</v>
      </c>
      <c r="N124" s="44">
        <v>18.1</v>
      </c>
      <c r="O124" s="44">
        <v>36.9</v>
      </c>
      <c r="P124" s="44">
        <v>12.7</v>
      </c>
      <c r="Q124" s="44">
        <v>7.8</v>
      </c>
      <c r="R124" s="44">
        <v>21690.0</v>
      </c>
      <c r="S124" s="44">
        <v>91099.0</v>
      </c>
      <c r="T124" s="44">
        <v>20.7</v>
      </c>
      <c r="U124" s="44">
        <v>14.9</v>
      </c>
      <c r="V124" s="44">
        <v>80.0</v>
      </c>
      <c r="W124" s="44">
        <v>5.2</v>
      </c>
      <c r="X124" s="44">
        <v>6.9</v>
      </c>
      <c r="Y124" s="44">
        <v>521.5</v>
      </c>
      <c r="Z124" s="44">
        <v>73.0</v>
      </c>
      <c r="AA124" s="44">
        <v>38.1</v>
      </c>
      <c r="AB124" s="44">
        <v>510.8</v>
      </c>
      <c r="AC124" s="44">
        <v>2.4</v>
      </c>
      <c r="AD124" s="44">
        <v>8.3</v>
      </c>
      <c r="AE124" s="44">
        <v>6.0</v>
      </c>
      <c r="AF124" s="44">
        <v>16.7</v>
      </c>
      <c r="AG124" s="44">
        <v>39.5</v>
      </c>
      <c r="AH124" s="44">
        <v>37.8</v>
      </c>
      <c r="AI124" s="44">
        <v>39.2</v>
      </c>
      <c r="AJ124" s="44">
        <v>54.1</v>
      </c>
      <c r="AK124" s="44">
        <v>4.8</v>
      </c>
      <c r="AL124" s="44">
        <v>782.2</v>
      </c>
      <c r="AM124" s="44">
        <v>0.0</v>
      </c>
      <c r="AN124" s="44">
        <v>10.6</v>
      </c>
      <c r="AO124" s="44">
        <v>26.7</v>
      </c>
      <c r="AP124" s="44">
        <v>44.2</v>
      </c>
      <c r="AQ124" s="44">
        <v>18.4</v>
      </c>
      <c r="AR124" s="44">
        <v>96.7</v>
      </c>
      <c r="AS124" s="44">
        <v>29.4</v>
      </c>
      <c r="AT124" s="44">
        <v>46.3</v>
      </c>
      <c r="AU124" s="44">
        <v>5.2</v>
      </c>
      <c r="AV124" s="44">
        <v>5.4</v>
      </c>
      <c r="AW124" s="44">
        <v>4.9</v>
      </c>
      <c r="AX124" s="44">
        <v>5.6</v>
      </c>
      <c r="AY124" s="44">
        <v>5.9</v>
      </c>
    </row>
    <row r="125" ht="15.75" customHeight="1">
      <c r="A125" s="44" t="s">
        <v>645</v>
      </c>
      <c r="B125" s="44">
        <v>6413.0</v>
      </c>
      <c r="C125" s="44" t="s">
        <v>284</v>
      </c>
      <c r="D125" s="44">
        <v>1.0</v>
      </c>
      <c r="E125" s="44">
        <v>44.9</v>
      </c>
      <c r="F125" s="44">
        <v>126.7</v>
      </c>
      <c r="G125" s="44">
        <v>82.3</v>
      </c>
      <c r="H125" s="44">
        <v>35.0</v>
      </c>
      <c r="I125" s="44">
        <v>2822.1</v>
      </c>
      <c r="J125" s="44">
        <v>3.2</v>
      </c>
      <c r="K125" s="44">
        <v>12.0</v>
      </c>
      <c r="L125" s="44">
        <v>18.4</v>
      </c>
      <c r="M125" s="44">
        <v>8.3</v>
      </c>
      <c r="N125" s="44">
        <v>16.2</v>
      </c>
      <c r="O125" s="44">
        <v>35.1</v>
      </c>
      <c r="P125" s="44">
        <v>13.6</v>
      </c>
      <c r="Q125" s="44">
        <v>8.5</v>
      </c>
      <c r="R125" s="44">
        <v>17687.0</v>
      </c>
      <c r="S125" s="44">
        <v>36562.0</v>
      </c>
      <c r="T125" s="44">
        <v>15.7</v>
      </c>
      <c r="U125" s="44">
        <v>2.8</v>
      </c>
      <c r="V125" s="44">
        <v>94.0</v>
      </c>
      <c r="W125" s="44">
        <v>3.3</v>
      </c>
      <c r="X125" s="44">
        <v>7.3</v>
      </c>
      <c r="Y125" s="44">
        <v>482.6</v>
      </c>
      <c r="Z125" s="44">
        <v>75.3</v>
      </c>
      <c r="AA125" s="44">
        <v>36.4</v>
      </c>
      <c r="AB125" s="44">
        <v>498.8</v>
      </c>
      <c r="AC125" s="44">
        <v>3.7</v>
      </c>
      <c r="AD125" s="44">
        <v>9.6</v>
      </c>
      <c r="AE125" s="44">
        <v>6.8</v>
      </c>
      <c r="AF125" s="44">
        <v>22.8</v>
      </c>
      <c r="AG125" s="44">
        <v>40.3</v>
      </c>
      <c r="AH125" s="44">
        <v>30.1</v>
      </c>
      <c r="AI125" s="44">
        <v>25.6</v>
      </c>
      <c r="AJ125" s="44">
        <v>45.1</v>
      </c>
      <c r="AK125" s="44">
        <v>6.3</v>
      </c>
      <c r="AL125" s="44">
        <v>376.6</v>
      </c>
      <c r="AM125" s="44">
        <v>0.0</v>
      </c>
      <c r="AN125" s="44">
        <v>19.2</v>
      </c>
      <c r="AO125" s="44">
        <v>21.0</v>
      </c>
      <c r="AP125" s="44">
        <v>31.5</v>
      </c>
      <c r="AQ125" s="44">
        <v>28.4</v>
      </c>
      <c r="AR125" s="44">
        <v>132.7</v>
      </c>
      <c r="AS125" s="44">
        <v>32.0</v>
      </c>
      <c r="AT125" s="44">
        <v>49.9</v>
      </c>
      <c r="AU125" s="44">
        <v>9.5</v>
      </c>
      <c r="AV125" s="44">
        <v>8.6</v>
      </c>
      <c r="AW125" s="44">
        <v>10.6</v>
      </c>
      <c r="AX125" s="44">
        <v>11.1</v>
      </c>
      <c r="AY125" s="44">
        <v>10.8</v>
      </c>
    </row>
    <row r="126" ht="15.75" customHeight="1">
      <c r="A126" s="44" t="s">
        <v>645</v>
      </c>
      <c r="B126" s="44">
        <v>6414.0</v>
      </c>
      <c r="C126" s="44" t="s">
        <v>285</v>
      </c>
      <c r="D126" s="44">
        <v>1.0</v>
      </c>
      <c r="E126" s="44">
        <v>203.9</v>
      </c>
      <c r="F126" s="44">
        <v>278.7</v>
      </c>
      <c r="G126" s="44">
        <v>226.1</v>
      </c>
      <c r="H126" s="44">
        <v>18.8</v>
      </c>
      <c r="I126" s="44">
        <v>1366.8</v>
      </c>
      <c r="J126" s="44">
        <v>1.6</v>
      </c>
      <c r="K126" s="44">
        <v>1.9</v>
      </c>
      <c r="L126" s="44">
        <v>17.7</v>
      </c>
      <c r="M126" s="44">
        <v>7.9</v>
      </c>
      <c r="N126" s="44">
        <v>13.4</v>
      </c>
      <c r="O126" s="44">
        <v>35.4</v>
      </c>
      <c r="P126" s="44">
        <v>15.0</v>
      </c>
      <c r="Q126" s="44">
        <v>10.6</v>
      </c>
      <c r="R126" s="44">
        <v>22928.0</v>
      </c>
      <c r="S126" s="44">
        <v>61913.0</v>
      </c>
      <c r="T126" s="44">
        <v>28.9</v>
      </c>
      <c r="U126" s="44">
        <v>16.9</v>
      </c>
      <c r="V126" s="44">
        <v>79.5</v>
      </c>
      <c r="W126" s="44">
        <v>3.6</v>
      </c>
      <c r="X126" s="44">
        <v>1.9</v>
      </c>
      <c r="Y126" s="44">
        <v>507.2</v>
      </c>
      <c r="Z126" s="44">
        <v>83.8</v>
      </c>
      <c r="AA126" s="44">
        <v>42.5</v>
      </c>
      <c r="AB126" s="44">
        <v>606.3</v>
      </c>
      <c r="AC126" s="44">
        <v>2.8</v>
      </c>
      <c r="AD126" s="44">
        <v>10.8</v>
      </c>
      <c r="AE126" s="44">
        <v>6.5</v>
      </c>
      <c r="AF126" s="44">
        <v>15.0</v>
      </c>
      <c r="AG126" s="44">
        <v>41.0</v>
      </c>
      <c r="AH126" s="44">
        <v>37.5</v>
      </c>
      <c r="AI126" s="44">
        <v>32.9</v>
      </c>
      <c r="AJ126" s="44">
        <v>51.0</v>
      </c>
      <c r="AK126" s="44">
        <v>6.3</v>
      </c>
      <c r="AL126" s="44">
        <v>485.4</v>
      </c>
      <c r="AM126" s="44">
        <v>0.2</v>
      </c>
      <c r="AN126" s="44">
        <v>15.4</v>
      </c>
      <c r="AO126" s="44">
        <v>20.8</v>
      </c>
      <c r="AP126" s="44">
        <v>30.5</v>
      </c>
      <c r="AQ126" s="44">
        <v>33.1</v>
      </c>
      <c r="AR126" s="44">
        <v>115.1</v>
      </c>
      <c r="AS126" s="44">
        <v>31.8</v>
      </c>
      <c r="AT126" s="44">
        <v>41.3</v>
      </c>
      <c r="AU126" s="44">
        <v>6.7</v>
      </c>
      <c r="AV126" s="44">
        <v>6.8</v>
      </c>
      <c r="AW126" s="44">
        <v>6.6</v>
      </c>
      <c r="AX126" s="44">
        <v>7.1</v>
      </c>
      <c r="AY126" s="44">
        <v>6.5</v>
      </c>
    </row>
    <row r="127" ht="15.75" customHeight="1">
      <c r="A127" s="44" t="s">
        <v>645</v>
      </c>
      <c r="B127" s="44">
        <v>6431.0</v>
      </c>
      <c r="C127" s="44" t="s">
        <v>286</v>
      </c>
      <c r="D127" s="44">
        <v>22.0</v>
      </c>
      <c r="E127" s="44">
        <v>719.5</v>
      </c>
      <c r="F127" s="44">
        <v>268.8</v>
      </c>
      <c r="G127" s="44">
        <v>234.1</v>
      </c>
      <c r="H127" s="44">
        <v>12.9</v>
      </c>
      <c r="I127" s="44">
        <v>373.6</v>
      </c>
      <c r="J127" s="44">
        <v>-2.4</v>
      </c>
      <c r="K127" s="44">
        <v>5.7</v>
      </c>
      <c r="L127" s="44">
        <v>16.1</v>
      </c>
      <c r="M127" s="44">
        <v>7.4</v>
      </c>
      <c r="N127" s="44">
        <v>11.1</v>
      </c>
      <c r="O127" s="44">
        <v>36.6</v>
      </c>
      <c r="P127" s="44">
        <v>17.7</v>
      </c>
      <c r="Q127" s="44">
        <v>11.2</v>
      </c>
      <c r="R127" s="44">
        <v>23330.0</v>
      </c>
      <c r="S127" s="44">
        <v>29462.0</v>
      </c>
      <c r="T127" s="44">
        <v>24.9</v>
      </c>
      <c r="U127" s="44">
        <v>22.2</v>
      </c>
      <c r="V127" s="44">
        <v>73.2</v>
      </c>
      <c r="W127" s="44">
        <v>4.6</v>
      </c>
      <c r="X127" s="44">
        <v>2.7</v>
      </c>
      <c r="Y127" s="44">
        <v>468.8</v>
      </c>
      <c r="Z127" s="44">
        <v>105.5</v>
      </c>
      <c r="AA127" s="44">
        <v>49.5</v>
      </c>
      <c r="AB127" s="44">
        <v>755.2</v>
      </c>
      <c r="AC127" s="44">
        <v>2.1</v>
      </c>
      <c r="AD127" s="44">
        <v>10.1</v>
      </c>
      <c r="AE127" s="44">
        <v>3.5</v>
      </c>
      <c r="AF127" s="44">
        <v>14.0</v>
      </c>
      <c r="AG127" s="44">
        <v>46.0</v>
      </c>
      <c r="AH127" s="44">
        <v>36.5</v>
      </c>
      <c r="AI127" s="44">
        <v>27.6</v>
      </c>
      <c r="AJ127" s="44">
        <v>45.8</v>
      </c>
      <c r="AK127" s="44">
        <v>7.9</v>
      </c>
      <c r="AL127" s="44">
        <v>280.1</v>
      </c>
      <c r="AM127" s="44">
        <v>1.1</v>
      </c>
      <c r="AN127" s="44">
        <v>32.0</v>
      </c>
      <c r="AO127" s="44">
        <v>26.5</v>
      </c>
      <c r="AP127" s="44">
        <v>15.3</v>
      </c>
      <c r="AQ127" s="44">
        <v>25.1</v>
      </c>
      <c r="AR127" s="44">
        <v>54.7</v>
      </c>
      <c r="AS127" s="44">
        <v>28.1</v>
      </c>
      <c r="AT127" s="44">
        <v>43.8</v>
      </c>
      <c r="AU127" s="44">
        <v>3.8</v>
      </c>
      <c r="AV127" s="44">
        <v>3.9</v>
      </c>
      <c r="AW127" s="44">
        <v>3.7</v>
      </c>
      <c r="AX127" s="44">
        <v>1.4</v>
      </c>
      <c r="AY127" s="44">
        <v>4.0</v>
      </c>
    </row>
    <row r="128" ht="15.75" customHeight="1">
      <c r="A128" s="44" t="s">
        <v>645</v>
      </c>
      <c r="B128" s="44">
        <v>6432.0</v>
      </c>
      <c r="C128" s="44" t="s">
        <v>287</v>
      </c>
      <c r="D128" s="44">
        <v>23.0</v>
      </c>
      <c r="E128" s="44">
        <v>658.6</v>
      </c>
      <c r="F128" s="44">
        <v>296.0</v>
      </c>
      <c r="G128" s="44">
        <v>254.6</v>
      </c>
      <c r="H128" s="44">
        <v>14.0</v>
      </c>
      <c r="I128" s="44">
        <v>449.5</v>
      </c>
      <c r="J128" s="44">
        <v>-1.2</v>
      </c>
      <c r="K128" s="44">
        <v>5.6</v>
      </c>
      <c r="L128" s="44">
        <v>17.0</v>
      </c>
      <c r="M128" s="44">
        <v>7.7</v>
      </c>
      <c r="N128" s="44">
        <v>11.5</v>
      </c>
      <c r="O128" s="44">
        <v>36.7</v>
      </c>
      <c r="P128" s="44">
        <v>16.8</v>
      </c>
      <c r="Q128" s="44">
        <v>10.2</v>
      </c>
      <c r="R128" s="44">
        <v>23714.0</v>
      </c>
      <c r="S128" s="44">
        <v>26763.0</v>
      </c>
      <c r="T128" s="44">
        <v>20.4</v>
      </c>
      <c r="U128" s="44">
        <v>26.3</v>
      </c>
      <c r="V128" s="44">
        <v>69.1</v>
      </c>
      <c r="W128" s="44">
        <v>4.6</v>
      </c>
      <c r="X128" s="44">
        <v>5.3</v>
      </c>
      <c r="Y128" s="44">
        <v>455.5</v>
      </c>
      <c r="Z128" s="44">
        <v>105.0</v>
      </c>
      <c r="AA128" s="44">
        <v>47.8</v>
      </c>
      <c r="AB128" s="44">
        <v>741.7</v>
      </c>
      <c r="AC128" s="44">
        <v>0.9</v>
      </c>
      <c r="AD128" s="44">
        <v>9.9</v>
      </c>
      <c r="AE128" s="44">
        <v>4.6</v>
      </c>
      <c r="AF128" s="44">
        <v>16.4</v>
      </c>
      <c r="AG128" s="44">
        <v>43.8</v>
      </c>
      <c r="AH128" s="44">
        <v>35.3</v>
      </c>
      <c r="AI128" s="44">
        <v>25.7</v>
      </c>
      <c r="AJ128" s="44">
        <v>41.8</v>
      </c>
      <c r="AK128" s="44">
        <v>6.8</v>
      </c>
      <c r="AL128" s="44">
        <v>259.2</v>
      </c>
      <c r="AM128" s="44">
        <v>1.1</v>
      </c>
      <c r="AN128" s="44">
        <v>31.5</v>
      </c>
      <c r="AO128" s="44">
        <v>26.1</v>
      </c>
      <c r="AP128" s="44">
        <v>18.1</v>
      </c>
      <c r="AQ128" s="44">
        <v>23.3</v>
      </c>
      <c r="AR128" s="44">
        <v>54.1</v>
      </c>
      <c r="AS128" s="44">
        <v>31.6</v>
      </c>
      <c r="AT128" s="44">
        <v>43.0</v>
      </c>
      <c r="AU128" s="44">
        <v>4.5</v>
      </c>
      <c r="AV128" s="44">
        <v>4.6</v>
      </c>
      <c r="AW128" s="44">
        <v>4.4</v>
      </c>
      <c r="AX128" s="44">
        <v>3.3</v>
      </c>
      <c r="AY128" s="44">
        <v>4.8</v>
      </c>
    </row>
    <row r="129" ht="15.75" customHeight="1">
      <c r="A129" s="44" t="s">
        <v>645</v>
      </c>
      <c r="B129" s="44">
        <v>6433.0</v>
      </c>
      <c r="C129" s="44" t="s">
        <v>288</v>
      </c>
      <c r="D129" s="44">
        <v>14.0</v>
      </c>
      <c r="E129" s="44">
        <v>453.0</v>
      </c>
      <c r="F129" s="44">
        <v>271.4</v>
      </c>
      <c r="G129" s="44">
        <v>213.1</v>
      </c>
      <c r="H129" s="44">
        <v>21.5</v>
      </c>
      <c r="I129" s="44">
        <v>599.1</v>
      </c>
      <c r="J129" s="44">
        <v>1.3</v>
      </c>
      <c r="K129" s="44">
        <v>7.2</v>
      </c>
      <c r="L129" s="44">
        <v>17.8</v>
      </c>
      <c r="M129" s="44">
        <v>7.9</v>
      </c>
      <c r="N129" s="44">
        <v>12.9</v>
      </c>
      <c r="O129" s="44">
        <v>36.3</v>
      </c>
      <c r="P129" s="44">
        <v>15.2</v>
      </c>
      <c r="Q129" s="44">
        <v>9.8</v>
      </c>
      <c r="R129" s="44">
        <v>20738.0</v>
      </c>
      <c r="S129" s="44">
        <v>44114.0</v>
      </c>
      <c r="T129" s="44">
        <v>23.1</v>
      </c>
      <c r="U129" s="44">
        <v>25.3</v>
      </c>
      <c r="V129" s="44">
        <v>71.4</v>
      </c>
      <c r="W129" s="44">
        <v>3.3</v>
      </c>
      <c r="X129" s="44">
        <v>5.5</v>
      </c>
      <c r="Y129" s="44">
        <v>455.6</v>
      </c>
      <c r="Z129" s="44">
        <v>93.6</v>
      </c>
      <c r="AA129" s="44">
        <v>42.7</v>
      </c>
      <c r="AB129" s="44">
        <v>735.0</v>
      </c>
      <c r="AC129" s="44">
        <v>1.7</v>
      </c>
      <c r="AD129" s="44">
        <v>9.9</v>
      </c>
      <c r="AE129" s="44">
        <v>5.6</v>
      </c>
      <c r="AF129" s="44">
        <v>21.4</v>
      </c>
      <c r="AG129" s="44">
        <v>44.6</v>
      </c>
      <c r="AH129" s="44">
        <v>28.4</v>
      </c>
      <c r="AI129" s="44">
        <v>21.2</v>
      </c>
      <c r="AJ129" s="44">
        <v>35.6</v>
      </c>
      <c r="AK129" s="44">
        <v>5.2</v>
      </c>
      <c r="AL129" s="44">
        <v>371.0</v>
      </c>
      <c r="AM129" s="44">
        <v>0.4</v>
      </c>
      <c r="AN129" s="44">
        <v>32.0</v>
      </c>
      <c r="AO129" s="44">
        <v>29.8</v>
      </c>
      <c r="AP129" s="44">
        <v>19.0</v>
      </c>
      <c r="AQ129" s="44">
        <v>18.9</v>
      </c>
      <c r="AR129" s="44">
        <v>76.1</v>
      </c>
      <c r="AS129" s="44">
        <v>32.2</v>
      </c>
      <c r="AT129" s="44">
        <v>48.7</v>
      </c>
      <c r="AU129" s="44">
        <v>4.8</v>
      </c>
      <c r="AV129" s="44">
        <v>4.8</v>
      </c>
      <c r="AW129" s="44">
        <v>4.7</v>
      </c>
      <c r="AX129" s="44">
        <v>4.0</v>
      </c>
      <c r="AY129" s="44">
        <v>4.4</v>
      </c>
    </row>
    <row r="130" ht="15.75" customHeight="1">
      <c r="A130" s="44" t="s">
        <v>645</v>
      </c>
      <c r="B130" s="44">
        <v>6434.0</v>
      </c>
      <c r="C130" s="44" t="s">
        <v>289</v>
      </c>
      <c r="D130" s="44">
        <v>13.0</v>
      </c>
      <c r="E130" s="44">
        <v>481.8</v>
      </c>
      <c r="F130" s="44">
        <v>236.0</v>
      </c>
      <c r="G130" s="44">
        <v>198.7</v>
      </c>
      <c r="H130" s="44">
        <v>15.8</v>
      </c>
      <c r="I130" s="44">
        <v>489.8</v>
      </c>
      <c r="J130" s="44">
        <v>-1.6</v>
      </c>
      <c r="K130" s="44">
        <v>5.6</v>
      </c>
      <c r="L130" s="44">
        <v>18.0</v>
      </c>
      <c r="M130" s="44">
        <v>6.7</v>
      </c>
      <c r="N130" s="44">
        <v>9.7</v>
      </c>
      <c r="O130" s="44">
        <v>37.1</v>
      </c>
      <c r="P130" s="44">
        <v>16.4</v>
      </c>
      <c r="Q130" s="44">
        <v>12.1</v>
      </c>
      <c r="R130" s="44">
        <v>31612.0</v>
      </c>
      <c r="S130" s="44">
        <v>43504.0</v>
      </c>
      <c r="T130" s="44">
        <v>21.1</v>
      </c>
      <c r="U130" s="44">
        <v>24.0</v>
      </c>
      <c r="V130" s="44">
        <v>68.7</v>
      </c>
      <c r="W130" s="44">
        <v>7.3</v>
      </c>
      <c r="X130" s="44">
        <v>2.7</v>
      </c>
      <c r="Y130" s="44">
        <v>473.3</v>
      </c>
      <c r="Z130" s="44">
        <v>104.8</v>
      </c>
      <c r="AA130" s="44">
        <v>49.6</v>
      </c>
      <c r="AB130" s="44">
        <v>807.3</v>
      </c>
      <c r="AC130" s="44">
        <v>2.3</v>
      </c>
      <c r="AD130" s="44">
        <v>10.4</v>
      </c>
      <c r="AE130" s="44">
        <v>3.6</v>
      </c>
      <c r="AF130" s="44">
        <v>16.3</v>
      </c>
      <c r="AG130" s="44">
        <v>34.3</v>
      </c>
      <c r="AH130" s="44">
        <v>45.8</v>
      </c>
      <c r="AI130" s="44">
        <v>35.8</v>
      </c>
      <c r="AJ130" s="44">
        <v>56.3</v>
      </c>
      <c r="AK130" s="44">
        <v>6.6</v>
      </c>
      <c r="AL130" s="44">
        <v>404.9</v>
      </c>
      <c r="AM130" s="44">
        <v>0.2</v>
      </c>
      <c r="AN130" s="44">
        <v>18.1</v>
      </c>
      <c r="AO130" s="44">
        <v>20.8</v>
      </c>
      <c r="AP130" s="44">
        <v>37.0</v>
      </c>
      <c r="AQ130" s="44">
        <v>23.9</v>
      </c>
      <c r="AR130" s="44">
        <v>47.3</v>
      </c>
      <c r="AS130" s="44">
        <v>30.1</v>
      </c>
      <c r="AT130" s="44">
        <v>51.1</v>
      </c>
      <c r="AU130" s="44">
        <v>3.4</v>
      </c>
      <c r="AV130" s="44">
        <v>3.7</v>
      </c>
      <c r="AW130" s="44">
        <v>3.1</v>
      </c>
      <c r="AX130" s="44">
        <v>2.3</v>
      </c>
      <c r="AY130" s="44">
        <v>4.0</v>
      </c>
    </row>
    <row r="131" ht="15.75" customHeight="1">
      <c r="A131" s="44" t="s">
        <v>645</v>
      </c>
      <c r="B131" s="44">
        <v>6435.0</v>
      </c>
      <c r="C131" s="44" t="s">
        <v>290</v>
      </c>
      <c r="D131" s="44">
        <v>29.0</v>
      </c>
      <c r="E131" s="44">
        <v>1397.3</v>
      </c>
      <c r="F131" s="44">
        <v>418.2</v>
      </c>
      <c r="G131" s="44">
        <v>355.1</v>
      </c>
      <c r="H131" s="44">
        <v>15.1</v>
      </c>
      <c r="I131" s="44">
        <v>299.3</v>
      </c>
      <c r="J131" s="44">
        <v>-1.3</v>
      </c>
      <c r="K131" s="44">
        <v>4.8</v>
      </c>
      <c r="L131" s="44">
        <v>16.7</v>
      </c>
      <c r="M131" s="44">
        <v>7.6</v>
      </c>
      <c r="N131" s="44">
        <v>11.7</v>
      </c>
      <c r="O131" s="44">
        <v>36.2</v>
      </c>
      <c r="P131" s="44">
        <v>17.0</v>
      </c>
      <c r="Q131" s="44">
        <v>10.8</v>
      </c>
      <c r="R131" s="44">
        <v>22932.0</v>
      </c>
      <c r="S131" s="44">
        <v>32786.0</v>
      </c>
      <c r="T131" s="44">
        <v>23.8</v>
      </c>
      <c r="U131" s="44">
        <v>21.5</v>
      </c>
      <c r="V131" s="44">
        <v>72.3</v>
      </c>
      <c r="W131" s="44">
        <v>6.2</v>
      </c>
      <c r="X131" s="44">
        <v>2.7</v>
      </c>
      <c r="Y131" s="44">
        <v>469.9</v>
      </c>
      <c r="Z131" s="44">
        <v>100.3</v>
      </c>
      <c r="AA131" s="44">
        <v>47.2</v>
      </c>
      <c r="AB131" s="44">
        <v>716.6</v>
      </c>
      <c r="AC131" s="44">
        <v>3.6</v>
      </c>
      <c r="AD131" s="44">
        <v>10.4</v>
      </c>
      <c r="AE131" s="44">
        <v>4.5</v>
      </c>
      <c r="AF131" s="44">
        <v>16.4</v>
      </c>
      <c r="AG131" s="44">
        <v>50.4</v>
      </c>
      <c r="AH131" s="44">
        <v>28.7</v>
      </c>
      <c r="AI131" s="44">
        <v>26.2</v>
      </c>
      <c r="AJ131" s="44">
        <v>42.1</v>
      </c>
      <c r="AK131" s="44">
        <v>7.3</v>
      </c>
      <c r="AL131" s="44">
        <v>325.3</v>
      </c>
      <c r="AM131" s="44">
        <v>0.4</v>
      </c>
      <c r="AN131" s="44">
        <v>33.8</v>
      </c>
      <c r="AO131" s="44">
        <v>23.4</v>
      </c>
      <c r="AP131" s="44">
        <v>19.3</v>
      </c>
      <c r="AQ131" s="44">
        <v>23.2</v>
      </c>
      <c r="AR131" s="44">
        <v>60.9</v>
      </c>
      <c r="AS131" s="44">
        <v>32.0</v>
      </c>
      <c r="AT131" s="44">
        <v>44.1</v>
      </c>
      <c r="AU131" s="44">
        <v>4.2</v>
      </c>
      <c r="AV131" s="44">
        <v>4.3</v>
      </c>
      <c r="AW131" s="44">
        <v>4.1</v>
      </c>
      <c r="AX131" s="44">
        <v>4.3</v>
      </c>
      <c r="AY131" s="44">
        <v>3.9</v>
      </c>
    </row>
    <row r="132" ht="15.75" customHeight="1">
      <c r="A132" s="44" t="s">
        <v>645</v>
      </c>
      <c r="B132" s="44">
        <v>6436.0</v>
      </c>
      <c r="C132" s="44" t="s">
        <v>291</v>
      </c>
      <c r="D132" s="44">
        <v>12.0</v>
      </c>
      <c r="E132" s="44">
        <v>222.5</v>
      </c>
      <c r="F132" s="44">
        <v>237.0</v>
      </c>
      <c r="G132" s="44">
        <v>199.4</v>
      </c>
      <c r="H132" s="44">
        <v>15.9</v>
      </c>
      <c r="I132" s="44">
        <v>1064.9</v>
      </c>
      <c r="J132" s="44" t="s">
        <v>644</v>
      </c>
      <c r="K132" s="44">
        <v>5.0</v>
      </c>
      <c r="L132" s="44">
        <v>18.0</v>
      </c>
      <c r="M132" s="44">
        <v>6.8</v>
      </c>
      <c r="N132" s="44">
        <v>10.9</v>
      </c>
      <c r="O132" s="44">
        <v>37.4</v>
      </c>
      <c r="P132" s="44">
        <v>15.6</v>
      </c>
      <c r="Q132" s="44">
        <v>11.2</v>
      </c>
      <c r="R132" s="44">
        <v>26641.0</v>
      </c>
      <c r="S132" s="44">
        <v>51581.0</v>
      </c>
      <c r="T132" s="44">
        <v>21.5</v>
      </c>
      <c r="U132" s="44">
        <v>25.0</v>
      </c>
      <c r="V132" s="44">
        <v>68.9</v>
      </c>
      <c r="W132" s="44">
        <v>6.1</v>
      </c>
      <c r="X132" s="44">
        <v>4.5</v>
      </c>
      <c r="Y132" s="44">
        <v>472.2</v>
      </c>
      <c r="Z132" s="44">
        <v>99.5</v>
      </c>
      <c r="AA132" s="44">
        <v>47.0</v>
      </c>
      <c r="AB132" s="44">
        <v>897.6</v>
      </c>
      <c r="AC132" s="44">
        <v>2.1</v>
      </c>
      <c r="AD132" s="44">
        <v>9.6</v>
      </c>
      <c r="AE132" s="44">
        <v>5.4</v>
      </c>
      <c r="AF132" s="44">
        <v>18.9</v>
      </c>
      <c r="AG132" s="44">
        <v>38.7</v>
      </c>
      <c r="AH132" s="44">
        <v>37.0</v>
      </c>
      <c r="AI132" s="44">
        <v>32.5</v>
      </c>
      <c r="AJ132" s="44">
        <v>49.5</v>
      </c>
      <c r="AK132" s="44">
        <v>6.1</v>
      </c>
      <c r="AL132" s="44">
        <v>421.6</v>
      </c>
      <c r="AM132" s="44">
        <v>0.2</v>
      </c>
      <c r="AN132" s="44">
        <v>14.3</v>
      </c>
      <c r="AO132" s="44">
        <v>25.7</v>
      </c>
      <c r="AP132" s="44">
        <v>37.3</v>
      </c>
      <c r="AQ132" s="44">
        <v>22.5</v>
      </c>
      <c r="AR132" s="44">
        <v>47.2</v>
      </c>
      <c r="AS132" s="44">
        <v>31.8</v>
      </c>
      <c r="AT132" s="44">
        <v>49.3</v>
      </c>
      <c r="AU132" s="44">
        <v>3.4</v>
      </c>
      <c r="AV132" s="44">
        <v>3.5</v>
      </c>
      <c r="AW132" s="44">
        <v>3.3</v>
      </c>
      <c r="AX132" s="44">
        <v>2.5</v>
      </c>
      <c r="AY132" s="44">
        <v>3.6</v>
      </c>
    </row>
    <row r="133" ht="15.75" customHeight="1">
      <c r="A133" s="44" t="s">
        <v>645</v>
      </c>
      <c r="B133" s="44">
        <v>6437.0</v>
      </c>
      <c r="C133" s="44" t="s">
        <v>292</v>
      </c>
      <c r="D133" s="44">
        <v>15.0</v>
      </c>
      <c r="E133" s="44">
        <v>624.0</v>
      </c>
      <c r="F133" s="44">
        <v>96.6</v>
      </c>
      <c r="G133" s="44">
        <v>83.8</v>
      </c>
      <c r="H133" s="44">
        <v>13.2</v>
      </c>
      <c r="I133" s="44">
        <v>154.8</v>
      </c>
      <c r="J133" s="44">
        <v>-5.0</v>
      </c>
      <c r="K133" s="44">
        <v>6.4</v>
      </c>
      <c r="L133" s="44">
        <v>15.8</v>
      </c>
      <c r="M133" s="44">
        <v>7.3</v>
      </c>
      <c r="N133" s="44">
        <v>10.9</v>
      </c>
      <c r="O133" s="44">
        <v>35.3</v>
      </c>
      <c r="P133" s="44">
        <v>18.6</v>
      </c>
      <c r="Q133" s="44">
        <v>12.0</v>
      </c>
      <c r="R133" s="44">
        <v>21418.0</v>
      </c>
      <c r="S133" s="44">
        <v>26362.0</v>
      </c>
      <c r="T133" s="44">
        <v>9.1</v>
      </c>
      <c r="U133" s="44">
        <v>22.2</v>
      </c>
      <c r="V133" s="44">
        <v>73.3</v>
      </c>
      <c r="W133" s="44">
        <v>4.5</v>
      </c>
      <c r="X133" s="44">
        <v>1.6</v>
      </c>
      <c r="Y133" s="44">
        <v>480.1</v>
      </c>
      <c r="Z133" s="44">
        <v>107.1</v>
      </c>
      <c r="AA133" s="44">
        <v>51.4</v>
      </c>
      <c r="AB133" s="44">
        <v>778.5</v>
      </c>
      <c r="AC133" s="44">
        <v>1.8</v>
      </c>
      <c r="AD133" s="44">
        <v>10.4</v>
      </c>
      <c r="AE133" s="44">
        <v>6.6</v>
      </c>
      <c r="AF133" s="44">
        <v>15.4</v>
      </c>
      <c r="AG133" s="44">
        <v>47.1</v>
      </c>
      <c r="AH133" s="44">
        <v>31.0</v>
      </c>
      <c r="AI133" s="44">
        <v>28.1</v>
      </c>
      <c r="AJ133" s="44">
        <v>41.8</v>
      </c>
      <c r="AK133" s="44">
        <v>8.8</v>
      </c>
      <c r="AL133" s="44">
        <v>287.3</v>
      </c>
      <c r="AM133" s="44">
        <v>0.7</v>
      </c>
      <c r="AN133" s="44">
        <v>39.7</v>
      </c>
      <c r="AO133" s="44">
        <v>17.6</v>
      </c>
      <c r="AP133" s="44">
        <v>13.4</v>
      </c>
      <c r="AQ133" s="44">
        <v>28.6</v>
      </c>
      <c r="AR133" s="44">
        <v>55.2</v>
      </c>
      <c r="AS133" s="44">
        <v>30.6</v>
      </c>
      <c r="AT133" s="44">
        <v>42.5</v>
      </c>
      <c r="AU133" s="44">
        <v>4.5</v>
      </c>
      <c r="AV133" s="44">
        <v>4.6</v>
      </c>
      <c r="AW133" s="44">
        <v>4.4</v>
      </c>
      <c r="AX133" s="44">
        <v>2.9</v>
      </c>
      <c r="AY133" s="44">
        <v>5.4</v>
      </c>
    </row>
    <row r="134" ht="15.75" customHeight="1">
      <c r="A134" s="44" t="s">
        <v>645</v>
      </c>
      <c r="B134" s="44">
        <v>6438.0</v>
      </c>
      <c r="C134" s="44" t="s">
        <v>293</v>
      </c>
      <c r="D134" s="44">
        <v>13.0</v>
      </c>
      <c r="E134" s="44">
        <v>356.2</v>
      </c>
      <c r="F134" s="44">
        <v>351.7</v>
      </c>
      <c r="G134" s="44">
        <v>286.1</v>
      </c>
      <c r="H134" s="44">
        <v>18.6</v>
      </c>
      <c r="I134" s="44">
        <v>987.2</v>
      </c>
      <c r="J134" s="44">
        <v>0.1</v>
      </c>
      <c r="K134" s="44">
        <v>4.4</v>
      </c>
      <c r="L134" s="44">
        <v>17.4</v>
      </c>
      <c r="M134" s="44">
        <v>7.3</v>
      </c>
      <c r="N134" s="44">
        <v>11.9</v>
      </c>
      <c r="O134" s="44">
        <v>36.2</v>
      </c>
      <c r="P134" s="44">
        <v>16.4</v>
      </c>
      <c r="Q134" s="44">
        <v>10.9</v>
      </c>
      <c r="R134" s="44">
        <v>23449.0</v>
      </c>
      <c r="S134" s="44">
        <v>39267.0</v>
      </c>
      <c r="T134" s="44">
        <v>23.0</v>
      </c>
      <c r="U134" s="44">
        <v>20.2</v>
      </c>
      <c r="V134" s="44">
        <v>73.8</v>
      </c>
      <c r="W134" s="44">
        <v>6.0</v>
      </c>
      <c r="X134" s="44">
        <v>2.6</v>
      </c>
      <c r="Y134" s="44">
        <v>467.0</v>
      </c>
      <c r="Z134" s="44">
        <v>94.7</v>
      </c>
      <c r="AA134" s="44">
        <v>44.2</v>
      </c>
      <c r="AB134" s="44">
        <v>687.5</v>
      </c>
      <c r="AC134" s="44">
        <v>1.9</v>
      </c>
      <c r="AD134" s="44">
        <v>9.3</v>
      </c>
      <c r="AE134" s="44">
        <v>4.6</v>
      </c>
      <c r="AF134" s="44">
        <v>19.2</v>
      </c>
      <c r="AG134" s="44">
        <v>43.8</v>
      </c>
      <c r="AH134" s="44">
        <v>32.3</v>
      </c>
      <c r="AI134" s="44">
        <v>23.8</v>
      </c>
      <c r="AJ134" s="44">
        <v>48.7</v>
      </c>
      <c r="AK134" s="44">
        <v>6.6</v>
      </c>
      <c r="AL134" s="44">
        <v>358.8</v>
      </c>
      <c r="AM134" s="44">
        <v>0.2</v>
      </c>
      <c r="AN134" s="44">
        <v>24.0</v>
      </c>
      <c r="AO134" s="44">
        <v>32.1</v>
      </c>
      <c r="AP134" s="44">
        <v>27.7</v>
      </c>
      <c r="AQ134" s="44">
        <v>15.9</v>
      </c>
      <c r="AR134" s="44">
        <v>61.6</v>
      </c>
      <c r="AS134" s="44">
        <v>32.5</v>
      </c>
      <c r="AT134" s="44">
        <v>47.1</v>
      </c>
      <c r="AU134" s="44">
        <v>4.4</v>
      </c>
      <c r="AV134" s="44">
        <v>4.3</v>
      </c>
      <c r="AW134" s="44">
        <v>4.4</v>
      </c>
      <c r="AX134" s="44">
        <v>4.2</v>
      </c>
      <c r="AY134" s="44">
        <v>4.6</v>
      </c>
    </row>
    <row r="135" ht="15.75" customHeight="1">
      <c r="A135" s="44" t="s">
        <v>645</v>
      </c>
      <c r="B135" s="44">
        <v>6439.0</v>
      </c>
      <c r="C135" s="44" t="s">
        <v>294</v>
      </c>
      <c r="D135" s="44">
        <v>17.0</v>
      </c>
      <c r="E135" s="44">
        <v>811.4</v>
      </c>
      <c r="F135" s="44">
        <v>186.6</v>
      </c>
      <c r="G135" s="44">
        <v>164.5</v>
      </c>
      <c r="H135" s="44">
        <v>11.8</v>
      </c>
      <c r="I135" s="44">
        <v>230.0</v>
      </c>
      <c r="J135" s="44">
        <v>-2.3</v>
      </c>
      <c r="K135" s="44">
        <v>7.3</v>
      </c>
      <c r="L135" s="44">
        <v>16.4</v>
      </c>
      <c r="M135" s="44">
        <v>7.4</v>
      </c>
      <c r="N135" s="44">
        <v>10.1</v>
      </c>
      <c r="O135" s="44">
        <v>36.8</v>
      </c>
      <c r="P135" s="44">
        <v>17.7</v>
      </c>
      <c r="Q135" s="44">
        <v>11.6</v>
      </c>
      <c r="R135" s="44">
        <v>24671.0</v>
      </c>
      <c r="S135" s="44">
        <v>24179.0</v>
      </c>
      <c r="T135" s="44">
        <v>22.7</v>
      </c>
      <c r="U135" s="44">
        <v>23.1</v>
      </c>
      <c r="V135" s="44">
        <v>69.5</v>
      </c>
      <c r="W135" s="44">
        <v>7.3</v>
      </c>
      <c r="X135" s="44">
        <v>5.3</v>
      </c>
      <c r="Y135" s="44">
        <v>484.7</v>
      </c>
      <c r="Z135" s="44">
        <v>104.7</v>
      </c>
      <c r="AA135" s="44">
        <v>50.7</v>
      </c>
      <c r="AB135" s="44">
        <v>765.7</v>
      </c>
      <c r="AC135" s="44">
        <v>1.5</v>
      </c>
      <c r="AD135" s="44">
        <v>9.7</v>
      </c>
      <c r="AE135" s="44">
        <v>4.2</v>
      </c>
      <c r="AF135" s="44">
        <v>15.5</v>
      </c>
      <c r="AG135" s="44">
        <v>42.7</v>
      </c>
      <c r="AH135" s="44">
        <v>37.6</v>
      </c>
      <c r="AI135" s="44">
        <v>33.3</v>
      </c>
      <c r="AJ135" s="44">
        <v>44.3</v>
      </c>
      <c r="AK135" s="44">
        <v>7.3</v>
      </c>
      <c r="AL135" s="44">
        <v>244.9</v>
      </c>
      <c r="AM135" s="44">
        <v>1.1</v>
      </c>
      <c r="AN135" s="44">
        <v>25.5</v>
      </c>
      <c r="AO135" s="44">
        <v>23.1</v>
      </c>
      <c r="AP135" s="44">
        <v>17.2</v>
      </c>
      <c r="AQ135" s="44">
        <v>33.1</v>
      </c>
      <c r="AR135" s="44">
        <v>51.0</v>
      </c>
      <c r="AS135" s="44">
        <v>30.8</v>
      </c>
      <c r="AT135" s="44">
        <v>44.1</v>
      </c>
      <c r="AU135" s="44">
        <v>4.3</v>
      </c>
      <c r="AV135" s="44">
        <v>4.5</v>
      </c>
      <c r="AW135" s="44">
        <v>4.1</v>
      </c>
      <c r="AX135" s="44">
        <v>1.7</v>
      </c>
      <c r="AY135" s="44">
        <v>4.5</v>
      </c>
    </row>
    <row r="136" ht="15.75" customHeight="1">
      <c r="A136" s="44" t="s">
        <v>645</v>
      </c>
      <c r="B136" s="44">
        <v>6440.0</v>
      </c>
      <c r="C136" s="44" t="s">
        <v>295</v>
      </c>
      <c r="D136" s="44">
        <v>25.0</v>
      </c>
      <c r="E136" s="44">
        <v>1100.7</v>
      </c>
      <c r="F136" s="44">
        <v>305.3</v>
      </c>
      <c r="G136" s="44">
        <v>267.7</v>
      </c>
      <c r="H136" s="44">
        <v>12.3</v>
      </c>
      <c r="I136" s="44">
        <v>277.4</v>
      </c>
      <c r="J136" s="44">
        <v>-2.1</v>
      </c>
      <c r="K136" s="44">
        <v>6.6</v>
      </c>
      <c r="L136" s="44">
        <v>16.8</v>
      </c>
      <c r="M136" s="44">
        <v>7.6</v>
      </c>
      <c r="N136" s="44">
        <v>11.4</v>
      </c>
      <c r="O136" s="44">
        <v>36.8</v>
      </c>
      <c r="P136" s="44">
        <v>16.6</v>
      </c>
      <c r="Q136" s="44">
        <v>10.8</v>
      </c>
      <c r="R136" s="44">
        <v>22944.0</v>
      </c>
      <c r="S136" s="44">
        <v>28022.0</v>
      </c>
      <c r="T136" s="44">
        <v>20.4</v>
      </c>
      <c r="U136" s="44">
        <v>25.3</v>
      </c>
      <c r="V136" s="44">
        <v>63.8</v>
      </c>
      <c r="W136" s="44">
        <v>10.9</v>
      </c>
      <c r="X136" s="44">
        <v>4.7</v>
      </c>
      <c r="Y136" s="44">
        <v>463.7</v>
      </c>
      <c r="Z136" s="44">
        <v>105.7</v>
      </c>
      <c r="AA136" s="44">
        <v>49.0</v>
      </c>
      <c r="AB136" s="44">
        <v>730.2</v>
      </c>
      <c r="AC136" s="44">
        <v>2.2</v>
      </c>
      <c r="AD136" s="44">
        <v>10.6</v>
      </c>
      <c r="AE136" s="44">
        <v>4.3</v>
      </c>
      <c r="AF136" s="44">
        <v>15.0</v>
      </c>
      <c r="AG136" s="44">
        <v>40.6</v>
      </c>
      <c r="AH136" s="44">
        <v>40.2</v>
      </c>
      <c r="AI136" s="44">
        <v>31.6</v>
      </c>
      <c r="AJ136" s="44">
        <v>43.9</v>
      </c>
      <c r="AK136" s="44">
        <v>7.3</v>
      </c>
      <c r="AL136" s="44">
        <v>281.9</v>
      </c>
      <c r="AM136" s="44">
        <v>0.7</v>
      </c>
      <c r="AN136" s="44">
        <v>25.7</v>
      </c>
      <c r="AO136" s="44">
        <v>25.5</v>
      </c>
      <c r="AP136" s="44">
        <v>18.4</v>
      </c>
      <c r="AQ136" s="44">
        <v>29.7</v>
      </c>
      <c r="AR136" s="44">
        <v>53.2</v>
      </c>
      <c r="AS136" s="44">
        <v>27.7</v>
      </c>
      <c r="AT136" s="44">
        <v>42.7</v>
      </c>
      <c r="AU136" s="44">
        <v>3.9</v>
      </c>
      <c r="AV136" s="44">
        <v>4.4</v>
      </c>
      <c r="AW136" s="44">
        <v>3.4</v>
      </c>
      <c r="AX136" s="44">
        <v>2.6</v>
      </c>
      <c r="AY136" s="44">
        <v>4.1</v>
      </c>
    </row>
    <row r="137" ht="15.75" customHeight="1">
      <c r="A137" s="44" t="s">
        <v>645</v>
      </c>
      <c r="B137" s="44">
        <v>6531.0</v>
      </c>
      <c r="C137" s="44" t="s">
        <v>296</v>
      </c>
      <c r="D137" s="44">
        <v>18.0</v>
      </c>
      <c r="E137" s="44">
        <v>854.6</v>
      </c>
      <c r="F137" s="44">
        <v>267.1</v>
      </c>
      <c r="G137" s="44">
        <v>236.0</v>
      </c>
      <c r="H137" s="44">
        <v>11.6</v>
      </c>
      <c r="I137" s="44">
        <v>312.5</v>
      </c>
      <c r="J137" s="44">
        <v>-0.5</v>
      </c>
      <c r="K137" s="44">
        <v>5.1</v>
      </c>
      <c r="L137" s="44">
        <v>15.7</v>
      </c>
      <c r="M137" s="44">
        <v>10.9</v>
      </c>
      <c r="N137" s="44">
        <v>14.9</v>
      </c>
      <c r="O137" s="44">
        <v>33.0</v>
      </c>
      <c r="P137" s="44">
        <v>15.5</v>
      </c>
      <c r="Q137" s="44">
        <v>10.0</v>
      </c>
      <c r="R137" s="44">
        <v>20153.0</v>
      </c>
      <c r="S137" s="44">
        <v>34318.0</v>
      </c>
      <c r="T137" s="44">
        <v>37.6</v>
      </c>
      <c r="U137" s="44">
        <v>44.0</v>
      </c>
      <c r="V137" s="44">
        <v>49.6</v>
      </c>
      <c r="W137" s="44">
        <v>6.4</v>
      </c>
      <c r="X137" s="44">
        <v>4.1</v>
      </c>
      <c r="Y137" s="44">
        <v>488.1</v>
      </c>
      <c r="Z137" s="44">
        <v>98.4</v>
      </c>
      <c r="AA137" s="44">
        <v>48.0</v>
      </c>
      <c r="AB137" s="44">
        <v>669.4</v>
      </c>
      <c r="AC137" s="44">
        <v>2.3</v>
      </c>
      <c r="AD137" s="44">
        <v>9.6</v>
      </c>
      <c r="AE137" s="44">
        <v>4.7</v>
      </c>
      <c r="AF137" s="44">
        <v>14.1</v>
      </c>
      <c r="AG137" s="44">
        <v>39.3</v>
      </c>
      <c r="AH137" s="44">
        <v>41.9</v>
      </c>
      <c r="AI137" s="44">
        <v>32.2</v>
      </c>
      <c r="AJ137" s="44">
        <v>39.5</v>
      </c>
      <c r="AK137" s="44">
        <v>6.1</v>
      </c>
      <c r="AL137" s="44">
        <v>363.7</v>
      </c>
      <c r="AM137" s="44">
        <v>0.3</v>
      </c>
      <c r="AN137" s="44">
        <v>25.2</v>
      </c>
      <c r="AO137" s="44">
        <v>22.8</v>
      </c>
      <c r="AP137" s="44">
        <v>16.0</v>
      </c>
      <c r="AQ137" s="44">
        <v>35.7</v>
      </c>
      <c r="AR137" s="44">
        <v>78.8</v>
      </c>
      <c r="AS137" s="44">
        <v>27.1</v>
      </c>
      <c r="AT137" s="44">
        <v>40.4</v>
      </c>
      <c r="AU137" s="44">
        <v>5.4</v>
      </c>
      <c r="AV137" s="44">
        <v>6.0</v>
      </c>
      <c r="AW137" s="44">
        <v>4.8</v>
      </c>
      <c r="AX137" s="44">
        <v>3.3</v>
      </c>
      <c r="AY137" s="44">
        <v>5.7</v>
      </c>
    </row>
    <row r="138" ht="15.75" customHeight="1">
      <c r="A138" s="44" t="s">
        <v>645</v>
      </c>
      <c r="B138" s="44">
        <v>6532.0</v>
      </c>
      <c r="C138" s="44" t="s">
        <v>297</v>
      </c>
      <c r="D138" s="44">
        <v>23.0</v>
      </c>
      <c r="E138" s="44">
        <v>1066.3</v>
      </c>
      <c r="F138" s="44">
        <v>254.2</v>
      </c>
      <c r="G138" s="44">
        <v>227.4</v>
      </c>
      <c r="H138" s="44">
        <v>10.5</v>
      </c>
      <c r="I138" s="44">
        <v>238.4</v>
      </c>
      <c r="J138" s="44">
        <v>-3.1</v>
      </c>
      <c r="K138" s="44">
        <v>3.4</v>
      </c>
      <c r="L138" s="44">
        <v>16.5</v>
      </c>
      <c r="M138" s="44">
        <v>7.8</v>
      </c>
      <c r="N138" s="44">
        <v>11.5</v>
      </c>
      <c r="O138" s="44">
        <v>35.5</v>
      </c>
      <c r="P138" s="44">
        <v>17.0</v>
      </c>
      <c r="Q138" s="44">
        <v>11.5</v>
      </c>
      <c r="R138" s="44">
        <v>22884.0</v>
      </c>
      <c r="S138" s="44">
        <v>32192.0</v>
      </c>
      <c r="T138" s="44">
        <v>24.0</v>
      </c>
      <c r="U138" s="44">
        <v>24.4</v>
      </c>
      <c r="V138" s="44">
        <v>68.1</v>
      </c>
      <c r="W138" s="44">
        <v>7.5</v>
      </c>
      <c r="X138" s="44">
        <v>2.5</v>
      </c>
      <c r="Y138" s="44">
        <v>472.0</v>
      </c>
      <c r="Z138" s="44">
        <v>107.2</v>
      </c>
      <c r="AA138" s="44">
        <v>50.6</v>
      </c>
      <c r="AB138" s="44">
        <v>753.1</v>
      </c>
      <c r="AC138" s="44">
        <v>3.1</v>
      </c>
      <c r="AD138" s="44">
        <v>9.7</v>
      </c>
      <c r="AE138" s="44">
        <v>5.2</v>
      </c>
      <c r="AF138" s="44">
        <v>19.2</v>
      </c>
      <c r="AG138" s="44">
        <v>52.6</v>
      </c>
      <c r="AH138" s="44">
        <v>22.9</v>
      </c>
      <c r="AI138" s="44">
        <v>26.3</v>
      </c>
      <c r="AJ138" s="44">
        <v>39.8</v>
      </c>
      <c r="AK138" s="44">
        <v>7.0</v>
      </c>
      <c r="AL138" s="44">
        <v>371.3</v>
      </c>
      <c r="AM138" s="44">
        <v>0.2</v>
      </c>
      <c r="AN138" s="44">
        <v>41.4</v>
      </c>
      <c r="AO138" s="44">
        <v>19.4</v>
      </c>
      <c r="AP138" s="44">
        <v>14.0</v>
      </c>
      <c r="AQ138" s="44">
        <v>25.1</v>
      </c>
      <c r="AR138" s="44">
        <v>69.3</v>
      </c>
      <c r="AS138" s="44">
        <v>29.2</v>
      </c>
      <c r="AT138" s="44">
        <v>38.4</v>
      </c>
      <c r="AU138" s="44">
        <v>5.1</v>
      </c>
      <c r="AV138" s="44">
        <v>5.3</v>
      </c>
      <c r="AW138" s="44">
        <v>4.9</v>
      </c>
      <c r="AX138" s="44">
        <v>3.1</v>
      </c>
      <c r="AY138" s="44">
        <v>5.5</v>
      </c>
    </row>
    <row r="139" ht="15.75" customHeight="1">
      <c r="A139" s="44" t="s">
        <v>645</v>
      </c>
      <c r="B139" s="44">
        <v>6533.0</v>
      </c>
      <c r="C139" s="44" t="s">
        <v>298</v>
      </c>
      <c r="D139" s="44">
        <v>19.0</v>
      </c>
      <c r="E139" s="44">
        <v>738.4</v>
      </c>
      <c r="F139" s="44">
        <v>172.0</v>
      </c>
      <c r="G139" s="44">
        <v>152.7</v>
      </c>
      <c r="H139" s="44">
        <v>11.2</v>
      </c>
      <c r="I139" s="44">
        <v>232.9</v>
      </c>
      <c r="J139" s="44">
        <v>-2.9</v>
      </c>
      <c r="K139" s="44">
        <v>1.9</v>
      </c>
      <c r="L139" s="44">
        <v>16.8</v>
      </c>
      <c r="M139" s="44">
        <v>7.7</v>
      </c>
      <c r="N139" s="44">
        <v>11.4</v>
      </c>
      <c r="O139" s="44">
        <v>36.1</v>
      </c>
      <c r="P139" s="44">
        <v>17.1</v>
      </c>
      <c r="Q139" s="44">
        <v>10.9</v>
      </c>
      <c r="R139" s="44">
        <v>21348.0</v>
      </c>
      <c r="S139" s="44">
        <v>28470.0</v>
      </c>
      <c r="T139" s="44">
        <v>24.2</v>
      </c>
      <c r="U139" s="44">
        <v>21.2</v>
      </c>
      <c r="V139" s="44">
        <v>73.6</v>
      </c>
      <c r="W139" s="44">
        <v>5.3</v>
      </c>
      <c r="X139" s="44">
        <v>3.2</v>
      </c>
      <c r="Y139" s="44">
        <v>477.4</v>
      </c>
      <c r="Z139" s="44">
        <v>109.5</v>
      </c>
      <c r="AA139" s="44">
        <v>52.3</v>
      </c>
      <c r="AB139" s="44">
        <v>765.6</v>
      </c>
      <c r="AC139" s="44">
        <v>5.5</v>
      </c>
      <c r="AD139" s="44">
        <v>11.4</v>
      </c>
      <c r="AE139" s="44">
        <v>5.2</v>
      </c>
      <c r="AF139" s="44">
        <v>22.7</v>
      </c>
      <c r="AG139" s="44">
        <v>45.7</v>
      </c>
      <c r="AH139" s="44">
        <v>26.4</v>
      </c>
      <c r="AI139" s="44">
        <v>28.1</v>
      </c>
      <c r="AJ139" s="44">
        <v>43.9</v>
      </c>
      <c r="AK139" s="44">
        <v>8.4</v>
      </c>
      <c r="AL139" s="44">
        <v>313.3</v>
      </c>
      <c r="AM139" s="44">
        <v>0.3</v>
      </c>
      <c r="AN139" s="44">
        <v>31.2</v>
      </c>
      <c r="AO139" s="44">
        <v>24.1</v>
      </c>
      <c r="AP139" s="44">
        <v>15.1</v>
      </c>
      <c r="AQ139" s="44">
        <v>29.3</v>
      </c>
      <c r="AR139" s="44">
        <v>65.1</v>
      </c>
      <c r="AS139" s="44">
        <v>29.7</v>
      </c>
      <c r="AT139" s="44">
        <v>44.1</v>
      </c>
      <c r="AU139" s="44">
        <v>4.8</v>
      </c>
      <c r="AV139" s="44">
        <v>5.3</v>
      </c>
      <c r="AW139" s="44">
        <v>4.2</v>
      </c>
      <c r="AX139" s="44">
        <v>2.8</v>
      </c>
      <c r="AY139" s="44">
        <v>4.4</v>
      </c>
    </row>
    <row r="140" ht="15.75" customHeight="1">
      <c r="A140" s="44" t="s">
        <v>645</v>
      </c>
      <c r="B140" s="44">
        <v>6534.0</v>
      </c>
      <c r="C140" s="44" t="s">
        <v>299</v>
      </c>
      <c r="D140" s="44">
        <v>22.0</v>
      </c>
      <c r="E140" s="44">
        <v>1262.4</v>
      </c>
      <c r="F140" s="44">
        <v>246.2</v>
      </c>
      <c r="G140" s="44">
        <v>218.9</v>
      </c>
      <c r="H140" s="44">
        <v>11.1</v>
      </c>
      <c r="I140" s="44">
        <v>195.0</v>
      </c>
      <c r="J140" s="44">
        <v>-2.3</v>
      </c>
      <c r="K140" s="44">
        <v>7.0</v>
      </c>
      <c r="L140" s="44">
        <v>16.0</v>
      </c>
      <c r="M140" s="44">
        <v>10.9</v>
      </c>
      <c r="N140" s="44">
        <v>13.8</v>
      </c>
      <c r="O140" s="44">
        <v>33.6</v>
      </c>
      <c r="P140" s="44">
        <v>15.3</v>
      </c>
      <c r="Q140" s="44">
        <v>10.3</v>
      </c>
      <c r="R140" s="44">
        <v>20485.0</v>
      </c>
      <c r="S140" s="44">
        <v>35064.0</v>
      </c>
      <c r="T140" s="44">
        <v>22.4</v>
      </c>
      <c r="U140" s="44">
        <v>18.4</v>
      </c>
      <c r="V140" s="44">
        <v>76.0</v>
      </c>
      <c r="W140" s="44">
        <v>5.6</v>
      </c>
      <c r="X140" s="44">
        <v>2.5</v>
      </c>
      <c r="Y140" s="44">
        <v>476.6</v>
      </c>
      <c r="Z140" s="44">
        <v>102.1</v>
      </c>
      <c r="AA140" s="44">
        <v>48.7</v>
      </c>
      <c r="AB140" s="44">
        <v>690.9</v>
      </c>
      <c r="AC140" s="44">
        <v>3.2</v>
      </c>
      <c r="AD140" s="44">
        <v>9.8</v>
      </c>
      <c r="AE140" s="44">
        <v>5.8</v>
      </c>
      <c r="AF140" s="44">
        <v>19.1</v>
      </c>
      <c r="AG140" s="44">
        <v>43.3</v>
      </c>
      <c r="AH140" s="44">
        <v>31.8</v>
      </c>
      <c r="AI140" s="44">
        <v>32.4</v>
      </c>
      <c r="AJ140" s="44">
        <v>33.7</v>
      </c>
      <c r="AK140" s="44">
        <v>5.6</v>
      </c>
      <c r="AL140" s="44">
        <v>372.6</v>
      </c>
      <c r="AM140" s="44">
        <v>0.3</v>
      </c>
      <c r="AN140" s="44">
        <v>36.7</v>
      </c>
      <c r="AO140" s="44">
        <v>14.6</v>
      </c>
      <c r="AP140" s="44">
        <v>14.1</v>
      </c>
      <c r="AQ140" s="44">
        <v>34.3</v>
      </c>
      <c r="AR140" s="44">
        <v>55.6</v>
      </c>
      <c r="AS140" s="44">
        <v>29.1</v>
      </c>
      <c r="AT140" s="44">
        <v>38.9</v>
      </c>
      <c r="AU140" s="44">
        <v>4.0</v>
      </c>
      <c r="AV140" s="44">
        <v>4.4</v>
      </c>
      <c r="AW140" s="44">
        <v>3.5</v>
      </c>
      <c r="AX140" s="44">
        <v>2.7</v>
      </c>
      <c r="AY140" s="44">
        <v>3.6</v>
      </c>
    </row>
    <row r="141" ht="15.75" customHeight="1">
      <c r="A141" s="44" t="s">
        <v>645</v>
      </c>
      <c r="B141" s="44">
        <v>6535.0</v>
      </c>
      <c r="C141" s="44" t="s">
        <v>300</v>
      </c>
      <c r="D141" s="44">
        <v>19.0</v>
      </c>
      <c r="E141" s="44">
        <v>1458.9</v>
      </c>
      <c r="F141" s="44">
        <v>106.5</v>
      </c>
      <c r="G141" s="44">
        <v>99.1</v>
      </c>
      <c r="H141" s="44">
        <v>6.9</v>
      </c>
      <c r="I141" s="44">
        <v>73.0</v>
      </c>
      <c r="J141" s="44">
        <v>-6.2</v>
      </c>
      <c r="K141" s="44">
        <v>3.5</v>
      </c>
      <c r="L141" s="44">
        <v>15.1</v>
      </c>
      <c r="M141" s="44">
        <v>7.2</v>
      </c>
      <c r="N141" s="44">
        <v>10.3</v>
      </c>
      <c r="O141" s="44">
        <v>35.8</v>
      </c>
      <c r="P141" s="44">
        <v>18.8</v>
      </c>
      <c r="Q141" s="44">
        <v>12.8</v>
      </c>
      <c r="R141" s="44">
        <v>21608.0</v>
      </c>
      <c r="S141" s="44">
        <v>25693.0</v>
      </c>
      <c r="T141" s="44">
        <v>19.2</v>
      </c>
      <c r="U141" s="44">
        <v>25.9</v>
      </c>
      <c r="V141" s="44">
        <v>68.7</v>
      </c>
      <c r="W141" s="44">
        <v>5.4</v>
      </c>
      <c r="X141" s="44">
        <v>1.8</v>
      </c>
      <c r="Y141" s="44">
        <v>485.8</v>
      </c>
      <c r="Z141" s="44">
        <v>114.3</v>
      </c>
      <c r="AA141" s="44">
        <v>55.5</v>
      </c>
      <c r="AB141" s="44">
        <v>865.9</v>
      </c>
      <c r="AC141" s="44">
        <v>4.2</v>
      </c>
      <c r="AD141" s="44">
        <v>8.9</v>
      </c>
      <c r="AE141" s="44">
        <v>6.4</v>
      </c>
      <c r="AF141" s="44">
        <v>19.0</v>
      </c>
      <c r="AG141" s="44">
        <v>49.3</v>
      </c>
      <c r="AH141" s="44">
        <v>25.3</v>
      </c>
      <c r="AI141" s="44">
        <v>29.2</v>
      </c>
      <c r="AJ141" s="44">
        <v>38.8</v>
      </c>
      <c r="AK141" s="44">
        <v>8.0</v>
      </c>
      <c r="AL141" s="44">
        <v>302.5</v>
      </c>
      <c r="AM141" s="44">
        <v>1.3</v>
      </c>
      <c r="AN141" s="44">
        <v>35.2</v>
      </c>
      <c r="AO141" s="44">
        <v>19.5</v>
      </c>
      <c r="AP141" s="44">
        <v>9.4</v>
      </c>
      <c r="AQ141" s="44">
        <v>34.5</v>
      </c>
      <c r="AR141" s="44">
        <v>44.4</v>
      </c>
      <c r="AS141" s="44">
        <v>25.7</v>
      </c>
      <c r="AT141" s="44">
        <v>35.5</v>
      </c>
      <c r="AU141" s="44">
        <v>3.9</v>
      </c>
      <c r="AV141" s="44">
        <v>4.4</v>
      </c>
      <c r="AW141" s="44">
        <v>3.4</v>
      </c>
      <c r="AX141" s="44">
        <v>1.9</v>
      </c>
      <c r="AY141" s="44">
        <v>4.5</v>
      </c>
    </row>
    <row r="142" ht="15.75" customHeight="1">
      <c r="A142" s="44" t="s">
        <v>645</v>
      </c>
      <c r="B142" s="44">
        <v>6611.0</v>
      </c>
      <c r="C142" s="44" t="s">
        <v>301</v>
      </c>
      <c r="D142" s="44">
        <v>1.0</v>
      </c>
      <c r="E142" s="44">
        <v>106.8</v>
      </c>
      <c r="F142" s="44">
        <v>200.7</v>
      </c>
      <c r="G142" s="44">
        <v>165.7</v>
      </c>
      <c r="H142" s="44">
        <v>17.5</v>
      </c>
      <c r="I142" s="44">
        <v>1879.6</v>
      </c>
      <c r="J142" s="44" t="s">
        <v>644</v>
      </c>
      <c r="K142" s="44">
        <v>8.0</v>
      </c>
      <c r="L142" s="44">
        <v>15.7</v>
      </c>
      <c r="M142" s="44">
        <v>10.2</v>
      </c>
      <c r="N142" s="44">
        <v>16.5</v>
      </c>
      <c r="O142" s="44">
        <v>32.3</v>
      </c>
      <c r="P142" s="44">
        <v>15.0</v>
      </c>
      <c r="Q142" s="44">
        <v>10.3</v>
      </c>
      <c r="R142" s="44">
        <v>18890.0</v>
      </c>
      <c r="S142" s="44">
        <v>49937.0</v>
      </c>
      <c r="T142" s="44">
        <v>24.2</v>
      </c>
      <c r="U142" s="44">
        <v>16.0</v>
      </c>
      <c r="V142" s="44">
        <v>78.7</v>
      </c>
      <c r="W142" s="44">
        <v>5.3</v>
      </c>
      <c r="X142" s="44">
        <v>1.6</v>
      </c>
      <c r="Y142" s="44">
        <v>526.2</v>
      </c>
      <c r="Z142" s="44">
        <v>79.5</v>
      </c>
      <c r="AA142" s="44">
        <v>41.9</v>
      </c>
      <c r="AB142" s="44">
        <v>509.0</v>
      </c>
      <c r="AC142" s="44">
        <v>5.8</v>
      </c>
      <c r="AD142" s="44">
        <v>9.7</v>
      </c>
      <c r="AE142" s="44">
        <v>7.0</v>
      </c>
      <c r="AF142" s="44">
        <v>12.9</v>
      </c>
      <c r="AG142" s="44">
        <v>43.6</v>
      </c>
      <c r="AH142" s="44">
        <v>36.5</v>
      </c>
      <c r="AI142" s="44">
        <v>30.2</v>
      </c>
      <c r="AJ142" s="44">
        <v>40.3</v>
      </c>
      <c r="AK142" s="44">
        <v>4.6</v>
      </c>
      <c r="AL142" s="44">
        <v>554.4</v>
      </c>
      <c r="AM142" s="44">
        <v>0.0</v>
      </c>
      <c r="AN142" s="44">
        <v>20.7</v>
      </c>
      <c r="AO142" s="44">
        <v>21.5</v>
      </c>
      <c r="AP142" s="44">
        <v>23.1</v>
      </c>
      <c r="AQ142" s="44">
        <v>34.6</v>
      </c>
      <c r="AR142" s="44">
        <v>126.1</v>
      </c>
      <c r="AS142" s="44">
        <v>29.0</v>
      </c>
      <c r="AT142" s="44">
        <v>47.0</v>
      </c>
      <c r="AU142" s="44">
        <v>7.3</v>
      </c>
      <c r="AV142" s="44">
        <v>8.1</v>
      </c>
      <c r="AW142" s="44">
        <v>6.4</v>
      </c>
      <c r="AX142" s="44">
        <v>6.0</v>
      </c>
      <c r="AY142" s="44">
        <v>6.7</v>
      </c>
    </row>
    <row r="143" ht="15.75" customHeight="1">
      <c r="A143" s="44" t="s">
        <v>645</v>
      </c>
      <c r="B143" s="44">
        <v>6631.0</v>
      </c>
      <c r="C143" s="44" t="s">
        <v>302</v>
      </c>
      <c r="D143" s="44">
        <v>23.0</v>
      </c>
      <c r="E143" s="44">
        <v>1380.4</v>
      </c>
      <c r="F143" s="44">
        <v>221.8</v>
      </c>
      <c r="G143" s="44">
        <v>203.0</v>
      </c>
      <c r="H143" s="44">
        <v>8.5</v>
      </c>
      <c r="I143" s="44">
        <v>160.7</v>
      </c>
      <c r="J143" s="44">
        <v>-0.7</v>
      </c>
      <c r="K143" s="44">
        <v>3.4</v>
      </c>
      <c r="L143" s="44">
        <v>17.1</v>
      </c>
      <c r="M143" s="44">
        <v>8.5</v>
      </c>
      <c r="N143" s="44">
        <v>12.3</v>
      </c>
      <c r="O143" s="44">
        <v>34.8</v>
      </c>
      <c r="P143" s="44">
        <v>15.9</v>
      </c>
      <c r="Q143" s="44">
        <v>11.4</v>
      </c>
      <c r="R143" s="44">
        <v>22038.0</v>
      </c>
      <c r="S143" s="44">
        <v>36184.0</v>
      </c>
      <c r="T143" s="44">
        <v>21.1</v>
      </c>
      <c r="U143" s="44">
        <v>25.8</v>
      </c>
      <c r="V143" s="44">
        <v>69.4</v>
      </c>
      <c r="W143" s="44">
        <v>4.8</v>
      </c>
      <c r="X143" s="44">
        <v>3.5</v>
      </c>
      <c r="Y143" s="44">
        <v>480.3</v>
      </c>
      <c r="Z143" s="44">
        <v>104.2</v>
      </c>
      <c r="AA143" s="44">
        <v>50.1</v>
      </c>
      <c r="AB143" s="44">
        <v>794.5</v>
      </c>
      <c r="AC143" s="44">
        <v>4.9</v>
      </c>
      <c r="AD143" s="44">
        <v>10.5</v>
      </c>
      <c r="AE143" s="44">
        <v>4.6</v>
      </c>
      <c r="AF143" s="44">
        <v>18.1</v>
      </c>
      <c r="AG143" s="44">
        <v>50.3</v>
      </c>
      <c r="AH143" s="44">
        <v>27.0</v>
      </c>
      <c r="AI143" s="44">
        <v>27.8</v>
      </c>
      <c r="AJ143" s="44">
        <v>40.1</v>
      </c>
      <c r="AK143" s="44">
        <v>6.9</v>
      </c>
      <c r="AL143" s="44">
        <v>420.6</v>
      </c>
      <c r="AM143" s="44">
        <v>0.4</v>
      </c>
      <c r="AN143" s="44">
        <v>30.7</v>
      </c>
      <c r="AO143" s="44">
        <v>24.9</v>
      </c>
      <c r="AP143" s="44">
        <v>18.5</v>
      </c>
      <c r="AQ143" s="44">
        <v>25.5</v>
      </c>
      <c r="AR143" s="44">
        <v>43.0</v>
      </c>
      <c r="AS143" s="44">
        <v>29.1</v>
      </c>
      <c r="AT143" s="44">
        <v>42.5</v>
      </c>
      <c r="AU143" s="44">
        <v>2.9</v>
      </c>
      <c r="AV143" s="44">
        <v>3.1</v>
      </c>
      <c r="AW143" s="44">
        <v>2.7</v>
      </c>
      <c r="AX143" s="44">
        <v>1.3</v>
      </c>
      <c r="AY143" s="44">
        <v>3.0</v>
      </c>
    </row>
    <row r="144" ht="15.75" customHeight="1">
      <c r="A144" s="44" t="s">
        <v>645</v>
      </c>
      <c r="B144" s="44">
        <v>6632.0</v>
      </c>
      <c r="C144" s="44" t="s">
        <v>303</v>
      </c>
      <c r="D144" s="44">
        <v>20.0</v>
      </c>
      <c r="E144" s="44">
        <v>1097.7</v>
      </c>
      <c r="F144" s="44">
        <v>121.1</v>
      </c>
      <c r="G144" s="44">
        <v>110.2</v>
      </c>
      <c r="H144" s="44">
        <v>9.0</v>
      </c>
      <c r="I144" s="44">
        <v>110.3</v>
      </c>
      <c r="J144" s="44">
        <v>-4.4</v>
      </c>
      <c r="K144" s="44">
        <v>4.9</v>
      </c>
      <c r="L144" s="44">
        <v>16.0</v>
      </c>
      <c r="M144" s="44">
        <v>7.2</v>
      </c>
      <c r="N144" s="44">
        <v>11.0</v>
      </c>
      <c r="O144" s="44">
        <v>34.9</v>
      </c>
      <c r="P144" s="44">
        <v>18.1</v>
      </c>
      <c r="Q144" s="44">
        <v>12.8</v>
      </c>
      <c r="R144" s="44">
        <v>20459.0</v>
      </c>
      <c r="S144" s="44">
        <v>34052.0</v>
      </c>
      <c r="T144" s="44">
        <v>18.4</v>
      </c>
      <c r="U144" s="44">
        <v>13.9</v>
      </c>
      <c r="V144" s="44">
        <v>81.8</v>
      </c>
      <c r="W144" s="44">
        <v>4.3</v>
      </c>
      <c r="X144" s="44">
        <v>1.5</v>
      </c>
      <c r="Y144" s="44">
        <v>488.7</v>
      </c>
      <c r="Z144" s="44">
        <v>106.5</v>
      </c>
      <c r="AA144" s="44">
        <v>52.1</v>
      </c>
      <c r="AB144" s="44">
        <v>809.6</v>
      </c>
      <c r="AC144" s="44">
        <v>3.1</v>
      </c>
      <c r="AD144" s="44">
        <v>10.6</v>
      </c>
      <c r="AE144" s="44">
        <v>4.2</v>
      </c>
      <c r="AF144" s="44">
        <v>17.3</v>
      </c>
      <c r="AG144" s="44">
        <v>51.4</v>
      </c>
      <c r="AH144" s="44">
        <v>27.1</v>
      </c>
      <c r="AI144" s="44">
        <v>30.3</v>
      </c>
      <c r="AJ144" s="44">
        <v>33.7</v>
      </c>
      <c r="AK144" s="44">
        <v>6.2</v>
      </c>
      <c r="AL144" s="44">
        <v>400.5</v>
      </c>
      <c r="AM144" s="44">
        <v>0.7</v>
      </c>
      <c r="AN144" s="44">
        <v>29.0</v>
      </c>
      <c r="AO144" s="44">
        <v>35.0</v>
      </c>
      <c r="AP144" s="44">
        <v>11.1</v>
      </c>
      <c r="AQ144" s="44">
        <v>24.3</v>
      </c>
      <c r="AR144" s="44">
        <v>49.3</v>
      </c>
      <c r="AS144" s="44">
        <v>31.1</v>
      </c>
      <c r="AT144" s="44">
        <v>34.4</v>
      </c>
      <c r="AU144" s="44">
        <v>3.8</v>
      </c>
      <c r="AV144" s="44">
        <v>3.9</v>
      </c>
      <c r="AW144" s="44">
        <v>3.6</v>
      </c>
      <c r="AX144" s="44">
        <v>2.8</v>
      </c>
      <c r="AY144" s="44">
        <v>4.4</v>
      </c>
    </row>
    <row r="145" ht="15.75" customHeight="1">
      <c r="A145" s="44" t="s">
        <v>645</v>
      </c>
      <c r="B145" s="44">
        <v>6633.0</v>
      </c>
      <c r="C145" s="44" t="s">
        <v>304</v>
      </c>
      <c r="D145" s="44">
        <v>29.0</v>
      </c>
      <c r="E145" s="44">
        <v>1293.3</v>
      </c>
      <c r="F145" s="44">
        <v>236.7</v>
      </c>
      <c r="G145" s="44">
        <v>220.3</v>
      </c>
      <c r="H145" s="44">
        <v>6.9</v>
      </c>
      <c r="I145" s="44">
        <v>183.0</v>
      </c>
      <c r="J145" s="44">
        <v>-4.3</v>
      </c>
      <c r="K145" s="44">
        <v>3.3</v>
      </c>
      <c r="L145" s="44">
        <v>15.7</v>
      </c>
      <c r="M145" s="44">
        <v>6.9</v>
      </c>
      <c r="N145" s="44">
        <v>10.2</v>
      </c>
      <c r="O145" s="44">
        <v>35.6</v>
      </c>
      <c r="P145" s="44">
        <v>18.8</v>
      </c>
      <c r="Q145" s="44">
        <v>12.9</v>
      </c>
      <c r="R145" s="44">
        <v>22015.0</v>
      </c>
      <c r="S145" s="44">
        <v>32467.0</v>
      </c>
      <c r="T145" s="44">
        <v>24.2</v>
      </c>
      <c r="U145" s="44">
        <v>16.0</v>
      </c>
      <c r="V145" s="44">
        <v>78.7</v>
      </c>
      <c r="W145" s="44">
        <v>5.3</v>
      </c>
      <c r="X145" s="44">
        <v>1.8</v>
      </c>
      <c r="Y145" s="44">
        <v>488.4</v>
      </c>
      <c r="Z145" s="44">
        <v>79.5</v>
      </c>
      <c r="AA145" s="44">
        <v>41.9</v>
      </c>
      <c r="AB145" s="44">
        <v>748.1</v>
      </c>
      <c r="AC145" s="44">
        <v>1.6</v>
      </c>
      <c r="AD145" s="44">
        <v>9.2</v>
      </c>
      <c r="AE145" s="44">
        <v>4.1</v>
      </c>
      <c r="AF145" s="44">
        <v>17.4</v>
      </c>
      <c r="AG145" s="44">
        <v>52.3</v>
      </c>
      <c r="AH145" s="44">
        <v>26.1</v>
      </c>
      <c r="AI145" s="44">
        <v>29.8</v>
      </c>
      <c r="AJ145" s="44">
        <v>33.3</v>
      </c>
      <c r="AK145" s="44">
        <v>6.5</v>
      </c>
      <c r="AL145" s="44">
        <v>315.5</v>
      </c>
      <c r="AM145" s="44">
        <v>0.6</v>
      </c>
      <c r="AN145" s="44">
        <v>43.9</v>
      </c>
      <c r="AO145" s="44">
        <v>20.8</v>
      </c>
      <c r="AP145" s="44">
        <v>11.5</v>
      </c>
      <c r="AQ145" s="44">
        <v>23.1</v>
      </c>
      <c r="AR145" s="44">
        <v>48.5</v>
      </c>
      <c r="AS145" s="44">
        <v>30.6</v>
      </c>
      <c r="AT145" s="44">
        <v>34.5</v>
      </c>
      <c r="AU145" s="44">
        <v>3.9</v>
      </c>
      <c r="AV145" s="44">
        <v>4.2</v>
      </c>
      <c r="AW145" s="44">
        <v>3.6</v>
      </c>
      <c r="AX145" s="44">
        <v>3.0</v>
      </c>
      <c r="AY145" s="44">
        <v>4.1</v>
      </c>
    </row>
    <row r="146" ht="15.75" customHeight="1">
      <c r="A146" s="44" t="s">
        <v>645</v>
      </c>
      <c r="B146" s="44">
        <v>6634.0</v>
      </c>
      <c r="C146" s="44" t="s">
        <v>305</v>
      </c>
      <c r="D146" s="44">
        <v>27.0</v>
      </c>
      <c r="E146" s="44">
        <v>1539.0</v>
      </c>
      <c r="F146" s="44">
        <v>180.8</v>
      </c>
      <c r="G146" s="44">
        <v>168.1</v>
      </c>
      <c r="H146" s="44">
        <v>7.0</v>
      </c>
      <c r="I146" s="44">
        <v>117.4</v>
      </c>
      <c r="J146" s="44">
        <v>-4.4</v>
      </c>
      <c r="K146" s="44">
        <v>2.7</v>
      </c>
      <c r="L146" s="44">
        <v>15.8</v>
      </c>
      <c r="M146" s="44">
        <v>7.2</v>
      </c>
      <c r="N146" s="44">
        <v>10.9</v>
      </c>
      <c r="O146" s="44">
        <v>36.0</v>
      </c>
      <c r="P146" s="44">
        <v>18.0</v>
      </c>
      <c r="Q146" s="44">
        <v>12.0</v>
      </c>
      <c r="R146" s="44">
        <v>20898.0</v>
      </c>
      <c r="S146" s="44">
        <v>29677.0</v>
      </c>
      <c r="T146" s="44">
        <v>19.9</v>
      </c>
      <c r="U146" s="44">
        <v>28.2</v>
      </c>
      <c r="V146" s="44">
        <v>64.1</v>
      </c>
      <c r="W146" s="44">
        <v>7.6</v>
      </c>
      <c r="X146" s="44">
        <v>2.2</v>
      </c>
      <c r="Y146" s="44">
        <v>483.2</v>
      </c>
      <c r="Z146" s="44">
        <v>109.8</v>
      </c>
      <c r="AA146" s="44">
        <v>53.1</v>
      </c>
      <c r="AB146" s="44">
        <v>806.8</v>
      </c>
      <c r="AC146" s="44">
        <v>2.5</v>
      </c>
      <c r="AD146" s="44">
        <v>10.8</v>
      </c>
      <c r="AE146" s="44">
        <v>4.9</v>
      </c>
      <c r="AF146" s="44">
        <v>17.1</v>
      </c>
      <c r="AG146" s="44">
        <v>46.1</v>
      </c>
      <c r="AH146" s="44">
        <v>31.9</v>
      </c>
      <c r="AI146" s="44">
        <v>31.0</v>
      </c>
      <c r="AJ146" s="44">
        <v>33.9</v>
      </c>
      <c r="AK146" s="44">
        <v>7.1</v>
      </c>
      <c r="AL146" s="44">
        <v>303.7</v>
      </c>
      <c r="AM146" s="44">
        <v>0.8</v>
      </c>
      <c r="AN146" s="44">
        <v>33.2</v>
      </c>
      <c r="AO146" s="44">
        <v>26.1</v>
      </c>
      <c r="AP146" s="44">
        <v>11.3</v>
      </c>
      <c r="AQ146" s="44">
        <v>28.5</v>
      </c>
      <c r="AR146" s="44">
        <v>47.3</v>
      </c>
      <c r="AS146" s="44">
        <v>28.6</v>
      </c>
      <c r="AT146" s="44">
        <v>35.1</v>
      </c>
      <c r="AU146" s="44">
        <v>3.4</v>
      </c>
      <c r="AV146" s="44">
        <v>3.8</v>
      </c>
      <c r="AW146" s="44">
        <v>3.0</v>
      </c>
      <c r="AX146" s="44">
        <v>2.5</v>
      </c>
      <c r="AY146" s="44">
        <v>3.5</v>
      </c>
    </row>
    <row r="147" ht="15.75" customHeight="1">
      <c r="A147" s="44" t="s">
        <v>645</v>
      </c>
      <c r="B147" s="44">
        <v>6635.0</v>
      </c>
      <c r="C147" s="44" t="s">
        <v>306</v>
      </c>
      <c r="D147" s="44">
        <v>22.0</v>
      </c>
      <c r="E147" s="44">
        <v>1848.7</v>
      </c>
      <c r="F147" s="44">
        <v>157.3</v>
      </c>
      <c r="G147" s="44">
        <v>144.6</v>
      </c>
      <c r="H147" s="44">
        <v>8.1</v>
      </c>
      <c r="I147" s="44">
        <v>85.1</v>
      </c>
      <c r="J147" s="44">
        <v>-4.5</v>
      </c>
      <c r="K147" s="44">
        <v>-0.1</v>
      </c>
      <c r="L147" s="44">
        <v>16.3</v>
      </c>
      <c r="M147" s="44">
        <v>7.4</v>
      </c>
      <c r="N147" s="44">
        <v>10.8</v>
      </c>
      <c r="O147" s="44">
        <v>35.5</v>
      </c>
      <c r="P147" s="44">
        <v>17.7</v>
      </c>
      <c r="Q147" s="44">
        <v>12.3</v>
      </c>
      <c r="R147" s="44">
        <v>21041.0</v>
      </c>
      <c r="S147" s="44">
        <v>35038.0</v>
      </c>
      <c r="T147" s="44">
        <v>24.4</v>
      </c>
      <c r="U147" s="44">
        <v>20.1</v>
      </c>
      <c r="V147" s="44">
        <v>75.4</v>
      </c>
      <c r="W147" s="44">
        <v>4.6</v>
      </c>
      <c r="X147" s="44">
        <v>1.3</v>
      </c>
      <c r="Y147" s="44">
        <v>499.1</v>
      </c>
      <c r="Z147" s="44">
        <v>108.0</v>
      </c>
      <c r="AA147" s="44">
        <v>53.9</v>
      </c>
      <c r="AB147" s="44">
        <v>828.1</v>
      </c>
      <c r="AC147" s="44">
        <v>3.4</v>
      </c>
      <c r="AD147" s="44">
        <v>10.9</v>
      </c>
      <c r="AE147" s="44">
        <v>5.3</v>
      </c>
      <c r="AF147" s="44">
        <v>16.4</v>
      </c>
      <c r="AG147" s="44">
        <v>54.3</v>
      </c>
      <c r="AH147" s="44">
        <v>23.9</v>
      </c>
      <c r="AI147" s="44">
        <v>28.8</v>
      </c>
      <c r="AJ147" s="44">
        <v>39.0</v>
      </c>
      <c r="AK147" s="44">
        <v>7.3</v>
      </c>
      <c r="AL147" s="44">
        <v>402.9</v>
      </c>
      <c r="AM147" s="44">
        <v>0.9</v>
      </c>
      <c r="AN147" s="44">
        <v>38.1</v>
      </c>
      <c r="AO147" s="44">
        <v>19.2</v>
      </c>
      <c r="AP147" s="44">
        <v>9.6</v>
      </c>
      <c r="AQ147" s="44">
        <v>32.3</v>
      </c>
      <c r="AR147" s="44">
        <v>50.1</v>
      </c>
      <c r="AS147" s="44">
        <v>27.1</v>
      </c>
      <c r="AT147" s="44">
        <v>39.3</v>
      </c>
      <c r="AU147" s="44">
        <v>3.9</v>
      </c>
      <c r="AV147" s="44">
        <v>4.3</v>
      </c>
      <c r="AW147" s="44">
        <v>3.5</v>
      </c>
      <c r="AX147" s="44">
        <v>2.9</v>
      </c>
      <c r="AY147" s="44">
        <v>4.3</v>
      </c>
    </row>
    <row r="148" ht="15.75" customHeight="1">
      <c r="A148" s="44" t="s">
        <v>645</v>
      </c>
      <c r="B148" s="44">
        <v>6636.0</v>
      </c>
      <c r="C148" s="44" t="s">
        <v>307</v>
      </c>
      <c r="D148" s="44">
        <v>16.0</v>
      </c>
      <c r="E148" s="44">
        <v>1024.8</v>
      </c>
      <c r="F148" s="44">
        <v>101.1</v>
      </c>
      <c r="G148" s="44">
        <v>94.0</v>
      </c>
      <c r="H148" s="44">
        <v>7.0</v>
      </c>
      <c r="I148" s="44">
        <v>98.7</v>
      </c>
      <c r="J148" s="44">
        <v>-6.9</v>
      </c>
      <c r="K148" s="44">
        <v>8.3</v>
      </c>
      <c r="L148" s="44">
        <v>14.8</v>
      </c>
      <c r="M148" s="44">
        <v>7.5</v>
      </c>
      <c r="N148" s="44">
        <v>10.4</v>
      </c>
      <c r="O148" s="44">
        <v>34.5</v>
      </c>
      <c r="P148" s="44">
        <v>19.3</v>
      </c>
      <c r="Q148" s="44">
        <v>13.5</v>
      </c>
      <c r="R148" s="44">
        <v>19785.0</v>
      </c>
      <c r="S148" s="44">
        <v>24172.0</v>
      </c>
      <c r="T148" s="44">
        <v>21.2</v>
      </c>
      <c r="U148" s="44">
        <v>20.8</v>
      </c>
      <c r="V148" s="44">
        <v>73.6</v>
      </c>
      <c r="W148" s="44">
        <v>5.6</v>
      </c>
      <c r="X148" s="44">
        <v>0.9</v>
      </c>
      <c r="Y148" s="44">
        <v>514.7</v>
      </c>
      <c r="Z148" s="44">
        <v>103.5</v>
      </c>
      <c r="AA148" s="44">
        <v>53.2</v>
      </c>
      <c r="AB148" s="44">
        <v>773.4</v>
      </c>
      <c r="AC148" s="44">
        <v>4.3</v>
      </c>
      <c r="AD148" s="44">
        <v>10.5</v>
      </c>
      <c r="AE148" s="44">
        <v>4.1</v>
      </c>
      <c r="AF148" s="44">
        <v>24.8</v>
      </c>
      <c r="AG148" s="44">
        <v>48.2</v>
      </c>
      <c r="AH148" s="44">
        <v>23.0</v>
      </c>
      <c r="AI148" s="44">
        <v>31.1</v>
      </c>
      <c r="AJ148" s="44">
        <v>36.2</v>
      </c>
      <c r="AK148" s="44">
        <v>7.3</v>
      </c>
      <c r="AL148" s="44">
        <v>279.9</v>
      </c>
      <c r="AM148" s="44">
        <v>2.0</v>
      </c>
      <c r="AN148" s="44">
        <v>29.3</v>
      </c>
      <c r="AO148" s="44">
        <v>20.6</v>
      </c>
      <c r="AP148" s="44">
        <v>9.7</v>
      </c>
      <c r="AQ148" s="44">
        <v>38.4</v>
      </c>
      <c r="AR148" s="44">
        <v>67.6</v>
      </c>
      <c r="AS148" s="44">
        <v>29.5</v>
      </c>
      <c r="AT148" s="44">
        <v>28.9</v>
      </c>
      <c r="AU148" s="44">
        <v>5.1</v>
      </c>
      <c r="AV148" s="44">
        <v>5.7</v>
      </c>
      <c r="AW148" s="44">
        <v>4.3</v>
      </c>
      <c r="AX148" s="44">
        <v>2.9</v>
      </c>
      <c r="AY148" s="44">
        <v>5.4</v>
      </c>
    </row>
    <row r="149" ht="15.75" customHeight="1">
      <c r="A149" s="44" t="s">
        <v>646</v>
      </c>
      <c r="B149" s="44">
        <v>7111.0</v>
      </c>
      <c r="C149" s="44" t="s">
        <v>647</v>
      </c>
      <c r="D149" s="44">
        <v>1.0</v>
      </c>
      <c r="E149" s="44">
        <v>105.3</v>
      </c>
      <c r="F149" s="44">
        <v>113.8</v>
      </c>
      <c r="G149" s="44">
        <v>99.4</v>
      </c>
      <c r="H149" s="44">
        <v>12.7</v>
      </c>
      <c r="I149" s="44">
        <v>1081.7</v>
      </c>
      <c r="J149" s="44">
        <v>-1.7</v>
      </c>
      <c r="K149" s="44">
        <v>3.6</v>
      </c>
      <c r="L149" s="44">
        <v>14.6</v>
      </c>
      <c r="M149" s="44">
        <v>9.8</v>
      </c>
      <c r="N149" s="44">
        <v>16.2</v>
      </c>
      <c r="O149" s="44">
        <v>31.8</v>
      </c>
      <c r="P149" s="44">
        <v>15.6</v>
      </c>
      <c r="Q149" s="44">
        <v>12.0</v>
      </c>
      <c r="R149" s="44">
        <v>21029.0</v>
      </c>
      <c r="S149" s="44">
        <v>69504.0</v>
      </c>
      <c r="T149" s="44">
        <v>31.0</v>
      </c>
      <c r="U149" s="44">
        <v>13.2</v>
      </c>
      <c r="V149" s="44">
        <v>79.9</v>
      </c>
      <c r="W149" s="44">
        <v>7.0</v>
      </c>
      <c r="X149" s="44">
        <v>2.4</v>
      </c>
      <c r="Y149" s="44">
        <v>537.8</v>
      </c>
      <c r="Z149" s="44">
        <v>86.4</v>
      </c>
      <c r="AA149" s="44">
        <v>46.4</v>
      </c>
      <c r="AB149" s="44">
        <v>628.6</v>
      </c>
      <c r="AC149" s="44">
        <v>6.1</v>
      </c>
      <c r="AD149" s="44">
        <v>13.0</v>
      </c>
      <c r="AE149" s="44">
        <v>6.2</v>
      </c>
      <c r="AF149" s="44">
        <v>16.1</v>
      </c>
      <c r="AG149" s="44">
        <v>33.9</v>
      </c>
      <c r="AH149" s="44">
        <v>43.9</v>
      </c>
      <c r="AI149" s="44">
        <v>26.1</v>
      </c>
      <c r="AJ149" s="44">
        <v>43.6</v>
      </c>
      <c r="AK149" s="44">
        <v>5.3</v>
      </c>
      <c r="AL149" s="44">
        <v>651.0</v>
      </c>
      <c r="AM149" s="44">
        <v>0.1</v>
      </c>
      <c r="AN149" s="44">
        <v>14.1</v>
      </c>
      <c r="AO149" s="44">
        <v>23.9</v>
      </c>
      <c r="AP149" s="44">
        <v>27.6</v>
      </c>
      <c r="AQ149" s="44">
        <v>34.2</v>
      </c>
      <c r="AR149" s="44">
        <v>91.5</v>
      </c>
      <c r="AS149" s="44">
        <v>27.9</v>
      </c>
      <c r="AT149" s="44">
        <v>41.2</v>
      </c>
      <c r="AU149" s="44">
        <v>6.0</v>
      </c>
      <c r="AV149" s="44">
        <v>6.8</v>
      </c>
      <c r="AW149" s="44">
        <v>5.2</v>
      </c>
      <c r="AX149" s="44">
        <v>3.1</v>
      </c>
      <c r="AY149" s="44">
        <v>6.2</v>
      </c>
    </row>
    <row r="150" ht="15.75" customHeight="1">
      <c r="A150" s="44" t="s">
        <v>646</v>
      </c>
      <c r="B150" s="44">
        <v>7131.0</v>
      </c>
      <c r="C150" s="44" t="s">
        <v>310</v>
      </c>
      <c r="D150" s="44">
        <v>74.0</v>
      </c>
      <c r="E150" s="44">
        <v>787.0</v>
      </c>
      <c r="F150" s="44">
        <v>128.9</v>
      </c>
      <c r="G150" s="44">
        <v>117.1</v>
      </c>
      <c r="H150" s="44">
        <v>9.1</v>
      </c>
      <c r="I150" s="44">
        <v>163.8</v>
      </c>
      <c r="J150" s="44">
        <v>-4.4</v>
      </c>
      <c r="K150" s="44">
        <v>7.9</v>
      </c>
      <c r="L150" s="44">
        <v>15.3</v>
      </c>
      <c r="M150" s="44">
        <v>7.5</v>
      </c>
      <c r="N150" s="44">
        <v>10.6</v>
      </c>
      <c r="O150" s="44">
        <v>35.1</v>
      </c>
      <c r="P150" s="44">
        <v>18.3</v>
      </c>
      <c r="Q150" s="44">
        <v>13.1</v>
      </c>
      <c r="R150" s="44">
        <v>22962.0</v>
      </c>
      <c r="S150" s="44">
        <v>24972.0</v>
      </c>
      <c r="T150" s="44">
        <v>22.3</v>
      </c>
      <c r="U150" s="44">
        <v>10.8</v>
      </c>
      <c r="V150" s="44">
        <v>84.2</v>
      </c>
      <c r="W150" s="44">
        <v>5.0</v>
      </c>
      <c r="X150" s="44">
        <v>5.8</v>
      </c>
      <c r="Y150" s="44">
        <v>525.8</v>
      </c>
      <c r="Z150" s="44">
        <v>104.4</v>
      </c>
      <c r="AA150" s="44">
        <v>54.9</v>
      </c>
      <c r="AB150" s="44">
        <v>794.0</v>
      </c>
      <c r="AC150" s="44">
        <v>2.5</v>
      </c>
      <c r="AD150" s="44">
        <v>10.7</v>
      </c>
      <c r="AE150" s="44">
        <v>2.2</v>
      </c>
      <c r="AF150" s="44">
        <v>14.3</v>
      </c>
      <c r="AG150" s="44">
        <v>37.2</v>
      </c>
      <c r="AH150" s="44">
        <v>46.3</v>
      </c>
      <c r="AI150" s="44">
        <v>33.3</v>
      </c>
      <c r="AJ150" s="44">
        <v>44.9</v>
      </c>
      <c r="AK150" s="44">
        <v>8.7</v>
      </c>
      <c r="AL150" s="44">
        <v>266.9</v>
      </c>
      <c r="AM150" s="44">
        <v>1.3</v>
      </c>
      <c r="AN150" s="44">
        <v>29.1</v>
      </c>
      <c r="AO150" s="44">
        <v>26.1</v>
      </c>
      <c r="AP150" s="44">
        <v>13.3</v>
      </c>
      <c r="AQ150" s="44">
        <v>30.2</v>
      </c>
      <c r="AR150" s="44">
        <v>47.5</v>
      </c>
      <c r="AS150" s="44">
        <v>27.9</v>
      </c>
      <c r="AT150" s="44">
        <v>46.8</v>
      </c>
      <c r="AU150" s="44">
        <v>3.8</v>
      </c>
      <c r="AV150" s="44">
        <v>4.2</v>
      </c>
      <c r="AW150" s="44">
        <v>3.5</v>
      </c>
      <c r="AX150" s="44">
        <v>1.3</v>
      </c>
      <c r="AY150" s="44">
        <v>4.3</v>
      </c>
    </row>
    <row r="151" ht="15.75" customHeight="1">
      <c r="A151" s="44" t="s">
        <v>646</v>
      </c>
      <c r="B151" s="44">
        <v>7132.0</v>
      </c>
      <c r="C151" s="44" t="s">
        <v>311</v>
      </c>
      <c r="D151" s="44">
        <v>119.0</v>
      </c>
      <c r="E151" s="44">
        <v>642.4</v>
      </c>
      <c r="F151" s="44">
        <v>128.8</v>
      </c>
      <c r="G151" s="44">
        <v>119.5</v>
      </c>
      <c r="H151" s="44">
        <v>7.2</v>
      </c>
      <c r="I151" s="44">
        <v>200.5</v>
      </c>
      <c r="J151" s="44">
        <v>-3.8</v>
      </c>
      <c r="K151" s="44">
        <v>2.6</v>
      </c>
      <c r="L151" s="44">
        <v>16.4</v>
      </c>
      <c r="M151" s="44">
        <v>7.7</v>
      </c>
      <c r="N151" s="44">
        <v>11.2</v>
      </c>
      <c r="O151" s="44">
        <v>35.6</v>
      </c>
      <c r="P151" s="44">
        <v>17.4</v>
      </c>
      <c r="Q151" s="44">
        <v>11.6</v>
      </c>
      <c r="R151" s="44">
        <v>21176.0</v>
      </c>
      <c r="S151" s="44">
        <v>26364.0</v>
      </c>
      <c r="T151" s="44">
        <v>15.9</v>
      </c>
      <c r="U151" s="44">
        <v>17.8</v>
      </c>
      <c r="V151" s="44">
        <v>70.7</v>
      </c>
      <c r="W151" s="44">
        <v>11.5</v>
      </c>
      <c r="X151" s="44">
        <v>1.2</v>
      </c>
      <c r="Y151" s="44">
        <v>486.6</v>
      </c>
      <c r="Z151" s="44">
        <v>109.6</v>
      </c>
      <c r="AA151" s="44">
        <v>53.3</v>
      </c>
      <c r="AB151" s="44">
        <v>780.1</v>
      </c>
      <c r="AC151" s="44">
        <v>3.2</v>
      </c>
      <c r="AD151" s="44">
        <v>11.7</v>
      </c>
      <c r="AE151" s="44">
        <v>5.9</v>
      </c>
      <c r="AF151" s="44">
        <v>21.7</v>
      </c>
      <c r="AG151" s="44">
        <v>40.6</v>
      </c>
      <c r="AH151" s="44">
        <v>31.9</v>
      </c>
      <c r="AI151" s="44">
        <v>26.7</v>
      </c>
      <c r="AJ151" s="44">
        <v>38.0</v>
      </c>
      <c r="AK151" s="44">
        <v>7.3</v>
      </c>
      <c r="AL151" s="44">
        <v>298.5</v>
      </c>
      <c r="AM151" s="44">
        <v>0.5</v>
      </c>
      <c r="AN151" s="44">
        <v>43.5</v>
      </c>
      <c r="AO151" s="44">
        <v>20.4</v>
      </c>
      <c r="AP151" s="44">
        <v>10.4</v>
      </c>
      <c r="AQ151" s="44">
        <v>25.1</v>
      </c>
      <c r="AR151" s="44">
        <v>47.8</v>
      </c>
      <c r="AS151" s="44">
        <v>24.8</v>
      </c>
      <c r="AT151" s="44">
        <v>27.7</v>
      </c>
      <c r="AU151" s="44">
        <v>4.5</v>
      </c>
      <c r="AV151" s="44">
        <v>4.5</v>
      </c>
      <c r="AW151" s="44">
        <v>4.5</v>
      </c>
      <c r="AX151" s="44">
        <v>1.8</v>
      </c>
      <c r="AY151" s="44">
        <v>5.3</v>
      </c>
    </row>
    <row r="152" ht="15.75" customHeight="1">
      <c r="A152" s="44" t="s">
        <v>646</v>
      </c>
      <c r="B152" s="44">
        <v>7133.0</v>
      </c>
      <c r="C152" s="44" t="s">
        <v>312</v>
      </c>
      <c r="D152" s="44">
        <v>118.0</v>
      </c>
      <c r="E152" s="44">
        <v>863.9</v>
      </c>
      <c r="F152" s="44">
        <v>157.5</v>
      </c>
      <c r="G152" s="44">
        <v>142.0</v>
      </c>
      <c r="H152" s="44">
        <v>9.8</v>
      </c>
      <c r="I152" s="44">
        <v>182.4</v>
      </c>
      <c r="J152" s="44">
        <v>-3.2</v>
      </c>
      <c r="K152" s="44">
        <v>4.4</v>
      </c>
      <c r="L152" s="44">
        <v>16.3</v>
      </c>
      <c r="M152" s="44">
        <v>7.1</v>
      </c>
      <c r="N152" s="44">
        <v>11.1</v>
      </c>
      <c r="O152" s="44">
        <v>35.4</v>
      </c>
      <c r="P152" s="44">
        <v>18.3</v>
      </c>
      <c r="Q152" s="44">
        <v>11.9</v>
      </c>
      <c r="R152" s="44">
        <v>21680.0</v>
      </c>
      <c r="S152" s="44">
        <v>30483.0</v>
      </c>
      <c r="T152" s="44">
        <v>19.3</v>
      </c>
      <c r="U152" s="44">
        <v>14.6</v>
      </c>
      <c r="V152" s="44">
        <v>77.5</v>
      </c>
      <c r="W152" s="44">
        <v>7.9</v>
      </c>
      <c r="X152" s="44">
        <v>2.0</v>
      </c>
      <c r="Y152" s="44">
        <v>498.8</v>
      </c>
      <c r="Z152" s="44">
        <v>106.3</v>
      </c>
      <c r="AA152" s="44">
        <v>53.0</v>
      </c>
      <c r="AB152" s="44">
        <v>763.5</v>
      </c>
      <c r="AC152" s="44">
        <v>2.0</v>
      </c>
      <c r="AD152" s="44">
        <v>10.8</v>
      </c>
      <c r="AE152" s="44">
        <v>7.7</v>
      </c>
      <c r="AF152" s="44">
        <v>18.9</v>
      </c>
      <c r="AG152" s="44">
        <v>38.6</v>
      </c>
      <c r="AH152" s="44">
        <v>34.8</v>
      </c>
      <c r="AI152" s="44">
        <v>29.6</v>
      </c>
      <c r="AJ152" s="44">
        <v>38.9</v>
      </c>
      <c r="AK152" s="44">
        <v>7.3</v>
      </c>
      <c r="AL152" s="44">
        <v>335.2</v>
      </c>
      <c r="AM152" s="44">
        <v>0.9</v>
      </c>
      <c r="AN152" s="44">
        <v>29.2</v>
      </c>
      <c r="AO152" s="44">
        <v>22.2</v>
      </c>
      <c r="AP152" s="44">
        <v>15.3</v>
      </c>
      <c r="AQ152" s="44">
        <v>32.4</v>
      </c>
      <c r="AR152" s="44">
        <v>67.8</v>
      </c>
      <c r="AS152" s="44">
        <v>27.0</v>
      </c>
      <c r="AT152" s="44">
        <v>34.7</v>
      </c>
      <c r="AU152" s="44">
        <v>5.8</v>
      </c>
      <c r="AV152" s="44">
        <v>6.2</v>
      </c>
      <c r="AW152" s="44">
        <v>5.3</v>
      </c>
      <c r="AX152" s="44">
        <v>4.4</v>
      </c>
      <c r="AY152" s="44">
        <v>5.9</v>
      </c>
    </row>
    <row r="153" ht="15.75" customHeight="1">
      <c r="A153" s="44" t="s">
        <v>646</v>
      </c>
      <c r="B153" s="44">
        <v>7134.0</v>
      </c>
      <c r="C153" s="44" t="s">
        <v>313</v>
      </c>
      <c r="D153" s="44">
        <v>96.0</v>
      </c>
      <c r="E153" s="44">
        <v>776.8</v>
      </c>
      <c r="F153" s="44">
        <v>80.7</v>
      </c>
      <c r="G153" s="44">
        <v>74.5</v>
      </c>
      <c r="H153" s="44">
        <v>7.7</v>
      </c>
      <c r="I153" s="44">
        <v>103.9</v>
      </c>
      <c r="J153" s="44">
        <v>-7.0</v>
      </c>
      <c r="K153" s="44">
        <v>6.2</v>
      </c>
      <c r="L153" s="44">
        <v>15.1</v>
      </c>
      <c r="M153" s="44">
        <v>7.3</v>
      </c>
      <c r="N153" s="44">
        <v>11.1</v>
      </c>
      <c r="O153" s="44">
        <v>34.7</v>
      </c>
      <c r="P153" s="44">
        <v>18.9</v>
      </c>
      <c r="Q153" s="44">
        <v>12.9</v>
      </c>
      <c r="R153" s="44">
        <v>21504.0</v>
      </c>
      <c r="S153" s="44">
        <v>29167.0</v>
      </c>
      <c r="T153" s="44">
        <v>16.9</v>
      </c>
      <c r="U153" s="44">
        <v>13.6</v>
      </c>
      <c r="V153" s="44">
        <v>76.9</v>
      </c>
      <c r="W153" s="44">
        <v>9.5</v>
      </c>
      <c r="X153" s="44">
        <v>1.5</v>
      </c>
      <c r="Y153" s="44">
        <v>551.3</v>
      </c>
      <c r="Z153" s="44">
        <v>106.0</v>
      </c>
      <c r="AA153" s="44">
        <v>58.4</v>
      </c>
      <c r="AB153" s="44">
        <v>769.9</v>
      </c>
      <c r="AC153" s="44">
        <v>2.6</v>
      </c>
      <c r="AD153" s="44">
        <v>7.7</v>
      </c>
      <c r="AE153" s="44">
        <v>4.0</v>
      </c>
      <c r="AF153" s="44">
        <v>24.1</v>
      </c>
      <c r="AG153" s="44">
        <v>40.8</v>
      </c>
      <c r="AH153" s="44">
        <v>31.1</v>
      </c>
      <c r="AI153" s="44">
        <v>30.3</v>
      </c>
      <c r="AJ153" s="44">
        <v>42.0</v>
      </c>
      <c r="AK153" s="44">
        <v>8.6</v>
      </c>
      <c r="AL153" s="44">
        <v>340.6</v>
      </c>
      <c r="AM153" s="44">
        <v>0.5</v>
      </c>
      <c r="AN153" s="44">
        <v>35.6</v>
      </c>
      <c r="AO153" s="44">
        <v>16.9</v>
      </c>
      <c r="AP153" s="44">
        <v>11.5</v>
      </c>
      <c r="AQ153" s="44">
        <v>35.5</v>
      </c>
      <c r="AR153" s="44">
        <v>67.3</v>
      </c>
      <c r="AS153" s="44">
        <v>27.3</v>
      </c>
      <c r="AT153" s="44">
        <v>26.8</v>
      </c>
      <c r="AU153" s="44">
        <v>5.9</v>
      </c>
      <c r="AV153" s="44">
        <v>6.3</v>
      </c>
      <c r="AW153" s="44">
        <v>5.5</v>
      </c>
      <c r="AX153" s="44">
        <v>4.0</v>
      </c>
      <c r="AY153" s="44">
        <v>6.1</v>
      </c>
    </row>
    <row r="154" ht="15.75" customHeight="1">
      <c r="A154" s="44" t="s">
        <v>646</v>
      </c>
      <c r="B154" s="44">
        <v>7135.0</v>
      </c>
      <c r="C154" s="44" t="s">
        <v>314</v>
      </c>
      <c r="D154" s="44">
        <v>89.0</v>
      </c>
      <c r="E154" s="44">
        <v>692.4</v>
      </c>
      <c r="F154" s="44">
        <v>61.7</v>
      </c>
      <c r="G154" s="44">
        <v>57.4</v>
      </c>
      <c r="H154" s="44">
        <v>7.0</v>
      </c>
      <c r="I154" s="44">
        <v>89.1</v>
      </c>
      <c r="J154" s="44">
        <v>-5.6</v>
      </c>
      <c r="K154" s="44">
        <v>2.4</v>
      </c>
      <c r="L154" s="44">
        <v>15.2</v>
      </c>
      <c r="M154" s="44">
        <v>7.2</v>
      </c>
      <c r="N154" s="44">
        <v>10.7</v>
      </c>
      <c r="O154" s="44">
        <v>35.4</v>
      </c>
      <c r="P154" s="44">
        <v>18.5</v>
      </c>
      <c r="Q154" s="44">
        <v>12.9</v>
      </c>
      <c r="R154" s="44">
        <v>21797.0</v>
      </c>
      <c r="S154" s="44">
        <v>29229.0</v>
      </c>
      <c r="T154" s="44">
        <v>15.6</v>
      </c>
      <c r="U154" s="44">
        <v>32.3</v>
      </c>
      <c r="V154" s="44">
        <v>59.4</v>
      </c>
      <c r="W154" s="44">
        <v>8.3</v>
      </c>
      <c r="X154" s="44">
        <v>2.9</v>
      </c>
      <c r="Y154" s="44">
        <v>533.1</v>
      </c>
      <c r="Z154" s="44">
        <v>114.2</v>
      </c>
      <c r="AA154" s="44">
        <v>60.9</v>
      </c>
      <c r="AB154" s="44">
        <v>859.8</v>
      </c>
      <c r="AC154" s="44">
        <v>2.1</v>
      </c>
      <c r="AD154" s="44">
        <v>9.5</v>
      </c>
      <c r="AE154" s="44">
        <v>4.3</v>
      </c>
      <c r="AF154" s="44">
        <v>31.5</v>
      </c>
      <c r="AG154" s="44">
        <v>40.2</v>
      </c>
      <c r="AH154" s="44">
        <v>24.0</v>
      </c>
      <c r="AI154" s="44">
        <v>32.3</v>
      </c>
      <c r="AJ154" s="44">
        <v>44.0</v>
      </c>
      <c r="AK154" s="44">
        <v>9.1</v>
      </c>
      <c r="AL154" s="44">
        <v>315.1</v>
      </c>
      <c r="AM154" s="44">
        <v>1.8</v>
      </c>
      <c r="AN154" s="44">
        <v>24.4</v>
      </c>
      <c r="AO154" s="44">
        <v>27.1</v>
      </c>
      <c r="AP154" s="44">
        <v>11.7</v>
      </c>
      <c r="AQ154" s="44">
        <v>35.0</v>
      </c>
      <c r="AR154" s="44">
        <v>36.9</v>
      </c>
      <c r="AS154" s="44">
        <v>26.9</v>
      </c>
      <c r="AT154" s="44">
        <v>33.8</v>
      </c>
      <c r="AU154" s="44">
        <v>4.0</v>
      </c>
      <c r="AV154" s="44">
        <v>3.8</v>
      </c>
      <c r="AW154" s="44">
        <v>4.3</v>
      </c>
      <c r="AX154" s="44">
        <v>1.2</v>
      </c>
      <c r="AY154" s="44">
        <v>4.7</v>
      </c>
    </row>
    <row r="155" ht="15.75" customHeight="1">
      <c r="A155" s="44" t="s">
        <v>646</v>
      </c>
      <c r="B155" s="44">
        <v>7137.0</v>
      </c>
      <c r="C155" s="44" t="s">
        <v>315</v>
      </c>
      <c r="D155" s="44">
        <v>87.0</v>
      </c>
      <c r="E155" s="44">
        <v>817.7</v>
      </c>
      <c r="F155" s="44">
        <v>213.6</v>
      </c>
      <c r="G155" s="44">
        <v>197.4</v>
      </c>
      <c r="H155" s="44">
        <v>7.6</v>
      </c>
      <c r="I155" s="44">
        <v>261.2</v>
      </c>
      <c r="J155" s="44">
        <v>-2.3</v>
      </c>
      <c r="K155" s="44">
        <v>5.0</v>
      </c>
      <c r="L155" s="44">
        <v>16.4</v>
      </c>
      <c r="M155" s="44">
        <v>7.3</v>
      </c>
      <c r="N155" s="44">
        <v>11.4</v>
      </c>
      <c r="O155" s="44">
        <v>36.1</v>
      </c>
      <c r="P155" s="44">
        <v>17.6</v>
      </c>
      <c r="Q155" s="44">
        <v>11.2</v>
      </c>
      <c r="R155" s="44">
        <v>21895.0</v>
      </c>
      <c r="S155" s="44">
        <v>30802.0</v>
      </c>
      <c r="T155" s="44">
        <v>20.6</v>
      </c>
      <c r="U155" s="44">
        <v>18.6</v>
      </c>
      <c r="V155" s="44">
        <v>73.7</v>
      </c>
      <c r="W155" s="44">
        <v>7.7</v>
      </c>
      <c r="X155" s="44">
        <v>3.5</v>
      </c>
      <c r="Y155" s="44">
        <v>503.6</v>
      </c>
      <c r="Z155" s="44">
        <v>106.4</v>
      </c>
      <c r="AA155" s="44">
        <v>53.6</v>
      </c>
      <c r="AB155" s="44">
        <v>760.3</v>
      </c>
      <c r="AC155" s="44">
        <v>2.0</v>
      </c>
      <c r="AD155" s="44">
        <v>9.1</v>
      </c>
      <c r="AE155" s="44">
        <v>6.0</v>
      </c>
      <c r="AF155" s="44">
        <v>22.2</v>
      </c>
      <c r="AG155" s="44">
        <v>43.3</v>
      </c>
      <c r="AH155" s="44">
        <v>28.5</v>
      </c>
      <c r="AI155" s="44">
        <v>32.9</v>
      </c>
      <c r="AJ155" s="44">
        <v>38.1</v>
      </c>
      <c r="AK155" s="44">
        <v>7.7</v>
      </c>
      <c r="AL155" s="44">
        <v>320.3</v>
      </c>
      <c r="AM155" s="44">
        <v>0.6</v>
      </c>
      <c r="AN155" s="44">
        <v>32.9</v>
      </c>
      <c r="AO155" s="44">
        <v>25.7</v>
      </c>
      <c r="AP155" s="44">
        <v>11.9</v>
      </c>
      <c r="AQ155" s="44">
        <v>28.9</v>
      </c>
      <c r="AR155" s="44">
        <v>49.3</v>
      </c>
      <c r="AS155" s="44">
        <v>27.9</v>
      </c>
      <c r="AT155" s="44">
        <v>35.4</v>
      </c>
      <c r="AU155" s="44">
        <v>3.6</v>
      </c>
      <c r="AV155" s="44">
        <v>4.0</v>
      </c>
      <c r="AW155" s="44">
        <v>3.3</v>
      </c>
      <c r="AX155" s="44">
        <v>1.9</v>
      </c>
      <c r="AY155" s="44">
        <v>4.2</v>
      </c>
    </row>
    <row r="156" ht="15.75" customHeight="1">
      <c r="A156" s="44" t="s">
        <v>646</v>
      </c>
      <c r="B156" s="44">
        <v>7138.0</v>
      </c>
      <c r="C156" s="44" t="s">
        <v>316</v>
      </c>
      <c r="D156" s="44">
        <v>62.0</v>
      </c>
      <c r="E156" s="44">
        <v>627.1</v>
      </c>
      <c r="F156" s="44">
        <v>181.7</v>
      </c>
      <c r="G156" s="44">
        <v>165.1</v>
      </c>
      <c r="H156" s="44">
        <v>9.1</v>
      </c>
      <c r="I156" s="44">
        <v>289.7</v>
      </c>
      <c r="J156" s="44">
        <v>-3.1</v>
      </c>
      <c r="K156" s="44">
        <v>3.9</v>
      </c>
      <c r="L156" s="44">
        <v>16.9</v>
      </c>
      <c r="M156" s="44">
        <v>7.6</v>
      </c>
      <c r="N156" s="44">
        <v>11.0</v>
      </c>
      <c r="O156" s="44">
        <v>35.3</v>
      </c>
      <c r="P156" s="44">
        <v>17.4</v>
      </c>
      <c r="Q156" s="44">
        <v>11.7</v>
      </c>
      <c r="R156" s="44">
        <v>22672.0</v>
      </c>
      <c r="S156" s="44">
        <v>30250.0</v>
      </c>
      <c r="T156" s="44">
        <v>20.2</v>
      </c>
      <c r="U156" s="44">
        <v>13.8</v>
      </c>
      <c r="V156" s="44">
        <v>80.1</v>
      </c>
      <c r="W156" s="44">
        <v>6.1</v>
      </c>
      <c r="X156" s="44">
        <v>1.4</v>
      </c>
      <c r="Y156" s="44">
        <v>493.7</v>
      </c>
      <c r="Z156" s="44">
        <v>106.2</v>
      </c>
      <c r="AA156" s="44">
        <v>52.4</v>
      </c>
      <c r="AB156" s="44">
        <v>770.5</v>
      </c>
      <c r="AC156" s="44">
        <v>4.1</v>
      </c>
      <c r="AD156" s="44">
        <v>10.5</v>
      </c>
      <c r="AE156" s="44">
        <v>7.9</v>
      </c>
      <c r="AF156" s="44">
        <v>24.3</v>
      </c>
      <c r="AG156" s="44">
        <v>39.9</v>
      </c>
      <c r="AH156" s="44">
        <v>27.8</v>
      </c>
      <c r="AI156" s="44">
        <v>27.7</v>
      </c>
      <c r="AJ156" s="44">
        <v>43.2</v>
      </c>
      <c r="AK156" s="44">
        <v>8.0</v>
      </c>
      <c r="AL156" s="44">
        <v>335.3</v>
      </c>
      <c r="AM156" s="44">
        <v>0.5</v>
      </c>
      <c r="AN156" s="44">
        <v>37.9</v>
      </c>
      <c r="AO156" s="44">
        <v>19.8</v>
      </c>
      <c r="AP156" s="44">
        <v>13.0</v>
      </c>
      <c r="AQ156" s="44">
        <v>28.7</v>
      </c>
      <c r="AR156" s="44">
        <v>62.3</v>
      </c>
      <c r="AS156" s="44">
        <v>27.6</v>
      </c>
      <c r="AT156" s="44">
        <v>37.4</v>
      </c>
      <c r="AU156" s="44">
        <v>5.0</v>
      </c>
      <c r="AV156" s="44">
        <v>5.3</v>
      </c>
      <c r="AW156" s="44">
        <v>4.6</v>
      </c>
      <c r="AX156" s="44">
        <v>2.6</v>
      </c>
      <c r="AY156" s="44">
        <v>5.4</v>
      </c>
    </row>
    <row r="157" ht="15.75" customHeight="1">
      <c r="A157" s="44" t="s">
        <v>646</v>
      </c>
      <c r="B157" s="44">
        <v>7140.0</v>
      </c>
      <c r="C157" s="44" t="s">
        <v>317</v>
      </c>
      <c r="D157" s="44">
        <v>137.0</v>
      </c>
      <c r="E157" s="44">
        <v>991.1</v>
      </c>
      <c r="F157" s="44">
        <v>102.9</v>
      </c>
      <c r="G157" s="44">
        <v>95.3</v>
      </c>
      <c r="H157" s="44">
        <v>7.4</v>
      </c>
      <c r="I157" s="44">
        <v>103.9</v>
      </c>
      <c r="J157" s="44">
        <v>-3.9</v>
      </c>
      <c r="K157" s="44">
        <v>3.1</v>
      </c>
      <c r="L157" s="44">
        <v>16.1</v>
      </c>
      <c r="M157" s="44">
        <v>7.1</v>
      </c>
      <c r="N157" s="44">
        <v>11.0</v>
      </c>
      <c r="O157" s="44">
        <v>35.9</v>
      </c>
      <c r="P157" s="44">
        <v>18.1</v>
      </c>
      <c r="Q157" s="44">
        <v>11.7</v>
      </c>
      <c r="R157" s="44">
        <v>23219.0</v>
      </c>
      <c r="S157" s="44">
        <v>33772.0</v>
      </c>
      <c r="T157" s="44">
        <v>15.4</v>
      </c>
      <c r="U157" s="44">
        <v>13.5</v>
      </c>
      <c r="V157" s="44">
        <v>79.2</v>
      </c>
      <c r="W157" s="44">
        <v>7.2</v>
      </c>
      <c r="X157" s="44">
        <v>1.8</v>
      </c>
      <c r="Y157" s="44">
        <v>509.2</v>
      </c>
      <c r="Z157" s="44">
        <v>113.3</v>
      </c>
      <c r="AA157" s="44">
        <v>57.7</v>
      </c>
      <c r="AB157" s="44">
        <v>842.2</v>
      </c>
      <c r="AC157" s="44">
        <v>3.5</v>
      </c>
      <c r="AD157" s="44">
        <v>10.6</v>
      </c>
      <c r="AE157" s="44">
        <v>6.9</v>
      </c>
      <c r="AF157" s="44">
        <v>19.6</v>
      </c>
      <c r="AG157" s="44">
        <v>47.2</v>
      </c>
      <c r="AH157" s="44">
        <v>26.3</v>
      </c>
      <c r="AI157" s="44">
        <v>30.0</v>
      </c>
      <c r="AJ157" s="44">
        <v>42.8</v>
      </c>
      <c r="AK157" s="44">
        <v>8.4</v>
      </c>
      <c r="AL157" s="44">
        <v>370.8</v>
      </c>
      <c r="AM157" s="44">
        <v>0.7</v>
      </c>
      <c r="AN157" s="44">
        <v>36.6</v>
      </c>
      <c r="AO157" s="44">
        <v>24.1</v>
      </c>
      <c r="AP157" s="44">
        <v>13.4</v>
      </c>
      <c r="AQ157" s="44">
        <v>25.2</v>
      </c>
      <c r="AR157" s="44">
        <v>40.5</v>
      </c>
      <c r="AS157" s="44">
        <v>27.0</v>
      </c>
      <c r="AT157" s="44">
        <v>35.8</v>
      </c>
      <c r="AU157" s="44">
        <v>3.8</v>
      </c>
      <c r="AV157" s="44">
        <v>3.8</v>
      </c>
      <c r="AW157" s="44">
        <v>3.8</v>
      </c>
      <c r="AX157" s="44">
        <v>1.7</v>
      </c>
      <c r="AY157" s="44">
        <v>4.5</v>
      </c>
    </row>
    <row r="158" ht="15.75" customHeight="1">
      <c r="A158" s="44" t="s">
        <v>646</v>
      </c>
      <c r="B158" s="44">
        <v>7141.0</v>
      </c>
      <c r="C158" s="44" t="s">
        <v>318</v>
      </c>
      <c r="D158" s="44">
        <v>137.0</v>
      </c>
      <c r="E158" s="44">
        <v>782.2</v>
      </c>
      <c r="F158" s="44">
        <v>122.4</v>
      </c>
      <c r="G158" s="44">
        <v>112.2</v>
      </c>
      <c r="H158" s="44">
        <v>8.3</v>
      </c>
      <c r="I158" s="44">
        <v>156.4</v>
      </c>
      <c r="J158" s="44">
        <v>-4.3</v>
      </c>
      <c r="K158" s="44">
        <v>3.0</v>
      </c>
      <c r="L158" s="44">
        <v>15.8</v>
      </c>
      <c r="M158" s="44">
        <v>7.1</v>
      </c>
      <c r="N158" s="44">
        <v>10.8</v>
      </c>
      <c r="O158" s="44">
        <v>35.9</v>
      </c>
      <c r="P158" s="44">
        <v>18.5</v>
      </c>
      <c r="Q158" s="44">
        <v>11.9</v>
      </c>
      <c r="R158" s="44">
        <v>21785.0</v>
      </c>
      <c r="S158" s="44">
        <v>24945.0</v>
      </c>
      <c r="T158" s="44">
        <v>18.2</v>
      </c>
      <c r="U158" s="44">
        <v>18.2</v>
      </c>
      <c r="V158" s="44">
        <v>71.9</v>
      </c>
      <c r="W158" s="44">
        <v>9.9</v>
      </c>
      <c r="X158" s="44">
        <v>0.8</v>
      </c>
      <c r="Y158" s="44">
        <v>514.5</v>
      </c>
      <c r="Z158" s="44">
        <v>106.0</v>
      </c>
      <c r="AA158" s="44">
        <v>54.5</v>
      </c>
      <c r="AB158" s="44">
        <v>784.7</v>
      </c>
      <c r="AC158" s="44">
        <v>2.4</v>
      </c>
      <c r="AD158" s="44">
        <v>10.5</v>
      </c>
      <c r="AE158" s="44">
        <v>7.6</v>
      </c>
      <c r="AF158" s="44">
        <v>17.4</v>
      </c>
      <c r="AG158" s="44">
        <v>38.2</v>
      </c>
      <c r="AH158" s="44">
        <v>36.8</v>
      </c>
      <c r="AI158" s="44">
        <v>32.2</v>
      </c>
      <c r="AJ158" s="44">
        <v>39.1</v>
      </c>
      <c r="AK158" s="44">
        <v>7.1</v>
      </c>
      <c r="AL158" s="44">
        <v>262.2</v>
      </c>
      <c r="AM158" s="44">
        <v>0.7</v>
      </c>
      <c r="AN158" s="44">
        <v>34.2</v>
      </c>
      <c r="AO158" s="44">
        <v>19.7</v>
      </c>
      <c r="AP158" s="44">
        <v>11.5</v>
      </c>
      <c r="AQ158" s="44">
        <v>33.8</v>
      </c>
      <c r="AR158" s="44">
        <v>46.2</v>
      </c>
      <c r="AS158" s="44">
        <v>31.0</v>
      </c>
      <c r="AT158" s="44">
        <v>37.5</v>
      </c>
      <c r="AU158" s="44">
        <v>3.5</v>
      </c>
      <c r="AV158" s="44">
        <v>3.6</v>
      </c>
      <c r="AW158" s="44">
        <v>3.3</v>
      </c>
      <c r="AX158" s="44">
        <v>0.7</v>
      </c>
      <c r="AY158" s="44">
        <v>3.6</v>
      </c>
    </row>
    <row r="159" ht="15.75" customHeight="1">
      <c r="A159" s="44" t="s">
        <v>646</v>
      </c>
      <c r="B159" s="44">
        <v>7143.0</v>
      </c>
      <c r="C159" s="44" t="s">
        <v>319</v>
      </c>
      <c r="D159" s="44">
        <v>192.0</v>
      </c>
      <c r="E159" s="44">
        <v>989.0</v>
      </c>
      <c r="F159" s="44">
        <v>201.0</v>
      </c>
      <c r="G159" s="44">
        <v>184.0</v>
      </c>
      <c r="H159" s="44">
        <v>8.5</v>
      </c>
      <c r="I159" s="44">
        <v>203.3</v>
      </c>
      <c r="J159" s="44">
        <v>-3.0</v>
      </c>
      <c r="K159" s="44">
        <v>3.1</v>
      </c>
      <c r="L159" s="44">
        <v>16.9</v>
      </c>
      <c r="M159" s="44">
        <v>7.4</v>
      </c>
      <c r="N159" s="44">
        <v>11.3</v>
      </c>
      <c r="O159" s="44">
        <v>36.8</v>
      </c>
      <c r="P159" s="44">
        <v>16.9</v>
      </c>
      <c r="Q159" s="44">
        <v>10.8</v>
      </c>
      <c r="R159" s="44">
        <v>24107.0</v>
      </c>
      <c r="S159" s="44">
        <v>34582.0</v>
      </c>
      <c r="T159" s="44">
        <v>14.2</v>
      </c>
      <c r="U159" s="44">
        <v>20.0</v>
      </c>
      <c r="V159" s="44">
        <v>72.4</v>
      </c>
      <c r="W159" s="44">
        <v>7.6</v>
      </c>
      <c r="X159" s="44">
        <v>5.7</v>
      </c>
      <c r="Y159" s="44">
        <v>485.9</v>
      </c>
      <c r="Z159" s="44">
        <v>114.4</v>
      </c>
      <c r="AA159" s="44">
        <v>55.6</v>
      </c>
      <c r="AB159" s="44">
        <v>810.2</v>
      </c>
      <c r="AC159" s="44">
        <v>2.3</v>
      </c>
      <c r="AD159" s="44">
        <v>10.4</v>
      </c>
      <c r="AE159" s="44">
        <v>8.7</v>
      </c>
      <c r="AF159" s="44">
        <v>22.8</v>
      </c>
      <c r="AG159" s="44">
        <v>43.5</v>
      </c>
      <c r="AH159" s="44">
        <v>25.0</v>
      </c>
      <c r="AI159" s="44">
        <v>27.8</v>
      </c>
      <c r="AJ159" s="44">
        <v>43.2</v>
      </c>
      <c r="AK159" s="44">
        <v>8.4</v>
      </c>
      <c r="AL159" s="44">
        <v>341.3</v>
      </c>
      <c r="AM159" s="44">
        <v>0.4</v>
      </c>
      <c r="AN159" s="44">
        <v>41.9</v>
      </c>
      <c r="AO159" s="44">
        <v>21.5</v>
      </c>
      <c r="AP159" s="44">
        <v>14.4</v>
      </c>
      <c r="AQ159" s="44">
        <v>21.7</v>
      </c>
      <c r="AR159" s="44">
        <v>38.8</v>
      </c>
      <c r="AS159" s="44">
        <v>28.0</v>
      </c>
      <c r="AT159" s="44">
        <v>35.2</v>
      </c>
      <c r="AU159" s="44">
        <v>3.0</v>
      </c>
      <c r="AV159" s="44">
        <v>3.3</v>
      </c>
      <c r="AW159" s="44">
        <v>2.6</v>
      </c>
      <c r="AX159" s="44">
        <v>1.4</v>
      </c>
      <c r="AY159" s="44">
        <v>3.4</v>
      </c>
    </row>
    <row r="160" ht="15.75" customHeight="1">
      <c r="A160" s="44" t="s">
        <v>646</v>
      </c>
      <c r="B160" s="44">
        <v>7211.0</v>
      </c>
      <c r="C160" s="44" t="s">
        <v>648</v>
      </c>
      <c r="D160" s="44">
        <v>1.0</v>
      </c>
      <c r="E160" s="44">
        <v>117.1</v>
      </c>
      <c r="F160" s="44">
        <v>110.0</v>
      </c>
      <c r="G160" s="44">
        <v>95.6</v>
      </c>
      <c r="H160" s="44">
        <v>13.1</v>
      </c>
      <c r="I160" s="44">
        <v>939.8</v>
      </c>
      <c r="J160" s="44">
        <v>-0.9</v>
      </c>
      <c r="K160" s="44">
        <v>-1.2</v>
      </c>
      <c r="L160" s="44">
        <v>14.3</v>
      </c>
      <c r="M160" s="44">
        <v>11.9</v>
      </c>
      <c r="N160" s="44">
        <v>18.5</v>
      </c>
      <c r="O160" s="44">
        <v>32.1</v>
      </c>
      <c r="P160" s="44">
        <v>13.6</v>
      </c>
      <c r="Q160" s="44">
        <v>9.7</v>
      </c>
      <c r="R160" s="44">
        <v>19857.0</v>
      </c>
      <c r="S160" s="44">
        <v>42142.0</v>
      </c>
      <c r="T160" s="44">
        <v>38.5</v>
      </c>
      <c r="U160" s="44">
        <v>40.5</v>
      </c>
      <c r="V160" s="44">
        <v>48.2</v>
      </c>
      <c r="W160" s="44">
        <v>11.3</v>
      </c>
      <c r="X160" s="44">
        <v>6.9</v>
      </c>
      <c r="Y160" s="44">
        <v>569.3</v>
      </c>
      <c r="Z160" s="44">
        <v>81.7</v>
      </c>
      <c r="AA160" s="44">
        <v>46.5</v>
      </c>
      <c r="AB160" s="44">
        <v>547.8</v>
      </c>
      <c r="AC160" s="44">
        <v>7.8</v>
      </c>
      <c r="AD160" s="44">
        <v>10.9</v>
      </c>
      <c r="AE160" s="44">
        <v>6.3</v>
      </c>
      <c r="AF160" s="44">
        <v>15.8</v>
      </c>
      <c r="AG160" s="44">
        <v>34.1</v>
      </c>
      <c r="AH160" s="44">
        <v>43.8</v>
      </c>
      <c r="AI160" s="44">
        <v>35.1</v>
      </c>
      <c r="AJ160" s="44">
        <v>42.0</v>
      </c>
      <c r="AK160" s="44">
        <v>5.1</v>
      </c>
      <c r="AL160" s="44">
        <v>506.6</v>
      </c>
      <c r="AM160" s="44">
        <v>0.3</v>
      </c>
      <c r="AN160" s="44">
        <v>19.5</v>
      </c>
      <c r="AO160" s="44">
        <v>23.5</v>
      </c>
      <c r="AP160" s="44">
        <v>14.7</v>
      </c>
      <c r="AQ160" s="44">
        <v>42.0</v>
      </c>
      <c r="AR160" s="44">
        <v>67.2</v>
      </c>
      <c r="AS160" s="44">
        <v>26.3</v>
      </c>
      <c r="AT160" s="44">
        <v>38.9</v>
      </c>
      <c r="AU160" s="44">
        <v>4.8</v>
      </c>
      <c r="AV160" s="44">
        <v>5.5</v>
      </c>
      <c r="AW160" s="44">
        <v>4.1</v>
      </c>
      <c r="AX160" s="44">
        <v>3.5</v>
      </c>
      <c r="AY160" s="44">
        <v>4.9</v>
      </c>
    </row>
    <row r="161" ht="15.75" customHeight="1">
      <c r="A161" s="44" t="s">
        <v>646</v>
      </c>
      <c r="B161" s="44">
        <v>7231.0</v>
      </c>
      <c r="C161" s="44" t="s">
        <v>321</v>
      </c>
      <c r="D161" s="44">
        <v>107.0</v>
      </c>
      <c r="E161" s="44">
        <v>1167.9</v>
      </c>
      <c r="F161" s="44">
        <v>112.1</v>
      </c>
      <c r="G161" s="44">
        <v>101.6</v>
      </c>
      <c r="H161" s="44">
        <v>9.4</v>
      </c>
      <c r="I161" s="44">
        <v>96.0</v>
      </c>
      <c r="J161" s="44">
        <v>-3.1</v>
      </c>
      <c r="K161" s="44">
        <v>4.3</v>
      </c>
      <c r="L161" s="44">
        <v>16.1</v>
      </c>
      <c r="M161" s="44">
        <v>7.1</v>
      </c>
      <c r="N161" s="44">
        <v>11.0</v>
      </c>
      <c r="O161" s="44">
        <v>36.0</v>
      </c>
      <c r="P161" s="44">
        <v>18.0</v>
      </c>
      <c r="Q161" s="44">
        <v>11.9</v>
      </c>
      <c r="R161" s="44">
        <v>22529.0</v>
      </c>
      <c r="S161" s="44">
        <v>32236.0</v>
      </c>
      <c r="T161" s="44">
        <v>15.6</v>
      </c>
      <c r="U161" s="44">
        <v>18.9</v>
      </c>
      <c r="V161" s="44">
        <v>69.1</v>
      </c>
      <c r="W161" s="44">
        <v>12.0</v>
      </c>
      <c r="X161" s="44">
        <v>3.9</v>
      </c>
      <c r="Y161" s="44">
        <v>526.8</v>
      </c>
      <c r="Z161" s="44">
        <v>112.4</v>
      </c>
      <c r="AA161" s="44">
        <v>59.2</v>
      </c>
      <c r="AB161" s="44">
        <v>844.9</v>
      </c>
      <c r="AC161" s="44">
        <v>1.9</v>
      </c>
      <c r="AD161" s="44">
        <v>10.3</v>
      </c>
      <c r="AE161" s="44">
        <v>7.3</v>
      </c>
      <c r="AF161" s="44">
        <v>20.0</v>
      </c>
      <c r="AG161" s="44">
        <v>42.6</v>
      </c>
      <c r="AH161" s="44">
        <v>30.1</v>
      </c>
      <c r="AI161" s="44">
        <v>29.8</v>
      </c>
      <c r="AJ161" s="44">
        <v>41.1</v>
      </c>
      <c r="AK161" s="44">
        <v>8.0</v>
      </c>
      <c r="AL161" s="44">
        <v>362.2</v>
      </c>
      <c r="AM161" s="44">
        <v>1.7</v>
      </c>
      <c r="AN161" s="44">
        <v>41.5</v>
      </c>
      <c r="AO161" s="44">
        <v>20.9</v>
      </c>
      <c r="AP161" s="44">
        <v>10.3</v>
      </c>
      <c r="AQ161" s="44">
        <v>25.7</v>
      </c>
      <c r="AR161" s="44">
        <v>35.1</v>
      </c>
      <c r="AS161" s="44">
        <v>29.8</v>
      </c>
      <c r="AT161" s="44">
        <v>35.4</v>
      </c>
      <c r="AU161" s="44">
        <v>3.8</v>
      </c>
      <c r="AV161" s="44">
        <v>3.8</v>
      </c>
      <c r="AW161" s="44">
        <v>3.9</v>
      </c>
      <c r="AX161" s="44">
        <v>1.6</v>
      </c>
      <c r="AY161" s="44">
        <v>5.0</v>
      </c>
    </row>
    <row r="162" ht="15.75" customHeight="1">
      <c r="A162" s="44" t="s">
        <v>646</v>
      </c>
      <c r="B162" s="44">
        <v>7232.0</v>
      </c>
      <c r="C162" s="44" t="s">
        <v>322</v>
      </c>
      <c r="D162" s="44">
        <v>235.0</v>
      </c>
      <c r="E162" s="44">
        <v>1627.0</v>
      </c>
      <c r="F162" s="44">
        <v>98.2</v>
      </c>
      <c r="G162" s="44">
        <v>86.3</v>
      </c>
      <c r="H162" s="44">
        <v>12.1</v>
      </c>
      <c r="I162" s="44">
        <v>60.4</v>
      </c>
      <c r="J162" s="44">
        <v>-1.7</v>
      </c>
      <c r="K162" s="44">
        <v>3.8</v>
      </c>
      <c r="L162" s="44">
        <v>16.9</v>
      </c>
      <c r="M162" s="44">
        <v>7.6</v>
      </c>
      <c r="N162" s="44">
        <v>12.1</v>
      </c>
      <c r="O162" s="44">
        <v>35.9</v>
      </c>
      <c r="P162" s="44">
        <v>16.7</v>
      </c>
      <c r="Q162" s="44">
        <v>10.9</v>
      </c>
      <c r="R162" s="44">
        <v>21402.0</v>
      </c>
      <c r="S162" s="44">
        <v>26564.0</v>
      </c>
      <c r="T162" s="44">
        <v>11.6</v>
      </c>
      <c r="U162" s="44">
        <v>21.1</v>
      </c>
      <c r="V162" s="44">
        <v>68.3</v>
      </c>
      <c r="W162" s="44">
        <v>10.6</v>
      </c>
      <c r="X162" s="44">
        <v>4.7</v>
      </c>
      <c r="Y162" s="44">
        <v>526.6</v>
      </c>
      <c r="Z162" s="44">
        <v>116.6</v>
      </c>
      <c r="AA162" s="44">
        <v>61.4</v>
      </c>
      <c r="AB162" s="44">
        <v>877.8</v>
      </c>
      <c r="AC162" s="44">
        <v>2.6</v>
      </c>
      <c r="AD162" s="44">
        <v>11.7</v>
      </c>
      <c r="AE162" s="44">
        <v>5.8</v>
      </c>
      <c r="AF162" s="44">
        <v>16.6</v>
      </c>
      <c r="AG162" s="44">
        <v>41.0</v>
      </c>
      <c r="AH162" s="44">
        <v>36.6</v>
      </c>
      <c r="AI162" s="44">
        <v>27.4</v>
      </c>
      <c r="AJ162" s="44">
        <v>38.7</v>
      </c>
      <c r="AK162" s="44">
        <v>8.0</v>
      </c>
      <c r="AL162" s="44">
        <v>286.4</v>
      </c>
      <c r="AM162" s="44">
        <v>1.0</v>
      </c>
      <c r="AN162" s="44">
        <v>40.9</v>
      </c>
      <c r="AO162" s="44">
        <v>22.1</v>
      </c>
      <c r="AP162" s="44">
        <v>9.4</v>
      </c>
      <c r="AQ162" s="44">
        <v>26.6</v>
      </c>
      <c r="AR162" s="44">
        <v>31.0</v>
      </c>
      <c r="AS162" s="44">
        <v>31.1</v>
      </c>
      <c r="AT162" s="44">
        <v>35.4</v>
      </c>
      <c r="AU162" s="44">
        <v>2.9</v>
      </c>
      <c r="AV162" s="44">
        <v>3.3</v>
      </c>
      <c r="AW162" s="44">
        <v>2.6</v>
      </c>
      <c r="AX162" s="44">
        <v>1.1</v>
      </c>
      <c r="AY162" s="44">
        <v>3.3</v>
      </c>
    </row>
    <row r="163" ht="15.75" customHeight="1">
      <c r="A163" s="44" t="s">
        <v>646</v>
      </c>
      <c r="B163" s="44">
        <v>7233.0</v>
      </c>
      <c r="C163" s="44" t="s">
        <v>323</v>
      </c>
      <c r="D163" s="44">
        <v>109.0</v>
      </c>
      <c r="E163" s="44">
        <v>911.6</v>
      </c>
      <c r="F163" s="44">
        <v>60.7</v>
      </c>
      <c r="G163" s="44">
        <v>56.4</v>
      </c>
      <c r="H163" s="44">
        <v>7.1</v>
      </c>
      <c r="I163" s="44">
        <v>66.6</v>
      </c>
      <c r="J163" s="44">
        <v>-5.3</v>
      </c>
      <c r="K163" s="44">
        <v>4.7</v>
      </c>
      <c r="L163" s="44">
        <v>15.4</v>
      </c>
      <c r="M163" s="44">
        <v>7.4</v>
      </c>
      <c r="N163" s="44">
        <v>10.6</v>
      </c>
      <c r="O163" s="44">
        <v>35.0</v>
      </c>
      <c r="P163" s="44">
        <v>18.8</v>
      </c>
      <c r="Q163" s="44">
        <v>12.8</v>
      </c>
      <c r="R163" s="44">
        <v>21292.0</v>
      </c>
      <c r="S163" s="44">
        <v>31185.0</v>
      </c>
      <c r="T163" s="44">
        <v>13.1</v>
      </c>
      <c r="U163" s="44">
        <v>22.6</v>
      </c>
      <c r="V163" s="44">
        <v>66.7</v>
      </c>
      <c r="W163" s="44">
        <v>10.7</v>
      </c>
      <c r="X163" s="44">
        <v>2.2</v>
      </c>
      <c r="Y163" s="44">
        <v>541.7</v>
      </c>
      <c r="Z163" s="44">
        <v>112.6</v>
      </c>
      <c r="AA163" s="44">
        <v>61.0</v>
      </c>
      <c r="AB163" s="44">
        <v>881.5</v>
      </c>
      <c r="AC163" s="44">
        <v>3.2</v>
      </c>
      <c r="AD163" s="44">
        <v>12.2</v>
      </c>
      <c r="AE163" s="44">
        <v>5.8</v>
      </c>
      <c r="AF163" s="44">
        <v>14.7</v>
      </c>
      <c r="AG163" s="44">
        <v>42.0</v>
      </c>
      <c r="AH163" s="44">
        <v>37.6</v>
      </c>
      <c r="AI163" s="44">
        <v>28.2</v>
      </c>
      <c r="AJ163" s="44">
        <v>40.6</v>
      </c>
      <c r="AK163" s="44">
        <v>8.6</v>
      </c>
      <c r="AL163" s="44">
        <v>326.2</v>
      </c>
      <c r="AM163" s="44">
        <v>1.1</v>
      </c>
      <c r="AN163" s="44">
        <v>37.4</v>
      </c>
      <c r="AO163" s="44">
        <v>23.0</v>
      </c>
      <c r="AP163" s="44">
        <v>7.1</v>
      </c>
      <c r="AQ163" s="44">
        <v>31.4</v>
      </c>
      <c r="AR163" s="44">
        <v>39.0</v>
      </c>
      <c r="AS163" s="44">
        <v>25.7</v>
      </c>
      <c r="AT163" s="44">
        <v>25.7</v>
      </c>
      <c r="AU163" s="44">
        <v>4.2</v>
      </c>
      <c r="AV163" s="44">
        <v>4.3</v>
      </c>
      <c r="AW163" s="44">
        <v>4.0</v>
      </c>
      <c r="AX163" s="44">
        <v>1.8</v>
      </c>
      <c r="AY163" s="44">
        <v>4.6</v>
      </c>
    </row>
    <row r="164" ht="15.75" customHeight="1">
      <c r="A164" s="44" t="s">
        <v>646</v>
      </c>
      <c r="B164" s="44">
        <v>7235.0</v>
      </c>
      <c r="C164" s="44" t="s">
        <v>324</v>
      </c>
      <c r="D164" s="44">
        <v>104.0</v>
      </c>
      <c r="E164" s="44">
        <v>1102.2</v>
      </c>
      <c r="F164" s="44">
        <v>148.5</v>
      </c>
      <c r="G164" s="44">
        <v>133.6</v>
      </c>
      <c r="H164" s="44">
        <v>10.1</v>
      </c>
      <c r="I164" s="44">
        <v>134.8</v>
      </c>
      <c r="J164" s="44">
        <v>-1.6</v>
      </c>
      <c r="K164" s="44">
        <v>6.4</v>
      </c>
      <c r="L164" s="44">
        <v>17.0</v>
      </c>
      <c r="M164" s="44">
        <v>7.1</v>
      </c>
      <c r="N164" s="44">
        <v>11.1</v>
      </c>
      <c r="O164" s="44">
        <v>37.4</v>
      </c>
      <c r="P164" s="44">
        <v>16.7</v>
      </c>
      <c r="Q164" s="44">
        <v>10.8</v>
      </c>
      <c r="R164" s="44">
        <v>22541.0</v>
      </c>
      <c r="S164" s="44">
        <v>20018.0</v>
      </c>
      <c r="T164" s="44">
        <v>11.7</v>
      </c>
      <c r="U164" s="44">
        <v>18.1</v>
      </c>
      <c r="V164" s="44">
        <v>71.3</v>
      </c>
      <c r="W164" s="44">
        <v>10.6</v>
      </c>
      <c r="X164" s="44">
        <v>3.5</v>
      </c>
      <c r="Y164" s="44">
        <v>487.2</v>
      </c>
      <c r="Z164" s="44">
        <v>116.8</v>
      </c>
      <c r="AA164" s="44">
        <v>56.9</v>
      </c>
      <c r="AB164" s="44">
        <v>823.1</v>
      </c>
      <c r="AC164" s="44">
        <v>1.4</v>
      </c>
      <c r="AD164" s="44">
        <v>7.5</v>
      </c>
      <c r="AE164" s="44">
        <v>9.9</v>
      </c>
      <c r="AF164" s="44">
        <v>21.7</v>
      </c>
      <c r="AG164" s="44">
        <v>41.6</v>
      </c>
      <c r="AH164" s="44">
        <v>26.8</v>
      </c>
      <c r="AI164" s="44">
        <v>39.8</v>
      </c>
      <c r="AJ164" s="44">
        <v>31.1</v>
      </c>
      <c r="AK164" s="44">
        <v>7.2</v>
      </c>
      <c r="AL164" s="44">
        <v>205.1</v>
      </c>
      <c r="AM164" s="44">
        <v>1.7</v>
      </c>
      <c r="AN164" s="44">
        <v>35.4</v>
      </c>
      <c r="AO164" s="44">
        <v>24.4</v>
      </c>
      <c r="AP164" s="44">
        <v>9.1</v>
      </c>
      <c r="AQ164" s="44">
        <v>29.4</v>
      </c>
      <c r="AR164" s="44">
        <v>28.2</v>
      </c>
      <c r="AS164" s="44">
        <v>29.8</v>
      </c>
      <c r="AT164" s="44">
        <v>35.8</v>
      </c>
      <c r="AU164" s="44">
        <v>2.8</v>
      </c>
      <c r="AV164" s="44">
        <v>3.1</v>
      </c>
      <c r="AW164" s="44">
        <v>2.5</v>
      </c>
      <c r="AX164" s="44">
        <v>1.3</v>
      </c>
      <c r="AY164" s="44">
        <v>3.1</v>
      </c>
    </row>
    <row r="165" ht="15.75" customHeight="1">
      <c r="A165" s="44" t="s">
        <v>646</v>
      </c>
      <c r="B165" s="44">
        <v>7311.0</v>
      </c>
      <c r="C165" s="44" t="s">
        <v>649</v>
      </c>
      <c r="D165" s="44">
        <v>1.0</v>
      </c>
      <c r="E165" s="44">
        <v>43.9</v>
      </c>
      <c r="F165" s="44">
        <v>48.4</v>
      </c>
      <c r="G165" s="44">
        <v>40.5</v>
      </c>
      <c r="H165" s="44">
        <v>16.3</v>
      </c>
      <c r="I165" s="44">
        <v>1103.4</v>
      </c>
      <c r="J165" s="44">
        <v>-1.8</v>
      </c>
      <c r="K165" s="44">
        <v>1.0</v>
      </c>
      <c r="L165" s="44">
        <v>16.9</v>
      </c>
      <c r="M165" s="44">
        <v>7.5</v>
      </c>
      <c r="N165" s="44">
        <v>12.6</v>
      </c>
      <c r="O165" s="44">
        <v>34.0</v>
      </c>
      <c r="P165" s="44">
        <v>16.3</v>
      </c>
      <c r="Q165" s="44">
        <v>12.8</v>
      </c>
      <c r="R165" s="44">
        <v>21226.0</v>
      </c>
      <c r="S165" s="44">
        <v>32301.0</v>
      </c>
      <c r="T165" s="44">
        <v>18.7</v>
      </c>
      <c r="U165" s="44">
        <v>16.0</v>
      </c>
      <c r="V165" s="44">
        <v>79.6</v>
      </c>
      <c r="W165" s="44">
        <v>4.4</v>
      </c>
      <c r="X165" s="44">
        <v>0.6</v>
      </c>
      <c r="Y165" s="44">
        <v>505.0</v>
      </c>
      <c r="Z165" s="44">
        <v>90.5</v>
      </c>
      <c r="AA165" s="44">
        <v>45.7</v>
      </c>
      <c r="AB165" s="44">
        <v>628.7</v>
      </c>
      <c r="AC165" s="44">
        <v>2.4</v>
      </c>
      <c r="AD165" s="44">
        <v>13.5</v>
      </c>
      <c r="AE165" s="44">
        <v>7.5</v>
      </c>
      <c r="AF165" s="44">
        <v>17.8</v>
      </c>
      <c r="AG165" s="44">
        <v>34.3</v>
      </c>
      <c r="AH165" s="44">
        <v>40.4</v>
      </c>
      <c r="AI165" s="44">
        <v>19.0</v>
      </c>
      <c r="AJ165" s="44">
        <v>34.5</v>
      </c>
      <c r="AK165" s="44">
        <v>5.6</v>
      </c>
      <c r="AL165" s="44">
        <v>339.6</v>
      </c>
      <c r="AM165" s="44">
        <v>0.4</v>
      </c>
      <c r="AN165" s="44">
        <v>34.5</v>
      </c>
      <c r="AO165" s="44">
        <v>23.7</v>
      </c>
      <c r="AP165" s="44">
        <v>15.3</v>
      </c>
      <c r="AQ165" s="44">
        <v>26.1</v>
      </c>
      <c r="AR165" s="44">
        <v>84.0</v>
      </c>
      <c r="AS165" s="44">
        <v>29.4</v>
      </c>
      <c r="AT165" s="44">
        <v>37.8</v>
      </c>
      <c r="AU165" s="44">
        <v>6.4</v>
      </c>
      <c r="AV165" s="44">
        <v>6.0</v>
      </c>
      <c r="AW165" s="44">
        <v>6.9</v>
      </c>
      <c r="AX165" s="44">
        <v>4.2</v>
      </c>
      <c r="AY165" s="44">
        <v>6.6</v>
      </c>
    </row>
    <row r="166" ht="15.75" customHeight="1">
      <c r="A166" s="44" t="s">
        <v>646</v>
      </c>
      <c r="B166" s="44">
        <v>7312.0</v>
      </c>
      <c r="C166" s="44" t="s">
        <v>650</v>
      </c>
      <c r="D166" s="44">
        <v>1.0</v>
      </c>
      <c r="E166" s="44">
        <v>139.7</v>
      </c>
      <c r="F166" s="44">
        <v>99.7</v>
      </c>
      <c r="G166" s="44">
        <v>84.2</v>
      </c>
      <c r="H166" s="44">
        <v>15.5</v>
      </c>
      <c r="I166" s="44">
        <v>713.6</v>
      </c>
      <c r="J166" s="44">
        <v>-2.6</v>
      </c>
      <c r="K166" s="44">
        <v>6.4</v>
      </c>
      <c r="L166" s="44">
        <v>14.6</v>
      </c>
      <c r="M166" s="44">
        <v>11.2</v>
      </c>
      <c r="N166" s="44">
        <v>16.2</v>
      </c>
      <c r="O166" s="44">
        <v>31.5</v>
      </c>
      <c r="P166" s="44">
        <v>15.8</v>
      </c>
      <c r="Q166" s="44">
        <v>10.7</v>
      </c>
      <c r="R166" s="44">
        <v>18796.0</v>
      </c>
      <c r="S166" s="44">
        <v>47540.0</v>
      </c>
      <c r="T166" s="44">
        <v>26.1</v>
      </c>
      <c r="U166" s="44">
        <v>11.3</v>
      </c>
      <c r="V166" s="44">
        <v>80.8</v>
      </c>
      <c r="W166" s="44">
        <v>7.9</v>
      </c>
      <c r="X166" s="44">
        <v>1.6</v>
      </c>
      <c r="Y166" s="44">
        <v>585.2</v>
      </c>
      <c r="Z166" s="44">
        <v>85.0</v>
      </c>
      <c r="AA166" s="44">
        <v>49.7</v>
      </c>
      <c r="AB166" s="44">
        <v>556.6</v>
      </c>
      <c r="AC166" s="44">
        <v>3.9</v>
      </c>
      <c r="AD166" s="44">
        <v>13.4</v>
      </c>
      <c r="AE166" s="44">
        <v>7.3</v>
      </c>
      <c r="AF166" s="44">
        <v>14.1</v>
      </c>
      <c r="AG166" s="44">
        <v>32.9</v>
      </c>
      <c r="AH166" s="44">
        <v>45.7</v>
      </c>
      <c r="AI166" s="44">
        <v>28.9</v>
      </c>
      <c r="AJ166" s="44">
        <v>39.9</v>
      </c>
      <c r="AK166" s="44">
        <v>5.5</v>
      </c>
      <c r="AL166" s="44">
        <v>538.3</v>
      </c>
      <c r="AM166" s="44">
        <v>0.0</v>
      </c>
      <c r="AN166" s="44">
        <v>21.8</v>
      </c>
      <c r="AO166" s="44">
        <v>18.7</v>
      </c>
      <c r="AP166" s="44">
        <v>23.2</v>
      </c>
      <c r="AQ166" s="44">
        <v>36.2</v>
      </c>
      <c r="AR166" s="44">
        <v>115.3</v>
      </c>
      <c r="AS166" s="44">
        <v>26.7</v>
      </c>
      <c r="AT166" s="44">
        <v>33.7</v>
      </c>
      <c r="AU166" s="44">
        <v>9.0</v>
      </c>
      <c r="AV166" s="44">
        <v>9.3</v>
      </c>
      <c r="AW166" s="44">
        <v>8.6</v>
      </c>
      <c r="AX166" s="44">
        <v>7.5</v>
      </c>
      <c r="AY166" s="44">
        <v>9.2</v>
      </c>
    </row>
    <row r="167" ht="15.75" customHeight="1">
      <c r="A167" s="44" t="s">
        <v>646</v>
      </c>
      <c r="B167" s="44">
        <v>7313.0</v>
      </c>
      <c r="C167" s="44" t="s">
        <v>651</v>
      </c>
      <c r="D167" s="44">
        <v>1.0</v>
      </c>
      <c r="E167" s="44">
        <v>82.9</v>
      </c>
      <c r="F167" s="44">
        <v>46.3</v>
      </c>
      <c r="G167" s="44">
        <v>41.7</v>
      </c>
      <c r="H167" s="44">
        <v>9.9</v>
      </c>
      <c r="I167" s="44">
        <v>558.1</v>
      </c>
      <c r="J167" s="44">
        <v>-1.0</v>
      </c>
      <c r="K167" s="44">
        <v>7.2</v>
      </c>
      <c r="L167" s="44">
        <v>15.1</v>
      </c>
      <c r="M167" s="44">
        <v>12.2</v>
      </c>
      <c r="N167" s="44">
        <v>14.4</v>
      </c>
      <c r="O167" s="44">
        <v>33.2</v>
      </c>
      <c r="P167" s="44">
        <v>14.9</v>
      </c>
      <c r="Q167" s="44">
        <v>10.2</v>
      </c>
      <c r="R167" s="44">
        <v>21233.0</v>
      </c>
      <c r="S167" s="44">
        <v>40655.0</v>
      </c>
      <c r="T167" s="44">
        <v>23.4</v>
      </c>
      <c r="U167" s="44">
        <v>12.4</v>
      </c>
      <c r="V167" s="44">
        <v>81.1</v>
      </c>
      <c r="W167" s="44">
        <v>6.5</v>
      </c>
      <c r="X167" s="44">
        <v>6.0</v>
      </c>
      <c r="Y167" s="44">
        <v>526.6</v>
      </c>
      <c r="Z167" s="44">
        <v>95.6</v>
      </c>
      <c r="AA167" s="44">
        <v>50.3</v>
      </c>
      <c r="AB167" s="44">
        <v>679.2</v>
      </c>
      <c r="AC167" s="44">
        <v>6.7</v>
      </c>
      <c r="AD167" s="44">
        <v>17.2</v>
      </c>
      <c r="AE167" s="44">
        <v>7.4</v>
      </c>
      <c r="AF167" s="44">
        <v>9.7</v>
      </c>
      <c r="AG167" s="44">
        <v>33.8</v>
      </c>
      <c r="AH167" s="44">
        <v>49.1</v>
      </c>
      <c r="AI167" s="44">
        <v>36.2</v>
      </c>
      <c r="AJ167" s="44">
        <v>46.4</v>
      </c>
      <c r="AK167" s="44">
        <v>6.1</v>
      </c>
      <c r="AL167" s="44">
        <v>485.4</v>
      </c>
      <c r="AM167" s="44">
        <v>0.4</v>
      </c>
      <c r="AN167" s="44">
        <v>16.8</v>
      </c>
      <c r="AO167" s="44">
        <v>23.2</v>
      </c>
      <c r="AP167" s="44">
        <v>19.9</v>
      </c>
      <c r="AQ167" s="44">
        <v>39.7</v>
      </c>
      <c r="AR167" s="44">
        <v>64.8</v>
      </c>
      <c r="AS167" s="44">
        <v>26.6</v>
      </c>
      <c r="AT167" s="44">
        <v>40.5</v>
      </c>
      <c r="AU167" s="44">
        <v>5.0</v>
      </c>
      <c r="AV167" s="44">
        <v>5.7</v>
      </c>
      <c r="AW167" s="44">
        <v>4.3</v>
      </c>
      <c r="AX167" s="44">
        <v>3.6</v>
      </c>
      <c r="AY167" s="44">
        <v>5.2</v>
      </c>
    </row>
    <row r="168" ht="15.75" customHeight="1">
      <c r="A168" s="44" t="s">
        <v>646</v>
      </c>
      <c r="B168" s="44">
        <v>7314.0</v>
      </c>
      <c r="C168" s="44" t="s">
        <v>652</v>
      </c>
      <c r="D168" s="44">
        <v>1.0</v>
      </c>
      <c r="E168" s="44">
        <v>77.4</v>
      </c>
      <c r="F168" s="44">
        <v>168.5</v>
      </c>
      <c r="G168" s="44">
        <v>126.4</v>
      </c>
      <c r="H168" s="44">
        <v>25.0</v>
      </c>
      <c r="I168" s="44">
        <v>2176.1</v>
      </c>
      <c r="J168" s="44">
        <v>0.2</v>
      </c>
      <c r="K168" s="44">
        <v>10.6</v>
      </c>
      <c r="L168" s="44">
        <v>18.1</v>
      </c>
      <c r="M168" s="44">
        <v>8.4</v>
      </c>
      <c r="N168" s="44">
        <v>14.0</v>
      </c>
      <c r="O168" s="44">
        <v>34.7</v>
      </c>
      <c r="P168" s="44">
        <v>14.5</v>
      </c>
      <c r="Q168" s="44">
        <v>10.3</v>
      </c>
      <c r="R168" s="44">
        <v>19390.0</v>
      </c>
      <c r="S168" s="44">
        <v>81765.0</v>
      </c>
      <c r="T168" s="44">
        <v>27.4</v>
      </c>
      <c r="U168" s="44">
        <v>12.6</v>
      </c>
      <c r="V168" s="44">
        <v>77.7</v>
      </c>
      <c r="W168" s="44">
        <v>9.8</v>
      </c>
      <c r="X168" s="44">
        <v>4.1</v>
      </c>
      <c r="Y168" s="44">
        <v>505.6</v>
      </c>
      <c r="Z168" s="44">
        <v>83.2</v>
      </c>
      <c r="AA168" s="44">
        <v>42.1</v>
      </c>
      <c r="AB168" s="44">
        <v>555.2</v>
      </c>
      <c r="AC168" s="44">
        <v>4.5</v>
      </c>
      <c r="AD168" s="44">
        <v>10.5</v>
      </c>
      <c r="AE168" s="44">
        <v>14.2</v>
      </c>
      <c r="AF168" s="44">
        <v>20.1</v>
      </c>
      <c r="AG168" s="44">
        <v>30.0</v>
      </c>
      <c r="AH168" s="44">
        <v>35.6</v>
      </c>
      <c r="AI168" s="44">
        <v>23.7</v>
      </c>
      <c r="AJ168" s="44">
        <v>29.9</v>
      </c>
      <c r="AK168" s="44">
        <v>4.7</v>
      </c>
      <c r="AL168" s="44">
        <v>609.1</v>
      </c>
      <c r="AM168" s="44">
        <v>0.1</v>
      </c>
      <c r="AN168" s="44">
        <v>46.3</v>
      </c>
      <c r="AO168" s="44">
        <v>14.2</v>
      </c>
      <c r="AP168" s="44">
        <v>18.4</v>
      </c>
      <c r="AQ168" s="44">
        <v>21.0</v>
      </c>
      <c r="AR168" s="44">
        <v>128.1</v>
      </c>
      <c r="AS168" s="44">
        <v>29.8</v>
      </c>
      <c r="AT168" s="44">
        <v>46.1</v>
      </c>
      <c r="AU168" s="44">
        <v>7.8</v>
      </c>
      <c r="AV168" s="44">
        <v>7.5</v>
      </c>
      <c r="AW168" s="44">
        <v>8.2</v>
      </c>
      <c r="AX168" s="44">
        <v>6.9</v>
      </c>
      <c r="AY168" s="44">
        <v>8.1</v>
      </c>
    </row>
    <row r="169" ht="15.75" customHeight="1">
      <c r="A169" s="44" t="s">
        <v>646</v>
      </c>
      <c r="B169" s="44">
        <v>7315.0</v>
      </c>
      <c r="C169" s="44" t="s">
        <v>653</v>
      </c>
      <c r="D169" s="44">
        <v>1.0</v>
      </c>
      <c r="E169" s="44">
        <v>97.7</v>
      </c>
      <c r="F169" s="44">
        <v>215.1</v>
      </c>
      <c r="G169" s="44">
        <v>176.6</v>
      </c>
      <c r="H169" s="44">
        <v>17.9</v>
      </c>
      <c r="I169" s="44">
        <v>2201.1</v>
      </c>
      <c r="J169" s="44">
        <v>1.4</v>
      </c>
      <c r="K169" s="44">
        <v>5.9</v>
      </c>
      <c r="L169" s="44">
        <v>14.8</v>
      </c>
      <c r="M169" s="44">
        <v>11.0</v>
      </c>
      <c r="N169" s="44">
        <v>19.2</v>
      </c>
      <c r="O169" s="44">
        <v>32.3</v>
      </c>
      <c r="P169" s="44">
        <v>13.4</v>
      </c>
      <c r="Q169" s="44">
        <v>9.3</v>
      </c>
      <c r="R169" s="44">
        <v>21515.0</v>
      </c>
      <c r="S169" s="44">
        <v>54696.0</v>
      </c>
      <c r="T169" s="44">
        <v>23.7</v>
      </c>
      <c r="U169" s="44">
        <v>14.6</v>
      </c>
      <c r="V169" s="44">
        <v>80.1</v>
      </c>
      <c r="W169" s="44">
        <v>5.3</v>
      </c>
      <c r="X169" s="44">
        <v>2.0</v>
      </c>
      <c r="Y169" s="44">
        <v>540.1</v>
      </c>
      <c r="Z169" s="44">
        <v>78.6</v>
      </c>
      <c r="AA169" s="44">
        <v>42.4</v>
      </c>
      <c r="AB169" s="44">
        <v>525.4</v>
      </c>
      <c r="AC169" s="44">
        <v>3.8</v>
      </c>
      <c r="AD169" s="44">
        <v>9.7</v>
      </c>
      <c r="AE169" s="44">
        <v>2.6</v>
      </c>
      <c r="AF169" s="44">
        <v>16.1</v>
      </c>
      <c r="AG169" s="44">
        <v>29.1</v>
      </c>
      <c r="AH169" s="44">
        <v>52.2</v>
      </c>
      <c r="AI169" s="44">
        <v>29.8</v>
      </c>
      <c r="AJ169" s="44">
        <v>44.5</v>
      </c>
      <c r="AK169" s="44">
        <v>4.4</v>
      </c>
      <c r="AL169" s="44">
        <v>523.9</v>
      </c>
      <c r="AM169" s="44">
        <v>0.1</v>
      </c>
      <c r="AN169" s="44">
        <v>12.4</v>
      </c>
      <c r="AO169" s="44">
        <v>19.6</v>
      </c>
      <c r="AP169" s="44">
        <v>29.5</v>
      </c>
      <c r="AQ169" s="44">
        <v>38.5</v>
      </c>
      <c r="AR169" s="44">
        <v>78.3</v>
      </c>
      <c r="AS169" s="44">
        <v>28.3</v>
      </c>
      <c r="AT169" s="44">
        <v>47.0</v>
      </c>
      <c r="AU169" s="44">
        <v>5.5</v>
      </c>
      <c r="AV169" s="44">
        <v>6.1</v>
      </c>
      <c r="AW169" s="44">
        <v>4.9</v>
      </c>
      <c r="AX169" s="44">
        <v>4.9</v>
      </c>
      <c r="AY169" s="44">
        <v>5.8</v>
      </c>
    </row>
    <row r="170" ht="15.75" customHeight="1">
      <c r="A170" s="44" t="s">
        <v>646</v>
      </c>
      <c r="B170" s="44">
        <v>7316.0</v>
      </c>
      <c r="C170" s="44" t="s">
        <v>654</v>
      </c>
      <c r="D170" s="44">
        <v>1.0</v>
      </c>
      <c r="E170" s="44">
        <v>117.1</v>
      </c>
      <c r="F170" s="44">
        <v>53.4</v>
      </c>
      <c r="G170" s="44">
        <v>47.7</v>
      </c>
      <c r="H170" s="44">
        <v>10.6</v>
      </c>
      <c r="I170" s="44">
        <v>455.7</v>
      </c>
      <c r="J170" s="44">
        <v>-2.6</v>
      </c>
      <c r="K170" s="44">
        <v>5.2</v>
      </c>
      <c r="L170" s="44">
        <v>15.8</v>
      </c>
      <c r="M170" s="44">
        <v>6.9</v>
      </c>
      <c r="N170" s="44">
        <v>11.9</v>
      </c>
      <c r="O170" s="44">
        <v>34.2</v>
      </c>
      <c r="P170" s="44">
        <v>17.8</v>
      </c>
      <c r="Q170" s="44">
        <v>13.4</v>
      </c>
      <c r="R170" s="44">
        <v>25390.0</v>
      </c>
      <c r="S170" s="44">
        <v>29456.0</v>
      </c>
      <c r="T170" s="44">
        <v>20.1</v>
      </c>
      <c r="U170" s="44">
        <v>14.5</v>
      </c>
      <c r="V170" s="44">
        <v>78.0</v>
      </c>
      <c r="W170" s="44">
        <v>7.5</v>
      </c>
      <c r="X170" s="44">
        <v>1.9</v>
      </c>
      <c r="Y170" s="44">
        <v>534.8</v>
      </c>
      <c r="Z170" s="44">
        <v>99.4</v>
      </c>
      <c r="AA170" s="44">
        <v>53.2</v>
      </c>
      <c r="AB170" s="44">
        <v>718.6</v>
      </c>
      <c r="AC170" s="44">
        <v>7.3</v>
      </c>
      <c r="AD170" s="44">
        <v>9.0</v>
      </c>
      <c r="AE170" s="44">
        <v>4.0</v>
      </c>
      <c r="AF170" s="44">
        <v>12.9</v>
      </c>
      <c r="AG170" s="44">
        <v>27.8</v>
      </c>
      <c r="AH170" s="44">
        <v>55.3</v>
      </c>
      <c r="AI170" s="44">
        <v>29.0</v>
      </c>
      <c r="AJ170" s="44">
        <v>48.1</v>
      </c>
      <c r="AK170" s="44">
        <v>7.3</v>
      </c>
      <c r="AL170" s="44">
        <v>326.8</v>
      </c>
      <c r="AM170" s="44">
        <v>1.0</v>
      </c>
      <c r="AN170" s="44">
        <v>17.5</v>
      </c>
      <c r="AO170" s="44">
        <v>24.7</v>
      </c>
      <c r="AP170" s="44">
        <v>21.2</v>
      </c>
      <c r="AQ170" s="44">
        <v>35.7</v>
      </c>
      <c r="AR170" s="44">
        <v>74.4</v>
      </c>
      <c r="AS170" s="44">
        <v>28.4</v>
      </c>
      <c r="AT170" s="44">
        <v>33.7</v>
      </c>
      <c r="AU170" s="44">
        <v>4.8</v>
      </c>
      <c r="AV170" s="44">
        <v>5.2</v>
      </c>
      <c r="AW170" s="44">
        <v>4.5</v>
      </c>
      <c r="AX170" s="44">
        <v>3.2</v>
      </c>
      <c r="AY170" s="44">
        <v>4.4</v>
      </c>
    </row>
    <row r="171" ht="15.75" customHeight="1">
      <c r="A171" s="44" t="s">
        <v>646</v>
      </c>
      <c r="B171" s="44">
        <v>7317.0</v>
      </c>
      <c r="C171" s="44" t="s">
        <v>655</v>
      </c>
      <c r="D171" s="44">
        <v>1.0</v>
      </c>
      <c r="E171" s="44">
        <v>61.4</v>
      </c>
      <c r="F171" s="44">
        <v>40.6</v>
      </c>
      <c r="G171" s="44">
        <v>36.1</v>
      </c>
      <c r="H171" s="44">
        <v>11.2</v>
      </c>
      <c r="I171" s="44">
        <v>662.2</v>
      </c>
      <c r="J171" s="44">
        <v>-8.5</v>
      </c>
      <c r="K171" s="44">
        <v>13.9</v>
      </c>
      <c r="L171" s="44">
        <v>15.2</v>
      </c>
      <c r="M171" s="44">
        <v>7.9</v>
      </c>
      <c r="N171" s="44">
        <v>11.4</v>
      </c>
      <c r="O171" s="44">
        <v>32.8</v>
      </c>
      <c r="P171" s="44">
        <v>18.5</v>
      </c>
      <c r="Q171" s="44">
        <v>14.3</v>
      </c>
      <c r="R171" s="44">
        <v>19649.0</v>
      </c>
      <c r="S171" s="44">
        <v>35982.0</v>
      </c>
      <c r="T171" s="44">
        <v>31.6</v>
      </c>
      <c r="U171" s="44">
        <v>9.7</v>
      </c>
      <c r="V171" s="44">
        <v>84.4</v>
      </c>
      <c r="W171" s="44">
        <v>5.8</v>
      </c>
      <c r="X171" s="44">
        <v>1.0</v>
      </c>
      <c r="Y171" s="44">
        <v>608.9</v>
      </c>
      <c r="Z171" s="44">
        <v>88.2</v>
      </c>
      <c r="AA171" s="44">
        <v>53.7</v>
      </c>
      <c r="AB171" s="44">
        <v>643.6</v>
      </c>
      <c r="AC171" s="44">
        <v>4.0</v>
      </c>
      <c r="AD171" s="44">
        <v>12.6</v>
      </c>
      <c r="AE171" s="44">
        <v>6.7</v>
      </c>
      <c r="AF171" s="44">
        <v>13.9</v>
      </c>
      <c r="AG171" s="44">
        <v>39.9</v>
      </c>
      <c r="AH171" s="44">
        <v>39.5</v>
      </c>
      <c r="AI171" s="44">
        <v>23.0</v>
      </c>
      <c r="AJ171" s="44">
        <v>46.1</v>
      </c>
      <c r="AK171" s="44">
        <v>7.7</v>
      </c>
      <c r="AL171" s="44">
        <v>511.4</v>
      </c>
      <c r="AM171" s="44" t="s">
        <v>641</v>
      </c>
      <c r="AN171" s="44">
        <v>29.7</v>
      </c>
      <c r="AO171" s="44">
        <v>20.8</v>
      </c>
      <c r="AP171" s="44" t="s">
        <v>641</v>
      </c>
      <c r="AQ171" s="44">
        <v>36.1</v>
      </c>
      <c r="AR171" s="44">
        <v>140.9</v>
      </c>
      <c r="AS171" s="44">
        <v>26.6</v>
      </c>
      <c r="AT171" s="44">
        <v>27.2</v>
      </c>
      <c r="AU171" s="44">
        <v>11.6</v>
      </c>
      <c r="AV171" s="44">
        <v>12.6</v>
      </c>
      <c r="AW171" s="44">
        <v>10.4</v>
      </c>
      <c r="AX171" s="44">
        <v>8.6</v>
      </c>
      <c r="AY171" s="44">
        <v>13.2</v>
      </c>
    </row>
    <row r="172" ht="15.75" customHeight="1">
      <c r="A172" s="44" t="s">
        <v>646</v>
      </c>
      <c r="B172" s="44">
        <v>7318.0</v>
      </c>
      <c r="C172" s="44" t="s">
        <v>656</v>
      </c>
      <c r="D172" s="44">
        <v>1.0</v>
      </c>
      <c r="E172" s="44">
        <v>42.7</v>
      </c>
      <c r="F172" s="44">
        <v>50.9</v>
      </c>
      <c r="G172" s="44">
        <v>43.4</v>
      </c>
      <c r="H172" s="44">
        <v>14.9</v>
      </c>
      <c r="I172" s="44">
        <v>1192.5</v>
      </c>
      <c r="J172" s="44">
        <v>-3.3</v>
      </c>
      <c r="K172" s="44">
        <v>10.7</v>
      </c>
      <c r="L172" s="44">
        <v>16.1</v>
      </c>
      <c r="M172" s="44">
        <v>7.5</v>
      </c>
      <c r="N172" s="44">
        <v>12.0</v>
      </c>
      <c r="O172" s="44">
        <v>35.5</v>
      </c>
      <c r="P172" s="44">
        <v>17.3</v>
      </c>
      <c r="Q172" s="44">
        <v>11.7</v>
      </c>
      <c r="R172" s="44">
        <v>23860.0</v>
      </c>
      <c r="S172" s="44">
        <v>50042.0</v>
      </c>
      <c r="T172" s="44">
        <v>24.4</v>
      </c>
      <c r="U172" s="44">
        <v>32.1</v>
      </c>
      <c r="V172" s="44">
        <v>61.8</v>
      </c>
      <c r="W172" s="44">
        <v>6.0</v>
      </c>
      <c r="X172" s="44">
        <v>1.2</v>
      </c>
      <c r="Y172" s="44">
        <v>505.8</v>
      </c>
      <c r="Z172" s="44">
        <v>91.2</v>
      </c>
      <c r="AA172" s="44">
        <v>46.1</v>
      </c>
      <c r="AB172" s="44">
        <v>664.2</v>
      </c>
      <c r="AC172" s="44">
        <v>4.8</v>
      </c>
      <c r="AD172" s="44">
        <v>17.6</v>
      </c>
      <c r="AE172" s="44">
        <v>3.0</v>
      </c>
      <c r="AF172" s="44">
        <v>12.8</v>
      </c>
      <c r="AG172" s="44">
        <v>29.6</v>
      </c>
      <c r="AH172" s="44">
        <v>54.5</v>
      </c>
      <c r="AI172" s="44">
        <v>36.1</v>
      </c>
      <c r="AJ172" s="44">
        <v>46.3</v>
      </c>
      <c r="AK172" s="44">
        <v>5.9</v>
      </c>
      <c r="AL172" s="44">
        <v>575.4</v>
      </c>
      <c r="AM172" s="44" t="s">
        <v>641</v>
      </c>
      <c r="AN172" s="44">
        <v>24.2</v>
      </c>
      <c r="AO172" s="44">
        <v>21.0</v>
      </c>
      <c r="AP172" s="44" t="s">
        <v>641</v>
      </c>
      <c r="AQ172" s="44">
        <v>34.2</v>
      </c>
      <c r="AR172" s="44">
        <v>70.4</v>
      </c>
      <c r="AS172" s="44">
        <v>24.0</v>
      </c>
      <c r="AT172" s="44">
        <v>36.3</v>
      </c>
      <c r="AU172" s="44">
        <v>5.7</v>
      </c>
      <c r="AV172" s="44">
        <v>6.0</v>
      </c>
      <c r="AW172" s="44">
        <v>5.4</v>
      </c>
      <c r="AX172" s="44">
        <v>3.7</v>
      </c>
      <c r="AY172" s="44">
        <v>6.5</v>
      </c>
    </row>
    <row r="173" ht="15.75" customHeight="1">
      <c r="A173" s="44" t="s">
        <v>646</v>
      </c>
      <c r="B173" s="44">
        <v>7319.0</v>
      </c>
      <c r="C173" s="44" t="s">
        <v>657</v>
      </c>
      <c r="D173" s="44">
        <v>1.0</v>
      </c>
      <c r="E173" s="44">
        <v>108.7</v>
      </c>
      <c r="F173" s="44">
        <v>83.1</v>
      </c>
      <c r="G173" s="44">
        <v>69.4</v>
      </c>
      <c r="H173" s="44">
        <v>16.5</v>
      </c>
      <c r="I173" s="44">
        <v>764.1</v>
      </c>
      <c r="J173" s="44">
        <v>-1.0</v>
      </c>
      <c r="K173" s="44">
        <v>6.8</v>
      </c>
      <c r="L173" s="44">
        <v>17.2</v>
      </c>
      <c r="M173" s="44">
        <v>8.6</v>
      </c>
      <c r="N173" s="44">
        <v>13.1</v>
      </c>
      <c r="O173" s="44">
        <v>34.3</v>
      </c>
      <c r="P173" s="44">
        <v>16.3</v>
      </c>
      <c r="Q173" s="44">
        <v>10.6</v>
      </c>
      <c r="R173" s="44">
        <v>20300.0</v>
      </c>
      <c r="S173" s="44">
        <v>35545.0</v>
      </c>
      <c r="T173" s="44">
        <v>23.2</v>
      </c>
      <c r="U173" s="44">
        <v>11.9</v>
      </c>
      <c r="V173" s="44">
        <v>80.3</v>
      </c>
      <c r="W173" s="44">
        <v>7.8</v>
      </c>
      <c r="X173" s="44">
        <v>3.9</v>
      </c>
      <c r="Y173" s="44">
        <v>517.4</v>
      </c>
      <c r="Z173" s="44">
        <v>90.3</v>
      </c>
      <c r="AA173" s="44">
        <v>46.7</v>
      </c>
      <c r="AB173" s="44">
        <v>638.3</v>
      </c>
      <c r="AC173" s="44">
        <v>1.9</v>
      </c>
      <c r="AD173" s="44">
        <v>11.0</v>
      </c>
      <c r="AE173" s="44">
        <v>5.7</v>
      </c>
      <c r="AF173" s="44">
        <v>18.0</v>
      </c>
      <c r="AG173" s="44">
        <v>37.9</v>
      </c>
      <c r="AH173" s="44">
        <v>38.4</v>
      </c>
      <c r="AI173" s="44">
        <v>21.0</v>
      </c>
      <c r="AJ173" s="44">
        <v>38.9</v>
      </c>
      <c r="AK173" s="44">
        <v>6.0</v>
      </c>
      <c r="AL173" s="44">
        <v>407.0</v>
      </c>
      <c r="AM173" s="44">
        <v>0.7</v>
      </c>
      <c r="AN173" s="44">
        <v>28.4</v>
      </c>
      <c r="AO173" s="44">
        <v>27.2</v>
      </c>
      <c r="AP173" s="44">
        <v>17.1</v>
      </c>
      <c r="AQ173" s="44">
        <v>26.6</v>
      </c>
      <c r="AR173" s="44">
        <v>100.8</v>
      </c>
      <c r="AS173" s="44">
        <v>29.6</v>
      </c>
      <c r="AT173" s="44">
        <v>40.3</v>
      </c>
      <c r="AU173" s="44">
        <v>6.7</v>
      </c>
      <c r="AV173" s="44">
        <v>6.7</v>
      </c>
      <c r="AW173" s="44">
        <v>6.8</v>
      </c>
      <c r="AX173" s="44">
        <v>4.6</v>
      </c>
      <c r="AY173" s="44">
        <v>6.0</v>
      </c>
    </row>
    <row r="174" ht="15.75" customHeight="1">
      <c r="A174" s="44" t="s">
        <v>646</v>
      </c>
      <c r="B174" s="44">
        <v>7320.0</v>
      </c>
      <c r="C174" s="44" t="s">
        <v>658</v>
      </c>
      <c r="D174" s="44">
        <v>1.0</v>
      </c>
      <c r="E174" s="44">
        <v>70.6</v>
      </c>
      <c r="F174" s="44">
        <v>34.3</v>
      </c>
      <c r="G174" s="44">
        <v>30.9</v>
      </c>
      <c r="H174" s="44">
        <v>9.7</v>
      </c>
      <c r="I174" s="44">
        <v>485.1</v>
      </c>
      <c r="J174" s="44">
        <v>-4.3</v>
      </c>
      <c r="K174" s="44">
        <v>-0.4</v>
      </c>
      <c r="L174" s="44">
        <v>15.5</v>
      </c>
      <c r="M174" s="44">
        <v>7.9</v>
      </c>
      <c r="N174" s="44">
        <v>13.1</v>
      </c>
      <c r="O174" s="44">
        <v>33.5</v>
      </c>
      <c r="P174" s="44">
        <v>17.5</v>
      </c>
      <c r="Q174" s="44">
        <v>12.5</v>
      </c>
      <c r="R174" s="44">
        <v>19750.0</v>
      </c>
      <c r="S174" s="44">
        <v>45453.0</v>
      </c>
      <c r="T174" s="44">
        <v>22.3</v>
      </c>
      <c r="U174" s="44">
        <v>9.8</v>
      </c>
      <c r="V174" s="44">
        <v>85.0</v>
      </c>
      <c r="W174" s="44">
        <v>5.2</v>
      </c>
      <c r="X174" s="44">
        <v>0.9</v>
      </c>
      <c r="Y174" s="44">
        <v>537.5</v>
      </c>
      <c r="Z174" s="44">
        <v>98.3</v>
      </c>
      <c r="AA174" s="44">
        <v>52.8</v>
      </c>
      <c r="AB174" s="44">
        <v>713.9</v>
      </c>
      <c r="AC174" s="44">
        <v>5.0</v>
      </c>
      <c r="AD174" s="44">
        <v>13.7</v>
      </c>
      <c r="AE174" s="44">
        <v>8.3</v>
      </c>
      <c r="AF174" s="44">
        <v>10.9</v>
      </c>
      <c r="AG174" s="44">
        <v>36.8</v>
      </c>
      <c r="AH174" s="44">
        <v>44.0</v>
      </c>
      <c r="AI174" s="44">
        <v>31.4</v>
      </c>
      <c r="AJ174" s="44">
        <v>36.9</v>
      </c>
      <c r="AK174" s="44">
        <v>5.9</v>
      </c>
      <c r="AL174" s="44">
        <v>441.5</v>
      </c>
      <c r="AM174" s="44">
        <v>0.4</v>
      </c>
      <c r="AN174" s="44">
        <v>36.4</v>
      </c>
      <c r="AO174" s="44">
        <v>22.4</v>
      </c>
      <c r="AP174" s="44">
        <v>17.1</v>
      </c>
      <c r="AQ174" s="44">
        <v>23.7</v>
      </c>
      <c r="AR174" s="44">
        <v>74.7</v>
      </c>
      <c r="AS174" s="44">
        <v>27.3</v>
      </c>
      <c r="AT174" s="44">
        <v>36.6</v>
      </c>
      <c r="AU174" s="44">
        <v>6.3</v>
      </c>
      <c r="AV174" s="44">
        <v>6.4</v>
      </c>
      <c r="AW174" s="44">
        <v>6.1</v>
      </c>
      <c r="AX174" s="44">
        <v>5.1</v>
      </c>
      <c r="AY174" s="44">
        <v>6.7</v>
      </c>
    </row>
    <row r="175" ht="15.75" customHeight="1">
      <c r="A175" s="44" t="s">
        <v>646</v>
      </c>
      <c r="B175" s="44">
        <v>7331.0</v>
      </c>
      <c r="C175" s="44" t="s">
        <v>335</v>
      </c>
      <c r="D175" s="44">
        <v>69.0</v>
      </c>
      <c r="E175" s="44">
        <v>588.1</v>
      </c>
      <c r="F175" s="44">
        <v>128.5</v>
      </c>
      <c r="G175" s="44">
        <v>116.9</v>
      </c>
      <c r="H175" s="44">
        <v>9.1</v>
      </c>
      <c r="I175" s="44">
        <v>218.5</v>
      </c>
      <c r="J175" s="44">
        <v>-1.5</v>
      </c>
      <c r="K175" s="44">
        <v>4.0</v>
      </c>
      <c r="L175" s="44">
        <v>17.1</v>
      </c>
      <c r="M175" s="44">
        <v>7.4</v>
      </c>
      <c r="N175" s="44">
        <v>11.2</v>
      </c>
      <c r="O175" s="44">
        <v>37.2</v>
      </c>
      <c r="P175" s="44">
        <v>17.6</v>
      </c>
      <c r="Q175" s="44">
        <v>9.5</v>
      </c>
      <c r="R175" s="44">
        <v>22245.0</v>
      </c>
      <c r="S175" s="44">
        <v>23855.0</v>
      </c>
      <c r="T175" s="44">
        <v>16.7</v>
      </c>
      <c r="U175" s="44">
        <v>20.9</v>
      </c>
      <c r="V175" s="44">
        <v>63.7</v>
      </c>
      <c r="W175" s="44">
        <v>15.3</v>
      </c>
      <c r="X175" s="44">
        <v>3.3</v>
      </c>
      <c r="Y175" s="44">
        <v>462.2</v>
      </c>
      <c r="Z175" s="44">
        <v>114.0</v>
      </c>
      <c r="AA175" s="44">
        <v>52.7</v>
      </c>
      <c r="AB175" s="44">
        <v>807.8</v>
      </c>
      <c r="AC175" s="44">
        <v>2.0</v>
      </c>
      <c r="AD175" s="44">
        <v>11.8</v>
      </c>
      <c r="AE175" s="44">
        <v>4.6</v>
      </c>
      <c r="AF175" s="44">
        <v>21.7</v>
      </c>
      <c r="AG175" s="44">
        <v>40.1</v>
      </c>
      <c r="AH175" s="44">
        <v>33.6</v>
      </c>
      <c r="AI175" s="44">
        <v>33.0</v>
      </c>
      <c r="AJ175" s="44">
        <v>37.9</v>
      </c>
      <c r="AK175" s="44">
        <v>7.3</v>
      </c>
      <c r="AL175" s="44">
        <v>232.8</v>
      </c>
      <c r="AM175" s="44">
        <v>3.2</v>
      </c>
      <c r="AN175" s="44">
        <v>27.7</v>
      </c>
      <c r="AO175" s="44">
        <v>24.0</v>
      </c>
      <c r="AP175" s="44">
        <v>17.6</v>
      </c>
      <c r="AQ175" s="44">
        <v>27.5</v>
      </c>
      <c r="AR175" s="44">
        <v>46.2</v>
      </c>
      <c r="AS175" s="44">
        <v>28.9</v>
      </c>
      <c r="AT175" s="44">
        <v>36.8</v>
      </c>
      <c r="AU175" s="44">
        <v>3.9</v>
      </c>
      <c r="AV175" s="44">
        <v>4.1</v>
      </c>
      <c r="AW175" s="44">
        <v>3.7</v>
      </c>
      <c r="AX175" s="44">
        <v>2.9</v>
      </c>
      <c r="AY175" s="44">
        <v>4.1</v>
      </c>
    </row>
    <row r="176" ht="15.75" customHeight="1">
      <c r="A176" s="44" t="s">
        <v>646</v>
      </c>
      <c r="B176" s="44">
        <v>7332.0</v>
      </c>
      <c r="C176" s="44" t="s">
        <v>336</v>
      </c>
      <c r="D176" s="44">
        <v>48.0</v>
      </c>
      <c r="E176" s="44">
        <v>594.6</v>
      </c>
      <c r="F176" s="44">
        <v>132.7</v>
      </c>
      <c r="G176" s="44">
        <v>121.8</v>
      </c>
      <c r="H176" s="44">
        <v>8.3</v>
      </c>
      <c r="I176" s="44">
        <v>223.2</v>
      </c>
      <c r="J176" s="44">
        <v>-4.1</v>
      </c>
      <c r="K176" s="44">
        <v>2.6</v>
      </c>
      <c r="L176" s="44">
        <v>15.5</v>
      </c>
      <c r="M176" s="44">
        <v>6.7</v>
      </c>
      <c r="N176" s="44">
        <v>9.8</v>
      </c>
      <c r="O176" s="44">
        <v>36.7</v>
      </c>
      <c r="P176" s="44">
        <v>19.0</v>
      </c>
      <c r="Q176" s="44">
        <v>12.2</v>
      </c>
      <c r="R176" s="44">
        <v>25615.0</v>
      </c>
      <c r="S176" s="44">
        <v>21810.0</v>
      </c>
      <c r="T176" s="44">
        <v>15.7</v>
      </c>
      <c r="U176" s="44">
        <v>18.3</v>
      </c>
      <c r="V176" s="44">
        <v>66.1</v>
      </c>
      <c r="W176" s="44">
        <v>15.6</v>
      </c>
      <c r="X176" s="44">
        <v>3.1</v>
      </c>
      <c r="Y176" s="44">
        <v>501.4</v>
      </c>
      <c r="Z176" s="44">
        <v>111.6</v>
      </c>
      <c r="AA176" s="44">
        <v>56.0</v>
      </c>
      <c r="AB176" s="44">
        <v>801.0</v>
      </c>
      <c r="AC176" s="44">
        <v>1.0</v>
      </c>
      <c r="AD176" s="44">
        <v>8.6</v>
      </c>
      <c r="AE176" s="44">
        <v>10.1</v>
      </c>
      <c r="AF176" s="44">
        <v>14.7</v>
      </c>
      <c r="AG176" s="44">
        <v>33.2</v>
      </c>
      <c r="AH176" s="44">
        <v>42.0</v>
      </c>
      <c r="AI176" s="44">
        <v>34.8</v>
      </c>
      <c r="AJ176" s="44">
        <v>42.1</v>
      </c>
      <c r="AK176" s="44">
        <v>7.4</v>
      </c>
      <c r="AL176" s="44">
        <v>241.0</v>
      </c>
      <c r="AM176" s="44">
        <v>3.5</v>
      </c>
      <c r="AN176" s="44">
        <v>24.0</v>
      </c>
      <c r="AO176" s="44">
        <v>25.6</v>
      </c>
      <c r="AP176" s="44">
        <v>14.4</v>
      </c>
      <c r="AQ176" s="44">
        <v>32.4</v>
      </c>
      <c r="AR176" s="44">
        <v>40.9</v>
      </c>
      <c r="AS176" s="44">
        <v>27.6</v>
      </c>
      <c r="AT176" s="44">
        <v>35.3</v>
      </c>
      <c r="AU176" s="44">
        <v>3.7</v>
      </c>
      <c r="AV176" s="44">
        <v>3.9</v>
      </c>
      <c r="AW176" s="44">
        <v>3.4</v>
      </c>
      <c r="AX176" s="44">
        <v>2.7</v>
      </c>
      <c r="AY176" s="44">
        <v>4.6</v>
      </c>
    </row>
    <row r="177" ht="15.75" customHeight="1">
      <c r="A177" s="44" t="s">
        <v>646</v>
      </c>
      <c r="B177" s="44">
        <v>7333.0</v>
      </c>
      <c r="C177" s="44" t="s">
        <v>337</v>
      </c>
      <c r="D177" s="44">
        <v>81.0</v>
      </c>
      <c r="E177" s="44">
        <v>645.4</v>
      </c>
      <c r="F177" s="44">
        <v>75.1</v>
      </c>
      <c r="G177" s="44">
        <v>69.6</v>
      </c>
      <c r="H177" s="44">
        <v>7.4</v>
      </c>
      <c r="I177" s="44">
        <v>116.4</v>
      </c>
      <c r="J177" s="44">
        <v>-2.6</v>
      </c>
      <c r="K177" s="44">
        <v>1.2</v>
      </c>
      <c r="L177" s="44">
        <v>16.6</v>
      </c>
      <c r="M177" s="44">
        <v>7.1</v>
      </c>
      <c r="N177" s="44">
        <v>10.6</v>
      </c>
      <c r="O177" s="44">
        <v>36.5</v>
      </c>
      <c r="P177" s="44">
        <v>18.3</v>
      </c>
      <c r="Q177" s="44">
        <v>10.8</v>
      </c>
      <c r="R177" s="44">
        <v>21374.0</v>
      </c>
      <c r="S177" s="44">
        <v>28558.0</v>
      </c>
      <c r="T177" s="44">
        <v>15.1</v>
      </c>
      <c r="U177" s="44">
        <v>22.0</v>
      </c>
      <c r="V177" s="44">
        <v>61.2</v>
      </c>
      <c r="W177" s="44">
        <v>16.7</v>
      </c>
      <c r="X177" s="44">
        <v>1.8</v>
      </c>
      <c r="Y177" s="44">
        <v>491.6</v>
      </c>
      <c r="Z177" s="44">
        <v>112.9</v>
      </c>
      <c r="AA177" s="44">
        <v>55.5</v>
      </c>
      <c r="AB177" s="44">
        <v>803.1</v>
      </c>
      <c r="AC177" s="44">
        <v>2.6</v>
      </c>
      <c r="AD177" s="44">
        <v>11.6</v>
      </c>
      <c r="AE177" s="44">
        <v>8.7</v>
      </c>
      <c r="AF177" s="44">
        <v>24.5</v>
      </c>
      <c r="AG177" s="44">
        <v>34.3</v>
      </c>
      <c r="AH177" s="44">
        <v>32.5</v>
      </c>
      <c r="AI177" s="44">
        <v>34.0</v>
      </c>
      <c r="AJ177" s="44">
        <v>34.0</v>
      </c>
      <c r="AK177" s="44">
        <v>7.5</v>
      </c>
      <c r="AL177" s="44">
        <v>295.4</v>
      </c>
      <c r="AM177" s="44">
        <v>0.8</v>
      </c>
      <c r="AN177" s="44">
        <v>40.6</v>
      </c>
      <c r="AO177" s="44">
        <v>16.4</v>
      </c>
      <c r="AP177" s="44">
        <v>11.4</v>
      </c>
      <c r="AQ177" s="44">
        <v>30.8</v>
      </c>
      <c r="AR177" s="44">
        <v>50.2</v>
      </c>
      <c r="AS177" s="44">
        <v>26.0</v>
      </c>
      <c r="AT177" s="44">
        <v>26.6</v>
      </c>
      <c r="AU177" s="44">
        <v>4.8</v>
      </c>
      <c r="AV177" s="44">
        <v>5.0</v>
      </c>
      <c r="AW177" s="44">
        <v>4.6</v>
      </c>
      <c r="AX177" s="44">
        <v>2.8</v>
      </c>
      <c r="AY177" s="44">
        <v>5.5</v>
      </c>
    </row>
    <row r="178" ht="15.75" customHeight="1">
      <c r="A178" s="44" t="s">
        <v>646</v>
      </c>
      <c r="B178" s="44">
        <v>7334.0</v>
      </c>
      <c r="C178" s="44" t="s">
        <v>338</v>
      </c>
      <c r="D178" s="44">
        <v>31.0</v>
      </c>
      <c r="E178" s="44">
        <v>463.3</v>
      </c>
      <c r="F178" s="44">
        <v>128.5</v>
      </c>
      <c r="G178" s="44">
        <v>113.2</v>
      </c>
      <c r="H178" s="44">
        <v>11.9</v>
      </c>
      <c r="I178" s="44">
        <v>277.3</v>
      </c>
      <c r="J178" s="44">
        <v>-0.1</v>
      </c>
      <c r="K178" s="44">
        <v>2.2</v>
      </c>
      <c r="L178" s="44">
        <v>16.8</v>
      </c>
      <c r="M178" s="44">
        <v>7.9</v>
      </c>
      <c r="N178" s="44">
        <v>12.1</v>
      </c>
      <c r="O178" s="44">
        <v>36.8</v>
      </c>
      <c r="P178" s="44">
        <v>16.4</v>
      </c>
      <c r="Q178" s="44">
        <v>10.0</v>
      </c>
      <c r="R178" s="44">
        <v>22212.0</v>
      </c>
      <c r="S178" s="44">
        <v>37912.0</v>
      </c>
      <c r="T178" s="44">
        <v>14.6</v>
      </c>
      <c r="U178" s="44">
        <v>19.8</v>
      </c>
      <c r="V178" s="44">
        <v>69.8</v>
      </c>
      <c r="W178" s="44">
        <v>10.4</v>
      </c>
      <c r="X178" s="44">
        <v>4.0</v>
      </c>
      <c r="Y178" s="44">
        <v>469.3</v>
      </c>
      <c r="Z178" s="44">
        <v>109.6</v>
      </c>
      <c r="AA178" s="44">
        <v>51.5</v>
      </c>
      <c r="AB178" s="44">
        <v>761.3</v>
      </c>
      <c r="AC178" s="44">
        <v>1.2</v>
      </c>
      <c r="AD178" s="44">
        <v>8.2</v>
      </c>
      <c r="AE178" s="44">
        <v>6.7</v>
      </c>
      <c r="AF178" s="44">
        <v>20.4</v>
      </c>
      <c r="AG178" s="44">
        <v>43.8</v>
      </c>
      <c r="AH178" s="44">
        <v>29.1</v>
      </c>
      <c r="AI178" s="44">
        <v>31.7</v>
      </c>
      <c r="AJ178" s="44">
        <v>35.2</v>
      </c>
      <c r="AK178" s="44">
        <v>6.6</v>
      </c>
      <c r="AL178" s="44">
        <v>350.7</v>
      </c>
      <c r="AM178" s="44">
        <v>1.0</v>
      </c>
      <c r="AN178" s="44">
        <v>45.9</v>
      </c>
      <c r="AO178" s="44">
        <v>23.4</v>
      </c>
      <c r="AP178" s="44">
        <v>11.3</v>
      </c>
      <c r="AQ178" s="44">
        <v>18.4</v>
      </c>
      <c r="AR178" s="44">
        <v>48.6</v>
      </c>
      <c r="AS178" s="44">
        <v>29.4</v>
      </c>
      <c r="AT178" s="44">
        <v>38.6</v>
      </c>
      <c r="AU178" s="44">
        <v>4.0</v>
      </c>
      <c r="AV178" s="44">
        <v>4.1</v>
      </c>
      <c r="AW178" s="44">
        <v>3.9</v>
      </c>
      <c r="AX178" s="44">
        <v>2.9</v>
      </c>
      <c r="AY178" s="44">
        <v>5.0</v>
      </c>
    </row>
    <row r="179" ht="15.75" customHeight="1">
      <c r="A179" s="44" t="s">
        <v>646</v>
      </c>
      <c r="B179" s="44">
        <v>7335.0</v>
      </c>
      <c r="C179" s="44" t="s">
        <v>339</v>
      </c>
      <c r="D179" s="44">
        <v>50.0</v>
      </c>
      <c r="E179" s="44">
        <v>640.0</v>
      </c>
      <c r="F179" s="44">
        <v>105.6</v>
      </c>
      <c r="G179" s="44">
        <v>97.2</v>
      </c>
      <c r="H179" s="44">
        <v>8.0</v>
      </c>
      <c r="I179" s="44">
        <v>165.1</v>
      </c>
      <c r="J179" s="44">
        <v>-1.4</v>
      </c>
      <c r="K179" s="44">
        <v>2.8</v>
      </c>
      <c r="L179" s="44">
        <v>17.0</v>
      </c>
      <c r="M179" s="44">
        <v>7.3</v>
      </c>
      <c r="N179" s="44">
        <v>11.2</v>
      </c>
      <c r="O179" s="44">
        <v>35.5</v>
      </c>
      <c r="P179" s="44">
        <v>17.7</v>
      </c>
      <c r="Q179" s="44">
        <v>11.2</v>
      </c>
      <c r="R179" s="44">
        <v>20931.0</v>
      </c>
      <c r="S179" s="44">
        <v>21476.0</v>
      </c>
      <c r="T179" s="44">
        <v>14.8</v>
      </c>
      <c r="U179" s="44">
        <v>18.8</v>
      </c>
      <c r="V179" s="44">
        <v>72.8</v>
      </c>
      <c r="W179" s="44">
        <v>8.3</v>
      </c>
      <c r="X179" s="44">
        <v>2.3</v>
      </c>
      <c r="Y179" s="44">
        <v>565.1</v>
      </c>
      <c r="Z179" s="44">
        <v>122.4</v>
      </c>
      <c r="AA179" s="44">
        <v>69.1</v>
      </c>
      <c r="AB179" s="44">
        <v>764.3</v>
      </c>
      <c r="AC179" s="44">
        <v>1.0</v>
      </c>
      <c r="AD179" s="44">
        <v>8.9</v>
      </c>
      <c r="AE179" s="44">
        <v>7.1</v>
      </c>
      <c r="AF179" s="44">
        <v>20.0</v>
      </c>
      <c r="AG179" s="44">
        <v>42.7</v>
      </c>
      <c r="AH179" s="44">
        <v>30.1</v>
      </c>
      <c r="AI179" s="44">
        <v>30.6</v>
      </c>
      <c r="AJ179" s="44">
        <v>35.4</v>
      </c>
      <c r="AK179" s="44">
        <v>8.1</v>
      </c>
      <c r="AL179" s="44">
        <v>240.5</v>
      </c>
      <c r="AM179" s="44">
        <v>0.5</v>
      </c>
      <c r="AN179" s="44">
        <v>25.4</v>
      </c>
      <c r="AO179" s="44">
        <v>21.6</v>
      </c>
      <c r="AP179" s="44">
        <v>11.0</v>
      </c>
      <c r="AQ179" s="44">
        <v>41.5</v>
      </c>
      <c r="AR179" s="44">
        <v>52.9</v>
      </c>
      <c r="AS179" s="44">
        <v>28.7</v>
      </c>
      <c r="AT179" s="44">
        <v>30.0</v>
      </c>
      <c r="AU179" s="44">
        <v>4.8</v>
      </c>
      <c r="AV179" s="44">
        <v>5.1</v>
      </c>
      <c r="AW179" s="44">
        <v>4.5</v>
      </c>
      <c r="AX179" s="44">
        <v>3.6</v>
      </c>
      <c r="AY179" s="44">
        <v>5.0</v>
      </c>
    </row>
    <row r="180" ht="15.75" customHeight="1">
      <c r="A180" s="44" t="s">
        <v>646</v>
      </c>
      <c r="B180" s="44">
        <v>7336.0</v>
      </c>
      <c r="C180" s="44" t="s">
        <v>340</v>
      </c>
      <c r="D180" s="44">
        <v>98.0</v>
      </c>
      <c r="E180" s="44">
        <v>573.6</v>
      </c>
      <c r="F180" s="44">
        <v>70.8</v>
      </c>
      <c r="G180" s="44">
        <v>66.5</v>
      </c>
      <c r="H180" s="44">
        <v>6.0</v>
      </c>
      <c r="I180" s="44">
        <v>123.4</v>
      </c>
      <c r="J180" s="44">
        <v>-4.3</v>
      </c>
      <c r="K180" s="44">
        <v>2.3</v>
      </c>
      <c r="L180" s="44">
        <v>15.1</v>
      </c>
      <c r="M180" s="44">
        <v>7.1</v>
      </c>
      <c r="N180" s="44">
        <v>10.6</v>
      </c>
      <c r="O180" s="44">
        <v>35.6</v>
      </c>
      <c r="P180" s="44">
        <v>19.3</v>
      </c>
      <c r="Q180" s="44">
        <v>12.3</v>
      </c>
      <c r="R180" s="44">
        <v>20564.0</v>
      </c>
      <c r="S180" s="44">
        <v>16775.0</v>
      </c>
      <c r="T180" s="44">
        <v>17.0</v>
      </c>
      <c r="U180" s="44">
        <v>35.0</v>
      </c>
      <c r="V180" s="44">
        <v>50.0</v>
      </c>
      <c r="W180" s="44">
        <v>15.0</v>
      </c>
      <c r="X180" s="44">
        <v>2.5</v>
      </c>
      <c r="Y180" s="44">
        <v>530.6</v>
      </c>
      <c r="Z180" s="44">
        <v>119.6</v>
      </c>
      <c r="AA180" s="44">
        <v>63.5</v>
      </c>
      <c r="AB180" s="44">
        <v>807.8</v>
      </c>
      <c r="AC180" s="44">
        <v>2.0</v>
      </c>
      <c r="AD180" s="44">
        <v>6.6</v>
      </c>
      <c r="AE180" s="44">
        <v>11.5</v>
      </c>
      <c r="AF180" s="44">
        <v>24.3</v>
      </c>
      <c r="AG180" s="44">
        <v>42.6</v>
      </c>
      <c r="AH180" s="44">
        <v>21.7</v>
      </c>
      <c r="AI180" s="44">
        <v>27.5</v>
      </c>
      <c r="AJ180" s="44">
        <v>29.0</v>
      </c>
      <c r="AK180" s="44">
        <v>7.2</v>
      </c>
      <c r="AL180" s="44">
        <v>173.9</v>
      </c>
      <c r="AM180" s="44">
        <v>1.2</v>
      </c>
      <c r="AN180" s="44">
        <v>32.2</v>
      </c>
      <c r="AO180" s="44">
        <v>18.6</v>
      </c>
      <c r="AP180" s="44">
        <v>11.8</v>
      </c>
      <c r="AQ180" s="44">
        <v>36.3</v>
      </c>
      <c r="AR180" s="44">
        <v>54.1</v>
      </c>
      <c r="AS180" s="44">
        <v>25.1</v>
      </c>
      <c r="AT180" s="44">
        <v>20.4</v>
      </c>
      <c r="AU180" s="44">
        <v>4.3</v>
      </c>
      <c r="AV180" s="44">
        <v>4.4</v>
      </c>
      <c r="AW180" s="44">
        <v>4.2</v>
      </c>
      <c r="AX180" s="44">
        <v>3.4</v>
      </c>
      <c r="AY180" s="44">
        <v>5.2</v>
      </c>
    </row>
    <row r="181" ht="15.75" customHeight="1">
      <c r="A181" s="44" t="s">
        <v>646</v>
      </c>
      <c r="B181" s="44">
        <v>7337.0</v>
      </c>
      <c r="C181" s="44" t="s">
        <v>341</v>
      </c>
      <c r="D181" s="44">
        <v>75.0</v>
      </c>
      <c r="E181" s="44">
        <v>639.9</v>
      </c>
      <c r="F181" s="44">
        <v>110.6</v>
      </c>
      <c r="G181" s="44">
        <v>102.6</v>
      </c>
      <c r="H181" s="44">
        <v>7.2</v>
      </c>
      <c r="I181" s="44">
        <v>172.9</v>
      </c>
      <c r="J181" s="44">
        <v>-2.8</v>
      </c>
      <c r="K181" s="44">
        <v>0.4</v>
      </c>
      <c r="L181" s="44">
        <v>15.8</v>
      </c>
      <c r="M181" s="44">
        <v>7.0</v>
      </c>
      <c r="N181" s="44">
        <v>10.5</v>
      </c>
      <c r="O181" s="44">
        <v>36.6</v>
      </c>
      <c r="P181" s="44">
        <v>18.5</v>
      </c>
      <c r="Q181" s="44">
        <v>11.6</v>
      </c>
      <c r="R181" s="44">
        <v>23424.0</v>
      </c>
      <c r="S181" s="44">
        <v>24907.0</v>
      </c>
      <c r="T181" s="44">
        <v>12.4</v>
      </c>
      <c r="U181" s="44">
        <v>18.5</v>
      </c>
      <c r="V181" s="44">
        <v>72.0</v>
      </c>
      <c r="W181" s="44">
        <v>9.5</v>
      </c>
      <c r="X181" s="44">
        <v>2.6</v>
      </c>
      <c r="Y181" s="44">
        <v>500.1</v>
      </c>
      <c r="Z181" s="44">
        <v>113.3</v>
      </c>
      <c r="AA181" s="44">
        <v>56.7</v>
      </c>
      <c r="AB181" s="44">
        <v>862.9</v>
      </c>
      <c r="AC181" s="44">
        <v>1.3</v>
      </c>
      <c r="AD181" s="44">
        <v>9.8</v>
      </c>
      <c r="AE181" s="44">
        <v>6.4</v>
      </c>
      <c r="AF181" s="44">
        <v>14.7</v>
      </c>
      <c r="AG181" s="44">
        <v>42.4</v>
      </c>
      <c r="AH181" s="44">
        <v>36.6</v>
      </c>
      <c r="AI181" s="44">
        <v>33.9</v>
      </c>
      <c r="AJ181" s="44">
        <v>41.3</v>
      </c>
      <c r="AK181" s="44">
        <v>8.4</v>
      </c>
      <c r="AL181" s="44">
        <v>283.1</v>
      </c>
      <c r="AM181" s="44">
        <v>2.7</v>
      </c>
      <c r="AN181" s="44">
        <v>30.4</v>
      </c>
      <c r="AO181" s="44">
        <v>26.8</v>
      </c>
      <c r="AP181" s="44">
        <v>8.8</v>
      </c>
      <c r="AQ181" s="44">
        <v>31.3</v>
      </c>
      <c r="AR181" s="44">
        <v>41.1</v>
      </c>
      <c r="AS181" s="44">
        <v>28.7</v>
      </c>
      <c r="AT181" s="44">
        <v>33.6</v>
      </c>
      <c r="AU181" s="44">
        <v>3.7</v>
      </c>
      <c r="AV181" s="44">
        <v>4.0</v>
      </c>
      <c r="AW181" s="44">
        <v>3.5</v>
      </c>
      <c r="AX181" s="44">
        <v>1.7</v>
      </c>
      <c r="AY181" s="44">
        <v>4.8</v>
      </c>
    </row>
    <row r="182" ht="15.75" customHeight="1">
      <c r="A182" s="44" t="s">
        <v>646</v>
      </c>
      <c r="B182" s="44">
        <v>7338.0</v>
      </c>
      <c r="C182" s="44" t="s">
        <v>342</v>
      </c>
      <c r="D182" s="44">
        <v>25.0</v>
      </c>
      <c r="E182" s="44">
        <v>305.0</v>
      </c>
      <c r="F182" s="44">
        <v>153.6</v>
      </c>
      <c r="G182" s="44">
        <v>138.5</v>
      </c>
      <c r="H182" s="44">
        <v>9.9</v>
      </c>
      <c r="I182" s="44">
        <v>503.7</v>
      </c>
      <c r="J182" s="44">
        <v>-1.6</v>
      </c>
      <c r="K182" s="44">
        <v>5.6</v>
      </c>
      <c r="L182" s="44">
        <v>16.5</v>
      </c>
      <c r="M182" s="44">
        <v>6.7</v>
      </c>
      <c r="N182" s="44">
        <v>10.8</v>
      </c>
      <c r="O182" s="44">
        <v>36.6</v>
      </c>
      <c r="P182" s="44">
        <v>17.5</v>
      </c>
      <c r="Q182" s="44">
        <v>11.9</v>
      </c>
      <c r="R182" s="44">
        <v>25441.0</v>
      </c>
      <c r="S182" s="44">
        <v>17512.0</v>
      </c>
      <c r="T182" s="44">
        <v>16.0</v>
      </c>
      <c r="U182" s="44">
        <v>20.2</v>
      </c>
      <c r="V182" s="44">
        <v>62.7</v>
      </c>
      <c r="W182" s="44">
        <v>17.1</v>
      </c>
      <c r="X182" s="44">
        <v>4.0</v>
      </c>
      <c r="Y182" s="44">
        <v>475.5</v>
      </c>
      <c r="Z182" s="44">
        <v>111.1</v>
      </c>
      <c r="AA182" s="44">
        <v>52.8</v>
      </c>
      <c r="AB182" s="44">
        <v>772.0</v>
      </c>
      <c r="AC182" s="44">
        <v>0.2</v>
      </c>
      <c r="AD182" s="44">
        <v>6.4</v>
      </c>
      <c r="AE182" s="44">
        <v>3.3</v>
      </c>
      <c r="AF182" s="44">
        <v>24.6</v>
      </c>
      <c r="AG182" s="44">
        <v>52.4</v>
      </c>
      <c r="AH182" s="44">
        <v>19.7</v>
      </c>
      <c r="AI182" s="44">
        <v>32.5</v>
      </c>
      <c r="AJ182" s="44">
        <v>34.1</v>
      </c>
      <c r="AK182" s="44">
        <v>6.2</v>
      </c>
      <c r="AL182" s="44">
        <v>182.7</v>
      </c>
      <c r="AM182" s="44">
        <v>9.3</v>
      </c>
      <c r="AN182" s="44">
        <v>26.6</v>
      </c>
      <c r="AO182" s="44">
        <v>27.8</v>
      </c>
      <c r="AP182" s="44">
        <v>12.6</v>
      </c>
      <c r="AQ182" s="44">
        <v>23.8</v>
      </c>
      <c r="AR182" s="44">
        <v>34.7</v>
      </c>
      <c r="AS182" s="44">
        <v>27.4</v>
      </c>
      <c r="AT182" s="44">
        <v>42.3</v>
      </c>
      <c r="AU182" s="44">
        <v>3.5</v>
      </c>
      <c r="AV182" s="44">
        <v>3.7</v>
      </c>
      <c r="AW182" s="44">
        <v>3.4</v>
      </c>
      <c r="AX182" s="44">
        <v>2.3</v>
      </c>
      <c r="AY182" s="44">
        <v>5.0</v>
      </c>
    </row>
    <row r="183" ht="15.75" customHeight="1">
      <c r="A183" s="44" t="s">
        <v>646</v>
      </c>
      <c r="B183" s="44">
        <v>7339.0</v>
      </c>
      <c r="C183" s="44" t="s">
        <v>343</v>
      </c>
      <c r="D183" s="44">
        <v>66.0</v>
      </c>
      <c r="E183" s="44">
        <v>605.4</v>
      </c>
      <c r="F183" s="44">
        <v>209.8</v>
      </c>
      <c r="G183" s="44">
        <v>189.7</v>
      </c>
      <c r="H183" s="44">
        <v>9.6</v>
      </c>
      <c r="I183" s="44">
        <v>346.5</v>
      </c>
      <c r="J183" s="44">
        <v>-0.6</v>
      </c>
      <c r="K183" s="44">
        <v>3.6</v>
      </c>
      <c r="L183" s="44">
        <v>17.3</v>
      </c>
      <c r="M183" s="44">
        <v>7.3</v>
      </c>
      <c r="N183" s="44">
        <v>10.5</v>
      </c>
      <c r="O183" s="44">
        <v>37.8</v>
      </c>
      <c r="P183" s="44">
        <v>17.1</v>
      </c>
      <c r="Q183" s="44">
        <v>10.1</v>
      </c>
      <c r="R183" s="44">
        <v>25408.0</v>
      </c>
      <c r="S183" s="44">
        <v>34318.0</v>
      </c>
      <c r="T183" s="44">
        <v>17.2</v>
      </c>
      <c r="U183" s="44">
        <v>21.3</v>
      </c>
      <c r="V183" s="44">
        <v>69.3</v>
      </c>
      <c r="W183" s="44">
        <v>9.4</v>
      </c>
      <c r="X183" s="44">
        <v>5.4</v>
      </c>
      <c r="Y183" s="44">
        <v>489.0</v>
      </c>
      <c r="Z183" s="44">
        <v>107.4</v>
      </c>
      <c r="AA183" s="44">
        <v>52.5</v>
      </c>
      <c r="AB183" s="44">
        <v>787.6</v>
      </c>
      <c r="AC183" s="44">
        <v>1.4</v>
      </c>
      <c r="AD183" s="44">
        <v>9.4</v>
      </c>
      <c r="AE183" s="44">
        <v>6.7</v>
      </c>
      <c r="AF183" s="44">
        <v>14.8</v>
      </c>
      <c r="AG183" s="44">
        <v>30.9</v>
      </c>
      <c r="AH183" s="44">
        <v>47.6</v>
      </c>
      <c r="AI183" s="44">
        <v>40.4</v>
      </c>
      <c r="AJ183" s="44">
        <v>40.3</v>
      </c>
      <c r="AK183" s="44">
        <v>6.9</v>
      </c>
      <c r="AL183" s="44">
        <v>268.2</v>
      </c>
      <c r="AM183" s="44">
        <v>2.0</v>
      </c>
      <c r="AN183" s="44">
        <v>31.8</v>
      </c>
      <c r="AO183" s="44">
        <v>26.8</v>
      </c>
      <c r="AP183" s="44">
        <v>15.9</v>
      </c>
      <c r="AQ183" s="44">
        <v>23.4</v>
      </c>
      <c r="AR183" s="44">
        <v>43.3</v>
      </c>
      <c r="AS183" s="44">
        <v>29.1</v>
      </c>
      <c r="AT183" s="44">
        <v>43.6</v>
      </c>
      <c r="AU183" s="44">
        <v>3.4</v>
      </c>
      <c r="AV183" s="44">
        <v>3.7</v>
      </c>
      <c r="AW183" s="44">
        <v>3.1</v>
      </c>
      <c r="AX183" s="44">
        <v>3.0</v>
      </c>
      <c r="AY183" s="44">
        <v>3.5</v>
      </c>
    </row>
    <row r="184" ht="15.75" customHeight="1">
      <c r="A184" s="44" t="s">
        <v>646</v>
      </c>
      <c r="B184" s="44">
        <v>7340.0</v>
      </c>
      <c r="C184" s="44" t="s">
        <v>344</v>
      </c>
      <c r="D184" s="44">
        <v>84.0</v>
      </c>
      <c r="E184" s="44">
        <v>953.5</v>
      </c>
      <c r="F184" s="44">
        <v>95.5</v>
      </c>
      <c r="G184" s="44">
        <v>91.6</v>
      </c>
      <c r="H184" s="44">
        <v>4.0</v>
      </c>
      <c r="I184" s="44">
        <v>100.1</v>
      </c>
      <c r="J184" s="44">
        <v>-5.3</v>
      </c>
      <c r="K184" s="44">
        <v>0.2</v>
      </c>
      <c r="L184" s="44">
        <v>14.2</v>
      </c>
      <c r="M184" s="44">
        <v>6.8</v>
      </c>
      <c r="N184" s="44">
        <v>10.2</v>
      </c>
      <c r="O184" s="44">
        <v>36.1</v>
      </c>
      <c r="P184" s="44">
        <v>19.3</v>
      </c>
      <c r="Q184" s="44">
        <v>13.4</v>
      </c>
      <c r="R184" s="44">
        <v>22459.0</v>
      </c>
      <c r="S184" s="44">
        <v>15921.0</v>
      </c>
      <c r="T184" s="44">
        <v>10.0</v>
      </c>
      <c r="U184" s="44">
        <v>27.4</v>
      </c>
      <c r="V184" s="44">
        <v>56.3</v>
      </c>
      <c r="W184" s="44">
        <v>16.3</v>
      </c>
      <c r="X184" s="44">
        <v>0.9</v>
      </c>
      <c r="Y184" s="44">
        <v>521.9</v>
      </c>
      <c r="Z184" s="44">
        <v>116.5</v>
      </c>
      <c r="AA184" s="44">
        <v>60.8</v>
      </c>
      <c r="AB184" s="44">
        <v>848.5</v>
      </c>
      <c r="AC184" s="44">
        <v>1.2</v>
      </c>
      <c r="AD184" s="44">
        <v>6.6</v>
      </c>
      <c r="AE184" s="44">
        <v>4.1</v>
      </c>
      <c r="AF184" s="44">
        <v>28.9</v>
      </c>
      <c r="AG184" s="44">
        <v>48.8</v>
      </c>
      <c r="AH184" s="44">
        <v>18.2</v>
      </c>
      <c r="AI184" s="44">
        <v>37.9</v>
      </c>
      <c r="AJ184" s="44">
        <v>35.4</v>
      </c>
      <c r="AK184" s="44">
        <v>8.5</v>
      </c>
      <c r="AL184" s="44">
        <v>157.4</v>
      </c>
      <c r="AM184" s="44">
        <v>1.1</v>
      </c>
      <c r="AN184" s="44">
        <v>33.9</v>
      </c>
      <c r="AO184" s="44">
        <v>30.4</v>
      </c>
      <c r="AP184" s="44">
        <v>7.4</v>
      </c>
      <c r="AQ184" s="44">
        <v>27.2</v>
      </c>
      <c r="AR184" s="44">
        <v>25.5</v>
      </c>
      <c r="AS184" s="44">
        <v>26.1</v>
      </c>
      <c r="AT184" s="44">
        <v>23.2</v>
      </c>
      <c r="AU184" s="44">
        <v>3.9</v>
      </c>
      <c r="AV184" s="44">
        <v>4.2</v>
      </c>
      <c r="AW184" s="44">
        <v>3.6</v>
      </c>
      <c r="AX184" s="44">
        <v>2.1</v>
      </c>
      <c r="AY184" s="44">
        <v>5.5</v>
      </c>
    </row>
    <row r="185" ht="15.75" customHeight="1">
      <c r="A185" s="44" t="s">
        <v>659</v>
      </c>
      <c r="B185" s="44">
        <v>8111.0</v>
      </c>
      <c r="C185" s="44" t="s">
        <v>346</v>
      </c>
      <c r="D185" s="44">
        <v>1.0</v>
      </c>
      <c r="E185" s="44">
        <v>207.4</v>
      </c>
      <c r="F185" s="44">
        <v>632.7</v>
      </c>
      <c r="G185" s="44">
        <v>476.8</v>
      </c>
      <c r="H185" s="44">
        <v>24.6</v>
      </c>
      <c r="I185" s="44">
        <v>3051.6</v>
      </c>
      <c r="J185" s="44">
        <v>2.1</v>
      </c>
      <c r="K185" s="44">
        <v>5.5</v>
      </c>
      <c r="L185" s="44">
        <v>15.4</v>
      </c>
      <c r="M185" s="44">
        <v>8.6</v>
      </c>
      <c r="N185" s="44">
        <v>18.5</v>
      </c>
      <c r="O185" s="44">
        <v>34.6</v>
      </c>
      <c r="P185" s="44">
        <v>13.0</v>
      </c>
      <c r="Q185" s="44">
        <v>9.8</v>
      </c>
      <c r="R185" s="44">
        <v>25012.0</v>
      </c>
      <c r="S185" s="44">
        <v>82397.0</v>
      </c>
      <c r="T185" s="44">
        <v>23.0</v>
      </c>
      <c r="U185" s="44">
        <v>17.9</v>
      </c>
      <c r="V185" s="44">
        <v>72.6</v>
      </c>
      <c r="W185" s="44">
        <v>9.6</v>
      </c>
      <c r="X185" s="44">
        <v>3.4</v>
      </c>
      <c r="Y185" s="44">
        <v>493.7</v>
      </c>
      <c r="Z185" s="44">
        <v>77.6</v>
      </c>
      <c r="AA185" s="44">
        <v>38.3</v>
      </c>
      <c r="AB185" s="44">
        <v>547.5</v>
      </c>
      <c r="AC185" s="44">
        <v>5.4</v>
      </c>
      <c r="AD185" s="44">
        <v>8.6</v>
      </c>
      <c r="AE185" s="44">
        <v>6.9</v>
      </c>
      <c r="AF185" s="44">
        <v>11.6</v>
      </c>
      <c r="AG185" s="44">
        <v>40.4</v>
      </c>
      <c r="AH185" s="44">
        <v>41.1</v>
      </c>
      <c r="AI185" s="44">
        <v>38.1</v>
      </c>
      <c r="AJ185" s="44">
        <v>47.5</v>
      </c>
      <c r="AK185" s="44">
        <v>4.4</v>
      </c>
      <c r="AL185" s="44">
        <v>658.5</v>
      </c>
      <c r="AM185" s="44">
        <v>0.1</v>
      </c>
      <c r="AN185" s="44">
        <v>20.4</v>
      </c>
      <c r="AO185" s="44">
        <v>14.8</v>
      </c>
      <c r="AP185" s="44">
        <v>38.1</v>
      </c>
      <c r="AQ185" s="44">
        <v>26.7</v>
      </c>
      <c r="AR185" s="44">
        <v>65.2</v>
      </c>
      <c r="AS185" s="44">
        <v>27.7</v>
      </c>
      <c r="AT185" s="44">
        <v>48.0</v>
      </c>
      <c r="AU185" s="44">
        <v>4.1</v>
      </c>
      <c r="AV185" s="44">
        <v>4.3</v>
      </c>
      <c r="AW185" s="44">
        <v>3.9</v>
      </c>
      <c r="AX185" s="44">
        <v>2.5</v>
      </c>
      <c r="AY185" s="44">
        <v>4.6</v>
      </c>
    </row>
    <row r="186" ht="15.75" customHeight="1">
      <c r="A186" s="44" t="s">
        <v>659</v>
      </c>
      <c r="B186" s="44">
        <v>8115.0</v>
      </c>
      <c r="C186" s="44" t="s">
        <v>347</v>
      </c>
      <c r="D186" s="44">
        <v>26.0</v>
      </c>
      <c r="E186" s="44">
        <v>617.8</v>
      </c>
      <c r="F186" s="44">
        <v>389.5</v>
      </c>
      <c r="G186" s="44">
        <v>319.5</v>
      </c>
      <c r="H186" s="44">
        <v>18.0</v>
      </c>
      <c r="I186" s="44">
        <v>630.6</v>
      </c>
      <c r="J186" s="44">
        <v>1.5</v>
      </c>
      <c r="K186" s="44">
        <v>7.8</v>
      </c>
      <c r="L186" s="44">
        <v>17.9</v>
      </c>
      <c r="M186" s="44">
        <v>7.6</v>
      </c>
      <c r="N186" s="44">
        <v>13.0</v>
      </c>
      <c r="O186" s="44">
        <v>35.9</v>
      </c>
      <c r="P186" s="44">
        <v>15.1</v>
      </c>
      <c r="Q186" s="44">
        <v>10.6</v>
      </c>
      <c r="R186" s="44">
        <v>24507.0</v>
      </c>
      <c r="S186" s="44">
        <v>65644.0</v>
      </c>
      <c r="T186" s="44">
        <v>17.4</v>
      </c>
      <c r="U186" s="44">
        <v>27.9</v>
      </c>
      <c r="V186" s="44">
        <v>62.8</v>
      </c>
      <c r="W186" s="44">
        <v>9.4</v>
      </c>
      <c r="X186" s="44">
        <v>4.0</v>
      </c>
      <c r="Y186" s="44">
        <v>465.8</v>
      </c>
      <c r="Z186" s="44">
        <v>96.3</v>
      </c>
      <c r="AA186" s="44">
        <v>44.9</v>
      </c>
      <c r="AB186" s="44">
        <v>744.7</v>
      </c>
      <c r="AC186" s="44">
        <v>4.3</v>
      </c>
      <c r="AD186" s="44">
        <v>10.1</v>
      </c>
      <c r="AE186" s="44">
        <v>8.6</v>
      </c>
      <c r="AF186" s="44">
        <v>13.5</v>
      </c>
      <c r="AG186" s="44">
        <v>46.4</v>
      </c>
      <c r="AH186" s="44">
        <v>31.5</v>
      </c>
      <c r="AI186" s="44">
        <v>26.5</v>
      </c>
      <c r="AJ186" s="44">
        <v>38.5</v>
      </c>
      <c r="AK186" s="44">
        <v>5.1</v>
      </c>
      <c r="AL186" s="44">
        <v>465.3</v>
      </c>
      <c r="AM186" s="44">
        <v>0.1</v>
      </c>
      <c r="AN186" s="44">
        <v>41.7</v>
      </c>
      <c r="AO186" s="44">
        <v>17.0</v>
      </c>
      <c r="AP186" s="44">
        <v>24.7</v>
      </c>
      <c r="AQ186" s="44">
        <v>16.5</v>
      </c>
      <c r="AR186" s="44">
        <v>35.5</v>
      </c>
      <c r="AS186" s="44">
        <v>30.5</v>
      </c>
      <c r="AT186" s="44">
        <v>53.8</v>
      </c>
      <c r="AU186" s="44">
        <v>2.8</v>
      </c>
      <c r="AV186" s="44">
        <v>2.8</v>
      </c>
      <c r="AW186" s="44">
        <v>2.7</v>
      </c>
      <c r="AX186" s="44">
        <v>1.0</v>
      </c>
      <c r="AY186" s="44">
        <v>3.8</v>
      </c>
    </row>
    <row r="187" ht="15.75" customHeight="1">
      <c r="A187" s="44" t="s">
        <v>659</v>
      </c>
      <c r="B187" s="44">
        <v>8116.0</v>
      </c>
      <c r="C187" s="44" t="s">
        <v>348</v>
      </c>
      <c r="D187" s="44">
        <v>44.0</v>
      </c>
      <c r="E187" s="44">
        <v>641.3</v>
      </c>
      <c r="F187" s="44">
        <v>532.4</v>
      </c>
      <c r="G187" s="44">
        <v>442.2</v>
      </c>
      <c r="H187" s="44">
        <v>16.9</v>
      </c>
      <c r="I187" s="44">
        <v>830.3</v>
      </c>
      <c r="J187" s="44" t="s">
        <v>644</v>
      </c>
      <c r="K187" s="44">
        <v>6.8</v>
      </c>
      <c r="L187" s="44">
        <v>16.9</v>
      </c>
      <c r="M187" s="44">
        <v>8.1</v>
      </c>
      <c r="N187" s="44">
        <v>12.9</v>
      </c>
      <c r="O187" s="44">
        <v>35.9</v>
      </c>
      <c r="P187" s="44">
        <v>15.2</v>
      </c>
      <c r="Q187" s="44">
        <v>11.0</v>
      </c>
      <c r="R187" s="44">
        <v>24908.0</v>
      </c>
      <c r="S187" s="44">
        <v>39485.0</v>
      </c>
      <c r="T187" s="44">
        <v>18.7</v>
      </c>
      <c r="U187" s="44">
        <v>31.6</v>
      </c>
      <c r="V187" s="44">
        <v>54.5</v>
      </c>
      <c r="W187" s="44">
        <v>13.9</v>
      </c>
      <c r="X187" s="44">
        <v>2.5</v>
      </c>
      <c r="Y187" s="44">
        <v>476.9</v>
      </c>
      <c r="Z187" s="44">
        <v>92.4</v>
      </c>
      <c r="AA187" s="44">
        <v>44.1</v>
      </c>
      <c r="AB187" s="44">
        <v>729.8</v>
      </c>
      <c r="AC187" s="44">
        <v>3.7</v>
      </c>
      <c r="AD187" s="44">
        <v>9.8</v>
      </c>
      <c r="AE187" s="44">
        <v>5.2</v>
      </c>
      <c r="AF187" s="44">
        <v>16.3</v>
      </c>
      <c r="AG187" s="44">
        <v>45.9</v>
      </c>
      <c r="AH187" s="44">
        <v>32.6</v>
      </c>
      <c r="AI187" s="44">
        <v>27.4</v>
      </c>
      <c r="AJ187" s="44">
        <v>42.8</v>
      </c>
      <c r="AK187" s="44">
        <v>6.3</v>
      </c>
      <c r="AL187" s="44">
        <v>409.6</v>
      </c>
      <c r="AM187" s="44">
        <v>0.4</v>
      </c>
      <c r="AN187" s="44">
        <v>39.2</v>
      </c>
      <c r="AO187" s="44">
        <v>21.7</v>
      </c>
      <c r="AP187" s="44">
        <v>19.7</v>
      </c>
      <c r="AQ187" s="44">
        <v>19.0</v>
      </c>
      <c r="AR187" s="44">
        <v>39.5</v>
      </c>
      <c r="AS187" s="44">
        <v>26.4</v>
      </c>
      <c r="AT187" s="44">
        <v>48.7</v>
      </c>
      <c r="AU187" s="44">
        <v>3.1</v>
      </c>
      <c r="AV187" s="44">
        <v>3.3</v>
      </c>
      <c r="AW187" s="44">
        <v>2.9</v>
      </c>
      <c r="AX187" s="44">
        <v>1.4</v>
      </c>
      <c r="AY187" s="44">
        <v>3.9</v>
      </c>
    </row>
    <row r="188" ht="15.75" customHeight="1">
      <c r="A188" s="44" t="s">
        <v>659</v>
      </c>
      <c r="B188" s="44">
        <v>8117.0</v>
      </c>
      <c r="C188" s="44" t="s">
        <v>349</v>
      </c>
      <c r="D188" s="44">
        <v>38.0</v>
      </c>
      <c r="E188" s="44">
        <v>642.3</v>
      </c>
      <c r="F188" s="44">
        <v>256.3</v>
      </c>
      <c r="G188" s="44">
        <v>215.6</v>
      </c>
      <c r="H188" s="44">
        <v>15.9</v>
      </c>
      <c r="I188" s="44">
        <v>399.1</v>
      </c>
      <c r="J188" s="44">
        <v>-1.3</v>
      </c>
      <c r="K188" s="44">
        <v>7.9</v>
      </c>
      <c r="L188" s="44">
        <v>16.9</v>
      </c>
      <c r="M188" s="44">
        <v>8.0</v>
      </c>
      <c r="N188" s="44">
        <v>11.9</v>
      </c>
      <c r="O188" s="44">
        <v>35.5</v>
      </c>
      <c r="P188" s="44">
        <v>16.3</v>
      </c>
      <c r="Q188" s="44">
        <v>11.4</v>
      </c>
      <c r="R188" s="44">
        <v>23985.0</v>
      </c>
      <c r="S188" s="44">
        <v>33747.0</v>
      </c>
      <c r="T188" s="44">
        <v>19.4</v>
      </c>
      <c r="U188" s="44">
        <v>24.4</v>
      </c>
      <c r="V188" s="44">
        <v>65.1</v>
      </c>
      <c r="W188" s="44">
        <v>10.5</v>
      </c>
      <c r="X188" s="44">
        <v>2.0</v>
      </c>
      <c r="Y188" s="44">
        <v>470.8</v>
      </c>
      <c r="Z188" s="44">
        <v>96.4</v>
      </c>
      <c r="AA188" s="44">
        <v>45.4</v>
      </c>
      <c r="AB188" s="44">
        <v>763.5</v>
      </c>
      <c r="AC188" s="44">
        <v>4.2</v>
      </c>
      <c r="AD188" s="44">
        <v>10.7</v>
      </c>
      <c r="AE188" s="44">
        <v>7.3</v>
      </c>
      <c r="AF188" s="44">
        <v>16.1</v>
      </c>
      <c r="AG188" s="44">
        <v>50.5</v>
      </c>
      <c r="AH188" s="44">
        <v>26.1</v>
      </c>
      <c r="AI188" s="44">
        <v>21.6</v>
      </c>
      <c r="AJ188" s="44">
        <v>41.4</v>
      </c>
      <c r="AK188" s="44">
        <v>6.9</v>
      </c>
      <c r="AL188" s="44">
        <v>353.0</v>
      </c>
      <c r="AM188" s="44">
        <v>0.3</v>
      </c>
      <c r="AN188" s="44">
        <v>41.8</v>
      </c>
      <c r="AO188" s="44">
        <v>19.6</v>
      </c>
      <c r="AP188" s="44">
        <v>16.3</v>
      </c>
      <c r="AQ188" s="44">
        <v>22.1</v>
      </c>
      <c r="AR188" s="44">
        <v>47.4</v>
      </c>
      <c r="AS188" s="44">
        <v>28.6</v>
      </c>
      <c r="AT188" s="44">
        <v>48.8</v>
      </c>
      <c r="AU188" s="44">
        <v>3.6</v>
      </c>
      <c r="AV188" s="44">
        <v>3.6</v>
      </c>
      <c r="AW188" s="44">
        <v>3.5</v>
      </c>
      <c r="AX188" s="44">
        <v>2.2</v>
      </c>
      <c r="AY188" s="44">
        <v>4.0</v>
      </c>
    </row>
    <row r="189" ht="15.75" customHeight="1">
      <c r="A189" s="44" t="s">
        <v>659</v>
      </c>
      <c r="B189" s="44">
        <v>8118.0</v>
      </c>
      <c r="C189" s="44" t="s">
        <v>350</v>
      </c>
      <c r="D189" s="44">
        <v>39.0</v>
      </c>
      <c r="E189" s="44">
        <v>686.8</v>
      </c>
      <c r="F189" s="44">
        <v>542.6</v>
      </c>
      <c r="G189" s="44">
        <v>447.6</v>
      </c>
      <c r="H189" s="44">
        <v>17.5</v>
      </c>
      <c r="I189" s="44">
        <v>790.1</v>
      </c>
      <c r="J189" s="44">
        <v>1.5</v>
      </c>
      <c r="K189" s="44">
        <v>6.9</v>
      </c>
      <c r="L189" s="44">
        <v>17.6</v>
      </c>
      <c r="M189" s="44">
        <v>7.6</v>
      </c>
      <c r="N189" s="44">
        <v>13.1</v>
      </c>
      <c r="O189" s="44">
        <v>36.2</v>
      </c>
      <c r="P189" s="44">
        <v>15.1</v>
      </c>
      <c r="Q189" s="44">
        <v>10.5</v>
      </c>
      <c r="R189" s="44">
        <v>25231.0</v>
      </c>
      <c r="S189" s="44">
        <v>44493.0</v>
      </c>
      <c r="T189" s="44">
        <v>17.5</v>
      </c>
      <c r="U189" s="44">
        <v>32.9</v>
      </c>
      <c r="V189" s="44">
        <v>55.7</v>
      </c>
      <c r="W189" s="44">
        <v>11.4</v>
      </c>
      <c r="X189" s="44">
        <v>2.9</v>
      </c>
      <c r="Y189" s="44">
        <v>469.6</v>
      </c>
      <c r="Z189" s="44">
        <v>93.2</v>
      </c>
      <c r="AA189" s="44">
        <v>43.8</v>
      </c>
      <c r="AB189" s="44">
        <v>712.6</v>
      </c>
      <c r="AC189" s="44">
        <v>2.6</v>
      </c>
      <c r="AD189" s="44">
        <v>10.0</v>
      </c>
      <c r="AE189" s="44">
        <v>6.6</v>
      </c>
      <c r="AF189" s="44">
        <v>11.9</v>
      </c>
      <c r="AG189" s="44">
        <v>50.5</v>
      </c>
      <c r="AH189" s="44">
        <v>31.0</v>
      </c>
      <c r="AI189" s="44">
        <v>28.1</v>
      </c>
      <c r="AJ189" s="44">
        <v>39.8</v>
      </c>
      <c r="AK189" s="44">
        <v>5.9</v>
      </c>
      <c r="AL189" s="44">
        <v>374.2</v>
      </c>
      <c r="AM189" s="44">
        <v>0.8</v>
      </c>
      <c r="AN189" s="44">
        <v>36.1</v>
      </c>
      <c r="AO189" s="44">
        <v>23.7</v>
      </c>
      <c r="AP189" s="44">
        <v>19.4</v>
      </c>
      <c r="AQ189" s="44">
        <v>20.0</v>
      </c>
      <c r="AR189" s="44">
        <v>35.4</v>
      </c>
      <c r="AS189" s="44">
        <v>30.6</v>
      </c>
      <c r="AT189" s="44">
        <v>48.8</v>
      </c>
      <c r="AU189" s="44">
        <v>2.9</v>
      </c>
      <c r="AV189" s="44">
        <v>2.9</v>
      </c>
      <c r="AW189" s="44">
        <v>2.9</v>
      </c>
      <c r="AX189" s="44">
        <v>1.2</v>
      </c>
      <c r="AY189" s="44">
        <v>3.9</v>
      </c>
    </row>
    <row r="190" ht="15.75" customHeight="1">
      <c r="A190" s="44" t="s">
        <v>659</v>
      </c>
      <c r="B190" s="44">
        <v>8119.0</v>
      </c>
      <c r="C190" s="44" t="s">
        <v>351</v>
      </c>
      <c r="D190" s="44">
        <v>31.0</v>
      </c>
      <c r="E190" s="44">
        <v>858.1</v>
      </c>
      <c r="F190" s="44">
        <v>424.9</v>
      </c>
      <c r="G190" s="44">
        <v>358.8</v>
      </c>
      <c r="H190" s="44">
        <v>15.6</v>
      </c>
      <c r="I190" s="44">
        <v>495.1</v>
      </c>
      <c r="J190" s="44">
        <v>-0.7</v>
      </c>
      <c r="K190" s="44">
        <v>5.5</v>
      </c>
      <c r="L190" s="44">
        <v>17.1</v>
      </c>
      <c r="M190" s="44">
        <v>7.9</v>
      </c>
      <c r="N190" s="44">
        <v>11.9</v>
      </c>
      <c r="O190" s="44">
        <v>36.0</v>
      </c>
      <c r="P190" s="44">
        <v>15.8</v>
      </c>
      <c r="Q190" s="44">
        <v>11.3</v>
      </c>
      <c r="R190" s="44">
        <v>24638.0</v>
      </c>
      <c r="S190" s="44">
        <v>33510.0</v>
      </c>
      <c r="T190" s="44">
        <v>18.4</v>
      </c>
      <c r="U190" s="44">
        <v>25.9</v>
      </c>
      <c r="V190" s="44">
        <v>62.7</v>
      </c>
      <c r="W190" s="44">
        <v>11.4</v>
      </c>
      <c r="X190" s="44">
        <v>2.4</v>
      </c>
      <c r="Y190" s="44">
        <v>472.6</v>
      </c>
      <c r="Z190" s="44">
        <v>94.3</v>
      </c>
      <c r="AA190" s="44">
        <v>44.6</v>
      </c>
      <c r="AB190" s="44">
        <v>741.3</v>
      </c>
      <c r="AC190" s="44">
        <v>4.7</v>
      </c>
      <c r="AD190" s="44">
        <v>10.1</v>
      </c>
      <c r="AE190" s="44">
        <v>6.9</v>
      </c>
      <c r="AF190" s="44">
        <v>12.6</v>
      </c>
      <c r="AG190" s="44">
        <v>53.1</v>
      </c>
      <c r="AH190" s="44">
        <v>27.5</v>
      </c>
      <c r="AI190" s="44">
        <v>24.7</v>
      </c>
      <c r="AJ190" s="44">
        <v>44.1</v>
      </c>
      <c r="AK190" s="44">
        <v>7.2</v>
      </c>
      <c r="AL190" s="44">
        <v>356.4</v>
      </c>
      <c r="AM190" s="44">
        <v>0.5</v>
      </c>
      <c r="AN190" s="44">
        <v>39.1</v>
      </c>
      <c r="AO190" s="44">
        <v>20.6</v>
      </c>
      <c r="AP190" s="44">
        <v>16.6</v>
      </c>
      <c r="AQ190" s="44">
        <v>23.2</v>
      </c>
      <c r="AR190" s="44">
        <v>44.4</v>
      </c>
      <c r="AS190" s="44">
        <v>28.1</v>
      </c>
      <c r="AT190" s="44">
        <v>49.2</v>
      </c>
      <c r="AU190" s="44">
        <v>3.1</v>
      </c>
      <c r="AV190" s="44">
        <v>3.2</v>
      </c>
      <c r="AW190" s="44">
        <v>2.8</v>
      </c>
      <c r="AX190" s="44">
        <v>1.1</v>
      </c>
      <c r="AY190" s="44">
        <v>3.9</v>
      </c>
    </row>
    <row r="191" ht="15.75" customHeight="1">
      <c r="A191" s="44" t="s">
        <v>659</v>
      </c>
      <c r="B191" s="44">
        <v>8121.0</v>
      </c>
      <c r="C191" s="44" t="s">
        <v>352</v>
      </c>
      <c r="D191" s="44">
        <v>1.0</v>
      </c>
      <c r="E191" s="44">
        <v>99.9</v>
      </c>
      <c r="F191" s="44">
        <v>125.1</v>
      </c>
      <c r="G191" s="44">
        <v>94.4</v>
      </c>
      <c r="H191" s="44">
        <v>24.6</v>
      </c>
      <c r="I191" s="44">
        <v>1252.5</v>
      </c>
      <c r="J191" s="44">
        <v>-0.2</v>
      </c>
      <c r="K191" s="44">
        <v>10.4</v>
      </c>
      <c r="L191" s="44">
        <v>17.3</v>
      </c>
      <c r="M191" s="44">
        <v>8.8</v>
      </c>
      <c r="N191" s="44">
        <v>14.9</v>
      </c>
      <c r="O191" s="44">
        <v>33.9</v>
      </c>
      <c r="P191" s="44">
        <v>14.4</v>
      </c>
      <c r="Q191" s="44">
        <v>10.6</v>
      </c>
      <c r="R191" s="44">
        <v>32366.0</v>
      </c>
      <c r="S191" s="44">
        <v>52004.0</v>
      </c>
      <c r="T191" s="44">
        <v>27.6</v>
      </c>
      <c r="U191" s="44">
        <v>16.4</v>
      </c>
      <c r="V191" s="44">
        <v>77.7</v>
      </c>
      <c r="W191" s="44">
        <v>5.9</v>
      </c>
      <c r="X191" s="44">
        <v>2.6</v>
      </c>
      <c r="Y191" s="44">
        <v>477.7</v>
      </c>
      <c r="Z191" s="44">
        <v>85.8</v>
      </c>
      <c r="AA191" s="44">
        <v>41.0</v>
      </c>
      <c r="AB191" s="44">
        <v>610.0</v>
      </c>
      <c r="AC191" s="44">
        <v>14.6</v>
      </c>
      <c r="AD191" s="44">
        <v>12.4</v>
      </c>
      <c r="AE191" s="44">
        <v>6.7</v>
      </c>
      <c r="AF191" s="44">
        <v>17.4</v>
      </c>
      <c r="AG191" s="44">
        <v>46.4</v>
      </c>
      <c r="AH191" s="44">
        <v>29.4</v>
      </c>
      <c r="AI191" s="44">
        <v>26.0</v>
      </c>
      <c r="AJ191" s="44">
        <v>43.9</v>
      </c>
      <c r="AK191" s="44">
        <v>6.3</v>
      </c>
      <c r="AL191" s="44">
        <v>577.4</v>
      </c>
      <c r="AM191" s="44">
        <v>0.3</v>
      </c>
      <c r="AN191" s="44">
        <v>24.5</v>
      </c>
      <c r="AO191" s="44">
        <v>23.1</v>
      </c>
      <c r="AP191" s="44">
        <v>24.8</v>
      </c>
      <c r="AQ191" s="44">
        <v>27.3</v>
      </c>
      <c r="AR191" s="44">
        <v>69.1</v>
      </c>
      <c r="AS191" s="44">
        <v>28.1</v>
      </c>
      <c r="AT191" s="44">
        <v>49.7</v>
      </c>
      <c r="AU191" s="44">
        <v>4.9</v>
      </c>
      <c r="AV191" s="44">
        <v>5.1</v>
      </c>
      <c r="AW191" s="44">
        <v>4.6</v>
      </c>
      <c r="AX191" s="44">
        <v>2.3</v>
      </c>
      <c r="AY191" s="44">
        <v>5.5</v>
      </c>
    </row>
    <row r="192" ht="15.75" customHeight="1">
      <c r="A192" s="44" t="s">
        <v>659</v>
      </c>
      <c r="B192" s="44">
        <v>8125.0</v>
      </c>
      <c r="C192" s="44" t="s">
        <v>353</v>
      </c>
      <c r="D192" s="44">
        <v>46.0</v>
      </c>
      <c r="E192" s="44">
        <v>1099.9</v>
      </c>
      <c r="F192" s="44">
        <v>340.8</v>
      </c>
      <c r="G192" s="44">
        <v>293.4</v>
      </c>
      <c r="H192" s="44">
        <v>13.9</v>
      </c>
      <c r="I192" s="44">
        <v>309.8</v>
      </c>
      <c r="J192" s="44">
        <v>0.4</v>
      </c>
      <c r="K192" s="44">
        <v>8.9</v>
      </c>
      <c r="L192" s="44">
        <v>17.5</v>
      </c>
      <c r="M192" s="44">
        <v>7.9</v>
      </c>
      <c r="N192" s="44">
        <v>12.5</v>
      </c>
      <c r="O192" s="44">
        <v>36.8</v>
      </c>
      <c r="P192" s="44">
        <v>15.5</v>
      </c>
      <c r="Q192" s="44">
        <v>9.8</v>
      </c>
      <c r="R192" s="44">
        <v>24123.0</v>
      </c>
      <c r="S192" s="44">
        <v>47632.0</v>
      </c>
      <c r="T192" s="44">
        <v>15.2</v>
      </c>
      <c r="U192" s="44">
        <v>23.7</v>
      </c>
      <c r="V192" s="44">
        <v>64.2</v>
      </c>
      <c r="W192" s="44">
        <v>12.1</v>
      </c>
      <c r="X192" s="44">
        <v>3.8</v>
      </c>
      <c r="Y192" s="44">
        <v>455.0</v>
      </c>
      <c r="Z192" s="44">
        <v>104.2</v>
      </c>
      <c r="AA192" s="44">
        <v>47.4</v>
      </c>
      <c r="AB192" s="44">
        <v>841.3</v>
      </c>
      <c r="AC192" s="44">
        <v>0.7</v>
      </c>
      <c r="AD192" s="44">
        <v>9.5</v>
      </c>
      <c r="AE192" s="44">
        <v>6.2</v>
      </c>
      <c r="AF192" s="44">
        <v>19.3</v>
      </c>
      <c r="AG192" s="44">
        <v>50.9</v>
      </c>
      <c r="AH192" s="44">
        <v>23.7</v>
      </c>
      <c r="AI192" s="44">
        <v>26.9</v>
      </c>
      <c r="AJ192" s="44">
        <v>39.6</v>
      </c>
      <c r="AK192" s="44">
        <v>7.9</v>
      </c>
      <c r="AL192" s="44">
        <v>414.4</v>
      </c>
      <c r="AM192" s="44">
        <v>0.6</v>
      </c>
      <c r="AN192" s="44">
        <v>47.1</v>
      </c>
      <c r="AO192" s="44">
        <v>19.2</v>
      </c>
      <c r="AP192" s="44">
        <v>17.2</v>
      </c>
      <c r="AQ192" s="44">
        <v>15.9</v>
      </c>
      <c r="AR192" s="44">
        <v>34.3</v>
      </c>
      <c r="AS192" s="44">
        <v>28.5</v>
      </c>
      <c r="AT192" s="44">
        <v>46.6</v>
      </c>
      <c r="AU192" s="44">
        <v>2.9</v>
      </c>
      <c r="AV192" s="44">
        <v>2.9</v>
      </c>
      <c r="AW192" s="44">
        <v>2.9</v>
      </c>
      <c r="AX192" s="44">
        <v>0.8</v>
      </c>
      <c r="AY192" s="44">
        <v>3.8</v>
      </c>
    </row>
    <row r="193" ht="15.75" customHeight="1">
      <c r="A193" s="44" t="s">
        <v>659</v>
      </c>
      <c r="B193" s="44">
        <v>8126.0</v>
      </c>
      <c r="C193" s="44" t="s">
        <v>354</v>
      </c>
      <c r="D193" s="44">
        <v>16.0</v>
      </c>
      <c r="E193" s="44">
        <v>776.8</v>
      </c>
      <c r="F193" s="44">
        <v>111.4</v>
      </c>
      <c r="G193" s="44">
        <v>99.8</v>
      </c>
      <c r="H193" s="44">
        <v>10.4</v>
      </c>
      <c r="I193" s="44">
        <v>143.4</v>
      </c>
      <c r="J193" s="44">
        <v>-0.6</v>
      </c>
      <c r="K193" s="44">
        <v>6.8</v>
      </c>
      <c r="L193" s="44">
        <v>17.5</v>
      </c>
      <c r="M193" s="44">
        <v>8.2</v>
      </c>
      <c r="N193" s="44">
        <v>12.8</v>
      </c>
      <c r="O193" s="44">
        <v>35.8</v>
      </c>
      <c r="P193" s="44">
        <v>15.7</v>
      </c>
      <c r="Q193" s="44">
        <v>10.1</v>
      </c>
      <c r="R193" s="44">
        <v>23219.0</v>
      </c>
      <c r="S193" s="44">
        <v>47451.0</v>
      </c>
      <c r="T193" s="44">
        <v>14.0</v>
      </c>
      <c r="U193" s="44">
        <v>28.8</v>
      </c>
      <c r="V193" s="44">
        <v>60.9</v>
      </c>
      <c r="W193" s="44">
        <v>10.3</v>
      </c>
      <c r="X193" s="44">
        <v>5.6</v>
      </c>
      <c r="Y193" s="44">
        <v>461.2</v>
      </c>
      <c r="Z193" s="44">
        <v>104.0</v>
      </c>
      <c r="AA193" s="44">
        <v>48.0</v>
      </c>
      <c r="AB193" s="44">
        <v>924.1</v>
      </c>
      <c r="AC193" s="44">
        <v>6.5</v>
      </c>
      <c r="AD193" s="44">
        <v>10.1</v>
      </c>
      <c r="AE193" s="44">
        <v>3.9</v>
      </c>
      <c r="AF193" s="44">
        <v>22.9</v>
      </c>
      <c r="AG193" s="44">
        <v>53.9</v>
      </c>
      <c r="AH193" s="44">
        <v>19.3</v>
      </c>
      <c r="AI193" s="44">
        <v>22.5</v>
      </c>
      <c r="AJ193" s="44">
        <v>37.2</v>
      </c>
      <c r="AK193" s="44">
        <v>7.2</v>
      </c>
      <c r="AL193" s="44">
        <v>519.5</v>
      </c>
      <c r="AM193" s="44">
        <v>0.9</v>
      </c>
      <c r="AN193" s="44">
        <v>47.7</v>
      </c>
      <c r="AO193" s="44">
        <v>29.3</v>
      </c>
      <c r="AP193" s="44">
        <v>8.2</v>
      </c>
      <c r="AQ193" s="44">
        <v>14.0</v>
      </c>
      <c r="AR193" s="44">
        <v>21.3</v>
      </c>
      <c r="AS193" s="44">
        <v>24.1</v>
      </c>
      <c r="AT193" s="44">
        <v>38.5</v>
      </c>
      <c r="AU193" s="44">
        <v>2.4</v>
      </c>
      <c r="AV193" s="44">
        <v>2.4</v>
      </c>
      <c r="AW193" s="44">
        <v>2.4</v>
      </c>
      <c r="AX193" s="44">
        <v>0.8</v>
      </c>
      <c r="AY193" s="44">
        <v>3.7</v>
      </c>
    </row>
    <row r="194" ht="15.75" customHeight="1">
      <c r="A194" s="44" t="s">
        <v>659</v>
      </c>
      <c r="B194" s="44">
        <v>8127.0</v>
      </c>
      <c r="C194" s="44" t="s">
        <v>355</v>
      </c>
      <c r="D194" s="44">
        <v>30.0</v>
      </c>
      <c r="E194" s="44">
        <v>1484.1</v>
      </c>
      <c r="F194" s="44">
        <v>194.2</v>
      </c>
      <c r="G194" s="44">
        <v>173.7</v>
      </c>
      <c r="H194" s="44">
        <v>10.6</v>
      </c>
      <c r="I194" s="44">
        <v>130.9</v>
      </c>
      <c r="J194" s="44">
        <v>0.6</v>
      </c>
      <c r="K194" s="44">
        <v>5.9</v>
      </c>
      <c r="L194" s="44">
        <v>17.8</v>
      </c>
      <c r="M194" s="44">
        <v>8.0</v>
      </c>
      <c r="N194" s="44">
        <v>12.8</v>
      </c>
      <c r="O194" s="44">
        <v>35.6</v>
      </c>
      <c r="P194" s="44">
        <v>15.9</v>
      </c>
      <c r="Q194" s="44">
        <v>9.9</v>
      </c>
      <c r="R194" s="44">
        <v>23061.0</v>
      </c>
      <c r="S194" s="44">
        <v>40147.0</v>
      </c>
      <c r="T194" s="44">
        <v>14.3</v>
      </c>
      <c r="U194" s="44">
        <v>31.4</v>
      </c>
      <c r="V194" s="44">
        <v>53.4</v>
      </c>
      <c r="W194" s="44">
        <v>15.2</v>
      </c>
      <c r="X194" s="44">
        <v>4.4</v>
      </c>
      <c r="Y194" s="44">
        <v>460.3</v>
      </c>
      <c r="Z194" s="44">
        <v>103.9</v>
      </c>
      <c r="AA194" s="44">
        <v>47.8</v>
      </c>
      <c r="AB194" s="44">
        <v>835.3</v>
      </c>
      <c r="AC194" s="44">
        <v>4.4</v>
      </c>
      <c r="AD194" s="44">
        <v>10.7</v>
      </c>
      <c r="AE194" s="44">
        <v>5.0</v>
      </c>
      <c r="AF194" s="44">
        <v>18.6</v>
      </c>
      <c r="AG194" s="44">
        <v>49.4</v>
      </c>
      <c r="AH194" s="44">
        <v>26.9</v>
      </c>
      <c r="AI194" s="44">
        <v>22.1</v>
      </c>
      <c r="AJ194" s="44">
        <v>41.5</v>
      </c>
      <c r="AK194" s="44">
        <v>8.3</v>
      </c>
      <c r="AL194" s="44">
        <v>427.6</v>
      </c>
      <c r="AM194" s="44">
        <v>0.7</v>
      </c>
      <c r="AN194" s="44">
        <v>46.1</v>
      </c>
      <c r="AO194" s="44">
        <v>17.0</v>
      </c>
      <c r="AP194" s="44">
        <v>16.4</v>
      </c>
      <c r="AQ194" s="44">
        <v>19.8</v>
      </c>
      <c r="AR194" s="44">
        <v>31.2</v>
      </c>
      <c r="AS194" s="44">
        <v>28.3</v>
      </c>
      <c r="AT194" s="44">
        <v>38.2</v>
      </c>
      <c r="AU194" s="44">
        <v>2.9</v>
      </c>
      <c r="AV194" s="44">
        <v>3.0</v>
      </c>
      <c r="AW194" s="44">
        <v>2.7</v>
      </c>
      <c r="AX194" s="44">
        <v>1.4</v>
      </c>
      <c r="AY194" s="44">
        <v>3.9</v>
      </c>
    </row>
    <row r="195" ht="15.75" customHeight="1">
      <c r="A195" s="44" t="s">
        <v>659</v>
      </c>
      <c r="B195" s="44">
        <v>8128.0</v>
      </c>
      <c r="C195" s="44" t="s">
        <v>356</v>
      </c>
      <c r="D195" s="44">
        <v>18.0</v>
      </c>
      <c r="E195" s="44">
        <v>1304.1</v>
      </c>
      <c r="F195" s="44">
        <v>132.2</v>
      </c>
      <c r="G195" s="44">
        <v>120.7</v>
      </c>
      <c r="H195" s="44">
        <v>8.7</v>
      </c>
      <c r="I195" s="44">
        <v>101.4</v>
      </c>
      <c r="J195" s="44">
        <v>-2.6</v>
      </c>
      <c r="K195" s="44">
        <v>2.0</v>
      </c>
      <c r="L195" s="44">
        <v>16.3</v>
      </c>
      <c r="M195" s="44">
        <v>7.7</v>
      </c>
      <c r="N195" s="44">
        <v>11.6</v>
      </c>
      <c r="O195" s="44">
        <v>35.2</v>
      </c>
      <c r="P195" s="44">
        <v>17.5</v>
      </c>
      <c r="Q195" s="44">
        <v>11.7</v>
      </c>
      <c r="R195" s="44">
        <v>22232.0</v>
      </c>
      <c r="S195" s="44">
        <v>35745.0</v>
      </c>
      <c r="T195" s="44">
        <v>14.9</v>
      </c>
      <c r="U195" s="44">
        <v>22.8</v>
      </c>
      <c r="V195" s="44">
        <v>68.8</v>
      </c>
      <c r="W195" s="44">
        <v>8.4</v>
      </c>
      <c r="X195" s="44">
        <v>2.5</v>
      </c>
      <c r="Y195" s="44">
        <v>487.7</v>
      </c>
      <c r="Z195" s="44">
        <v>106.7</v>
      </c>
      <c r="AA195" s="44">
        <v>52.0</v>
      </c>
      <c r="AB195" s="44">
        <v>860.1</v>
      </c>
      <c r="AC195" s="44">
        <v>6.9</v>
      </c>
      <c r="AD195" s="44">
        <v>11.4</v>
      </c>
      <c r="AE195" s="44">
        <v>5.5</v>
      </c>
      <c r="AF195" s="44">
        <v>21.4</v>
      </c>
      <c r="AG195" s="44">
        <v>49.3</v>
      </c>
      <c r="AH195" s="44">
        <v>23.8</v>
      </c>
      <c r="AI195" s="44">
        <v>28.7</v>
      </c>
      <c r="AJ195" s="44">
        <v>38.8</v>
      </c>
      <c r="AK195" s="44">
        <v>7.3</v>
      </c>
      <c r="AL195" s="44">
        <v>420.6</v>
      </c>
      <c r="AM195" s="44">
        <v>0.4</v>
      </c>
      <c r="AN195" s="44">
        <v>47.6</v>
      </c>
      <c r="AO195" s="44">
        <v>18.0</v>
      </c>
      <c r="AP195" s="44">
        <v>10.5</v>
      </c>
      <c r="AQ195" s="44">
        <v>23.6</v>
      </c>
      <c r="AR195" s="44">
        <v>32.5</v>
      </c>
      <c r="AS195" s="44">
        <v>28.3</v>
      </c>
      <c r="AT195" s="44">
        <v>40.1</v>
      </c>
      <c r="AU195" s="44">
        <v>2.8</v>
      </c>
      <c r="AV195" s="44">
        <v>3.0</v>
      </c>
      <c r="AW195" s="44">
        <v>2.6</v>
      </c>
      <c r="AX195" s="44">
        <v>1.1</v>
      </c>
      <c r="AY195" s="44">
        <v>3.6</v>
      </c>
    </row>
    <row r="196" ht="15.75" customHeight="1">
      <c r="A196" s="44" t="s">
        <v>659</v>
      </c>
      <c r="B196" s="44">
        <v>8135.0</v>
      </c>
      <c r="C196" s="44" t="s">
        <v>357</v>
      </c>
      <c r="D196" s="44">
        <v>11.0</v>
      </c>
      <c r="E196" s="44">
        <v>627.1</v>
      </c>
      <c r="F196" s="44">
        <v>132.0</v>
      </c>
      <c r="G196" s="44">
        <v>112.7</v>
      </c>
      <c r="H196" s="44">
        <v>14.6</v>
      </c>
      <c r="I196" s="44">
        <v>210.5</v>
      </c>
      <c r="J196" s="44">
        <v>-2.1</v>
      </c>
      <c r="K196" s="44">
        <v>5.9</v>
      </c>
      <c r="L196" s="44">
        <v>17.2</v>
      </c>
      <c r="M196" s="44">
        <v>7.9</v>
      </c>
      <c r="N196" s="44">
        <v>12.0</v>
      </c>
      <c r="O196" s="44">
        <v>34.7</v>
      </c>
      <c r="P196" s="44">
        <v>16.2</v>
      </c>
      <c r="Q196" s="44">
        <v>12.0</v>
      </c>
      <c r="R196" s="44">
        <v>22034.0</v>
      </c>
      <c r="S196" s="44">
        <v>34232.0</v>
      </c>
      <c r="T196" s="44">
        <v>18.3</v>
      </c>
      <c r="U196" s="44">
        <v>23.8</v>
      </c>
      <c r="V196" s="44">
        <v>67.4</v>
      </c>
      <c r="W196" s="44">
        <v>8.9</v>
      </c>
      <c r="X196" s="44">
        <v>2.9</v>
      </c>
      <c r="Y196" s="44">
        <v>473.3</v>
      </c>
      <c r="Z196" s="44">
        <v>98.1</v>
      </c>
      <c r="AA196" s="44">
        <v>46.4</v>
      </c>
      <c r="AB196" s="44">
        <v>746.9</v>
      </c>
      <c r="AC196" s="44">
        <v>4.4</v>
      </c>
      <c r="AD196" s="44">
        <v>11.5</v>
      </c>
      <c r="AE196" s="44">
        <v>8.7</v>
      </c>
      <c r="AF196" s="44">
        <v>17.2</v>
      </c>
      <c r="AG196" s="44">
        <v>46.2</v>
      </c>
      <c r="AH196" s="44">
        <v>27.9</v>
      </c>
      <c r="AI196" s="44">
        <v>24.6</v>
      </c>
      <c r="AJ196" s="44">
        <v>34.9</v>
      </c>
      <c r="AK196" s="44">
        <v>6.4</v>
      </c>
      <c r="AL196" s="44">
        <v>388.5</v>
      </c>
      <c r="AM196" s="44">
        <v>0.3</v>
      </c>
      <c r="AN196" s="44">
        <v>45.1</v>
      </c>
      <c r="AO196" s="44">
        <v>17.6</v>
      </c>
      <c r="AP196" s="44">
        <v>16.8</v>
      </c>
      <c r="AQ196" s="44">
        <v>20.1</v>
      </c>
      <c r="AR196" s="44">
        <v>49.0</v>
      </c>
      <c r="AS196" s="44">
        <v>29.6</v>
      </c>
      <c r="AT196" s="44">
        <v>42.2</v>
      </c>
      <c r="AU196" s="44">
        <v>3.8</v>
      </c>
      <c r="AV196" s="44">
        <v>3.7</v>
      </c>
      <c r="AW196" s="44">
        <v>3.9</v>
      </c>
      <c r="AX196" s="44">
        <v>1.6</v>
      </c>
      <c r="AY196" s="44">
        <v>4.7</v>
      </c>
    </row>
    <row r="197" ht="15.75" customHeight="1">
      <c r="A197" s="44" t="s">
        <v>659</v>
      </c>
      <c r="B197" s="44">
        <v>8136.0</v>
      </c>
      <c r="C197" s="44" t="s">
        <v>358</v>
      </c>
      <c r="D197" s="44">
        <v>42.0</v>
      </c>
      <c r="E197" s="44">
        <v>1511.4</v>
      </c>
      <c r="F197" s="44">
        <v>312.4</v>
      </c>
      <c r="G197" s="44">
        <v>279.7</v>
      </c>
      <c r="H197" s="44">
        <v>10.5</v>
      </c>
      <c r="I197" s="44">
        <v>206.7</v>
      </c>
      <c r="J197" s="44">
        <v>-1.1</v>
      </c>
      <c r="K197" s="44">
        <v>3.8</v>
      </c>
      <c r="L197" s="44">
        <v>17.3</v>
      </c>
      <c r="M197" s="44">
        <v>8.5</v>
      </c>
      <c r="N197" s="44">
        <v>12.1</v>
      </c>
      <c r="O197" s="44">
        <v>35.2</v>
      </c>
      <c r="P197" s="44">
        <v>16.1</v>
      </c>
      <c r="Q197" s="44">
        <v>10.8</v>
      </c>
      <c r="R197" s="44">
        <v>23888.0</v>
      </c>
      <c r="S197" s="44">
        <v>40294.0</v>
      </c>
      <c r="T197" s="44">
        <v>10.9</v>
      </c>
      <c r="U197" s="44">
        <v>28.4</v>
      </c>
      <c r="V197" s="44">
        <v>54.5</v>
      </c>
      <c r="W197" s="44">
        <v>17.1</v>
      </c>
      <c r="X197" s="44">
        <v>2.5</v>
      </c>
      <c r="Y197" s="44">
        <v>466.7</v>
      </c>
      <c r="Z197" s="44">
        <v>101.5</v>
      </c>
      <c r="AA197" s="44">
        <v>47.4</v>
      </c>
      <c r="AB197" s="44">
        <v>793.1</v>
      </c>
      <c r="AC197" s="44">
        <v>5.4</v>
      </c>
      <c r="AD197" s="44">
        <v>11.9</v>
      </c>
      <c r="AE197" s="44">
        <v>5.2</v>
      </c>
      <c r="AF197" s="44">
        <v>16.6</v>
      </c>
      <c r="AG197" s="44">
        <v>48.1</v>
      </c>
      <c r="AH197" s="44">
        <v>30.1</v>
      </c>
      <c r="AI197" s="44">
        <v>24.5</v>
      </c>
      <c r="AJ197" s="44">
        <v>39.6</v>
      </c>
      <c r="AK197" s="44">
        <v>6.9</v>
      </c>
      <c r="AL197" s="44">
        <v>405.4</v>
      </c>
      <c r="AM197" s="44">
        <v>0.4</v>
      </c>
      <c r="AN197" s="44">
        <v>46.9</v>
      </c>
      <c r="AO197" s="44">
        <v>16.4</v>
      </c>
      <c r="AP197" s="44">
        <v>12.8</v>
      </c>
      <c r="AQ197" s="44">
        <v>23.4</v>
      </c>
      <c r="AR197" s="44">
        <v>31.9</v>
      </c>
      <c r="AS197" s="44">
        <v>28.0</v>
      </c>
      <c r="AT197" s="44">
        <v>33.9</v>
      </c>
      <c r="AU197" s="44">
        <v>2.9</v>
      </c>
      <c r="AV197" s="44">
        <v>2.9</v>
      </c>
      <c r="AW197" s="44">
        <v>2.8</v>
      </c>
      <c r="AX197" s="44">
        <v>1.0</v>
      </c>
      <c r="AY197" s="44">
        <v>3.8</v>
      </c>
    </row>
    <row r="198" ht="15.75" customHeight="1">
      <c r="A198" s="44" t="s">
        <v>659</v>
      </c>
      <c r="B198" s="44">
        <v>8211.0</v>
      </c>
      <c r="C198" s="44" t="s">
        <v>359</v>
      </c>
      <c r="D198" s="44">
        <v>1.0</v>
      </c>
      <c r="E198" s="44">
        <v>140.2</v>
      </c>
      <c r="F198" s="44">
        <v>54.7</v>
      </c>
      <c r="G198" s="44">
        <v>44.4</v>
      </c>
      <c r="H198" s="44">
        <v>18.8</v>
      </c>
      <c r="I198" s="44">
        <v>390.3</v>
      </c>
      <c r="J198" s="44">
        <v>-6.1</v>
      </c>
      <c r="K198" s="44">
        <v>13.8</v>
      </c>
      <c r="L198" s="44">
        <v>14.3</v>
      </c>
      <c r="M198" s="44">
        <v>7.1</v>
      </c>
      <c r="N198" s="44">
        <v>11.0</v>
      </c>
      <c r="O198" s="44">
        <v>34.7</v>
      </c>
      <c r="P198" s="44">
        <v>18.3</v>
      </c>
      <c r="Q198" s="44">
        <v>14.6</v>
      </c>
      <c r="R198" s="44">
        <v>29565.0</v>
      </c>
      <c r="S198" s="44">
        <v>52234.0</v>
      </c>
      <c r="T198" s="44">
        <v>31.4</v>
      </c>
      <c r="U198" s="44">
        <v>25.0</v>
      </c>
      <c r="V198" s="44">
        <v>66.9</v>
      </c>
      <c r="W198" s="44">
        <v>8.1</v>
      </c>
      <c r="X198" s="44">
        <v>5.5</v>
      </c>
      <c r="Y198" s="44">
        <v>546.6</v>
      </c>
      <c r="Z198" s="44">
        <v>97.8</v>
      </c>
      <c r="AA198" s="44">
        <v>53.5</v>
      </c>
      <c r="AB198" s="44">
        <v>740.2</v>
      </c>
      <c r="AC198" s="44">
        <v>5.5</v>
      </c>
      <c r="AD198" s="44">
        <v>9.6</v>
      </c>
      <c r="AE198" s="44">
        <v>4.8</v>
      </c>
      <c r="AF198" s="44">
        <v>14.1</v>
      </c>
      <c r="AG198" s="44">
        <v>30.6</v>
      </c>
      <c r="AH198" s="44">
        <v>50.5</v>
      </c>
      <c r="AI198" s="44">
        <v>34.5</v>
      </c>
      <c r="AJ198" s="44">
        <v>61.3</v>
      </c>
      <c r="AK198" s="44">
        <v>6.5</v>
      </c>
      <c r="AL198" s="44">
        <v>567.3</v>
      </c>
      <c r="AM198" s="44">
        <v>0.4</v>
      </c>
      <c r="AN198" s="44">
        <v>22.5</v>
      </c>
      <c r="AO198" s="44">
        <v>22.3</v>
      </c>
      <c r="AP198" s="44">
        <v>26.9</v>
      </c>
      <c r="AQ198" s="44">
        <v>27.9</v>
      </c>
      <c r="AR198" s="44">
        <v>50.0</v>
      </c>
      <c r="AS198" s="44">
        <v>25.7</v>
      </c>
      <c r="AT198" s="44">
        <v>44.4</v>
      </c>
      <c r="AU198" s="44">
        <v>4.8</v>
      </c>
      <c r="AV198" s="44">
        <v>4.9</v>
      </c>
      <c r="AW198" s="44">
        <v>4.7</v>
      </c>
      <c r="AX198" s="44">
        <v>1.2</v>
      </c>
      <c r="AY198" s="44">
        <v>6.1</v>
      </c>
    </row>
    <row r="199" ht="15.75" customHeight="1">
      <c r="A199" s="44" t="s">
        <v>659</v>
      </c>
      <c r="B199" s="44">
        <v>8212.0</v>
      </c>
      <c r="C199" s="44" t="s">
        <v>360</v>
      </c>
      <c r="D199" s="44">
        <v>1.0</v>
      </c>
      <c r="E199" s="44">
        <v>173.4</v>
      </c>
      <c r="F199" s="44">
        <v>311.9</v>
      </c>
      <c r="G199" s="44">
        <v>254.1</v>
      </c>
      <c r="H199" s="44">
        <v>18.5</v>
      </c>
      <c r="I199" s="44">
        <v>1798.6</v>
      </c>
      <c r="J199" s="44">
        <v>-0.6</v>
      </c>
      <c r="K199" s="44">
        <v>7.3</v>
      </c>
      <c r="L199" s="44">
        <v>14.3</v>
      </c>
      <c r="M199" s="44">
        <v>11.2</v>
      </c>
      <c r="N199" s="44">
        <v>17.6</v>
      </c>
      <c r="O199" s="44">
        <v>33.2</v>
      </c>
      <c r="P199" s="44">
        <v>13.7</v>
      </c>
      <c r="Q199" s="44">
        <v>10.0</v>
      </c>
      <c r="R199" s="44">
        <v>22045.0</v>
      </c>
      <c r="S199" s="44">
        <v>63147.0</v>
      </c>
      <c r="T199" s="44">
        <v>18.4</v>
      </c>
      <c r="U199" s="44">
        <v>46.1</v>
      </c>
      <c r="V199" s="44">
        <v>43.0</v>
      </c>
      <c r="W199" s="44">
        <v>10.9</v>
      </c>
      <c r="X199" s="44">
        <v>2.1</v>
      </c>
      <c r="Y199" s="44">
        <v>502.8</v>
      </c>
      <c r="Z199" s="44">
        <v>82.9</v>
      </c>
      <c r="AA199" s="44">
        <v>41.7</v>
      </c>
      <c r="AB199" s="44">
        <v>523.1</v>
      </c>
      <c r="AC199" s="44">
        <v>4.8</v>
      </c>
      <c r="AD199" s="44">
        <v>8.4</v>
      </c>
      <c r="AE199" s="44">
        <v>8.0</v>
      </c>
      <c r="AF199" s="44">
        <v>9.3</v>
      </c>
      <c r="AG199" s="44">
        <v>39.2</v>
      </c>
      <c r="AH199" s="44">
        <v>43.6</v>
      </c>
      <c r="AI199" s="44">
        <v>38.4</v>
      </c>
      <c r="AJ199" s="44">
        <v>43.6</v>
      </c>
      <c r="AK199" s="44">
        <v>5.2</v>
      </c>
      <c r="AL199" s="44">
        <v>568.1</v>
      </c>
      <c r="AM199" s="44">
        <v>0.1</v>
      </c>
      <c r="AN199" s="44">
        <v>15.5</v>
      </c>
      <c r="AO199" s="44">
        <v>21.9</v>
      </c>
      <c r="AP199" s="44">
        <v>35.3</v>
      </c>
      <c r="AQ199" s="44">
        <v>27.3</v>
      </c>
      <c r="AR199" s="44">
        <v>53.1</v>
      </c>
      <c r="AS199" s="44">
        <v>24.5</v>
      </c>
      <c r="AT199" s="44">
        <v>31.0</v>
      </c>
      <c r="AU199" s="44">
        <v>4.2</v>
      </c>
      <c r="AV199" s="44">
        <v>4.6</v>
      </c>
      <c r="AW199" s="44">
        <v>3.8</v>
      </c>
      <c r="AX199" s="44">
        <v>2.6</v>
      </c>
      <c r="AY199" s="44">
        <v>4.9</v>
      </c>
    </row>
    <row r="200" ht="15.75" customHeight="1">
      <c r="A200" s="44" t="s">
        <v>659</v>
      </c>
      <c r="B200" s="44">
        <v>8215.0</v>
      </c>
      <c r="C200" s="44" t="s">
        <v>361</v>
      </c>
      <c r="D200" s="44">
        <v>32.0</v>
      </c>
      <c r="E200" s="44">
        <v>1085.3</v>
      </c>
      <c r="F200" s="44">
        <v>442.7</v>
      </c>
      <c r="G200" s="44">
        <v>385.9</v>
      </c>
      <c r="H200" s="44">
        <v>12.8</v>
      </c>
      <c r="I200" s="44">
        <v>407.9</v>
      </c>
      <c r="J200" s="44">
        <v>-1.5</v>
      </c>
      <c r="K200" s="44">
        <v>6.7</v>
      </c>
      <c r="L200" s="44">
        <v>16.6</v>
      </c>
      <c r="M200" s="44">
        <v>7.6</v>
      </c>
      <c r="N200" s="44">
        <v>11.8</v>
      </c>
      <c r="O200" s="44">
        <v>36.4</v>
      </c>
      <c r="P200" s="44">
        <v>16.6</v>
      </c>
      <c r="Q200" s="44">
        <v>10.9</v>
      </c>
      <c r="R200" s="44">
        <v>23996.0</v>
      </c>
      <c r="S200" s="44">
        <v>35628.0</v>
      </c>
      <c r="T200" s="44">
        <v>14.9</v>
      </c>
      <c r="U200" s="44">
        <v>32.4</v>
      </c>
      <c r="V200" s="44">
        <v>52.9</v>
      </c>
      <c r="W200" s="44">
        <v>14.7</v>
      </c>
      <c r="X200" s="44">
        <v>3.9</v>
      </c>
      <c r="Y200" s="44">
        <v>462.3</v>
      </c>
      <c r="Z200" s="44">
        <v>106.3</v>
      </c>
      <c r="AA200" s="44">
        <v>49.1</v>
      </c>
      <c r="AB200" s="44">
        <v>738.9</v>
      </c>
      <c r="AC200" s="44">
        <v>3.3</v>
      </c>
      <c r="AD200" s="44">
        <v>9.9</v>
      </c>
      <c r="AE200" s="44">
        <v>3.8</v>
      </c>
      <c r="AF200" s="44">
        <v>14.7</v>
      </c>
      <c r="AG200" s="44">
        <v>52.7</v>
      </c>
      <c r="AH200" s="44">
        <v>28.9</v>
      </c>
      <c r="AI200" s="44">
        <v>31.6</v>
      </c>
      <c r="AJ200" s="44">
        <v>40.3</v>
      </c>
      <c r="AK200" s="44">
        <v>7.7</v>
      </c>
      <c r="AL200" s="44">
        <v>351.9</v>
      </c>
      <c r="AM200" s="44">
        <v>0.4</v>
      </c>
      <c r="AN200" s="44">
        <v>35.8</v>
      </c>
      <c r="AO200" s="44">
        <v>20.5</v>
      </c>
      <c r="AP200" s="44">
        <v>23.3</v>
      </c>
      <c r="AQ200" s="44">
        <v>20.1</v>
      </c>
      <c r="AR200" s="44">
        <v>31.5</v>
      </c>
      <c r="AS200" s="44">
        <v>27.6</v>
      </c>
      <c r="AT200" s="44">
        <v>42.9</v>
      </c>
      <c r="AU200" s="44">
        <v>2.9</v>
      </c>
      <c r="AV200" s="44">
        <v>3.1</v>
      </c>
      <c r="AW200" s="44">
        <v>2.6</v>
      </c>
      <c r="AX200" s="44">
        <v>1.7</v>
      </c>
      <c r="AY200" s="44">
        <v>3.7</v>
      </c>
    </row>
    <row r="201" ht="15.75" customHeight="1">
      <c r="A201" s="44" t="s">
        <v>659</v>
      </c>
      <c r="B201" s="44">
        <v>8216.0</v>
      </c>
      <c r="C201" s="44" t="s">
        <v>362</v>
      </c>
      <c r="D201" s="44">
        <v>23.0</v>
      </c>
      <c r="E201" s="44">
        <v>738.4</v>
      </c>
      <c r="F201" s="44">
        <v>230.2</v>
      </c>
      <c r="G201" s="44">
        <v>199.6</v>
      </c>
      <c r="H201" s="44">
        <v>13.3</v>
      </c>
      <c r="I201" s="44">
        <v>311.8</v>
      </c>
      <c r="J201" s="44">
        <v>-2.0</v>
      </c>
      <c r="K201" s="44">
        <v>7.6</v>
      </c>
      <c r="L201" s="44">
        <v>16.4</v>
      </c>
      <c r="M201" s="44">
        <v>7.4</v>
      </c>
      <c r="N201" s="44">
        <v>11.7</v>
      </c>
      <c r="O201" s="44">
        <v>36.3</v>
      </c>
      <c r="P201" s="44">
        <v>16.9</v>
      </c>
      <c r="Q201" s="44">
        <v>11.3</v>
      </c>
      <c r="R201" s="44">
        <v>22803.0</v>
      </c>
      <c r="S201" s="44">
        <v>41326.0</v>
      </c>
      <c r="T201" s="44">
        <v>18.2</v>
      </c>
      <c r="U201" s="44">
        <v>25.2</v>
      </c>
      <c r="V201" s="44">
        <v>65.5</v>
      </c>
      <c r="W201" s="44">
        <v>9.3</v>
      </c>
      <c r="X201" s="44">
        <v>4.3</v>
      </c>
      <c r="Y201" s="44">
        <v>476.2</v>
      </c>
      <c r="Z201" s="44">
        <v>102.0</v>
      </c>
      <c r="AA201" s="44">
        <v>48.6</v>
      </c>
      <c r="AB201" s="44">
        <v>776.0</v>
      </c>
      <c r="AC201" s="44">
        <v>4.3</v>
      </c>
      <c r="AD201" s="44">
        <v>10.5</v>
      </c>
      <c r="AE201" s="44">
        <v>6.4</v>
      </c>
      <c r="AF201" s="44">
        <v>19.9</v>
      </c>
      <c r="AG201" s="44">
        <v>50.8</v>
      </c>
      <c r="AH201" s="44">
        <v>22.9</v>
      </c>
      <c r="AI201" s="44">
        <v>29.0</v>
      </c>
      <c r="AJ201" s="44">
        <v>36.2</v>
      </c>
      <c r="AK201" s="44">
        <v>6.0</v>
      </c>
      <c r="AL201" s="44">
        <v>402.2</v>
      </c>
      <c r="AM201" s="44">
        <v>0.5</v>
      </c>
      <c r="AN201" s="44">
        <v>52.9</v>
      </c>
      <c r="AO201" s="44">
        <v>17.0</v>
      </c>
      <c r="AP201" s="44">
        <v>12.8</v>
      </c>
      <c r="AQ201" s="44">
        <v>16.9</v>
      </c>
      <c r="AR201" s="44">
        <v>34.9</v>
      </c>
      <c r="AS201" s="44">
        <v>28.6</v>
      </c>
      <c r="AT201" s="44">
        <v>45.3</v>
      </c>
      <c r="AU201" s="44">
        <v>3.2</v>
      </c>
      <c r="AV201" s="44">
        <v>3.5</v>
      </c>
      <c r="AW201" s="44">
        <v>3.0</v>
      </c>
      <c r="AX201" s="44">
        <v>1.7</v>
      </c>
      <c r="AY201" s="44">
        <v>3.8</v>
      </c>
    </row>
    <row r="202" ht="15.75" customHeight="1">
      <c r="A202" s="44" t="s">
        <v>659</v>
      </c>
      <c r="B202" s="44">
        <v>8221.0</v>
      </c>
      <c r="C202" s="44" t="s">
        <v>363</v>
      </c>
      <c r="D202" s="44">
        <v>1.0</v>
      </c>
      <c r="E202" s="44">
        <v>108.9</v>
      </c>
      <c r="F202" s="44">
        <v>160.6</v>
      </c>
      <c r="G202" s="44">
        <v>127.6</v>
      </c>
      <c r="H202" s="44">
        <v>20.6</v>
      </c>
      <c r="I202" s="44">
        <v>1474.9</v>
      </c>
      <c r="J202" s="44">
        <v>2.8</v>
      </c>
      <c r="K202" s="44">
        <v>0.7</v>
      </c>
      <c r="L202" s="44">
        <v>14.0</v>
      </c>
      <c r="M202" s="44">
        <v>13.4</v>
      </c>
      <c r="N202" s="44">
        <v>20.4</v>
      </c>
      <c r="O202" s="44">
        <v>31.2</v>
      </c>
      <c r="P202" s="44">
        <v>12.5</v>
      </c>
      <c r="Q202" s="44">
        <v>8.5</v>
      </c>
      <c r="R202" s="44">
        <v>23189.0</v>
      </c>
      <c r="S202" s="44">
        <v>53079.0</v>
      </c>
      <c r="T202" s="44">
        <v>16.8</v>
      </c>
      <c r="U202" s="44">
        <v>30.8</v>
      </c>
      <c r="V202" s="44">
        <v>54.4</v>
      </c>
      <c r="W202" s="44">
        <v>14.8</v>
      </c>
      <c r="X202" s="44">
        <v>4.3</v>
      </c>
      <c r="Y202" s="44">
        <v>496.4</v>
      </c>
      <c r="Z202" s="44">
        <v>79.0</v>
      </c>
      <c r="AA202" s="44">
        <v>39.2</v>
      </c>
      <c r="AB202" s="44">
        <v>430.0</v>
      </c>
      <c r="AC202" s="44">
        <v>4.9</v>
      </c>
      <c r="AD202" s="44">
        <v>9.8</v>
      </c>
      <c r="AE202" s="44">
        <v>8.1</v>
      </c>
      <c r="AF202" s="44">
        <v>9.6</v>
      </c>
      <c r="AG202" s="44">
        <v>29.9</v>
      </c>
      <c r="AH202" s="44">
        <v>52.4</v>
      </c>
      <c r="AI202" s="44">
        <v>44.5</v>
      </c>
      <c r="AJ202" s="44">
        <v>44.7</v>
      </c>
      <c r="AK202" s="44">
        <v>3.7</v>
      </c>
      <c r="AL202" s="44">
        <v>580.9</v>
      </c>
      <c r="AM202" s="44">
        <v>0.1</v>
      </c>
      <c r="AN202" s="44">
        <v>16.2</v>
      </c>
      <c r="AO202" s="44">
        <v>15.0</v>
      </c>
      <c r="AP202" s="44">
        <v>25.1</v>
      </c>
      <c r="AQ202" s="44">
        <v>43.6</v>
      </c>
      <c r="AR202" s="44">
        <v>41.8</v>
      </c>
      <c r="AS202" s="44">
        <v>25.9</v>
      </c>
      <c r="AT202" s="44">
        <v>32.4</v>
      </c>
      <c r="AU202" s="44">
        <v>3.9</v>
      </c>
      <c r="AV202" s="44">
        <v>4.5</v>
      </c>
      <c r="AW202" s="44">
        <v>3.3</v>
      </c>
      <c r="AX202" s="44">
        <v>2.1</v>
      </c>
      <c r="AY202" s="44">
        <v>5.1</v>
      </c>
    </row>
    <row r="203" ht="15.75" customHeight="1">
      <c r="A203" s="44" t="s">
        <v>659</v>
      </c>
      <c r="B203" s="44">
        <v>8222.0</v>
      </c>
      <c r="C203" s="44" t="s">
        <v>364</v>
      </c>
      <c r="D203" s="44">
        <v>1.0</v>
      </c>
      <c r="E203" s="44">
        <v>145.0</v>
      </c>
      <c r="F203" s="44">
        <v>308.0</v>
      </c>
      <c r="G203" s="44">
        <v>236.4</v>
      </c>
      <c r="H203" s="44">
        <v>23.3</v>
      </c>
      <c r="I203" s="44">
        <v>2124.6</v>
      </c>
      <c r="J203" s="44">
        <v>-0.2</v>
      </c>
      <c r="K203" s="44">
        <v>9.4</v>
      </c>
      <c r="L203" s="44">
        <v>15.4</v>
      </c>
      <c r="M203" s="44">
        <v>10.1</v>
      </c>
      <c r="N203" s="44">
        <v>16.5</v>
      </c>
      <c r="O203" s="44">
        <v>34.1</v>
      </c>
      <c r="P203" s="44">
        <v>14.2</v>
      </c>
      <c r="Q203" s="44">
        <v>9.8</v>
      </c>
      <c r="R203" s="44">
        <v>20592.0</v>
      </c>
      <c r="S203" s="44">
        <v>64483.0</v>
      </c>
      <c r="T203" s="44">
        <v>10.2</v>
      </c>
      <c r="U203" s="44">
        <v>8.4</v>
      </c>
      <c r="V203" s="44">
        <v>80.1</v>
      </c>
      <c r="W203" s="44">
        <v>11.4</v>
      </c>
      <c r="X203" s="44">
        <v>2.2</v>
      </c>
      <c r="Y203" s="44">
        <v>538.8</v>
      </c>
      <c r="Z203" s="44">
        <v>78.3</v>
      </c>
      <c r="AA203" s="44">
        <v>42.2</v>
      </c>
      <c r="AB203" s="44">
        <v>565.9</v>
      </c>
      <c r="AC203" s="44">
        <v>4.1</v>
      </c>
      <c r="AD203" s="44">
        <v>10.0</v>
      </c>
      <c r="AE203" s="44">
        <v>8.5</v>
      </c>
      <c r="AF203" s="44">
        <v>11.0</v>
      </c>
      <c r="AG203" s="44">
        <v>43.6</v>
      </c>
      <c r="AH203" s="44">
        <v>37.0</v>
      </c>
      <c r="AI203" s="44">
        <v>29.1</v>
      </c>
      <c r="AJ203" s="44">
        <v>44.1</v>
      </c>
      <c r="AK203" s="44">
        <v>5.4</v>
      </c>
      <c r="AL203" s="44">
        <v>616.7</v>
      </c>
      <c r="AM203" s="44">
        <v>0.1</v>
      </c>
      <c r="AN203" s="44">
        <v>27.5</v>
      </c>
      <c r="AO203" s="44">
        <v>22.9</v>
      </c>
      <c r="AP203" s="44">
        <v>27.6</v>
      </c>
      <c r="AQ203" s="44">
        <v>22.0</v>
      </c>
      <c r="AR203" s="44">
        <v>94.1</v>
      </c>
      <c r="AS203" s="44">
        <v>27.6</v>
      </c>
      <c r="AT203" s="44">
        <v>40.1</v>
      </c>
      <c r="AU203" s="44">
        <v>5.0</v>
      </c>
      <c r="AV203" s="44">
        <v>5.1</v>
      </c>
      <c r="AW203" s="44">
        <v>4.9</v>
      </c>
      <c r="AX203" s="44">
        <v>1.3</v>
      </c>
      <c r="AY203" s="44">
        <v>6.3</v>
      </c>
    </row>
    <row r="204" ht="15.75" customHeight="1">
      <c r="A204" s="44" t="s">
        <v>659</v>
      </c>
      <c r="B204" s="44">
        <v>8225.0</v>
      </c>
      <c r="C204" s="44" t="s">
        <v>365</v>
      </c>
      <c r="D204" s="44">
        <v>27.0</v>
      </c>
      <c r="E204" s="44">
        <v>1125.9</v>
      </c>
      <c r="F204" s="44">
        <v>143.4</v>
      </c>
      <c r="G204" s="44">
        <v>129.8</v>
      </c>
      <c r="H204" s="44">
        <v>9.5</v>
      </c>
      <c r="I204" s="44">
        <v>127.3</v>
      </c>
      <c r="J204" s="44">
        <v>-2.8</v>
      </c>
      <c r="K204" s="44">
        <v>3.4</v>
      </c>
      <c r="L204" s="44">
        <v>16.4</v>
      </c>
      <c r="M204" s="44">
        <v>7.9</v>
      </c>
      <c r="N204" s="44">
        <v>11.5</v>
      </c>
      <c r="O204" s="44">
        <v>35.8</v>
      </c>
      <c r="P204" s="44">
        <v>17.3</v>
      </c>
      <c r="Q204" s="44">
        <v>11.1</v>
      </c>
      <c r="R204" s="44">
        <v>21775.0</v>
      </c>
      <c r="S204" s="44">
        <v>30087.0</v>
      </c>
      <c r="T204" s="44">
        <v>14.9</v>
      </c>
      <c r="U204" s="44">
        <v>34.0</v>
      </c>
      <c r="V204" s="44">
        <v>54.2</v>
      </c>
      <c r="W204" s="44">
        <v>11.7</v>
      </c>
      <c r="X204" s="44">
        <v>2.4</v>
      </c>
      <c r="Y204" s="44">
        <v>469.0</v>
      </c>
      <c r="Z204" s="44">
        <v>109.4</v>
      </c>
      <c r="AA204" s="44">
        <v>51.3</v>
      </c>
      <c r="AB204" s="44">
        <v>797.9</v>
      </c>
      <c r="AC204" s="44">
        <v>6.3</v>
      </c>
      <c r="AD204" s="44">
        <v>10.9</v>
      </c>
      <c r="AE204" s="44">
        <v>5.0</v>
      </c>
      <c r="AF204" s="44">
        <v>22.3</v>
      </c>
      <c r="AG204" s="44">
        <v>41.0</v>
      </c>
      <c r="AH204" s="44">
        <v>31.6</v>
      </c>
      <c r="AI204" s="44">
        <v>25.2</v>
      </c>
      <c r="AJ204" s="44">
        <v>36.5</v>
      </c>
      <c r="AK204" s="44">
        <v>7.1</v>
      </c>
      <c r="AL204" s="44">
        <v>326.2</v>
      </c>
      <c r="AM204" s="44">
        <v>0.7</v>
      </c>
      <c r="AN204" s="44">
        <v>42.0</v>
      </c>
      <c r="AO204" s="44">
        <v>16.6</v>
      </c>
      <c r="AP204" s="44">
        <v>10.1</v>
      </c>
      <c r="AQ204" s="44">
        <v>30.6</v>
      </c>
      <c r="AR204" s="44">
        <v>33.1</v>
      </c>
      <c r="AS204" s="44">
        <v>26.4</v>
      </c>
      <c r="AT204" s="44">
        <v>35.7</v>
      </c>
      <c r="AU204" s="44">
        <v>3.2</v>
      </c>
      <c r="AV204" s="44">
        <v>3.2</v>
      </c>
      <c r="AW204" s="44">
        <v>3.2</v>
      </c>
      <c r="AX204" s="44">
        <v>1.1</v>
      </c>
      <c r="AY204" s="44">
        <v>4.4</v>
      </c>
    </row>
    <row r="205" ht="15.75" customHeight="1">
      <c r="A205" s="44" t="s">
        <v>659</v>
      </c>
      <c r="B205" s="44">
        <v>8226.0</v>
      </c>
      <c r="C205" s="44" t="s">
        <v>366</v>
      </c>
      <c r="D205" s="44">
        <v>54.0</v>
      </c>
      <c r="E205" s="44">
        <v>1061.6</v>
      </c>
      <c r="F205" s="44">
        <v>546.7</v>
      </c>
      <c r="G205" s="44">
        <v>479.6</v>
      </c>
      <c r="H205" s="44">
        <v>12.3</v>
      </c>
      <c r="I205" s="44">
        <v>515.0</v>
      </c>
      <c r="J205" s="44">
        <v>-0.9</v>
      </c>
      <c r="K205" s="44">
        <v>4.9</v>
      </c>
      <c r="L205" s="44">
        <v>16.9</v>
      </c>
      <c r="M205" s="44">
        <v>7.5</v>
      </c>
      <c r="N205" s="44">
        <v>11.8</v>
      </c>
      <c r="O205" s="44">
        <v>36.2</v>
      </c>
      <c r="P205" s="44">
        <v>16.7</v>
      </c>
      <c r="Q205" s="44">
        <v>11.0</v>
      </c>
      <c r="R205" s="44">
        <v>24048.0</v>
      </c>
      <c r="S205" s="44">
        <v>32963.0</v>
      </c>
      <c r="T205" s="44">
        <v>17.2</v>
      </c>
      <c r="U205" s="44">
        <v>33.4</v>
      </c>
      <c r="V205" s="44">
        <v>54.2</v>
      </c>
      <c r="W205" s="44">
        <v>12.5</v>
      </c>
      <c r="X205" s="44">
        <v>2.9</v>
      </c>
      <c r="Y205" s="44">
        <v>482.9</v>
      </c>
      <c r="Z205" s="44">
        <v>102.7</v>
      </c>
      <c r="AA205" s="44">
        <v>49.6</v>
      </c>
      <c r="AB205" s="44">
        <v>739.4</v>
      </c>
      <c r="AC205" s="44">
        <v>3.1</v>
      </c>
      <c r="AD205" s="44">
        <v>8.7</v>
      </c>
      <c r="AE205" s="44">
        <v>5.7</v>
      </c>
      <c r="AF205" s="44">
        <v>13.1</v>
      </c>
      <c r="AG205" s="44">
        <v>47.9</v>
      </c>
      <c r="AH205" s="44">
        <v>33.2</v>
      </c>
      <c r="AI205" s="44">
        <v>32.2</v>
      </c>
      <c r="AJ205" s="44">
        <v>41.7</v>
      </c>
      <c r="AK205" s="44">
        <v>6.6</v>
      </c>
      <c r="AL205" s="44">
        <v>317.0</v>
      </c>
      <c r="AM205" s="44">
        <v>0.4</v>
      </c>
      <c r="AN205" s="44">
        <v>28.3</v>
      </c>
      <c r="AO205" s="44">
        <v>21.7</v>
      </c>
      <c r="AP205" s="44">
        <v>27.5</v>
      </c>
      <c r="AQ205" s="44">
        <v>22.1</v>
      </c>
      <c r="AR205" s="44">
        <v>43.6</v>
      </c>
      <c r="AS205" s="44">
        <v>26.8</v>
      </c>
      <c r="AT205" s="44">
        <v>40.4</v>
      </c>
      <c r="AU205" s="44">
        <v>3.7</v>
      </c>
      <c r="AV205" s="44">
        <v>3.9</v>
      </c>
      <c r="AW205" s="44">
        <v>3.4</v>
      </c>
      <c r="AX205" s="44">
        <v>1.7</v>
      </c>
      <c r="AY205" s="44">
        <v>4.7</v>
      </c>
    </row>
    <row r="206" ht="15.75" customHeight="1">
      <c r="A206" s="44" t="s">
        <v>659</v>
      </c>
      <c r="B206" s="44">
        <v>8231.0</v>
      </c>
      <c r="C206" s="44" t="s">
        <v>367</v>
      </c>
      <c r="D206" s="44">
        <v>1.0</v>
      </c>
      <c r="E206" s="44">
        <v>98.1</v>
      </c>
      <c r="F206" s="44">
        <v>124.3</v>
      </c>
      <c r="G206" s="44">
        <v>92.9</v>
      </c>
      <c r="H206" s="44">
        <v>25.3</v>
      </c>
      <c r="I206" s="44">
        <v>1267.3</v>
      </c>
      <c r="J206" s="44">
        <v>-1.2</v>
      </c>
      <c r="K206" s="44">
        <v>8.7</v>
      </c>
      <c r="L206" s="44">
        <v>17.6</v>
      </c>
      <c r="M206" s="44">
        <v>8.7</v>
      </c>
      <c r="N206" s="44">
        <v>14.5</v>
      </c>
      <c r="O206" s="44">
        <v>33.1</v>
      </c>
      <c r="P206" s="44">
        <v>15.0</v>
      </c>
      <c r="Q206" s="44">
        <v>11.1</v>
      </c>
      <c r="R206" s="44">
        <v>22882.0</v>
      </c>
      <c r="S206" s="44">
        <v>40227.0</v>
      </c>
      <c r="T206" s="44">
        <v>39.6</v>
      </c>
      <c r="U206" s="44">
        <v>9.8</v>
      </c>
      <c r="V206" s="44">
        <v>85.2</v>
      </c>
      <c r="W206" s="44">
        <v>5.0</v>
      </c>
      <c r="X206" s="44">
        <v>2.2</v>
      </c>
      <c r="Y206" s="44">
        <v>492.2</v>
      </c>
      <c r="Z206" s="44">
        <v>84.4</v>
      </c>
      <c r="AA206" s="44">
        <v>41.5</v>
      </c>
      <c r="AB206" s="44">
        <v>551.6</v>
      </c>
      <c r="AC206" s="44">
        <v>9.4</v>
      </c>
      <c r="AD206" s="44">
        <v>10.9</v>
      </c>
      <c r="AE206" s="44">
        <v>8.4</v>
      </c>
      <c r="AF206" s="44">
        <v>17.1</v>
      </c>
      <c r="AG206" s="44">
        <v>39.6</v>
      </c>
      <c r="AH206" s="44">
        <v>34.9</v>
      </c>
      <c r="AI206" s="44">
        <v>20.9</v>
      </c>
      <c r="AJ206" s="44">
        <v>43.5</v>
      </c>
      <c r="AK206" s="44">
        <v>5.7</v>
      </c>
      <c r="AL206" s="44">
        <v>470.4</v>
      </c>
      <c r="AM206" s="44">
        <v>0.1</v>
      </c>
      <c r="AN206" s="44">
        <v>29.3</v>
      </c>
      <c r="AO206" s="44">
        <v>24.2</v>
      </c>
      <c r="AP206" s="44">
        <v>19.5</v>
      </c>
      <c r="AQ206" s="44">
        <v>26.9</v>
      </c>
      <c r="AR206" s="44">
        <v>96.1</v>
      </c>
      <c r="AS206" s="44">
        <v>30.9</v>
      </c>
      <c r="AT206" s="44">
        <v>50.5</v>
      </c>
      <c r="AU206" s="44">
        <v>5.7</v>
      </c>
      <c r="AV206" s="44">
        <v>5.7</v>
      </c>
      <c r="AW206" s="44">
        <v>5.7</v>
      </c>
      <c r="AX206" s="44">
        <v>2.6</v>
      </c>
      <c r="AY206" s="44">
        <v>5.5</v>
      </c>
    </row>
    <row r="207" ht="15.75" customHeight="1">
      <c r="A207" s="44" t="s">
        <v>659</v>
      </c>
      <c r="B207" s="44">
        <v>8235.0</v>
      </c>
      <c r="C207" s="44" t="s">
        <v>368</v>
      </c>
      <c r="D207" s="44">
        <v>25.0</v>
      </c>
      <c r="E207" s="44">
        <v>797.3</v>
      </c>
      <c r="F207" s="44">
        <v>157.4</v>
      </c>
      <c r="G207" s="44">
        <v>134.5</v>
      </c>
      <c r="H207" s="44">
        <v>14.6</v>
      </c>
      <c r="I207" s="44">
        <v>197.4</v>
      </c>
      <c r="J207" s="44">
        <v>-1.2</v>
      </c>
      <c r="K207" s="44">
        <v>10.4</v>
      </c>
      <c r="L207" s="44">
        <v>17.3</v>
      </c>
      <c r="M207" s="44">
        <v>8.0</v>
      </c>
      <c r="N207" s="44">
        <v>11.5</v>
      </c>
      <c r="O207" s="44">
        <v>36.0</v>
      </c>
      <c r="P207" s="44">
        <v>16.4</v>
      </c>
      <c r="Q207" s="44">
        <v>10.8</v>
      </c>
      <c r="R207" s="44">
        <v>23232.0</v>
      </c>
      <c r="S207" s="44">
        <v>27661.0</v>
      </c>
      <c r="T207" s="44">
        <v>15.6</v>
      </c>
      <c r="U207" s="44">
        <v>28.5</v>
      </c>
      <c r="V207" s="44">
        <v>57.3</v>
      </c>
      <c r="W207" s="44">
        <v>14.2</v>
      </c>
      <c r="X207" s="44">
        <v>3.4</v>
      </c>
      <c r="Y207" s="44">
        <v>484.9</v>
      </c>
      <c r="Z207" s="44">
        <v>99.0</v>
      </c>
      <c r="AA207" s="44">
        <v>48.0</v>
      </c>
      <c r="AB207" s="44">
        <v>792.1</v>
      </c>
      <c r="AC207" s="44">
        <v>4.5</v>
      </c>
      <c r="AD207" s="44">
        <v>10.5</v>
      </c>
      <c r="AE207" s="44">
        <v>6.8</v>
      </c>
      <c r="AF207" s="44">
        <v>15.8</v>
      </c>
      <c r="AG207" s="44">
        <v>54.5</v>
      </c>
      <c r="AH207" s="44">
        <v>22.9</v>
      </c>
      <c r="AI207" s="44">
        <v>26.6</v>
      </c>
      <c r="AJ207" s="44">
        <v>40.9</v>
      </c>
      <c r="AK207" s="44">
        <v>8.1</v>
      </c>
      <c r="AL207" s="44">
        <v>300.2</v>
      </c>
      <c r="AM207" s="44">
        <v>0.4</v>
      </c>
      <c r="AN207" s="44">
        <v>34.6</v>
      </c>
      <c r="AO207" s="44">
        <v>24.7</v>
      </c>
      <c r="AP207" s="44">
        <v>9.7</v>
      </c>
      <c r="AQ207" s="44">
        <v>30.7</v>
      </c>
      <c r="AR207" s="44">
        <v>32.0</v>
      </c>
      <c r="AS207" s="44">
        <v>27.4</v>
      </c>
      <c r="AT207" s="44">
        <v>41.6</v>
      </c>
      <c r="AU207" s="44">
        <v>3.1</v>
      </c>
      <c r="AV207" s="44">
        <v>3.2</v>
      </c>
      <c r="AW207" s="44">
        <v>2.9</v>
      </c>
      <c r="AX207" s="44">
        <v>0.6</v>
      </c>
      <c r="AY207" s="44">
        <v>3.9</v>
      </c>
    </row>
    <row r="208" ht="15.75" customHeight="1">
      <c r="A208" s="44" t="s">
        <v>659</v>
      </c>
      <c r="B208" s="44">
        <v>8236.0</v>
      </c>
      <c r="C208" s="44" t="s">
        <v>369</v>
      </c>
      <c r="D208" s="44">
        <v>28.0</v>
      </c>
      <c r="E208" s="44">
        <v>573.6</v>
      </c>
      <c r="F208" s="44">
        <v>198.4</v>
      </c>
      <c r="G208" s="44">
        <v>173.0</v>
      </c>
      <c r="H208" s="44">
        <v>12.8</v>
      </c>
      <c r="I208" s="44">
        <v>345.8</v>
      </c>
      <c r="J208" s="44">
        <v>-0.5</v>
      </c>
      <c r="K208" s="44">
        <v>6.1</v>
      </c>
      <c r="L208" s="44">
        <v>17.2</v>
      </c>
      <c r="M208" s="44">
        <v>7.7</v>
      </c>
      <c r="N208" s="44">
        <v>11.2</v>
      </c>
      <c r="O208" s="44">
        <v>36.4</v>
      </c>
      <c r="P208" s="44">
        <v>16.3</v>
      </c>
      <c r="Q208" s="44">
        <v>11.1</v>
      </c>
      <c r="R208" s="44">
        <v>24829.0</v>
      </c>
      <c r="S208" s="44">
        <v>29130.0</v>
      </c>
      <c r="T208" s="44">
        <v>14.7</v>
      </c>
      <c r="U208" s="44">
        <v>23.9</v>
      </c>
      <c r="V208" s="44">
        <v>65.3</v>
      </c>
      <c r="W208" s="44">
        <v>10.8</v>
      </c>
      <c r="X208" s="44">
        <v>2.5</v>
      </c>
      <c r="Y208" s="44">
        <v>462.5</v>
      </c>
      <c r="Z208" s="44">
        <v>105.1</v>
      </c>
      <c r="AA208" s="44">
        <v>48.6</v>
      </c>
      <c r="AB208" s="44">
        <v>785.7</v>
      </c>
      <c r="AC208" s="44">
        <v>0.9</v>
      </c>
      <c r="AD208" s="44">
        <v>8.8</v>
      </c>
      <c r="AE208" s="44">
        <v>10.7</v>
      </c>
      <c r="AF208" s="44">
        <v>10.9</v>
      </c>
      <c r="AG208" s="44">
        <v>56.8</v>
      </c>
      <c r="AH208" s="44">
        <v>21.6</v>
      </c>
      <c r="AI208" s="44">
        <v>27.0</v>
      </c>
      <c r="AJ208" s="44">
        <v>43.6</v>
      </c>
      <c r="AK208" s="44">
        <v>7.8</v>
      </c>
      <c r="AL208" s="44">
        <v>316.1</v>
      </c>
      <c r="AM208" s="44">
        <v>0.3</v>
      </c>
      <c r="AN208" s="44">
        <v>53.5</v>
      </c>
      <c r="AO208" s="44">
        <v>19.0</v>
      </c>
      <c r="AP208" s="44">
        <v>10.8</v>
      </c>
      <c r="AQ208" s="44">
        <v>16.5</v>
      </c>
      <c r="AR208" s="44">
        <v>27.7</v>
      </c>
      <c r="AS208" s="44">
        <v>30.6</v>
      </c>
      <c r="AT208" s="44">
        <v>50.4</v>
      </c>
      <c r="AU208" s="44">
        <v>2.4</v>
      </c>
      <c r="AV208" s="44">
        <v>2.4</v>
      </c>
      <c r="AW208" s="44">
        <v>2.3</v>
      </c>
      <c r="AX208" s="44">
        <v>1.2</v>
      </c>
      <c r="AY208" s="44">
        <v>2.9</v>
      </c>
    </row>
    <row r="209" ht="15.75" customHeight="1">
      <c r="A209" s="44" t="s">
        <v>659</v>
      </c>
      <c r="B209" s="44">
        <v>8237.0</v>
      </c>
      <c r="C209" s="44" t="s">
        <v>370</v>
      </c>
      <c r="D209" s="44">
        <v>16.0</v>
      </c>
      <c r="E209" s="44">
        <v>870.4</v>
      </c>
      <c r="F209" s="44">
        <v>117.5</v>
      </c>
      <c r="G209" s="44">
        <v>104.2</v>
      </c>
      <c r="H209" s="44">
        <v>11.3</v>
      </c>
      <c r="I209" s="44">
        <v>134.9</v>
      </c>
      <c r="J209" s="44">
        <v>-1.5</v>
      </c>
      <c r="K209" s="44">
        <v>8.0</v>
      </c>
      <c r="L209" s="44">
        <v>17.3</v>
      </c>
      <c r="M209" s="44">
        <v>8.1</v>
      </c>
      <c r="N209" s="44">
        <v>11.7</v>
      </c>
      <c r="O209" s="44">
        <v>35.7</v>
      </c>
      <c r="P209" s="44">
        <v>16.2</v>
      </c>
      <c r="Q209" s="44">
        <v>11.0</v>
      </c>
      <c r="R209" s="44">
        <v>23982.0</v>
      </c>
      <c r="S209" s="44">
        <v>37371.0</v>
      </c>
      <c r="T209" s="44">
        <v>17.3</v>
      </c>
      <c r="U209" s="44">
        <v>24.3</v>
      </c>
      <c r="V209" s="44">
        <v>62.4</v>
      </c>
      <c r="W209" s="44">
        <v>13.3</v>
      </c>
      <c r="X209" s="44">
        <v>3.1</v>
      </c>
      <c r="Y209" s="44">
        <v>485.1</v>
      </c>
      <c r="Z209" s="44">
        <v>100.4</v>
      </c>
      <c r="AA209" s="44">
        <v>48.7</v>
      </c>
      <c r="AB209" s="44">
        <v>795.9</v>
      </c>
      <c r="AC209" s="44">
        <v>6.6</v>
      </c>
      <c r="AD209" s="44">
        <v>10.7</v>
      </c>
      <c r="AE209" s="44">
        <v>5.3</v>
      </c>
      <c r="AF209" s="44">
        <v>20.5</v>
      </c>
      <c r="AG209" s="44">
        <v>51.5</v>
      </c>
      <c r="AH209" s="44">
        <v>22.7</v>
      </c>
      <c r="AI209" s="44">
        <v>23.3</v>
      </c>
      <c r="AJ209" s="44">
        <v>41.9</v>
      </c>
      <c r="AK209" s="44">
        <v>8.4</v>
      </c>
      <c r="AL209" s="44">
        <v>400.1</v>
      </c>
      <c r="AM209" s="44">
        <v>0.3</v>
      </c>
      <c r="AN209" s="44">
        <v>47.0</v>
      </c>
      <c r="AO209" s="44">
        <v>21.4</v>
      </c>
      <c r="AP209" s="44">
        <v>10.2</v>
      </c>
      <c r="AQ209" s="44">
        <v>21.2</v>
      </c>
      <c r="AR209" s="44">
        <v>32.5</v>
      </c>
      <c r="AS209" s="44">
        <v>26.1</v>
      </c>
      <c r="AT209" s="44">
        <v>41.5</v>
      </c>
      <c r="AU209" s="44">
        <v>2.9</v>
      </c>
      <c r="AV209" s="44">
        <v>2.8</v>
      </c>
      <c r="AW209" s="44">
        <v>3.0</v>
      </c>
      <c r="AX209" s="44">
        <v>1.0</v>
      </c>
      <c r="AY209" s="44">
        <v>4.4</v>
      </c>
    </row>
    <row r="210" ht="15.75" customHeight="1">
      <c r="A210" s="44" t="s">
        <v>659</v>
      </c>
      <c r="B210" s="44">
        <v>8311.0</v>
      </c>
      <c r="C210" s="44" t="s">
        <v>371</v>
      </c>
      <c r="D210" s="44">
        <v>1.0</v>
      </c>
      <c r="E210" s="44">
        <v>153.0</v>
      </c>
      <c r="F210" s="44">
        <v>229.6</v>
      </c>
      <c r="G210" s="44">
        <v>190.3</v>
      </c>
      <c r="H210" s="44">
        <v>17.1</v>
      </c>
      <c r="I210" s="44">
        <v>1500.5</v>
      </c>
      <c r="J210" s="44">
        <v>3.4</v>
      </c>
      <c r="K210" s="44">
        <v>5.3</v>
      </c>
      <c r="L210" s="44">
        <v>15.9</v>
      </c>
      <c r="M210" s="44">
        <v>11.9</v>
      </c>
      <c r="N210" s="44">
        <v>18.9</v>
      </c>
      <c r="O210" s="44">
        <v>31.8</v>
      </c>
      <c r="P210" s="44">
        <v>12.8</v>
      </c>
      <c r="Q210" s="44">
        <v>8.7</v>
      </c>
      <c r="R210" s="44">
        <v>21256.0</v>
      </c>
      <c r="S210" s="44">
        <v>49621.0</v>
      </c>
      <c r="T210" s="44">
        <v>23.4</v>
      </c>
      <c r="U210" s="44">
        <v>25.9</v>
      </c>
      <c r="V210" s="44">
        <v>64.1</v>
      </c>
      <c r="W210" s="44">
        <v>10.1</v>
      </c>
      <c r="X210" s="44">
        <v>4.2</v>
      </c>
      <c r="Y210" s="44">
        <v>500.9</v>
      </c>
      <c r="Z210" s="44">
        <v>77.3</v>
      </c>
      <c r="AA210" s="44">
        <v>38.7</v>
      </c>
      <c r="AB210" s="44">
        <v>469.6</v>
      </c>
      <c r="AC210" s="44">
        <v>8.1</v>
      </c>
      <c r="AD210" s="44">
        <v>11.1</v>
      </c>
      <c r="AE210" s="44">
        <v>11.3</v>
      </c>
      <c r="AF210" s="44">
        <v>10.7</v>
      </c>
      <c r="AG210" s="44">
        <v>33.3</v>
      </c>
      <c r="AH210" s="44">
        <v>44.6</v>
      </c>
      <c r="AI210" s="44">
        <v>42.5</v>
      </c>
      <c r="AJ210" s="44">
        <v>46.5</v>
      </c>
      <c r="AK210" s="44">
        <v>4.8</v>
      </c>
      <c r="AL210" s="44">
        <v>548.6</v>
      </c>
      <c r="AM210" s="44">
        <v>0.2</v>
      </c>
      <c r="AN210" s="44">
        <v>12.9</v>
      </c>
      <c r="AO210" s="44">
        <v>22.1</v>
      </c>
      <c r="AP210" s="44">
        <v>20.3</v>
      </c>
      <c r="AQ210" s="44">
        <v>44.5</v>
      </c>
      <c r="AR210" s="44">
        <v>68.3</v>
      </c>
      <c r="AS210" s="44">
        <v>28.7</v>
      </c>
      <c r="AT210" s="44">
        <v>37.7</v>
      </c>
      <c r="AU210" s="44">
        <v>5.0</v>
      </c>
      <c r="AV210" s="44">
        <v>5.8</v>
      </c>
      <c r="AW210" s="44">
        <v>4.3</v>
      </c>
      <c r="AX210" s="44">
        <v>2.0</v>
      </c>
      <c r="AY210" s="44">
        <v>5.6</v>
      </c>
    </row>
    <row r="211" ht="15.75" customHeight="1">
      <c r="A211" s="44" t="s">
        <v>659</v>
      </c>
      <c r="B211" s="44">
        <v>8315.0</v>
      </c>
      <c r="C211" s="44" t="s">
        <v>372</v>
      </c>
      <c r="D211" s="44">
        <v>50.0</v>
      </c>
      <c r="E211" s="44">
        <v>1378.3</v>
      </c>
      <c r="F211" s="44">
        <v>262.4</v>
      </c>
      <c r="G211" s="44">
        <v>232.1</v>
      </c>
      <c r="H211" s="44">
        <v>11.6</v>
      </c>
      <c r="I211" s="44">
        <v>190.4</v>
      </c>
      <c r="J211" s="44">
        <v>0.1</v>
      </c>
      <c r="K211" s="44">
        <v>7.3</v>
      </c>
      <c r="L211" s="44">
        <v>17.4</v>
      </c>
      <c r="M211" s="44">
        <v>7.9</v>
      </c>
      <c r="N211" s="44">
        <v>11.4</v>
      </c>
      <c r="O211" s="44">
        <v>35.3</v>
      </c>
      <c r="P211" s="44">
        <v>16.9</v>
      </c>
      <c r="Q211" s="44">
        <v>11.2</v>
      </c>
      <c r="R211" s="44">
        <v>23963.0</v>
      </c>
      <c r="S211" s="44">
        <v>29010.0</v>
      </c>
      <c r="T211" s="44">
        <v>18.6</v>
      </c>
      <c r="U211" s="44">
        <v>36.8</v>
      </c>
      <c r="V211" s="44">
        <v>50.8</v>
      </c>
      <c r="W211" s="44">
        <v>12.4</v>
      </c>
      <c r="X211" s="44">
        <v>3.9</v>
      </c>
      <c r="Y211" s="44">
        <v>466.6</v>
      </c>
      <c r="Z211" s="44">
        <v>102.0</v>
      </c>
      <c r="AA211" s="44">
        <v>47.6</v>
      </c>
      <c r="AB211" s="44">
        <v>745.0</v>
      </c>
      <c r="AC211" s="44">
        <v>1.8</v>
      </c>
      <c r="AD211" s="44">
        <v>9.7</v>
      </c>
      <c r="AE211" s="44">
        <v>6.9</v>
      </c>
      <c r="AF211" s="44">
        <v>11.9</v>
      </c>
      <c r="AG211" s="44">
        <v>48.4</v>
      </c>
      <c r="AH211" s="44">
        <v>32.8</v>
      </c>
      <c r="AI211" s="44">
        <v>32.1</v>
      </c>
      <c r="AJ211" s="44">
        <v>44.9</v>
      </c>
      <c r="AK211" s="44">
        <v>7.7</v>
      </c>
      <c r="AL211" s="44">
        <v>315.1</v>
      </c>
      <c r="AM211" s="44">
        <v>1.1</v>
      </c>
      <c r="AN211" s="44">
        <v>37.2</v>
      </c>
      <c r="AO211" s="44">
        <v>25.8</v>
      </c>
      <c r="AP211" s="44">
        <v>13.0</v>
      </c>
      <c r="AQ211" s="44">
        <v>22.9</v>
      </c>
      <c r="AR211" s="44">
        <v>33.7</v>
      </c>
      <c r="AS211" s="44">
        <v>29.7</v>
      </c>
      <c r="AT211" s="44">
        <v>40.2</v>
      </c>
      <c r="AU211" s="44">
        <v>2.9</v>
      </c>
      <c r="AV211" s="44">
        <v>3.2</v>
      </c>
      <c r="AW211" s="44">
        <v>2.7</v>
      </c>
      <c r="AX211" s="44">
        <v>0.8</v>
      </c>
      <c r="AY211" s="44">
        <v>3.5</v>
      </c>
    </row>
    <row r="212" ht="15.75" customHeight="1">
      <c r="A212" s="44" t="s">
        <v>659</v>
      </c>
      <c r="B212" s="44">
        <v>8316.0</v>
      </c>
      <c r="C212" s="44" t="s">
        <v>373</v>
      </c>
      <c r="D212" s="44">
        <v>24.0</v>
      </c>
      <c r="E212" s="44">
        <v>679.8</v>
      </c>
      <c r="F212" s="44">
        <v>164.7</v>
      </c>
      <c r="G212" s="44">
        <v>148.2</v>
      </c>
      <c r="H212" s="44">
        <v>10.0</v>
      </c>
      <c r="I212" s="44">
        <v>242.3</v>
      </c>
      <c r="J212" s="44" t="s">
        <v>644</v>
      </c>
      <c r="K212" s="44">
        <v>8.9</v>
      </c>
      <c r="L212" s="44">
        <v>17.3</v>
      </c>
      <c r="M212" s="44">
        <v>7.7</v>
      </c>
      <c r="N212" s="44">
        <v>11.4</v>
      </c>
      <c r="O212" s="44">
        <v>36.1</v>
      </c>
      <c r="P212" s="44">
        <v>16.7</v>
      </c>
      <c r="Q212" s="44">
        <v>10.6</v>
      </c>
      <c r="R212" s="44">
        <v>22742.0</v>
      </c>
      <c r="S212" s="44">
        <v>30005.0</v>
      </c>
      <c r="T212" s="44">
        <v>17.9</v>
      </c>
      <c r="U212" s="44">
        <v>29.6</v>
      </c>
      <c r="V212" s="44">
        <v>63.3</v>
      </c>
      <c r="W212" s="44">
        <v>7.1</v>
      </c>
      <c r="X212" s="44">
        <v>4.4</v>
      </c>
      <c r="Y212" s="44">
        <v>461.2</v>
      </c>
      <c r="Z212" s="44">
        <v>101.7</v>
      </c>
      <c r="AA212" s="44">
        <v>46.9</v>
      </c>
      <c r="AB212" s="44">
        <v>751.9</v>
      </c>
      <c r="AC212" s="44">
        <v>3.9</v>
      </c>
      <c r="AD212" s="44">
        <v>9.2</v>
      </c>
      <c r="AE212" s="44">
        <v>6.8</v>
      </c>
      <c r="AF212" s="44">
        <v>23.5</v>
      </c>
      <c r="AG212" s="44">
        <v>48.5</v>
      </c>
      <c r="AH212" s="44">
        <v>21.2</v>
      </c>
      <c r="AI212" s="44">
        <v>30.8</v>
      </c>
      <c r="AJ212" s="44">
        <v>42.5</v>
      </c>
      <c r="AK212" s="44">
        <v>8.1</v>
      </c>
      <c r="AL212" s="44">
        <v>319.2</v>
      </c>
      <c r="AM212" s="44">
        <v>0.8</v>
      </c>
      <c r="AN212" s="44">
        <v>43.8</v>
      </c>
      <c r="AO212" s="44">
        <v>18.5</v>
      </c>
      <c r="AP212" s="44">
        <v>11.0</v>
      </c>
      <c r="AQ212" s="44">
        <v>26.0</v>
      </c>
      <c r="AR212" s="44">
        <v>35.0</v>
      </c>
      <c r="AS212" s="44">
        <v>29.3</v>
      </c>
      <c r="AT212" s="44">
        <v>45.9</v>
      </c>
      <c r="AU212" s="44">
        <v>2.8</v>
      </c>
      <c r="AV212" s="44">
        <v>3.0</v>
      </c>
      <c r="AW212" s="44">
        <v>2.5</v>
      </c>
      <c r="AX212" s="44">
        <v>0.9</v>
      </c>
      <c r="AY212" s="44">
        <v>3.3</v>
      </c>
    </row>
    <row r="213" ht="15.75" customHeight="1">
      <c r="A213" s="44" t="s">
        <v>659</v>
      </c>
      <c r="B213" s="44">
        <v>8317.0</v>
      </c>
      <c r="C213" s="44" t="s">
        <v>374</v>
      </c>
      <c r="D213" s="44">
        <v>51.0</v>
      </c>
      <c r="E213" s="44">
        <v>1860.3</v>
      </c>
      <c r="F213" s="44">
        <v>425.9</v>
      </c>
      <c r="G213" s="44">
        <v>379.2</v>
      </c>
      <c r="H213" s="44">
        <v>11.0</v>
      </c>
      <c r="I213" s="44">
        <v>229.0</v>
      </c>
      <c r="J213" s="44">
        <v>-1.0</v>
      </c>
      <c r="K213" s="44">
        <v>7.0</v>
      </c>
      <c r="L213" s="44">
        <v>17.3</v>
      </c>
      <c r="M213" s="44">
        <v>7.8</v>
      </c>
      <c r="N213" s="44">
        <v>12.0</v>
      </c>
      <c r="O213" s="44">
        <v>35.5</v>
      </c>
      <c r="P213" s="44">
        <v>16.3</v>
      </c>
      <c r="Q213" s="44">
        <v>11.1</v>
      </c>
      <c r="R213" s="44">
        <v>22800.0</v>
      </c>
      <c r="S213" s="44">
        <v>39322.0</v>
      </c>
      <c r="T213" s="44">
        <v>17.4</v>
      </c>
      <c r="U213" s="44">
        <v>24.4</v>
      </c>
      <c r="V213" s="44">
        <v>65.1</v>
      </c>
      <c r="W213" s="44">
        <v>10.5</v>
      </c>
      <c r="X213" s="44">
        <v>3.9</v>
      </c>
      <c r="Y213" s="44">
        <v>465.0</v>
      </c>
      <c r="Z213" s="44">
        <v>103.1</v>
      </c>
      <c r="AA213" s="44">
        <v>47.9</v>
      </c>
      <c r="AB213" s="44">
        <v>777.1</v>
      </c>
      <c r="AC213" s="44">
        <v>4.2</v>
      </c>
      <c r="AD213" s="44">
        <v>11.4</v>
      </c>
      <c r="AE213" s="44">
        <v>4.6</v>
      </c>
      <c r="AF213" s="44">
        <v>18.5</v>
      </c>
      <c r="AG213" s="44">
        <v>48.6</v>
      </c>
      <c r="AH213" s="44">
        <v>28.2</v>
      </c>
      <c r="AI213" s="44">
        <v>32.5</v>
      </c>
      <c r="AJ213" s="44">
        <v>41.4</v>
      </c>
      <c r="AK213" s="44">
        <v>6.8</v>
      </c>
      <c r="AL213" s="44">
        <v>425.3</v>
      </c>
      <c r="AM213" s="44">
        <v>0.5</v>
      </c>
      <c r="AN213" s="44">
        <v>39.3</v>
      </c>
      <c r="AO213" s="44">
        <v>23.4</v>
      </c>
      <c r="AP213" s="44">
        <v>12.6</v>
      </c>
      <c r="AQ213" s="44">
        <v>24.2</v>
      </c>
      <c r="AR213" s="44">
        <v>38.9</v>
      </c>
      <c r="AS213" s="44">
        <v>31.4</v>
      </c>
      <c r="AT213" s="44">
        <v>39.6</v>
      </c>
      <c r="AU213" s="44">
        <v>3.2</v>
      </c>
      <c r="AV213" s="44">
        <v>3.2</v>
      </c>
      <c r="AW213" s="44">
        <v>3.3</v>
      </c>
      <c r="AX213" s="44">
        <v>1.0</v>
      </c>
      <c r="AY213" s="44">
        <v>4.0</v>
      </c>
    </row>
    <row r="214" ht="15.75" customHeight="1">
      <c r="A214" s="44" t="s">
        <v>659</v>
      </c>
      <c r="B214" s="44">
        <v>8325.0</v>
      </c>
      <c r="C214" s="44" t="s">
        <v>375</v>
      </c>
      <c r="D214" s="44">
        <v>21.0</v>
      </c>
      <c r="E214" s="44">
        <v>769.4</v>
      </c>
      <c r="F214" s="44">
        <v>138.9</v>
      </c>
      <c r="G214" s="44">
        <v>123.6</v>
      </c>
      <c r="H214" s="44">
        <v>11.0</v>
      </c>
      <c r="I214" s="44">
        <v>180.5</v>
      </c>
      <c r="J214" s="44">
        <v>-1.0</v>
      </c>
      <c r="K214" s="44">
        <v>4.8</v>
      </c>
      <c r="L214" s="44">
        <v>17.6</v>
      </c>
      <c r="M214" s="44">
        <v>7.9</v>
      </c>
      <c r="N214" s="44">
        <v>11.7</v>
      </c>
      <c r="O214" s="44">
        <v>35.3</v>
      </c>
      <c r="P214" s="44">
        <v>16.0</v>
      </c>
      <c r="Q214" s="44">
        <v>11.4</v>
      </c>
      <c r="R214" s="44">
        <v>24476.0</v>
      </c>
      <c r="S214" s="44">
        <v>41883.0</v>
      </c>
      <c r="T214" s="44">
        <v>19.0</v>
      </c>
      <c r="U214" s="44">
        <v>23.1</v>
      </c>
      <c r="V214" s="44">
        <v>66.9</v>
      </c>
      <c r="W214" s="44">
        <v>10.0</v>
      </c>
      <c r="X214" s="44">
        <v>2.8</v>
      </c>
      <c r="Y214" s="44">
        <v>480.3</v>
      </c>
      <c r="Z214" s="44">
        <v>104.4</v>
      </c>
      <c r="AA214" s="44">
        <v>50.1</v>
      </c>
      <c r="AB214" s="44">
        <v>828.3</v>
      </c>
      <c r="AC214" s="44">
        <v>5.2</v>
      </c>
      <c r="AD214" s="44">
        <v>10.8</v>
      </c>
      <c r="AE214" s="44">
        <v>6.1</v>
      </c>
      <c r="AF214" s="44">
        <v>17.8</v>
      </c>
      <c r="AG214" s="44">
        <v>47.9</v>
      </c>
      <c r="AH214" s="44">
        <v>28.2</v>
      </c>
      <c r="AI214" s="44">
        <v>24.9</v>
      </c>
      <c r="AJ214" s="44">
        <v>43.9</v>
      </c>
      <c r="AK214" s="44">
        <v>7.8</v>
      </c>
      <c r="AL214" s="44">
        <v>412.4</v>
      </c>
      <c r="AM214" s="44">
        <v>0.3</v>
      </c>
      <c r="AN214" s="44">
        <v>51.9</v>
      </c>
      <c r="AO214" s="44">
        <v>15.9</v>
      </c>
      <c r="AP214" s="44">
        <v>11.3</v>
      </c>
      <c r="AQ214" s="44">
        <v>20.5</v>
      </c>
      <c r="AR214" s="44">
        <v>26.7</v>
      </c>
      <c r="AS214" s="44">
        <v>31.1</v>
      </c>
      <c r="AT214" s="44">
        <v>50.0</v>
      </c>
      <c r="AU214" s="44">
        <v>2.3</v>
      </c>
      <c r="AV214" s="44">
        <v>2.4</v>
      </c>
      <c r="AW214" s="44">
        <v>2.1</v>
      </c>
      <c r="AX214" s="44">
        <v>1.3</v>
      </c>
      <c r="AY214" s="44">
        <v>2.9</v>
      </c>
    </row>
    <row r="215" ht="15.75" customHeight="1">
      <c r="A215" s="44" t="s">
        <v>659</v>
      </c>
      <c r="B215" s="44">
        <v>8326.0</v>
      </c>
      <c r="C215" s="44" t="s">
        <v>376</v>
      </c>
      <c r="D215" s="44">
        <v>20.0</v>
      </c>
      <c r="E215" s="44">
        <v>1025.3</v>
      </c>
      <c r="F215" s="44">
        <v>211.2</v>
      </c>
      <c r="G215" s="44">
        <v>180.2</v>
      </c>
      <c r="H215" s="44">
        <v>14.7</v>
      </c>
      <c r="I215" s="44">
        <v>206.0</v>
      </c>
      <c r="J215" s="44">
        <v>-2.4</v>
      </c>
      <c r="K215" s="44">
        <v>7.5</v>
      </c>
      <c r="L215" s="44">
        <v>16.6</v>
      </c>
      <c r="M215" s="44">
        <v>8.1</v>
      </c>
      <c r="N215" s="44">
        <v>12.6</v>
      </c>
      <c r="O215" s="44">
        <v>34.1</v>
      </c>
      <c r="P215" s="44">
        <v>16.6</v>
      </c>
      <c r="Q215" s="44">
        <v>12.1</v>
      </c>
      <c r="R215" s="44">
        <v>23851.0</v>
      </c>
      <c r="S215" s="44">
        <v>37199.0</v>
      </c>
      <c r="T215" s="44">
        <v>13.4</v>
      </c>
      <c r="U215" s="44">
        <v>18.8</v>
      </c>
      <c r="V215" s="44">
        <v>69.0</v>
      </c>
      <c r="W215" s="44">
        <v>12.2</v>
      </c>
      <c r="X215" s="44">
        <v>3.3</v>
      </c>
      <c r="Y215" s="44">
        <v>496.5</v>
      </c>
      <c r="Z215" s="44">
        <v>95.8</v>
      </c>
      <c r="AA215" s="44">
        <v>47.5</v>
      </c>
      <c r="AB215" s="44">
        <v>739.5</v>
      </c>
      <c r="AC215" s="44">
        <v>5.5</v>
      </c>
      <c r="AD215" s="44">
        <v>10.4</v>
      </c>
      <c r="AE215" s="44">
        <v>9.0</v>
      </c>
      <c r="AF215" s="44">
        <v>15.9</v>
      </c>
      <c r="AG215" s="44">
        <v>47.9</v>
      </c>
      <c r="AH215" s="44">
        <v>27.2</v>
      </c>
      <c r="AI215" s="44">
        <v>28.1</v>
      </c>
      <c r="AJ215" s="44">
        <v>42.6</v>
      </c>
      <c r="AK215" s="44">
        <v>6.7</v>
      </c>
      <c r="AL215" s="44">
        <v>419.4</v>
      </c>
      <c r="AM215" s="44">
        <v>0.2</v>
      </c>
      <c r="AN215" s="44">
        <v>44.8</v>
      </c>
      <c r="AO215" s="44">
        <v>18.5</v>
      </c>
      <c r="AP215" s="44">
        <v>12.7</v>
      </c>
      <c r="AQ215" s="44">
        <v>23.8</v>
      </c>
      <c r="AR215" s="44">
        <v>35.0</v>
      </c>
      <c r="AS215" s="44">
        <v>30.6</v>
      </c>
      <c r="AT215" s="44">
        <v>41.8</v>
      </c>
      <c r="AU215" s="44">
        <v>3.0</v>
      </c>
      <c r="AV215" s="44">
        <v>3.1</v>
      </c>
      <c r="AW215" s="44">
        <v>2.8</v>
      </c>
      <c r="AX215" s="44">
        <v>1.3</v>
      </c>
      <c r="AY215" s="44">
        <v>3.2</v>
      </c>
    </row>
    <row r="216" ht="15.75" customHeight="1">
      <c r="A216" s="44" t="s">
        <v>659</v>
      </c>
      <c r="B216" s="44">
        <v>8327.0</v>
      </c>
      <c r="C216" s="44" t="s">
        <v>377</v>
      </c>
      <c r="D216" s="44">
        <v>35.0</v>
      </c>
      <c r="E216" s="44">
        <v>734.4</v>
      </c>
      <c r="F216" s="44">
        <v>139.4</v>
      </c>
      <c r="G216" s="44">
        <v>117.4</v>
      </c>
      <c r="H216" s="44">
        <v>15.7</v>
      </c>
      <c r="I216" s="44">
        <v>189.8</v>
      </c>
      <c r="J216" s="44">
        <v>0.1</v>
      </c>
      <c r="K216" s="44">
        <v>9.1</v>
      </c>
      <c r="L216" s="44">
        <v>18.6</v>
      </c>
      <c r="M216" s="44">
        <v>8.1</v>
      </c>
      <c r="N216" s="44">
        <v>12.8</v>
      </c>
      <c r="O216" s="44">
        <v>34.9</v>
      </c>
      <c r="P216" s="44">
        <v>15.0</v>
      </c>
      <c r="Q216" s="44">
        <v>10.6</v>
      </c>
      <c r="R216" s="44">
        <v>25338.0</v>
      </c>
      <c r="S216" s="44">
        <v>46199.0</v>
      </c>
      <c r="T216" s="44">
        <v>16.6</v>
      </c>
      <c r="U216" s="44">
        <v>32.9</v>
      </c>
      <c r="V216" s="44">
        <v>55.4</v>
      </c>
      <c r="W216" s="44">
        <v>11.7</v>
      </c>
      <c r="X216" s="44">
        <v>4.2</v>
      </c>
      <c r="Y216" s="44">
        <v>460.7</v>
      </c>
      <c r="Z216" s="44">
        <v>103.2</v>
      </c>
      <c r="AA216" s="44">
        <v>47.5</v>
      </c>
      <c r="AB216" s="44">
        <v>757.5</v>
      </c>
      <c r="AC216" s="44">
        <v>3.9</v>
      </c>
      <c r="AD216" s="44">
        <v>10.9</v>
      </c>
      <c r="AE216" s="44">
        <v>6.6</v>
      </c>
      <c r="AF216" s="44">
        <v>18.5</v>
      </c>
      <c r="AG216" s="44">
        <v>52.7</v>
      </c>
      <c r="AH216" s="44">
        <v>22.2</v>
      </c>
      <c r="AI216" s="44">
        <v>23.9</v>
      </c>
      <c r="AJ216" s="44">
        <v>42.9</v>
      </c>
      <c r="AK216" s="44">
        <v>7.9</v>
      </c>
      <c r="AL216" s="44">
        <v>478.1</v>
      </c>
      <c r="AM216" s="44">
        <v>0.2</v>
      </c>
      <c r="AN216" s="44">
        <v>62.9</v>
      </c>
      <c r="AO216" s="44">
        <v>14.6</v>
      </c>
      <c r="AP216" s="44">
        <v>7.7</v>
      </c>
      <c r="AQ216" s="44">
        <v>14.6</v>
      </c>
      <c r="AR216" s="44">
        <v>33.4</v>
      </c>
      <c r="AS216" s="44">
        <v>31.6</v>
      </c>
      <c r="AT216" s="44">
        <v>46.7</v>
      </c>
      <c r="AU216" s="44">
        <v>2.5</v>
      </c>
      <c r="AV216" s="44">
        <v>2.5</v>
      </c>
      <c r="AW216" s="44">
        <v>2.5</v>
      </c>
      <c r="AX216" s="44">
        <v>1.6</v>
      </c>
      <c r="AY216" s="44">
        <v>2.6</v>
      </c>
    </row>
    <row r="217" ht="15.75" customHeight="1">
      <c r="A217" s="44" t="s">
        <v>659</v>
      </c>
      <c r="B217" s="44">
        <v>8335.0</v>
      </c>
      <c r="C217" s="44" t="s">
        <v>378</v>
      </c>
      <c r="D217" s="44">
        <v>25.0</v>
      </c>
      <c r="E217" s="44">
        <v>818.0</v>
      </c>
      <c r="F217" s="44">
        <v>284.0</v>
      </c>
      <c r="G217" s="44">
        <v>242.5</v>
      </c>
      <c r="H217" s="44">
        <v>14.6</v>
      </c>
      <c r="I217" s="44">
        <v>347.2</v>
      </c>
      <c r="J217" s="44">
        <v>-0.8</v>
      </c>
      <c r="K217" s="44">
        <v>7.2</v>
      </c>
      <c r="L217" s="44">
        <v>16.4</v>
      </c>
      <c r="M217" s="44">
        <v>9.9</v>
      </c>
      <c r="N217" s="44">
        <v>12.9</v>
      </c>
      <c r="O217" s="44">
        <v>34.1</v>
      </c>
      <c r="P217" s="44">
        <v>15.6</v>
      </c>
      <c r="Q217" s="44">
        <v>11.2</v>
      </c>
      <c r="R217" s="44">
        <v>23617.0</v>
      </c>
      <c r="S217" s="44">
        <v>33341.0</v>
      </c>
      <c r="T217" s="44">
        <v>18.7</v>
      </c>
      <c r="U217" s="44">
        <v>26.2</v>
      </c>
      <c r="V217" s="44">
        <v>65.8</v>
      </c>
      <c r="W217" s="44">
        <v>8.0</v>
      </c>
      <c r="X217" s="44">
        <v>4.2</v>
      </c>
      <c r="Y217" s="44">
        <v>498.9</v>
      </c>
      <c r="Z217" s="44">
        <v>92.8</v>
      </c>
      <c r="AA217" s="44">
        <v>46.3</v>
      </c>
      <c r="AB217" s="44">
        <v>679.7</v>
      </c>
      <c r="AC217" s="44">
        <v>5.0</v>
      </c>
      <c r="AD217" s="44">
        <v>10.4</v>
      </c>
      <c r="AE217" s="44">
        <v>6.4</v>
      </c>
      <c r="AF217" s="44">
        <v>20.1</v>
      </c>
      <c r="AG217" s="44">
        <v>45.8</v>
      </c>
      <c r="AH217" s="44">
        <v>27.8</v>
      </c>
      <c r="AI217" s="44">
        <v>32.1</v>
      </c>
      <c r="AJ217" s="44">
        <v>43.8</v>
      </c>
      <c r="AK217" s="44">
        <v>6.3</v>
      </c>
      <c r="AL217" s="44">
        <v>360.8</v>
      </c>
      <c r="AM217" s="44">
        <v>1.0</v>
      </c>
      <c r="AN217" s="44">
        <v>28.8</v>
      </c>
      <c r="AO217" s="44">
        <v>25.3</v>
      </c>
      <c r="AP217" s="44">
        <v>16.2</v>
      </c>
      <c r="AQ217" s="44">
        <v>28.7</v>
      </c>
      <c r="AR217" s="44">
        <v>42.0</v>
      </c>
      <c r="AS217" s="44">
        <v>30.5</v>
      </c>
      <c r="AT217" s="44">
        <v>42.2</v>
      </c>
      <c r="AU217" s="44">
        <v>3.4</v>
      </c>
      <c r="AV217" s="44">
        <v>3.7</v>
      </c>
      <c r="AW217" s="44">
        <v>3.1</v>
      </c>
      <c r="AX217" s="44">
        <v>1.5</v>
      </c>
      <c r="AY217" s="44">
        <v>3.8</v>
      </c>
    </row>
    <row r="218" ht="15.75" customHeight="1">
      <c r="A218" s="44" t="s">
        <v>659</v>
      </c>
      <c r="B218" s="44">
        <v>8336.0</v>
      </c>
      <c r="C218" s="44" t="s">
        <v>379</v>
      </c>
      <c r="D218" s="44">
        <v>35.0</v>
      </c>
      <c r="E218" s="44">
        <v>806.7</v>
      </c>
      <c r="F218" s="44">
        <v>228.3</v>
      </c>
      <c r="G218" s="44">
        <v>195.0</v>
      </c>
      <c r="H218" s="44">
        <v>14.6</v>
      </c>
      <c r="I218" s="44">
        <v>283.0</v>
      </c>
      <c r="J218" s="44">
        <v>-1.1</v>
      </c>
      <c r="K218" s="44">
        <v>4.4</v>
      </c>
      <c r="L218" s="44">
        <v>17.5</v>
      </c>
      <c r="M218" s="44">
        <v>7.6</v>
      </c>
      <c r="N218" s="44">
        <v>12.1</v>
      </c>
      <c r="O218" s="44">
        <v>36.3</v>
      </c>
      <c r="P218" s="44">
        <v>15.6</v>
      </c>
      <c r="Q218" s="44">
        <v>10.8</v>
      </c>
      <c r="R218" s="44">
        <v>25461.0</v>
      </c>
      <c r="S218" s="44">
        <v>32047.0</v>
      </c>
      <c r="T218" s="44">
        <v>17.0</v>
      </c>
      <c r="U218" s="44">
        <v>26.9</v>
      </c>
      <c r="V218" s="44">
        <v>64.0</v>
      </c>
      <c r="W218" s="44">
        <v>9.0</v>
      </c>
      <c r="X218" s="44">
        <v>3.1</v>
      </c>
      <c r="Y218" s="44">
        <v>482.5</v>
      </c>
      <c r="Z218" s="44">
        <v>97.6</v>
      </c>
      <c r="AA218" s="44">
        <v>47.1</v>
      </c>
      <c r="AB218" s="44">
        <v>724.5</v>
      </c>
      <c r="AC218" s="44">
        <v>2.9</v>
      </c>
      <c r="AD218" s="44">
        <v>10.4</v>
      </c>
      <c r="AE218" s="44">
        <v>5.6</v>
      </c>
      <c r="AF218" s="44">
        <v>15.3</v>
      </c>
      <c r="AG218" s="44">
        <v>48.8</v>
      </c>
      <c r="AH218" s="44">
        <v>30.3</v>
      </c>
      <c r="AI218" s="44">
        <v>25.8</v>
      </c>
      <c r="AJ218" s="44">
        <v>37.0</v>
      </c>
      <c r="AK218" s="44">
        <v>6.4</v>
      </c>
      <c r="AL218" s="44">
        <v>349.9</v>
      </c>
      <c r="AM218" s="44">
        <v>0.6</v>
      </c>
      <c r="AN218" s="44">
        <v>38.0</v>
      </c>
      <c r="AO218" s="44">
        <v>24.4</v>
      </c>
      <c r="AP218" s="44">
        <v>12.9</v>
      </c>
      <c r="AQ218" s="44">
        <v>24.0</v>
      </c>
      <c r="AR218" s="44">
        <v>38.5</v>
      </c>
      <c r="AS218" s="44">
        <v>28.5</v>
      </c>
      <c r="AT218" s="44">
        <v>40.7</v>
      </c>
      <c r="AU218" s="44">
        <v>3.4</v>
      </c>
      <c r="AV218" s="44">
        <v>3.9</v>
      </c>
      <c r="AW218" s="44">
        <v>3.0</v>
      </c>
      <c r="AX218" s="44">
        <v>1.0</v>
      </c>
      <c r="AY218" s="44">
        <v>3.6</v>
      </c>
    </row>
    <row r="219" ht="15.75" customHeight="1">
      <c r="A219" s="44" t="s">
        <v>659</v>
      </c>
      <c r="B219" s="44">
        <v>8337.0</v>
      </c>
      <c r="C219" s="44" t="s">
        <v>380</v>
      </c>
      <c r="D219" s="44">
        <v>32.0</v>
      </c>
      <c r="E219" s="44">
        <v>1131.1</v>
      </c>
      <c r="F219" s="44">
        <v>170.2</v>
      </c>
      <c r="G219" s="44">
        <v>144.6</v>
      </c>
      <c r="H219" s="44">
        <v>15.0</v>
      </c>
      <c r="I219" s="44">
        <v>150.5</v>
      </c>
      <c r="J219" s="44">
        <v>-1.4</v>
      </c>
      <c r="K219" s="44">
        <v>9.2</v>
      </c>
      <c r="L219" s="44">
        <v>17.9</v>
      </c>
      <c r="M219" s="44">
        <v>7.7</v>
      </c>
      <c r="N219" s="44">
        <v>11.8</v>
      </c>
      <c r="O219" s="44">
        <v>35.1</v>
      </c>
      <c r="P219" s="44">
        <v>16.6</v>
      </c>
      <c r="Q219" s="44">
        <v>11.0</v>
      </c>
      <c r="R219" s="44">
        <v>23762.0</v>
      </c>
      <c r="S219" s="44">
        <v>30035.0</v>
      </c>
      <c r="T219" s="44">
        <v>16.0</v>
      </c>
      <c r="U219" s="44">
        <v>26.4</v>
      </c>
      <c r="V219" s="44">
        <v>64.3</v>
      </c>
      <c r="W219" s="44">
        <v>9.3</v>
      </c>
      <c r="X219" s="44">
        <v>4.8</v>
      </c>
      <c r="Y219" s="44">
        <v>485.6</v>
      </c>
      <c r="Z219" s="44">
        <v>104.0</v>
      </c>
      <c r="AA219" s="44">
        <v>50.5</v>
      </c>
      <c r="AB219" s="44">
        <v>780.9</v>
      </c>
      <c r="AC219" s="44">
        <v>4.2</v>
      </c>
      <c r="AD219" s="44">
        <v>11.2</v>
      </c>
      <c r="AE219" s="44">
        <v>6.1</v>
      </c>
      <c r="AF219" s="44">
        <v>22.0</v>
      </c>
      <c r="AG219" s="44">
        <v>48.8</v>
      </c>
      <c r="AH219" s="44">
        <v>23.2</v>
      </c>
      <c r="AI219" s="44">
        <v>22.8</v>
      </c>
      <c r="AJ219" s="44">
        <v>38.1</v>
      </c>
      <c r="AK219" s="44">
        <v>7.5</v>
      </c>
      <c r="AL219" s="44">
        <v>324.0</v>
      </c>
      <c r="AM219" s="44">
        <v>0.5</v>
      </c>
      <c r="AN219" s="44">
        <v>36.9</v>
      </c>
      <c r="AO219" s="44">
        <v>26.8</v>
      </c>
      <c r="AP219" s="44">
        <v>9.9</v>
      </c>
      <c r="AQ219" s="44">
        <v>25.9</v>
      </c>
      <c r="AR219" s="44">
        <v>32.0</v>
      </c>
      <c r="AS219" s="44">
        <v>31.6</v>
      </c>
      <c r="AT219" s="44">
        <v>45.7</v>
      </c>
      <c r="AU219" s="44">
        <v>3.0</v>
      </c>
      <c r="AV219" s="44">
        <v>3.6</v>
      </c>
      <c r="AW219" s="44">
        <v>2.5</v>
      </c>
      <c r="AX219" s="44">
        <v>1.1</v>
      </c>
      <c r="AY219" s="44">
        <v>3.6</v>
      </c>
    </row>
    <row r="220" ht="15.75" customHeight="1">
      <c r="A220" s="44" t="s">
        <v>659</v>
      </c>
      <c r="B220" s="44">
        <v>8415.0</v>
      </c>
      <c r="C220" s="44" t="s">
        <v>381</v>
      </c>
      <c r="D220" s="44">
        <v>26.0</v>
      </c>
      <c r="E220" s="44">
        <v>1092.5</v>
      </c>
      <c r="F220" s="44">
        <v>285.8</v>
      </c>
      <c r="G220" s="44">
        <v>242.1</v>
      </c>
      <c r="H220" s="44">
        <v>15.3</v>
      </c>
      <c r="I220" s="44">
        <v>261.6</v>
      </c>
      <c r="J220" s="44" t="s">
        <v>644</v>
      </c>
      <c r="K220" s="44">
        <v>6.0</v>
      </c>
      <c r="L220" s="44">
        <v>17.2</v>
      </c>
      <c r="M220" s="44">
        <v>8.2</v>
      </c>
      <c r="N220" s="44">
        <v>12.4</v>
      </c>
      <c r="O220" s="44">
        <v>35.5</v>
      </c>
      <c r="P220" s="44">
        <v>15.5</v>
      </c>
      <c r="Q220" s="44">
        <v>11.1</v>
      </c>
      <c r="R220" s="44">
        <v>23954.0</v>
      </c>
      <c r="S220" s="44">
        <v>39394.0</v>
      </c>
      <c r="T220" s="44">
        <v>18.8</v>
      </c>
      <c r="U220" s="44">
        <v>25.8</v>
      </c>
      <c r="V220" s="44">
        <v>63.0</v>
      </c>
      <c r="W220" s="44">
        <v>11.2</v>
      </c>
      <c r="X220" s="44">
        <v>3.2</v>
      </c>
      <c r="Y220" s="44">
        <v>468.2</v>
      </c>
      <c r="Z220" s="44">
        <v>97.3</v>
      </c>
      <c r="AA220" s="44">
        <v>45.6</v>
      </c>
      <c r="AB220" s="44">
        <v>757.8</v>
      </c>
      <c r="AC220" s="44">
        <v>5.2</v>
      </c>
      <c r="AD220" s="44">
        <v>10.3</v>
      </c>
      <c r="AE220" s="44">
        <v>5.3</v>
      </c>
      <c r="AF220" s="44">
        <v>18.1</v>
      </c>
      <c r="AG220" s="44">
        <v>44.9</v>
      </c>
      <c r="AH220" s="44">
        <v>31.7</v>
      </c>
      <c r="AI220" s="44">
        <v>29.4</v>
      </c>
      <c r="AJ220" s="44">
        <v>44.0</v>
      </c>
      <c r="AK220" s="44">
        <v>8.0</v>
      </c>
      <c r="AL220" s="44">
        <v>400.2</v>
      </c>
      <c r="AM220" s="44">
        <v>0.4</v>
      </c>
      <c r="AN220" s="44">
        <v>40.0</v>
      </c>
      <c r="AO220" s="44">
        <v>18.2</v>
      </c>
      <c r="AP220" s="44">
        <v>17.0</v>
      </c>
      <c r="AQ220" s="44">
        <v>24.4</v>
      </c>
      <c r="AR220" s="44">
        <v>43.9</v>
      </c>
      <c r="AS220" s="44">
        <v>29.4</v>
      </c>
      <c r="AT220" s="44">
        <v>49.6</v>
      </c>
      <c r="AU220" s="44">
        <v>3.3</v>
      </c>
      <c r="AV220" s="44">
        <v>3.4</v>
      </c>
      <c r="AW220" s="44">
        <v>3.1</v>
      </c>
      <c r="AX220" s="44">
        <v>1.2</v>
      </c>
      <c r="AY220" s="44">
        <v>3.5</v>
      </c>
    </row>
    <row r="221" ht="15.75" customHeight="1">
      <c r="A221" s="44" t="s">
        <v>659</v>
      </c>
      <c r="B221" s="44">
        <v>8416.0</v>
      </c>
      <c r="C221" s="44" t="s">
        <v>382</v>
      </c>
      <c r="D221" s="44">
        <v>15.0</v>
      </c>
      <c r="E221" s="44">
        <v>519.1</v>
      </c>
      <c r="F221" s="44">
        <v>225.8</v>
      </c>
      <c r="G221" s="44">
        <v>195.8</v>
      </c>
      <c r="H221" s="44">
        <v>13.3</v>
      </c>
      <c r="I221" s="44">
        <v>434.9</v>
      </c>
      <c r="J221" s="44">
        <v>2.5</v>
      </c>
      <c r="K221" s="44">
        <v>2.5</v>
      </c>
      <c r="L221" s="44">
        <v>16.9</v>
      </c>
      <c r="M221" s="44">
        <v>11.4</v>
      </c>
      <c r="N221" s="44">
        <v>15.4</v>
      </c>
      <c r="O221" s="44">
        <v>33.3</v>
      </c>
      <c r="P221" s="44">
        <v>14.1</v>
      </c>
      <c r="Q221" s="44">
        <v>8.8</v>
      </c>
      <c r="R221" s="44">
        <v>22680.0</v>
      </c>
      <c r="S221" s="44">
        <v>33485.0</v>
      </c>
      <c r="T221" s="44">
        <v>18.7</v>
      </c>
      <c r="U221" s="44">
        <v>20.4</v>
      </c>
      <c r="V221" s="44">
        <v>66.2</v>
      </c>
      <c r="W221" s="44">
        <v>13.4</v>
      </c>
      <c r="X221" s="44">
        <v>3.9</v>
      </c>
      <c r="Y221" s="44">
        <v>453.5</v>
      </c>
      <c r="Z221" s="44">
        <v>96.5</v>
      </c>
      <c r="AA221" s="44">
        <v>43.8</v>
      </c>
      <c r="AB221" s="44">
        <v>653.4</v>
      </c>
      <c r="AC221" s="44">
        <v>3.8</v>
      </c>
      <c r="AD221" s="44">
        <v>10.6</v>
      </c>
      <c r="AE221" s="44">
        <v>5.2</v>
      </c>
      <c r="AF221" s="44">
        <v>14.2</v>
      </c>
      <c r="AG221" s="44">
        <v>38.8</v>
      </c>
      <c r="AH221" s="44">
        <v>41.8</v>
      </c>
      <c r="AI221" s="44">
        <v>36.8</v>
      </c>
      <c r="AJ221" s="44">
        <v>38.3</v>
      </c>
      <c r="AK221" s="44">
        <v>6.3</v>
      </c>
      <c r="AL221" s="44">
        <v>360.7</v>
      </c>
      <c r="AM221" s="44">
        <v>0.2</v>
      </c>
      <c r="AN221" s="44">
        <v>27.1</v>
      </c>
      <c r="AO221" s="44">
        <v>16.1</v>
      </c>
      <c r="AP221" s="44">
        <v>14.5</v>
      </c>
      <c r="AQ221" s="44">
        <v>42.1</v>
      </c>
      <c r="AR221" s="44">
        <v>35.3</v>
      </c>
      <c r="AS221" s="44">
        <v>29.0</v>
      </c>
      <c r="AT221" s="44">
        <v>49.7</v>
      </c>
      <c r="AU221" s="44">
        <v>2.7</v>
      </c>
      <c r="AV221" s="44">
        <v>3.1</v>
      </c>
      <c r="AW221" s="44">
        <v>2.3</v>
      </c>
      <c r="AX221" s="44">
        <v>1.0</v>
      </c>
      <c r="AY221" s="44">
        <v>3.0</v>
      </c>
    </row>
    <row r="222" ht="15.75" customHeight="1">
      <c r="A222" s="44" t="s">
        <v>659</v>
      </c>
      <c r="B222" s="44">
        <v>8417.0</v>
      </c>
      <c r="C222" s="44" t="s">
        <v>383</v>
      </c>
      <c r="D222" s="44">
        <v>25.0</v>
      </c>
      <c r="E222" s="44">
        <v>917.6</v>
      </c>
      <c r="F222" s="44">
        <v>188.2</v>
      </c>
      <c r="G222" s="44">
        <v>165.3</v>
      </c>
      <c r="H222" s="44">
        <v>12.1</v>
      </c>
      <c r="I222" s="44">
        <v>205.1</v>
      </c>
      <c r="J222" s="44">
        <v>-2.0</v>
      </c>
      <c r="K222" s="44">
        <v>6.1</v>
      </c>
      <c r="L222" s="44">
        <v>16.4</v>
      </c>
      <c r="M222" s="44">
        <v>7.8</v>
      </c>
      <c r="N222" s="44">
        <v>11.7</v>
      </c>
      <c r="O222" s="44">
        <v>35.4</v>
      </c>
      <c r="P222" s="44">
        <v>16.8</v>
      </c>
      <c r="Q222" s="44">
        <v>11.9</v>
      </c>
      <c r="R222" s="44">
        <v>25027.0</v>
      </c>
      <c r="S222" s="44">
        <v>33429.0</v>
      </c>
      <c r="T222" s="44">
        <v>7.0</v>
      </c>
      <c r="U222" s="44">
        <v>20.0</v>
      </c>
      <c r="V222" s="44">
        <v>66.4</v>
      </c>
      <c r="W222" s="44">
        <v>13.6</v>
      </c>
      <c r="X222" s="44">
        <v>2.7</v>
      </c>
      <c r="Y222" s="44">
        <v>476.8</v>
      </c>
      <c r="Z222" s="44">
        <v>105.7</v>
      </c>
      <c r="AA222" s="44">
        <v>50.4</v>
      </c>
      <c r="AB222" s="44">
        <v>827.0</v>
      </c>
      <c r="AC222" s="44">
        <v>4.6</v>
      </c>
      <c r="AD222" s="44">
        <v>10.6</v>
      </c>
      <c r="AE222" s="44">
        <v>6.8</v>
      </c>
      <c r="AF222" s="44">
        <v>18.3</v>
      </c>
      <c r="AG222" s="44">
        <v>56.1</v>
      </c>
      <c r="AH222" s="44">
        <v>18.7</v>
      </c>
      <c r="AI222" s="44">
        <v>25.8</v>
      </c>
      <c r="AJ222" s="44">
        <v>44.4</v>
      </c>
      <c r="AK222" s="44">
        <v>9.0</v>
      </c>
      <c r="AL222" s="44">
        <v>365.2</v>
      </c>
      <c r="AM222" s="44">
        <v>0.4</v>
      </c>
      <c r="AN222" s="44">
        <v>48.2</v>
      </c>
      <c r="AO222" s="44">
        <v>22.2</v>
      </c>
      <c r="AP222" s="44">
        <v>9.7</v>
      </c>
      <c r="AQ222" s="44">
        <v>19.5</v>
      </c>
      <c r="AR222" s="44">
        <v>30.5</v>
      </c>
      <c r="AS222" s="44">
        <v>26.3</v>
      </c>
      <c r="AT222" s="44">
        <v>32.2</v>
      </c>
      <c r="AU222" s="44">
        <v>3.3</v>
      </c>
      <c r="AV222" s="44">
        <v>3.3</v>
      </c>
      <c r="AW222" s="44">
        <v>3.3</v>
      </c>
      <c r="AX222" s="44">
        <v>1.6</v>
      </c>
      <c r="AY222" s="44">
        <v>4.3</v>
      </c>
    </row>
    <row r="223" ht="15.75" customHeight="1">
      <c r="A223" s="44" t="s">
        <v>659</v>
      </c>
      <c r="B223" s="44">
        <v>8421.0</v>
      </c>
      <c r="C223" s="44" t="s">
        <v>384</v>
      </c>
      <c r="D223" s="44">
        <v>1.0</v>
      </c>
      <c r="E223" s="44">
        <v>118.7</v>
      </c>
      <c r="F223" s="44">
        <v>125.6</v>
      </c>
      <c r="G223" s="44">
        <v>101.3</v>
      </c>
      <c r="H223" s="44">
        <v>19.3</v>
      </c>
      <c r="I223" s="44">
        <v>1058.3</v>
      </c>
      <c r="J223" s="44">
        <v>1.7</v>
      </c>
      <c r="K223" s="44">
        <v>10.9</v>
      </c>
      <c r="L223" s="44">
        <v>16.2</v>
      </c>
      <c r="M223" s="44">
        <v>10.4</v>
      </c>
      <c r="N223" s="44">
        <v>16.7</v>
      </c>
      <c r="O223" s="44">
        <v>32.9</v>
      </c>
      <c r="P223" s="44">
        <v>14.0</v>
      </c>
      <c r="Q223" s="44">
        <v>9.7</v>
      </c>
      <c r="R223" s="44">
        <v>29641.0</v>
      </c>
      <c r="S223" s="44">
        <v>75044.0</v>
      </c>
      <c r="T223" s="44">
        <v>25.8</v>
      </c>
      <c r="U223" s="44">
        <v>16.1</v>
      </c>
      <c r="V223" s="44">
        <v>76.4</v>
      </c>
      <c r="W223" s="44">
        <v>7.6</v>
      </c>
      <c r="X223" s="44">
        <v>2.5</v>
      </c>
      <c r="Y223" s="44">
        <v>494.9</v>
      </c>
      <c r="Z223" s="44">
        <v>85.1</v>
      </c>
      <c r="AA223" s="44">
        <v>42.1</v>
      </c>
      <c r="AB223" s="44">
        <v>613.6</v>
      </c>
      <c r="AC223" s="44">
        <v>12.7</v>
      </c>
      <c r="AD223" s="44">
        <v>12.3</v>
      </c>
      <c r="AE223" s="44">
        <v>8.0</v>
      </c>
      <c r="AF223" s="44">
        <v>9.1</v>
      </c>
      <c r="AG223" s="44">
        <v>41.0</v>
      </c>
      <c r="AH223" s="44">
        <v>41.9</v>
      </c>
      <c r="AI223" s="44">
        <v>33.5</v>
      </c>
      <c r="AJ223" s="44">
        <v>45.7</v>
      </c>
      <c r="AK223" s="44">
        <v>4.7</v>
      </c>
      <c r="AL223" s="44">
        <v>753.3</v>
      </c>
      <c r="AM223" s="44">
        <v>0.1</v>
      </c>
      <c r="AN223" s="44">
        <v>24.2</v>
      </c>
      <c r="AO223" s="44">
        <v>23.4</v>
      </c>
      <c r="AP223" s="44">
        <v>25.0</v>
      </c>
      <c r="AQ223" s="44">
        <v>27.3</v>
      </c>
      <c r="AR223" s="44">
        <v>46.6</v>
      </c>
      <c r="AS223" s="44">
        <v>31.0</v>
      </c>
      <c r="AT223" s="44">
        <v>47.2</v>
      </c>
      <c r="AU223" s="44">
        <v>3.4</v>
      </c>
      <c r="AV223" s="44">
        <v>3.7</v>
      </c>
      <c r="AW223" s="44">
        <v>3.1</v>
      </c>
      <c r="AX223" s="44">
        <v>2.3</v>
      </c>
      <c r="AY223" s="44">
        <v>4.2</v>
      </c>
    </row>
    <row r="224" ht="15.75" customHeight="1">
      <c r="A224" s="44" t="s">
        <v>659</v>
      </c>
      <c r="B224" s="44">
        <v>8425.0</v>
      </c>
      <c r="C224" s="44" t="s">
        <v>385</v>
      </c>
      <c r="D224" s="44">
        <v>55.0</v>
      </c>
      <c r="E224" s="44">
        <v>1358.6</v>
      </c>
      <c r="F224" s="44">
        <v>194.6</v>
      </c>
      <c r="G224" s="44">
        <v>170.1</v>
      </c>
      <c r="H224" s="44">
        <v>12.6</v>
      </c>
      <c r="I224" s="44">
        <v>143.3</v>
      </c>
      <c r="J224" s="44">
        <v>0.3</v>
      </c>
      <c r="K224" s="44">
        <v>6.3</v>
      </c>
      <c r="L224" s="44">
        <v>18.2</v>
      </c>
      <c r="M224" s="44">
        <v>8.3</v>
      </c>
      <c r="N224" s="44">
        <v>12.2</v>
      </c>
      <c r="O224" s="44">
        <v>35.9</v>
      </c>
      <c r="P224" s="44">
        <v>15.3</v>
      </c>
      <c r="Q224" s="44">
        <v>10.1</v>
      </c>
      <c r="R224" s="44">
        <v>22884.0</v>
      </c>
      <c r="S224" s="44">
        <v>30197.0</v>
      </c>
      <c r="T224" s="44">
        <v>16.1</v>
      </c>
      <c r="U224" s="44">
        <v>28.1</v>
      </c>
      <c r="V224" s="44">
        <v>58.0</v>
      </c>
      <c r="W224" s="44">
        <v>13.9</v>
      </c>
      <c r="X224" s="44">
        <v>4.5</v>
      </c>
      <c r="Y224" s="44">
        <v>450.2</v>
      </c>
      <c r="Z224" s="44">
        <v>107.9</v>
      </c>
      <c r="AA224" s="44">
        <v>48.6</v>
      </c>
      <c r="AB224" s="44">
        <v>816.4</v>
      </c>
      <c r="AC224" s="44">
        <v>2.2</v>
      </c>
      <c r="AD224" s="44">
        <v>10.2</v>
      </c>
      <c r="AE224" s="44">
        <v>5.7</v>
      </c>
      <c r="AF224" s="44">
        <v>22.0</v>
      </c>
      <c r="AG224" s="44">
        <v>51.5</v>
      </c>
      <c r="AH224" s="44">
        <v>20.8</v>
      </c>
      <c r="AI224" s="44">
        <v>22.0</v>
      </c>
      <c r="AJ224" s="44">
        <v>39.6</v>
      </c>
      <c r="AK224" s="44">
        <v>7.7</v>
      </c>
      <c r="AL224" s="44">
        <v>283.2</v>
      </c>
      <c r="AM224" s="44">
        <v>1.0</v>
      </c>
      <c r="AN224" s="44">
        <v>48.1</v>
      </c>
      <c r="AO224" s="44">
        <v>21.0</v>
      </c>
      <c r="AP224" s="44">
        <v>9.8</v>
      </c>
      <c r="AQ224" s="44">
        <v>20.1</v>
      </c>
      <c r="AR224" s="44">
        <v>24.7</v>
      </c>
      <c r="AS224" s="44">
        <v>32.3</v>
      </c>
      <c r="AT224" s="44">
        <v>52.4</v>
      </c>
      <c r="AU224" s="44">
        <v>2.3</v>
      </c>
      <c r="AV224" s="44">
        <v>2.3</v>
      </c>
      <c r="AW224" s="44">
        <v>2.3</v>
      </c>
      <c r="AX224" s="44">
        <v>0.6</v>
      </c>
      <c r="AY224" s="44">
        <v>3.3</v>
      </c>
    </row>
    <row r="225" ht="15.75" customHeight="1">
      <c r="A225" s="44" t="s">
        <v>659</v>
      </c>
      <c r="B225" s="44">
        <v>8426.0</v>
      </c>
      <c r="C225" s="44" t="s">
        <v>386</v>
      </c>
      <c r="D225" s="44">
        <v>45.0</v>
      </c>
      <c r="E225" s="44">
        <v>1409.5</v>
      </c>
      <c r="F225" s="44">
        <v>198.3</v>
      </c>
      <c r="G225" s="44">
        <v>178.4</v>
      </c>
      <c r="H225" s="44">
        <v>10.0</v>
      </c>
      <c r="I225" s="44">
        <v>140.7</v>
      </c>
      <c r="J225" s="44">
        <v>1.2</v>
      </c>
      <c r="K225" s="44">
        <v>9.0</v>
      </c>
      <c r="L225" s="44">
        <v>18.6</v>
      </c>
      <c r="M225" s="44">
        <v>8.2</v>
      </c>
      <c r="N225" s="44">
        <v>12.8</v>
      </c>
      <c r="O225" s="44">
        <v>35.8</v>
      </c>
      <c r="P225" s="44">
        <v>15.0</v>
      </c>
      <c r="Q225" s="44">
        <v>9.7</v>
      </c>
      <c r="R225" s="44">
        <v>22970.0</v>
      </c>
      <c r="S225" s="44">
        <v>49875.0</v>
      </c>
      <c r="T225" s="44">
        <v>17.4</v>
      </c>
      <c r="U225" s="44">
        <v>30.9</v>
      </c>
      <c r="V225" s="44">
        <v>56.7</v>
      </c>
      <c r="W225" s="44">
        <v>12.3</v>
      </c>
      <c r="X225" s="44">
        <v>5.6</v>
      </c>
      <c r="Y225" s="44">
        <v>457.2</v>
      </c>
      <c r="Z225" s="44">
        <v>109.3</v>
      </c>
      <c r="AA225" s="44">
        <v>50.0</v>
      </c>
      <c r="AB225" s="44">
        <v>827.8</v>
      </c>
      <c r="AC225" s="44">
        <v>5.4</v>
      </c>
      <c r="AD225" s="44">
        <v>11.0</v>
      </c>
      <c r="AE225" s="44">
        <v>6.4</v>
      </c>
      <c r="AF225" s="44">
        <v>19.4</v>
      </c>
      <c r="AG225" s="44">
        <v>50.6</v>
      </c>
      <c r="AH225" s="44">
        <v>23.5</v>
      </c>
      <c r="AI225" s="44">
        <v>24.0</v>
      </c>
      <c r="AJ225" s="44">
        <v>38.4</v>
      </c>
      <c r="AK225" s="44">
        <v>7.2</v>
      </c>
      <c r="AL225" s="44">
        <v>425.3</v>
      </c>
      <c r="AM225" s="44">
        <v>0.7</v>
      </c>
      <c r="AN225" s="44">
        <v>55.2</v>
      </c>
      <c r="AO225" s="44">
        <v>15.5</v>
      </c>
      <c r="AP225" s="44">
        <v>10.4</v>
      </c>
      <c r="AQ225" s="44">
        <v>18.3</v>
      </c>
      <c r="AR225" s="44">
        <v>25.2</v>
      </c>
      <c r="AS225" s="44">
        <v>31.6</v>
      </c>
      <c r="AT225" s="44">
        <v>48.1</v>
      </c>
      <c r="AU225" s="44">
        <v>2.1</v>
      </c>
      <c r="AV225" s="44">
        <v>2.2</v>
      </c>
      <c r="AW225" s="44">
        <v>2.1</v>
      </c>
      <c r="AX225" s="44">
        <v>0.9</v>
      </c>
      <c r="AY225" s="44">
        <v>2.3</v>
      </c>
    </row>
    <row r="226" ht="15.75" customHeight="1">
      <c r="A226" s="44" t="s">
        <v>659</v>
      </c>
      <c r="B226" s="44">
        <v>8435.0</v>
      </c>
      <c r="C226" s="44" t="s">
        <v>387</v>
      </c>
      <c r="D226" s="44">
        <v>23.0</v>
      </c>
      <c r="E226" s="44">
        <v>664.8</v>
      </c>
      <c r="F226" s="44">
        <v>214.7</v>
      </c>
      <c r="G226" s="44">
        <v>187.1</v>
      </c>
      <c r="H226" s="44">
        <v>12.9</v>
      </c>
      <c r="I226" s="44">
        <v>322.9</v>
      </c>
      <c r="J226" s="44">
        <v>-0.7</v>
      </c>
      <c r="K226" s="44">
        <v>7.9</v>
      </c>
      <c r="L226" s="44">
        <v>16.8</v>
      </c>
      <c r="M226" s="44">
        <v>7.8</v>
      </c>
      <c r="N226" s="44">
        <v>11.6</v>
      </c>
      <c r="O226" s="44">
        <v>35.2</v>
      </c>
      <c r="P226" s="44">
        <v>16.9</v>
      </c>
      <c r="Q226" s="44">
        <v>11.8</v>
      </c>
      <c r="R226" s="44">
        <v>25728.0</v>
      </c>
      <c r="S226" s="44">
        <v>49377.0</v>
      </c>
      <c r="T226" s="44">
        <v>17.9</v>
      </c>
      <c r="U226" s="44">
        <v>24.8</v>
      </c>
      <c r="V226" s="44">
        <v>67.0</v>
      </c>
      <c r="W226" s="44">
        <v>8.2</v>
      </c>
      <c r="X226" s="44">
        <v>6.6</v>
      </c>
      <c r="Y226" s="44">
        <v>502.1</v>
      </c>
      <c r="Z226" s="44">
        <v>96.8</v>
      </c>
      <c r="AA226" s="44">
        <v>48.6</v>
      </c>
      <c r="AB226" s="44">
        <v>794.6</v>
      </c>
      <c r="AC226" s="44">
        <v>5.7</v>
      </c>
      <c r="AD226" s="44">
        <v>10.8</v>
      </c>
      <c r="AE226" s="44">
        <v>9.1</v>
      </c>
      <c r="AF226" s="44">
        <v>14.9</v>
      </c>
      <c r="AG226" s="44">
        <v>50.7</v>
      </c>
      <c r="AH226" s="44">
        <v>25.2</v>
      </c>
      <c r="AI226" s="44">
        <v>29.5</v>
      </c>
      <c r="AJ226" s="44">
        <v>45.5</v>
      </c>
      <c r="AK226" s="44">
        <v>6.8</v>
      </c>
      <c r="AL226" s="44">
        <v>430.7</v>
      </c>
      <c r="AM226" s="44">
        <v>0.9</v>
      </c>
      <c r="AN226" s="44">
        <v>45.5</v>
      </c>
      <c r="AO226" s="44">
        <v>17.9</v>
      </c>
      <c r="AP226" s="44">
        <v>12.6</v>
      </c>
      <c r="AQ226" s="44">
        <v>23.1</v>
      </c>
      <c r="AR226" s="44">
        <v>30.2</v>
      </c>
      <c r="AS226" s="44">
        <v>30.6</v>
      </c>
      <c r="AT226" s="44">
        <v>45.9</v>
      </c>
      <c r="AU226" s="44">
        <v>2.7</v>
      </c>
      <c r="AV226" s="44">
        <v>2.6</v>
      </c>
      <c r="AW226" s="44">
        <v>2.7</v>
      </c>
      <c r="AX226" s="44">
        <v>0.8</v>
      </c>
      <c r="AY226" s="44">
        <v>3.3</v>
      </c>
    </row>
    <row r="227" ht="15.75" customHeight="1">
      <c r="A227" s="44" t="s">
        <v>659</v>
      </c>
      <c r="B227" s="44">
        <v>8436.0</v>
      </c>
      <c r="C227" s="44" t="s">
        <v>388</v>
      </c>
      <c r="D227" s="44">
        <v>39.0</v>
      </c>
      <c r="E227" s="44">
        <v>1632.1</v>
      </c>
      <c r="F227" s="44">
        <v>283.3</v>
      </c>
      <c r="G227" s="44">
        <v>252.9</v>
      </c>
      <c r="H227" s="44">
        <v>10.7</v>
      </c>
      <c r="I227" s="44">
        <v>173.6</v>
      </c>
      <c r="J227" s="44">
        <v>0.5</v>
      </c>
      <c r="K227" s="44">
        <v>5.2</v>
      </c>
      <c r="L227" s="44">
        <v>17.7</v>
      </c>
      <c r="M227" s="44">
        <v>8.7</v>
      </c>
      <c r="N227" s="44">
        <v>12.6</v>
      </c>
      <c r="O227" s="44">
        <v>35.2</v>
      </c>
      <c r="P227" s="44">
        <v>15.5</v>
      </c>
      <c r="Q227" s="44">
        <v>10.2</v>
      </c>
      <c r="R227" s="44">
        <v>22966.0</v>
      </c>
      <c r="S227" s="44">
        <v>40579.0</v>
      </c>
      <c r="T227" s="44">
        <v>16.6</v>
      </c>
      <c r="U227" s="44">
        <v>32.1</v>
      </c>
      <c r="V227" s="44">
        <v>54.5</v>
      </c>
      <c r="W227" s="44">
        <v>13.4</v>
      </c>
      <c r="X227" s="44">
        <v>5.1</v>
      </c>
      <c r="Y227" s="44">
        <v>457.1</v>
      </c>
      <c r="Z227" s="44">
        <v>101.4</v>
      </c>
      <c r="AA227" s="44">
        <v>46.4</v>
      </c>
      <c r="AB227" s="44">
        <v>792.4</v>
      </c>
      <c r="AC227" s="44">
        <v>6.2</v>
      </c>
      <c r="AD227" s="44">
        <v>12.8</v>
      </c>
      <c r="AE227" s="44">
        <v>6.6</v>
      </c>
      <c r="AF227" s="44">
        <v>14.7</v>
      </c>
      <c r="AG227" s="44">
        <v>51.7</v>
      </c>
      <c r="AH227" s="44">
        <v>27.0</v>
      </c>
      <c r="AI227" s="44">
        <v>24.5</v>
      </c>
      <c r="AJ227" s="44">
        <v>47.2</v>
      </c>
      <c r="AK227" s="44">
        <v>7.7</v>
      </c>
      <c r="AL227" s="44">
        <v>417.1</v>
      </c>
      <c r="AM227" s="44">
        <v>0.7</v>
      </c>
      <c r="AN227" s="44">
        <v>36.5</v>
      </c>
      <c r="AO227" s="44">
        <v>19.8</v>
      </c>
      <c r="AP227" s="44">
        <v>14.6</v>
      </c>
      <c r="AQ227" s="44">
        <v>28.4</v>
      </c>
      <c r="AR227" s="44">
        <v>30.5</v>
      </c>
      <c r="AS227" s="44">
        <v>27.8</v>
      </c>
      <c r="AT227" s="44">
        <v>40.4</v>
      </c>
      <c r="AU227" s="44">
        <v>2.6</v>
      </c>
      <c r="AV227" s="44">
        <v>2.9</v>
      </c>
      <c r="AW227" s="44">
        <v>2.3</v>
      </c>
      <c r="AX227" s="44">
        <v>1.1</v>
      </c>
      <c r="AY227" s="44">
        <v>3.0</v>
      </c>
    </row>
    <row r="228" ht="15.75" customHeight="1">
      <c r="A228" s="44" t="s">
        <v>659</v>
      </c>
      <c r="B228" s="44">
        <v>8437.0</v>
      </c>
      <c r="C228" s="44" t="s">
        <v>389</v>
      </c>
      <c r="D228" s="44">
        <v>25.0</v>
      </c>
      <c r="E228" s="44">
        <v>1204.2</v>
      </c>
      <c r="F228" s="44">
        <v>130.2</v>
      </c>
      <c r="G228" s="44">
        <v>116.8</v>
      </c>
      <c r="H228" s="44">
        <v>10.3</v>
      </c>
      <c r="I228" s="44">
        <v>108.1</v>
      </c>
      <c r="J228" s="44">
        <v>-0.6</v>
      </c>
      <c r="K228" s="44">
        <v>-0.1</v>
      </c>
      <c r="L228" s="44">
        <v>17.4</v>
      </c>
      <c r="M228" s="44">
        <v>8.7</v>
      </c>
      <c r="N228" s="44">
        <v>11.9</v>
      </c>
      <c r="O228" s="44">
        <v>35.4</v>
      </c>
      <c r="P228" s="44">
        <v>15.9</v>
      </c>
      <c r="Q228" s="44">
        <v>10.8</v>
      </c>
      <c r="R228" s="44">
        <v>22062.0</v>
      </c>
      <c r="S228" s="44">
        <v>35205.0</v>
      </c>
      <c r="T228" s="44">
        <v>17.1</v>
      </c>
      <c r="U228" s="44">
        <v>46.4</v>
      </c>
      <c r="V228" s="44">
        <v>42.1</v>
      </c>
      <c r="W228" s="44">
        <v>11.5</v>
      </c>
      <c r="X228" s="44">
        <v>3.1</v>
      </c>
      <c r="Y228" s="44">
        <v>463.4</v>
      </c>
      <c r="Z228" s="44">
        <v>107.6</v>
      </c>
      <c r="AA228" s="44">
        <v>49.8</v>
      </c>
      <c r="AB228" s="44">
        <v>833.6</v>
      </c>
      <c r="AC228" s="44">
        <v>5.0</v>
      </c>
      <c r="AD228" s="44">
        <v>11.0</v>
      </c>
      <c r="AE228" s="44">
        <v>7.5</v>
      </c>
      <c r="AF228" s="44">
        <v>14.6</v>
      </c>
      <c r="AG228" s="44">
        <v>46.9</v>
      </c>
      <c r="AH228" s="44">
        <v>30.9</v>
      </c>
      <c r="AI228" s="44">
        <v>25.3</v>
      </c>
      <c r="AJ228" s="44">
        <v>42.7</v>
      </c>
      <c r="AK228" s="44">
        <v>9.2</v>
      </c>
      <c r="AL228" s="44">
        <v>365.4</v>
      </c>
      <c r="AM228" s="44">
        <v>1.0</v>
      </c>
      <c r="AN228" s="44">
        <v>44.3</v>
      </c>
      <c r="AO228" s="44">
        <v>17.8</v>
      </c>
      <c r="AP228" s="44">
        <v>8.5</v>
      </c>
      <c r="AQ228" s="44">
        <v>28.5</v>
      </c>
      <c r="AR228" s="44">
        <v>28.0</v>
      </c>
      <c r="AS228" s="44">
        <v>25.5</v>
      </c>
      <c r="AT228" s="44">
        <v>30.2</v>
      </c>
      <c r="AU228" s="44">
        <v>2.8</v>
      </c>
      <c r="AV228" s="44">
        <v>2.8</v>
      </c>
      <c r="AW228" s="44">
        <v>2.9</v>
      </c>
      <c r="AX228" s="44">
        <v>1.1</v>
      </c>
      <c r="AY228" s="44">
        <v>3.9</v>
      </c>
    </row>
    <row r="229" ht="15.75" customHeight="1">
      <c r="A229" s="44" t="s">
        <v>660</v>
      </c>
      <c r="B229" s="44">
        <v>9161.0</v>
      </c>
      <c r="C229" s="44" t="s">
        <v>391</v>
      </c>
      <c r="D229" s="44">
        <v>1.0</v>
      </c>
      <c r="E229" s="44">
        <v>133.4</v>
      </c>
      <c r="F229" s="44">
        <v>135.2</v>
      </c>
      <c r="G229" s="44">
        <v>111.4</v>
      </c>
      <c r="H229" s="44">
        <v>17.6</v>
      </c>
      <c r="I229" s="44">
        <v>1014.2</v>
      </c>
      <c r="J229" s="44">
        <v>1.9</v>
      </c>
      <c r="K229" s="44">
        <v>9.8</v>
      </c>
      <c r="L229" s="44">
        <v>16.6</v>
      </c>
      <c r="M229" s="44">
        <v>8.1</v>
      </c>
      <c r="N229" s="44">
        <v>16.7</v>
      </c>
      <c r="O229" s="44">
        <v>34.6</v>
      </c>
      <c r="P229" s="44">
        <v>14.1</v>
      </c>
      <c r="Q229" s="44">
        <v>9.9</v>
      </c>
      <c r="R229" s="44">
        <v>22950.0</v>
      </c>
      <c r="S229" s="44">
        <v>127523.0</v>
      </c>
      <c r="T229" s="44">
        <v>20.6</v>
      </c>
      <c r="U229" s="44">
        <v>46.6</v>
      </c>
      <c r="V229" s="44">
        <v>44.1</v>
      </c>
      <c r="W229" s="44">
        <v>9.4</v>
      </c>
      <c r="X229" s="44">
        <v>7.8</v>
      </c>
      <c r="Y229" s="44">
        <v>502.8</v>
      </c>
      <c r="Z229" s="44">
        <v>86.7</v>
      </c>
      <c r="AA229" s="44">
        <v>43.6</v>
      </c>
      <c r="AB229" s="44">
        <v>806.8</v>
      </c>
      <c r="AC229" s="44">
        <v>7.7</v>
      </c>
      <c r="AD229" s="44">
        <v>11.9</v>
      </c>
      <c r="AE229" s="44">
        <v>3.3</v>
      </c>
      <c r="AF229" s="44">
        <v>18.2</v>
      </c>
      <c r="AG229" s="44">
        <v>46.1</v>
      </c>
      <c r="AH229" s="44">
        <v>32.4</v>
      </c>
      <c r="AI229" s="44">
        <v>24.6</v>
      </c>
      <c r="AJ229" s="44">
        <v>34.6</v>
      </c>
      <c r="AK229" s="44">
        <v>4.4</v>
      </c>
      <c r="AL229" s="44">
        <v>791.6</v>
      </c>
      <c r="AM229" s="44">
        <v>0.1</v>
      </c>
      <c r="AN229" s="44">
        <v>51.7</v>
      </c>
      <c r="AO229" s="44">
        <v>13.3</v>
      </c>
      <c r="AP229" s="44">
        <v>18.7</v>
      </c>
      <c r="AQ229" s="44">
        <v>16.2</v>
      </c>
      <c r="AR229" s="44">
        <v>44.1</v>
      </c>
      <c r="AS229" s="44">
        <v>28.1</v>
      </c>
      <c r="AT229" s="44">
        <v>42.4</v>
      </c>
      <c r="AU229" s="44">
        <v>3.2</v>
      </c>
      <c r="AV229" s="44">
        <v>3.3</v>
      </c>
      <c r="AW229" s="44">
        <v>3.2</v>
      </c>
      <c r="AX229" s="44">
        <v>2.3</v>
      </c>
      <c r="AY229" s="44">
        <v>4.7</v>
      </c>
    </row>
    <row r="230" ht="15.75" customHeight="1">
      <c r="A230" s="44" t="s">
        <v>660</v>
      </c>
      <c r="B230" s="44">
        <v>9162.0</v>
      </c>
      <c r="C230" s="44" t="s">
        <v>392</v>
      </c>
      <c r="D230" s="44">
        <v>1.0</v>
      </c>
      <c r="E230" s="44">
        <v>310.7</v>
      </c>
      <c r="F230" s="44">
        <v>1456.0</v>
      </c>
      <c r="G230" s="44">
        <v>1084.4</v>
      </c>
      <c r="H230" s="44">
        <v>25.5</v>
      </c>
      <c r="I230" s="44">
        <v>4686.2</v>
      </c>
      <c r="J230" s="44">
        <v>4.3</v>
      </c>
      <c r="K230" s="44">
        <v>-8.6</v>
      </c>
      <c r="L230" s="44">
        <v>15.7</v>
      </c>
      <c r="M230" s="44">
        <v>8.0</v>
      </c>
      <c r="N230" s="44">
        <v>18.4</v>
      </c>
      <c r="O230" s="44">
        <v>35.4</v>
      </c>
      <c r="P230" s="44">
        <v>13.4</v>
      </c>
      <c r="Q230" s="44">
        <v>9.2</v>
      </c>
      <c r="R230" s="44">
        <v>29685.0</v>
      </c>
      <c r="S230" s="44">
        <v>75186.0</v>
      </c>
      <c r="T230" s="44">
        <v>22.8</v>
      </c>
      <c r="U230" s="44">
        <v>17.0</v>
      </c>
      <c r="V230" s="44">
        <v>75.5</v>
      </c>
      <c r="W230" s="44">
        <v>7.4</v>
      </c>
      <c r="X230" s="44">
        <v>5.7</v>
      </c>
      <c r="Y230" s="44">
        <v>543.9</v>
      </c>
      <c r="Z230" s="44">
        <v>72.4</v>
      </c>
      <c r="AA230" s="44">
        <v>39.4</v>
      </c>
      <c r="AB230" s="44">
        <v>575.7</v>
      </c>
      <c r="AC230" s="44">
        <v>3.8</v>
      </c>
      <c r="AD230" s="44">
        <v>7.9</v>
      </c>
      <c r="AE230" s="44">
        <v>5.9</v>
      </c>
      <c r="AF230" s="44">
        <v>18.8</v>
      </c>
      <c r="AG230" s="44">
        <v>40.1</v>
      </c>
      <c r="AH230" s="44">
        <v>35.3</v>
      </c>
      <c r="AI230" s="44">
        <v>35.6</v>
      </c>
      <c r="AJ230" s="44">
        <v>63.5</v>
      </c>
      <c r="AK230" s="44">
        <v>5.6</v>
      </c>
      <c r="AL230" s="44">
        <v>600.3</v>
      </c>
      <c r="AM230" s="44">
        <v>0.1</v>
      </c>
      <c r="AN230" s="44">
        <v>15.7</v>
      </c>
      <c r="AO230" s="44">
        <v>18.1</v>
      </c>
      <c r="AP230" s="44">
        <v>41.2</v>
      </c>
      <c r="AQ230" s="44">
        <v>25.0</v>
      </c>
      <c r="AR230" s="44">
        <v>50.2</v>
      </c>
      <c r="AS230" s="44">
        <v>29.4</v>
      </c>
      <c r="AT230" s="44">
        <v>51.3</v>
      </c>
      <c r="AU230" s="44">
        <v>3.8</v>
      </c>
      <c r="AV230" s="44">
        <v>4.0</v>
      </c>
      <c r="AW230" s="44">
        <v>3.6</v>
      </c>
      <c r="AX230" s="44">
        <v>2.1</v>
      </c>
      <c r="AY230" s="44">
        <v>5.6</v>
      </c>
    </row>
    <row r="231" ht="15.75" customHeight="1">
      <c r="A231" s="44" t="s">
        <v>660</v>
      </c>
      <c r="B231" s="44">
        <v>9163.0</v>
      </c>
      <c r="C231" s="44" t="s">
        <v>393</v>
      </c>
      <c r="D231" s="44">
        <v>1.0</v>
      </c>
      <c r="E231" s="44">
        <v>37.2</v>
      </c>
      <c r="F231" s="44">
        <v>63.1</v>
      </c>
      <c r="G231" s="44">
        <v>50.2</v>
      </c>
      <c r="H231" s="44">
        <v>20.5</v>
      </c>
      <c r="I231" s="44">
        <v>1694.8</v>
      </c>
      <c r="J231" s="44">
        <v>1.4</v>
      </c>
      <c r="K231" s="44">
        <v>5.7</v>
      </c>
      <c r="L231" s="44">
        <v>16.4</v>
      </c>
      <c r="M231" s="44">
        <v>8.7</v>
      </c>
      <c r="N231" s="44">
        <v>15.2</v>
      </c>
      <c r="O231" s="44">
        <v>34.3</v>
      </c>
      <c r="P231" s="44">
        <v>15.3</v>
      </c>
      <c r="Q231" s="44">
        <v>10.2</v>
      </c>
      <c r="R231" s="44">
        <v>22279.0</v>
      </c>
      <c r="S231" s="44">
        <v>49671.0</v>
      </c>
      <c r="T231" s="44">
        <v>19.7</v>
      </c>
      <c r="U231" s="44">
        <v>30.9</v>
      </c>
      <c r="V231" s="44">
        <v>61.8</v>
      </c>
      <c r="W231" s="44">
        <v>7.2</v>
      </c>
      <c r="X231" s="44">
        <v>4.9</v>
      </c>
      <c r="Y231" s="44">
        <v>513.7</v>
      </c>
      <c r="Z231" s="44">
        <v>81.8</v>
      </c>
      <c r="AA231" s="44">
        <v>42.0</v>
      </c>
      <c r="AB231" s="44">
        <v>646.3</v>
      </c>
      <c r="AC231" s="44">
        <v>10.4</v>
      </c>
      <c r="AD231" s="44">
        <v>16.1</v>
      </c>
      <c r="AE231" s="44">
        <v>4.6</v>
      </c>
      <c r="AF231" s="44">
        <v>18.0</v>
      </c>
      <c r="AG231" s="44">
        <v>41.2</v>
      </c>
      <c r="AH231" s="44">
        <v>36.2</v>
      </c>
      <c r="AI231" s="44">
        <v>22.0</v>
      </c>
      <c r="AJ231" s="44">
        <v>57.1</v>
      </c>
      <c r="AK231" s="44">
        <v>7.4</v>
      </c>
      <c r="AL231" s="44">
        <v>568.4</v>
      </c>
      <c r="AM231" s="44">
        <v>0.1</v>
      </c>
      <c r="AN231" s="44">
        <v>22.6</v>
      </c>
      <c r="AO231" s="44">
        <v>21.1</v>
      </c>
      <c r="AP231" s="44">
        <v>19.6</v>
      </c>
      <c r="AQ231" s="44">
        <v>36.6</v>
      </c>
      <c r="AR231" s="44">
        <v>51.4</v>
      </c>
      <c r="AS231" s="44">
        <v>27.3</v>
      </c>
      <c r="AT231" s="44">
        <v>41.5</v>
      </c>
      <c r="AU231" s="44">
        <v>4.3</v>
      </c>
      <c r="AV231" s="44">
        <v>4.8</v>
      </c>
      <c r="AW231" s="44">
        <v>3.8</v>
      </c>
      <c r="AX231" s="44">
        <v>2.5</v>
      </c>
      <c r="AY231" s="44">
        <v>5.2</v>
      </c>
    </row>
    <row r="232" ht="15.75" customHeight="1">
      <c r="A232" s="44" t="s">
        <v>660</v>
      </c>
      <c r="B232" s="44">
        <v>9171.0</v>
      </c>
      <c r="C232" s="44" t="s">
        <v>394</v>
      </c>
      <c r="D232" s="44">
        <v>24.0</v>
      </c>
      <c r="E232" s="44">
        <v>569.3</v>
      </c>
      <c r="F232" s="44">
        <v>110.3</v>
      </c>
      <c r="G232" s="44">
        <v>98.5</v>
      </c>
      <c r="H232" s="44">
        <v>10.8</v>
      </c>
      <c r="I232" s="44">
        <v>193.8</v>
      </c>
      <c r="J232" s="44">
        <v>-1.8</v>
      </c>
      <c r="K232" s="44">
        <v>10.1</v>
      </c>
      <c r="L232" s="44">
        <v>16.8</v>
      </c>
      <c r="M232" s="44">
        <v>7.8</v>
      </c>
      <c r="N232" s="44">
        <v>11.6</v>
      </c>
      <c r="O232" s="44">
        <v>35.5</v>
      </c>
      <c r="P232" s="44">
        <v>16.7</v>
      </c>
      <c r="Q232" s="44">
        <v>11.5</v>
      </c>
      <c r="R232" s="44">
        <v>22865.0</v>
      </c>
      <c r="S232" s="44">
        <v>46518.0</v>
      </c>
      <c r="T232" s="44">
        <v>16.7</v>
      </c>
      <c r="U232" s="44">
        <v>27.4</v>
      </c>
      <c r="V232" s="44">
        <v>65.9</v>
      </c>
      <c r="W232" s="44">
        <v>6.8</v>
      </c>
      <c r="X232" s="44">
        <v>4.4</v>
      </c>
      <c r="Y232" s="44">
        <v>467.9</v>
      </c>
      <c r="Z232" s="44">
        <v>105.8</v>
      </c>
      <c r="AA232" s="44">
        <v>49.5</v>
      </c>
      <c r="AB232" s="44">
        <v>789.1</v>
      </c>
      <c r="AC232" s="44">
        <v>5.0</v>
      </c>
      <c r="AD232" s="44">
        <v>11.8</v>
      </c>
      <c r="AE232" s="44">
        <v>6.1</v>
      </c>
      <c r="AF232" s="44">
        <v>23.2</v>
      </c>
      <c r="AG232" s="44">
        <v>45.5</v>
      </c>
      <c r="AH232" s="44">
        <v>25.2</v>
      </c>
      <c r="AI232" s="44">
        <v>18.1</v>
      </c>
      <c r="AJ232" s="44">
        <v>40.8</v>
      </c>
      <c r="AK232" s="44">
        <v>7.7</v>
      </c>
      <c r="AL232" s="44">
        <v>425.6</v>
      </c>
      <c r="AM232" s="44">
        <v>1.2</v>
      </c>
      <c r="AN232" s="44">
        <v>50.8</v>
      </c>
      <c r="AO232" s="44">
        <v>15.4</v>
      </c>
      <c r="AP232" s="44">
        <v>11.7</v>
      </c>
      <c r="AQ232" s="44">
        <v>21.0</v>
      </c>
      <c r="AR232" s="44">
        <v>32.5</v>
      </c>
      <c r="AS232" s="44">
        <v>27.0</v>
      </c>
      <c r="AT232" s="44">
        <v>41.9</v>
      </c>
      <c r="AU232" s="44">
        <v>3.4</v>
      </c>
      <c r="AV232" s="44">
        <v>3.8</v>
      </c>
      <c r="AW232" s="44">
        <v>2.9</v>
      </c>
      <c r="AX232" s="44">
        <v>1.4</v>
      </c>
      <c r="AY232" s="44">
        <v>4.3</v>
      </c>
    </row>
    <row r="233" ht="15.75" customHeight="1">
      <c r="A233" s="44" t="s">
        <v>660</v>
      </c>
      <c r="B233" s="44">
        <v>9172.0</v>
      </c>
      <c r="C233" s="44" t="s">
        <v>395</v>
      </c>
      <c r="D233" s="44">
        <v>15.0</v>
      </c>
      <c r="E233" s="44">
        <v>839.8</v>
      </c>
      <c r="F233" s="44">
        <v>105.1</v>
      </c>
      <c r="G233" s="44">
        <v>88.6</v>
      </c>
      <c r="H233" s="44">
        <v>15.7</v>
      </c>
      <c r="I233" s="44">
        <v>125.1</v>
      </c>
      <c r="J233" s="44">
        <v>-1.9</v>
      </c>
      <c r="K233" s="44">
        <v>7.7</v>
      </c>
      <c r="L233" s="44">
        <v>15.4</v>
      </c>
      <c r="M233" s="44">
        <v>7.9</v>
      </c>
      <c r="N233" s="44">
        <v>12.9</v>
      </c>
      <c r="O233" s="44">
        <v>34.2</v>
      </c>
      <c r="P233" s="44">
        <v>17.0</v>
      </c>
      <c r="Q233" s="44">
        <v>12.6</v>
      </c>
      <c r="R233" s="44">
        <v>22132.0</v>
      </c>
      <c r="S233" s="44">
        <v>31376.0</v>
      </c>
      <c r="T233" s="44">
        <v>12.2</v>
      </c>
      <c r="U233" s="44">
        <v>37.9</v>
      </c>
      <c r="V233" s="44">
        <v>55.9</v>
      </c>
      <c r="W233" s="44">
        <v>6.3</v>
      </c>
      <c r="X233" s="44">
        <v>3.8</v>
      </c>
      <c r="Y233" s="44">
        <v>503.0</v>
      </c>
      <c r="Z233" s="44">
        <v>92.1</v>
      </c>
      <c r="AA233" s="44">
        <v>46.3</v>
      </c>
      <c r="AB233" s="44">
        <v>756.4</v>
      </c>
      <c r="AC233" s="44">
        <v>1.9</v>
      </c>
      <c r="AD233" s="44">
        <v>9.4</v>
      </c>
      <c r="AE233" s="44">
        <v>4.0</v>
      </c>
      <c r="AF233" s="44">
        <v>24.3</v>
      </c>
      <c r="AG233" s="44">
        <v>45.0</v>
      </c>
      <c r="AH233" s="44">
        <v>26.6</v>
      </c>
      <c r="AI233" s="44">
        <v>13.6</v>
      </c>
      <c r="AJ233" s="44">
        <v>50.3</v>
      </c>
      <c r="AK233" s="44">
        <v>8.8</v>
      </c>
      <c r="AL233" s="44">
        <v>345.7</v>
      </c>
      <c r="AM233" s="44">
        <v>0.9</v>
      </c>
      <c r="AN233" s="44">
        <v>30.4</v>
      </c>
      <c r="AO233" s="44">
        <v>28.4</v>
      </c>
      <c r="AP233" s="44">
        <v>10.1</v>
      </c>
      <c r="AQ233" s="44">
        <v>30.3</v>
      </c>
      <c r="AR233" s="44">
        <v>29.3</v>
      </c>
      <c r="AS233" s="44">
        <v>30.2</v>
      </c>
      <c r="AT233" s="44">
        <v>41.2</v>
      </c>
      <c r="AU233" s="44">
        <v>4.6</v>
      </c>
      <c r="AV233" s="44">
        <v>5.8</v>
      </c>
      <c r="AW233" s="44">
        <v>3.3</v>
      </c>
      <c r="AX233" s="44">
        <v>1.1</v>
      </c>
      <c r="AY233" s="44">
        <v>5.4</v>
      </c>
    </row>
    <row r="234" ht="15.75" customHeight="1">
      <c r="A234" s="44" t="s">
        <v>660</v>
      </c>
      <c r="B234" s="44">
        <v>9173.0</v>
      </c>
      <c r="C234" s="44" t="s">
        <v>396</v>
      </c>
      <c r="D234" s="44">
        <v>21.0</v>
      </c>
      <c r="E234" s="44">
        <v>1110.7</v>
      </c>
      <c r="F234" s="44">
        <v>126.6</v>
      </c>
      <c r="G234" s="44">
        <v>111.1</v>
      </c>
      <c r="H234" s="44">
        <v>12.2</v>
      </c>
      <c r="I234" s="44">
        <v>114.0</v>
      </c>
      <c r="J234" s="44" t="s">
        <v>644</v>
      </c>
      <c r="K234" s="44">
        <v>7.0</v>
      </c>
      <c r="L234" s="44">
        <v>17.3</v>
      </c>
      <c r="M234" s="44">
        <v>7.8</v>
      </c>
      <c r="N234" s="44">
        <v>11.5</v>
      </c>
      <c r="O234" s="44">
        <v>36.1</v>
      </c>
      <c r="P234" s="44">
        <v>16.0</v>
      </c>
      <c r="Q234" s="44">
        <v>11.3</v>
      </c>
      <c r="R234" s="44">
        <v>25486.0</v>
      </c>
      <c r="S234" s="44">
        <v>28037.0</v>
      </c>
      <c r="T234" s="44">
        <v>16.8</v>
      </c>
      <c r="U234" s="44">
        <v>31.8</v>
      </c>
      <c r="V234" s="44">
        <v>61.4</v>
      </c>
      <c r="W234" s="44">
        <v>6.8</v>
      </c>
      <c r="X234" s="44">
        <v>3.5</v>
      </c>
      <c r="Y234" s="44">
        <v>476.9</v>
      </c>
      <c r="Z234" s="44">
        <v>99.6</v>
      </c>
      <c r="AA234" s="44">
        <v>47.5</v>
      </c>
      <c r="AB234" s="44">
        <v>788.1</v>
      </c>
      <c r="AC234" s="44">
        <v>3.4</v>
      </c>
      <c r="AD234" s="44">
        <v>11.7</v>
      </c>
      <c r="AE234" s="44">
        <v>3.6</v>
      </c>
      <c r="AF234" s="44">
        <v>16.8</v>
      </c>
      <c r="AG234" s="44">
        <v>46.0</v>
      </c>
      <c r="AH234" s="44">
        <v>33.5</v>
      </c>
      <c r="AI234" s="44">
        <v>19.5</v>
      </c>
      <c r="AJ234" s="44">
        <v>61.3</v>
      </c>
      <c r="AK234" s="44">
        <v>12.7</v>
      </c>
      <c r="AL234" s="44">
        <v>296.7</v>
      </c>
      <c r="AM234" s="44">
        <v>1.1</v>
      </c>
      <c r="AN234" s="44">
        <v>34.0</v>
      </c>
      <c r="AO234" s="44">
        <v>23.8</v>
      </c>
      <c r="AP234" s="44">
        <v>13.0</v>
      </c>
      <c r="AQ234" s="44">
        <v>28.2</v>
      </c>
      <c r="AR234" s="44">
        <v>23.2</v>
      </c>
      <c r="AS234" s="44">
        <v>29.1</v>
      </c>
      <c r="AT234" s="44">
        <v>47.4</v>
      </c>
      <c r="AU234" s="44">
        <v>2.4</v>
      </c>
      <c r="AV234" s="44">
        <v>2.9</v>
      </c>
      <c r="AW234" s="44">
        <v>2.0</v>
      </c>
      <c r="AX234" s="44">
        <v>1.0</v>
      </c>
      <c r="AY234" s="44">
        <v>3.3</v>
      </c>
    </row>
    <row r="235" ht="15.75" customHeight="1">
      <c r="A235" s="44" t="s">
        <v>660</v>
      </c>
      <c r="B235" s="44">
        <v>9174.0</v>
      </c>
      <c r="C235" s="44" t="s">
        <v>397</v>
      </c>
      <c r="D235" s="44">
        <v>17.0</v>
      </c>
      <c r="E235" s="44">
        <v>579.2</v>
      </c>
      <c r="F235" s="44">
        <v>152.7</v>
      </c>
      <c r="G235" s="44">
        <v>129.2</v>
      </c>
      <c r="H235" s="44">
        <v>15.4</v>
      </c>
      <c r="I235" s="44">
        <v>263.7</v>
      </c>
      <c r="J235" s="44">
        <v>1.0</v>
      </c>
      <c r="K235" s="44">
        <v>11.2</v>
      </c>
      <c r="L235" s="44">
        <v>17.6</v>
      </c>
      <c r="M235" s="44">
        <v>8.0</v>
      </c>
      <c r="N235" s="44">
        <v>12.7</v>
      </c>
      <c r="O235" s="44">
        <v>37.7</v>
      </c>
      <c r="P235" s="44">
        <v>14.6</v>
      </c>
      <c r="Q235" s="44">
        <v>9.3</v>
      </c>
      <c r="R235" s="44">
        <v>24411.0</v>
      </c>
      <c r="S235" s="44">
        <v>27183.0</v>
      </c>
      <c r="T235" s="44">
        <v>11.5</v>
      </c>
      <c r="U235" s="44">
        <v>31.8</v>
      </c>
      <c r="V235" s="44">
        <v>56.3</v>
      </c>
      <c r="W235" s="44">
        <v>11.9</v>
      </c>
      <c r="X235" s="44">
        <v>7.6</v>
      </c>
      <c r="Y235" s="44">
        <v>443.3</v>
      </c>
      <c r="Z235" s="44">
        <v>99.9</v>
      </c>
      <c r="AA235" s="44">
        <v>44.3</v>
      </c>
      <c r="AB235" s="44">
        <v>737.9</v>
      </c>
      <c r="AC235" s="44">
        <v>1.6</v>
      </c>
      <c r="AD235" s="44">
        <v>9.9</v>
      </c>
      <c r="AE235" s="44">
        <v>5.9</v>
      </c>
      <c r="AF235" s="44">
        <v>25.0</v>
      </c>
      <c r="AG235" s="44">
        <v>44.0</v>
      </c>
      <c r="AH235" s="44">
        <v>25.0</v>
      </c>
      <c r="AI235" s="44">
        <v>28.0</v>
      </c>
      <c r="AJ235" s="44">
        <v>46.8</v>
      </c>
      <c r="AK235" s="44">
        <v>9.2</v>
      </c>
      <c r="AL235" s="44">
        <v>281.2</v>
      </c>
      <c r="AM235" s="44">
        <v>1.0</v>
      </c>
      <c r="AN235" s="44">
        <v>26.4</v>
      </c>
      <c r="AO235" s="44">
        <v>27.7</v>
      </c>
      <c r="AP235" s="44">
        <v>17.0</v>
      </c>
      <c r="AQ235" s="44">
        <v>27.9</v>
      </c>
      <c r="AR235" s="44">
        <v>16.2</v>
      </c>
      <c r="AS235" s="44">
        <v>29.3</v>
      </c>
      <c r="AT235" s="44">
        <v>50.9</v>
      </c>
      <c r="AU235" s="44">
        <v>2.2</v>
      </c>
      <c r="AV235" s="44">
        <v>2.5</v>
      </c>
      <c r="AW235" s="44">
        <v>1.9</v>
      </c>
      <c r="AX235" s="44">
        <v>0.7</v>
      </c>
      <c r="AY235" s="44">
        <v>3.3</v>
      </c>
    </row>
    <row r="236" ht="15.75" customHeight="1">
      <c r="A236" s="44" t="s">
        <v>660</v>
      </c>
      <c r="B236" s="44">
        <v>9175.0</v>
      </c>
      <c r="C236" s="44" t="s">
        <v>398</v>
      </c>
      <c r="D236" s="44">
        <v>21.0</v>
      </c>
      <c r="E236" s="44">
        <v>549.4</v>
      </c>
      <c r="F236" s="44">
        <v>140.8</v>
      </c>
      <c r="G236" s="44">
        <v>122.6</v>
      </c>
      <c r="H236" s="44">
        <v>12.9</v>
      </c>
      <c r="I236" s="44">
        <v>256.3</v>
      </c>
      <c r="J236" s="44">
        <v>0.9</v>
      </c>
      <c r="K236" s="44">
        <v>11.6</v>
      </c>
      <c r="L236" s="44">
        <v>18.7</v>
      </c>
      <c r="M236" s="44">
        <v>7.8</v>
      </c>
      <c r="N236" s="44">
        <v>11.4</v>
      </c>
      <c r="O236" s="44">
        <v>38.0</v>
      </c>
      <c r="P236" s="44">
        <v>14.1</v>
      </c>
      <c r="Q236" s="44">
        <v>9.9</v>
      </c>
      <c r="R236" s="44">
        <v>26614.0</v>
      </c>
      <c r="S236" s="44">
        <v>30967.0</v>
      </c>
      <c r="T236" s="44">
        <v>9.6</v>
      </c>
      <c r="U236" s="44">
        <v>30.1</v>
      </c>
      <c r="V236" s="44">
        <v>63.2</v>
      </c>
      <c r="W236" s="44">
        <v>6.7</v>
      </c>
      <c r="X236" s="44">
        <v>4.1</v>
      </c>
      <c r="Y236" s="44">
        <v>433.4</v>
      </c>
      <c r="Z236" s="44">
        <v>105.5</v>
      </c>
      <c r="AA236" s="44">
        <v>45.7</v>
      </c>
      <c r="AB236" s="44">
        <v>722.0</v>
      </c>
      <c r="AC236" s="44">
        <v>0.3</v>
      </c>
      <c r="AD236" s="44">
        <v>11.4</v>
      </c>
      <c r="AE236" s="44">
        <v>3.5</v>
      </c>
      <c r="AF236" s="44">
        <v>12.9</v>
      </c>
      <c r="AG236" s="44">
        <v>48.6</v>
      </c>
      <c r="AH236" s="44">
        <v>35.0</v>
      </c>
      <c r="AI236" s="44">
        <v>30.2</v>
      </c>
      <c r="AJ236" s="44">
        <v>51.4</v>
      </c>
      <c r="AK236" s="44">
        <v>8.6</v>
      </c>
      <c r="AL236" s="44">
        <v>292.7</v>
      </c>
      <c r="AM236" s="44">
        <v>1.3</v>
      </c>
      <c r="AN236" s="44">
        <v>22.1</v>
      </c>
      <c r="AO236" s="44">
        <v>37.1</v>
      </c>
      <c r="AP236" s="44">
        <v>15.5</v>
      </c>
      <c r="AQ236" s="44">
        <v>24.0</v>
      </c>
      <c r="AR236" s="44">
        <v>15.5</v>
      </c>
      <c r="AS236" s="44">
        <v>28.5</v>
      </c>
      <c r="AT236" s="44">
        <v>42.5</v>
      </c>
      <c r="AU236" s="44">
        <v>2.1</v>
      </c>
      <c r="AV236" s="44">
        <v>2.4</v>
      </c>
      <c r="AW236" s="44">
        <v>1.8</v>
      </c>
      <c r="AX236" s="44">
        <v>0.7</v>
      </c>
      <c r="AY236" s="44">
        <v>3.4</v>
      </c>
    </row>
    <row r="237" ht="15.75" customHeight="1">
      <c r="A237" s="44" t="s">
        <v>660</v>
      </c>
      <c r="B237" s="44">
        <v>9176.0</v>
      </c>
      <c r="C237" s="44" t="s">
        <v>399</v>
      </c>
      <c r="D237" s="44">
        <v>30.0</v>
      </c>
      <c r="E237" s="44">
        <v>1213.8</v>
      </c>
      <c r="F237" s="44">
        <v>131.6</v>
      </c>
      <c r="G237" s="44">
        <v>119.9</v>
      </c>
      <c r="H237" s="44">
        <v>8.9</v>
      </c>
      <c r="I237" s="44">
        <v>108.5</v>
      </c>
      <c r="J237" s="44">
        <v>2.6</v>
      </c>
      <c r="K237" s="44">
        <v>3.9</v>
      </c>
      <c r="L237" s="44">
        <v>18.6</v>
      </c>
      <c r="M237" s="44">
        <v>8.6</v>
      </c>
      <c r="N237" s="44">
        <v>13.0</v>
      </c>
      <c r="O237" s="44">
        <v>36.5</v>
      </c>
      <c r="P237" s="44">
        <v>14.2</v>
      </c>
      <c r="Q237" s="44">
        <v>9.1</v>
      </c>
      <c r="R237" s="44">
        <v>23779.0</v>
      </c>
      <c r="S237" s="44">
        <v>31479.0</v>
      </c>
      <c r="T237" s="44">
        <v>14.9</v>
      </c>
      <c r="U237" s="44">
        <v>50.6</v>
      </c>
      <c r="V237" s="44">
        <v>42.2</v>
      </c>
      <c r="W237" s="44">
        <v>7.1</v>
      </c>
      <c r="X237" s="44">
        <v>7.0</v>
      </c>
      <c r="Y237" s="44">
        <v>436.8</v>
      </c>
      <c r="Z237" s="44">
        <v>117.6</v>
      </c>
      <c r="AA237" s="44">
        <v>51.4</v>
      </c>
      <c r="AB237" s="44">
        <v>819.7</v>
      </c>
      <c r="AC237" s="44">
        <v>0.6</v>
      </c>
      <c r="AD237" s="44">
        <v>10.5</v>
      </c>
      <c r="AE237" s="44">
        <v>2.5</v>
      </c>
      <c r="AF237" s="44">
        <v>19.7</v>
      </c>
      <c r="AG237" s="44">
        <v>54.1</v>
      </c>
      <c r="AH237" s="44">
        <v>23.7</v>
      </c>
      <c r="AI237" s="44">
        <v>24.3</v>
      </c>
      <c r="AJ237" s="44">
        <v>33.1</v>
      </c>
      <c r="AK237" s="44">
        <v>7.4</v>
      </c>
      <c r="AL237" s="44">
        <v>310.0</v>
      </c>
      <c r="AM237" s="44">
        <v>0.7</v>
      </c>
      <c r="AN237" s="44">
        <v>35.7</v>
      </c>
      <c r="AO237" s="44">
        <v>20.5</v>
      </c>
      <c r="AP237" s="44">
        <v>23.3</v>
      </c>
      <c r="AQ237" s="44">
        <v>19.7</v>
      </c>
      <c r="AR237" s="44">
        <v>13.0</v>
      </c>
      <c r="AS237" s="44">
        <v>29.1</v>
      </c>
      <c r="AT237" s="44">
        <v>55.6</v>
      </c>
      <c r="AU237" s="44">
        <v>1.5</v>
      </c>
      <c r="AV237" s="44">
        <v>1.6</v>
      </c>
      <c r="AW237" s="44">
        <v>1.3</v>
      </c>
      <c r="AX237" s="44">
        <v>1.1</v>
      </c>
      <c r="AY237" s="44">
        <v>1.9</v>
      </c>
    </row>
    <row r="238" ht="15.75" customHeight="1">
      <c r="A238" s="44" t="s">
        <v>660</v>
      </c>
      <c r="B238" s="44">
        <v>9177.0</v>
      </c>
      <c r="C238" s="44" t="s">
        <v>400</v>
      </c>
      <c r="D238" s="44">
        <v>26.0</v>
      </c>
      <c r="E238" s="44">
        <v>870.8</v>
      </c>
      <c r="F238" s="44">
        <v>136.9</v>
      </c>
      <c r="G238" s="44">
        <v>121.6</v>
      </c>
      <c r="H238" s="44">
        <v>11.1</v>
      </c>
      <c r="I238" s="44">
        <v>157.2</v>
      </c>
      <c r="J238" s="44">
        <v>2.2</v>
      </c>
      <c r="K238" s="44">
        <v>8.5</v>
      </c>
      <c r="L238" s="44">
        <v>18.1</v>
      </c>
      <c r="M238" s="44">
        <v>8.2</v>
      </c>
      <c r="N238" s="44">
        <v>12.4</v>
      </c>
      <c r="O238" s="44">
        <v>38.8</v>
      </c>
      <c r="P238" s="44">
        <v>14.1</v>
      </c>
      <c r="Q238" s="44">
        <v>8.4</v>
      </c>
      <c r="R238" s="44">
        <v>24172.0</v>
      </c>
      <c r="S238" s="44">
        <v>30155.0</v>
      </c>
      <c r="T238" s="44">
        <v>10.1</v>
      </c>
      <c r="U238" s="44">
        <v>38.8</v>
      </c>
      <c r="V238" s="44">
        <v>51.4</v>
      </c>
      <c r="W238" s="44">
        <v>9.8</v>
      </c>
      <c r="X238" s="44">
        <v>8.3</v>
      </c>
      <c r="Y238" s="44">
        <v>432.9</v>
      </c>
      <c r="Z238" s="44">
        <v>109.1</v>
      </c>
      <c r="AA238" s="44">
        <v>47.2</v>
      </c>
      <c r="AB238" s="44">
        <v>817.7</v>
      </c>
      <c r="AC238" s="44">
        <v>4.3</v>
      </c>
      <c r="AD238" s="44">
        <v>10.8</v>
      </c>
      <c r="AE238" s="44">
        <v>2.8</v>
      </c>
      <c r="AF238" s="44">
        <v>22.8</v>
      </c>
      <c r="AG238" s="44">
        <v>47.5</v>
      </c>
      <c r="AH238" s="44">
        <v>27.0</v>
      </c>
      <c r="AI238" s="44">
        <v>23.1</v>
      </c>
      <c r="AJ238" s="44">
        <v>47.1</v>
      </c>
      <c r="AK238" s="44">
        <v>9.4</v>
      </c>
      <c r="AL238" s="44">
        <v>328.7</v>
      </c>
      <c r="AM238" s="44">
        <v>1.0</v>
      </c>
      <c r="AN238" s="44">
        <v>21.4</v>
      </c>
      <c r="AO238" s="44">
        <v>34.2</v>
      </c>
      <c r="AP238" s="44">
        <v>19.6</v>
      </c>
      <c r="AQ238" s="44">
        <v>23.8</v>
      </c>
      <c r="AR238" s="44">
        <v>18.7</v>
      </c>
      <c r="AS238" s="44">
        <v>31.6</v>
      </c>
      <c r="AT238" s="44">
        <v>44.4</v>
      </c>
      <c r="AU238" s="44">
        <v>2.1</v>
      </c>
      <c r="AV238" s="44">
        <v>2.4</v>
      </c>
      <c r="AW238" s="44">
        <v>1.8</v>
      </c>
      <c r="AX238" s="44">
        <v>0.4</v>
      </c>
      <c r="AY238" s="44">
        <v>2.8</v>
      </c>
    </row>
    <row r="239" ht="15.75" customHeight="1">
      <c r="A239" s="44" t="s">
        <v>660</v>
      </c>
      <c r="B239" s="44">
        <v>9178.0</v>
      </c>
      <c r="C239" s="44" t="s">
        <v>401</v>
      </c>
      <c r="D239" s="44">
        <v>24.0</v>
      </c>
      <c r="E239" s="44">
        <v>799.9</v>
      </c>
      <c r="F239" s="44">
        <v>178.0</v>
      </c>
      <c r="G239" s="44">
        <v>148.1</v>
      </c>
      <c r="H239" s="44">
        <v>16.8</v>
      </c>
      <c r="I239" s="44">
        <v>222.5</v>
      </c>
      <c r="J239" s="44">
        <v>2.8</v>
      </c>
      <c r="K239" s="44">
        <v>8.9</v>
      </c>
      <c r="L239" s="44">
        <v>17.6</v>
      </c>
      <c r="M239" s="44">
        <v>9.2</v>
      </c>
      <c r="N239" s="44">
        <v>14.6</v>
      </c>
      <c r="O239" s="44">
        <v>37.6</v>
      </c>
      <c r="P239" s="44">
        <v>13.1</v>
      </c>
      <c r="Q239" s="44">
        <v>7.9</v>
      </c>
      <c r="R239" s="44">
        <v>23210.0</v>
      </c>
      <c r="S239" s="44">
        <v>44403.0</v>
      </c>
      <c r="T239" s="44">
        <v>12.5</v>
      </c>
      <c r="U239" s="44">
        <v>39.0</v>
      </c>
      <c r="V239" s="44">
        <v>50.9</v>
      </c>
      <c r="W239" s="44">
        <v>10.1</v>
      </c>
      <c r="X239" s="44">
        <v>5.7</v>
      </c>
      <c r="Y239" s="44">
        <v>456.8</v>
      </c>
      <c r="Z239" s="44">
        <v>99.3</v>
      </c>
      <c r="AA239" s="44">
        <v>45.3</v>
      </c>
      <c r="AB239" s="44">
        <v>754.8</v>
      </c>
      <c r="AC239" s="44">
        <v>2.7</v>
      </c>
      <c r="AD239" s="44">
        <v>10.5</v>
      </c>
      <c r="AE239" s="44">
        <v>4.9</v>
      </c>
      <c r="AF239" s="44">
        <v>20.3</v>
      </c>
      <c r="AG239" s="44">
        <v>49.9</v>
      </c>
      <c r="AH239" s="44">
        <v>24.9</v>
      </c>
      <c r="AI239" s="44">
        <v>24.7</v>
      </c>
      <c r="AJ239" s="44">
        <v>45.0</v>
      </c>
      <c r="AK239" s="44">
        <v>7.7</v>
      </c>
      <c r="AL239" s="44">
        <v>463.4</v>
      </c>
      <c r="AM239" s="44">
        <v>0.5</v>
      </c>
      <c r="AN239" s="44">
        <v>19.2</v>
      </c>
      <c r="AO239" s="44">
        <v>48.3</v>
      </c>
      <c r="AP239" s="44">
        <v>16.0</v>
      </c>
      <c r="AQ239" s="44">
        <v>15.9</v>
      </c>
      <c r="AR239" s="44">
        <v>16.7</v>
      </c>
      <c r="AS239" s="44">
        <v>24.0</v>
      </c>
      <c r="AT239" s="44">
        <v>53.1</v>
      </c>
      <c r="AU239" s="44">
        <v>2.4</v>
      </c>
      <c r="AV239" s="44">
        <v>2.6</v>
      </c>
      <c r="AW239" s="44">
        <v>2.1</v>
      </c>
      <c r="AX239" s="44">
        <v>1.2</v>
      </c>
      <c r="AY239" s="44">
        <v>3.4</v>
      </c>
    </row>
    <row r="240" ht="15.75" customHeight="1">
      <c r="A240" s="44" t="s">
        <v>660</v>
      </c>
      <c r="B240" s="44">
        <v>9179.0</v>
      </c>
      <c r="C240" s="44" t="s">
        <v>402</v>
      </c>
      <c r="D240" s="44">
        <v>23.0</v>
      </c>
      <c r="E240" s="44">
        <v>434.8</v>
      </c>
      <c r="F240" s="44">
        <v>217.8</v>
      </c>
      <c r="G240" s="44">
        <v>186.7</v>
      </c>
      <c r="H240" s="44">
        <v>14.3</v>
      </c>
      <c r="I240" s="44">
        <v>501.0</v>
      </c>
      <c r="J240" s="44">
        <v>0.5</v>
      </c>
      <c r="K240" s="44">
        <v>3.8</v>
      </c>
      <c r="L240" s="44">
        <v>17.6</v>
      </c>
      <c r="M240" s="44">
        <v>7.5</v>
      </c>
      <c r="N240" s="44">
        <v>11.5</v>
      </c>
      <c r="O240" s="44">
        <v>36.3</v>
      </c>
      <c r="P240" s="44">
        <v>15.8</v>
      </c>
      <c r="Q240" s="44">
        <v>11.3</v>
      </c>
      <c r="R240" s="44">
        <v>25055.0</v>
      </c>
      <c r="S240" s="44">
        <v>24952.0</v>
      </c>
      <c r="T240" s="44">
        <v>12.9</v>
      </c>
      <c r="U240" s="44">
        <v>22.0</v>
      </c>
      <c r="V240" s="44">
        <v>73.2</v>
      </c>
      <c r="W240" s="44">
        <v>4.8</v>
      </c>
      <c r="X240" s="44">
        <v>3.7</v>
      </c>
      <c r="Y240" s="44">
        <v>463.1</v>
      </c>
      <c r="Z240" s="44">
        <v>96.7</v>
      </c>
      <c r="AA240" s="44">
        <v>44.8</v>
      </c>
      <c r="AB240" s="44">
        <v>669.3</v>
      </c>
      <c r="AC240" s="44">
        <v>2.9</v>
      </c>
      <c r="AD240" s="44">
        <v>10.7</v>
      </c>
      <c r="AE240" s="44">
        <v>4.1</v>
      </c>
      <c r="AF240" s="44">
        <v>15.1</v>
      </c>
      <c r="AG240" s="44">
        <v>41.1</v>
      </c>
      <c r="AH240" s="44">
        <v>39.7</v>
      </c>
      <c r="AI240" s="44">
        <v>28.8</v>
      </c>
      <c r="AJ240" s="44">
        <v>47.1</v>
      </c>
      <c r="AK240" s="44">
        <v>8.2</v>
      </c>
      <c r="AL240" s="44">
        <v>232.5</v>
      </c>
      <c r="AM240" s="44">
        <v>0.4</v>
      </c>
      <c r="AN240" s="44">
        <v>26.0</v>
      </c>
      <c r="AO240" s="44">
        <v>29.1</v>
      </c>
      <c r="AP240" s="44">
        <v>18.8</v>
      </c>
      <c r="AQ240" s="44">
        <v>25.6</v>
      </c>
      <c r="AR240" s="44">
        <v>32.2</v>
      </c>
      <c r="AS240" s="44">
        <v>31.1</v>
      </c>
      <c r="AT240" s="44">
        <v>50.6</v>
      </c>
      <c r="AU240" s="44">
        <v>2.7</v>
      </c>
      <c r="AV240" s="44">
        <v>3.1</v>
      </c>
      <c r="AW240" s="44">
        <v>2.2</v>
      </c>
      <c r="AX240" s="44">
        <v>1.5</v>
      </c>
      <c r="AY240" s="44">
        <v>3.6</v>
      </c>
    </row>
    <row r="241" ht="15.75" customHeight="1">
      <c r="A241" s="44" t="s">
        <v>660</v>
      </c>
      <c r="B241" s="44">
        <v>9180.0</v>
      </c>
      <c r="C241" s="44" t="s">
        <v>403</v>
      </c>
      <c r="D241" s="44">
        <v>22.0</v>
      </c>
      <c r="E241" s="44">
        <v>1012.2</v>
      </c>
      <c r="F241" s="44">
        <v>88.2</v>
      </c>
      <c r="G241" s="44">
        <v>77.0</v>
      </c>
      <c r="H241" s="44">
        <v>12.7</v>
      </c>
      <c r="I241" s="44">
        <v>87.1</v>
      </c>
      <c r="J241" s="44">
        <v>-2.9</v>
      </c>
      <c r="K241" s="44">
        <v>6.4</v>
      </c>
      <c r="L241" s="44">
        <v>15.3</v>
      </c>
      <c r="M241" s="44">
        <v>7.7</v>
      </c>
      <c r="N241" s="44">
        <v>11.2</v>
      </c>
      <c r="O241" s="44">
        <v>34.7</v>
      </c>
      <c r="P241" s="44">
        <v>17.7</v>
      </c>
      <c r="Q241" s="44">
        <v>13.5</v>
      </c>
      <c r="R241" s="44">
        <v>23933.0</v>
      </c>
      <c r="S241" s="44">
        <v>28265.0</v>
      </c>
      <c r="T241" s="44">
        <v>14.7</v>
      </c>
      <c r="U241" s="44">
        <v>27.8</v>
      </c>
      <c r="V241" s="44">
        <v>64.9</v>
      </c>
      <c r="W241" s="44">
        <v>7.3</v>
      </c>
      <c r="X241" s="44">
        <v>2.2</v>
      </c>
      <c r="Y241" s="44">
        <v>536.4</v>
      </c>
      <c r="Z241" s="44">
        <v>88.9</v>
      </c>
      <c r="AA241" s="44">
        <v>47.7</v>
      </c>
      <c r="AB241" s="44">
        <v>750.5</v>
      </c>
      <c r="AC241" s="44">
        <v>0.6</v>
      </c>
      <c r="AD241" s="44">
        <v>10.8</v>
      </c>
      <c r="AE241" s="44">
        <v>4.1</v>
      </c>
      <c r="AF241" s="44">
        <v>20.0</v>
      </c>
      <c r="AG241" s="44">
        <v>42.5</v>
      </c>
      <c r="AH241" s="44">
        <v>33.4</v>
      </c>
      <c r="AI241" s="44">
        <v>19.8</v>
      </c>
      <c r="AJ241" s="44">
        <v>61.5</v>
      </c>
      <c r="AK241" s="44">
        <v>11.8</v>
      </c>
      <c r="AL241" s="44">
        <v>327.5</v>
      </c>
      <c r="AM241" s="44">
        <v>0.6</v>
      </c>
      <c r="AN241" s="44">
        <v>16.5</v>
      </c>
      <c r="AO241" s="44">
        <v>32.3</v>
      </c>
      <c r="AP241" s="44">
        <v>10.2</v>
      </c>
      <c r="AQ241" s="44">
        <v>40.3</v>
      </c>
      <c r="AR241" s="44">
        <v>31.1</v>
      </c>
      <c r="AS241" s="44">
        <v>28.8</v>
      </c>
      <c r="AT241" s="44">
        <v>44.6</v>
      </c>
      <c r="AU241" s="44">
        <v>3.4</v>
      </c>
      <c r="AV241" s="44">
        <v>4.2</v>
      </c>
      <c r="AW241" s="44">
        <v>2.5</v>
      </c>
      <c r="AX241" s="44">
        <v>1.3</v>
      </c>
      <c r="AY241" s="44">
        <v>4.6</v>
      </c>
    </row>
    <row r="242" ht="15.75" customHeight="1">
      <c r="A242" s="44" t="s">
        <v>660</v>
      </c>
      <c r="B242" s="44">
        <v>9181.0</v>
      </c>
      <c r="C242" s="44" t="s">
        <v>404</v>
      </c>
      <c r="D242" s="44">
        <v>31.0</v>
      </c>
      <c r="E242" s="44">
        <v>804.4</v>
      </c>
      <c r="F242" s="44">
        <v>119.1</v>
      </c>
      <c r="G242" s="44">
        <v>109.2</v>
      </c>
      <c r="H242" s="44">
        <v>8.3</v>
      </c>
      <c r="I242" s="44">
        <v>148.1</v>
      </c>
      <c r="J242" s="44">
        <v>0.2</v>
      </c>
      <c r="K242" s="44">
        <v>3.5</v>
      </c>
      <c r="L242" s="44">
        <v>17.7</v>
      </c>
      <c r="M242" s="44">
        <v>8.1</v>
      </c>
      <c r="N242" s="44">
        <v>11.1</v>
      </c>
      <c r="O242" s="44">
        <v>37.2</v>
      </c>
      <c r="P242" s="44">
        <v>15.9</v>
      </c>
      <c r="Q242" s="44">
        <v>9.9</v>
      </c>
      <c r="R242" s="44">
        <v>24671.0</v>
      </c>
      <c r="S242" s="44">
        <v>31807.0</v>
      </c>
      <c r="T242" s="44">
        <v>13.7</v>
      </c>
      <c r="U242" s="44">
        <v>22.7</v>
      </c>
      <c r="V242" s="44">
        <v>72.1</v>
      </c>
      <c r="W242" s="44">
        <v>5.2</v>
      </c>
      <c r="X242" s="44">
        <v>4.1</v>
      </c>
      <c r="Y242" s="44">
        <v>453.6</v>
      </c>
      <c r="Z242" s="44">
        <v>110.5</v>
      </c>
      <c r="AA242" s="44">
        <v>50.1</v>
      </c>
      <c r="AB242" s="44">
        <v>848.3</v>
      </c>
      <c r="AC242" s="44">
        <v>3.7</v>
      </c>
      <c r="AD242" s="44">
        <v>12.3</v>
      </c>
      <c r="AE242" s="44">
        <v>5.7</v>
      </c>
      <c r="AF242" s="44">
        <v>17.1</v>
      </c>
      <c r="AG242" s="44">
        <v>45.4</v>
      </c>
      <c r="AH242" s="44">
        <v>31.8</v>
      </c>
      <c r="AI242" s="44">
        <v>22.1</v>
      </c>
      <c r="AJ242" s="44">
        <v>55.3</v>
      </c>
      <c r="AK242" s="44">
        <v>9.4</v>
      </c>
      <c r="AL242" s="44">
        <v>326.6</v>
      </c>
      <c r="AM242" s="44">
        <v>1.0</v>
      </c>
      <c r="AN242" s="44">
        <v>33.5</v>
      </c>
      <c r="AO242" s="44">
        <v>25.3</v>
      </c>
      <c r="AP242" s="44">
        <v>13.4</v>
      </c>
      <c r="AQ242" s="44">
        <v>26.8</v>
      </c>
      <c r="AR242" s="44">
        <v>21.3</v>
      </c>
      <c r="AS242" s="44">
        <v>25.5</v>
      </c>
      <c r="AT242" s="44">
        <v>45.4</v>
      </c>
      <c r="AU242" s="44">
        <v>2.5</v>
      </c>
      <c r="AV242" s="44">
        <v>3.0</v>
      </c>
      <c r="AW242" s="44">
        <v>2.1</v>
      </c>
      <c r="AX242" s="44">
        <v>1.2</v>
      </c>
      <c r="AY242" s="44">
        <v>3.5</v>
      </c>
    </row>
    <row r="243" ht="15.75" customHeight="1">
      <c r="A243" s="44" t="s">
        <v>660</v>
      </c>
      <c r="B243" s="44">
        <v>9182.0</v>
      </c>
      <c r="C243" s="44" t="s">
        <v>405</v>
      </c>
      <c r="D243" s="44">
        <v>17.0</v>
      </c>
      <c r="E243" s="44">
        <v>866.2</v>
      </c>
      <c r="F243" s="44">
        <v>99.2</v>
      </c>
      <c r="G243" s="44">
        <v>87.2</v>
      </c>
      <c r="H243" s="44">
        <v>12.1</v>
      </c>
      <c r="I243" s="44">
        <v>114.5</v>
      </c>
      <c r="J243" s="44">
        <v>-1.3</v>
      </c>
      <c r="K243" s="44">
        <v>5.0</v>
      </c>
      <c r="L243" s="44">
        <v>16.5</v>
      </c>
      <c r="M243" s="44">
        <v>7.4</v>
      </c>
      <c r="N243" s="44">
        <v>11.1</v>
      </c>
      <c r="O243" s="44">
        <v>36.6</v>
      </c>
      <c r="P243" s="44">
        <v>16.4</v>
      </c>
      <c r="Q243" s="44">
        <v>12.0</v>
      </c>
      <c r="R243" s="44">
        <v>28017.0</v>
      </c>
      <c r="S243" s="44">
        <v>33297.0</v>
      </c>
      <c r="T243" s="44">
        <v>8.2</v>
      </c>
      <c r="U243" s="44">
        <v>36.8</v>
      </c>
      <c r="V243" s="44">
        <v>55.2</v>
      </c>
      <c r="W243" s="44">
        <v>8.0</v>
      </c>
      <c r="X243" s="44">
        <v>3.9</v>
      </c>
      <c r="Y243" s="44">
        <v>504.2</v>
      </c>
      <c r="Z243" s="44">
        <v>101.8</v>
      </c>
      <c r="AA243" s="44">
        <v>51.3</v>
      </c>
      <c r="AB243" s="44">
        <v>817.7</v>
      </c>
      <c r="AC243" s="44">
        <v>4.3</v>
      </c>
      <c r="AD243" s="44">
        <v>10.1</v>
      </c>
      <c r="AE243" s="44">
        <v>8.3</v>
      </c>
      <c r="AF243" s="44">
        <v>17.0</v>
      </c>
      <c r="AG243" s="44">
        <v>53.6</v>
      </c>
      <c r="AH243" s="44">
        <v>21.1</v>
      </c>
      <c r="AI243" s="44">
        <v>24.9</v>
      </c>
      <c r="AJ243" s="44">
        <v>68.9</v>
      </c>
      <c r="AK243" s="44">
        <v>12.5</v>
      </c>
      <c r="AL243" s="44">
        <v>362.1</v>
      </c>
      <c r="AM243" s="44">
        <v>1.3</v>
      </c>
      <c r="AN243" s="44">
        <v>32.1</v>
      </c>
      <c r="AO243" s="44">
        <v>29.4</v>
      </c>
      <c r="AP243" s="44">
        <v>14.6</v>
      </c>
      <c r="AQ243" s="44">
        <v>22.6</v>
      </c>
      <c r="AR243" s="44">
        <v>15.9</v>
      </c>
      <c r="AS243" s="44">
        <v>26.1</v>
      </c>
      <c r="AT243" s="44">
        <v>37.9</v>
      </c>
      <c r="AU243" s="44">
        <v>2.7</v>
      </c>
      <c r="AV243" s="44">
        <v>3.1</v>
      </c>
      <c r="AW243" s="44">
        <v>2.3</v>
      </c>
      <c r="AX243" s="44">
        <v>0.9</v>
      </c>
      <c r="AY243" s="44">
        <v>4.4</v>
      </c>
    </row>
    <row r="244" ht="15.75" customHeight="1">
      <c r="A244" s="44" t="s">
        <v>660</v>
      </c>
      <c r="B244" s="44">
        <v>9183.0</v>
      </c>
      <c r="C244" s="44" t="s">
        <v>406</v>
      </c>
      <c r="D244" s="44">
        <v>31.0</v>
      </c>
      <c r="E244" s="44">
        <v>805.3</v>
      </c>
      <c r="F244" s="44">
        <v>114.5</v>
      </c>
      <c r="G244" s="44">
        <v>101.4</v>
      </c>
      <c r="H244" s="44">
        <v>11.5</v>
      </c>
      <c r="I244" s="44">
        <v>142.2</v>
      </c>
      <c r="J244" s="44">
        <v>-2.0</v>
      </c>
      <c r="K244" s="44">
        <v>12.5</v>
      </c>
      <c r="L244" s="44">
        <v>17.0</v>
      </c>
      <c r="M244" s="44">
        <v>8.3</v>
      </c>
      <c r="N244" s="44">
        <v>12.3</v>
      </c>
      <c r="O244" s="44">
        <v>36.3</v>
      </c>
      <c r="P244" s="44">
        <v>16.0</v>
      </c>
      <c r="Q244" s="44">
        <v>10.0</v>
      </c>
      <c r="R244" s="44">
        <v>22935.0</v>
      </c>
      <c r="S244" s="44">
        <v>31513.0</v>
      </c>
      <c r="T244" s="44">
        <v>12.6</v>
      </c>
      <c r="U244" s="44">
        <v>28.4</v>
      </c>
      <c r="V244" s="44">
        <v>65.4</v>
      </c>
      <c r="W244" s="44">
        <v>6.2</v>
      </c>
      <c r="X244" s="44">
        <v>6.6</v>
      </c>
      <c r="Y244" s="44">
        <v>435.1</v>
      </c>
      <c r="Z244" s="44">
        <v>111.7</v>
      </c>
      <c r="AA244" s="44">
        <v>48.6</v>
      </c>
      <c r="AB244" s="44">
        <v>819.9</v>
      </c>
      <c r="AC244" s="44">
        <v>2.9</v>
      </c>
      <c r="AD244" s="44">
        <v>11.0</v>
      </c>
      <c r="AE244" s="44">
        <v>6.0</v>
      </c>
      <c r="AF244" s="44">
        <v>21.9</v>
      </c>
      <c r="AG244" s="44">
        <v>48.9</v>
      </c>
      <c r="AH244" s="44">
        <v>23.1</v>
      </c>
      <c r="AI244" s="44">
        <v>18.8</v>
      </c>
      <c r="AJ244" s="44">
        <v>46.1</v>
      </c>
      <c r="AK244" s="44">
        <v>9.5</v>
      </c>
      <c r="AL244" s="44">
        <v>359.7</v>
      </c>
      <c r="AM244" s="44">
        <v>0.7</v>
      </c>
      <c r="AN244" s="44">
        <v>43.8</v>
      </c>
      <c r="AO244" s="44">
        <v>21.5</v>
      </c>
      <c r="AP244" s="44">
        <v>9.5</v>
      </c>
      <c r="AQ244" s="44">
        <v>24.5</v>
      </c>
      <c r="AR244" s="44">
        <v>34.2</v>
      </c>
      <c r="AS244" s="44">
        <v>26.2</v>
      </c>
      <c r="AT244" s="44">
        <v>37.3</v>
      </c>
      <c r="AU244" s="44">
        <v>3.6</v>
      </c>
      <c r="AV244" s="44">
        <v>4.0</v>
      </c>
      <c r="AW244" s="44">
        <v>3.1</v>
      </c>
      <c r="AX244" s="44">
        <v>1.6</v>
      </c>
      <c r="AY244" s="44">
        <v>3.8</v>
      </c>
    </row>
    <row r="245" ht="15.75" customHeight="1">
      <c r="A245" s="44" t="s">
        <v>660</v>
      </c>
      <c r="B245" s="44">
        <v>9184.0</v>
      </c>
      <c r="C245" s="44" t="s">
        <v>661</v>
      </c>
      <c r="D245" s="44">
        <v>29.0</v>
      </c>
      <c r="E245" s="44">
        <v>664.3</v>
      </c>
      <c r="F245" s="44">
        <v>346.4</v>
      </c>
      <c r="G245" s="44">
        <v>287.2</v>
      </c>
      <c r="H245" s="44">
        <v>17.1</v>
      </c>
      <c r="I245" s="44">
        <v>521.5</v>
      </c>
      <c r="J245" s="44">
        <v>0.5</v>
      </c>
      <c r="K245" s="44">
        <v>8.0</v>
      </c>
      <c r="L245" s="44">
        <v>18.2</v>
      </c>
      <c r="M245" s="44">
        <v>7.9</v>
      </c>
      <c r="N245" s="44">
        <v>11.6</v>
      </c>
      <c r="O245" s="44">
        <v>36.6</v>
      </c>
      <c r="P245" s="44">
        <v>14.7</v>
      </c>
      <c r="Q245" s="44">
        <v>11.0</v>
      </c>
      <c r="R245" s="44">
        <v>29891.0</v>
      </c>
      <c r="S245" s="44">
        <v>100475.0</v>
      </c>
      <c r="T245" s="44">
        <v>12.6</v>
      </c>
      <c r="U245" s="44">
        <v>32.9</v>
      </c>
      <c r="V245" s="44">
        <v>59.7</v>
      </c>
      <c r="W245" s="44">
        <v>7.3</v>
      </c>
      <c r="X245" s="44">
        <v>3.3</v>
      </c>
      <c r="Y245" s="44">
        <v>463.5</v>
      </c>
      <c r="Z245" s="44">
        <v>98.3</v>
      </c>
      <c r="AA245" s="44">
        <v>45.6</v>
      </c>
      <c r="AB245" s="44">
        <v>825.2</v>
      </c>
      <c r="AC245" s="44">
        <v>1.0</v>
      </c>
      <c r="AD245" s="44">
        <v>9.1</v>
      </c>
      <c r="AE245" s="44">
        <v>4.5</v>
      </c>
      <c r="AF245" s="44">
        <v>11.8</v>
      </c>
      <c r="AG245" s="44">
        <v>36.3</v>
      </c>
      <c r="AH245" s="44">
        <v>47.5</v>
      </c>
      <c r="AI245" s="44">
        <v>42.7</v>
      </c>
      <c r="AJ245" s="44">
        <v>73.4</v>
      </c>
      <c r="AK245" s="44">
        <v>7.8</v>
      </c>
      <c r="AL245" s="44">
        <v>674.0</v>
      </c>
      <c r="AM245" s="44">
        <v>0.2</v>
      </c>
      <c r="AN245" s="44">
        <v>21.0</v>
      </c>
      <c r="AO245" s="44">
        <v>23.6</v>
      </c>
      <c r="AP245" s="44">
        <v>41.3</v>
      </c>
      <c r="AQ245" s="44">
        <v>14.0</v>
      </c>
      <c r="AR245" s="44">
        <v>22.8</v>
      </c>
      <c r="AS245" s="44">
        <v>31.8</v>
      </c>
      <c r="AT245" s="44">
        <v>50.8</v>
      </c>
      <c r="AU245" s="44">
        <v>2.5</v>
      </c>
      <c r="AV245" s="44">
        <v>2.7</v>
      </c>
      <c r="AW245" s="44">
        <v>2.3</v>
      </c>
      <c r="AX245" s="44">
        <v>0.8</v>
      </c>
      <c r="AY245" s="44">
        <v>3.3</v>
      </c>
    </row>
    <row r="246" ht="15.75" customHeight="1">
      <c r="A246" s="44" t="s">
        <v>660</v>
      </c>
      <c r="B246" s="44">
        <v>9185.0</v>
      </c>
      <c r="C246" s="44" t="s">
        <v>408</v>
      </c>
      <c r="D246" s="44">
        <v>18.0</v>
      </c>
      <c r="E246" s="44">
        <v>739.7</v>
      </c>
      <c r="F246" s="44">
        <v>96.2</v>
      </c>
      <c r="G246" s="44">
        <v>86.6</v>
      </c>
      <c r="H246" s="44">
        <v>10.0</v>
      </c>
      <c r="I246" s="44">
        <v>130.0</v>
      </c>
      <c r="J246" s="44">
        <v>0.4</v>
      </c>
      <c r="K246" s="44">
        <v>3.7</v>
      </c>
      <c r="L246" s="44">
        <v>17.7</v>
      </c>
      <c r="M246" s="44">
        <v>8.0</v>
      </c>
      <c r="N246" s="44">
        <v>12.4</v>
      </c>
      <c r="O246" s="44">
        <v>36.6</v>
      </c>
      <c r="P246" s="44">
        <v>15.5</v>
      </c>
      <c r="Q246" s="44">
        <v>9.7</v>
      </c>
      <c r="R246" s="44">
        <v>22558.0</v>
      </c>
      <c r="S246" s="44">
        <v>33943.0</v>
      </c>
      <c r="T246" s="44">
        <v>13.7</v>
      </c>
      <c r="U246" s="44">
        <v>25.1</v>
      </c>
      <c r="V246" s="44">
        <v>65.4</v>
      </c>
      <c r="W246" s="44">
        <v>9.5</v>
      </c>
      <c r="X246" s="44">
        <v>5.9</v>
      </c>
      <c r="Y246" s="44">
        <v>447.7</v>
      </c>
      <c r="Z246" s="44">
        <v>111.7</v>
      </c>
      <c r="AA246" s="44">
        <v>50.0</v>
      </c>
      <c r="AB246" s="44">
        <v>869.2</v>
      </c>
      <c r="AC246" s="44">
        <v>4.5</v>
      </c>
      <c r="AD246" s="44">
        <v>11.7</v>
      </c>
      <c r="AE246" s="44">
        <v>6.5</v>
      </c>
      <c r="AF246" s="44">
        <v>20.9</v>
      </c>
      <c r="AG246" s="44">
        <v>55.1</v>
      </c>
      <c r="AH246" s="44">
        <v>17.5</v>
      </c>
      <c r="AI246" s="44">
        <v>20.8</v>
      </c>
      <c r="AJ246" s="44">
        <v>42.0</v>
      </c>
      <c r="AK246" s="44">
        <v>9.4</v>
      </c>
      <c r="AL246" s="44">
        <v>339.2</v>
      </c>
      <c r="AM246" s="44">
        <v>0.8</v>
      </c>
      <c r="AN246" s="44">
        <v>46.4</v>
      </c>
      <c r="AO246" s="44">
        <v>18.4</v>
      </c>
      <c r="AP246" s="44">
        <v>11.1</v>
      </c>
      <c r="AQ246" s="44">
        <v>23.3</v>
      </c>
      <c r="AR246" s="44">
        <v>19.6</v>
      </c>
      <c r="AS246" s="44">
        <v>29.2</v>
      </c>
      <c r="AT246" s="44">
        <v>48.4</v>
      </c>
      <c r="AU246" s="44">
        <v>2.3</v>
      </c>
      <c r="AV246" s="44">
        <v>2.7</v>
      </c>
      <c r="AW246" s="44">
        <v>1.9</v>
      </c>
      <c r="AX246" s="44">
        <v>1.5</v>
      </c>
      <c r="AY246" s="44">
        <v>2.7</v>
      </c>
    </row>
    <row r="247" ht="15.75" customHeight="1">
      <c r="A247" s="44" t="s">
        <v>660</v>
      </c>
      <c r="B247" s="44">
        <v>9186.0</v>
      </c>
      <c r="C247" s="44" t="s">
        <v>409</v>
      </c>
      <c r="D247" s="44">
        <v>19.0</v>
      </c>
      <c r="E247" s="44">
        <v>761.1</v>
      </c>
      <c r="F247" s="44">
        <v>126.2</v>
      </c>
      <c r="G247" s="44">
        <v>112.6</v>
      </c>
      <c r="H247" s="44">
        <v>10.8</v>
      </c>
      <c r="I247" s="44">
        <v>165.9</v>
      </c>
      <c r="J247" s="44">
        <v>1.0</v>
      </c>
      <c r="K247" s="44">
        <v>8.1</v>
      </c>
      <c r="L247" s="44">
        <v>17.4</v>
      </c>
      <c r="M247" s="44">
        <v>7.9</v>
      </c>
      <c r="N247" s="44">
        <v>13.2</v>
      </c>
      <c r="O247" s="44">
        <v>37.4</v>
      </c>
      <c r="P247" s="44">
        <v>14.9</v>
      </c>
      <c r="Q247" s="44">
        <v>9.2</v>
      </c>
      <c r="R247" s="44">
        <v>24891.0</v>
      </c>
      <c r="S247" s="44">
        <v>39190.0</v>
      </c>
      <c r="T247" s="44">
        <v>10.1</v>
      </c>
      <c r="U247" s="44">
        <v>41.2</v>
      </c>
      <c r="V247" s="44">
        <v>46.3</v>
      </c>
      <c r="W247" s="44">
        <v>12.5</v>
      </c>
      <c r="X247" s="44">
        <v>5.0</v>
      </c>
      <c r="Y247" s="44">
        <v>438.9</v>
      </c>
      <c r="Z247" s="44">
        <v>113.7</v>
      </c>
      <c r="AA247" s="44">
        <v>49.9</v>
      </c>
      <c r="AB247" s="44">
        <v>845.7</v>
      </c>
      <c r="AC247" s="44">
        <v>2.3</v>
      </c>
      <c r="AD247" s="44">
        <v>9.5</v>
      </c>
      <c r="AE247" s="44">
        <v>5.7</v>
      </c>
      <c r="AF247" s="44">
        <v>21.1</v>
      </c>
      <c r="AG247" s="44">
        <v>52.3</v>
      </c>
      <c r="AH247" s="44">
        <v>20.9</v>
      </c>
      <c r="AI247" s="44">
        <v>24.7</v>
      </c>
      <c r="AJ247" s="44">
        <v>42.6</v>
      </c>
      <c r="AK247" s="44">
        <v>8.7</v>
      </c>
      <c r="AL247" s="44">
        <v>334.1</v>
      </c>
      <c r="AM247" s="44">
        <v>0.9</v>
      </c>
      <c r="AN247" s="44">
        <v>39.9</v>
      </c>
      <c r="AO247" s="44">
        <v>26.4</v>
      </c>
      <c r="AP247" s="44">
        <v>11.3</v>
      </c>
      <c r="AQ247" s="44">
        <v>21.5</v>
      </c>
      <c r="AR247" s="44">
        <v>11.6</v>
      </c>
      <c r="AS247" s="44">
        <v>26.7</v>
      </c>
      <c r="AT247" s="44">
        <v>40.5</v>
      </c>
      <c r="AU247" s="44">
        <v>2.0</v>
      </c>
      <c r="AV247" s="44">
        <v>2.3</v>
      </c>
      <c r="AW247" s="44">
        <v>1.7</v>
      </c>
      <c r="AX247" s="44">
        <v>0.8</v>
      </c>
      <c r="AY247" s="44">
        <v>2.8</v>
      </c>
    </row>
    <row r="248" ht="15.75" customHeight="1">
      <c r="A248" s="44" t="s">
        <v>660</v>
      </c>
      <c r="B248" s="44">
        <v>9187.0</v>
      </c>
      <c r="C248" s="44" t="s">
        <v>410</v>
      </c>
      <c r="D248" s="44">
        <v>46.0</v>
      </c>
      <c r="E248" s="44">
        <v>1439.5</v>
      </c>
      <c r="F248" s="44">
        <v>259.4</v>
      </c>
      <c r="G248" s="44">
        <v>233.5</v>
      </c>
      <c r="H248" s="44">
        <v>10.0</v>
      </c>
      <c r="I248" s="44">
        <v>180.2</v>
      </c>
      <c r="J248" s="44">
        <v>-1.3</v>
      </c>
      <c r="K248" s="44">
        <v>9.1</v>
      </c>
      <c r="L248" s="44">
        <v>17.1</v>
      </c>
      <c r="M248" s="44">
        <v>7.8</v>
      </c>
      <c r="N248" s="44">
        <v>11.6</v>
      </c>
      <c r="O248" s="44">
        <v>36.2</v>
      </c>
      <c r="P248" s="44">
        <v>16.6</v>
      </c>
      <c r="Q248" s="44">
        <v>10.7</v>
      </c>
      <c r="R248" s="44">
        <v>24524.0</v>
      </c>
      <c r="S248" s="44">
        <v>30263.0</v>
      </c>
      <c r="T248" s="44">
        <v>10.9</v>
      </c>
      <c r="U248" s="44">
        <v>35.4</v>
      </c>
      <c r="V248" s="44">
        <v>55.6</v>
      </c>
      <c r="W248" s="44">
        <v>9.0</v>
      </c>
      <c r="X248" s="44">
        <v>5.6</v>
      </c>
      <c r="Y248" s="44">
        <v>461.5</v>
      </c>
      <c r="Z248" s="44">
        <v>106.7</v>
      </c>
      <c r="AA248" s="44">
        <v>49.2</v>
      </c>
      <c r="AB248" s="44">
        <v>820.1</v>
      </c>
      <c r="AC248" s="44">
        <v>1.7</v>
      </c>
      <c r="AD248" s="44">
        <v>10.0</v>
      </c>
      <c r="AE248" s="44">
        <v>3.1</v>
      </c>
      <c r="AF248" s="44">
        <v>20.9</v>
      </c>
      <c r="AG248" s="44">
        <v>51.9</v>
      </c>
      <c r="AH248" s="44">
        <v>24.1</v>
      </c>
      <c r="AI248" s="44">
        <v>20.6</v>
      </c>
      <c r="AJ248" s="44">
        <v>57.1</v>
      </c>
      <c r="AK248" s="44">
        <v>11.6</v>
      </c>
      <c r="AL248" s="44">
        <v>321.7</v>
      </c>
      <c r="AM248" s="44">
        <v>1.0</v>
      </c>
      <c r="AN248" s="44">
        <v>33.3</v>
      </c>
      <c r="AO248" s="44">
        <v>25.1</v>
      </c>
      <c r="AP248" s="44">
        <v>12.2</v>
      </c>
      <c r="AQ248" s="44">
        <v>28.4</v>
      </c>
      <c r="AR248" s="44">
        <v>19.0</v>
      </c>
      <c r="AS248" s="44">
        <v>28.0</v>
      </c>
      <c r="AT248" s="44">
        <v>38.7</v>
      </c>
      <c r="AU248" s="44">
        <v>2.7</v>
      </c>
      <c r="AV248" s="44">
        <v>3.0</v>
      </c>
      <c r="AW248" s="44">
        <v>2.3</v>
      </c>
      <c r="AX248" s="44">
        <v>1.1</v>
      </c>
      <c r="AY248" s="44">
        <v>3.7</v>
      </c>
    </row>
    <row r="249" ht="15.75" customHeight="1">
      <c r="A249" s="44" t="s">
        <v>660</v>
      </c>
      <c r="B249" s="44">
        <v>9188.0</v>
      </c>
      <c r="C249" s="44" t="s">
        <v>411</v>
      </c>
      <c r="D249" s="44">
        <v>14.0</v>
      </c>
      <c r="E249" s="44">
        <v>487.7</v>
      </c>
      <c r="F249" s="44">
        <v>135.5</v>
      </c>
      <c r="G249" s="44">
        <v>116.7</v>
      </c>
      <c r="H249" s="44">
        <v>13.9</v>
      </c>
      <c r="I249" s="44">
        <v>277.9</v>
      </c>
      <c r="J249" s="44">
        <v>-1.2</v>
      </c>
      <c r="K249" s="44">
        <v>7.3</v>
      </c>
      <c r="L249" s="44">
        <v>18.1</v>
      </c>
      <c r="M249" s="44">
        <v>7.3</v>
      </c>
      <c r="N249" s="44">
        <v>9.6</v>
      </c>
      <c r="O249" s="44">
        <v>36.3</v>
      </c>
      <c r="P249" s="44">
        <v>16.6</v>
      </c>
      <c r="Q249" s="44">
        <v>12.1</v>
      </c>
      <c r="R249" s="44">
        <v>34987.0</v>
      </c>
      <c r="S249" s="44">
        <v>40658.0</v>
      </c>
      <c r="T249" s="44">
        <v>13.2</v>
      </c>
      <c r="U249" s="44">
        <v>42.9</v>
      </c>
      <c r="V249" s="44">
        <v>46.5</v>
      </c>
      <c r="W249" s="44">
        <v>10.6</v>
      </c>
      <c r="X249" s="44">
        <v>3.4</v>
      </c>
      <c r="Y249" s="44">
        <v>480.0</v>
      </c>
      <c r="Z249" s="44">
        <v>107.6</v>
      </c>
      <c r="AA249" s="44">
        <v>51.6</v>
      </c>
      <c r="AB249" s="44">
        <v>761.1</v>
      </c>
      <c r="AC249" s="44">
        <v>1.0</v>
      </c>
      <c r="AD249" s="44">
        <v>10.3</v>
      </c>
      <c r="AE249" s="44">
        <v>4.0</v>
      </c>
      <c r="AF249" s="44">
        <v>12.9</v>
      </c>
      <c r="AG249" s="44">
        <v>42.3</v>
      </c>
      <c r="AH249" s="44">
        <v>40.8</v>
      </c>
      <c r="AI249" s="44">
        <v>33.5</v>
      </c>
      <c r="AJ249" s="44">
        <v>73.1</v>
      </c>
      <c r="AK249" s="44">
        <v>9.0</v>
      </c>
      <c r="AL249" s="44">
        <v>371.1</v>
      </c>
      <c r="AM249" s="44">
        <v>0.4</v>
      </c>
      <c r="AN249" s="44">
        <v>30.2</v>
      </c>
      <c r="AO249" s="44">
        <v>19.3</v>
      </c>
      <c r="AP249" s="44">
        <v>25.3</v>
      </c>
      <c r="AQ249" s="44">
        <v>24.8</v>
      </c>
      <c r="AR249" s="44">
        <v>20.2</v>
      </c>
      <c r="AS249" s="44">
        <v>29.5</v>
      </c>
      <c r="AT249" s="44">
        <v>53.5</v>
      </c>
      <c r="AU249" s="44">
        <v>2.7</v>
      </c>
      <c r="AV249" s="44">
        <v>2.9</v>
      </c>
      <c r="AW249" s="44">
        <v>2.4</v>
      </c>
      <c r="AX249" s="44">
        <v>0.9</v>
      </c>
      <c r="AY249" s="44">
        <v>3.9</v>
      </c>
    </row>
    <row r="250" ht="15.75" customHeight="1">
      <c r="A250" s="44" t="s">
        <v>660</v>
      </c>
      <c r="B250" s="44">
        <v>9189.0</v>
      </c>
      <c r="C250" s="44" t="s">
        <v>412</v>
      </c>
      <c r="D250" s="44">
        <v>35.0</v>
      </c>
      <c r="E250" s="44">
        <v>1533.8</v>
      </c>
      <c r="F250" s="44">
        <v>176.3</v>
      </c>
      <c r="G250" s="44">
        <v>159.2</v>
      </c>
      <c r="H250" s="44">
        <v>9.7</v>
      </c>
      <c r="I250" s="44">
        <v>114.9</v>
      </c>
      <c r="J250" s="44">
        <v>-2.1</v>
      </c>
      <c r="K250" s="44">
        <v>6.8</v>
      </c>
      <c r="L250" s="44">
        <v>16.2</v>
      </c>
      <c r="M250" s="44">
        <v>7.9</v>
      </c>
      <c r="N250" s="44">
        <v>11.7</v>
      </c>
      <c r="O250" s="44">
        <v>35.2</v>
      </c>
      <c r="P250" s="44">
        <v>17.1</v>
      </c>
      <c r="Q250" s="44">
        <v>11.8</v>
      </c>
      <c r="R250" s="44">
        <v>23908.0</v>
      </c>
      <c r="S250" s="44">
        <v>38227.0</v>
      </c>
      <c r="T250" s="44">
        <v>12.9</v>
      </c>
      <c r="U250" s="44">
        <v>36.2</v>
      </c>
      <c r="V250" s="44">
        <v>57.5</v>
      </c>
      <c r="W250" s="44">
        <v>6.4</v>
      </c>
      <c r="X250" s="44">
        <v>3.8</v>
      </c>
      <c r="Y250" s="44">
        <v>487.7</v>
      </c>
      <c r="Z250" s="44">
        <v>105.4</v>
      </c>
      <c r="AA250" s="44">
        <v>51.4</v>
      </c>
      <c r="AB250" s="44">
        <v>832.1</v>
      </c>
      <c r="AC250" s="44">
        <v>4.3</v>
      </c>
      <c r="AD250" s="44">
        <v>11.6</v>
      </c>
      <c r="AE250" s="44">
        <v>4.6</v>
      </c>
      <c r="AF250" s="44">
        <v>20.5</v>
      </c>
      <c r="AG250" s="44">
        <v>48.4</v>
      </c>
      <c r="AH250" s="44">
        <v>26.5</v>
      </c>
      <c r="AI250" s="44">
        <v>17.2</v>
      </c>
      <c r="AJ250" s="44">
        <v>49.8</v>
      </c>
      <c r="AK250" s="44">
        <v>9.9</v>
      </c>
      <c r="AL250" s="44">
        <v>384.8</v>
      </c>
      <c r="AM250" s="44">
        <v>0.9</v>
      </c>
      <c r="AN250" s="44">
        <v>43.9</v>
      </c>
      <c r="AO250" s="44">
        <v>21.9</v>
      </c>
      <c r="AP250" s="44">
        <v>9.7</v>
      </c>
      <c r="AQ250" s="44">
        <v>23.5</v>
      </c>
      <c r="AR250" s="44">
        <v>22.2</v>
      </c>
      <c r="AS250" s="44">
        <v>24.3</v>
      </c>
      <c r="AT250" s="44">
        <v>37.5</v>
      </c>
      <c r="AU250" s="44">
        <v>3.4</v>
      </c>
      <c r="AV250" s="44">
        <v>4.2</v>
      </c>
      <c r="AW250" s="44">
        <v>2.5</v>
      </c>
      <c r="AX250" s="44">
        <v>1.1</v>
      </c>
      <c r="AY250" s="44">
        <v>4.5</v>
      </c>
    </row>
    <row r="251" ht="15.75" customHeight="1">
      <c r="A251" s="44" t="s">
        <v>660</v>
      </c>
      <c r="B251" s="44">
        <v>9190.0</v>
      </c>
      <c r="C251" s="44" t="s">
        <v>413</v>
      </c>
      <c r="D251" s="44">
        <v>34.0</v>
      </c>
      <c r="E251" s="44">
        <v>966.3</v>
      </c>
      <c r="F251" s="44">
        <v>134.3</v>
      </c>
      <c r="G251" s="44">
        <v>121.9</v>
      </c>
      <c r="H251" s="44">
        <v>9.2</v>
      </c>
      <c r="I251" s="44">
        <v>138.9</v>
      </c>
      <c r="J251" s="44">
        <v>-1.5</v>
      </c>
      <c r="K251" s="44">
        <v>4.3</v>
      </c>
      <c r="L251" s="44">
        <v>17.3</v>
      </c>
      <c r="M251" s="44">
        <v>7.8</v>
      </c>
      <c r="N251" s="44">
        <v>11.3</v>
      </c>
      <c r="O251" s="44">
        <v>35.7</v>
      </c>
      <c r="P251" s="44">
        <v>16.7</v>
      </c>
      <c r="Q251" s="44">
        <v>11.2</v>
      </c>
      <c r="R251" s="44">
        <v>23691.0</v>
      </c>
      <c r="S251" s="44">
        <v>37728.0</v>
      </c>
      <c r="T251" s="44">
        <v>13.4</v>
      </c>
      <c r="U251" s="44">
        <v>41.4</v>
      </c>
      <c r="V251" s="44">
        <v>50.3</v>
      </c>
      <c r="W251" s="44">
        <v>8.3</v>
      </c>
      <c r="X251" s="44">
        <v>5.2</v>
      </c>
      <c r="Y251" s="44">
        <v>471.2</v>
      </c>
      <c r="Z251" s="44">
        <v>104.0</v>
      </c>
      <c r="AA251" s="44">
        <v>49.0</v>
      </c>
      <c r="AB251" s="44">
        <v>831.5</v>
      </c>
      <c r="AC251" s="44">
        <v>4.1</v>
      </c>
      <c r="AD251" s="44">
        <v>11.7</v>
      </c>
      <c r="AE251" s="44">
        <v>4.3</v>
      </c>
      <c r="AF251" s="44">
        <v>18.3</v>
      </c>
      <c r="AG251" s="44">
        <v>50.9</v>
      </c>
      <c r="AH251" s="44">
        <v>26.4</v>
      </c>
      <c r="AI251" s="44">
        <v>21.9</v>
      </c>
      <c r="AJ251" s="44">
        <v>48.3</v>
      </c>
      <c r="AK251" s="44">
        <v>10.0</v>
      </c>
      <c r="AL251" s="44">
        <v>366.9</v>
      </c>
      <c r="AM251" s="44">
        <v>0.8</v>
      </c>
      <c r="AN251" s="44">
        <v>45.5</v>
      </c>
      <c r="AO251" s="44">
        <v>17.9</v>
      </c>
      <c r="AP251" s="44">
        <v>11.2</v>
      </c>
      <c r="AQ251" s="44">
        <v>24.7</v>
      </c>
      <c r="AR251" s="44">
        <v>26.2</v>
      </c>
      <c r="AS251" s="44">
        <v>27.0</v>
      </c>
      <c r="AT251" s="44">
        <v>37.8</v>
      </c>
      <c r="AU251" s="44">
        <v>2.5</v>
      </c>
      <c r="AV251" s="44">
        <v>3.0</v>
      </c>
      <c r="AW251" s="44">
        <v>1.9</v>
      </c>
      <c r="AX251" s="44">
        <v>0.8</v>
      </c>
      <c r="AY251" s="44">
        <v>3.5</v>
      </c>
    </row>
    <row r="252" ht="15.75" customHeight="1">
      <c r="A252" s="44" t="s">
        <v>660</v>
      </c>
      <c r="B252" s="44">
        <v>9261.0</v>
      </c>
      <c r="C252" s="44" t="s">
        <v>414</v>
      </c>
      <c r="D252" s="44">
        <v>1.0</v>
      </c>
      <c r="E252" s="44">
        <v>65.8</v>
      </c>
      <c r="F252" s="44">
        <v>71.2</v>
      </c>
      <c r="G252" s="44">
        <v>58.7</v>
      </c>
      <c r="H252" s="44">
        <v>17.5</v>
      </c>
      <c r="I252" s="44">
        <v>1081.5</v>
      </c>
      <c r="J252" s="44">
        <v>-2.5</v>
      </c>
      <c r="K252" s="44">
        <v>18.9</v>
      </c>
      <c r="L252" s="44">
        <v>15.4</v>
      </c>
      <c r="M252" s="44">
        <v>8.4</v>
      </c>
      <c r="N252" s="44">
        <v>14.9</v>
      </c>
      <c r="O252" s="44">
        <v>35.0</v>
      </c>
      <c r="P252" s="44">
        <v>15.5</v>
      </c>
      <c r="Q252" s="44">
        <v>10.8</v>
      </c>
      <c r="R252" s="44">
        <v>23847.0</v>
      </c>
      <c r="S252" s="44">
        <v>55345.0</v>
      </c>
      <c r="T252" s="44">
        <v>16.9</v>
      </c>
      <c r="U252" s="44">
        <v>7.9</v>
      </c>
      <c r="V252" s="44">
        <v>87.6</v>
      </c>
      <c r="W252" s="44">
        <v>4.6</v>
      </c>
      <c r="X252" s="44">
        <v>7.8</v>
      </c>
      <c r="Y252" s="44">
        <v>523.5</v>
      </c>
      <c r="Z252" s="44">
        <v>86.7</v>
      </c>
      <c r="AA252" s="44">
        <v>45.4</v>
      </c>
      <c r="AB252" s="44">
        <v>596.0</v>
      </c>
      <c r="AC252" s="44">
        <v>13.0</v>
      </c>
      <c r="AD252" s="44">
        <v>15.0</v>
      </c>
      <c r="AE252" s="44">
        <v>4.5</v>
      </c>
      <c r="AF252" s="44">
        <v>12.7</v>
      </c>
      <c r="AG252" s="44">
        <v>48.9</v>
      </c>
      <c r="AH252" s="44">
        <v>33.9</v>
      </c>
      <c r="AI252" s="44">
        <v>25.2</v>
      </c>
      <c r="AJ252" s="44">
        <v>43.3</v>
      </c>
      <c r="AK252" s="44">
        <v>5.3</v>
      </c>
      <c r="AL252" s="44">
        <v>546.4</v>
      </c>
      <c r="AM252" s="44">
        <v>0.2</v>
      </c>
      <c r="AN252" s="44">
        <v>20.0</v>
      </c>
      <c r="AO252" s="44">
        <v>17.8</v>
      </c>
      <c r="AP252" s="44">
        <v>23.3</v>
      </c>
      <c r="AQ252" s="44">
        <v>38.7</v>
      </c>
      <c r="AR252" s="44">
        <v>46.5</v>
      </c>
      <c r="AS252" s="44">
        <v>25.8</v>
      </c>
      <c r="AT252" s="44">
        <v>45.9</v>
      </c>
      <c r="AU252" s="44">
        <v>4.6</v>
      </c>
      <c r="AV252" s="44">
        <v>5.3</v>
      </c>
      <c r="AW252" s="44">
        <v>3.8</v>
      </c>
      <c r="AX252" s="44">
        <v>3.1</v>
      </c>
      <c r="AY252" s="44">
        <v>5.1</v>
      </c>
    </row>
    <row r="253" ht="15.75" customHeight="1">
      <c r="A253" s="44" t="s">
        <v>660</v>
      </c>
      <c r="B253" s="44">
        <v>9262.0</v>
      </c>
      <c r="C253" s="44" t="s">
        <v>415</v>
      </c>
      <c r="D253" s="44">
        <v>1.0</v>
      </c>
      <c r="E253" s="44">
        <v>69.6</v>
      </c>
      <c r="F253" s="44">
        <v>51.8</v>
      </c>
      <c r="G253" s="44">
        <v>44.5</v>
      </c>
      <c r="H253" s="44">
        <v>14.1</v>
      </c>
      <c r="I253" s="44">
        <v>744.4</v>
      </c>
      <c r="J253" s="44">
        <v>-4.5</v>
      </c>
      <c r="K253" s="44">
        <v>19.3</v>
      </c>
      <c r="L253" s="44">
        <v>12.8</v>
      </c>
      <c r="M253" s="44">
        <v>12.6</v>
      </c>
      <c r="N253" s="44">
        <v>16.8</v>
      </c>
      <c r="O253" s="44">
        <v>30.4</v>
      </c>
      <c r="P253" s="44">
        <v>16.0</v>
      </c>
      <c r="Q253" s="44">
        <v>11.3</v>
      </c>
      <c r="R253" s="44">
        <v>20730.0</v>
      </c>
      <c r="S253" s="44">
        <v>63668.0</v>
      </c>
      <c r="T253" s="44">
        <v>23.9</v>
      </c>
      <c r="U253" s="44">
        <v>33.1</v>
      </c>
      <c r="V253" s="44">
        <v>62.1</v>
      </c>
      <c r="W253" s="44">
        <v>4.8</v>
      </c>
      <c r="X253" s="44">
        <v>8.1</v>
      </c>
      <c r="Y253" s="44">
        <v>602.9</v>
      </c>
      <c r="Z253" s="44">
        <v>83.1</v>
      </c>
      <c r="AA253" s="44">
        <v>50.1</v>
      </c>
      <c r="AB253" s="44">
        <v>652.3</v>
      </c>
      <c r="AC253" s="44">
        <v>9.3</v>
      </c>
      <c r="AD253" s="44">
        <v>15.8</v>
      </c>
      <c r="AE253" s="44">
        <v>5.3</v>
      </c>
      <c r="AF253" s="44">
        <v>14.1</v>
      </c>
      <c r="AG253" s="44">
        <v>45.2</v>
      </c>
      <c r="AH253" s="44">
        <v>35.4</v>
      </c>
      <c r="AI253" s="44">
        <v>31.5</v>
      </c>
      <c r="AJ253" s="44">
        <v>53.4</v>
      </c>
      <c r="AK253" s="44">
        <v>5.8</v>
      </c>
      <c r="AL253" s="44">
        <v>764.1</v>
      </c>
      <c r="AM253" s="44">
        <v>0.1</v>
      </c>
      <c r="AN253" s="44">
        <v>24.1</v>
      </c>
      <c r="AO253" s="44">
        <v>22.5</v>
      </c>
      <c r="AP253" s="44">
        <v>18.7</v>
      </c>
      <c r="AQ253" s="44">
        <v>34.6</v>
      </c>
      <c r="AR253" s="44">
        <v>54.7</v>
      </c>
      <c r="AS253" s="44">
        <v>24.9</v>
      </c>
      <c r="AT253" s="44">
        <v>42.8</v>
      </c>
      <c r="AU253" s="44">
        <v>5.0</v>
      </c>
      <c r="AV253" s="44">
        <v>6.1</v>
      </c>
      <c r="AW253" s="44">
        <v>3.9</v>
      </c>
      <c r="AX253" s="44">
        <v>3.4</v>
      </c>
      <c r="AY253" s="44">
        <v>6.5</v>
      </c>
    </row>
    <row r="254" ht="15.75" customHeight="1">
      <c r="A254" s="44" t="s">
        <v>660</v>
      </c>
      <c r="B254" s="44">
        <v>9263.0</v>
      </c>
      <c r="C254" s="44" t="s">
        <v>416</v>
      </c>
      <c r="D254" s="44">
        <v>1.0</v>
      </c>
      <c r="E254" s="44">
        <v>67.6</v>
      </c>
      <c r="F254" s="44">
        <v>47.6</v>
      </c>
      <c r="G254" s="44">
        <v>40.3</v>
      </c>
      <c r="H254" s="44">
        <v>15.4</v>
      </c>
      <c r="I254" s="44">
        <v>704.0</v>
      </c>
      <c r="J254" s="44">
        <v>-3.4</v>
      </c>
      <c r="K254" s="44">
        <v>12.8</v>
      </c>
      <c r="L254" s="44">
        <v>14.4</v>
      </c>
      <c r="M254" s="44">
        <v>8.0</v>
      </c>
      <c r="N254" s="44">
        <v>14.5</v>
      </c>
      <c r="O254" s="44">
        <v>35.5</v>
      </c>
      <c r="P254" s="44">
        <v>16.6</v>
      </c>
      <c r="Q254" s="44">
        <v>11.0</v>
      </c>
      <c r="R254" s="44">
        <v>21736.0</v>
      </c>
      <c r="S254" s="44">
        <v>49660.0</v>
      </c>
      <c r="T254" s="44">
        <v>23.5</v>
      </c>
      <c r="U254" s="44">
        <v>14.3</v>
      </c>
      <c r="V254" s="44">
        <v>80.8</v>
      </c>
      <c r="W254" s="44">
        <v>4.9</v>
      </c>
      <c r="X254" s="44">
        <v>4.6</v>
      </c>
      <c r="Y254" s="44">
        <v>519.5</v>
      </c>
      <c r="Z254" s="44">
        <v>89.2</v>
      </c>
      <c r="AA254" s="44">
        <v>46.3</v>
      </c>
      <c r="AB254" s="44">
        <v>669.5</v>
      </c>
      <c r="AC254" s="44">
        <v>8.3</v>
      </c>
      <c r="AD254" s="44">
        <v>19.9</v>
      </c>
      <c r="AE254" s="44">
        <v>5.1</v>
      </c>
      <c r="AF254" s="44">
        <v>15.5</v>
      </c>
      <c r="AG254" s="44">
        <v>45.3</v>
      </c>
      <c r="AH254" s="44">
        <v>34.1</v>
      </c>
      <c r="AI254" s="44">
        <v>15.9</v>
      </c>
      <c r="AJ254" s="44">
        <v>47.6</v>
      </c>
      <c r="AK254" s="44">
        <v>7.0</v>
      </c>
      <c r="AL254" s="44">
        <v>630.4</v>
      </c>
      <c r="AM254" s="44">
        <v>0.2</v>
      </c>
      <c r="AN254" s="44">
        <v>24.9</v>
      </c>
      <c r="AO254" s="44">
        <v>27.6</v>
      </c>
      <c r="AP254" s="44">
        <v>16.3</v>
      </c>
      <c r="AQ254" s="44">
        <v>31.0</v>
      </c>
      <c r="AR254" s="44">
        <v>58.5</v>
      </c>
      <c r="AS254" s="44">
        <v>24.2</v>
      </c>
      <c r="AT254" s="44">
        <v>32.0</v>
      </c>
      <c r="AU254" s="44">
        <v>5.3</v>
      </c>
      <c r="AV254" s="44">
        <v>6.0</v>
      </c>
      <c r="AW254" s="44">
        <v>4.5</v>
      </c>
      <c r="AX254" s="44">
        <v>4.8</v>
      </c>
      <c r="AY254" s="44">
        <v>5.8</v>
      </c>
    </row>
    <row r="255" ht="15.75" customHeight="1">
      <c r="A255" s="44" t="s">
        <v>660</v>
      </c>
      <c r="B255" s="44">
        <v>9271.0</v>
      </c>
      <c r="C255" s="44" t="s">
        <v>417</v>
      </c>
      <c r="D255" s="44">
        <v>26.0</v>
      </c>
      <c r="E255" s="44">
        <v>861.2</v>
      </c>
      <c r="F255" s="44">
        <v>118.7</v>
      </c>
      <c r="G255" s="44">
        <v>108.7</v>
      </c>
      <c r="H255" s="44">
        <v>8.4</v>
      </c>
      <c r="I255" s="44">
        <v>137.9</v>
      </c>
      <c r="J255" s="44">
        <v>-3.0</v>
      </c>
      <c r="K255" s="44">
        <v>12.7</v>
      </c>
      <c r="L255" s="44">
        <v>16.1</v>
      </c>
      <c r="M255" s="44">
        <v>8.5</v>
      </c>
      <c r="N255" s="44">
        <v>12.3</v>
      </c>
      <c r="O255" s="44">
        <v>36.3</v>
      </c>
      <c r="P255" s="44">
        <v>16.8</v>
      </c>
      <c r="Q255" s="44">
        <v>10.0</v>
      </c>
      <c r="R255" s="44">
        <v>21776.0</v>
      </c>
      <c r="S255" s="44">
        <v>37872.0</v>
      </c>
      <c r="T255" s="44">
        <v>24.7</v>
      </c>
      <c r="U255" s="44">
        <v>57.8</v>
      </c>
      <c r="V255" s="44">
        <v>24.1</v>
      </c>
      <c r="W255" s="44">
        <v>18.1</v>
      </c>
      <c r="X255" s="44">
        <v>5.1</v>
      </c>
      <c r="Y255" s="44">
        <v>484.7</v>
      </c>
      <c r="Z255" s="44">
        <v>107.9</v>
      </c>
      <c r="AA255" s="44">
        <v>52.3</v>
      </c>
      <c r="AB255" s="44">
        <v>847.3</v>
      </c>
      <c r="AC255" s="44">
        <v>4.2</v>
      </c>
      <c r="AD255" s="44">
        <v>11.6</v>
      </c>
      <c r="AE255" s="44">
        <v>7.4</v>
      </c>
      <c r="AF255" s="44">
        <v>16.8</v>
      </c>
      <c r="AG255" s="44">
        <v>47.8</v>
      </c>
      <c r="AH255" s="44">
        <v>28.0</v>
      </c>
      <c r="AI255" s="44">
        <v>18.5</v>
      </c>
      <c r="AJ255" s="44">
        <v>45.4</v>
      </c>
      <c r="AK255" s="44">
        <v>8.3</v>
      </c>
      <c r="AL255" s="44">
        <v>421.1</v>
      </c>
      <c r="AM255" s="44">
        <v>0.8</v>
      </c>
      <c r="AN255" s="44">
        <v>41.0</v>
      </c>
      <c r="AO255" s="44">
        <v>20.5</v>
      </c>
      <c r="AP255" s="44">
        <v>13.4</v>
      </c>
      <c r="AQ255" s="44">
        <v>24.3</v>
      </c>
      <c r="AR255" s="44">
        <v>25.5</v>
      </c>
      <c r="AS255" s="44">
        <v>26.1</v>
      </c>
      <c r="AT255" s="44">
        <v>26.9</v>
      </c>
      <c r="AU255" s="44">
        <v>3.6</v>
      </c>
      <c r="AV255" s="44">
        <v>4.5</v>
      </c>
      <c r="AW255" s="44">
        <v>2.7</v>
      </c>
      <c r="AX255" s="44">
        <v>1.8</v>
      </c>
      <c r="AY255" s="44">
        <v>5.1</v>
      </c>
    </row>
    <row r="256" ht="15.75" customHeight="1">
      <c r="A256" s="44" t="s">
        <v>660</v>
      </c>
      <c r="B256" s="44">
        <v>9272.0</v>
      </c>
      <c r="C256" s="44" t="s">
        <v>418</v>
      </c>
      <c r="D256" s="44">
        <v>25.0</v>
      </c>
      <c r="E256" s="44">
        <v>983.9</v>
      </c>
      <c r="F256" s="44">
        <v>78.3</v>
      </c>
      <c r="G256" s="44">
        <v>74.8</v>
      </c>
      <c r="H256" s="44">
        <v>4.5</v>
      </c>
      <c r="I256" s="44">
        <v>79.6</v>
      </c>
      <c r="J256" s="44">
        <v>-2.7</v>
      </c>
      <c r="K256" s="44">
        <v>4.8</v>
      </c>
      <c r="L256" s="44">
        <v>15.3</v>
      </c>
      <c r="M256" s="44">
        <v>8.0</v>
      </c>
      <c r="N256" s="44">
        <v>11.2</v>
      </c>
      <c r="O256" s="44">
        <v>36.5</v>
      </c>
      <c r="P256" s="44">
        <v>18.3</v>
      </c>
      <c r="Q256" s="44">
        <v>10.6</v>
      </c>
      <c r="R256" s="44">
        <v>20108.0</v>
      </c>
      <c r="S256" s="44">
        <v>27925.0</v>
      </c>
      <c r="T256" s="44">
        <v>6.8</v>
      </c>
      <c r="U256" s="44">
        <v>27.4</v>
      </c>
      <c r="V256" s="44">
        <v>58.5</v>
      </c>
      <c r="W256" s="44">
        <v>14.2</v>
      </c>
      <c r="X256" s="44">
        <v>3.7</v>
      </c>
      <c r="Y256" s="44">
        <v>478.2</v>
      </c>
      <c r="Z256" s="44">
        <v>113.2</v>
      </c>
      <c r="AA256" s="44">
        <v>54.1</v>
      </c>
      <c r="AB256" s="44">
        <v>938.5</v>
      </c>
      <c r="AC256" s="44">
        <v>3.4</v>
      </c>
      <c r="AD256" s="44">
        <v>11.2</v>
      </c>
      <c r="AE256" s="44">
        <v>3.9</v>
      </c>
      <c r="AF256" s="44">
        <v>21.8</v>
      </c>
      <c r="AG256" s="44">
        <v>44.8</v>
      </c>
      <c r="AH256" s="44">
        <v>29.5</v>
      </c>
      <c r="AI256" s="44">
        <v>14.4</v>
      </c>
      <c r="AJ256" s="44">
        <v>46.2</v>
      </c>
      <c r="AK256" s="44">
        <v>10.4</v>
      </c>
      <c r="AL256" s="44">
        <v>326.8</v>
      </c>
      <c r="AM256" s="44">
        <v>0.8</v>
      </c>
      <c r="AN256" s="44">
        <v>44.2</v>
      </c>
      <c r="AO256" s="44">
        <v>21.0</v>
      </c>
      <c r="AP256" s="44">
        <v>7.5</v>
      </c>
      <c r="AQ256" s="44">
        <v>26.5</v>
      </c>
      <c r="AR256" s="44">
        <v>16.1</v>
      </c>
      <c r="AS256" s="44">
        <v>19.6</v>
      </c>
      <c r="AT256" s="44">
        <v>28.6</v>
      </c>
      <c r="AU256" s="44">
        <v>4.2</v>
      </c>
      <c r="AV256" s="44">
        <v>6.0</v>
      </c>
      <c r="AW256" s="44">
        <v>2.1</v>
      </c>
      <c r="AX256" s="44">
        <v>1.5</v>
      </c>
      <c r="AY256" s="44">
        <v>5.6</v>
      </c>
    </row>
    <row r="257" ht="15.75" customHeight="1">
      <c r="A257" s="44" t="s">
        <v>660</v>
      </c>
      <c r="B257" s="44">
        <v>9273.0</v>
      </c>
      <c r="C257" s="44" t="s">
        <v>419</v>
      </c>
      <c r="D257" s="44">
        <v>24.0</v>
      </c>
      <c r="E257" s="44">
        <v>1065.2</v>
      </c>
      <c r="F257" s="44">
        <v>121.1</v>
      </c>
      <c r="G257" s="44">
        <v>106.9</v>
      </c>
      <c r="H257" s="44">
        <v>11.7</v>
      </c>
      <c r="I257" s="44">
        <v>113.7</v>
      </c>
      <c r="J257" s="44">
        <v>-0.7</v>
      </c>
      <c r="K257" s="44">
        <v>10.1</v>
      </c>
      <c r="L257" s="44">
        <v>17.6</v>
      </c>
      <c r="M257" s="44">
        <v>8.4</v>
      </c>
      <c r="N257" s="44">
        <v>12.7</v>
      </c>
      <c r="O257" s="44">
        <v>36.7</v>
      </c>
      <c r="P257" s="44">
        <v>15.3</v>
      </c>
      <c r="Q257" s="44">
        <v>9.3</v>
      </c>
      <c r="R257" s="44">
        <v>22451.0</v>
      </c>
      <c r="S257" s="44">
        <v>31038.0</v>
      </c>
      <c r="T257" s="44">
        <v>11.5</v>
      </c>
      <c r="U257" s="44">
        <v>11.5</v>
      </c>
      <c r="V257" s="44">
        <v>84.5</v>
      </c>
      <c r="W257" s="44">
        <v>4.0</v>
      </c>
      <c r="X257" s="44">
        <v>7.4</v>
      </c>
      <c r="Y257" s="44">
        <v>442.4</v>
      </c>
      <c r="Z257" s="44">
        <v>113.4</v>
      </c>
      <c r="AA257" s="44">
        <v>50.2</v>
      </c>
      <c r="AB257" s="44">
        <v>838.9</v>
      </c>
      <c r="AC257" s="44">
        <v>2.2</v>
      </c>
      <c r="AD257" s="44">
        <v>10.6</v>
      </c>
      <c r="AE257" s="44">
        <v>6.5</v>
      </c>
      <c r="AF257" s="44">
        <v>23.1</v>
      </c>
      <c r="AG257" s="44">
        <v>44.5</v>
      </c>
      <c r="AH257" s="44">
        <v>26.0</v>
      </c>
      <c r="AI257" s="44">
        <v>18.4</v>
      </c>
      <c r="AJ257" s="44">
        <v>40.9</v>
      </c>
      <c r="AK257" s="44">
        <v>8.8</v>
      </c>
      <c r="AL257" s="44">
        <v>325.8</v>
      </c>
      <c r="AM257" s="44">
        <v>1.3</v>
      </c>
      <c r="AN257" s="44">
        <v>44.6</v>
      </c>
      <c r="AO257" s="44">
        <v>19.3</v>
      </c>
      <c r="AP257" s="44">
        <v>10.5</v>
      </c>
      <c r="AQ257" s="44">
        <v>24.3</v>
      </c>
      <c r="AR257" s="44">
        <v>20.1</v>
      </c>
      <c r="AS257" s="44">
        <v>24.8</v>
      </c>
      <c r="AT257" s="44">
        <v>50.5</v>
      </c>
      <c r="AU257" s="44">
        <v>3.3</v>
      </c>
      <c r="AV257" s="44">
        <v>3.8</v>
      </c>
      <c r="AW257" s="44">
        <v>2.6</v>
      </c>
      <c r="AX257" s="44">
        <v>1.4</v>
      </c>
      <c r="AY257" s="44">
        <v>4.2</v>
      </c>
    </row>
    <row r="258" ht="15.75" customHeight="1">
      <c r="A258" s="44" t="s">
        <v>660</v>
      </c>
      <c r="B258" s="44">
        <v>9274.0</v>
      </c>
      <c r="C258" s="44" t="s">
        <v>420</v>
      </c>
      <c r="D258" s="44">
        <v>35.0</v>
      </c>
      <c r="E258" s="44">
        <v>1347.6</v>
      </c>
      <c r="F258" s="44">
        <v>157.2</v>
      </c>
      <c r="G258" s="44">
        <v>142.6</v>
      </c>
      <c r="H258" s="44">
        <v>9.3</v>
      </c>
      <c r="I258" s="44">
        <v>116.7</v>
      </c>
      <c r="J258" s="44">
        <v>0.6</v>
      </c>
      <c r="K258" s="44">
        <v>10.8</v>
      </c>
      <c r="L258" s="44">
        <v>17.7</v>
      </c>
      <c r="M258" s="44">
        <v>8.0</v>
      </c>
      <c r="N258" s="44">
        <v>11.9</v>
      </c>
      <c r="O258" s="44">
        <v>37.7</v>
      </c>
      <c r="P258" s="44">
        <v>15.6</v>
      </c>
      <c r="Q258" s="44">
        <v>9.1</v>
      </c>
      <c r="R258" s="44">
        <v>22958.0</v>
      </c>
      <c r="S258" s="44">
        <v>34003.0</v>
      </c>
      <c r="T258" s="44">
        <v>9.1</v>
      </c>
      <c r="U258" s="44">
        <v>26.9</v>
      </c>
      <c r="V258" s="44">
        <v>66.1</v>
      </c>
      <c r="W258" s="44">
        <v>7.0</v>
      </c>
      <c r="X258" s="44">
        <v>4.1</v>
      </c>
      <c r="Y258" s="44">
        <v>421.5</v>
      </c>
      <c r="Z258" s="44">
        <v>119.0</v>
      </c>
      <c r="AA258" s="44">
        <v>50.2</v>
      </c>
      <c r="AB258" s="44">
        <v>879.7</v>
      </c>
      <c r="AC258" s="44">
        <v>0.1</v>
      </c>
      <c r="AD258" s="44">
        <v>9.2</v>
      </c>
      <c r="AE258" s="44">
        <v>3.7</v>
      </c>
      <c r="AF258" s="44">
        <v>28.5</v>
      </c>
      <c r="AG258" s="44">
        <v>56.1</v>
      </c>
      <c r="AH258" s="44">
        <v>11.7</v>
      </c>
      <c r="AI258" s="44">
        <v>20.2</v>
      </c>
      <c r="AJ258" s="44">
        <v>43.3</v>
      </c>
      <c r="AK258" s="44">
        <v>9.5</v>
      </c>
      <c r="AL258" s="44">
        <v>317.8</v>
      </c>
      <c r="AM258" s="44">
        <v>1.3</v>
      </c>
      <c r="AN258" s="44">
        <v>45.6</v>
      </c>
      <c r="AO258" s="44">
        <v>21.3</v>
      </c>
      <c r="AP258" s="44">
        <v>16.4</v>
      </c>
      <c r="AQ258" s="44">
        <v>15.4</v>
      </c>
      <c r="AR258" s="44">
        <v>18.2</v>
      </c>
      <c r="AS258" s="44">
        <v>26.1</v>
      </c>
      <c r="AT258" s="44">
        <v>43.3</v>
      </c>
      <c r="AU258" s="44">
        <v>3.0</v>
      </c>
      <c r="AV258" s="44">
        <v>3.5</v>
      </c>
      <c r="AW258" s="44">
        <v>2.4</v>
      </c>
      <c r="AX258" s="44">
        <v>1.9</v>
      </c>
      <c r="AY258" s="44">
        <v>3.9</v>
      </c>
    </row>
    <row r="259" ht="15.75" customHeight="1">
      <c r="A259" s="44" t="s">
        <v>660</v>
      </c>
      <c r="B259" s="44">
        <v>9275.0</v>
      </c>
      <c r="C259" s="44" t="s">
        <v>421</v>
      </c>
      <c r="D259" s="44">
        <v>38.0</v>
      </c>
      <c r="E259" s="44">
        <v>1530.1</v>
      </c>
      <c r="F259" s="44">
        <v>190.5</v>
      </c>
      <c r="G259" s="44">
        <v>176.6</v>
      </c>
      <c r="H259" s="44">
        <v>7.3</v>
      </c>
      <c r="I259" s="44">
        <v>124.5</v>
      </c>
      <c r="J259" s="44">
        <v>-3.0</v>
      </c>
      <c r="K259" s="44">
        <v>11.4</v>
      </c>
      <c r="L259" s="44">
        <v>15.9</v>
      </c>
      <c r="M259" s="44">
        <v>7.8</v>
      </c>
      <c r="N259" s="44">
        <v>11.2</v>
      </c>
      <c r="O259" s="44">
        <v>36.3</v>
      </c>
      <c r="P259" s="44">
        <v>17.9</v>
      </c>
      <c r="Q259" s="44">
        <v>10.9</v>
      </c>
      <c r="R259" s="44">
        <v>21146.0</v>
      </c>
      <c r="S259" s="44">
        <v>28042.0</v>
      </c>
      <c r="T259" s="44">
        <v>9.9</v>
      </c>
      <c r="U259" s="44">
        <v>19.6</v>
      </c>
      <c r="V259" s="44">
        <v>73.5</v>
      </c>
      <c r="W259" s="44">
        <v>6.9</v>
      </c>
      <c r="X259" s="44">
        <v>6.2</v>
      </c>
      <c r="Y259" s="44">
        <v>469.5</v>
      </c>
      <c r="Z259" s="44">
        <v>114.8</v>
      </c>
      <c r="AA259" s="44">
        <v>53.9</v>
      </c>
      <c r="AB259" s="44">
        <v>873.1</v>
      </c>
      <c r="AC259" s="44">
        <v>1.0</v>
      </c>
      <c r="AD259" s="44">
        <v>9.5</v>
      </c>
      <c r="AE259" s="44">
        <v>5.4</v>
      </c>
      <c r="AF259" s="44">
        <v>23.6</v>
      </c>
      <c r="AG259" s="44">
        <v>50.5</v>
      </c>
      <c r="AH259" s="44">
        <v>20.4</v>
      </c>
      <c r="AI259" s="44">
        <v>19.9</v>
      </c>
      <c r="AJ259" s="44">
        <v>48.1</v>
      </c>
      <c r="AK259" s="44">
        <v>9.6</v>
      </c>
      <c r="AL259" s="44">
        <v>319.0</v>
      </c>
      <c r="AM259" s="44">
        <v>1.0</v>
      </c>
      <c r="AN259" s="44">
        <v>43.6</v>
      </c>
      <c r="AO259" s="44">
        <v>25.3</v>
      </c>
      <c r="AP259" s="44">
        <v>7.8</v>
      </c>
      <c r="AQ259" s="44">
        <v>22.3</v>
      </c>
      <c r="AR259" s="44">
        <v>29.0</v>
      </c>
      <c r="AS259" s="44">
        <v>29.8</v>
      </c>
      <c r="AT259" s="44">
        <v>39.5</v>
      </c>
      <c r="AU259" s="44">
        <v>4.1</v>
      </c>
      <c r="AV259" s="44">
        <v>5.0</v>
      </c>
      <c r="AW259" s="44">
        <v>3.2</v>
      </c>
      <c r="AX259" s="44">
        <v>1.7</v>
      </c>
      <c r="AY259" s="44">
        <v>5.7</v>
      </c>
    </row>
    <row r="260" ht="15.75" customHeight="1">
      <c r="A260" s="44" t="s">
        <v>660</v>
      </c>
      <c r="B260" s="44">
        <v>9276.0</v>
      </c>
      <c r="C260" s="44" t="s">
        <v>422</v>
      </c>
      <c r="D260" s="44">
        <v>24.0</v>
      </c>
      <c r="E260" s="44">
        <v>974.8</v>
      </c>
      <c r="F260" s="44">
        <v>77.5</v>
      </c>
      <c r="G260" s="44">
        <v>72.9</v>
      </c>
      <c r="H260" s="44">
        <v>5.9</v>
      </c>
      <c r="I260" s="44">
        <v>79.5</v>
      </c>
      <c r="J260" s="44">
        <v>-3.4</v>
      </c>
      <c r="K260" s="44">
        <v>7.4</v>
      </c>
      <c r="L260" s="44">
        <v>15.6</v>
      </c>
      <c r="M260" s="44">
        <v>7.7</v>
      </c>
      <c r="N260" s="44">
        <v>11.8</v>
      </c>
      <c r="O260" s="44">
        <v>35.6</v>
      </c>
      <c r="P260" s="44">
        <v>18.3</v>
      </c>
      <c r="Q260" s="44">
        <v>11.0</v>
      </c>
      <c r="R260" s="44">
        <v>20464.0</v>
      </c>
      <c r="S260" s="44">
        <v>30327.0</v>
      </c>
      <c r="T260" s="44">
        <v>12.2</v>
      </c>
      <c r="U260" s="44">
        <v>16.4</v>
      </c>
      <c r="V260" s="44">
        <v>77.8</v>
      </c>
      <c r="W260" s="44">
        <v>5.8</v>
      </c>
      <c r="X260" s="44">
        <v>4.0</v>
      </c>
      <c r="Y260" s="44">
        <v>497.1</v>
      </c>
      <c r="Z260" s="44">
        <v>106.6</v>
      </c>
      <c r="AA260" s="44">
        <v>53.0</v>
      </c>
      <c r="AB260" s="44">
        <v>867.7</v>
      </c>
      <c r="AC260" s="44">
        <v>2.2</v>
      </c>
      <c r="AD260" s="44">
        <v>10.8</v>
      </c>
      <c r="AE260" s="44">
        <v>7.0</v>
      </c>
      <c r="AF260" s="44">
        <v>24.3</v>
      </c>
      <c r="AG260" s="44">
        <v>49.3</v>
      </c>
      <c r="AH260" s="44">
        <v>19.4</v>
      </c>
      <c r="AI260" s="44">
        <v>18.1</v>
      </c>
      <c r="AJ260" s="44">
        <v>47.5</v>
      </c>
      <c r="AK260" s="44">
        <v>10.0</v>
      </c>
      <c r="AL260" s="44">
        <v>364.2</v>
      </c>
      <c r="AM260" s="44">
        <v>0.8</v>
      </c>
      <c r="AN260" s="44">
        <v>46.8</v>
      </c>
      <c r="AO260" s="44">
        <v>18.6</v>
      </c>
      <c r="AP260" s="44">
        <v>11.8</v>
      </c>
      <c r="AQ260" s="44">
        <v>22.0</v>
      </c>
      <c r="AR260" s="44">
        <v>28.3</v>
      </c>
      <c r="AS260" s="44">
        <v>27.0</v>
      </c>
      <c r="AT260" s="44">
        <v>45.6</v>
      </c>
      <c r="AU260" s="44">
        <v>5.0</v>
      </c>
      <c r="AV260" s="44">
        <v>7.4</v>
      </c>
      <c r="AW260" s="44">
        <v>2.4</v>
      </c>
      <c r="AX260" s="44">
        <v>1.8</v>
      </c>
      <c r="AY260" s="44">
        <v>6.5</v>
      </c>
    </row>
    <row r="261" ht="15.75" customHeight="1">
      <c r="A261" s="44" t="s">
        <v>660</v>
      </c>
      <c r="B261" s="44">
        <v>9277.0</v>
      </c>
      <c r="C261" s="44" t="s">
        <v>423</v>
      </c>
      <c r="D261" s="44">
        <v>31.0</v>
      </c>
      <c r="E261" s="44">
        <v>1281.2</v>
      </c>
      <c r="F261" s="44">
        <v>120.4</v>
      </c>
      <c r="G261" s="44">
        <v>109.0</v>
      </c>
      <c r="H261" s="44">
        <v>9.5</v>
      </c>
      <c r="I261" s="44">
        <v>94.0</v>
      </c>
      <c r="J261" s="44">
        <v>-2.9</v>
      </c>
      <c r="K261" s="44">
        <v>9.1</v>
      </c>
      <c r="L261" s="44">
        <v>16.3</v>
      </c>
      <c r="M261" s="44">
        <v>8.3</v>
      </c>
      <c r="N261" s="44">
        <v>11.7</v>
      </c>
      <c r="O261" s="44">
        <v>35.8</v>
      </c>
      <c r="P261" s="44">
        <v>16.7</v>
      </c>
      <c r="Q261" s="44">
        <v>11.1</v>
      </c>
      <c r="R261" s="44">
        <v>22109.0</v>
      </c>
      <c r="S261" s="44">
        <v>29625.0</v>
      </c>
      <c r="T261" s="44">
        <v>10.2</v>
      </c>
      <c r="U261" s="44">
        <v>22.4</v>
      </c>
      <c r="V261" s="44">
        <v>69.8</v>
      </c>
      <c r="W261" s="44">
        <v>7.8</v>
      </c>
      <c r="X261" s="44">
        <v>5.1</v>
      </c>
      <c r="Y261" s="44">
        <v>447.1</v>
      </c>
      <c r="Z261" s="44">
        <v>120.2</v>
      </c>
      <c r="AA261" s="44">
        <v>53.7</v>
      </c>
      <c r="AB261" s="44">
        <v>937.8</v>
      </c>
      <c r="AC261" s="44">
        <v>2.5</v>
      </c>
      <c r="AD261" s="44">
        <v>11.7</v>
      </c>
      <c r="AE261" s="44">
        <v>5.9</v>
      </c>
      <c r="AF261" s="44">
        <v>25.1</v>
      </c>
      <c r="AG261" s="44">
        <v>47.2</v>
      </c>
      <c r="AH261" s="44">
        <v>21.8</v>
      </c>
      <c r="AI261" s="44">
        <v>18.4</v>
      </c>
      <c r="AJ261" s="44">
        <v>51.5</v>
      </c>
      <c r="AK261" s="44">
        <v>10.0</v>
      </c>
      <c r="AL261" s="44">
        <v>326.1</v>
      </c>
      <c r="AM261" s="44">
        <v>1.1</v>
      </c>
      <c r="AN261" s="44">
        <v>39.6</v>
      </c>
      <c r="AO261" s="44">
        <v>22.6</v>
      </c>
      <c r="AP261" s="44">
        <v>12.4</v>
      </c>
      <c r="AQ261" s="44">
        <v>24.3</v>
      </c>
      <c r="AR261" s="44">
        <v>27.1</v>
      </c>
      <c r="AS261" s="44">
        <v>28.0</v>
      </c>
      <c r="AT261" s="44">
        <v>38.6</v>
      </c>
      <c r="AU261" s="44">
        <v>3.8</v>
      </c>
      <c r="AV261" s="44">
        <v>4.6</v>
      </c>
      <c r="AW261" s="44">
        <v>2.9</v>
      </c>
      <c r="AX261" s="44">
        <v>1.9</v>
      </c>
      <c r="AY261" s="44">
        <v>4.7</v>
      </c>
    </row>
    <row r="262" ht="15.75" customHeight="1">
      <c r="A262" s="44" t="s">
        <v>660</v>
      </c>
      <c r="B262" s="44">
        <v>9278.0</v>
      </c>
      <c r="C262" s="44" t="s">
        <v>424</v>
      </c>
      <c r="D262" s="44">
        <v>37.0</v>
      </c>
      <c r="E262" s="44">
        <v>1201.6</v>
      </c>
      <c r="F262" s="44">
        <v>99.8</v>
      </c>
      <c r="G262" s="44">
        <v>93.0</v>
      </c>
      <c r="H262" s="44">
        <v>6.9</v>
      </c>
      <c r="I262" s="44">
        <v>83.1</v>
      </c>
      <c r="J262" s="44">
        <v>-0.7</v>
      </c>
      <c r="K262" s="44">
        <v>6.7</v>
      </c>
      <c r="L262" s="44">
        <v>17.2</v>
      </c>
      <c r="M262" s="44">
        <v>7.8</v>
      </c>
      <c r="N262" s="44">
        <v>11.6</v>
      </c>
      <c r="O262" s="44">
        <v>37.3</v>
      </c>
      <c r="P262" s="44">
        <v>16.5</v>
      </c>
      <c r="Q262" s="44">
        <v>9.7</v>
      </c>
      <c r="R262" s="44">
        <v>21801.0</v>
      </c>
      <c r="S262" s="44">
        <v>26839.0</v>
      </c>
      <c r="T262" s="44">
        <v>8.6</v>
      </c>
      <c r="U262" s="44">
        <v>19.2</v>
      </c>
      <c r="V262" s="44">
        <v>72.7</v>
      </c>
      <c r="W262" s="44">
        <v>8.1</v>
      </c>
      <c r="X262" s="44">
        <v>5.5</v>
      </c>
      <c r="Y262" s="44">
        <v>435.9</v>
      </c>
      <c r="Z262" s="44">
        <v>122.4</v>
      </c>
      <c r="AA262" s="44">
        <v>53.4</v>
      </c>
      <c r="AB262" s="44">
        <v>924.1</v>
      </c>
      <c r="AC262" s="44">
        <v>0.2</v>
      </c>
      <c r="AD262" s="44">
        <v>7.5</v>
      </c>
      <c r="AE262" s="44">
        <v>5.2</v>
      </c>
      <c r="AF262" s="44">
        <v>28.4</v>
      </c>
      <c r="AG262" s="44">
        <v>43.5</v>
      </c>
      <c r="AH262" s="44">
        <v>22.8</v>
      </c>
      <c r="AI262" s="44">
        <v>18.8</v>
      </c>
      <c r="AJ262" s="44">
        <v>40.2</v>
      </c>
      <c r="AK262" s="44">
        <v>9.3</v>
      </c>
      <c r="AL262" s="44">
        <v>268.9</v>
      </c>
      <c r="AM262" s="44">
        <v>2.4</v>
      </c>
      <c r="AN262" s="44">
        <v>46.7</v>
      </c>
      <c r="AO262" s="44">
        <v>17.8</v>
      </c>
      <c r="AP262" s="44">
        <v>9.5</v>
      </c>
      <c r="AQ262" s="44">
        <v>23.6</v>
      </c>
      <c r="AR262" s="44">
        <v>18.9</v>
      </c>
      <c r="AS262" s="44">
        <v>25.9</v>
      </c>
      <c r="AT262" s="44">
        <v>32.1</v>
      </c>
      <c r="AU262" s="44">
        <v>3.5</v>
      </c>
      <c r="AV262" s="44">
        <v>4.6</v>
      </c>
      <c r="AW262" s="44">
        <v>2.3</v>
      </c>
      <c r="AX262" s="44">
        <v>1.9</v>
      </c>
      <c r="AY262" s="44">
        <v>4.6</v>
      </c>
    </row>
    <row r="263" ht="15.75" customHeight="1">
      <c r="A263" s="44" t="s">
        <v>660</v>
      </c>
      <c r="B263" s="44">
        <v>9279.0</v>
      </c>
      <c r="C263" s="44" t="s">
        <v>425</v>
      </c>
      <c r="D263" s="44">
        <v>15.0</v>
      </c>
      <c r="E263" s="44">
        <v>877.6</v>
      </c>
      <c r="F263" s="44">
        <v>95.8</v>
      </c>
      <c r="G263" s="44">
        <v>84.8</v>
      </c>
      <c r="H263" s="44">
        <v>11.5</v>
      </c>
      <c r="I263" s="44">
        <v>109.2</v>
      </c>
      <c r="J263" s="44">
        <v>-0.3</v>
      </c>
      <c r="K263" s="44">
        <v>8.7</v>
      </c>
      <c r="L263" s="44">
        <v>16.4</v>
      </c>
      <c r="M263" s="44">
        <v>8.1</v>
      </c>
      <c r="N263" s="44">
        <v>13.4</v>
      </c>
      <c r="O263" s="44">
        <v>36.8</v>
      </c>
      <c r="P263" s="44">
        <v>15.7</v>
      </c>
      <c r="Q263" s="44">
        <v>9.6</v>
      </c>
      <c r="R263" s="44">
        <v>23052.0</v>
      </c>
      <c r="S263" s="44">
        <v>65627.0</v>
      </c>
      <c r="T263" s="44">
        <v>9.4</v>
      </c>
      <c r="U263" s="44">
        <v>19.4</v>
      </c>
      <c r="V263" s="44">
        <v>74.4</v>
      </c>
      <c r="W263" s="44">
        <v>6.1</v>
      </c>
      <c r="X263" s="44">
        <v>5.7</v>
      </c>
      <c r="Y263" s="44">
        <v>434.3</v>
      </c>
      <c r="Z263" s="44">
        <v>117.6</v>
      </c>
      <c r="AA263" s="44">
        <v>51.1</v>
      </c>
      <c r="AB263" s="44">
        <v>906.0</v>
      </c>
      <c r="AC263" s="44">
        <v>2.1</v>
      </c>
      <c r="AD263" s="44">
        <v>10.8</v>
      </c>
      <c r="AE263" s="44">
        <v>3.2</v>
      </c>
      <c r="AF263" s="44">
        <v>26.9</v>
      </c>
      <c r="AG263" s="44">
        <v>48.1</v>
      </c>
      <c r="AH263" s="44">
        <v>21.8</v>
      </c>
      <c r="AI263" s="44">
        <v>18.9</v>
      </c>
      <c r="AJ263" s="44">
        <v>40.7</v>
      </c>
      <c r="AK263" s="44">
        <v>7.6</v>
      </c>
      <c r="AL263" s="44">
        <v>533.8</v>
      </c>
      <c r="AM263" s="44">
        <v>2.2</v>
      </c>
      <c r="AN263" s="44">
        <v>58.3</v>
      </c>
      <c r="AO263" s="44">
        <v>16.2</v>
      </c>
      <c r="AP263" s="44">
        <v>11.7</v>
      </c>
      <c r="AQ263" s="44">
        <v>11.5</v>
      </c>
      <c r="AR263" s="44">
        <v>20.6</v>
      </c>
      <c r="AS263" s="44">
        <v>24.5</v>
      </c>
      <c r="AT263" s="44">
        <v>35.6</v>
      </c>
      <c r="AU263" s="44">
        <v>3.4</v>
      </c>
      <c r="AV263" s="44">
        <v>3.8</v>
      </c>
      <c r="AW263" s="44">
        <v>2.9</v>
      </c>
      <c r="AX263" s="44">
        <v>1.9</v>
      </c>
      <c r="AY263" s="44">
        <v>4.1</v>
      </c>
    </row>
    <row r="264" ht="15.75" customHeight="1">
      <c r="A264" s="44" t="s">
        <v>660</v>
      </c>
      <c r="B264" s="44">
        <v>9361.0</v>
      </c>
      <c r="C264" s="44" t="s">
        <v>426</v>
      </c>
      <c r="D264" s="44">
        <v>1.0</v>
      </c>
      <c r="E264" s="44">
        <v>50.1</v>
      </c>
      <c r="F264" s="44">
        <v>42.2</v>
      </c>
      <c r="G264" s="44">
        <v>37.8</v>
      </c>
      <c r="H264" s="44">
        <v>10.5</v>
      </c>
      <c r="I264" s="44">
        <v>842.8</v>
      </c>
      <c r="J264" s="44">
        <v>-3.6</v>
      </c>
      <c r="K264" s="44">
        <v>0.9</v>
      </c>
      <c r="L264" s="44">
        <v>15.1</v>
      </c>
      <c r="M264" s="44">
        <v>7.7</v>
      </c>
      <c r="N264" s="44">
        <v>13.1</v>
      </c>
      <c r="O264" s="44">
        <v>34.1</v>
      </c>
      <c r="P264" s="44">
        <v>17.4</v>
      </c>
      <c r="Q264" s="44">
        <v>12.6</v>
      </c>
      <c r="R264" s="44">
        <v>21583.0</v>
      </c>
      <c r="S264" s="44">
        <v>52635.0</v>
      </c>
      <c r="T264" s="44">
        <v>23.7</v>
      </c>
      <c r="U264" s="44">
        <v>12.5</v>
      </c>
      <c r="V264" s="44">
        <v>83.5</v>
      </c>
      <c r="W264" s="44">
        <v>4.0</v>
      </c>
      <c r="X264" s="44">
        <v>2.5</v>
      </c>
      <c r="Y264" s="44">
        <v>549.1</v>
      </c>
      <c r="Z264" s="44">
        <v>88.4</v>
      </c>
      <c r="AA264" s="44">
        <v>48.6</v>
      </c>
      <c r="AB264" s="44">
        <v>680.5</v>
      </c>
      <c r="AC264" s="44">
        <v>8.1</v>
      </c>
      <c r="AD264" s="44">
        <v>21.7</v>
      </c>
      <c r="AE264" s="44">
        <v>6.2</v>
      </c>
      <c r="AF264" s="44">
        <v>13.6</v>
      </c>
      <c r="AG264" s="44">
        <v>51.2</v>
      </c>
      <c r="AH264" s="44">
        <v>28.9</v>
      </c>
      <c r="AI264" s="44">
        <v>24.5</v>
      </c>
      <c r="AJ264" s="44">
        <v>43.3</v>
      </c>
      <c r="AK264" s="44">
        <v>6.3</v>
      </c>
      <c r="AL264" s="44">
        <v>651.2</v>
      </c>
      <c r="AM264" s="44">
        <v>0.2</v>
      </c>
      <c r="AN264" s="44">
        <v>42.5</v>
      </c>
      <c r="AO264" s="44">
        <v>15.4</v>
      </c>
      <c r="AP264" s="44">
        <v>13.9</v>
      </c>
      <c r="AQ264" s="44">
        <v>28.0</v>
      </c>
      <c r="AR264" s="44">
        <v>57.9</v>
      </c>
      <c r="AS264" s="44">
        <v>26.1</v>
      </c>
      <c r="AT264" s="44">
        <v>36.4</v>
      </c>
      <c r="AU264" s="44">
        <v>4.6</v>
      </c>
      <c r="AV264" s="44">
        <v>5.2</v>
      </c>
      <c r="AW264" s="44">
        <v>4.0</v>
      </c>
      <c r="AX264" s="44">
        <v>2.8</v>
      </c>
      <c r="AY264" s="44">
        <v>5.2</v>
      </c>
    </row>
    <row r="265" ht="15.75" customHeight="1">
      <c r="A265" s="44" t="s">
        <v>660</v>
      </c>
      <c r="B265" s="44">
        <v>9362.0</v>
      </c>
      <c r="C265" s="44" t="s">
        <v>427</v>
      </c>
      <c r="D265" s="44">
        <v>1.0</v>
      </c>
      <c r="E265" s="44">
        <v>80.9</v>
      </c>
      <c r="F265" s="44">
        <v>150.9</v>
      </c>
      <c r="G265" s="44">
        <v>127.0</v>
      </c>
      <c r="H265" s="44">
        <v>15.8</v>
      </c>
      <c r="I265" s="44">
        <v>1866.3</v>
      </c>
      <c r="J265" s="44">
        <v>1.3</v>
      </c>
      <c r="K265" s="44">
        <v>13.0</v>
      </c>
      <c r="L265" s="44">
        <v>14.4</v>
      </c>
      <c r="M265" s="44">
        <v>10.3</v>
      </c>
      <c r="N265" s="44">
        <v>20.2</v>
      </c>
      <c r="O265" s="44">
        <v>32.9</v>
      </c>
      <c r="P265" s="44">
        <v>13.0</v>
      </c>
      <c r="Q265" s="44">
        <v>9.3</v>
      </c>
      <c r="R265" s="44">
        <v>21866.0</v>
      </c>
      <c r="S265" s="44">
        <v>82967.0</v>
      </c>
      <c r="T265" s="44">
        <v>29.4</v>
      </c>
      <c r="U265" s="44">
        <v>37.6</v>
      </c>
      <c r="V265" s="44">
        <v>42.7</v>
      </c>
      <c r="W265" s="44">
        <v>19.8</v>
      </c>
      <c r="X265" s="44">
        <v>7.9</v>
      </c>
      <c r="Y265" s="44">
        <v>601.7</v>
      </c>
      <c r="Z265" s="44">
        <v>73.2</v>
      </c>
      <c r="AA265" s="44">
        <v>44.0</v>
      </c>
      <c r="AB265" s="44">
        <v>676.3</v>
      </c>
      <c r="AC265" s="44">
        <v>6.0</v>
      </c>
      <c r="AD265" s="44">
        <v>13.6</v>
      </c>
      <c r="AE265" s="44">
        <v>4.7</v>
      </c>
      <c r="AF265" s="44">
        <v>15.3</v>
      </c>
      <c r="AG265" s="44">
        <v>39.4</v>
      </c>
      <c r="AH265" s="44">
        <v>40.5</v>
      </c>
      <c r="AI265" s="44">
        <v>29.9</v>
      </c>
      <c r="AJ265" s="44">
        <v>47.1</v>
      </c>
      <c r="AK265" s="44">
        <v>4.8</v>
      </c>
      <c r="AL265" s="44">
        <v>829.2</v>
      </c>
      <c r="AM265" s="44">
        <v>0.1</v>
      </c>
      <c r="AN265" s="44">
        <v>31.4</v>
      </c>
      <c r="AO265" s="44">
        <v>17.3</v>
      </c>
      <c r="AP265" s="44">
        <v>21.2</v>
      </c>
      <c r="AQ265" s="44">
        <v>29.9</v>
      </c>
      <c r="AR265" s="44">
        <v>46.3</v>
      </c>
      <c r="AS265" s="44">
        <v>25.1</v>
      </c>
      <c r="AT265" s="44">
        <v>38.7</v>
      </c>
      <c r="AU265" s="44">
        <v>3.6</v>
      </c>
      <c r="AV265" s="44">
        <v>4.4</v>
      </c>
      <c r="AW265" s="44">
        <v>2.7</v>
      </c>
      <c r="AX265" s="44">
        <v>2.2</v>
      </c>
      <c r="AY265" s="44">
        <v>4.1</v>
      </c>
    </row>
    <row r="266" ht="15.75" customHeight="1">
      <c r="A266" s="44" t="s">
        <v>660</v>
      </c>
      <c r="B266" s="44">
        <v>9363.0</v>
      </c>
      <c r="C266" s="44" t="s">
        <v>428</v>
      </c>
      <c r="D266" s="44">
        <v>1.0</v>
      </c>
      <c r="E266" s="44">
        <v>70.6</v>
      </c>
      <c r="F266" s="44">
        <v>42.5</v>
      </c>
      <c r="G266" s="44">
        <v>37.9</v>
      </c>
      <c r="H266" s="44">
        <v>10.8</v>
      </c>
      <c r="I266" s="44">
        <v>602.8</v>
      </c>
      <c r="J266" s="44">
        <v>-1.7</v>
      </c>
      <c r="K266" s="44">
        <v>2.8</v>
      </c>
      <c r="L266" s="44">
        <v>14.8</v>
      </c>
      <c r="M266" s="44">
        <v>8.3</v>
      </c>
      <c r="N266" s="44">
        <v>13.0</v>
      </c>
      <c r="O266" s="44">
        <v>34.4</v>
      </c>
      <c r="P266" s="44">
        <v>17.2</v>
      </c>
      <c r="Q266" s="44">
        <v>12.4</v>
      </c>
      <c r="R266" s="44">
        <v>20818.0</v>
      </c>
      <c r="S266" s="44">
        <v>53734.0</v>
      </c>
      <c r="T266" s="44">
        <v>26.8</v>
      </c>
      <c r="U266" s="44">
        <v>12.7</v>
      </c>
      <c r="V266" s="44">
        <v>78.1</v>
      </c>
      <c r="W266" s="44">
        <v>9.2</v>
      </c>
      <c r="X266" s="44">
        <v>1.3</v>
      </c>
      <c r="Y266" s="44">
        <v>568.6</v>
      </c>
      <c r="Z266" s="44">
        <v>87.6</v>
      </c>
      <c r="AA266" s="44">
        <v>49.8</v>
      </c>
      <c r="AB266" s="44">
        <v>721.7</v>
      </c>
      <c r="AC266" s="44">
        <v>12.3</v>
      </c>
      <c r="AD266" s="44">
        <v>21.5</v>
      </c>
      <c r="AE266" s="44">
        <v>4.2</v>
      </c>
      <c r="AF266" s="44">
        <v>16.2</v>
      </c>
      <c r="AG266" s="44">
        <v>48.0</v>
      </c>
      <c r="AH266" s="44">
        <v>31.6</v>
      </c>
      <c r="AI266" s="44">
        <v>20.3</v>
      </c>
      <c r="AJ266" s="44">
        <v>47.2</v>
      </c>
      <c r="AK266" s="44">
        <v>6.8</v>
      </c>
      <c r="AL266" s="44">
        <v>661.8</v>
      </c>
      <c r="AM266" s="44">
        <v>0.3</v>
      </c>
      <c r="AN266" s="44">
        <v>20.4</v>
      </c>
      <c r="AO266" s="44">
        <v>32.5</v>
      </c>
      <c r="AP266" s="44">
        <v>20.2</v>
      </c>
      <c r="AQ266" s="44">
        <v>26.7</v>
      </c>
      <c r="AR266" s="44">
        <v>74.7</v>
      </c>
      <c r="AS266" s="44">
        <v>25.5</v>
      </c>
      <c r="AT266" s="44">
        <v>32.9</v>
      </c>
      <c r="AU266" s="44">
        <v>5.9</v>
      </c>
      <c r="AV266" s="44">
        <v>6.8</v>
      </c>
      <c r="AW266" s="44">
        <v>5.0</v>
      </c>
      <c r="AX266" s="44">
        <v>4.2</v>
      </c>
      <c r="AY266" s="44">
        <v>6.1</v>
      </c>
    </row>
    <row r="267" ht="15.75" customHeight="1">
      <c r="A267" s="44" t="s">
        <v>660</v>
      </c>
      <c r="B267" s="44">
        <v>9371.0</v>
      </c>
      <c r="C267" s="44" t="s">
        <v>429</v>
      </c>
      <c r="D267" s="44">
        <v>27.0</v>
      </c>
      <c r="E267" s="44">
        <v>1255.9</v>
      </c>
      <c r="F267" s="44">
        <v>102.8</v>
      </c>
      <c r="G267" s="44">
        <v>97.3</v>
      </c>
      <c r="H267" s="44">
        <v>5.4</v>
      </c>
      <c r="I267" s="44">
        <v>81.9</v>
      </c>
      <c r="J267" s="44">
        <v>-3.7</v>
      </c>
      <c r="K267" s="44">
        <v>2.0</v>
      </c>
      <c r="L267" s="44">
        <v>15.8</v>
      </c>
      <c r="M267" s="44">
        <v>8.0</v>
      </c>
      <c r="N267" s="44">
        <v>11.4</v>
      </c>
      <c r="O267" s="44">
        <v>36.8</v>
      </c>
      <c r="P267" s="44">
        <v>16.9</v>
      </c>
      <c r="Q267" s="44">
        <v>11.1</v>
      </c>
      <c r="R267" s="44">
        <v>21427.0</v>
      </c>
      <c r="S267" s="44">
        <v>25579.0</v>
      </c>
      <c r="T267" s="44">
        <v>8.8</v>
      </c>
      <c r="U267" s="44">
        <v>21.7</v>
      </c>
      <c r="V267" s="44">
        <v>71.1</v>
      </c>
      <c r="W267" s="44">
        <v>7.2</v>
      </c>
      <c r="X267" s="44">
        <v>2.3</v>
      </c>
      <c r="Y267" s="44">
        <v>480.3</v>
      </c>
      <c r="Z267" s="44">
        <v>110.9</v>
      </c>
      <c r="AA267" s="44">
        <v>53.3</v>
      </c>
      <c r="AB267" s="44">
        <v>886.8</v>
      </c>
      <c r="AC267" s="44">
        <v>0.8</v>
      </c>
      <c r="AD267" s="44">
        <v>6.4</v>
      </c>
      <c r="AE267" s="44">
        <v>3.8</v>
      </c>
      <c r="AF267" s="44">
        <v>31.4</v>
      </c>
      <c r="AG267" s="44">
        <v>52.6</v>
      </c>
      <c r="AH267" s="44">
        <v>12.2</v>
      </c>
      <c r="AI267" s="44">
        <v>24.7</v>
      </c>
      <c r="AJ267" s="44">
        <v>37.6</v>
      </c>
      <c r="AK267" s="44">
        <v>8.1</v>
      </c>
      <c r="AL267" s="44">
        <v>281.2</v>
      </c>
      <c r="AM267" s="44">
        <v>0.7</v>
      </c>
      <c r="AN267" s="44">
        <v>43.8</v>
      </c>
      <c r="AO267" s="44">
        <v>21.3</v>
      </c>
      <c r="AP267" s="44">
        <v>9.2</v>
      </c>
      <c r="AQ267" s="44">
        <v>25.0</v>
      </c>
      <c r="AR267" s="44">
        <v>22.6</v>
      </c>
      <c r="AS267" s="44">
        <v>26.7</v>
      </c>
      <c r="AT267" s="44">
        <v>37.2</v>
      </c>
      <c r="AU267" s="44">
        <v>2.8</v>
      </c>
      <c r="AV267" s="44">
        <v>3.3</v>
      </c>
      <c r="AW267" s="44">
        <v>2.2</v>
      </c>
      <c r="AX267" s="44">
        <v>1.9</v>
      </c>
      <c r="AY267" s="44">
        <v>3.7</v>
      </c>
    </row>
    <row r="268" ht="15.75" customHeight="1">
      <c r="A268" s="44" t="s">
        <v>660</v>
      </c>
      <c r="B268" s="44">
        <v>9372.0</v>
      </c>
      <c r="C268" s="44" t="s">
        <v>430</v>
      </c>
      <c r="D268" s="44">
        <v>39.0</v>
      </c>
      <c r="E268" s="44">
        <v>1526.8</v>
      </c>
      <c r="F268" s="44">
        <v>127.3</v>
      </c>
      <c r="G268" s="44">
        <v>120.5</v>
      </c>
      <c r="H268" s="44">
        <v>5.4</v>
      </c>
      <c r="I268" s="44">
        <v>83.4</v>
      </c>
      <c r="J268" s="44">
        <v>-3.0</v>
      </c>
      <c r="K268" s="44">
        <v>6.3</v>
      </c>
      <c r="L268" s="44">
        <v>15.9</v>
      </c>
      <c r="M268" s="44">
        <v>7.9</v>
      </c>
      <c r="N268" s="44">
        <v>11.8</v>
      </c>
      <c r="O268" s="44">
        <v>36.4</v>
      </c>
      <c r="P268" s="44">
        <v>17.3</v>
      </c>
      <c r="Q268" s="44">
        <v>10.7</v>
      </c>
      <c r="R268" s="44">
        <v>21238.0</v>
      </c>
      <c r="S268" s="44">
        <v>34012.0</v>
      </c>
      <c r="T268" s="44">
        <v>8.2</v>
      </c>
      <c r="U268" s="44">
        <v>25.7</v>
      </c>
      <c r="V268" s="44">
        <v>61.9</v>
      </c>
      <c r="W268" s="44">
        <v>12.4</v>
      </c>
      <c r="X268" s="44">
        <v>3.6</v>
      </c>
      <c r="Y268" s="44">
        <v>477.5</v>
      </c>
      <c r="Z268" s="44">
        <v>112.7</v>
      </c>
      <c r="AA268" s="44">
        <v>53.8</v>
      </c>
      <c r="AB268" s="44">
        <v>965.3</v>
      </c>
      <c r="AC268" s="44">
        <v>2.6</v>
      </c>
      <c r="AD268" s="44">
        <v>10.5</v>
      </c>
      <c r="AE268" s="44">
        <v>5.7</v>
      </c>
      <c r="AF268" s="44">
        <v>21.2</v>
      </c>
      <c r="AG268" s="44">
        <v>53.1</v>
      </c>
      <c r="AH268" s="44">
        <v>20.0</v>
      </c>
      <c r="AI268" s="44">
        <v>17.4</v>
      </c>
      <c r="AJ268" s="44">
        <v>45.0</v>
      </c>
      <c r="AK268" s="44">
        <v>9.9</v>
      </c>
      <c r="AL268" s="44">
        <v>415.6</v>
      </c>
      <c r="AM268" s="44">
        <v>0.8</v>
      </c>
      <c r="AN268" s="44">
        <v>49.3</v>
      </c>
      <c r="AO268" s="44">
        <v>19.4</v>
      </c>
      <c r="AP268" s="44">
        <v>9.6</v>
      </c>
      <c r="AQ268" s="44">
        <v>20.9</v>
      </c>
      <c r="AR268" s="44">
        <v>20.5</v>
      </c>
      <c r="AS268" s="44">
        <v>27.7</v>
      </c>
      <c r="AT268" s="44">
        <v>40.0</v>
      </c>
      <c r="AU268" s="44">
        <v>4.3</v>
      </c>
      <c r="AV268" s="44">
        <v>6.1</v>
      </c>
      <c r="AW268" s="44">
        <v>2.1</v>
      </c>
      <c r="AX268" s="44">
        <v>1.3</v>
      </c>
      <c r="AY268" s="44">
        <v>5.7</v>
      </c>
    </row>
    <row r="269" ht="15.75" customHeight="1">
      <c r="A269" s="44" t="s">
        <v>660</v>
      </c>
      <c r="B269" s="44">
        <v>9373.0</v>
      </c>
      <c r="C269" s="44" t="s">
        <v>431</v>
      </c>
      <c r="D269" s="44">
        <v>19.0</v>
      </c>
      <c r="E269" s="44">
        <v>1344.0</v>
      </c>
      <c r="F269" s="44">
        <v>132.6</v>
      </c>
      <c r="G269" s="44">
        <v>121.8</v>
      </c>
      <c r="H269" s="44">
        <v>8.2</v>
      </c>
      <c r="I269" s="44">
        <v>98.7</v>
      </c>
      <c r="J269" s="44">
        <v>-1.3</v>
      </c>
      <c r="K269" s="44">
        <v>8.6</v>
      </c>
      <c r="L269" s="44">
        <v>17.0</v>
      </c>
      <c r="M269" s="44">
        <v>8.4</v>
      </c>
      <c r="N269" s="44">
        <v>12.2</v>
      </c>
      <c r="O269" s="44">
        <v>37.0</v>
      </c>
      <c r="P269" s="44">
        <v>15.7</v>
      </c>
      <c r="Q269" s="44">
        <v>9.7</v>
      </c>
      <c r="R269" s="44">
        <v>22950.0</v>
      </c>
      <c r="S269" s="44">
        <v>36199.0</v>
      </c>
      <c r="T269" s="44">
        <v>8.1</v>
      </c>
      <c r="U269" s="44">
        <v>21.0</v>
      </c>
      <c r="V269" s="44">
        <v>70.6</v>
      </c>
      <c r="W269" s="44">
        <v>8.4</v>
      </c>
      <c r="X269" s="44">
        <v>6.1</v>
      </c>
      <c r="Y269" s="44">
        <v>439.8</v>
      </c>
      <c r="Z269" s="44">
        <v>116.9</v>
      </c>
      <c r="AA269" s="44">
        <v>51.4</v>
      </c>
      <c r="AB269" s="44">
        <v>876.8</v>
      </c>
      <c r="AC269" s="44">
        <v>3.7</v>
      </c>
      <c r="AD269" s="44">
        <v>12.2</v>
      </c>
      <c r="AE269" s="44">
        <v>2.1</v>
      </c>
      <c r="AF269" s="44">
        <v>24.6</v>
      </c>
      <c r="AG269" s="44">
        <v>49.5</v>
      </c>
      <c r="AH269" s="44">
        <v>23.8</v>
      </c>
      <c r="AI269" s="44">
        <v>20.4</v>
      </c>
      <c r="AJ269" s="44">
        <v>42.9</v>
      </c>
      <c r="AK269" s="44">
        <v>9.3</v>
      </c>
      <c r="AL269" s="44">
        <v>376.6</v>
      </c>
      <c r="AM269" s="44">
        <v>0.4</v>
      </c>
      <c r="AN269" s="44">
        <v>43.3</v>
      </c>
      <c r="AO269" s="44">
        <v>20.7</v>
      </c>
      <c r="AP269" s="44">
        <v>12.6</v>
      </c>
      <c r="AQ269" s="44">
        <v>23.1</v>
      </c>
      <c r="AR269" s="44">
        <v>16.3</v>
      </c>
      <c r="AS269" s="44">
        <v>27.1</v>
      </c>
      <c r="AT269" s="44">
        <v>38.0</v>
      </c>
      <c r="AU269" s="44">
        <v>2.2</v>
      </c>
      <c r="AV269" s="44">
        <v>2.6</v>
      </c>
      <c r="AW269" s="44">
        <v>1.7</v>
      </c>
      <c r="AX269" s="44">
        <v>0.6</v>
      </c>
      <c r="AY269" s="44">
        <v>3.1</v>
      </c>
    </row>
    <row r="270" ht="15.75" customHeight="1">
      <c r="A270" s="44" t="s">
        <v>660</v>
      </c>
      <c r="B270" s="44">
        <v>9374.0</v>
      </c>
      <c r="C270" s="44" t="s">
        <v>432</v>
      </c>
      <c r="D270" s="44">
        <v>38.0</v>
      </c>
      <c r="E270" s="44">
        <v>1427.7</v>
      </c>
      <c r="F270" s="44">
        <v>94.5</v>
      </c>
      <c r="G270" s="44">
        <v>90.3</v>
      </c>
      <c r="H270" s="44">
        <v>4.5</v>
      </c>
      <c r="I270" s="44">
        <v>66.2</v>
      </c>
      <c r="J270" s="44">
        <v>-3.7</v>
      </c>
      <c r="K270" s="44">
        <v>3.6</v>
      </c>
      <c r="L270" s="44">
        <v>15.9</v>
      </c>
      <c r="M270" s="44">
        <v>8.0</v>
      </c>
      <c r="N270" s="44">
        <v>11.5</v>
      </c>
      <c r="O270" s="44">
        <v>36.8</v>
      </c>
      <c r="P270" s="44">
        <v>17.1</v>
      </c>
      <c r="Q270" s="44">
        <v>10.7</v>
      </c>
      <c r="R270" s="44">
        <v>21083.0</v>
      </c>
      <c r="S270" s="44">
        <v>29312.0</v>
      </c>
      <c r="T270" s="44">
        <v>7.9</v>
      </c>
      <c r="U270" s="44">
        <v>22.7</v>
      </c>
      <c r="V270" s="44">
        <v>69.3</v>
      </c>
      <c r="W270" s="44">
        <v>8.0</v>
      </c>
      <c r="X270" s="44">
        <v>2.8</v>
      </c>
      <c r="Y270" s="44">
        <v>490.5</v>
      </c>
      <c r="Z270" s="44">
        <v>110.1</v>
      </c>
      <c r="AA270" s="44">
        <v>54.0</v>
      </c>
      <c r="AB270" s="44">
        <v>911.8</v>
      </c>
      <c r="AC270" s="44">
        <v>1.7</v>
      </c>
      <c r="AD270" s="44">
        <v>8.8</v>
      </c>
      <c r="AE270" s="44">
        <v>9.5</v>
      </c>
      <c r="AF270" s="44">
        <v>24.4</v>
      </c>
      <c r="AG270" s="44">
        <v>47.0</v>
      </c>
      <c r="AH270" s="44">
        <v>19.1</v>
      </c>
      <c r="AI270" s="44">
        <v>25.9</v>
      </c>
      <c r="AJ270" s="44">
        <v>37.6</v>
      </c>
      <c r="AK270" s="44">
        <v>8.4</v>
      </c>
      <c r="AL270" s="44">
        <v>330.4</v>
      </c>
      <c r="AM270" s="44">
        <v>1.1</v>
      </c>
      <c r="AN270" s="44">
        <v>49.3</v>
      </c>
      <c r="AO270" s="44">
        <v>14.9</v>
      </c>
      <c r="AP270" s="44">
        <v>7.9</v>
      </c>
      <c r="AQ270" s="44">
        <v>26.8</v>
      </c>
      <c r="AR270" s="44">
        <v>26.9</v>
      </c>
      <c r="AS270" s="44">
        <v>25.4</v>
      </c>
      <c r="AT270" s="44">
        <v>27.0</v>
      </c>
      <c r="AU270" s="44">
        <v>3.7</v>
      </c>
      <c r="AV270" s="44">
        <v>4.4</v>
      </c>
      <c r="AW270" s="44">
        <v>2.8</v>
      </c>
      <c r="AX270" s="44">
        <v>1.9</v>
      </c>
      <c r="AY270" s="44">
        <v>4.8</v>
      </c>
    </row>
    <row r="271" ht="15.75" customHeight="1">
      <c r="A271" s="44" t="s">
        <v>660</v>
      </c>
      <c r="B271" s="44">
        <v>9375.0</v>
      </c>
      <c r="C271" s="44" t="s">
        <v>433</v>
      </c>
      <c r="D271" s="44">
        <v>41.0</v>
      </c>
      <c r="E271" s="44">
        <v>1391.7</v>
      </c>
      <c r="F271" s="44">
        <v>192.2</v>
      </c>
      <c r="G271" s="44">
        <v>176.7</v>
      </c>
      <c r="H271" s="44">
        <v>8.1</v>
      </c>
      <c r="I271" s="44">
        <v>138.1</v>
      </c>
      <c r="J271" s="44">
        <v>-0.1</v>
      </c>
      <c r="K271" s="44">
        <v>8.7</v>
      </c>
      <c r="L271" s="44">
        <v>17.2</v>
      </c>
      <c r="M271" s="44">
        <v>7.8</v>
      </c>
      <c r="N271" s="44">
        <v>11.5</v>
      </c>
      <c r="O271" s="44">
        <v>37.7</v>
      </c>
      <c r="P271" s="44">
        <v>16.4</v>
      </c>
      <c r="Q271" s="44">
        <v>9.3</v>
      </c>
      <c r="R271" s="44">
        <v>23001.0</v>
      </c>
      <c r="S271" s="44">
        <v>24254.0</v>
      </c>
      <c r="T271" s="44">
        <v>7.9</v>
      </c>
      <c r="U271" s="44">
        <v>13.8</v>
      </c>
      <c r="V271" s="44">
        <v>81.6</v>
      </c>
      <c r="W271" s="44">
        <v>4.6</v>
      </c>
      <c r="X271" s="44">
        <v>5.0</v>
      </c>
      <c r="Y271" s="44">
        <v>449.8</v>
      </c>
      <c r="Z271" s="44">
        <v>113.6</v>
      </c>
      <c r="AA271" s="44">
        <v>51.1</v>
      </c>
      <c r="AB271" s="44">
        <v>828.8</v>
      </c>
      <c r="AC271" s="44">
        <v>1.2</v>
      </c>
      <c r="AD271" s="44">
        <v>6.0</v>
      </c>
      <c r="AE271" s="44">
        <v>4.9</v>
      </c>
      <c r="AF271" s="44">
        <v>28.1</v>
      </c>
      <c r="AG271" s="44">
        <v>54.5</v>
      </c>
      <c r="AH271" s="44">
        <v>12.6</v>
      </c>
      <c r="AI271" s="44">
        <v>20.5</v>
      </c>
      <c r="AJ271" s="44">
        <v>36.7</v>
      </c>
      <c r="AK271" s="44">
        <v>7.3</v>
      </c>
      <c r="AL271" s="44">
        <v>247.6</v>
      </c>
      <c r="AM271" s="44">
        <v>1.0</v>
      </c>
      <c r="AN271" s="44">
        <v>40.2</v>
      </c>
      <c r="AO271" s="44">
        <v>27.0</v>
      </c>
      <c r="AP271" s="44">
        <v>12.7</v>
      </c>
      <c r="AQ271" s="44">
        <v>19.1</v>
      </c>
      <c r="AR271" s="44">
        <v>19.9</v>
      </c>
      <c r="AS271" s="44">
        <v>25.1</v>
      </c>
      <c r="AT271" s="44">
        <v>43.8</v>
      </c>
      <c r="AU271" s="44">
        <v>2.3</v>
      </c>
      <c r="AV271" s="44">
        <v>2.8</v>
      </c>
      <c r="AW271" s="44">
        <v>1.7</v>
      </c>
      <c r="AX271" s="44">
        <v>0.9</v>
      </c>
      <c r="AY271" s="44">
        <v>2.9</v>
      </c>
    </row>
    <row r="272" ht="15.75" customHeight="1">
      <c r="A272" s="44" t="s">
        <v>660</v>
      </c>
      <c r="B272" s="44">
        <v>9376.0</v>
      </c>
      <c r="C272" s="44" t="s">
        <v>434</v>
      </c>
      <c r="D272" s="44">
        <v>33.0</v>
      </c>
      <c r="E272" s="44">
        <v>1458.4</v>
      </c>
      <c r="F272" s="44">
        <v>146.5</v>
      </c>
      <c r="G272" s="44">
        <v>135.5</v>
      </c>
      <c r="H272" s="44">
        <v>7.5</v>
      </c>
      <c r="I272" s="44">
        <v>100.4</v>
      </c>
      <c r="J272" s="44">
        <v>-1.6</v>
      </c>
      <c r="K272" s="44">
        <v>9.2</v>
      </c>
      <c r="L272" s="44">
        <v>16.0</v>
      </c>
      <c r="M272" s="44">
        <v>8.1</v>
      </c>
      <c r="N272" s="44">
        <v>12.1</v>
      </c>
      <c r="O272" s="44">
        <v>36.8</v>
      </c>
      <c r="P272" s="44">
        <v>16.5</v>
      </c>
      <c r="Q272" s="44">
        <v>10.6</v>
      </c>
      <c r="R272" s="44">
        <v>20927.0</v>
      </c>
      <c r="S272" s="44">
        <v>34101.0</v>
      </c>
      <c r="T272" s="44">
        <v>10.6</v>
      </c>
      <c r="U272" s="44">
        <v>18.6</v>
      </c>
      <c r="V272" s="44">
        <v>73.4</v>
      </c>
      <c r="W272" s="44">
        <v>8.0</v>
      </c>
      <c r="X272" s="44">
        <v>5.6</v>
      </c>
      <c r="Y272" s="44">
        <v>466.0</v>
      </c>
      <c r="Z272" s="44">
        <v>107.8</v>
      </c>
      <c r="AA272" s="44">
        <v>50.2</v>
      </c>
      <c r="AB272" s="44">
        <v>892.0</v>
      </c>
      <c r="AC272" s="44">
        <v>2.6</v>
      </c>
      <c r="AD272" s="44">
        <v>11.6</v>
      </c>
      <c r="AE272" s="44">
        <v>3.4</v>
      </c>
      <c r="AF272" s="44">
        <v>19.4</v>
      </c>
      <c r="AG272" s="44">
        <v>49.6</v>
      </c>
      <c r="AH272" s="44">
        <v>27.6</v>
      </c>
      <c r="AI272" s="44">
        <v>19.7</v>
      </c>
      <c r="AJ272" s="44">
        <v>37.7</v>
      </c>
      <c r="AK272" s="44">
        <v>7.6</v>
      </c>
      <c r="AL272" s="44">
        <v>383.2</v>
      </c>
      <c r="AM272" s="44">
        <v>0.8</v>
      </c>
      <c r="AN272" s="44">
        <v>43.4</v>
      </c>
      <c r="AO272" s="44">
        <v>19.9</v>
      </c>
      <c r="AP272" s="44">
        <v>15.4</v>
      </c>
      <c r="AQ272" s="44">
        <v>20.5</v>
      </c>
      <c r="AR272" s="44">
        <v>24.6</v>
      </c>
      <c r="AS272" s="44">
        <v>27.1</v>
      </c>
      <c r="AT272" s="44">
        <v>40.2</v>
      </c>
      <c r="AU272" s="44">
        <v>3.3</v>
      </c>
      <c r="AV272" s="44">
        <v>3.8</v>
      </c>
      <c r="AW272" s="44">
        <v>2.7</v>
      </c>
      <c r="AX272" s="44">
        <v>1.9</v>
      </c>
      <c r="AY272" s="44">
        <v>4.5</v>
      </c>
    </row>
    <row r="273" ht="15.75" customHeight="1">
      <c r="A273" s="44" t="s">
        <v>660</v>
      </c>
      <c r="B273" s="44">
        <v>9377.0</v>
      </c>
      <c r="C273" s="44" t="s">
        <v>435</v>
      </c>
      <c r="D273" s="44">
        <v>26.0</v>
      </c>
      <c r="E273" s="44">
        <v>1084.3</v>
      </c>
      <c r="F273" s="44">
        <v>72.7</v>
      </c>
      <c r="G273" s="44">
        <v>69.7</v>
      </c>
      <c r="H273" s="44">
        <v>4.1</v>
      </c>
      <c r="I273" s="44">
        <v>67.1</v>
      </c>
      <c r="J273" s="44">
        <v>-5.5</v>
      </c>
      <c r="K273" s="44">
        <v>2.7</v>
      </c>
      <c r="L273" s="44">
        <v>15.2</v>
      </c>
      <c r="M273" s="44">
        <v>7.8</v>
      </c>
      <c r="N273" s="44">
        <v>11.1</v>
      </c>
      <c r="O273" s="44">
        <v>36.1</v>
      </c>
      <c r="P273" s="44">
        <v>17.7</v>
      </c>
      <c r="Q273" s="44">
        <v>12.0</v>
      </c>
      <c r="R273" s="44">
        <v>21082.0</v>
      </c>
      <c r="S273" s="44">
        <v>33698.0</v>
      </c>
      <c r="T273" s="44">
        <v>9.5</v>
      </c>
      <c r="U273" s="44">
        <v>29.0</v>
      </c>
      <c r="V273" s="44">
        <v>65.2</v>
      </c>
      <c r="W273" s="44">
        <v>5.8</v>
      </c>
      <c r="X273" s="44">
        <v>1.9</v>
      </c>
      <c r="Y273" s="44">
        <v>503.7</v>
      </c>
      <c r="Z273" s="44">
        <v>103.8</v>
      </c>
      <c r="AA273" s="44">
        <v>52.3</v>
      </c>
      <c r="AB273" s="44">
        <v>901.6</v>
      </c>
      <c r="AC273" s="44">
        <v>1.7</v>
      </c>
      <c r="AD273" s="44">
        <v>9.6</v>
      </c>
      <c r="AE273" s="44">
        <v>3.2</v>
      </c>
      <c r="AF273" s="44">
        <v>26.7</v>
      </c>
      <c r="AG273" s="44">
        <v>54.7</v>
      </c>
      <c r="AH273" s="44">
        <v>15.5</v>
      </c>
      <c r="AI273" s="44">
        <v>24.5</v>
      </c>
      <c r="AJ273" s="44">
        <v>38.8</v>
      </c>
      <c r="AK273" s="44">
        <v>8.7</v>
      </c>
      <c r="AL273" s="44">
        <v>354.9</v>
      </c>
      <c r="AM273" s="44">
        <v>1.3</v>
      </c>
      <c r="AN273" s="44">
        <v>51.0</v>
      </c>
      <c r="AO273" s="44">
        <v>17.9</v>
      </c>
      <c r="AP273" s="44">
        <v>8.5</v>
      </c>
      <c r="AQ273" s="44">
        <v>21.3</v>
      </c>
      <c r="AR273" s="44">
        <v>27.4</v>
      </c>
      <c r="AS273" s="44">
        <v>20.3</v>
      </c>
      <c r="AT273" s="44">
        <v>32.1</v>
      </c>
      <c r="AU273" s="44">
        <v>3.8</v>
      </c>
      <c r="AV273" s="44">
        <v>4.2</v>
      </c>
      <c r="AW273" s="44">
        <v>3.3</v>
      </c>
      <c r="AX273" s="44">
        <v>1.4</v>
      </c>
      <c r="AY273" s="44">
        <v>5.9</v>
      </c>
    </row>
    <row r="274" ht="15.75" customHeight="1">
      <c r="A274" s="44" t="s">
        <v>660</v>
      </c>
      <c r="B274" s="44">
        <v>9461.0</v>
      </c>
      <c r="C274" s="44" t="s">
        <v>436</v>
      </c>
      <c r="D274" s="44">
        <v>1.0</v>
      </c>
      <c r="E274" s="44">
        <v>54.6</v>
      </c>
      <c r="F274" s="44">
        <v>77.2</v>
      </c>
      <c r="G274" s="44">
        <v>66.2</v>
      </c>
      <c r="H274" s="44">
        <v>14.2</v>
      </c>
      <c r="I274" s="44">
        <v>1413.0</v>
      </c>
      <c r="J274" s="44">
        <v>-0.5</v>
      </c>
      <c r="K274" s="44">
        <v>19.2</v>
      </c>
      <c r="L274" s="44">
        <v>14.5</v>
      </c>
      <c r="M274" s="44">
        <v>10.2</v>
      </c>
      <c r="N274" s="44">
        <v>18.5</v>
      </c>
      <c r="O274" s="44">
        <v>32.1</v>
      </c>
      <c r="P274" s="44">
        <v>14.1</v>
      </c>
      <c r="Q274" s="44">
        <v>10.6</v>
      </c>
      <c r="R274" s="44">
        <v>21031.0</v>
      </c>
      <c r="S274" s="44">
        <v>59859.0</v>
      </c>
      <c r="T274" s="44">
        <v>39.8</v>
      </c>
      <c r="U274" s="44">
        <v>54.7</v>
      </c>
      <c r="V274" s="44">
        <v>34.4</v>
      </c>
      <c r="W274" s="44">
        <v>10.9</v>
      </c>
      <c r="X274" s="44">
        <v>3.6</v>
      </c>
      <c r="Y274" s="44">
        <v>555.9</v>
      </c>
      <c r="Z274" s="44">
        <v>79.3</v>
      </c>
      <c r="AA274" s="44">
        <v>44.1</v>
      </c>
      <c r="AB274" s="44">
        <v>631.1</v>
      </c>
      <c r="AC274" s="44">
        <v>7.8</v>
      </c>
      <c r="AD274" s="44">
        <v>17.8</v>
      </c>
      <c r="AE274" s="44">
        <v>4.8</v>
      </c>
      <c r="AF274" s="44">
        <v>11.1</v>
      </c>
      <c r="AG274" s="44">
        <v>27.9</v>
      </c>
      <c r="AH274" s="44">
        <v>56.1</v>
      </c>
      <c r="AI274" s="44">
        <v>26.5</v>
      </c>
      <c r="AJ274" s="44">
        <v>46.6</v>
      </c>
      <c r="AK274" s="44">
        <v>5.7</v>
      </c>
      <c r="AL274" s="44">
        <v>708.7</v>
      </c>
      <c r="AM274" s="44">
        <v>0.2</v>
      </c>
      <c r="AN274" s="44">
        <v>32.5</v>
      </c>
      <c r="AO274" s="44">
        <v>19.1</v>
      </c>
      <c r="AP274" s="44">
        <v>16.0</v>
      </c>
      <c r="AQ274" s="44">
        <v>32.2</v>
      </c>
      <c r="AR274" s="44">
        <v>48.6</v>
      </c>
      <c r="AS274" s="44">
        <v>26.4</v>
      </c>
      <c r="AT274" s="44">
        <v>38.3</v>
      </c>
      <c r="AU274" s="44">
        <v>4.1</v>
      </c>
      <c r="AV274" s="44">
        <v>4.7</v>
      </c>
      <c r="AW274" s="44">
        <v>3.6</v>
      </c>
      <c r="AX274" s="44">
        <v>2.8</v>
      </c>
      <c r="AY274" s="44">
        <v>4.5</v>
      </c>
    </row>
    <row r="275" ht="15.75" customHeight="1">
      <c r="A275" s="44" t="s">
        <v>660</v>
      </c>
      <c r="B275" s="44">
        <v>9462.0</v>
      </c>
      <c r="C275" s="44" t="s">
        <v>437</v>
      </c>
      <c r="D275" s="44">
        <v>1.0</v>
      </c>
      <c r="E275" s="44">
        <v>66.9</v>
      </c>
      <c r="F275" s="44">
        <v>74.0</v>
      </c>
      <c r="G275" s="44">
        <v>65.8</v>
      </c>
      <c r="H275" s="44">
        <v>11.1</v>
      </c>
      <c r="I275" s="44">
        <v>1106.3</v>
      </c>
      <c r="J275" s="44">
        <v>-3.0</v>
      </c>
      <c r="K275" s="44">
        <v>15.8</v>
      </c>
      <c r="L275" s="44">
        <v>12.8</v>
      </c>
      <c r="M275" s="44">
        <v>13.8</v>
      </c>
      <c r="N275" s="44">
        <v>15.5</v>
      </c>
      <c r="O275" s="44">
        <v>30.6</v>
      </c>
      <c r="P275" s="44">
        <v>15.9</v>
      </c>
      <c r="Q275" s="44">
        <v>11.5</v>
      </c>
      <c r="R275" s="44">
        <v>20905.0</v>
      </c>
      <c r="S275" s="44">
        <v>62352.0</v>
      </c>
      <c r="T275" s="44">
        <v>52.3</v>
      </c>
      <c r="U275" s="44">
        <v>51.9</v>
      </c>
      <c r="V275" s="44">
        <v>25.1</v>
      </c>
      <c r="W275" s="44">
        <v>23.0</v>
      </c>
      <c r="X275" s="44">
        <v>6.3</v>
      </c>
      <c r="Y275" s="44">
        <v>577.5</v>
      </c>
      <c r="Z275" s="44">
        <v>79.3</v>
      </c>
      <c r="AA275" s="44">
        <v>45.8</v>
      </c>
      <c r="AB275" s="44">
        <v>620.4</v>
      </c>
      <c r="AC275" s="44">
        <v>5.5</v>
      </c>
      <c r="AD275" s="44">
        <v>17.3</v>
      </c>
      <c r="AE275" s="44">
        <v>5.3</v>
      </c>
      <c r="AF275" s="44">
        <v>14.2</v>
      </c>
      <c r="AG275" s="44">
        <v>37.5</v>
      </c>
      <c r="AH275" s="44">
        <v>43.0</v>
      </c>
      <c r="AI275" s="44">
        <v>33.5</v>
      </c>
      <c r="AJ275" s="44">
        <v>42.4</v>
      </c>
      <c r="AK275" s="44">
        <v>5.2</v>
      </c>
      <c r="AL275" s="44">
        <v>644.4</v>
      </c>
      <c r="AM275" s="44">
        <v>0.3</v>
      </c>
      <c r="AN275" s="44">
        <v>21.5</v>
      </c>
      <c r="AO275" s="44">
        <v>18.7</v>
      </c>
      <c r="AP275" s="44">
        <v>20.2</v>
      </c>
      <c r="AQ275" s="44">
        <v>39.3</v>
      </c>
      <c r="AR275" s="44">
        <v>56.0</v>
      </c>
      <c r="AS275" s="44">
        <v>23.0</v>
      </c>
      <c r="AT275" s="44">
        <v>34.1</v>
      </c>
      <c r="AU275" s="44">
        <v>5.0</v>
      </c>
      <c r="AV275" s="44">
        <v>5.8</v>
      </c>
      <c r="AW275" s="44">
        <v>4.1</v>
      </c>
      <c r="AX275" s="44">
        <v>3.5</v>
      </c>
      <c r="AY275" s="44">
        <v>5.9</v>
      </c>
    </row>
    <row r="276" ht="15.75" customHeight="1">
      <c r="A276" s="44" t="s">
        <v>660</v>
      </c>
      <c r="B276" s="44">
        <v>9463.0</v>
      </c>
      <c r="C276" s="44" t="s">
        <v>438</v>
      </c>
      <c r="D276" s="44">
        <v>1.0</v>
      </c>
      <c r="E276" s="44">
        <v>48.3</v>
      </c>
      <c r="F276" s="44">
        <v>41.2</v>
      </c>
      <c r="G276" s="44">
        <v>36.8</v>
      </c>
      <c r="H276" s="44">
        <v>10.6</v>
      </c>
      <c r="I276" s="44">
        <v>853.9</v>
      </c>
      <c r="J276" s="44">
        <v>-4.4</v>
      </c>
      <c r="K276" s="44">
        <v>8.7</v>
      </c>
      <c r="L276" s="44">
        <v>14.1</v>
      </c>
      <c r="M276" s="44">
        <v>8.4</v>
      </c>
      <c r="N276" s="44">
        <v>14.2</v>
      </c>
      <c r="O276" s="44">
        <v>33.2</v>
      </c>
      <c r="P276" s="44">
        <v>17.2</v>
      </c>
      <c r="Q276" s="44">
        <v>12.8</v>
      </c>
      <c r="R276" s="44">
        <v>23911.0</v>
      </c>
      <c r="S276" s="44">
        <v>83501.0</v>
      </c>
      <c r="T276" s="44">
        <v>17.8</v>
      </c>
      <c r="U276" s="44">
        <v>7.5</v>
      </c>
      <c r="V276" s="44">
        <v>89.8</v>
      </c>
      <c r="W276" s="44">
        <v>2.7</v>
      </c>
      <c r="X276" s="44">
        <v>3.2</v>
      </c>
      <c r="Y276" s="44">
        <v>577.9</v>
      </c>
      <c r="Z276" s="44">
        <v>87.0</v>
      </c>
      <c r="AA276" s="44">
        <v>50.3</v>
      </c>
      <c r="AB276" s="44">
        <v>710.1</v>
      </c>
      <c r="AC276" s="44">
        <v>9.9</v>
      </c>
      <c r="AD276" s="44">
        <v>21.5</v>
      </c>
      <c r="AE276" s="44">
        <v>9.1</v>
      </c>
      <c r="AF276" s="44">
        <v>10.2</v>
      </c>
      <c r="AG276" s="44">
        <v>45.8</v>
      </c>
      <c r="AH276" s="44">
        <v>34.8</v>
      </c>
      <c r="AI276" s="44">
        <v>36.8</v>
      </c>
      <c r="AJ276" s="44">
        <v>45.6</v>
      </c>
      <c r="AK276" s="44">
        <v>6.1</v>
      </c>
      <c r="AL276" s="44">
        <v>822.7</v>
      </c>
      <c r="AM276" s="44">
        <v>0.1</v>
      </c>
      <c r="AN276" s="44">
        <v>31.0</v>
      </c>
      <c r="AO276" s="44">
        <v>13.6</v>
      </c>
      <c r="AP276" s="44">
        <v>31.3</v>
      </c>
      <c r="AQ276" s="44">
        <v>23.9</v>
      </c>
      <c r="AR276" s="44">
        <v>65.7</v>
      </c>
      <c r="AS276" s="44">
        <v>25.4</v>
      </c>
      <c r="AT276" s="44">
        <v>34.4</v>
      </c>
      <c r="AU276" s="44">
        <v>5.3</v>
      </c>
      <c r="AV276" s="44">
        <v>5.7</v>
      </c>
      <c r="AW276" s="44">
        <v>4.8</v>
      </c>
      <c r="AX276" s="44">
        <v>4.4</v>
      </c>
      <c r="AY276" s="44">
        <v>6.4</v>
      </c>
    </row>
    <row r="277" ht="15.75" customHeight="1">
      <c r="A277" s="44" t="s">
        <v>660</v>
      </c>
      <c r="B277" s="44">
        <v>9464.0</v>
      </c>
      <c r="C277" s="44" t="s">
        <v>439</v>
      </c>
      <c r="D277" s="44">
        <v>1.0</v>
      </c>
      <c r="E277" s="44">
        <v>58.0</v>
      </c>
      <c r="F277" s="44">
        <v>46.0</v>
      </c>
      <c r="G277" s="44">
        <v>38.4</v>
      </c>
      <c r="H277" s="44">
        <v>16.4</v>
      </c>
      <c r="I277" s="44">
        <v>792.0</v>
      </c>
      <c r="J277" s="44">
        <v>-4.2</v>
      </c>
      <c r="K277" s="44">
        <v>21.3</v>
      </c>
      <c r="L277" s="44">
        <v>15.7</v>
      </c>
      <c r="M277" s="44">
        <v>8.2</v>
      </c>
      <c r="N277" s="44">
        <v>12.5</v>
      </c>
      <c r="O277" s="44">
        <v>32.9</v>
      </c>
      <c r="P277" s="44">
        <v>17.9</v>
      </c>
      <c r="Q277" s="44">
        <v>12.7</v>
      </c>
      <c r="R277" s="44">
        <v>19957.0</v>
      </c>
      <c r="S277" s="44">
        <v>41114.0</v>
      </c>
      <c r="T277" s="44">
        <v>44.6</v>
      </c>
      <c r="U277" s="44">
        <v>5.1</v>
      </c>
      <c r="V277" s="44">
        <v>90.5</v>
      </c>
      <c r="W277" s="44">
        <v>4.4</v>
      </c>
      <c r="X277" s="44">
        <v>2.9</v>
      </c>
      <c r="Y277" s="44">
        <v>590.2</v>
      </c>
      <c r="Z277" s="44">
        <v>82.7</v>
      </c>
      <c r="AA277" s="44">
        <v>48.8</v>
      </c>
      <c r="AB277" s="44">
        <v>636.7</v>
      </c>
      <c r="AC277" s="44">
        <v>9.8</v>
      </c>
      <c r="AD277" s="44">
        <v>16.8</v>
      </c>
      <c r="AE277" s="44">
        <v>12.8</v>
      </c>
      <c r="AF277" s="44">
        <v>15.2</v>
      </c>
      <c r="AG277" s="44">
        <v>39.3</v>
      </c>
      <c r="AH277" s="44">
        <v>32.7</v>
      </c>
      <c r="AI277" s="44">
        <v>25.9</v>
      </c>
      <c r="AJ277" s="44">
        <v>42.2</v>
      </c>
      <c r="AK277" s="44">
        <v>6.7</v>
      </c>
      <c r="AL277" s="44">
        <v>538.3</v>
      </c>
      <c r="AM277" s="44">
        <v>0.2</v>
      </c>
      <c r="AN277" s="44">
        <v>21.4</v>
      </c>
      <c r="AO277" s="44">
        <v>26.7</v>
      </c>
      <c r="AP277" s="44">
        <v>16.7</v>
      </c>
      <c r="AQ277" s="44">
        <v>34.9</v>
      </c>
      <c r="AR277" s="44">
        <v>114.5</v>
      </c>
      <c r="AS277" s="44">
        <v>29.4</v>
      </c>
      <c r="AT277" s="44">
        <v>51.6</v>
      </c>
      <c r="AU277" s="44">
        <v>6.0</v>
      </c>
      <c r="AV277" s="44">
        <v>7.0</v>
      </c>
      <c r="AW277" s="44">
        <v>4.9</v>
      </c>
      <c r="AX277" s="44">
        <v>4.8</v>
      </c>
      <c r="AY277" s="44">
        <v>5.5</v>
      </c>
    </row>
    <row r="278" ht="15.75" customHeight="1">
      <c r="A278" s="44" t="s">
        <v>660</v>
      </c>
      <c r="B278" s="44">
        <v>9471.0</v>
      </c>
      <c r="C278" s="44" t="s">
        <v>440</v>
      </c>
      <c r="D278" s="44">
        <v>36.0</v>
      </c>
      <c r="E278" s="44">
        <v>1167.8</v>
      </c>
      <c r="F278" s="44">
        <v>146.6</v>
      </c>
      <c r="G278" s="44">
        <v>139.7</v>
      </c>
      <c r="H278" s="44">
        <v>4.7</v>
      </c>
      <c r="I278" s="44">
        <v>125.5</v>
      </c>
      <c r="J278" s="44">
        <v>-1.6</v>
      </c>
      <c r="K278" s="44">
        <v>5.3</v>
      </c>
      <c r="L278" s="44">
        <v>17.0</v>
      </c>
      <c r="M278" s="44">
        <v>7.6</v>
      </c>
      <c r="N278" s="44">
        <v>11.9</v>
      </c>
      <c r="O278" s="44">
        <v>37.9</v>
      </c>
      <c r="P278" s="44">
        <v>16.0</v>
      </c>
      <c r="Q278" s="44">
        <v>9.5</v>
      </c>
      <c r="R278" s="44">
        <v>22646.0</v>
      </c>
      <c r="S278" s="44">
        <v>25196.0</v>
      </c>
      <c r="T278" s="44">
        <v>5.5</v>
      </c>
      <c r="U278" s="44">
        <v>13.8</v>
      </c>
      <c r="V278" s="44">
        <v>81.3</v>
      </c>
      <c r="W278" s="44">
        <v>5.0</v>
      </c>
      <c r="X278" s="44">
        <v>3.4</v>
      </c>
      <c r="Y278" s="44">
        <v>450.2</v>
      </c>
      <c r="Z278" s="44">
        <v>110.3</v>
      </c>
      <c r="AA278" s="44">
        <v>49.6</v>
      </c>
      <c r="AB278" s="44">
        <v>878.6</v>
      </c>
      <c r="AC278" s="44" t="s">
        <v>644</v>
      </c>
      <c r="AD278" s="44">
        <v>6.1</v>
      </c>
      <c r="AE278" s="44">
        <v>5.2</v>
      </c>
      <c r="AF278" s="44">
        <v>29.5</v>
      </c>
      <c r="AG278" s="44">
        <v>65.4</v>
      </c>
      <c r="AH278" s="44" t="s">
        <v>644</v>
      </c>
      <c r="AI278" s="44">
        <v>33.3</v>
      </c>
      <c r="AJ278" s="44">
        <v>35.7</v>
      </c>
      <c r="AK278" s="44">
        <v>8.2</v>
      </c>
      <c r="AL278" s="44">
        <v>266.9</v>
      </c>
      <c r="AM278" s="44">
        <v>0.8</v>
      </c>
      <c r="AN278" s="44">
        <v>44.4</v>
      </c>
      <c r="AO278" s="44">
        <v>29.7</v>
      </c>
      <c r="AP278" s="44">
        <v>8.3</v>
      </c>
      <c r="AQ278" s="44">
        <v>16.8</v>
      </c>
      <c r="AR278" s="44">
        <v>18.9</v>
      </c>
      <c r="AS278" s="44">
        <v>25.1</v>
      </c>
      <c r="AT278" s="44">
        <v>34.2</v>
      </c>
      <c r="AU278" s="44">
        <v>2.5</v>
      </c>
      <c r="AV278" s="44">
        <v>2.8</v>
      </c>
      <c r="AW278" s="44">
        <v>2.1</v>
      </c>
      <c r="AX278" s="44">
        <v>1.4</v>
      </c>
      <c r="AY278" s="44">
        <v>3.8</v>
      </c>
    </row>
    <row r="279" ht="15.75" customHeight="1">
      <c r="A279" s="44" t="s">
        <v>660</v>
      </c>
      <c r="B279" s="44">
        <v>9472.0</v>
      </c>
      <c r="C279" s="44" t="s">
        <v>441</v>
      </c>
      <c r="D279" s="44">
        <v>33.0</v>
      </c>
      <c r="E279" s="44">
        <v>1273.6</v>
      </c>
      <c r="F279" s="44">
        <v>103.8</v>
      </c>
      <c r="G279" s="44">
        <v>100.0</v>
      </c>
      <c r="H279" s="44">
        <v>3.6</v>
      </c>
      <c r="I279" s="44">
        <v>81.5</v>
      </c>
      <c r="J279" s="44">
        <v>-3.9</v>
      </c>
      <c r="K279" s="44">
        <v>3.3</v>
      </c>
      <c r="L279" s="44">
        <v>16.0</v>
      </c>
      <c r="M279" s="44">
        <v>7.1</v>
      </c>
      <c r="N279" s="44">
        <v>10.5</v>
      </c>
      <c r="O279" s="44">
        <v>37.2</v>
      </c>
      <c r="P279" s="44">
        <v>17.7</v>
      </c>
      <c r="Q279" s="44">
        <v>11.5</v>
      </c>
      <c r="R279" s="44">
        <v>21512.0</v>
      </c>
      <c r="S279" s="44">
        <v>20099.0</v>
      </c>
      <c r="T279" s="44">
        <v>4.3</v>
      </c>
      <c r="U279" s="44">
        <v>12.4</v>
      </c>
      <c r="V279" s="44">
        <v>82.0</v>
      </c>
      <c r="W279" s="44">
        <v>5.6</v>
      </c>
      <c r="X279" s="44">
        <v>2.1</v>
      </c>
      <c r="Y279" s="44">
        <v>487.7</v>
      </c>
      <c r="Z279" s="44">
        <v>108.8</v>
      </c>
      <c r="AA279" s="44">
        <v>53.1</v>
      </c>
      <c r="AB279" s="44">
        <v>917.3</v>
      </c>
      <c r="AC279" s="44">
        <v>0.6</v>
      </c>
      <c r="AD279" s="44">
        <v>7.4</v>
      </c>
      <c r="AE279" s="44">
        <v>3.3</v>
      </c>
      <c r="AF279" s="44">
        <v>28.1</v>
      </c>
      <c r="AG279" s="44">
        <v>57.2</v>
      </c>
      <c r="AH279" s="44">
        <v>11.5</v>
      </c>
      <c r="AI279" s="44">
        <v>32.3</v>
      </c>
      <c r="AJ279" s="44">
        <v>38.7</v>
      </c>
      <c r="AK279" s="44">
        <v>8.1</v>
      </c>
      <c r="AL279" s="44">
        <v>229.7</v>
      </c>
      <c r="AM279" s="44">
        <v>1.5</v>
      </c>
      <c r="AN279" s="44">
        <v>41.1</v>
      </c>
      <c r="AO279" s="44">
        <v>22.4</v>
      </c>
      <c r="AP279" s="44">
        <v>13.6</v>
      </c>
      <c r="AQ279" s="44">
        <v>21.4</v>
      </c>
      <c r="AR279" s="44">
        <v>21.2</v>
      </c>
      <c r="AS279" s="44">
        <v>23.3</v>
      </c>
      <c r="AT279" s="44">
        <v>25.3</v>
      </c>
      <c r="AU279" s="44">
        <v>3.3</v>
      </c>
      <c r="AV279" s="44">
        <v>3.8</v>
      </c>
      <c r="AW279" s="44">
        <v>2.7</v>
      </c>
      <c r="AX279" s="44">
        <v>1.4</v>
      </c>
      <c r="AY279" s="44">
        <v>5.1</v>
      </c>
    </row>
    <row r="280" ht="15.75" customHeight="1">
      <c r="A280" s="44" t="s">
        <v>660</v>
      </c>
      <c r="B280" s="44">
        <v>9473.0</v>
      </c>
      <c r="C280" s="44" t="s">
        <v>442</v>
      </c>
      <c r="D280" s="44">
        <v>17.0</v>
      </c>
      <c r="E280" s="44">
        <v>590.4</v>
      </c>
      <c r="F280" s="44">
        <v>86.9</v>
      </c>
      <c r="G280" s="44">
        <v>82.3</v>
      </c>
      <c r="H280" s="44">
        <v>5.3</v>
      </c>
      <c r="I280" s="44">
        <v>147.2</v>
      </c>
      <c r="J280" s="44">
        <v>-4.4</v>
      </c>
      <c r="K280" s="44">
        <v>6.0</v>
      </c>
      <c r="L280" s="44">
        <v>15.6</v>
      </c>
      <c r="M280" s="44">
        <v>7.0</v>
      </c>
      <c r="N280" s="44">
        <v>11.0</v>
      </c>
      <c r="O280" s="44">
        <v>36.3</v>
      </c>
      <c r="P280" s="44">
        <v>18.0</v>
      </c>
      <c r="Q280" s="44">
        <v>12.1</v>
      </c>
      <c r="R280" s="44">
        <v>25069.0</v>
      </c>
      <c r="S280" s="44">
        <v>25892.0</v>
      </c>
      <c r="T280" s="44">
        <v>6.5</v>
      </c>
      <c r="U280" s="44">
        <v>5.3</v>
      </c>
      <c r="V280" s="44">
        <v>91.2</v>
      </c>
      <c r="W280" s="44">
        <v>3.5</v>
      </c>
      <c r="X280" s="44">
        <v>2.5</v>
      </c>
      <c r="Y280" s="44">
        <v>483.2</v>
      </c>
      <c r="Z280" s="44">
        <v>106.6</v>
      </c>
      <c r="AA280" s="44">
        <v>51.5</v>
      </c>
      <c r="AB280" s="44">
        <v>831.7</v>
      </c>
      <c r="AC280" s="44" t="s">
        <v>644</v>
      </c>
      <c r="AD280" s="44">
        <v>5.4</v>
      </c>
      <c r="AE280" s="44">
        <v>8.9</v>
      </c>
      <c r="AF280" s="44">
        <v>31.7</v>
      </c>
      <c r="AG280" s="44">
        <v>38.7</v>
      </c>
      <c r="AH280" s="44">
        <v>20.7</v>
      </c>
      <c r="AI280" s="44">
        <v>40.5</v>
      </c>
      <c r="AJ280" s="44">
        <v>36.0</v>
      </c>
      <c r="AK280" s="44">
        <v>7.7</v>
      </c>
      <c r="AL280" s="44">
        <v>333.0</v>
      </c>
      <c r="AM280" s="44">
        <v>0.6</v>
      </c>
      <c r="AN280" s="44">
        <v>52.8</v>
      </c>
      <c r="AO280" s="44">
        <v>21.1</v>
      </c>
      <c r="AP280" s="44">
        <v>6.4</v>
      </c>
      <c r="AQ280" s="44">
        <v>19.0</v>
      </c>
      <c r="AR280" s="44">
        <v>32.3</v>
      </c>
      <c r="AS280" s="44">
        <v>26.3</v>
      </c>
      <c r="AT280" s="44">
        <v>27.7</v>
      </c>
      <c r="AU280" s="44">
        <v>3.3</v>
      </c>
      <c r="AV280" s="44">
        <v>3.4</v>
      </c>
      <c r="AW280" s="44">
        <v>3.3</v>
      </c>
      <c r="AX280" s="44">
        <v>1.6</v>
      </c>
      <c r="AY280" s="44">
        <v>4.3</v>
      </c>
    </row>
    <row r="281" ht="15.75" customHeight="1">
      <c r="A281" s="44" t="s">
        <v>660</v>
      </c>
      <c r="B281" s="44">
        <v>9474.0</v>
      </c>
      <c r="C281" s="44" t="s">
        <v>443</v>
      </c>
      <c r="D281" s="44">
        <v>29.0</v>
      </c>
      <c r="E281" s="44">
        <v>642.8</v>
      </c>
      <c r="F281" s="44">
        <v>115.7</v>
      </c>
      <c r="G281" s="44">
        <v>108.2</v>
      </c>
      <c r="H281" s="44">
        <v>6.5</v>
      </c>
      <c r="I281" s="44">
        <v>180.0</v>
      </c>
      <c r="J281" s="44">
        <v>-0.7</v>
      </c>
      <c r="K281" s="44">
        <v>4.5</v>
      </c>
      <c r="L281" s="44">
        <v>16.9</v>
      </c>
      <c r="M281" s="44">
        <v>7.6</v>
      </c>
      <c r="N281" s="44">
        <v>11.5</v>
      </c>
      <c r="O281" s="44">
        <v>37.2</v>
      </c>
      <c r="P281" s="44">
        <v>16.7</v>
      </c>
      <c r="Q281" s="44">
        <v>10.2</v>
      </c>
      <c r="R281" s="44">
        <v>23187.0</v>
      </c>
      <c r="S281" s="44">
        <v>26311.0</v>
      </c>
      <c r="T281" s="44">
        <v>9.8</v>
      </c>
      <c r="U281" s="44">
        <v>10.6</v>
      </c>
      <c r="V281" s="44">
        <v>84.6</v>
      </c>
      <c r="W281" s="44">
        <v>4.8</v>
      </c>
      <c r="X281" s="44">
        <v>3.5</v>
      </c>
      <c r="Y281" s="44">
        <v>462.6</v>
      </c>
      <c r="Z281" s="44">
        <v>109.9</v>
      </c>
      <c r="AA281" s="44">
        <v>50.8</v>
      </c>
      <c r="AB281" s="44">
        <v>851.5</v>
      </c>
      <c r="AC281" s="44">
        <v>1.7</v>
      </c>
      <c r="AD281" s="44">
        <v>10.3</v>
      </c>
      <c r="AE281" s="44">
        <v>6.3</v>
      </c>
      <c r="AF281" s="44">
        <v>13.1</v>
      </c>
      <c r="AG281" s="44">
        <v>51.3</v>
      </c>
      <c r="AH281" s="44">
        <v>29.2</v>
      </c>
      <c r="AI281" s="44">
        <v>33.1</v>
      </c>
      <c r="AJ281" s="44">
        <v>39.7</v>
      </c>
      <c r="AK281" s="44">
        <v>8.0</v>
      </c>
      <c r="AL281" s="44">
        <v>274.7</v>
      </c>
      <c r="AM281" s="44">
        <v>1.1</v>
      </c>
      <c r="AN281" s="44">
        <v>40.6</v>
      </c>
      <c r="AO281" s="44">
        <v>21.5</v>
      </c>
      <c r="AP281" s="44">
        <v>12.7</v>
      </c>
      <c r="AQ281" s="44">
        <v>24.1</v>
      </c>
      <c r="AR281" s="44">
        <v>25.0</v>
      </c>
      <c r="AS281" s="44">
        <v>26.5</v>
      </c>
      <c r="AT281" s="44">
        <v>39.3</v>
      </c>
      <c r="AU281" s="44">
        <v>3.0</v>
      </c>
      <c r="AV281" s="44">
        <v>3.3</v>
      </c>
      <c r="AW281" s="44">
        <v>2.6</v>
      </c>
      <c r="AX281" s="44">
        <v>1.5</v>
      </c>
      <c r="AY281" s="44">
        <v>4.0</v>
      </c>
    </row>
    <row r="282" ht="15.75" customHeight="1">
      <c r="A282" s="44" t="s">
        <v>660</v>
      </c>
      <c r="B282" s="44">
        <v>9475.0</v>
      </c>
      <c r="C282" s="44" t="s">
        <v>444</v>
      </c>
      <c r="D282" s="44">
        <v>27.0</v>
      </c>
      <c r="E282" s="44">
        <v>892.5</v>
      </c>
      <c r="F282" s="44">
        <v>95.8</v>
      </c>
      <c r="G282" s="44">
        <v>90.5</v>
      </c>
      <c r="H282" s="44">
        <v>5.5</v>
      </c>
      <c r="I282" s="44">
        <v>107.3</v>
      </c>
      <c r="J282" s="44">
        <v>-8.4</v>
      </c>
      <c r="K282" s="44">
        <v>7.1</v>
      </c>
      <c r="L282" s="44">
        <v>14.6</v>
      </c>
      <c r="M282" s="44">
        <v>6.9</v>
      </c>
      <c r="N282" s="44">
        <v>9.8</v>
      </c>
      <c r="O282" s="44">
        <v>35.8</v>
      </c>
      <c r="P282" s="44">
        <v>19.0</v>
      </c>
      <c r="Q282" s="44">
        <v>13.9</v>
      </c>
      <c r="R282" s="44">
        <v>21358.0</v>
      </c>
      <c r="S282" s="44">
        <v>32808.0</v>
      </c>
      <c r="T282" s="44">
        <v>7.2</v>
      </c>
      <c r="U282" s="44">
        <v>15.2</v>
      </c>
      <c r="V282" s="44">
        <v>80.4</v>
      </c>
      <c r="W282" s="44">
        <v>4.3</v>
      </c>
      <c r="X282" s="44">
        <v>1.2</v>
      </c>
      <c r="Y282" s="44">
        <v>538.5</v>
      </c>
      <c r="Z282" s="44">
        <v>99.7</v>
      </c>
      <c r="AA282" s="44">
        <v>53.7</v>
      </c>
      <c r="AB282" s="44">
        <v>839.5</v>
      </c>
      <c r="AC282" s="44">
        <v>0.9</v>
      </c>
      <c r="AD282" s="44">
        <v>8.2</v>
      </c>
      <c r="AE282" s="44">
        <v>5.5</v>
      </c>
      <c r="AF282" s="44">
        <v>24.0</v>
      </c>
      <c r="AG282" s="44">
        <v>53.8</v>
      </c>
      <c r="AH282" s="44">
        <v>16.8</v>
      </c>
      <c r="AI282" s="44">
        <v>33.7</v>
      </c>
      <c r="AJ282" s="44">
        <v>39.3</v>
      </c>
      <c r="AK282" s="44">
        <v>8.6</v>
      </c>
      <c r="AL282" s="44">
        <v>398.9</v>
      </c>
      <c r="AM282" s="44">
        <v>0.6</v>
      </c>
      <c r="AN282" s="44">
        <v>47.8</v>
      </c>
      <c r="AO282" s="44">
        <v>26.6</v>
      </c>
      <c r="AP282" s="44">
        <v>7.4</v>
      </c>
      <c r="AQ282" s="44">
        <v>17.6</v>
      </c>
      <c r="AR282" s="44">
        <v>30.8</v>
      </c>
      <c r="AS282" s="44">
        <v>25.0</v>
      </c>
      <c r="AT282" s="44">
        <v>31.1</v>
      </c>
      <c r="AU282" s="44">
        <v>3.6</v>
      </c>
      <c r="AV282" s="44">
        <v>4.5</v>
      </c>
      <c r="AW282" s="44">
        <v>2.5</v>
      </c>
      <c r="AX282" s="44">
        <v>2.4</v>
      </c>
      <c r="AY282" s="44">
        <v>4.7</v>
      </c>
    </row>
    <row r="283" ht="15.75" customHeight="1">
      <c r="A283" s="44" t="s">
        <v>660</v>
      </c>
      <c r="B283" s="44">
        <v>9476.0</v>
      </c>
      <c r="C283" s="44" t="s">
        <v>445</v>
      </c>
      <c r="D283" s="44">
        <v>18.0</v>
      </c>
      <c r="E283" s="44">
        <v>651.5</v>
      </c>
      <c r="F283" s="44">
        <v>67.5</v>
      </c>
      <c r="G283" s="44">
        <v>64.3</v>
      </c>
      <c r="H283" s="44">
        <v>4.7</v>
      </c>
      <c r="I283" s="44">
        <v>103.6</v>
      </c>
      <c r="J283" s="44">
        <v>-6.3</v>
      </c>
      <c r="K283" s="44">
        <v>4.3</v>
      </c>
      <c r="L283" s="44">
        <v>14.2</v>
      </c>
      <c r="M283" s="44">
        <v>6.8</v>
      </c>
      <c r="N283" s="44">
        <v>10.4</v>
      </c>
      <c r="O283" s="44">
        <v>37.2</v>
      </c>
      <c r="P283" s="44">
        <v>18.5</v>
      </c>
      <c r="Q283" s="44">
        <v>12.9</v>
      </c>
      <c r="R283" s="44">
        <v>22102.0</v>
      </c>
      <c r="S283" s="44">
        <v>31011.0</v>
      </c>
      <c r="T283" s="44">
        <v>6.7</v>
      </c>
      <c r="U283" s="44">
        <v>12.2</v>
      </c>
      <c r="V283" s="44">
        <v>78.9</v>
      </c>
      <c r="W283" s="44">
        <v>8.9</v>
      </c>
      <c r="X283" s="44">
        <v>1.2</v>
      </c>
      <c r="Y283" s="44">
        <v>496.5</v>
      </c>
      <c r="Z283" s="44">
        <v>107.1</v>
      </c>
      <c r="AA283" s="44">
        <v>53.2</v>
      </c>
      <c r="AB283" s="44">
        <v>852.3</v>
      </c>
      <c r="AC283" s="44">
        <v>1.1</v>
      </c>
      <c r="AD283" s="44">
        <v>10.5</v>
      </c>
      <c r="AE283" s="44">
        <v>4.4</v>
      </c>
      <c r="AF283" s="44">
        <v>19.4</v>
      </c>
      <c r="AG283" s="44">
        <v>47.0</v>
      </c>
      <c r="AH283" s="44">
        <v>29.3</v>
      </c>
      <c r="AI283" s="44">
        <v>37.7</v>
      </c>
      <c r="AJ283" s="44">
        <v>41.6</v>
      </c>
      <c r="AK283" s="44">
        <v>8.9</v>
      </c>
      <c r="AL283" s="44">
        <v>383.9</v>
      </c>
      <c r="AM283" s="44">
        <v>0.9</v>
      </c>
      <c r="AN283" s="44">
        <v>53.7</v>
      </c>
      <c r="AO283" s="44">
        <v>14.9</v>
      </c>
      <c r="AP283" s="44">
        <v>11.4</v>
      </c>
      <c r="AQ283" s="44">
        <v>19.2</v>
      </c>
      <c r="AR283" s="44">
        <v>24.4</v>
      </c>
      <c r="AS283" s="44">
        <v>23.7</v>
      </c>
      <c r="AT283" s="44">
        <v>28.2</v>
      </c>
      <c r="AU283" s="44">
        <v>3.6</v>
      </c>
      <c r="AV283" s="44">
        <v>4.3</v>
      </c>
      <c r="AW283" s="44">
        <v>2.9</v>
      </c>
      <c r="AX283" s="44">
        <v>2.4</v>
      </c>
      <c r="AY283" s="44">
        <v>5.1</v>
      </c>
    </row>
    <row r="284" ht="15.75" customHeight="1">
      <c r="A284" s="44" t="s">
        <v>660</v>
      </c>
      <c r="B284" s="44">
        <v>9477.0</v>
      </c>
      <c r="C284" s="44" t="s">
        <v>446</v>
      </c>
      <c r="D284" s="44">
        <v>22.0</v>
      </c>
      <c r="E284" s="44">
        <v>658.3</v>
      </c>
      <c r="F284" s="44">
        <v>72.0</v>
      </c>
      <c r="G284" s="44">
        <v>68.7</v>
      </c>
      <c r="H284" s="44">
        <v>4.5</v>
      </c>
      <c r="I284" s="44">
        <v>109.4</v>
      </c>
      <c r="J284" s="44">
        <v>-6.7</v>
      </c>
      <c r="K284" s="44">
        <v>6.6</v>
      </c>
      <c r="L284" s="44">
        <v>14.6</v>
      </c>
      <c r="M284" s="44">
        <v>7.2</v>
      </c>
      <c r="N284" s="44">
        <v>10.2</v>
      </c>
      <c r="O284" s="44">
        <v>36.8</v>
      </c>
      <c r="P284" s="44">
        <v>18.8</v>
      </c>
      <c r="Q284" s="44">
        <v>12.4</v>
      </c>
      <c r="R284" s="44">
        <v>22462.0</v>
      </c>
      <c r="S284" s="44">
        <v>32901.0</v>
      </c>
      <c r="T284" s="44">
        <v>8.3</v>
      </c>
      <c r="U284" s="44">
        <v>9.2</v>
      </c>
      <c r="V284" s="44">
        <v>87.5</v>
      </c>
      <c r="W284" s="44">
        <v>3.3</v>
      </c>
      <c r="X284" s="44">
        <v>1.6</v>
      </c>
      <c r="Y284" s="44">
        <v>515.0</v>
      </c>
      <c r="Z284" s="44">
        <v>103.5</v>
      </c>
      <c r="AA284" s="44">
        <v>53.3</v>
      </c>
      <c r="AB284" s="44">
        <v>876.0</v>
      </c>
      <c r="AC284" s="44">
        <v>3.6</v>
      </c>
      <c r="AD284" s="44">
        <v>9.3</v>
      </c>
      <c r="AE284" s="44">
        <v>8.7</v>
      </c>
      <c r="AF284" s="44">
        <v>21.5</v>
      </c>
      <c r="AG284" s="44">
        <v>39.7</v>
      </c>
      <c r="AH284" s="44">
        <v>30.1</v>
      </c>
      <c r="AI284" s="44">
        <v>35.9</v>
      </c>
      <c r="AJ284" s="44">
        <v>42.8</v>
      </c>
      <c r="AK284" s="44">
        <v>8.7</v>
      </c>
      <c r="AL284" s="44">
        <v>384.7</v>
      </c>
      <c r="AM284" s="44">
        <v>0.5</v>
      </c>
      <c r="AN284" s="44">
        <v>42.2</v>
      </c>
      <c r="AO284" s="44">
        <v>19.8</v>
      </c>
      <c r="AP284" s="44">
        <v>9.9</v>
      </c>
      <c r="AQ284" s="44">
        <v>27.6</v>
      </c>
      <c r="AR284" s="44">
        <v>33.8</v>
      </c>
      <c r="AS284" s="44">
        <v>21.3</v>
      </c>
      <c r="AT284" s="44">
        <v>32.2</v>
      </c>
      <c r="AU284" s="44">
        <v>3.9</v>
      </c>
      <c r="AV284" s="44">
        <v>4.3</v>
      </c>
      <c r="AW284" s="44">
        <v>3.4</v>
      </c>
      <c r="AX284" s="44">
        <v>1.8</v>
      </c>
      <c r="AY284" s="44">
        <v>5.4</v>
      </c>
    </row>
    <row r="285" ht="15.75" customHeight="1">
      <c r="A285" s="44" t="s">
        <v>660</v>
      </c>
      <c r="B285" s="44">
        <v>9478.0</v>
      </c>
      <c r="C285" s="44" t="s">
        <v>447</v>
      </c>
      <c r="D285" s="44">
        <v>11.0</v>
      </c>
      <c r="E285" s="44">
        <v>519.9</v>
      </c>
      <c r="F285" s="44">
        <v>66.8</v>
      </c>
      <c r="G285" s="44">
        <v>63.2</v>
      </c>
      <c r="H285" s="44">
        <v>5.3</v>
      </c>
      <c r="I285" s="44">
        <v>128.4</v>
      </c>
      <c r="J285" s="44">
        <v>-5.0</v>
      </c>
      <c r="K285" s="44">
        <v>7.0</v>
      </c>
      <c r="L285" s="44">
        <v>15.4</v>
      </c>
      <c r="M285" s="44">
        <v>7.5</v>
      </c>
      <c r="N285" s="44">
        <v>11.0</v>
      </c>
      <c r="O285" s="44">
        <v>36.7</v>
      </c>
      <c r="P285" s="44">
        <v>17.5</v>
      </c>
      <c r="Q285" s="44">
        <v>11.9</v>
      </c>
      <c r="R285" s="44">
        <v>21156.0</v>
      </c>
      <c r="S285" s="44">
        <v>33384.0</v>
      </c>
      <c r="T285" s="44">
        <v>9.0</v>
      </c>
      <c r="U285" s="44">
        <v>18.3</v>
      </c>
      <c r="V285" s="44">
        <v>73.3</v>
      </c>
      <c r="W285" s="44">
        <v>8.3</v>
      </c>
      <c r="X285" s="44">
        <v>2.8</v>
      </c>
      <c r="Y285" s="44">
        <v>483.0</v>
      </c>
      <c r="Z285" s="44">
        <v>106.9</v>
      </c>
      <c r="AA285" s="44">
        <v>51.6</v>
      </c>
      <c r="AB285" s="44">
        <v>860.1</v>
      </c>
      <c r="AC285" s="44">
        <v>1.4</v>
      </c>
      <c r="AD285" s="44">
        <v>11.8</v>
      </c>
      <c r="AE285" s="44">
        <v>5.7</v>
      </c>
      <c r="AF285" s="44">
        <v>16.5</v>
      </c>
      <c r="AG285" s="44">
        <v>51.8</v>
      </c>
      <c r="AH285" s="44">
        <v>25.9</v>
      </c>
      <c r="AI285" s="44">
        <v>32.5</v>
      </c>
      <c r="AJ285" s="44">
        <v>40.9</v>
      </c>
      <c r="AK285" s="44">
        <v>8.3</v>
      </c>
      <c r="AL285" s="44">
        <v>430.0</v>
      </c>
      <c r="AM285" s="44">
        <v>0.5</v>
      </c>
      <c r="AN285" s="44">
        <v>39.1</v>
      </c>
      <c r="AO285" s="44">
        <v>22.8</v>
      </c>
      <c r="AP285" s="44">
        <v>11.3</v>
      </c>
      <c r="AQ285" s="44">
        <v>26.3</v>
      </c>
      <c r="AR285" s="44">
        <v>30.8</v>
      </c>
      <c r="AS285" s="44">
        <v>25.2</v>
      </c>
      <c r="AT285" s="44">
        <v>28.0</v>
      </c>
      <c r="AU285" s="44">
        <v>3.8</v>
      </c>
      <c r="AV285" s="44">
        <v>4.1</v>
      </c>
      <c r="AW285" s="44">
        <v>3.5</v>
      </c>
      <c r="AX285" s="44">
        <v>2.4</v>
      </c>
      <c r="AY285" s="44">
        <v>5.9</v>
      </c>
    </row>
    <row r="286" ht="15.75" customHeight="1">
      <c r="A286" s="44" t="s">
        <v>660</v>
      </c>
      <c r="B286" s="44">
        <v>9479.0</v>
      </c>
      <c r="C286" s="44" t="s">
        <v>448</v>
      </c>
      <c r="D286" s="44">
        <v>17.0</v>
      </c>
      <c r="E286" s="44">
        <v>606.4</v>
      </c>
      <c r="F286" s="44">
        <v>73.5</v>
      </c>
      <c r="G286" s="44">
        <v>67.6</v>
      </c>
      <c r="H286" s="44">
        <v>8.1</v>
      </c>
      <c r="I286" s="44">
        <v>121.2</v>
      </c>
      <c r="J286" s="44">
        <v>-7.4</v>
      </c>
      <c r="K286" s="44">
        <v>10.7</v>
      </c>
      <c r="L286" s="44">
        <v>14.5</v>
      </c>
      <c r="M286" s="44">
        <v>7.0</v>
      </c>
      <c r="N286" s="44">
        <v>10.0</v>
      </c>
      <c r="O286" s="44">
        <v>35.0</v>
      </c>
      <c r="P286" s="44">
        <v>19.4</v>
      </c>
      <c r="Q286" s="44">
        <v>14.2</v>
      </c>
      <c r="R286" s="44">
        <v>22111.0</v>
      </c>
      <c r="S286" s="44">
        <v>31412.0</v>
      </c>
      <c r="T286" s="44">
        <v>15.0</v>
      </c>
      <c r="U286" s="44">
        <v>5.9</v>
      </c>
      <c r="V286" s="44">
        <v>90.5</v>
      </c>
      <c r="W286" s="44">
        <v>3.6</v>
      </c>
      <c r="X286" s="44">
        <v>1.3</v>
      </c>
      <c r="Y286" s="44">
        <v>558.7</v>
      </c>
      <c r="Z286" s="44">
        <v>95.5</v>
      </c>
      <c r="AA286" s="44">
        <v>53.3</v>
      </c>
      <c r="AB286" s="44">
        <v>791.7</v>
      </c>
      <c r="AC286" s="44">
        <v>2.4</v>
      </c>
      <c r="AD286" s="44">
        <v>13.7</v>
      </c>
      <c r="AE286" s="44">
        <v>7.7</v>
      </c>
      <c r="AF286" s="44">
        <v>16.1</v>
      </c>
      <c r="AG286" s="44">
        <v>47.6</v>
      </c>
      <c r="AH286" s="44">
        <v>28.6</v>
      </c>
      <c r="AI286" s="44">
        <v>33.1</v>
      </c>
      <c r="AJ286" s="44">
        <v>39.8</v>
      </c>
      <c r="AK286" s="44">
        <v>8.4</v>
      </c>
      <c r="AL286" s="44">
        <v>400.0</v>
      </c>
      <c r="AM286" s="44">
        <v>0.6</v>
      </c>
      <c r="AN286" s="44">
        <v>46.6</v>
      </c>
      <c r="AO286" s="44">
        <v>18.5</v>
      </c>
      <c r="AP286" s="44">
        <v>10.4</v>
      </c>
      <c r="AQ286" s="44">
        <v>23.9</v>
      </c>
      <c r="AR286" s="44">
        <v>56.2</v>
      </c>
      <c r="AS286" s="44">
        <v>25.5</v>
      </c>
      <c r="AT286" s="44">
        <v>40.1</v>
      </c>
      <c r="AU286" s="44">
        <v>5.0</v>
      </c>
      <c r="AV286" s="44">
        <v>5.8</v>
      </c>
      <c r="AW286" s="44">
        <v>4.1</v>
      </c>
      <c r="AX286" s="44">
        <v>3.7</v>
      </c>
      <c r="AY286" s="44">
        <v>5.9</v>
      </c>
    </row>
    <row r="287" ht="15.75" customHeight="1">
      <c r="A287" s="44" t="s">
        <v>660</v>
      </c>
      <c r="B287" s="44">
        <v>9561.0</v>
      </c>
      <c r="C287" s="44" t="s">
        <v>449</v>
      </c>
      <c r="D287" s="44">
        <v>1.0</v>
      </c>
      <c r="E287" s="44">
        <v>99.9</v>
      </c>
      <c r="F287" s="44">
        <v>41.7</v>
      </c>
      <c r="G287" s="44">
        <v>36.3</v>
      </c>
      <c r="H287" s="44">
        <v>12.9</v>
      </c>
      <c r="I287" s="44">
        <v>416.9</v>
      </c>
      <c r="J287" s="44">
        <v>-2.5</v>
      </c>
      <c r="K287" s="44">
        <v>5.4</v>
      </c>
      <c r="L287" s="44">
        <v>16.3</v>
      </c>
      <c r="M287" s="44">
        <v>8.5</v>
      </c>
      <c r="N287" s="44">
        <v>13.5</v>
      </c>
      <c r="O287" s="44">
        <v>34.1</v>
      </c>
      <c r="P287" s="44">
        <v>16.0</v>
      </c>
      <c r="Q287" s="44">
        <v>11.6</v>
      </c>
      <c r="R287" s="44">
        <v>20737.0</v>
      </c>
      <c r="S287" s="44">
        <v>56230.0</v>
      </c>
      <c r="T287" s="44">
        <v>31.0</v>
      </c>
      <c r="U287" s="44">
        <v>29.5</v>
      </c>
      <c r="V287" s="44">
        <v>53.9</v>
      </c>
      <c r="W287" s="44">
        <v>16.7</v>
      </c>
      <c r="X287" s="44">
        <v>2.7</v>
      </c>
      <c r="Y287" s="44">
        <v>524.2</v>
      </c>
      <c r="Z287" s="44">
        <v>90.7</v>
      </c>
      <c r="AA287" s="44">
        <v>47.5</v>
      </c>
      <c r="AB287" s="44">
        <v>712.9</v>
      </c>
      <c r="AC287" s="44">
        <v>12.8</v>
      </c>
      <c r="AD287" s="44">
        <v>20.3</v>
      </c>
      <c r="AE287" s="44">
        <v>6.0</v>
      </c>
      <c r="AF287" s="44">
        <v>14.4</v>
      </c>
      <c r="AG287" s="44">
        <v>39.5</v>
      </c>
      <c r="AH287" s="44">
        <v>40.1</v>
      </c>
      <c r="AI287" s="44">
        <v>23.5</v>
      </c>
      <c r="AJ287" s="44">
        <v>40.3</v>
      </c>
      <c r="AK287" s="44">
        <v>5.5</v>
      </c>
      <c r="AL287" s="44">
        <v>659.1</v>
      </c>
      <c r="AM287" s="44">
        <v>0.6</v>
      </c>
      <c r="AN287" s="44">
        <v>26.3</v>
      </c>
      <c r="AO287" s="44">
        <v>17.7</v>
      </c>
      <c r="AP287" s="44">
        <v>16.3</v>
      </c>
      <c r="AQ287" s="44">
        <v>39.0</v>
      </c>
      <c r="AR287" s="44">
        <v>67.2</v>
      </c>
      <c r="AS287" s="44">
        <v>31.6</v>
      </c>
      <c r="AT287" s="44">
        <v>44.9</v>
      </c>
      <c r="AU287" s="44">
        <v>4.0</v>
      </c>
      <c r="AV287" s="44">
        <v>4.3</v>
      </c>
      <c r="AW287" s="44">
        <v>3.6</v>
      </c>
      <c r="AX287" s="44">
        <v>3.9</v>
      </c>
      <c r="AY287" s="44">
        <v>4.1</v>
      </c>
    </row>
    <row r="288" ht="15.75" customHeight="1">
      <c r="A288" s="44" t="s">
        <v>660</v>
      </c>
      <c r="B288" s="44">
        <v>9562.0</v>
      </c>
      <c r="C288" s="44" t="s">
        <v>450</v>
      </c>
      <c r="D288" s="44">
        <v>1.0</v>
      </c>
      <c r="E288" s="44">
        <v>77.0</v>
      </c>
      <c r="F288" s="44">
        <v>111.0</v>
      </c>
      <c r="G288" s="44">
        <v>91.9</v>
      </c>
      <c r="H288" s="44">
        <v>17.2</v>
      </c>
      <c r="I288" s="44">
        <v>1442.3</v>
      </c>
      <c r="J288" s="44">
        <v>-0.1</v>
      </c>
      <c r="K288" s="44">
        <v>7.2</v>
      </c>
      <c r="L288" s="44">
        <v>15.8</v>
      </c>
      <c r="M288" s="44">
        <v>10.6</v>
      </c>
      <c r="N288" s="44">
        <v>18.2</v>
      </c>
      <c r="O288" s="44">
        <v>32.6</v>
      </c>
      <c r="P288" s="44">
        <v>13.0</v>
      </c>
      <c r="Q288" s="44">
        <v>9.8</v>
      </c>
      <c r="R288" s="44">
        <v>23528.0</v>
      </c>
      <c r="S288" s="44">
        <v>91531.0</v>
      </c>
      <c r="T288" s="44">
        <v>18.8</v>
      </c>
      <c r="U288" s="44">
        <v>20.8</v>
      </c>
      <c r="V288" s="44">
        <v>72.5</v>
      </c>
      <c r="W288" s="44">
        <v>6.7</v>
      </c>
      <c r="X288" s="44">
        <v>8.9</v>
      </c>
      <c r="Y288" s="44">
        <v>573.7</v>
      </c>
      <c r="Z288" s="44">
        <v>78.6</v>
      </c>
      <c r="AA288" s="44">
        <v>45.1</v>
      </c>
      <c r="AB288" s="44">
        <v>567.4</v>
      </c>
      <c r="AC288" s="44">
        <v>4.4</v>
      </c>
      <c r="AD288" s="44">
        <v>12.1</v>
      </c>
      <c r="AE288" s="44">
        <v>4.9</v>
      </c>
      <c r="AF288" s="44">
        <v>8.7</v>
      </c>
      <c r="AG288" s="44">
        <v>40.5</v>
      </c>
      <c r="AH288" s="44">
        <v>45.8</v>
      </c>
      <c r="AI288" s="44">
        <v>40.7</v>
      </c>
      <c r="AJ288" s="44">
        <v>39.2</v>
      </c>
      <c r="AK288" s="44">
        <v>4.4</v>
      </c>
      <c r="AL288" s="44">
        <v>817.9</v>
      </c>
      <c r="AM288" s="44">
        <v>0.1</v>
      </c>
      <c r="AN288" s="44">
        <v>32.2</v>
      </c>
      <c r="AO288" s="44">
        <v>10.2</v>
      </c>
      <c r="AP288" s="44">
        <v>29.0</v>
      </c>
      <c r="AQ288" s="44">
        <v>28.6</v>
      </c>
      <c r="AR288" s="44">
        <v>43.7</v>
      </c>
      <c r="AS288" s="44">
        <v>28.3</v>
      </c>
      <c r="AT288" s="44">
        <v>42.0</v>
      </c>
      <c r="AU288" s="44">
        <v>3.7</v>
      </c>
      <c r="AV288" s="44">
        <v>3.8</v>
      </c>
      <c r="AW288" s="44">
        <v>3.5</v>
      </c>
      <c r="AX288" s="44">
        <v>2.8</v>
      </c>
      <c r="AY288" s="44">
        <v>4.7</v>
      </c>
    </row>
    <row r="289" ht="15.75" customHeight="1">
      <c r="A289" s="44" t="s">
        <v>660</v>
      </c>
      <c r="B289" s="44">
        <v>9563.0</v>
      </c>
      <c r="C289" s="44" t="s">
        <v>451</v>
      </c>
      <c r="D289" s="44">
        <v>1.0</v>
      </c>
      <c r="E289" s="44">
        <v>63.4</v>
      </c>
      <c r="F289" s="44">
        <v>126.5</v>
      </c>
      <c r="G289" s="44">
        <v>102.8</v>
      </c>
      <c r="H289" s="44">
        <v>18.7</v>
      </c>
      <c r="I289" s="44">
        <v>1997.3</v>
      </c>
      <c r="J289" s="44">
        <v>0.3</v>
      </c>
      <c r="K289" s="44">
        <v>8.4</v>
      </c>
      <c r="L289" s="44">
        <v>16.2</v>
      </c>
      <c r="M289" s="44">
        <v>8.0</v>
      </c>
      <c r="N289" s="44">
        <v>14.5</v>
      </c>
      <c r="O289" s="44">
        <v>37.2</v>
      </c>
      <c r="P289" s="44">
        <v>14.9</v>
      </c>
      <c r="Q289" s="44">
        <v>9.3</v>
      </c>
      <c r="R289" s="44">
        <v>23061.0</v>
      </c>
      <c r="S289" s="44">
        <v>33415.0</v>
      </c>
      <c r="T289" s="44">
        <v>17.7</v>
      </c>
      <c r="U289" s="44">
        <v>18.3</v>
      </c>
      <c r="V289" s="44">
        <v>72.5</v>
      </c>
      <c r="W289" s="44">
        <v>9.2</v>
      </c>
      <c r="X289" s="44">
        <v>6.9</v>
      </c>
      <c r="Y289" s="44">
        <v>506.5</v>
      </c>
      <c r="Z289" s="44">
        <v>83.6</v>
      </c>
      <c r="AA289" s="44">
        <v>42.3</v>
      </c>
      <c r="AB289" s="44">
        <v>569.6</v>
      </c>
      <c r="AC289" s="44">
        <v>3.5</v>
      </c>
      <c r="AD289" s="44">
        <v>10.0</v>
      </c>
      <c r="AE289" s="44">
        <v>10.7</v>
      </c>
      <c r="AF289" s="44">
        <v>19.5</v>
      </c>
      <c r="AG289" s="44">
        <v>43.2</v>
      </c>
      <c r="AH289" s="44">
        <v>26.6</v>
      </c>
      <c r="AI289" s="44">
        <v>24.9</v>
      </c>
      <c r="AJ289" s="44">
        <v>42.7</v>
      </c>
      <c r="AK289" s="44">
        <v>5.7</v>
      </c>
      <c r="AL289" s="44">
        <v>383.1</v>
      </c>
      <c r="AM289" s="44">
        <v>0.4</v>
      </c>
      <c r="AN289" s="44">
        <v>27.1</v>
      </c>
      <c r="AO289" s="44">
        <v>23.9</v>
      </c>
      <c r="AP289" s="44">
        <v>21.9</v>
      </c>
      <c r="AQ289" s="44">
        <v>26.7</v>
      </c>
      <c r="AR289" s="44">
        <v>72.2</v>
      </c>
      <c r="AS289" s="44">
        <v>26.9</v>
      </c>
      <c r="AT289" s="44">
        <v>43.6</v>
      </c>
      <c r="AU289" s="44">
        <v>5.1</v>
      </c>
      <c r="AV289" s="44">
        <v>5.2</v>
      </c>
      <c r="AW289" s="44">
        <v>4.9</v>
      </c>
      <c r="AX289" s="44">
        <v>4.3</v>
      </c>
      <c r="AY289" s="44">
        <v>5.5</v>
      </c>
    </row>
    <row r="290" ht="15.75" customHeight="1">
      <c r="A290" s="44" t="s">
        <v>660</v>
      </c>
      <c r="B290" s="44">
        <v>9564.0</v>
      </c>
      <c r="C290" s="44" t="s">
        <v>452</v>
      </c>
      <c r="D290" s="44">
        <v>1.0</v>
      </c>
      <c r="E290" s="44">
        <v>186.5</v>
      </c>
      <c r="F290" s="44">
        <v>515.2</v>
      </c>
      <c r="G290" s="44">
        <v>402.3</v>
      </c>
      <c r="H290" s="44">
        <v>21.9</v>
      </c>
      <c r="I290" s="44">
        <v>2763.2</v>
      </c>
      <c r="J290" s="44">
        <v>-0.5</v>
      </c>
      <c r="K290" s="44">
        <v>6.3</v>
      </c>
      <c r="L290" s="44">
        <v>15.8</v>
      </c>
      <c r="M290" s="44">
        <v>8.4</v>
      </c>
      <c r="N290" s="44">
        <v>15.7</v>
      </c>
      <c r="O290" s="44">
        <v>34.4</v>
      </c>
      <c r="P290" s="44">
        <v>15.0</v>
      </c>
      <c r="Q290" s="44">
        <v>10.8</v>
      </c>
      <c r="R290" s="44">
        <v>21785.0</v>
      </c>
      <c r="S290" s="44">
        <v>55071.0</v>
      </c>
      <c r="T290" s="44">
        <v>30.6</v>
      </c>
      <c r="U290" s="44">
        <v>15.2</v>
      </c>
      <c r="V290" s="44">
        <v>77.6</v>
      </c>
      <c r="W290" s="44">
        <v>7.2</v>
      </c>
      <c r="X290" s="44">
        <v>5.3</v>
      </c>
      <c r="Y290" s="44">
        <v>537.2</v>
      </c>
      <c r="Z290" s="44">
        <v>77.5</v>
      </c>
      <c r="AA290" s="44">
        <v>41.7</v>
      </c>
      <c r="AB290" s="44">
        <v>557.1</v>
      </c>
      <c r="AC290" s="44">
        <v>4.5</v>
      </c>
      <c r="AD290" s="44">
        <v>9.8</v>
      </c>
      <c r="AE290" s="44">
        <v>8.4</v>
      </c>
      <c r="AF290" s="44">
        <v>21.3</v>
      </c>
      <c r="AG290" s="44">
        <v>40.3</v>
      </c>
      <c r="AH290" s="44">
        <v>30.1</v>
      </c>
      <c r="AI290" s="44">
        <v>28.8</v>
      </c>
      <c r="AJ290" s="44">
        <v>45.8</v>
      </c>
      <c r="AK290" s="44">
        <v>5.4</v>
      </c>
      <c r="AL290" s="44">
        <v>604.3</v>
      </c>
      <c r="AM290" s="44">
        <v>0.4</v>
      </c>
      <c r="AN290" s="44">
        <v>20.2</v>
      </c>
      <c r="AO290" s="44">
        <v>22.5</v>
      </c>
      <c r="AP290" s="44">
        <v>33.9</v>
      </c>
      <c r="AQ290" s="44">
        <v>22.9</v>
      </c>
      <c r="AR290" s="44">
        <v>83.2</v>
      </c>
      <c r="AS290" s="44">
        <v>27.1</v>
      </c>
      <c r="AT290" s="44">
        <v>46.4</v>
      </c>
      <c r="AU290" s="44">
        <v>5.7</v>
      </c>
      <c r="AV290" s="44">
        <v>6.0</v>
      </c>
      <c r="AW290" s="44">
        <v>5.3</v>
      </c>
      <c r="AX290" s="44">
        <v>5.2</v>
      </c>
      <c r="AY290" s="44">
        <v>6.8</v>
      </c>
    </row>
    <row r="291" ht="15.75" customHeight="1">
      <c r="A291" s="44" t="s">
        <v>660</v>
      </c>
      <c r="B291" s="44">
        <v>9565.0</v>
      </c>
      <c r="C291" s="44" t="s">
        <v>453</v>
      </c>
      <c r="D291" s="44">
        <v>1.0</v>
      </c>
      <c r="E291" s="44">
        <v>40.8</v>
      </c>
      <c r="F291" s="44">
        <v>40.8</v>
      </c>
      <c r="G291" s="44">
        <v>35.8</v>
      </c>
      <c r="H291" s="44">
        <v>12.1</v>
      </c>
      <c r="I291" s="44">
        <v>999.5</v>
      </c>
      <c r="J291" s="44">
        <v>-1.6</v>
      </c>
      <c r="K291" s="44">
        <v>3.5</v>
      </c>
      <c r="L291" s="44">
        <v>16.9</v>
      </c>
      <c r="M291" s="44">
        <v>7.5</v>
      </c>
      <c r="N291" s="44">
        <v>11.6</v>
      </c>
      <c r="O291" s="44">
        <v>36.2</v>
      </c>
      <c r="P291" s="44">
        <v>16.5</v>
      </c>
      <c r="Q291" s="44">
        <v>11.4</v>
      </c>
      <c r="R291" s="44">
        <v>25418.0</v>
      </c>
      <c r="S291" s="44">
        <v>34015.0</v>
      </c>
      <c r="T291" s="44">
        <v>16.6</v>
      </c>
      <c r="U291" s="44">
        <v>23.7</v>
      </c>
      <c r="V291" s="44">
        <v>68.1</v>
      </c>
      <c r="W291" s="44">
        <v>8.1</v>
      </c>
      <c r="X291" s="44">
        <v>4.1</v>
      </c>
      <c r="Y291" s="44">
        <v>491.8</v>
      </c>
      <c r="Z291" s="44">
        <v>95.2</v>
      </c>
      <c r="AA291" s="44">
        <v>46.8</v>
      </c>
      <c r="AB291" s="44">
        <v>736.3</v>
      </c>
      <c r="AC291" s="44">
        <v>1.4</v>
      </c>
      <c r="AD291" s="44">
        <v>16.1</v>
      </c>
      <c r="AE291" s="44">
        <v>7.1</v>
      </c>
      <c r="AF291" s="44">
        <v>10.9</v>
      </c>
      <c r="AG291" s="44">
        <v>47.4</v>
      </c>
      <c r="AH291" s="44">
        <v>34.5</v>
      </c>
      <c r="AI291" s="44">
        <v>24.8</v>
      </c>
      <c r="AJ291" s="44">
        <v>46.7</v>
      </c>
      <c r="AK291" s="44">
        <v>6.9</v>
      </c>
      <c r="AL291" s="44">
        <v>400.4</v>
      </c>
      <c r="AM291" s="44" t="s">
        <v>641</v>
      </c>
      <c r="AN291" s="44">
        <v>33.4</v>
      </c>
      <c r="AO291" s="44">
        <v>23.7</v>
      </c>
      <c r="AP291" s="44" t="s">
        <v>641</v>
      </c>
      <c r="AQ291" s="44">
        <v>24.1</v>
      </c>
      <c r="AR291" s="44">
        <v>44.6</v>
      </c>
      <c r="AS291" s="44">
        <v>26.3</v>
      </c>
      <c r="AT291" s="44">
        <v>42.9</v>
      </c>
      <c r="AU291" s="44">
        <v>3.6</v>
      </c>
      <c r="AV291" s="44">
        <v>3.9</v>
      </c>
      <c r="AW291" s="44">
        <v>3.2</v>
      </c>
      <c r="AX291" s="44">
        <v>3.1</v>
      </c>
      <c r="AY291" s="44">
        <v>4.0</v>
      </c>
    </row>
    <row r="292" ht="15.75" customHeight="1">
      <c r="A292" s="44" t="s">
        <v>660</v>
      </c>
      <c r="B292" s="44">
        <v>9571.0</v>
      </c>
      <c r="C292" s="44" t="s">
        <v>454</v>
      </c>
      <c r="D292" s="44">
        <v>58.0</v>
      </c>
      <c r="E292" s="44">
        <v>1971.3</v>
      </c>
      <c r="F292" s="44">
        <v>183.3</v>
      </c>
      <c r="G292" s="44">
        <v>168.4</v>
      </c>
      <c r="H292" s="44">
        <v>8.1</v>
      </c>
      <c r="I292" s="44">
        <v>93.0</v>
      </c>
      <c r="J292" s="44">
        <v>-1.8</v>
      </c>
      <c r="K292" s="44">
        <v>7.9</v>
      </c>
      <c r="L292" s="44">
        <v>17.1</v>
      </c>
      <c r="M292" s="44">
        <v>8.2</v>
      </c>
      <c r="N292" s="44">
        <v>12.0</v>
      </c>
      <c r="O292" s="44">
        <v>36.2</v>
      </c>
      <c r="P292" s="44">
        <v>16.1</v>
      </c>
      <c r="Q292" s="44">
        <v>10.5</v>
      </c>
      <c r="R292" s="44">
        <v>22629.0</v>
      </c>
      <c r="S292" s="44">
        <v>29166.0</v>
      </c>
      <c r="T292" s="44">
        <v>11.0</v>
      </c>
      <c r="U292" s="44">
        <v>33.4</v>
      </c>
      <c r="V292" s="44">
        <v>57.2</v>
      </c>
      <c r="W292" s="44">
        <v>9.4</v>
      </c>
      <c r="X292" s="44">
        <v>4.5</v>
      </c>
      <c r="Y292" s="44">
        <v>452.8</v>
      </c>
      <c r="Z292" s="44">
        <v>111.4</v>
      </c>
      <c r="AA292" s="44">
        <v>50.4</v>
      </c>
      <c r="AB292" s="44">
        <v>907.1</v>
      </c>
      <c r="AC292" s="44">
        <v>1.4</v>
      </c>
      <c r="AD292" s="44">
        <v>10.5</v>
      </c>
      <c r="AE292" s="44">
        <v>6.7</v>
      </c>
      <c r="AF292" s="44">
        <v>22.7</v>
      </c>
      <c r="AG292" s="44">
        <v>48.9</v>
      </c>
      <c r="AH292" s="44">
        <v>21.7</v>
      </c>
      <c r="AI292" s="44">
        <v>32.0</v>
      </c>
      <c r="AJ292" s="44">
        <v>41.7</v>
      </c>
      <c r="AK292" s="44">
        <v>8.5</v>
      </c>
      <c r="AL292" s="44">
        <v>337.0</v>
      </c>
      <c r="AM292" s="44">
        <v>1.2</v>
      </c>
      <c r="AN292" s="44">
        <v>49.3</v>
      </c>
      <c r="AO292" s="44">
        <v>19.3</v>
      </c>
      <c r="AP292" s="44">
        <v>8.1</v>
      </c>
      <c r="AQ292" s="44">
        <v>22.2</v>
      </c>
      <c r="AR292" s="44">
        <v>15.0</v>
      </c>
      <c r="AS292" s="44">
        <v>27.4</v>
      </c>
      <c r="AT292" s="44">
        <v>33.9</v>
      </c>
      <c r="AU292" s="44">
        <v>2.7</v>
      </c>
      <c r="AV292" s="44">
        <v>3.0</v>
      </c>
      <c r="AW292" s="44">
        <v>2.4</v>
      </c>
      <c r="AX292" s="44">
        <v>1.1</v>
      </c>
      <c r="AY292" s="44">
        <v>3.8</v>
      </c>
    </row>
    <row r="293" ht="15.75" customHeight="1">
      <c r="A293" s="44" t="s">
        <v>660</v>
      </c>
      <c r="B293" s="44">
        <v>9572.0</v>
      </c>
      <c r="C293" s="44" t="s">
        <v>455</v>
      </c>
      <c r="D293" s="44">
        <v>25.0</v>
      </c>
      <c r="E293" s="44">
        <v>564.6</v>
      </c>
      <c r="F293" s="44">
        <v>135.3</v>
      </c>
      <c r="G293" s="44">
        <v>124.2</v>
      </c>
      <c r="H293" s="44">
        <v>8.2</v>
      </c>
      <c r="I293" s="44">
        <v>239.7</v>
      </c>
      <c r="J293" s="44">
        <v>-0.2</v>
      </c>
      <c r="K293" s="44">
        <v>5.7</v>
      </c>
      <c r="L293" s="44">
        <v>17.6</v>
      </c>
      <c r="M293" s="44">
        <v>7.2</v>
      </c>
      <c r="N293" s="44">
        <v>11.2</v>
      </c>
      <c r="O293" s="44">
        <v>37.0</v>
      </c>
      <c r="P293" s="44">
        <v>17.0</v>
      </c>
      <c r="Q293" s="44">
        <v>10.1</v>
      </c>
      <c r="R293" s="44">
        <v>25135.0</v>
      </c>
      <c r="S293" s="44">
        <v>34900.0</v>
      </c>
      <c r="T293" s="44">
        <v>9.3</v>
      </c>
      <c r="U293" s="44">
        <v>28.5</v>
      </c>
      <c r="V293" s="44">
        <v>63.2</v>
      </c>
      <c r="W293" s="44">
        <v>8.3</v>
      </c>
      <c r="X293" s="44">
        <v>4.5</v>
      </c>
      <c r="Y293" s="44">
        <v>463.9</v>
      </c>
      <c r="Z293" s="44">
        <v>110.4</v>
      </c>
      <c r="AA293" s="44">
        <v>51.2</v>
      </c>
      <c r="AB293" s="44">
        <v>799.3</v>
      </c>
      <c r="AC293" s="44">
        <v>1.6</v>
      </c>
      <c r="AD293" s="44">
        <v>9.7</v>
      </c>
      <c r="AE293" s="44">
        <v>3.6</v>
      </c>
      <c r="AF293" s="44">
        <v>18.0</v>
      </c>
      <c r="AG293" s="44">
        <v>42.9</v>
      </c>
      <c r="AH293" s="44">
        <v>35.5</v>
      </c>
      <c r="AI293" s="44">
        <v>39.9</v>
      </c>
      <c r="AJ293" s="44">
        <v>37.0</v>
      </c>
      <c r="AK293" s="44">
        <v>6.6</v>
      </c>
      <c r="AL293" s="44">
        <v>389.8</v>
      </c>
      <c r="AM293" s="44">
        <v>0.5</v>
      </c>
      <c r="AN293" s="44">
        <v>53.5</v>
      </c>
      <c r="AO293" s="44">
        <v>17.5</v>
      </c>
      <c r="AP293" s="44">
        <v>12.1</v>
      </c>
      <c r="AQ293" s="44">
        <v>16.5</v>
      </c>
      <c r="AR293" s="44">
        <v>18.3</v>
      </c>
      <c r="AS293" s="44">
        <v>28.0</v>
      </c>
      <c r="AT293" s="44">
        <v>41.1</v>
      </c>
      <c r="AU293" s="44">
        <v>2.1</v>
      </c>
      <c r="AV293" s="44">
        <v>2.3</v>
      </c>
      <c r="AW293" s="44">
        <v>1.8</v>
      </c>
      <c r="AX293" s="44">
        <v>1.2</v>
      </c>
      <c r="AY293" s="44">
        <v>2.8</v>
      </c>
    </row>
    <row r="294" ht="15.75" customHeight="1">
      <c r="A294" s="44" t="s">
        <v>660</v>
      </c>
      <c r="B294" s="44">
        <v>9573.0</v>
      </c>
      <c r="C294" s="44" t="s">
        <v>456</v>
      </c>
      <c r="D294" s="44">
        <v>14.0</v>
      </c>
      <c r="E294" s="44">
        <v>307.4</v>
      </c>
      <c r="F294" s="44">
        <v>116.2</v>
      </c>
      <c r="G294" s="44">
        <v>108.7</v>
      </c>
      <c r="H294" s="44">
        <v>6.5</v>
      </c>
      <c r="I294" s="44">
        <v>377.9</v>
      </c>
      <c r="J294" s="44">
        <v>-2.2</v>
      </c>
      <c r="K294" s="44">
        <v>4.0</v>
      </c>
      <c r="L294" s="44">
        <v>16.3</v>
      </c>
      <c r="M294" s="44">
        <v>6.8</v>
      </c>
      <c r="N294" s="44">
        <v>10.5</v>
      </c>
      <c r="O294" s="44">
        <v>37.0</v>
      </c>
      <c r="P294" s="44">
        <v>17.8</v>
      </c>
      <c r="Q294" s="44">
        <v>11.6</v>
      </c>
      <c r="R294" s="44">
        <v>24337.0</v>
      </c>
      <c r="S294" s="44">
        <v>22487.0</v>
      </c>
      <c r="T294" s="44">
        <v>10.1</v>
      </c>
      <c r="U294" s="44">
        <v>53.2</v>
      </c>
      <c r="V294" s="44">
        <v>20.0</v>
      </c>
      <c r="W294" s="44">
        <v>26.8</v>
      </c>
      <c r="X294" s="44">
        <v>3.7</v>
      </c>
      <c r="Y294" s="44">
        <v>489.5</v>
      </c>
      <c r="Z294" s="44">
        <v>102.9</v>
      </c>
      <c r="AA294" s="44">
        <v>50.3</v>
      </c>
      <c r="AB294" s="44">
        <v>786.4</v>
      </c>
      <c r="AC294" s="44" t="s">
        <v>644</v>
      </c>
      <c r="AD294" s="44">
        <v>9.1</v>
      </c>
      <c r="AE294" s="44">
        <v>5.0</v>
      </c>
      <c r="AF294" s="44">
        <v>15.7</v>
      </c>
      <c r="AG294" s="44">
        <v>43.9</v>
      </c>
      <c r="AH294" s="44">
        <v>35.4</v>
      </c>
      <c r="AI294" s="44">
        <v>31.5</v>
      </c>
      <c r="AJ294" s="44">
        <v>41.2</v>
      </c>
      <c r="AK294" s="44">
        <v>8.0</v>
      </c>
      <c r="AL294" s="44">
        <v>217.0</v>
      </c>
      <c r="AM294" s="44">
        <v>0.6</v>
      </c>
      <c r="AN294" s="44">
        <v>39.2</v>
      </c>
      <c r="AO294" s="44">
        <v>22.8</v>
      </c>
      <c r="AP294" s="44">
        <v>11.6</v>
      </c>
      <c r="AQ294" s="44">
        <v>25.8</v>
      </c>
      <c r="AR294" s="44">
        <v>20.3</v>
      </c>
      <c r="AS294" s="44">
        <v>24.4</v>
      </c>
      <c r="AT294" s="44">
        <v>27.5</v>
      </c>
      <c r="AU294" s="44">
        <v>2.8</v>
      </c>
      <c r="AV294" s="44">
        <v>3.2</v>
      </c>
      <c r="AW294" s="44">
        <v>2.4</v>
      </c>
      <c r="AX294" s="44">
        <v>1.3</v>
      </c>
      <c r="AY294" s="44">
        <v>3.5</v>
      </c>
    </row>
    <row r="295" ht="15.75" customHeight="1">
      <c r="A295" s="44" t="s">
        <v>660</v>
      </c>
      <c r="B295" s="44">
        <v>9574.0</v>
      </c>
      <c r="C295" s="44" t="s">
        <v>457</v>
      </c>
      <c r="D295" s="44">
        <v>27.0</v>
      </c>
      <c r="E295" s="44">
        <v>799.5</v>
      </c>
      <c r="F295" s="44">
        <v>169.8</v>
      </c>
      <c r="G295" s="44">
        <v>155.2</v>
      </c>
      <c r="H295" s="44">
        <v>8.6</v>
      </c>
      <c r="I295" s="44">
        <v>212.3</v>
      </c>
      <c r="J295" s="44">
        <v>-2.5</v>
      </c>
      <c r="K295" s="44">
        <v>7.5</v>
      </c>
      <c r="L295" s="44">
        <v>16.3</v>
      </c>
      <c r="M295" s="44">
        <v>7.2</v>
      </c>
      <c r="N295" s="44">
        <v>10.9</v>
      </c>
      <c r="O295" s="44">
        <v>36.8</v>
      </c>
      <c r="P295" s="44">
        <v>17.2</v>
      </c>
      <c r="Q295" s="44">
        <v>11.6</v>
      </c>
      <c r="R295" s="44">
        <v>24993.0</v>
      </c>
      <c r="S295" s="44">
        <v>30845.0</v>
      </c>
      <c r="T295" s="44">
        <v>11.8</v>
      </c>
      <c r="U295" s="44">
        <v>25.2</v>
      </c>
      <c r="V295" s="44">
        <v>66.8</v>
      </c>
      <c r="W295" s="44">
        <v>8.0</v>
      </c>
      <c r="X295" s="44">
        <v>3.4</v>
      </c>
      <c r="Y295" s="44">
        <v>488.2</v>
      </c>
      <c r="Z295" s="44">
        <v>104.5</v>
      </c>
      <c r="AA295" s="44">
        <v>51.0</v>
      </c>
      <c r="AB295" s="44">
        <v>792.9</v>
      </c>
      <c r="AC295" s="44">
        <v>2.1</v>
      </c>
      <c r="AD295" s="44">
        <v>9.7</v>
      </c>
      <c r="AE295" s="44">
        <v>6.6</v>
      </c>
      <c r="AF295" s="44">
        <v>19.4</v>
      </c>
      <c r="AG295" s="44">
        <v>44.1</v>
      </c>
      <c r="AH295" s="44">
        <v>29.9</v>
      </c>
      <c r="AI295" s="44">
        <v>34.2</v>
      </c>
      <c r="AJ295" s="44">
        <v>44.4</v>
      </c>
      <c r="AK295" s="44">
        <v>7.7</v>
      </c>
      <c r="AL295" s="44">
        <v>321.6</v>
      </c>
      <c r="AM295" s="44">
        <v>0.3</v>
      </c>
      <c r="AN295" s="44">
        <v>41.2</v>
      </c>
      <c r="AO295" s="44">
        <v>21.9</v>
      </c>
      <c r="AP295" s="44">
        <v>10.4</v>
      </c>
      <c r="AQ295" s="44">
        <v>26.3</v>
      </c>
      <c r="AR295" s="44">
        <v>25.1</v>
      </c>
      <c r="AS295" s="44">
        <v>29.2</v>
      </c>
      <c r="AT295" s="44">
        <v>44.1</v>
      </c>
      <c r="AU295" s="44">
        <v>2.6</v>
      </c>
      <c r="AV295" s="44">
        <v>2.9</v>
      </c>
      <c r="AW295" s="44">
        <v>2.3</v>
      </c>
      <c r="AX295" s="44">
        <v>1.0</v>
      </c>
      <c r="AY295" s="44">
        <v>3.3</v>
      </c>
    </row>
    <row r="296" ht="15.75" customHeight="1">
      <c r="A296" s="44" t="s">
        <v>660</v>
      </c>
      <c r="B296" s="44">
        <v>9575.0</v>
      </c>
      <c r="C296" s="44" t="s">
        <v>458</v>
      </c>
      <c r="D296" s="44">
        <v>38.0</v>
      </c>
      <c r="E296" s="44">
        <v>1267.5</v>
      </c>
      <c r="F296" s="44">
        <v>99.6</v>
      </c>
      <c r="G296" s="44">
        <v>92.2</v>
      </c>
      <c r="H296" s="44">
        <v>7.5</v>
      </c>
      <c r="I296" s="44">
        <v>78.6</v>
      </c>
      <c r="J296" s="44">
        <v>-3.0</v>
      </c>
      <c r="K296" s="44">
        <v>6.2</v>
      </c>
      <c r="L296" s="44">
        <v>16.7</v>
      </c>
      <c r="M296" s="44">
        <v>7.9</v>
      </c>
      <c r="N296" s="44">
        <v>11.5</v>
      </c>
      <c r="O296" s="44">
        <v>36.3</v>
      </c>
      <c r="P296" s="44">
        <v>16.9</v>
      </c>
      <c r="Q296" s="44">
        <v>10.7</v>
      </c>
      <c r="R296" s="44">
        <v>22380.0</v>
      </c>
      <c r="S296" s="44">
        <v>27243.0</v>
      </c>
      <c r="T296" s="44">
        <v>12.3</v>
      </c>
      <c r="U296" s="44">
        <v>19.9</v>
      </c>
      <c r="V296" s="44">
        <v>72.4</v>
      </c>
      <c r="W296" s="44">
        <v>7.7</v>
      </c>
      <c r="X296" s="44">
        <v>2.1</v>
      </c>
      <c r="Y296" s="44">
        <v>456.0</v>
      </c>
      <c r="Z296" s="44">
        <v>112.3</v>
      </c>
      <c r="AA296" s="44">
        <v>51.2</v>
      </c>
      <c r="AB296" s="44">
        <v>893.8</v>
      </c>
      <c r="AC296" s="44">
        <v>1.9</v>
      </c>
      <c r="AD296" s="44">
        <v>11.3</v>
      </c>
      <c r="AE296" s="44">
        <v>7.9</v>
      </c>
      <c r="AF296" s="44">
        <v>18.9</v>
      </c>
      <c r="AG296" s="44">
        <v>47.9</v>
      </c>
      <c r="AH296" s="44">
        <v>25.2</v>
      </c>
      <c r="AI296" s="44">
        <v>33.7</v>
      </c>
      <c r="AJ296" s="44">
        <v>44.3</v>
      </c>
      <c r="AK296" s="44">
        <v>8.5</v>
      </c>
      <c r="AL296" s="44">
        <v>333.6</v>
      </c>
      <c r="AM296" s="44">
        <v>1.8</v>
      </c>
      <c r="AN296" s="44">
        <v>36.8</v>
      </c>
      <c r="AO296" s="44">
        <v>22.2</v>
      </c>
      <c r="AP296" s="44">
        <v>13.9</v>
      </c>
      <c r="AQ296" s="44">
        <v>25.2</v>
      </c>
      <c r="AR296" s="44">
        <v>24.8</v>
      </c>
      <c r="AS296" s="44">
        <v>32.4</v>
      </c>
      <c r="AT296" s="44">
        <v>42.5</v>
      </c>
      <c r="AU296" s="44">
        <v>2.1</v>
      </c>
      <c r="AV296" s="44">
        <v>2.4</v>
      </c>
      <c r="AW296" s="44">
        <v>1.7</v>
      </c>
      <c r="AX296" s="44">
        <v>1.9</v>
      </c>
      <c r="AY296" s="44">
        <v>2.5</v>
      </c>
    </row>
    <row r="297" ht="15.75" customHeight="1">
      <c r="A297" s="44" t="s">
        <v>660</v>
      </c>
      <c r="B297" s="44">
        <v>9576.0</v>
      </c>
      <c r="C297" s="44" t="s">
        <v>459</v>
      </c>
      <c r="D297" s="44">
        <v>16.0</v>
      </c>
      <c r="E297" s="44">
        <v>895.2</v>
      </c>
      <c r="F297" s="44">
        <v>126.1</v>
      </c>
      <c r="G297" s="44">
        <v>117.5</v>
      </c>
      <c r="H297" s="44">
        <v>6.9</v>
      </c>
      <c r="I297" s="44">
        <v>140.9</v>
      </c>
      <c r="J297" s="44">
        <v>-0.7</v>
      </c>
      <c r="K297" s="44">
        <v>5.0</v>
      </c>
      <c r="L297" s="44">
        <v>16.7</v>
      </c>
      <c r="M297" s="44">
        <v>7.9</v>
      </c>
      <c r="N297" s="44">
        <v>11.1</v>
      </c>
      <c r="O297" s="44">
        <v>37.0</v>
      </c>
      <c r="P297" s="44">
        <v>16.7</v>
      </c>
      <c r="Q297" s="44">
        <v>10.6</v>
      </c>
      <c r="R297" s="44">
        <v>23592.0</v>
      </c>
      <c r="S297" s="44">
        <v>27295.0</v>
      </c>
      <c r="T297" s="44">
        <v>19.0</v>
      </c>
      <c r="U297" s="44">
        <v>50.5</v>
      </c>
      <c r="V297" s="44">
        <v>27.6</v>
      </c>
      <c r="W297" s="44">
        <v>21.9</v>
      </c>
      <c r="X297" s="44">
        <v>3.3</v>
      </c>
      <c r="Y297" s="44">
        <v>454.0</v>
      </c>
      <c r="Z297" s="44">
        <v>109.7</v>
      </c>
      <c r="AA297" s="44">
        <v>49.8</v>
      </c>
      <c r="AB297" s="44">
        <v>871.8</v>
      </c>
      <c r="AC297" s="44">
        <v>1.6</v>
      </c>
      <c r="AD297" s="44">
        <v>8.5</v>
      </c>
      <c r="AE297" s="44">
        <v>9.2</v>
      </c>
      <c r="AF297" s="44">
        <v>21.2</v>
      </c>
      <c r="AG297" s="44">
        <v>47.2</v>
      </c>
      <c r="AH297" s="44">
        <v>22.4</v>
      </c>
      <c r="AI297" s="44">
        <v>26.9</v>
      </c>
      <c r="AJ297" s="44">
        <v>43.9</v>
      </c>
      <c r="AK297" s="44">
        <v>8.3</v>
      </c>
      <c r="AL297" s="44">
        <v>311.6</v>
      </c>
      <c r="AM297" s="44">
        <v>0.8</v>
      </c>
      <c r="AN297" s="44">
        <v>40.3</v>
      </c>
      <c r="AO297" s="44">
        <v>24.3</v>
      </c>
      <c r="AP297" s="44">
        <v>9.3</v>
      </c>
      <c r="AQ297" s="44">
        <v>25.3</v>
      </c>
      <c r="AR297" s="44">
        <v>19.1</v>
      </c>
      <c r="AS297" s="44">
        <v>25.8</v>
      </c>
      <c r="AT297" s="44">
        <v>33.5</v>
      </c>
      <c r="AU297" s="44">
        <v>2.5</v>
      </c>
      <c r="AV297" s="44">
        <v>2.7</v>
      </c>
      <c r="AW297" s="44">
        <v>2.2</v>
      </c>
      <c r="AX297" s="44">
        <v>0.7</v>
      </c>
      <c r="AY297" s="44">
        <v>3.7</v>
      </c>
    </row>
    <row r="298" ht="15.75" customHeight="1">
      <c r="A298" s="44" t="s">
        <v>660</v>
      </c>
      <c r="B298" s="44">
        <v>9577.0</v>
      </c>
      <c r="C298" s="44" t="s">
        <v>460</v>
      </c>
      <c r="D298" s="44">
        <v>27.0</v>
      </c>
      <c r="E298" s="44">
        <v>970.8</v>
      </c>
      <c r="F298" s="44">
        <v>94.2</v>
      </c>
      <c r="G298" s="44">
        <v>85.9</v>
      </c>
      <c r="H298" s="44">
        <v>8.8</v>
      </c>
      <c r="I298" s="44">
        <v>97.0</v>
      </c>
      <c r="J298" s="44">
        <v>-2.6</v>
      </c>
      <c r="K298" s="44">
        <v>5.0</v>
      </c>
      <c r="L298" s="44">
        <v>16.7</v>
      </c>
      <c r="M298" s="44">
        <v>7.7</v>
      </c>
      <c r="N298" s="44">
        <v>11.6</v>
      </c>
      <c r="O298" s="44">
        <v>35.6</v>
      </c>
      <c r="P298" s="44">
        <v>17.0</v>
      </c>
      <c r="Q298" s="44">
        <v>11.4</v>
      </c>
      <c r="R298" s="44">
        <v>22044.0</v>
      </c>
      <c r="S298" s="44">
        <v>29405.0</v>
      </c>
      <c r="T298" s="44">
        <v>13.3</v>
      </c>
      <c r="U298" s="44">
        <v>31.6</v>
      </c>
      <c r="V298" s="44">
        <v>61.2</v>
      </c>
      <c r="W298" s="44">
        <v>7.2</v>
      </c>
      <c r="X298" s="44">
        <v>3.7</v>
      </c>
      <c r="Y298" s="44">
        <v>468.7</v>
      </c>
      <c r="Z298" s="44">
        <v>107.0</v>
      </c>
      <c r="AA298" s="44">
        <v>50.2</v>
      </c>
      <c r="AB298" s="44">
        <v>871.4</v>
      </c>
      <c r="AC298" s="44">
        <v>3.8</v>
      </c>
      <c r="AD298" s="44">
        <v>11.0</v>
      </c>
      <c r="AE298" s="44">
        <v>4.5</v>
      </c>
      <c r="AF298" s="44">
        <v>23.5</v>
      </c>
      <c r="AG298" s="44">
        <v>47.8</v>
      </c>
      <c r="AH298" s="44">
        <v>24.1</v>
      </c>
      <c r="AI298" s="44">
        <v>25.6</v>
      </c>
      <c r="AJ298" s="44">
        <v>43.9</v>
      </c>
      <c r="AK298" s="44">
        <v>8.3</v>
      </c>
      <c r="AL298" s="44">
        <v>352.2</v>
      </c>
      <c r="AM298" s="44">
        <v>0.7</v>
      </c>
      <c r="AN298" s="44">
        <v>41.8</v>
      </c>
      <c r="AO298" s="44">
        <v>18.5</v>
      </c>
      <c r="AP298" s="44">
        <v>9.8</v>
      </c>
      <c r="AQ298" s="44">
        <v>29.2</v>
      </c>
      <c r="AR298" s="44">
        <v>26.7</v>
      </c>
      <c r="AS298" s="44">
        <v>26.9</v>
      </c>
      <c r="AT298" s="44">
        <v>39.1</v>
      </c>
      <c r="AU298" s="44">
        <v>3.6</v>
      </c>
      <c r="AV298" s="44">
        <v>4.1</v>
      </c>
      <c r="AW298" s="44">
        <v>3.1</v>
      </c>
      <c r="AX298" s="44">
        <v>2.0</v>
      </c>
      <c r="AY298" s="44">
        <v>4.9</v>
      </c>
    </row>
    <row r="299" ht="15.75" customHeight="1">
      <c r="A299" s="44" t="s">
        <v>660</v>
      </c>
      <c r="B299" s="44">
        <v>9661.0</v>
      </c>
      <c r="C299" s="44" t="s">
        <v>461</v>
      </c>
      <c r="D299" s="44">
        <v>1.0</v>
      </c>
      <c r="E299" s="44">
        <v>62.5</v>
      </c>
      <c r="F299" s="44">
        <v>69.9</v>
      </c>
      <c r="G299" s="44">
        <v>58.8</v>
      </c>
      <c r="H299" s="44">
        <v>15.9</v>
      </c>
      <c r="I299" s="44">
        <v>1119.7</v>
      </c>
      <c r="J299" s="44">
        <v>-1.8</v>
      </c>
      <c r="K299" s="44">
        <v>12.7</v>
      </c>
      <c r="L299" s="44">
        <v>16.0</v>
      </c>
      <c r="M299" s="44">
        <v>7.6</v>
      </c>
      <c r="N299" s="44">
        <v>14.0</v>
      </c>
      <c r="O299" s="44">
        <v>35.3</v>
      </c>
      <c r="P299" s="44">
        <v>16.3</v>
      </c>
      <c r="Q299" s="44">
        <v>10.8</v>
      </c>
      <c r="R299" s="44">
        <v>23918.0</v>
      </c>
      <c r="S299" s="44">
        <v>74152.0</v>
      </c>
      <c r="T299" s="44">
        <v>24.6</v>
      </c>
      <c r="U299" s="44">
        <v>4.7</v>
      </c>
      <c r="V299" s="44">
        <v>92.4</v>
      </c>
      <c r="W299" s="44">
        <v>2.9</v>
      </c>
      <c r="X299" s="44">
        <v>7.7</v>
      </c>
      <c r="Y299" s="44">
        <v>535.7</v>
      </c>
      <c r="Z299" s="44">
        <v>86.1</v>
      </c>
      <c r="AA299" s="44">
        <v>46.1</v>
      </c>
      <c r="AB299" s="44">
        <v>739.9</v>
      </c>
      <c r="AC299" s="44">
        <v>10.9</v>
      </c>
      <c r="AD299" s="44">
        <v>16.3</v>
      </c>
      <c r="AE299" s="44">
        <v>3.8</v>
      </c>
      <c r="AF299" s="44">
        <v>14.8</v>
      </c>
      <c r="AG299" s="44">
        <v>45.8</v>
      </c>
      <c r="AH299" s="44">
        <v>35.6</v>
      </c>
      <c r="AI299" s="44">
        <v>27.7</v>
      </c>
      <c r="AJ299" s="44">
        <v>57.0</v>
      </c>
      <c r="AK299" s="44">
        <v>7.1</v>
      </c>
      <c r="AL299" s="44">
        <v>662.9</v>
      </c>
      <c r="AM299" s="44">
        <v>0.1</v>
      </c>
      <c r="AN299" s="44">
        <v>27.7</v>
      </c>
      <c r="AO299" s="44">
        <v>24.4</v>
      </c>
      <c r="AP299" s="44">
        <v>21.6</v>
      </c>
      <c r="AQ299" s="44">
        <v>26.3</v>
      </c>
      <c r="AR299" s="44">
        <v>75.3</v>
      </c>
      <c r="AS299" s="44">
        <v>28.3</v>
      </c>
      <c r="AT299" s="44">
        <v>49.7</v>
      </c>
      <c r="AU299" s="44">
        <v>5.0</v>
      </c>
      <c r="AV299" s="44">
        <v>5.3</v>
      </c>
      <c r="AW299" s="44">
        <v>4.7</v>
      </c>
      <c r="AX299" s="44">
        <v>4.0</v>
      </c>
      <c r="AY299" s="44">
        <v>5.1</v>
      </c>
    </row>
    <row r="300" ht="15.75" customHeight="1">
      <c r="A300" s="44" t="s">
        <v>660</v>
      </c>
      <c r="B300" s="44">
        <v>9662.0</v>
      </c>
      <c r="C300" s="44" t="s">
        <v>462</v>
      </c>
      <c r="D300" s="44">
        <v>1.0</v>
      </c>
      <c r="E300" s="44">
        <v>35.7</v>
      </c>
      <c r="F300" s="44">
        <v>53.4</v>
      </c>
      <c r="G300" s="44">
        <v>44.0</v>
      </c>
      <c r="H300" s="44">
        <v>17.7</v>
      </c>
      <c r="I300" s="44">
        <v>1496.8</v>
      </c>
      <c r="J300" s="44">
        <v>-2.6</v>
      </c>
      <c r="K300" s="44">
        <v>15.9</v>
      </c>
      <c r="L300" s="44">
        <v>15.9</v>
      </c>
      <c r="M300" s="44">
        <v>8.4</v>
      </c>
      <c r="N300" s="44">
        <v>13.5</v>
      </c>
      <c r="O300" s="44">
        <v>31.8</v>
      </c>
      <c r="P300" s="44">
        <v>16.8</v>
      </c>
      <c r="Q300" s="44">
        <v>13.5</v>
      </c>
      <c r="R300" s="44">
        <v>21088.0</v>
      </c>
      <c r="S300" s="44">
        <v>98641.0</v>
      </c>
      <c r="T300" s="44">
        <v>124.3</v>
      </c>
      <c r="U300" s="44">
        <v>53.1</v>
      </c>
      <c r="V300" s="44">
        <v>26.2</v>
      </c>
      <c r="W300" s="44">
        <v>20.7</v>
      </c>
      <c r="X300" s="44">
        <v>2.5</v>
      </c>
      <c r="Y300" s="44">
        <v>536.9</v>
      </c>
      <c r="Z300" s="44">
        <v>82.1</v>
      </c>
      <c r="AA300" s="44">
        <v>44.1</v>
      </c>
      <c r="AB300" s="44">
        <v>600.4</v>
      </c>
      <c r="AC300" s="44">
        <v>14.9</v>
      </c>
      <c r="AD300" s="44">
        <v>22.1</v>
      </c>
      <c r="AE300" s="44">
        <v>8.2</v>
      </c>
      <c r="AF300" s="44">
        <v>15.1</v>
      </c>
      <c r="AG300" s="44">
        <v>39.0</v>
      </c>
      <c r="AH300" s="44">
        <v>37.6</v>
      </c>
      <c r="AI300" s="44">
        <v>24.4</v>
      </c>
      <c r="AJ300" s="44">
        <v>41.9</v>
      </c>
      <c r="AK300" s="44">
        <v>4.9</v>
      </c>
      <c r="AL300" s="44">
        <v>1014.9</v>
      </c>
      <c r="AM300" s="44" t="s">
        <v>641</v>
      </c>
      <c r="AN300" s="44">
        <v>51.6</v>
      </c>
      <c r="AO300" s="44">
        <v>15.6</v>
      </c>
      <c r="AP300" s="44" t="s">
        <v>641</v>
      </c>
      <c r="AQ300" s="44">
        <v>21.3</v>
      </c>
      <c r="AR300" s="44">
        <v>93.5</v>
      </c>
      <c r="AS300" s="44">
        <v>29.0</v>
      </c>
      <c r="AT300" s="44">
        <v>43.5</v>
      </c>
      <c r="AU300" s="44">
        <v>6.1</v>
      </c>
      <c r="AV300" s="44">
        <v>6.1</v>
      </c>
      <c r="AW300" s="44">
        <v>6.1</v>
      </c>
      <c r="AX300" s="44">
        <v>3.0</v>
      </c>
      <c r="AY300" s="44">
        <v>6.8</v>
      </c>
    </row>
    <row r="301" ht="15.75" customHeight="1">
      <c r="A301" s="44" t="s">
        <v>660</v>
      </c>
      <c r="B301" s="44">
        <v>9663.0</v>
      </c>
      <c r="C301" s="44" t="s">
        <v>463</v>
      </c>
      <c r="D301" s="44">
        <v>1.0</v>
      </c>
      <c r="E301" s="44">
        <v>87.6</v>
      </c>
      <c r="F301" s="44">
        <v>126.6</v>
      </c>
      <c r="G301" s="44">
        <v>112.4</v>
      </c>
      <c r="H301" s="44">
        <v>11.2</v>
      </c>
      <c r="I301" s="44">
        <v>1445.6</v>
      </c>
      <c r="J301" s="44">
        <v>-1.7</v>
      </c>
      <c r="K301" s="44">
        <v>7.2</v>
      </c>
      <c r="L301" s="44">
        <v>12.4</v>
      </c>
      <c r="M301" s="44">
        <v>12.8</v>
      </c>
      <c r="N301" s="44">
        <v>19.5</v>
      </c>
      <c r="O301" s="44">
        <v>29.8</v>
      </c>
      <c r="P301" s="44">
        <v>14.1</v>
      </c>
      <c r="Q301" s="44">
        <v>11.4</v>
      </c>
      <c r="R301" s="44">
        <v>23380.0</v>
      </c>
      <c r="S301" s="44">
        <v>59404.0</v>
      </c>
      <c r="T301" s="44">
        <v>22.1</v>
      </c>
      <c r="U301" s="44">
        <v>2.7</v>
      </c>
      <c r="V301" s="44">
        <v>94.8</v>
      </c>
      <c r="W301" s="44">
        <v>2.5</v>
      </c>
      <c r="X301" s="44">
        <v>6.6</v>
      </c>
      <c r="Y301" s="44">
        <v>613.1</v>
      </c>
      <c r="Z301" s="44">
        <v>75.4</v>
      </c>
      <c r="AA301" s="44">
        <v>46.2</v>
      </c>
      <c r="AB301" s="44">
        <v>601.2</v>
      </c>
      <c r="AC301" s="44">
        <v>8.3</v>
      </c>
      <c r="AD301" s="44">
        <v>15.6</v>
      </c>
      <c r="AE301" s="44">
        <v>5.1</v>
      </c>
      <c r="AF301" s="44">
        <v>11.4</v>
      </c>
      <c r="AG301" s="44">
        <v>36.6</v>
      </c>
      <c r="AH301" s="44">
        <v>46.9</v>
      </c>
      <c r="AI301" s="44">
        <v>35.3</v>
      </c>
      <c r="AJ301" s="44">
        <v>49.4</v>
      </c>
      <c r="AK301" s="44">
        <v>4.8</v>
      </c>
      <c r="AL301" s="44">
        <v>715.3</v>
      </c>
      <c r="AM301" s="44">
        <v>0.2</v>
      </c>
      <c r="AN301" s="44">
        <v>13.2</v>
      </c>
      <c r="AO301" s="44">
        <v>22.1</v>
      </c>
      <c r="AP301" s="44">
        <v>22.8</v>
      </c>
      <c r="AQ301" s="44">
        <v>41.6</v>
      </c>
      <c r="AR301" s="44">
        <v>53.4</v>
      </c>
      <c r="AS301" s="44">
        <v>26.0</v>
      </c>
      <c r="AT301" s="44">
        <v>41.1</v>
      </c>
      <c r="AU301" s="44">
        <v>3.5</v>
      </c>
      <c r="AV301" s="44">
        <v>4.0</v>
      </c>
      <c r="AW301" s="44">
        <v>3.0</v>
      </c>
      <c r="AX301" s="44">
        <v>2.1</v>
      </c>
      <c r="AY301" s="44">
        <v>4.5</v>
      </c>
    </row>
    <row r="302" ht="15.75" customHeight="1">
      <c r="A302" s="44" t="s">
        <v>660</v>
      </c>
      <c r="B302" s="44">
        <v>9671.0</v>
      </c>
      <c r="C302" s="44" t="s">
        <v>464</v>
      </c>
      <c r="D302" s="44">
        <v>32.0</v>
      </c>
      <c r="E302" s="44">
        <v>698.9</v>
      </c>
      <c r="F302" s="44">
        <v>174.0</v>
      </c>
      <c r="G302" s="44">
        <v>158.2</v>
      </c>
      <c r="H302" s="44">
        <v>9.1</v>
      </c>
      <c r="I302" s="44">
        <v>248.9</v>
      </c>
      <c r="J302" s="44">
        <v>-1.0</v>
      </c>
      <c r="K302" s="44">
        <v>3.7</v>
      </c>
      <c r="L302" s="44">
        <v>16.2</v>
      </c>
      <c r="M302" s="44">
        <v>7.4</v>
      </c>
      <c r="N302" s="44">
        <v>11.3</v>
      </c>
      <c r="O302" s="44">
        <v>37.0</v>
      </c>
      <c r="P302" s="44">
        <v>17.1</v>
      </c>
      <c r="Q302" s="44">
        <v>11.0</v>
      </c>
      <c r="R302" s="44">
        <v>23756.0</v>
      </c>
      <c r="S302" s="44">
        <v>30958.0</v>
      </c>
      <c r="T302" s="44">
        <v>9.6</v>
      </c>
      <c r="U302" s="44">
        <v>3.9</v>
      </c>
      <c r="V302" s="44">
        <v>94.6</v>
      </c>
      <c r="W302" s="44">
        <v>1.5</v>
      </c>
      <c r="X302" s="44">
        <v>3.0</v>
      </c>
      <c r="Y302" s="44">
        <v>474.3</v>
      </c>
      <c r="Z302" s="44">
        <v>107.7</v>
      </c>
      <c r="AA302" s="44">
        <v>51.1</v>
      </c>
      <c r="AB302" s="44">
        <v>801.4</v>
      </c>
      <c r="AC302" s="44" t="s">
        <v>644</v>
      </c>
      <c r="AD302" s="44">
        <v>8.5</v>
      </c>
      <c r="AE302" s="44">
        <v>3.4</v>
      </c>
      <c r="AF302" s="44">
        <v>22.7</v>
      </c>
      <c r="AG302" s="44">
        <v>51.5</v>
      </c>
      <c r="AH302" s="44">
        <v>22.4</v>
      </c>
      <c r="AI302" s="44">
        <v>29.2</v>
      </c>
      <c r="AJ302" s="44">
        <v>46.6</v>
      </c>
      <c r="AK302" s="44">
        <v>9.2</v>
      </c>
      <c r="AL302" s="44">
        <v>300.0</v>
      </c>
      <c r="AM302" s="44">
        <v>0.7</v>
      </c>
      <c r="AN302" s="44">
        <v>41.0</v>
      </c>
      <c r="AO302" s="44">
        <v>27.7</v>
      </c>
      <c r="AP302" s="44">
        <v>15.1</v>
      </c>
      <c r="AQ302" s="44">
        <v>15.5</v>
      </c>
      <c r="AR302" s="44">
        <v>30.5</v>
      </c>
      <c r="AS302" s="44">
        <v>32.5</v>
      </c>
      <c r="AT302" s="44">
        <v>47.7</v>
      </c>
      <c r="AU302" s="44">
        <v>2.7</v>
      </c>
      <c r="AV302" s="44">
        <v>2.8</v>
      </c>
      <c r="AW302" s="44">
        <v>2.6</v>
      </c>
      <c r="AX302" s="44">
        <v>1.5</v>
      </c>
      <c r="AY302" s="44">
        <v>3.6</v>
      </c>
    </row>
    <row r="303" ht="15.75" customHeight="1">
      <c r="A303" s="44" t="s">
        <v>660</v>
      </c>
      <c r="B303" s="44">
        <v>9672.0</v>
      </c>
      <c r="C303" s="44" t="s">
        <v>465</v>
      </c>
      <c r="D303" s="44">
        <v>26.0</v>
      </c>
      <c r="E303" s="44">
        <v>1136.8</v>
      </c>
      <c r="F303" s="44">
        <v>103.3</v>
      </c>
      <c r="G303" s="44">
        <v>97.8</v>
      </c>
      <c r="H303" s="44">
        <v>5.3</v>
      </c>
      <c r="I303" s="44">
        <v>90.8</v>
      </c>
      <c r="J303" s="44">
        <v>-4.6</v>
      </c>
      <c r="K303" s="44">
        <v>6.1</v>
      </c>
      <c r="L303" s="44">
        <v>15.4</v>
      </c>
      <c r="M303" s="44">
        <v>7.2</v>
      </c>
      <c r="N303" s="44">
        <v>10.7</v>
      </c>
      <c r="O303" s="44">
        <v>35.2</v>
      </c>
      <c r="P303" s="44">
        <v>18.5</v>
      </c>
      <c r="Q303" s="44">
        <v>13.1</v>
      </c>
      <c r="R303" s="44">
        <v>21738.0</v>
      </c>
      <c r="S303" s="44">
        <v>31446.0</v>
      </c>
      <c r="T303" s="44">
        <v>10.0</v>
      </c>
      <c r="U303" s="44">
        <v>7.7</v>
      </c>
      <c r="V303" s="44">
        <v>89.4</v>
      </c>
      <c r="W303" s="44">
        <v>2.9</v>
      </c>
      <c r="X303" s="44">
        <v>1.7</v>
      </c>
      <c r="Y303" s="44">
        <v>503.9</v>
      </c>
      <c r="Z303" s="44">
        <v>104.7</v>
      </c>
      <c r="AA303" s="44">
        <v>52.8</v>
      </c>
      <c r="AB303" s="44">
        <v>863.8</v>
      </c>
      <c r="AC303" s="44">
        <v>1.6</v>
      </c>
      <c r="AD303" s="44">
        <v>9.6</v>
      </c>
      <c r="AE303" s="44">
        <v>7.4</v>
      </c>
      <c r="AF303" s="44">
        <v>22.1</v>
      </c>
      <c r="AG303" s="44">
        <v>40.8</v>
      </c>
      <c r="AH303" s="44">
        <v>29.7</v>
      </c>
      <c r="AI303" s="44">
        <v>32.0</v>
      </c>
      <c r="AJ303" s="44">
        <v>40.0</v>
      </c>
      <c r="AK303" s="44">
        <v>8.4</v>
      </c>
      <c r="AL303" s="44">
        <v>338.8</v>
      </c>
      <c r="AM303" s="44">
        <v>0.9</v>
      </c>
      <c r="AN303" s="44">
        <v>29.8</v>
      </c>
      <c r="AO303" s="44">
        <v>18.9</v>
      </c>
      <c r="AP303" s="44">
        <v>11.6</v>
      </c>
      <c r="AQ303" s="44">
        <v>38.9</v>
      </c>
      <c r="AR303" s="44">
        <v>27.8</v>
      </c>
      <c r="AS303" s="44">
        <v>25.8</v>
      </c>
      <c r="AT303" s="44">
        <v>34.6</v>
      </c>
      <c r="AU303" s="44">
        <v>3.3</v>
      </c>
      <c r="AV303" s="44">
        <v>3.6</v>
      </c>
      <c r="AW303" s="44">
        <v>3.0</v>
      </c>
      <c r="AX303" s="44">
        <v>1.4</v>
      </c>
      <c r="AY303" s="44">
        <v>4.6</v>
      </c>
    </row>
    <row r="304" ht="15.75" customHeight="1">
      <c r="A304" s="44" t="s">
        <v>660</v>
      </c>
      <c r="B304" s="44">
        <v>9673.0</v>
      </c>
      <c r="C304" s="44" t="s">
        <v>466</v>
      </c>
      <c r="D304" s="44">
        <v>37.0</v>
      </c>
      <c r="E304" s="44">
        <v>1021.7</v>
      </c>
      <c r="F304" s="44">
        <v>79.8</v>
      </c>
      <c r="G304" s="44">
        <v>76.1</v>
      </c>
      <c r="H304" s="44">
        <v>4.6</v>
      </c>
      <c r="I304" s="44">
        <v>78.1</v>
      </c>
      <c r="J304" s="44">
        <v>-2.6</v>
      </c>
      <c r="K304" s="44">
        <v>1.8</v>
      </c>
      <c r="L304" s="44">
        <v>16.5</v>
      </c>
      <c r="M304" s="44">
        <v>7.6</v>
      </c>
      <c r="N304" s="44">
        <v>11.2</v>
      </c>
      <c r="O304" s="44">
        <v>35.6</v>
      </c>
      <c r="P304" s="44">
        <v>17.5</v>
      </c>
      <c r="Q304" s="44">
        <v>11.6</v>
      </c>
      <c r="R304" s="44">
        <v>21543.0</v>
      </c>
      <c r="S304" s="44">
        <v>36762.0</v>
      </c>
      <c r="T304" s="44">
        <v>7.8</v>
      </c>
      <c r="U304" s="44">
        <v>4.0</v>
      </c>
      <c r="V304" s="44">
        <v>94.4</v>
      </c>
      <c r="W304" s="44">
        <v>1.6</v>
      </c>
      <c r="X304" s="44">
        <v>4.2</v>
      </c>
      <c r="Y304" s="44">
        <v>488.2</v>
      </c>
      <c r="Z304" s="44">
        <v>109.8</v>
      </c>
      <c r="AA304" s="44">
        <v>53.6</v>
      </c>
      <c r="AB304" s="44">
        <v>872.9</v>
      </c>
      <c r="AC304" s="44">
        <v>3.2</v>
      </c>
      <c r="AD304" s="44">
        <v>13.0</v>
      </c>
      <c r="AE304" s="44">
        <v>5.5</v>
      </c>
      <c r="AF304" s="44">
        <v>22.7</v>
      </c>
      <c r="AG304" s="44">
        <v>48.3</v>
      </c>
      <c r="AH304" s="44">
        <v>23.6</v>
      </c>
      <c r="AI304" s="44">
        <v>37.0</v>
      </c>
      <c r="AJ304" s="44">
        <v>37.8</v>
      </c>
      <c r="AK304" s="44">
        <v>8.1</v>
      </c>
      <c r="AL304" s="44">
        <v>408.7</v>
      </c>
      <c r="AM304" s="44">
        <v>0.8</v>
      </c>
      <c r="AN304" s="44">
        <v>44.8</v>
      </c>
      <c r="AO304" s="44">
        <v>18.1</v>
      </c>
      <c r="AP304" s="44">
        <v>8.1</v>
      </c>
      <c r="AQ304" s="44">
        <v>28.2</v>
      </c>
      <c r="AR304" s="44">
        <v>22.7</v>
      </c>
      <c r="AS304" s="44">
        <v>23.5</v>
      </c>
      <c r="AT304" s="44">
        <v>35.1</v>
      </c>
      <c r="AU304" s="44">
        <v>2.8</v>
      </c>
      <c r="AV304" s="44">
        <v>3.3</v>
      </c>
      <c r="AW304" s="44">
        <v>2.2</v>
      </c>
      <c r="AX304" s="44">
        <v>1.1</v>
      </c>
      <c r="AY304" s="44">
        <v>3.9</v>
      </c>
    </row>
    <row r="305" ht="15.75" customHeight="1">
      <c r="A305" s="44" t="s">
        <v>660</v>
      </c>
      <c r="B305" s="44">
        <v>9674.0</v>
      </c>
      <c r="C305" s="44" t="s">
        <v>467</v>
      </c>
      <c r="D305" s="44">
        <v>26.0</v>
      </c>
      <c r="E305" s="44">
        <v>956.2</v>
      </c>
      <c r="F305" s="44">
        <v>84.5</v>
      </c>
      <c r="G305" s="44">
        <v>80.7</v>
      </c>
      <c r="H305" s="44">
        <v>4.5</v>
      </c>
      <c r="I305" s="44">
        <v>88.3</v>
      </c>
      <c r="J305" s="44">
        <v>-2.2</v>
      </c>
      <c r="K305" s="44">
        <v>3.6</v>
      </c>
      <c r="L305" s="44">
        <v>16.5</v>
      </c>
      <c r="M305" s="44">
        <v>7.6</v>
      </c>
      <c r="N305" s="44">
        <v>11.6</v>
      </c>
      <c r="O305" s="44">
        <v>36.5</v>
      </c>
      <c r="P305" s="44">
        <v>17.4</v>
      </c>
      <c r="Q305" s="44">
        <v>10.4</v>
      </c>
      <c r="R305" s="44">
        <v>21147.0</v>
      </c>
      <c r="S305" s="44">
        <v>29720.0</v>
      </c>
      <c r="T305" s="44">
        <v>9.1</v>
      </c>
      <c r="U305" s="44">
        <v>4.6</v>
      </c>
      <c r="V305" s="44">
        <v>92.8</v>
      </c>
      <c r="W305" s="44">
        <v>2.6</v>
      </c>
      <c r="X305" s="44">
        <v>2.7</v>
      </c>
      <c r="Y305" s="44">
        <v>461.5</v>
      </c>
      <c r="Z305" s="44">
        <v>111.9</v>
      </c>
      <c r="AA305" s="44">
        <v>51.6</v>
      </c>
      <c r="AB305" s="44">
        <v>889.8</v>
      </c>
      <c r="AC305" s="44">
        <v>1.9</v>
      </c>
      <c r="AD305" s="44">
        <v>12.5</v>
      </c>
      <c r="AE305" s="44">
        <v>4.2</v>
      </c>
      <c r="AF305" s="44">
        <v>21.2</v>
      </c>
      <c r="AG305" s="44">
        <v>48.8</v>
      </c>
      <c r="AH305" s="44">
        <v>25.8</v>
      </c>
      <c r="AI305" s="44">
        <v>32.6</v>
      </c>
      <c r="AJ305" s="44">
        <v>38.1</v>
      </c>
      <c r="AK305" s="44">
        <v>8.5</v>
      </c>
      <c r="AL305" s="44">
        <v>332.0</v>
      </c>
      <c r="AM305" s="44">
        <v>0.7</v>
      </c>
      <c r="AN305" s="44">
        <v>52.1</v>
      </c>
      <c r="AO305" s="44">
        <v>16.1</v>
      </c>
      <c r="AP305" s="44">
        <v>8.6</v>
      </c>
      <c r="AQ305" s="44">
        <v>22.5</v>
      </c>
      <c r="AR305" s="44">
        <v>23.5</v>
      </c>
      <c r="AS305" s="44">
        <v>27.5</v>
      </c>
      <c r="AT305" s="44">
        <v>35.9</v>
      </c>
      <c r="AU305" s="44">
        <v>2.8</v>
      </c>
      <c r="AV305" s="44">
        <v>3.2</v>
      </c>
      <c r="AW305" s="44">
        <v>2.5</v>
      </c>
      <c r="AX305" s="44">
        <v>1.0</v>
      </c>
      <c r="AY305" s="44">
        <v>4.1</v>
      </c>
    </row>
    <row r="306" ht="15.75" customHeight="1">
      <c r="A306" s="44" t="s">
        <v>660</v>
      </c>
      <c r="B306" s="44">
        <v>9675.0</v>
      </c>
      <c r="C306" s="44" t="s">
        <v>468</v>
      </c>
      <c r="D306" s="44">
        <v>31.0</v>
      </c>
      <c r="E306" s="44">
        <v>684.1</v>
      </c>
      <c r="F306" s="44">
        <v>90.4</v>
      </c>
      <c r="G306" s="44">
        <v>82.7</v>
      </c>
      <c r="H306" s="44">
        <v>8.6</v>
      </c>
      <c r="I306" s="44">
        <v>132.2</v>
      </c>
      <c r="J306" s="44">
        <v>-1.9</v>
      </c>
      <c r="K306" s="44">
        <v>9.4</v>
      </c>
      <c r="L306" s="44">
        <v>16.4</v>
      </c>
      <c r="M306" s="44">
        <v>7.9</v>
      </c>
      <c r="N306" s="44">
        <v>12.1</v>
      </c>
      <c r="O306" s="44">
        <v>36.4</v>
      </c>
      <c r="P306" s="44">
        <v>16.5</v>
      </c>
      <c r="Q306" s="44">
        <v>10.7</v>
      </c>
      <c r="R306" s="44">
        <v>23748.0</v>
      </c>
      <c r="S306" s="44">
        <v>33331.0</v>
      </c>
      <c r="T306" s="44">
        <v>9.6</v>
      </c>
      <c r="U306" s="44">
        <v>6.9</v>
      </c>
      <c r="V306" s="44">
        <v>90.8</v>
      </c>
      <c r="W306" s="44">
        <v>2.3</v>
      </c>
      <c r="X306" s="44">
        <v>2.4</v>
      </c>
      <c r="Y306" s="44">
        <v>463.2</v>
      </c>
      <c r="Z306" s="44">
        <v>106.9</v>
      </c>
      <c r="AA306" s="44">
        <v>49.5</v>
      </c>
      <c r="AB306" s="44">
        <v>861.7</v>
      </c>
      <c r="AC306" s="44">
        <v>3.4</v>
      </c>
      <c r="AD306" s="44">
        <v>14.2</v>
      </c>
      <c r="AE306" s="44">
        <v>3.1</v>
      </c>
      <c r="AF306" s="44">
        <v>18.6</v>
      </c>
      <c r="AG306" s="44">
        <v>39.9</v>
      </c>
      <c r="AH306" s="44">
        <v>38.4</v>
      </c>
      <c r="AI306" s="44">
        <v>34.9</v>
      </c>
      <c r="AJ306" s="44">
        <v>43.1</v>
      </c>
      <c r="AK306" s="44">
        <v>7.7</v>
      </c>
      <c r="AL306" s="44">
        <v>362.5</v>
      </c>
      <c r="AM306" s="44">
        <v>2.7</v>
      </c>
      <c r="AN306" s="44">
        <v>40.1</v>
      </c>
      <c r="AO306" s="44">
        <v>25.5</v>
      </c>
      <c r="AP306" s="44">
        <v>9.5</v>
      </c>
      <c r="AQ306" s="44">
        <v>22.2</v>
      </c>
      <c r="AR306" s="44">
        <v>22.5</v>
      </c>
      <c r="AS306" s="44">
        <v>29.3</v>
      </c>
      <c r="AT306" s="44">
        <v>43.7</v>
      </c>
      <c r="AU306" s="44">
        <v>2.5</v>
      </c>
      <c r="AV306" s="44">
        <v>2.8</v>
      </c>
      <c r="AW306" s="44">
        <v>2.1</v>
      </c>
      <c r="AX306" s="44">
        <v>1.1</v>
      </c>
      <c r="AY306" s="44">
        <v>3.2</v>
      </c>
    </row>
    <row r="307" ht="15.75" customHeight="1">
      <c r="A307" s="44" t="s">
        <v>660</v>
      </c>
      <c r="B307" s="44">
        <v>9676.0</v>
      </c>
      <c r="C307" s="44" t="s">
        <v>469</v>
      </c>
      <c r="D307" s="44">
        <v>32.0</v>
      </c>
      <c r="E307" s="44">
        <v>715.6</v>
      </c>
      <c r="F307" s="44">
        <v>128.5</v>
      </c>
      <c r="G307" s="44">
        <v>114.6</v>
      </c>
      <c r="H307" s="44">
        <v>10.8</v>
      </c>
      <c r="I307" s="44">
        <v>179.6</v>
      </c>
      <c r="J307" s="44">
        <v>-2.2</v>
      </c>
      <c r="K307" s="44">
        <v>1.9</v>
      </c>
      <c r="L307" s="44">
        <v>16.5</v>
      </c>
      <c r="M307" s="44">
        <v>7.8</v>
      </c>
      <c r="N307" s="44">
        <v>11.0</v>
      </c>
      <c r="O307" s="44">
        <v>36.8</v>
      </c>
      <c r="P307" s="44">
        <v>16.8</v>
      </c>
      <c r="Q307" s="44">
        <v>11.0</v>
      </c>
      <c r="R307" s="44">
        <v>22544.0</v>
      </c>
      <c r="S307" s="44">
        <v>32714.0</v>
      </c>
      <c r="T307" s="44">
        <v>9.5</v>
      </c>
      <c r="U307" s="44">
        <v>5.3</v>
      </c>
      <c r="V307" s="44">
        <v>92.2</v>
      </c>
      <c r="W307" s="44">
        <v>2.4</v>
      </c>
      <c r="X307" s="44">
        <v>3.9</v>
      </c>
      <c r="Y307" s="44">
        <v>476.8</v>
      </c>
      <c r="Z307" s="44">
        <v>105.3</v>
      </c>
      <c r="AA307" s="44">
        <v>50.2</v>
      </c>
      <c r="AB307" s="44">
        <v>787.1</v>
      </c>
      <c r="AC307" s="44">
        <v>1.2</v>
      </c>
      <c r="AD307" s="44">
        <v>11.0</v>
      </c>
      <c r="AE307" s="44">
        <v>5.4</v>
      </c>
      <c r="AF307" s="44">
        <v>23.1</v>
      </c>
      <c r="AG307" s="44">
        <v>45.8</v>
      </c>
      <c r="AH307" s="44">
        <v>25.6</v>
      </c>
      <c r="AI307" s="44">
        <v>30.3</v>
      </c>
      <c r="AJ307" s="44">
        <v>44.2</v>
      </c>
      <c r="AK307" s="44">
        <v>8.8</v>
      </c>
      <c r="AL307" s="44">
        <v>342.5</v>
      </c>
      <c r="AM307" s="44">
        <v>0.5</v>
      </c>
      <c r="AN307" s="44">
        <v>48.2</v>
      </c>
      <c r="AO307" s="44">
        <v>20.5</v>
      </c>
      <c r="AP307" s="44">
        <v>12.8</v>
      </c>
      <c r="AQ307" s="44">
        <v>18.0</v>
      </c>
      <c r="AR307" s="44">
        <v>28.6</v>
      </c>
      <c r="AS307" s="44">
        <v>27.4</v>
      </c>
      <c r="AT307" s="44">
        <v>44.0</v>
      </c>
      <c r="AU307" s="44">
        <v>3.0</v>
      </c>
      <c r="AV307" s="44">
        <v>3.2</v>
      </c>
      <c r="AW307" s="44">
        <v>2.8</v>
      </c>
      <c r="AX307" s="44">
        <v>1.6</v>
      </c>
      <c r="AY307" s="44">
        <v>3.8</v>
      </c>
    </row>
    <row r="308" ht="15.75" customHeight="1">
      <c r="A308" s="44" t="s">
        <v>660</v>
      </c>
      <c r="B308" s="44">
        <v>9677.0</v>
      </c>
      <c r="C308" s="44" t="s">
        <v>470</v>
      </c>
      <c r="D308" s="44">
        <v>40.0</v>
      </c>
      <c r="E308" s="44">
        <v>1321.2</v>
      </c>
      <c r="F308" s="44">
        <v>126.5</v>
      </c>
      <c r="G308" s="44">
        <v>118.2</v>
      </c>
      <c r="H308" s="44">
        <v>6.6</v>
      </c>
      <c r="I308" s="44">
        <v>95.8</v>
      </c>
      <c r="J308" s="44">
        <v>-3.3</v>
      </c>
      <c r="K308" s="44">
        <v>5.0</v>
      </c>
      <c r="L308" s="44">
        <v>15.5</v>
      </c>
      <c r="M308" s="44">
        <v>7.4</v>
      </c>
      <c r="N308" s="44">
        <v>11.0</v>
      </c>
      <c r="O308" s="44">
        <v>36.3</v>
      </c>
      <c r="P308" s="44">
        <v>18.1</v>
      </c>
      <c r="Q308" s="44">
        <v>11.8</v>
      </c>
      <c r="R308" s="44">
        <v>22524.0</v>
      </c>
      <c r="S308" s="44">
        <v>34200.0</v>
      </c>
      <c r="T308" s="44">
        <v>7.8</v>
      </c>
      <c r="U308" s="44">
        <v>3.5</v>
      </c>
      <c r="V308" s="44">
        <v>93.9</v>
      </c>
      <c r="W308" s="44">
        <v>2.5</v>
      </c>
      <c r="X308" s="44">
        <v>3.4</v>
      </c>
      <c r="Y308" s="44">
        <v>489.2</v>
      </c>
      <c r="Z308" s="44">
        <v>108.9</v>
      </c>
      <c r="AA308" s="44">
        <v>53.3</v>
      </c>
      <c r="AB308" s="44">
        <v>856.6</v>
      </c>
      <c r="AC308" s="44">
        <v>1.9</v>
      </c>
      <c r="AD308" s="44">
        <v>10.3</v>
      </c>
      <c r="AE308" s="44">
        <v>3.0</v>
      </c>
      <c r="AF308" s="44">
        <v>20.5</v>
      </c>
      <c r="AG308" s="44">
        <v>48.7</v>
      </c>
      <c r="AH308" s="44">
        <v>27.8</v>
      </c>
      <c r="AI308" s="44">
        <v>34.2</v>
      </c>
      <c r="AJ308" s="44">
        <v>39.2</v>
      </c>
      <c r="AK308" s="44">
        <v>8.2</v>
      </c>
      <c r="AL308" s="44">
        <v>371.7</v>
      </c>
      <c r="AM308" s="44">
        <v>0.9</v>
      </c>
      <c r="AN308" s="44">
        <v>54.2</v>
      </c>
      <c r="AO308" s="44">
        <v>15.9</v>
      </c>
      <c r="AP308" s="44">
        <v>8.2</v>
      </c>
      <c r="AQ308" s="44">
        <v>20.7</v>
      </c>
      <c r="AR308" s="44">
        <v>21.3</v>
      </c>
      <c r="AS308" s="44">
        <v>29.9</v>
      </c>
      <c r="AT308" s="44">
        <v>44.6</v>
      </c>
      <c r="AU308" s="44">
        <v>2.0</v>
      </c>
      <c r="AV308" s="44">
        <v>2.1</v>
      </c>
      <c r="AW308" s="44">
        <v>1.8</v>
      </c>
      <c r="AX308" s="44">
        <v>1.0</v>
      </c>
      <c r="AY308" s="44">
        <v>2.9</v>
      </c>
    </row>
    <row r="309" ht="15.75" customHeight="1">
      <c r="A309" s="44" t="s">
        <v>660</v>
      </c>
      <c r="B309" s="44">
        <v>9678.0</v>
      </c>
      <c r="C309" s="44" t="s">
        <v>471</v>
      </c>
      <c r="D309" s="44">
        <v>29.0</v>
      </c>
      <c r="E309" s="44">
        <v>841.4</v>
      </c>
      <c r="F309" s="44">
        <v>115.1</v>
      </c>
      <c r="G309" s="44">
        <v>108.7</v>
      </c>
      <c r="H309" s="44">
        <v>5.5</v>
      </c>
      <c r="I309" s="44">
        <v>136.8</v>
      </c>
      <c r="J309" s="44">
        <v>-1.8</v>
      </c>
      <c r="K309" s="44">
        <v>4.3</v>
      </c>
      <c r="L309" s="44">
        <v>16.3</v>
      </c>
      <c r="M309" s="44">
        <v>7.6</v>
      </c>
      <c r="N309" s="44">
        <v>11.7</v>
      </c>
      <c r="O309" s="44">
        <v>35.9</v>
      </c>
      <c r="P309" s="44">
        <v>17.3</v>
      </c>
      <c r="Q309" s="44">
        <v>11.3</v>
      </c>
      <c r="R309" s="44">
        <v>21896.0</v>
      </c>
      <c r="S309" s="44">
        <v>21036.0</v>
      </c>
      <c r="T309" s="44">
        <v>7.1</v>
      </c>
      <c r="U309" s="44">
        <v>3.7</v>
      </c>
      <c r="V309" s="44">
        <v>91.5</v>
      </c>
      <c r="W309" s="44">
        <v>4.9</v>
      </c>
      <c r="X309" s="44">
        <v>3.3</v>
      </c>
      <c r="Y309" s="44">
        <v>471.0</v>
      </c>
      <c r="Z309" s="44">
        <v>108.9</v>
      </c>
      <c r="AA309" s="44">
        <v>51.3</v>
      </c>
      <c r="AB309" s="44">
        <v>847.7</v>
      </c>
      <c r="AC309" s="44">
        <v>0.1</v>
      </c>
      <c r="AD309" s="44">
        <v>5.3</v>
      </c>
      <c r="AE309" s="44">
        <v>10.3</v>
      </c>
      <c r="AF309" s="44">
        <v>38.0</v>
      </c>
      <c r="AG309" s="44">
        <v>51.7</v>
      </c>
      <c r="AH309" s="44" t="s">
        <v>644</v>
      </c>
      <c r="AI309" s="44">
        <v>35.8</v>
      </c>
      <c r="AJ309" s="44">
        <v>32.2</v>
      </c>
      <c r="AK309" s="44">
        <v>6.5</v>
      </c>
      <c r="AL309" s="44">
        <v>227.6</v>
      </c>
      <c r="AM309" s="44">
        <v>1.6</v>
      </c>
      <c r="AN309" s="44">
        <v>27.1</v>
      </c>
      <c r="AO309" s="44">
        <v>32.0</v>
      </c>
      <c r="AP309" s="44">
        <v>11.3</v>
      </c>
      <c r="AQ309" s="44">
        <v>28.0</v>
      </c>
      <c r="AR309" s="44">
        <v>21.4</v>
      </c>
      <c r="AS309" s="44">
        <v>28.6</v>
      </c>
      <c r="AT309" s="44">
        <v>40.0</v>
      </c>
      <c r="AU309" s="44">
        <v>2.5</v>
      </c>
      <c r="AV309" s="44">
        <v>2.6</v>
      </c>
      <c r="AW309" s="44">
        <v>2.5</v>
      </c>
      <c r="AX309" s="44">
        <v>1.1</v>
      </c>
      <c r="AY309" s="44">
        <v>3.4</v>
      </c>
    </row>
    <row r="310" ht="15.75" customHeight="1">
      <c r="A310" s="44" t="s">
        <v>660</v>
      </c>
      <c r="B310" s="44">
        <v>9679.0</v>
      </c>
      <c r="C310" s="44" t="s">
        <v>472</v>
      </c>
      <c r="D310" s="44">
        <v>52.0</v>
      </c>
      <c r="E310" s="44">
        <v>968.4</v>
      </c>
      <c r="F310" s="44">
        <v>161.3</v>
      </c>
      <c r="G310" s="44">
        <v>151.6</v>
      </c>
      <c r="H310" s="44">
        <v>6.0</v>
      </c>
      <c r="I310" s="44">
        <v>166.6</v>
      </c>
      <c r="J310" s="44">
        <v>-0.6</v>
      </c>
      <c r="K310" s="44">
        <v>2.5</v>
      </c>
      <c r="L310" s="44">
        <v>16.6</v>
      </c>
      <c r="M310" s="44">
        <v>7.6</v>
      </c>
      <c r="N310" s="44">
        <v>11.5</v>
      </c>
      <c r="O310" s="44">
        <v>36.3</v>
      </c>
      <c r="P310" s="44">
        <v>17.4</v>
      </c>
      <c r="Q310" s="44">
        <v>10.5</v>
      </c>
      <c r="R310" s="44">
        <v>22762.0</v>
      </c>
      <c r="S310" s="44">
        <v>27051.0</v>
      </c>
      <c r="T310" s="44">
        <v>8.0</v>
      </c>
      <c r="U310" s="44">
        <v>6.6</v>
      </c>
      <c r="V310" s="44">
        <v>90.3</v>
      </c>
      <c r="W310" s="44">
        <v>3.1</v>
      </c>
      <c r="X310" s="44">
        <v>4.0</v>
      </c>
      <c r="Y310" s="44">
        <v>481.5</v>
      </c>
      <c r="Z310" s="44">
        <v>107.6</v>
      </c>
      <c r="AA310" s="44">
        <v>51.8</v>
      </c>
      <c r="AB310" s="44">
        <v>807.0</v>
      </c>
      <c r="AC310" s="44">
        <v>0.2</v>
      </c>
      <c r="AD310" s="44">
        <v>4.8</v>
      </c>
      <c r="AE310" s="44">
        <v>9.3</v>
      </c>
      <c r="AF310" s="44">
        <v>22.2</v>
      </c>
      <c r="AG310" s="44">
        <v>57.4</v>
      </c>
      <c r="AH310" s="44">
        <v>11.1</v>
      </c>
      <c r="AI310" s="44">
        <v>41.0</v>
      </c>
      <c r="AJ310" s="44">
        <v>37.4</v>
      </c>
      <c r="AK310" s="44">
        <v>7.0</v>
      </c>
      <c r="AL310" s="44">
        <v>244.6</v>
      </c>
      <c r="AM310" s="44">
        <v>1.4</v>
      </c>
      <c r="AN310" s="44">
        <v>33.9</v>
      </c>
      <c r="AO310" s="44">
        <v>24.8</v>
      </c>
      <c r="AP310" s="44">
        <v>20.4</v>
      </c>
      <c r="AQ310" s="44">
        <v>19.5</v>
      </c>
      <c r="AR310" s="44">
        <v>20.8</v>
      </c>
      <c r="AS310" s="44">
        <v>27.9</v>
      </c>
      <c r="AT310" s="44">
        <v>43.8</v>
      </c>
      <c r="AU310" s="44">
        <v>2.1</v>
      </c>
      <c r="AV310" s="44">
        <v>2.4</v>
      </c>
      <c r="AW310" s="44">
        <v>1.9</v>
      </c>
      <c r="AX310" s="44">
        <v>1.2</v>
      </c>
      <c r="AY310" s="44">
        <v>3.0</v>
      </c>
    </row>
    <row r="311" ht="15.75" customHeight="1">
      <c r="A311" s="44" t="s">
        <v>660</v>
      </c>
      <c r="B311" s="44">
        <v>9761.0</v>
      </c>
      <c r="C311" s="44" t="s">
        <v>473</v>
      </c>
      <c r="D311" s="44">
        <v>1.0</v>
      </c>
      <c r="E311" s="44">
        <v>146.9</v>
      </c>
      <c r="F311" s="44">
        <v>292.9</v>
      </c>
      <c r="G311" s="44">
        <v>231.4</v>
      </c>
      <c r="H311" s="44">
        <v>21.0</v>
      </c>
      <c r="I311" s="44">
        <v>1993.9</v>
      </c>
      <c r="J311" s="44">
        <v>0.3</v>
      </c>
      <c r="K311" s="44">
        <v>11.3</v>
      </c>
      <c r="L311" s="44">
        <v>15.2</v>
      </c>
      <c r="M311" s="44">
        <v>9.3</v>
      </c>
      <c r="N311" s="44">
        <v>16.8</v>
      </c>
      <c r="O311" s="44">
        <v>33.6</v>
      </c>
      <c r="P311" s="44">
        <v>14.5</v>
      </c>
      <c r="Q311" s="44">
        <v>10.5</v>
      </c>
      <c r="R311" s="44">
        <v>19203.0</v>
      </c>
      <c r="S311" s="44">
        <v>48824.0</v>
      </c>
      <c r="T311" s="44">
        <v>33.2</v>
      </c>
      <c r="U311" s="44">
        <v>21.4</v>
      </c>
      <c r="V311" s="44">
        <v>67.6</v>
      </c>
      <c r="W311" s="44">
        <v>11.0</v>
      </c>
      <c r="X311" s="44">
        <v>4.0</v>
      </c>
      <c r="Y311" s="44">
        <v>519.8</v>
      </c>
      <c r="Z311" s="44">
        <v>75.9</v>
      </c>
      <c r="AA311" s="44">
        <v>39.5</v>
      </c>
      <c r="AB311" s="44">
        <v>533.2</v>
      </c>
      <c r="AC311" s="44">
        <v>5.0</v>
      </c>
      <c r="AD311" s="44">
        <v>11.1</v>
      </c>
      <c r="AE311" s="44">
        <v>6.8</v>
      </c>
      <c r="AF311" s="44">
        <v>22.0</v>
      </c>
      <c r="AG311" s="44">
        <v>39.4</v>
      </c>
      <c r="AH311" s="44">
        <v>31.8</v>
      </c>
      <c r="AI311" s="44">
        <v>23.8</v>
      </c>
      <c r="AJ311" s="44">
        <v>40.4</v>
      </c>
      <c r="AK311" s="44">
        <v>5.0</v>
      </c>
      <c r="AL311" s="44">
        <v>496.1</v>
      </c>
      <c r="AM311" s="44">
        <v>0.1</v>
      </c>
      <c r="AN311" s="44">
        <v>24.9</v>
      </c>
      <c r="AO311" s="44">
        <v>18.5</v>
      </c>
      <c r="AP311" s="44">
        <v>23.0</v>
      </c>
      <c r="AQ311" s="44">
        <v>33.5</v>
      </c>
      <c r="AR311" s="44">
        <v>58.4</v>
      </c>
      <c r="AS311" s="44">
        <v>25.7</v>
      </c>
      <c r="AT311" s="44">
        <v>45.6</v>
      </c>
      <c r="AU311" s="44">
        <v>5.1</v>
      </c>
      <c r="AV311" s="44">
        <v>5.4</v>
      </c>
      <c r="AW311" s="44">
        <v>4.8</v>
      </c>
      <c r="AX311" s="44">
        <v>3.9</v>
      </c>
      <c r="AY311" s="44">
        <v>6.4</v>
      </c>
    </row>
    <row r="312" ht="15.75" customHeight="1">
      <c r="A312" s="44" t="s">
        <v>660</v>
      </c>
      <c r="B312" s="44">
        <v>9762.0</v>
      </c>
      <c r="C312" s="44" t="s">
        <v>474</v>
      </c>
      <c r="D312" s="44">
        <v>1.0</v>
      </c>
      <c r="E312" s="44">
        <v>40.0</v>
      </c>
      <c r="F312" s="44">
        <v>43.5</v>
      </c>
      <c r="G312" s="44">
        <v>37.1</v>
      </c>
      <c r="H312" s="44">
        <v>14.7</v>
      </c>
      <c r="I312" s="44">
        <v>1086.4</v>
      </c>
      <c r="J312" s="44">
        <v>-2.0</v>
      </c>
      <c r="K312" s="44">
        <v>9.6</v>
      </c>
      <c r="L312" s="44">
        <v>16.4</v>
      </c>
      <c r="M312" s="44">
        <v>7.8</v>
      </c>
      <c r="N312" s="44">
        <v>12.5</v>
      </c>
      <c r="O312" s="44">
        <v>33.9</v>
      </c>
      <c r="P312" s="44">
        <v>16.8</v>
      </c>
      <c r="Q312" s="44">
        <v>12.6</v>
      </c>
      <c r="R312" s="44">
        <v>21906.0</v>
      </c>
      <c r="S312" s="44">
        <v>36296.0</v>
      </c>
      <c r="T312" s="44">
        <v>17.0</v>
      </c>
      <c r="U312" s="44">
        <v>14.9</v>
      </c>
      <c r="V312" s="44">
        <v>79.1</v>
      </c>
      <c r="W312" s="44">
        <v>6.1</v>
      </c>
      <c r="X312" s="44">
        <v>4.4</v>
      </c>
      <c r="Y312" s="44">
        <v>508.9</v>
      </c>
      <c r="Z312" s="44">
        <v>85.5</v>
      </c>
      <c r="AA312" s="44">
        <v>43.5</v>
      </c>
      <c r="AB312" s="44">
        <v>643.9</v>
      </c>
      <c r="AC312" s="44">
        <v>7.1</v>
      </c>
      <c r="AD312" s="44">
        <v>18.4</v>
      </c>
      <c r="AE312" s="44">
        <v>6.3</v>
      </c>
      <c r="AF312" s="44">
        <v>19.4</v>
      </c>
      <c r="AG312" s="44">
        <v>42.3</v>
      </c>
      <c r="AH312" s="44">
        <v>32.1</v>
      </c>
      <c r="AI312" s="44">
        <v>14.5</v>
      </c>
      <c r="AJ312" s="44">
        <v>43.9</v>
      </c>
      <c r="AK312" s="44">
        <v>6.9</v>
      </c>
      <c r="AL312" s="44">
        <v>434.9</v>
      </c>
      <c r="AM312" s="44">
        <v>0.1</v>
      </c>
      <c r="AN312" s="44">
        <v>25.1</v>
      </c>
      <c r="AO312" s="44">
        <v>19.0</v>
      </c>
      <c r="AP312" s="44">
        <v>17.0</v>
      </c>
      <c r="AQ312" s="44">
        <v>38.8</v>
      </c>
      <c r="AR312" s="44">
        <v>50.8</v>
      </c>
      <c r="AS312" s="44">
        <v>25.4</v>
      </c>
      <c r="AT312" s="44">
        <v>37.2</v>
      </c>
      <c r="AU312" s="44">
        <v>4.5</v>
      </c>
      <c r="AV312" s="44">
        <v>4.8</v>
      </c>
      <c r="AW312" s="44">
        <v>4.2</v>
      </c>
      <c r="AX312" s="44">
        <v>4.0</v>
      </c>
      <c r="AY312" s="44">
        <v>5.6</v>
      </c>
    </row>
    <row r="313" ht="15.75" customHeight="1">
      <c r="A313" s="44" t="s">
        <v>660</v>
      </c>
      <c r="B313" s="44">
        <v>9763.0</v>
      </c>
      <c r="C313" s="44" t="s">
        <v>475</v>
      </c>
      <c r="D313" s="44">
        <v>1.0</v>
      </c>
      <c r="E313" s="44">
        <v>63.3</v>
      </c>
      <c r="F313" s="44">
        <v>68.3</v>
      </c>
      <c r="G313" s="44">
        <v>57.4</v>
      </c>
      <c r="H313" s="44">
        <v>15.9</v>
      </c>
      <c r="I313" s="44">
        <v>1079.8</v>
      </c>
      <c r="J313" s="44">
        <v>-1.2</v>
      </c>
      <c r="K313" s="44">
        <v>13.0</v>
      </c>
      <c r="L313" s="44">
        <v>15.5</v>
      </c>
      <c r="M313" s="44">
        <v>9.2</v>
      </c>
      <c r="N313" s="44">
        <v>14.5</v>
      </c>
      <c r="O313" s="44">
        <v>32.6</v>
      </c>
      <c r="P313" s="44">
        <v>16.2</v>
      </c>
      <c r="Q313" s="44">
        <v>11.9</v>
      </c>
      <c r="R313" s="44">
        <v>21551.0</v>
      </c>
      <c r="S313" s="44">
        <v>53401.0</v>
      </c>
      <c r="T313" s="44">
        <v>16.0</v>
      </c>
      <c r="U313" s="44">
        <v>19.6</v>
      </c>
      <c r="V313" s="44">
        <v>70.3</v>
      </c>
      <c r="W313" s="44">
        <v>10.0</v>
      </c>
      <c r="X313" s="44">
        <v>6.1</v>
      </c>
      <c r="Y313" s="44">
        <v>510.8</v>
      </c>
      <c r="Z313" s="44">
        <v>82.2</v>
      </c>
      <c r="AA313" s="44">
        <v>42.0</v>
      </c>
      <c r="AB313" s="44">
        <v>657.1</v>
      </c>
      <c r="AC313" s="44">
        <v>10.8</v>
      </c>
      <c r="AD313" s="44">
        <v>16.8</v>
      </c>
      <c r="AE313" s="44">
        <v>7.5</v>
      </c>
      <c r="AF313" s="44">
        <v>18.0</v>
      </c>
      <c r="AG313" s="44">
        <v>50.9</v>
      </c>
      <c r="AH313" s="44">
        <v>23.6</v>
      </c>
      <c r="AI313" s="44">
        <v>21.7</v>
      </c>
      <c r="AJ313" s="44">
        <v>44.3</v>
      </c>
      <c r="AK313" s="44">
        <v>5.8</v>
      </c>
      <c r="AL313" s="44">
        <v>541.7</v>
      </c>
      <c r="AM313" s="44">
        <v>0.4</v>
      </c>
      <c r="AN313" s="44">
        <v>19.5</v>
      </c>
      <c r="AO313" s="44">
        <v>29.9</v>
      </c>
      <c r="AP313" s="44">
        <v>24.6</v>
      </c>
      <c r="AQ313" s="44">
        <v>25.6</v>
      </c>
      <c r="AR313" s="44">
        <v>41.1</v>
      </c>
      <c r="AS313" s="44">
        <v>26.3</v>
      </c>
      <c r="AT313" s="44">
        <v>38.2</v>
      </c>
      <c r="AU313" s="44">
        <v>3.4</v>
      </c>
      <c r="AV313" s="44">
        <v>3.7</v>
      </c>
      <c r="AW313" s="44">
        <v>3.1</v>
      </c>
      <c r="AX313" s="44">
        <v>3.0</v>
      </c>
      <c r="AY313" s="44">
        <v>5.0</v>
      </c>
    </row>
    <row r="314" ht="15.75" customHeight="1">
      <c r="A314" s="44" t="s">
        <v>660</v>
      </c>
      <c r="B314" s="44">
        <v>9764.0</v>
      </c>
      <c r="C314" s="44" t="s">
        <v>476</v>
      </c>
      <c r="D314" s="44">
        <v>1.0</v>
      </c>
      <c r="E314" s="44">
        <v>70.1</v>
      </c>
      <c r="F314" s="44">
        <v>43.5</v>
      </c>
      <c r="G314" s="44">
        <v>35.7</v>
      </c>
      <c r="H314" s="44">
        <v>17.8</v>
      </c>
      <c r="I314" s="44">
        <v>620.0</v>
      </c>
      <c r="J314" s="44">
        <v>-2.1</v>
      </c>
      <c r="K314" s="44">
        <v>6.3</v>
      </c>
      <c r="L314" s="44">
        <v>16.7</v>
      </c>
      <c r="M314" s="44">
        <v>7.7</v>
      </c>
      <c r="N314" s="44">
        <v>13.1</v>
      </c>
      <c r="O314" s="44">
        <v>34.6</v>
      </c>
      <c r="P314" s="44">
        <v>16.2</v>
      </c>
      <c r="Q314" s="44">
        <v>11.7</v>
      </c>
      <c r="R314" s="44">
        <v>26941.0</v>
      </c>
      <c r="S314" s="44">
        <v>57281.0</v>
      </c>
      <c r="T314" s="44">
        <v>17.5</v>
      </c>
      <c r="U314" s="44">
        <v>14.5</v>
      </c>
      <c r="V314" s="44">
        <v>80.3</v>
      </c>
      <c r="W314" s="44">
        <v>5.3</v>
      </c>
      <c r="X314" s="44">
        <v>3.0</v>
      </c>
      <c r="Y314" s="44">
        <v>497.6</v>
      </c>
      <c r="Z314" s="44">
        <v>87.6</v>
      </c>
      <c r="AA314" s="44">
        <v>43.6</v>
      </c>
      <c r="AB314" s="44">
        <v>689.5</v>
      </c>
      <c r="AC314" s="44">
        <v>9.0</v>
      </c>
      <c r="AD314" s="44">
        <v>17.5</v>
      </c>
      <c r="AE314" s="44">
        <v>8.9</v>
      </c>
      <c r="AF314" s="44">
        <v>17.5</v>
      </c>
      <c r="AG314" s="44">
        <v>49.3</v>
      </c>
      <c r="AH314" s="44">
        <v>24.3</v>
      </c>
      <c r="AI314" s="44">
        <v>14.5</v>
      </c>
      <c r="AJ314" s="44">
        <v>47.4</v>
      </c>
      <c r="AK314" s="44">
        <v>7.3</v>
      </c>
      <c r="AL314" s="44">
        <v>711.1</v>
      </c>
      <c r="AM314" s="44">
        <v>0.2</v>
      </c>
      <c r="AN314" s="44">
        <v>38.9</v>
      </c>
      <c r="AO314" s="44">
        <v>22.4</v>
      </c>
      <c r="AP314" s="44">
        <v>16.6</v>
      </c>
      <c r="AQ314" s="44">
        <v>21.9</v>
      </c>
      <c r="AR314" s="44">
        <v>31.8</v>
      </c>
      <c r="AS314" s="44">
        <v>26.2</v>
      </c>
      <c r="AT314" s="44">
        <v>44.4</v>
      </c>
      <c r="AU314" s="44">
        <v>3.4</v>
      </c>
      <c r="AV314" s="44">
        <v>3.4</v>
      </c>
      <c r="AW314" s="44">
        <v>3.4</v>
      </c>
      <c r="AX314" s="44">
        <v>1.3</v>
      </c>
      <c r="AY314" s="44">
        <v>4.7</v>
      </c>
    </row>
    <row r="315" ht="15.75" customHeight="1">
      <c r="A315" s="44" t="s">
        <v>660</v>
      </c>
      <c r="B315" s="44">
        <v>9771.0</v>
      </c>
      <c r="C315" s="44" t="s">
        <v>477</v>
      </c>
      <c r="D315" s="44">
        <v>24.0</v>
      </c>
      <c r="E315" s="44">
        <v>780.2</v>
      </c>
      <c r="F315" s="44">
        <v>132.6</v>
      </c>
      <c r="G315" s="44">
        <v>122.0</v>
      </c>
      <c r="H315" s="44">
        <v>8.0</v>
      </c>
      <c r="I315" s="44">
        <v>169.9</v>
      </c>
      <c r="J315" s="44">
        <v>1.6</v>
      </c>
      <c r="K315" s="44">
        <v>7.6</v>
      </c>
      <c r="L315" s="44">
        <v>17.9</v>
      </c>
      <c r="M315" s="44">
        <v>7.8</v>
      </c>
      <c r="N315" s="44">
        <v>11.4</v>
      </c>
      <c r="O315" s="44">
        <v>37.1</v>
      </c>
      <c r="P315" s="44">
        <v>15.7</v>
      </c>
      <c r="Q315" s="44">
        <v>10.1</v>
      </c>
      <c r="R315" s="44">
        <v>24748.0</v>
      </c>
      <c r="S315" s="44">
        <v>26002.0</v>
      </c>
      <c r="T315" s="44">
        <v>8.8</v>
      </c>
      <c r="U315" s="44">
        <v>23.5</v>
      </c>
      <c r="V315" s="44">
        <v>61.5</v>
      </c>
      <c r="W315" s="44">
        <v>15.0</v>
      </c>
      <c r="X315" s="44">
        <v>5.0</v>
      </c>
      <c r="Y315" s="44">
        <v>442.6</v>
      </c>
      <c r="Z315" s="44">
        <v>112.3</v>
      </c>
      <c r="AA315" s="44">
        <v>49.7</v>
      </c>
      <c r="AB315" s="44">
        <v>833.2</v>
      </c>
      <c r="AC315" s="44">
        <v>3.5</v>
      </c>
      <c r="AD315" s="44">
        <v>9.5</v>
      </c>
      <c r="AE315" s="44">
        <v>6.0</v>
      </c>
      <c r="AF315" s="44">
        <v>24.1</v>
      </c>
      <c r="AG315" s="44">
        <v>52.9</v>
      </c>
      <c r="AH315" s="44">
        <v>16.9</v>
      </c>
      <c r="AI315" s="44">
        <v>20.3</v>
      </c>
      <c r="AJ315" s="44">
        <v>48.6</v>
      </c>
      <c r="AK315" s="44">
        <v>9.9</v>
      </c>
      <c r="AL315" s="44">
        <v>272.5</v>
      </c>
      <c r="AM315" s="44">
        <v>1.5</v>
      </c>
      <c r="AN315" s="44">
        <v>40.2</v>
      </c>
      <c r="AO315" s="44">
        <v>25.7</v>
      </c>
      <c r="AP315" s="44">
        <v>12.2</v>
      </c>
      <c r="AQ315" s="44">
        <v>20.5</v>
      </c>
      <c r="AR315" s="44">
        <v>18.4</v>
      </c>
      <c r="AS315" s="44">
        <v>29.8</v>
      </c>
      <c r="AT315" s="44">
        <v>47.4</v>
      </c>
      <c r="AU315" s="44">
        <v>2.4</v>
      </c>
      <c r="AV315" s="44">
        <v>2.7</v>
      </c>
      <c r="AW315" s="44">
        <v>1.9</v>
      </c>
      <c r="AX315" s="44">
        <v>1.0</v>
      </c>
      <c r="AY315" s="44">
        <v>3.5</v>
      </c>
    </row>
    <row r="316" ht="15.75" customHeight="1">
      <c r="A316" s="44" t="s">
        <v>660</v>
      </c>
      <c r="B316" s="44">
        <v>9772.0</v>
      </c>
      <c r="C316" s="44" t="s">
        <v>478</v>
      </c>
      <c r="D316" s="44">
        <v>46.0</v>
      </c>
      <c r="E316" s="44">
        <v>1070.6</v>
      </c>
      <c r="F316" s="44">
        <v>249.8</v>
      </c>
      <c r="G316" s="44">
        <v>226.7</v>
      </c>
      <c r="H316" s="44">
        <v>9.2</v>
      </c>
      <c r="I316" s="44">
        <v>233.4</v>
      </c>
      <c r="J316" s="44">
        <v>0.1</v>
      </c>
      <c r="K316" s="44">
        <v>9.0</v>
      </c>
      <c r="L316" s="44">
        <v>17.5</v>
      </c>
      <c r="M316" s="44">
        <v>7.7</v>
      </c>
      <c r="N316" s="44">
        <v>11.4</v>
      </c>
      <c r="O316" s="44">
        <v>36.7</v>
      </c>
      <c r="P316" s="44">
        <v>16.3</v>
      </c>
      <c r="Q316" s="44">
        <v>10.4</v>
      </c>
      <c r="R316" s="44">
        <v>24043.0</v>
      </c>
      <c r="S316" s="44">
        <v>28559.0</v>
      </c>
      <c r="T316" s="44">
        <v>10.4</v>
      </c>
      <c r="U316" s="44">
        <v>20.3</v>
      </c>
      <c r="V316" s="44">
        <v>68.5</v>
      </c>
      <c r="W316" s="44">
        <v>11.1</v>
      </c>
      <c r="X316" s="44">
        <v>4.9</v>
      </c>
      <c r="Y316" s="44">
        <v>454.5</v>
      </c>
      <c r="Z316" s="44">
        <v>106.4</v>
      </c>
      <c r="AA316" s="44">
        <v>48.4</v>
      </c>
      <c r="AB316" s="44">
        <v>803.7</v>
      </c>
      <c r="AC316" s="44">
        <v>1.9</v>
      </c>
      <c r="AD316" s="44">
        <v>10.2</v>
      </c>
      <c r="AE316" s="44">
        <v>5.6</v>
      </c>
      <c r="AF316" s="44">
        <v>24.8</v>
      </c>
      <c r="AG316" s="44">
        <v>49.1</v>
      </c>
      <c r="AH316" s="44">
        <v>20.5</v>
      </c>
      <c r="AI316" s="44">
        <v>22.9</v>
      </c>
      <c r="AJ316" s="44">
        <v>41.9</v>
      </c>
      <c r="AK316" s="44">
        <v>8.1</v>
      </c>
      <c r="AL316" s="44">
        <v>303.4</v>
      </c>
      <c r="AM316" s="44">
        <v>0.6</v>
      </c>
      <c r="AN316" s="44">
        <v>37.1</v>
      </c>
      <c r="AO316" s="44">
        <v>30.0</v>
      </c>
      <c r="AP316" s="44">
        <v>14.6</v>
      </c>
      <c r="AQ316" s="44">
        <v>17.6</v>
      </c>
      <c r="AR316" s="44">
        <v>24.3</v>
      </c>
      <c r="AS316" s="44">
        <v>28.7</v>
      </c>
      <c r="AT316" s="44">
        <v>41.2</v>
      </c>
      <c r="AU316" s="44">
        <v>2.6</v>
      </c>
      <c r="AV316" s="44">
        <v>2.8</v>
      </c>
      <c r="AW316" s="44">
        <v>2.4</v>
      </c>
      <c r="AX316" s="44">
        <v>1.2</v>
      </c>
      <c r="AY316" s="44">
        <v>3.6</v>
      </c>
    </row>
    <row r="317" ht="15.75" customHeight="1">
      <c r="A317" s="44" t="s">
        <v>660</v>
      </c>
      <c r="B317" s="44">
        <v>9773.0</v>
      </c>
      <c r="C317" s="44" t="s">
        <v>479</v>
      </c>
      <c r="D317" s="44">
        <v>27.0</v>
      </c>
      <c r="E317" s="44">
        <v>792.2</v>
      </c>
      <c r="F317" s="44">
        <v>95.2</v>
      </c>
      <c r="G317" s="44">
        <v>86.7</v>
      </c>
      <c r="H317" s="44">
        <v>8.9</v>
      </c>
      <c r="I317" s="44">
        <v>120.1</v>
      </c>
      <c r="J317" s="44">
        <v>-1.5</v>
      </c>
      <c r="K317" s="44">
        <v>7.8</v>
      </c>
      <c r="L317" s="44">
        <v>17.1</v>
      </c>
      <c r="M317" s="44">
        <v>8.2</v>
      </c>
      <c r="N317" s="44">
        <v>11.8</v>
      </c>
      <c r="O317" s="44">
        <v>36.3</v>
      </c>
      <c r="P317" s="44">
        <v>16.3</v>
      </c>
      <c r="Q317" s="44">
        <v>10.3</v>
      </c>
      <c r="R317" s="44">
        <v>23162.0</v>
      </c>
      <c r="S317" s="44">
        <v>32542.0</v>
      </c>
      <c r="T317" s="44">
        <v>15.8</v>
      </c>
      <c r="U317" s="44">
        <v>15.0</v>
      </c>
      <c r="V317" s="44">
        <v>78.7</v>
      </c>
      <c r="W317" s="44">
        <v>6.3</v>
      </c>
      <c r="X317" s="44">
        <v>3.6</v>
      </c>
      <c r="Y317" s="44">
        <v>441.1</v>
      </c>
      <c r="Z317" s="44">
        <v>110.9</v>
      </c>
      <c r="AA317" s="44">
        <v>48.9</v>
      </c>
      <c r="AB317" s="44">
        <v>871.6</v>
      </c>
      <c r="AC317" s="44">
        <v>3.2</v>
      </c>
      <c r="AD317" s="44">
        <v>11.9</v>
      </c>
      <c r="AE317" s="44">
        <v>5.9</v>
      </c>
      <c r="AF317" s="44">
        <v>19.4</v>
      </c>
      <c r="AG317" s="44">
        <v>47.6</v>
      </c>
      <c r="AH317" s="44">
        <v>27.1</v>
      </c>
      <c r="AI317" s="44">
        <v>22.4</v>
      </c>
      <c r="AJ317" s="44">
        <v>40.1</v>
      </c>
      <c r="AK317" s="44">
        <v>8.5</v>
      </c>
      <c r="AL317" s="44">
        <v>356.0</v>
      </c>
      <c r="AM317" s="44">
        <v>1.4</v>
      </c>
      <c r="AN317" s="44">
        <v>44.9</v>
      </c>
      <c r="AO317" s="44">
        <v>20.9</v>
      </c>
      <c r="AP317" s="44">
        <v>8.7</v>
      </c>
      <c r="AQ317" s="44">
        <v>24.1</v>
      </c>
      <c r="AR317" s="44">
        <v>26.7</v>
      </c>
      <c r="AS317" s="44">
        <v>31.4</v>
      </c>
      <c r="AT317" s="44">
        <v>48.8</v>
      </c>
      <c r="AU317" s="44">
        <v>2.1</v>
      </c>
      <c r="AV317" s="44">
        <v>2.3</v>
      </c>
      <c r="AW317" s="44">
        <v>1.9</v>
      </c>
      <c r="AX317" s="44">
        <v>0.4</v>
      </c>
      <c r="AY317" s="44">
        <v>3.0</v>
      </c>
    </row>
    <row r="318" ht="15.75" customHeight="1">
      <c r="A318" s="44" t="s">
        <v>660</v>
      </c>
      <c r="B318" s="44">
        <v>9774.0</v>
      </c>
      <c r="C318" s="44" t="s">
        <v>480</v>
      </c>
      <c r="D318" s="44">
        <v>34.0</v>
      </c>
      <c r="E318" s="44">
        <v>762.4</v>
      </c>
      <c r="F318" s="44">
        <v>124.5</v>
      </c>
      <c r="G318" s="44">
        <v>109.1</v>
      </c>
      <c r="H318" s="44">
        <v>12.4</v>
      </c>
      <c r="I318" s="44">
        <v>163.3</v>
      </c>
      <c r="J318" s="44">
        <v>-0.2</v>
      </c>
      <c r="K318" s="44">
        <v>8.6</v>
      </c>
      <c r="L318" s="44">
        <v>17.1</v>
      </c>
      <c r="M318" s="44">
        <v>8.2</v>
      </c>
      <c r="N318" s="44">
        <v>12.4</v>
      </c>
      <c r="O318" s="44">
        <v>36.5</v>
      </c>
      <c r="P318" s="44">
        <v>15.8</v>
      </c>
      <c r="Q318" s="44">
        <v>9.9</v>
      </c>
      <c r="R318" s="44">
        <v>23362.0</v>
      </c>
      <c r="S318" s="44">
        <v>41795.0</v>
      </c>
      <c r="T318" s="44">
        <v>10.5</v>
      </c>
      <c r="U318" s="44">
        <v>18.3</v>
      </c>
      <c r="V318" s="44">
        <v>74.8</v>
      </c>
      <c r="W318" s="44">
        <v>6.9</v>
      </c>
      <c r="X318" s="44">
        <v>4.8</v>
      </c>
      <c r="Y318" s="44">
        <v>449.9</v>
      </c>
      <c r="Z318" s="44">
        <v>107.6</v>
      </c>
      <c r="AA318" s="44">
        <v>48.4</v>
      </c>
      <c r="AB318" s="44">
        <v>843.4</v>
      </c>
      <c r="AC318" s="44">
        <v>3.1</v>
      </c>
      <c r="AD318" s="44">
        <v>12.9</v>
      </c>
      <c r="AE318" s="44">
        <v>6.6</v>
      </c>
      <c r="AF318" s="44">
        <v>18.9</v>
      </c>
      <c r="AG318" s="44">
        <v>45.7</v>
      </c>
      <c r="AH318" s="44">
        <v>28.7</v>
      </c>
      <c r="AI318" s="44">
        <v>19.9</v>
      </c>
      <c r="AJ318" s="44">
        <v>43.3</v>
      </c>
      <c r="AK318" s="44">
        <v>8.8</v>
      </c>
      <c r="AL318" s="44">
        <v>422.2</v>
      </c>
      <c r="AM318" s="44">
        <v>0.4</v>
      </c>
      <c r="AN318" s="44">
        <v>41.1</v>
      </c>
      <c r="AO318" s="44">
        <v>18.7</v>
      </c>
      <c r="AP318" s="44">
        <v>9.3</v>
      </c>
      <c r="AQ318" s="44">
        <v>30.4</v>
      </c>
      <c r="AR318" s="44">
        <v>19.1</v>
      </c>
      <c r="AS318" s="44">
        <v>30.7</v>
      </c>
      <c r="AT318" s="44">
        <v>41.1</v>
      </c>
      <c r="AU318" s="44">
        <v>2.4</v>
      </c>
      <c r="AV318" s="44">
        <v>2.4</v>
      </c>
      <c r="AW318" s="44">
        <v>2.3</v>
      </c>
      <c r="AX318" s="44">
        <v>0.8</v>
      </c>
      <c r="AY318" s="44">
        <v>3.5</v>
      </c>
    </row>
    <row r="319" ht="15.75" customHeight="1">
      <c r="A319" s="44" t="s">
        <v>660</v>
      </c>
      <c r="B319" s="44">
        <v>9775.0</v>
      </c>
      <c r="C319" s="44" t="s">
        <v>481</v>
      </c>
      <c r="D319" s="44">
        <v>17.0</v>
      </c>
      <c r="E319" s="44">
        <v>515.8</v>
      </c>
      <c r="F319" s="44">
        <v>172.5</v>
      </c>
      <c r="G319" s="44">
        <v>148.2</v>
      </c>
      <c r="H319" s="44">
        <v>14.1</v>
      </c>
      <c r="I319" s="44">
        <v>334.5</v>
      </c>
      <c r="J319" s="44">
        <v>0.6</v>
      </c>
      <c r="K319" s="44">
        <v>8.4</v>
      </c>
      <c r="L319" s="44">
        <v>17.0</v>
      </c>
      <c r="M319" s="44">
        <v>8.1</v>
      </c>
      <c r="N319" s="44">
        <v>12.9</v>
      </c>
      <c r="O319" s="44">
        <v>35.5</v>
      </c>
      <c r="P319" s="44">
        <v>15.9</v>
      </c>
      <c r="Q319" s="44">
        <v>10.5</v>
      </c>
      <c r="R319" s="44">
        <v>23442.0</v>
      </c>
      <c r="S319" s="44">
        <v>35406.0</v>
      </c>
      <c r="T319" s="44">
        <v>10.8</v>
      </c>
      <c r="U319" s="44">
        <v>19.7</v>
      </c>
      <c r="V319" s="44">
        <v>70.4</v>
      </c>
      <c r="W319" s="44">
        <v>10.0</v>
      </c>
      <c r="X319" s="44">
        <v>5.6</v>
      </c>
      <c r="Y319" s="44">
        <v>476.3</v>
      </c>
      <c r="Z319" s="44">
        <v>98.0</v>
      </c>
      <c r="AA319" s="44">
        <v>46.7</v>
      </c>
      <c r="AB319" s="44">
        <v>758.8</v>
      </c>
      <c r="AC319" s="44">
        <v>3.5</v>
      </c>
      <c r="AD319" s="44">
        <v>9.0</v>
      </c>
      <c r="AE319" s="44">
        <v>7.9</v>
      </c>
      <c r="AF319" s="44">
        <v>22.3</v>
      </c>
      <c r="AG319" s="44">
        <v>45.2</v>
      </c>
      <c r="AH319" s="44">
        <v>24.6</v>
      </c>
      <c r="AI319" s="44">
        <v>21.4</v>
      </c>
      <c r="AJ319" s="44">
        <v>38.2</v>
      </c>
      <c r="AK319" s="44">
        <v>6.2</v>
      </c>
      <c r="AL319" s="44">
        <v>382.0</v>
      </c>
      <c r="AM319" s="44">
        <v>0.4</v>
      </c>
      <c r="AN319" s="44">
        <v>41.8</v>
      </c>
      <c r="AO319" s="44">
        <v>26.0</v>
      </c>
      <c r="AP319" s="44">
        <v>13.9</v>
      </c>
      <c r="AQ319" s="44">
        <v>18.0</v>
      </c>
      <c r="AR319" s="44">
        <v>25.1</v>
      </c>
      <c r="AS319" s="44">
        <v>27.6</v>
      </c>
      <c r="AT319" s="44">
        <v>42.3</v>
      </c>
      <c r="AU319" s="44">
        <v>2.3</v>
      </c>
      <c r="AV319" s="44">
        <v>2.5</v>
      </c>
      <c r="AW319" s="44">
        <v>2.1</v>
      </c>
      <c r="AX319" s="44">
        <v>0.9</v>
      </c>
      <c r="AY319" s="44">
        <v>3.5</v>
      </c>
    </row>
    <row r="320" ht="15.75" customHeight="1">
      <c r="A320" s="44" t="s">
        <v>660</v>
      </c>
      <c r="B320" s="44">
        <v>9776.0</v>
      </c>
      <c r="C320" s="44" t="s">
        <v>482</v>
      </c>
      <c r="D320" s="44">
        <v>19.0</v>
      </c>
      <c r="E320" s="44">
        <v>323.4</v>
      </c>
      <c r="F320" s="44">
        <v>81.1</v>
      </c>
      <c r="G320" s="44">
        <v>70.7</v>
      </c>
      <c r="H320" s="44">
        <v>12.9</v>
      </c>
      <c r="I320" s="44">
        <v>250.9</v>
      </c>
      <c r="J320" s="44">
        <v>-2.1</v>
      </c>
      <c r="K320" s="44">
        <v>5.2</v>
      </c>
      <c r="L320" s="44">
        <v>16.6</v>
      </c>
      <c r="M320" s="44">
        <v>7.4</v>
      </c>
      <c r="N320" s="44">
        <v>11.5</v>
      </c>
      <c r="O320" s="44">
        <v>35.9</v>
      </c>
      <c r="P320" s="44">
        <v>16.5</v>
      </c>
      <c r="Q320" s="44">
        <v>12.1</v>
      </c>
      <c r="R320" s="44">
        <v>24656.0</v>
      </c>
      <c r="S320" s="44">
        <v>36391.0</v>
      </c>
      <c r="T320" s="44">
        <v>11.0</v>
      </c>
      <c r="U320" s="44">
        <v>17.4</v>
      </c>
      <c r="V320" s="44">
        <v>74.2</v>
      </c>
      <c r="W320" s="44">
        <v>8.4</v>
      </c>
      <c r="X320" s="44">
        <v>4.1</v>
      </c>
      <c r="Y320" s="44">
        <v>512.9</v>
      </c>
      <c r="Z320" s="44">
        <v>96.7</v>
      </c>
      <c r="AA320" s="44">
        <v>49.6</v>
      </c>
      <c r="AB320" s="44">
        <v>818.4</v>
      </c>
      <c r="AC320" s="44">
        <v>1.9</v>
      </c>
      <c r="AD320" s="44">
        <v>9.0</v>
      </c>
      <c r="AE320" s="44">
        <v>4.9</v>
      </c>
      <c r="AF320" s="44">
        <v>18.8</v>
      </c>
      <c r="AG320" s="44">
        <v>46.8</v>
      </c>
      <c r="AH320" s="44">
        <v>29.5</v>
      </c>
      <c r="AI320" s="44">
        <v>24.6</v>
      </c>
      <c r="AJ320" s="44">
        <v>50.1</v>
      </c>
      <c r="AK320" s="44">
        <v>8.0</v>
      </c>
      <c r="AL320" s="44">
        <v>399.6</v>
      </c>
      <c r="AM320" s="44">
        <v>0.8</v>
      </c>
      <c r="AN320" s="44">
        <v>45.8</v>
      </c>
      <c r="AO320" s="44">
        <v>19.0</v>
      </c>
      <c r="AP320" s="44">
        <v>13.8</v>
      </c>
      <c r="AQ320" s="44">
        <v>20.5</v>
      </c>
      <c r="AR320" s="44">
        <v>23.8</v>
      </c>
      <c r="AS320" s="44">
        <v>27.4</v>
      </c>
      <c r="AT320" s="44">
        <v>40.7</v>
      </c>
      <c r="AU320" s="44">
        <v>2.8</v>
      </c>
      <c r="AV320" s="44">
        <v>2.9</v>
      </c>
      <c r="AW320" s="44">
        <v>2.7</v>
      </c>
      <c r="AX320" s="44">
        <v>1.3</v>
      </c>
      <c r="AY320" s="44">
        <v>3.7</v>
      </c>
    </row>
    <row r="321" ht="15.75" customHeight="1">
      <c r="A321" s="44" t="s">
        <v>660</v>
      </c>
      <c r="B321" s="44">
        <v>9777.0</v>
      </c>
      <c r="C321" s="44" t="s">
        <v>483</v>
      </c>
      <c r="D321" s="44">
        <v>45.0</v>
      </c>
      <c r="E321" s="44">
        <v>1394.5</v>
      </c>
      <c r="F321" s="44">
        <v>139.3</v>
      </c>
      <c r="G321" s="44">
        <v>127.6</v>
      </c>
      <c r="H321" s="44">
        <v>8.4</v>
      </c>
      <c r="I321" s="44">
        <v>99.9</v>
      </c>
      <c r="J321" s="44">
        <v>0.1</v>
      </c>
      <c r="K321" s="44">
        <v>7.3</v>
      </c>
      <c r="L321" s="44">
        <v>17.6</v>
      </c>
      <c r="M321" s="44">
        <v>7.9</v>
      </c>
      <c r="N321" s="44">
        <v>11.7</v>
      </c>
      <c r="O321" s="44">
        <v>35.5</v>
      </c>
      <c r="P321" s="44">
        <v>16.6</v>
      </c>
      <c r="Q321" s="44">
        <v>10.7</v>
      </c>
      <c r="R321" s="44">
        <v>23281.0</v>
      </c>
      <c r="S321" s="44">
        <v>33355.0</v>
      </c>
      <c r="T321" s="44">
        <v>10.5</v>
      </c>
      <c r="U321" s="44">
        <v>18.8</v>
      </c>
      <c r="V321" s="44">
        <v>76.0</v>
      </c>
      <c r="W321" s="44">
        <v>5.1</v>
      </c>
      <c r="X321" s="44">
        <v>5.3</v>
      </c>
      <c r="Y321" s="44">
        <v>473.4</v>
      </c>
      <c r="Z321" s="44">
        <v>107.3</v>
      </c>
      <c r="AA321" s="44">
        <v>50.8</v>
      </c>
      <c r="AB321" s="44">
        <v>868.0</v>
      </c>
      <c r="AC321" s="44">
        <v>0.4</v>
      </c>
      <c r="AD321" s="44">
        <v>10.0</v>
      </c>
      <c r="AE321" s="44">
        <v>3.9</v>
      </c>
      <c r="AF321" s="44">
        <v>20.8</v>
      </c>
      <c r="AG321" s="44">
        <v>55.2</v>
      </c>
      <c r="AH321" s="44">
        <v>20.1</v>
      </c>
      <c r="AI321" s="44">
        <v>16.6</v>
      </c>
      <c r="AJ321" s="44">
        <v>50.7</v>
      </c>
      <c r="AK321" s="44">
        <v>9.6</v>
      </c>
      <c r="AL321" s="44">
        <v>343.4</v>
      </c>
      <c r="AM321" s="44">
        <v>0.9</v>
      </c>
      <c r="AN321" s="44">
        <v>49.2</v>
      </c>
      <c r="AO321" s="44">
        <v>22.6</v>
      </c>
      <c r="AP321" s="44">
        <v>7.2</v>
      </c>
      <c r="AQ321" s="44">
        <v>20.1</v>
      </c>
      <c r="AR321" s="44">
        <v>19.7</v>
      </c>
      <c r="AS321" s="44">
        <v>25.6</v>
      </c>
      <c r="AT321" s="44">
        <v>46.8</v>
      </c>
      <c r="AU321" s="44">
        <v>2.4</v>
      </c>
      <c r="AV321" s="44">
        <v>2.5</v>
      </c>
      <c r="AW321" s="44">
        <v>2.2</v>
      </c>
      <c r="AX321" s="44">
        <v>0.7</v>
      </c>
      <c r="AY321" s="44">
        <v>3.7</v>
      </c>
    </row>
    <row r="322" ht="15.75" customHeight="1">
      <c r="A322" s="44" t="s">
        <v>660</v>
      </c>
      <c r="B322" s="44">
        <v>9778.0</v>
      </c>
      <c r="C322" s="44" t="s">
        <v>484</v>
      </c>
      <c r="D322" s="44">
        <v>52.0</v>
      </c>
      <c r="E322" s="44">
        <v>1229.6</v>
      </c>
      <c r="F322" s="44">
        <v>142.5</v>
      </c>
      <c r="G322" s="44">
        <v>130.1</v>
      </c>
      <c r="H322" s="44">
        <v>8.8</v>
      </c>
      <c r="I322" s="44">
        <v>115.9</v>
      </c>
      <c r="J322" s="44">
        <v>-1.8</v>
      </c>
      <c r="K322" s="44">
        <v>11.4</v>
      </c>
      <c r="L322" s="44">
        <v>17.2</v>
      </c>
      <c r="M322" s="44">
        <v>8.2</v>
      </c>
      <c r="N322" s="44">
        <v>11.8</v>
      </c>
      <c r="O322" s="44">
        <v>35.6</v>
      </c>
      <c r="P322" s="44">
        <v>16.1</v>
      </c>
      <c r="Q322" s="44">
        <v>11.1</v>
      </c>
      <c r="R322" s="44">
        <v>24933.0</v>
      </c>
      <c r="S322" s="44">
        <v>35499.0</v>
      </c>
      <c r="T322" s="44">
        <v>8.7</v>
      </c>
      <c r="U322" s="44">
        <v>30.4</v>
      </c>
      <c r="V322" s="44">
        <v>53.0</v>
      </c>
      <c r="W322" s="44">
        <v>16.6</v>
      </c>
      <c r="X322" s="44">
        <v>6.7</v>
      </c>
      <c r="Y322" s="44">
        <v>453.4</v>
      </c>
      <c r="Z322" s="44">
        <v>112.2</v>
      </c>
      <c r="AA322" s="44">
        <v>50.9</v>
      </c>
      <c r="AB322" s="44">
        <v>896.2</v>
      </c>
      <c r="AC322" s="44">
        <v>2.1</v>
      </c>
      <c r="AD322" s="44">
        <v>9.5</v>
      </c>
      <c r="AE322" s="44">
        <v>3.4</v>
      </c>
      <c r="AF322" s="44">
        <v>21.8</v>
      </c>
      <c r="AG322" s="44">
        <v>51.8</v>
      </c>
      <c r="AH322" s="44">
        <v>23.0</v>
      </c>
      <c r="AI322" s="44">
        <v>17.4</v>
      </c>
      <c r="AJ322" s="44">
        <v>47.4</v>
      </c>
      <c r="AK322" s="44">
        <v>8.9</v>
      </c>
      <c r="AL322" s="44">
        <v>358.2</v>
      </c>
      <c r="AM322" s="44">
        <v>1.2</v>
      </c>
      <c r="AN322" s="44">
        <v>53.7</v>
      </c>
      <c r="AO322" s="44">
        <v>19.4</v>
      </c>
      <c r="AP322" s="44">
        <v>7.6</v>
      </c>
      <c r="AQ322" s="44">
        <v>18.2</v>
      </c>
      <c r="AR322" s="44">
        <v>13.0</v>
      </c>
      <c r="AS322" s="44">
        <v>23.7</v>
      </c>
      <c r="AT322" s="44">
        <v>43.0</v>
      </c>
      <c r="AU322" s="44">
        <v>2.1</v>
      </c>
      <c r="AV322" s="44">
        <v>2.2</v>
      </c>
      <c r="AW322" s="44">
        <v>2.0</v>
      </c>
      <c r="AX322" s="44">
        <v>0.7</v>
      </c>
      <c r="AY322" s="44">
        <v>3.3</v>
      </c>
    </row>
    <row r="323" ht="15.75" customHeight="1">
      <c r="A323" s="44" t="s">
        <v>660</v>
      </c>
      <c r="B323" s="44">
        <v>9779.0</v>
      </c>
      <c r="C323" s="44" t="s">
        <v>485</v>
      </c>
      <c r="D323" s="44">
        <v>44.0</v>
      </c>
      <c r="E323" s="44">
        <v>1274.6</v>
      </c>
      <c r="F323" s="44">
        <v>133.0</v>
      </c>
      <c r="G323" s="44">
        <v>120.8</v>
      </c>
      <c r="H323" s="44">
        <v>9.2</v>
      </c>
      <c r="I323" s="44">
        <v>104.4</v>
      </c>
      <c r="J323" s="44">
        <v>-0.7</v>
      </c>
      <c r="K323" s="44">
        <v>6.3</v>
      </c>
      <c r="L323" s="44">
        <v>17.3</v>
      </c>
      <c r="M323" s="44">
        <v>8.2</v>
      </c>
      <c r="N323" s="44">
        <v>12.3</v>
      </c>
      <c r="O323" s="44">
        <v>36.2</v>
      </c>
      <c r="P323" s="44">
        <v>15.7</v>
      </c>
      <c r="Q323" s="44">
        <v>10.4</v>
      </c>
      <c r="R323" s="44">
        <v>24066.0</v>
      </c>
      <c r="S323" s="44">
        <v>47994.0</v>
      </c>
      <c r="T323" s="44">
        <v>12.7</v>
      </c>
      <c r="U323" s="44">
        <v>44.0</v>
      </c>
      <c r="V323" s="44">
        <v>38.1</v>
      </c>
      <c r="W323" s="44">
        <v>18.0</v>
      </c>
      <c r="X323" s="44">
        <v>4.1</v>
      </c>
      <c r="Y323" s="44">
        <v>446.9</v>
      </c>
      <c r="Z323" s="44">
        <v>111.2</v>
      </c>
      <c r="AA323" s="44">
        <v>49.7</v>
      </c>
      <c r="AB323" s="44">
        <v>892.4</v>
      </c>
      <c r="AC323" s="44">
        <v>4.1</v>
      </c>
      <c r="AD323" s="44">
        <v>12.2</v>
      </c>
      <c r="AE323" s="44">
        <v>4.3</v>
      </c>
      <c r="AF323" s="44">
        <v>19.7</v>
      </c>
      <c r="AG323" s="44">
        <v>55.7</v>
      </c>
      <c r="AH323" s="44">
        <v>20.3</v>
      </c>
      <c r="AI323" s="44">
        <v>24.9</v>
      </c>
      <c r="AJ323" s="44">
        <v>42.1</v>
      </c>
      <c r="AK323" s="44">
        <v>7.9</v>
      </c>
      <c r="AL323" s="44">
        <v>464.9</v>
      </c>
      <c r="AM323" s="44">
        <v>1.1</v>
      </c>
      <c r="AN323" s="44">
        <v>46.7</v>
      </c>
      <c r="AO323" s="44">
        <v>19.4</v>
      </c>
      <c r="AP323" s="44">
        <v>15.2</v>
      </c>
      <c r="AQ323" s="44">
        <v>17.6</v>
      </c>
      <c r="AR323" s="44">
        <v>14.1</v>
      </c>
      <c r="AS323" s="44">
        <v>24.7</v>
      </c>
      <c r="AT323" s="44">
        <v>38.8</v>
      </c>
      <c r="AU323" s="44">
        <v>1.8</v>
      </c>
      <c r="AV323" s="44">
        <v>1.8</v>
      </c>
      <c r="AW323" s="44">
        <v>1.7</v>
      </c>
      <c r="AX323" s="44">
        <v>0.7</v>
      </c>
      <c r="AY323" s="44">
        <v>2.4</v>
      </c>
    </row>
    <row r="324" ht="15.75" customHeight="1">
      <c r="A324" s="44" t="s">
        <v>660</v>
      </c>
      <c r="B324" s="44">
        <v>9780.0</v>
      </c>
      <c r="C324" s="44" t="s">
        <v>486</v>
      </c>
      <c r="D324" s="44">
        <v>28.0</v>
      </c>
      <c r="E324" s="44">
        <v>1528.0</v>
      </c>
      <c r="F324" s="44">
        <v>154.6</v>
      </c>
      <c r="G324" s="44">
        <v>141.5</v>
      </c>
      <c r="H324" s="44">
        <v>8.4</v>
      </c>
      <c r="I324" s="44">
        <v>101.2</v>
      </c>
      <c r="J324" s="44">
        <v>-0.9</v>
      </c>
      <c r="K324" s="44">
        <v>6.2</v>
      </c>
      <c r="L324" s="44">
        <v>16.3</v>
      </c>
      <c r="M324" s="44">
        <v>7.6</v>
      </c>
      <c r="N324" s="44">
        <v>11.3</v>
      </c>
      <c r="O324" s="44">
        <v>35.8</v>
      </c>
      <c r="P324" s="44">
        <v>17.3</v>
      </c>
      <c r="Q324" s="44">
        <v>11.7</v>
      </c>
      <c r="R324" s="44">
        <v>23482.0</v>
      </c>
      <c r="S324" s="44">
        <v>29884.0</v>
      </c>
      <c r="T324" s="44">
        <v>8.9</v>
      </c>
      <c r="U324" s="44">
        <v>23.7</v>
      </c>
      <c r="V324" s="44">
        <v>65.7</v>
      </c>
      <c r="W324" s="44">
        <v>10.6</v>
      </c>
      <c r="X324" s="44">
        <v>4.1</v>
      </c>
      <c r="Y324" s="44">
        <v>528.6</v>
      </c>
      <c r="Z324" s="44">
        <v>96.8</v>
      </c>
      <c r="AA324" s="44">
        <v>51.2</v>
      </c>
      <c r="AB324" s="44">
        <v>841.2</v>
      </c>
      <c r="AC324" s="44">
        <v>1.8</v>
      </c>
      <c r="AD324" s="44">
        <v>7.6</v>
      </c>
      <c r="AE324" s="44">
        <v>5.0</v>
      </c>
      <c r="AF324" s="44">
        <v>30.7</v>
      </c>
      <c r="AG324" s="44">
        <v>44.8</v>
      </c>
      <c r="AH324" s="44">
        <v>19.4</v>
      </c>
      <c r="AI324" s="44">
        <v>19.6</v>
      </c>
      <c r="AJ324" s="44">
        <v>55.3</v>
      </c>
      <c r="AK324" s="44">
        <v>9.6</v>
      </c>
      <c r="AL324" s="44">
        <v>348.3</v>
      </c>
      <c r="AM324" s="44">
        <v>1.3</v>
      </c>
      <c r="AN324" s="44">
        <v>38.3</v>
      </c>
      <c r="AO324" s="44">
        <v>27.1</v>
      </c>
      <c r="AP324" s="44">
        <v>16.3</v>
      </c>
      <c r="AQ324" s="44">
        <v>17.0</v>
      </c>
      <c r="AR324" s="44">
        <v>16.7</v>
      </c>
      <c r="AS324" s="44">
        <v>25.8</v>
      </c>
      <c r="AT324" s="44">
        <v>33.8</v>
      </c>
      <c r="AU324" s="44">
        <v>2.3</v>
      </c>
      <c r="AV324" s="44">
        <v>2.5</v>
      </c>
      <c r="AW324" s="44">
        <v>2.0</v>
      </c>
      <c r="AX324" s="44">
        <v>0.8</v>
      </c>
      <c r="AY324" s="44">
        <v>3.7</v>
      </c>
    </row>
    <row r="325" ht="15.75" customHeight="1">
      <c r="A325" s="44" t="s">
        <v>662</v>
      </c>
      <c r="B325" s="44">
        <v>10041.0</v>
      </c>
      <c r="C325" s="44" t="s">
        <v>488</v>
      </c>
      <c r="D325" s="44">
        <v>10.0</v>
      </c>
      <c r="E325" s="44">
        <v>411.0</v>
      </c>
      <c r="F325" s="44">
        <v>330.2</v>
      </c>
      <c r="G325" s="44">
        <v>284.2</v>
      </c>
      <c r="H325" s="44">
        <v>13.9</v>
      </c>
      <c r="I325" s="44">
        <v>803.4</v>
      </c>
      <c r="J325" s="44">
        <v>-4.0</v>
      </c>
      <c r="K325" s="44">
        <v>6.2</v>
      </c>
      <c r="L325" s="44">
        <v>14.7</v>
      </c>
      <c r="M325" s="44">
        <v>8.1</v>
      </c>
      <c r="N325" s="44">
        <v>13.4</v>
      </c>
      <c r="O325" s="44">
        <v>33.9</v>
      </c>
      <c r="P325" s="44">
        <v>17.9</v>
      </c>
      <c r="Q325" s="44">
        <v>11.9</v>
      </c>
      <c r="R325" s="44">
        <v>19737.0</v>
      </c>
      <c r="S325" s="44">
        <v>42088.0</v>
      </c>
      <c r="T325" s="44" t="s">
        <v>641</v>
      </c>
      <c r="U325" s="44" t="s">
        <v>641</v>
      </c>
      <c r="V325" s="44" t="s">
        <v>641</v>
      </c>
      <c r="W325" s="44" t="s">
        <v>641</v>
      </c>
      <c r="X325" s="44">
        <v>1.8</v>
      </c>
      <c r="Y325" s="44">
        <v>539.9</v>
      </c>
      <c r="Z325" s="44">
        <v>92.2</v>
      </c>
      <c r="AA325" s="44">
        <v>49.8</v>
      </c>
      <c r="AB325" s="44">
        <v>668.5</v>
      </c>
      <c r="AC325" s="44">
        <v>3.8</v>
      </c>
      <c r="AD325" s="44">
        <v>9.2</v>
      </c>
      <c r="AE325" s="44">
        <v>6.8</v>
      </c>
      <c r="AF325" s="44">
        <v>25.8</v>
      </c>
      <c r="AG325" s="44">
        <v>31.9</v>
      </c>
      <c r="AH325" s="44">
        <v>35.5</v>
      </c>
      <c r="AI325" s="44">
        <v>27.1</v>
      </c>
      <c r="AJ325" s="44">
        <v>41.6</v>
      </c>
      <c r="AK325" s="44">
        <v>6.4</v>
      </c>
      <c r="AL325" s="44">
        <v>460.2</v>
      </c>
      <c r="AM325" s="44">
        <v>0.1</v>
      </c>
      <c r="AN325" s="44">
        <v>23.8</v>
      </c>
      <c r="AO325" s="44">
        <v>19.9</v>
      </c>
      <c r="AP325" s="44">
        <v>25.6</v>
      </c>
      <c r="AQ325" s="44">
        <v>30.6</v>
      </c>
      <c r="AR325" s="44">
        <v>133.5</v>
      </c>
      <c r="AS325" s="44">
        <v>26.6</v>
      </c>
      <c r="AT325" s="44">
        <v>40.8</v>
      </c>
      <c r="AU325" s="44">
        <v>8.4</v>
      </c>
      <c r="AV325" s="44">
        <v>9.2</v>
      </c>
      <c r="AW325" s="44">
        <v>7.5</v>
      </c>
      <c r="AX325" s="44">
        <v>6.3</v>
      </c>
      <c r="AY325" s="44">
        <v>7.5</v>
      </c>
    </row>
    <row r="326" ht="15.75" customHeight="1">
      <c r="A326" s="44" t="s">
        <v>662</v>
      </c>
      <c r="B326" s="44">
        <v>10042.0</v>
      </c>
      <c r="C326" s="44" t="s">
        <v>489</v>
      </c>
      <c r="D326" s="44">
        <v>7.0</v>
      </c>
      <c r="E326" s="44">
        <v>556.7</v>
      </c>
      <c r="F326" s="44">
        <v>103.7</v>
      </c>
      <c r="G326" s="44">
        <v>92.2</v>
      </c>
      <c r="H326" s="44">
        <v>11.1</v>
      </c>
      <c r="I326" s="44">
        <v>186.2</v>
      </c>
      <c r="J326" s="44">
        <v>-5.3</v>
      </c>
      <c r="K326" s="44">
        <v>2.8</v>
      </c>
      <c r="L326" s="44">
        <v>15.4</v>
      </c>
      <c r="M326" s="44">
        <v>6.9</v>
      </c>
      <c r="N326" s="44">
        <v>11.1</v>
      </c>
      <c r="O326" s="44">
        <v>36.6</v>
      </c>
      <c r="P326" s="44">
        <v>18.1</v>
      </c>
      <c r="Q326" s="44">
        <v>11.8</v>
      </c>
      <c r="R326" s="44">
        <v>19067.0</v>
      </c>
      <c r="S326" s="44">
        <v>25585.0</v>
      </c>
      <c r="T326" s="44" t="s">
        <v>641</v>
      </c>
      <c r="U326" s="44" t="s">
        <v>641</v>
      </c>
      <c r="V326" s="44" t="s">
        <v>641</v>
      </c>
      <c r="W326" s="44" t="s">
        <v>641</v>
      </c>
      <c r="X326" s="44">
        <v>4.0</v>
      </c>
      <c r="Y326" s="44">
        <v>489.7</v>
      </c>
      <c r="Z326" s="44">
        <v>118.3</v>
      </c>
      <c r="AA326" s="44">
        <v>57.9</v>
      </c>
      <c r="AB326" s="44">
        <v>821.3</v>
      </c>
      <c r="AC326" s="44">
        <v>3.3</v>
      </c>
      <c r="AD326" s="44">
        <v>10.1</v>
      </c>
      <c r="AE326" s="44">
        <v>8.0</v>
      </c>
      <c r="AF326" s="44">
        <v>25.7</v>
      </c>
      <c r="AG326" s="44">
        <v>32.2</v>
      </c>
      <c r="AH326" s="44">
        <v>34.0</v>
      </c>
      <c r="AI326" s="44">
        <v>34.5</v>
      </c>
      <c r="AJ326" s="44">
        <v>33.5</v>
      </c>
      <c r="AK326" s="44">
        <v>7.6</v>
      </c>
      <c r="AL326" s="44">
        <v>301.1</v>
      </c>
      <c r="AM326" s="44">
        <v>0.8</v>
      </c>
      <c r="AN326" s="44">
        <v>29.2</v>
      </c>
      <c r="AO326" s="44">
        <v>28.2</v>
      </c>
      <c r="AP326" s="44">
        <v>13.9</v>
      </c>
      <c r="AQ326" s="44">
        <v>27.9</v>
      </c>
      <c r="AR326" s="44">
        <v>51.0</v>
      </c>
      <c r="AS326" s="44">
        <v>27.5</v>
      </c>
      <c r="AT326" s="44">
        <v>40.4</v>
      </c>
      <c r="AU326" s="44">
        <v>4.4</v>
      </c>
      <c r="AV326" s="44">
        <v>5.0</v>
      </c>
      <c r="AW326" s="44">
        <v>3.8</v>
      </c>
      <c r="AX326" s="44">
        <v>2.6</v>
      </c>
      <c r="AY326" s="44">
        <v>5.0</v>
      </c>
    </row>
    <row r="327" ht="15.75" customHeight="1">
      <c r="A327" s="44" t="s">
        <v>662</v>
      </c>
      <c r="B327" s="44">
        <v>10043.0</v>
      </c>
      <c r="C327" s="44" t="s">
        <v>490</v>
      </c>
      <c r="D327" s="44">
        <v>7.0</v>
      </c>
      <c r="E327" s="44">
        <v>249.8</v>
      </c>
      <c r="F327" s="44">
        <v>133.3</v>
      </c>
      <c r="G327" s="44">
        <v>121.1</v>
      </c>
      <c r="H327" s="44">
        <v>9.2</v>
      </c>
      <c r="I327" s="44">
        <v>533.6</v>
      </c>
      <c r="J327" s="44">
        <v>-5.6</v>
      </c>
      <c r="K327" s="44">
        <v>0.4</v>
      </c>
      <c r="L327" s="44">
        <v>14.4</v>
      </c>
      <c r="M327" s="44">
        <v>7.0</v>
      </c>
      <c r="N327" s="44">
        <v>11.3</v>
      </c>
      <c r="O327" s="44">
        <v>35.5</v>
      </c>
      <c r="P327" s="44">
        <v>18.9</v>
      </c>
      <c r="Q327" s="44">
        <v>12.9</v>
      </c>
      <c r="R327" s="44">
        <v>20134.0</v>
      </c>
      <c r="S327" s="44">
        <v>24792.0</v>
      </c>
      <c r="T327" s="44" t="s">
        <v>641</v>
      </c>
      <c r="U327" s="44" t="s">
        <v>641</v>
      </c>
      <c r="V327" s="44" t="s">
        <v>641</v>
      </c>
      <c r="W327" s="44" t="s">
        <v>641</v>
      </c>
      <c r="X327" s="44">
        <v>1.6</v>
      </c>
      <c r="Y327" s="44">
        <v>524.8</v>
      </c>
      <c r="Z327" s="44">
        <v>102.0</v>
      </c>
      <c r="AA327" s="44">
        <v>53.5</v>
      </c>
      <c r="AB327" s="44">
        <v>748.2</v>
      </c>
      <c r="AC327" s="44">
        <v>3.4</v>
      </c>
      <c r="AD327" s="44">
        <v>8.2</v>
      </c>
      <c r="AE327" s="44">
        <v>7.1</v>
      </c>
      <c r="AF327" s="44">
        <v>28.9</v>
      </c>
      <c r="AG327" s="44">
        <v>34.2</v>
      </c>
      <c r="AH327" s="44">
        <v>29.8</v>
      </c>
      <c r="AI327" s="44">
        <v>24.7</v>
      </c>
      <c r="AJ327" s="44">
        <v>32.7</v>
      </c>
      <c r="AK327" s="44">
        <v>7.2</v>
      </c>
      <c r="AL327" s="44">
        <v>297.0</v>
      </c>
      <c r="AM327" s="44">
        <v>0.2</v>
      </c>
      <c r="AN327" s="44">
        <v>31.5</v>
      </c>
      <c r="AO327" s="44">
        <v>21.4</v>
      </c>
      <c r="AP327" s="44">
        <v>12.5</v>
      </c>
      <c r="AQ327" s="44">
        <v>34.4</v>
      </c>
      <c r="AR327" s="44">
        <v>95.3</v>
      </c>
      <c r="AS327" s="44">
        <v>28.2</v>
      </c>
      <c r="AT327" s="44">
        <v>38.9</v>
      </c>
      <c r="AU327" s="44">
        <v>6.9</v>
      </c>
      <c r="AV327" s="44">
        <v>7.5</v>
      </c>
      <c r="AW327" s="44">
        <v>6.2</v>
      </c>
      <c r="AX327" s="44">
        <v>6.1</v>
      </c>
      <c r="AY327" s="44">
        <v>6.5</v>
      </c>
    </row>
    <row r="328" ht="15.75" customHeight="1">
      <c r="A328" s="44" t="s">
        <v>662</v>
      </c>
      <c r="B328" s="44">
        <v>10044.0</v>
      </c>
      <c r="C328" s="44" t="s">
        <v>491</v>
      </c>
      <c r="D328" s="44">
        <v>13.0</v>
      </c>
      <c r="E328" s="44">
        <v>459.4</v>
      </c>
      <c r="F328" s="44">
        <v>195.8</v>
      </c>
      <c r="G328" s="44">
        <v>176.6</v>
      </c>
      <c r="H328" s="44">
        <v>9.8</v>
      </c>
      <c r="I328" s="44">
        <v>426.3</v>
      </c>
      <c r="J328" s="44">
        <v>-4.8</v>
      </c>
      <c r="K328" s="44">
        <v>0.6</v>
      </c>
      <c r="L328" s="44">
        <v>14.8</v>
      </c>
      <c r="M328" s="44">
        <v>7.1</v>
      </c>
      <c r="N328" s="44">
        <v>11.5</v>
      </c>
      <c r="O328" s="44">
        <v>35.2</v>
      </c>
      <c r="P328" s="44">
        <v>18.9</v>
      </c>
      <c r="Q328" s="44">
        <v>12.5</v>
      </c>
      <c r="R328" s="44">
        <v>20904.0</v>
      </c>
      <c r="S328" s="44">
        <v>34139.0</v>
      </c>
      <c r="T328" s="44" t="s">
        <v>641</v>
      </c>
      <c r="U328" s="44" t="s">
        <v>641</v>
      </c>
      <c r="V328" s="44" t="s">
        <v>641</v>
      </c>
      <c r="W328" s="44" t="s">
        <v>641</v>
      </c>
      <c r="X328" s="44">
        <v>2.0</v>
      </c>
      <c r="Y328" s="44">
        <v>498.2</v>
      </c>
      <c r="Z328" s="44">
        <v>111.4</v>
      </c>
      <c r="AA328" s="44">
        <v>55.5</v>
      </c>
      <c r="AB328" s="44">
        <v>786.0</v>
      </c>
      <c r="AC328" s="44">
        <v>5.0</v>
      </c>
      <c r="AD328" s="44">
        <v>9.4</v>
      </c>
      <c r="AE328" s="44">
        <v>5.8</v>
      </c>
      <c r="AF328" s="44">
        <v>27.7</v>
      </c>
      <c r="AG328" s="44">
        <v>35.8</v>
      </c>
      <c r="AH328" s="44">
        <v>30.6</v>
      </c>
      <c r="AI328" s="44">
        <v>25.8</v>
      </c>
      <c r="AJ328" s="44">
        <v>38.0</v>
      </c>
      <c r="AK328" s="44">
        <v>7.4</v>
      </c>
      <c r="AL328" s="44">
        <v>372.7</v>
      </c>
      <c r="AM328" s="44">
        <v>0.2</v>
      </c>
      <c r="AN328" s="44">
        <v>40.3</v>
      </c>
      <c r="AO328" s="44">
        <v>21.4</v>
      </c>
      <c r="AP328" s="44">
        <v>15.2</v>
      </c>
      <c r="AQ328" s="44">
        <v>22.9</v>
      </c>
      <c r="AR328" s="44">
        <v>63.2</v>
      </c>
      <c r="AS328" s="44">
        <v>27.2</v>
      </c>
      <c r="AT328" s="44">
        <v>42.2</v>
      </c>
      <c r="AU328" s="44">
        <v>5.1</v>
      </c>
      <c r="AV328" s="44">
        <v>5.3</v>
      </c>
      <c r="AW328" s="44">
        <v>4.8</v>
      </c>
      <c r="AX328" s="44">
        <v>1.5</v>
      </c>
      <c r="AY328" s="44">
        <v>5.0</v>
      </c>
    </row>
    <row r="329" ht="15.75" customHeight="1">
      <c r="A329" s="44" t="s">
        <v>662</v>
      </c>
      <c r="B329" s="44">
        <v>10045.0</v>
      </c>
      <c r="C329" s="44" t="s">
        <v>492</v>
      </c>
      <c r="D329" s="44">
        <v>7.0</v>
      </c>
      <c r="E329" s="44">
        <v>418.3</v>
      </c>
      <c r="F329" s="44">
        <v>143.4</v>
      </c>
      <c r="G329" s="44">
        <v>130.8</v>
      </c>
      <c r="H329" s="44">
        <v>8.8</v>
      </c>
      <c r="I329" s="44">
        <v>342.8</v>
      </c>
      <c r="J329" s="44">
        <v>-5.9</v>
      </c>
      <c r="K329" s="44">
        <v>1.1</v>
      </c>
      <c r="L329" s="44">
        <v>14.4</v>
      </c>
      <c r="M329" s="44">
        <v>7.3</v>
      </c>
      <c r="N329" s="44">
        <v>11.0</v>
      </c>
      <c r="O329" s="44">
        <v>35.0</v>
      </c>
      <c r="P329" s="44">
        <v>19.0</v>
      </c>
      <c r="Q329" s="44">
        <v>13.3</v>
      </c>
      <c r="R329" s="44">
        <v>22783.0</v>
      </c>
      <c r="S329" s="44">
        <v>38629.0</v>
      </c>
      <c r="T329" s="44" t="s">
        <v>641</v>
      </c>
      <c r="U329" s="44" t="s">
        <v>641</v>
      </c>
      <c r="V329" s="44" t="s">
        <v>641</v>
      </c>
      <c r="W329" s="44" t="s">
        <v>641</v>
      </c>
      <c r="X329" s="44">
        <v>1.2</v>
      </c>
      <c r="Y329" s="44">
        <v>515.4</v>
      </c>
      <c r="Z329" s="44">
        <v>107.0</v>
      </c>
      <c r="AA329" s="44">
        <v>55.2</v>
      </c>
      <c r="AB329" s="44">
        <v>794.4</v>
      </c>
      <c r="AC329" s="44">
        <v>4.7</v>
      </c>
      <c r="AD329" s="44">
        <v>8.2</v>
      </c>
      <c r="AE329" s="44">
        <v>6.3</v>
      </c>
      <c r="AF329" s="44">
        <v>23.5</v>
      </c>
      <c r="AG329" s="44">
        <v>32.0</v>
      </c>
      <c r="AH329" s="44">
        <v>38.2</v>
      </c>
      <c r="AI329" s="44">
        <v>31.1</v>
      </c>
      <c r="AJ329" s="44">
        <v>39.8</v>
      </c>
      <c r="AK329" s="44">
        <v>7.4</v>
      </c>
      <c r="AL329" s="44">
        <v>463.1</v>
      </c>
      <c r="AM329" s="44">
        <v>0.3</v>
      </c>
      <c r="AN329" s="44">
        <v>40.1</v>
      </c>
      <c r="AO329" s="44">
        <v>19.2</v>
      </c>
      <c r="AP329" s="44">
        <v>15.0</v>
      </c>
      <c r="AQ329" s="44">
        <v>25.5</v>
      </c>
      <c r="AR329" s="44">
        <v>63.5</v>
      </c>
      <c r="AS329" s="44">
        <v>27.3</v>
      </c>
      <c r="AT329" s="44">
        <v>44.4</v>
      </c>
      <c r="AU329" s="44">
        <v>5.3</v>
      </c>
      <c r="AV329" s="44">
        <v>5.7</v>
      </c>
      <c r="AW329" s="44">
        <v>4.8</v>
      </c>
      <c r="AX329" s="44">
        <v>2.8</v>
      </c>
      <c r="AY329" s="44">
        <v>6.6</v>
      </c>
    </row>
    <row r="330" ht="15.75" customHeight="1">
      <c r="A330" s="44" t="s">
        <v>662</v>
      </c>
      <c r="B330" s="44">
        <v>10046.0</v>
      </c>
      <c r="C330" s="44" t="s">
        <v>493</v>
      </c>
      <c r="D330" s="44">
        <v>8.0</v>
      </c>
      <c r="E330" s="44">
        <v>476.1</v>
      </c>
      <c r="F330" s="44">
        <v>87.9</v>
      </c>
      <c r="G330" s="44">
        <v>83.4</v>
      </c>
      <c r="H330" s="44">
        <v>5.1</v>
      </c>
      <c r="I330" s="44">
        <v>184.6</v>
      </c>
      <c r="J330" s="44">
        <v>-6.4</v>
      </c>
      <c r="K330" s="44">
        <v>-0.3</v>
      </c>
      <c r="L330" s="44">
        <v>14.1</v>
      </c>
      <c r="M330" s="44">
        <v>6.8</v>
      </c>
      <c r="N330" s="44">
        <v>10.8</v>
      </c>
      <c r="O330" s="44">
        <v>36.2</v>
      </c>
      <c r="P330" s="44">
        <v>19.4</v>
      </c>
      <c r="Q330" s="44">
        <v>12.8</v>
      </c>
      <c r="R330" s="44">
        <v>21353.0</v>
      </c>
      <c r="S330" s="44">
        <v>25177.0</v>
      </c>
      <c r="T330" s="44" t="s">
        <v>641</v>
      </c>
      <c r="U330" s="44" t="s">
        <v>641</v>
      </c>
      <c r="V330" s="44" t="s">
        <v>641</v>
      </c>
      <c r="W330" s="44" t="s">
        <v>641</v>
      </c>
      <c r="X330" s="44">
        <v>1.7</v>
      </c>
      <c r="Y330" s="44">
        <v>504.3</v>
      </c>
      <c r="Z330" s="44">
        <v>116.1</v>
      </c>
      <c r="AA330" s="44">
        <v>58.6</v>
      </c>
      <c r="AB330" s="44">
        <v>839.2</v>
      </c>
      <c r="AC330" s="44">
        <v>4.6</v>
      </c>
      <c r="AD330" s="44">
        <v>10.7</v>
      </c>
      <c r="AE330" s="44">
        <v>6.6</v>
      </c>
      <c r="AF330" s="44">
        <v>22.2</v>
      </c>
      <c r="AG330" s="44">
        <v>38.2</v>
      </c>
      <c r="AH330" s="44">
        <v>33.1</v>
      </c>
      <c r="AI330" s="44">
        <v>36.6</v>
      </c>
      <c r="AJ330" s="44">
        <v>32.4</v>
      </c>
      <c r="AK330" s="44">
        <v>7.2</v>
      </c>
      <c r="AL330" s="44">
        <v>307.7</v>
      </c>
      <c r="AM330" s="44">
        <v>0.6</v>
      </c>
      <c r="AN330" s="44">
        <v>37.2</v>
      </c>
      <c r="AO330" s="44">
        <v>20.0</v>
      </c>
      <c r="AP330" s="44">
        <v>12.6</v>
      </c>
      <c r="AQ330" s="44">
        <v>29.7</v>
      </c>
      <c r="AR330" s="44">
        <v>44.0</v>
      </c>
      <c r="AS330" s="44">
        <v>28.5</v>
      </c>
      <c r="AT330" s="44">
        <v>42.2</v>
      </c>
      <c r="AU330" s="44">
        <v>3.3</v>
      </c>
      <c r="AV330" s="44">
        <v>3.5</v>
      </c>
      <c r="AW330" s="44">
        <v>3.2</v>
      </c>
      <c r="AX330" s="44">
        <v>1.4</v>
      </c>
      <c r="AY330" s="44">
        <v>3.4</v>
      </c>
    </row>
    <row r="331" ht="15.75" customHeight="1">
      <c r="A331" s="44" t="s">
        <v>495</v>
      </c>
      <c r="B331" s="44">
        <v>11000.0</v>
      </c>
      <c r="C331" s="44" t="s">
        <v>663</v>
      </c>
      <c r="D331" s="44">
        <v>1.0</v>
      </c>
      <c r="E331" s="44">
        <v>891.1</v>
      </c>
      <c r="F331" s="44">
        <v>3613.5</v>
      </c>
      <c r="G331" s="44">
        <v>2975.7</v>
      </c>
      <c r="H331" s="44">
        <v>17.6</v>
      </c>
      <c r="I331" s="44">
        <v>4055.0</v>
      </c>
      <c r="J331" s="44">
        <v>1.6</v>
      </c>
      <c r="K331" s="44">
        <v>9.3</v>
      </c>
      <c r="L331" s="44">
        <v>16.3</v>
      </c>
      <c r="M331" s="44">
        <v>7.2</v>
      </c>
      <c r="N331" s="44">
        <v>17.0</v>
      </c>
      <c r="O331" s="44">
        <v>34.9</v>
      </c>
      <c r="P331" s="44">
        <v>14.7</v>
      </c>
      <c r="Q331" s="44">
        <v>10.0</v>
      </c>
      <c r="R331" s="44">
        <v>19719.0</v>
      </c>
      <c r="S331" s="44">
        <v>36798.0</v>
      </c>
      <c r="T331" s="44">
        <v>25.4</v>
      </c>
      <c r="U331" s="44">
        <v>17.1</v>
      </c>
      <c r="V331" s="44">
        <v>70.6</v>
      </c>
      <c r="W331" s="44">
        <v>12.4</v>
      </c>
      <c r="X331" s="44">
        <v>4.3</v>
      </c>
      <c r="Y331" s="44">
        <v>534.7</v>
      </c>
      <c r="Z331" s="44">
        <v>73.2</v>
      </c>
      <c r="AA331" s="44">
        <v>39.2</v>
      </c>
      <c r="AB331" s="44">
        <v>393.5</v>
      </c>
      <c r="AC331" s="44">
        <v>2.2</v>
      </c>
      <c r="AD331" s="44">
        <v>8.6</v>
      </c>
      <c r="AE331" s="44">
        <v>9.6</v>
      </c>
      <c r="AF331" s="44">
        <v>12.6</v>
      </c>
      <c r="AG331" s="44">
        <v>30.3</v>
      </c>
      <c r="AH331" s="44">
        <v>47.6</v>
      </c>
      <c r="AI331" s="44">
        <v>43.9</v>
      </c>
      <c r="AJ331" s="44">
        <v>49.7</v>
      </c>
      <c r="AK331" s="44">
        <v>4.4</v>
      </c>
      <c r="AL331" s="44">
        <v>408.5</v>
      </c>
      <c r="AM331" s="44">
        <v>0.0</v>
      </c>
      <c r="AN331" s="44">
        <v>13.6</v>
      </c>
      <c r="AO331" s="44">
        <v>21.7</v>
      </c>
      <c r="AP331" s="44">
        <v>31.3</v>
      </c>
      <c r="AQ331" s="44">
        <v>33.4</v>
      </c>
      <c r="AR331" s="44">
        <v>143.9</v>
      </c>
      <c r="AS331" s="44">
        <v>27.5</v>
      </c>
      <c r="AT331" s="44">
        <v>34.1</v>
      </c>
      <c r="AU331" s="44">
        <v>8.1</v>
      </c>
      <c r="AV331" s="44">
        <v>8.7</v>
      </c>
      <c r="AW331" s="44">
        <v>7.3</v>
      </c>
      <c r="AX331" s="44">
        <v>9.9</v>
      </c>
      <c r="AY331" s="44">
        <v>8.2</v>
      </c>
    </row>
    <row r="332" ht="15.75" customHeight="1">
      <c r="A332" s="44" t="s">
        <v>664</v>
      </c>
      <c r="B332" s="44">
        <v>12051.0</v>
      </c>
      <c r="C332" s="44" t="s">
        <v>497</v>
      </c>
      <c r="D332" s="44">
        <v>1.0</v>
      </c>
      <c r="E332" s="44">
        <v>229.7</v>
      </c>
      <c r="F332" s="44">
        <v>71.9</v>
      </c>
      <c r="G332" s="44">
        <v>68.4</v>
      </c>
      <c r="H332" s="44">
        <v>4.8</v>
      </c>
      <c r="I332" s="44">
        <v>312.9</v>
      </c>
      <c r="J332" s="44">
        <v>-6.1</v>
      </c>
      <c r="K332" s="44">
        <v>9.0</v>
      </c>
      <c r="L332" s="44">
        <v>13.9</v>
      </c>
      <c r="M332" s="44">
        <v>5.2</v>
      </c>
      <c r="N332" s="44">
        <v>12.8</v>
      </c>
      <c r="O332" s="44">
        <v>33.4</v>
      </c>
      <c r="P332" s="44">
        <v>18.9</v>
      </c>
      <c r="Q332" s="44">
        <v>15.8</v>
      </c>
      <c r="R332" s="44">
        <v>17609.0</v>
      </c>
      <c r="S332" s="44">
        <v>30164.0</v>
      </c>
      <c r="T332" s="44">
        <v>21.7</v>
      </c>
      <c r="U332" s="44">
        <v>19.9</v>
      </c>
      <c r="V332" s="44">
        <v>69.2</v>
      </c>
      <c r="W332" s="44">
        <v>10.9</v>
      </c>
      <c r="X332" s="44">
        <v>1.6</v>
      </c>
      <c r="Y332" s="44">
        <v>604.7</v>
      </c>
      <c r="Z332" s="44">
        <v>70.2</v>
      </c>
      <c r="AA332" s="44">
        <v>42.5</v>
      </c>
      <c r="AB332" s="44">
        <v>551.6</v>
      </c>
      <c r="AC332" s="44">
        <v>2.1</v>
      </c>
      <c r="AD332" s="44">
        <v>7.6</v>
      </c>
      <c r="AE332" s="44">
        <v>8.4</v>
      </c>
      <c r="AF332" s="44">
        <v>18.6</v>
      </c>
      <c r="AG332" s="44">
        <v>34.3</v>
      </c>
      <c r="AH332" s="44">
        <v>38.7</v>
      </c>
      <c r="AI332" s="44">
        <v>56.9</v>
      </c>
      <c r="AJ332" s="44">
        <v>32.3</v>
      </c>
      <c r="AK332" s="44">
        <v>6.3</v>
      </c>
      <c r="AL332" s="44">
        <v>412.7</v>
      </c>
      <c r="AM332" s="44" t="s">
        <v>641</v>
      </c>
      <c r="AN332" s="44">
        <v>24.9</v>
      </c>
      <c r="AO332" s="44">
        <v>17.8</v>
      </c>
      <c r="AP332" s="44" t="s">
        <v>641</v>
      </c>
      <c r="AQ332" s="44">
        <v>39.2</v>
      </c>
      <c r="AR332" s="44">
        <v>126.0</v>
      </c>
      <c r="AS332" s="44">
        <v>24.6</v>
      </c>
      <c r="AT332" s="44">
        <v>16.7</v>
      </c>
      <c r="AU332" s="44">
        <v>8.8</v>
      </c>
      <c r="AV332" s="44">
        <v>10.2</v>
      </c>
      <c r="AW332" s="44">
        <v>7.1</v>
      </c>
      <c r="AX332" s="44">
        <v>8.8</v>
      </c>
      <c r="AY332" s="44">
        <v>8.4</v>
      </c>
    </row>
    <row r="333" ht="15.75" customHeight="1">
      <c r="A333" s="44" t="s">
        <v>664</v>
      </c>
      <c r="B333" s="44">
        <v>12052.0</v>
      </c>
      <c r="C333" s="44" t="s">
        <v>498</v>
      </c>
      <c r="D333" s="44">
        <v>1.0</v>
      </c>
      <c r="E333" s="44">
        <v>165.6</v>
      </c>
      <c r="F333" s="44">
        <v>101.0</v>
      </c>
      <c r="G333" s="44">
        <v>92.9</v>
      </c>
      <c r="H333" s="44">
        <v>8.1</v>
      </c>
      <c r="I333" s="44">
        <v>610.0</v>
      </c>
      <c r="J333" s="44">
        <v>-5.1</v>
      </c>
      <c r="K333" s="44">
        <v>11.2</v>
      </c>
      <c r="L333" s="44">
        <v>14.3</v>
      </c>
      <c r="M333" s="44">
        <v>6.6</v>
      </c>
      <c r="N333" s="44">
        <v>14.0</v>
      </c>
      <c r="O333" s="44">
        <v>33.0</v>
      </c>
      <c r="P333" s="44">
        <v>18.4</v>
      </c>
      <c r="Q333" s="44">
        <v>13.8</v>
      </c>
      <c r="R333" s="44">
        <v>19983.0</v>
      </c>
      <c r="S333" s="44">
        <v>33067.0</v>
      </c>
      <c r="T333" s="44">
        <v>23.0</v>
      </c>
      <c r="U333" s="44">
        <v>22.3</v>
      </c>
      <c r="V333" s="44">
        <v>70.5</v>
      </c>
      <c r="W333" s="44">
        <v>7.2</v>
      </c>
      <c r="X333" s="44">
        <v>3.6</v>
      </c>
      <c r="Y333" s="44">
        <v>572.1</v>
      </c>
      <c r="Z333" s="44">
        <v>71.9</v>
      </c>
      <c r="AA333" s="44">
        <v>41.1</v>
      </c>
      <c r="AB333" s="44">
        <v>560.1</v>
      </c>
      <c r="AC333" s="44">
        <v>3.1</v>
      </c>
      <c r="AD333" s="44">
        <v>9.8</v>
      </c>
      <c r="AE333" s="44">
        <v>8.6</v>
      </c>
      <c r="AF333" s="44">
        <v>9.9</v>
      </c>
      <c r="AG333" s="44">
        <v>31.4</v>
      </c>
      <c r="AH333" s="44">
        <v>50.1</v>
      </c>
      <c r="AI333" s="44">
        <v>54.1</v>
      </c>
      <c r="AJ333" s="44">
        <v>37.8</v>
      </c>
      <c r="AK333" s="44">
        <v>7.0</v>
      </c>
      <c r="AL333" s="44">
        <v>454.0</v>
      </c>
      <c r="AM333" s="44" t="s">
        <v>641</v>
      </c>
      <c r="AN333" s="44" t="s">
        <v>641</v>
      </c>
      <c r="AO333" s="44">
        <v>22.1</v>
      </c>
      <c r="AP333" s="44">
        <v>25.7</v>
      </c>
      <c r="AQ333" s="44">
        <v>41.9</v>
      </c>
      <c r="AR333" s="44">
        <v>128.7</v>
      </c>
      <c r="AS333" s="44">
        <v>25.4</v>
      </c>
      <c r="AT333" s="44">
        <v>26.2</v>
      </c>
      <c r="AU333" s="44">
        <v>8.2</v>
      </c>
      <c r="AV333" s="44">
        <v>9.2</v>
      </c>
      <c r="AW333" s="44">
        <v>7.0</v>
      </c>
      <c r="AX333" s="44">
        <v>4.0</v>
      </c>
      <c r="AY333" s="44">
        <v>9.5</v>
      </c>
    </row>
    <row r="334" ht="15.75" customHeight="1">
      <c r="A334" s="44" t="s">
        <v>664</v>
      </c>
      <c r="B334" s="44">
        <v>12053.0</v>
      </c>
      <c r="C334" s="44" t="s">
        <v>499</v>
      </c>
      <c r="D334" s="44">
        <v>1.0</v>
      </c>
      <c r="E334" s="44">
        <v>147.9</v>
      </c>
      <c r="F334" s="44">
        <v>58.2</v>
      </c>
      <c r="G334" s="44">
        <v>52.5</v>
      </c>
      <c r="H334" s="44">
        <v>9.8</v>
      </c>
      <c r="I334" s="44">
        <v>393.9</v>
      </c>
      <c r="J334" s="44">
        <v>-5.6</v>
      </c>
      <c r="K334" s="44">
        <v>6.3</v>
      </c>
      <c r="L334" s="44">
        <v>14.3</v>
      </c>
      <c r="M334" s="44">
        <v>6.7</v>
      </c>
      <c r="N334" s="44">
        <v>12.2</v>
      </c>
      <c r="O334" s="44">
        <v>33.3</v>
      </c>
      <c r="P334" s="44">
        <v>19.5</v>
      </c>
      <c r="Q334" s="44">
        <v>14.1</v>
      </c>
      <c r="R334" s="44">
        <v>17381.0</v>
      </c>
      <c r="S334" s="44">
        <v>34254.0</v>
      </c>
      <c r="T334" s="44">
        <v>24.0</v>
      </c>
      <c r="U334" s="44">
        <v>20.4</v>
      </c>
      <c r="V334" s="44">
        <v>72.1</v>
      </c>
      <c r="W334" s="44">
        <v>7.5</v>
      </c>
      <c r="X334" s="44">
        <v>3.6</v>
      </c>
      <c r="Y334" s="44">
        <v>577.8</v>
      </c>
      <c r="Z334" s="44">
        <v>69.5</v>
      </c>
      <c r="AA334" s="44">
        <v>40.1</v>
      </c>
      <c r="AB334" s="44">
        <v>576.6</v>
      </c>
      <c r="AC334" s="44">
        <v>3.8</v>
      </c>
      <c r="AD334" s="44">
        <v>8.5</v>
      </c>
      <c r="AE334" s="44">
        <v>6.3</v>
      </c>
      <c r="AF334" s="44">
        <v>7.5</v>
      </c>
      <c r="AG334" s="44">
        <v>29.4</v>
      </c>
      <c r="AH334" s="44">
        <v>56.9</v>
      </c>
      <c r="AI334" s="44">
        <v>59.7</v>
      </c>
      <c r="AJ334" s="44">
        <v>35.4</v>
      </c>
      <c r="AK334" s="44">
        <v>7.0</v>
      </c>
      <c r="AL334" s="44">
        <v>487.4</v>
      </c>
      <c r="AM334" s="44" t="s">
        <v>641</v>
      </c>
      <c r="AN334" s="44" t="s">
        <v>641</v>
      </c>
      <c r="AO334" s="44">
        <v>16.9</v>
      </c>
      <c r="AP334" s="44">
        <v>26.8</v>
      </c>
      <c r="AQ334" s="44">
        <v>43.7</v>
      </c>
      <c r="AR334" s="44">
        <v>127.1</v>
      </c>
      <c r="AS334" s="44">
        <v>25.8</v>
      </c>
      <c r="AT334" s="44">
        <v>24.0</v>
      </c>
      <c r="AU334" s="44">
        <v>8.7</v>
      </c>
      <c r="AV334" s="44">
        <v>9.9</v>
      </c>
      <c r="AW334" s="44">
        <v>7.4</v>
      </c>
      <c r="AX334" s="44">
        <v>9.2</v>
      </c>
      <c r="AY334" s="44">
        <v>9.0</v>
      </c>
    </row>
    <row r="335" ht="15.75" customHeight="1">
      <c r="A335" s="44" t="s">
        <v>664</v>
      </c>
      <c r="B335" s="44">
        <v>12054.0</v>
      </c>
      <c r="C335" s="44" t="s">
        <v>500</v>
      </c>
      <c r="D335" s="44">
        <v>1.0</v>
      </c>
      <c r="E335" s="44">
        <v>188.3</v>
      </c>
      <c r="F335" s="44">
        <v>175.7</v>
      </c>
      <c r="G335" s="44">
        <v>161.6</v>
      </c>
      <c r="H335" s="44">
        <v>8.0</v>
      </c>
      <c r="I335" s="44">
        <v>933.3</v>
      </c>
      <c r="J335" s="44">
        <v>1.9</v>
      </c>
      <c r="K335" s="44">
        <v>20.1</v>
      </c>
      <c r="L335" s="44">
        <v>17.4</v>
      </c>
      <c r="M335" s="44">
        <v>6.6</v>
      </c>
      <c r="N335" s="44">
        <v>16.1</v>
      </c>
      <c r="O335" s="44">
        <v>34.6</v>
      </c>
      <c r="P335" s="44">
        <v>14.4</v>
      </c>
      <c r="Q335" s="44">
        <v>10.9</v>
      </c>
      <c r="R335" s="44">
        <v>19550.0</v>
      </c>
      <c r="S335" s="44">
        <v>39293.0</v>
      </c>
      <c r="T335" s="44">
        <v>22.9</v>
      </c>
      <c r="U335" s="44">
        <v>17.9</v>
      </c>
      <c r="V335" s="44">
        <v>70.1</v>
      </c>
      <c r="W335" s="44">
        <v>12.0</v>
      </c>
      <c r="X335" s="44">
        <v>9.0</v>
      </c>
      <c r="Y335" s="44">
        <v>529.7</v>
      </c>
      <c r="Z335" s="44">
        <v>74.2</v>
      </c>
      <c r="AA335" s="44">
        <v>39.3</v>
      </c>
      <c r="AB335" s="44">
        <v>482.5</v>
      </c>
      <c r="AC335" s="44">
        <v>2.8</v>
      </c>
      <c r="AD335" s="44">
        <v>11.1</v>
      </c>
      <c r="AE335" s="44">
        <v>4.5</v>
      </c>
      <c r="AF335" s="44">
        <v>9.8</v>
      </c>
      <c r="AG335" s="44">
        <v>27.8</v>
      </c>
      <c r="AH335" s="44">
        <v>57.9</v>
      </c>
      <c r="AI335" s="44">
        <v>54.7</v>
      </c>
      <c r="AJ335" s="44">
        <v>43.1</v>
      </c>
      <c r="AK335" s="44">
        <v>5.2</v>
      </c>
      <c r="AL335" s="44">
        <v>483.0</v>
      </c>
      <c r="AM335" s="44">
        <v>0.1</v>
      </c>
      <c r="AN335" s="44">
        <v>7.6</v>
      </c>
      <c r="AO335" s="44">
        <v>16.7</v>
      </c>
      <c r="AP335" s="44">
        <v>34.8</v>
      </c>
      <c r="AQ335" s="44">
        <v>40.8</v>
      </c>
      <c r="AR335" s="44">
        <v>79.6</v>
      </c>
      <c r="AS335" s="44">
        <v>26.6</v>
      </c>
      <c r="AT335" s="44">
        <v>29.4</v>
      </c>
      <c r="AU335" s="44">
        <v>6.0</v>
      </c>
      <c r="AV335" s="44">
        <v>6.9</v>
      </c>
      <c r="AW335" s="44">
        <v>5.1</v>
      </c>
      <c r="AX335" s="44">
        <v>4.9</v>
      </c>
      <c r="AY335" s="44">
        <v>6.3</v>
      </c>
    </row>
    <row r="336" ht="15.75" customHeight="1">
      <c r="A336" s="44" t="s">
        <v>664</v>
      </c>
      <c r="B336" s="44">
        <v>12060.0</v>
      </c>
      <c r="C336" s="44" t="s">
        <v>501</v>
      </c>
      <c r="D336" s="44">
        <v>25.0</v>
      </c>
      <c r="E336" s="44">
        <v>1479.6</v>
      </c>
      <c r="F336" s="44">
        <v>180.9</v>
      </c>
      <c r="G336" s="44">
        <v>173.9</v>
      </c>
      <c r="H336" s="44">
        <v>3.8</v>
      </c>
      <c r="I336" s="44">
        <v>122.2</v>
      </c>
      <c r="J336" s="44">
        <v>-4.2</v>
      </c>
      <c r="K336" s="44">
        <v>12.5</v>
      </c>
      <c r="L336" s="44">
        <v>15.9</v>
      </c>
      <c r="M336" s="44">
        <v>4.6</v>
      </c>
      <c r="N336" s="44">
        <v>10.2</v>
      </c>
      <c r="O336" s="44">
        <v>38.0</v>
      </c>
      <c r="P336" s="44">
        <v>18.9</v>
      </c>
      <c r="Q336" s="44">
        <v>12.2</v>
      </c>
      <c r="R336" s="44">
        <v>19707.0</v>
      </c>
      <c r="S336" s="44">
        <v>21055.0</v>
      </c>
      <c r="T336" s="44">
        <v>11.2</v>
      </c>
      <c r="U336" s="44">
        <v>27.7</v>
      </c>
      <c r="V336" s="44">
        <v>50.6</v>
      </c>
      <c r="W336" s="44">
        <v>21.7</v>
      </c>
      <c r="X336" s="44">
        <v>6.0</v>
      </c>
      <c r="Y336" s="44">
        <v>505.2</v>
      </c>
      <c r="Z336" s="44">
        <v>88.3</v>
      </c>
      <c r="AA336" s="44">
        <v>44.6</v>
      </c>
      <c r="AB336" s="44">
        <v>690.1</v>
      </c>
      <c r="AC336" s="44">
        <v>1.7</v>
      </c>
      <c r="AD336" s="44">
        <v>8.2</v>
      </c>
      <c r="AE336" s="44">
        <v>6.8</v>
      </c>
      <c r="AF336" s="44">
        <v>9.6</v>
      </c>
      <c r="AG336" s="44">
        <v>43.8</v>
      </c>
      <c r="AH336" s="44">
        <v>39.8</v>
      </c>
      <c r="AI336" s="44">
        <v>58.6</v>
      </c>
      <c r="AJ336" s="44">
        <v>40.9</v>
      </c>
      <c r="AK336" s="44">
        <v>9.4</v>
      </c>
      <c r="AL336" s="44">
        <v>276.0</v>
      </c>
      <c r="AM336" s="44">
        <v>1.7</v>
      </c>
      <c r="AN336" s="44">
        <v>21.5</v>
      </c>
      <c r="AO336" s="44">
        <v>26.0</v>
      </c>
      <c r="AP336" s="44">
        <v>13.7</v>
      </c>
      <c r="AQ336" s="44">
        <v>37.2</v>
      </c>
      <c r="AR336" s="44">
        <v>67.3</v>
      </c>
      <c r="AS336" s="44">
        <v>23.4</v>
      </c>
      <c r="AT336" s="44">
        <v>16.0</v>
      </c>
      <c r="AU336" s="44">
        <v>5.7</v>
      </c>
      <c r="AV336" s="44">
        <v>6.6</v>
      </c>
      <c r="AW336" s="44">
        <v>4.7</v>
      </c>
      <c r="AX336" s="44">
        <v>5.4</v>
      </c>
      <c r="AY336" s="44">
        <v>6.2</v>
      </c>
    </row>
    <row r="337" ht="15.75" customHeight="1">
      <c r="A337" s="44" t="s">
        <v>664</v>
      </c>
      <c r="B337" s="44">
        <v>12061.0</v>
      </c>
      <c r="C337" s="44" t="s">
        <v>502</v>
      </c>
      <c r="D337" s="44">
        <v>37.0</v>
      </c>
      <c r="E337" s="44">
        <v>2274.5</v>
      </c>
      <c r="F337" s="44">
        <v>167.3</v>
      </c>
      <c r="G337" s="44">
        <v>160.0</v>
      </c>
      <c r="H337" s="44">
        <v>4.4</v>
      </c>
      <c r="I337" s="44">
        <v>73.6</v>
      </c>
      <c r="J337" s="44">
        <v>-3.8</v>
      </c>
      <c r="K337" s="44">
        <v>11.2</v>
      </c>
      <c r="L337" s="44">
        <v>15.7</v>
      </c>
      <c r="M337" s="44">
        <v>4.8</v>
      </c>
      <c r="N337" s="44">
        <v>10.4</v>
      </c>
      <c r="O337" s="44">
        <v>37.8</v>
      </c>
      <c r="P337" s="44">
        <v>18.2</v>
      </c>
      <c r="Q337" s="44">
        <v>13.2</v>
      </c>
      <c r="R337" s="44">
        <v>20068.0</v>
      </c>
      <c r="S337" s="44">
        <v>30896.0</v>
      </c>
      <c r="T337" s="44">
        <v>11.1</v>
      </c>
      <c r="U337" s="44">
        <v>38.9</v>
      </c>
      <c r="V337" s="44">
        <v>44.5</v>
      </c>
      <c r="W337" s="44">
        <v>16.6</v>
      </c>
      <c r="X337" s="44">
        <v>5.9</v>
      </c>
      <c r="Y337" s="44">
        <v>504.1</v>
      </c>
      <c r="Z337" s="44">
        <v>89.4</v>
      </c>
      <c r="AA337" s="44">
        <v>45.1</v>
      </c>
      <c r="AB337" s="44">
        <v>742.1</v>
      </c>
      <c r="AC337" s="44">
        <v>1.2</v>
      </c>
      <c r="AD337" s="44">
        <v>8.6</v>
      </c>
      <c r="AE337" s="44">
        <v>4.8</v>
      </c>
      <c r="AF337" s="44">
        <v>13.2</v>
      </c>
      <c r="AG337" s="44">
        <v>36.5</v>
      </c>
      <c r="AH337" s="44">
        <v>45.5</v>
      </c>
      <c r="AI337" s="44">
        <v>57.7</v>
      </c>
      <c r="AJ337" s="44">
        <v>44.1</v>
      </c>
      <c r="AK337" s="44">
        <v>9.6</v>
      </c>
      <c r="AL337" s="44">
        <v>373.7</v>
      </c>
      <c r="AM337" s="44">
        <v>3.5</v>
      </c>
      <c r="AN337" s="44">
        <v>21.1</v>
      </c>
      <c r="AO337" s="44">
        <v>36.1</v>
      </c>
      <c r="AP337" s="44">
        <v>15.3</v>
      </c>
      <c r="AQ337" s="44">
        <v>24.0</v>
      </c>
      <c r="AR337" s="44">
        <v>51.2</v>
      </c>
      <c r="AS337" s="44">
        <v>25.1</v>
      </c>
      <c r="AT337" s="44">
        <v>15.3</v>
      </c>
      <c r="AU337" s="44">
        <v>4.3</v>
      </c>
      <c r="AV337" s="44">
        <v>4.6</v>
      </c>
      <c r="AW337" s="44">
        <v>3.9</v>
      </c>
      <c r="AX337" s="44">
        <v>1.3</v>
      </c>
      <c r="AY337" s="44">
        <v>5.8</v>
      </c>
    </row>
    <row r="338" ht="15.75" customHeight="1">
      <c r="A338" s="44" t="s">
        <v>664</v>
      </c>
      <c r="B338" s="44">
        <v>12062.0</v>
      </c>
      <c r="C338" s="44" t="s">
        <v>503</v>
      </c>
      <c r="D338" s="44">
        <v>33.0</v>
      </c>
      <c r="E338" s="44">
        <v>1899.6</v>
      </c>
      <c r="F338" s="44">
        <v>103.5</v>
      </c>
      <c r="G338" s="44">
        <v>100.5</v>
      </c>
      <c r="H338" s="44">
        <v>2.8</v>
      </c>
      <c r="I338" s="44">
        <v>54.5</v>
      </c>
      <c r="J338" s="44">
        <v>-8.5</v>
      </c>
      <c r="K338" s="44">
        <v>-0.6</v>
      </c>
      <c r="L338" s="44">
        <v>13.9</v>
      </c>
      <c r="M338" s="44">
        <v>3.9</v>
      </c>
      <c r="N338" s="44">
        <v>9.6</v>
      </c>
      <c r="O338" s="44">
        <v>36.3</v>
      </c>
      <c r="P338" s="44">
        <v>21.1</v>
      </c>
      <c r="Q338" s="44">
        <v>15.2</v>
      </c>
      <c r="R338" s="44">
        <v>18189.0</v>
      </c>
      <c r="S338" s="44">
        <v>23205.0</v>
      </c>
      <c r="T338" s="44">
        <v>12.0</v>
      </c>
      <c r="U338" s="44">
        <v>33.3</v>
      </c>
      <c r="V338" s="44">
        <v>54.6</v>
      </c>
      <c r="W338" s="44">
        <v>12.0</v>
      </c>
      <c r="X338" s="44">
        <v>0.9</v>
      </c>
      <c r="Y338" s="44">
        <v>553.5</v>
      </c>
      <c r="Z338" s="44">
        <v>86.4</v>
      </c>
      <c r="AA338" s="44">
        <v>47.8</v>
      </c>
      <c r="AB338" s="44">
        <v>774.4</v>
      </c>
      <c r="AC338" s="44">
        <v>1.5</v>
      </c>
      <c r="AD338" s="44">
        <v>8.6</v>
      </c>
      <c r="AE338" s="44">
        <v>8.4</v>
      </c>
      <c r="AF338" s="44">
        <v>13.6</v>
      </c>
      <c r="AG338" s="44">
        <v>44.8</v>
      </c>
      <c r="AH338" s="44">
        <v>33.2</v>
      </c>
      <c r="AI338" s="44">
        <v>58.9</v>
      </c>
      <c r="AJ338" s="44">
        <v>38.7</v>
      </c>
      <c r="AK338" s="44">
        <v>11.4</v>
      </c>
      <c r="AL338" s="44">
        <v>325.6</v>
      </c>
      <c r="AM338" s="44">
        <v>4.6</v>
      </c>
      <c r="AN338" s="44">
        <v>32.7</v>
      </c>
      <c r="AO338" s="44">
        <v>19.2</v>
      </c>
      <c r="AP338" s="44">
        <v>10.8</v>
      </c>
      <c r="AQ338" s="44">
        <v>32.7</v>
      </c>
      <c r="AR338" s="44">
        <v>77.6</v>
      </c>
      <c r="AS338" s="44">
        <v>22.9</v>
      </c>
      <c r="AT338" s="44">
        <v>10.9</v>
      </c>
      <c r="AU338" s="44">
        <v>7.1</v>
      </c>
      <c r="AV338" s="44">
        <v>7.5</v>
      </c>
      <c r="AW338" s="44">
        <v>6.7</v>
      </c>
      <c r="AX338" s="44">
        <v>3.4</v>
      </c>
      <c r="AY338" s="44">
        <v>9.3</v>
      </c>
    </row>
    <row r="339" ht="15.75" customHeight="1">
      <c r="A339" s="44" t="s">
        <v>664</v>
      </c>
      <c r="B339" s="44">
        <v>12063.0</v>
      </c>
      <c r="C339" s="44" t="s">
        <v>504</v>
      </c>
      <c r="D339" s="44">
        <v>26.0</v>
      </c>
      <c r="E339" s="44">
        <v>1727.3</v>
      </c>
      <c r="F339" s="44">
        <v>160.7</v>
      </c>
      <c r="G339" s="44">
        <v>154.2</v>
      </c>
      <c r="H339" s="44">
        <v>4.0</v>
      </c>
      <c r="I339" s="44">
        <v>93.0</v>
      </c>
      <c r="J339" s="44">
        <v>-3.7</v>
      </c>
      <c r="K339" s="44">
        <v>9.9</v>
      </c>
      <c r="L339" s="44">
        <v>16.6</v>
      </c>
      <c r="M339" s="44">
        <v>5.3</v>
      </c>
      <c r="N339" s="44">
        <v>10.0</v>
      </c>
      <c r="O339" s="44">
        <v>38.6</v>
      </c>
      <c r="P339" s="44">
        <v>17.6</v>
      </c>
      <c r="Q339" s="44">
        <v>11.8</v>
      </c>
      <c r="R339" s="44">
        <v>19437.0</v>
      </c>
      <c r="S339" s="44">
        <v>19593.0</v>
      </c>
      <c r="T339" s="44">
        <v>12.2</v>
      </c>
      <c r="U339" s="44">
        <v>29.0</v>
      </c>
      <c r="V339" s="44">
        <v>58.5</v>
      </c>
      <c r="W339" s="44">
        <v>12.5</v>
      </c>
      <c r="X339" s="44">
        <v>4.7</v>
      </c>
      <c r="Y339" s="44">
        <v>497.4</v>
      </c>
      <c r="Z339" s="44">
        <v>90.9</v>
      </c>
      <c r="AA339" s="44">
        <v>45.2</v>
      </c>
      <c r="AB339" s="44">
        <v>693.0</v>
      </c>
      <c r="AC339" s="44">
        <v>1.9</v>
      </c>
      <c r="AD339" s="44">
        <v>9.5</v>
      </c>
      <c r="AE339" s="44">
        <v>6.1</v>
      </c>
      <c r="AF339" s="44">
        <v>12.7</v>
      </c>
      <c r="AG339" s="44">
        <v>34.5</v>
      </c>
      <c r="AH339" s="44">
        <v>46.7</v>
      </c>
      <c r="AI339" s="44">
        <v>53.7</v>
      </c>
      <c r="AJ339" s="44">
        <v>36.7</v>
      </c>
      <c r="AK339" s="44">
        <v>7.9</v>
      </c>
      <c r="AL339" s="44">
        <v>276.6</v>
      </c>
      <c r="AM339" s="44">
        <v>2.5</v>
      </c>
      <c r="AN339" s="44">
        <v>28.3</v>
      </c>
      <c r="AO339" s="44">
        <v>32.8</v>
      </c>
      <c r="AP339" s="44">
        <v>10.7</v>
      </c>
      <c r="AQ339" s="44">
        <v>25.7</v>
      </c>
      <c r="AR339" s="44">
        <v>61.0</v>
      </c>
      <c r="AS339" s="44">
        <v>23.1</v>
      </c>
      <c r="AT339" s="44">
        <v>15.3</v>
      </c>
      <c r="AU339" s="44">
        <v>5.9</v>
      </c>
      <c r="AV339" s="44">
        <v>6.6</v>
      </c>
      <c r="AW339" s="44">
        <v>5.1</v>
      </c>
      <c r="AX339" s="44">
        <v>5.2</v>
      </c>
      <c r="AY339" s="44">
        <v>7.1</v>
      </c>
    </row>
    <row r="340" ht="15.75" customHeight="1">
      <c r="A340" s="44" t="s">
        <v>664</v>
      </c>
      <c r="B340" s="44">
        <v>12064.0</v>
      </c>
      <c r="C340" s="44" t="s">
        <v>505</v>
      </c>
      <c r="D340" s="44">
        <v>45.0</v>
      </c>
      <c r="E340" s="44">
        <v>2158.7</v>
      </c>
      <c r="F340" s="44">
        <v>192.9</v>
      </c>
      <c r="G340" s="44">
        <v>187.4</v>
      </c>
      <c r="H340" s="44">
        <v>2.8</v>
      </c>
      <c r="I340" s="44">
        <v>89.4</v>
      </c>
      <c r="J340" s="44">
        <v>-4.4</v>
      </c>
      <c r="K340" s="44">
        <v>10.8</v>
      </c>
      <c r="L340" s="44">
        <v>15.5</v>
      </c>
      <c r="M340" s="44">
        <v>4.2</v>
      </c>
      <c r="N340" s="44">
        <v>9.7</v>
      </c>
      <c r="O340" s="44">
        <v>38.8</v>
      </c>
      <c r="P340" s="44">
        <v>19.0</v>
      </c>
      <c r="Q340" s="44">
        <v>12.7</v>
      </c>
      <c r="R340" s="44">
        <v>19407.0</v>
      </c>
      <c r="S340" s="44">
        <v>19911.0</v>
      </c>
      <c r="T340" s="44">
        <v>9.1</v>
      </c>
      <c r="U340" s="44">
        <v>34.0</v>
      </c>
      <c r="V340" s="44">
        <v>46.3</v>
      </c>
      <c r="W340" s="44">
        <v>19.7</v>
      </c>
      <c r="X340" s="44">
        <v>4.0</v>
      </c>
      <c r="Y340" s="44">
        <v>510.5</v>
      </c>
      <c r="Z340" s="44">
        <v>89.3</v>
      </c>
      <c r="AA340" s="44">
        <v>45.6</v>
      </c>
      <c r="AB340" s="44">
        <v>730.4</v>
      </c>
      <c r="AC340" s="44">
        <v>1.3</v>
      </c>
      <c r="AD340" s="44">
        <v>7.4</v>
      </c>
      <c r="AE340" s="44">
        <v>7.3</v>
      </c>
      <c r="AF340" s="44">
        <v>14.5</v>
      </c>
      <c r="AG340" s="44">
        <v>42.9</v>
      </c>
      <c r="AH340" s="44">
        <v>35.4</v>
      </c>
      <c r="AI340" s="44">
        <v>59.6</v>
      </c>
      <c r="AJ340" s="44">
        <v>41.7</v>
      </c>
      <c r="AK340" s="44">
        <v>10.6</v>
      </c>
      <c r="AL340" s="44">
        <v>262.7</v>
      </c>
      <c r="AM340" s="44">
        <v>3.1</v>
      </c>
      <c r="AN340" s="44">
        <v>22.2</v>
      </c>
      <c r="AO340" s="44">
        <v>27.0</v>
      </c>
      <c r="AP340" s="44">
        <v>14.1</v>
      </c>
      <c r="AQ340" s="44">
        <v>33.6</v>
      </c>
      <c r="AR340" s="44">
        <v>66.2</v>
      </c>
      <c r="AS340" s="44">
        <v>22.0</v>
      </c>
      <c r="AT340" s="44">
        <v>10.3</v>
      </c>
      <c r="AU340" s="44">
        <v>6.3</v>
      </c>
      <c r="AV340" s="44">
        <v>7.1</v>
      </c>
      <c r="AW340" s="44">
        <v>5.4</v>
      </c>
      <c r="AX340" s="44">
        <v>6.1</v>
      </c>
      <c r="AY340" s="44">
        <v>7.8</v>
      </c>
    </row>
    <row r="341" ht="15.75" customHeight="1">
      <c r="A341" s="44" t="s">
        <v>664</v>
      </c>
      <c r="B341" s="44">
        <v>12065.0</v>
      </c>
      <c r="C341" s="44" t="s">
        <v>506</v>
      </c>
      <c r="D341" s="44">
        <v>19.0</v>
      </c>
      <c r="E341" s="44">
        <v>1808.2</v>
      </c>
      <c r="F341" s="44">
        <v>209.9</v>
      </c>
      <c r="G341" s="44">
        <v>202.3</v>
      </c>
      <c r="H341" s="44">
        <v>3.6</v>
      </c>
      <c r="I341" s="44">
        <v>116.1</v>
      </c>
      <c r="J341" s="44">
        <v>-3.4</v>
      </c>
      <c r="K341" s="44">
        <v>9.4</v>
      </c>
      <c r="L341" s="44">
        <v>16.5</v>
      </c>
      <c r="M341" s="44">
        <v>5.1</v>
      </c>
      <c r="N341" s="44">
        <v>9.9</v>
      </c>
      <c r="O341" s="44">
        <v>38.6</v>
      </c>
      <c r="P341" s="44">
        <v>17.9</v>
      </c>
      <c r="Q341" s="44">
        <v>12.1</v>
      </c>
      <c r="R341" s="44">
        <v>20718.0</v>
      </c>
      <c r="S341" s="44">
        <v>26416.0</v>
      </c>
      <c r="T341" s="44">
        <v>12.6</v>
      </c>
      <c r="U341" s="44">
        <v>32.4</v>
      </c>
      <c r="V341" s="44">
        <v>53.7</v>
      </c>
      <c r="W341" s="44">
        <v>13.9</v>
      </c>
      <c r="X341" s="44">
        <v>4.1</v>
      </c>
      <c r="Y341" s="44">
        <v>492.8</v>
      </c>
      <c r="Z341" s="44">
        <v>88.7</v>
      </c>
      <c r="AA341" s="44">
        <v>43.7</v>
      </c>
      <c r="AB341" s="44">
        <v>692.6</v>
      </c>
      <c r="AC341" s="44">
        <v>2.3</v>
      </c>
      <c r="AD341" s="44">
        <v>8.7</v>
      </c>
      <c r="AE341" s="44">
        <v>7.0</v>
      </c>
      <c r="AF341" s="44">
        <v>14.6</v>
      </c>
      <c r="AG341" s="44">
        <v>37.4</v>
      </c>
      <c r="AH341" s="44">
        <v>41.0</v>
      </c>
      <c r="AI341" s="44">
        <v>55.1</v>
      </c>
      <c r="AJ341" s="44">
        <v>38.8</v>
      </c>
      <c r="AK341" s="44">
        <v>8.5</v>
      </c>
      <c r="AL341" s="44">
        <v>273.1</v>
      </c>
      <c r="AM341" s="44">
        <v>1.8</v>
      </c>
      <c r="AN341" s="44">
        <v>30.2</v>
      </c>
      <c r="AO341" s="44">
        <v>23.9</v>
      </c>
      <c r="AP341" s="44">
        <v>14.0</v>
      </c>
      <c r="AQ341" s="44">
        <v>30.1</v>
      </c>
      <c r="AR341" s="44">
        <v>58.6</v>
      </c>
      <c r="AS341" s="44">
        <v>23.0</v>
      </c>
      <c r="AT341" s="44">
        <v>14.0</v>
      </c>
      <c r="AU341" s="44">
        <v>5.5</v>
      </c>
      <c r="AV341" s="44">
        <v>5.8</v>
      </c>
      <c r="AW341" s="44">
        <v>5.1</v>
      </c>
      <c r="AX341" s="44">
        <v>4.9</v>
      </c>
      <c r="AY341" s="44">
        <v>6.0</v>
      </c>
    </row>
    <row r="342" ht="15.75" customHeight="1">
      <c r="A342" s="44" t="s">
        <v>664</v>
      </c>
      <c r="B342" s="44">
        <v>12066.0</v>
      </c>
      <c r="C342" s="44" t="s">
        <v>507</v>
      </c>
      <c r="D342" s="44">
        <v>25.0</v>
      </c>
      <c r="E342" s="44">
        <v>1223.1</v>
      </c>
      <c r="F342" s="44">
        <v>111.1</v>
      </c>
      <c r="G342" s="44">
        <v>107.5</v>
      </c>
      <c r="H342" s="44">
        <v>3.2</v>
      </c>
      <c r="I342" s="44">
        <v>90.9</v>
      </c>
      <c r="J342" s="44">
        <v>-7.6</v>
      </c>
      <c r="K342" s="44" t="s">
        <v>644</v>
      </c>
      <c r="L342" s="44">
        <v>13.8</v>
      </c>
      <c r="M342" s="44">
        <v>4.0</v>
      </c>
      <c r="N342" s="44">
        <v>10.0</v>
      </c>
      <c r="O342" s="44">
        <v>35.6</v>
      </c>
      <c r="P342" s="44">
        <v>20.7</v>
      </c>
      <c r="Q342" s="44">
        <v>15.8</v>
      </c>
      <c r="R342" s="44">
        <v>18699.0</v>
      </c>
      <c r="S342" s="44">
        <v>25671.0</v>
      </c>
      <c r="T342" s="44">
        <v>11.9</v>
      </c>
      <c r="U342" s="44">
        <v>27.7</v>
      </c>
      <c r="V342" s="44">
        <v>57.2</v>
      </c>
      <c r="W342" s="44">
        <v>15.2</v>
      </c>
      <c r="X342" s="44">
        <v>1.3</v>
      </c>
      <c r="Y342" s="44">
        <v>577.1</v>
      </c>
      <c r="Z342" s="44">
        <v>79.0</v>
      </c>
      <c r="AA342" s="44">
        <v>45.6</v>
      </c>
      <c r="AB342" s="44">
        <v>716.3</v>
      </c>
      <c r="AC342" s="44">
        <v>1.0</v>
      </c>
      <c r="AD342" s="44">
        <v>7.6</v>
      </c>
      <c r="AE342" s="44">
        <v>8.7</v>
      </c>
      <c r="AF342" s="44">
        <v>20.1</v>
      </c>
      <c r="AG342" s="44">
        <v>41.6</v>
      </c>
      <c r="AH342" s="44">
        <v>29.6</v>
      </c>
      <c r="AI342" s="44">
        <v>59.5</v>
      </c>
      <c r="AJ342" s="44">
        <v>33.1</v>
      </c>
      <c r="AK342" s="44">
        <v>8.7</v>
      </c>
      <c r="AL342" s="44">
        <v>372.9</v>
      </c>
      <c r="AM342" s="44">
        <v>2.1</v>
      </c>
      <c r="AN342" s="44">
        <v>34.1</v>
      </c>
      <c r="AO342" s="44">
        <v>21.2</v>
      </c>
      <c r="AP342" s="44">
        <v>15.0</v>
      </c>
      <c r="AQ342" s="44">
        <v>27.6</v>
      </c>
      <c r="AR342" s="44">
        <v>93.7</v>
      </c>
      <c r="AS342" s="44">
        <v>21.8</v>
      </c>
      <c r="AT342" s="44">
        <v>11.1</v>
      </c>
      <c r="AU342" s="44">
        <v>8.7</v>
      </c>
      <c r="AV342" s="44">
        <v>9.0</v>
      </c>
      <c r="AW342" s="44">
        <v>8.4</v>
      </c>
      <c r="AX342" s="44">
        <v>4.8</v>
      </c>
      <c r="AY342" s="44">
        <v>11.2</v>
      </c>
    </row>
    <row r="343" ht="15.75" customHeight="1">
      <c r="A343" s="44" t="s">
        <v>664</v>
      </c>
      <c r="B343" s="44">
        <v>12067.0</v>
      </c>
      <c r="C343" s="44" t="s">
        <v>508</v>
      </c>
      <c r="D343" s="44">
        <v>37.0</v>
      </c>
      <c r="E343" s="44">
        <v>2256.8</v>
      </c>
      <c r="F343" s="44">
        <v>178.3</v>
      </c>
      <c r="G343" s="44">
        <v>171.4</v>
      </c>
      <c r="H343" s="44">
        <v>3.9</v>
      </c>
      <c r="I343" s="44">
        <v>79.0</v>
      </c>
      <c r="J343" s="44">
        <v>-5.4</v>
      </c>
      <c r="K343" s="44">
        <v>2.5</v>
      </c>
      <c r="L343" s="44">
        <v>15.0</v>
      </c>
      <c r="M343" s="44">
        <v>4.4</v>
      </c>
      <c r="N343" s="44">
        <v>9.6</v>
      </c>
      <c r="O343" s="44">
        <v>36.7</v>
      </c>
      <c r="P343" s="44">
        <v>20.2</v>
      </c>
      <c r="Q343" s="44">
        <v>14.2</v>
      </c>
      <c r="R343" s="44">
        <v>19188.0</v>
      </c>
      <c r="S343" s="44">
        <v>24043.0</v>
      </c>
      <c r="T343" s="44">
        <v>27.0</v>
      </c>
      <c r="U343" s="44">
        <v>43.8</v>
      </c>
      <c r="V343" s="44">
        <v>32.4</v>
      </c>
      <c r="W343" s="44">
        <v>23.8</v>
      </c>
      <c r="X343" s="44">
        <v>3.3</v>
      </c>
      <c r="Y343" s="44">
        <v>534.2</v>
      </c>
      <c r="Z343" s="44">
        <v>85.4</v>
      </c>
      <c r="AA343" s="44">
        <v>45.6</v>
      </c>
      <c r="AB343" s="44">
        <v>720.1</v>
      </c>
      <c r="AC343" s="44">
        <v>2.5</v>
      </c>
      <c r="AD343" s="44">
        <v>9.0</v>
      </c>
      <c r="AE343" s="44">
        <v>8.8</v>
      </c>
      <c r="AF343" s="44">
        <v>13.6</v>
      </c>
      <c r="AG343" s="44">
        <v>40.8</v>
      </c>
      <c r="AH343" s="44">
        <v>36.8</v>
      </c>
      <c r="AI343" s="44">
        <v>56.9</v>
      </c>
      <c r="AJ343" s="44">
        <v>37.3</v>
      </c>
      <c r="AK343" s="44">
        <v>9.0</v>
      </c>
      <c r="AL343" s="44">
        <v>311.3</v>
      </c>
      <c r="AM343" s="44">
        <v>2.3</v>
      </c>
      <c r="AN343" s="44">
        <v>29.9</v>
      </c>
      <c r="AO343" s="44">
        <v>23.6</v>
      </c>
      <c r="AP343" s="44">
        <v>10.1</v>
      </c>
      <c r="AQ343" s="44">
        <v>34.1</v>
      </c>
      <c r="AR343" s="44">
        <v>73.7</v>
      </c>
      <c r="AS343" s="44">
        <v>23.3</v>
      </c>
      <c r="AT343" s="44">
        <v>15.7</v>
      </c>
      <c r="AU343" s="44">
        <v>7.0</v>
      </c>
      <c r="AV343" s="44">
        <v>7.7</v>
      </c>
      <c r="AW343" s="44">
        <v>6.2</v>
      </c>
      <c r="AX343" s="44">
        <v>6.0</v>
      </c>
      <c r="AY343" s="44">
        <v>7.9</v>
      </c>
    </row>
    <row r="344" ht="15.75" customHeight="1">
      <c r="A344" s="44" t="s">
        <v>664</v>
      </c>
      <c r="B344" s="44">
        <v>12068.0</v>
      </c>
      <c r="C344" s="44" t="s">
        <v>509</v>
      </c>
      <c r="D344" s="44">
        <v>23.0</v>
      </c>
      <c r="E344" s="44">
        <v>2526.6</v>
      </c>
      <c r="F344" s="44">
        <v>99.4</v>
      </c>
      <c r="G344" s="44">
        <v>95.9</v>
      </c>
      <c r="H344" s="44">
        <v>3.5</v>
      </c>
      <c r="I344" s="44">
        <v>39.3</v>
      </c>
      <c r="J344" s="44">
        <v>-5.8</v>
      </c>
      <c r="K344" s="44">
        <v>5.3</v>
      </c>
      <c r="L344" s="44">
        <v>14.7</v>
      </c>
      <c r="M344" s="44">
        <v>4.6</v>
      </c>
      <c r="N344" s="44">
        <v>10.4</v>
      </c>
      <c r="O344" s="44">
        <v>36.7</v>
      </c>
      <c r="P344" s="44">
        <v>20.3</v>
      </c>
      <c r="Q344" s="44">
        <v>13.4</v>
      </c>
      <c r="R344" s="44">
        <v>17924.0</v>
      </c>
      <c r="S344" s="44">
        <v>25063.0</v>
      </c>
      <c r="T344" s="44">
        <v>14.6</v>
      </c>
      <c r="U344" s="44">
        <v>39.3</v>
      </c>
      <c r="V344" s="44">
        <v>47.9</v>
      </c>
      <c r="W344" s="44">
        <v>12.8</v>
      </c>
      <c r="X344" s="44">
        <v>3.4</v>
      </c>
      <c r="Y344" s="44">
        <v>547.8</v>
      </c>
      <c r="Z344" s="44">
        <v>85.8</v>
      </c>
      <c r="AA344" s="44">
        <v>47.0</v>
      </c>
      <c r="AB344" s="44">
        <v>733.4</v>
      </c>
      <c r="AC344" s="44">
        <v>2.4</v>
      </c>
      <c r="AD344" s="44">
        <v>9.1</v>
      </c>
      <c r="AE344" s="44">
        <v>9.7</v>
      </c>
      <c r="AF344" s="44">
        <v>17.1</v>
      </c>
      <c r="AG344" s="44">
        <v>37.5</v>
      </c>
      <c r="AH344" s="44">
        <v>35.7</v>
      </c>
      <c r="AI344" s="44">
        <v>57.3</v>
      </c>
      <c r="AJ344" s="44">
        <v>38.8</v>
      </c>
      <c r="AK344" s="44">
        <v>9.7</v>
      </c>
      <c r="AL344" s="44">
        <v>355.1</v>
      </c>
      <c r="AM344" s="44">
        <v>4.5</v>
      </c>
      <c r="AN344" s="44">
        <v>26.2</v>
      </c>
      <c r="AO344" s="44">
        <v>20.5</v>
      </c>
      <c r="AP344" s="44">
        <v>10.6</v>
      </c>
      <c r="AQ344" s="44">
        <v>38.2</v>
      </c>
      <c r="AR344" s="44">
        <v>80.1</v>
      </c>
      <c r="AS344" s="44">
        <v>20.7</v>
      </c>
      <c r="AT344" s="44">
        <v>12.2</v>
      </c>
      <c r="AU344" s="44">
        <v>7.4</v>
      </c>
      <c r="AV344" s="44">
        <v>7.9</v>
      </c>
      <c r="AW344" s="44">
        <v>6.9</v>
      </c>
      <c r="AX344" s="44">
        <v>5.9</v>
      </c>
      <c r="AY344" s="44">
        <v>7.2</v>
      </c>
    </row>
    <row r="345" ht="15.75" customHeight="1">
      <c r="A345" s="44" t="s">
        <v>664</v>
      </c>
      <c r="B345" s="44">
        <v>12069.0</v>
      </c>
      <c r="C345" s="44" t="s">
        <v>510</v>
      </c>
      <c r="D345" s="44">
        <v>38.0</v>
      </c>
      <c r="E345" s="44">
        <v>2592.1</v>
      </c>
      <c r="F345" s="44">
        <v>213.2</v>
      </c>
      <c r="G345" s="44">
        <v>204.7</v>
      </c>
      <c r="H345" s="44">
        <v>4.0</v>
      </c>
      <c r="I345" s="44">
        <v>82.3</v>
      </c>
      <c r="J345" s="44">
        <v>-3.3</v>
      </c>
      <c r="K345" s="44">
        <v>8.0</v>
      </c>
      <c r="L345" s="44">
        <v>17.2</v>
      </c>
      <c r="M345" s="44">
        <v>4.8</v>
      </c>
      <c r="N345" s="44">
        <v>9.1</v>
      </c>
      <c r="O345" s="44">
        <v>39.3</v>
      </c>
      <c r="P345" s="44">
        <v>18.1</v>
      </c>
      <c r="Q345" s="44">
        <v>11.6</v>
      </c>
      <c r="R345" s="44">
        <v>21746.0</v>
      </c>
      <c r="S345" s="44">
        <v>23939.0</v>
      </c>
      <c r="T345" s="44">
        <v>8.8</v>
      </c>
      <c r="U345" s="44">
        <v>26.7</v>
      </c>
      <c r="V345" s="44">
        <v>44.9</v>
      </c>
      <c r="W345" s="44">
        <v>28.3</v>
      </c>
      <c r="X345" s="44">
        <v>5.2</v>
      </c>
      <c r="Y345" s="44">
        <v>470.5</v>
      </c>
      <c r="Z345" s="44">
        <v>97.8</v>
      </c>
      <c r="AA345" s="44">
        <v>46.0</v>
      </c>
      <c r="AB345" s="44">
        <v>723.6</v>
      </c>
      <c r="AC345" s="44">
        <v>1.2</v>
      </c>
      <c r="AD345" s="44">
        <v>7.2</v>
      </c>
      <c r="AE345" s="44">
        <v>5.0</v>
      </c>
      <c r="AF345" s="44">
        <v>8.5</v>
      </c>
      <c r="AG345" s="44">
        <v>34.3</v>
      </c>
      <c r="AH345" s="44">
        <v>52.3</v>
      </c>
      <c r="AI345" s="44">
        <v>58.8</v>
      </c>
      <c r="AJ345" s="44">
        <v>44.6</v>
      </c>
      <c r="AK345" s="44">
        <v>9.7</v>
      </c>
      <c r="AL345" s="44">
        <v>287.9</v>
      </c>
      <c r="AM345" s="44">
        <v>3.1</v>
      </c>
      <c r="AN345" s="44">
        <v>22.5</v>
      </c>
      <c r="AO345" s="44">
        <v>28.4</v>
      </c>
      <c r="AP345" s="44">
        <v>18.3</v>
      </c>
      <c r="AQ345" s="44">
        <v>27.7</v>
      </c>
      <c r="AR345" s="44">
        <v>36.1</v>
      </c>
      <c r="AS345" s="44">
        <v>23.1</v>
      </c>
      <c r="AT345" s="44">
        <v>15.2</v>
      </c>
      <c r="AU345" s="44">
        <v>4.6</v>
      </c>
      <c r="AV345" s="44">
        <v>5.2</v>
      </c>
      <c r="AW345" s="44">
        <v>4.0</v>
      </c>
      <c r="AX345" s="44">
        <v>3.3</v>
      </c>
      <c r="AY345" s="44">
        <v>5.7</v>
      </c>
    </row>
    <row r="346" ht="15.75" customHeight="1">
      <c r="A346" s="44" t="s">
        <v>664</v>
      </c>
      <c r="B346" s="44">
        <v>12070.0</v>
      </c>
      <c r="C346" s="44" t="s">
        <v>511</v>
      </c>
      <c r="D346" s="44">
        <v>26.0</v>
      </c>
      <c r="E346" s="44">
        <v>2138.6</v>
      </c>
      <c r="F346" s="44">
        <v>77.3</v>
      </c>
      <c r="G346" s="44">
        <v>74.0</v>
      </c>
      <c r="H346" s="44">
        <v>4.2</v>
      </c>
      <c r="I346" s="44">
        <v>36.1</v>
      </c>
      <c r="J346" s="44">
        <v>-7.6</v>
      </c>
      <c r="K346" s="44">
        <v>0.4</v>
      </c>
      <c r="L346" s="44">
        <v>13.7</v>
      </c>
      <c r="M346" s="44">
        <v>4.5</v>
      </c>
      <c r="N346" s="44">
        <v>10.1</v>
      </c>
      <c r="O346" s="44">
        <v>35.5</v>
      </c>
      <c r="P346" s="44">
        <v>20.8</v>
      </c>
      <c r="Q346" s="44">
        <v>15.4</v>
      </c>
      <c r="R346" s="44">
        <v>18335.0</v>
      </c>
      <c r="S346" s="44">
        <v>24587.0</v>
      </c>
      <c r="T346" s="44">
        <v>18.3</v>
      </c>
      <c r="U346" s="44">
        <v>33.2</v>
      </c>
      <c r="V346" s="44">
        <v>57.2</v>
      </c>
      <c r="W346" s="44">
        <v>9.5</v>
      </c>
      <c r="X346" s="44">
        <v>1.7</v>
      </c>
      <c r="Y346" s="44">
        <v>586.9</v>
      </c>
      <c r="Z346" s="44">
        <v>84.9</v>
      </c>
      <c r="AA346" s="44">
        <v>49.8</v>
      </c>
      <c r="AB346" s="44">
        <v>749.4</v>
      </c>
      <c r="AC346" s="44">
        <v>1.9</v>
      </c>
      <c r="AD346" s="44">
        <v>7.7</v>
      </c>
      <c r="AE346" s="44">
        <v>10.6</v>
      </c>
      <c r="AF346" s="44">
        <v>14.4</v>
      </c>
      <c r="AG346" s="44">
        <v>40.2</v>
      </c>
      <c r="AH346" s="44">
        <v>34.8</v>
      </c>
      <c r="AI346" s="44">
        <v>54.5</v>
      </c>
      <c r="AJ346" s="44">
        <v>38.6</v>
      </c>
      <c r="AK346" s="44">
        <v>9.7</v>
      </c>
      <c r="AL346" s="44">
        <v>350.6</v>
      </c>
      <c r="AM346" s="44">
        <v>5.3</v>
      </c>
      <c r="AN346" s="44">
        <v>30.4</v>
      </c>
      <c r="AO346" s="44">
        <v>19.2</v>
      </c>
      <c r="AP346" s="44">
        <v>12.1</v>
      </c>
      <c r="AQ346" s="44">
        <v>33.1</v>
      </c>
      <c r="AR346" s="44">
        <v>95.9</v>
      </c>
      <c r="AS346" s="44">
        <v>24.3</v>
      </c>
      <c r="AT346" s="44">
        <v>15.9</v>
      </c>
      <c r="AU346" s="44">
        <v>8.4</v>
      </c>
      <c r="AV346" s="44">
        <v>9.2</v>
      </c>
      <c r="AW346" s="44">
        <v>7.5</v>
      </c>
      <c r="AX346" s="44">
        <v>7.1</v>
      </c>
      <c r="AY346" s="44">
        <v>8.4</v>
      </c>
    </row>
    <row r="347" ht="15.75" customHeight="1">
      <c r="A347" s="44" t="s">
        <v>664</v>
      </c>
      <c r="B347" s="44">
        <v>12071.0</v>
      </c>
      <c r="C347" s="44" t="s">
        <v>512</v>
      </c>
      <c r="D347" s="44">
        <v>29.0</v>
      </c>
      <c r="E347" s="44">
        <v>1657.0</v>
      </c>
      <c r="F347" s="44">
        <v>115.5</v>
      </c>
      <c r="G347" s="44">
        <v>111.8</v>
      </c>
      <c r="H347" s="44">
        <v>3.2</v>
      </c>
      <c r="I347" s="44">
        <v>69.7</v>
      </c>
      <c r="J347" s="44">
        <v>-8.1</v>
      </c>
      <c r="K347" s="44">
        <v>-3.7</v>
      </c>
      <c r="L347" s="44">
        <v>13.9</v>
      </c>
      <c r="M347" s="44">
        <v>3.7</v>
      </c>
      <c r="N347" s="44">
        <v>8.8</v>
      </c>
      <c r="O347" s="44">
        <v>37.2</v>
      </c>
      <c r="P347" s="44">
        <v>21.8</v>
      </c>
      <c r="Q347" s="44">
        <v>14.6</v>
      </c>
      <c r="R347" s="44">
        <v>19252.0</v>
      </c>
      <c r="S347" s="44">
        <v>30723.0</v>
      </c>
      <c r="T347" s="44">
        <v>23.0</v>
      </c>
      <c r="U347" s="44">
        <v>22.3</v>
      </c>
      <c r="V347" s="44">
        <v>70.5</v>
      </c>
      <c r="W347" s="44">
        <v>7.2</v>
      </c>
      <c r="X347" s="44">
        <v>1.5</v>
      </c>
      <c r="Y347" s="44">
        <v>557.5</v>
      </c>
      <c r="Z347" s="44">
        <v>71.9</v>
      </c>
      <c r="AA347" s="44">
        <v>41.1</v>
      </c>
      <c r="AB347" s="44">
        <v>761.6</v>
      </c>
      <c r="AC347" s="44">
        <v>1.1</v>
      </c>
      <c r="AD347" s="44">
        <v>7.1</v>
      </c>
      <c r="AE347" s="44">
        <v>7.6</v>
      </c>
      <c r="AF347" s="44">
        <v>17.5</v>
      </c>
      <c r="AG347" s="44">
        <v>35.7</v>
      </c>
      <c r="AH347" s="44">
        <v>39.2</v>
      </c>
      <c r="AI347" s="44">
        <v>61.0</v>
      </c>
      <c r="AJ347" s="44">
        <v>37.9</v>
      </c>
      <c r="AK347" s="44">
        <v>11.0</v>
      </c>
      <c r="AL347" s="44">
        <v>320.9</v>
      </c>
      <c r="AM347" s="44" t="s">
        <v>641</v>
      </c>
      <c r="AN347" s="44">
        <v>45.3</v>
      </c>
      <c r="AO347" s="44">
        <v>18.6</v>
      </c>
      <c r="AP347" s="44" t="s">
        <v>641</v>
      </c>
      <c r="AQ347" s="44">
        <v>25.7</v>
      </c>
      <c r="AR347" s="44">
        <v>74.4</v>
      </c>
      <c r="AS347" s="44">
        <v>20.9</v>
      </c>
      <c r="AT347" s="44">
        <v>11.3</v>
      </c>
      <c r="AU347" s="44">
        <v>7.2</v>
      </c>
      <c r="AV347" s="44">
        <v>7.7</v>
      </c>
      <c r="AW347" s="44">
        <v>6.6</v>
      </c>
      <c r="AX347" s="44">
        <v>2.4</v>
      </c>
      <c r="AY347" s="44">
        <v>8.0</v>
      </c>
    </row>
    <row r="348" ht="15.75" customHeight="1">
      <c r="A348" s="44" t="s">
        <v>664</v>
      </c>
      <c r="B348" s="44">
        <v>12072.0</v>
      </c>
      <c r="C348" s="44" t="s">
        <v>513</v>
      </c>
      <c r="D348" s="44">
        <v>16.0</v>
      </c>
      <c r="E348" s="44">
        <v>2104.2</v>
      </c>
      <c r="F348" s="44">
        <v>166.9</v>
      </c>
      <c r="G348" s="44">
        <v>158.9</v>
      </c>
      <c r="H348" s="44">
        <v>4.8</v>
      </c>
      <c r="I348" s="44">
        <v>79.3</v>
      </c>
      <c r="J348" s="44">
        <v>-3.4</v>
      </c>
      <c r="K348" s="44">
        <v>16.1</v>
      </c>
      <c r="L348" s="44">
        <v>16.1</v>
      </c>
      <c r="M348" s="44">
        <v>5.1</v>
      </c>
      <c r="N348" s="44">
        <v>11.3</v>
      </c>
      <c r="O348" s="44">
        <v>38.0</v>
      </c>
      <c r="P348" s="44">
        <v>17.4</v>
      </c>
      <c r="Q348" s="44">
        <v>12.1</v>
      </c>
      <c r="R348" s="44">
        <v>19408.0</v>
      </c>
      <c r="S348" s="44">
        <v>33467.0</v>
      </c>
      <c r="T348" s="44">
        <v>12.6</v>
      </c>
      <c r="U348" s="44">
        <v>29.1</v>
      </c>
      <c r="V348" s="44">
        <v>55.1</v>
      </c>
      <c r="W348" s="44">
        <v>15.8</v>
      </c>
      <c r="X348" s="44">
        <v>7.2</v>
      </c>
      <c r="Y348" s="44">
        <v>510.3</v>
      </c>
      <c r="Z348" s="44">
        <v>87.5</v>
      </c>
      <c r="AA348" s="44">
        <v>44.7</v>
      </c>
      <c r="AB348" s="44">
        <v>752.0</v>
      </c>
      <c r="AC348" s="44">
        <v>1.1</v>
      </c>
      <c r="AD348" s="44">
        <v>8.0</v>
      </c>
      <c r="AE348" s="44">
        <v>9.0</v>
      </c>
      <c r="AF348" s="44">
        <v>11.7</v>
      </c>
      <c r="AG348" s="44">
        <v>42.9</v>
      </c>
      <c r="AH348" s="44">
        <v>36.5</v>
      </c>
      <c r="AI348" s="44">
        <v>47.8</v>
      </c>
      <c r="AJ348" s="44">
        <v>40.4</v>
      </c>
      <c r="AK348" s="44">
        <v>9.1</v>
      </c>
      <c r="AL348" s="44">
        <v>388.2</v>
      </c>
      <c r="AM348" s="44">
        <v>2.3</v>
      </c>
      <c r="AN348" s="44">
        <v>32.1</v>
      </c>
      <c r="AO348" s="44">
        <v>32.1</v>
      </c>
      <c r="AP348" s="44">
        <v>12.9</v>
      </c>
      <c r="AQ348" s="44">
        <v>20.6</v>
      </c>
      <c r="AR348" s="44">
        <v>57.1</v>
      </c>
      <c r="AS348" s="44">
        <v>24.3</v>
      </c>
      <c r="AT348" s="44">
        <v>17.3</v>
      </c>
      <c r="AU348" s="44">
        <v>4.6</v>
      </c>
      <c r="AV348" s="44">
        <v>5.1</v>
      </c>
      <c r="AW348" s="44">
        <v>4.1</v>
      </c>
      <c r="AX348" s="44">
        <v>3.8</v>
      </c>
      <c r="AY348" s="44">
        <v>5.7</v>
      </c>
    </row>
    <row r="349" ht="15.75" customHeight="1">
      <c r="A349" s="44" t="s">
        <v>664</v>
      </c>
      <c r="B349" s="44">
        <v>12073.0</v>
      </c>
      <c r="C349" s="44" t="s">
        <v>514</v>
      </c>
      <c r="D349" s="44">
        <v>34.0</v>
      </c>
      <c r="E349" s="44">
        <v>3077.0</v>
      </c>
      <c r="F349" s="44">
        <v>120.3</v>
      </c>
      <c r="G349" s="44">
        <v>115.5</v>
      </c>
      <c r="H349" s="44">
        <v>4.0</v>
      </c>
      <c r="I349" s="44">
        <v>39.1</v>
      </c>
      <c r="J349" s="44">
        <v>-7.5</v>
      </c>
      <c r="K349" s="44">
        <v>3.0</v>
      </c>
      <c r="L349" s="44">
        <v>14.4</v>
      </c>
      <c r="M349" s="44">
        <v>4.4</v>
      </c>
      <c r="N349" s="44">
        <v>9.6</v>
      </c>
      <c r="O349" s="44">
        <v>35.8</v>
      </c>
      <c r="P349" s="44">
        <v>21.2</v>
      </c>
      <c r="Q349" s="44">
        <v>14.7</v>
      </c>
      <c r="R349" s="44">
        <v>17628.0</v>
      </c>
      <c r="S349" s="44">
        <v>27464.0</v>
      </c>
      <c r="T349" s="44">
        <v>13.8</v>
      </c>
      <c r="U349" s="44">
        <v>34.7</v>
      </c>
      <c r="V349" s="44">
        <v>44.4</v>
      </c>
      <c r="W349" s="44">
        <v>20.8</v>
      </c>
      <c r="X349" s="44">
        <v>3.4</v>
      </c>
      <c r="Y349" s="44">
        <v>567.7</v>
      </c>
      <c r="Z349" s="44">
        <v>81.9</v>
      </c>
      <c r="AA349" s="44">
        <v>46.5</v>
      </c>
      <c r="AB349" s="44">
        <v>706.0</v>
      </c>
      <c r="AC349" s="44">
        <v>1.1</v>
      </c>
      <c r="AD349" s="44">
        <v>9.1</v>
      </c>
      <c r="AE349" s="44">
        <v>11.1</v>
      </c>
      <c r="AF349" s="44">
        <v>13.4</v>
      </c>
      <c r="AG349" s="44">
        <v>43.7</v>
      </c>
      <c r="AH349" s="44">
        <v>31.9</v>
      </c>
      <c r="AI349" s="44">
        <v>56.2</v>
      </c>
      <c r="AJ349" s="44">
        <v>33.2</v>
      </c>
      <c r="AK349" s="44">
        <v>7.8</v>
      </c>
      <c r="AL349" s="44">
        <v>325.9</v>
      </c>
      <c r="AM349" s="44">
        <v>5.1</v>
      </c>
      <c r="AN349" s="44">
        <v>27.8</v>
      </c>
      <c r="AO349" s="44">
        <v>22.7</v>
      </c>
      <c r="AP349" s="44">
        <v>10.8</v>
      </c>
      <c r="AQ349" s="44">
        <v>33.6</v>
      </c>
      <c r="AR349" s="44">
        <v>123.3</v>
      </c>
      <c r="AS349" s="44">
        <v>21.7</v>
      </c>
      <c r="AT349" s="44">
        <v>8.8</v>
      </c>
      <c r="AU349" s="44">
        <v>11.9</v>
      </c>
      <c r="AV349" s="44">
        <v>12.3</v>
      </c>
      <c r="AW349" s="44">
        <v>11.4</v>
      </c>
      <c r="AX349" s="44">
        <v>9.6</v>
      </c>
      <c r="AY349" s="44">
        <v>12.2</v>
      </c>
    </row>
    <row r="350" ht="15.75" customHeight="1">
      <c r="A350" s="44" t="s">
        <v>665</v>
      </c>
      <c r="B350" s="44">
        <v>13003.0</v>
      </c>
      <c r="C350" s="44" t="s">
        <v>516</v>
      </c>
      <c r="D350" s="44">
        <v>1.0</v>
      </c>
      <c r="E350" s="44">
        <v>181.4</v>
      </c>
      <c r="F350" s="44">
        <v>208.4</v>
      </c>
      <c r="G350" s="44">
        <v>196.2</v>
      </c>
      <c r="H350" s="44">
        <v>5.9</v>
      </c>
      <c r="I350" s="44">
        <v>1149.1</v>
      </c>
      <c r="J350" s="44">
        <v>-1.5</v>
      </c>
      <c r="K350" s="44">
        <v>5.1</v>
      </c>
      <c r="L350" s="44">
        <v>14.0</v>
      </c>
      <c r="M350" s="44">
        <v>8.2</v>
      </c>
      <c r="N350" s="44">
        <v>16.9</v>
      </c>
      <c r="O350" s="44">
        <v>31.0</v>
      </c>
      <c r="P350" s="44">
        <v>16.4</v>
      </c>
      <c r="Q350" s="44">
        <v>13.6</v>
      </c>
      <c r="R350" s="44">
        <v>17771.0</v>
      </c>
      <c r="S350" s="44">
        <v>34910.0</v>
      </c>
      <c r="T350" s="44">
        <v>19.4</v>
      </c>
      <c r="U350" s="44">
        <v>9.7</v>
      </c>
      <c r="V350" s="44">
        <v>82.3</v>
      </c>
      <c r="W350" s="44">
        <v>8.1</v>
      </c>
      <c r="X350" s="44">
        <v>3.7</v>
      </c>
      <c r="Y350" s="44">
        <v>586.8</v>
      </c>
      <c r="Z350" s="44">
        <v>65.1</v>
      </c>
      <c r="AA350" s="44">
        <v>38.2</v>
      </c>
      <c r="AB350" s="44">
        <v>457.8</v>
      </c>
      <c r="AC350" s="44">
        <v>1.6</v>
      </c>
      <c r="AD350" s="44">
        <v>7.6</v>
      </c>
      <c r="AE350" s="44">
        <v>9.9</v>
      </c>
      <c r="AF350" s="44">
        <v>11.6</v>
      </c>
      <c r="AG350" s="44">
        <v>32.9</v>
      </c>
      <c r="AH350" s="44">
        <v>45.6</v>
      </c>
      <c r="AI350" s="44">
        <v>59.1</v>
      </c>
      <c r="AJ350" s="44">
        <v>33.7</v>
      </c>
      <c r="AK350" s="44">
        <v>3.9</v>
      </c>
      <c r="AL350" s="44">
        <v>434.0</v>
      </c>
      <c r="AM350" s="44">
        <v>0.0</v>
      </c>
      <c r="AN350" s="44">
        <v>16.2</v>
      </c>
      <c r="AO350" s="44">
        <v>23.2</v>
      </c>
      <c r="AP350" s="44">
        <v>24.8</v>
      </c>
      <c r="AQ350" s="44">
        <v>35.7</v>
      </c>
      <c r="AR350" s="44">
        <v>104.7</v>
      </c>
      <c r="AS350" s="44">
        <v>24.3</v>
      </c>
      <c r="AT350" s="44">
        <v>18.8</v>
      </c>
      <c r="AU350" s="44">
        <v>7.7</v>
      </c>
      <c r="AV350" s="44">
        <v>8.6</v>
      </c>
      <c r="AW350" s="44">
        <v>6.7</v>
      </c>
      <c r="AX350" s="44">
        <v>7.6</v>
      </c>
      <c r="AY350" s="44">
        <v>7.6</v>
      </c>
    </row>
    <row r="351" ht="15.75" customHeight="1">
      <c r="A351" s="44" t="s">
        <v>665</v>
      </c>
      <c r="B351" s="44">
        <v>13004.0</v>
      </c>
      <c r="C351" s="44" t="s">
        <v>517</v>
      </c>
      <c r="D351" s="44">
        <v>1.0</v>
      </c>
      <c r="E351" s="44">
        <v>130.5</v>
      </c>
      <c r="F351" s="44">
        <v>95.8</v>
      </c>
      <c r="G351" s="44">
        <v>87.4</v>
      </c>
      <c r="H351" s="44">
        <v>8.8</v>
      </c>
      <c r="I351" s="44">
        <v>734.0</v>
      </c>
      <c r="J351" s="44">
        <v>-2.9</v>
      </c>
      <c r="K351" s="44">
        <v>4.8</v>
      </c>
      <c r="L351" s="44">
        <v>15.6</v>
      </c>
      <c r="M351" s="44">
        <v>6.3</v>
      </c>
      <c r="N351" s="44">
        <v>13.2</v>
      </c>
      <c r="O351" s="44">
        <v>32.4</v>
      </c>
      <c r="P351" s="44">
        <v>18.4</v>
      </c>
      <c r="Q351" s="44">
        <v>14.0</v>
      </c>
      <c r="R351" s="44">
        <v>18378.0</v>
      </c>
      <c r="S351" s="44">
        <v>36917.0</v>
      </c>
      <c r="T351" s="44">
        <v>41.3</v>
      </c>
      <c r="U351" s="44">
        <v>13.1</v>
      </c>
      <c r="V351" s="44">
        <v>81.1</v>
      </c>
      <c r="W351" s="44">
        <v>5.8</v>
      </c>
      <c r="X351" s="44">
        <v>2.3</v>
      </c>
      <c r="Y351" s="44">
        <v>612.1</v>
      </c>
      <c r="Z351" s="44">
        <v>69.2</v>
      </c>
      <c r="AA351" s="44">
        <v>42.4</v>
      </c>
      <c r="AB351" s="44">
        <v>518.4</v>
      </c>
      <c r="AC351" s="44">
        <v>3.9</v>
      </c>
      <c r="AD351" s="44">
        <v>8.8</v>
      </c>
      <c r="AE351" s="44">
        <v>10.3</v>
      </c>
      <c r="AF351" s="44">
        <v>7.8</v>
      </c>
      <c r="AG351" s="44">
        <v>33.3</v>
      </c>
      <c r="AH351" s="44">
        <v>48.5</v>
      </c>
      <c r="AI351" s="44">
        <v>52.0</v>
      </c>
      <c r="AJ351" s="44">
        <v>38.7</v>
      </c>
      <c r="AK351" s="44">
        <v>6.4</v>
      </c>
      <c r="AL351" s="44">
        <v>526.3</v>
      </c>
      <c r="AM351" s="44">
        <v>0.1</v>
      </c>
      <c r="AN351" s="44">
        <v>15.2</v>
      </c>
      <c r="AO351" s="44">
        <v>19.3</v>
      </c>
      <c r="AP351" s="44">
        <v>25.2</v>
      </c>
      <c r="AQ351" s="44">
        <v>40.1</v>
      </c>
      <c r="AR351" s="44">
        <v>128.9</v>
      </c>
      <c r="AS351" s="44">
        <v>25.9</v>
      </c>
      <c r="AT351" s="44">
        <v>29.2</v>
      </c>
      <c r="AU351" s="44">
        <v>9.3</v>
      </c>
      <c r="AV351" s="44">
        <v>10.8</v>
      </c>
      <c r="AW351" s="44">
        <v>7.8</v>
      </c>
      <c r="AX351" s="44">
        <v>9.0</v>
      </c>
      <c r="AY351" s="44">
        <v>7.5</v>
      </c>
    </row>
    <row r="352" ht="15.75" customHeight="1">
      <c r="A352" s="44" t="s">
        <v>665</v>
      </c>
      <c r="B352" s="44">
        <v>13071.0</v>
      </c>
      <c r="C352" s="44" t="s">
        <v>518</v>
      </c>
      <c r="D352" s="44">
        <v>156.0</v>
      </c>
      <c r="E352" s="44">
        <v>5495.6</v>
      </c>
      <c r="F352" s="44">
        <v>260.6</v>
      </c>
      <c r="G352" s="44">
        <v>252.5</v>
      </c>
      <c r="H352" s="44">
        <v>3.1</v>
      </c>
      <c r="I352" s="44">
        <v>47.4</v>
      </c>
      <c r="J352" s="44">
        <v>-6.3</v>
      </c>
      <c r="K352" s="44">
        <v>1.6</v>
      </c>
      <c r="L352" s="44">
        <v>15.0</v>
      </c>
      <c r="M352" s="44">
        <v>4.5</v>
      </c>
      <c r="N352" s="44">
        <v>10.5</v>
      </c>
      <c r="O352" s="44">
        <v>36.0</v>
      </c>
      <c r="P352" s="44">
        <v>20.5</v>
      </c>
      <c r="Q352" s="44">
        <v>13.5</v>
      </c>
      <c r="R352" s="44">
        <v>18062.0</v>
      </c>
      <c r="S352" s="44">
        <v>24894.0</v>
      </c>
      <c r="T352" s="44">
        <v>13.4</v>
      </c>
      <c r="U352" s="44">
        <v>20.7</v>
      </c>
      <c r="V352" s="44">
        <v>57.9</v>
      </c>
      <c r="W352" s="44">
        <v>21.4</v>
      </c>
      <c r="X352" s="44">
        <v>3.0</v>
      </c>
      <c r="Y352" s="44">
        <v>569.5</v>
      </c>
      <c r="Z352" s="44">
        <v>80.1</v>
      </c>
      <c r="AA352" s="44">
        <v>45.6</v>
      </c>
      <c r="AB352" s="44">
        <v>684.2</v>
      </c>
      <c r="AC352" s="44">
        <v>1.0</v>
      </c>
      <c r="AD352" s="44">
        <v>8.8</v>
      </c>
      <c r="AE352" s="44">
        <v>9.8</v>
      </c>
      <c r="AF352" s="44">
        <v>12.8</v>
      </c>
      <c r="AG352" s="44">
        <v>39.7</v>
      </c>
      <c r="AH352" s="44">
        <v>37.7</v>
      </c>
      <c r="AI352" s="44">
        <v>56.4</v>
      </c>
      <c r="AJ352" s="44">
        <v>37.2</v>
      </c>
      <c r="AK352" s="44">
        <v>7.6</v>
      </c>
      <c r="AL352" s="44">
        <v>361.8</v>
      </c>
      <c r="AM352" s="44">
        <v>3.2</v>
      </c>
      <c r="AN352" s="44">
        <v>21.5</v>
      </c>
      <c r="AO352" s="44">
        <v>26.2</v>
      </c>
      <c r="AP352" s="44">
        <v>14.9</v>
      </c>
      <c r="AQ352" s="44">
        <v>34.2</v>
      </c>
      <c r="AR352" s="44">
        <v>101.0</v>
      </c>
      <c r="AS352" s="44">
        <v>21.9</v>
      </c>
      <c r="AT352" s="44">
        <v>11.3</v>
      </c>
      <c r="AU352" s="44">
        <v>10.2</v>
      </c>
      <c r="AV352" s="44">
        <v>11.3</v>
      </c>
      <c r="AW352" s="44">
        <v>9.0</v>
      </c>
      <c r="AX352" s="44">
        <v>8.5</v>
      </c>
      <c r="AY352" s="44">
        <v>10.8</v>
      </c>
    </row>
    <row r="353" ht="15.75" customHeight="1">
      <c r="A353" s="44" t="s">
        <v>665</v>
      </c>
      <c r="B353" s="44">
        <v>13072.0</v>
      </c>
      <c r="C353" s="44" t="s">
        <v>519</v>
      </c>
      <c r="D353" s="44">
        <v>117.0</v>
      </c>
      <c r="E353" s="44">
        <v>3431.3</v>
      </c>
      <c r="F353" s="44">
        <v>214.6</v>
      </c>
      <c r="G353" s="44">
        <v>208.1</v>
      </c>
      <c r="H353" s="44">
        <v>3.0</v>
      </c>
      <c r="I353" s="44">
        <v>62.6</v>
      </c>
      <c r="J353" s="44">
        <v>-4.7</v>
      </c>
      <c r="K353" s="44">
        <v>7.9</v>
      </c>
      <c r="L353" s="44">
        <v>16.2</v>
      </c>
      <c r="M353" s="44">
        <v>4.1</v>
      </c>
      <c r="N353" s="44">
        <v>10.2</v>
      </c>
      <c r="O353" s="44">
        <v>37.8</v>
      </c>
      <c r="P353" s="44">
        <v>19.8</v>
      </c>
      <c r="Q353" s="44">
        <v>12.0</v>
      </c>
      <c r="R353" s="44">
        <v>19236.0</v>
      </c>
      <c r="S353" s="44">
        <v>23083.0</v>
      </c>
      <c r="T353" s="44">
        <v>11.5</v>
      </c>
      <c r="U353" s="44">
        <v>25.4</v>
      </c>
      <c r="V353" s="44">
        <v>54.4</v>
      </c>
      <c r="W353" s="44">
        <v>20.3</v>
      </c>
      <c r="X353" s="44">
        <v>3.2</v>
      </c>
      <c r="Y353" s="44">
        <v>519.3</v>
      </c>
      <c r="Z353" s="44">
        <v>88.5</v>
      </c>
      <c r="AA353" s="44">
        <v>46.0</v>
      </c>
      <c r="AB353" s="44">
        <v>714.8</v>
      </c>
      <c r="AC353" s="44">
        <v>0.5</v>
      </c>
      <c r="AD353" s="44">
        <v>7.3</v>
      </c>
      <c r="AE353" s="44">
        <v>8.3</v>
      </c>
      <c r="AF353" s="44">
        <v>10.8</v>
      </c>
      <c r="AG353" s="44">
        <v>49.5</v>
      </c>
      <c r="AH353" s="44">
        <v>31.4</v>
      </c>
      <c r="AI353" s="44">
        <v>56.4</v>
      </c>
      <c r="AJ353" s="44">
        <v>41.5</v>
      </c>
      <c r="AK353" s="44">
        <v>8.8</v>
      </c>
      <c r="AL353" s="44">
        <v>317.5</v>
      </c>
      <c r="AM353" s="44">
        <v>4.1</v>
      </c>
      <c r="AN353" s="44">
        <v>23.3</v>
      </c>
      <c r="AO353" s="44">
        <v>28.6</v>
      </c>
      <c r="AP353" s="44">
        <v>12.5</v>
      </c>
      <c r="AQ353" s="44">
        <v>31.5</v>
      </c>
      <c r="AR353" s="44">
        <v>67.4</v>
      </c>
      <c r="AS353" s="44">
        <v>22.9</v>
      </c>
      <c r="AT353" s="44">
        <v>11.8</v>
      </c>
      <c r="AU353" s="44">
        <v>6.3</v>
      </c>
      <c r="AV353" s="44">
        <v>7.0</v>
      </c>
      <c r="AW353" s="44">
        <v>5.6</v>
      </c>
      <c r="AX353" s="44">
        <v>5.4</v>
      </c>
      <c r="AY353" s="44">
        <v>7.0</v>
      </c>
    </row>
    <row r="354" ht="15.75" customHeight="1">
      <c r="A354" s="44" t="s">
        <v>665</v>
      </c>
      <c r="B354" s="44">
        <v>13073.0</v>
      </c>
      <c r="C354" s="44" t="s">
        <v>520</v>
      </c>
      <c r="D354" s="44">
        <v>105.0</v>
      </c>
      <c r="E354" s="44">
        <v>3215.0</v>
      </c>
      <c r="F354" s="44">
        <v>225.1</v>
      </c>
      <c r="G354" s="44">
        <v>216.3</v>
      </c>
      <c r="H354" s="44">
        <v>3.9</v>
      </c>
      <c r="I354" s="44">
        <v>70.0</v>
      </c>
      <c r="J354" s="44">
        <v>-6.3</v>
      </c>
      <c r="K354" s="44">
        <v>7.1</v>
      </c>
      <c r="L354" s="44">
        <v>14.6</v>
      </c>
      <c r="M354" s="44">
        <v>4.5</v>
      </c>
      <c r="N354" s="44">
        <v>10.7</v>
      </c>
      <c r="O354" s="44">
        <v>36.1</v>
      </c>
      <c r="P354" s="44">
        <v>20.2</v>
      </c>
      <c r="Q354" s="44">
        <v>13.8</v>
      </c>
      <c r="R354" s="44">
        <v>18259.0</v>
      </c>
      <c r="S354" s="44">
        <v>22706.0</v>
      </c>
      <c r="T354" s="44">
        <v>12.4</v>
      </c>
      <c r="U354" s="44">
        <v>23.2</v>
      </c>
      <c r="V354" s="44">
        <v>61.1</v>
      </c>
      <c r="W354" s="44">
        <v>15.7</v>
      </c>
      <c r="X354" s="44">
        <v>4.8</v>
      </c>
      <c r="Y354" s="44">
        <v>583.4</v>
      </c>
      <c r="Z354" s="44">
        <v>79.3</v>
      </c>
      <c r="AA354" s="44">
        <v>46.3</v>
      </c>
      <c r="AB354" s="44">
        <v>651.0</v>
      </c>
      <c r="AC354" s="44">
        <v>1.0</v>
      </c>
      <c r="AD354" s="44">
        <v>7.5</v>
      </c>
      <c r="AE354" s="44">
        <v>6.5</v>
      </c>
      <c r="AF354" s="44">
        <v>14.0</v>
      </c>
      <c r="AG354" s="44">
        <v>50.7</v>
      </c>
      <c r="AH354" s="44">
        <v>28.8</v>
      </c>
      <c r="AI354" s="44">
        <v>56.0</v>
      </c>
      <c r="AJ354" s="44">
        <v>43.5</v>
      </c>
      <c r="AK354" s="44">
        <v>7.5</v>
      </c>
      <c r="AL354" s="44">
        <v>331.1</v>
      </c>
      <c r="AM354" s="44">
        <v>2.9</v>
      </c>
      <c r="AN354" s="44">
        <v>16.4</v>
      </c>
      <c r="AO354" s="44">
        <v>31.3</v>
      </c>
      <c r="AP354" s="44">
        <v>13.3</v>
      </c>
      <c r="AQ354" s="44">
        <v>36.0</v>
      </c>
      <c r="AR354" s="44">
        <v>86.0</v>
      </c>
      <c r="AS354" s="44">
        <v>23.7</v>
      </c>
      <c r="AT354" s="44">
        <v>12.9</v>
      </c>
      <c r="AU354" s="44">
        <v>10.9</v>
      </c>
      <c r="AV354" s="44">
        <v>11.5</v>
      </c>
      <c r="AW354" s="44">
        <v>10.2</v>
      </c>
      <c r="AX354" s="44">
        <v>7.7</v>
      </c>
      <c r="AY354" s="44">
        <v>12.3</v>
      </c>
    </row>
    <row r="355" ht="15.75" customHeight="1">
      <c r="A355" s="44" t="s">
        <v>665</v>
      </c>
      <c r="B355" s="44">
        <v>13074.0</v>
      </c>
      <c r="C355" s="44" t="s">
        <v>521</v>
      </c>
      <c r="D355" s="44">
        <v>86.0</v>
      </c>
      <c r="E355" s="44">
        <v>2127.1</v>
      </c>
      <c r="F355" s="44">
        <v>157.0</v>
      </c>
      <c r="G355" s="44">
        <v>151.7</v>
      </c>
      <c r="H355" s="44">
        <v>3.4</v>
      </c>
      <c r="I355" s="44">
        <v>73.8</v>
      </c>
      <c r="J355" s="44">
        <v>-4.0</v>
      </c>
      <c r="K355" s="44">
        <v>5.2</v>
      </c>
      <c r="L355" s="44">
        <v>15.7</v>
      </c>
      <c r="M355" s="44">
        <v>5.0</v>
      </c>
      <c r="N355" s="44">
        <v>11.4</v>
      </c>
      <c r="O355" s="44">
        <v>36.8</v>
      </c>
      <c r="P355" s="44">
        <v>19.1</v>
      </c>
      <c r="Q355" s="44">
        <v>12.0</v>
      </c>
      <c r="R355" s="44">
        <v>18475.0</v>
      </c>
      <c r="S355" s="44">
        <v>21585.0</v>
      </c>
      <c r="T355" s="44">
        <v>11.2</v>
      </c>
      <c r="U355" s="44">
        <v>16.8</v>
      </c>
      <c r="V355" s="44">
        <v>72.2</v>
      </c>
      <c r="W355" s="44">
        <v>11.1</v>
      </c>
      <c r="X355" s="44">
        <v>3.3</v>
      </c>
      <c r="Y355" s="44">
        <v>534.7</v>
      </c>
      <c r="Z355" s="44">
        <v>84.2</v>
      </c>
      <c r="AA355" s="44">
        <v>45.0</v>
      </c>
      <c r="AB355" s="44">
        <v>695.6</v>
      </c>
      <c r="AC355" s="44">
        <v>0.3</v>
      </c>
      <c r="AD355" s="44">
        <v>7.7</v>
      </c>
      <c r="AE355" s="44">
        <v>9.8</v>
      </c>
      <c r="AF355" s="44">
        <v>16.0</v>
      </c>
      <c r="AG355" s="44">
        <v>39.5</v>
      </c>
      <c r="AH355" s="44">
        <v>34.8</v>
      </c>
      <c r="AI355" s="44">
        <v>56.6</v>
      </c>
      <c r="AJ355" s="44">
        <v>36.2</v>
      </c>
      <c r="AK355" s="44">
        <v>8.6</v>
      </c>
      <c r="AL355" s="44">
        <v>302.4</v>
      </c>
      <c r="AM355" s="44">
        <v>3.3</v>
      </c>
      <c r="AN355" s="44">
        <v>34.6</v>
      </c>
      <c r="AO355" s="44">
        <v>21.9</v>
      </c>
      <c r="AP355" s="44">
        <v>11.2</v>
      </c>
      <c r="AQ355" s="44">
        <v>28.9</v>
      </c>
      <c r="AR355" s="44">
        <v>70.7</v>
      </c>
      <c r="AS355" s="44">
        <v>23.7</v>
      </c>
      <c r="AT355" s="44">
        <v>13.1</v>
      </c>
      <c r="AU355" s="44">
        <v>6.6</v>
      </c>
      <c r="AV355" s="44">
        <v>7.1</v>
      </c>
      <c r="AW355" s="44">
        <v>6.1</v>
      </c>
      <c r="AX355" s="44">
        <v>4.5</v>
      </c>
      <c r="AY355" s="44">
        <v>7.9</v>
      </c>
    </row>
    <row r="356" ht="15.75" customHeight="1">
      <c r="A356" s="44" t="s">
        <v>665</v>
      </c>
      <c r="B356" s="44">
        <v>13075.0</v>
      </c>
      <c r="C356" s="44" t="s">
        <v>522</v>
      </c>
      <c r="D356" s="44">
        <v>140.0</v>
      </c>
      <c r="E356" s="44">
        <v>3945.6</v>
      </c>
      <c r="F356" s="44">
        <v>237.1</v>
      </c>
      <c r="G356" s="44">
        <v>227.3</v>
      </c>
      <c r="H356" s="44">
        <v>4.1</v>
      </c>
      <c r="I356" s="44">
        <v>60.1</v>
      </c>
      <c r="J356" s="44">
        <v>-6.2</v>
      </c>
      <c r="K356" s="44">
        <v>4.9</v>
      </c>
      <c r="L356" s="44">
        <v>14.6</v>
      </c>
      <c r="M356" s="44">
        <v>5.5</v>
      </c>
      <c r="N356" s="44">
        <v>12.0</v>
      </c>
      <c r="O356" s="44">
        <v>34.7</v>
      </c>
      <c r="P356" s="44">
        <v>19.8</v>
      </c>
      <c r="Q356" s="44">
        <v>13.3</v>
      </c>
      <c r="R356" s="44">
        <v>17303.0</v>
      </c>
      <c r="S356" s="44">
        <v>23066.0</v>
      </c>
      <c r="T356" s="44">
        <v>11.4</v>
      </c>
      <c r="U356" s="44">
        <v>26.4</v>
      </c>
      <c r="V356" s="44">
        <v>58.1</v>
      </c>
      <c r="W356" s="44">
        <v>15.5</v>
      </c>
      <c r="X356" s="44">
        <v>3.4</v>
      </c>
      <c r="Y356" s="44">
        <v>582.7</v>
      </c>
      <c r="Z356" s="44">
        <v>78.9</v>
      </c>
      <c r="AA356" s="44">
        <v>46.0</v>
      </c>
      <c r="AB356" s="44">
        <v>637.1</v>
      </c>
      <c r="AC356" s="44">
        <v>0.6</v>
      </c>
      <c r="AD356" s="44">
        <v>7.8</v>
      </c>
      <c r="AE356" s="44">
        <v>9.1</v>
      </c>
      <c r="AF356" s="44">
        <v>16.2</v>
      </c>
      <c r="AG356" s="44">
        <v>40.5</v>
      </c>
      <c r="AH356" s="44">
        <v>34.3</v>
      </c>
      <c r="AI356" s="44">
        <v>56.6</v>
      </c>
      <c r="AJ356" s="44">
        <v>36.5</v>
      </c>
      <c r="AK356" s="44">
        <v>7.2</v>
      </c>
      <c r="AL356" s="44">
        <v>350.9</v>
      </c>
      <c r="AM356" s="44">
        <v>2.8</v>
      </c>
      <c r="AN356" s="44">
        <v>17.8</v>
      </c>
      <c r="AO356" s="44">
        <v>23.3</v>
      </c>
      <c r="AP356" s="44">
        <v>17.0</v>
      </c>
      <c r="AQ356" s="44">
        <v>39.1</v>
      </c>
      <c r="AR356" s="44">
        <v>97.9</v>
      </c>
      <c r="AS356" s="44">
        <v>21.5</v>
      </c>
      <c r="AT356" s="44">
        <v>9.7</v>
      </c>
      <c r="AU356" s="44">
        <v>10.3</v>
      </c>
      <c r="AV356" s="44">
        <v>11.2</v>
      </c>
      <c r="AW356" s="44">
        <v>9.3</v>
      </c>
      <c r="AX356" s="44">
        <v>9.2</v>
      </c>
      <c r="AY356" s="44">
        <v>11.1</v>
      </c>
    </row>
    <row r="357" ht="15.75" customHeight="1">
      <c r="A357" s="44" t="s">
        <v>665</v>
      </c>
      <c r="B357" s="44">
        <v>13076.0</v>
      </c>
      <c r="C357" s="44" t="s">
        <v>523</v>
      </c>
      <c r="D357" s="44">
        <v>147.0</v>
      </c>
      <c r="E357" s="44">
        <v>4766.8</v>
      </c>
      <c r="F357" s="44">
        <v>212.5</v>
      </c>
      <c r="G357" s="44">
        <v>202.7</v>
      </c>
      <c r="H357" s="44">
        <v>4.6</v>
      </c>
      <c r="I357" s="44">
        <v>44.6</v>
      </c>
      <c r="J357" s="44">
        <v>-4.2</v>
      </c>
      <c r="K357" s="44">
        <v>4.1</v>
      </c>
      <c r="L357" s="44">
        <v>15.3</v>
      </c>
      <c r="M357" s="44">
        <v>4.3</v>
      </c>
      <c r="N357" s="44">
        <v>10.7</v>
      </c>
      <c r="O357" s="44">
        <v>37.7</v>
      </c>
      <c r="P357" s="44">
        <v>19.9</v>
      </c>
      <c r="Q357" s="44">
        <v>12.0</v>
      </c>
      <c r="R357" s="44">
        <v>19149.0</v>
      </c>
      <c r="S357" s="44">
        <v>22578.0</v>
      </c>
      <c r="T357" s="44">
        <v>11.8</v>
      </c>
      <c r="U357" s="44">
        <v>30.5</v>
      </c>
      <c r="V357" s="44">
        <v>54.2</v>
      </c>
      <c r="W357" s="44">
        <v>15.3</v>
      </c>
      <c r="X357" s="44">
        <v>1.4</v>
      </c>
      <c r="Y357" s="44">
        <v>517.8</v>
      </c>
      <c r="Z357" s="44">
        <v>90.2</v>
      </c>
      <c r="AA357" s="44">
        <v>46.7</v>
      </c>
      <c r="AB357" s="44">
        <v>745.5</v>
      </c>
      <c r="AC357" s="44">
        <v>0.5</v>
      </c>
      <c r="AD357" s="44">
        <v>8.1</v>
      </c>
      <c r="AE357" s="44">
        <v>8.3</v>
      </c>
      <c r="AF357" s="44">
        <v>14.6</v>
      </c>
      <c r="AG357" s="44">
        <v>44.7</v>
      </c>
      <c r="AH357" s="44">
        <v>32.4</v>
      </c>
      <c r="AI357" s="44">
        <v>55.6</v>
      </c>
      <c r="AJ357" s="44">
        <v>36.4</v>
      </c>
      <c r="AK357" s="44">
        <v>9.6</v>
      </c>
      <c r="AL357" s="44">
        <v>311.0</v>
      </c>
      <c r="AM357" s="44">
        <v>6.0</v>
      </c>
      <c r="AN357" s="44">
        <v>32.5</v>
      </c>
      <c r="AO357" s="44">
        <v>21.9</v>
      </c>
      <c r="AP357" s="44">
        <v>10.0</v>
      </c>
      <c r="AQ357" s="44">
        <v>29.6</v>
      </c>
      <c r="AR357" s="44">
        <v>66.7</v>
      </c>
      <c r="AS357" s="44">
        <v>24.0</v>
      </c>
      <c r="AT357" s="44">
        <v>14.1</v>
      </c>
      <c r="AU357" s="44">
        <v>5.9</v>
      </c>
      <c r="AV357" s="44">
        <v>6.3</v>
      </c>
      <c r="AW357" s="44">
        <v>5.5</v>
      </c>
      <c r="AX357" s="44">
        <v>5.7</v>
      </c>
      <c r="AY357" s="44">
        <v>6.5</v>
      </c>
    </row>
    <row r="358" ht="15.75" customHeight="1">
      <c r="A358" s="44" t="s">
        <v>666</v>
      </c>
      <c r="B358" s="44">
        <v>14511.0</v>
      </c>
      <c r="C358" s="44" t="s">
        <v>525</v>
      </c>
      <c r="D358" s="44">
        <v>1.0</v>
      </c>
      <c r="E358" s="44">
        <v>221.1</v>
      </c>
      <c r="F358" s="44">
        <v>246.9</v>
      </c>
      <c r="G358" s="44">
        <v>228.5</v>
      </c>
      <c r="H358" s="44">
        <v>7.4</v>
      </c>
      <c r="I358" s="44">
        <v>1116.7</v>
      </c>
      <c r="J358" s="44">
        <v>-4.0</v>
      </c>
      <c r="K358" s="44">
        <v>6.2</v>
      </c>
      <c r="L358" s="44">
        <v>14.8</v>
      </c>
      <c r="M358" s="44">
        <v>6.1</v>
      </c>
      <c r="N358" s="44">
        <v>14.0</v>
      </c>
      <c r="O358" s="44">
        <v>30.8</v>
      </c>
      <c r="P358" s="44">
        <v>19.5</v>
      </c>
      <c r="Q358" s="44">
        <v>14.7</v>
      </c>
      <c r="R358" s="44">
        <v>19659.0</v>
      </c>
      <c r="S358" s="44">
        <v>34166.0</v>
      </c>
      <c r="T358" s="44">
        <v>30.5</v>
      </c>
      <c r="U358" s="44">
        <v>28.7</v>
      </c>
      <c r="V358" s="44">
        <v>59.9</v>
      </c>
      <c r="W358" s="44">
        <v>11.4</v>
      </c>
      <c r="X358" s="44">
        <v>2.1</v>
      </c>
      <c r="Y358" s="44">
        <v>625.1</v>
      </c>
      <c r="Z358" s="44">
        <v>68.0</v>
      </c>
      <c r="AA358" s="44">
        <v>42.5</v>
      </c>
      <c r="AB358" s="44">
        <v>584.3</v>
      </c>
      <c r="AC358" s="44">
        <v>3.0</v>
      </c>
      <c r="AD358" s="44">
        <v>6.5</v>
      </c>
      <c r="AE358" s="44">
        <v>13.0</v>
      </c>
      <c r="AF358" s="44">
        <v>9.6</v>
      </c>
      <c r="AG358" s="44">
        <v>44.0</v>
      </c>
      <c r="AH358" s="44">
        <v>33.5</v>
      </c>
      <c r="AI358" s="44">
        <v>44.9</v>
      </c>
      <c r="AJ358" s="44">
        <v>40.5</v>
      </c>
      <c r="AK358" s="44">
        <v>6.9</v>
      </c>
      <c r="AL358" s="44">
        <v>473.1</v>
      </c>
      <c r="AM358" s="44">
        <v>0.2</v>
      </c>
      <c r="AN358" s="44">
        <v>22.1</v>
      </c>
      <c r="AO358" s="44">
        <v>19.7</v>
      </c>
      <c r="AP358" s="44">
        <v>27.0</v>
      </c>
      <c r="AQ358" s="44">
        <v>31.0</v>
      </c>
      <c r="AR358" s="44">
        <v>92.2</v>
      </c>
      <c r="AS358" s="44">
        <v>25.4</v>
      </c>
      <c r="AT358" s="44">
        <v>27.0</v>
      </c>
      <c r="AU358" s="44">
        <v>6.9</v>
      </c>
      <c r="AV358" s="44">
        <v>7.6</v>
      </c>
      <c r="AW358" s="44">
        <v>6.1</v>
      </c>
      <c r="AX358" s="44">
        <v>7.3</v>
      </c>
      <c r="AY358" s="44">
        <v>8.3</v>
      </c>
    </row>
    <row r="359" ht="15.75" customHeight="1">
      <c r="A359" s="44" t="s">
        <v>666</v>
      </c>
      <c r="B359" s="44">
        <v>14521.0</v>
      </c>
      <c r="C359" s="44" t="s">
        <v>526</v>
      </c>
      <c r="D359" s="44">
        <v>60.0</v>
      </c>
      <c r="E359" s="44">
        <v>1827.9</v>
      </c>
      <c r="F359" s="44">
        <v>340.4</v>
      </c>
      <c r="G359" s="44">
        <v>334.0</v>
      </c>
      <c r="H359" s="44">
        <v>1.9</v>
      </c>
      <c r="I359" s="44">
        <v>186.2</v>
      </c>
      <c r="J359" s="44">
        <v>-7.1</v>
      </c>
      <c r="K359" s="44">
        <v>-4.0</v>
      </c>
      <c r="L359" s="44">
        <v>15.2</v>
      </c>
      <c r="M359" s="44">
        <v>4.2</v>
      </c>
      <c r="N359" s="44">
        <v>9.4</v>
      </c>
      <c r="O359" s="44">
        <v>33.8</v>
      </c>
      <c r="P359" s="44">
        <v>22.7</v>
      </c>
      <c r="Q359" s="44">
        <v>14.7</v>
      </c>
      <c r="R359" s="44">
        <v>19216.0</v>
      </c>
      <c r="S359" s="44">
        <v>22288.0</v>
      </c>
      <c r="T359" s="44">
        <v>8.0</v>
      </c>
      <c r="U359" s="44">
        <v>41.1</v>
      </c>
      <c r="V359" s="44">
        <v>32.3</v>
      </c>
      <c r="W359" s="44">
        <v>26.6</v>
      </c>
      <c r="X359" s="44">
        <v>1.4</v>
      </c>
      <c r="Y359" s="44">
        <v>580.1</v>
      </c>
      <c r="Z359" s="44">
        <v>75.5</v>
      </c>
      <c r="AA359" s="44">
        <v>43.8</v>
      </c>
      <c r="AB359" s="44">
        <v>729.6</v>
      </c>
      <c r="AC359" s="44">
        <v>1.3</v>
      </c>
      <c r="AD359" s="44">
        <v>7.9</v>
      </c>
      <c r="AE359" s="44">
        <v>6.8</v>
      </c>
      <c r="AF359" s="44">
        <v>8.6</v>
      </c>
      <c r="AG359" s="44">
        <v>57.9</v>
      </c>
      <c r="AH359" s="44">
        <v>26.7</v>
      </c>
      <c r="AI359" s="44">
        <v>47.5</v>
      </c>
      <c r="AJ359" s="44">
        <v>42.9</v>
      </c>
      <c r="AK359" s="44">
        <v>12.4</v>
      </c>
      <c r="AL359" s="44">
        <v>341.1</v>
      </c>
      <c r="AM359" s="44">
        <v>1.6</v>
      </c>
      <c r="AN359" s="44">
        <v>42.8</v>
      </c>
      <c r="AO359" s="44">
        <v>18.1</v>
      </c>
      <c r="AP359" s="44">
        <v>8.1</v>
      </c>
      <c r="AQ359" s="44">
        <v>29.4</v>
      </c>
      <c r="AR359" s="44">
        <v>46.8</v>
      </c>
      <c r="AS359" s="44">
        <v>20.4</v>
      </c>
      <c r="AT359" s="44">
        <v>6.9</v>
      </c>
      <c r="AU359" s="44">
        <v>5.0</v>
      </c>
      <c r="AV359" s="44">
        <v>5.6</v>
      </c>
      <c r="AW359" s="44">
        <v>4.4</v>
      </c>
      <c r="AX359" s="44">
        <v>3.0</v>
      </c>
      <c r="AY359" s="44">
        <v>7.0</v>
      </c>
    </row>
    <row r="360" ht="15.75" customHeight="1">
      <c r="A360" s="44" t="s">
        <v>666</v>
      </c>
      <c r="B360" s="44">
        <v>14522.0</v>
      </c>
      <c r="C360" s="44" t="s">
        <v>527</v>
      </c>
      <c r="D360" s="44">
        <v>53.0</v>
      </c>
      <c r="E360" s="44">
        <v>2116.9</v>
      </c>
      <c r="F360" s="44">
        <v>308.2</v>
      </c>
      <c r="G360" s="44">
        <v>298.5</v>
      </c>
      <c r="H360" s="44">
        <v>3.1</v>
      </c>
      <c r="I360" s="44">
        <v>145.6</v>
      </c>
      <c r="J360" s="44">
        <v>-7.0</v>
      </c>
      <c r="K360" s="44">
        <v>-0.6</v>
      </c>
      <c r="L360" s="44">
        <v>15.0</v>
      </c>
      <c r="M360" s="44">
        <v>4.6</v>
      </c>
      <c r="N360" s="44">
        <v>10.4</v>
      </c>
      <c r="O360" s="44">
        <v>34.3</v>
      </c>
      <c r="P360" s="44">
        <v>20.6</v>
      </c>
      <c r="Q360" s="44">
        <v>15.0</v>
      </c>
      <c r="R360" s="44">
        <v>19433.0</v>
      </c>
      <c r="S360" s="44">
        <v>26370.0</v>
      </c>
      <c r="T360" s="44">
        <v>8.9</v>
      </c>
      <c r="U360" s="44">
        <v>35.3</v>
      </c>
      <c r="V360" s="44">
        <v>39.7</v>
      </c>
      <c r="W360" s="44">
        <v>25.0</v>
      </c>
      <c r="X360" s="44">
        <v>1.6</v>
      </c>
      <c r="Y360" s="44">
        <v>585.2</v>
      </c>
      <c r="Z360" s="44">
        <v>76.9</v>
      </c>
      <c r="AA360" s="44">
        <v>45.0</v>
      </c>
      <c r="AB360" s="44">
        <v>722.7</v>
      </c>
      <c r="AC360" s="44">
        <v>1.2</v>
      </c>
      <c r="AD360" s="44">
        <v>8.2</v>
      </c>
      <c r="AE360" s="44">
        <v>9.6</v>
      </c>
      <c r="AF360" s="44">
        <v>9.7</v>
      </c>
      <c r="AG360" s="44">
        <v>49.7</v>
      </c>
      <c r="AH360" s="44">
        <v>30.9</v>
      </c>
      <c r="AI360" s="44">
        <v>53.2</v>
      </c>
      <c r="AJ360" s="44">
        <v>40.5</v>
      </c>
      <c r="AK360" s="44">
        <v>10.2</v>
      </c>
      <c r="AL360" s="44">
        <v>358.4</v>
      </c>
      <c r="AM360" s="44">
        <v>2.7</v>
      </c>
      <c r="AN360" s="44">
        <v>36.7</v>
      </c>
      <c r="AO360" s="44">
        <v>20.3</v>
      </c>
      <c r="AP360" s="44">
        <v>11.4</v>
      </c>
      <c r="AQ360" s="44">
        <v>29.0</v>
      </c>
      <c r="AR360" s="44">
        <v>54.0</v>
      </c>
      <c r="AS360" s="44">
        <v>21.5</v>
      </c>
      <c r="AT360" s="44">
        <v>10.4</v>
      </c>
      <c r="AU360" s="44">
        <v>5.4</v>
      </c>
      <c r="AV360" s="44">
        <v>5.8</v>
      </c>
      <c r="AW360" s="44">
        <v>5.0</v>
      </c>
      <c r="AX360" s="44">
        <v>4.1</v>
      </c>
      <c r="AY360" s="44">
        <v>7.6</v>
      </c>
    </row>
    <row r="361" ht="15.75" customHeight="1">
      <c r="A361" s="44" t="s">
        <v>666</v>
      </c>
      <c r="B361" s="44">
        <v>14523.0</v>
      </c>
      <c r="C361" s="44" t="s">
        <v>528</v>
      </c>
      <c r="D361" s="44">
        <v>37.0</v>
      </c>
      <c r="E361" s="44">
        <v>1412.4</v>
      </c>
      <c r="F361" s="44">
        <v>229.6</v>
      </c>
      <c r="G361" s="44">
        <v>221.9</v>
      </c>
      <c r="H361" s="44">
        <v>3.3</v>
      </c>
      <c r="I361" s="44">
        <v>162.5</v>
      </c>
      <c r="J361" s="44">
        <v>-8.9</v>
      </c>
      <c r="K361" s="44">
        <v>2.8</v>
      </c>
      <c r="L361" s="44">
        <v>14.3</v>
      </c>
      <c r="M361" s="44">
        <v>4.3</v>
      </c>
      <c r="N361" s="44">
        <v>9.7</v>
      </c>
      <c r="O361" s="44">
        <v>34.0</v>
      </c>
      <c r="P361" s="44">
        <v>21.8</v>
      </c>
      <c r="Q361" s="44">
        <v>15.8</v>
      </c>
      <c r="R361" s="44">
        <v>19311.0</v>
      </c>
      <c r="S361" s="44">
        <v>24294.0</v>
      </c>
      <c r="T361" s="44">
        <v>12.2</v>
      </c>
      <c r="U361" s="44">
        <v>27.2</v>
      </c>
      <c r="V361" s="44">
        <v>50.8</v>
      </c>
      <c r="W361" s="44">
        <v>22.0</v>
      </c>
      <c r="X361" s="44">
        <v>0.7</v>
      </c>
      <c r="Y361" s="44">
        <v>625.3</v>
      </c>
      <c r="Z361" s="44">
        <v>76.0</v>
      </c>
      <c r="AA361" s="44">
        <v>47.5</v>
      </c>
      <c r="AB361" s="44">
        <v>731.3</v>
      </c>
      <c r="AC361" s="44">
        <v>1.6</v>
      </c>
      <c r="AD361" s="44">
        <v>7.7</v>
      </c>
      <c r="AE361" s="44">
        <v>5.7</v>
      </c>
      <c r="AF361" s="44">
        <v>9.8</v>
      </c>
      <c r="AG361" s="44">
        <v>52.9</v>
      </c>
      <c r="AH361" s="44">
        <v>31.6</v>
      </c>
      <c r="AI361" s="44">
        <v>49.1</v>
      </c>
      <c r="AJ361" s="44">
        <v>43.8</v>
      </c>
      <c r="AK361" s="44">
        <v>11.6</v>
      </c>
      <c r="AL361" s="44">
        <v>358.0</v>
      </c>
      <c r="AM361" s="44">
        <v>1.6</v>
      </c>
      <c r="AN361" s="44">
        <v>36.7</v>
      </c>
      <c r="AO361" s="44">
        <v>19.8</v>
      </c>
      <c r="AP361" s="44">
        <v>12.1</v>
      </c>
      <c r="AQ361" s="44">
        <v>29.8</v>
      </c>
      <c r="AR361" s="44">
        <v>57.1</v>
      </c>
      <c r="AS361" s="44">
        <v>22.3</v>
      </c>
      <c r="AT361" s="44">
        <v>17.1</v>
      </c>
      <c r="AU361" s="44">
        <v>5.8</v>
      </c>
      <c r="AV361" s="44">
        <v>6.5</v>
      </c>
      <c r="AW361" s="44">
        <v>5.0</v>
      </c>
      <c r="AX361" s="44">
        <v>3.9</v>
      </c>
      <c r="AY361" s="44">
        <v>7.3</v>
      </c>
    </row>
    <row r="362" ht="15.75" customHeight="1">
      <c r="A362" s="44" t="s">
        <v>666</v>
      </c>
      <c r="B362" s="44">
        <v>14524.0</v>
      </c>
      <c r="C362" s="44" t="s">
        <v>529</v>
      </c>
      <c r="D362" s="44">
        <v>33.0</v>
      </c>
      <c r="E362" s="44">
        <v>949.8</v>
      </c>
      <c r="F362" s="44">
        <v>320.0</v>
      </c>
      <c r="G362" s="44">
        <v>310.1</v>
      </c>
      <c r="H362" s="44">
        <v>3.1</v>
      </c>
      <c r="I362" s="44">
        <v>336.9</v>
      </c>
      <c r="J362" s="44">
        <v>-7.5</v>
      </c>
      <c r="K362" s="44">
        <v>0.9</v>
      </c>
      <c r="L362" s="44">
        <v>14.6</v>
      </c>
      <c r="M362" s="44">
        <v>4.6</v>
      </c>
      <c r="N362" s="44">
        <v>10.1</v>
      </c>
      <c r="O362" s="44">
        <v>34.0</v>
      </c>
      <c r="P362" s="44">
        <v>21.2</v>
      </c>
      <c r="Q362" s="44">
        <v>15.4</v>
      </c>
      <c r="R362" s="44">
        <v>19959.0</v>
      </c>
      <c r="S362" s="44">
        <v>30042.0</v>
      </c>
      <c r="T362" s="44">
        <v>11.2</v>
      </c>
      <c r="U362" s="44">
        <v>32.1</v>
      </c>
      <c r="V362" s="44">
        <v>49.1</v>
      </c>
      <c r="W362" s="44">
        <v>18.8</v>
      </c>
      <c r="X362" s="44">
        <v>1.8</v>
      </c>
      <c r="Y362" s="44">
        <v>606.9</v>
      </c>
      <c r="Z362" s="44">
        <v>74.5</v>
      </c>
      <c r="AA362" s="44">
        <v>45.2</v>
      </c>
      <c r="AB362" s="44">
        <v>697.7</v>
      </c>
      <c r="AC362" s="44">
        <v>1.3</v>
      </c>
      <c r="AD362" s="44">
        <v>8.0</v>
      </c>
      <c r="AE362" s="44">
        <v>7.7</v>
      </c>
      <c r="AF362" s="44">
        <v>7.1</v>
      </c>
      <c r="AG362" s="44">
        <v>50.4</v>
      </c>
      <c r="AH362" s="44">
        <v>34.9</v>
      </c>
      <c r="AI362" s="44">
        <v>49.5</v>
      </c>
      <c r="AJ362" s="44">
        <v>40.2</v>
      </c>
      <c r="AK362" s="44">
        <v>10.1</v>
      </c>
      <c r="AL362" s="44">
        <v>395.8</v>
      </c>
      <c r="AM362" s="44">
        <v>1.0</v>
      </c>
      <c r="AN362" s="44">
        <v>37.4</v>
      </c>
      <c r="AO362" s="44">
        <v>20.0</v>
      </c>
      <c r="AP362" s="44">
        <v>14.3</v>
      </c>
      <c r="AQ362" s="44">
        <v>27.3</v>
      </c>
      <c r="AR362" s="44">
        <v>60.0</v>
      </c>
      <c r="AS362" s="44">
        <v>23.6</v>
      </c>
      <c r="AT362" s="44">
        <v>14.9</v>
      </c>
      <c r="AU362" s="44">
        <v>5.1</v>
      </c>
      <c r="AV362" s="44">
        <v>5.5</v>
      </c>
      <c r="AW362" s="44">
        <v>4.7</v>
      </c>
      <c r="AX362" s="44">
        <v>4.1</v>
      </c>
      <c r="AY362" s="44">
        <v>6.6</v>
      </c>
    </row>
    <row r="363" ht="15.75" customHeight="1">
      <c r="A363" s="44" t="s">
        <v>666</v>
      </c>
      <c r="B363" s="44">
        <v>14612.0</v>
      </c>
      <c r="C363" s="44" t="s">
        <v>530</v>
      </c>
      <c r="D363" s="44">
        <v>1.0</v>
      </c>
      <c r="E363" s="44">
        <v>328.5</v>
      </c>
      <c r="F363" s="44">
        <v>551.1</v>
      </c>
      <c r="G363" s="44">
        <v>512.7</v>
      </c>
      <c r="H363" s="44">
        <v>7.0</v>
      </c>
      <c r="I363" s="44">
        <v>1677.6</v>
      </c>
      <c r="J363" s="44">
        <v>1.8</v>
      </c>
      <c r="K363" s="44">
        <v>5.1</v>
      </c>
      <c r="L363" s="44">
        <v>16.6</v>
      </c>
      <c r="M363" s="44">
        <v>8.1</v>
      </c>
      <c r="N363" s="44">
        <v>17.0</v>
      </c>
      <c r="O363" s="44">
        <v>31.2</v>
      </c>
      <c r="P363" s="44">
        <v>14.7</v>
      </c>
      <c r="Q363" s="44">
        <v>12.4</v>
      </c>
      <c r="R363" s="44">
        <v>18922.0</v>
      </c>
      <c r="S363" s="44">
        <v>37993.0</v>
      </c>
      <c r="T363" s="44">
        <v>18.1</v>
      </c>
      <c r="U363" s="44">
        <v>17.6</v>
      </c>
      <c r="V363" s="44">
        <v>69.3</v>
      </c>
      <c r="W363" s="44">
        <v>13.1</v>
      </c>
      <c r="X363" s="44">
        <v>4.7</v>
      </c>
      <c r="Y363" s="44">
        <v>552.3</v>
      </c>
      <c r="Z363" s="44">
        <v>69.8</v>
      </c>
      <c r="AA363" s="44">
        <v>38.6</v>
      </c>
      <c r="AB363" s="44">
        <v>471.9</v>
      </c>
      <c r="AC363" s="44">
        <v>2.6</v>
      </c>
      <c r="AD363" s="44">
        <v>7.0</v>
      </c>
      <c r="AE363" s="44">
        <v>7.8</v>
      </c>
      <c r="AF363" s="44">
        <v>7.7</v>
      </c>
      <c r="AG363" s="44">
        <v>43.4</v>
      </c>
      <c r="AH363" s="44">
        <v>41.1</v>
      </c>
      <c r="AI363" s="44">
        <v>53.4</v>
      </c>
      <c r="AJ363" s="44">
        <v>41.0</v>
      </c>
      <c r="AK363" s="44">
        <v>5.4</v>
      </c>
      <c r="AL363" s="44">
        <v>482.4</v>
      </c>
      <c r="AM363" s="44">
        <v>0.2</v>
      </c>
      <c r="AN363" s="44">
        <v>17.3</v>
      </c>
      <c r="AO363" s="44">
        <v>19.6</v>
      </c>
      <c r="AP363" s="44">
        <v>27.5</v>
      </c>
      <c r="AQ363" s="44">
        <v>35.4</v>
      </c>
      <c r="AR363" s="44">
        <v>77.4</v>
      </c>
      <c r="AS363" s="44">
        <v>24.7</v>
      </c>
      <c r="AT363" s="44">
        <v>25.9</v>
      </c>
      <c r="AU363" s="44">
        <v>6.0</v>
      </c>
      <c r="AV363" s="44">
        <v>6.7</v>
      </c>
      <c r="AW363" s="44">
        <v>5.2</v>
      </c>
      <c r="AX363" s="44">
        <v>5.8</v>
      </c>
      <c r="AY363" s="44">
        <v>8.0</v>
      </c>
    </row>
    <row r="364" ht="15.75" customHeight="1">
      <c r="A364" s="44" t="s">
        <v>666</v>
      </c>
      <c r="B364" s="44">
        <v>14625.0</v>
      </c>
      <c r="C364" s="44" t="s">
        <v>531</v>
      </c>
      <c r="D364" s="44">
        <v>58.0</v>
      </c>
      <c r="E364" s="44">
        <v>2395.6</v>
      </c>
      <c r="F364" s="44">
        <v>302.6</v>
      </c>
      <c r="G364" s="44">
        <v>296.6</v>
      </c>
      <c r="H364" s="44">
        <v>2.0</v>
      </c>
      <c r="I364" s="44">
        <v>126.3</v>
      </c>
      <c r="J364" s="44">
        <v>-5.7</v>
      </c>
      <c r="K364" s="44">
        <v>-1.0</v>
      </c>
      <c r="L364" s="44">
        <v>15.9</v>
      </c>
      <c r="M364" s="44">
        <v>3.9</v>
      </c>
      <c r="N364" s="44">
        <v>9.6</v>
      </c>
      <c r="O364" s="44">
        <v>35.5</v>
      </c>
      <c r="P364" s="44">
        <v>20.1</v>
      </c>
      <c r="Q364" s="44">
        <v>15.0</v>
      </c>
      <c r="R364" s="44">
        <v>19467.0</v>
      </c>
      <c r="S364" s="44">
        <v>24805.0</v>
      </c>
      <c r="T364" s="44">
        <v>7.7</v>
      </c>
      <c r="U364" s="44">
        <v>38.8</v>
      </c>
      <c r="V364" s="44">
        <v>31.7</v>
      </c>
      <c r="W364" s="44">
        <v>29.6</v>
      </c>
      <c r="X364" s="44">
        <v>1.9</v>
      </c>
      <c r="Y364" s="44">
        <v>539.6</v>
      </c>
      <c r="Z364" s="44">
        <v>82.2</v>
      </c>
      <c r="AA364" s="44">
        <v>44.3</v>
      </c>
      <c r="AB364" s="44">
        <v>726.6</v>
      </c>
      <c r="AC364" s="44">
        <v>1.3</v>
      </c>
      <c r="AD364" s="44">
        <v>8.6</v>
      </c>
      <c r="AE364" s="44">
        <v>6.7</v>
      </c>
      <c r="AF364" s="44">
        <v>8.9</v>
      </c>
      <c r="AG364" s="44">
        <v>51.7</v>
      </c>
      <c r="AH364" s="44">
        <v>32.7</v>
      </c>
      <c r="AI364" s="44">
        <v>55.7</v>
      </c>
      <c r="AJ364" s="44">
        <v>38.6</v>
      </c>
      <c r="AK364" s="44">
        <v>10.5</v>
      </c>
      <c r="AL364" s="44">
        <v>373.7</v>
      </c>
      <c r="AM364" s="44">
        <v>1.7</v>
      </c>
      <c r="AN364" s="44">
        <v>35.5</v>
      </c>
      <c r="AO364" s="44">
        <v>20.1</v>
      </c>
      <c r="AP364" s="44">
        <v>13.4</v>
      </c>
      <c r="AQ364" s="44">
        <v>29.3</v>
      </c>
      <c r="AR364" s="44">
        <v>56.4</v>
      </c>
      <c r="AS364" s="44">
        <v>21.1</v>
      </c>
      <c r="AT364" s="44">
        <v>7.2</v>
      </c>
      <c r="AU364" s="44">
        <v>5.8</v>
      </c>
      <c r="AV364" s="44">
        <v>6.1</v>
      </c>
      <c r="AW364" s="44">
        <v>5.4</v>
      </c>
      <c r="AX364" s="44">
        <v>3.5</v>
      </c>
      <c r="AY364" s="44">
        <v>7.9</v>
      </c>
    </row>
    <row r="365" ht="15.75" customHeight="1">
      <c r="A365" s="44" t="s">
        <v>666</v>
      </c>
      <c r="B365" s="44">
        <v>14626.0</v>
      </c>
      <c r="C365" s="44" t="s">
        <v>532</v>
      </c>
      <c r="D365" s="44">
        <v>53.0</v>
      </c>
      <c r="E365" s="44">
        <v>2111.4</v>
      </c>
      <c r="F365" s="44">
        <v>256.6</v>
      </c>
      <c r="G365" s="44">
        <v>245.9</v>
      </c>
      <c r="H365" s="44">
        <v>4.2</v>
      </c>
      <c r="I365" s="44">
        <v>121.5</v>
      </c>
      <c r="J365" s="44">
        <v>-8.3</v>
      </c>
      <c r="K365" s="44">
        <v>1.6</v>
      </c>
      <c r="L365" s="44">
        <v>14.9</v>
      </c>
      <c r="M365" s="44">
        <v>4.5</v>
      </c>
      <c r="N365" s="44">
        <v>9.3</v>
      </c>
      <c r="O365" s="44">
        <v>34.0</v>
      </c>
      <c r="P365" s="44">
        <v>21.2</v>
      </c>
      <c r="Q365" s="44">
        <v>16.1</v>
      </c>
      <c r="R365" s="44">
        <v>18287.0</v>
      </c>
      <c r="S365" s="44">
        <v>25269.0</v>
      </c>
      <c r="T365" s="44">
        <v>9.4</v>
      </c>
      <c r="U365" s="44">
        <v>22.8</v>
      </c>
      <c r="V365" s="44">
        <v>55.1</v>
      </c>
      <c r="W365" s="44">
        <v>22.2</v>
      </c>
      <c r="X365" s="44">
        <v>0.5</v>
      </c>
      <c r="Y365" s="44">
        <v>606.2</v>
      </c>
      <c r="Z365" s="44">
        <v>79.6</v>
      </c>
      <c r="AA365" s="44">
        <v>48.2</v>
      </c>
      <c r="AB365" s="44">
        <v>676.2</v>
      </c>
      <c r="AC365" s="44">
        <v>1.6</v>
      </c>
      <c r="AD365" s="44">
        <v>7.8</v>
      </c>
      <c r="AE365" s="44">
        <v>8.8</v>
      </c>
      <c r="AF365" s="44">
        <v>8.9</v>
      </c>
      <c r="AG365" s="44">
        <v>53.5</v>
      </c>
      <c r="AH365" s="44">
        <v>28.9</v>
      </c>
      <c r="AI365" s="44">
        <v>49.1</v>
      </c>
      <c r="AJ365" s="44">
        <v>37.5</v>
      </c>
      <c r="AK365" s="44">
        <v>9.7</v>
      </c>
      <c r="AL365" s="44">
        <v>338.5</v>
      </c>
      <c r="AM365" s="44">
        <v>2.1</v>
      </c>
      <c r="AN365" s="44">
        <v>32.1</v>
      </c>
      <c r="AO365" s="44">
        <v>19.2</v>
      </c>
      <c r="AP365" s="44">
        <v>11.0</v>
      </c>
      <c r="AQ365" s="44">
        <v>35.6</v>
      </c>
      <c r="AR365" s="44">
        <v>86.3</v>
      </c>
      <c r="AS365" s="44">
        <v>20.5</v>
      </c>
      <c r="AT365" s="44">
        <v>12.4</v>
      </c>
      <c r="AU365" s="44">
        <v>9.0</v>
      </c>
      <c r="AV365" s="44">
        <v>9.9</v>
      </c>
      <c r="AW365" s="44">
        <v>8.0</v>
      </c>
      <c r="AX365" s="44">
        <v>3.9</v>
      </c>
      <c r="AY365" s="44">
        <v>12.1</v>
      </c>
    </row>
    <row r="366" ht="15.75" customHeight="1">
      <c r="A366" s="44" t="s">
        <v>666</v>
      </c>
      <c r="B366" s="44">
        <v>14627.0</v>
      </c>
      <c r="C366" s="44" t="s">
        <v>533</v>
      </c>
      <c r="D366" s="44">
        <v>28.0</v>
      </c>
      <c r="E366" s="44">
        <v>1454.6</v>
      </c>
      <c r="F366" s="44">
        <v>242.9</v>
      </c>
      <c r="G366" s="44">
        <v>235.9</v>
      </c>
      <c r="H366" s="44">
        <v>2.9</v>
      </c>
      <c r="I366" s="44">
        <v>167.0</v>
      </c>
      <c r="J366" s="44">
        <v>-5.5</v>
      </c>
      <c r="K366" s="44">
        <v>1.3</v>
      </c>
      <c r="L366" s="44">
        <v>15.9</v>
      </c>
      <c r="M366" s="44">
        <v>4.0</v>
      </c>
      <c r="N366" s="44">
        <v>9.6</v>
      </c>
      <c r="O366" s="44">
        <v>35.6</v>
      </c>
      <c r="P366" s="44">
        <v>19.6</v>
      </c>
      <c r="Q366" s="44">
        <v>15.2</v>
      </c>
      <c r="R366" s="44">
        <v>20022.0</v>
      </c>
      <c r="S366" s="44">
        <v>27162.0</v>
      </c>
      <c r="T366" s="44">
        <v>10.0</v>
      </c>
      <c r="U366" s="44">
        <v>31.4</v>
      </c>
      <c r="V366" s="44">
        <v>46.3</v>
      </c>
      <c r="W366" s="44">
        <v>22.3</v>
      </c>
      <c r="X366" s="44">
        <v>2.0</v>
      </c>
      <c r="Y366" s="44">
        <v>561.7</v>
      </c>
      <c r="Z366" s="44">
        <v>80.3</v>
      </c>
      <c r="AA366" s="44">
        <v>45.1</v>
      </c>
      <c r="AB366" s="44">
        <v>685.6</v>
      </c>
      <c r="AC366" s="44">
        <v>1.2</v>
      </c>
      <c r="AD366" s="44">
        <v>8.9</v>
      </c>
      <c r="AE366" s="44">
        <v>7.4</v>
      </c>
      <c r="AF366" s="44">
        <v>8.8</v>
      </c>
      <c r="AG366" s="44">
        <v>54.5</v>
      </c>
      <c r="AH366" s="44">
        <v>29.3</v>
      </c>
      <c r="AI366" s="44">
        <v>52.5</v>
      </c>
      <c r="AJ366" s="44">
        <v>41.5</v>
      </c>
      <c r="AK366" s="44">
        <v>10.2</v>
      </c>
      <c r="AL366" s="44">
        <v>369.4</v>
      </c>
      <c r="AM366" s="44">
        <v>2.5</v>
      </c>
      <c r="AN366" s="44">
        <v>35.5</v>
      </c>
      <c r="AO366" s="44">
        <v>24.1</v>
      </c>
      <c r="AP366" s="44">
        <v>11.1</v>
      </c>
      <c r="AQ366" s="44">
        <v>26.8</v>
      </c>
      <c r="AR366" s="44">
        <v>60.3</v>
      </c>
      <c r="AS366" s="44">
        <v>22.3</v>
      </c>
      <c r="AT366" s="44">
        <v>11.0</v>
      </c>
      <c r="AU366" s="44">
        <v>6.1</v>
      </c>
      <c r="AV366" s="44">
        <v>6.4</v>
      </c>
      <c r="AW366" s="44">
        <v>5.7</v>
      </c>
      <c r="AX366" s="44">
        <v>2.6</v>
      </c>
      <c r="AY366" s="44">
        <v>8.3</v>
      </c>
    </row>
    <row r="367" ht="15.75" customHeight="1">
      <c r="A367" s="44" t="s">
        <v>666</v>
      </c>
      <c r="B367" s="44">
        <v>14628.0</v>
      </c>
      <c r="C367" s="44" t="s">
        <v>534</v>
      </c>
      <c r="D367" s="44">
        <v>36.0</v>
      </c>
      <c r="E367" s="44">
        <v>1654.2</v>
      </c>
      <c r="F367" s="44">
        <v>245.4</v>
      </c>
      <c r="G367" s="44">
        <v>239.1</v>
      </c>
      <c r="H367" s="44">
        <v>2.6</v>
      </c>
      <c r="I367" s="44">
        <v>148.4</v>
      </c>
      <c r="J367" s="44">
        <v>-5.7</v>
      </c>
      <c r="K367" s="44">
        <v>3.0</v>
      </c>
      <c r="L367" s="44">
        <v>16.4</v>
      </c>
      <c r="M367" s="44">
        <v>4.1</v>
      </c>
      <c r="N367" s="44">
        <v>9.9</v>
      </c>
      <c r="O367" s="44">
        <v>35.0</v>
      </c>
      <c r="P367" s="44">
        <v>19.8</v>
      </c>
      <c r="Q367" s="44">
        <v>14.8</v>
      </c>
      <c r="R367" s="44">
        <v>19758.0</v>
      </c>
      <c r="S367" s="44">
        <v>21986.0</v>
      </c>
      <c r="T367" s="44">
        <v>8.0</v>
      </c>
      <c r="U367" s="44">
        <v>39.1</v>
      </c>
      <c r="V367" s="44">
        <v>37.1</v>
      </c>
      <c r="W367" s="44">
        <v>23.8</v>
      </c>
      <c r="X367" s="44">
        <v>2.5</v>
      </c>
      <c r="Y367" s="44">
        <v>556.1</v>
      </c>
      <c r="Z367" s="44">
        <v>78.5</v>
      </c>
      <c r="AA367" s="44">
        <v>43.7</v>
      </c>
      <c r="AB367" s="44">
        <v>703.6</v>
      </c>
      <c r="AC367" s="44">
        <v>1.4</v>
      </c>
      <c r="AD367" s="44">
        <v>7.3</v>
      </c>
      <c r="AE367" s="44">
        <v>10.2</v>
      </c>
      <c r="AF367" s="44">
        <v>6.9</v>
      </c>
      <c r="AG367" s="44">
        <v>54.2</v>
      </c>
      <c r="AH367" s="44">
        <v>28.7</v>
      </c>
      <c r="AI367" s="44">
        <v>52.5</v>
      </c>
      <c r="AJ367" s="44">
        <v>42.4</v>
      </c>
      <c r="AK367" s="44">
        <v>11.5</v>
      </c>
      <c r="AL367" s="44">
        <v>322.9</v>
      </c>
      <c r="AM367" s="44">
        <v>2.1</v>
      </c>
      <c r="AN367" s="44">
        <v>36.2</v>
      </c>
      <c r="AO367" s="44">
        <v>19.7</v>
      </c>
      <c r="AP367" s="44">
        <v>9.2</v>
      </c>
      <c r="AQ367" s="44">
        <v>32.8</v>
      </c>
      <c r="AR367" s="44">
        <v>57.3</v>
      </c>
      <c r="AS367" s="44">
        <v>23.9</v>
      </c>
      <c r="AT367" s="44">
        <v>11.0</v>
      </c>
      <c r="AU367" s="44">
        <v>5.4</v>
      </c>
      <c r="AV367" s="44">
        <v>6.1</v>
      </c>
      <c r="AW367" s="44">
        <v>4.7</v>
      </c>
      <c r="AX367" s="44">
        <v>3.9</v>
      </c>
      <c r="AY367" s="44">
        <v>7.2</v>
      </c>
    </row>
    <row r="368" ht="15.75" customHeight="1">
      <c r="A368" s="44" t="s">
        <v>666</v>
      </c>
      <c r="B368" s="44">
        <v>14713.0</v>
      </c>
      <c r="C368" s="44" t="s">
        <v>535</v>
      </c>
      <c r="D368" s="44">
        <v>1.0</v>
      </c>
      <c r="E368" s="44">
        <v>297.8</v>
      </c>
      <c r="F368" s="44">
        <v>582.0</v>
      </c>
      <c r="G368" s="44">
        <v>529.8</v>
      </c>
      <c r="H368" s="44">
        <v>9.0</v>
      </c>
      <c r="I368" s="44">
        <v>1954.3</v>
      </c>
      <c r="J368" s="44">
        <v>0.8</v>
      </c>
      <c r="K368" s="44">
        <v>17.8</v>
      </c>
      <c r="L368" s="44">
        <v>15.8</v>
      </c>
      <c r="M368" s="44">
        <v>8.3</v>
      </c>
      <c r="N368" s="44">
        <v>18.8</v>
      </c>
      <c r="O368" s="44">
        <v>31.3</v>
      </c>
      <c r="P368" s="44">
        <v>14.1</v>
      </c>
      <c r="Q368" s="44">
        <v>11.6</v>
      </c>
      <c r="R368" s="44">
        <v>17770.0</v>
      </c>
      <c r="S368" s="44">
        <v>35123.0</v>
      </c>
      <c r="T368" s="44">
        <v>25.4</v>
      </c>
      <c r="U368" s="44">
        <v>12.3</v>
      </c>
      <c r="V368" s="44">
        <v>77.5</v>
      </c>
      <c r="W368" s="44">
        <v>10.2</v>
      </c>
      <c r="X368" s="44">
        <v>2.8</v>
      </c>
      <c r="Y368" s="44">
        <v>578.9</v>
      </c>
      <c r="Z368" s="44">
        <v>70.0</v>
      </c>
      <c r="AA368" s="44">
        <v>40.5</v>
      </c>
      <c r="AB368" s="44">
        <v>438.3</v>
      </c>
      <c r="AC368" s="44">
        <v>1.7</v>
      </c>
      <c r="AD368" s="44">
        <v>6.8</v>
      </c>
      <c r="AE368" s="44">
        <v>9.7</v>
      </c>
      <c r="AF368" s="44">
        <v>8.8</v>
      </c>
      <c r="AG368" s="44">
        <v>41.4</v>
      </c>
      <c r="AH368" s="44">
        <v>40.1</v>
      </c>
      <c r="AI368" s="44">
        <v>46.6</v>
      </c>
      <c r="AJ368" s="44">
        <v>40.3</v>
      </c>
      <c r="AK368" s="44">
        <v>5.3</v>
      </c>
      <c r="AL368" s="44">
        <v>462.2</v>
      </c>
      <c r="AM368" s="44">
        <v>0.1</v>
      </c>
      <c r="AN368" s="44">
        <v>15.5</v>
      </c>
      <c r="AO368" s="44">
        <v>21.8</v>
      </c>
      <c r="AP368" s="44">
        <v>33.2</v>
      </c>
      <c r="AQ368" s="44">
        <v>29.4</v>
      </c>
      <c r="AR368" s="44">
        <v>109.5</v>
      </c>
      <c r="AS368" s="44">
        <v>26.3</v>
      </c>
      <c r="AT368" s="44">
        <v>27.6</v>
      </c>
      <c r="AU368" s="44">
        <v>6.7</v>
      </c>
      <c r="AV368" s="44">
        <v>7.4</v>
      </c>
      <c r="AW368" s="44">
        <v>5.8</v>
      </c>
      <c r="AX368" s="44">
        <v>7.4</v>
      </c>
      <c r="AY368" s="44">
        <v>7.9</v>
      </c>
    </row>
    <row r="369" ht="15.75" customHeight="1">
      <c r="A369" s="44" t="s">
        <v>666</v>
      </c>
      <c r="B369" s="44">
        <v>14729.0</v>
      </c>
      <c r="C369" s="44" t="s">
        <v>536</v>
      </c>
      <c r="D369" s="44">
        <v>31.0</v>
      </c>
      <c r="E369" s="44">
        <v>1651.3</v>
      </c>
      <c r="F369" s="44">
        <v>258.0</v>
      </c>
      <c r="G369" s="44">
        <v>252.1</v>
      </c>
      <c r="H369" s="44">
        <v>2.3</v>
      </c>
      <c r="I369" s="44">
        <v>156.2</v>
      </c>
      <c r="J369" s="44">
        <v>-5.8</v>
      </c>
      <c r="K369" s="44">
        <v>4.5</v>
      </c>
      <c r="L369" s="44">
        <v>15.7</v>
      </c>
      <c r="M369" s="44">
        <v>4.1</v>
      </c>
      <c r="N369" s="44">
        <v>9.6</v>
      </c>
      <c r="O369" s="44">
        <v>36.7</v>
      </c>
      <c r="P369" s="44">
        <v>20.1</v>
      </c>
      <c r="Q369" s="44">
        <v>13.9</v>
      </c>
      <c r="R369" s="44">
        <v>20438.0</v>
      </c>
      <c r="S369" s="44">
        <v>25385.0</v>
      </c>
      <c r="T369" s="44">
        <v>9.1</v>
      </c>
      <c r="U369" s="44">
        <v>33.3</v>
      </c>
      <c r="V369" s="44">
        <v>40.1</v>
      </c>
      <c r="W369" s="44">
        <v>26.5</v>
      </c>
      <c r="X369" s="44">
        <v>2.1</v>
      </c>
      <c r="Y369" s="44">
        <v>554.6</v>
      </c>
      <c r="Z369" s="44">
        <v>83.0</v>
      </c>
      <c r="AA369" s="44">
        <v>46.0</v>
      </c>
      <c r="AB369" s="44">
        <v>717.6</v>
      </c>
      <c r="AC369" s="44">
        <v>0.9</v>
      </c>
      <c r="AD369" s="44">
        <v>7.4</v>
      </c>
      <c r="AE369" s="44">
        <v>5.9</v>
      </c>
      <c r="AF369" s="44">
        <v>9.3</v>
      </c>
      <c r="AG369" s="44">
        <v>54.8</v>
      </c>
      <c r="AH369" s="44">
        <v>30.0</v>
      </c>
      <c r="AI369" s="44">
        <v>57.5</v>
      </c>
      <c r="AJ369" s="44">
        <v>41.4</v>
      </c>
      <c r="AK369" s="44">
        <v>9.8</v>
      </c>
      <c r="AL369" s="44">
        <v>302.3</v>
      </c>
      <c r="AM369" s="44">
        <v>2.1</v>
      </c>
      <c r="AN369" s="44">
        <v>32.0</v>
      </c>
      <c r="AO369" s="44">
        <v>24.5</v>
      </c>
      <c r="AP369" s="44">
        <v>10.6</v>
      </c>
      <c r="AQ369" s="44">
        <v>30.8</v>
      </c>
      <c r="AR369" s="44">
        <v>62.5</v>
      </c>
      <c r="AS369" s="44">
        <v>21.8</v>
      </c>
      <c r="AT369" s="44">
        <v>10.1</v>
      </c>
      <c r="AU369" s="44">
        <v>5.8</v>
      </c>
      <c r="AV369" s="44">
        <v>6.2</v>
      </c>
      <c r="AW369" s="44">
        <v>5.3</v>
      </c>
      <c r="AX369" s="44">
        <v>3.8</v>
      </c>
      <c r="AY369" s="44">
        <v>7.1</v>
      </c>
    </row>
    <row r="370" ht="15.75" customHeight="1">
      <c r="A370" s="44" t="s">
        <v>666</v>
      </c>
      <c r="B370" s="44">
        <v>14730.0</v>
      </c>
      <c r="C370" s="44" t="s">
        <v>537</v>
      </c>
      <c r="D370" s="44">
        <v>30.0</v>
      </c>
      <c r="E370" s="44">
        <v>2028.6</v>
      </c>
      <c r="F370" s="44">
        <v>197.8</v>
      </c>
      <c r="G370" s="44">
        <v>190.4</v>
      </c>
      <c r="H370" s="44">
        <v>3.7</v>
      </c>
      <c r="I370" s="44">
        <v>97.5</v>
      </c>
      <c r="J370" s="44">
        <v>-6.3</v>
      </c>
      <c r="K370" s="44">
        <v>5.0</v>
      </c>
      <c r="L370" s="44">
        <v>15.3</v>
      </c>
      <c r="M370" s="44">
        <v>4.2</v>
      </c>
      <c r="N370" s="44">
        <v>10.2</v>
      </c>
      <c r="O370" s="44">
        <v>36.8</v>
      </c>
      <c r="P370" s="44">
        <v>19.6</v>
      </c>
      <c r="Q370" s="44">
        <v>13.8</v>
      </c>
      <c r="R370" s="44">
        <v>18980.0</v>
      </c>
      <c r="S370" s="44">
        <v>25923.0</v>
      </c>
      <c r="T370" s="44">
        <v>11.0</v>
      </c>
      <c r="U370" s="44">
        <v>24.3</v>
      </c>
      <c r="V370" s="44">
        <v>42.2</v>
      </c>
      <c r="W370" s="44">
        <v>33.5</v>
      </c>
      <c r="X370" s="44">
        <v>2.7</v>
      </c>
      <c r="Y370" s="44">
        <v>556.6</v>
      </c>
      <c r="Z370" s="44">
        <v>82.5</v>
      </c>
      <c r="AA370" s="44">
        <v>45.9</v>
      </c>
      <c r="AB370" s="44">
        <v>713.4</v>
      </c>
      <c r="AC370" s="44">
        <v>1.6</v>
      </c>
      <c r="AD370" s="44">
        <v>8.0</v>
      </c>
      <c r="AE370" s="44">
        <v>8.9</v>
      </c>
      <c r="AF370" s="44">
        <v>9.5</v>
      </c>
      <c r="AG370" s="44">
        <v>50.0</v>
      </c>
      <c r="AH370" s="44">
        <v>31.5</v>
      </c>
      <c r="AI370" s="44">
        <v>56.8</v>
      </c>
      <c r="AJ370" s="44">
        <v>39.9</v>
      </c>
      <c r="AK370" s="44">
        <v>9.8</v>
      </c>
      <c r="AL370" s="44">
        <v>373.1</v>
      </c>
      <c r="AM370" s="44">
        <v>3.0</v>
      </c>
      <c r="AN370" s="44">
        <v>28.9</v>
      </c>
      <c r="AO370" s="44">
        <v>30.8</v>
      </c>
      <c r="AP370" s="44">
        <v>10.0</v>
      </c>
      <c r="AQ370" s="44">
        <v>27.3</v>
      </c>
      <c r="AR370" s="44">
        <v>75.1</v>
      </c>
      <c r="AS370" s="44">
        <v>21.7</v>
      </c>
      <c r="AT370" s="44">
        <v>12.8</v>
      </c>
      <c r="AU370" s="44">
        <v>7.1</v>
      </c>
      <c r="AV370" s="44">
        <v>7.6</v>
      </c>
      <c r="AW370" s="44">
        <v>6.6</v>
      </c>
      <c r="AX370" s="44">
        <v>5.1</v>
      </c>
      <c r="AY370" s="44">
        <v>9.2</v>
      </c>
    </row>
    <row r="371" ht="15.75" customHeight="1">
      <c r="A371" s="44" t="s">
        <v>667</v>
      </c>
      <c r="B371" s="44">
        <v>15001.0</v>
      </c>
      <c r="C371" s="44" t="s">
        <v>539</v>
      </c>
      <c r="D371" s="44">
        <v>1.0</v>
      </c>
      <c r="E371" s="44">
        <v>244.8</v>
      </c>
      <c r="F371" s="44">
        <v>82.1</v>
      </c>
      <c r="G371" s="44">
        <v>77.6</v>
      </c>
      <c r="H371" s="44">
        <v>5.5</v>
      </c>
      <c r="I371" s="44">
        <v>335.5</v>
      </c>
      <c r="J371" s="44">
        <v>-9.0</v>
      </c>
      <c r="K371" s="44">
        <v>4.2</v>
      </c>
      <c r="L371" s="44">
        <v>13.3</v>
      </c>
      <c r="M371" s="44">
        <v>4.6</v>
      </c>
      <c r="N371" s="44">
        <v>10.5</v>
      </c>
      <c r="O371" s="44">
        <v>33.1</v>
      </c>
      <c r="P371" s="44">
        <v>21.4</v>
      </c>
      <c r="Q371" s="44">
        <v>17.1</v>
      </c>
      <c r="R371" s="44">
        <v>19294.0</v>
      </c>
      <c r="S371" s="44">
        <v>28907.0</v>
      </c>
      <c r="T371" s="44">
        <v>25.3</v>
      </c>
      <c r="U371" s="44">
        <v>6.5</v>
      </c>
      <c r="V371" s="44">
        <v>82.7</v>
      </c>
      <c r="W371" s="44">
        <v>10.8</v>
      </c>
      <c r="X371" s="44">
        <v>0.8</v>
      </c>
      <c r="Y371" s="44">
        <v>616.9</v>
      </c>
      <c r="Z371" s="44">
        <v>75.5</v>
      </c>
      <c r="AA371" s="44">
        <v>46.6</v>
      </c>
      <c r="AB371" s="44">
        <v>593.8</v>
      </c>
      <c r="AC371" s="44">
        <v>3.3</v>
      </c>
      <c r="AD371" s="44">
        <v>6.8</v>
      </c>
      <c r="AE371" s="44">
        <v>10.7</v>
      </c>
      <c r="AF371" s="44">
        <v>7.9</v>
      </c>
      <c r="AG371" s="44">
        <v>43.8</v>
      </c>
      <c r="AH371" s="44">
        <v>37.6</v>
      </c>
      <c r="AI371" s="44">
        <v>52.1</v>
      </c>
      <c r="AJ371" s="44">
        <v>36.2</v>
      </c>
      <c r="AK371" s="44">
        <v>7.0</v>
      </c>
      <c r="AL371" s="44">
        <v>415.3</v>
      </c>
      <c r="AM371" s="44">
        <v>0.8</v>
      </c>
      <c r="AN371" s="44">
        <v>26.8</v>
      </c>
      <c r="AO371" s="44">
        <v>17.9</v>
      </c>
      <c r="AP371" s="44">
        <v>19.0</v>
      </c>
      <c r="AQ371" s="44">
        <v>35.5</v>
      </c>
      <c r="AR371" s="44">
        <v>103.9</v>
      </c>
      <c r="AS371" s="44">
        <v>23.7</v>
      </c>
      <c r="AT371" s="44">
        <v>22.0</v>
      </c>
      <c r="AU371" s="44">
        <v>8.2</v>
      </c>
      <c r="AV371" s="44">
        <v>9.0</v>
      </c>
      <c r="AW371" s="44">
        <v>7.3</v>
      </c>
      <c r="AX371" s="44">
        <v>6.8</v>
      </c>
      <c r="AY371" s="44">
        <v>8.1</v>
      </c>
    </row>
    <row r="372" ht="15.75" customHeight="1">
      <c r="A372" s="44" t="s">
        <v>667</v>
      </c>
      <c r="B372" s="44">
        <v>15002.0</v>
      </c>
      <c r="C372" s="44" t="s">
        <v>540</v>
      </c>
      <c r="D372" s="44">
        <v>1.0</v>
      </c>
      <c r="E372" s="44">
        <v>135.0</v>
      </c>
      <c r="F372" s="44">
        <v>239.2</v>
      </c>
      <c r="G372" s="44">
        <v>217.5</v>
      </c>
      <c r="H372" s="44">
        <v>9.1</v>
      </c>
      <c r="I372" s="44">
        <v>1771.3</v>
      </c>
      <c r="J372" s="44">
        <v>-2.9</v>
      </c>
      <c r="K372" s="44">
        <v>7.6</v>
      </c>
      <c r="L372" s="44">
        <v>15.4</v>
      </c>
      <c r="M372" s="44">
        <v>8.8</v>
      </c>
      <c r="N372" s="44">
        <v>15.2</v>
      </c>
      <c r="O372" s="44">
        <v>30.4</v>
      </c>
      <c r="P372" s="44">
        <v>17.3</v>
      </c>
      <c r="Q372" s="44">
        <v>12.8</v>
      </c>
      <c r="R372" s="44">
        <v>17218.0</v>
      </c>
      <c r="S372" s="44">
        <v>29013.0</v>
      </c>
      <c r="T372" s="44">
        <v>35.9</v>
      </c>
      <c r="U372" s="44">
        <v>6.6</v>
      </c>
      <c r="V372" s="44">
        <v>83.6</v>
      </c>
      <c r="W372" s="44">
        <v>9.8</v>
      </c>
      <c r="X372" s="44">
        <v>2.4</v>
      </c>
      <c r="Y372" s="44">
        <v>604.8</v>
      </c>
      <c r="Z372" s="44">
        <v>68.2</v>
      </c>
      <c r="AA372" s="44">
        <v>41.2</v>
      </c>
      <c r="AB372" s="44">
        <v>446.0</v>
      </c>
      <c r="AC372" s="44">
        <v>2.2</v>
      </c>
      <c r="AD372" s="44">
        <v>8.0</v>
      </c>
      <c r="AE372" s="44">
        <v>11.6</v>
      </c>
      <c r="AF372" s="44">
        <v>10.8</v>
      </c>
      <c r="AG372" s="44">
        <v>39.7</v>
      </c>
      <c r="AH372" s="44">
        <v>37.9</v>
      </c>
      <c r="AI372" s="44">
        <v>49.7</v>
      </c>
      <c r="AJ372" s="44">
        <v>30.2</v>
      </c>
      <c r="AK372" s="44">
        <v>4.3</v>
      </c>
      <c r="AL372" s="44">
        <v>404.0</v>
      </c>
      <c r="AM372" s="44">
        <v>0.0</v>
      </c>
      <c r="AN372" s="44">
        <v>11.9</v>
      </c>
      <c r="AO372" s="44">
        <v>18.3</v>
      </c>
      <c r="AP372" s="44">
        <v>27.9</v>
      </c>
      <c r="AQ372" s="44">
        <v>41.8</v>
      </c>
      <c r="AR372" s="44">
        <v>145.0</v>
      </c>
      <c r="AS372" s="44">
        <v>28.9</v>
      </c>
      <c r="AT372" s="44">
        <v>31.8</v>
      </c>
      <c r="AU372" s="44">
        <v>8.6</v>
      </c>
      <c r="AV372" s="44">
        <v>9.7</v>
      </c>
      <c r="AW372" s="44">
        <v>7.4</v>
      </c>
      <c r="AX372" s="44">
        <v>7.4</v>
      </c>
      <c r="AY372" s="44">
        <v>8.6</v>
      </c>
    </row>
    <row r="373" ht="15.75" customHeight="1">
      <c r="A373" s="44" t="s">
        <v>667</v>
      </c>
      <c r="B373" s="44">
        <v>15003.0</v>
      </c>
      <c r="C373" s="44" t="s">
        <v>541</v>
      </c>
      <c r="D373" s="44">
        <v>1.0</v>
      </c>
      <c r="E373" s="44">
        <v>201.0</v>
      </c>
      <c r="F373" s="44">
        <v>238.5</v>
      </c>
      <c r="G373" s="44">
        <v>217.9</v>
      </c>
      <c r="H373" s="44">
        <v>8.6</v>
      </c>
      <c r="I373" s="44">
        <v>1186.4</v>
      </c>
      <c r="J373" s="44">
        <v>-2.9</v>
      </c>
      <c r="K373" s="44">
        <v>4.2</v>
      </c>
      <c r="L373" s="44">
        <v>14.9</v>
      </c>
      <c r="M373" s="44">
        <v>8.0</v>
      </c>
      <c r="N373" s="44">
        <v>15.4</v>
      </c>
      <c r="O373" s="44">
        <v>31.2</v>
      </c>
      <c r="P373" s="44">
        <v>17.3</v>
      </c>
      <c r="Q373" s="44">
        <v>13.2</v>
      </c>
      <c r="R373" s="44">
        <v>18206.0</v>
      </c>
      <c r="S373" s="44">
        <v>32978.0</v>
      </c>
      <c r="T373" s="44">
        <v>29.3</v>
      </c>
      <c r="U373" s="44">
        <v>9.0</v>
      </c>
      <c r="V373" s="44">
        <v>79.8</v>
      </c>
      <c r="W373" s="44">
        <v>11.2</v>
      </c>
      <c r="X373" s="44">
        <v>2.4</v>
      </c>
      <c r="Y373" s="44">
        <v>596.4</v>
      </c>
      <c r="Z373" s="44">
        <v>70.1</v>
      </c>
      <c r="AA373" s="44">
        <v>41.8</v>
      </c>
      <c r="AB373" s="44">
        <v>525.9</v>
      </c>
      <c r="AC373" s="44">
        <v>2.5</v>
      </c>
      <c r="AD373" s="44">
        <v>7.9</v>
      </c>
      <c r="AE373" s="44">
        <v>10.5</v>
      </c>
      <c r="AF373" s="44">
        <v>7.1</v>
      </c>
      <c r="AG373" s="44">
        <v>44.0</v>
      </c>
      <c r="AH373" s="44">
        <v>38.5</v>
      </c>
      <c r="AI373" s="44">
        <v>53.4</v>
      </c>
      <c r="AJ373" s="44">
        <v>35.3</v>
      </c>
      <c r="AK373" s="44">
        <v>5.4</v>
      </c>
      <c r="AL373" s="44">
        <v>456.8</v>
      </c>
      <c r="AM373" s="44">
        <v>0.0</v>
      </c>
      <c r="AN373" s="44">
        <v>15.7</v>
      </c>
      <c r="AO373" s="44">
        <v>18.7</v>
      </c>
      <c r="AP373" s="44">
        <v>27.9</v>
      </c>
      <c r="AQ373" s="44">
        <v>37.6</v>
      </c>
      <c r="AR373" s="44">
        <v>128.0</v>
      </c>
      <c r="AS373" s="44">
        <v>24.9</v>
      </c>
      <c r="AT373" s="44">
        <v>28.1</v>
      </c>
      <c r="AU373" s="44">
        <v>8.9</v>
      </c>
      <c r="AV373" s="44">
        <v>9.7</v>
      </c>
      <c r="AW373" s="44">
        <v>7.9</v>
      </c>
      <c r="AX373" s="44">
        <v>8.8</v>
      </c>
      <c r="AY373" s="44">
        <v>8.8</v>
      </c>
    </row>
    <row r="374" ht="15.75" customHeight="1">
      <c r="A374" s="44" t="s">
        <v>667</v>
      </c>
      <c r="B374" s="44">
        <v>15081.0</v>
      </c>
      <c r="C374" s="44" t="s">
        <v>542</v>
      </c>
      <c r="D374" s="44">
        <v>13.0</v>
      </c>
      <c r="E374" s="44">
        <v>2293.3</v>
      </c>
      <c r="F374" s="44">
        <v>84.5</v>
      </c>
      <c r="G374" s="44">
        <v>81.5</v>
      </c>
      <c r="H374" s="44">
        <v>3.6</v>
      </c>
      <c r="I374" s="44">
        <v>36.8</v>
      </c>
      <c r="J374" s="44">
        <v>-6.3</v>
      </c>
      <c r="K374" s="44">
        <v>-2.9</v>
      </c>
      <c r="L374" s="44">
        <v>15.4</v>
      </c>
      <c r="M374" s="44">
        <v>4.7</v>
      </c>
      <c r="N374" s="44">
        <v>10.6</v>
      </c>
      <c r="O374" s="44">
        <v>37.2</v>
      </c>
      <c r="P374" s="44">
        <v>19.1</v>
      </c>
      <c r="Q374" s="44">
        <v>12.9</v>
      </c>
      <c r="R374" s="44">
        <v>19255.0</v>
      </c>
      <c r="S374" s="44">
        <v>23022.0</v>
      </c>
      <c r="T374" s="44">
        <v>13.1</v>
      </c>
      <c r="U374" s="44">
        <v>15.4</v>
      </c>
      <c r="V374" s="44">
        <v>57.5</v>
      </c>
      <c r="W374" s="44">
        <v>27.1</v>
      </c>
      <c r="X374" s="44">
        <v>1.4</v>
      </c>
      <c r="Y374" s="44">
        <v>541.4</v>
      </c>
      <c r="Z374" s="44">
        <v>93.3</v>
      </c>
      <c r="AA374" s="44">
        <v>50.5</v>
      </c>
      <c r="AB374" s="44">
        <v>760.5</v>
      </c>
      <c r="AC374" s="44">
        <v>1.9</v>
      </c>
      <c r="AD374" s="44">
        <v>9.0</v>
      </c>
      <c r="AE374" s="44">
        <v>9.3</v>
      </c>
      <c r="AF374" s="44">
        <v>8.3</v>
      </c>
      <c r="AG374" s="44">
        <v>52.8</v>
      </c>
      <c r="AH374" s="44">
        <v>29.7</v>
      </c>
      <c r="AI374" s="44">
        <v>57.2</v>
      </c>
      <c r="AJ374" s="44">
        <v>33.3</v>
      </c>
      <c r="AK374" s="44">
        <v>9.1</v>
      </c>
      <c r="AL374" s="44">
        <v>322.8</v>
      </c>
      <c r="AM374" s="44">
        <v>5.5</v>
      </c>
      <c r="AN374" s="44">
        <v>29.9</v>
      </c>
      <c r="AO374" s="44">
        <v>19.5</v>
      </c>
      <c r="AP374" s="44">
        <v>12.1</v>
      </c>
      <c r="AQ374" s="44">
        <v>33.0</v>
      </c>
      <c r="AR374" s="44">
        <v>76.6</v>
      </c>
      <c r="AS374" s="44">
        <v>20.2</v>
      </c>
      <c r="AT374" s="44">
        <v>12.2</v>
      </c>
      <c r="AU374" s="44">
        <v>7.4</v>
      </c>
      <c r="AV374" s="44">
        <v>8.0</v>
      </c>
      <c r="AW374" s="44">
        <v>6.7</v>
      </c>
      <c r="AX374" s="44">
        <v>5.1</v>
      </c>
      <c r="AY374" s="44">
        <v>7.7</v>
      </c>
    </row>
    <row r="375" ht="15.75" customHeight="1">
      <c r="A375" s="44" t="s">
        <v>667</v>
      </c>
      <c r="B375" s="44">
        <v>15082.0</v>
      </c>
      <c r="C375" s="44" t="s">
        <v>543</v>
      </c>
      <c r="D375" s="44">
        <v>10.0</v>
      </c>
      <c r="E375" s="44">
        <v>1454.3</v>
      </c>
      <c r="F375" s="44">
        <v>161.3</v>
      </c>
      <c r="G375" s="44">
        <v>155.6</v>
      </c>
      <c r="H375" s="44">
        <v>3.5</v>
      </c>
      <c r="I375" s="44">
        <v>110.9</v>
      </c>
      <c r="J375" s="44">
        <v>-8.8</v>
      </c>
      <c r="K375" s="44">
        <v>-2.8</v>
      </c>
      <c r="L375" s="44">
        <v>13.7</v>
      </c>
      <c r="M375" s="44">
        <v>4.5</v>
      </c>
      <c r="N375" s="44">
        <v>10.1</v>
      </c>
      <c r="O375" s="44">
        <v>35.9</v>
      </c>
      <c r="P375" s="44">
        <v>21.1</v>
      </c>
      <c r="Q375" s="44">
        <v>14.8</v>
      </c>
      <c r="R375" s="44">
        <v>18669.0</v>
      </c>
      <c r="S375" s="44">
        <v>27081.0</v>
      </c>
      <c r="T375" s="44">
        <v>10.3</v>
      </c>
      <c r="U375" s="44">
        <v>15.7</v>
      </c>
      <c r="V375" s="44">
        <v>52.0</v>
      </c>
      <c r="W375" s="44">
        <v>32.3</v>
      </c>
      <c r="X375" s="44">
        <v>2.0</v>
      </c>
      <c r="Y375" s="44">
        <v>587.8</v>
      </c>
      <c r="Z375" s="44">
        <v>80.7</v>
      </c>
      <c r="AA375" s="44">
        <v>47.4</v>
      </c>
      <c r="AB375" s="44">
        <v>690.3</v>
      </c>
      <c r="AC375" s="44">
        <v>2.0</v>
      </c>
      <c r="AD375" s="44">
        <v>7.6</v>
      </c>
      <c r="AE375" s="44">
        <v>11.2</v>
      </c>
      <c r="AF375" s="44">
        <v>8.9</v>
      </c>
      <c r="AG375" s="44">
        <v>52.3</v>
      </c>
      <c r="AH375" s="44">
        <v>27.5</v>
      </c>
      <c r="AI375" s="44">
        <v>56.4</v>
      </c>
      <c r="AJ375" s="44">
        <v>34.6</v>
      </c>
      <c r="AK375" s="44">
        <v>8.0</v>
      </c>
      <c r="AL375" s="44">
        <v>350.4</v>
      </c>
      <c r="AM375" s="44">
        <v>2.4</v>
      </c>
      <c r="AN375" s="44">
        <v>36.8</v>
      </c>
      <c r="AO375" s="44">
        <v>20.8</v>
      </c>
      <c r="AP375" s="44">
        <v>13.7</v>
      </c>
      <c r="AQ375" s="44">
        <v>26.3</v>
      </c>
      <c r="AR375" s="44">
        <v>96.1</v>
      </c>
      <c r="AS375" s="44">
        <v>21.3</v>
      </c>
      <c r="AT375" s="44">
        <v>9.4</v>
      </c>
      <c r="AU375" s="44">
        <v>7.9</v>
      </c>
      <c r="AV375" s="44">
        <v>8.1</v>
      </c>
      <c r="AW375" s="44">
        <v>7.7</v>
      </c>
      <c r="AX375" s="44">
        <v>8.1</v>
      </c>
      <c r="AY375" s="44">
        <v>8.7</v>
      </c>
    </row>
    <row r="376" ht="15.75" customHeight="1">
      <c r="A376" s="44" t="s">
        <v>667</v>
      </c>
      <c r="B376" s="44">
        <v>15083.0</v>
      </c>
      <c r="C376" s="44" t="s">
        <v>544</v>
      </c>
      <c r="D376" s="44">
        <v>34.0</v>
      </c>
      <c r="E376" s="44">
        <v>2366.8</v>
      </c>
      <c r="F376" s="44">
        <v>172.6</v>
      </c>
      <c r="G376" s="44">
        <v>167.2</v>
      </c>
      <c r="H376" s="44">
        <v>3.1</v>
      </c>
      <c r="I376" s="44">
        <v>72.9</v>
      </c>
      <c r="J376" s="44">
        <v>-5.1</v>
      </c>
      <c r="K376" s="44">
        <v>3.1</v>
      </c>
      <c r="L376" s="44">
        <v>15.4</v>
      </c>
      <c r="M376" s="44">
        <v>4.5</v>
      </c>
      <c r="N376" s="44">
        <v>10.7</v>
      </c>
      <c r="O376" s="44">
        <v>37.9</v>
      </c>
      <c r="P376" s="44">
        <v>19.7</v>
      </c>
      <c r="Q376" s="44">
        <v>11.8</v>
      </c>
      <c r="R376" s="44">
        <v>19778.0</v>
      </c>
      <c r="S376" s="44">
        <v>27733.0</v>
      </c>
      <c r="T376" s="44">
        <v>12.3</v>
      </c>
      <c r="U376" s="44">
        <v>13.6</v>
      </c>
      <c r="V376" s="44">
        <v>54.4</v>
      </c>
      <c r="W376" s="44">
        <v>32.0</v>
      </c>
      <c r="X376" s="44">
        <v>2.7</v>
      </c>
      <c r="Y376" s="44">
        <v>531.1</v>
      </c>
      <c r="Z376" s="44">
        <v>91.0</v>
      </c>
      <c r="AA376" s="44">
        <v>48.3</v>
      </c>
      <c r="AB376" s="44">
        <v>749.3</v>
      </c>
      <c r="AC376" s="44">
        <v>0.9</v>
      </c>
      <c r="AD376" s="44">
        <v>8.3</v>
      </c>
      <c r="AE376" s="44">
        <v>7.0</v>
      </c>
      <c r="AF376" s="44">
        <v>7.3</v>
      </c>
      <c r="AG376" s="44">
        <v>56.7</v>
      </c>
      <c r="AH376" s="44">
        <v>29.0</v>
      </c>
      <c r="AI376" s="44">
        <v>62.1</v>
      </c>
      <c r="AJ376" s="44">
        <v>31.7</v>
      </c>
      <c r="AK376" s="44">
        <v>8.2</v>
      </c>
      <c r="AL376" s="44">
        <v>357.2</v>
      </c>
      <c r="AM376" s="44">
        <v>3.1</v>
      </c>
      <c r="AN376" s="44">
        <v>35.8</v>
      </c>
      <c r="AO376" s="44">
        <v>28.7</v>
      </c>
      <c r="AP376" s="44">
        <v>9.2</v>
      </c>
      <c r="AQ376" s="44">
        <v>23.2</v>
      </c>
      <c r="AR376" s="44">
        <v>63.9</v>
      </c>
      <c r="AS376" s="44">
        <v>21.4</v>
      </c>
      <c r="AT376" s="44">
        <v>12.8</v>
      </c>
      <c r="AU376" s="44">
        <v>5.9</v>
      </c>
      <c r="AV376" s="44">
        <v>6.5</v>
      </c>
      <c r="AW376" s="44">
        <v>5.2</v>
      </c>
      <c r="AX376" s="44">
        <v>5.0</v>
      </c>
      <c r="AY376" s="44">
        <v>6.5</v>
      </c>
    </row>
    <row r="377" ht="15.75" customHeight="1">
      <c r="A377" s="44" t="s">
        <v>667</v>
      </c>
      <c r="B377" s="44">
        <v>15084.0</v>
      </c>
      <c r="C377" s="44" t="s">
        <v>545</v>
      </c>
      <c r="D377" s="44">
        <v>33.0</v>
      </c>
      <c r="E377" s="44">
        <v>1413.7</v>
      </c>
      <c r="F377" s="44">
        <v>182.0</v>
      </c>
      <c r="G377" s="44">
        <v>172.6</v>
      </c>
      <c r="H377" s="44">
        <v>5.1</v>
      </c>
      <c r="I377" s="44">
        <v>128.7</v>
      </c>
      <c r="J377" s="44">
        <v>-8.9</v>
      </c>
      <c r="K377" s="44">
        <v>2.5</v>
      </c>
      <c r="L377" s="44">
        <v>13.9</v>
      </c>
      <c r="M377" s="44">
        <v>4.4</v>
      </c>
      <c r="N377" s="44">
        <v>10.4</v>
      </c>
      <c r="O377" s="44">
        <v>35.6</v>
      </c>
      <c r="P377" s="44">
        <v>20.6</v>
      </c>
      <c r="Q377" s="44">
        <v>15.1</v>
      </c>
      <c r="R377" s="44">
        <v>18674.0</v>
      </c>
      <c r="S377" s="44">
        <v>23703.0</v>
      </c>
      <c r="T377" s="44">
        <v>12.8</v>
      </c>
      <c r="U377" s="44">
        <v>15.0</v>
      </c>
      <c r="V377" s="44">
        <v>58.5</v>
      </c>
      <c r="W377" s="44">
        <v>26.6</v>
      </c>
      <c r="X377" s="44">
        <v>0.9</v>
      </c>
      <c r="Y377" s="44">
        <v>581.6</v>
      </c>
      <c r="Z377" s="44">
        <v>79.8</v>
      </c>
      <c r="AA377" s="44">
        <v>46.4</v>
      </c>
      <c r="AB377" s="44">
        <v>683.7</v>
      </c>
      <c r="AC377" s="44">
        <v>1.2</v>
      </c>
      <c r="AD377" s="44">
        <v>7.7</v>
      </c>
      <c r="AE377" s="44">
        <v>10.5</v>
      </c>
      <c r="AF377" s="44">
        <v>11.2</v>
      </c>
      <c r="AG377" s="44">
        <v>47.0</v>
      </c>
      <c r="AH377" s="44">
        <v>31.4</v>
      </c>
      <c r="AI377" s="44">
        <v>60.0</v>
      </c>
      <c r="AJ377" s="44">
        <v>34.4</v>
      </c>
      <c r="AK377" s="44">
        <v>8.2</v>
      </c>
      <c r="AL377" s="44">
        <v>326.6</v>
      </c>
      <c r="AM377" s="44">
        <v>1.9</v>
      </c>
      <c r="AN377" s="44">
        <v>32.0</v>
      </c>
      <c r="AO377" s="44">
        <v>22.7</v>
      </c>
      <c r="AP377" s="44">
        <v>12.9</v>
      </c>
      <c r="AQ377" s="44">
        <v>30.5</v>
      </c>
      <c r="AR377" s="44">
        <v>94.3</v>
      </c>
      <c r="AS377" s="44">
        <v>21.0</v>
      </c>
      <c r="AT377" s="44">
        <v>10.7</v>
      </c>
      <c r="AU377" s="44">
        <v>7.3</v>
      </c>
      <c r="AV377" s="44">
        <v>7.6</v>
      </c>
      <c r="AW377" s="44">
        <v>7.0</v>
      </c>
      <c r="AX377" s="44">
        <v>5.4</v>
      </c>
      <c r="AY377" s="44">
        <v>8.0</v>
      </c>
    </row>
    <row r="378" ht="15.75" customHeight="1">
      <c r="A378" s="44" t="s">
        <v>667</v>
      </c>
      <c r="B378" s="44">
        <v>15085.0</v>
      </c>
      <c r="C378" s="44" t="s">
        <v>546</v>
      </c>
      <c r="D378" s="44">
        <v>20.0</v>
      </c>
      <c r="E378" s="44">
        <v>2104.6</v>
      </c>
      <c r="F378" s="44">
        <v>216.3</v>
      </c>
      <c r="G378" s="44">
        <v>209.8</v>
      </c>
      <c r="H378" s="44">
        <v>3.0</v>
      </c>
      <c r="I378" s="44">
        <v>102.8</v>
      </c>
      <c r="J378" s="44">
        <v>-8.4</v>
      </c>
      <c r="K378" s="44">
        <v>-7.0</v>
      </c>
      <c r="L378" s="44">
        <v>13.9</v>
      </c>
      <c r="M378" s="44">
        <v>4.7</v>
      </c>
      <c r="N378" s="44">
        <v>10.1</v>
      </c>
      <c r="O378" s="44">
        <v>35.4</v>
      </c>
      <c r="P378" s="44">
        <v>21.3</v>
      </c>
      <c r="Q378" s="44">
        <v>14.6</v>
      </c>
      <c r="R378" s="44">
        <v>18785.0</v>
      </c>
      <c r="S378" s="44">
        <v>22464.0</v>
      </c>
      <c r="T378" s="44">
        <v>7.8</v>
      </c>
      <c r="U378" s="44">
        <v>47.8</v>
      </c>
      <c r="V378" s="44">
        <v>24.2</v>
      </c>
      <c r="W378" s="44">
        <v>28.0</v>
      </c>
      <c r="X378" s="44">
        <v>1.9</v>
      </c>
      <c r="Y378" s="44">
        <v>592.0</v>
      </c>
      <c r="Z378" s="44">
        <v>82.3</v>
      </c>
      <c r="AA378" s="44">
        <v>48.7</v>
      </c>
      <c r="AB378" s="44">
        <v>680.8</v>
      </c>
      <c r="AC378" s="44">
        <v>2.1</v>
      </c>
      <c r="AD378" s="44">
        <v>8.2</v>
      </c>
      <c r="AE378" s="44">
        <v>8.0</v>
      </c>
      <c r="AF378" s="44">
        <v>8.7</v>
      </c>
      <c r="AG378" s="44">
        <v>53.6</v>
      </c>
      <c r="AH378" s="44">
        <v>29.8</v>
      </c>
      <c r="AI378" s="44">
        <v>58.1</v>
      </c>
      <c r="AJ378" s="44">
        <v>35.4</v>
      </c>
      <c r="AK378" s="44">
        <v>7.8</v>
      </c>
      <c r="AL378" s="44">
        <v>341.5</v>
      </c>
      <c r="AM378" s="44">
        <v>1.9</v>
      </c>
      <c r="AN378" s="44">
        <v>31.7</v>
      </c>
      <c r="AO378" s="44">
        <v>23.0</v>
      </c>
      <c r="AP378" s="44">
        <v>10.6</v>
      </c>
      <c r="AQ378" s="44">
        <v>32.9</v>
      </c>
      <c r="AR378" s="44">
        <v>75.6</v>
      </c>
      <c r="AS378" s="44">
        <v>18.9</v>
      </c>
      <c r="AT378" s="44">
        <v>6.4</v>
      </c>
      <c r="AU378" s="44">
        <v>6.5</v>
      </c>
      <c r="AV378" s="44">
        <v>7.1</v>
      </c>
      <c r="AW378" s="44">
        <v>5.8</v>
      </c>
      <c r="AX378" s="44">
        <v>4.3</v>
      </c>
      <c r="AY378" s="44">
        <v>6.5</v>
      </c>
    </row>
    <row r="379" ht="15.75" customHeight="1">
      <c r="A379" s="44" t="s">
        <v>667</v>
      </c>
      <c r="B379" s="44">
        <v>15086.0</v>
      </c>
      <c r="C379" s="44" t="s">
        <v>547</v>
      </c>
      <c r="D379" s="44">
        <v>8.0</v>
      </c>
      <c r="E379" s="44">
        <v>1576.9</v>
      </c>
      <c r="F379" s="44">
        <v>90.5</v>
      </c>
      <c r="G379" s="44">
        <v>87.4</v>
      </c>
      <c r="H379" s="44">
        <v>3.4</v>
      </c>
      <c r="I379" s="44">
        <v>57.4</v>
      </c>
      <c r="J379" s="44">
        <v>-6.6</v>
      </c>
      <c r="K379" s="44">
        <v>-2.8</v>
      </c>
      <c r="L379" s="44">
        <v>14.7</v>
      </c>
      <c r="M379" s="44">
        <v>4.3</v>
      </c>
      <c r="N379" s="44">
        <v>9.8</v>
      </c>
      <c r="O379" s="44">
        <v>37.4</v>
      </c>
      <c r="P379" s="44">
        <v>20.2</v>
      </c>
      <c r="Q379" s="44">
        <v>13.5</v>
      </c>
      <c r="R379" s="44">
        <v>19626.0</v>
      </c>
      <c r="S379" s="44">
        <v>23795.0</v>
      </c>
      <c r="T379" s="44">
        <v>11.3</v>
      </c>
      <c r="U379" s="44">
        <v>11.7</v>
      </c>
      <c r="V379" s="44">
        <v>68.3</v>
      </c>
      <c r="W379" s="44">
        <v>20.0</v>
      </c>
      <c r="X379" s="44">
        <v>2.1</v>
      </c>
      <c r="Y379" s="44">
        <v>559.5</v>
      </c>
      <c r="Z379" s="44">
        <v>89.0</v>
      </c>
      <c r="AA379" s="44">
        <v>49.8</v>
      </c>
      <c r="AB379" s="44">
        <v>742.4</v>
      </c>
      <c r="AC379" s="44">
        <v>1.7</v>
      </c>
      <c r="AD379" s="44">
        <v>7.2</v>
      </c>
      <c r="AE379" s="44">
        <v>14.0</v>
      </c>
      <c r="AF379" s="44">
        <v>7.8</v>
      </c>
      <c r="AG379" s="44">
        <v>54.8</v>
      </c>
      <c r="AH379" s="44">
        <v>23.3</v>
      </c>
      <c r="AI379" s="44">
        <v>61.3</v>
      </c>
      <c r="AJ379" s="44">
        <v>35.6</v>
      </c>
      <c r="AK379" s="44">
        <v>8.7</v>
      </c>
      <c r="AL379" s="44">
        <v>305.9</v>
      </c>
      <c r="AM379" s="44">
        <v>4.1</v>
      </c>
      <c r="AN379" s="44">
        <v>36.3</v>
      </c>
      <c r="AO379" s="44">
        <v>19.6</v>
      </c>
      <c r="AP379" s="44">
        <v>9.8</v>
      </c>
      <c r="AQ379" s="44">
        <v>30.1</v>
      </c>
      <c r="AR379" s="44">
        <v>76.2</v>
      </c>
      <c r="AS379" s="44">
        <v>22.2</v>
      </c>
      <c r="AT379" s="44">
        <v>15.3</v>
      </c>
      <c r="AU379" s="44">
        <v>7.9</v>
      </c>
      <c r="AV379" s="44">
        <v>8.4</v>
      </c>
      <c r="AW379" s="44">
        <v>7.3</v>
      </c>
      <c r="AX379" s="44">
        <v>5.3</v>
      </c>
      <c r="AY379" s="44">
        <v>9.5</v>
      </c>
    </row>
    <row r="380" ht="15.75" customHeight="1">
      <c r="A380" s="44" t="s">
        <v>667</v>
      </c>
      <c r="B380" s="44">
        <v>15087.0</v>
      </c>
      <c r="C380" s="44" t="s">
        <v>548</v>
      </c>
      <c r="D380" s="44">
        <v>22.0</v>
      </c>
      <c r="E380" s="44">
        <v>1448.8</v>
      </c>
      <c r="F380" s="44">
        <v>138.0</v>
      </c>
      <c r="G380" s="44">
        <v>134.1</v>
      </c>
      <c r="H380" s="44">
        <v>2.9</v>
      </c>
      <c r="I380" s="44">
        <v>95.3</v>
      </c>
      <c r="J380" s="44">
        <v>-9.7</v>
      </c>
      <c r="K380" s="44">
        <v>-3.0</v>
      </c>
      <c r="L380" s="44">
        <v>13.5</v>
      </c>
      <c r="M380" s="44">
        <v>4.1</v>
      </c>
      <c r="N380" s="44">
        <v>9.4</v>
      </c>
      <c r="O380" s="44">
        <v>35.2</v>
      </c>
      <c r="P380" s="44">
        <v>22.3</v>
      </c>
      <c r="Q380" s="44">
        <v>15.5</v>
      </c>
      <c r="R380" s="44">
        <v>18203.0</v>
      </c>
      <c r="S380" s="44">
        <v>19332.0</v>
      </c>
      <c r="T380" s="44">
        <v>13.5</v>
      </c>
      <c r="U380" s="44">
        <v>14.2</v>
      </c>
      <c r="V380" s="44">
        <v>66.0</v>
      </c>
      <c r="W380" s="44">
        <v>19.8</v>
      </c>
      <c r="X380" s="44">
        <v>1.1</v>
      </c>
      <c r="Y380" s="44">
        <v>570.6</v>
      </c>
      <c r="Z380" s="44">
        <v>83.0</v>
      </c>
      <c r="AA380" s="44">
        <v>47.4</v>
      </c>
      <c r="AB380" s="44">
        <v>709.3</v>
      </c>
      <c r="AC380" s="44">
        <v>1.6</v>
      </c>
      <c r="AD380" s="44">
        <v>7.2</v>
      </c>
      <c r="AE380" s="44">
        <v>11.7</v>
      </c>
      <c r="AF380" s="44">
        <v>11.2</v>
      </c>
      <c r="AG380" s="44">
        <v>55.6</v>
      </c>
      <c r="AH380" s="44">
        <v>21.6</v>
      </c>
      <c r="AI380" s="44">
        <v>57.6</v>
      </c>
      <c r="AJ380" s="44">
        <v>34.1</v>
      </c>
      <c r="AK380" s="44">
        <v>8.4</v>
      </c>
      <c r="AL380" s="44">
        <v>304.2</v>
      </c>
      <c r="AM380" s="44">
        <v>2.4</v>
      </c>
      <c r="AN380" s="44">
        <v>31.6</v>
      </c>
      <c r="AO380" s="44">
        <v>23.1</v>
      </c>
      <c r="AP380" s="44">
        <v>9.8</v>
      </c>
      <c r="AQ380" s="44">
        <v>33.1</v>
      </c>
      <c r="AR380" s="44">
        <v>108.1</v>
      </c>
      <c r="AS380" s="44">
        <v>22.8</v>
      </c>
      <c r="AT380" s="44">
        <v>11.1</v>
      </c>
      <c r="AU380" s="44">
        <v>10.7</v>
      </c>
      <c r="AV380" s="44">
        <v>11.3</v>
      </c>
      <c r="AW380" s="44">
        <v>10.1</v>
      </c>
      <c r="AX380" s="44">
        <v>9.9</v>
      </c>
      <c r="AY380" s="44">
        <v>12.5</v>
      </c>
    </row>
    <row r="381" ht="15.75" customHeight="1">
      <c r="A381" s="44" t="s">
        <v>667</v>
      </c>
      <c r="B381" s="44">
        <v>15088.0</v>
      </c>
      <c r="C381" s="44" t="s">
        <v>549</v>
      </c>
      <c r="D381" s="44">
        <v>20.0</v>
      </c>
      <c r="E381" s="44">
        <v>1433.7</v>
      </c>
      <c r="F381" s="44">
        <v>185.5</v>
      </c>
      <c r="G381" s="44">
        <v>179.0</v>
      </c>
      <c r="H381" s="44">
        <v>3.5</v>
      </c>
      <c r="I381" s="44">
        <v>129.4</v>
      </c>
      <c r="J381" s="44">
        <v>-5.9</v>
      </c>
      <c r="K381" s="44">
        <v>3.4</v>
      </c>
      <c r="L381" s="44">
        <v>15.0</v>
      </c>
      <c r="M381" s="44">
        <v>4.5</v>
      </c>
      <c r="N381" s="44">
        <v>10.2</v>
      </c>
      <c r="O381" s="44">
        <v>36.8</v>
      </c>
      <c r="P381" s="44">
        <v>20.6</v>
      </c>
      <c r="Q381" s="44">
        <v>12.8</v>
      </c>
      <c r="R381" s="44">
        <v>19664.0</v>
      </c>
      <c r="S381" s="44">
        <v>32022.0</v>
      </c>
      <c r="T381" s="44">
        <v>13.7</v>
      </c>
      <c r="U381" s="44">
        <v>14.6</v>
      </c>
      <c r="V381" s="44">
        <v>65.6</v>
      </c>
      <c r="W381" s="44">
        <v>19.9</v>
      </c>
      <c r="X381" s="44">
        <v>1.6</v>
      </c>
      <c r="Y381" s="44">
        <v>545.5</v>
      </c>
      <c r="Z381" s="44">
        <v>85.5</v>
      </c>
      <c r="AA381" s="44">
        <v>46.7</v>
      </c>
      <c r="AB381" s="44">
        <v>746.2</v>
      </c>
      <c r="AC381" s="44">
        <v>1.6</v>
      </c>
      <c r="AD381" s="44">
        <v>6.4</v>
      </c>
      <c r="AE381" s="44">
        <v>8.7</v>
      </c>
      <c r="AF381" s="44">
        <v>7.4</v>
      </c>
      <c r="AG381" s="44">
        <v>56.4</v>
      </c>
      <c r="AH381" s="44">
        <v>27.4</v>
      </c>
      <c r="AI381" s="44">
        <v>58.9</v>
      </c>
      <c r="AJ381" s="44">
        <v>33.5</v>
      </c>
      <c r="AK381" s="44">
        <v>8.5</v>
      </c>
      <c r="AL381" s="44">
        <v>373.2</v>
      </c>
      <c r="AM381" s="44">
        <v>1.9</v>
      </c>
      <c r="AN381" s="44">
        <v>34.2</v>
      </c>
      <c r="AO381" s="44">
        <v>28.7</v>
      </c>
      <c r="AP381" s="44">
        <v>14.0</v>
      </c>
      <c r="AQ381" s="44">
        <v>21.2</v>
      </c>
      <c r="AR381" s="44">
        <v>84.4</v>
      </c>
      <c r="AS381" s="44">
        <v>23.7</v>
      </c>
      <c r="AT381" s="44">
        <v>16.2</v>
      </c>
      <c r="AU381" s="44">
        <v>7.0</v>
      </c>
      <c r="AV381" s="44">
        <v>7.4</v>
      </c>
      <c r="AW381" s="44">
        <v>6.6</v>
      </c>
      <c r="AX381" s="44">
        <v>5.7</v>
      </c>
      <c r="AY381" s="44">
        <v>6.9</v>
      </c>
    </row>
    <row r="382" ht="15.75" customHeight="1">
      <c r="A382" s="44" t="s">
        <v>667</v>
      </c>
      <c r="B382" s="44">
        <v>15089.0</v>
      </c>
      <c r="C382" s="44" t="s">
        <v>550</v>
      </c>
      <c r="D382" s="44">
        <v>21.0</v>
      </c>
      <c r="E382" s="44">
        <v>1427.1</v>
      </c>
      <c r="F382" s="44">
        <v>192.7</v>
      </c>
      <c r="G382" s="44">
        <v>186.8</v>
      </c>
      <c r="H382" s="44">
        <v>3.1</v>
      </c>
      <c r="I382" s="44">
        <v>135.1</v>
      </c>
      <c r="J382" s="44">
        <v>-9.6</v>
      </c>
      <c r="K382" s="44">
        <v>0.1</v>
      </c>
      <c r="L382" s="44">
        <v>14.0</v>
      </c>
      <c r="M382" s="44">
        <v>4.7</v>
      </c>
      <c r="N382" s="44">
        <v>10.1</v>
      </c>
      <c r="O382" s="44">
        <v>35.6</v>
      </c>
      <c r="P382" s="44">
        <v>20.9</v>
      </c>
      <c r="Q382" s="44">
        <v>14.7</v>
      </c>
      <c r="R382" s="44">
        <v>18207.0</v>
      </c>
      <c r="S382" s="44">
        <v>24155.0</v>
      </c>
      <c r="T382" s="44">
        <v>11.2</v>
      </c>
      <c r="U382" s="44">
        <v>13.9</v>
      </c>
      <c r="V382" s="44">
        <v>55.3</v>
      </c>
      <c r="W382" s="44">
        <v>30.8</v>
      </c>
      <c r="X382" s="44">
        <v>1.3</v>
      </c>
      <c r="Y382" s="44">
        <v>601.2</v>
      </c>
      <c r="Z382" s="44">
        <v>79.2</v>
      </c>
      <c r="AA382" s="44">
        <v>47.6</v>
      </c>
      <c r="AB382" s="44">
        <v>652.6</v>
      </c>
      <c r="AC382" s="44">
        <v>1.3</v>
      </c>
      <c r="AD382" s="44">
        <v>7.6</v>
      </c>
      <c r="AE382" s="44">
        <v>10.9</v>
      </c>
      <c r="AF382" s="44">
        <v>13.8</v>
      </c>
      <c r="AG382" s="44">
        <v>55.7</v>
      </c>
      <c r="AH382" s="44">
        <v>19.5</v>
      </c>
      <c r="AI382" s="44">
        <v>62.2</v>
      </c>
      <c r="AJ382" s="44">
        <v>31.7</v>
      </c>
      <c r="AK382" s="44">
        <v>7.7</v>
      </c>
      <c r="AL382" s="44">
        <v>327.9</v>
      </c>
      <c r="AM382" s="44">
        <v>1.7</v>
      </c>
      <c r="AN382" s="44">
        <v>32.4</v>
      </c>
      <c r="AO382" s="44">
        <v>20.0</v>
      </c>
      <c r="AP382" s="44">
        <v>12.3</v>
      </c>
      <c r="AQ382" s="44">
        <v>33.6</v>
      </c>
      <c r="AR382" s="44">
        <v>105.8</v>
      </c>
      <c r="AS382" s="44">
        <v>20.7</v>
      </c>
      <c r="AT382" s="44">
        <v>10.7</v>
      </c>
      <c r="AU382" s="44">
        <v>9.5</v>
      </c>
      <c r="AV382" s="44">
        <v>10.0</v>
      </c>
      <c r="AW382" s="44">
        <v>8.9</v>
      </c>
      <c r="AX382" s="44">
        <v>5.5</v>
      </c>
      <c r="AY382" s="44">
        <v>9.8</v>
      </c>
    </row>
    <row r="383" ht="15.75" customHeight="1">
      <c r="A383" s="44" t="s">
        <v>667</v>
      </c>
      <c r="B383" s="44">
        <v>15090.0</v>
      </c>
      <c r="C383" s="44" t="s">
        <v>551</v>
      </c>
      <c r="D383" s="44">
        <v>25.0</v>
      </c>
      <c r="E383" s="44">
        <v>2423.3</v>
      </c>
      <c r="F383" s="44">
        <v>113.2</v>
      </c>
      <c r="G383" s="44">
        <v>109.1</v>
      </c>
      <c r="H383" s="44">
        <v>3.7</v>
      </c>
      <c r="I383" s="44">
        <v>46.7</v>
      </c>
      <c r="J383" s="44">
        <v>-6.6</v>
      </c>
      <c r="K383" s="44">
        <v>-2.9</v>
      </c>
      <c r="L383" s="44">
        <v>14.9</v>
      </c>
      <c r="M383" s="44">
        <v>4.8</v>
      </c>
      <c r="N383" s="44">
        <v>10.6</v>
      </c>
      <c r="O383" s="44">
        <v>36.2</v>
      </c>
      <c r="P383" s="44">
        <v>20.1</v>
      </c>
      <c r="Q383" s="44">
        <v>13.3</v>
      </c>
      <c r="R383" s="44">
        <v>17921.0</v>
      </c>
      <c r="S383" s="44">
        <v>23629.0</v>
      </c>
      <c r="T383" s="44">
        <v>14.3</v>
      </c>
      <c r="U383" s="44">
        <v>13.9</v>
      </c>
      <c r="V383" s="44">
        <v>73.1</v>
      </c>
      <c r="W383" s="44">
        <v>13.0</v>
      </c>
      <c r="X383" s="44">
        <v>2.4</v>
      </c>
      <c r="Y383" s="44">
        <v>581.9</v>
      </c>
      <c r="Z383" s="44">
        <v>86.5</v>
      </c>
      <c r="AA383" s="44">
        <v>50.3</v>
      </c>
      <c r="AB383" s="44">
        <v>699.9</v>
      </c>
      <c r="AC383" s="44">
        <v>2.5</v>
      </c>
      <c r="AD383" s="44">
        <v>8.6</v>
      </c>
      <c r="AE383" s="44">
        <v>10.3</v>
      </c>
      <c r="AF383" s="44">
        <v>7.1</v>
      </c>
      <c r="AG383" s="44">
        <v>51.0</v>
      </c>
      <c r="AH383" s="44">
        <v>31.6</v>
      </c>
      <c r="AI383" s="44">
        <v>55.6</v>
      </c>
      <c r="AJ383" s="44">
        <v>35.6</v>
      </c>
      <c r="AK383" s="44">
        <v>9.0</v>
      </c>
      <c r="AL383" s="44">
        <v>317.1</v>
      </c>
      <c r="AM383" s="44">
        <v>4.7</v>
      </c>
      <c r="AN383" s="44">
        <v>27.4</v>
      </c>
      <c r="AO383" s="44">
        <v>20.9</v>
      </c>
      <c r="AP383" s="44">
        <v>10.3</v>
      </c>
      <c r="AQ383" s="44">
        <v>36.6</v>
      </c>
      <c r="AR383" s="44">
        <v>112.4</v>
      </c>
      <c r="AS383" s="44">
        <v>21.9</v>
      </c>
      <c r="AT383" s="44">
        <v>13.5</v>
      </c>
      <c r="AU383" s="44">
        <v>10.1</v>
      </c>
      <c r="AV383" s="44">
        <v>10.9</v>
      </c>
      <c r="AW383" s="44">
        <v>9.1</v>
      </c>
      <c r="AX383" s="44">
        <v>7.5</v>
      </c>
      <c r="AY383" s="44">
        <v>9.9</v>
      </c>
    </row>
    <row r="384" ht="15.75" customHeight="1">
      <c r="A384" s="44" t="s">
        <v>667</v>
      </c>
      <c r="B384" s="44">
        <v>15091.0</v>
      </c>
      <c r="C384" s="44" t="s">
        <v>552</v>
      </c>
      <c r="D384" s="44">
        <v>9.0</v>
      </c>
      <c r="E384" s="44">
        <v>1930.5</v>
      </c>
      <c r="F384" s="44">
        <v>126.8</v>
      </c>
      <c r="G384" s="44">
        <v>122.7</v>
      </c>
      <c r="H384" s="44">
        <v>3.2</v>
      </c>
      <c r="I384" s="44">
        <v>65.7</v>
      </c>
      <c r="J384" s="44">
        <v>-7.5</v>
      </c>
      <c r="K384" s="44">
        <v>2.6</v>
      </c>
      <c r="L384" s="44">
        <v>13.7</v>
      </c>
      <c r="M384" s="44">
        <v>4.2</v>
      </c>
      <c r="N384" s="44">
        <v>9.8</v>
      </c>
      <c r="O384" s="44">
        <v>35.6</v>
      </c>
      <c r="P384" s="44">
        <v>21.4</v>
      </c>
      <c r="Q384" s="44">
        <v>15.3</v>
      </c>
      <c r="R384" s="44">
        <v>19112.0</v>
      </c>
      <c r="S384" s="44">
        <v>24727.0</v>
      </c>
      <c r="T384" s="44">
        <v>12.3</v>
      </c>
      <c r="U384" s="44">
        <v>15.7</v>
      </c>
      <c r="V384" s="44">
        <v>62.0</v>
      </c>
      <c r="W384" s="44">
        <v>22.4</v>
      </c>
      <c r="X384" s="44">
        <v>1.1</v>
      </c>
      <c r="Y384" s="44">
        <v>569.4</v>
      </c>
      <c r="Z384" s="44">
        <v>84.9</v>
      </c>
      <c r="AA384" s="44">
        <v>48.3</v>
      </c>
      <c r="AB384" s="44">
        <v>725.6</v>
      </c>
      <c r="AC384" s="44">
        <v>1.4</v>
      </c>
      <c r="AD384" s="44">
        <v>7.5</v>
      </c>
      <c r="AE384" s="44">
        <v>10.7</v>
      </c>
      <c r="AF384" s="44">
        <v>9.7</v>
      </c>
      <c r="AG384" s="44">
        <v>52.1</v>
      </c>
      <c r="AH384" s="44">
        <v>27.5</v>
      </c>
      <c r="AI384" s="44">
        <v>61.7</v>
      </c>
      <c r="AJ384" s="44">
        <v>37.6</v>
      </c>
      <c r="AK384" s="44">
        <v>9.3</v>
      </c>
      <c r="AL384" s="44">
        <v>337.1</v>
      </c>
      <c r="AM384" s="44">
        <v>3.2</v>
      </c>
      <c r="AN384" s="44">
        <v>35.0</v>
      </c>
      <c r="AO384" s="44">
        <v>21.2</v>
      </c>
      <c r="AP384" s="44">
        <v>13.4</v>
      </c>
      <c r="AQ384" s="44">
        <v>27.3</v>
      </c>
      <c r="AR384" s="44">
        <v>83.0</v>
      </c>
      <c r="AS384" s="44">
        <v>24.1</v>
      </c>
      <c r="AT384" s="44">
        <v>13.7</v>
      </c>
      <c r="AU384" s="44">
        <v>7.1</v>
      </c>
      <c r="AV384" s="44">
        <v>7.5</v>
      </c>
      <c r="AW384" s="44">
        <v>6.6</v>
      </c>
      <c r="AX384" s="44">
        <v>5.3</v>
      </c>
      <c r="AY384" s="44">
        <v>7.7</v>
      </c>
    </row>
    <row r="385" ht="15.75" customHeight="1">
      <c r="A385" s="44" t="s">
        <v>668</v>
      </c>
      <c r="B385" s="44">
        <v>16051.0</v>
      </c>
      <c r="C385" s="44" t="s">
        <v>554</v>
      </c>
      <c r="D385" s="44">
        <v>1.0</v>
      </c>
      <c r="E385" s="44">
        <v>269.9</v>
      </c>
      <c r="F385" s="44">
        <v>213.0</v>
      </c>
      <c r="G385" s="44">
        <v>197.1</v>
      </c>
      <c r="H385" s="44">
        <v>7.4</v>
      </c>
      <c r="I385" s="44">
        <v>789.1</v>
      </c>
      <c r="J385" s="44">
        <v>-1.4</v>
      </c>
      <c r="K385" s="44">
        <v>10.3</v>
      </c>
      <c r="L385" s="44">
        <v>15.6</v>
      </c>
      <c r="M385" s="44">
        <v>7.5</v>
      </c>
      <c r="N385" s="44">
        <v>15.2</v>
      </c>
      <c r="O385" s="44">
        <v>33.1</v>
      </c>
      <c r="P385" s="44">
        <v>17.1</v>
      </c>
      <c r="Q385" s="44">
        <v>11.4</v>
      </c>
      <c r="R385" s="44">
        <v>18601.0</v>
      </c>
      <c r="S385" s="44">
        <v>38283.0</v>
      </c>
      <c r="T385" s="44">
        <v>24.9</v>
      </c>
      <c r="U385" s="44">
        <v>12.7</v>
      </c>
      <c r="V385" s="44">
        <v>81.2</v>
      </c>
      <c r="W385" s="44">
        <v>6.0</v>
      </c>
      <c r="X385" s="44">
        <v>2.2</v>
      </c>
      <c r="Y385" s="44">
        <v>546.9</v>
      </c>
      <c r="Z385" s="44">
        <v>72.3</v>
      </c>
      <c r="AA385" s="44">
        <v>39.5</v>
      </c>
      <c r="AB385" s="44">
        <v>536.0</v>
      </c>
      <c r="AC385" s="44">
        <v>3.0</v>
      </c>
      <c r="AD385" s="44">
        <v>8.0</v>
      </c>
      <c r="AE385" s="44">
        <v>11.8</v>
      </c>
      <c r="AF385" s="44">
        <v>14.3</v>
      </c>
      <c r="AG385" s="44">
        <v>35.7</v>
      </c>
      <c r="AH385" s="44">
        <v>38.2</v>
      </c>
      <c r="AI385" s="44">
        <v>48.3</v>
      </c>
      <c r="AJ385" s="44">
        <v>39.9</v>
      </c>
      <c r="AK385" s="44">
        <v>5.5</v>
      </c>
      <c r="AL385" s="44">
        <v>507.4</v>
      </c>
      <c r="AM385" s="44">
        <v>0.4</v>
      </c>
      <c r="AN385" s="44">
        <v>14.1</v>
      </c>
      <c r="AO385" s="44">
        <v>24.0</v>
      </c>
      <c r="AP385" s="44">
        <v>29.9</v>
      </c>
      <c r="AQ385" s="44">
        <v>31.7</v>
      </c>
      <c r="AR385" s="44">
        <v>95.7</v>
      </c>
      <c r="AS385" s="44">
        <v>28.7</v>
      </c>
      <c r="AT385" s="44">
        <v>29.2</v>
      </c>
      <c r="AU385" s="44">
        <v>6.0</v>
      </c>
      <c r="AV385" s="44">
        <v>6.8</v>
      </c>
      <c r="AW385" s="44">
        <v>5.2</v>
      </c>
      <c r="AX385" s="44">
        <v>4.7</v>
      </c>
      <c r="AY385" s="44">
        <v>6.9</v>
      </c>
    </row>
    <row r="386" ht="15.75" customHeight="1">
      <c r="A386" s="44" t="s">
        <v>668</v>
      </c>
      <c r="B386" s="44">
        <v>16052.0</v>
      </c>
      <c r="C386" s="44" t="s">
        <v>555</v>
      </c>
      <c r="D386" s="44">
        <v>1.0</v>
      </c>
      <c r="E386" s="44">
        <v>152.2</v>
      </c>
      <c r="F386" s="44">
        <v>94.9</v>
      </c>
      <c r="G386" s="44">
        <v>89.3</v>
      </c>
      <c r="H386" s="44">
        <v>5.8</v>
      </c>
      <c r="I386" s="44">
        <v>623.3</v>
      </c>
      <c r="J386" s="44">
        <v>-6.6</v>
      </c>
      <c r="K386" s="44">
        <v>7.8</v>
      </c>
      <c r="L386" s="44">
        <v>14.1</v>
      </c>
      <c r="M386" s="44">
        <v>4.9</v>
      </c>
      <c r="N386" s="44">
        <v>11.5</v>
      </c>
      <c r="O386" s="44">
        <v>32.7</v>
      </c>
      <c r="P386" s="44">
        <v>21.4</v>
      </c>
      <c r="Q386" s="44">
        <v>15.5</v>
      </c>
      <c r="R386" s="44">
        <v>18891.0</v>
      </c>
      <c r="S386" s="44">
        <v>27391.0</v>
      </c>
      <c r="T386" s="44">
        <v>30.3</v>
      </c>
      <c r="U386" s="44">
        <v>16.3</v>
      </c>
      <c r="V386" s="44">
        <v>74.4</v>
      </c>
      <c r="W386" s="44">
        <v>9.2</v>
      </c>
      <c r="X386" s="44">
        <v>0.8</v>
      </c>
      <c r="Y386" s="44">
        <v>648.7</v>
      </c>
      <c r="Z386" s="44">
        <v>69.8</v>
      </c>
      <c r="AA386" s="44">
        <v>45.3</v>
      </c>
      <c r="AB386" s="44">
        <v>552.0</v>
      </c>
      <c r="AC386" s="44">
        <v>4.1</v>
      </c>
      <c r="AD386" s="44">
        <v>7.3</v>
      </c>
      <c r="AE386" s="44">
        <v>9.4</v>
      </c>
      <c r="AF386" s="44">
        <v>20.4</v>
      </c>
      <c r="AG386" s="44">
        <v>34.7</v>
      </c>
      <c r="AH386" s="44">
        <v>35.5</v>
      </c>
      <c r="AI386" s="44">
        <v>51.2</v>
      </c>
      <c r="AJ386" s="44">
        <v>37.8</v>
      </c>
      <c r="AK386" s="44">
        <v>6.9</v>
      </c>
      <c r="AL386" s="44">
        <v>386.3</v>
      </c>
      <c r="AM386" s="44">
        <v>0.3</v>
      </c>
      <c r="AN386" s="44">
        <v>18.6</v>
      </c>
      <c r="AO386" s="44">
        <v>21.2</v>
      </c>
      <c r="AP386" s="44">
        <v>23.2</v>
      </c>
      <c r="AQ386" s="44">
        <v>36.7</v>
      </c>
      <c r="AR386" s="44">
        <v>122.2</v>
      </c>
      <c r="AS386" s="44">
        <v>24.7</v>
      </c>
      <c r="AT386" s="44">
        <v>30.2</v>
      </c>
      <c r="AU386" s="44">
        <v>8.6</v>
      </c>
      <c r="AV386" s="44">
        <v>9.5</v>
      </c>
      <c r="AW386" s="44">
        <v>7.6</v>
      </c>
      <c r="AX386" s="44">
        <v>8.6</v>
      </c>
      <c r="AY386" s="44">
        <v>8.9</v>
      </c>
    </row>
    <row r="387" ht="15.75" customHeight="1">
      <c r="A387" s="44" t="s">
        <v>668</v>
      </c>
      <c r="B387" s="44">
        <v>16053.0</v>
      </c>
      <c r="C387" s="44" t="s">
        <v>556</v>
      </c>
      <c r="D387" s="44">
        <v>1.0</v>
      </c>
      <c r="E387" s="44">
        <v>114.8</v>
      </c>
      <c r="F387" s="44">
        <v>111.1</v>
      </c>
      <c r="G387" s="44">
        <v>101.2</v>
      </c>
      <c r="H387" s="44">
        <v>8.9</v>
      </c>
      <c r="I387" s="44">
        <v>968.1</v>
      </c>
      <c r="J387" s="44">
        <v>0.9</v>
      </c>
      <c r="K387" s="44">
        <v>6.2</v>
      </c>
      <c r="L387" s="44">
        <v>15.4</v>
      </c>
      <c r="M387" s="44">
        <v>9.6</v>
      </c>
      <c r="N387" s="44">
        <v>19.2</v>
      </c>
      <c r="O387" s="44">
        <v>29.3</v>
      </c>
      <c r="P387" s="44">
        <v>15.0</v>
      </c>
      <c r="Q387" s="44">
        <v>11.5</v>
      </c>
      <c r="R387" s="44">
        <v>18030.0</v>
      </c>
      <c r="S387" s="44">
        <v>40609.0</v>
      </c>
      <c r="T387" s="44">
        <v>23.5</v>
      </c>
      <c r="U387" s="44">
        <v>12.3</v>
      </c>
      <c r="V387" s="44">
        <v>81.6</v>
      </c>
      <c r="W387" s="44">
        <v>6.1</v>
      </c>
      <c r="X387" s="44">
        <v>4.1</v>
      </c>
      <c r="Y387" s="44">
        <v>563.5</v>
      </c>
      <c r="Z387" s="44">
        <v>69.9</v>
      </c>
      <c r="AA387" s="44">
        <v>39.4</v>
      </c>
      <c r="AB387" s="44">
        <v>458.7</v>
      </c>
      <c r="AC387" s="44">
        <v>1.7</v>
      </c>
      <c r="AD387" s="44">
        <v>7.5</v>
      </c>
      <c r="AE387" s="44">
        <v>3.1</v>
      </c>
      <c r="AF387" s="44">
        <v>8.4</v>
      </c>
      <c r="AG387" s="44">
        <v>31.2</v>
      </c>
      <c r="AH387" s="44">
        <v>57.3</v>
      </c>
      <c r="AI387" s="44">
        <v>58.2</v>
      </c>
      <c r="AJ387" s="44">
        <v>32.4</v>
      </c>
      <c r="AK387" s="44">
        <v>3.6</v>
      </c>
      <c r="AL387" s="44">
        <v>508.9</v>
      </c>
      <c r="AM387" s="44" t="s">
        <v>641</v>
      </c>
      <c r="AN387" s="44">
        <v>22.3</v>
      </c>
      <c r="AO387" s="44" t="s">
        <v>641</v>
      </c>
      <c r="AP387" s="44">
        <v>24.6</v>
      </c>
      <c r="AQ387" s="44">
        <v>39.3</v>
      </c>
      <c r="AR387" s="44">
        <v>66.0</v>
      </c>
      <c r="AS387" s="44">
        <v>25.5</v>
      </c>
      <c r="AT387" s="44">
        <v>32.8</v>
      </c>
      <c r="AU387" s="44">
        <v>5.7</v>
      </c>
      <c r="AV387" s="44">
        <v>6.3</v>
      </c>
      <c r="AW387" s="44">
        <v>5.0</v>
      </c>
      <c r="AX387" s="44">
        <v>6.4</v>
      </c>
      <c r="AY387" s="44">
        <v>7.0</v>
      </c>
    </row>
    <row r="388" ht="15.75" customHeight="1">
      <c r="A388" s="44" t="s">
        <v>668</v>
      </c>
      <c r="B388" s="44">
        <v>16054.0</v>
      </c>
      <c r="C388" s="44" t="s">
        <v>557</v>
      </c>
      <c r="D388" s="44">
        <v>1.0</v>
      </c>
      <c r="E388" s="44">
        <v>103.0</v>
      </c>
      <c r="F388" s="44">
        <v>35.2</v>
      </c>
      <c r="G388" s="44">
        <v>32.7</v>
      </c>
      <c r="H388" s="44">
        <v>7.0</v>
      </c>
      <c r="I388" s="44">
        <v>341.3</v>
      </c>
      <c r="J388" s="44">
        <v>-9.3</v>
      </c>
      <c r="K388" s="44">
        <v>-4.1</v>
      </c>
      <c r="L388" s="44">
        <v>12.3</v>
      </c>
      <c r="M388" s="44">
        <v>4.9</v>
      </c>
      <c r="N388" s="44">
        <v>9.5</v>
      </c>
      <c r="O388" s="44">
        <v>33.1</v>
      </c>
      <c r="P388" s="44">
        <v>24.3</v>
      </c>
      <c r="Q388" s="44">
        <v>15.9</v>
      </c>
      <c r="R388" s="44">
        <v>20698.0</v>
      </c>
      <c r="S388" s="44">
        <v>30053.0</v>
      </c>
      <c r="T388" s="44">
        <v>10.5</v>
      </c>
      <c r="U388" s="44">
        <v>12.2</v>
      </c>
      <c r="V388" s="44">
        <v>78.4</v>
      </c>
      <c r="W388" s="44">
        <v>9.5</v>
      </c>
      <c r="X388" s="44">
        <v>1.1</v>
      </c>
      <c r="Y388" s="44">
        <v>606.7</v>
      </c>
      <c r="Z388" s="44">
        <v>72.9</v>
      </c>
      <c r="AA388" s="44">
        <v>44.2</v>
      </c>
      <c r="AB388" s="44">
        <v>643.9</v>
      </c>
      <c r="AC388" s="44">
        <v>2.6</v>
      </c>
      <c r="AD388" s="44">
        <v>5.6</v>
      </c>
      <c r="AE388" s="44">
        <v>8.7</v>
      </c>
      <c r="AF388" s="44">
        <v>25.5</v>
      </c>
      <c r="AG388" s="44">
        <v>42.3</v>
      </c>
      <c r="AH388" s="44">
        <v>23.5</v>
      </c>
      <c r="AI388" s="44">
        <v>54.0</v>
      </c>
      <c r="AJ388" s="44">
        <v>44.8</v>
      </c>
      <c r="AK388" s="44">
        <v>7.4</v>
      </c>
      <c r="AL388" s="44">
        <v>445.6</v>
      </c>
      <c r="AM388" s="44" t="s">
        <v>641</v>
      </c>
      <c r="AN388" s="44" t="s">
        <v>641</v>
      </c>
      <c r="AO388" s="44">
        <v>20.4</v>
      </c>
      <c r="AP388" s="44">
        <v>19.1</v>
      </c>
      <c r="AQ388" s="44">
        <v>39.3</v>
      </c>
      <c r="AR388" s="44">
        <v>55.7</v>
      </c>
      <c r="AS388" s="44">
        <v>21.1</v>
      </c>
      <c r="AT388" s="44">
        <v>18.8</v>
      </c>
      <c r="AU388" s="44">
        <v>5.5</v>
      </c>
      <c r="AV388" s="44">
        <v>6.2</v>
      </c>
      <c r="AW388" s="44">
        <v>4.8</v>
      </c>
      <c r="AX388" s="44">
        <v>2.1</v>
      </c>
      <c r="AY388" s="44">
        <v>5.8</v>
      </c>
    </row>
    <row r="389" ht="15.75" customHeight="1">
      <c r="A389" s="44" t="s">
        <v>668</v>
      </c>
      <c r="B389" s="44">
        <v>16055.0</v>
      </c>
      <c r="C389" s="44" t="s">
        <v>558</v>
      </c>
      <c r="D389" s="44">
        <v>1.0</v>
      </c>
      <c r="E389" s="44">
        <v>84.5</v>
      </c>
      <c r="F389" s="44">
        <v>64.4</v>
      </c>
      <c r="G389" s="44">
        <v>59.2</v>
      </c>
      <c r="H389" s="44">
        <v>8.2</v>
      </c>
      <c r="I389" s="44">
        <v>762.6</v>
      </c>
      <c r="J389" s="44">
        <v>-2.7</v>
      </c>
      <c r="K389" s="44">
        <v>4.3</v>
      </c>
      <c r="L389" s="44">
        <v>16.3</v>
      </c>
      <c r="M389" s="44">
        <v>7.3</v>
      </c>
      <c r="N389" s="44">
        <v>14.7</v>
      </c>
      <c r="O389" s="44">
        <v>32.7</v>
      </c>
      <c r="P389" s="44">
        <v>16.7</v>
      </c>
      <c r="Q389" s="44">
        <v>12.3</v>
      </c>
      <c r="R389" s="44">
        <v>18635.0</v>
      </c>
      <c r="S389" s="44">
        <v>31147.0</v>
      </c>
      <c r="T389" s="44">
        <v>23.4</v>
      </c>
      <c r="U389" s="44">
        <v>27.2</v>
      </c>
      <c r="V389" s="44">
        <v>65.6</v>
      </c>
      <c r="W389" s="44">
        <v>7.3</v>
      </c>
      <c r="X389" s="44">
        <v>3.7</v>
      </c>
      <c r="Y389" s="44">
        <v>548.7</v>
      </c>
      <c r="Z389" s="44">
        <v>75.7</v>
      </c>
      <c r="AA389" s="44">
        <v>41.6</v>
      </c>
      <c r="AB389" s="44">
        <v>514.0</v>
      </c>
      <c r="AC389" s="44">
        <v>2.4</v>
      </c>
      <c r="AD389" s="44">
        <v>9.3</v>
      </c>
      <c r="AE389" s="44">
        <v>9.3</v>
      </c>
      <c r="AF389" s="44">
        <v>10.2</v>
      </c>
      <c r="AG389" s="44">
        <v>32.6</v>
      </c>
      <c r="AH389" s="44">
        <v>47.9</v>
      </c>
      <c r="AI389" s="44">
        <v>53.6</v>
      </c>
      <c r="AJ389" s="44">
        <v>44.7</v>
      </c>
      <c r="AK389" s="44">
        <v>6.4</v>
      </c>
      <c r="AL389" s="44">
        <v>376.0</v>
      </c>
      <c r="AM389" s="44" t="s">
        <v>641</v>
      </c>
      <c r="AN389" s="44" t="s">
        <v>641</v>
      </c>
      <c r="AO389" s="44">
        <v>19.0</v>
      </c>
      <c r="AP389" s="44">
        <v>22.6</v>
      </c>
      <c r="AQ389" s="44">
        <v>43.0</v>
      </c>
      <c r="AR389" s="44">
        <v>87.9</v>
      </c>
      <c r="AS389" s="44">
        <v>25.6</v>
      </c>
      <c r="AT389" s="44">
        <v>22.9</v>
      </c>
      <c r="AU389" s="44">
        <v>6.3</v>
      </c>
      <c r="AV389" s="44">
        <v>7.1</v>
      </c>
      <c r="AW389" s="44">
        <v>5.4</v>
      </c>
      <c r="AX389" s="44">
        <v>3.7</v>
      </c>
      <c r="AY389" s="44">
        <v>6.3</v>
      </c>
    </row>
    <row r="390" ht="15.75" customHeight="1">
      <c r="A390" s="44" t="s">
        <v>668</v>
      </c>
      <c r="B390" s="44">
        <v>16056.0</v>
      </c>
      <c r="C390" s="44" t="s">
        <v>559</v>
      </c>
      <c r="D390" s="44">
        <v>1.0</v>
      </c>
      <c r="E390" s="44">
        <v>104.2</v>
      </c>
      <c r="F390" s="44">
        <v>42.7</v>
      </c>
      <c r="G390" s="44">
        <v>39.3</v>
      </c>
      <c r="H390" s="44">
        <v>7.9</v>
      </c>
      <c r="I390" s="44">
        <v>410.0</v>
      </c>
      <c r="J390" s="44">
        <v>-5.5</v>
      </c>
      <c r="K390" s="44">
        <v>8.3</v>
      </c>
      <c r="L390" s="44">
        <v>15.2</v>
      </c>
      <c r="M390" s="44">
        <v>5.3</v>
      </c>
      <c r="N390" s="44">
        <v>12.4</v>
      </c>
      <c r="O390" s="44">
        <v>34.6</v>
      </c>
      <c r="P390" s="44">
        <v>18.0</v>
      </c>
      <c r="Q390" s="44">
        <v>14.5</v>
      </c>
      <c r="R390" s="44">
        <v>19062.0</v>
      </c>
      <c r="S390" s="44">
        <v>40821.0</v>
      </c>
      <c r="T390" s="44">
        <v>30.1</v>
      </c>
      <c r="U390" s="44">
        <v>6.2</v>
      </c>
      <c r="V390" s="44">
        <v>86.8</v>
      </c>
      <c r="W390" s="44">
        <v>7.0</v>
      </c>
      <c r="X390" s="44">
        <v>1.7</v>
      </c>
      <c r="Y390" s="44">
        <v>571.8</v>
      </c>
      <c r="Z390" s="44">
        <v>75.4</v>
      </c>
      <c r="AA390" s="44">
        <v>43.1</v>
      </c>
      <c r="AB390" s="44">
        <v>597.0</v>
      </c>
      <c r="AC390" s="44">
        <v>2.2</v>
      </c>
      <c r="AD390" s="44">
        <v>10.1</v>
      </c>
      <c r="AE390" s="44">
        <v>16.7</v>
      </c>
      <c r="AF390" s="44">
        <v>11.1</v>
      </c>
      <c r="AG390" s="44">
        <v>36.6</v>
      </c>
      <c r="AH390" s="44">
        <v>35.6</v>
      </c>
      <c r="AI390" s="44">
        <v>48.9</v>
      </c>
      <c r="AJ390" s="44">
        <v>36.7</v>
      </c>
      <c r="AK390" s="44">
        <v>6.5</v>
      </c>
      <c r="AL390" s="44">
        <v>551.7</v>
      </c>
      <c r="AM390" s="44">
        <v>0.2</v>
      </c>
      <c r="AN390" s="44">
        <v>32.0</v>
      </c>
      <c r="AO390" s="44">
        <v>18.7</v>
      </c>
      <c r="AP390" s="44">
        <v>20.6</v>
      </c>
      <c r="AQ390" s="44">
        <v>28.5</v>
      </c>
      <c r="AR390" s="44">
        <v>94.5</v>
      </c>
      <c r="AS390" s="44">
        <v>28.2</v>
      </c>
      <c r="AT390" s="44">
        <v>32.4</v>
      </c>
      <c r="AU390" s="44">
        <v>6.9</v>
      </c>
      <c r="AV390" s="44">
        <v>7.3</v>
      </c>
      <c r="AW390" s="44">
        <v>6.5</v>
      </c>
      <c r="AX390" s="44">
        <v>9.0</v>
      </c>
      <c r="AY390" s="44">
        <v>7.5</v>
      </c>
    </row>
    <row r="391" ht="15.75" customHeight="1">
      <c r="A391" s="44" t="s">
        <v>668</v>
      </c>
      <c r="B391" s="44">
        <v>16061.0</v>
      </c>
      <c r="C391" s="44" t="s">
        <v>560</v>
      </c>
      <c r="D391" s="44">
        <v>79.0</v>
      </c>
      <c r="E391" s="44">
        <v>943.1</v>
      </c>
      <c r="F391" s="44">
        <v>100.6</v>
      </c>
      <c r="G391" s="44">
        <v>97.4</v>
      </c>
      <c r="H391" s="44">
        <v>3.3</v>
      </c>
      <c r="I391" s="44">
        <v>106.7</v>
      </c>
      <c r="J391" s="44">
        <v>-2.5</v>
      </c>
      <c r="K391" s="44">
        <v>-1.3</v>
      </c>
      <c r="L391" s="44">
        <v>17.0</v>
      </c>
      <c r="M391" s="44">
        <v>4.8</v>
      </c>
      <c r="N391" s="44">
        <v>11.5</v>
      </c>
      <c r="O391" s="44">
        <v>35.7</v>
      </c>
      <c r="P391" s="44">
        <v>19.1</v>
      </c>
      <c r="Q391" s="44">
        <v>11.8</v>
      </c>
      <c r="R391" s="44">
        <v>19127.0</v>
      </c>
      <c r="S391" s="44">
        <v>25690.0</v>
      </c>
      <c r="T391" s="44">
        <v>12.8</v>
      </c>
      <c r="U391" s="44">
        <v>23.0</v>
      </c>
      <c r="V391" s="44">
        <v>68.5</v>
      </c>
      <c r="W391" s="44">
        <v>8.6</v>
      </c>
      <c r="X391" s="44">
        <v>3.6</v>
      </c>
      <c r="Y391" s="44">
        <v>468.1</v>
      </c>
      <c r="Z391" s="44">
        <v>95.6</v>
      </c>
      <c r="AA391" s="44">
        <v>44.8</v>
      </c>
      <c r="AB391" s="44">
        <v>756.3</v>
      </c>
      <c r="AC391" s="44">
        <v>1.6</v>
      </c>
      <c r="AD391" s="44">
        <v>9.1</v>
      </c>
      <c r="AE391" s="44">
        <v>6.0</v>
      </c>
      <c r="AF391" s="44">
        <v>12.2</v>
      </c>
      <c r="AG391" s="44">
        <v>45.8</v>
      </c>
      <c r="AH391" s="44">
        <v>36.0</v>
      </c>
      <c r="AI391" s="44">
        <v>50.3</v>
      </c>
      <c r="AJ391" s="44">
        <v>41.9</v>
      </c>
      <c r="AK391" s="44">
        <v>12.7</v>
      </c>
      <c r="AL391" s="44">
        <v>359.5</v>
      </c>
      <c r="AM391" s="44">
        <v>1.7</v>
      </c>
      <c r="AN391" s="44">
        <v>41.4</v>
      </c>
      <c r="AO391" s="44">
        <v>17.5</v>
      </c>
      <c r="AP391" s="44">
        <v>13.4</v>
      </c>
      <c r="AQ391" s="44">
        <v>26.1</v>
      </c>
      <c r="AR391" s="44">
        <v>40.3</v>
      </c>
      <c r="AS391" s="44">
        <v>24.5</v>
      </c>
      <c r="AT391" s="44">
        <v>24.4</v>
      </c>
      <c r="AU391" s="44">
        <v>4.5</v>
      </c>
      <c r="AV391" s="44">
        <v>5.0</v>
      </c>
      <c r="AW391" s="44">
        <v>4.0</v>
      </c>
      <c r="AX391" s="44">
        <v>1.8</v>
      </c>
      <c r="AY391" s="44">
        <v>6.1</v>
      </c>
    </row>
    <row r="392" ht="15.75" customHeight="1">
      <c r="A392" s="44" t="s">
        <v>668</v>
      </c>
      <c r="B392" s="44">
        <v>16062.0</v>
      </c>
      <c r="C392" s="44" t="s">
        <v>561</v>
      </c>
      <c r="D392" s="44">
        <v>27.0</v>
      </c>
      <c r="E392" s="44">
        <v>713.9</v>
      </c>
      <c r="F392" s="44">
        <v>84.7</v>
      </c>
      <c r="G392" s="44">
        <v>81.1</v>
      </c>
      <c r="H392" s="44">
        <v>4.2</v>
      </c>
      <c r="I392" s="44">
        <v>118.6</v>
      </c>
      <c r="J392" s="44">
        <v>-6.4</v>
      </c>
      <c r="K392" s="44">
        <v>1.6</v>
      </c>
      <c r="L392" s="44">
        <v>14.9</v>
      </c>
      <c r="M392" s="44">
        <v>5.9</v>
      </c>
      <c r="N392" s="44">
        <v>11.0</v>
      </c>
      <c r="O392" s="44">
        <v>34.5</v>
      </c>
      <c r="P392" s="44">
        <v>19.9</v>
      </c>
      <c r="Q392" s="44">
        <v>13.8</v>
      </c>
      <c r="R392" s="44">
        <v>17911.0</v>
      </c>
      <c r="S392" s="44">
        <v>25152.0</v>
      </c>
      <c r="T392" s="44">
        <v>15.4</v>
      </c>
      <c r="U392" s="44">
        <v>22.6</v>
      </c>
      <c r="V392" s="44">
        <v>67.8</v>
      </c>
      <c r="W392" s="44">
        <v>9.6</v>
      </c>
      <c r="X392" s="44">
        <v>2.4</v>
      </c>
      <c r="Y392" s="44">
        <v>546.5</v>
      </c>
      <c r="Z392" s="44">
        <v>82.4</v>
      </c>
      <c r="AA392" s="44">
        <v>45.1</v>
      </c>
      <c r="AB392" s="44">
        <v>674.1</v>
      </c>
      <c r="AC392" s="44">
        <v>2.5</v>
      </c>
      <c r="AD392" s="44">
        <v>8.2</v>
      </c>
      <c r="AE392" s="44">
        <v>8.6</v>
      </c>
      <c r="AF392" s="44">
        <v>17.4</v>
      </c>
      <c r="AG392" s="44">
        <v>44.2</v>
      </c>
      <c r="AH392" s="44">
        <v>29.8</v>
      </c>
      <c r="AI392" s="44">
        <v>53.5</v>
      </c>
      <c r="AJ392" s="44">
        <v>33.3</v>
      </c>
      <c r="AK392" s="44">
        <v>7.0</v>
      </c>
      <c r="AL392" s="44">
        <v>357.2</v>
      </c>
      <c r="AM392" s="44">
        <v>1.6</v>
      </c>
      <c r="AN392" s="44">
        <v>31.6</v>
      </c>
      <c r="AO392" s="44">
        <v>20.1</v>
      </c>
      <c r="AP392" s="44">
        <v>12.1</v>
      </c>
      <c r="AQ392" s="44">
        <v>34.5</v>
      </c>
      <c r="AR392" s="44">
        <v>87.4</v>
      </c>
      <c r="AS392" s="44">
        <v>24.9</v>
      </c>
      <c r="AT392" s="44">
        <v>16.7</v>
      </c>
      <c r="AU392" s="44">
        <v>8.0</v>
      </c>
      <c r="AV392" s="44">
        <v>8.3</v>
      </c>
      <c r="AW392" s="44">
        <v>7.5</v>
      </c>
      <c r="AX392" s="44">
        <v>6.9</v>
      </c>
      <c r="AY392" s="44">
        <v>7.7</v>
      </c>
    </row>
    <row r="393" ht="15.75" customHeight="1">
      <c r="A393" s="44" t="s">
        <v>668</v>
      </c>
      <c r="B393" s="44">
        <v>16063.0</v>
      </c>
      <c r="C393" s="44" t="s">
        <v>562</v>
      </c>
      <c r="D393" s="44">
        <v>50.0</v>
      </c>
      <c r="E393" s="44">
        <v>1307.4</v>
      </c>
      <c r="F393" s="44">
        <v>123.8</v>
      </c>
      <c r="G393" s="44">
        <v>120.3</v>
      </c>
      <c r="H393" s="44">
        <v>2.8</v>
      </c>
      <c r="I393" s="44">
        <v>94.7</v>
      </c>
      <c r="J393" s="44">
        <v>-5.4</v>
      </c>
      <c r="K393" s="44">
        <v>-2.5</v>
      </c>
      <c r="L393" s="44">
        <v>15.1</v>
      </c>
      <c r="M393" s="44">
        <v>4.4</v>
      </c>
      <c r="N393" s="44">
        <v>10.5</v>
      </c>
      <c r="O393" s="44">
        <v>36.7</v>
      </c>
      <c r="P393" s="44">
        <v>20.2</v>
      </c>
      <c r="Q393" s="44">
        <v>13.0</v>
      </c>
      <c r="R393" s="44">
        <v>19832.0</v>
      </c>
      <c r="S393" s="44">
        <v>25399.0</v>
      </c>
      <c r="T393" s="44">
        <v>7.6</v>
      </c>
      <c r="U393" s="44">
        <v>33.7</v>
      </c>
      <c r="V393" s="44">
        <v>49.2</v>
      </c>
      <c r="W393" s="44">
        <v>17.1</v>
      </c>
      <c r="X393" s="44">
        <v>2.5</v>
      </c>
      <c r="Y393" s="44">
        <v>511.4</v>
      </c>
      <c r="Z393" s="44">
        <v>91.0</v>
      </c>
      <c r="AA393" s="44">
        <v>46.5</v>
      </c>
      <c r="AB393" s="44">
        <v>760.7</v>
      </c>
      <c r="AC393" s="44">
        <v>0.5</v>
      </c>
      <c r="AD393" s="44">
        <v>7.9</v>
      </c>
      <c r="AE393" s="44">
        <v>6.1</v>
      </c>
      <c r="AF393" s="44">
        <v>14.0</v>
      </c>
      <c r="AG393" s="44">
        <v>54.9</v>
      </c>
      <c r="AH393" s="44">
        <v>25.1</v>
      </c>
      <c r="AI393" s="44">
        <v>54.9</v>
      </c>
      <c r="AJ393" s="44">
        <v>33.8</v>
      </c>
      <c r="AK393" s="44">
        <v>8.7</v>
      </c>
      <c r="AL393" s="44">
        <v>336.6</v>
      </c>
      <c r="AM393" s="44">
        <v>2.4</v>
      </c>
      <c r="AN393" s="44">
        <v>48.5</v>
      </c>
      <c r="AO393" s="44">
        <v>16.6</v>
      </c>
      <c r="AP393" s="44">
        <v>10.5</v>
      </c>
      <c r="AQ393" s="44">
        <v>21.9</v>
      </c>
      <c r="AR393" s="44">
        <v>39.1</v>
      </c>
      <c r="AS393" s="44">
        <v>23.6</v>
      </c>
      <c r="AT393" s="44">
        <v>14.7</v>
      </c>
      <c r="AU393" s="44">
        <v>4.2</v>
      </c>
      <c r="AV393" s="44">
        <v>4.5</v>
      </c>
      <c r="AW393" s="44">
        <v>3.8</v>
      </c>
      <c r="AX393" s="44">
        <v>2.5</v>
      </c>
      <c r="AY393" s="44">
        <v>5.4</v>
      </c>
    </row>
    <row r="394" ht="15.75" customHeight="1">
      <c r="A394" s="44" t="s">
        <v>668</v>
      </c>
      <c r="B394" s="44">
        <v>16064.0</v>
      </c>
      <c r="C394" s="44" t="s">
        <v>563</v>
      </c>
      <c r="D394" s="44">
        <v>42.0</v>
      </c>
      <c r="E394" s="44">
        <v>979.7</v>
      </c>
      <c r="F394" s="44">
        <v>103.5</v>
      </c>
      <c r="G394" s="44">
        <v>99.9</v>
      </c>
      <c r="H394" s="44">
        <v>3.5</v>
      </c>
      <c r="I394" s="44">
        <v>105.6</v>
      </c>
      <c r="J394" s="44">
        <v>-5.7</v>
      </c>
      <c r="K394" s="44">
        <v>1.4</v>
      </c>
      <c r="L394" s="44">
        <v>16.0</v>
      </c>
      <c r="M394" s="44">
        <v>4.9</v>
      </c>
      <c r="N394" s="44">
        <v>10.7</v>
      </c>
      <c r="O394" s="44">
        <v>35.8</v>
      </c>
      <c r="P394" s="44">
        <v>19.5</v>
      </c>
      <c r="Q394" s="44">
        <v>13.2</v>
      </c>
      <c r="R394" s="44">
        <v>18213.0</v>
      </c>
      <c r="S394" s="44">
        <v>24264.0</v>
      </c>
      <c r="T394" s="44">
        <v>15.2</v>
      </c>
      <c r="U394" s="44">
        <v>22.5</v>
      </c>
      <c r="V394" s="44">
        <v>60.0</v>
      </c>
      <c r="W394" s="44">
        <v>17.5</v>
      </c>
      <c r="X394" s="44">
        <v>2.6</v>
      </c>
      <c r="Y394" s="44">
        <v>527.0</v>
      </c>
      <c r="Z394" s="44">
        <v>88.1</v>
      </c>
      <c r="AA394" s="44">
        <v>46.5</v>
      </c>
      <c r="AB394" s="44">
        <v>683.8</v>
      </c>
      <c r="AC394" s="44">
        <v>2.0</v>
      </c>
      <c r="AD394" s="44">
        <v>9.1</v>
      </c>
      <c r="AE394" s="44">
        <v>10.9</v>
      </c>
      <c r="AF394" s="44">
        <v>11.2</v>
      </c>
      <c r="AG394" s="44">
        <v>42.6</v>
      </c>
      <c r="AH394" s="44">
        <v>35.3</v>
      </c>
      <c r="AI394" s="44">
        <v>53.2</v>
      </c>
      <c r="AJ394" s="44">
        <v>36.9</v>
      </c>
      <c r="AK394" s="44">
        <v>8.7</v>
      </c>
      <c r="AL394" s="44">
        <v>350.0</v>
      </c>
      <c r="AM394" s="44">
        <v>2.8</v>
      </c>
      <c r="AN394" s="44">
        <v>30.5</v>
      </c>
      <c r="AO394" s="44">
        <v>18.9</v>
      </c>
      <c r="AP394" s="44">
        <v>12.3</v>
      </c>
      <c r="AQ394" s="44">
        <v>35.6</v>
      </c>
      <c r="AR394" s="44">
        <v>78.0</v>
      </c>
      <c r="AS394" s="44">
        <v>25.7</v>
      </c>
      <c r="AT394" s="44">
        <v>14.7</v>
      </c>
      <c r="AU394" s="44">
        <v>7.5</v>
      </c>
      <c r="AV394" s="44">
        <v>7.8</v>
      </c>
      <c r="AW394" s="44">
        <v>7.2</v>
      </c>
      <c r="AX394" s="44">
        <v>6.7</v>
      </c>
      <c r="AY394" s="44">
        <v>9.4</v>
      </c>
    </row>
    <row r="395" ht="15.75" customHeight="1">
      <c r="A395" s="44" t="s">
        <v>668</v>
      </c>
      <c r="B395" s="44">
        <v>16065.0</v>
      </c>
      <c r="C395" s="44" t="s">
        <v>564</v>
      </c>
      <c r="D395" s="44">
        <v>43.0</v>
      </c>
      <c r="E395" s="44">
        <v>1037.9</v>
      </c>
      <c r="F395" s="44">
        <v>75.8</v>
      </c>
      <c r="G395" s="44">
        <v>73.7</v>
      </c>
      <c r="H395" s="44">
        <v>2.8</v>
      </c>
      <c r="I395" s="44">
        <v>73.0</v>
      </c>
      <c r="J395" s="44">
        <v>-8.6</v>
      </c>
      <c r="K395" s="44">
        <v>-2.9</v>
      </c>
      <c r="L395" s="44">
        <v>14.5</v>
      </c>
      <c r="M395" s="44">
        <v>4.4</v>
      </c>
      <c r="N395" s="44">
        <v>10.2</v>
      </c>
      <c r="O395" s="44">
        <v>35.6</v>
      </c>
      <c r="P395" s="44">
        <v>21.5</v>
      </c>
      <c r="Q395" s="44">
        <v>13.8</v>
      </c>
      <c r="R395" s="44">
        <v>17708.0</v>
      </c>
      <c r="S395" s="44">
        <v>20836.0</v>
      </c>
      <c r="T395" s="44">
        <v>11.6</v>
      </c>
      <c r="U395" s="44">
        <v>29.5</v>
      </c>
      <c r="V395" s="44">
        <v>53.4</v>
      </c>
      <c r="W395" s="44">
        <v>17.0</v>
      </c>
      <c r="X395" s="44">
        <v>1.2</v>
      </c>
      <c r="Y395" s="44">
        <v>557.0</v>
      </c>
      <c r="Z395" s="44">
        <v>88.0</v>
      </c>
      <c r="AA395" s="44">
        <v>49.0</v>
      </c>
      <c r="AB395" s="44">
        <v>730.8</v>
      </c>
      <c r="AC395" s="44">
        <v>2.3</v>
      </c>
      <c r="AD395" s="44">
        <v>7.9</v>
      </c>
      <c r="AE395" s="44">
        <v>8.5</v>
      </c>
      <c r="AF395" s="44">
        <v>20.7</v>
      </c>
      <c r="AG395" s="44">
        <v>45.2</v>
      </c>
      <c r="AH395" s="44">
        <v>25.7</v>
      </c>
      <c r="AI395" s="44">
        <v>53.2</v>
      </c>
      <c r="AJ395" s="44">
        <v>32.6</v>
      </c>
      <c r="AK395" s="44">
        <v>7.7</v>
      </c>
      <c r="AL395" s="44">
        <v>268.9</v>
      </c>
      <c r="AM395" s="44">
        <v>3.1</v>
      </c>
      <c r="AN395" s="44">
        <v>34.2</v>
      </c>
      <c r="AO395" s="44">
        <v>18.3</v>
      </c>
      <c r="AP395" s="44">
        <v>10.2</v>
      </c>
      <c r="AQ395" s="44">
        <v>34.2</v>
      </c>
      <c r="AR395" s="44">
        <v>90.5</v>
      </c>
      <c r="AS395" s="44">
        <v>22.0</v>
      </c>
      <c r="AT395" s="44">
        <v>10.7</v>
      </c>
      <c r="AU395" s="44">
        <v>9.2</v>
      </c>
      <c r="AV395" s="44">
        <v>9.7</v>
      </c>
      <c r="AW395" s="44">
        <v>8.7</v>
      </c>
      <c r="AX395" s="44">
        <v>5.0</v>
      </c>
      <c r="AY395" s="44">
        <v>10.6</v>
      </c>
    </row>
    <row r="396" ht="15.75" customHeight="1">
      <c r="A396" s="44" t="s">
        <v>668</v>
      </c>
      <c r="B396" s="44">
        <v>16066.0</v>
      </c>
      <c r="C396" s="44" t="s">
        <v>565</v>
      </c>
      <c r="D396" s="44">
        <v>62.0</v>
      </c>
      <c r="E396" s="44">
        <v>1210.7</v>
      </c>
      <c r="F396" s="44">
        <v>123.0</v>
      </c>
      <c r="G396" s="44">
        <v>119.0</v>
      </c>
      <c r="H396" s="44">
        <v>3.2</v>
      </c>
      <c r="I396" s="44">
        <v>101.6</v>
      </c>
      <c r="J396" s="44">
        <v>-6.3</v>
      </c>
      <c r="K396" s="44">
        <v>1.8</v>
      </c>
      <c r="L396" s="44">
        <v>14.2</v>
      </c>
      <c r="M396" s="44">
        <v>4.8</v>
      </c>
      <c r="N396" s="44">
        <v>10.8</v>
      </c>
      <c r="O396" s="44">
        <v>35.9</v>
      </c>
      <c r="P396" s="44">
        <v>20.5</v>
      </c>
      <c r="Q396" s="44">
        <v>13.8</v>
      </c>
      <c r="R396" s="44">
        <v>19992.0</v>
      </c>
      <c r="S396" s="44">
        <v>26766.0</v>
      </c>
      <c r="T396" s="44">
        <v>9.1</v>
      </c>
      <c r="U396" s="44">
        <v>17.4</v>
      </c>
      <c r="V396" s="44">
        <v>65.2</v>
      </c>
      <c r="W396" s="44">
        <v>17.4</v>
      </c>
      <c r="X396" s="44">
        <v>1.7</v>
      </c>
      <c r="Y396" s="44">
        <v>529.7</v>
      </c>
      <c r="Z396" s="44">
        <v>87.9</v>
      </c>
      <c r="AA396" s="44">
        <v>46.5</v>
      </c>
      <c r="AB396" s="44">
        <v>751.2</v>
      </c>
      <c r="AC396" s="44">
        <v>1.8</v>
      </c>
      <c r="AD396" s="44">
        <v>7.6</v>
      </c>
      <c r="AE396" s="44">
        <v>9.9</v>
      </c>
      <c r="AF396" s="44">
        <v>12.1</v>
      </c>
      <c r="AG396" s="44">
        <v>49.1</v>
      </c>
      <c r="AH396" s="44">
        <v>28.9</v>
      </c>
      <c r="AI396" s="44">
        <v>54.4</v>
      </c>
      <c r="AJ396" s="44">
        <v>43.7</v>
      </c>
      <c r="AK396" s="44">
        <v>11.0</v>
      </c>
      <c r="AL396" s="44">
        <v>354.9</v>
      </c>
      <c r="AM396" s="44">
        <v>1.7</v>
      </c>
      <c r="AN396" s="44">
        <v>40.5</v>
      </c>
      <c r="AO396" s="44">
        <v>18.4</v>
      </c>
      <c r="AP396" s="44">
        <v>11.7</v>
      </c>
      <c r="AQ396" s="44">
        <v>27.7</v>
      </c>
      <c r="AR396" s="44">
        <v>41.7</v>
      </c>
      <c r="AS396" s="44">
        <v>23.8</v>
      </c>
      <c r="AT396" s="44">
        <v>20.7</v>
      </c>
      <c r="AU396" s="44">
        <v>4.4</v>
      </c>
      <c r="AV396" s="44">
        <v>4.8</v>
      </c>
      <c r="AW396" s="44">
        <v>4.0</v>
      </c>
      <c r="AX396" s="44">
        <v>3.6</v>
      </c>
      <c r="AY396" s="44">
        <v>5.4</v>
      </c>
    </row>
    <row r="397" ht="15.75" customHeight="1">
      <c r="A397" s="44" t="s">
        <v>668</v>
      </c>
      <c r="B397" s="44">
        <v>16067.0</v>
      </c>
      <c r="C397" s="44" t="s">
        <v>566</v>
      </c>
      <c r="D397" s="44">
        <v>47.0</v>
      </c>
      <c r="E397" s="44">
        <v>936.1</v>
      </c>
      <c r="F397" s="44">
        <v>135.5</v>
      </c>
      <c r="G397" s="44">
        <v>128.2</v>
      </c>
      <c r="H397" s="44">
        <v>5.4</v>
      </c>
      <c r="I397" s="44">
        <v>144.8</v>
      </c>
      <c r="J397" s="44">
        <v>-5.5</v>
      </c>
      <c r="K397" s="44">
        <v>6.1</v>
      </c>
      <c r="L397" s="44">
        <v>15.4</v>
      </c>
      <c r="M397" s="44">
        <v>5.0</v>
      </c>
      <c r="N397" s="44">
        <v>11.0</v>
      </c>
      <c r="O397" s="44">
        <v>36.0</v>
      </c>
      <c r="P397" s="44">
        <v>19.7</v>
      </c>
      <c r="Q397" s="44">
        <v>12.9</v>
      </c>
      <c r="R397" s="44">
        <v>18780.0</v>
      </c>
      <c r="S397" s="44">
        <v>26832.0</v>
      </c>
      <c r="T397" s="44">
        <v>11.4</v>
      </c>
      <c r="U397" s="44">
        <v>26.2</v>
      </c>
      <c r="V397" s="44">
        <v>62.5</v>
      </c>
      <c r="W397" s="44">
        <v>11.3</v>
      </c>
      <c r="X397" s="44">
        <v>2.0</v>
      </c>
      <c r="Y397" s="44">
        <v>532.1</v>
      </c>
      <c r="Z397" s="44">
        <v>83.9</v>
      </c>
      <c r="AA397" s="44">
        <v>44.6</v>
      </c>
      <c r="AB397" s="44">
        <v>677.9</v>
      </c>
      <c r="AC397" s="44">
        <v>1.4</v>
      </c>
      <c r="AD397" s="44">
        <v>8.9</v>
      </c>
      <c r="AE397" s="44">
        <v>8.0</v>
      </c>
      <c r="AF397" s="44">
        <v>14.8</v>
      </c>
      <c r="AG397" s="44">
        <v>43.6</v>
      </c>
      <c r="AH397" s="44">
        <v>33.6</v>
      </c>
      <c r="AI397" s="44">
        <v>50.2</v>
      </c>
      <c r="AJ397" s="44">
        <v>36.4</v>
      </c>
      <c r="AK397" s="44">
        <v>8.5</v>
      </c>
      <c r="AL397" s="44">
        <v>375.6</v>
      </c>
      <c r="AM397" s="44">
        <v>1.7</v>
      </c>
      <c r="AN397" s="44">
        <v>38.0</v>
      </c>
      <c r="AO397" s="44">
        <v>24.4</v>
      </c>
      <c r="AP397" s="44">
        <v>12.7</v>
      </c>
      <c r="AQ397" s="44">
        <v>23.2</v>
      </c>
      <c r="AR397" s="44">
        <v>63.2</v>
      </c>
      <c r="AS397" s="44">
        <v>25.8</v>
      </c>
      <c r="AT397" s="44">
        <v>18.2</v>
      </c>
      <c r="AU397" s="44">
        <v>5.4</v>
      </c>
      <c r="AV397" s="44">
        <v>5.6</v>
      </c>
      <c r="AW397" s="44">
        <v>5.2</v>
      </c>
      <c r="AX397" s="44">
        <v>5.5</v>
      </c>
      <c r="AY397" s="44">
        <v>6.4</v>
      </c>
    </row>
    <row r="398" ht="15.75" customHeight="1">
      <c r="A398" s="44" t="s">
        <v>668</v>
      </c>
      <c r="B398" s="44">
        <v>16068.0</v>
      </c>
      <c r="C398" s="44" t="s">
        <v>567</v>
      </c>
      <c r="D398" s="44">
        <v>54.0</v>
      </c>
      <c r="E398" s="44">
        <v>806.9</v>
      </c>
      <c r="F398" s="44">
        <v>70.0</v>
      </c>
      <c r="G398" s="44">
        <v>68.2</v>
      </c>
      <c r="H398" s="44">
        <v>2.6</v>
      </c>
      <c r="I398" s="44">
        <v>86.8</v>
      </c>
      <c r="J398" s="44">
        <v>-4.5</v>
      </c>
      <c r="K398" s="44">
        <v>3.3</v>
      </c>
      <c r="L398" s="44">
        <v>15.6</v>
      </c>
      <c r="M398" s="44">
        <v>4.4</v>
      </c>
      <c r="N398" s="44">
        <v>10.3</v>
      </c>
      <c r="O398" s="44">
        <v>37.1</v>
      </c>
      <c r="P398" s="44">
        <v>21.0</v>
      </c>
      <c r="Q398" s="44">
        <v>11.6</v>
      </c>
      <c r="R398" s="44">
        <v>18790.0</v>
      </c>
      <c r="S398" s="44">
        <v>23335.0</v>
      </c>
      <c r="T398" s="44">
        <v>5.2</v>
      </c>
      <c r="U398" s="44">
        <v>41.1</v>
      </c>
      <c r="V398" s="44">
        <v>38.4</v>
      </c>
      <c r="W398" s="44">
        <v>20.5</v>
      </c>
      <c r="X398" s="44">
        <v>3.8</v>
      </c>
      <c r="Y398" s="44">
        <v>507.6</v>
      </c>
      <c r="Z398" s="44">
        <v>90.2</v>
      </c>
      <c r="AA398" s="44">
        <v>45.8</v>
      </c>
      <c r="AB398" s="44">
        <v>724.0</v>
      </c>
      <c r="AC398" s="44">
        <v>0.9</v>
      </c>
      <c r="AD398" s="44">
        <v>8.3</v>
      </c>
      <c r="AE398" s="44">
        <v>9.4</v>
      </c>
      <c r="AF398" s="44">
        <v>17.7</v>
      </c>
      <c r="AG398" s="44">
        <v>42.7</v>
      </c>
      <c r="AH398" s="44">
        <v>30.2</v>
      </c>
      <c r="AI398" s="44">
        <v>59.0</v>
      </c>
      <c r="AJ398" s="44">
        <v>34.3</v>
      </c>
      <c r="AK398" s="44">
        <v>9.2</v>
      </c>
      <c r="AL398" s="44">
        <v>347.2</v>
      </c>
      <c r="AM398" s="44">
        <v>4.1</v>
      </c>
      <c r="AN398" s="44">
        <v>42.8</v>
      </c>
      <c r="AO398" s="44">
        <v>18.2</v>
      </c>
      <c r="AP398" s="44">
        <v>11.9</v>
      </c>
      <c r="AQ398" s="44">
        <v>23.1</v>
      </c>
      <c r="AR398" s="44">
        <v>59.1</v>
      </c>
      <c r="AS398" s="44">
        <v>23.6</v>
      </c>
      <c r="AT398" s="44">
        <v>8.4</v>
      </c>
      <c r="AU398" s="44">
        <v>6.2</v>
      </c>
      <c r="AV398" s="44">
        <v>6.7</v>
      </c>
      <c r="AW398" s="44">
        <v>5.5</v>
      </c>
      <c r="AX398" s="44">
        <v>5.0</v>
      </c>
      <c r="AY398" s="44">
        <v>7.8</v>
      </c>
    </row>
    <row r="399" ht="15.75" customHeight="1">
      <c r="A399" s="44" t="s">
        <v>668</v>
      </c>
      <c r="B399" s="44">
        <v>16069.0</v>
      </c>
      <c r="C399" s="44" t="s">
        <v>568</v>
      </c>
      <c r="D399" s="44">
        <v>37.0</v>
      </c>
      <c r="E399" s="44">
        <v>938.4</v>
      </c>
      <c r="F399" s="44">
        <v>63.9</v>
      </c>
      <c r="G399" s="44">
        <v>62.1</v>
      </c>
      <c r="H399" s="44">
        <v>2.9</v>
      </c>
      <c r="I399" s="44">
        <v>68.1</v>
      </c>
      <c r="J399" s="44">
        <v>-6.5</v>
      </c>
      <c r="K399" s="44">
        <v>0.2</v>
      </c>
      <c r="L399" s="44">
        <v>14.6</v>
      </c>
      <c r="M399" s="44">
        <v>4.5</v>
      </c>
      <c r="N399" s="44">
        <v>11.1</v>
      </c>
      <c r="O399" s="44">
        <v>36.9</v>
      </c>
      <c r="P399" s="44">
        <v>20.0</v>
      </c>
      <c r="Q399" s="44">
        <v>12.8</v>
      </c>
      <c r="R399" s="44">
        <v>19529.0</v>
      </c>
      <c r="S399" s="44">
        <v>23229.0</v>
      </c>
      <c r="T399" s="44">
        <v>10.9</v>
      </c>
      <c r="U399" s="44">
        <v>32.4</v>
      </c>
      <c r="V399" s="44">
        <v>45.3</v>
      </c>
      <c r="W399" s="44">
        <v>22.3</v>
      </c>
      <c r="X399" s="44">
        <v>2.1</v>
      </c>
      <c r="Y399" s="44">
        <v>505.3</v>
      </c>
      <c r="Z399" s="44">
        <v>94.0</v>
      </c>
      <c r="AA399" s="44">
        <v>47.5</v>
      </c>
      <c r="AB399" s="44">
        <v>782.3</v>
      </c>
      <c r="AC399" s="44">
        <v>2.3</v>
      </c>
      <c r="AD399" s="44">
        <v>8.8</v>
      </c>
      <c r="AE399" s="44">
        <v>8.2</v>
      </c>
      <c r="AF399" s="44">
        <v>14.1</v>
      </c>
      <c r="AG399" s="44">
        <v>54.4</v>
      </c>
      <c r="AH399" s="44">
        <v>23.3</v>
      </c>
      <c r="AI399" s="44">
        <v>56.6</v>
      </c>
      <c r="AJ399" s="44">
        <v>36.6</v>
      </c>
      <c r="AK399" s="44">
        <v>9.8</v>
      </c>
      <c r="AL399" s="44">
        <v>313.2</v>
      </c>
      <c r="AM399" s="44">
        <v>3.4</v>
      </c>
      <c r="AN399" s="44">
        <v>46.5</v>
      </c>
      <c r="AO399" s="44">
        <v>14.3</v>
      </c>
      <c r="AP399" s="44">
        <v>9.2</v>
      </c>
      <c r="AQ399" s="44">
        <v>26.6</v>
      </c>
      <c r="AR399" s="44">
        <v>33.8</v>
      </c>
      <c r="AS399" s="44">
        <v>23.9</v>
      </c>
      <c r="AT399" s="44">
        <v>17.3</v>
      </c>
      <c r="AU399" s="44">
        <v>3.9</v>
      </c>
      <c r="AV399" s="44">
        <v>4.6</v>
      </c>
      <c r="AW399" s="44">
        <v>3.1</v>
      </c>
      <c r="AX399" s="44">
        <v>3.0</v>
      </c>
      <c r="AY399" s="44">
        <v>4.7</v>
      </c>
    </row>
    <row r="400" ht="15.75" customHeight="1">
      <c r="A400" s="44" t="s">
        <v>668</v>
      </c>
      <c r="B400" s="44">
        <v>16070.0</v>
      </c>
      <c r="C400" s="44" t="s">
        <v>569</v>
      </c>
      <c r="D400" s="44">
        <v>42.0</v>
      </c>
      <c r="E400" s="44">
        <v>843.7</v>
      </c>
      <c r="F400" s="44">
        <v>108.8</v>
      </c>
      <c r="G400" s="44">
        <v>103.1</v>
      </c>
      <c r="H400" s="44">
        <v>5.3</v>
      </c>
      <c r="I400" s="44">
        <v>129.0</v>
      </c>
      <c r="J400" s="44">
        <v>-5.2</v>
      </c>
      <c r="K400" s="44">
        <v>2.1</v>
      </c>
      <c r="L400" s="44">
        <v>14.7</v>
      </c>
      <c r="M400" s="44">
        <v>5.7</v>
      </c>
      <c r="N400" s="44">
        <v>11.9</v>
      </c>
      <c r="O400" s="44">
        <v>34.5</v>
      </c>
      <c r="P400" s="44">
        <v>19.9</v>
      </c>
      <c r="Q400" s="44">
        <v>13.3</v>
      </c>
      <c r="R400" s="44">
        <v>18691.0</v>
      </c>
      <c r="S400" s="44">
        <v>28331.0</v>
      </c>
      <c r="T400" s="44">
        <v>12.9</v>
      </c>
      <c r="U400" s="44">
        <v>24.6</v>
      </c>
      <c r="V400" s="44">
        <v>65.0</v>
      </c>
      <c r="W400" s="44">
        <v>10.4</v>
      </c>
      <c r="X400" s="44">
        <v>3.0</v>
      </c>
      <c r="Y400" s="44">
        <v>564.4</v>
      </c>
      <c r="Z400" s="44">
        <v>80.4</v>
      </c>
      <c r="AA400" s="44">
        <v>45.4</v>
      </c>
      <c r="AB400" s="44">
        <v>666.2</v>
      </c>
      <c r="AC400" s="44">
        <v>0.8</v>
      </c>
      <c r="AD400" s="44">
        <v>7.5</v>
      </c>
      <c r="AE400" s="44">
        <v>9.1</v>
      </c>
      <c r="AF400" s="44">
        <v>15.1</v>
      </c>
      <c r="AG400" s="44">
        <v>46.7</v>
      </c>
      <c r="AH400" s="44">
        <v>29.1</v>
      </c>
      <c r="AI400" s="44">
        <v>53.2</v>
      </c>
      <c r="AJ400" s="44">
        <v>39.6</v>
      </c>
      <c r="AK400" s="44">
        <v>8.8</v>
      </c>
      <c r="AL400" s="44">
        <v>357.3</v>
      </c>
      <c r="AM400" s="44">
        <v>1.3</v>
      </c>
      <c r="AN400" s="44">
        <v>43.2</v>
      </c>
      <c r="AO400" s="44">
        <v>18.7</v>
      </c>
      <c r="AP400" s="44">
        <v>12.5</v>
      </c>
      <c r="AQ400" s="44">
        <v>24.3</v>
      </c>
      <c r="AR400" s="44">
        <v>65.9</v>
      </c>
      <c r="AS400" s="44">
        <v>23.0</v>
      </c>
      <c r="AT400" s="44">
        <v>16.7</v>
      </c>
      <c r="AU400" s="44">
        <v>5.4</v>
      </c>
      <c r="AV400" s="44">
        <v>5.7</v>
      </c>
      <c r="AW400" s="44">
        <v>5.2</v>
      </c>
      <c r="AX400" s="44">
        <v>5.9</v>
      </c>
      <c r="AY400" s="44">
        <v>6.0</v>
      </c>
    </row>
    <row r="401" ht="15.75" customHeight="1">
      <c r="A401" s="44" t="s">
        <v>668</v>
      </c>
      <c r="B401" s="44">
        <v>16071.0</v>
      </c>
      <c r="C401" s="44" t="s">
        <v>570</v>
      </c>
      <c r="D401" s="44">
        <v>62.0</v>
      </c>
      <c r="E401" s="44">
        <v>804.5</v>
      </c>
      <c r="F401" s="44">
        <v>82.1</v>
      </c>
      <c r="G401" s="44">
        <v>79.2</v>
      </c>
      <c r="H401" s="44">
        <v>3.5</v>
      </c>
      <c r="I401" s="44">
        <v>102.1</v>
      </c>
      <c r="J401" s="44">
        <v>-4.1</v>
      </c>
      <c r="K401" s="44">
        <v>1.9</v>
      </c>
      <c r="L401" s="44">
        <v>16.5</v>
      </c>
      <c r="M401" s="44">
        <v>4.6</v>
      </c>
      <c r="N401" s="44">
        <v>10.1</v>
      </c>
      <c r="O401" s="44">
        <v>37.1</v>
      </c>
      <c r="P401" s="44">
        <v>20.4</v>
      </c>
      <c r="Q401" s="44">
        <v>11.3</v>
      </c>
      <c r="R401" s="44">
        <v>19053.0</v>
      </c>
      <c r="S401" s="44">
        <v>23844.0</v>
      </c>
      <c r="T401" s="44">
        <v>10.8</v>
      </c>
      <c r="U401" s="44">
        <v>31.5</v>
      </c>
      <c r="V401" s="44">
        <v>47.8</v>
      </c>
      <c r="W401" s="44">
        <v>20.8</v>
      </c>
      <c r="X401" s="44">
        <v>3.7</v>
      </c>
      <c r="Y401" s="44">
        <v>521.7</v>
      </c>
      <c r="Z401" s="44">
        <v>89.4</v>
      </c>
      <c r="AA401" s="44">
        <v>46.7</v>
      </c>
      <c r="AB401" s="44">
        <v>742.6</v>
      </c>
      <c r="AC401" s="44">
        <v>0.9</v>
      </c>
      <c r="AD401" s="44">
        <v>7.0</v>
      </c>
      <c r="AE401" s="44">
        <v>7.8</v>
      </c>
      <c r="AF401" s="44">
        <v>17.7</v>
      </c>
      <c r="AG401" s="44">
        <v>52.3</v>
      </c>
      <c r="AH401" s="44">
        <v>22.1</v>
      </c>
      <c r="AI401" s="44">
        <v>57.7</v>
      </c>
      <c r="AJ401" s="44">
        <v>39.9</v>
      </c>
      <c r="AK401" s="44">
        <v>10.2</v>
      </c>
      <c r="AL401" s="44">
        <v>315.1</v>
      </c>
      <c r="AM401" s="44">
        <v>2.9</v>
      </c>
      <c r="AN401" s="44">
        <v>33.8</v>
      </c>
      <c r="AO401" s="44">
        <v>23.1</v>
      </c>
      <c r="AP401" s="44">
        <v>9.1</v>
      </c>
      <c r="AQ401" s="44">
        <v>31.1</v>
      </c>
      <c r="AR401" s="44">
        <v>55.6</v>
      </c>
      <c r="AS401" s="44">
        <v>25.4</v>
      </c>
      <c r="AT401" s="44">
        <v>16.2</v>
      </c>
      <c r="AU401" s="44">
        <v>4.5</v>
      </c>
      <c r="AV401" s="44">
        <v>5.1</v>
      </c>
      <c r="AW401" s="44">
        <v>3.8</v>
      </c>
      <c r="AX401" s="44">
        <v>2.4</v>
      </c>
      <c r="AY401" s="44">
        <v>5.4</v>
      </c>
    </row>
    <row r="402" ht="15.75" customHeight="1">
      <c r="A402" s="44" t="s">
        <v>668</v>
      </c>
      <c r="B402" s="44">
        <v>16072.0</v>
      </c>
      <c r="C402" s="44" t="s">
        <v>571</v>
      </c>
      <c r="D402" s="44">
        <v>11.0</v>
      </c>
      <c r="E402" s="44">
        <v>433.6</v>
      </c>
      <c r="F402" s="44">
        <v>56.4</v>
      </c>
      <c r="G402" s="44">
        <v>54.0</v>
      </c>
      <c r="H402" s="44">
        <v>4.1</v>
      </c>
      <c r="I402" s="44">
        <v>130.0</v>
      </c>
      <c r="J402" s="44">
        <v>-8.5</v>
      </c>
      <c r="K402" s="44">
        <v>6.1</v>
      </c>
      <c r="L402" s="44">
        <v>13.5</v>
      </c>
      <c r="M402" s="44">
        <v>4.6</v>
      </c>
      <c r="N402" s="44">
        <v>10.0</v>
      </c>
      <c r="O402" s="44">
        <v>36.0</v>
      </c>
      <c r="P402" s="44">
        <v>21.1</v>
      </c>
      <c r="Q402" s="44">
        <v>14.8</v>
      </c>
      <c r="R402" s="44">
        <v>19995.0</v>
      </c>
      <c r="S402" s="44">
        <v>26767.0</v>
      </c>
      <c r="T402" s="44">
        <v>15.2</v>
      </c>
      <c r="U402" s="44">
        <v>13.5</v>
      </c>
      <c r="V402" s="44">
        <v>77.8</v>
      </c>
      <c r="W402" s="44">
        <v>8.8</v>
      </c>
      <c r="X402" s="44">
        <v>1.1</v>
      </c>
      <c r="Y402" s="44">
        <v>564.6</v>
      </c>
      <c r="Z402" s="44">
        <v>83.0</v>
      </c>
      <c r="AA402" s="44">
        <v>46.9</v>
      </c>
      <c r="AB402" s="44">
        <v>719.9</v>
      </c>
      <c r="AC402" s="44">
        <v>2.2</v>
      </c>
      <c r="AD402" s="44">
        <v>8.1</v>
      </c>
      <c r="AE402" s="44">
        <v>13.7</v>
      </c>
      <c r="AF402" s="44">
        <v>11.8</v>
      </c>
      <c r="AG402" s="44">
        <v>43.4</v>
      </c>
      <c r="AH402" s="44">
        <v>31.2</v>
      </c>
      <c r="AI402" s="44">
        <v>53.8</v>
      </c>
      <c r="AJ402" s="44">
        <v>40.0</v>
      </c>
      <c r="AK402" s="44">
        <v>10.6</v>
      </c>
      <c r="AL402" s="44">
        <v>383.8</v>
      </c>
      <c r="AM402" s="44" t="s">
        <v>641</v>
      </c>
      <c r="AN402" s="44">
        <v>47.3</v>
      </c>
      <c r="AO402" s="44" t="s">
        <v>641</v>
      </c>
      <c r="AP402" s="44">
        <v>14.1</v>
      </c>
      <c r="AQ402" s="44">
        <v>24.4</v>
      </c>
      <c r="AR402" s="44">
        <v>40.7</v>
      </c>
      <c r="AS402" s="44">
        <v>25.1</v>
      </c>
      <c r="AT402" s="44">
        <v>24.7</v>
      </c>
      <c r="AU402" s="44">
        <v>4.3</v>
      </c>
      <c r="AV402" s="44">
        <v>4.9</v>
      </c>
      <c r="AW402" s="44">
        <v>3.5</v>
      </c>
      <c r="AX402" s="44">
        <v>3.1</v>
      </c>
      <c r="AY402" s="44">
        <v>5.1</v>
      </c>
    </row>
    <row r="403" ht="15.75" customHeight="1">
      <c r="A403" s="44" t="s">
        <v>668</v>
      </c>
      <c r="B403" s="44">
        <v>16073.0</v>
      </c>
      <c r="C403" s="44" t="s">
        <v>572</v>
      </c>
      <c r="D403" s="44">
        <v>38.0</v>
      </c>
      <c r="E403" s="44">
        <v>1036.0</v>
      </c>
      <c r="F403" s="44">
        <v>107.4</v>
      </c>
      <c r="G403" s="44">
        <v>104.5</v>
      </c>
      <c r="H403" s="44">
        <v>2.7</v>
      </c>
      <c r="I403" s="44">
        <v>103.6</v>
      </c>
      <c r="J403" s="44">
        <v>-8.5</v>
      </c>
      <c r="K403" s="44">
        <v>-0.3</v>
      </c>
      <c r="L403" s="44">
        <v>13.8</v>
      </c>
      <c r="M403" s="44">
        <v>4.2</v>
      </c>
      <c r="N403" s="44">
        <v>9.9</v>
      </c>
      <c r="O403" s="44">
        <v>35.3</v>
      </c>
      <c r="P403" s="44">
        <v>21.3</v>
      </c>
      <c r="Q403" s="44">
        <v>15.5</v>
      </c>
      <c r="R403" s="44">
        <v>19356.0</v>
      </c>
      <c r="S403" s="44">
        <v>25951.0</v>
      </c>
      <c r="T403" s="44">
        <v>11.5</v>
      </c>
      <c r="U403" s="44">
        <v>21.5</v>
      </c>
      <c r="V403" s="44">
        <v>69.2</v>
      </c>
      <c r="W403" s="44">
        <v>9.3</v>
      </c>
      <c r="X403" s="44">
        <v>1.6</v>
      </c>
      <c r="Y403" s="44">
        <v>574.5</v>
      </c>
      <c r="Z403" s="44">
        <v>80.9</v>
      </c>
      <c r="AA403" s="44">
        <v>46.5</v>
      </c>
      <c r="AB403" s="44">
        <v>724.3</v>
      </c>
      <c r="AC403" s="44">
        <v>1.6</v>
      </c>
      <c r="AD403" s="44">
        <v>7.6</v>
      </c>
      <c r="AE403" s="44">
        <v>8.2</v>
      </c>
      <c r="AF403" s="44">
        <v>16.8</v>
      </c>
      <c r="AG403" s="44">
        <v>45.2</v>
      </c>
      <c r="AH403" s="44">
        <v>29.8</v>
      </c>
      <c r="AI403" s="44">
        <v>57.9</v>
      </c>
      <c r="AJ403" s="44">
        <v>38.8</v>
      </c>
      <c r="AK403" s="44">
        <v>9.2</v>
      </c>
      <c r="AL403" s="44">
        <v>338.7</v>
      </c>
      <c r="AM403" s="44">
        <v>1.9</v>
      </c>
      <c r="AN403" s="44">
        <v>38.5</v>
      </c>
      <c r="AO403" s="44">
        <v>17.8</v>
      </c>
      <c r="AP403" s="44">
        <v>11.2</v>
      </c>
      <c r="AQ403" s="44">
        <v>30.5</v>
      </c>
      <c r="AR403" s="44">
        <v>57.2</v>
      </c>
      <c r="AS403" s="44">
        <v>21.4</v>
      </c>
      <c r="AT403" s="44">
        <v>14.2</v>
      </c>
      <c r="AU403" s="44">
        <v>5.8</v>
      </c>
      <c r="AV403" s="44">
        <v>6.5</v>
      </c>
      <c r="AW403" s="44">
        <v>5.1</v>
      </c>
      <c r="AX403" s="44">
        <v>4.1</v>
      </c>
      <c r="AY403" s="44">
        <v>7.9</v>
      </c>
    </row>
    <row r="404" ht="15.75" customHeight="1">
      <c r="A404" s="44" t="s">
        <v>668</v>
      </c>
      <c r="B404" s="44">
        <v>16074.0</v>
      </c>
      <c r="C404" s="44" t="s">
        <v>573</v>
      </c>
      <c r="D404" s="44">
        <v>93.0</v>
      </c>
      <c r="E404" s="44">
        <v>815.2</v>
      </c>
      <c r="F404" s="44">
        <v>83.0</v>
      </c>
      <c r="G404" s="44">
        <v>80.6</v>
      </c>
      <c r="H404" s="44">
        <v>2.9</v>
      </c>
      <c r="I404" s="44">
        <v>101.8</v>
      </c>
      <c r="J404" s="44">
        <v>-4.5</v>
      </c>
      <c r="K404" s="44">
        <v>-14.0</v>
      </c>
      <c r="L404" s="44">
        <v>15.2</v>
      </c>
      <c r="M404" s="44">
        <v>4.5</v>
      </c>
      <c r="N404" s="44">
        <v>10.0</v>
      </c>
      <c r="O404" s="44">
        <v>36.5</v>
      </c>
      <c r="P404" s="44">
        <v>20.9</v>
      </c>
      <c r="Q404" s="44">
        <v>12.8</v>
      </c>
      <c r="R404" s="44">
        <v>18992.0</v>
      </c>
      <c r="S404" s="44">
        <v>22221.0</v>
      </c>
      <c r="T404" s="44">
        <v>2.1</v>
      </c>
      <c r="U404" s="44">
        <v>31.4</v>
      </c>
      <c r="V404" s="44">
        <v>62.9</v>
      </c>
      <c r="W404" s="44">
        <v>5.7</v>
      </c>
      <c r="X404" s="44">
        <v>1.4</v>
      </c>
      <c r="Y404" s="44">
        <v>524.0</v>
      </c>
      <c r="Z404" s="44">
        <v>86.9</v>
      </c>
      <c r="AA404" s="44">
        <v>45.5</v>
      </c>
      <c r="AB404" s="44">
        <v>748.3</v>
      </c>
      <c r="AC404" s="44">
        <v>0.4</v>
      </c>
      <c r="AD404" s="44">
        <v>7.7</v>
      </c>
      <c r="AE404" s="44">
        <v>8.8</v>
      </c>
      <c r="AF404" s="44">
        <v>11.3</v>
      </c>
      <c r="AG404" s="44">
        <v>52.3</v>
      </c>
      <c r="AH404" s="44">
        <v>27.6</v>
      </c>
      <c r="AI404" s="44">
        <v>60.4</v>
      </c>
      <c r="AJ404" s="44">
        <v>38.7</v>
      </c>
      <c r="AK404" s="44">
        <v>9.6</v>
      </c>
      <c r="AL404" s="44">
        <v>321.3</v>
      </c>
      <c r="AM404" s="44">
        <v>4.6</v>
      </c>
      <c r="AN404" s="44">
        <v>37.9</v>
      </c>
      <c r="AO404" s="44">
        <v>24.0</v>
      </c>
      <c r="AP404" s="44">
        <v>8.7</v>
      </c>
      <c r="AQ404" s="44">
        <v>24.8</v>
      </c>
      <c r="AR404" s="44">
        <v>47.1</v>
      </c>
      <c r="AS404" s="44">
        <v>21.2</v>
      </c>
      <c r="AT404" s="44">
        <v>7.9</v>
      </c>
      <c r="AU404" s="44">
        <v>4.8</v>
      </c>
      <c r="AV404" s="44">
        <v>5.4</v>
      </c>
      <c r="AW404" s="44">
        <v>4.2</v>
      </c>
      <c r="AX404" s="44">
        <v>3.9</v>
      </c>
      <c r="AY404" s="44">
        <v>6.2</v>
      </c>
    </row>
    <row r="405" ht="15.75" customHeight="1">
      <c r="A405" s="44" t="s">
        <v>668</v>
      </c>
      <c r="B405" s="44">
        <v>16075.0</v>
      </c>
      <c r="C405" s="44" t="s">
        <v>574</v>
      </c>
      <c r="D405" s="44">
        <v>72.0</v>
      </c>
      <c r="E405" s="44">
        <v>1151.3</v>
      </c>
      <c r="F405" s="44">
        <v>81.5</v>
      </c>
      <c r="G405" s="44">
        <v>78.8</v>
      </c>
      <c r="H405" s="44">
        <v>3.3</v>
      </c>
      <c r="I405" s="44">
        <v>70.8</v>
      </c>
      <c r="J405" s="44">
        <v>-6.7</v>
      </c>
      <c r="K405" s="44">
        <v>-3.2</v>
      </c>
      <c r="L405" s="44">
        <v>14.8</v>
      </c>
      <c r="M405" s="44">
        <v>4.4</v>
      </c>
      <c r="N405" s="44">
        <v>9.9</v>
      </c>
      <c r="O405" s="44">
        <v>36.0</v>
      </c>
      <c r="P405" s="44">
        <v>20.9</v>
      </c>
      <c r="Q405" s="44">
        <v>13.9</v>
      </c>
      <c r="R405" s="44">
        <v>19008.0</v>
      </c>
      <c r="S405" s="44">
        <v>27370.0</v>
      </c>
      <c r="T405" s="44">
        <v>12.6</v>
      </c>
      <c r="U405" s="44">
        <v>26.3</v>
      </c>
      <c r="V405" s="44">
        <v>63.4</v>
      </c>
      <c r="W405" s="44">
        <v>10.2</v>
      </c>
      <c r="X405" s="44">
        <v>1.3</v>
      </c>
      <c r="Y405" s="44">
        <v>552.9</v>
      </c>
      <c r="Z405" s="44">
        <v>85.4</v>
      </c>
      <c r="AA405" s="44">
        <v>47.2</v>
      </c>
      <c r="AB405" s="44">
        <v>801.3</v>
      </c>
      <c r="AC405" s="44">
        <v>0.3</v>
      </c>
      <c r="AD405" s="44">
        <v>8.7</v>
      </c>
      <c r="AE405" s="44">
        <v>9.0</v>
      </c>
      <c r="AF405" s="44">
        <v>11.3</v>
      </c>
      <c r="AG405" s="44">
        <v>48.9</v>
      </c>
      <c r="AH405" s="44">
        <v>30.7</v>
      </c>
      <c r="AI405" s="44">
        <v>55.1</v>
      </c>
      <c r="AJ405" s="44">
        <v>43.2</v>
      </c>
      <c r="AK405" s="44">
        <v>11.4</v>
      </c>
      <c r="AL405" s="44">
        <v>369.9</v>
      </c>
      <c r="AM405" s="44">
        <v>4.8</v>
      </c>
      <c r="AN405" s="44">
        <v>46.2</v>
      </c>
      <c r="AO405" s="44">
        <v>16.7</v>
      </c>
      <c r="AP405" s="44">
        <v>8.1</v>
      </c>
      <c r="AQ405" s="44">
        <v>24.3</v>
      </c>
      <c r="AR405" s="44">
        <v>50.1</v>
      </c>
      <c r="AS405" s="44">
        <v>24.8</v>
      </c>
      <c r="AT405" s="44">
        <v>18.4</v>
      </c>
      <c r="AU405" s="44">
        <v>5.5</v>
      </c>
      <c r="AV405" s="44">
        <v>6.0</v>
      </c>
      <c r="AW405" s="44">
        <v>5.0</v>
      </c>
      <c r="AX405" s="44">
        <v>3.8</v>
      </c>
      <c r="AY405" s="44">
        <v>7.9</v>
      </c>
    </row>
    <row r="406" ht="15.75" customHeight="1">
      <c r="A406" s="44" t="s">
        <v>668</v>
      </c>
      <c r="B406" s="44">
        <v>16076.0</v>
      </c>
      <c r="C406" s="44" t="s">
        <v>575</v>
      </c>
      <c r="D406" s="44">
        <v>46.0</v>
      </c>
      <c r="E406" s="44">
        <v>846.0</v>
      </c>
      <c r="F406" s="44">
        <v>99.3</v>
      </c>
      <c r="G406" s="44">
        <v>97.0</v>
      </c>
      <c r="H406" s="44">
        <v>2.3</v>
      </c>
      <c r="I406" s="44">
        <v>117.3</v>
      </c>
      <c r="J406" s="44">
        <v>-7.7</v>
      </c>
      <c r="K406" s="44">
        <v>-0.7</v>
      </c>
      <c r="L406" s="44">
        <v>13.9</v>
      </c>
      <c r="M406" s="44">
        <v>4.0</v>
      </c>
      <c r="N406" s="44">
        <v>8.6</v>
      </c>
      <c r="O406" s="44">
        <v>35.7</v>
      </c>
      <c r="P406" s="44">
        <v>22.1</v>
      </c>
      <c r="Q406" s="44">
        <v>15.6</v>
      </c>
      <c r="R406" s="44">
        <v>19502.0</v>
      </c>
      <c r="S406" s="44">
        <v>22184.0</v>
      </c>
      <c r="T406" s="44">
        <v>6.7</v>
      </c>
      <c r="U406" s="44">
        <v>38.3</v>
      </c>
      <c r="V406" s="44">
        <v>42.9</v>
      </c>
      <c r="W406" s="44">
        <v>18.8</v>
      </c>
      <c r="X406" s="44">
        <v>0.7</v>
      </c>
      <c r="Y406" s="44">
        <v>584.6</v>
      </c>
      <c r="Z406" s="44">
        <v>82.2</v>
      </c>
      <c r="AA406" s="44">
        <v>48.1</v>
      </c>
      <c r="AB406" s="44">
        <v>774.5</v>
      </c>
      <c r="AC406" s="44">
        <v>1.0</v>
      </c>
      <c r="AD406" s="44">
        <v>8.1</v>
      </c>
      <c r="AE406" s="44">
        <v>5.6</v>
      </c>
      <c r="AF406" s="44">
        <v>15.7</v>
      </c>
      <c r="AG406" s="44">
        <v>47.8</v>
      </c>
      <c r="AH406" s="44">
        <v>30.9</v>
      </c>
      <c r="AI406" s="44">
        <v>61.4</v>
      </c>
      <c r="AJ406" s="44">
        <v>44.5</v>
      </c>
      <c r="AK406" s="44">
        <v>12.2</v>
      </c>
      <c r="AL406" s="44">
        <v>305.4</v>
      </c>
      <c r="AM406" s="44">
        <v>3.1</v>
      </c>
      <c r="AN406" s="44">
        <v>40.6</v>
      </c>
      <c r="AO406" s="44">
        <v>22.3</v>
      </c>
      <c r="AP406" s="44">
        <v>7.5</v>
      </c>
      <c r="AQ406" s="44">
        <v>26.6</v>
      </c>
      <c r="AR406" s="44">
        <v>49.6</v>
      </c>
      <c r="AS406" s="44">
        <v>21.6</v>
      </c>
      <c r="AT406" s="44">
        <v>10.4</v>
      </c>
      <c r="AU406" s="44">
        <v>5.3</v>
      </c>
      <c r="AV406" s="44">
        <v>5.9</v>
      </c>
      <c r="AW406" s="44">
        <v>4.6</v>
      </c>
      <c r="AX406" s="44">
        <v>3.6</v>
      </c>
      <c r="AY406" s="44">
        <v>6.8</v>
      </c>
    </row>
    <row r="407" ht="15.75" customHeight="1">
      <c r="A407" s="44" t="s">
        <v>668</v>
      </c>
      <c r="B407" s="44">
        <v>16077.0</v>
      </c>
      <c r="C407" s="44" t="s">
        <v>576</v>
      </c>
      <c r="D407" s="44">
        <v>38.0</v>
      </c>
      <c r="E407" s="44">
        <v>569.4</v>
      </c>
      <c r="F407" s="44">
        <v>90.7</v>
      </c>
      <c r="G407" s="44">
        <v>87.7</v>
      </c>
      <c r="H407" s="44">
        <v>3.2</v>
      </c>
      <c r="I407" s="44">
        <v>159.2</v>
      </c>
      <c r="J407" s="44">
        <v>-7.9</v>
      </c>
      <c r="K407" s="44">
        <v>-2.6</v>
      </c>
      <c r="L407" s="44">
        <v>13.6</v>
      </c>
      <c r="M407" s="44">
        <v>4.0</v>
      </c>
      <c r="N407" s="44">
        <v>9.0</v>
      </c>
      <c r="O407" s="44">
        <v>34.9</v>
      </c>
      <c r="P407" s="44">
        <v>22.5</v>
      </c>
      <c r="Q407" s="44">
        <v>16.0</v>
      </c>
      <c r="R407" s="44">
        <v>18822.0</v>
      </c>
      <c r="S407" s="44">
        <v>21462.0</v>
      </c>
      <c r="T407" s="44">
        <v>13.7</v>
      </c>
      <c r="U407" s="44">
        <v>17.7</v>
      </c>
      <c r="V407" s="44">
        <v>77.4</v>
      </c>
      <c r="W407" s="44">
        <v>4.8</v>
      </c>
      <c r="X407" s="44">
        <v>1.6</v>
      </c>
      <c r="Y407" s="44">
        <v>625.3</v>
      </c>
      <c r="Z407" s="44">
        <v>76.2</v>
      </c>
      <c r="AA407" s="44">
        <v>47.6</v>
      </c>
      <c r="AB407" s="44">
        <v>685.6</v>
      </c>
      <c r="AC407" s="44">
        <v>1.0</v>
      </c>
      <c r="AD407" s="44">
        <v>8.0</v>
      </c>
      <c r="AE407" s="44">
        <v>6.9</v>
      </c>
      <c r="AF407" s="44">
        <v>18.1</v>
      </c>
      <c r="AG407" s="44">
        <v>42.3</v>
      </c>
      <c r="AH407" s="44">
        <v>32.7</v>
      </c>
      <c r="AI407" s="44">
        <v>54.6</v>
      </c>
      <c r="AJ407" s="44">
        <v>35.1</v>
      </c>
      <c r="AK407" s="44">
        <v>7.9</v>
      </c>
      <c r="AL407" s="44">
        <v>306.7</v>
      </c>
      <c r="AM407" s="44">
        <v>2.4</v>
      </c>
      <c r="AN407" s="44">
        <v>38.1</v>
      </c>
      <c r="AO407" s="44">
        <v>21.1</v>
      </c>
      <c r="AP407" s="44">
        <v>10.3</v>
      </c>
      <c r="AQ407" s="44">
        <v>28.1</v>
      </c>
      <c r="AR407" s="44">
        <v>92.3</v>
      </c>
      <c r="AS407" s="44">
        <v>23.4</v>
      </c>
      <c r="AT407" s="44">
        <v>16.8</v>
      </c>
      <c r="AU407" s="44">
        <v>8.0</v>
      </c>
      <c r="AV407" s="44">
        <v>8.3</v>
      </c>
      <c r="AW407" s="44">
        <v>7.6</v>
      </c>
      <c r="AX407" s="44">
        <v>5.9</v>
      </c>
      <c r="AY407" s="44">
        <v>9.6</v>
      </c>
    </row>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row>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401575" footer="0.0" header="0.0" left="0.7" right="0.7" top="0.7874015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6.0" topLeftCell="A7" activePane="bottomLeft" state="frozen"/>
      <selection activeCell="B8" sqref="B8" pane="bottomLeft"/>
    </sheetView>
  </sheetViews>
  <sheetFormatPr customHeight="1" defaultColWidth="14.43" defaultRowHeight="15.0"/>
  <cols>
    <col customWidth="1" min="1" max="3" width="11.43"/>
    <col customWidth="1" min="4" max="4" width="44.43"/>
    <col customWidth="1" min="5" max="5" width="13.71"/>
    <col customWidth="1" min="6" max="6" width="13.14"/>
    <col customWidth="1" min="7" max="7" width="14.57"/>
    <col customWidth="1" min="8" max="8" width="18.43"/>
    <col customWidth="1" min="9" max="38" width="11.43"/>
    <col customWidth="1" min="39" max="39" width="11.86"/>
    <col customWidth="1" min="40" max="40" width="8.29"/>
    <col customWidth="1" min="41" max="41" width="20.0"/>
    <col customWidth="1" min="42" max="54" width="11.43"/>
  </cols>
  <sheetData>
    <row r="1" ht="16.5" customHeight="1">
      <c r="A1" s="58" t="s">
        <v>669</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95"/>
      <c r="AO1" s="58"/>
      <c r="AP1" s="58"/>
      <c r="AQ1" s="58"/>
      <c r="AR1" s="58"/>
      <c r="AS1" s="58"/>
      <c r="AT1" s="58"/>
      <c r="AU1" s="58"/>
      <c r="AV1" s="58"/>
      <c r="AW1" s="58"/>
      <c r="AX1" s="58"/>
      <c r="AY1" s="58"/>
      <c r="AZ1" s="58"/>
      <c r="BA1" s="58"/>
      <c r="BB1" s="58"/>
    </row>
    <row r="2" ht="16.5" customHeight="1">
      <c r="A2" s="58" t="s">
        <v>670</v>
      </c>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95"/>
      <c r="AO2" s="58"/>
      <c r="AP2" s="58"/>
      <c r="AQ2" s="58"/>
      <c r="AR2" s="58"/>
      <c r="AS2" s="58"/>
      <c r="AT2" s="58"/>
      <c r="AU2" s="58"/>
      <c r="AV2" s="58"/>
      <c r="AW2" s="58"/>
      <c r="AX2" s="58"/>
      <c r="AY2" s="58"/>
      <c r="AZ2" s="58"/>
      <c r="BA2" s="58"/>
      <c r="BB2" s="58"/>
    </row>
    <row r="3" ht="16.5" customHeight="1">
      <c r="A3" s="58" t="s">
        <v>671</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95"/>
      <c r="AO3" s="58"/>
      <c r="AP3" s="58"/>
      <c r="AQ3" s="58"/>
      <c r="AR3" s="58"/>
      <c r="AS3" s="58"/>
      <c r="AT3" s="58"/>
      <c r="AU3" s="58"/>
      <c r="AV3" s="58"/>
      <c r="AW3" s="58"/>
      <c r="AX3" s="58"/>
      <c r="AY3" s="58"/>
      <c r="AZ3" s="58"/>
      <c r="BA3" s="58"/>
      <c r="BB3" s="58"/>
    </row>
    <row r="4" ht="16.5" customHeight="1">
      <c r="A4" s="58"/>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95"/>
      <c r="AO4" s="58"/>
      <c r="AP4" s="58"/>
      <c r="AQ4" s="58"/>
      <c r="AR4" s="58"/>
      <c r="AS4" s="58"/>
      <c r="AT4" s="58"/>
      <c r="AU4" s="58"/>
      <c r="AV4" s="58"/>
      <c r="AW4" s="58"/>
      <c r="AX4" s="58"/>
      <c r="AY4" s="58"/>
      <c r="AZ4" s="58"/>
      <c r="BA4" s="58"/>
      <c r="BB4" s="58"/>
    </row>
    <row r="5" ht="16.5" customHeight="1">
      <c r="A5" s="58"/>
      <c r="B5" s="58">
        <v>1.0</v>
      </c>
      <c r="C5" s="58">
        <f t="shared" ref="C5:AH5" si="1">B5+1</f>
        <v>2</v>
      </c>
      <c r="D5" s="58">
        <f t="shared" si="1"/>
        <v>3</v>
      </c>
      <c r="E5" s="58">
        <f t="shared" si="1"/>
        <v>4</v>
      </c>
      <c r="F5" s="58">
        <f t="shared" si="1"/>
        <v>5</v>
      </c>
      <c r="G5" s="58">
        <f t="shared" si="1"/>
        <v>6</v>
      </c>
      <c r="H5" s="58">
        <f t="shared" si="1"/>
        <v>7</v>
      </c>
      <c r="I5" s="58">
        <f t="shared" si="1"/>
        <v>8</v>
      </c>
      <c r="J5" s="58">
        <f t="shared" si="1"/>
        <v>9</v>
      </c>
      <c r="K5" s="58">
        <f t="shared" si="1"/>
        <v>10</v>
      </c>
      <c r="L5" s="58">
        <f t="shared" si="1"/>
        <v>11</v>
      </c>
      <c r="M5" s="58">
        <f t="shared" si="1"/>
        <v>12</v>
      </c>
      <c r="N5" s="58">
        <f t="shared" si="1"/>
        <v>13</v>
      </c>
      <c r="O5" s="58">
        <f t="shared" si="1"/>
        <v>14</v>
      </c>
      <c r="P5" s="58">
        <f t="shared" si="1"/>
        <v>15</v>
      </c>
      <c r="Q5" s="58">
        <f t="shared" si="1"/>
        <v>16</v>
      </c>
      <c r="R5" s="58">
        <f t="shared" si="1"/>
        <v>17</v>
      </c>
      <c r="S5" s="58">
        <f t="shared" si="1"/>
        <v>18</v>
      </c>
      <c r="T5" s="58">
        <f t="shared" si="1"/>
        <v>19</v>
      </c>
      <c r="U5" s="58">
        <f t="shared" si="1"/>
        <v>20</v>
      </c>
      <c r="V5" s="58">
        <f t="shared" si="1"/>
        <v>21</v>
      </c>
      <c r="W5" s="58">
        <f t="shared" si="1"/>
        <v>22</v>
      </c>
      <c r="X5" s="58">
        <f t="shared" si="1"/>
        <v>23</v>
      </c>
      <c r="Y5" s="58">
        <f t="shared" si="1"/>
        <v>24</v>
      </c>
      <c r="Z5" s="58">
        <f t="shared" si="1"/>
        <v>25</v>
      </c>
      <c r="AA5" s="58">
        <f t="shared" si="1"/>
        <v>26</v>
      </c>
      <c r="AB5" s="58">
        <f t="shared" si="1"/>
        <v>27</v>
      </c>
      <c r="AC5" s="58">
        <f t="shared" si="1"/>
        <v>28</v>
      </c>
      <c r="AD5" s="58">
        <f t="shared" si="1"/>
        <v>29</v>
      </c>
      <c r="AE5" s="58">
        <f t="shared" si="1"/>
        <v>30</v>
      </c>
      <c r="AF5" s="58">
        <f t="shared" si="1"/>
        <v>31</v>
      </c>
      <c r="AG5" s="58">
        <f t="shared" si="1"/>
        <v>32</v>
      </c>
      <c r="AH5" s="58">
        <f t="shared" si="1"/>
        <v>33</v>
      </c>
      <c r="AI5" s="58"/>
      <c r="AJ5" s="58"/>
      <c r="AK5" s="58"/>
      <c r="AL5" s="58"/>
      <c r="AM5" s="58"/>
      <c r="AN5" s="95"/>
      <c r="AO5" s="58"/>
      <c r="AP5" s="58"/>
      <c r="AQ5" s="58"/>
      <c r="AR5" s="58"/>
      <c r="AS5" s="58"/>
      <c r="AT5" s="58"/>
      <c r="AU5" s="58"/>
      <c r="AV5" s="58"/>
      <c r="AW5" s="58"/>
      <c r="AX5" s="58"/>
      <c r="AY5" s="58"/>
      <c r="AZ5" s="58"/>
      <c r="BA5" s="58"/>
      <c r="BB5" s="58"/>
    </row>
    <row r="6" ht="16.5" customHeight="1">
      <c r="A6" s="57" t="s">
        <v>587</v>
      </c>
      <c r="B6" s="57"/>
      <c r="C6" s="57" t="s">
        <v>672</v>
      </c>
      <c r="D6" s="57" t="s">
        <v>673</v>
      </c>
      <c r="E6" s="57" t="s">
        <v>674</v>
      </c>
      <c r="F6" s="57" t="s">
        <v>675</v>
      </c>
      <c r="G6" s="57" t="s">
        <v>676</v>
      </c>
      <c r="H6" s="57" t="s">
        <v>677</v>
      </c>
      <c r="I6" s="57" t="s">
        <v>678</v>
      </c>
      <c r="J6" s="57" t="s">
        <v>679</v>
      </c>
      <c r="K6" s="57" t="s">
        <v>680</v>
      </c>
      <c r="L6" s="57" t="s">
        <v>681</v>
      </c>
      <c r="M6" s="57" t="s">
        <v>682</v>
      </c>
      <c r="N6" s="57" t="s">
        <v>683</v>
      </c>
      <c r="O6" s="57" t="s">
        <v>684</v>
      </c>
      <c r="P6" s="57" t="s">
        <v>685</v>
      </c>
      <c r="Q6" s="57" t="s">
        <v>686</v>
      </c>
      <c r="R6" s="57" t="s">
        <v>687</v>
      </c>
      <c r="S6" s="57" t="s">
        <v>688</v>
      </c>
      <c r="T6" s="57" t="s">
        <v>689</v>
      </c>
      <c r="U6" s="57" t="s">
        <v>690</v>
      </c>
      <c r="V6" s="57" t="s">
        <v>691</v>
      </c>
      <c r="W6" s="57" t="s">
        <v>692</v>
      </c>
      <c r="X6" s="57" t="s">
        <v>693</v>
      </c>
      <c r="Y6" s="57" t="s">
        <v>694</v>
      </c>
      <c r="Z6" s="57" t="s">
        <v>695</v>
      </c>
      <c r="AA6" s="57" t="s">
        <v>696</v>
      </c>
      <c r="AB6" s="57" t="s">
        <v>697</v>
      </c>
      <c r="AC6" s="57" t="s">
        <v>698</v>
      </c>
      <c r="AD6" s="57" t="s">
        <v>699</v>
      </c>
      <c r="AE6" s="57" t="s">
        <v>700</v>
      </c>
      <c r="AF6" s="57" t="s">
        <v>701</v>
      </c>
      <c r="AG6" s="57" t="s">
        <v>702</v>
      </c>
      <c r="AH6" s="57" t="s">
        <v>703</v>
      </c>
      <c r="AI6" s="57" t="s">
        <v>704</v>
      </c>
      <c r="AJ6" s="57"/>
      <c r="AK6" s="57"/>
      <c r="AL6" s="57"/>
      <c r="AM6" s="57" t="s">
        <v>705</v>
      </c>
      <c r="AN6" s="99" t="s">
        <v>706</v>
      </c>
      <c r="AO6" s="57" t="s">
        <v>707</v>
      </c>
      <c r="AP6" s="57" t="s">
        <v>708</v>
      </c>
      <c r="AQ6" s="57" t="s">
        <v>709</v>
      </c>
      <c r="AR6" s="57" t="s">
        <v>710</v>
      </c>
      <c r="AS6" s="57" t="s">
        <v>711</v>
      </c>
      <c r="AT6" s="57" t="s">
        <v>712</v>
      </c>
      <c r="AU6" s="57" t="s">
        <v>713</v>
      </c>
      <c r="AV6" s="57" t="s">
        <v>714</v>
      </c>
      <c r="AW6" s="57" t="s">
        <v>715</v>
      </c>
      <c r="AX6" s="57" t="s">
        <v>716</v>
      </c>
      <c r="AY6" s="57" t="s">
        <v>717</v>
      </c>
      <c r="AZ6" s="57" t="s">
        <v>718</v>
      </c>
      <c r="BA6" s="57" t="s">
        <v>719</v>
      </c>
      <c r="BB6" s="57" t="s">
        <v>720</v>
      </c>
    </row>
    <row r="7" ht="16.5" customHeight="1">
      <c r="A7" s="58"/>
      <c r="B7" s="58">
        <v>5334.0</v>
      </c>
      <c r="C7" s="58"/>
      <c r="D7" s="58" t="s">
        <v>721</v>
      </c>
      <c r="E7" s="58">
        <f t="shared" ref="E7:F7" si="2">SUM(E431:E432)</f>
        <v>481.7</v>
      </c>
      <c r="F7" s="58">
        <f t="shared" si="2"/>
        <v>553.9</v>
      </c>
      <c r="G7" s="100">
        <f t="shared" ref="G7:V7" si="3">(G431*$E431+G432*$E432)/$E7</f>
        <v>12.96568404</v>
      </c>
      <c r="H7" s="95">
        <f t="shared" si="3"/>
        <v>979.216421</v>
      </c>
      <c r="I7" s="100">
        <f t="shared" si="3"/>
        <v>15.66591239</v>
      </c>
      <c r="J7" s="100">
        <f t="shared" si="3"/>
        <v>10.78335063</v>
      </c>
      <c r="K7" s="100">
        <f t="shared" si="3"/>
        <v>14.19852605</v>
      </c>
      <c r="L7" s="100">
        <f t="shared" si="3"/>
        <v>33.5887897</v>
      </c>
      <c r="M7" s="100">
        <f t="shared" si="3"/>
        <v>15.42287731</v>
      </c>
      <c r="N7" s="100">
        <f t="shared" si="3"/>
        <v>10.34054391</v>
      </c>
      <c r="O7" s="100">
        <f t="shared" si="3"/>
        <v>24.6</v>
      </c>
      <c r="P7" s="100">
        <f t="shared" si="3"/>
        <v>55.96614075</v>
      </c>
      <c r="Q7" s="100">
        <f t="shared" si="3"/>
        <v>14.33159643</v>
      </c>
      <c r="R7" s="100">
        <f t="shared" si="3"/>
        <v>29.70226282</v>
      </c>
      <c r="S7" s="100">
        <f t="shared" si="3"/>
        <v>39.69049201</v>
      </c>
      <c r="T7" s="95">
        <f t="shared" si="3"/>
        <v>19652</v>
      </c>
      <c r="U7" s="95">
        <f t="shared" si="3"/>
        <v>33418</v>
      </c>
      <c r="V7" s="100">
        <f t="shared" si="3"/>
        <v>582.7</v>
      </c>
      <c r="W7" s="100">
        <f t="shared" ref="W7:W416" si="5">Y7+Z7</f>
        <v>13.8</v>
      </c>
      <c r="X7" s="97">
        <f t="shared" ref="X7:X414" si="6">Y7/W7*100</f>
        <v>18.84057971</v>
      </c>
      <c r="Y7" s="97">
        <f t="shared" ref="Y7:AH7" si="4">(Y431*$E431+Y432*$E432)/$E7</f>
        <v>2.6</v>
      </c>
      <c r="Z7" s="100">
        <f t="shared" si="4"/>
        <v>11.2</v>
      </c>
      <c r="AA7" s="100">
        <f t="shared" si="4"/>
        <v>36.7</v>
      </c>
      <c r="AB7" s="100">
        <f t="shared" si="4"/>
        <v>42.9</v>
      </c>
      <c r="AC7" s="97">
        <f t="shared" si="4"/>
        <v>372.8417895</v>
      </c>
      <c r="AD7" s="100">
        <f t="shared" si="4"/>
        <v>8.2</v>
      </c>
      <c r="AE7" s="100">
        <f t="shared" si="4"/>
        <v>8.4</v>
      </c>
      <c r="AF7" s="100">
        <f t="shared" si="4"/>
        <v>7.9</v>
      </c>
      <c r="AG7" s="100">
        <f t="shared" si="4"/>
        <v>4.2</v>
      </c>
      <c r="AH7" s="100">
        <f t="shared" si="4"/>
        <v>9</v>
      </c>
      <c r="AI7" s="58"/>
      <c r="AJ7" s="58"/>
      <c r="AK7" s="58"/>
      <c r="AL7" s="58"/>
      <c r="AM7" s="58"/>
      <c r="AN7" s="95"/>
      <c r="AO7" s="58"/>
      <c r="AP7" s="58"/>
      <c r="AQ7" s="100">
        <f>(AQ431*$E431+AQ432*$E432)/$E7</f>
        <v>75.4</v>
      </c>
      <c r="AR7" s="58"/>
      <c r="AS7" s="58"/>
      <c r="AT7" s="58"/>
      <c r="AU7" s="58"/>
      <c r="AV7" s="58"/>
      <c r="AW7" s="58"/>
      <c r="AX7" s="58"/>
      <c r="AY7" s="58"/>
      <c r="AZ7" s="58"/>
      <c r="BA7" s="58"/>
      <c r="BB7" s="58"/>
    </row>
    <row r="8" ht="16.5" customHeight="1">
      <c r="A8" s="58" t="s">
        <v>643</v>
      </c>
      <c r="B8" s="58">
        <v>5370.0</v>
      </c>
      <c r="C8" s="58">
        <v>89.0</v>
      </c>
      <c r="D8" s="58" t="s">
        <v>250</v>
      </c>
      <c r="E8" s="58">
        <v>225.4</v>
      </c>
      <c r="F8" s="58">
        <v>252.5</v>
      </c>
      <c r="G8" s="58">
        <v>10.8</v>
      </c>
      <c r="H8" s="95">
        <v>402.1</v>
      </c>
      <c r="I8" s="58">
        <v>17.0</v>
      </c>
      <c r="J8" s="58">
        <v>8.1</v>
      </c>
      <c r="K8" s="58">
        <v>11.2</v>
      </c>
      <c r="L8" s="58">
        <v>37.2</v>
      </c>
      <c r="M8" s="58">
        <v>16.2</v>
      </c>
      <c r="N8" s="58">
        <v>10.4</v>
      </c>
      <c r="O8" s="58">
        <v>20.6</v>
      </c>
      <c r="P8" s="58">
        <v>61.5</v>
      </c>
      <c r="Q8" s="58">
        <v>17.0</v>
      </c>
      <c r="R8" s="58">
        <v>21.5</v>
      </c>
      <c r="S8" s="58">
        <v>59.1</v>
      </c>
      <c r="T8" s="95">
        <v>18979.0</v>
      </c>
      <c r="U8" s="95">
        <v>23143.0</v>
      </c>
      <c r="V8" s="58">
        <v>697.4</v>
      </c>
      <c r="W8" s="100">
        <f t="shared" si="5"/>
        <v>14.8</v>
      </c>
      <c r="X8" s="97">
        <f t="shared" si="6"/>
        <v>14.86486486</v>
      </c>
      <c r="Y8" s="97">
        <v>2.2</v>
      </c>
      <c r="Z8" s="58">
        <v>12.6</v>
      </c>
      <c r="AA8" s="58">
        <v>45.3</v>
      </c>
      <c r="AB8" s="58">
        <v>36.2</v>
      </c>
      <c r="AC8" s="97">
        <v>265.6</v>
      </c>
      <c r="AD8" s="58">
        <v>6.0</v>
      </c>
      <c r="AE8" s="58">
        <v>6.1</v>
      </c>
      <c r="AF8" s="58">
        <v>5.8</v>
      </c>
      <c r="AG8" s="58">
        <v>3.4</v>
      </c>
      <c r="AH8" s="58">
        <v>6.6</v>
      </c>
      <c r="AI8" s="58"/>
      <c r="AJ8" s="58"/>
      <c r="AK8" s="58"/>
      <c r="AL8" s="58"/>
      <c r="AM8" s="58">
        <v>10.0</v>
      </c>
      <c r="AN8" s="95">
        <v>628.0</v>
      </c>
      <c r="AO8" s="58">
        <v>-3.1</v>
      </c>
      <c r="AP8" s="58">
        <v>15.6</v>
      </c>
      <c r="AQ8" s="58">
        <v>79.4</v>
      </c>
      <c r="AR8" s="58">
        <v>32.6</v>
      </c>
      <c r="AS8" s="58">
        <v>42.3</v>
      </c>
      <c r="AT8" s="58">
        <v>8.1</v>
      </c>
      <c r="AU8" s="58">
        <v>1.0</v>
      </c>
      <c r="AV8" s="58">
        <v>29.2</v>
      </c>
      <c r="AW8" s="58">
        <v>25.0</v>
      </c>
      <c r="AX8" s="58">
        <v>14.4</v>
      </c>
      <c r="AY8" s="58">
        <v>30.5</v>
      </c>
      <c r="AZ8" s="58">
        <v>70.2</v>
      </c>
      <c r="BA8" s="58">
        <v>28.9</v>
      </c>
      <c r="BB8" s="58">
        <v>21.1</v>
      </c>
    </row>
    <row r="9" ht="16.5" customHeight="1">
      <c r="A9" s="58" t="s">
        <v>643</v>
      </c>
      <c r="B9" s="58">
        <v>5358.0</v>
      </c>
      <c r="C9" s="58">
        <v>90.0</v>
      </c>
      <c r="D9" s="58" t="s">
        <v>247</v>
      </c>
      <c r="E9" s="58">
        <v>237.4</v>
      </c>
      <c r="F9" s="58">
        <v>262.8</v>
      </c>
      <c r="G9" s="58">
        <v>9.7</v>
      </c>
      <c r="H9" s="95">
        <v>279.2</v>
      </c>
      <c r="I9" s="58">
        <v>16.7</v>
      </c>
      <c r="J9" s="58">
        <v>8.5</v>
      </c>
      <c r="K9" s="58">
        <v>11.4</v>
      </c>
      <c r="L9" s="58">
        <v>36.2</v>
      </c>
      <c r="M9" s="58">
        <v>16.6</v>
      </c>
      <c r="N9" s="58">
        <v>10.5</v>
      </c>
      <c r="O9" s="58">
        <v>19.1</v>
      </c>
      <c r="P9" s="58">
        <v>60.7</v>
      </c>
      <c r="Q9" s="58">
        <v>13.4</v>
      </c>
      <c r="R9" s="58">
        <v>25.8</v>
      </c>
      <c r="S9" s="58">
        <v>56.2</v>
      </c>
      <c r="T9" s="95">
        <v>20228.0</v>
      </c>
      <c r="U9" s="95">
        <v>26518.0</v>
      </c>
      <c r="V9" s="58">
        <v>693.2</v>
      </c>
      <c r="W9" s="100">
        <f t="shared" si="5"/>
        <v>14.2</v>
      </c>
      <c r="X9" s="97">
        <f t="shared" si="6"/>
        <v>15.49295775</v>
      </c>
      <c r="Y9" s="97">
        <v>2.2</v>
      </c>
      <c r="Z9" s="58">
        <v>12.0</v>
      </c>
      <c r="AA9" s="58">
        <v>41.3</v>
      </c>
      <c r="AB9" s="58">
        <v>36.8</v>
      </c>
      <c r="AC9" s="97">
        <v>313.0</v>
      </c>
      <c r="AD9" s="58">
        <v>7.2</v>
      </c>
      <c r="AE9" s="58">
        <v>7.4</v>
      </c>
      <c r="AF9" s="58">
        <v>6.9</v>
      </c>
      <c r="AG9" s="58">
        <v>4.5</v>
      </c>
      <c r="AH9" s="58">
        <v>6.6</v>
      </c>
      <c r="AI9" s="58"/>
      <c r="AJ9" s="58"/>
      <c r="AK9" s="58"/>
      <c r="AL9" s="58"/>
      <c r="AM9" s="58">
        <v>15.0</v>
      </c>
      <c r="AN9" s="95">
        <v>941.4</v>
      </c>
      <c r="AO9" s="58">
        <v>-3.7</v>
      </c>
      <c r="AP9" s="58">
        <v>17.7</v>
      </c>
      <c r="AQ9" s="58">
        <v>80.9</v>
      </c>
      <c r="AR9" s="58">
        <v>33.4</v>
      </c>
      <c r="AS9" s="58">
        <v>38.6</v>
      </c>
      <c r="AT9" s="58">
        <v>7.8</v>
      </c>
      <c r="AU9" s="58">
        <v>0.8</v>
      </c>
      <c r="AV9" s="58">
        <v>30.8</v>
      </c>
      <c r="AW9" s="58">
        <v>17.0</v>
      </c>
      <c r="AX9" s="58">
        <v>24.3</v>
      </c>
      <c r="AY9" s="58">
        <v>27.1</v>
      </c>
      <c r="AZ9" s="58">
        <v>87.4</v>
      </c>
      <c r="BA9" s="58">
        <v>27.7</v>
      </c>
      <c r="BB9" s="58">
        <v>23.5</v>
      </c>
    </row>
    <row r="10" ht="16.5" customHeight="1">
      <c r="A10" s="58" t="s">
        <v>643</v>
      </c>
      <c r="B10" s="58">
        <v>5362.0</v>
      </c>
      <c r="C10" s="58">
        <v>91.0</v>
      </c>
      <c r="D10" s="58" t="s">
        <v>722</v>
      </c>
      <c r="E10" s="58">
        <v>297.2</v>
      </c>
      <c r="F10" s="58">
        <v>336.1</v>
      </c>
      <c r="G10" s="58">
        <v>11.6</v>
      </c>
      <c r="H10" s="95">
        <v>639.9</v>
      </c>
      <c r="I10" s="58">
        <v>17.2</v>
      </c>
      <c r="J10" s="58">
        <v>7.7</v>
      </c>
      <c r="K10" s="58">
        <v>11.4</v>
      </c>
      <c r="L10" s="58">
        <v>37.0</v>
      </c>
      <c r="M10" s="58">
        <v>16.7</v>
      </c>
      <c r="N10" s="58">
        <v>10.0</v>
      </c>
      <c r="O10" s="58">
        <v>22.0</v>
      </c>
      <c r="P10" s="58">
        <v>51.3</v>
      </c>
      <c r="Q10" s="58">
        <v>16.5</v>
      </c>
      <c r="R10" s="58">
        <v>32.2</v>
      </c>
      <c r="S10" s="58">
        <v>54.9</v>
      </c>
      <c r="T10" s="95">
        <v>21542.0</v>
      </c>
      <c r="U10" s="95">
        <v>30472.0</v>
      </c>
      <c r="V10" s="58">
        <v>662.9</v>
      </c>
      <c r="W10" s="100">
        <f t="shared" si="5"/>
        <v>12.9</v>
      </c>
      <c r="X10" s="97">
        <f t="shared" si="6"/>
        <v>15.50387597</v>
      </c>
      <c r="Y10" s="97">
        <v>2.0</v>
      </c>
      <c r="Z10" s="58">
        <v>10.9</v>
      </c>
      <c r="AA10" s="58">
        <v>43.6</v>
      </c>
      <c r="AB10" s="58">
        <v>39.5</v>
      </c>
      <c r="AC10" s="97">
        <v>293.5</v>
      </c>
      <c r="AD10" s="58">
        <v>7.1</v>
      </c>
      <c r="AE10" s="58">
        <v>7.2</v>
      </c>
      <c r="AF10" s="58">
        <v>6.9</v>
      </c>
      <c r="AG10" s="58">
        <v>4.3</v>
      </c>
      <c r="AH10" s="58">
        <v>8.6</v>
      </c>
      <c r="AI10" s="58"/>
      <c r="AJ10" s="58"/>
      <c r="AK10" s="58"/>
      <c r="AL10" s="58"/>
      <c r="AM10" s="58">
        <v>7.0</v>
      </c>
      <c r="AN10" s="95">
        <v>525.3</v>
      </c>
      <c r="AO10" s="58">
        <v>-1.5</v>
      </c>
      <c r="AP10" s="58">
        <v>16.9</v>
      </c>
      <c r="AQ10" s="58">
        <v>78.0</v>
      </c>
      <c r="AR10" s="58">
        <v>36.4</v>
      </c>
      <c r="AS10" s="58">
        <v>42.2</v>
      </c>
      <c r="AT10" s="58">
        <v>6.4</v>
      </c>
      <c r="AU10" s="58">
        <v>0.8</v>
      </c>
      <c r="AV10" s="58">
        <v>26.5</v>
      </c>
      <c r="AW10" s="58">
        <v>30.6</v>
      </c>
      <c r="AX10" s="58">
        <v>17.4</v>
      </c>
      <c r="AY10" s="58">
        <v>24.7</v>
      </c>
      <c r="AZ10" s="58">
        <v>82.6</v>
      </c>
      <c r="BA10" s="58">
        <v>28.1</v>
      </c>
      <c r="BB10" s="58">
        <v>32.8</v>
      </c>
    </row>
    <row r="11" ht="16.5" customHeight="1">
      <c r="A11" s="58" t="s">
        <v>643</v>
      </c>
      <c r="B11" s="58">
        <v>5366.0</v>
      </c>
      <c r="C11" s="58">
        <v>92.0</v>
      </c>
      <c r="D11" s="58" t="s">
        <v>723</v>
      </c>
      <c r="E11" s="58">
        <v>293.4</v>
      </c>
      <c r="F11" s="58">
        <v>321.7</v>
      </c>
      <c r="G11" s="58">
        <v>8.8</v>
      </c>
      <c r="H11" s="95">
        <v>225.3</v>
      </c>
      <c r="I11" s="58">
        <v>16.9</v>
      </c>
      <c r="J11" s="58">
        <v>7.7</v>
      </c>
      <c r="K11" s="58">
        <v>10.8</v>
      </c>
      <c r="L11" s="58">
        <v>36.9</v>
      </c>
      <c r="M11" s="58">
        <v>16.7</v>
      </c>
      <c r="N11" s="58">
        <v>11.0</v>
      </c>
      <c r="O11" s="58">
        <v>18.5</v>
      </c>
      <c r="P11" s="58">
        <v>58.2</v>
      </c>
      <c r="Q11" s="58">
        <v>16.1</v>
      </c>
      <c r="R11" s="58">
        <v>25.6</v>
      </c>
      <c r="S11" s="58">
        <v>58.1</v>
      </c>
      <c r="T11" s="95">
        <v>21000.0</v>
      </c>
      <c r="U11" s="95">
        <v>27111.0</v>
      </c>
      <c r="V11" s="58">
        <v>754.6</v>
      </c>
      <c r="W11" s="100">
        <f t="shared" si="5"/>
        <v>14</v>
      </c>
      <c r="X11" s="97">
        <f t="shared" si="6"/>
        <v>15.71428571</v>
      </c>
      <c r="Y11" s="97">
        <v>2.2</v>
      </c>
      <c r="Z11" s="58">
        <v>11.8</v>
      </c>
      <c r="AA11" s="58">
        <v>40.9</v>
      </c>
      <c r="AB11" s="58">
        <v>39.3</v>
      </c>
      <c r="AC11" s="97">
        <v>292.9</v>
      </c>
      <c r="AD11" s="58">
        <v>6.2</v>
      </c>
      <c r="AE11" s="58">
        <v>6.4</v>
      </c>
      <c r="AF11" s="58">
        <v>6.0</v>
      </c>
      <c r="AG11" s="58">
        <v>3.0</v>
      </c>
      <c r="AH11" s="58">
        <v>7.3</v>
      </c>
      <c r="AI11" s="58"/>
      <c r="AJ11" s="58"/>
      <c r="AK11" s="58"/>
      <c r="AL11" s="58"/>
      <c r="AM11" s="58">
        <v>14.0</v>
      </c>
      <c r="AN11" s="95">
        <v>1428.1</v>
      </c>
      <c r="AO11" s="58">
        <v>-3.3</v>
      </c>
      <c r="AP11" s="58">
        <v>17.9</v>
      </c>
      <c r="AQ11" s="58">
        <v>81.5</v>
      </c>
      <c r="AR11" s="58">
        <v>34.2</v>
      </c>
      <c r="AS11" s="58">
        <v>42.6</v>
      </c>
      <c r="AT11" s="58">
        <v>7.7</v>
      </c>
      <c r="AU11" s="58">
        <v>0.8</v>
      </c>
      <c r="AV11" s="58">
        <v>27.7</v>
      </c>
      <c r="AW11" s="58">
        <v>27.0</v>
      </c>
      <c r="AX11" s="58">
        <v>15.3</v>
      </c>
      <c r="AY11" s="58">
        <v>29.1</v>
      </c>
      <c r="AZ11" s="58">
        <v>69.0</v>
      </c>
      <c r="BA11" s="58">
        <v>28.0</v>
      </c>
      <c r="BB11" s="58">
        <v>27.2</v>
      </c>
    </row>
    <row r="12" ht="16.5" customHeight="1">
      <c r="A12" s="58" t="s">
        <v>643</v>
      </c>
      <c r="B12" s="58">
        <v>5315.0</v>
      </c>
      <c r="C12" s="58"/>
      <c r="D12" s="58" t="s">
        <v>724</v>
      </c>
      <c r="E12" s="58">
        <f t="shared" ref="E12:F12" si="7">SUM(E433:E435)</f>
        <v>749.2</v>
      </c>
      <c r="F12" s="58">
        <f t="shared" si="7"/>
        <v>912.8</v>
      </c>
      <c r="G12" s="100">
        <f t="shared" ref="G12:V12" si="8">(G434*$E434+G435*$E435+G433*$E433)/$E12</f>
        <v>17.77091564</v>
      </c>
      <c r="H12" s="95">
        <f t="shared" si="8"/>
        <v>2650.270395</v>
      </c>
      <c r="I12" s="100">
        <f t="shared" si="8"/>
        <v>15.9</v>
      </c>
      <c r="J12" s="100">
        <f t="shared" si="8"/>
        <v>8.5</v>
      </c>
      <c r="K12" s="100">
        <f t="shared" si="8"/>
        <v>16.9</v>
      </c>
      <c r="L12" s="100">
        <f t="shared" si="8"/>
        <v>36.2</v>
      </c>
      <c r="M12" s="100">
        <f t="shared" si="8"/>
        <v>13.6</v>
      </c>
      <c r="N12" s="100">
        <f t="shared" si="8"/>
        <v>8.9</v>
      </c>
      <c r="O12" s="100">
        <f t="shared" si="8"/>
        <v>32.3</v>
      </c>
      <c r="P12" s="100">
        <f t="shared" si="8"/>
        <v>38.40469834</v>
      </c>
      <c r="Q12" s="100">
        <f t="shared" si="8"/>
        <v>16.92905766</v>
      </c>
      <c r="R12" s="100">
        <f t="shared" si="8"/>
        <v>44.70296316</v>
      </c>
      <c r="S12" s="100">
        <f t="shared" si="8"/>
        <v>27.64161773</v>
      </c>
      <c r="T12" s="95">
        <f t="shared" si="8"/>
        <v>20799</v>
      </c>
      <c r="U12" s="95">
        <f t="shared" si="8"/>
        <v>54704</v>
      </c>
      <c r="V12" s="100">
        <f t="shared" si="8"/>
        <v>501</v>
      </c>
      <c r="W12" s="100">
        <f t="shared" si="5"/>
        <v>12.3</v>
      </c>
      <c r="X12" s="97">
        <f t="shared" si="6"/>
        <v>22.76422764</v>
      </c>
      <c r="Y12" s="97">
        <f t="shared" ref="Y12:AH12" si="9">(Y434*$E434+Y435*$E435+Y433*$E433)/$E12</f>
        <v>2.8</v>
      </c>
      <c r="Z12" s="100">
        <f t="shared" si="9"/>
        <v>9.5</v>
      </c>
      <c r="AA12" s="100">
        <f t="shared" si="9"/>
        <v>36.9</v>
      </c>
      <c r="AB12" s="100">
        <f t="shared" si="9"/>
        <v>41.4</v>
      </c>
      <c r="AC12" s="97">
        <f t="shared" si="9"/>
        <v>512.939055</v>
      </c>
      <c r="AD12" s="100">
        <f t="shared" si="9"/>
        <v>8.5</v>
      </c>
      <c r="AE12" s="100">
        <f t="shared" si="9"/>
        <v>9.1</v>
      </c>
      <c r="AF12" s="100">
        <f t="shared" si="9"/>
        <v>7.8</v>
      </c>
      <c r="AG12" s="100">
        <f t="shared" si="9"/>
        <v>5.7</v>
      </c>
      <c r="AH12" s="100">
        <f t="shared" si="9"/>
        <v>10.8</v>
      </c>
      <c r="AI12" s="58"/>
      <c r="AJ12" s="58"/>
      <c r="AK12" s="58"/>
      <c r="AL12" s="58"/>
      <c r="AM12" s="58"/>
      <c r="AN12" s="95"/>
      <c r="AO12" s="58"/>
      <c r="AP12" s="58"/>
      <c r="AQ12" s="58"/>
      <c r="AR12" s="58"/>
      <c r="AS12" s="58"/>
      <c r="AT12" s="58"/>
      <c r="AU12" s="58"/>
      <c r="AV12" s="58"/>
      <c r="AW12" s="58"/>
      <c r="AX12" s="58"/>
      <c r="AY12" s="58"/>
      <c r="AZ12" s="58"/>
      <c r="BA12" s="58"/>
      <c r="BB12" s="58"/>
    </row>
    <row r="13" ht="16.5" customHeight="1">
      <c r="A13" s="58" t="s">
        <v>643</v>
      </c>
      <c r="B13" s="58">
        <v>5314.0</v>
      </c>
      <c r="C13" s="58">
        <v>96.0</v>
      </c>
      <c r="D13" s="58" t="s">
        <v>725</v>
      </c>
      <c r="E13" s="58">
        <v>272.2</v>
      </c>
      <c r="F13" s="58">
        <v>318.8</v>
      </c>
      <c r="G13" s="58">
        <v>14.6</v>
      </c>
      <c r="H13" s="95">
        <v>2260.1</v>
      </c>
      <c r="I13" s="58">
        <v>17.3</v>
      </c>
      <c r="J13" s="58">
        <v>9.6</v>
      </c>
      <c r="K13" s="58">
        <v>15.6</v>
      </c>
      <c r="L13" s="58">
        <v>34.3</v>
      </c>
      <c r="M13" s="58">
        <v>13.6</v>
      </c>
      <c r="N13" s="58">
        <v>9.7</v>
      </c>
      <c r="O13" s="58">
        <v>31.0</v>
      </c>
      <c r="P13" s="58">
        <v>39.0</v>
      </c>
      <c r="Q13" s="58">
        <v>22.0</v>
      </c>
      <c r="R13" s="58">
        <v>39.0</v>
      </c>
      <c r="S13" s="58">
        <v>33.7</v>
      </c>
      <c r="T13" s="95">
        <v>23005.0</v>
      </c>
      <c r="U13" s="95">
        <v>74287.0</v>
      </c>
      <c r="V13" s="58">
        <v>769.3</v>
      </c>
      <c r="W13" s="100">
        <f t="shared" si="5"/>
        <v>17.3</v>
      </c>
      <c r="X13" s="97">
        <f t="shared" si="6"/>
        <v>21.38728324</v>
      </c>
      <c r="Y13" s="97">
        <v>3.7</v>
      </c>
      <c r="Z13" s="58">
        <v>13.6</v>
      </c>
      <c r="AA13" s="58">
        <v>34.4</v>
      </c>
      <c r="AB13" s="58">
        <v>50.1</v>
      </c>
      <c r="AC13" s="97">
        <v>540.4</v>
      </c>
      <c r="AD13" s="58">
        <v>6.7</v>
      </c>
      <c r="AE13" s="58">
        <v>7.4</v>
      </c>
      <c r="AF13" s="58">
        <v>6.0</v>
      </c>
      <c r="AG13" s="58">
        <v>4.6</v>
      </c>
      <c r="AH13" s="58">
        <v>7.2</v>
      </c>
      <c r="AI13" s="58"/>
      <c r="AJ13" s="58"/>
      <c r="AK13" s="58"/>
      <c r="AL13" s="58"/>
      <c r="AM13" s="58">
        <v>1.0</v>
      </c>
      <c r="AN13" s="95">
        <v>141.1</v>
      </c>
      <c r="AO13" s="58">
        <v>1.4</v>
      </c>
      <c r="AP13" s="58">
        <v>13.3</v>
      </c>
      <c r="AQ13" s="58">
        <v>69.0</v>
      </c>
      <c r="AR13" s="58">
        <v>41.6</v>
      </c>
      <c r="AS13" s="58">
        <v>48.8</v>
      </c>
      <c r="AT13" s="58">
        <v>4.9</v>
      </c>
      <c r="AU13" s="58">
        <v>0.1</v>
      </c>
      <c r="AV13" s="58">
        <v>8.1</v>
      </c>
      <c r="AW13" s="58">
        <v>15.3</v>
      </c>
      <c r="AX13" s="58">
        <v>32.7</v>
      </c>
      <c r="AY13" s="58">
        <v>43.8</v>
      </c>
      <c r="AZ13" s="58">
        <v>99.7</v>
      </c>
      <c r="BA13" s="58">
        <v>30.6</v>
      </c>
      <c r="BB13" s="58">
        <v>35.9</v>
      </c>
    </row>
    <row r="14" ht="16.5" customHeight="1">
      <c r="A14" s="58" t="s">
        <v>643</v>
      </c>
      <c r="B14" s="58">
        <v>5382.0</v>
      </c>
      <c r="C14" s="58"/>
      <c r="D14" s="58" t="s">
        <v>726</v>
      </c>
      <c r="E14" s="58">
        <f t="shared" ref="E14:F14" si="10">SUM(E436:E437)</f>
        <v>540.4</v>
      </c>
      <c r="F14" s="58">
        <f t="shared" si="10"/>
        <v>596.2</v>
      </c>
      <c r="G14" s="100">
        <f t="shared" ref="G14:V14" si="11">(G436*$E436+G437*$E437)/$E14</f>
        <v>9.318060696</v>
      </c>
      <c r="H14" s="95">
        <f t="shared" si="11"/>
        <v>522.1495189</v>
      </c>
      <c r="I14" s="100">
        <f t="shared" si="11"/>
        <v>17.75677276</v>
      </c>
      <c r="J14" s="100">
        <f t="shared" si="11"/>
        <v>7.804515174</v>
      </c>
      <c r="K14" s="100">
        <f t="shared" si="11"/>
        <v>10.96580311</v>
      </c>
      <c r="L14" s="100">
        <f t="shared" si="11"/>
        <v>36.66580311</v>
      </c>
      <c r="M14" s="100">
        <f t="shared" si="11"/>
        <v>16.3819393</v>
      </c>
      <c r="N14" s="100">
        <f t="shared" si="11"/>
        <v>10.42516654</v>
      </c>
      <c r="O14" s="100">
        <f t="shared" si="11"/>
        <v>22.1</v>
      </c>
      <c r="P14" s="100">
        <f t="shared" si="11"/>
        <v>46.19163583</v>
      </c>
      <c r="Q14" s="100">
        <f t="shared" si="11"/>
        <v>23.0180607</v>
      </c>
      <c r="R14" s="100">
        <f t="shared" si="11"/>
        <v>30.83804589</v>
      </c>
      <c r="S14" s="100">
        <f t="shared" si="11"/>
        <v>56.60710585</v>
      </c>
      <c r="T14" s="95">
        <f t="shared" si="11"/>
        <v>22669</v>
      </c>
      <c r="U14" s="95">
        <f t="shared" si="11"/>
        <v>28152</v>
      </c>
      <c r="V14" s="100">
        <f t="shared" si="11"/>
        <v>683.6</v>
      </c>
      <c r="W14" s="100">
        <f t="shared" si="5"/>
        <v>12.7</v>
      </c>
      <c r="X14" s="97">
        <f t="shared" si="6"/>
        <v>13.38582677</v>
      </c>
      <c r="Y14" s="97">
        <f t="shared" ref="Y14:AH14" si="12">(Y436*$E436+Y437*$E437)/$E14</f>
        <v>1.7</v>
      </c>
      <c r="Z14" s="100">
        <f t="shared" si="12"/>
        <v>11</v>
      </c>
      <c r="AA14" s="100">
        <f t="shared" si="12"/>
        <v>39.4</v>
      </c>
      <c r="AB14" s="100">
        <f t="shared" si="12"/>
        <v>44</v>
      </c>
      <c r="AC14" s="97">
        <f t="shared" si="12"/>
        <v>258.9296817</v>
      </c>
      <c r="AD14" s="100">
        <f t="shared" si="12"/>
        <v>5.2</v>
      </c>
      <c r="AE14" s="100">
        <f t="shared" si="12"/>
        <v>5.7</v>
      </c>
      <c r="AF14" s="100">
        <f t="shared" si="12"/>
        <v>4.8</v>
      </c>
      <c r="AG14" s="100">
        <f t="shared" si="12"/>
        <v>3.5</v>
      </c>
      <c r="AH14" s="100">
        <f t="shared" si="12"/>
        <v>5.3</v>
      </c>
      <c r="AI14" s="58"/>
      <c r="AJ14" s="58"/>
      <c r="AK14" s="58"/>
      <c r="AL14" s="58"/>
      <c r="AM14" s="58"/>
      <c r="AN14" s="95"/>
      <c r="AO14" s="58"/>
      <c r="AP14" s="58"/>
      <c r="AQ14" s="58"/>
      <c r="AR14" s="58"/>
      <c r="AS14" s="58"/>
      <c r="AT14" s="58"/>
      <c r="AU14" s="58"/>
      <c r="AV14" s="58"/>
      <c r="AW14" s="58"/>
      <c r="AX14" s="58"/>
      <c r="AY14" s="58"/>
      <c r="AZ14" s="58"/>
      <c r="BA14" s="58"/>
      <c r="BB14" s="58"/>
    </row>
    <row r="15" ht="16.5" customHeight="1">
      <c r="A15" s="58" t="s">
        <v>643</v>
      </c>
      <c r="B15" s="58">
        <v>5374.0</v>
      </c>
      <c r="C15" s="58">
        <v>99.0</v>
      </c>
      <c r="D15" s="58" t="s">
        <v>251</v>
      </c>
      <c r="E15" s="58">
        <v>249.6</v>
      </c>
      <c r="F15" s="58">
        <v>273.5</v>
      </c>
      <c r="G15" s="58">
        <v>8.7</v>
      </c>
      <c r="H15" s="95">
        <v>297.6</v>
      </c>
      <c r="I15" s="58">
        <v>17.6</v>
      </c>
      <c r="J15" s="58">
        <v>8.2</v>
      </c>
      <c r="K15" s="58">
        <v>11.1</v>
      </c>
      <c r="L15" s="58">
        <v>36.1</v>
      </c>
      <c r="M15" s="58">
        <v>15.9</v>
      </c>
      <c r="N15" s="58">
        <v>11.1</v>
      </c>
      <c r="O15" s="58">
        <v>26.9</v>
      </c>
      <c r="P15" s="58">
        <v>30.6</v>
      </c>
      <c r="Q15" s="58">
        <v>37.8</v>
      </c>
      <c r="R15" s="58">
        <v>31.6</v>
      </c>
      <c r="S15" s="58">
        <v>57.4</v>
      </c>
      <c r="T15" s="95">
        <v>22192.0</v>
      </c>
      <c r="U15" s="95">
        <v>32506.0</v>
      </c>
      <c r="V15" s="58">
        <v>734.4</v>
      </c>
      <c r="W15" s="100">
        <f t="shared" si="5"/>
        <v>15.3</v>
      </c>
      <c r="X15" s="97">
        <f t="shared" si="6"/>
        <v>11.11111111</v>
      </c>
      <c r="Y15" s="97">
        <v>1.7</v>
      </c>
      <c r="Z15" s="58">
        <v>13.6</v>
      </c>
      <c r="AA15" s="58">
        <v>44.8</v>
      </c>
      <c r="AB15" s="58">
        <v>37.3</v>
      </c>
      <c r="AC15" s="97">
        <v>374.2</v>
      </c>
      <c r="AD15" s="58">
        <v>5.5</v>
      </c>
      <c r="AE15" s="58">
        <v>5.7</v>
      </c>
      <c r="AF15" s="58">
        <v>5.3</v>
      </c>
      <c r="AG15" s="58">
        <v>3.0</v>
      </c>
      <c r="AH15" s="58">
        <v>6.6</v>
      </c>
      <c r="AI15" s="58"/>
      <c r="AJ15" s="58"/>
      <c r="AK15" s="58"/>
      <c r="AL15" s="58"/>
      <c r="AM15" s="58">
        <v>13.0</v>
      </c>
      <c r="AN15" s="95">
        <v>918.8</v>
      </c>
      <c r="AO15" s="58">
        <v>-3.1</v>
      </c>
      <c r="AP15" s="58">
        <v>13.4</v>
      </c>
      <c r="AQ15" s="58">
        <v>73.1</v>
      </c>
      <c r="AR15" s="58">
        <v>33.0</v>
      </c>
      <c r="AS15" s="58">
        <v>43.8</v>
      </c>
      <c r="AT15" s="58">
        <v>7.4</v>
      </c>
      <c r="AU15" s="58">
        <v>0.4</v>
      </c>
      <c r="AV15" s="58">
        <v>41.4</v>
      </c>
      <c r="AW15" s="58">
        <v>16.2</v>
      </c>
      <c r="AX15" s="58">
        <v>19.1</v>
      </c>
      <c r="AY15" s="58">
        <v>23.0</v>
      </c>
      <c r="AZ15" s="58">
        <v>57.4</v>
      </c>
      <c r="BA15" s="58">
        <v>26.3</v>
      </c>
      <c r="BB15" s="58">
        <v>29.4</v>
      </c>
    </row>
    <row r="16" ht="16.5" customHeight="1">
      <c r="A16" s="58" t="s">
        <v>643</v>
      </c>
      <c r="B16" s="58">
        <v>5378.0</v>
      </c>
      <c r="C16" s="58">
        <v>100.0</v>
      </c>
      <c r="D16" s="58" t="s">
        <v>252</v>
      </c>
      <c r="E16" s="58">
        <v>258.4</v>
      </c>
      <c r="F16" s="58">
        <v>282.7</v>
      </c>
      <c r="G16" s="58">
        <v>8.6</v>
      </c>
      <c r="H16" s="95">
        <v>646.5</v>
      </c>
      <c r="I16" s="58">
        <v>16.9</v>
      </c>
      <c r="J16" s="58">
        <v>7.2</v>
      </c>
      <c r="K16" s="58">
        <v>9.7</v>
      </c>
      <c r="L16" s="58">
        <v>37.2</v>
      </c>
      <c r="M16" s="58">
        <v>17.0</v>
      </c>
      <c r="N16" s="58">
        <v>12.0</v>
      </c>
      <c r="O16" s="58">
        <v>19.1</v>
      </c>
      <c r="P16" s="58">
        <v>39.8</v>
      </c>
      <c r="Q16" s="58">
        <v>26.5</v>
      </c>
      <c r="R16" s="58">
        <v>33.7</v>
      </c>
      <c r="S16" s="58">
        <v>54.1</v>
      </c>
      <c r="T16" s="95">
        <v>24567.0</v>
      </c>
      <c r="U16" s="95">
        <v>24121.0</v>
      </c>
      <c r="V16" s="58">
        <v>710.1</v>
      </c>
      <c r="W16" s="100">
        <f t="shared" si="5"/>
        <v>13.1</v>
      </c>
      <c r="X16" s="97">
        <f t="shared" si="6"/>
        <v>19.08396947</v>
      </c>
      <c r="Y16" s="97">
        <v>2.5</v>
      </c>
      <c r="Z16" s="58">
        <v>10.6</v>
      </c>
      <c r="AA16" s="58">
        <v>39.2</v>
      </c>
      <c r="AB16" s="58">
        <v>45.6</v>
      </c>
      <c r="AC16" s="97">
        <v>256.1</v>
      </c>
      <c r="AD16" s="58">
        <v>6.3</v>
      </c>
      <c r="AE16" s="58">
        <v>6.7</v>
      </c>
      <c r="AF16" s="58">
        <v>5.8</v>
      </c>
      <c r="AG16" s="58">
        <v>3.3</v>
      </c>
      <c r="AH16" s="58">
        <v>7.6</v>
      </c>
      <c r="AI16" s="58"/>
      <c r="AJ16" s="58"/>
      <c r="AK16" s="58"/>
      <c r="AL16" s="58"/>
      <c r="AM16" s="58">
        <v>8.0</v>
      </c>
      <c r="AN16" s="95">
        <v>437.3</v>
      </c>
      <c r="AO16" s="58">
        <v>-3.1</v>
      </c>
      <c r="AP16" s="58">
        <v>14.2</v>
      </c>
      <c r="AQ16" s="58">
        <v>80.9</v>
      </c>
      <c r="AR16" s="58">
        <v>35.5</v>
      </c>
      <c r="AS16" s="58">
        <v>51.9</v>
      </c>
      <c r="AT16" s="58">
        <v>8.5</v>
      </c>
      <c r="AU16" s="58">
        <v>0.5</v>
      </c>
      <c r="AV16" s="58">
        <v>27.3</v>
      </c>
      <c r="AW16" s="58">
        <v>23.5</v>
      </c>
      <c r="AX16" s="58">
        <v>16.6</v>
      </c>
      <c r="AY16" s="58">
        <v>32.1</v>
      </c>
      <c r="AZ16" s="58">
        <v>62.4</v>
      </c>
      <c r="BA16" s="58">
        <v>26.1</v>
      </c>
      <c r="BB16" s="58">
        <v>31.9</v>
      </c>
    </row>
    <row r="17" ht="16.5" customHeight="1">
      <c r="A17" s="58" t="s">
        <v>643</v>
      </c>
      <c r="B17" s="58">
        <v>5316.0</v>
      </c>
      <c r="C17" s="58">
        <v>101.0</v>
      </c>
      <c r="D17" s="58" t="s">
        <v>727</v>
      </c>
      <c r="E17" s="58">
        <v>257.2</v>
      </c>
      <c r="F17" s="58">
        <v>311.3</v>
      </c>
      <c r="G17" s="58">
        <v>17.4</v>
      </c>
      <c r="H17" s="95">
        <v>2374.7</v>
      </c>
      <c r="I17" s="58">
        <v>16.4</v>
      </c>
      <c r="J17" s="58">
        <v>8.0</v>
      </c>
      <c r="K17" s="58">
        <v>14.3</v>
      </c>
      <c r="L17" s="58">
        <v>36.2</v>
      </c>
      <c r="M17" s="58">
        <v>14.6</v>
      </c>
      <c r="N17" s="58">
        <v>10.5</v>
      </c>
      <c r="O17" s="58">
        <v>32.2</v>
      </c>
      <c r="P17" s="58">
        <v>38.8</v>
      </c>
      <c r="Q17" s="58">
        <v>19.2</v>
      </c>
      <c r="R17" s="58">
        <v>42.1</v>
      </c>
      <c r="S17" s="58">
        <v>30.9</v>
      </c>
      <c r="T17" s="95">
        <v>20442.0</v>
      </c>
      <c r="U17" s="95">
        <v>49465.0</v>
      </c>
      <c r="V17" s="58">
        <v>552.2</v>
      </c>
      <c r="W17" s="100">
        <f t="shared" si="5"/>
        <v>13.8</v>
      </c>
      <c r="X17" s="97">
        <f t="shared" si="6"/>
        <v>23.1884058</v>
      </c>
      <c r="Y17" s="97">
        <v>3.2</v>
      </c>
      <c r="Z17" s="58">
        <v>10.6</v>
      </c>
      <c r="AA17" s="58">
        <v>36.5</v>
      </c>
      <c r="AB17" s="58">
        <v>44.6</v>
      </c>
      <c r="AC17" s="97">
        <v>447.1</v>
      </c>
      <c r="AD17" s="58">
        <v>8.5</v>
      </c>
      <c r="AE17" s="58">
        <v>8.9</v>
      </c>
      <c r="AF17" s="58">
        <v>8.1</v>
      </c>
      <c r="AG17" s="58">
        <v>6.5</v>
      </c>
      <c r="AH17" s="58">
        <v>9.6</v>
      </c>
      <c r="AI17" s="58" t="s">
        <v>728</v>
      </c>
      <c r="AJ17" s="58"/>
      <c r="AK17" s="58"/>
      <c r="AL17" s="58"/>
      <c r="AM17" s="58">
        <v>1.0</v>
      </c>
      <c r="AN17" s="95">
        <v>131.1</v>
      </c>
      <c r="AO17" s="58">
        <v>-0.3</v>
      </c>
      <c r="AP17" s="58">
        <v>12.0</v>
      </c>
      <c r="AQ17" s="58">
        <v>67.8</v>
      </c>
      <c r="AR17" s="58">
        <v>37.2</v>
      </c>
      <c r="AS17" s="58">
        <v>44.8</v>
      </c>
      <c r="AT17" s="58">
        <v>5.4</v>
      </c>
      <c r="AU17" s="58">
        <v>0.1</v>
      </c>
      <c r="AV17" s="58">
        <v>22.9</v>
      </c>
      <c r="AW17" s="58">
        <v>20.3</v>
      </c>
      <c r="AX17" s="58">
        <v>31.5</v>
      </c>
      <c r="AY17" s="58">
        <v>25.2</v>
      </c>
      <c r="AZ17" s="58">
        <v>112.0</v>
      </c>
      <c r="BA17" s="58">
        <v>28.1</v>
      </c>
      <c r="BB17" s="58">
        <v>37.6</v>
      </c>
    </row>
    <row r="18" ht="16.5" customHeight="1">
      <c r="A18" s="58" t="s">
        <v>643</v>
      </c>
      <c r="B18" s="58">
        <v>5124.0</v>
      </c>
      <c r="C18" s="58">
        <v>102.0</v>
      </c>
      <c r="D18" s="58" t="s">
        <v>729</v>
      </c>
      <c r="E18" s="58">
        <v>252.8</v>
      </c>
      <c r="F18" s="58">
        <v>308.6</v>
      </c>
      <c r="G18" s="58">
        <v>18.0</v>
      </c>
      <c r="H18" s="95">
        <v>2359.2</v>
      </c>
      <c r="I18" s="58">
        <v>16.5</v>
      </c>
      <c r="J18" s="58">
        <v>8.4</v>
      </c>
      <c r="K18" s="58">
        <v>13.1</v>
      </c>
      <c r="L18" s="58">
        <v>35.1</v>
      </c>
      <c r="M18" s="58">
        <v>15.8</v>
      </c>
      <c r="N18" s="58">
        <v>11.2</v>
      </c>
      <c r="O18" s="58">
        <v>31.8</v>
      </c>
      <c r="P18" s="58">
        <v>22.5</v>
      </c>
      <c r="Q18" s="58">
        <v>32.0</v>
      </c>
      <c r="R18" s="58">
        <v>45.5</v>
      </c>
      <c r="S18" s="58">
        <v>31.2</v>
      </c>
      <c r="T18" s="95">
        <v>20746.0</v>
      </c>
      <c r="U18" s="95">
        <v>34703.0</v>
      </c>
      <c r="V18" s="58">
        <v>543.5</v>
      </c>
      <c r="W18" s="100">
        <f t="shared" si="5"/>
        <v>14.1</v>
      </c>
      <c r="X18" s="97">
        <f t="shared" si="6"/>
        <v>23.40425532</v>
      </c>
      <c r="Y18" s="97">
        <v>3.3</v>
      </c>
      <c r="Z18" s="58">
        <v>10.8</v>
      </c>
      <c r="AA18" s="58">
        <v>35.8</v>
      </c>
      <c r="AB18" s="58">
        <v>39.1</v>
      </c>
      <c r="AC18" s="97">
        <v>348.8</v>
      </c>
      <c r="AD18" s="58">
        <v>9.6</v>
      </c>
      <c r="AE18" s="58">
        <v>10.4</v>
      </c>
      <c r="AF18" s="58">
        <v>8.7</v>
      </c>
      <c r="AG18" s="58">
        <v>8.2</v>
      </c>
      <c r="AH18" s="58">
        <v>7.6</v>
      </c>
      <c r="AI18" s="58"/>
      <c r="AJ18" s="58"/>
      <c r="AK18" s="58"/>
      <c r="AL18" s="58"/>
      <c r="AM18" s="58">
        <v>1.0</v>
      </c>
      <c r="AN18" s="95">
        <v>130.8</v>
      </c>
      <c r="AO18" s="58">
        <v>-2.5</v>
      </c>
      <c r="AP18" s="58">
        <v>14.8</v>
      </c>
      <c r="AQ18" s="58">
        <v>68.2</v>
      </c>
      <c r="AR18" s="58">
        <v>32.3</v>
      </c>
      <c r="AS18" s="58">
        <v>41.5</v>
      </c>
      <c r="AT18" s="58">
        <v>6.5</v>
      </c>
      <c r="AU18" s="58">
        <v>0.0</v>
      </c>
      <c r="AV18" s="58">
        <v>28.9</v>
      </c>
      <c r="AW18" s="58">
        <v>21.0</v>
      </c>
      <c r="AX18" s="58">
        <v>19.8</v>
      </c>
      <c r="AY18" s="58">
        <v>30.3</v>
      </c>
      <c r="AZ18" s="58">
        <v>141.8</v>
      </c>
      <c r="BA18" s="58">
        <v>30.3</v>
      </c>
      <c r="BB18" s="58">
        <v>38.8</v>
      </c>
    </row>
    <row r="19" ht="16.5" customHeight="1">
      <c r="A19" s="58" t="s">
        <v>643</v>
      </c>
      <c r="B19" s="58">
        <v>5122.0</v>
      </c>
      <c r="C19" s="58">
        <v>103.0</v>
      </c>
      <c r="D19" s="58" t="s">
        <v>730</v>
      </c>
      <c r="E19" s="58">
        <v>266.1</v>
      </c>
      <c r="F19" s="58">
        <v>309.6</v>
      </c>
      <c r="G19" s="58">
        <v>14.1</v>
      </c>
      <c r="H19" s="95">
        <v>1535.7</v>
      </c>
      <c r="I19" s="58">
        <v>16.6</v>
      </c>
      <c r="J19" s="58">
        <v>7.9</v>
      </c>
      <c r="K19" s="58">
        <v>11.7</v>
      </c>
      <c r="L19" s="58">
        <v>36.2</v>
      </c>
      <c r="M19" s="58">
        <v>16.1</v>
      </c>
      <c r="N19" s="58">
        <v>11.5</v>
      </c>
      <c r="O19" s="58">
        <v>29.7</v>
      </c>
      <c r="P19" s="58">
        <v>24.3</v>
      </c>
      <c r="Q19" s="58">
        <v>34.8</v>
      </c>
      <c r="R19" s="58">
        <v>40.9</v>
      </c>
      <c r="S19" s="58">
        <v>38.9</v>
      </c>
      <c r="T19" s="95">
        <v>22492.0</v>
      </c>
      <c r="U19" s="95">
        <v>31804.0</v>
      </c>
      <c r="V19" s="58">
        <v>619.8</v>
      </c>
      <c r="W19" s="100">
        <f t="shared" si="5"/>
        <v>14.2</v>
      </c>
      <c r="X19" s="97">
        <f t="shared" si="6"/>
        <v>16.90140845</v>
      </c>
      <c r="Y19" s="97">
        <v>2.4</v>
      </c>
      <c r="Z19" s="58">
        <v>11.8</v>
      </c>
      <c r="AA19" s="58">
        <v>36.8</v>
      </c>
      <c r="AB19" s="58">
        <v>39.0</v>
      </c>
      <c r="AC19" s="97">
        <v>353.6</v>
      </c>
      <c r="AD19" s="58">
        <v>8.9</v>
      </c>
      <c r="AE19" s="58">
        <v>9.3</v>
      </c>
      <c r="AF19" s="58">
        <v>8.4</v>
      </c>
      <c r="AG19" s="58">
        <v>7.3</v>
      </c>
      <c r="AH19" s="58">
        <v>7.6</v>
      </c>
      <c r="AI19" s="58" t="s">
        <v>731</v>
      </c>
      <c r="AJ19" s="58"/>
      <c r="AK19" s="58"/>
      <c r="AL19" s="58"/>
      <c r="AM19" s="58">
        <v>2.0</v>
      </c>
      <c r="AN19" s="95">
        <v>201.6</v>
      </c>
      <c r="AO19" s="58">
        <v>-3.9</v>
      </c>
      <c r="AP19" s="58">
        <v>13.0</v>
      </c>
      <c r="AQ19" s="58">
        <v>70.3</v>
      </c>
      <c r="AR19" s="58">
        <v>33.7</v>
      </c>
      <c r="AS19" s="58">
        <v>45.1</v>
      </c>
      <c r="AT19" s="58">
        <v>7.7</v>
      </c>
      <c r="AU19" s="58">
        <v>0.1</v>
      </c>
      <c r="AV19" s="58">
        <v>38.3</v>
      </c>
      <c r="AW19" s="58">
        <v>19.6</v>
      </c>
      <c r="AX19" s="58">
        <v>16.0</v>
      </c>
      <c r="AY19" s="58">
        <v>26.0</v>
      </c>
      <c r="AZ19" s="58">
        <v>110.1</v>
      </c>
      <c r="BA19" s="58">
        <v>28.8</v>
      </c>
      <c r="BB19" s="58">
        <v>36.4</v>
      </c>
    </row>
    <row r="20" ht="16.5" customHeight="1">
      <c r="A20" s="58" t="s">
        <v>643</v>
      </c>
      <c r="B20" s="58">
        <v>5120.0</v>
      </c>
      <c r="C20" s="58">
        <v>103.0</v>
      </c>
      <c r="D20" s="58" t="s">
        <v>730</v>
      </c>
      <c r="E20" s="58">
        <v>266.1</v>
      </c>
      <c r="F20" s="58">
        <v>309.6</v>
      </c>
      <c r="G20" s="58">
        <v>14.1</v>
      </c>
      <c r="H20" s="95">
        <v>1535.7</v>
      </c>
      <c r="I20" s="58">
        <v>16.6</v>
      </c>
      <c r="J20" s="58">
        <v>7.9</v>
      </c>
      <c r="K20" s="58">
        <v>11.7</v>
      </c>
      <c r="L20" s="58">
        <v>36.2</v>
      </c>
      <c r="M20" s="58">
        <v>16.1</v>
      </c>
      <c r="N20" s="58">
        <v>11.5</v>
      </c>
      <c r="O20" s="58">
        <v>29.7</v>
      </c>
      <c r="P20" s="58">
        <v>24.3</v>
      </c>
      <c r="Q20" s="58">
        <v>34.8</v>
      </c>
      <c r="R20" s="58">
        <v>40.9</v>
      </c>
      <c r="S20" s="58">
        <v>38.9</v>
      </c>
      <c r="T20" s="95">
        <v>22492.0</v>
      </c>
      <c r="U20" s="95">
        <v>31804.0</v>
      </c>
      <c r="V20" s="58">
        <v>619.8</v>
      </c>
      <c r="W20" s="100">
        <f t="shared" si="5"/>
        <v>14.2</v>
      </c>
      <c r="X20" s="97">
        <f t="shared" si="6"/>
        <v>16.90140845</v>
      </c>
      <c r="Y20" s="97">
        <v>2.4</v>
      </c>
      <c r="Z20" s="58">
        <v>11.8</v>
      </c>
      <c r="AA20" s="58">
        <v>36.8</v>
      </c>
      <c r="AB20" s="58">
        <v>39.0</v>
      </c>
      <c r="AC20" s="97">
        <v>353.6</v>
      </c>
      <c r="AD20" s="58">
        <v>8.9</v>
      </c>
      <c r="AE20" s="58">
        <v>9.3</v>
      </c>
      <c r="AF20" s="58">
        <v>8.4</v>
      </c>
      <c r="AG20" s="58">
        <v>7.3</v>
      </c>
      <c r="AH20" s="58">
        <v>7.6</v>
      </c>
      <c r="AI20" s="58" t="s">
        <v>731</v>
      </c>
      <c r="AJ20" s="58"/>
      <c r="AK20" s="58"/>
      <c r="AL20" s="58"/>
      <c r="AM20" s="58">
        <v>2.0</v>
      </c>
      <c r="AN20" s="95">
        <v>201.6</v>
      </c>
      <c r="AO20" s="58">
        <v>-3.9</v>
      </c>
      <c r="AP20" s="58">
        <v>13.0</v>
      </c>
      <c r="AQ20" s="58">
        <v>70.3</v>
      </c>
      <c r="AR20" s="58">
        <v>33.7</v>
      </c>
      <c r="AS20" s="58">
        <v>45.1</v>
      </c>
      <c r="AT20" s="58">
        <v>7.7</v>
      </c>
      <c r="AU20" s="58">
        <v>0.1</v>
      </c>
      <c r="AV20" s="58">
        <v>38.3</v>
      </c>
      <c r="AW20" s="58">
        <v>19.6</v>
      </c>
      <c r="AX20" s="58">
        <v>16.0</v>
      </c>
      <c r="AY20" s="58">
        <v>26.0</v>
      </c>
      <c r="AZ20" s="58">
        <v>110.1</v>
      </c>
      <c r="BA20" s="58">
        <v>28.8</v>
      </c>
      <c r="BB20" s="58">
        <v>36.4</v>
      </c>
    </row>
    <row r="21" ht="16.5" customHeight="1">
      <c r="A21" s="58" t="s">
        <v>643</v>
      </c>
      <c r="B21" s="58">
        <v>5158.0</v>
      </c>
      <c r="C21" s="58"/>
      <c r="D21" s="58" t="s">
        <v>732</v>
      </c>
      <c r="E21" s="58">
        <f t="shared" ref="E21:F21" si="13">SUM(E438:E439)</f>
        <v>430.2</v>
      </c>
      <c r="F21" s="58">
        <f t="shared" si="13"/>
        <v>483.3</v>
      </c>
      <c r="G21" s="100">
        <f t="shared" ref="G21:V21" si="14">(G438*$E438+G439*$E439)/$E21</f>
        <v>10.96527197</v>
      </c>
      <c r="H21" s="95">
        <f t="shared" si="14"/>
        <v>1237.671967</v>
      </c>
      <c r="I21" s="100">
        <f t="shared" si="14"/>
        <v>16.34435146</v>
      </c>
      <c r="J21" s="100">
        <f t="shared" si="14"/>
        <v>6.944351464</v>
      </c>
      <c r="K21" s="100">
        <f t="shared" si="14"/>
        <v>10.41129707</v>
      </c>
      <c r="L21" s="100">
        <f t="shared" si="14"/>
        <v>36.4</v>
      </c>
      <c r="M21" s="100">
        <f t="shared" si="14"/>
        <v>17.5</v>
      </c>
      <c r="N21" s="100">
        <f t="shared" si="14"/>
        <v>12.35564854</v>
      </c>
      <c r="O21" s="100">
        <f t="shared" si="14"/>
        <v>24.4</v>
      </c>
      <c r="P21" s="100">
        <f t="shared" si="14"/>
        <v>33.20334728</v>
      </c>
      <c r="Q21" s="100">
        <f t="shared" si="14"/>
        <v>29.68619247</v>
      </c>
      <c r="R21" s="100">
        <f t="shared" si="14"/>
        <v>37.16610879</v>
      </c>
      <c r="S21" s="100">
        <f t="shared" si="14"/>
        <v>46.16861925</v>
      </c>
      <c r="T21" s="95">
        <f t="shared" si="14"/>
        <v>24519</v>
      </c>
      <c r="U21" s="95">
        <f t="shared" si="14"/>
        <v>36953</v>
      </c>
      <c r="V21" s="100">
        <f t="shared" si="14"/>
        <v>677.9</v>
      </c>
      <c r="W21" s="100">
        <f t="shared" si="5"/>
        <v>12.6</v>
      </c>
      <c r="X21" s="97">
        <f t="shared" si="6"/>
        <v>15.07936508</v>
      </c>
      <c r="Y21" s="97">
        <f t="shared" ref="Y21:AH21" si="15">(Y438*$E438+Y439*$E439)/$E21</f>
        <v>1.9</v>
      </c>
      <c r="Z21" s="100">
        <f t="shared" si="15"/>
        <v>10.7</v>
      </c>
      <c r="AA21" s="100">
        <f t="shared" si="15"/>
        <v>42</v>
      </c>
      <c r="AB21" s="100">
        <f t="shared" si="15"/>
        <v>39</v>
      </c>
      <c r="AC21" s="97">
        <f t="shared" si="15"/>
        <v>376.0548117</v>
      </c>
      <c r="AD21" s="100">
        <f t="shared" si="15"/>
        <v>6.4</v>
      </c>
      <c r="AE21" s="100">
        <f t="shared" si="15"/>
        <v>6.8</v>
      </c>
      <c r="AF21" s="100">
        <f t="shared" si="15"/>
        <v>6.1</v>
      </c>
      <c r="AG21" s="100">
        <f t="shared" si="15"/>
        <v>3.3</v>
      </c>
      <c r="AH21" s="100">
        <f t="shared" si="15"/>
        <v>7.5</v>
      </c>
      <c r="AI21" s="58"/>
      <c r="AJ21" s="58"/>
      <c r="AK21" s="58"/>
      <c r="AL21" s="58"/>
      <c r="AM21" s="58"/>
      <c r="AN21" s="95"/>
      <c r="AO21" s="58"/>
      <c r="AP21" s="58"/>
      <c r="AQ21" s="100">
        <f>(AQ438*$E438+AQ439*$E439)/$E21</f>
        <v>75.6</v>
      </c>
      <c r="AR21" s="58"/>
      <c r="AS21" s="58"/>
      <c r="AT21" s="58"/>
      <c r="AU21" s="58"/>
      <c r="AV21" s="58"/>
      <c r="AW21" s="58"/>
      <c r="AX21" s="58"/>
      <c r="AY21" s="58"/>
      <c r="AZ21" s="58"/>
      <c r="BA21" s="58"/>
      <c r="BB21" s="58"/>
    </row>
    <row r="22" ht="16.5" customHeight="1">
      <c r="A22" s="58" t="s">
        <v>643</v>
      </c>
      <c r="B22" s="58">
        <v>5111.0</v>
      </c>
      <c r="C22" s="58"/>
      <c r="D22" s="58" t="s">
        <v>733</v>
      </c>
      <c r="E22" s="58">
        <f t="shared" ref="E22:F22" si="16">SUM(E440:E441)</f>
        <v>497.6</v>
      </c>
      <c r="F22" s="58">
        <f t="shared" si="16"/>
        <v>612.2</v>
      </c>
      <c r="G22" s="100">
        <f t="shared" ref="G22:V22" si="17">(G440*$E440+G441*$E441)/$E22</f>
        <v>18.7057074</v>
      </c>
      <c r="H22" s="95">
        <f t="shared" si="17"/>
        <v>2868.755547</v>
      </c>
      <c r="I22" s="100">
        <f t="shared" si="17"/>
        <v>15.6</v>
      </c>
      <c r="J22" s="100">
        <f t="shared" si="17"/>
        <v>7.3</v>
      </c>
      <c r="K22" s="100">
        <f t="shared" si="17"/>
        <v>16</v>
      </c>
      <c r="L22" s="100">
        <f t="shared" si="17"/>
        <v>36.2</v>
      </c>
      <c r="M22" s="100">
        <f t="shared" si="17"/>
        <v>14.7</v>
      </c>
      <c r="N22" s="100">
        <f t="shared" si="17"/>
        <v>10.2</v>
      </c>
      <c r="O22" s="100">
        <f t="shared" si="17"/>
        <v>32.9</v>
      </c>
      <c r="P22" s="100">
        <f t="shared" si="17"/>
        <v>32.83721865</v>
      </c>
      <c r="Q22" s="100">
        <f t="shared" si="17"/>
        <v>20.48709807</v>
      </c>
      <c r="R22" s="100">
        <f t="shared" si="17"/>
        <v>46.62853698</v>
      </c>
      <c r="S22" s="100">
        <f t="shared" si="17"/>
        <v>24.10992765</v>
      </c>
      <c r="T22" s="95">
        <f t="shared" si="17"/>
        <v>24128</v>
      </c>
      <c r="U22" s="95">
        <f t="shared" si="17"/>
        <v>77556</v>
      </c>
      <c r="V22" s="100">
        <f t="shared" si="17"/>
        <v>562.8</v>
      </c>
      <c r="W22" s="100">
        <f t="shared" si="5"/>
        <v>12.4</v>
      </c>
      <c r="X22" s="97">
        <f t="shared" si="6"/>
        <v>24.19354839</v>
      </c>
      <c r="Y22" s="97">
        <f t="shared" ref="Y22:AH22" si="18">(Y440*$E440+Y441*$E441)/$E22</f>
        <v>3</v>
      </c>
      <c r="Z22" s="100">
        <f t="shared" si="18"/>
        <v>9.4</v>
      </c>
      <c r="AA22" s="100">
        <f t="shared" si="18"/>
        <v>39.3</v>
      </c>
      <c r="AB22" s="100">
        <f t="shared" si="18"/>
        <v>42.8</v>
      </c>
      <c r="AC22" s="97">
        <f t="shared" si="18"/>
        <v>659.2397106</v>
      </c>
      <c r="AD22" s="100">
        <f t="shared" si="18"/>
        <v>7.7</v>
      </c>
      <c r="AE22" s="100">
        <f t="shared" si="18"/>
        <v>8.2</v>
      </c>
      <c r="AF22" s="100">
        <f t="shared" si="18"/>
        <v>7.1</v>
      </c>
      <c r="AG22" s="100">
        <f t="shared" si="18"/>
        <v>5</v>
      </c>
      <c r="AH22" s="100">
        <f t="shared" si="18"/>
        <v>9.4</v>
      </c>
      <c r="AI22" s="58"/>
      <c r="AJ22" s="58"/>
      <c r="AK22" s="58"/>
      <c r="AL22" s="58"/>
      <c r="AM22" s="58"/>
      <c r="AN22" s="95"/>
      <c r="AO22" s="58"/>
      <c r="AP22" s="58"/>
      <c r="AQ22" s="100">
        <f>(AQ440*$E440+AQ441*$E441)/$E22</f>
        <v>67.1</v>
      </c>
      <c r="AR22" s="58"/>
      <c r="AS22" s="58"/>
      <c r="AT22" s="58"/>
      <c r="AU22" s="58"/>
      <c r="AV22" s="58"/>
      <c r="AW22" s="58"/>
      <c r="AX22" s="58"/>
      <c r="AY22" s="58"/>
      <c r="AZ22" s="58"/>
      <c r="BA22" s="58"/>
      <c r="BB22" s="58"/>
    </row>
    <row r="23" ht="16.5" customHeight="1">
      <c r="A23" s="58" t="s">
        <v>643</v>
      </c>
      <c r="B23" s="58">
        <v>5162.0</v>
      </c>
      <c r="C23" s="58">
        <v>108.0</v>
      </c>
      <c r="D23" s="58" t="s">
        <v>734</v>
      </c>
      <c r="E23" s="58">
        <v>257.7</v>
      </c>
      <c r="F23" s="58">
        <v>295.7</v>
      </c>
      <c r="G23" s="58">
        <v>12.8</v>
      </c>
      <c r="H23" s="95">
        <v>850.6</v>
      </c>
      <c r="I23" s="58">
        <v>17.5</v>
      </c>
      <c r="J23" s="58">
        <v>7.5</v>
      </c>
      <c r="K23" s="58">
        <v>11.7</v>
      </c>
      <c r="L23" s="58">
        <v>36.8</v>
      </c>
      <c r="M23" s="58">
        <v>15.9</v>
      </c>
      <c r="N23" s="58">
        <v>10.6</v>
      </c>
      <c r="O23" s="58">
        <v>23.0</v>
      </c>
      <c r="P23" s="58">
        <v>48.8</v>
      </c>
      <c r="Q23" s="58">
        <v>19.1</v>
      </c>
      <c r="R23" s="58">
        <v>32.1</v>
      </c>
      <c r="S23" s="58">
        <v>47.1</v>
      </c>
      <c r="T23" s="95">
        <v>23689.0</v>
      </c>
      <c r="U23" s="95">
        <v>38839.0</v>
      </c>
      <c r="V23" s="58">
        <v>672.9</v>
      </c>
      <c r="W23" s="100">
        <f t="shared" si="5"/>
        <v>12.7</v>
      </c>
      <c r="X23" s="97">
        <f t="shared" si="6"/>
        <v>11.02362205</v>
      </c>
      <c r="Y23" s="97">
        <v>1.4</v>
      </c>
      <c r="Z23" s="58">
        <v>11.3</v>
      </c>
      <c r="AA23" s="58">
        <v>41.0</v>
      </c>
      <c r="AB23" s="58">
        <v>45.4</v>
      </c>
      <c r="AC23" s="97">
        <v>324.6</v>
      </c>
      <c r="AD23" s="58">
        <v>5.7</v>
      </c>
      <c r="AE23" s="58">
        <v>5.9</v>
      </c>
      <c r="AF23" s="58">
        <v>5.4</v>
      </c>
      <c r="AG23" s="58">
        <v>2.6</v>
      </c>
      <c r="AH23" s="58">
        <v>6.5</v>
      </c>
      <c r="AI23" s="58"/>
      <c r="AJ23" s="58"/>
      <c r="AK23" s="58"/>
      <c r="AL23" s="58"/>
      <c r="AM23" s="58">
        <v>4.0</v>
      </c>
      <c r="AN23" s="95">
        <v>347.6</v>
      </c>
      <c r="AO23" s="58">
        <v>-1.8</v>
      </c>
      <c r="AP23" s="58">
        <v>19.8</v>
      </c>
      <c r="AQ23" s="58">
        <v>77.0</v>
      </c>
      <c r="AR23" s="58">
        <v>36.5</v>
      </c>
      <c r="AS23" s="58">
        <v>44.8</v>
      </c>
      <c r="AT23" s="58">
        <v>6.7</v>
      </c>
      <c r="AU23" s="58">
        <v>0.7</v>
      </c>
      <c r="AV23" s="58">
        <v>28.1</v>
      </c>
      <c r="AW23" s="58">
        <v>31.4</v>
      </c>
      <c r="AX23" s="58">
        <v>16.9</v>
      </c>
      <c r="AY23" s="58">
        <v>22.9</v>
      </c>
      <c r="AZ23" s="58">
        <v>71.2</v>
      </c>
      <c r="BA23" s="58">
        <v>28.2</v>
      </c>
      <c r="BB23" s="58">
        <v>31.9</v>
      </c>
    </row>
    <row r="24" ht="16.5" customHeight="1">
      <c r="A24" s="58" t="s">
        <v>643</v>
      </c>
      <c r="B24" s="58">
        <v>5116.0</v>
      </c>
      <c r="C24" s="58">
        <v>109.0</v>
      </c>
      <c r="D24" s="58" t="s">
        <v>735</v>
      </c>
      <c r="E24" s="58">
        <v>225.9</v>
      </c>
      <c r="F24" s="58">
        <v>260.0</v>
      </c>
      <c r="G24" s="58">
        <v>13.1</v>
      </c>
      <c r="H24" s="95">
        <v>1525.2</v>
      </c>
      <c r="I24" s="58">
        <v>16.2</v>
      </c>
      <c r="J24" s="58">
        <v>8.4</v>
      </c>
      <c r="K24" s="58">
        <v>12.9</v>
      </c>
      <c r="L24" s="58">
        <v>35.5</v>
      </c>
      <c r="M24" s="58">
        <v>16.2</v>
      </c>
      <c r="N24" s="58">
        <v>10.7</v>
      </c>
      <c r="O24" s="58">
        <v>25.8</v>
      </c>
      <c r="P24" s="58">
        <v>51.9</v>
      </c>
      <c r="Q24" s="58">
        <v>18.3</v>
      </c>
      <c r="R24" s="58">
        <v>29.8</v>
      </c>
      <c r="S24" s="58">
        <v>39.2</v>
      </c>
      <c r="T24" s="95">
        <v>20705.0</v>
      </c>
      <c r="U24" s="95">
        <v>30713.0</v>
      </c>
      <c r="V24" s="58">
        <v>579.5</v>
      </c>
      <c r="W24" s="100">
        <f t="shared" si="5"/>
        <v>15.4</v>
      </c>
      <c r="X24" s="97">
        <f t="shared" si="6"/>
        <v>20.77922078</v>
      </c>
      <c r="Y24" s="97">
        <v>3.2</v>
      </c>
      <c r="Z24" s="58">
        <v>12.2</v>
      </c>
      <c r="AA24" s="58">
        <v>33.2</v>
      </c>
      <c r="AB24" s="58">
        <v>38.7</v>
      </c>
      <c r="AC24" s="97">
        <v>364.9</v>
      </c>
      <c r="AD24" s="58">
        <v>9.9</v>
      </c>
      <c r="AE24" s="58">
        <v>10.0</v>
      </c>
      <c r="AF24" s="58">
        <v>9.9</v>
      </c>
      <c r="AG24" s="58">
        <v>6.8</v>
      </c>
      <c r="AH24" s="58">
        <v>9.3</v>
      </c>
      <c r="AI24" s="58"/>
      <c r="AJ24" s="58"/>
      <c r="AK24" s="58"/>
      <c r="AL24" s="58"/>
      <c r="AM24" s="58">
        <v>1.0</v>
      </c>
      <c r="AN24" s="95">
        <v>170.5</v>
      </c>
      <c r="AO24" s="58">
        <v>-3.1</v>
      </c>
      <c r="AP24" s="58">
        <v>14.8</v>
      </c>
      <c r="AQ24" s="58">
        <v>74.2</v>
      </c>
      <c r="AR24" s="58">
        <v>30.5</v>
      </c>
      <c r="AS24" s="58">
        <v>43.4</v>
      </c>
      <c r="AT24" s="58">
        <v>7.6</v>
      </c>
      <c r="AU24" s="58">
        <v>0.3</v>
      </c>
      <c r="AV24" s="58">
        <v>23.1</v>
      </c>
      <c r="AW24" s="58">
        <v>25.6</v>
      </c>
      <c r="AX24" s="58">
        <v>22.4</v>
      </c>
      <c r="AY24" s="58">
        <v>28.6</v>
      </c>
      <c r="AZ24" s="58">
        <v>153.4</v>
      </c>
      <c r="BA24" s="58">
        <v>29.4</v>
      </c>
      <c r="BB24" s="58">
        <v>30.8</v>
      </c>
    </row>
    <row r="25" ht="16.5" customHeight="1">
      <c r="A25" s="58" t="s">
        <v>643</v>
      </c>
      <c r="B25" s="58">
        <v>5114.0</v>
      </c>
      <c r="C25" s="58">
        <v>110.0</v>
      </c>
      <c r="D25" s="58" t="s">
        <v>736</v>
      </c>
      <c r="E25" s="58">
        <v>239.9</v>
      </c>
      <c r="F25" s="58">
        <v>269.4</v>
      </c>
      <c r="G25" s="58">
        <v>10.9</v>
      </c>
      <c r="H25" s="101">
        <v>1702.6</v>
      </c>
      <c r="I25" s="58">
        <v>16.4</v>
      </c>
      <c r="J25" s="102">
        <v>7.9</v>
      </c>
      <c r="K25" s="102">
        <v>11.3</v>
      </c>
      <c r="L25" s="102">
        <v>37.2</v>
      </c>
      <c r="M25" s="102">
        <v>17.4</v>
      </c>
      <c r="N25" s="102">
        <v>10.4</v>
      </c>
      <c r="O25" s="58">
        <v>25.2</v>
      </c>
      <c r="P25" s="58">
        <v>45.4</v>
      </c>
      <c r="Q25" s="58">
        <v>21.4</v>
      </c>
      <c r="R25" s="58">
        <v>33.2</v>
      </c>
      <c r="S25" s="58">
        <v>49.3</v>
      </c>
      <c r="T25" s="95">
        <v>22513.0</v>
      </c>
      <c r="U25" s="95">
        <v>38053.0</v>
      </c>
      <c r="V25" s="58">
        <v>630.3</v>
      </c>
      <c r="W25" s="100">
        <f t="shared" si="5"/>
        <v>14.2</v>
      </c>
      <c r="X25" s="97">
        <f t="shared" si="6"/>
        <v>17.6056338</v>
      </c>
      <c r="Y25" s="97">
        <v>2.5</v>
      </c>
      <c r="Z25" s="58">
        <v>11.7</v>
      </c>
      <c r="AA25" s="58">
        <v>39.0</v>
      </c>
      <c r="AB25" s="58">
        <v>42.3</v>
      </c>
      <c r="AC25" s="97">
        <v>352.9</v>
      </c>
      <c r="AD25" s="58">
        <v>7.8</v>
      </c>
      <c r="AE25" s="58">
        <v>8.1</v>
      </c>
      <c r="AF25" s="58">
        <v>7.4</v>
      </c>
      <c r="AG25" s="58">
        <v>3.6</v>
      </c>
      <c r="AH25" s="58">
        <v>8.4</v>
      </c>
      <c r="AI25" s="58"/>
      <c r="AJ25" s="58"/>
      <c r="AK25" s="58"/>
      <c r="AL25" s="58"/>
      <c r="AM25" s="58">
        <v>5.0</v>
      </c>
      <c r="AN25" s="95">
        <v>302.6</v>
      </c>
      <c r="AO25" s="58">
        <v>-3.5</v>
      </c>
      <c r="AP25" s="58">
        <v>15.7</v>
      </c>
      <c r="AQ25" s="58">
        <v>74.8</v>
      </c>
      <c r="AR25" s="58">
        <v>35.3</v>
      </c>
      <c r="AS25" s="58">
        <v>44.4</v>
      </c>
      <c r="AT25" s="58">
        <v>6.7</v>
      </c>
      <c r="AU25" s="58">
        <v>0.6</v>
      </c>
      <c r="AV25" s="58">
        <v>29.1</v>
      </c>
      <c r="AW25" s="58">
        <v>27.5</v>
      </c>
      <c r="AX25" s="58">
        <v>17.7</v>
      </c>
      <c r="AY25" s="58">
        <v>25.0</v>
      </c>
      <c r="AZ25" s="58">
        <v>97.6</v>
      </c>
      <c r="BA25" s="58">
        <v>26.0</v>
      </c>
      <c r="BB25" s="58">
        <v>31.3</v>
      </c>
    </row>
    <row r="26" ht="16.5" customHeight="1">
      <c r="A26" s="58" t="s">
        <v>643</v>
      </c>
      <c r="B26" s="58">
        <v>5166.0</v>
      </c>
      <c r="C26" s="58">
        <v>111.0</v>
      </c>
      <c r="D26" s="58" t="s">
        <v>241</v>
      </c>
      <c r="E26" s="58">
        <v>271.5</v>
      </c>
      <c r="F26" s="58">
        <v>297.7</v>
      </c>
      <c r="G26" s="58">
        <v>8.8</v>
      </c>
      <c r="H26" s="95">
        <v>528.5</v>
      </c>
      <c r="I26" s="58">
        <v>16.3</v>
      </c>
      <c r="J26" s="58">
        <v>7.6</v>
      </c>
      <c r="K26" s="58">
        <v>10.4</v>
      </c>
      <c r="L26" s="58">
        <v>37.8</v>
      </c>
      <c r="M26" s="58">
        <v>16.9</v>
      </c>
      <c r="N26" s="58">
        <v>11.0</v>
      </c>
      <c r="O26" s="58">
        <v>16.8</v>
      </c>
      <c r="P26" s="58">
        <v>55.5</v>
      </c>
      <c r="Q26" s="58">
        <v>19.1</v>
      </c>
      <c r="R26" s="58">
        <v>25.5</v>
      </c>
      <c r="S26" s="58">
        <v>54.9</v>
      </c>
      <c r="T26" s="95">
        <v>21988.0</v>
      </c>
      <c r="U26" s="95">
        <v>26378.0</v>
      </c>
      <c r="V26" s="58">
        <v>708.3</v>
      </c>
      <c r="W26" s="100">
        <f t="shared" si="5"/>
        <v>13.5</v>
      </c>
      <c r="X26" s="97">
        <f t="shared" si="6"/>
        <v>11.11111111</v>
      </c>
      <c r="Y26" s="97">
        <v>1.5</v>
      </c>
      <c r="Z26" s="58">
        <v>12.0</v>
      </c>
      <c r="AA26" s="58">
        <v>41.2</v>
      </c>
      <c r="AB26" s="58">
        <v>42.8</v>
      </c>
      <c r="AC26" s="97">
        <v>293.3</v>
      </c>
      <c r="AD26" s="58">
        <v>6.7</v>
      </c>
      <c r="AE26" s="58">
        <v>7.0</v>
      </c>
      <c r="AF26" s="58">
        <v>6.3</v>
      </c>
      <c r="AG26" s="58">
        <v>2.8</v>
      </c>
      <c r="AH26" s="58">
        <v>8.1</v>
      </c>
      <c r="AI26" s="58"/>
      <c r="AJ26" s="58"/>
      <c r="AK26" s="58"/>
      <c r="AL26" s="58"/>
      <c r="AM26" s="58">
        <v>9.0</v>
      </c>
      <c r="AN26" s="95">
        <v>563.3</v>
      </c>
      <c r="AO26" s="58">
        <v>-3.6</v>
      </c>
      <c r="AP26" s="58">
        <v>12.1</v>
      </c>
      <c r="AQ26" s="58">
        <v>83.2</v>
      </c>
      <c r="AR26" s="58">
        <v>32.4</v>
      </c>
      <c r="AS26" s="58">
        <v>48.5</v>
      </c>
      <c r="AT26" s="58">
        <v>8.4</v>
      </c>
      <c r="AU26" s="58">
        <v>2.2</v>
      </c>
      <c r="AV26" s="58">
        <v>30.0</v>
      </c>
      <c r="AW26" s="58">
        <v>27.5</v>
      </c>
      <c r="AX26" s="58">
        <v>13.3</v>
      </c>
      <c r="AY26" s="58">
        <v>27.1</v>
      </c>
      <c r="AZ26" s="58">
        <v>70.2</v>
      </c>
      <c r="BA26" s="58">
        <v>27.2</v>
      </c>
      <c r="BB26" s="58">
        <v>24.4</v>
      </c>
    </row>
    <row r="27" ht="16.5" customHeight="1">
      <c r="A27" s="58" t="s">
        <v>643</v>
      </c>
      <c r="B27" s="58">
        <v>5154.0</v>
      </c>
      <c r="C27" s="58">
        <v>112.0</v>
      </c>
      <c r="D27" s="58" t="s">
        <v>238</v>
      </c>
      <c r="E27" s="58">
        <v>269.1</v>
      </c>
      <c r="F27" s="58">
        <v>310.3</v>
      </c>
      <c r="G27" s="58">
        <v>13.3</v>
      </c>
      <c r="H27" s="95">
        <v>251.7</v>
      </c>
      <c r="I27" s="58">
        <v>16.9</v>
      </c>
      <c r="J27" s="58">
        <v>8.5</v>
      </c>
      <c r="K27" s="58">
        <v>11.7</v>
      </c>
      <c r="L27" s="58">
        <v>36.6</v>
      </c>
      <c r="M27" s="58">
        <v>16.2</v>
      </c>
      <c r="N27" s="58">
        <v>10.1</v>
      </c>
      <c r="O27" s="58">
        <v>18.3</v>
      </c>
      <c r="P27" s="58">
        <v>62.9</v>
      </c>
      <c r="Q27" s="58">
        <v>17.1</v>
      </c>
      <c r="R27" s="58">
        <v>20.0</v>
      </c>
      <c r="S27" s="58">
        <v>57.7</v>
      </c>
      <c r="T27" s="95">
        <v>19649.0</v>
      </c>
      <c r="U27" s="95">
        <v>26786.0</v>
      </c>
      <c r="V27" s="58">
        <v>693.2</v>
      </c>
      <c r="W27" s="100">
        <f t="shared" si="5"/>
        <v>13.7</v>
      </c>
      <c r="X27" s="97">
        <f t="shared" si="6"/>
        <v>20.4379562</v>
      </c>
      <c r="Y27" s="97">
        <v>2.8</v>
      </c>
      <c r="Z27" s="58">
        <v>10.9</v>
      </c>
      <c r="AA27" s="58">
        <v>46.5</v>
      </c>
      <c r="AB27" s="58">
        <v>30.4</v>
      </c>
      <c r="AC27" s="97">
        <v>314.9</v>
      </c>
      <c r="AD27" s="58">
        <v>6.4</v>
      </c>
      <c r="AE27" s="58">
        <v>6.5</v>
      </c>
      <c r="AF27" s="58">
        <v>6.3</v>
      </c>
      <c r="AG27" s="58">
        <v>3.1</v>
      </c>
      <c r="AH27" s="58">
        <v>6.8</v>
      </c>
      <c r="AI27" s="58"/>
      <c r="AJ27" s="58"/>
      <c r="AK27" s="58"/>
      <c r="AL27" s="58"/>
      <c r="AM27" s="58">
        <v>16.0</v>
      </c>
      <c r="AN27" s="95">
        <v>1233.0</v>
      </c>
      <c r="AO27" s="58">
        <v>-3.0</v>
      </c>
      <c r="AP27" s="58">
        <v>21.3</v>
      </c>
      <c r="AQ27" s="58">
        <v>81.7</v>
      </c>
      <c r="AR27" s="58">
        <v>33.5</v>
      </c>
      <c r="AS27" s="58">
        <v>44.6</v>
      </c>
      <c r="AT27" s="58">
        <v>7.7</v>
      </c>
      <c r="AU27" s="58">
        <v>4.9</v>
      </c>
      <c r="AV27" s="58">
        <v>24.3</v>
      </c>
      <c r="AW27" s="58">
        <v>24.0</v>
      </c>
      <c r="AX27" s="58">
        <v>16.7</v>
      </c>
      <c r="AY27" s="58">
        <v>30.1</v>
      </c>
      <c r="AZ27" s="58">
        <v>62.2</v>
      </c>
      <c r="BA27" s="58">
        <v>25.7</v>
      </c>
      <c r="BB27" s="58">
        <v>23.4</v>
      </c>
    </row>
    <row r="28" ht="16.5" customHeight="1">
      <c r="A28" s="58" t="s">
        <v>643</v>
      </c>
      <c r="B28" s="58">
        <v>5170.0</v>
      </c>
      <c r="C28" s="58">
        <v>113.0</v>
      </c>
      <c r="D28" s="58" t="s">
        <v>737</v>
      </c>
      <c r="E28" s="58">
        <v>244.3</v>
      </c>
      <c r="F28" s="58">
        <v>263.5</v>
      </c>
      <c r="G28" s="58">
        <v>7.3</v>
      </c>
      <c r="H28" s="95">
        <v>298.1</v>
      </c>
      <c r="I28" s="58">
        <v>16.0</v>
      </c>
      <c r="J28" s="58">
        <v>7.6</v>
      </c>
      <c r="K28" s="58">
        <v>10.5</v>
      </c>
      <c r="L28" s="58">
        <v>37.1</v>
      </c>
      <c r="M28" s="58">
        <v>17.5</v>
      </c>
      <c r="N28" s="58">
        <v>11.3</v>
      </c>
      <c r="O28" s="58">
        <v>19.0</v>
      </c>
      <c r="P28" s="58">
        <v>43.1</v>
      </c>
      <c r="Q28" s="58">
        <v>32.0</v>
      </c>
      <c r="R28" s="58">
        <v>25.0</v>
      </c>
      <c r="S28" s="58">
        <v>54.2</v>
      </c>
      <c r="T28" s="95">
        <v>20936.0</v>
      </c>
      <c r="U28" s="95">
        <v>26874.0</v>
      </c>
      <c r="V28" s="58">
        <v>686.5</v>
      </c>
      <c r="W28" s="100">
        <f t="shared" si="5"/>
        <v>14.3</v>
      </c>
      <c r="X28" s="97">
        <f t="shared" si="6"/>
        <v>20.97902098</v>
      </c>
      <c r="Y28" s="97">
        <v>3.0</v>
      </c>
      <c r="Z28" s="58">
        <v>11.3</v>
      </c>
      <c r="AA28" s="58">
        <v>39.8</v>
      </c>
      <c r="AB28" s="58">
        <v>39.9</v>
      </c>
      <c r="AC28" s="97">
        <v>283.5</v>
      </c>
      <c r="AD28" s="58">
        <v>7.1</v>
      </c>
      <c r="AE28" s="58">
        <v>7.3</v>
      </c>
      <c r="AF28" s="58">
        <v>6.8</v>
      </c>
      <c r="AG28" s="58">
        <v>3.8</v>
      </c>
      <c r="AH28" s="58">
        <v>7.1</v>
      </c>
      <c r="AI28" s="58"/>
      <c r="AJ28" s="58"/>
      <c r="AK28" s="58"/>
      <c r="AL28" s="58"/>
      <c r="AM28" s="58">
        <v>10.0</v>
      </c>
      <c r="AN28" s="95">
        <v>884.0</v>
      </c>
      <c r="AO28" s="58">
        <v>-4.5</v>
      </c>
      <c r="AP28" s="58">
        <v>16.2</v>
      </c>
      <c r="AQ28" s="58">
        <v>81.0</v>
      </c>
      <c r="AR28" s="58">
        <v>31.3</v>
      </c>
      <c r="AS28" s="58">
        <v>39.2</v>
      </c>
      <c r="AT28" s="58">
        <v>6.3</v>
      </c>
      <c r="AU28" s="58">
        <v>0.8</v>
      </c>
      <c r="AV28" s="58">
        <v>27.4</v>
      </c>
      <c r="AW28" s="58">
        <v>25.5</v>
      </c>
      <c r="AX28" s="58">
        <v>16.4</v>
      </c>
      <c r="AY28" s="58">
        <v>29.9</v>
      </c>
      <c r="AZ28" s="58">
        <v>79.0</v>
      </c>
      <c r="BA28" s="58">
        <v>25.8</v>
      </c>
      <c r="BB28" s="58">
        <v>25.5</v>
      </c>
    </row>
    <row r="29" ht="16.5" customHeight="1">
      <c r="A29" s="58" t="s">
        <v>643</v>
      </c>
      <c r="B29" s="58">
        <v>5112.0</v>
      </c>
      <c r="C29" s="58"/>
      <c r="D29" s="58" t="s">
        <v>738</v>
      </c>
      <c r="E29" s="58">
        <f t="shared" ref="E29:F29" si="19">SUM(E443:E444)</f>
        <v>403.7</v>
      </c>
      <c r="F29" s="58">
        <f t="shared" si="19"/>
        <v>491.2</v>
      </c>
      <c r="G29" s="100">
        <f t="shared" ref="G29:V29" si="20">(G443*$E443+G444*$E444)/$E29</f>
        <v>17.78625217</v>
      </c>
      <c r="H29" s="95">
        <f t="shared" si="20"/>
        <v>2110.680381</v>
      </c>
      <c r="I29" s="100">
        <f t="shared" si="20"/>
        <v>16.5</v>
      </c>
      <c r="J29" s="100">
        <f t="shared" si="20"/>
        <v>8.4</v>
      </c>
      <c r="K29" s="100">
        <f t="shared" si="20"/>
        <v>12.9</v>
      </c>
      <c r="L29" s="100">
        <f t="shared" si="20"/>
        <v>35.3</v>
      </c>
      <c r="M29" s="100">
        <f t="shared" si="20"/>
        <v>15.6</v>
      </c>
      <c r="N29" s="100">
        <f t="shared" si="20"/>
        <v>11.2</v>
      </c>
      <c r="O29" s="100">
        <f t="shared" si="20"/>
        <v>31.2</v>
      </c>
      <c r="P29" s="100">
        <f t="shared" si="20"/>
        <v>30.94862522</v>
      </c>
      <c r="Q29" s="100">
        <f t="shared" si="20"/>
        <v>26.00458261</v>
      </c>
      <c r="R29" s="100">
        <f t="shared" si="20"/>
        <v>43.04679217</v>
      </c>
      <c r="S29" s="100">
        <f t="shared" si="20"/>
        <v>28.61741392</v>
      </c>
      <c r="T29" s="95">
        <f t="shared" si="20"/>
        <v>16761</v>
      </c>
      <c r="U29" s="95">
        <f t="shared" si="20"/>
        <v>34392</v>
      </c>
      <c r="V29" s="100">
        <f t="shared" si="20"/>
        <v>515</v>
      </c>
      <c r="W29" s="100">
        <f t="shared" si="5"/>
        <v>12.2</v>
      </c>
      <c r="X29" s="97">
        <f t="shared" si="6"/>
        <v>18.03278689</v>
      </c>
      <c r="Y29" s="97">
        <f t="shared" ref="Y29:AH29" si="21">(Y443*$E443+Y444*$E444)/$E29</f>
        <v>2.2</v>
      </c>
      <c r="Z29" s="100">
        <f t="shared" si="21"/>
        <v>10</v>
      </c>
      <c r="AA29" s="100">
        <f t="shared" si="21"/>
        <v>37.3</v>
      </c>
      <c r="AB29" s="100">
        <f t="shared" si="21"/>
        <v>38.6</v>
      </c>
      <c r="AC29" s="97">
        <f t="shared" si="21"/>
        <v>341.4954174</v>
      </c>
      <c r="AD29" s="100">
        <f t="shared" si="21"/>
        <v>13.1</v>
      </c>
      <c r="AE29" s="100">
        <f t="shared" si="21"/>
        <v>12.9</v>
      </c>
      <c r="AF29" s="100">
        <f t="shared" si="21"/>
        <v>13.2</v>
      </c>
      <c r="AG29" s="100">
        <f t="shared" si="21"/>
        <v>9.7</v>
      </c>
      <c r="AH29" s="100">
        <f t="shared" si="21"/>
        <v>11.2</v>
      </c>
      <c r="AI29" s="58"/>
      <c r="AJ29" s="58"/>
      <c r="AK29" s="58"/>
      <c r="AL29" s="58"/>
      <c r="AM29" s="58"/>
      <c r="AN29" s="95"/>
      <c r="AO29" s="58"/>
      <c r="AP29" s="58"/>
      <c r="AQ29" s="100">
        <f>(AQ443*$E443+AQ444*$E444)/$E29</f>
        <v>68.8</v>
      </c>
      <c r="AR29" s="58"/>
      <c r="AS29" s="58"/>
      <c r="AT29" s="58"/>
      <c r="AU29" s="58"/>
      <c r="AV29" s="58"/>
      <c r="AW29" s="58"/>
      <c r="AX29" s="58"/>
      <c r="AY29" s="58"/>
      <c r="AZ29" s="58"/>
      <c r="BA29" s="58"/>
      <c r="BB29" s="58"/>
    </row>
    <row r="30" ht="16.5" customHeight="1">
      <c r="A30" s="58" t="s">
        <v>643</v>
      </c>
      <c r="B30" s="31">
        <v>5119.0</v>
      </c>
      <c r="C30" s="58">
        <v>117.0</v>
      </c>
      <c r="D30" s="58" t="s">
        <v>739</v>
      </c>
      <c r="E30" s="58">
        <v>245.1</v>
      </c>
      <c r="F30" s="58">
        <v>278.4</v>
      </c>
      <c r="G30" s="58">
        <v>12.0</v>
      </c>
      <c r="H30" s="101">
        <v>2753.5</v>
      </c>
      <c r="I30" s="58">
        <v>15.4</v>
      </c>
      <c r="J30" s="102">
        <v>8.2</v>
      </c>
      <c r="K30" s="102">
        <v>11.8</v>
      </c>
      <c r="L30" s="102">
        <v>36.8</v>
      </c>
      <c r="M30" s="102">
        <v>17.1</v>
      </c>
      <c r="N30" s="102">
        <v>10.4</v>
      </c>
      <c r="O30" s="58">
        <v>22.4</v>
      </c>
      <c r="P30" s="58">
        <v>38.8</v>
      </c>
      <c r="Q30" s="58">
        <v>28.4</v>
      </c>
      <c r="R30" s="58">
        <v>32.8</v>
      </c>
      <c r="S30" s="58">
        <v>35.7</v>
      </c>
      <c r="T30" s="95">
        <v>18676.0</v>
      </c>
      <c r="U30" s="95">
        <v>27526.0</v>
      </c>
      <c r="V30" s="58">
        <v>602.0</v>
      </c>
      <c r="W30" s="100">
        <f t="shared" si="5"/>
        <v>12.9</v>
      </c>
      <c r="X30" s="97">
        <f t="shared" si="6"/>
        <v>17.05426357</v>
      </c>
      <c r="Y30" s="97">
        <v>2.2</v>
      </c>
      <c r="Z30" s="58">
        <v>10.7</v>
      </c>
      <c r="AA30" s="58">
        <v>37.8</v>
      </c>
      <c r="AB30" s="58">
        <v>39.6</v>
      </c>
      <c r="AC30" s="97">
        <v>299.3</v>
      </c>
      <c r="AD30" s="58">
        <v>10.0</v>
      </c>
      <c r="AE30" s="58">
        <v>10.4</v>
      </c>
      <c r="AF30" s="58">
        <v>9.6</v>
      </c>
      <c r="AG30" s="58">
        <v>7.4</v>
      </c>
      <c r="AH30" s="58">
        <v>9.2</v>
      </c>
      <c r="AI30" s="58"/>
      <c r="AJ30" s="58"/>
      <c r="AK30" s="58"/>
      <c r="AL30" s="58"/>
      <c r="AM30" s="58">
        <v>2.0</v>
      </c>
      <c r="AN30" s="95">
        <v>124.8</v>
      </c>
      <c r="AO30" s="58">
        <v>-4.5</v>
      </c>
      <c r="AP30" s="58">
        <v>11.3</v>
      </c>
      <c r="AQ30" s="58">
        <v>77.6</v>
      </c>
      <c r="AR30" s="58">
        <v>30.2</v>
      </c>
      <c r="AS30" s="58">
        <v>34.5</v>
      </c>
      <c r="AT30" s="58">
        <v>5.9</v>
      </c>
      <c r="AU30" s="58">
        <v>0.2</v>
      </c>
      <c r="AV30" s="58">
        <v>27.3</v>
      </c>
      <c r="AW30" s="58">
        <v>24.5</v>
      </c>
      <c r="AX30" s="58">
        <v>20.2</v>
      </c>
      <c r="AY30" s="58">
        <v>27.8</v>
      </c>
      <c r="AZ30" s="58">
        <v>123.1</v>
      </c>
      <c r="BA30" s="58">
        <v>26.1</v>
      </c>
      <c r="BB30" s="58">
        <v>28.7</v>
      </c>
    </row>
    <row r="31" ht="16.5" customHeight="1">
      <c r="A31" s="58" t="s">
        <v>643</v>
      </c>
      <c r="B31" s="58">
        <v>5117.0</v>
      </c>
      <c r="C31" s="58">
        <v>118.0</v>
      </c>
      <c r="D31" s="58" t="s">
        <v>740</v>
      </c>
      <c r="E31" s="58">
        <v>221.9</v>
      </c>
      <c r="F31" s="58">
        <v>252.4</v>
      </c>
      <c r="G31" s="58">
        <v>12.1</v>
      </c>
      <c r="H31" s="101">
        <v>1829.1</v>
      </c>
      <c r="I31" s="58">
        <v>15.4</v>
      </c>
      <c r="J31" s="102">
        <v>7.4</v>
      </c>
      <c r="K31" s="102">
        <v>10.6</v>
      </c>
      <c r="L31" s="102">
        <v>36.2</v>
      </c>
      <c r="M31" s="102">
        <v>18.5</v>
      </c>
      <c r="N31" s="102">
        <v>12.0</v>
      </c>
      <c r="O31" s="58">
        <v>23.9</v>
      </c>
      <c r="P31" s="58">
        <v>35.4</v>
      </c>
      <c r="Q31" s="58">
        <v>29.8</v>
      </c>
      <c r="R31" s="58">
        <v>34.7</v>
      </c>
      <c r="S31" s="58">
        <v>32.7</v>
      </c>
      <c r="T31" s="95">
        <v>21940.0</v>
      </c>
      <c r="U31" s="95">
        <v>37868.0</v>
      </c>
      <c r="V31" s="58">
        <v>587.8</v>
      </c>
      <c r="W31" s="100">
        <f t="shared" si="5"/>
        <v>12.3</v>
      </c>
      <c r="X31" s="97">
        <f t="shared" si="6"/>
        <v>17.07317073</v>
      </c>
      <c r="Y31" s="97">
        <v>2.1</v>
      </c>
      <c r="Z31" s="58">
        <v>10.2</v>
      </c>
      <c r="AA31" s="58">
        <v>34.9</v>
      </c>
      <c r="AB31" s="58">
        <v>46.5</v>
      </c>
      <c r="AC31" s="97">
        <v>371.8</v>
      </c>
      <c r="AD31" s="58">
        <v>9.4</v>
      </c>
      <c r="AE31" s="58">
        <v>9.8</v>
      </c>
      <c r="AF31" s="58">
        <v>9.1</v>
      </c>
      <c r="AG31" s="58">
        <v>5.2</v>
      </c>
      <c r="AH31" s="58">
        <v>8.9</v>
      </c>
      <c r="AI31" s="58" t="s">
        <v>741</v>
      </c>
      <c r="AJ31" s="58"/>
      <c r="AK31" s="58"/>
      <c r="AL31" s="58"/>
      <c r="AM31" s="58">
        <v>1.0</v>
      </c>
      <c r="AN31" s="95">
        <v>115.8</v>
      </c>
      <c r="AO31" s="58">
        <v>-4.2</v>
      </c>
      <c r="AP31" s="58">
        <v>17.6</v>
      </c>
      <c r="AQ31" s="58">
        <v>76.1</v>
      </c>
      <c r="AR31" s="58">
        <v>33.6</v>
      </c>
      <c r="AS31" s="58">
        <v>41.8</v>
      </c>
      <c r="AT31" s="58">
        <v>5.3</v>
      </c>
      <c r="AU31" s="58">
        <v>0.1</v>
      </c>
      <c r="AV31" s="58">
        <v>25.3</v>
      </c>
      <c r="AW31" s="58">
        <v>22.8</v>
      </c>
      <c r="AX31" s="58">
        <v>25.7</v>
      </c>
      <c r="AY31" s="58">
        <v>26.1</v>
      </c>
      <c r="AZ31" s="58">
        <v>135.3</v>
      </c>
      <c r="BA31" s="58">
        <v>29.8</v>
      </c>
      <c r="BB31" s="58">
        <v>37.5</v>
      </c>
    </row>
    <row r="32" ht="16.5" customHeight="1">
      <c r="A32" s="58" t="s">
        <v>643</v>
      </c>
      <c r="B32" s="58">
        <v>5113.0</v>
      </c>
      <c r="C32" s="58"/>
      <c r="D32" s="58" t="s">
        <v>742</v>
      </c>
      <c r="E32" s="58">
        <f t="shared" ref="E32:F32" si="22">SUM(E445:E446)</f>
        <v>427.2</v>
      </c>
      <c r="F32" s="58">
        <f t="shared" si="22"/>
        <v>499.5</v>
      </c>
      <c r="G32" s="100">
        <f t="shared" ref="G32:V32" si="23">(G445*$E445+G446*$E446)/$E32</f>
        <v>14.30774813</v>
      </c>
      <c r="H32" s="95">
        <f t="shared" si="23"/>
        <v>2844.676662</v>
      </c>
      <c r="I32" s="100">
        <f t="shared" si="23"/>
        <v>15.5</v>
      </c>
      <c r="J32" s="100">
        <f t="shared" si="23"/>
        <v>8.3</v>
      </c>
      <c r="K32" s="100">
        <f t="shared" si="23"/>
        <v>13.9</v>
      </c>
      <c r="L32" s="100">
        <f t="shared" si="23"/>
        <v>34.5</v>
      </c>
      <c r="M32" s="100">
        <f t="shared" si="23"/>
        <v>16.2</v>
      </c>
      <c r="N32" s="100">
        <f t="shared" si="23"/>
        <v>11.5</v>
      </c>
      <c r="O32" s="100">
        <f t="shared" si="23"/>
        <v>24.5</v>
      </c>
      <c r="P32" s="100">
        <f t="shared" si="23"/>
        <v>37.31439607</v>
      </c>
      <c r="Q32" s="100">
        <f t="shared" si="23"/>
        <v>27.39599719</v>
      </c>
      <c r="R32" s="100">
        <f t="shared" si="23"/>
        <v>35.28960674</v>
      </c>
      <c r="S32" s="100">
        <f t="shared" si="23"/>
        <v>27.25545412</v>
      </c>
      <c r="T32" s="95">
        <f t="shared" si="23"/>
        <v>20046</v>
      </c>
      <c r="U32" s="95">
        <f t="shared" si="23"/>
        <v>44555</v>
      </c>
      <c r="V32" s="100">
        <f t="shared" si="23"/>
        <v>545.9</v>
      </c>
      <c r="W32" s="100">
        <f t="shared" si="5"/>
        <v>13.1</v>
      </c>
      <c r="X32" s="97">
        <f t="shared" si="6"/>
        <v>20.61068702</v>
      </c>
      <c r="Y32" s="97">
        <f t="shared" ref="Y32:AH32" si="24">(Y445*$E445+Y446*$E446)/$E32</f>
        <v>2.7</v>
      </c>
      <c r="Z32" s="100">
        <f t="shared" si="24"/>
        <v>10.4</v>
      </c>
      <c r="AA32" s="100">
        <f t="shared" si="24"/>
        <v>36.8</v>
      </c>
      <c r="AB32" s="100">
        <f t="shared" si="24"/>
        <v>44</v>
      </c>
      <c r="AC32" s="97">
        <f t="shared" si="24"/>
        <v>415.9282772</v>
      </c>
      <c r="AD32" s="100">
        <f t="shared" si="24"/>
        <v>11.9</v>
      </c>
      <c r="AE32" s="100">
        <f t="shared" si="24"/>
        <v>12.6</v>
      </c>
      <c r="AF32" s="100">
        <f t="shared" si="24"/>
        <v>11.1</v>
      </c>
      <c r="AG32" s="100">
        <f t="shared" si="24"/>
        <v>10.5</v>
      </c>
      <c r="AH32" s="100">
        <f t="shared" si="24"/>
        <v>9.9</v>
      </c>
      <c r="AI32" s="58"/>
      <c r="AJ32" s="58"/>
      <c r="AK32" s="58"/>
      <c r="AL32" s="58"/>
      <c r="AM32" s="58"/>
      <c r="AN32" s="95"/>
      <c r="AO32" s="58"/>
      <c r="AP32" s="58"/>
      <c r="AQ32" s="100">
        <f>(AQ445*$E445+AQ446*$E446)/$E32</f>
        <v>75.5</v>
      </c>
      <c r="AR32" s="58"/>
      <c r="AS32" s="58"/>
      <c r="AT32" s="58"/>
      <c r="AU32" s="58"/>
      <c r="AV32" s="58"/>
      <c r="AW32" s="58"/>
      <c r="AX32" s="58"/>
      <c r="AY32" s="58"/>
      <c r="AZ32" s="58"/>
      <c r="BA32" s="58"/>
      <c r="BB32" s="58"/>
    </row>
    <row r="33" ht="16.5" customHeight="1">
      <c r="A33" s="58" t="s">
        <v>643</v>
      </c>
      <c r="B33" s="58">
        <v>5562.0</v>
      </c>
      <c r="C33" s="58"/>
      <c r="D33" s="58" t="s">
        <v>743</v>
      </c>
      <c r="E33" s="58">
        <f t="shared" ref="E33:F33" si="25">SUM(E447:E448)</f>
        <v>421.4</v>
      </c>
      <c r="F33" s="58">
        <f t="shared" si="25"/>
        <v>466.9</v>
      </c>
      <c r="G33" s="100">
        <f t="shared" ref="G33:V33" si="26">(G447*$E447+G448*$E448)/$E33</f>
        <v>9.766018035</v>
      </c>
      <c r="H33" s="95">
        <f t="shared" si="26"/>
        <v>957.6731372</v>
      </c>
      <c r="I33" s="100">
        <f t="shared" si="26"/>
        <v>15.50640721</v>
      </c>
      <c r="J33" s="100">
        <f t="shared" si="26"/>
        <v>7.553203607</v>
      </c>
      <c r="K33" s="100">
        <f t="shared" si="26"/>
        <v>10.98718557</v>
      </c>
      <c r="L33" s="100">
        <f t="shared" si="26"/>
        <v>36.81281443</v>
      </c>
      <c r="M33" s="100">
        <f t="shared" si="26"/>
        <v>17.53398196</v>
      </c>
      <c r="N33" s="100">
        <f t="shared" si="26"/>
        <v>11.65961082</v>
      </c>
      <c r="O33" s="100">
        <f t="shared" si="26"/>
        <v>20.1</v>
      </c>
      <c r="P33" s="100">
        <f t="shared" si="26"/>
        <v>41.41727575</v>
      </c>
      <c r="Q33" s="100">
        <f t="shared" si="26"/>
        <v>28.80194589</v>
      </c>
      <c r="R33" s="100">
        <f t="shared" si="26"/>
        <v>29.78077836</v>
      </c>
      <c r="S33" s="100">
        <f t="shared" si="26"/>
        <v>41.22814428</v>
      </c>
      <c r="T33" s="95">
        <f t="shared" si="26"/>
        <v>19382</v>
      </c>
      <c r="U33" s="95">
        <f t="shared" si="26"/>
        <v>24833</v>
      </c>
      <c r="V33" s="100">
        <f t="shared" si="26"/>
        <v>627.9</v>
      </c>
      <c r="W33" s="100">
        <f t="shared" si="5"/>
        <v>14.8</v>
      </c>
      <c r="X33" s="97">
        <f t="shared" si="6"/>
        <v>24.32432432</v>
      </c>
      <c r="Y33" s="97">
        <f t="shared" ref="Y33:AH33" si="27">(Y447*$E447+Y448*$E448)/$E33</f>
        <v>3.6</v>
      </c>
      <c r="Z33" s="100">
        <f t="shared" si="27"/>
        <v>11.2</v>
      </c>
      <c r="AA33" s="100">
        <f t="shared" si="27"/>
        <v>43</v>
      </c>
      <c r="AB33" s="100">
        <f t="shared" si="27"/>
        <v>34.1</v>
      </c>
      <c r="AC33" s="97">
        <f t="shared" si="27"/>
        <v>259.6192216</v>
      </c>
      <c r="AD33" s="100">
        <f t="shared" si="27"/>
        <v>10.5</v>
      </c>
      <c r="AE33" s="100">
        <f t="shared" si="27"/>
        <v>10.8</v>
      </c>
      <c r="AF33" s="100">
        <f t="shared" si="27"/>
        <v>10.1</v>
      </c>
      <c r="AG33" s="100">
        <f t="shared" si="27"/>
        <v>6.6</v>
      </c>
      <c r="AH33" s="100">
        <f t="shared" si="27"/>
        <v>10.3</v>
      </c>
      <c r="AI33" s="58"/>
      <c r="AJ33" s="58"/>
      <c r="AK33" s="58"/>
      <c r="AL33" s="58"/>
      <c r="AM33" s="58"/>
      <c r="AN33" s="95"/>
      <c r="AO33" s="58"/>
      <c r="AP33" s="58"/>
      <c r="AQ33" s="100">
        <f>(AQ447*$E447+AQ448*$E448)/$E33</f>
        <v>79.9</v>
      </c>
      <c r="AR33" s="58"/>
      <c r="AS33" s="58"/>
      <c r="AT33" s="58"/>
      <c r="AU33" s="58"/>
      <c r="AV33" s="58"/>
      <c r="AW33" s="58"/>
      <c r="AX33" s="58"/>
      <c r="AY33" s="58"/>
      <c r="AZ33" s="58"/>
      <c r="BA33" s="58"/>
      <c r="BB33" s="58"/>
    </row>
    <row r="34" ht="16.5" customHeight="1">
      <c r="A34" s="58" t="s">
        <v>643</v>
      </c>
      <c r="B34" s="58">
        <v>5513.0</v>
      </c>
      <c r="C34" s="58">
        <v>123.0</v>
      </c>
      <c r="D34" s="58" t="s">
        <v>744</v>
      </c>
      <c r="E34" s="58">
        <v>216.1</v>
      </c>
      <c r="F34" s="58">
        <v>260.4</v>
      </c>
      <c r="G34" s="58">
        <v>17.0</v>
      </c>
      <c r="H34" s="95">
        <v>2481.1</v>
      </c>
      <c r="I34" s="58">
        <v>16.8</v>
      </c>
      <c r="J34" s="58">
        <v>8.3</v>
      </c>
      <c r="K34" s="58">
        <v>12.6</v>
      </c>
      <c r="L34" s="58">
        <v>35.4</v>
      </c>
      <c r="M34" s="58">
        <v>16.1</v>
      </c>
      <c r="N34" s="58">
        <v>10.8</v>
      </c>
      <c r="O34" s="58">
        <v>29.4</v>
      </c>
      <c r="P34" s="58">
        <v>33.7</v>
      </c>
      <c r="Q34" s="58">
        <v>30.0</v>
      </c>
      <c r="R34" s="58">
        <v>36.3</v>
      </c>
      <c r="S34" s="58">
        <v>24.1</v>
      </c>
      <c r="T34" s="95">
        <v>16135.0</v>
      </c>
      <c r="U34" s="95">
        <v>29716.0</v>
      </c>
      <c r="V34" s="58">
        <v>516.4</v>
      </c>
      <c r="W34" s="100">
        <f t="shared" si="5"/>
        <v>15</v>
      </c>
      <c r="X34" s="97">
        <f t="shared" si="6"/>
        <v>20</v>
      </c>
      <c r="Y34" s="97">
        <v>3.0</v>
      </c>
      <c r="Z34" s="58">
        <v>12.0</v>
      </c>
      <c r="AA34" s="58">
        <v>37.6</v>
      </c>
      <c r="AB34" s="58">
        <v>31.7</v>
      </c>
      <c r="AC34" s="97">
        <v>300.2</v>
      </c>
      <c r="AD34" s="58">
        <v>14.1</v>
      </c>
      <c r="AE34" s="58">
        <v>14.3</v>
      </c>
      <c r="AF34" s="58">
        <v>13.8</v>
      </c>
      <c r="AG34" s="58">
        <v>10.9</v>
      </c>
      <c r="AH34" s="58">
        <v>12.3</v>
      </c>
      <c r="AI34" s="58"/>
      <c r="AJ34" s="58"/>
      <c r="AK34" s="58"/>
      <c r="AL34" s="58"/>
      <c r="AM34" s="58">
        <v>1.0</v>
      </c>
      <c r="AN34" s="95">
        <v>104.9</v>
      </c>
      <c r="AO34" s="58">
        <v>-3.8</v>
      </c>
      <c r="AP34" s="58">
        <v>13.9</v>
      </c>
      <c r="AQ34" s="58">
        <v>70.6</v>
      </c>
      <c r="AR34" s="58">
        <v>33.0</v>
      </c>
      <c r="AS34" s="58">
        <v>29.4</v>
      </c>
      <c r="AT34" s="58">
        <v>4.6</v>
      </c>
      <c r="AU34" s="58">
        <v>0.1</v>
      </c>
      <c r="AV34" s="58">
        <v>24.7</v>
      </c>
      <c r="AW34" s="58">
        <v>20.4</v>
      </c>
      <c r="AX34" s="58">
        <v>21.8</v>
      </c>
      <c r="AY34" s="58">
        <v>33.0</v>
      </c>
      <c r="AZ34" s="58">
        <v>201.6</v>
      </c>
      <c r="BA34" s="58">
        <v>28.7</v>
      </c>
      <c r="BB34" s="58">
        <v>37.4</v>
      </c>
    </row>
    <row r="35" ht="16.5" customHeight="1">
      <c r="A35" s="58" t="s">
        <v>643</v>
      </c>
      <c r="B35" s="58">
        <v>5566.0</v>
      </c>
      <c r="C35" s="58"/>
      <c r="D35" s="58" t="s">
        <v>745</v>
      </c>
      <c r="E35" s="58">
        <f t="shared" ref="E35:F35" si="28">SUM(E449:E450)</f>
        <v>480</v>
      </c>
      <c r="F35" s="58">
        <f t="shared" si="28"/>
        <v>526.3</v>
      </c>
      <c r="G35" s="100">
        <f t="shared" ref="G35:V35" si="29">(G449*$E449+G450*$E450)/$E35</f>
        <v>8.774916667</v>
      </c>
      <c r="H35" s="95">
        <f t="shared" si="29"/>
        <v>255.9450833</v>
      </c>
      <c r="I35" s="100">
        <f t="shared" si="29"/>
        <v>18.65758333</v>
      </c>
      <c r="J35" s="100">
        <f t="shared" si="29"/>
        <v>8.655416667</v>
      </c>
      <c r="K35" s="100">
        <f t="shared" si="29"/>
        <v>11.45541667</v>
      </c>
      <c r="L35" s="100">
        <f t="shared" si="29"/>
        <v>36.54025</v>
      </c>
      <c r="M35" s="100">
        <f t="shared" si="29"/>
        <v>14.69566667</v>
      </c>
      <c r="N35" s="100">
        <f t="shared" si="29"/>
        <v>9.942416667</v>
      </c>
      <c r="O35" s="100">
        <f t="shared" si="29"/>
        <v>15.8935</v>
      </c>
      <c r="P35" s="100">
        <f t="shared" si="29"/>
        <v>58.35166667</v>
      </c>
      <c r="Q35" s="100">
        <f t="shared" si="29"/>
        <v>23.11025</v>
      </c>
      <c r="R35" s="100">
        <f t="shared" si="29"/>
        <v>18.53808333</v>
      </c>
      <c r="S35" s="100">
        <f t="shared" si="29"/>
        <v>60.75325</v>
      </c>
      <c r="T35" s="95">
        <f t="shared" si="29"/>
        <v>20487.21667</v>
      </c>
      <c r="U35" s="95">
        <f t="shared" si="29"/>
        <v>29423.01167</v>
      </c>
      <c r="V35" s="100">
        <f t="shared" si="29"/>
        <v>689.32075</v>
      </c>
      <c r="W35" s="100">
        <f t="shared" si="5"/>
        <v>17.79783333</v>
      </c>
      <c r="X35" s="97">
        <f t="shared" si="6"/>
        <v>22.73731821</v>
      </c>
      <c r="Y35" s="97">
        <f t="shared" ref="Y35:AH35" si="30">(Y449*$E449+Y450*$E450)/$E35</f>
        <v>4.04675</v>
      </c>
      <c r="Z35" s="100">
        <f t="shared" si="30"/>
        <v>13.75108333</v>
      </c>
      <c r="AA35" s="100">
        <f t="shared" si="30"/>
        <v>49.5195</v>
      </c>
      <c r="AB35" s="100">
        <f t="shared" si="30"/>
        <v>30.987</v>
      </c>
      <c r="AC35" s="97">
        <f t="shared" si="30"/>
        <v>351.243</v>
      </c>
      <c r="AD35" s="100">
        <f t="shared" si="30"/>
        <v>4.595666667</v>
      </c>
      <c r="AE35" s="100">
        <f t="shared" si="30"/>
        <v>4.695666667</v>
      </c>
      <c r="AF35" s="100">
        <f t="shared" si="30"/>
        <v>4.44675</v>
      </c>
      <c r="AG35" s="100">
        <f t="shared" si="30"/>
        <v>2.542416667</v>
      </c>
      <c r="AH35" s="100">
        <f t="shared" si="30"/>
        <v>4.9</v>
      </c>
      <c r="AI35" s="58"/>
      <c r="AJ35" s="58"/>
      <c r="AK35" s="58"/>
      <c r="AL35" s="58"/>
      <c r="AM35" s="58"/>
      <c r="AN35" s="95"/>
      <c r="AO35" s="58"/>
      <c r="AP35" s="58"/>
      <c r="AQ35" s="100">
        <f>(AQ449*$E449+AQ450*$E450)/$E35</f>
        <v>84.1065</v>
      </c>
      <c r="AR35" s="58"/>
      <c r="AS35" s="58"/>
      <c r="AT35" s="58"/>
      <c r="AU35" s="58"/>
      <c r="AV35" s="58"/>
      <c r="AW35" s="58"/>
      <c r="AX35" s="58"/>
      <c r="AY35" s="58"/>
      <c r="AZ35" s="58"/>
      <c r="BA35" s="58"/>
      <c r="BB35" s="58"/>
    </row>
    <row r="36" ht="16.5" customHeight="1">
      <c r="A36" s="58" t="s">
        <v>643</v>
      </c>
      <c r="B36" s="58">
        <v>5512.0</v>
      </c>
      <c r="C36" s="58">
        <v>125.0</v>
      </c>
      <c r="D36" s="58" t="s">
        <v>746</v>
      </c>
      <c r="E36" s="58">
        <v>242.8</v>
      </c>
      <c r="F36" s="58">
        <v>268.0</v>
      </c>
      <c r="G36" s="58">
        <v>9.4</v>
      </c>
      <c r="H36" s="101">
        <v>1150.6</v>
      </c>
      <c r="I36" s="58">
        <v>16.1</v>
      </c>
      <c r="J36" s="102">
        <v>8.0</v>
      </c>
      <c r="K36" s="102">
        <v>11.0</v>
      </c>
      <c r="L36" s="102">
        <v>37.5</v>
      </c>
      <c r="M36" s="102">
        <v>17.4</v>
      </c>
      <c r="N36" s="102">
        <v>10.5</v>
      </c>
      <c r="O36" s="58">
        <v>21.5</v>
      </c>
      <c r="P36" s="58">
        <v>46.9</v>
      </c>
      <c r="Q36" s="58">
        <v>25.0</v>
      </c>
      <c r="R36" s="58">
        <v>28.1</v>
      </c>
      <c r="S36" s="58">
        <v>40.6</v>
      </c>
      <c r="T36" s="95">
        <v>19296.0</v>
      </c>
      <c r="U36" s="95">
        <v>22714.0</v>
      </c>
      <c r="V36" s="58">
        <v>631.8</v>
      </c>
      <c r="W36" s="100">
        <f t="shared" si="5"/>
        <v>13.3</v>
      </c>
      <c r="X36" s="97">
        <f t="shared" si="6"/>
        <v>19.54887218</v>
      </c>
      <c r="Y36" s="97">
        <v>2.6</v>
      </c>
      <c r="Z36" s="58">
        <v>10.7</v>
      </c>
      <c r="AA36" s="58">
        <v>41.9</v>
      </c>
      <c r="AB36" s="58">
        <v>35.4</v>
      </c>
      <c r="AC36" s="97">
        <v>269.8</v>
      </c>
      <c r="AD36" s="58">
        <v>9.5</v>
      </c>
      <c r="AE36" s="58">
        <v>9.9</v>
      </c>
      <c r="AF36" s="58">
        <v>9.0</v>
      </c>
      <c r="AG36" s="58">
        <v>6.2</v>
      </c>
      <c r="AH36" s="58">
        <v>9.1</v>
      </c>
      <c r="AI36" s="58"/>
      <c r="AJ36" s="58"/>
      <c r="AK36" s="58"/>
      <c r="AL36" s="58"/>
      <c r="AM36" s="58">
        <v>3.0</v>
      </c>
      <c r="AN36" s="95">
        <v>307.8</v>
      </c>
      <c r="AO36" s="58">
        <v>-4.5</v>
      </c>
      <c r="AP36" s="58">
        <v>13.6</v>
      </c>
      <c r="AQ36" s="58">
        <v>78.5</v>
      </c>
      <c r="AR36" s="58">
        <v>30.8</v>
      </c>
      <c r="AS36" s="58">
        <v>33.7</v>
      </c>
      <c r="AT36" s="58">
        <v>5.7</v>
      </c>
      <c r="AU36" s="58">
        <v>0.5</v>
      </c>
      <c r="AV36" s="58">
        <v>28.3</v>
      </c>
      <c r="AW36" s="58">
        <v>22.4</v>
      </c>
      <c r="AX36" s="58">
        <v>14.3</v>
      </c>
      <c r="AY36" s="58">
        <v>34.5</v>
      </c>
      <c r="AZ36" s="58">
        <v>115.1</v>
      </c>
      <c r="BA36" s="58">
        <v>26.2</v>
      </c>
      <c r="BB36" s="58">
        <v>27.1</v>
      </c>
    </row>
    <row r="37" ht="16.5" customHeight="1">
      <c r="A37" s="58" t="s">
        <v>643</v>
      </c>
      <c r="B37" s="58">
        <v>5554.0</v>
      </c>
      <c r="C37" s="58">
        <v>126.0</v>
      </c>
      <c r="D37" s="58" t="s">
        <v>747</v>
      </c>
      <c r="E37" s="58">
        <v>242.4</v>
      </c>
      <c r="F37" s="58">
        <v>260.3</v>
      </c>
      <c r="G37" s="58">
        <v>6.9</v>
      </c>
      <c r="H37" s="95">
        <v>261.3</v>
      </c>
      <c r="I37" s="58">
        <v>18.4</v>
      </c>
      <c r="J37" s="58">
        <v>8.7</v>
      </c>
      <c r="K37" s="58">
        <v>11.6</v>
      </c>
      <c r="L37" s="58">
        <v>36.7</v>
      </c>
      <c r="M37" s="58">
        <v>14.8</v>
      </c>
      <c r="N37" s="58">
        <v>9.8</v>
      </c>
      <c r="O37" s="58">
        <v>14.7</v>
      </c>
      <c r="P37" s="58">
        <v>73.0</v>
      </c>
      <c r="Q37" s="58">
        <v>11.9</v>
      </c>
      <c r="R37" s="58">
        <v>15.1</v>
      </c>
      <c r="S37" s="58">
        <v>61.1</v>
      </c>
      <c r="T37" s="95">
        <v>20527.0</v>
      </c>
      <c r="U37" s="95">
        <v>32339.0</v>
      </c>
      <c r="V37" s="58">
        <v>683.9</v>
      </c>
      <c r="W37" s="100">
        <f t="shared" si="5"/>
        <v>17.5</v>
      </c>
      <c r="X37" s="97">
        <f t="shared" si="6"/>
        <v>20</v>
      </c>
      <c r="Y37" s="97">
        <v>3.5</v>
      </c>
      <c r="Z37" s="58">
        <v>14.0</v>
      </c>
      <c r="AA37" s="58">
        <v>53.0</v>
      </c>
      <c r="AB37" s="58">
        <v>28.7</v>
      </c>
      <c r="AC37" s="97">
        <v>378.4</v>
      </c>
      <c r="AD37" s="58">
        <v>3.9</v>
      </c>
      <c r="AE37" s="58">
        <v>4.0</v>
      </c>
      <c r="AF37" s="58">
        <v>3.8</v>
      </c>
      <c r="AG37" s="58">
        <v>1.4</v>
      </c>
      <c r="AH37" s="58">
        <v>4.9</v>
      </c>
      <c r="AI37" s="58"/>
      <c r="AJ37" s="58"/>
      <c r="AK37" s="58"/>
      <c r="AL37" s="58"/>
      <c r="AM37" s="58">
        <v>12.0</v>
      </c>
      <c r="AN37" s="95">
        <v>996.4</v>
      </c>
      <c r="AO37" s="58">
        <v>-0.8</v>
      </c>
      <c r="AP37" s="58">
        <v>13.0</v>
      </c>
      <c r="AQ37" s="58">
        <v>85.3</v>
      </c>
      <c r="AR37" s="58">
        <v>38.7</v>
      </c>
      <c r="AS37" s="58">
        <v>47.5</v>
      </c>
      <c r="AT37" s="58">
        <v>9.1</v>
      </c>
      <c r="AU37" s="58">
        <v>1.2</v>
      </c>
      <c r="AV37" s="58">
        <v>40.8</v>
      </c>
      <c r="AW37" s="58">
        <v>21.8</v>
      </c>
      <c r="AX37" s="58">
        <v>13.2</v>
      </c>
      <c r="AY37" s="58">
        <v>23.0</v>
      </c>
      <c r="AZ37" s="58">
        <v>48.0</v>
      </c>
      <c r="BA37" s="58">
        <v>28.5</v>
      </c>
      <c r="BB37" s="58">
        <v>31.0</v>
      </c>
    </row>
    <row r="38" ht="16.5" customHeight="1">
      <c r="A38" s="58" t="s">
        <v>643</v>
      </c>
      <c r="B38" s="58">
        <v>5558.0</v>
      </c>
      <c r="C38" s="58">
        <v>127.0</v>
      </c>
      <c r="D38" s="58" t="s">
        <v>748</v>
      </c>
      <c r="E38" s="58">
        <v>231.2</v>
      </c>
      <c r="F38" s="58">
        <v>244.8</v>
      </c>
      <c r="G38" s="58">
        <v>5.6</v>
      </c>
      <c r="H38" s="95">
        <v>194.0</v>
      </c>
      <c r="I38" s="58">
        <v>18.0</v>
      </c>
      <c r="J38" s="58">
        <v>8.2</v>
      </c>
      <c r="K38" s="58">
        <v>10.4</v>
      </c>
      <c r="L38" s="58">
        <v>37.4</v>
      </c>
      <c r="M38" s="58">
        <v>15.9</v>
      </c>
      <c r="N38" s="58">
        <v>10.1</v>
      </c>
      <c r="O38" s="58">
        <v>11.9</v>
      </c>
      <c r="P38" s="58">
        <v>67.1</v>
      </c>
      <c r="Q38" s="58">
        <v>16.6</v>
      </c>
      <c r="R38" s="58">
        <v>16.3</v>
      </c>
      <c r="S38" s="58">
        <v>59.0</v>
      </c>
      <c r="T38" s="95">
        <v>21996.0</v>
      </c>
      <c r="U38" s="95">
        <v>25635.0</v>
      </c>
      <c r="V38" s="58">
        <v>716.9</v>
      </c>
      <c r="W38" s="100">
        <f t="shared" si="5"/>
        <v>16.4</v>
      </c>
      <c r="X38" s="97">
        <f t="shared" si="6"/>
        <v>20.12195122</v>
      </c>
      <c r="Y38" s="97">
        <v>3.3</v>
      </c>
      <c r="Z38" s="58">
        <v>13.1</v>
      </c>
      <c r="AA38" s="58">
        <v>45.5</v>
      </c>
      <c r="AB38" s="58">
        <v>36.7</v>
      </c>
      <c r="AC38" s="97">
        <v>307.0</v>
      </c>
      <c r="AD38" s="58">
        <v>3.3</v>
      </c>
      <c r="AE38" s="58">
        <v>3.6</v>
      </c>
      <c r="AF38" s="58">
        <v>2.9</v>
      </c>
      <c r="AG38" s="58">
        <v>2.0</v>
      </c>
      <c r="AH38" s="58">
        <v>3.7</v>
      </c>
      <c r="AI38" s="58"/>
      <c r="AJ38" s="58"/>
      <c r="AK38" s="58"/>
      <c r="AL38" s="58"/>
      <c r="AM38" s="58">
        <v>14.0</v>
      </c>
      <c r="AN38" s="95">
        <v>1261.8</v>
      </c>
      <c r="AO38" s="58">
        <v>-1.2</v>
      </c>
      <c r="AP38" s="58">
        <v>12.2</v>
      </c>
      <c r="AQ38" s="58">
        <v>88.1</v>
      </c>
      <c r="AR38" s="58">
        <v>37.6</v>
      </c>
      <c r="AS38" s="58">
        <v>43.7</v>
      </c>
      <c r="AT38" s="58">
        <v>7.7</v>
      </c>
      <c r="AU38" s="58">
        <v>1.9</v>
      </c>
      <c r="AV38" s="58">
        <v>30.1</v>
      </c>
      <c r="AW38" s="58">
        <v>24.2</v>
      </c>
      <c r="AX38" s="58">
        <v>13.3</v>
      </c>
      <c r="AY38" s="58">
        <v>30.4</v>
      </c>
      <c r="AZ38" s="58">
        <v>42.2</v>
      </c>
      <c r="BA38" s="58">
        <v>27.7</v>
      </c>
      <c r="BB38" s="58">
        <v>27.0</v>
      </c>
    </row>
    <row r="39" ht="16.5" customHeight="1">
      <c r="A39" s="58" t="s">
        <v>643</v>
      </c>
      <c r="B39" s="58">
        <v>5515.0</v>
      </c>
      <c r="C39" s="58">
        <v>129.0</v>
      </c>
      <c r="D39" s="58" t="s">
        <v>749</v>
      </c>
      <c r="E39" s="58">
        <v>280.7</v>
      </c>
      <c r="F39" s="58">
        <v>310.0</v>
      </c>
      <c r="G39" s="58">
        <v>9.5</v>
      </c>
      <c r="H39" s="95">
        <v>1022.3</v>
      </c>
      <c r="I39" s="58">
        <v>15.0</v>
      </c>
      <c r="J39" s="58">
        <v>12.6</v>
      </c>
      <c r="K39" s="58">
        <v>18.1</v>
      </c>
      <c r="L39" s="58">
        <v>32.5</v>
      </c>
      <c r="M39" s="58">
        <v>12.7</v>
      </c>
      <c r="N39" s="58">
        <v>9.1</v>
      </c>
      <c r="O39" s="58">
        <v>20.4</v>
      </c>
      <c r="P39" s="58">
        <v>51.3</v>
      </c>
      <c r="Q39" s="58">
        <v>21.5</v>
      </c>
      <c r="R39" s="58">
        <v>27.3</v>
      </c>
      <c r="S39" s="58">
        <v>32.4</v>
      </c>
      <c r="T39" s="95">
        <v>22127.0</v>
      </c>
      <c r="U39" s="95">
        <v>55024.0</v>
      </c>
      <c r="V39" s="58">
        <v>517.0</v>
      </c>
      <c r="W39" s="100">
        <f t="shared" si="5"/>
        <v>15.5</v>
      </c>
      <c r="X39" s="97">
        <f t="shared" si="6"/>
        <v>29.67741935</v>
      </c>
      <c r="Y39" s="97">
        <v>4.6</v>
      </c>
      <c r="Z39" s="58">
        <v>10.9</v>
      </c>
      <c r="AA39" s="58">
        <v>32.3</v>
      </c>
      <c r="AB39" s="58">
        <v>50.4</v>
      </c>
      <c r="AC39" s="97">
        <v>530.4</v>
      </c>
      <c r="AD39" s="58">
        <v>5.5</v>
      </c>
      <c r="AE39" s="58">
        <v>6.3</v>
      </c>
      <c r="AF39" s="58">
        <v>4.8</v>
      </c>
      <c r="AG39" s="58">
        <v>3.3</v>
      </c>
      <c r="AH39" s="58">
        <v>6.9</v>
      </c>
      <c r="AI39" s="58"/>
      <c r="AJ39" s="58"/>
      <c r="AK39" s="58"/>
      <c r="AL39" s="58"/>
      <c r="AM39" s="58">
        <v>1.0</v>
      </c>
      <c r="AN39" s="95">
        <v>303.3</v>
      </c>
      <c r="AO39" s="58">
        <v>1.6</v>
      </c>
      <c r="AP39" s="58">
        <v>22.9</v>
      </c>
      <c r="AQ39" s="58">
        <v>79.6</v>
      </c>
      <c r="AR39" s="58">
        <v>37.0</v>
      </c>
      <c r="AS39" s="58">
        <v>45.7</v>
      </c>
      <c r="AT39" s="58">
        <v>5.0</v>
      </c>
      <c r="AU39" s="58">
        <v>0.4</v>
      </c>
      <c r="AV39" s="58">
        <v>13.0</v>
      </c>
      <c r="AW39" s="58">
        <v>18.7</v>
      </c>
      <c r="AX39" s="58">
        <v>29.3</v>
      </c>
      <c r="AY39" s="58">
        <v>38.5</v>
      </c>
      <c r="AZ39" s="58">
        <v>73.7</v>
      </c>
      <c r="BA39" s="58">
        <v>28.7</v>
      </c>
      <c r="BB39" s="58">
        <v>31.3</v>
      </c>
    </row>
    <row r="40" ht="16.5" customHeight="1">
      <c r="A40" s="58" t="s">
        <v>643</v>
      </c>
      <c r="B40" s="58">
        <v>5570.0</v>
      </c>
      <c r="C40" s="58">
        <v>130.0</v>
      </c>
      <c r="D40" s="58" t="s">
        <v>261</v>
      </c>
      <c r="E40" s="58">
        <v>252.9</v>
      </c>
      <c r="F40" s="58">
        <v>277.4</v>
      </c>
      <c r="G40" s="58">
        <v>8.9</v>
      </c>
      <c r="H40" s="95">
        <v>210.3</v>
      </c>
      <c r="I40" s="58">
        <v>18.1</v>
      </c>
      <c r="J40" s="58">
        <v>8.0</v>
      </c>
      <c r="K40" s="58">
        <v>10.9</v>
      </c>
      <c r="L40" s="58">
        <v>36.4</v>
      </c>
      <c r="M40" s="58">
        <v>15.8</v>
      </c>
      <c r="N40" s="58">
        <v>10.8</v>
      </c>
      <c r="O40" s="58">
        <v>21.1</v>
      </c>
      <c r="P40" s="58">
        <v>59.1</v>
      </c>
      <c r="Q40" s="58">
        <v>18.9</v>
      </c>
      <c r="R40" s="58">
        <v>22.1</v>
      </c>
      <c r="S40" s="58">
        <v>56.8</v>
      </c>
      <c r="T40" s="95">
        <v>22079.0</v>
      </c>
      <c r="U40" s="95">
        <v>28967.0</v>
      </c>
      <c r="V40" s="58">
        <v>692.7</v>
      </c>
      <c r="W40" s="100">
        <f t="shared" si="5"/>
        <v>15.5</v>
      </c>
      <c r="X40" s="97">
        <f t="shared" si="6"/>
        <v>13.5483871</v>
      </c>
      <c r="Y40" s="97">
        <v>2.1</v>
      </c>
      <c r="Z40" s="58">
        <v>13.4</v>
      </c>
      <c r="AA40" s="58">
        <v>48.0</v>
      </c>
      <c r="AB40" s="58">
        <v>33.5</v>
      </c>
      <c r="AC40" s="97">
        <v>321.1</v>
      </c>
      <c r="AD40" s="58">
        <v>5.7</v>
      </c>
      <c r="AE40" s="58">
        <v>5.8</v>
      </c>
      <c r="AF40" s="58">
        <v>5.4</v>
      </c>
      <c r="AG40" s="58">
        <v>3.0</v>
      </c>
      <c r="AH40" s="58">
        <v>5.8</v>
      </c>
      <c r="AI40" s="58"/>
      <c r="AJ40" s="58"/>
      <c r="AK40" s="58"/>
      <c r="AL40" s="58"/>
      <c r="AM40" s="58">
        <v>13.0</v>
      </c>
      <c r="AN40" s="95">
        <v>1319.4</v>
      </c>
      <c r="AO40" s="58">
        <v>-1.1</v>
      </c>
      <c r="AP40" s="58">
        <v>15.4</v>
      </c>
      <c r="AQ40" s="58">
        <v>78.9</v>
      </c>
      <c r="AR40" s="58">
        <v>35.7</v>
      </c>
      <c r="AS40" s="58">
        <v>40.3</v>
      </c>
      <c r="AT40" s="58">
        <v>7.5</v>
      </c>
      <c r="AU40" s="58">
        <v>1.3</v>
      </c>
      <c r="AV40" s="58">
        <v>41.1</v>
      </c>
      <c r="AW40" s="58">
        <v>19.0</v>
      </c>
      <c r="AX40" s="58">
        <v>14.1</v>
      </c>
      <c r="AY40" s="58">
        <v>24.4</v>
      </c>
      <c r="AZ40" s="58">
        <v>60.0</v>
      </c>
      <c r="BA40" s="58">
        <v>28.2</v>
      </c>
      <c r="BB40" s="58">
        <v>32.7</v>
      </c>
    </row>
    <row r="41" ht="16.5" customHeight="1">
      <c r="A41" s="58" t="s">
        <v>643</v>
      </c>
      <c r="B41" s="58">
        <v>5754.0</v>
      </c>
      <c r="C41" s="58">
        <v>131.0</v>
      </c>
      <c r="D41" s="58" t="s">
        <v>750</v>
      </c>
      <c r="E41" s="58">
        <v>284.4</v>
      </c>
      <c r="F41" s="58">
        <v>322.1</v>
      </c>
      <c r="G41" s="58">
        <v>11.7</v>
      </c>
      <c r="H41" s="101">
        <v>366.7</v>
      </c>
      <c r="I41" s="58">
        <v>18.1</v>
      </c>
      <c r="J41" s="102">
        <v>8.5</v>
      </c>
      <c r="K41" s="102">
        <v>11.5</v>
      </c>
      <c r="L41" s="102">
        <v>36.9</v>
      </c>
      <c r="M41" s="102">
        <v>15.1</v>
      </c>
      <c r="N41" s="102">
        <v>9.2</v>
      </c>
      <c r="O41" s="58">
        <v>26.8</v>
      </c>
      <c r="P41" s="58">
        <v>39.4</v>
      </c>
      <c r="Q41" s="58">
        <v>30.9</v>
      </c>
      <c r="R41" s="58">
        <v>29.6</v>
      </c>
      <c r="S41" s="58">
        <v>53.0</v>
      </c>
      <c r="T41" s="95">
        <v>23294.0</v>
      </c>
      <c r="U41" s="95">
        <v>44419.0</v>
      </c>
      <c r="V41" s="58">
        <v>708.0</v>
      </c>
      <c r="W41" s="100">
        <f t="shared" si="5"/>
        <v>14.9</v>
      </c>
      <c r="X41" s="97">
        <f t="shared" si="6"/>
        <v>14.09395973</v>
      </c>
      <c r="Y41" s="97">
        <v>2.1</v>
      </c>
      <c r="Z41" s="58">
        <v>12.8</v>
      </c>
      <c r="AA41" s="58">
        <v>45.9</v>
      </c>
      <c r="AB41" s="58">
        <v>35.4</v>
      </c>
      <c r="AC41" s="97">
        <v>468.5</v>
      </c>
      <c r="AD41" s="58">
        <v>4.7</v>
      </c>
      <c r="AE41" s="58">
        <v>4.6</v>
      </c>
      <c r="AF41" s="58">
        <v>4.9</v>
      </c>
      <c r="AG41" s="58">
        <v>1.8</v>
      </c>
      <c r="AH41" s="58">
        <v>4.8</v>
      </c>
      <c r="AI41" s="58"/>
      <c r="AJ41" s="58"/>
      <c r="AK41" s="58"/>
      <c r="AL41" s="58"/>
      <c r="AM41" s="58">
        <v>11.0</v>
      </c>
      <c r="AN41" s="95">
        <v>866.3</v>
      </c>
      <c r="AO41" s="58">
        <v>-0.6</v>
      </c>
      <c r="AP41" s="58">
        <v>17.1</v>
      </c>
      <c r="AQ41" s="58">
        <v>73.2</v>
      </c>
      <c r="AR41" s="58">
        <v>35.3</v>
      </c>
      <c r="AS41" s="58">
        <v>45.5</v>
      </c>
      <c r="AT41" s="58">
        <v>7.5</v>
      </c>
      <c r="AU41" s="58">
        <v>0.6</v>
      </c>
      <c r="AV41" s="58">
        <v>45.6</v>
      </c>
      <c r="AW41" s="58">
        <v>21.0</v>
      </c>
      <c r="AX41" s="58">
        <v>16.5</v>
      </c>
      <c r="AY41" s="58">
        <v>16.3</v>
      </c>
      <c r="AZ41" s="58">
        <v>52.1</v>
      </c>
      <c r="BA41" s="58">
        <v>29.8</v>
      </c>
      <c r="BB41" s="58">
        <v>35.7</v>
      </c>
    </row>
    <row r="42" ht="16.5" customHeight="1">
      <c r="A42" s="58" t="s">
        <v>643</v>
      </c>
      <c r="B42" s="58">
        <v>5711.0</v>
      </c>
      <c r="C42" s="58">
        <v>132.0</v>
      </c>
      <c r="D42" s="58" t="s">
        <v>751</v>
      </c>
      <c r="E42" s="58">
        <v>299.9</v>
      </c>
      <c r="F42" s="58">
        <v>344.5</v>
      </c>
      <c r="G42" s="58">
        <v>12.9</v>
      </c>
      <c r="H42" s="101">
        <v>1253.6</v>
      </c>
      <c r="I42" s="58">
        <v>16.9</v>
      </c>
      <c r="J42" s="102">
        <v>9.1</v>
      </c>
      <c r="K42" s="102">
        <v>13.8</v>
      </c>
      <c r="L42" s="102">
        <v>34.4</v>
      </c>
      <c r="M42" s="102">
        <v>15.3</v>
      </c>
      <c r="N42" s="102">
        <v>10.4</v>
      </c>
      <c r="O42" s="58">
        <v>32.7</v>
      </c>
      <c r="P42" s="58">
        <v>16.1</v>
      </c>
      <c r="Q42" s="58">
        <v>41.8</v>
      </c>
      <c r="R42" s="58">
        <v>42.1</v>
      </c>
      <c r="S42" s="58">
        <v>36.8</v>
      </c>
      <c r="T42" s="95">
        <v>21228.0</v>
      </c>
      <c r="U42" s="95">
        <v>37283.0</v>
      </c>
      <c r="V42" s="58">
        <v>550.9</v>
      </c>
      <c r="W42" s="100">
        <f t="shared" si="5"/>
        <v>16.7</v>
      </c>
      <c r="X42" s="97">
        <f t="shared" si="6"/>
        <v>22.75449102</v>
      </c>
      <c r="Y42" s="97">
        <v>3.8</v>
      </c>
      <c r="Z42" s="58">
        <v>12.9</v>
      </c>
      <c r="AA42" s="58">
        <v>42.3</v>
      </c>
      <c r="AB42" s="58">
        <v>38.7</v>
      </c>
      <c r="AC42" s="97">
        <v>449.1</v>
      </c>
      <c r="AD42" s="58">
        <v>8.6</v>
      </c>
      <c r="AE42" s="58">
        <v>9.0</v>
      </c>
      <c r="AF42" s="58">
        <v>8.2</v>
      </c>
      <c r="AG42" s="58">
        <v>6.0</v>
      </c>
      <c r="AH42" s="58">
        <v>8.4</v>
      </c>
      <c r="AI42" s="58"/>
      <c r="AJ42" s="58"/>
      <c r="AK42" s="58"/>
      <c r="AL42" s="58"/>
      <c r="AM42" s="58">
        <v>2.0</v>
      </c>
      <c r="AN42" s="95">
        <v>294.2</v>
      </c>
      <c r="AO42" s="58">
        <v>-0.9</v>
      </c>
      <c r="AP42" s="58">
        <v>10.5</v>
      </c>
      <c r="AQ42" s="58">
        <v>67.3</v>
      </c>
      <c r="AR42" s="58">
        <v>36.6</v>
      </c>
      <c r="AS42" s="58">
        <v>41.4</v>
      </c>
      <c r="AT42" s="58">
        <v>5.4</v>
      </c>
      <c r="AU42" s="58">
        <v>0.2</v>
      </c>
      <c r="AV42" s="58">
        <v>22.6</v>
      </c>
      <c r="AW42" s="58">
        <v>22.9</v>
      </c>
      <c r="AX42" s="58">
        <v>20.3</v>
      </c>
      <c r="AY42" s="58">
        <v>34.0</v>
      </c>
      <c r="AZ42" s="58">
        <v>114.9</v>
      </c>
      <c r="BA42" s="58">
        <v>28.2</v>
      </c>
      <c r="BB42" s="58">
        <v>41.2</v>
      </c>
    </row>
    <row r="43" ht="16.5" customHeight="1">
      <c r="A43" s="58" t="s">
        <v>643</v>
      </c>
      <c r="B43" s="58">
        <v>5758.0</v>
      </c>
      <c r="C43" s="58">
        <v>133.0</v>
      </c>
      <c r="D43" s="58" t="s">
        <v>752</v>
      </c>
      <c r="E43" s="58">
        <v>275.9</v>
      </c>
      <c r="F43" s="58">
        <v>301.1</v>
      </c>
      <c r="G43" s="58">
        <v>8.4</v>
      </c>
      <c r="H43" s="95">
        <v>584.4</v>
      </c>
      <c r="I43" s="58">
        <v>16.9</v>
      </c>
      <c r="J43" s="58">
        <v>7.8</v>
      </c>
      <c r="K43" s="58">
        <v>11.2</v>
      </c>
      <c r="L43" s="58">
        <v>36.0</v>
      </c>
      <c r="M43" s="58">
        <v>15.9</v>
      </c>
      <c r="N43" s="58">
        <v>12.1</v>
      </c>
      <c r="O43" s="58">
        <v>25.7</v>
      </c>
      <c r="P43" s="58">
        <v>10.7</v>
      </c>
      <c r="Q43" s="58">
        <v>57.5</v>
      </c>
      <c r="R43" s="58">
        <v>31.8</v>
      </c>
      <c r="S43" s="58">
        <v>54.0</v>
      </c>
      <c r="T43" s="95">
        <v>22131.0</v>
      </c>
      <c r="U43" s="95">
        <v>32489.0</v>
      </c>
      <c r="V43" s="58">
        <v>714.0</v>
      </c>
      <c r="W43" s="100">
        <f t="shared" si="5"/>
        <v>16.4</v>
      </c>
      <c r="X43" s="97">
        <f t="shared" si="6"/>
        <v>20.73170732</v>
      </c>
      <c r="Y43" s="97">
        <v>3.4</v>
      </c>
      <c r="Z43" s="58">
        <v>13.0</v>
      </c>
      <c r="AA43" s="58">
        <v>42.5</v>
      </c>
      <c r="AB43" s="58">
        <v>40.7</v>
      </c>
      <c r="AC43" s="97">
        <v>367.1</v>
      </c>
      <c r="AD43" s="58">
        <v>5.7</v>
      </c>
      <c r="AE43" s="58">
        <v>6.0</v>
      </c>
      <c r="AF43" s="58">
        <v>5.4</v>
      </c>
      <c r="AG43" s="58">
        <v>3.0</v>
      </c>
      <c r="AH43" s="58">
        <v>6.2</v>
      </c>
      <c r="AI43" s="58"/>
      <c r="AJ43" s="58"/>
      <c r="AK43" s="58"/>
      <c r="AL43" s="58"/>
      <c r="AM43" s="58">
        <v>10.0</v>
      </c>
      <c r="AN43" s="95">
        <v>515.2</v>
      </c>
      <c r="AO43" s="58">
        <v>-3.4</v>
      </c>
      <c r="AP43" s="58">
        <v>14.9</v>
      </c>
      <c r="AQ43" s="58">
        <v>74.3</v>
      </c>
      <c r="AR43" s="58">
        <v>33.8</v>
      </c>
      <c r="AS43" s="58">
        <v>43.5</v>
      </c>
      <c r="AT43" s="58">
        <v>7.0</v>
      </c>
      <c r="AU43" s="58">
        <v>0.5</v>
      </c>
      <c r="AV43" s="58">
        <v>40.3</v>
      </c>
      <c r="AW43" s="58">
        <v>23.0</v>
      </c>
      <c r="AX43" s="58">
        <v>13.0</v>
      </c>
      <c r="AY43" s="58">
        <v>23.3</v>
      </c>
      <c r="AZ43" s="58">
        <v>69.1</v>
      </c>
      <c r="BA43" s="58">
        <v>29.1</v>
      </c>
      <c r="BB43" s="58">
        <v>28.7</v>
      </c>
    </row>
    <row r="44" ht="16.5" customHeight="1">
      <c r="A44" s="58" t="s">
        <v>643</v>
      </c>
      <c r="B44" s="58">
        <v>5770.0</v>
      </c>
      <c r="C44" s="58">
        <v>134.0</v>
      </c>
      <c r="D44" s="58" t="s">
        <v>753</v>
      </c>
      <c r="E44" s="58">
        <v>246.5</v>
      </c>
      <c r="F44" s="58">
        <v>264.1</v>
      </c>
      <c r="G44" s="58">
        <v>6.7</v>
      </c>
      <c r="H44" s="95">
        <v>242.8</v>
      </c>
      <c r="I44" s="58">
        <v>17.7</v>
      </c>
      <c r="J44" s="58">
        <v>8.1</v>
      </c>
      <c r="K44" s="58">
        <v>11.2</v>
      </c>
      <c r="L44" s="58">
        <v>35.5</v>
      </c>
      <c r="M44" s="58">
        <v>15.8</v>
      </c>
      <c r="N44" s="58">
        <v>11.7</v>
      </c>
      <c r="O44" s="58">
        <v>23.9</v>
      </c>
      <c r="P44" s="58">
        <v>8.2</v>
      </c>
      <c r="Q44" s="58">
        <v>60.7</v>
      </c>
      <c r="R44" s="58">
        <v>31.2</v>
      </c>
      <c r="S44" s="58">
        <v>58.1</v>
      </c>
      <c r="T44" s="95">
        <v>21652.0</v>
      </c>
      <c r="U44" s="95">
        <v>37358.0</v>
      </c>
      <c r="V44" s="58">
        <v>729.5</v>
      </c>
      <c r="W44" s="100">
        <f t="shared" si="5"/>
        <v>16.6</v>
      </c>
      <c r="X44" s="97">
        <f t="shared" si="6"/>
        <v>18.07228916</v>
      </c>
      <c r="Y44" s="97">
        <v>3.0</v>
      </c>
      <c r="Z44" s="58">
        <v>13.6</v>
      </c>
      <c r="AA44" s="58">
        <v>42.1</v>
      </c>
      <c r="AB44" s="58">
        <v>38.7</v>
      </c>
      <c r="AC44" s="97">
        <v>398.5</v>
      </c>
      <c r="AD44" s="58">
        <v>5.3</v>
      </c>
      <c r="AE44" s="58">
        <v>5.8</v>
      </c>
      <c r="AF44" s="58">
        <v>4.8</v>
      </c>
      <c r="AG44" s="58">
        <v>3.2</v>
      </c>
      <c r="AH44" s="58">
        <v>5.1</v>
      </c>
      <c r="AI44" s="58"/>
      <c r="AJ44" s="58"/>
      <c r="AK44" s="58"/>
      <c r="AL44" s="58"/>
      <c r="AM44" s="58">
        <v>10.0</v>
      </c>
      <c r="AN44" s="95">
        <v>1087.6</v>
      </c>
      <c r="AO44" s="58">
        <v>-2.8</v>
      </c>
      <c r="AP44" s="58">
        <v>14.8</v>
      </c>
      <c r="AQ44" s="58">
        <v>76.1</v>
      </c>
      <c r="AR44" s="58">
        <v>32.6</v>
      </c>
      <c r="AS44" s="58">
        <v>41.2</v>
      </c>
      <c r="AT44" s="58">
        <v>6.6</v>
      </c>
      <c r="AU44" s="58">
        <v>0.5</v>
      </c>
      <c r="AV44" s="58">
        <v>34.7</v>
      </c>
      <c r="AW44" s="58">
        <v>19.7</v>
      </c>
      <c r="AX44" s="58">
        <v>14.9</v>
      </c>
      <c r="AY44" s="58">
        <v>30.2</v>
      </c>
      <c r="AZ44" s="58">
        <v>71.1</v>
      </c>
      <c r="BA44" s="58">
        <v>29.3</v>
      </c>
      <c r="BB44" s="58">
        <v>27.8</v>
      </c>
    </row>
    <row r="45" ht="16.5" customHeight="1">
      <c r="A45" s="58" t="s">
        <v>643</v>
      </c>
      <c r="B45" s="58">
        <v>5766.0</v>
      </c>
      <c r="C45" s="58">
        <v>135.0</v>
      </c>
      <c r="D45" s="58" t="s">
        <v>754</v>
      </c>
      <c r="E45" s="58">
        <v>204.2</v>
      </c>
      <c r="F45" s="58">
        <v>221.4</v>
      </c>
      <c r="G45" s="58">
        <v>7.8</v>
      </c>
      <c r="H45" s="95">
        <v>291.4</v>
      </c>
      <c r="I45" s="58">
        <v>17.6</v>
      </c>
      <c r="J45" s="58">
        <v>8.1</v>
      </c>
      <c r="K45" s="58">
        <v>11.0</v>
      </c>
      <c r="L45" s="58">
        <v>34.7</v>
      </c>
      <c r="M45" s="58">
        <v>16.3</v>
      </c>
      <c r="N45" s="58">
        <v>12.3</v>
      </c>
      <c r="O45" s="58">
        <v>26.2</v>
      </c>
      <c r="P45" s="58">
        <v>10.5</v>
      </c>
      <c r="Q45" s="58">
        <v>53.7</v>
      </c>
      <c r="R45" s="58">
        <v>35.8</v>
      </c>
      <c r="S45" s="58">
        <v>55.2</v>
      </c>
      <c r="T45" s="95">
        <v>22582.0</v>
      </c>
      <c r="U45" s="95">
        <v>28222.0</v>
      </c>
      <c r="V45" s="58">
        <v>687.6</v>
      </c>
      <c r="W45" s="100">
        <f t="shared" si="5"/>
        <v>14.3</v>
      </c>
      <c r="X45" s="97">
        <f t="shared" si="6"/>
        <v>18.88111888</v>
      </c>
      <c r="Y45" s="97">
        <v>2.7</v>
      </c>
      <c r="Z45" s="58">
        <v>11.6</v>
      </c>
      <c r="AA45" s="58">
        <v>46.2</v>
      </c>
      <c r="AB45" s="58">
        <v>33.0</v>
      </c>
      <c r="AC45" s="97">
        <v>313.1</v>
      </c>
      <c r="AD45" s="58">
        <v>6.9</v>
      </c>
      <c r="AE45" s="58">
        <v>7.3</v>
      </c>
      <c r="AF45" s="58">
        <v>6.5</v>
      </c>
      <c r="AG45" s="58">
        <v>4.1</v>
      </c>
      <c r="AH45" s="58">
        <v>6.2</v>
      </c>
      <c r="AI45" s="58"/>
      <c r="AJ45" s="58"/>
      <c r="AK45" s="58"/>
      <c r="AL45" s="58"/>
      <c r="AM45" s="58">
        <v>10.0</v>
      </c>
      <c r="AN45" s="95">
        <v>759.8</v>
      </c>
      <c r="AO45" s="58">
        <v>-4.1</v>
      </c>
      <c r="AP45" s="58">
        <v>21.5</v>
      </c>
      <c r="AQ45" s="58">
        <v>73.8</v>
      </c>
      <c r="AR45" s="58">
        <v>34.1</v>
      </c>
      <c r="AS45" s="58">
        <v>41.3</v>
      </c>
      <c r="AT45" s="58">
        <v>6.7</v>
      </c>
      <c r="AU45" s="58">
        <v>0.7</v>
      </c>
      <c r="AV45" s="58">
        <v>35.8</v>
      </c>
      <c r="AW45" s="58">
        <v>19.5</v>
      </c>
      <c r="AX45" s="58">
        <v>13.0</v>
      </c>
      <c r="AY45" s="58">
        <v>31.0</v>
      </c>
      <c r="AZ45" s="58">
        <v>77.4</v>
      </c>
      <c r="BA45" s="58">
        <v>28.9</v>
      </c>
      <c r="BB45" s="58">
        <v>27.3</v>
      </c>
    </row>
    <row r="46" ht="16.5" customHeight="1">
      <c r="A46" s="58" t="s">
        <v>643</v>
      </c>
      <c r="B46" s="58">
        <v>5762.0</v>
      </c>
      <c r="C46" s="58">
        <v>136.0</v>
      </c>
      <c r="D46" s="58" t="s">
        <v>755</v>
      </c>
      <c r="E46" s="58">
        <v>254.8</v>
      </c>
      <c r="F46" s="58">
        <v>273.4</v>
      </c>
      <c r="G46" s="58">
        <v>6.8</v>
      </c>
      <c r="H46" s="101">
        <v>120.4</v>
      </c>
      <c r="I46" s="58">
        <v>17.6</v>
      </c>
      <c r="J46" s="102">
        <v>8.3</v>
      </c>
      <c r="K46" s="102">
        <v>10.2</v>
      </c>
      <c r="L46" s="102">
        <v>36.5</v>
      </c>
      <c r="M46" s="102">
        <v>16.5</v>
      </c>
      <c r="N46" s="102">
        <v>10.7</v>
      </c>
      <c r="O46" s="58">
        <v>21.6</v>
      </c>
      <c r="P46" s="58">
        <v>40.8</v>
      </c>
      <c r="Q46" s="58">
        <v>32.1</v>
      </c>
      <c r="R46" s="58">
        <v>27.1</v>
      </c>
      <c r="S46" s="58">
        <v>57.4</v>
      </c>
      <c r="T46" s="95">
        <v>21226.0</v>
      </c>
      <c r="U46" s="95">
        <v>26523.0</v>
      </c>
      <c r="V46" s="58">
        <v>708.5</v>
      </c>
      <c r="W46" s="100">
        <f t="shared" si="5"/>
        <v>16.9</v>
      </c>
      <c r="X46" s="97">
        <f t="shared" si="6"/>
        <v>21.30177515</v>
      </c>
      <c r="Y46" s="97">
        <v>3.6</v>
      </c>
      <c r="Z46" s="58">
        <v>13.3</v>
      </c>
      <c r="AA46" s="58">
        <v>46.4</v>
      </c>
      <c r="AB46" s="58">
        <v>34.9</v>
      </c>
      <c r="AC46" s="97">
        <v>307.3</v>
      </c>
      <c r="AD46" s="58">
        <v>5.9</v>
      </c>
      <c r="AE46" s="58">
        <v>6.4</v>
      </c>
      <c r="AF46" s="58">
        <v>5.3</v>
      </c>
      <c r="AG46" s="58">
        <v>3.1</v>
      </c>
      <c r="AH46" s="58">
        <v>5.9</v>
      </c>
      <c r="AI46" s="58"/>
      <c r="AJ46" s="58"/>
      <c r="AK46" s="58"/>
      <c r="AL46" s="58"/>
      <c r="AM46" s="58">
        <v>16.0</v>
      </c>
      <c r="AN46" s="95">
        <v>1687.8</v>
      </c>
      <c r="AO46" s="58">
        <v>-3.3</v>
      </c>
      <c r="AP46" s="58">
        <v>14.3</v>
      </c>
      <c r="AQ46" s="58">
        <v>78.4</v>
      </c>
      <c r="AR46" s="58">
        <v>32.1</v>
      </c>
      <c r="AS46" s="58">
        <v>40.7</v>
      </c>
      <c r="AT46" s="58">
        <v>7.3</v>
      </c>
      <c r="AU46" s="58">
        <v>0.9</v>
      </c>
      <c r="AV46" s="58">
        <v>35.3</v>
      </c>
      <c r="AW46" s="58">
        <v>20.6</v>
      </c>
      <c r="AX46" s="58">
        <v>11.6</v>
      </c>
      <c r="AY46" s="58">
        <v>31.7</v>
      </c>
      <c r="AZ46" s="58">
        <v>61.9</v>
      </c>
      <c r="BA46" s="58">
        <v>27.5</v>
      </c>
      <c r="BB46" s="58">
        <v>23.8</v>
      </c>
    </row>
    <row r="47" ht="16.5" customHeight="1">
      <c r="A47" s="58" t="s">
        <v>643</v>
      </c>
      <c r="B47" s="58">
        <v>5774.0</v>
      </c>
      <c r="C47" s="58">
        <v>137.0</v>
      </c>
      <c r="D47" s="58" t="s">
        <v>756</v>
      </c>
      <c r="E47" s="58">
        <v>303.9</v>
      </c>
      <c r="F47" s="58">
        <v>331.4</v>
      </c>
      <c r="G47" s="58">
        <v>8.3</v>
      </c>
      <c r="H47" s="95">
        <v>252.2</v>
      </c>
      <c r="I47" s="58">
        <v>18.2</v>
      </c>
      <c r="J47" s="58">
        <v>9.4</v>
      </c>
      <c r="K47" s="58">
        <v>13.9</v>
      </c>
      <c r="L47" s="58">
        <v>35.3</v>
      </c>
      <c r="M47" s="58">
        <v>14.1</v>
      </c>
      <c r="N47" s="58">
        <v>9.1</v>
      </c>
      <c r="O47" s="58">
        <v>28.1</v>
      </c>
      <c r="P47" s="58">
        <v>57.8</v>
      </c>
      <c r="Q47" s="58">
        <v>18.3</v>
      </c>
      <c r="R47" s="58">
        <v>23.9</v>
      </c>
      <c r="S47" s="58">
        <v>50.5</v>
      </c>
      <c r="T47" s="95">
        <v>20240.0</v>
      </c>
      <c r="U47" s="95">
        <v>34281.0</v>
      </c>
      <c r="V47" s="58">
        <v>668.8</v>
      </c>
      <c r="W47" s="100">
        <f t="shared" si="5"/>
        <v>15.7</v>
      </c>
      <c r="X47" s="97">
        <f t="shared" si="6"/>
        <v>19.10828025</v>
      </c>
      <c r="Y47" s="97">
        <v>3.0</v>
      </c>
      <c r="Z47" s="58">
        <v>12.7</v>
      </c>
      <c r="AA47" s="58">
        <v>44.5</v>
      </c>
      <c r="AB47" s="58">
        <v>35.0</v>
      </c>
      <c r="AC47" s="97">
        <v>389.0</v>
      </c>
      <c r="AD47" s="58">
        <v>5.8</v>
      </c>
      <c r="AE47" s="58">
        <v>6.0</v>
      </c>
      <c r="AF47" s="58">
        <v>5.6</v>
      </c>
      <c r="AG47" s="58">
        <v>3.2</v>
      </c>
      <c r="AH47" s="58">
        <v>6.8</v>
      </c>
      <c r="AI47" s="58"/>
      <c r="AJ47" s="58"/>
      <c r="AK47" s="58"/>
      <c r="AL47" s="58"/>
      <c r="AM47" s="58">
        <v>11.0</v>
      </c>
      <c r="AN47" s="95">
        <v>1314.3</v>
      </c>
      <c r="AO47" s="58">
        <v>1.0</v>
      </c>
      <c r="AP47" s="58">
        <v>16.8</v>
      </c>
      <c r="AQ47" s="58">
        <v>71.9</v>
      </c>
      <c r="AR47" s="58">
        <v>38.1</v>
      </c>
      <c r="AS47" s="58">
        <v>43.3</v>
      </c>
      <c r="AT47" s="58">
        <v>7.0</v>
      </c>
      <c r="AU47" s="58">
        <v>0.7</v>
      </c>
      <c r="AV47" s="58">
        <v>33.0</v>
      </c>
      <c r="AW47" s="58">
        <v>20.7</v>
      </c>
      <c r="AX47" s="58">
        <v>18.1</v>
      </c>
      <c r="AY47" s="58">
        <v>27.4</v>
      </c>
      <c r="AZ47" s="58">
        <v>68.2</v>
      </c>
      <c r="BA47" s="58">
        <v>26.4</v>
      </c>
      <c r="BB47" s="58">
        <v>27.0</v>
      </c>
    </row>
    <row r="48" ht="16.5" customHeight="1">
      <c r="A48" s="58" t="s">
        <v>643</v>
      </c>
      <c r="B48" s="58">
        <v>5914.0</v>
      </c>
      <c r="C48" s="58">
        <v>138.0</v>
      </c>
      <c r="D48" s="58" t="s">
        <v>757</v>
      </c>
      <c r="E48" s="58">
        <v>246.8</v>
      </c>
      <c r="F48" s="58">
        <v>287.6</v>
      </c>
      <c r="G48" s="58">
        <v>14.2</v>
      </c>
      <c r="H48" s="95">
        <v>887.3</v>
      </c>
      <c r="I48" s="58">
        <v>16.3</v>
      </c>
      <c r="J48" s="58">
        <v>7.8</v>
      </c>
      <c r="K48" s="58">
        <v>11.5</v>
      </c>
      <c r="L48" s="58">
        <v>35.4</v>
      </c>
      <c r="M48" s="58">
        <v>16.9</v>
      </c>
      <c r="N48" s="58">
        <v>12.0</v>
      </c>
      <c r="O48" s="58">
        <v>28.2</v>
      </c>
      <c r="P48" s="58">
        <v>25.9</v>
      </c>
      <c r="Q48" s="58">
        <v>37.6</v>
      </c>
      <c r="R48" s="58">
        <v>36.5</v>
      </c>
      <c r="S48" s="58">
        <v>32.9</v>
      </c>
      <c r="T48" s="95">
        <v>21467.0</v>
      </c>
      <c r="U48" s="95">
        <v>31570.0</v>
      </c>
      <c r="V48" s="58">
        <v>611.2</v>
      </c>
      <c r="W48" s="100">
        <f t="shared" si="5"/>
        <v>14.2</v>
      </c>
      <c r="X48" s="97">
        <f t="shared" si="6"/>
        <v>16.1971831</v>
      </c>
      <c r="Y48" s="97">
        <v>2.3</v>
      </c>
      <c r="Z48" s="58">
        <v>11.9</v>
      </c>
      <c r="AA48" s="58">
        <v>41.2</v>
      </c>
      <c r="AB48" s="58">
        <v>38.7</v>
      </c>
      <c r="AC48" s="97">
        <v>353.0</v>
      </c>
      <c r="AD48" s="58">
        <v>9.4</v>
      </c>
      <c r="AE48" s="58">
        <v>9.9</v>
      </c>
      <c r="AF48" s="58">
        <v>8.9</v>
      </c>
      <c r="AG48" s="58">
        <v>8.4</v>
      </c>
      <c r="AH48" s="58">
        <v>8.6</v>
      </c>
      <c r="AI48" s="58"/>
      <c r="AJ48" s="58"/>
      <c r="AK48" s="58"/>
      <c r="AL48" s="58"/>
      <c r="AM48" s="58">
        <v>5.0</v>
      </c>
      <c r="AN48" s="95">
        <v>324.2</v>
      </c>
      <c r="AO48" s="58">
        <v>-4.8</v>
      </c>
      <c r="AP48" s="58">
        <v>15.9</v>
      </c>
      <c r="AQ48" s="58">
        <v>71.8</v>
      </c>
      <c r="AR48" s="58">
        <v>31.1</v>
      </c>
      <c r="AS48" s="58">
        <v>38.1</v>
      </c>
      <c r="AT48" s="58">
        <v>5.8</v>
      </c>
      <c r="AU48" s="58">
        <v>0.1</v>
      </c>
      <c r="AV48" s="58">
        <v>30.6</v>
      </c>
      <c r="AW48" s="58">
        <v>23.4</v>
      </c>
      <c r="AX48" s="58">
        <v>15.4</v>
      </c>
      <c r="AY48" s="58">
        <v>30.5</v>
      </c>
      <c r="AZ48" s="58">
        <v>122.9</v>
      </c>
      <c r="BA48" s="58">
        <v>28.7</v>
      </c>
      <c r="BB48" s="58">
        <v>38.9</v>
      </c>
    </row>
    <row r="49" ht="16.5" customHeight="1">
      <c r="A49" s="58" t="s">
        <v>643</v>
      </c>
      <c r="B49" s="58">
        <v>5954.0</v>
      </c>
      <c r="C49" s="58">
        <v>139.0</v>
      </c>
      <c r="D49" s="58" t="s">
        <v>758</v>
      </c>
      <c r="E49" s="58">
        <v>207.7</v>
      </c>
      <c r="F49" s="58">
        <v>227.4</v>
      </c>
      <c r="G49" s="58">
        <v>8.6</v>
      </c>
      <c r="H49" s="95">
        <v>924.5</v>
      </c>
      <c r="I49" s="58">
        <v>15.0</v>
      </c>
      <c r="J49" s="58">
        <v>7.5</v>
      </c>
      <c r="K49" s="58">
        <v>11.1</v>
      </c>
      <c r="L49" s="58">
        <v>36.4</v>
      </c>
      <c r="M49" s="58">
        <v>17.9</v>
      </c>
      <c r="N49" s="58">
        <v>12.2</v>
      </c>
      <c r="O49" s="58">
        <v>19.6</v>
      </c>
      <c r="P49" s="58">
        <v>25.2</v>
      </c>
      <c r="Q49" s="58">
        <v>40.4</v>
      </c>
      <c r="R49" s="58">
        <v>34.4</v>
      </c>
      <c r="S49" s="58">
        <v>38.7</v>
      </c>
      <c r="T49" s="95">
        <v>24236.0</v>
      </c>
      <c r="U49" s="95">
        <v>29190.0</v>
      </c>
      <c r="V49" s="58">
        <v>683.6</v>
      </c>
      <c r="W49" s="100">
        <f t="shared" si="5"/>
        <v>12.2</v>
      </c>
      <c r="X49" s="97">
        <f t="shared" si="6"/>
        <v>15.57377049</v>
      </c>
      <c r="Y49" s="97">
        <v>1.9</v>
      </c>
      <c r="Z49" s="58">
        <v>10.3</v>
      </c>
      <c r="AA49" s="58">
        <v>40.8</v>
      </c>
      <c r="AB49" s="58">
        <v>40.3</v>
      </c>
      <c r="AC49" s="97">
        <v>321.8</v>
      </c>
      <c r="AD49" s="58">
        <v>6.5</v>
      </c>
      <c r="AE49" s="58">
        <v>7.0</v>
      </c>
      <c r="AF49" s="58">
        <v>6.0</v>
      </c>
      <c r="AG49" s="58">
        <v>3.0</v>
      </c>
      <c r="AH49" s="58">
        <v>6.6</v>
      </c>
      <c r="AI49" s="58"/>
      <c r="AJ49" s="58"/>
      <c r="AK49" s="58"/>
      <c r="AL49" s="58"/>
      <c r="AM49" s="58">
        <v>5.0</v>
      </c>
      <c r="AN49" s="95">
        <v>245.9</v>
      </c>
      <c r="AO49" s="58">
        <v>-5.4</v>
      </c>
      <c r="AP49" s="58">
        <v>14.2</v>
      </c>
      <c r="AQ49" s="58">
        <v>80.4</v>
      </c>
      <c r="AR49" s="58">
        <v>30.7</v>
      </c>
      <c r="AS49" s="58">
        <v>41.8</v>
      </c>
      <c r="AT49" s="58">
        <v>6.1</v>
      </c>
      <c r="AU49" s="58">
        <v>0.2</v>
      </c>
      <c r="AV49" s="58">
        <v>38.4</v>
      </c>
      <c r="AW49" s="58">
        <v>20.6</v>
      </c>
      <c r="AX49" s="58">
        <v>12.4</v>
      </c>
      <c r="AY49" s="58">
        <v>28.4</v>
      </c>
      <c r="AZ49" s="58">
        <v>81.1</v>
      </c>
      <c r="BA49" s="58">
        <v>26.3</v>
      </c>
      <c r="BB49" s="58">
        <v>28.6</v>
      </c>
    </row>
    <row r="50" ht="16.5" customHeight="1">
      <c r="A50" s="58" t="s">
        <v>643</v>
      </c>
      <c r="B50" s="58">
        <v>5911.0</v>
      </c>
      <c r="C50" s="58">
        <v>140.0</v>
      </c>
      <c r="D50" s="58" t="s">
        <v>759</v>
      </c>
      <c r="E50" s="58">
        <v>244.7</v>
      </c>
      <c r="F50" s="58">
        <v>276.2</v>
      </c>
      <c r="G50" s="58">
        <v>11.3</v>
      </c>
      <c r="H50" s="95">
        <v>2673.9</v>
      </c>
      <c r="I50" s="58">
        <v>14.3</v>
      </c>
      <c r="J50" s="58">
        <v>8.9</v>
      </c>
      <c r="K50" s="58">
        <v>14.4</v>
      </c>
      <c r="L50" s="58">
        <v>34.2</v>
      </c>
      <c r="M50" s="58">
        <v>16.6</v>
      </c>
      <c r="N50" s="58">
        <v>11.7</v>
      </c>
      <c r="O50" s="58">
        <v>23.5</v>
      </c>
      <c r="P50" s="58">
        <v>32.9</v>
      </c>
      <c r="Q50" s="58">
        <v>31.7</v>
      </c>
      <c r="R50" s="58">
        <v>35.4</v>
      </c>
      <c r="S50" s="58">
        <v>30.4</v>
      </c>
      <c r="T50" s="95">
        <v>19422.0</v>
      </c>
      <c r="U50" s="95">
        <v>32276.0</v>
      </c>
      <c r="V50" s="58">
        <v>577.2</v>
      </c>
      <c r="W50" s="100">
        <f t="shared" si="5"/>
        <v>13.6</v>
      </c>
      <c r="X50" s="97">
        <f t="shared" si="6"/>
        <v>20.58823529</v>
      </c>
      <c r="Y50" s="97">
        <v>2.8</v>
      </c>
      <c r="Z50" s="58">
        <v>10.8</v>
      </c>
      <c r="AA50" s="58">
        <v>38.8</v>
      </c>
      <c r="AB50" s="58">
        <v>41.3</v>
      </c>
      <c r="AC50" s="97">
        <v>352.2</v>
      </c>
      <c r="AD50" s="58">
        <v>9.9</v>
      </c>
      <c r="AE50" s="58">
        <v>10.9</v>
      </c>
      <c r="AF50" s="58">
        <v>8.7</v>
      </c>
      <c r="AG50" s="58">
        <v>8.6</v>
      </c>
      <c r="AH50" s="58">
        <v>10.1</v>
      </c>
      <c r="AI50" s="58"/>
      <c r="AJ50" s="58"/>
      <c r="AK50" s="58"/>
      <c r="AL50" s="58"/>
      <c r="AM50" s="58">
        <v>1.0</v>
      </c>
      <c r="AN50" s="95">
        <v>103.3</v>
      </c>
      <c r="AO50" s="58">
        <v>-4.5</v>
      </c>
      <c r="AP50" s="58">
        <v>11.9</v>
      </c>
      <c r="AQ50" s="58">
        <v>76.5</v>
      </c>
      <c r="AR50" s="58">
        <v>31.1</v>
      </c>
      <c r="AS50" s="58">
        <v>36.7</v>
      </c>
      <c r="AT50" s="58">
        <v>4.8</v>
      </c>
      <c r="AU50" s="58">
        <v>0.0</v>
      </c>
      <c r="AV50" s="58">
        <v>18.0</v>
      </c>
      <c r="AW50" s="58">
        <v>22.7</v>
      </c>
      <c r="AX50" s="58">
        <v>21.7</v>
      </c>
      <c r="AY50" s="58">
        <v>37.6</v>
      </c>
      <c r="AZ50" s="58">
        <v>124.2</v>
      </c>
      <c r="BA50" s="58">
        <v>26.1</v>
      </c>
      <c r="BB50" s="58">
        <v>33.7</v>
      </c>
    </row>
    <row r="51" ht="16.5" customHeight="1">
      <c r="A51" s="58" t="s">
        <v>643</v>
      </c>
      <c r="B51" s="58">
        <v>5916.0</v>
      </c>
      <c r="C51" s="58">
        <v>141.0</v>
      </c>
      <c r="D51" s="58" t="s">
        <v>760</v>
      </c>
      <c r="E51" s="58">
        <v>214.0</v>
      </c>
      <c r="F51" s="58">
        <v>244.4</v>
      </c>
      <c r="G51" s="58">
        <v>12.5</v>
      </c>
      <c r="H51" s="101">
        <v>3188.0</v>
      </c>
      <c r="I51" s="58">
        <v>15.3</v>
      </c>
      <c r="J51" s="102">
        <v>8.0</v>
      </c>
      <c r="K51" s="102">
        <v>11.4</v>
      </c>
      <c r="L51" s="102">
        <v>37.4</v>
      </c>
      <c r="M51" s="102">
        <v>17.1</v>
      </c>
      <c r="N51" s="102">
        <v>10.9</v>
      </c>
      <c r="O51" s="58">
        <v>26.1</v>
      </c>
      <c r="P51" s="58">
        <v>32.1</v>
      </c>
      <c r="Q51" s="58">
        <v>33.3</v>
      </c>
      <c r="R51" s="58">
        <v>34.6</v>
      </c>
      <c r="S51" s="58">
        <v>30.3</v>
      </c>
      <c r="T51" s="95">
        <v>18311.0</v>
      </c>
      <c r="U51" s="95">
        <v>26082.0</v>
      </c>
      <c r="V51" s="58">
        <v>554.6</v>
      </c>
      <c r="W51" s="100">
        <f t="shared" si="5"/>
        <v>14</v>
      </c>
      <c r="X51" s="97">
        <f t="shared" si="6"/>
        <v>23.57142857</v>
      </c>
      <c r="Y51" s="97">
        <v>3.3</v>
      </c>
      <c r="Z51" s="58">
        <v>10.7</v>
      </c>
      <c r="AA51" s="58">
        <v>38.7</v>
      </c>
      <c r="AB51" s="58">
        <v>37.6</v>
      </c>
      <c r="AC51" s="97">
        <v>306.7</v>
      </c>
      <c r="AD51" s="58">
        <v>11.5</v>
      </c>
      <c r="AE51" s="58">
        <v>12.3</v>
      </c>
      <c r="AF51" s="58">
        <v>10.6</v>
      </c>
      <c r="AG51" s="58">
        <v>9.0</v>
      </c>
      <c r="AH51" s="58">
        <v>10.8</v>
      </c>
      <c r="AI51" s="58" t="s">
        <v>761</v>
      </c>
      <c r="AJ51" s="58"/>
      <c r="AK51" s="58"/>
      <c r="AL51" s="58"/>
      <c r="AM51" s="58">
        <v>1.0</v>
      </c>
      <c r="AN51" s="95">
        <v>93.8</v>
      </c>
      <c r="AO51" s="58">
        <v>-5.0</v>
      </c>
      <c r="AP51" s="58">
        <v>12.8</v>
      </c>
      <c r="AQ51" s="58">
        <v>73.9</v>
      </c>
      <c r="AR51" s="58">
        <v>30.8</v>
      </c>
      <c r="AS51" s="58">
        <v>31.6</v>
      </c>
      <c r="AT51" s="58">
        <v>4.6</v>
      </c>
      <c r="AU51" s="58">
        <v>0.0</v>
      </c>
      <c r="AV51" s="58">
        <v>22.1</v>
      </c>
      <c r="AW51" s="58">
        <v>23.1</v>
      </c>
      <c r="AX51" s="58">
        <v>19.2</v>
      </c>
      <c r="AY51" s="58">
        <v>35.6</v>
      </c>
      <c r="AZ51" s="58">
        <v>144.7</v>
      </c>
      <c r="BA51" s="58">
        <v>26.0</v>
      </c>
      <c r="BB51" s="58">
        <v>35.4</v>
      </c>
    </row>
    <row r="52" ht="16.5" customHeight="1">
      <c r="A52" s="58" t="s">
        <v>643</v>
      </c>
      <c r="B52" s="58">
        <v>5913.0</v>
      </c>
      <c r="C52" s="58"/>
      <c r="D52" s="58" t="s">
        <v>762</v>
      </c>
      <c r="E52" s="58">
        <f t="shared" ref="E52:F52" si="31">SUM(E451:E452)</f>
        <v>494.2</v>
      </c>
      <c r="F52" s="58">
        <f t="shared" si="31"/>
        <v>586.2</v>
      </c>
      <c r="G52" s="100">
        <f t="shared" ref="G52:V52" si="32">(G451*$E451+G452*$E452)/$E52</f>
        <v>15.58826386</v>
      </c>
      <c r="H52" s="95">
        <f t="shared" si="32"/>
        <v>2103.18276</v>
      </c>
      <c r="I52" s="100">
        <f t="shared" si="32"/>
        <v>15.9</v>
      </c>
      <c r="J52" s="100">
        <f t="shared" si="32"/>
        <v>8.9</v>
      </c>
      <c r="K52" s="100">
        <f t="shared" si="32"/>
        <v>14.2</v>
      </c>
      <c r="L52" s="100">
        <f t="shared" si="32"/>
        <v>34.7</v>
      </c>
      <c r="M52" s="100">
        <f t="shared" si="32"/>
        <v>15.6</v>
      </c>
      <c r="N52" s="100">
        <f t="shared" si="32"/>
        <v>10.7</v>
      </c>
      <c r="O52" s="100">
        <f t="shared" si="32"/>
        <v>28.9</v>
      </c>
      <c r="P52" s="100">
        <f t="shared" si="32"/>
        <v>28.50364225</v>
      </c>
      <c r="Q52" s="100">
        <f t="shared" si="32"/>
        <v>32.25101174</v>
      </c>
      <c r="R52" s="100">
        <f t="shared" si="32"/>
        <v>39.24534601</v>
      </c>
      <c r="S52" s="100">
        <f t="shared" si="32"/>
        <v>28.04129907</v>
      </c>
      <c r="T52" s="95">
        <f t="shared" si="32"/>
        <v>18206</v>
      </c>
      <c r="U52" s="95">
        <f t="shared" si="32"/>
        <v>35120</v>
      </c>
      <c r="V52" s="100">
        <f t="shared" si="32"/>
        <v>532</v>
      </c>
      <c r="W52" s="100">
        <f t="shared" si="5"/>
        <v>13.4</v>
      </c>
      <c r="X52" s="97">
        <f t="shared" si="6"/>
        <v>21.64179104</v>
      </c>
      <c r="Y52" s="97">
        <f t="shared" ref="Y52:AH52" si="33">(Y451*$E451+Y452*$E452)/$E52</f>
        <v>2.9</v>
      </c>
      <c r="Z52" s="100">
        <f t="shared" si="33"/>
        <v>10.5</v>
      </c>
      <c r="AA52" s="100">
        <f t="shared" si="33"/>
        <v>39.1</v>
      </c>
      <c r="AB52" s="100">
        <f t="shared" si="33"/>
        <v>38.1</v>
      </c>
      <c r="AC52" s="97">
        <f t="shared" si="33"/>
        <v>384.0939296</v>
      </c>
      <c r="AD52" s="100">
        <f t="shared" si="33"/>
        <v>11.5</v>
      </c>
      <c r="AE52" s="100">
        <f t="shared" si="33"/>
        <v>12.1</v>
      </c>
      <c r="AF52" s="100">
        <f t="shared" si="33"/>
        <v>10.8</v>
      </c>
      <c r="AG52" s="100">
        <f t="shared" si="33"/>
        <v>10.9</v>
      </c>
      <c r="AH52" s="100">
        <f t="shared" si="33"/>
        <v>10.8</v>
      </c>
      <c r="AI52" s="58"/>
      <c r="AJ52" s="58"/>
      <c r="AK52" s="58"/>
      <c r="AL52" s="58"/>
      <c r="AM52" s="58"/>
      <c r="AN52" s="95"/>
      <c r="AO52" s="58"/>
      <c r="AP52" s="58"/>
      <c r="AQ52" s="100">
        <f>(AQ451*$E451+AQ452*$E452)/$E52</f>
        <v>71.1</v>
      </c>
      <c r="AR52" s="58"/>
      <c r="AS52" s="58"/>
      <c r="AT52" s="58"/>
      <c r="AU52" s="58"/>
      <c r="AV52" s="58"/>
      <c r="AW52" s="58"/>
      <c r="AX52" s="58"/>
      <c r="AY52" s="58"/>
      <c r="AZ52" s="58"/>
      <c r="BA52" s="58"/>
      <c r="BB52" s="58"/>
    </row>
    <row r="53" ht="16.5" customHeight="1">
      <c r="A53" s="58" t="s">
        <v>643</v>
      </c>
      <c r="B53" s="58">
        <v>5978.0</v>
      </c>
      <c r="C53" s="58">
        <v>144.0</v>
      </c>
      <c r="D53" s="58" t="s">
        <v>763</v>
      </c>
      <c r="E53" s="58">
        <v>232.0</v>
      </c>
      <c r="F53" s="58">
        <v>253.6</v>
      </c>
      <c r="G53" s="58">
        <v>8.5</v>
      </c>
      <c r="H53" s="95">
        <v>730.3</v>
      </c>
      <c r="I53" s="58">
        <v>16.0</v>
      </c>
      <c r="J53" s="58">
        <v>7.7</v>
      </c>
      <c r="K53" s="58">
        <v>10.7</v>
      </c>
      <c r="L53" s="58">
        <v>36.6</v>
      </c>
      <c r="M53" s="58">
        <v>17.6</v>
      </c>
      <c r="N53" s="58">
        <v>11.5</v>
      </c>
      <c r="O53" s="58">
        <v>23.2</v>
      </c>
      <c r="P53" s="58">
        <v>29.1</v>
      </c>
      <c r="Q53" s="58">
        <v>41.6</v>
      </c>
      <c r="R53" s="58">
        <v>29.3</v>
      </c>
      <c r="S53" s="58">
        <v>47.2</v>
      </c>
      <c r="T53" s="95">
        <v>20283.0</v>
      </c>
      <c r="U53" s="95">
        <v>28414.0</v>
      </c>
      <c r="V53" s="58">
        <v>660.8</v>
      </c>
      <c r="W53" s="100">
        <f t="shared" si="5"/>
        <v>15.5</v>
      </c>
      <c r="X53" s="97">
        <f t="shared" si="6"/>
        <v>18.70967742</v>
      </c>
      <c r="Y53" s="97">
        <v>2.9</v>
      </c>
      <c r="Z53" s="58">
        <v>12.6</v>
      </c>
      <c r="AA53" s="58">
        <v>39.4</v>
      </c>
      <c r="AB53" s="58">
        <v>39.8</v>
      </c>
      <c r="AC53" s="97">
        <v>311.7</v>
      </c>
      <c r="AD53" s="58">
        <v>8.2</v>
      </c>
      <c r="AE53" s="58">
        <v>8.6</v>
      </c>
      <c r="AF53" s="58">
        <v>7.8</v>
      </c>
      <c r="AG53" s="58">
        <v>4.2</v>
      </c>
      <c r="AH53" s="58">
        <v>8.5</v>
      </c>
      <c r="AI53" s="58"/>
      <c r="AJ53" s="58"/>
      <c r="AK53" s="58"/>
      <c r="AL53" s="58"/>
      <c r="AM53" s="58">
        <v>7.0</v>
      </c>
      <c r="AN53" s="95">
        <v>347.3</v>
      </c>
      <c r="AO53" s="58">
        <v>-4.9</v>
      </c>
      <c r="AP53" s="58">
        <v>11.9</v>
      </c>
      <c r="AQ53" s="58">
        <v>76.8</v>
      </c>
      <c r="AR53" s="58">
        <v>32.0</v>
      </c>
      <c r="AS53" s="58">
        <v>35.5</v>
      </c>
      <c r="AT53" s="58">
        <v>5.2</v>
      </c>
      <c r="AU53" s="58">
        <v>0.3</v>
      </c>
      <c r="AV53" s="58">
        <v>28.3</v>
      </c>
      <c r="AW53" s="58">
        <v>29.0</v>
      </c>
      <c r="AX53" s="58">
        <v>15.6</v>
      </c>
      <c r="AY53" s="58">
        <v>26.8</v>
      </c>
      <c r="AZ53" s="58">
        <v>99.9</v>
      </c>
      <c r="BA53" s="58">
        <v>26.5</v>
      </c>
      <c r="BB53" s="58">
        <v>27.2</v>
      </c>
    </row>
    <row r="54" ht="16.5" customHeight="1">
      <c r="A54" s="58" t="s">
        <v>643</v>
      </c>
      <c r="B54" s="58">
        <v>5915.0</v>
      </c>
      <c r="C54" s="58">
        <v>145.0</v>
      </c>
      <c r="D54" s="58" t="s">
        <v>764</v>
      </c>
      <c r="E54" s="58">
        <v>283.7</v>
      </c>
      <c r="F54" s="58">
        <v>321.8</v>
      </c>
      <c r="G54" s="58">
        <v>11.8</v>
      </c>
      <c r="H54" s="95">
        <v>761.9</v>
      </c>
      <c r="I54" s="58">
        <v>17.1</v>
      </c>
      <c r="J54" s="58">
        <v>8.4</v>
      </c>
      <c r="K54" s="58">
        <v>11.7</v>
      </c>
      <c r="L54" s="58">
        <v>35.6</v>
      </c>
      <c r="M54" s="58">
        <v>16.3</v>
      </c>
      <c r="N54" s="58">
        <v>10.9</v>
      </c>
      <c r="O54" s="58">
        <v>26.5</v>
      </c>
      <c r="P54" s="58">
        <v>39.1</v>
      </c>
      <c r="Q54" s="58">
        <v>31.5</v>
      </c>
      <c r="R54" s="58">
        <v>29.4</v>
      </c>
      <c r="S54" s="58">
        <v>40.5</v>
      </c>
      <c r="T54" s="95">
        <v>18884.0</v>
      </c>
      <c r="U54" s="95">
        <v>28070.0</v>
      </c>
      <c r="V54" s="58">
        <v>619.8</v>
      </c>
      <c r="W54" s="100">
        <f t="shared" si="5"/>
        <v>15.8</v>
      </c>
      <c r="X54" s="97">
        <f t="shared" si="6"/>
        <v>21.51898734</v>
      </c>
      <c r="Y54" s="97">
        <v>3.4</v>
      </c>
      <c r="Z54" s="58">
        <v>12.4</v>
      </c>
      <c r="AA54" s="58">
        <v>40.9</v>
      </c>
      <c r="AB54" s="58">
        <v>34.7</v>
      </c>
      <c r="AC54" s="97">
        <v>315.8</v>
      </c>
      <c r="AD54" s="58">
        <v>8.9</v>
      </c>
      <c r="AE54" s="58">
        <v>9.2</v>
      </c>
      <c r="AF54" s="58">
        <v>8.6</v>
      </c>
      <c r="AG54" s="58">
        <v>4.8</v>
      </c>
      <c r="AH54" s="58">
        <v>8.1</v>
      </c>
      <c r="AI54" s="58"/>
      <c r="AJ54" s="58"/>
      <c r="AK54" s="58"/>
      <c r="AL54" s="58"/>
      <c r="AM54" s="58">
        <v>4.0</v>
      </c>
      <c r="AN54" s="95">
        <v>422.4</v>
      </c>
      <c r="AO54" s="58">
        <v>-3.5</v>
      </c>
      <c r="AP54" s="58">
        <v>19.4</v>
      </c>
      <c r="AQ54" s="58">
        <v>73.5</v>
      </c>
      <c r="AR54" s="58">
        <v>33.5</v>
      </c>
      <c r="AS54" s="58">
        <v>33.4</v>
      </c>
      <c r="AT54" s="58">
        <v>4.7</v>
      </c>
      <c r="AU54" s="58">
        <v>0.2</v>
      </c>
      <c r="AV54" s="58">
        <v>26.3</v>
      </c>
      <c r="AW54" s="58">
        <v>26.5</v>
      </c>
      <c r="AX54" s="58">
        <v>16.4</v>
      </c>
      <c r="AY54" s="58">
        <v>30.5</v>
      </c>
      <c r="AZ54" s="58">
        <v>114.1</v>
      </c>
      <c r="BA54" s="58">
        <v>25.3</v>
      </c>
      <c r="BB54" s="58">
        <v>30.9</v>
      </c>
    </row>
    <row r="55" ht="16.5" customHeight="1">
      <c r="A55" s="58" t="s">
        <v>643</v>
      </c>
      <c r="B55" s="58">
        <v>5974.0</v>
      </c>
      <c r="C55" s="58">
        <v>146.0</v>
      </c>
      <c r="D55" s="58" t="s">
        <v>279</v>
      </c>
      <c r="E55" s="58">
        <v>275.9</v>
      </c>
      <c r="F55" s="58">
        <v>303.0</v>
      </c>
      <c r="G55" s="58">
        <v>8.9</v>
      </c>
      <c r="H55" s="95">
        <v>228.1</v>
      </c>
      <c r="I55" s="58">
        <v>17.3</v>
      </c>
      <c r="J55" s="58">
        <v>8.2</v>
      </c>
      <c r="K55" s="58">
        <v>11.3</v>
      </c>
      <c r="L55" s="58">
        <v>36.4</v>
      </c>
      <c r="M55" s="58">
        <v>15.9</v>
      </c>
      <c r="N55" s="58">
        <v>10.9</v>
      </c>
      <c r="O55" s="58">
        <v>20.4</v>
      </c>
      <c r="P55" s="58">
        <v>54.6</v>
      </c>
      <c r="Q55" s="58">
        <v>24.9</v>
      </c>
      <c r="R55" s="58">
        <v>20.5</v>
      </c>
      <c r="S55" s="58">
        <v>54.9</v>
      </c>
      <c r="T55" s="95">
        <v>21376.0</v>
      </c>
      <c r="U55" s="95">
        <v>31879.0</v>
      </c>
      <c r="V55" s="58">
        <v>699.0</v>
      </c>
      <c r="W55" s="100">
        <f t="shared" si="5"/>
        <v>16.9</v>
      </c>
      <c r="X55" s="97">
        <f t="shared" si="6"/>
        <v>22.4852071</v>
      </c>
      <c r="Y55" s="97">
        <v>3.8</v>
      </c>
      <c r="Z55" s="58">
        <v>13.1</v>
      </c>
      <c r="AA55" s="58">
        <v>46.6</v>
      </c>
      <c r="AB55" s="58">
        <v>35.0</v>
      </c>
      <c r="AC55" s="97">
        <v>360.9</v>
      </c>
      <c r="AD55" s="58">
        <v>6.0</v>
      </c>
      <c r="AE55" s="58">
        <v>6.3</v>
      </c>
      <c r="AF55" s="58">
        <v>5.7</v>
      </c>
      <c r="AG55" s="58">
        <v>3.2</v>
      </c>
      <c r="AH55" s="58">
        <v>6.6</v>
      </c>
      <c r="AI55" s="58"/>
      <c r="AJ55" s="58"/>
      <c r="AK55" s="58"/>
      <c r="AL55" s="58"/>
      <c r="AM55" s="58">
        <v>14.0</v>
      </c>
      <c r="AN55" s="95">
        <v>1328.6</v>
      </c>
      <c r="AO55" s="58">
        <v>-3.2</v>
      </c>
      <c r="AP55" s="58">
        <v>25.1</v>
      </c>
      <c r="AQ55" s="58">
        <v>79.6</v>
      </c>
      <c r="AR55" s="58">
        <v>34.8</v>
      </c>
      <c r="AS55" s="58">
        <v>42.2</v>
      </c>
      <c r="AT55" s="58">
        <v>6.2</v>
      </c>
      <c r="AU55" s="58">
        <v>1.4</v>
      </c>
      <c r="AV55" s="58">
        <v>38.6</v>
      </c>
      <c r="AW55" s="58">
        <v>20.5</v>
      </c>
      <c r="AX55" s="58">
        <v>13.2</v>
      </c>
      <c r="AY55" s="58">
        <v>26.4</v>
      </c>
      <c r="AZ55" s="58">
        <v>61.3</v>
      </c>
      <c r="BA55" s="58">
        <v>25.7</v>
      </c>
      <c r="BB55" s="58">
        <v>26.4</v>
      </c>
    </row>
    <row r="56" ht="16.5" customHeight="1">
      <c r="A56" s="58" t="s">
        <v>643</v>
      </c>
      <c r="B56" s="58">
        <v>5958.0</v>
      </c>
      <c r="C56" s="58">
        <v>147.0</v>
      </c>
      <c r="D56" s="58" t="s">
        <v>275</v>
      </c>
      <c r="E56" s="58">
        <v>242.7</v>
      </c>
      <c r="F56" s="58">
        <v>263.8</v>
      </c>
      <c r="G56" s="58">
        <v>8.0</v>
      </c>
      <c r="H56" s="95">
        <v>134.6</v>
      </c>
      <c r="I56" s="58">
        <v>16.8</v>
      </c>
      <c r="J56" s="58">
        <v>8.0</v>
      </c>
      <c r="K56" s="58">
        <v>11.0</v>
      </c>
      <c r="L56" s="58">
        <v>36.2</v>
      </c>
      <c r="M56" s="58">
        <v>16.2</v>
      </c>
      <c r="N56" s="58">
        <v>11.7</v>
      </c>
      <c r="O56" s="58">
        <v>17.4</v>
      </c>
      <c r="P56" s="58">
        <v>68.0</v>
      </c>
      <c r="Q56" s="58">
        <v>15.3</v>
      </c>
      <c r="R56" s="58">
        <v>16.7</v>
      </c>
      <c r="S56" s="58">
        <v>57.2</v>
      </c>
      <c r="T56" s="95">
        <v>22750.0</v>
      </c>
      <c r="U56" s="95">
        <v>32498.0</v>
      </c>
      <c r="V56" s="58">
        <v>719.7</v>
      </c>
      <c r="W56" s="100">
        <f t="shared" si="5"/>
        <v>16.5</v>
      </c>
      <c r="X56" s="97">
        <f t="shared" si="6"/>
        <v>25.45454545</v>
      </c>
      <c r="Y56" s="97">
        <v>4.2</v>
      </c>
      <c r="Z56" s="58">
        <v>12.3</v>
      </c>
      <c r="AA56" s="58">
        <v>47.1</v>
      </c>
      <c r="AB56" s="58">
        <v>30.7</v>
      </c>
      <c r="AC56" s="97">
        <v>385.2</v>
      </c>
      <c r="AD56" s="58">
        <v>4.8</v>
      </c>
      <c r="AE56" s="58">
        <v>5.0</v>
      </c>
      <c r="AF56" s="58">
        <v>4.5</v>
      </c>
      <c r="AG56" s="58">
        <v>1.4</v>
      </c>
      <c r="AH56" s="58">
        <v>5.1</v>
      </c>
      <c r="AI56" s="58"/>
      <c r="AJ56" s="58"/>
      <c r="AK56" s="58"/>
      <c r="AL56" s="58"/>
      <c r="AM56" s="58">
        <v>12.0</v>
      </c>
      <c r="AN56" s="95">
        <v>1960.2</v>
      </c>
      <c r="AO56" s="58">
        <v>-4.8</v>
      </c>
      <c r="AP56" s="58">
        <v>12.8</v>
      </c>
      <c r="AQ56" s="58">
        <v>82.6</v>
      </c>
      <c r="AR56" s="58">
        <v>32.2</v>
      </c>
      <c r="AS56" s="58">
        <v>46.3</v>
      </c>
      <c r="AT56" s="58">
        <v>8.0</v>
      </c>
      <c r="AU56" s="58">
        <v>0.9</v>
      </c>
      <c r="AV56" s="58">
        <v>41.2</v>
      </c>
      <c r="AW56" s="58">
        <v>18.9</v>
      </c>
      <c r="AX56" s="58">
        <v>11.4</v>
      </c>
      <c r="AY56" s="58">
        <v>27.6</v>
      </c>
      <c r="AZ56" s="58">
        <v>51.5</v>
      </c>
      <c r="BA56" s="58">
        <v>27.5</v>
      </c>
      <c r="BB56" s="58">
        <v>26.0</v>
      </c>
    </row>
    <row r="57" ht="16.5" customHeight="1">
      <c r="A57" s="58" t="s">
        <v>643</v>
      </c>
      <c r="B57" s="58">
        <v>5970.0</v>
      </c>
      <c r="C57" s="58">
        <v>148.0</v>
      </c>
      <c r="D57" s="58" t="s">
        <v>278</v>
      </c>
      <c r="E57" s="58">
        <v>253.3</v>
      </c>
      <c r="F57" s="58">
        <v>280.8</v>
      </c>
      <c r="G57" s="58">
        <v>9.8</v>
      </c>
      <c r="H57" s="95">
        <v>247.9</v>
      </c>
      <c r="I57" s="58">
        <v>16.2</v>
      </c>
      <c r="J57" s="58">
        <v>9.2</v>
      </c>
      <c r="K57" s="58">
        <v>12.6</v>
      </c>
      <c r="L57" s="58">
        <v>34.7</v>
      </c>
      <c r="M57" s="58">
        <v>16.3</v>
      </c>
      <c r="N57" s="58">
        <v>11.1</v>
      </c>
      <c r="O57" s="58">
        <v>20.2</v>
      </c>
      <c r="P57" s="58">
        <v>21.1</v>
      </c>
      <c r="Q57" s="58">
        <v>53.1</v>
      </c>
      <c r="R57" s="58">
        <v>25.8</v>
      </c>
      <c r="S57" s="58">
        <v>57.7</v>
      </c>
      <c r="T57" s="95">
        <v>23366.0</v>
      </c>
      <c r="U57" s="95">
        <v>36961.0</v>
      </c>
      <c r="V57" s="58">
        <v>715.2</v>
      </c>
      <c r="W57" s="100">
        <f t="shared" si="5"/>
        <v>15.9</v>
      </c>
      <c r="X57" s="97">
        <f t="shared" si="6"/>
        <v>20.12578616</v>
      </c>
      <c r="Y57" s="97">
        <v>3.2</v>
      </c>
      <c r="Z57" s="58">
        <v>12.7</v>
      </c>
      <c r="AA57" s="58">
        <v>45.4</v>
      </c>
      <c r="AB57" s="58">
        <v>36.9</v>
      </c>
      <c r="AC57" s="97">
        <v>405.1</v>
      </c>
      <c r="AD57" s="58">
        <v>5.4</v>
      </c>
      <c r="AE57" s="58">
        <v>5.5</v>
      </c>
      <c r="AF57" s="58">
        <v>5.3</v>
      </c>
      <c r="AG57" s="58">
        <v>3.4</v>
      </c>
      <c r="AH57" s="58">
        <v>6.0</v>
      </c>
      <c r="AI57" s="58"/>
      <c r="AJ57" s="58"/>
      <c r="AK57" s="58"/>
      <c r="AL57" s="58"/>
      <c r="AM57" s="58">
        <v>11.0</v>
      </c>
      <c r="AN57" s="95">
        <v>1132.9</v>
      </c>
      <c r="AO57" s="58">
        <v>-2.8</v>
      </c>
      <c r="AP57" s="58">
        <v>20.3</v>
      </c>
      <c r="AQ57" s="58">
        <v>79.8</v>
      </c>
      <c r="AR57" s="58">
        <v>32.7</v>
      </c>
      <c r="AS57" s="58">
        <v>40.3</v>
      </c>
      <c r="AT57" s="58">
        <v>6.2</v>
      </c>
      <c r="AU57" s="58">
        <v>0.3</v>
      </c>
      <c r="AV57" s="58">
        <v>42.0</v>
      </c>
      <c r="AW57" s="58">
        <v>19.6</v>
      </c>
      <c r="AX57" s="58">
        <v>14.1</v>
      </c>
      <c r="AY57" s="58">
        <v>24.0</v>
      </c>
      <c r="AZ57" s="58">
        <v>61.5</v>
      </c>
      <c r="BA57" s="58">
        <v>26.9</v>
      </c>
      <c r="BB57" s="58">
        <v>32.9</v>
      </c>
    </row>
    <row r="58" ht="16.5" customHeight="1">
      <c r="A58" s="58" t="s">
        <v>643</v>
      </c>
      <c r="B58" s="58">
        <v>5966.0</v>
      </c>
      <c r="C58" s="58">
        <v>149.0</v>
      </c>
      <c r="D58" s="58" t="s">
        <v>765</v>
      </c>
      <c r="E58" s="58">
        <v>250.0</v>
      </c>
      <c r="F58" s="58">
        <v>280.6</v>
      </c>
      <c r="G58" s="58">
        <v>10.9</v>
      </c>
      <c r="H58" s="95">
        <v>241.5</v>
      </c>
      <c r="I58" s="58">
        <v>17.3</v>
      </c>
      <c r="J58" s="58">
        <v>8.0</v>
      </c>
      <c r="K58" s="58">
        <v>11.7</v>
      </c>
      <c r="L58" s="58">
        <v>36.4</v>
      </c>
      <c r="M58" s="58">
        <v>15.8</v>
      </c>
      <c r="N58" s="58">
        <v>10.8</v>
      </c>
      <c r="O58" s="58">
        <v>23.1</v>
      </c>
      <c r="P58" s="58">
        <v>44.4</v>
      </c>
      <c r="Q58" s="58">
        <v>27.6</v>
      </c>
      <c r="R58" s="58">
        <v>28.0</v>
      </c>
      <c r="S58" s="58">
        <v>52.5</v>
      </c>
      <c r="T58" s="95">
        <v>25863.0</v>
      </c>
      <c r="U58" s="95">
        <v>35324.0</v>
      </c>
      <c r="V58" s="58">
        <v>705.9</v>
      </c>
      <c r="W58" s="100">
        <f t="shared" si="5"/>
        <v>15.9</v>
      </c>
      <c r="X58" s="97">
        <f t="shared" si="6"/>
        <v>18.23899371</v>
      </c>
      <c r="Y58" s="97">
        <v>2.9</v>
      </c>
      <c r="Z58" s="58">
        <v>13.0</v>
      </c>
      <c r="AA58" s="58">
        <v>44.5</v>
      </c>
      <c r="AB58" s="58">
        <v>32.6</v>
      </c>
      <c r="AC58" s="97">
        <v>394.9</v>
      </c>
      <c r="AD58" s="58">
        <v>5.5</v>
      </c>
      <c r="AE58" s="58">
        <v>5.5</v>
      </c>
      <c r="AF58" s="58">
        <v>5.4</v>
      </c>
      <c r="AG58" s="58">
        <v>2.2</v>
      </c>
      <c r="AH58" s="58">
        <v>6.3</v>
      </c>
      <c r="AI58" s="58"/>
      <c r="AJ58" s="58"/>
      <c r="AK58" s="58"/>
      <c r="AL58" s="58"/>
      <c r="AM58" s="58">
        <v>13.0</v>
      </c>
      <c r="AN58" s="95">
        <v>1161.5</v>
      </c>
      <c r="AO58" s="58">
        <v>-2.5</v>
      </c>
      <c r="AP58" s="58">
        <v>11.2</v>
      </c>
      <c r="AQ58" s="58">
        <v>76.9</v>
      </c>
      <c r="AR58" s="58">
        <v>33.5</v>
      </c>
      <c r="AS58" s="58">
        <v>40.9</v>
      </c>
      <c r="AT58" s="58">
        <v>7.0</v>
      </c>
      <c r="AU58" s="58">
        <v>0.4</v>
      </c>
      <c r="AV58" s="58">
        <v>52.6</v>
      </c>
      <c r="AW58" s="58">
        <v>15.1</v>
      </c>
      <c r="AX58" s="58">
        <v>11.2</v>
      </c>
      <c r="AY58" s="58">
        <v>20.7</v>
      </c>
      <c r="AZ58" s="58">
        <v>62.3</v>
      </c>
      <c r="BA58" s="58">
        <v>27.7</v>
      </c>
      <c r="BB58" s="58">
        <v>31.5</v>
      </c>
    </row>
    <row r="59" ht="16.5" customHeight="1">
      <c r="A59" s="58" t="s">
        <v>643</v>
      </c>
      <c r="B59" s="58">
        <v>5962.0</v>
      </c>
      <c r="C59" s="58">
        <v>150.0</v>
      </c>
      <c r="D59" s="58" t="s">
        <v>766</v>
      </c>
      <c r="E59" s="58">
        <v>241.0</v>
      </c>
      <c r="F59" s="58">
        <v>272.0</v>
      </c>
      <c r="G59" s="58">
        <v>11.4</v>
      </c>
      <c r="H59" s="95">
        <v>444.6</v>
      </c>
      <c r="I59" s="58">
        <v>16.5</v>
      </c>
      <c r="J59" s="58">
        <v>8.0</v>
      </c>
      <c r="K59" s="58">
        <v>11.0</v>
      </c>
      <c r="L59" s="58">
        <v>36.3</v>
      </c>
      <c r="M59" s="58">
        <v>16.7</v>
      </c>
      <c r="N59" s="58">
        <v>11.4</v>
      </c>
      <c r="O59" s="58">
        <v>28.0</v>
      </c>
      <c r="P59" s="58">
        <v>36.6</v>
      </c>
      <c r="Q59" s="58">
        <v>34.3</v>
      </c>
      <c r="R59" s="58">
        <v>29.1</v>
      </c>
      <c r="S59" s="58">
        <v>46.8</v>
      </c>
      <c r="T59" s="95">
        <v>24680.0</v>
      </c>
      <c r="U59" s="95">
        <v>34189.0</v>
      </c>
      <c r="V59" s="58">
        <v>675.7</v>
      </c>
      <c r="W59" s="100">
        <f t="shared" si="5"/>
        <v>16</v>
      </c>
      <c r="X59" s="97">
        <f t="shared" si="6"/>
        <v>21.875</v>
      </c>
      <c r="Y59" s="97">
        <v>3.5</v>
      </c>
      <c r="Z59" s="58">
        <v>12.5</v>
      </c>
      <c r="AA59" s="58">
        <v>47.8</v>
      </c>
      <c r="AB59" s="58">
        <v>31.4</v>
      </c>
      <c r="AC59" s="97">
        <v>379.8</v>
      </c>
      <c r="AD59" s="58">
        <v>6.7</v>
      </c>
      <c r="AE59" s="58">
        <v>6.8</v>
      </c>
      <c r="AF59" s="58">
        <v>6.6</v>
      </c>
      <c r="AG59" s="58">
        <v>3.1</v>
      </c>
      <c r="AH59" s="58">
        <v>7.6</v>
      </c>
      <c r="AI59" s="58"/>
      <c r="AJ59" s="58"/>
      <c r="AK59" s="58"/>
      <c r="AL59" s="58"/>
      <c r="AM59" s="58">
        <v>9.0</v>
      </c>
      <c r="AN59" s="95">
        <v>611.8</v>
      </c>
      <c r="AO59" s="58">
        <v>-3.7</v>
      </c>
      <c r="AP59" s="58">
        <v>8.5</v>
      </c>
      <c r="AQ59" s="58">
        <v>72.0</v>
      </c>
      <c r="AR59" s="58">
        <v>31.9</v>
      </c>
      <c r="AS59" s="58">
        <v>40.3</v>
      </c>
      <c r="AT59" s="58">
        <v>6.3</v>
      </c>
      <c r="AU59" s="58">
        <v>0.3</v>
      </c>
      <c r="AV59" s="58">
        <v>50.8</v>
      </c>
      <c r="AW59" s="58">
        <v>15.7</v>
      </c>
      <c r="AX59" s="58">
        <v>11.4</v>
      </c>
      <c r="AY59" s="58">
        <v>21.9</v>
      </c>
      <c r="AZ59" s="58">
        <v>81.2</v>
      </c>
      <c r="BA59" s="58">
        <v>27.3</v>
      </c>
      <c r="BB59" s="58">
        <v>31.7</v>
      </c>
    </row>
    <row r="60" ht="16.5" customHeight="1">
      <c r="A60" s="58" t="s">
        <v>660</v>
      </c>
      <c r="B60" s="31">
        <v>9171.0</v>
      </c>
      <c r="C60" s="58">
        <v>212.0</v>
      </c>
      <c r="D60" s="58" t="s">
        <v>394</v>
      </c>
      <c r="E60" s="58">
        <v>199.8</v>
      </c>
      <c r="F60" s="58">
        <v>220.5</v>
      </c>
      <c r="G60" s="58">
        <v>9.4</v>
      </c>
      <c r="H60" s="95">
        <v>160.4</v>
      </c>
      <c r="I60" s="58">
        <v>17.0</v>
      </c>
      <c r="J60" s="58">
        <v>8.1</v>
      </c>
      <c r="K60" s="58">
        <v>11.7</v>
      </c>
      <c r="L60" s="58">
        <v>36.4</v>
      </c>
      <c r="M60" s="58">
        <v>16.2</v>
      </c>
      <c r="N60" s="58">
        <v>10.5</v>
      </c>
      <c r="O60" s="58">
        <v>19.8</v>
      </c>
      <c r="P60" s="58">
        <v>69.9</v>
      </c>
      <c r="Q60" s="58">
        <v>10.5</v>
      </c>
      <c r="R60" s="58">
        <v>19.6</v>
      </c>
      <c r="S60" s="58">
        <v>58.2</v>
      </c>
      <c r="T60" s="95">
        <v>22185.0</v>
      </c>
      <c r="U60" s="95">
        <v>37755.0</v>
      </c>
      <c r="V60" s="58">
        <v>786.4</v>
      </c>
      <c r="W60" s="100">
        <f t="shared" si="5"/>
        <v>16.1</v>
      </c>
      <c r="X60" s="97">
        <f t="shared" si="6"/>
        <v>24.22360248</v>
      </c>
      <c r="Y60" s="97">
        <v>3.9</v>
      </c>
      <c r="Z60" s="58">
        <v>12.2</v>
      </c>
      <c r="AA60" s="58">
        <v>47.9</v>
      </c>
      <c r="AB60" s="58">
        <v>24.5</v>
      </c>
      <c r="AC60" s="97">
        <v>382.5</v>
      </c>
      <c r="AD60" s="58">
        <v>3.9</v>
      </c>
      <c r="AE60" s="58">
        <v>4.3</v>
      </c>
      <c r="AF60" s="58">
        <v>3.5</v>
      </c>
      <c r="AG60" s="58">
        <v>2.0</v>
      </c>
      <c r="AH60" s="58">
        <v>4.6</v>
      </c>
      <c r="AI60" s="58"/>
      <c r="AJ60" s="58"/>
      <c r="AK60" s="58"/>
      <c r="AL60" s="58"/>
      <c r="AM60" s="58">
        <v>55.0</v>
      </c>
      <c r="AN60" s="95">
        <v>1374.6</v>
      </c>
      <c r="AO60" s="58">
        <v>-3.3</v>
      </c>
      <c r="AP60" s="58">
        <v>15.6</v>
      </c>
      <c r="AQ60" s="58">
        <v>80.2</v>
      </c>
      <c r="AR60" s="58">
        <v>37.3</v>
      </c>
      <c r="AS60" s="58">
        <v>47.4</v>
      </c>
      <c r="AT60" s="58">
        <v>9.4</v>
      </c>
      <c r="AU60" s="58">
        <v>0.9</v>
      </c>
      <c r="AV60" s="58">
        <v>46.9</v>
      </c>
      <c r="AW60" s="58">
        <v>18.3</v>
      </c>
      <c r="AX60" s="58">
        <v>10.4</v>
      </c>
      <c r="AY60" s="58">
        <v>23.5</v>
      </c>
      <c r="AZ60" s="58">
        <v>35.9</v>
      </c>
      <c r="BA60" s="58">
        <v>24.5</v>
      </c>
      <c r="BB60" s="58">
        <v>32.9</v>
      </c>
    </row>
    <row r="61" ht="16.5" customHeight="1">
      <c r="A61" s="58" t="s">
        <v>660</v>
      </c>
      <c r="B61" s="31">
        <v>9177.0</v>
      </c>
      <c r="C61" s="58">
        <v>213.0</v>
      </c>
      <c r="D61" s="58" t="s">
        <v>767</v>
      </c>
      <c r="E61" s="58">
        <v>242.1</v>
      </c>
      <c r="F61" s="58">
        <v>271.2</v>
      </c>
      <c r="G61" s="58">
        <v>10.7</v>
      </c>
      <c r="H61" s="95">
        <v>191.0</v>
      </c>
      <c r="I61" s="58">
        <v>18.7</v>
      </c>
      <c r="J61" s="58">
        <v>8.1</v>
      </c>
      <c r="K61" s="58">
        <v>11.8</v>
      </c>
      <c r="L61" s="58">
        <v>38.7</v>
      </c>
      <c r="M61" s="58">
        <v>14.1</v>
      </c>
      <c r="N61" s="58">
        <v>8.7</v>
      </c>
      <c r="O61" s="58">
        <v>14.7</v>
      </c>
      <c r="P61" s="58">
        <v>58.4</v>
      </c>
      <c r="Q61" s="58">
        <v>11.9</v>
      </c>
      <c r="R61" s="58">
        <v>29.7</v>
      </c>
      <c r="S61" s="58">
        <v>54.7</v>
      </c>
      <c r="T61" s="95">
        <v>24309.0</v>
      </c>
      <c r="U61" s="95">
        <v>28474.0</v>
      </c>
      <c r="V61" s="58">
        <v>748.9</v>
      </c>
      <c r="W61" s="100">
        <f t="shared" si="5"/>
        <v>13.2</v>
      </c>
      <c r="X61" s="97">
        <f t="shared" si="6"/>
        <v>15.15151515</v>
      </c>
      <c r="Y61" s="97">
        <v>2.0</v>
      </c>
      <c r="Z61" s="58">
        <v>11.2</v>
      </c>
      <c r="AA61" s="58">
        <v>49.5</v>
      </c>
      <c r="AB61" s="58">
        <v>28.0</v>
      </c>
      <c r="AC61" s="97">
        <v>307.8</v>
      </c>
      <c r="AD61" s="58">
        <v>2.0</v>
      </c>
      <c r="AE61" s="58">
        <v>2.1</v>
      </c>
      <c r="AF61" s="58">
        <v>1.8</v>
      </c>
      <c r="AG61" s="58">
        <v>0.9</v>
      </c>
      <c r="AH61" s="58">
        <v>2.9</v>
      </c>
      <c r="AI61" s="58"/>
      <c r="AJ61" s="58"/>
      <c r="AK61" s="58"/>
      <c r="AL61" s="58"/>
      <c r="AM61" s="58">
        <v>47.0</v>
      </c>
      <c r="AN61" s="95">
        <v>1420.1</v>
      </c>
      <c r="AO61" s="58">
        <v>0.9</v>
      </c>
      <c r="AP61" s="58">
        <v>15.2</v>
      </c>
      <c r="AQ61" s="58">
        <v>85.3</v>
      </c>
      <c r="AR61" s="58">
        <v>48.0</v>
      </c>
      <c r="AS61" s="58">
        <v>54.2</v>
      </c>
      <c r="AT61" s="58">
        <v>9.8</v>
      </c>
      <c r="AU61" s="58">
        <v>1.2</v>
      </c>
      <c r="AV61" s="58">
        <v>22.0</v>
      </c>
      <c r="AW61" s="58">
        <v>36.7</v>
      </c>
      <c r="AX61" s="58">
        <v>16.6</v>
      </c>
      <c r="AY61" s="58">
        <v>23.5</v>
      </c>
      <c r="AZ61" s="58">
        <v>18.8</v>
      </c>
      <c r="BA61" s="58">
        <v>27.3</v>
      </c>
      <c r="BB61" s="58">
        <v>39.7</v>
      </c>
    </row>
    <row r="62" ht="16.5" customHeight="1">
      <c r="A62" s="58" t="s">
        <v>660</v>
      </c>
      <c r="B62" s="31">
        <v>9175.0</v>
      </c>
      <c r="C62" s="58">
        <v>213.0</v>
      </c>
      <c r="D62" s="58" t="s">
        <v>398</v>
      </c>
      <c r="E62" s="58">
        <v>242.1</v>
      </c>
      <c r="F62" s="58">
        <v>271.2</v>
      </c>
      <c r="G62" s="58">
        <v>10.7</v>
      </c>
      <c r="H62" s="95">
        <v>191.0</v>
      </c>
      <c r="I62" s="58">
        <v>18.7</v>
      </c>
      <c r="J62" s="58">
        <v>8.1</v>
      </c>
      <c r="K62" s="58">
        <v>11.8</v>
      </c>
      <c r="L62" s="58">
        <v>38.7</v>
      </c>
      <c r="M62" s="58">
        <v>14.1</v>
      </c>
      <c r="N62" s="58">
        <v>8.7</v>
      </c>
      <c r="O62" s="58">
        <v>14.7</v>
      </c>
      <c r="P62" s="58">
        <v>58.4</v>
      </c>
      <c r="Q62" s="58">
        <v>11.9</v>
      </c>
      <c r="R62" s="58">
        <v>29.7</v>
      </c>
      <c r="S62" s="58">
        <v>54.7</v>
      </c>
      <c r="T62" s="95">
        <v>24309.0</v>
      </c>
      <c r="U62" s="95">
        <v>28474.0</v>
      </c>
      <c r="V62" s="58">
        <v>748.9</v>
      </c>
      <c r="W62" s="100">
        <f t="shared" si="5"/>
        <v>13.2</v>
      </c>
      <c r="X62" s="97">
        <f t="shared" si="6"/>
        <v>15.15151515</v>
      </c>
      <c r="Y62" s="97">
        <v>2.0</v>
      </c>
      <c r="Z62" s="58">
        <v>11.2</v>
      </c>
      <c r="AA62" s="58">
        <v>49.5</v>
      </c>
      <c r="AB62" s="58">
        <v>28.0</v>
      </c>
      <c r="AC62" s="97">
        <v>307.8</v>
      </c>
      <c r="AD62" s="58">
        <v>2.0</v>
      </c>
      <c r="AE62" s="58">
        <v>2.1</v>
      </c>
      <c r="AF62" s="58">
        <v>1.8</v>
      </c>
      <c r="AG62" s="58">
        <v>0.9</v>
      </c>
      <c r="AH62" s="58">
        <v>2.9</v>
      </c>
      <c r="AI62" s="58"/>
      <c r="AJ62" s="58"/>
      <c r="AK62" s="58"/>
      <c r="AL62" s="58"/>
      <c r="AM62" s="58">
        <v>47.0</v>
      </c>
      <c r="AN62" s="95">
        <v>1420.1</v>
      </c>
      <c r="AO62" s="58">
        <v>0.9</v>
      </c>
      <c r="AP62" s="58">
        <v>15.2</v>
      </c>
      <c r="AQ62" s="58">
        <v>85.3</v>
      </c>
      <c r="AR62" s="58">
        <v>48.0</v>
      </c>
      <c r="AS62" s="58">
        <v>54.2</v>
      </c>
      <c r="AT62" s="58">
        <v>9.8</v>
      </c>
      <c r="AU62" s="58">
        <v>1.2</v>
      </c>
      <c r="AV62" s="58">
        <v>22.0</v>
      </c>
      <c r="AW62" s="58">
        <v>36.7</v>
      </c>
      <c r="AX62" s="58">
        <v>16.6</v>
      </c>
      <c r="AY62" s="58">
        <v>23.5</v>
      </c>
      <c r="AZ62" s="58">
        <v>18.8</v>
      </c>
      <c r="BA62" s="58">
        <v>27.3</v>
      </c>
      <c r="BB62" s="58">
        <v>39.7</v>
      </c>
    </row>
    <row r="63" ht="16.5" customHeight="1">
      <c r="A63" s="58" t="s">
        <v>660</v>
      </c>
      <c r="B63" s="31">
        <v>9178.0</v>
      </c>
      <c r="C63" s="58">
        <v>214.0</v>
      </c>
      <c r="D63" s="58" t="s">
        <v>401</v>
      </c>
      <c r="E63" s="58">
        <v>285.8</v>
      </c>
      <c r="F63" s="58">
        <v>326.0</v>
      </c>
      <c r="G63" s="58">
        <v>12.3</v>
      </c>
      <c r="H63" s="95">
        <v>180.8</v>
      </c>
      <c r="I63" s="58">
        <v>17.7</v>
      </c>
      <c r="J63" s="58">
        <v>8.8</v>
      </c>
      <c r="K63" s="58">
        <v>13.7</v>
      </c>
      <c r="L63" s="58">
        <v>37.8</v>
      </c>
      <c r="M63" s="58">
        <v>13.8</v>
      </c>
      <c r="N63" s="58">
        <v>8.3</v>
      </c>
      <c r="O63" s="58">
        <v>16.9</v>
      </c>
      <c r="P63" s="58">
        <v>61.0</v>
      </c>
      <c r="Q63" s="58">
        <v>10.9</v>
      </c>
      <c r="R63" s="58">
        <v>28.1</v>
      </c>
      <c r="S63" s="58">
        <v>54.8</v>
      </c>
      <c r="T63" s="95">
        <v>22838.0</v>
      </c>
      <c r="U63" s="95">
        <v>39263.0</v>
      </c>
      <c r="V63" s="58">
        <v>779.1</v>
      </c>
      <c r="W63" s="100">
        <f t="shared" si="5"/>
        <v>13.3</v>
      </c>
      <c r="X63" s="97">
        <f t="shared" si="6"/>
        <v>18.79699248</v>
      </c>
      <c r="Y63" s="97">
        <v>2.5</v>
      </c>
      <c r="Z63" s="58">
        <v>10.8</v>
      </c>
      <c r="AA63" s="58">
        <v>52.0</v>
      </c>
      <c r="AB63" s="58">
        <v>22.2</v>
      </c>
      <c r="AC63" s="97">
        <v>393.7</v>
      </c>
      <c r="AD63" s="58">
        <v>2.2</v>
      </c>
      <c r="AE63" s="58">
        <v>2.3</v>
      </c>
      <c r="AF63" s="58">
        <v>2.0</v>
      </c>
      <c r="AG63" s="58">
        <v>1.5</v>
      </c>
      <c r="AH63" s="58">
        <v>3.1</v>
      </c>
      <c r="AI63" s="58"/>
      <c r="AJ63" s="58"/>
      <c r="AK63" s="58"/>
      <c r="AL63" s="58"/>
      <c r="AM63" s="58">
        <v>50.0</v>
      </c>
      <c r="AN63" s="95">
        <v>1802.3</v>
      </c>
      <c r="AO63" s="58">
        <v>1.3</v>
      </c>
      <c r="AP63" s="58">
        <v>16.2</v>
      </c>
      <c r="AQ63" s="58">
        <v>83.1</v>
      </c>
      <c r="AR63" s="58">
        <v>44.2</v>
      </c>
      <c r="AS63" s="58">
        <v>48.9</v>
      </c>
      <c r="AT63" s="58">
        <v>9.2</v>
      </c>
      <c r="AU63" s="58">
        <v>0.6</v>
      </c>
      <c r="AV63" s="58">
        <v>28.2</v>
      </c>
      <c r="AW63" s="58">
        <v>38.8</v>
      </c>
      <c r="AX63" s="58">
        <v>14.6</v>
      </c>
      <c r="AY63" s="58">
        <v>17.9</v>
      </c>
      <c r="AZ63" s="58">
        <v>15.3</v>
      </c>
      <c r="BA63" s="58">
        <v>21.8</v>
      </c>
      <c r="BB63" s="58">
        <v>44.8</v>
      </c>
    </row>
    <row r="64" ht="16.5" customHeight="1">
      <c r="A64" s="58" t="s">
        <v>660</v>
      </c>
      <c r="B64" s="31">
        <v>9179.0</v>
      </c>
      <c r="C64" s="58">
        <v>215.0</v>
      </c>
      <c r="D64" s="58" t="s">
        <v>402</v>
      </c>
      <c r="E64" s="58">
        <v>282.2</v>
      </c>
      <c r="F64" s="58">
        <v>323.5</v>
      </c>
      <c r="G64" s="58">
        <v>12.8</v>
      </c>
      <c r="H64" s="95">
        <v>325.9</v>
      </c>
      <c r="I64" s="58">
        <v>17.8</v>
      </c>
      <c r="J64" s="58">
        <v>7.8</v>
      </c>
      <c r="K64" s="58">
        <v>11.9</v>
      </c>
      <c r="L64" s="58">
        <v>37.4</v>
      </c>
      <c r="M64" s="58">
        <v>15.5</v>
      </c>
      <c r="N64" s="58">
        <v>9.5</v>
      </c>
      <c r="O64" s="58">
        <v>19.3</v>
      </c>
      <c r="P64" s="58">
        <v>51.8</v>
      </c>
      <c r="Q64" s="58">
        <v>14.2</v>
      </c>
      <c r="R64" s="58">
        <v>34.0</v>
      </c>
      <c r="S64" s="58">
        <v>54.1</v>
      </c>
      <c r="T64" s="95">
        <v>24151.0</v>
      </c>
      <c r="U64" s="95">
        <v>24422.0</v>
      </c>
      <c r="V64" s="58">
        <v>682.8</v>
      </c>
      <c r="W64" s="100">
        <f t="shared" si="5"/>
        <v>12.4</v>
      </c>
      <c r="X64" s="97">
        <f t="shared" si="6"/>
        <v>18.5483871</v>
      </c>
      <c r="Y64" s="97">
        <v>2.3</v>
      </c>
      <c r="Z64" s="58">
        <v>10.1</v>
      </c>
      <c r="AA64" s="58">
        <v>43.8</v>
      </c>
      <c r="AB64" s="58">
        <v>33.1</v>
      </c>
      <c r="AC64" s="97">
        <v>248.4</v>
      </c>
      <c r="AD64" s="58">
        <v>2.6</v>
      </c>
      <c r="AE64" s="58">
        <v>2.8</v>
      </c>
      <c r="AF64" s="58">
        <v>2.3</v>
      </c>
      <c r="AG64" s="58">
        <v>1.7</v>
      </c>
      <c r="AH64" s="58">
        <v>3.4</v>
      </c>
      <c r="AI64" s="58"/>
      <c r="AJ64" s="58"/>
      <c r="AK64" s="58"/>
      <c r="AL64" s="58"/>
      <c r="AM64" s="58">
        <v>39.0</v>
      </c>
      <c r="AN64" s="95">
        <v>992.4</v>
      </c>
      <c r="AO64" s="58">
        <v>0.2</v>
      </c>
      <c r="AP64" s="58">
        <v>16.7</v>
      </c>
      <c r="AQ64" s="58">
        <v>80.7</v>
      </c>
      <c r="AR64" s="58">
        <v>49.5</v>
      </c>
      <c r="AS64" s="58">
        <v>52.3</v>
      </c>
      <c r="AT64" s="58">
        <v>9.5</v>
      </c>
      <c r="AU64" s="58">
        <v>0.7</v>
      </c>
      <c r="AV64" s="58">
        <v>26.7</v>
      </c>
      <c r="AW64" s="58">
        <v>28.1</v>
      </c>
      <c r="AX64" s="58">
        <v>17.7</v>
      </c>
      <c r="AY64" s="58">
        <v>26.8</v>
      </c>
      <c r="AZ64" s="58">
        <v>26.8</v>
      </c>
      <c r="BA64" s="58">
        <v>29.5</v>
      </c>
      <c r="BB64" s="58">
        <v>46.5</v>
      </c>
    </row>
    <row r="65" ht="16.5" customHeight="1">
      <c r="A65" s="58" t="s">
        <v>660</v>
      </c>
      <c r="B65" s="31">
        <v>9161.0</v>
      </c>
      <c r="C65" s="58">
        <v>216.0</v>
      </c>
      <c r="D65" s="58" t="s">
        <v>768</v>
      </c>
      <c r="E65" s="58">
        <v>290.7</v>
      </c>
      <c r="F65" s="58">
        <v>327.3</v>
      </c>
      <c r="G65" s="58">
        <v>11.2</v>
      </c>
      <c r="H65" s="101">
        <v>963.5</v>
      </c>
      <c r="I65" s="58">
        <v>17.6</v>
      </c>
      <c r="J65" s="102">
        <v>8.3</v>
      </c>
      <c r="K65" s="102">
        <v>15.9</v>
      </c>
      <c r="L65" s="102">
        <v>35.0</v>
      </c>
      <c r="M65" s="102">
        <v>15.3</v>
      </c>
      <c r="N65" s="102">
        <v>8.9</v>
      </c>
      <c r="O65" s="58">
        <v>24.6</v>
      </c>
      <c r="P65" s="58">
        <v>62.2</v>
      </c>
      <c r="Q65" s="58">
        <v>14.7</v>
      </c>
      <c r="R65" s="58">
        <v>23.1</v>
      </c>
      <c r="S65" s="58">
        <v>56.0</v>
      </c>
      <c r="T65" s="95">
        <v>21717.0</v>
      </c>
      <c r="U65" s="95">
        <v>67027.0</v>
      </c>
      <c r="V65" s="58">
        <v>812.1</v>
      </c>
      <c r="W65" s="100">
        <f t="shared" si="5"/>
        <v>16.2</v>
      </c>
      <c r="X65" s="97">
        <f t="shared" si="6"/>
        <v>27.16049383</v>
      </c>
      <c r="Y65" s="97">
        <v>4.4</v>
      </c>
      <c r="Z65" s="58">
        <v>11.8</v>
      </c>
      <c r="AA65" s="58">
        <v>51.1</v>
      </c>
      <c r="AB65" s="58">
        <v>26.2</v>
      </c>
      <c r="AC65" s="97">
        <v>508.6</v>
      </c>
      <c r="AD65" s="58">
        <v>2.5</v>
      </c>
      <c r="AE65" s="58">
        <v>2.5</v>
      </c>
      <c r="AF65" s="58">
        <v>2.4</v>
      </c>
      <c r="AG65" s="58">
        <v>1.9</v>
      </c>
      <c r="AH65" s="58">
        <v>3.1</v>
      </c>
      <c r="AI65" s="58"/>
      <c r="AJ65" s="58"/>
      <c r="AK65" s="58"/>
      <c r="AL65" s="58"/>
      <c r="AM65" s="58">
        <v>42.0</v>
      </c>
      <c r="AN65" s="95">
        <v>1845.8</v>
      </c>
      <c r="AO65" s="58">
        <v>1.0</v>
      </c>
      <c r="AP65" s="58">
        <v>10.2</v>
      </c>
      <c r="AQ65" s="58">
        <v>75.4</v>
      </c>
      <c r="AR65" s="58">
        <v>41.5</v>
      </c>
      <c r="AS65" s="58">
        <v>40.1</v>
      </c>
      <c r="AT65" s="58">
        <v>7.2</v>
      </c>
      <c r="AU65" s="58">
        <v>0.3</v>
      </c>
      <c r="AV65" s="58">
        <v>47.7</v>
      </c>
      <c r="AW65" s="58">
        <v>15.4</v>
      </c>
      <c r="AX65" s="58">
        <v>18.8</v>
      </c>
      <c r="AY65" s="58">
        <v>17.8</v>
      </c>
      <c r="AZ65" s="58">
        <v>25.5</v>
      </c>
      <c r="BA65" s="58">
        <v>27.6</v>
      </c>
      <c r="BB65" s="58">
        <v>36.6</v>
      </c>
    </row>
    <row r="66" ht="16.5" customHeight="1">
      <c r="A66" s="58" t="s">
        <v>660</v>
      </c>
      <c r="B66" s="58">
        <v>9176.0</v>
      </c>
      <c r="C66" s="58">
        <v>216.0</v>
      </c>
      <c r="D66" s="58" t="s">
        <v>769</v>
      </c>
      <c r="E66" s="58">
        <v>290.7</v>
      </c>
      <c r="F66" s="58">
        <v>327.3</v>
      </c>
      <c r="G66" s="58">
        <v>11.2</v>
      </c>
      <c r="H66" s="95">
        <v>177.3</v>
      </c>
      <c r="I66" s="58">
        <v>17.6</v>
      </c>
      <c r="J66" s="58">
        <v>8.3</v>
      </c>
      <c r="K66" s="58">
        <v>14.5</v>
      </c>
      <c r="L66" s="58">
        <v>36.1</v>
      </c>
      <c r="M66" s="58">
        <v>14.2</v>
      </c>
      <c r="N66" s="58">
        <v>9.4</v>
      </c>
      <c r="O66" s="58">
        <v>24.6</v>
      </c>
      <c r="P66" s="58">
        <v>62.2</v>
      </c>
      <c r="Q66" s="58">
        <v>14.7</v>
      </c>
      <c r="R66" s="58">
        <v>23.1</v>
      </c>
      <c r="S66" s="58">
        <v>56.0</v>
      </c>
      <c r="T66" s="95">
        <v>21717.0</v>
      </c>
      <c r="U66" s="95">
        <v>67027.0</v>
      </c>
      <c r="V66" s="58">
        <v>812.1</v>
      </c>
      <c r="W66" s="100">
        <f t="shared" si="5"/>
        <v>16.2</v>
      </c>
      <c r="X66" s="97">
        <f t="shared" si="6"/>
        <v>27.16049383</v>
      </c>
      <c r="Y66" s="97">
        <v>4.4</v>
      </c>
      <c r="Z66" s="58">
        <v>11.8</v>
      </c>
      <c r="AA66" s="58">
        <v>51.1</v>
      </c>
      <c r="AB66" s="58">
        <v>26.2</v>
      </c>
      <c r="AC66" s="97">
        <v>508.6</v>
      </c>
      <c r="AD66" s="58">
        <v>2.5</v>
      </c>
      <c r="AE66" s="58">
        <v>2.5</v>
      </c>
      <c r="AF66" s="58">
        <v>2.4</v>
      </c>
      <c r="AG66" s="58">
        <v>1.9</v>
      </c>
      <c r="AH66" s="58">
        <v>3.1</v>
      </c>
      <c r="AI66" s="58"/>
      <c r="AJ66" s="58"/>
      <c r="AK66" s="58"/>
      <c r="AL66" s="58"/>
      <c r="AM66" s="58">
        <v>42.0</v>
      </c>
      <c r="AN66" s="95">
        <v>1845.8</v>
      </c>
      <c r="AO66" s="58">
        <v>1.0</v>
      </c>
      <c r="AP66" s="58">
        <v>10.2</v>
      </c>
      <c r="AQ66" s="58">
        <v>75.4</v>
      </c>
      <c r="AR66" s="58">
        <v>41.5</v>
      </c>
      <c r="AS66" s="58">
        <v>40.1</v>
      </c>
      <c r="AT66" s="58">
        <v>7.2</v>
      </c>
      <c r="AU66" s="58">
        <v>0.3</v>
      </c>
      <c r="AV66" s="58">
        <v>47.7</v>
      </c>
      <c r="AW66" s="58">
        <v>15.4</v>
      </c>
      <c r="AX66" s="58">
        <v>18.8</v>
      </c>
      <c r="AY66" s="58">
        <v>17.8</v>
      </c>
      <c r="AZ66" s="58">
        <v>25.5</v>
      </c>
      <c r="BA66" s="58">
        <v>27.6</v>
      </c>
      <c r="BB66" s="58">
        <v>36.6</v>
      </c>
    </row>
    <row r="67" ht="16.5" customHeight="1">
      <c r="A67" s="58" t="s">
        <v>660</v>
      </c>
      <c r="B67" s="58">
        <v>9185.0</v>
      </c>
      <c r="C67" s="58">
        <v>216.0</v>
      </c>
      <c r="D67" s="58" t="s">
        <v>770</v>
      </c>
      <c r="E67" s="58">
        <v>290.7</v>
      </c>
      <c r="F67" s="58">
        <v>327.3</v>
      </c>
      <c r="G67" s="58">
        <v>11.2</v>
      </c>
      <c r="H67" s="95">
        <v>177.3</v>
      </c>
      <c r="I67" s="58">
        <v>17.6</v>
      </c>
      <c r="J67" s="58">
        <v>8.3</v>
      </c>
      <c r="K67" s="58">
        <v>14.5</v>
      </c>
      <c r="L67" s="58">
        <v>36.1</v>
      </c>
      <c r="M67" s="58">
        <v>14.2</v>
      </c>
      <c r="N67" s="58">
        <v>9.4</v>
      </c>
      <c r="O67" s="58">
        <v>24.6</v>
      </c>
      <c r="P67" s="58">
        <v>62.2</v>
      </c>
      <c r="Q67" s="58">
        <v>14.7</v>
      </c>
      <c r="R67" s="58">
        <v>23.1</v>
      </c>
      <c r="S67" s="58">
        <v>56.0</v>
      </c>
      <c r="T67" s="95">
        <v>21717.0</v>
      </c>
      <c r="U67" s="95">
        <v>67027.0</v>
      </c>
      <c r="V67" s="58">
        <v>812.1</v>
      </c>
      <c r="W67" s="100">
        <f t="shared" si="5"/>
        <v>16.2</v>
      </c>
      <c r="X67" s="97">
        <f t="shared" si="6"/>
        <v>27.16049383</v>
      </c>
      <c r="Y67" s="97">
        <v>4.4</v>
      </c>
      <c r="Z67" s="58">
        <v>11.8</v>
      </c>
      <c r="AA67" s="58">
        <v>51.1</v>
      </c>
      <c r="AB67" s="58">
        <v>26.2</v>
      </c>
      <c r="AC67" s="97">
        <v>508.6</v>
      </c>
      <c r="AD67" s="58">
        <v>2.5</v>
      </c>
      <c r="AE67" s="58">
        <v>2.5</v>
      </c>
      <c r="AF67" s="58">
        <v>2.4</v>
      </c>
      <c r="AG67" s="58">
        <v>1.9</v>
      </c>
      <c r="AH67" s="58">
        <v>3.1</v>
      </c>
      <c r="AI67" s="58"/>
      <c r="AJ67" s="58"/>
      <c r="AK67" s="58"/>
      <c r="AL67" s="58"/>
      <c r="AM67" s="58">
        <v>42.0</v>
      </c>
      <c r="AN67" s="95">
        <v>1845.8</v>
      </c>
      <c r="AO67" s="58">
        <v>1.0</v>
      </c>
      <c r="AP67" s="58">
        <v>10.2</v>
      </c>
      <c r="AQ67" s="58">
        <v>75.4</v>
      </c>
      <c r="AR67" s="58">
        <v>41.5</v>
      </c>
      <c r="AS67" s="58">
        <v>40.1</v>
      </c>
      <c r="AT67" s="58">
        <v>7.2</v>
      </c>
      <c r="AU67" s="58">
        <v>0.3</v>
      </c>
      <c r="AV67" s="58">
        <v>47.7</v>
      </c>
      <c r="AW67" s="58">
        <v>15.4</v>
      </c>
      <c r="AX67" s="58">
        <v>18.8</v>
      </c>
      <c r="AY67" s="58">
        <v>17.8</v>
      </c>
      <c r="AZ67" s="58">
        <v>25.5</v>
      </c>
      <c r="BA67" s="58">
        <v>27.6</v>
      </c>
      <c r="BB67" s="58">
        <v>36.6</v>
      </c>
    </row>
    <row r="68" ht="16.5" customHeight="1">
      <c r="A68" s="58" t="s">
        <v>660</v>
      </c>
      <c r="B68" s="31">
        <v>9186.0</v>
      </c>
      <c r="C68" s="58">
        <v>216.0</v>
      </c>
      <c r="D68" s="58" t="s">
        <v>771</v>
      </c>
      <c r="E68" s="58">
        <v>290.7</v>
      </c>
      <c r="F68" s="58">
        <v>327.3</v>
      </c>
      <c r="G68" s="58">
        <v>11.2</v>
      </c>
      <c r="H68" s="95">
        <v>177.3</v>
      </c>
      <c r="I68" s="58">
        <v>17.6</v>
      </c>
      <c r="J68" s="58">
        <v>8.3</v>
      </c>
      <c r="K68" s="58">
        <v>14.5</v>
      </c>
      <c r="L68" s="58">
        <v>36.1</v>
      </c>
      <c r="M68" s="58">
        <v>14.2</v>
      </c>
      <c r="N68" s="58">
        <v>9.4</v>
      </c>
      <c r="O68" s="58">
        <v>24.6</v>
      </c>
      <c r="P68" s="58">
        <v>62.2</v>
      </c>
      <c r="Q68" s="58">
        <v>14.7</v>
      </c>
      <c r="R68" s="58">
        <v>23.1</v>
      </c>
      <c r="S68" s="58">
        <v>56.0</v>
      </c>
      <c r="T68" s="95">
        <v>21717.0</v>
      </c>
      <c r="U68" s="95">
        <v>67027.0</v>
      </c>
      <c r="V68" s="58">
        <v>812.1</v>
      </c>
      <c r="W68" s="100">
        <f t="shared" si="5"/>
        <v>16.2</v>
      </c>
      <c r="X68" s="97">
        <f t="shared" si="6"/>
        <v>27.16049383</v>
      </c>
      <c r="Y68" s="97">
        <v>4.4</v>
      </c>
      <c r="Z68" s="58">
        <v>11.8</v>
      </c>
      <c r="AA68" s="58">
        <v>51.1</v>
      </c>
      <c r="AB68" s="58">
        <v>26.2</v>
      </c>
      <c r="AC68" s="97">
        <v>508.6</v>
      </c>
      <c r="AD68" s="58">
        <v>2.5</v>
      </c>
      <c r="AE68" s="58">
        <v>2.5</v>
      </c>
      <c r="AF68" s="58">
        <v>2.4</v>
      </c>
      <c r="AG68" s="58">
        <v>1.9</v>
      </c>
      <c r="AH68" s="58">
        <v>3.1</v>
      </c>
      <c r="AI68" s="58"/>
      <c r="AJ68" s="58"/>
      <c r="AK68" s="58"/>
      <c r="AL68" s="58"/>
      <c r="AM68" s="58">
        <v>42.0</v>
      </c>
      <c r="AN68" s="95">
        <v>1845.8</v>
      </c>
      <c r="AO68" s="58">
        <v>1.0</v>
      </c>
      <c r="AP68" s="58">
        <v>10.2</v>
      </c>
      <c r="AQ68" s="58">
        <v>75.4</v>
      </c>
      <c r="AR68" s="58">
        <v>41.5</v>
      </c>
      <c r="AS68" s="58">
        <v>40.1</v>
      </c>
      <c r="AT68" s="58">
        <v>7.2</v>
      </c>
      <c r="AU68" s="58">
        <v>0.3</v>
      </c>
      <c r="AV68" s="58">
        <v>47.7</v>
      </c>
      <c r="AW68" s="58">
        <v>15.4</v>
      </c>
      <c r="AX68" s="58">
        <v>18.8</v>
      </c>
      <c r="AY68" s="58">
        <v>17.8</v>
      </c>
      <c r="AZ68" s="58">
        <v>25.5</v>
      </c>
      <c r="BA68" s="58">
        <v>27.6</v>
      </c>
      <c r="BB68" s="58">
        <v>36.6</v>
      </c>
    </row>
    <row r="69" ht="16.5" customHeight="1">
      <c r="A69" s="58" t="s">
        <v>660</v>
      </c>
      <c r="B69" s="31">
        <v>9162.0</v>
      </c>
      <c r="C69" s="58"/>
      <c r="D69" s="58" t="s">
        <v>772</v>
      </c>
      <c r="E69" s="58">
        <f t="shared" ref="E69:F69" si="34">SUM(E469:E472)</f>
        <v>1084.1</v>
      </c>
      <c r="F69" s="58">
        <f t="shared" si="34"/>
        <v>1450.3</v>
      </c>
      <c r="G69" s="100">
        <f t="shared" ref="G69:V69" si="35">($E469*G469+$E470*G470+$E471*G471+$E472*G472)/$E69</f>
        <v>25.21699105</v>
      </c>
      <c r="H69" s="95">
        <f t="shared" si="35"/>
        <v>4814.617941</v>
      </c>
      <c r="I69" s="100">
        <f t="shared" si="35"/>
        <v>15.3</v>
      </c>
      <c r="J69" s="100">
        <f t="shared" si="35"/>
        <v>7.9</v>
      </c>
      <c r="K69" s="100">
        <f t="shared" si="35"/>
        <v>18.7</v>
      </c>
      <c r="L69" s="100">
        <f t="shared" si="35"/>
        <v>35.5</v>
      </c>
      <c r="M69" s="100">
        <f t="shared" si="35"/>
        <v>13.9</v>
      </c>
      <c r="N69" s="100">
        <f t="shared" si="35"/>
        <v>8.7</v>
      </c>
      <c r="O69" s="100">
        <f t="shared" si="35"/>
        <v>34.3</v>
      </c>
      <c r="P69" s="100">
        <f t="shared" si="35"/>
        <v>36.66159948</v>
      </c>
      <c r="Q69" s="100">
        <f t="shared" si="35"/>
        <v>13.77078683</v>
      </c>
      <c r="R69" s="100">
        <f t="shared" si="35"/>
        <v>49.56761369</v>
      </c>
      <c r="S69" s="100">
        <f t="shared" si="35"/>
        <v>25.33483996</v>
      </c>
      <c r="T69" s="100">
        <f t="shared" si="35"/>
        <v>25838</v>
      </c>
      <c r="U69" s="100">
        <f t="shared" si="35"/>
        <v>70321</v>
      </c>
      <c r="V69" s="100">
        <f t="shared" si="35"/>
        <v>560.2</v>
      </c>
      <c r="W69" s="100">
        <f t="shared" si="5"/>
        <v>12.1</v>
      </c>
      <c r="X69" s="97">
        <f t="shared" si="6"/>
        <v>33.05785124</v>
      </c>
      <c r="Y69" s="100">
        <f t="shared" ref="Y69:AH69" si="36">($E469*Y469+$E470*Y470+$E471*Y471+$E472*Y472)/$E69</f>
        <v>4</v>
      </c>
      <c r="Z69" s="100">
        <f t="shared" si="36"/>
        <v>8.1</v>
      </c>
      <c r="AA69" s="100">
        <f t="shared" si="36"/>
        <v>41.3</v>
      </c>
      <c r="AB69" s="100">
        <f t="shared" si="36"/>
        <v>33</v>
      </c>
      <c r="AC69" s="100">
        <f t="shared" si="36"/>
        <v>574.9791901</v>
      </c>
      <c r="AD69" s="100">
        <f t="shared" si="36"/>
        <v>4.5</v>
      </c>
      <c r="AE69" s="100">
        <f t="shared" si="36"/>
        <v>4.7</v>
      </c>
      <c r="AF69" s="100">
        <f t="shared" si="36"/>
        <v>4.2</v>
      </c>
      <c r="AG69" s="100">
        <f t="shared" si="36"/>
        <v>2.8</v>
      </c>
      <c r="AH69" s="100">
        <f t="shared" si="36"/>
        <v>6.3</v>
      </c>
      <c r="AI69" s="58"/>
      <c r="AJ69" s="58"/>
      <c r="AK69" s="58"/>
      <c r="AL69" s="58"/>
      <c r="AM69" s="58"/>
      <c r="AN69" s="95"/>
      <c r="AO69" s="58"/>
      <c r="AP69" s="58"/>
      <c r="AQ69" s="58"/>
      <c r="AR69" s="58"/>
      <c r="AS69" s="58"/>
      <c r="AT69" s="58"/>
      <c r="AU69" s="58"/>
      <c r="AV69" s="58"/>
      <c r="AW69" s="58"/>
      <c r="AX69" s="58"/>
      <c r="AY69" s="58"/>
      <c r="AZ69" s="58"/>
      <c r="BA69" s="58"/>
      <c r="BB69" s="58"/>
    </row>
    <row r="70" ht="16.5" customHeight="1">
      <c r="A70" s="58" t="s">
        <v>660</v>
      </c>
      <c r="B70" s="58">
        <v>9184.0</v>
      </c>
      <c r="C70" s="58">
        <v>221.0</v>
      </c>
      <c r="D70" s="58" t="s">
        <v>773</v>
      </c>
      <c r="E70" s="58">
        <v>287.1</v>
      </c>
      <c r="F70" s="58">
        <v>340.0</v>
      </c>
      <c r="G70" s="58">
        <v>15.6</v>
      </c>
      <c r="H70" s="95">
        <v>511.9</v>
      </c>
      <c r="I70" s="58">
        <v>18.3</v>
      </c>
      <c r="J70" s="58">
        <v>7.7</v>
      </c>
      <c r="K70" s="58">
        <v>11.7</v>
      </c>
      <c r="L70" s="58">
        <v>36.8</v>
      </c>
      <c r="M70" s="58">
        <v>15.4</v>
      </c>
      <c r="N70" s="58">
        <v>10.2</v>
      </c>
      <c r="O70" s="58">
        <v>22.7</v>
      </c>
      <c r="P70" s="58">
        <v>42.7</v>
      </c>
      <c r="Q70" s="58">
        <v>16.5</v>
      </c>
      <c r="R70" s="58">
        <v>40.8</v>
      </c>
      <c r="S70" s="58">
        <v>48.7</v>
      </c>
      <c r="T70" s="95">
        <v>29954.0</v>
      </c>
      <c r="U70" s="95">
        <v>99344.0</v>
      </c>
      <c r="V70" s="58">
        <v>773.4</v>
      </c>
      <c r="W70" s="100">
        <f t="shared" si="5"/>
        <v>9.1</v>
      </c>
      <c r="X70" s="97">
        <f t="shared" si="6"/>
        <v>3.296703297</v>
      </c>
      <c r="Y70" s="97">
        <v>0.3</v>
      </c>
      <c r="Z70" s="58">
        <v>8.8</v>
      </c>
      <c r="AA70" s="58">
        <v>33.8</v>
      </c>
      <c r="AB70" s="58">
        <v>50.7</v>
      </c>
      <c r="AC70" s="97">
        <v>654.3</v>
      </c>
      <c r="AD70" s="58">
        <v>2.7</v>
      </c>
      <c r="AE70" s="58">
        <v>2.9</v>
      </c>
      <c r="AF70" s="58">
        <v>2.5</v>
      </c>
      <c r="AG70" s="58">
        <v>1.0</v>
      </c>
      <c r="AH70" s="58">
        <v>4.0</v>
      </c>
      <c r="AI70" s="58"/>
      <c r="AJ70" s="58"/>
      <c r="AK70" s="58"/>
      <c r="AL70" s="58"/>
      <c r="AM70" s="58">
        <v>29.0</v>
      </c>
      <c r="AN70" s="95">
        <v>664.2</v>
      </c>
      <c r="AO70" s="58">
        <v>0.6</v>
      </c>
      <c r="AP70" s="58">
        <v>20.3</v>
      </c>
      <c r="AQ70" s="58">
        <v>77.3</v>
      </c>
      <c r="AR70" s="58">
        <v>58.8</v>
      </c>
      <c r="AS70" s="58">
        <v>79.5</v>
      </c>
      <c r="AT70" s="58">
        <v>8.4</v>
      </c>
      <c r="AU70" s="58">
        <v>0.2</v>
      </c>
      <c r="AV70" s="58">
        <v>21.5</v>
      </c>
      <c r="AW70" s="58">
        <v>23.9</v>
      </c>
      <c r="AX70" s="58">
        <v>40.4</v>
      </c>
      <c r="AY70" s="58">
        <v>14.0</v>
      </c>
      <c r="AZ70" s="58">
        <v>23.3</v>
      </c>
      <c r="BA70" s="58">
        <v>31.2</v>
      </c>
      <c r="BB70" s="58">
        <v>45.8</v>
      </c>
    </row>
    <row r="71" ht="16.5" customHeight="1">
      <c r="A71" s="58" t="s">
        <v>660</v>
      </c>
      <c r="B71" s="31">
        <v>9174.0</v>
      </c>
      <c r="C71" s="58">
        <v>221.0</v>
      </c>
      <c r="D71" s="58" t="s">
        <v>774</v>
      </c>
      <c r="E71" s="58">
        <v>287.1</v>
      </c>
      <c r="F71" s="58">
        <v>340.0</v>
      </c>
      <c r="G71" s="58">
        <v>15.6</v>
      </c>
      <c r="H71" s="95">
        <v>511.9</v>
      </c>
      <c r="I71" s="58">
        <v>18.3</v>
      </c>
      <c r="J71" s="58">
        <v>7.7</v>
      </c>
      <c r="K71" s="58">
        <v>11.7</v>
      </c>
      <c r="L71" s="58">
        <v>36.8</v>
      </c>
      <c r="M71" s="58">
        <v>15.4</v>
      </c>
      <c r="N71" s="58">
        <v>10.2</v>
      </c>
      <c r="O71" s="58">
        <v>22.7</v>
      </c>
      <c r="P71" s="58">
        <v>42.7</v>
      </c>
      <c r="Q71" s="58">
        <v>16.5</v>
      </c>
      <c r="R71" s="58">
        <v>40.8</v>
      </c>
      <c r="S71" s="58">
        <v>48.7</v>
      </c>
      <c r="T71" s="95">
        <v>29954.0</v>
      </c>
      <c r="U71" s="95">
        <v>99344.0</v>
      </c>
      <c r="V71" s="58">
        <v>773.4</v>
      </c>
      <c r="W71" s="100">
        <f t="shared" si="5"/>
        <v>9.1</v>
      </c>
      <c r="X71" s="97">
        <f t="shared" si="6"/>
        <v>3.296703297</v>
      </c>
      <c r="Y71" s="97">
        <v>0.3</v>
      </c>
      <c r="Z71" s="58">
        <v>8.8</v>
      </c>
      <c r="AA71" s="58">
        <v>33.8</v>
      </c>
      <c r="AB71" s="58">
        <v>50.7</v>
      </c>
      <c r="AC71" s="97">
        <v>654.3</v>
      </c>
      <c r="AD71" s="58">
        <v>2.7</v>
      </c>
      <c r="AE71" s="58">
        <v>2.9</v>
      </c>
      <c r="AF71" s="58">
        <v>2.5</v>
      </c>
      <c r="AG71" s="58">
        <v>1.0</v>
      </c>
      <c r="AH71" s="58">
        <v>4.0</v>
      </c>
      <c r="AI71" s="58"/>
      <c r="AJ71" s="58"/>
      <c r="AK71" s="58"/>
      <c r="AL71" s="58"/>
      <c r="AM71" s="58">
        <v>29.0</v>
      </c>
      <c r="AN71" s="95">
        <v>664.2</v>
      </c>
      <c r="AO71" s="58">
        <v>0.6</v>
      </c>
      <c r="AP71" s="58">
        <v>20.3</v>
      </c>
      <c r="AQ71" s="58">
        <v>77.3</v>
      </c>
      <c r="AR71" s="58">
        <v>58.8</v>
      </c>
      <c r="AS71" s="58">
        <v>79.5</v>
      </c>
      <c r="AT71" s="58">
        <v>8.4</v>
      </c>
      <c r="AU71" s="58">
        <v>0.2</v>
      </c>
      <c r="AV71" s="58">
        <v>21.5</v>
      </c>
      <c r="AW71" s="58">
        <v>23.9</v>
      </c>
      <c r="AX71" s="58">
        <v>40.4</v>
      </c>
      <c r="AY71" s="58">
        <v>14.0</v>
      </c>
      <c r="AZ71" s="58">
        <v>23.3</v>
      </c>
      <c r="BA71" s="58">
        <v>31.2</v>
      </c>
      <c r="BB71" s="58">
        <v>45.8</v>
      </c>
    </row>
    <row r="72" ht="16.5" customHeight="1">
      <c r="A72" s="58" t="s">
        <v>660</v>
      </c>
      <c r="B72" s="58">
        <v>9187.0</v>
      </c>
      <c r="C72" s="58">
        <v>222.0</v>
      </c>
      <c r="D72" s="58" t="s">
        <v>410</v>
      </c>
      <c r="E72" s="58">
        <v>282.8</v>
      </c>
      <c r="F72" s="58">
        <v>317.9</v>
      </c>
      <c r="G72" s="58">
        <v>11.1</v>
      </c>
      <c r="H72" s="95">
        <v>215.3</v>
      </c>
      <c r="I72" s="58">
        <v>17.2</v>
      </c>
      <c r="J72" s="58">
        <v>8.2</v>
      </c>
      <c r="K72" s="58">
        <v>12.1</v>
      </c>
      <c r="L72" s="58">
        <v>36.1</v>
      </c>
      <c r="M72" s="58">
        <v>16.4</v>
      </c>
      <c r="N72" s="58">
        <v>10.0</v>
      </c>
      <c r="O72" s="58">
        <v>16.9</v>
      </c>
      <c r="P72" s="58">
        <v>61.3</v>
      </c>
      <c r="Q72" s="58">
        <v>12.3</v>
      </c>
      <c r="R72" s="58">
        <v>26.4</v>
      </c>
      <c r="S72" s="58">
        <v>50.4</v>
      </c>
      <c r="T72" s="95">
        <v>23680.0</v>
      </c>
      <c r="U72" s="95">
        <v>32066.0</v>
      </c>
      <c r="V72" s="58">
        <v>763.9</v>
      </c>
      <c r="W72" s="100">
        <f t="shared" si="5"/>
        <v>14.5</v>
      </c>
      <c r="X72" s="97">
        <f t="shared" si="6"/>
        <v>25.51724138</v>
      </c>
      <c r="Y72" s="97">
        <v>3.7</v>
      </c>
      <c r="Z72" s="58">
        <v>10.8</v>
      </c>
      <c r="AA72" s="58">
        <v>49.1</v>
      </c>
      <c r="AB72" s="58">
        <v>26.5</v>
      </c>
      <c r="AC72" s="97">
        <v>364.5</v>
      </c>
      <c r="AD72" s="58">
        <v>3.1</v>
      </c>
      <c r="AE72" s="58">
        <v>3.5</v>
      </c>
      <c r="AF72" s="58">
        <v>2.7</v>
      </c>
      <c r="AG72" s="58">
        <v>1.7</v>
      </c>
      <c r="AH72" s="58">
        <v>4.0</v>
      </c>
      <c r="AI72" s="58"/>
      <c r="AJ72" s="58"/>
      <c r="AK72" s="58"/>
      <c r="AL72" s="58"/>
      <c r="AM72" s="58">
        <v>47.0</v>
      </c>
      <c r="AN72" s="95">
        <v>1476.8</v>
      </c>
      <c r="AO72" s="58">
        <v>-0.9</v>
      </c>
      <c r="AP72" s="58">
        <v>17.0</v>
      </c>
      <c r="AQ72" s="58">
        <v>83.1</v>
      </c>
      <c r="AR72" s="58">
        <v>38.5</v>
      </c>
      <c r="AS72" s="58">
        <v>62.6</v>
      </c>
      <c r="AT72" s="58">
        <v>11.7</v>
      </c>
      <c r="AU72" s="58">
        <v>0.6</v>
      </c>
      <c r="AV72" s="58">
        <v>30.3</v>
      </c>
      <c r="AW72" s="58">
        <v>24.1</v>
      </c>
      <c r="AX72" s="58">
        <v>14.7</v>
      </c>
      <c r="AY72" s="58">
        <v>30.3</v>
      </c>
      <c r="AZ72" s="58">
        <v>26.7</v>
      </c>
      <c r="BA72" s="58">
        <v>25.8</v>
      </c>
      <c r="BB72" s="58">
        <v>35.8</v>
      </c>
    </row>
    <row r="73" ht="16.5" customHeight="1">
      <c r="A73" s="58" t="s">
        <v>660</v>
      </c>
      <c r="B73" s="31">
        <v>9163.0</v>
      </c>
      <c r="C73" s="58">
        <v>222.0</v>
      </c>
      <c r="D73" s="58" t="s">
        <v>775</v>
      </c>
      <c r="E73" s="58">
        <v>282.8</v>
      </c>
      <c r="F73" s="58">
        <v>317.9</v>
      </c>
      <c r="G73" s="58">
        <v>11.1</v>
      </c>
      <c r="H73" s="101">
        <v>1662.4</v>
      </c>
      <c r="I73" s="58">
        <v>17.2</v>
      </c>
      <c r="J73" s="102">
        <v>8.4</v>
      </c>
      <c r="K73" s="102">
        <v>13.5</v>
      </c>
      <c r="L73" s="102">
        <v>35.9</v>
      </c>
      <c r="M73" s="102">
        <v>17.1</v>
      </c>
      <c r="N73" s="102">
        <v>9.3</v>
      </c>
      <c r="O73" s="58">
        <v>16.9</v>
      </c>
      <c r="P73" s="58">
        <v>61.3</v>
      </c>
      <c r="Q73" s="58">
        <v>12.3</v>
      </c>
      <c r="R73" s="58">
        <v>26.4</v>
      </c>
      <c r="S73" s="58">
        <v>50.4</v>
      </c>
      <c r="T73" s="95">
        <v>23680.0</v>
      </c>
      <c r="U73" s="95">
        <v>32066.0</v>
      </c>
      <c r="V73" s="58">
        <v>763.9</v>
      </c>
      <c r="W73" s="100">
        <f t="shared" si="5"/>
        <v>14.5</v>
      </c>
      <c r="X73" s="97">
        <f t="shared" si="6"/>
        <v>25.51724138</v>
      </c>
      <c r="Y73" s="97">
        <v>3.7</v>
      </c>
      <c r="Z73" s="58">
        <v>10.8</v>
      </c>
      <c r="AA73" s="102">
        <v>47.2</v>
      </c>
      <c r="AB73" s="102">
        <v>30.8</v>
      </c>
      <c r="AC73" s="97">
        <v>364.5</v>
      </c>
      <c r="AD73" s="58">
        <v>3.1</v>
      </c>
      <c r="AE73" s="58">
        <v>3.5</v>
      </c>
      <c r="AF73" s="58">
        <v>2.7</v>
      </c>
      <c r="AG73" s="58">
        <v>1.7</v>
      </c>
      <c r="AH73" s="58">
        <v>4.0</v>
      </c>
      <c r="AI73" s="58"/>
      <c r="AJ73" s="58"/>
      <c r="AK73" s="58"/>
      <c r="AL73" s="58"/>
      <c r="AM73" s="58">
        <v>47.0</v>
      </c>
      <c r="AN73" s="95">
        <v>1476.8</v>
      </c>
      <c r="AO73" s="58">
        <v>-0.9</v>
      </c>
      <c r="AP73" s="58">
        <v>17.0</v>
      </c>
      <c r="AQ73" s="58">
        <v>83.1</v>
      </c>
      <c r="AR73" s="58">
        <v>38.5</v>
      </c>
      <c r="AS73" s="58">
        <v>62.6</v>
      </c>
      <c r="AT73" s="58">
        <v>11.7</v>
      </c>
      <c r="AU73" s="58">
        <v>0.6</v>
      </c>
      <c r="AV73" s="58">
        <v>30.3</v>
      </c>
      <c r="AW73" s="58">
        <v>24.1</v>
      </c>
      <c r="AX73" s="58">
        <v>14.7</v>
      </c>
      <c r="AY73" s="58">
        <v>30.3</v>
      </c>
      <c r="AZ73" s="58">
        <v>26.7</v>
      </c>
      <c r="BA73" s="58">
        <v>25.8</v>
      </c>
      <c r="BB73" s="58">
        <v>35.8</v>
      </c>
    </row>
    <row r="74" ht="16.5" customHeight="1">
      <c r="A74" s="58" t="s">
        <v>660</v>
      </c>
      <c r="B74" s="58">
        <v>9173.0</v>
      </c>
      <c r="C74" s="58">
        <v>223.0</v>
      </c>
      <c r="D74" s="58" t="s">
        <v>396</v>
      </c>
      <c r="E74" s="58">
        <v>198.3</v>
      </c>
      <c r="F74" s="58">
        <v>223.2</v>
      </c>
      <c r="G74" s="58">
        <v>11.2</v>
      </c>
      <c r="H74" s="95">
        <v>112.9</v>
      </c>
      <c r="I74" s="58">
        <v>17.0</v>
      </c>
      <c r="J74" s="58">
        <v>7.8</v>
      </c>
      <c r="K74" s="58">
        <v>11.2</v>
      </c>
      <c r="L74" s="58">
        <v>36.7</v>
      </c>
      <c r="M74" s="58">
        <v>16.4</v>
      </c>
      <c r="N74" s="58">
        <v>10.9</v>
      </c>
      <c r="O74" s="58">
        <v>17.0</v>
      </c>
      <c r="P74" s="58">
        <v>57.6</v>
      </c>
      <c r="Q74" s="58">
        <v>14.0</v>
      </c>
      <c r="R74" s="58">
        <v>28.4</v>
      </c>
      <c r="S74" s="58">
        <v>49.4</v>
      </c>
      <c r="T74" s="95">
        <v>26258.0</v>
      </c>
      <c r="U74" s="95">
        <v>28675.0</v>
      </c>
      <c r="V74" s="58">
        <v>779.9</v>
      </c>
      <c r="W74" s="100">
        <f t="shared" si="5"/>
        <v>14</v>
      </c>
      <c r="X74" s="97">
        <f t="shared" si="6"/>
        <v>22.14285714</v>
      </c>
      <c r="Y74" s="97">
        <v>3.1</v>
      </c>
      <c r="Z74" s="58">
        <v>10.9</v>
      </c>
      <c r="AA74" s="58">
        <v>49.4</v>
      </c>
      <c r="AB74" s="58">
        <v>28.1</v>
      </c>
      <c r="AC74" s="97">
        <v>316.2</v>
      </c>
      <c r="AD74" s="58">
        <v>2.9</v>
      </c>
      <c r="AE74" s="58">
        <v>3.4</v>
      </c>
      <c r="AF74" s="58">
        <v>2.4</v>
      </c>
      <c r="AG74" s="58">
        <v>1.5</v>
      </c>
      <c r="AH74" s="58">
        <v>4.2</v>
      </c>
      <c r="AI74" s="58"/>
      <c r="AJ74" s="58"/>
      <c r="AK74" s="58"/>
      <c r="AL74" s="58"/>
      <c r="AM74" s="58">
        <v>38.0</v>
      </c>
      <c r="AN74" s="95">
        <v>1976.9</v>
      </c>
      <c r="AO74" s="58">
        <v>-1.5</v>
      </c>
      <c r="AP74" s="58">
        <v>15.2</v>
      </c>
      <c r="AQ74" s="58">
        <v>83.0</v>
      </c>
      <c r="AR74" s="58">
        <v>39.4</v>
      </c>
      <c r="AS74" s="58">
        <v>70.3</v>
      </c>
      <c r="AT74" s="58">
        <v>13.6</v>
      </c>
      <c r="AU74" s="58">
        <v>1.1</v>
      </c>
      <c r="AV74" s="58">
        <v>33.1</v>
      </c>
      <c r="AW74" s="58">
        <v>27.1</v>
      </c>
      <c r="AX74" s="58">
        <v>13.3</v>
      </c>
      <c r="AY74" s="58">
        <v>25.4</v>
      </c>
      <c r="AZ74" s="58">
        <v>21.1</v>
      </c>
      <c r="BA74" s="58">
        <v>25.9</v>
      </c>
      <c r="BB74" s="58">
        <v>39.4</v>
      </c>
    </row>
    <row r="75" ht="16.5" customHeight="1">
      <c r="A75" s="58" t="s">
        <v>660</v>
      </c>
      <c r="B75" s="58">
        <v>9182.0</v>
      </c>
      <c r="C75" s="58">
        <v>223.0</v>
      </c>
      <c r="D75" s="58" t="s">
        <v>405</v>
      </c>
      <c r="E75" s="58">
        <v>198.3</v>
      </c>
      <c r="F75" s="58">
        <v>223.2</v>
      </c>
      <c r="G75" s="58">
        <v>11.2</v>
      </c>
      <c r="H75" s="95">
        <v>112.9</v>
      </c>
      <c r="I75" s="58">
        <v>17.0</v>
      </c>
      <c r="J75" s="58">
        <v>7.8</v>
      </c>
      <c r="K75" s="58">
        <v>11.2</v>
      </c>
      <c r="L75" s="58">
        <v>36.7</v>
      </c>
      <c r="M75" s="58">
        <v>16.4</v>
      </c>
      <c r="N75" s="58">
        <v>10.9</v>
      </c>
      <c r="O75" s="58">
        <v>17.0</v>
      </c>
      <c r="P75" s="58">
        <v>57.6</v>
      </c>
      <c r="Q75" s="58">
        <v>14.0</v>
      </c>
      <c r="R75" s="58">
        <v>28.4</v>
      </c>
      <c r="S75" s="58">
        <v>49.4</v>
      </c>
      <c r="T75" s="95">
        <v>26258.0</v>
      </c>
      <c r="U75" s="95">
        <v>28675.0</v>
      </c>
      <c r="V75" s="58">
        <v>779.9</v>
      </c>
      <c r="W75" s="100">
        <f t="shared" si="5"/>
        <v>14</v>
      </c>
      <c r="X75" s="97">
        <f t="shared" si="6"/>
        <v>22.14285714</v>
      </c>
      <c r="Y75" s="97">
        <v>3.1</v>
      </c>
      <c r="Z75" s="58">
        <v>10.9</v>
      </c>
      <c r="AA75" s="58">
        <v>49.4</v>
      </c>
      <c r="AB75" s="58">
        <v>28.1</v>
      </c>
      <c r="AC75" s="97">
        <v>316.2</v>
      </c>
      <c r="AD75" s="58">
        <v>2.9</v>
      </c>
      <c r="AE75" s="58">
        <v>3.4</v>
      </c>
      <c r="AF75" s="58">
        <v>2.4</v>
      </c>
      <c r="AG75" s="58">
        <v>1.5</v>
      </c>
      <c r="AH75" s="58">
        <v>4.2</v>
      </c>
      <c r="AI75" s="58"/>
      <c r="AJ75" s="58"/>
      <c r="AK75" s="58"/>
      <c r="AL75" s="58"/>
      <c r="AM75" s="58">
        <v>38.0</v>
      </c>
      <c r="AN75" s="95">
        <v>1976.9</v>
      </c>
      <c r="AO75" s="58">
        <v>-1.5</v>
      </c>
      <c r="AP75" s="58">
        <v>15.2</v>
      </c>
      <c r="AQ75" s="58">
        <v>83.0</v>
      </c>
      <c r="AR75" s="58">
        <v>39.4</v>
      </c>
      <c r="AS75" s="58">
        <v>70.3</v>
      </c>
      <c r="AT75" s="58">
        <v>13.6</v>
      </c>
      <c r="AU75" s="58">
        <v>1.1</v>
      </c>
      <c r="AV75" s="58">
        <v>33.1</v>
      </c>
      <c r="AW75" s="58">
        <v>27.1</v>
      </c>
      <c r="AX75" s="58">
        <v>13.3</v>
      </c>
      <c r="AY75" s="58">
        <v>25.4</v>
      </c>
      <c r="AZ75" s="58">
        <v>21.1</v>
      </c>
      <c r="BA75" s="58">
        <v>25.9</v>
      </c>
      <c r="BB75" s="58">
        <v>39.4</v>
      </c>
    </row>
    <row r="76" ht="16.5" customHeight="1">
      <c r="A76" s="58" t="s">
        <v>660</v>
      </c>
      <c r="B76" s="58">
        <v>9188.0</v>
      </c>
      <c r="C76" s="58">
        <v>224.0</v>
      </c>
      <c r="D76" s="58" t="s">
        <v>776</v>
      </c>
      <c r="E76" s="58">
        <v>258.5</v>
      </c>
      <c r="F76" s="58">
        <v>290.7</v>
      </c>
      <c r="G76" s="58">
        <v>11.1</v>
      </c>
      <c r="H76" s="95">
        <v>221.2</v>
      </c>
      <c r="I76" s="58">
        <v>17.9</v>
      </c>
      <c r="J76" s="58">
        <v>7.6</v>
      </c>
      <c r="K76" s="58">
        <v>10.6</v>
      </c>
      <c r="L76" s="58">
        <v>36.9</v>
      </c>
      <c r="M76" s="58">
        <v>16.5</v>
      </c>
      <c r="N76" s="58">
        <v>10.6</v>
      </c>
      <c r="O76" s="58">
        <v>15.5</v>
      </c>
      <c r="P76" s="58">
        <v>49.4</v>
      </c>
      <c r="Q76" s="58">
        <v>16.6</v>
      </c>
      <c r="R76" s="58">
        <v>34.1</v>
      </c>
      <c r="S76" s="58">
        <v>53.2</v>
      </c>
      <c r="T76" s="95">
        <v>29060.0</v>
      </c>
      <c r="U76" s="95">
        <v>32563.0</v>
      </c>
      <c r="V76" s="58">
        <v>763.9</v>
      </c>
      <c r="W76" s="100">
        <f t="shared" si="5"/>
        <v>12.5</v>
      </c>
      <c r="X76" s="97">
        <f t="shared" si="6"/>
        <v>16.8</v>
      </c>
      <c r="Y76" s="97">
        <v>2.1</v>
      </c>
      <c r="Z76" s="58">
        <v>10.4</v>
      </c>
      <c r="AA76" s="58">
        <v>43.5</v>
      </c>
      <c r="AB76" s="58">
        <v>37.0</v>
      </c>
      <c r="AC76" s="97">
        <v>323.5</v>
      </c>
      <c r="AD76" s="58">
        <v>2.9</v>
      </c>
      <c r="AE76" s="58">
        <v>3.3</v>
      </c>
      <c r="AF76" s="58">
        <v>2.6</v>
      </c>
      <c r="AG76" s="58">
        <v>1.7</v>
      </c>
      <c r="AH76" s="58">
        <v>4.2</v>
      </c>
      <c r="AI76" s="58"/>
      <c r="AJ76" s="58"/>
      <c r="AK76" s="58"/>
      <c r="AL76" s="58"/>
      <c r="AM76" s="58">
        <v>46.0</v>
      </c>
      <c r="AN76" s="95">
        <v>1313.7</v>
      </c>
      <c r="AO76" s="58">
        <v>-0.8</v>
      </c>
      <c r="AP76" s="58">
        <v>14.4</v>
      </c>
      <c r="AQ76" s="58">
        <v>84.5</v>
      </c>
      <c r="AR76" s="58">
        <v>46.2</v>
      </c>
      <c r="AS76" s="58">
        <v>68.7</v>
      </c>
      <c r="AT76" s="58">
        <v>9.9</v>
      </c>
      <c r="AU76" s="58">
        <v>0.7</v>
      </c>
      <c r="AV76" s="58">
        <v>30.1</v>
      </c>
      <c r="AW76" s="58">
        <v>22.4</v>
      </c>
      <c r="AX76" s="58">
        <v>20.4</v>
      </c>
      <c r="AY76" s="58">
        <v>26.4</v>
      </c>
      <c r="AZ76" s="58">
        <v>23.8</v>
      </c>
      <c r="BA76" s="58">
        <v>25.5</v>
      </c>
      <c r="BB76" s="58">
        <v>44.2</v>
      </c>
    </row>
    <row r="77" ht="16.5" customHeight="1">
      <c r="A77" s="58" t="s">
        <v>660</v>
      </c>
      <c r="B77" s="58">
        <v>9181.0</v>
      </c>
      <c r="C77" s="58">
        <v>224.0</v>
      </c>
      <c r="D77" s="58" t="s">
        <v>404</v>
      </c>
      <c r="E77" s="58">
        <v>258.5</v>
      </c>
      <c r="F77" s="58">
        <v>290.7</v>
      </c>
      <c r="G77" s="58">
        <v>11.1</v>
      </c>
      <c r="H77" s="95">
        <v>221.2</v>
      </c>
      <c r="I77" s="58">
        <v>17.9</v>
      </c>
      <c r="J77" s="58">
        <v>7.6</v>
      </c>
      <c r="K77" s="58">
        <v>10.6</v>
      </c>
      <c r="L77" s="58">
        <v>36.9</v>
      </c>
      <c r="M77" s="58">
        <v>16.5</v>
      </c>
      <c r="N77" s="58">
        <v>10.6</v>
      </c>
      <c r="O77" s="58">
        <v>15.5</v>
      </c>
      <c r="P77" s="58">
        <v>49.4</v>
      </c>
      <c r="Q77" s="58">
        <v>16.6</v>
      </c>
      <c r="R77" s="58">
        <v>34.1</v>
      </c>
      <c r="S77" s="58">
        <v>53.2</v>
      </c>
      <c r="T77" s="95">
        <v>29060.0</v>
      </c>
      <c r="U77" s="95">
        <v>32563.0</v>
      </c>
      <c r="V77" s="58">
        <v>763.9</v>
      </c>
      <c r="W77" s="100">
        <f t="shared" si="5"/>
        <v>12.5</v>
      </c>
      <c r="X77" s="97">
        <f t="shared" si="6"/>
        <v>16.8</v>
      </c>
      <c r="Y77" s="97">
        <v>2.1</v>
      </c>
      <c r="Z77" s="58">
        <v>10.4</v>
      </c>
      <c r="AA77" s="58">
        <v>43.5</v>
      </c>
      <c r="AB77" s="58">
        <v>37.0</v>
      </c>
      <c r="AC77" s="97">
        <v>323.5</v>
      </c>
      <c r="AD77" s="58">
        <v>2.9</v>
      </c>
      <c r="AE77" s="58">
        <v>3.3</v>
      </c>
      <c r="AF77" s="58">
        <v>2.6</v>
      </c>
      <c r="AG77" s="58">
        <v>1.7</v>
      </c>
      <c r="AH77" s="58">
        <v>4.2</v>
      </c>
      <c r="AI77" s="58"/>
      <c r="AJ77" s="58"/>
      <c r="AK77" s="58"/>
      <c r="AL77" s="58"/>
      <c r="AM77" s="58">
        <v>46.0</v>
      </c>
      <c r="AN77" s="95">
        <v>1313.7</v>
      </c>
      <c r="AO77" s="58">
        <v>-0.8</v>
      </c>
      <c r="AP77" s="58">
        <v>14.4</v>
      </c>
      <c r="AQ77" s="58">
        <v>84.5</v>
      </c>
      <c r="AR77" s="58">
        <v>46.2</v>
      </c>
      <c r="AS77" s="58">
        <v>68.7</v>
      </c>
      <c r="AT77" s="58">
        <v>9.9</v>
      </c>
      <c r="AU77" s="58">
        <v>0.7</v>
      </c>
      <c r="AV77" s="58">
        <v>30.1</v>
      </c>
      <c r="AW77" s="58">
        <v>22.4</v>
      </c>
      <c r="AX77" s="58">
        <v>20.4</v>
      </c>
      <c r="AY77" s="58">
        <v>26.4</v>
      </c>
      <c r="AZ77" s="58">
        <v>23.8</v>
      </c>
      <c r="BA77" s="58">
        <v>25.5</v>
      </c>
      <c r="BB77" s="58">
        <v>44.2</v>
      </c>
    </row>
    <row r="78" ht="16.5" customHeight="1">
      <c r="A78" s="58" t="s">
        <v>660</v>
      </c>
      <c r="B78" s="31">
        <v>9189.0</v>
      </c>
      <c r="C78" s="58">
        <v>225.0</v>
      </c>
      <c r="D78" s="58" t="s">
        <v>412</v>
      </c>
      <c r="E78" s="58">
        <v>248.4</v>
      </c>
      <c r="F78" s="58">
        <v>278.1</v>
      </c>
      <c r="G78" s="58">
        <v>10.7</v>
      </c>
      <c r="H78" s="95">
        <v>117.1</v>
      </c>
      <c r="I78" s="58">
        <v>16.1</v>
      </c>
      <c r="J78" s="58">
        <v>8.2</v>
      </c>
      <c r="K78" s="58">
        <v>11.9</v>
      </c>
      <c r="L78" s="58">
        <v>35.0</v>
      </c>
      <c r="M78" s="58">
        <v>17.1</v>
      </c>
      <c r="N78" s="58">
        <v>11.7</v>
      </c>
      <c r="O78" s="58">
        <v>19.4</v>
      </c>
      <c r="P78" s="58">
        <v>67.5</v>
      </c>
      <c r="Q78" s="58">
        <v>11.7</v>
      </c>
      <c r="R78" s="58">
        <v>20.8</v>
      </c>
      <c r="S78" s="58">
        <v>52.5</v>
      </c>
      <c r="T78" s="95">
        <v>22259.0</v>
      </c>
      <c r="U78" s="95">
        <v>33118.0</v>
      </c>
      <c r="V78" s="58">
        <v>782.0</v>
      </c>
      <c r="W78" s="100">
        <f t="shared" si="5"/>
        <v>14.5</v>
      </c>
      <c r="X78" s="97">
        <f t="shared" si="6"/>
        <v>25.51724138</v>
      </c>
      <c r="Y78" s="97">
        <v>3.7</v>
      </c>
      <c r="Z78" s="58">
        <v>10.8</v>
      </c>
      <c r="AA78" s="58">
        <v>46.1</v>
      </c>
      <c r="AB78" s="58">
        <v>26.8</v>
      </c>
      <c r="AC78" s="97">
        <v>360.0</v>
      </c>
      <c r="AD78" s="58">
        <v>3.9</v>
      </c>
      <c r="AE78" s="58">
        <v>4.6</v>
      </c>
      <c r="AF78" s="58">
        <v>3.1</v>
      </c>
      <c r="AG78" s="58">
        <v>1.6</v>
      </c>
      <c r="AH78" s="58">
        <v>5.1</v>
      </c>
      <c r="AI78" s="58"/>
      <c r="AJ78" s="58"/>
      <c r="AK78" s="58"/>
      <c r="AL78" s="58"/>
      <c r="AM78" s="58">
        <v>50.0</v>
      </c>
      <c r="AN78" s="95">
        <v>2373.9</v>
      </c>
      <c r="AO78" s="58">
        <v>-2.9</v>
      </c>
      <c r="AP78" s="58">
        <v>14.0</v>
      </c>
      <c r="AQ78" s="58">
        <v>80.6</v>
      </c>
      <c r="AR78" s="58">
        <v>32.0</v>
      </c>
      <c r="AS78" s="58">
        <v>54.2</v>
      </c>
      <c r="AT78" s="58">
        <v>10.3</v>
      </c>
      <c r="AU78" s="58">
        <v>0.9</v>
      </c>
      <c r="AV78" s="58">
        <v>38.7</v>
      </c>
      <c r="AW78" s="58">
        <v>24.3</v>
      </c>
      <c r="AX78" s="58">
        <v>9.9</v>
      </c>
      <c r="AY78" s="58">
        <v>26.2</v>
      </c>
      <c r="AZ78" s="58">
        <v>25.9</v>
      </c>
      <c r="BA78" s="58">
        <v>23.3</v>
      </c>
      <c r="BB78" s="58">
        <v>32.2</v>
      </c>
    </row>
    <row r="79" ht="16.5" customHeight="1">
      <c r="A79" s="58" t="s">
        <v>660</v>
      </c>
      <c r="B79" s="58">
        <v>9172.0</v>
      </c>
      <c r="C79" s="58">
        <v>225.0</v>
      </c>
      <c r="D79" s="58" t="s">
        <v>777</v>
      </c>
      <c r="E79" s="58">
        <v>248.4</v>
      </c>
      <c r="F79" s="58">
        <v>278.1</v>
      </c>
      <c r="G79" s="58">
        <v>10.7</v>
      </c>
      <c r="H79" s="95">
        <v>117.1</v>
      </c>
      <c r="I79" s="58">
        <v>16.1</v>
      </c>
      <c r="J79" s="58">
        <v>8.2</v>
      </c>
      <c r="K79" s="58">
        <v>11.9</v>
      </c>
      <c r="L79" s="58">
        <v>35.0</v>
      </c>
      <c r="M79" s="58">
        <v>17.1</v>
      </c>
      <c r="N79" s="58">
        <v>11.7</v>
      </c>
      <c r="O79" s="58">
        <v>19.4</v>
      </c>
      <c r="P79" s="58">
        <v>67.5</v>
      </c>
      <c r="Q79" s="58">
        <v>11.7</v>
      </c>
      <c r="R79" s="58">
        <v>20.8</v>
      </c>
      <c r="S79" s="58">
        <v>52.5</v>
      </c>
      <c r="T79" s="95">
        <v>22259.0</v>
      </c>
      <c r="U79" s="95">
        <v>33118.0</v>
      </c>
      <c r="V79" s="58">
        <v>782.0</v>
      </c>
      <c r="W79" s="100">
        <f t="shared" si="5"/>
        <v>14.5</v>
      </c>
      <c r="X79" s="97">
        <f t="shared" si="6"/>
        <v>25.51724138</v>
      </c>
      <c r="Y79" s="97">
        <v>3.7</v>
      </c>
      <c r="Z79" s="58">
        <v>10.8</v>
      </c>
      <c r="AA79" s="58">
        <v>46.1</v>
      </c>
      <c r="AB79" s="58">
        <v>26.8</v>
      </c>
      <c r="AC79" s="97">
        <v>360.0</v>
      </c>
      <c r="AD79" s="58">
        <v>3.9</v>
      </c>
      <c r="AE79" s="58">
        <v>4.6</v>
      </c>
      <c r="AF79" s="58">
        <v>3.1</v>
      </c>
      <c r="AG79" s="58">
        <v>1.6</v>
      </c>
      <c r="AH79" s="58">
        <v>5.1</v>
      </c>
      <c r="AI79" s="58"/>
      <c r="AJ79" s="58"/>
      <c r="AK79" s="58"/>
      <c r="AL79" s="58"/>
      <c r="AM79" s="58">
        <v>50.0</v>
      </c>
      <c r="AN79" s="95">
        <v>2373.9</v>
      </c>
      <c r="AO79" s="58">
        <v>-2.9</v>
      </c>
      <c r="AP79" s="58">
        <v>14.0</v>
      </c>
      <c r="AQ79" s="58">
        <v>80.6</v>
      </c>
      <c r="AR79" s="58">
        <v>32.0</v>
      </c>
      <c r="AS79" s="58">
        <v>54.2</v>
      </c>
      <c r="AT79" s="58">
        <v>10.3</v>
      </c>
      <c r="AU79" s="58">
        <v>0.9</v>
      </c>
      <c r="AV79" s="58">
        <v>38.7</v>
      </c>
      <c r="AW79" s="58">
        <v>24.3</v>
      </c>
      <c r="AX79" s="58">
        <v>9.9</v>
      </c>
      <c r="AY79" s="58">
        <v>26.2</v>
      </c>
      <c r="AZ79" s="58">
        <v>25.9</v>
      </c>
      <c r="BA79" s="58">
        <v>23.3</v>
      </c>
      <c r="BB79" s="58">
        <v>32.2</v>
      </c>
    </row>
    <row r="80" ht="16.5" customHeight="1">
      <c r="A80" s="58" t="s">
        <v>660</v>
      </c>
      <c r="B80" s="31">
        <v>9190.0</v>
      </c>
      <c r="C80" s="58">
        <v>226.0</v>
      </c>
      <c r="D80" s="58" t="s">
        <v>778</v>
      </c>
      <c r="E80" s="58">
        <v>199.2</v>
      </c>
      <c r="F80" s="58">
        <v>220.3</v>
      </c>
      <c r="G80" s="58">
        <v>9.6</v>
      </c>
      <c r="H80" s="95">
        <v>111.3</v>
      </c>
      <c r="I80" s="58">
        <v>16.7</v>
      </c>
      <c r="J80" s="58">
        <v>8.0</v>
      </c>
      <c r="K80" s="58">
        <v>11.1</v>
      </c>
      <c r="L80" s="58">
        <v>35.7</v>
      </c>
      <c r="M80" s="58">
        <v>17.2</v>
      </c>
      <c r="N80" s="58">
        <v>11.5</v>
      </c>
      <c r="O80" s="58">
        <v>13.6</v>
      </c>
      <c r="P80" s="58">
        <v>60.9</v>
      </c>
      <c r="Q80" s="58">
        <v>13.6</v>
      </c>
      <c r="R80" s="58">
        <v>25.5</v>
      </c>
      <c r="S80" s="58">
        <v>51.0</v>
      </c>
      <c r="T80" s="95">
        <v>24017.0</v>
      </c>
      <c r="U80" s="95">
        <v>31278.0</v>
      </c>
      <c r="V80" s="58">
        <v>775.7</v>
      </c>
      <c r="W80" s="100">
        <f t="shared" si="5"/>
        <v>14.2</v>
      </c>
      <c r="X80" s="97">
        <f t="shared" si="6"/>
        <v>17.6056338</v>
      </c>
      <c r="Y80" s="97">
        <v>2.5</v>
      </c>
      <c r="Z80" s="58">
        <v>11.7</v>
      </c>
      <c r="AA80" s="58">
        <v>44.0</v>
      </c>
      <c r="AB80" s="58">
        <v>29.8</v>
      </c>
      <c r="AC80" s="97">
        <v>339.4</v>
      </c>
      <c r="AD80" s="58">
        <v>3.3</v>
      </c>
      <c r="AE80" s="58">
        <v>3.8</v>
      </c>
      <c r="AF80" s="58">
        <v>2.7</v>
      </c>
      <c r="AG80" s="58">
        <v>1.6</v>
      </c>
      <c r="AH80" s="58">
        <v>4.3</v>
      </c>
      <c r="AI80" s="58"/>
      <c r="AJ80" s="58"/>
      <c r="AK80" s="58"/>
      <c r="AL80" s="58"/>
      <c r="AM80" s="58">
        <v>56.0</v>
      </c>
      <c r="AN80" s="95">
        <v>1978.6</v>
      </c>
      <c r="AO80" s="58">
        <v>-2.5</v>
      </c>
      <c r="AP80" s="58">
        <v>16.7</v>
      </c>
      <c r="AQ80" s="58">
        <v>86.4</v>
      </c>
      <c r="AR80" s="58">
        <v>38.4</v>
      </c>
      <c r="AS80" s="58">
        <v>59.2</v>
      </c>
      <c r="AT80" s="58">
        <v>11.5</v>
      </c>
      <c r="AU80" s="58">
        <v>0.7</v>
      </c>
      <c r="AV80" s="58">
        <v>35.1</v>
      </c>
      <c r="AW80" s="58">
        <v>23.7</v>
      </c>
      <c r="AX80" s="58">
        <v>10.4</v>
      </c>
      <c r="AY80" s="58">
        <v>30.1</v>
      </c>
      <c r="AZ80" s="58">
        <v>30.5</v>
      </c>
      <c r="BA80" s="58">
        <v>25.4</v>
      </c>
      <c r="BB80" s="58">
        <v>35.1</v>
      </c>
    </row>
    <row r="81" ht="16.5" customHeight="1">
      <c r="A81" s="58" t="s">
        <v>660</v>
      </c>
      <c r="B81" s="31">
        <v>9271.0</v>
      </c>
      <c r="C81" s="58">
        <v>227.0</v>
      </c>
      <c r="D81" s="58" t="s">
        <v>417</v>
      </c>
      <c r="E81" s="58">
        <v>197.2</v>
      </c>
      <c r="F81" s="58">
        <v>208.4</v>
      </c>
      <c r="G81" s="58">
        <v>5.4</v>
      </c>
      <c r="H81" s="95">
        <v>107.3</v>
      </c>
      <c r="I81" s="58">
        <v>16.2</v>
      </c>
      <c r="J81" s="58">
        <v>8.4</v>
      </c>
      <c r="K81" s="58">
        <v>11.6</v>
      </c>
      <c r="L81" s="58">
        <v>37.1</v>
      </c>
      <c r="M81" s="58">
        <v>16.7</v>
      </c>
      <c r="N81" s="58">
        <v>10.0</v>
      </c>
      <c r="O81" s="58">
        <v>10.9</v>
      </c>
      <c r="P81" s="58">
        <v>81.2</v>
      </c>
      <c r="Q81" s="58">
        <v>7.0</v>
      </c>
      <c r="R81" s="58">
        <v>11.8</v>
      </c>
      <c r="S81" s="58">
        <v>65.6</v>
      </c>
      <c r="T81" s="95">
        <v>20088.0</v>
      </c>
      <c r="U81" s="95">
        <v>31217.0</v>
      </c>
      <c r="V81" s="58">
        <v>856.1</v>
      </c>
      <c r="W81" s="100">
        <f t="shared" si="5"/>
        <v>14.6</v>
      </c>
      <c r="X81" s="97">
        <f t="shared" si="6"/>
        <v>24.65753425</v>
      </c>
      <c r="Y81" s="97">
        <v>3.6</v>
      </c>
      <c r="Z81" s="58">
        <v>11.0</v>
      </c>
      <c r="AA81" s="58">
        <v>49.0</v>
      </c>
      <c r="AB81" s="58">
        <v>24.3</v>
      </c>
      <c r="AC81" s="97">
        <v>367.4</v>
      </c>
      <c r="AD81" s="58">
        <v>3.6</v>
      </c>
      <c r="AE81" s="58">
        <v>4.4</v>
      </c>
      <c r="AF81" s="58">
        <v>2.8</v>
      </c>
      <c r="AG81" s="58">
        <v>1.8</v>
      </c>
      <c r="AH81" s="58">
        <v>5.4</v>
      </c>
      <c r="AI81" s="58"/>
      <c r="AJ81" s="58"/>
      <c r="AK81" s="58"/>
      <c r="AL81" s="58"/>
      <c r="AM81" s="58">
        <v>55.0</v>
      </c>
      <c r="AN81" s="95">
        <v>1941.5</v>
      </c>
      <c r="AO81" s="58">
        <v>-3.2</v>
      </c>
      <c r="AP81" s="58">
        <v>9.5</v>
      </c>
      <c r="AQ81" s="58">
        <v>89.1</v>
      </c>
      <c r="AR81" s="58">
        <v>31.7</v>
      </c>
      <c r="AS81" s="58">
        <v>48.9</v>
      </c>
      <c r="AT81" s="58">
        <v>9.8</v>
      </c>
      <c r="AU81" s="58">
        <v>0.8</v>
      </c>
      <c r="AV81" s="58">
        <v>41.7</v>
      </c>
      <c r="AW81" s="58">
        <v>21.0</v>
      </c>
      <c r="AX81" s="58">
        <v>11.6</v>
      </c>
      <c r="AY81" s="58">
        <v>24.9</v>
      </c>
      <c r="AZ81" s="58">
        <v>27.2</v>
      </c>
      <c r="BA81" s="58">
        <v>23.0</v>
      </c>
      <c r="BB81" s="58">
        <v>24.4</v>
      </c>
    </row>
    <row r="82" ht="16.5" customHeight="1">
      <c r="A82" s="58" t="s">
        <v>660</v>
      </c>
      <c r="B82" s="31">
        <v>9274.0</v>
      </c>
      <c r="C82" s="58">
        <v>228.0</v>
      </c>
      <c r="D82" s="58" t="s">
        <v>420</v>
      </c>
      <c r="E82" s="58">
        <v>301.2</v>
      </c>
      <c r="F82" s="58">
        <v>336.1</v>
      </c>
      <c r="G82" s="58">
        <v>10.4</v>
      </c>
      <c r="H82" s="95">
        <v>142.3</v>
      </c>
      <c r="I82" s="58">
        <v>17.2</v>
      </c>
      <c r="J82" s="58">
        <v>8.4</v>
      </c>
      <c r="K82" s="58">
        <v>12.5</v>
      </c>
      <c r="L82" s="58">
        <v>37.3</v>
      </c>
      <c r="M82" s="58">
        <v>15.2</v>
      </c>
      <c r="N82" s="58">
        <v>9.3</v>
      </c>
      <c r="O82" s="58">
        <v>17.0</v>
      </c>
      <c r="P82" s="58">
        <v>69.7</v>
      </c>
      <c r="Q82" s="58">
        <v>9.6</v>
      </c>
      <c r="R82" s="58">
        <v>20.7</v>
      </c>
      <c r="S82" s="58">
        <v>58.7</v>
      </c>
      <c r="T82" s="95">
        <v>22276.0</v>
      </c>
      <c r="U82" s="95">
        <v>36039.0</v>
      </c>
      <c r="V82" s="58">
        <v>783.9</v>
      </c>
      <c r="W82" s="100">
        <f t="shared" si="5"/>
        <v>14.7</v>
      </c>
      <c r="X82" s="97">
        <f t="shared" si="6"/>
        <v>26.53061224</v>
      </c>
      <c r="Y82" s="97">
        <v>3.9</v>
      </c>
      <c r="Z82" s="58">
        <v>10.8</v>
      </c>
      <c r="AA82" s="58">
        <v>46.4</v>
      </c>
      <c r="AB82" s="58">
        <v>24.0</v>
      </c>
      <c r="AC82" s="97">
        <v>360.4</v>
      </c>
      <c r="AD82" s="58">
        <v>3.2</v>
      </c>
      <c r="AE82" s="58">
        <v>3.5</v>
      </c>
      <c r="AF82" s="58">
        <v>2.9</v>
      </c>
      <c r="AG82" s="58">
        <v>2.2</v>
      </c>
      <c r="AH82" s="58">
        <v>4.2</v>
      </c>
      <c r="AI82" s="58"/>
      <c r="AJ82" s="58"/>
      <c r="AK82" s="58"/>
      <c r="AL82" s="58"/>
      <c r="AM82" s="58">
        <v>56.0</v>
      </c>
      <c r="AN82" s="95">
        <v>2362.3</v>
      </c>
      <c r="AO82" s="58">
        <v>-1.1</v>
      </c>
      <c r="AP82" s="58">
        <v>21.0</v>
      </c>
      <c r="AQ82" s="58">
        <v>83.0</v>
      </c>
      <c r="AR82" s="58">
        <v>38.8</v>
      </c>
      <c r="AS82" s="58">
        <v>46.7</v>
      </c>
      <c r="AT82" s="58">
        <v>9.2</v>
      </c>
      <c r="AU82" s="58">
        <v>0.9</v>
      </c>
      <c r="AV82" s="58">
        <v>37.6</v>
      </c>
      <c r="AW82" s="58">
        <v>19.2</v>
      </c>
      <c r="AX82" s="58">
        <v>16.8</v>
      </c>
      <c r="AY82" s="58">
        <v>25.5</v>
      </c>
      <c r="AZ82" s="58">
        <v>27.5</v>
      </c>
      <c r="BA82" s="58">
        <v>22.3</v>
      </c>
      <c r="BB82" s="58">
        <v>44.7</v>
      </c>
    </row>
    <row r="83" ht="16.5" customHeight="1">
      <c r="A83" s="58" t="s">
        <v>660</v>
      </c>
      <c r="B83" s="58">
        <v>9279.0</v>
      </c>
      <c r="C83" s="58">
        <v>228.0</v>
      </c>
      <c r="D83" s="58" t="s">
        <v>779</v>
      </c>
      <c r="E83" s="58">
        <v>301.2</v>
      </c>
      <c r="F83" s="58">
        <v>336.1</v>
      </c>
      <c r="G83" s="58">
        <v>10.4</v>
      </c>
      <c r="H83" s="95">
        <v>142.3</v>
      </c>
      <c r="I83" s="58">
        <v>17.2</v>
      </c>
      <c r="J83" s="58">
        <v>8.4</v>
      </c>
      <c r="K83" s="58">
        <v>12.5</v>
      </c>
      <c r="L83" s="58">
        <v>37.3</v>
      </c>
      <c r="M83" s="58">
        <v>15.2</v>
      </c>
      <c r="N83" s="58">
        <v>9.3</v>
      </c>
      <c r="O83" s="58">
        <v>17.0</v>
      </c>
      <c r="P83" s="58">
        <v>69.7</v>
      </c>
      <c r="Q83" s="58">
        <v>9.6</v>
      </c>
      <c r="R83" s="58">
        <v>20.7</v>
      </c>
      <c r="S83" s="58">
        <v>58.7</v>
      </c>
      <c r="T83" s="95">
        <v>22276.0</v>
      </c>
      <c r="U83" s="95">
        <v>36039.0</v>
      </c>
      <c r="V83" s="58">
        <v>783.9</v>
      </c>
      <c r="W83" s="100">
        <f t="shared" si="5"/>
        <v>14.7</v>
      </c>
      <c r="X83" s="97">
        <f t="shared" si="6"/>
        <v>26.53061224</v>
      </c>
      <c r="Y83" s="97">
        <v>3.9</v>
      </c>
      <c r="Z83" s="58">
        <v>10.8</v>
      </c>
      <c r="AA83" s="58">
        <v>46.4</v>
      </c>
      <c r="AB83" s="58">
        <v>24.0</v>
      </c>
      <c r="AC83" s="97">
        <v>360.4</v>
      </c>
      <c r="AD83" s="58">
        <v>3.2</v>
      </c>
      <c r="AE83" s="58">
        <v>3.5</v>
      </c>
      <c r="AF83" s="58">
        <v>2.9</v>
      </c>
      <c r="AG83" s="58">
        <v>2.2</v>
      </c>
      <c r="AH83" s="58">
        <v>4.2</v>
      </c>
      <c r="AI83" s="58"/>
      <c r="AJ83" s="58"/>
      <c r="AK83" s="58"/>
      <c r="AL83" s="58"/>
      <c r="AM83" s="58">
        <v>56.0</v>
      </c>
      <c r="AN83" s="95">
        <v>2362.3</v>
      </c>
      <c r="AO83" s="58">
        <v>-1.1</v>
      </c>
      <c r="AP83" s="58">
        <v>21.0</v>
      </c>
      <c r="AQ83" s="58">
        <v>83.0</v>
      </c>
      <c r="AR83" s="58">
        <v>38.8</v>
      </c>
      <c r="AS83" s="58">
        <v>46.7</v>
      </c>
      <c r="AT83" s="58">
        <v>9.2</v>
      </c>
      <c r="AU83" s="58">
        <v>0.9</v>
      </c>
      <c r="AV83" s="58">
        <v>37.6</v>
      </c>
      <c r="AW83" s="58">
        <v>19.2</v>
      </c>
      <c r="AX83" s="58">
        <v>16.8</v>
      </c>
      <c r="AY83" s="58">
        <v>25.5</v>
      </c>
      <c r="AZ83" s="58">
        <v>27.5</v>
      </c>
      <c r="BA83" s="58">
        <v>22.3</v>
      </c>
      <c r="BB83" s="58">
        <v>44.7</v>
      </c>
    </row>
    <row r="84" ht="16.5" customHeight="1">
      <c r="A84" s="58" t="s">
        <v>660</v>
      </c>
      <c r="B84" s="31">
        <v>9261.0</v>
      </c>
      <c r="C84" s="58">
        <v>228.0</v>
      </c>
      <c r="D84" s="58" t="s">
        <v>780</v>
      </c>
      <c r="E84" s="58">
        <v>301.2</v>
      </c>
      <c r="F84" s="58">
        <v>336.1</v>
      </c>
      <c r="G84" s="58">
        <v>10.4</v>
      </c>
      <c r="H84" s="101">
        <v>992.2</v>
      </c>
      <c r="I84" s="58">
        <v>17.2</v>
      </c>
      <c r="J84" s="102">
        <v>8.4</v>
      </c>
      <c r="K84" s="102">
        <v>13.2</v>
      </c>
      <c r="L84" s="102">
        <v>35.6</v>
      </c>
      <c r="M84" s="102">
        <v>16.9</v>
      </c>
      <c r="N84" s="102">
        <v>10.7</v>
      </c>
      <c r="O84" s="58">
        <v>17.0</v>
      </c>
      <c r="P84" s="58">
        <v>69.7</v>
      </c>
      <c r="Q84" s="58">
        <v>9.6</v>
      </c>
      <c r="R84" s="58">
        <v>20.7</v>
      </c>
      <c r="S84" s="58">
        <v>58.7</v>
      </c>
      <c r="T84" s="95">
        <v>22276.0</v>
      </c>
      <c r="U84" s="95">
        <v>36039.0</v>
      </c>
      <c r="V84" s="58">
        <v>783.9</v>
      </c>
      <c r="W84" s="100">
        <f t="shared" si="5"/>
        <v>14.7</v>
      </c>
      <c r="X84" s="97">
        <f t="shared" si="6"/>
        <v>26.53061224</v>
      </c>
      <c r="Y84" s="97">
        <v>3.9</v>
      </c>
      <c r="Z84" s="58">
        <v>10.8</v>
      </c>
      <c r="AA84" s="102">
        <v>50.2</v>
      </c>
      <c r="AB84" s="102">
        <v>30.3</v>
      </c>
      <c r="AC84" s="97">
        <v>360.4</v>
      </c>
      <c r="AD84" s="58">
        <v>3.2</v>
      </c>
      <c r="AE84" s="58">
        <v>3.5</v>
      </c>
      <c r="AF84" s="58">
        <v>2.9</v>
      </c>
      <c r="AG84" s="58">
        <v>2.2</v>
      </c>
      <c r="AH84" s="58">
        <v>4.2</v>
      </c>
      <c r="AI84" s="58"/>
      <c r="AJ84" s="58"/>
      <c r="AK84" s="58"/>
      <c r="AL84" s="58"/>
      <c r="AM84" s="58">
        <v>56.0</v>
      </c>
      <c r="AN84" s="95">
        <v>2362.3</v>
      </c>
      <c r="AO84" s="58">
        <v>-1.1</v>
      </c>
      <c r="AP84" s="58">
        <v>21.0</v>
      </c>
      <c r="AQ84" s="58">
        <v>83.0</v>
      </c>
      <c r="AR84" s="58">
        <v>38.8</v>
      </c>
      <c r="AS84" s="58">
        <v>46.7</v>
      </c>
      <c r="AT84" s="58">
        <v>9.2</v>
      </c>
      <c r="AU84" s="58">
        <v>0.9</v>
      </c>
      <c r="AV84" s="58">
        <v>37.6</v>
      </c>
      <c r="AW84" s="58">
        <v>19.2</v>
      </c>
      <c r="AX84" s="58">
        <v>16.8</v>
      </c>
      <c r="AY84" s="58">
        <v>25.5</v>
      </c>
      <c r="AZ84" s="58">
        <v>27.5</v>
      </c>
      <c r="BA84" s="58">
        <v>22.3</v>
      </c>
      <c r="BB84" s="58">
        <v>44.7</v>
      </c>
    </row>
    <row r="85" ht="16.5" customHeight="1">
      <c r="A85" s="58" t="s">
        <v>660</v>
      </c>
      <c r="B85" s="31">
        <v>9275.0</v>
      </c>
      <c r="C85" s="58">
        <v>229.0</v>
      </c>
      <c r="D85" s="58" t="s">
        <v>421</v>
      </c>
      <c r="E85" s="58">
        <v>208.9</v>
      </c>
      <c r="F85" s="58">
        <v>225.2</v>
      </c>
      <c r="G85" s="58">
        <v>7.2</v>
      </c>
      <c r="H85" s="95">
        <v>149.8</v>
      </c>
      <c r="I85" s="58">
        <v>15.3</v>
      </c>
      <c r="J85" s="58">
        <v>9.0</v>
      </c>
      <c r="K85" s="58">
        <v>12.3</v>
      </c>
      <c r="L85" s="58">
        <v>35.5</v>
      </c>
      <c r="M85" s="58">
        <v>17.1</v>
      </c>
      <c r="N85" s="58">
        <v>10.7</v>
      </c>
      <c r="O85" s="58">
        <v>12.7</v>
      </c>
      <c r="P85" s="58">
        <v>78.2</v>
      </c>
      <c r="Q85" s="58">
        <v>8.4</v>
      </c>
      <c r="R85" s="58">
        <v>13.3</v>
      </c>
      <c r="S85" s="58">
        <v>58.5</v>
      </c>
      <c r="T85" s="95">
        <v>20065.0</v>
      </c>
      <c r="U85" s="95">
        <v>34984.0</v>
      </c>
      <c r="V85" s="58">
        <v>798.7</v>
      </c>
      <c r="W85" s="100">
        <f t="shared" si="5"/>
        <v>14.9</v>
      </c>
      <c r="X85" s="97">
        <f t="shared" si="6"/>
        <v>24.16107383</v>
      </c>
      <c r="Y85" s="97">
        <v>3.6</v>
      </c>
      <c r="Z85" s="58">
        <v>11.3</v>
      </c>
      <c r="AA85" s="58">
        <v>49.3</v>
      </c>
      <c r="AB85" s="58">
        <v>24.1</v>
      </c>
      <c r="AC85" s="97">
        <v>405.6</v>
      </c>
      <c r="AD85" s="58">
        <v>4.2</v>
      </c>
      <c r="AE85" s="58">
        <v>4.9</v>
      </c>
      <c r="AF85" s="58">
        <v>3.5</v>
      </c>
      <c r="AG85" s="58">
        <v>2.7</v>
      </c>
      <c r="AH85" s="58">
        <v>5.7</v>
      </c>
      <c r="AI85" s="58"/>
      <c r="AJ85" s="58"/>
      <c r="AK85" s="58"/>
      <c r="AL85" s="58"/>
      <c r="AM85" s="58">
        <v>35.0</v>
      </c>
      <c r="AN85" s="95">
        <v>1503.8</v>
      </c>
      <c r="AO85" s="58">
        <v>-3.9</v>
      </c>
      <c r="AP85" s="58">
        <v>14.5</v>
      </c>
      <c r="AQ85" s="58">
        <v>87.3</v>
      </c>
      <c r="AR85" s="58">
        <v>35.2</v>
      </c>
      <c r="AS85" s="58">
        <v>52.8</v>
      </c>
      <c r="AT85" s="58">
        <v>9.5</v>
      </c>
      <c r="AU85" s="58">
        <v>0.6</v>
      </c>
      <c r="AV85" s="58">
        <v>36.2</v>
      </c>
      <c r="AW85" s="58">
        <v>24.0</v>
      </c>
      <c r="AX85" s="58">
        <v>11.6</v>
      </c>
      <c r="AY85" s="58">
        <v>27.6</v>
      </c>
      <c r="AZ85" s="58">
        <v>37.3</v>
      </c>
      <c r="BA85" s="58">
        <v>24.3</v>
      </c>
      <c r="BB85" s="58">
        <v>32.0</v>
      </c>
    </row>
    <row r="86" ht="16.5" customHeight="1">
      <c r="A86" s="58" t="s">
        <v>660</v>
      </c>
      <c r="B86" s="58">
        <v>9272.0</v>
      </c>
      <c r="C86" s="58">
        <v>229.0</v>
      </c>
      <c r="D86" s="58" t="s">
        <v>781</v>
      </c>
      <c r="E86" s="58">
        <v>208.9</v>
      </c>
      <c r="F86" s="58">
        <v>225.2</v>
      </c>
      <c r="G86" s="58">
        <v>7.2</v>
      </c>
      <c r="H86" s="95">
        <v>149.8</v>
      </c>
      <c r="I86" s="58">
        <v>15.3</v>
      </c>
      <c r="J86" s="58">
        <v>9.0</v>
      </c>
      <c r="K86" s="58">
        <v>12.3</v>
      </c>
      <c r="L86" s="58">
        <v>35.5</v>
      </c>
      <c r="M86" s="58">
        <v>17.1</v>
      </c>
      <c r="N86" s="58">
        <v>10.7</v>
      </c>
      <c r="O86" s="58">
        <v>12.7</v>
      </c>
      <c r="P86" s="58">
        <v>78.2</v>
      </c>
      <c r="Q86" s="58">
        <v>8.4</v>
      </c>
      <c r="R86" s="58">
        <v>13.3</v>
      </c>
      <c r="S86" s="58">
        <v>58.5</v>
      </c>
      <c r="T86" s="95">
        <v>20065.0</v>
      </c>
      <c r="U86" s="95">
        <v>34984.0</v>
      </c>
      <c r="V86" s="58">
        <v>798.7</v>
      </c>
      <c r="W86" s="100">
        <f t="shared" si="5"/>
        <v>14.9</v>
      </c>
      <c r="X86" s="97">
        <f t="shared" si="6"/>
        <v>24.16107383</v>
      </c>
      <c r="Y86" s="97">
        <v>3.6</v>
      </c>
      <c r="Z86" s="58">
        <v>11.3</v>
      </c>
      <c r="AA86" s="58">
        <v>49.3</v>
      </c>
      <c r="AB86" s="58">
        <v>24.1</v>
      </c>
      <c r="AC86" s="97">
        <v>405.6</v>
      </c>
      <c r="AD86" s="58">
        <v>4.2</v>
      </c>
      <c r="AE86" s="58">
        <v>4.9</v>
      </c>
      <c r="AF86" s="58">
        <v>3.5</v>
      </c>
      <c r="AG86" s="58">
        <v>2.7</v>
      </c>
      <c r="AH86" s="58">
        <v>5.7</v>
      </c>
      <c r="AI86" s="58"/>
      <c r="AJ86" s="58"/>
      <c r="AK86" s="58"/>
      <c r="AL86" s="58"/>
      <c r="AM86" s="58">
        <v>35.0</v>
      </c>
      <c r="AN86" s="95">
        <v>1503.8</v>
      </c>
      <c r="AO86" s="58">
        <v>-3.9</v>
      </c>
      <c r="AP86" s="58">
        <v>14.5</v>
      </c>
      <c r="AQ86" s="58">
        <v>87.3</v>
      </c>
      <c r="AR86" s="58">
        <v>35.2</v>
      </c>
      <c r="AS86" s="58">
        <v>52.8</v>
      </c>
      <c r="AT86" s="58">
        <v>9.5</v>
      </c>
      <c r="AU86" s="58">
        <v>0.6</v>
      </c>
      <c r="AV86" s="58">
        <v>36.2</v>
      </c>
      <c r="AW86" s="58">
        <v>24.0</v>
      </c>
      <c r="AX86" s="58">
        <v>11.6</v>
      </c>
      <c r="AY86" s="58">
        <v>27.6</v>
      </c>
      <c r="AZ86" s="58">
        <v>37.3</v>
      </c>
      <c r="BA86" s="58">
        <v>24.3</v>
      </c>
      <c r="BB86" s="58">
        <v>32.0</v>
      </c>
    </row>
    <row r="87" ht="16.5" customHeight="1">
      <c r="A87" s="58" t="s">
        <v>660</v>
      </c>
      <c r="B87" s="31">
        <v>9262.0</v>
      </c>
      <c r="C87" s="58">
        <v>229.0</v>
      </c>
      <c r="D87" s="58" t="s">
        <v>782</v>
      </c>
      <c r="E87" s="58">
        <v>208.9</v>
      </c>
      <c r="F87" s="58">
        <v>225.2</v>
      </c>
      <c r="G87" s="58">
        <v>7.2</v>
      </c>
      <c r="H87" s="101">
        <v>732.4</v>
      </c>
      <c r="I87" s="58">
        <v>15.3</v>
      </c>
      <c r="J87" s="102">
        <v>10.6</v>
      </c>
      <c r="K87" s="102">
        <v>13.7</v>
      </c>
      <c r="L87" s="102">
        <v>34.9</v>
      </c>
      <c r="M87" s="102">
        <v>17.4</v>
      </c>
      <c r="N87" s="102">
        <v>10.7</v>
      </c>
      <c r="O87" s="58">
        <v>12.7</v>
      </c>
      <c r="P87" s="58">
        <v>78.2</v>
      </c>
      <c r="Q87" s="58">
        <v>8.4</v>
      </c>
      <c r="R87" s="58">
        <v>13.3</v>
      </c>
      <c r="S87" s="58">
        <v>58.5</v>
      </c>
      <c r="T87" s="95">
        <v>20065.0</v>
      </c>
      <c r="U87" s="95">
        <v>34984.0</v>
      </c>
      <c r="V87" s="58">
        <v>798.7</v>
      </c>
      <c r="W87" s="100">
        <f t="shared" si="5"/>
        <v>14.9</v>
      </c>
      <c r="X87" s="97">
        <f t="shared" si="6"/>
        <v>24.16107383</v>
      </c>
      <c r="Y87" s="97">
        <v>3.6</v>
      </c>
      <c r="Z87" s="58">
        <v>11.3</v>
      </c>
      <c r="AA87" s="102">
        <v>48.9</v>
      </c>
      <c r="AB87" s="102">
        <v>32.9</v>
      </c>
      <c r="AC87" s="97">
        <v>405.6</v>
      </c>
      <c r="AD87" s="58">
        <v>4.2</v>
      </c>
      <c r="AE87" s="58">
        <v>4.9</v>
      </c>
      <c r="AF87" s="58">
        <v>3.5</v>
      </c>
      <c r="AG87" s="58">
        <v>2.7</v>
      </c>
      <c r="AH87" s="58">
        <v>5.7</v>
      </c>
      <c r="AI87" s="58"/>
      <c r="AJ87" s="58"/>
      <c r="AK87" s="58"/>
      <c r="AL87" s="58"/>
      <c r="AM87" s="58">
        <v>35.0</v>
      </c>
      <c r="AN87" s="95">
        <v>1503.8</v>
      </c>
      <c r="AO87" s="58">
        <v>-3.9</v>
      </c>
      <c r="AP87" s="58">
        <v>14.5</v>
      </c>
      <c r="AQ87" s="58">
        <v>87.3</v>
      </c>
      <c r="AR87" s="58">
        <v>35.2</v>
      </c>
      <c r="AS87" s="58">
        <v>52.8</v>
      </c>
      <c r="AT87" s="58">
        <v>9.5</v>
      </c>
      <c r="AU87" s="58">
        <v>0.6</v>
      </c>
      <c r="AV87" s="58">
        <v>36.2</v>
      </c>
      <c r="AW87" s="58">
        <v>24.0</v>
      </c>
      <c r="AX87" s="58">
        <v>11.6</v>
      </c>
      <c r="AY87" s="58">
        <v>27.6</v>
      </c>
      <c r="AZ87" s="58">
        <v>37.3</v>
      </c>
      <c r="BA87" s="58">
        <v>24.3</v>
      </c>
      <c r="BB87" s="58">
        <v>32.0</v>
      </c>
    </row>
    <row r="88" ht="16.5" customHeight="1">
      <c r="A88" s="58" t="s">
        <v>660</v>
      </c>
      <c r="B88" s="31">
        <v>9277.0</v>
      </c>
      <c r="C88" s="58">
        <v>230.0</v>
      </c>
      <c r="D88" s="58" t="s">
        <v>423</v>
      </c>
      <c r="E88" s="58">
        <v>201.1</v>
      </c>
      <c r="F88" s="58">
        <v>220.0</v>
      </c>
      <c r="G88" s="58">
        <v>8.6</v>
      </c>
      <c r="H88" s="95">
        <v>96.6</v>
      </c>
      <c r="I88" s="58">
        <v>16.7</v>
      </c>
      <c r="J88" s="58">
        <v>8.4</v>
      </c>
      <c r="K88" s="58">
        <v>12.2</v>
      </c>
      <c r="L88" s="58">
        <v>36.6</v>
      </c>
      <c r="M88" s="58">
        <v>15.8</v>
      </c>
      <c r="N88" s="58">
        <v>10.2</v>
      </c>
      <c r="O88" s="58">
        <v>14.0</v>
      </c>
      <c r="P88" s="58">
        <v>77.5</v>
      </c>
      <c r="Q88" s="58">
        <v>7.7</v>
      </c>
      <c r="R88" s="58">
        <v>14.8</v>
      </c>
      <c r="S88" s="58">
        <v>68.2</v>
      </c>
      <c r="T88" s="95">
        <v>21229.0</v>
      </c>
      <c r="U88" s="95">
        <v>43734.0</v>
      </c>
      <c r="V88" s="58">
        <v>890.7</v>
      </c>
      <c r="W88" s="100">
        <f t="shared" si="5"/>
        <v>13.4</v>
      </c>
      <c r="X88" s="97">
        <f t="shared" si="6"/>
        <v>17.91044776</v>
      </c>
      <c r="Y88" s="97">
        <v>2.4</v>
      </c>
      <c r="Z88" s="58">
        <v>11.0</v>
      </c>
      <c r="AA88" s="58">
        <v>46.8</v>
      </c>
      <c r="AB88" s="58">
        <v>22.7</v>
      </c>
      <c r="AC88" s="97">
        <v>411.6</v>
      </c>
      <c r="AD88" s="58">
        <v>3.1</v>
      </c>
      <c r="AE88" s="58">
        <v>3.5</v>
      </c>
      <c r="AF88" s="58">
        <v>2.7</v>
      </c>
      <c r="AG88" s="58">
        <v>1.9</v>
      </c>
      <c r="AH88" s="58">
        <v>4.3</v>
      </c>
      <c r="AI88" s="58"/>
      <c r="AJ88" s="58"/>
      <c r="AK88" s="58"/>
      <c r="AL88" s="58"/>
      <c r="AM88" s="58">
        <v>50.0</v>
      </c>
      <c r="AN88" s="95">
        <v>2276.5</v>
      </c>
      <c r="AO88" s="58">
        <v>-2.6</v>
      </c>
      <c r="AP88" s="58">
        <v>11.0</v>
      </c>
      <c r="AQ88" s="58">
        <v>86.0</v>
      </c>
      <c r="AR88" s="58">
        <v>35.1</v>
      </c>
      <c r="AS88" s="58">
        <v>49.9</v>
      </c>
      <c r="AT88" s="58">
        <v>9.8</v>
      </c>
      <c r="AU88" s="58">
        <v>1.5</v>
      </c>
      <c r="AV88" s="58">
        <v>51.1</v>
      </c>
      <c r="AW88" s="58">
        <v>18.4</v>
      </c>
      <c r="AX88" s="58">
        <v>12.3</v>
      </c>
      <c r="AY88" s="58">
        <v>16.7</v>
      </c>
      <c r="AZ88" s="58">
        <v>25.9</v>
      </c>
      <c r="BA88" s="58">
        <v>24.0</v>
      </c>
      <c r="BB88" s="58">
        <v>35.4</v>
      </c>
    </row>
    <row r="89" ht="16.5" customHeight="1">
      <c r="A89" s="58" t="s">
        <v>660</v>
      </c>
      <c r="B89" s="31">
        <v>9183.0</v>
      </c>
      <c r="C89" s="58">
        <v>230.0</v>
      </c>
      <c r="D89" s="58" t="s">
        <v>783</v>
      </c>
      <c r="E89" s="58">
        <v>201.1</v>
      </c>
      <c r="F89" s="58">
        <v>220.0</v>
      </c>
      <c r="G89" s="58">
        <v>8.6</v>
      </c>
      <c r="H89" s="95">
        <v>96.6</v>
      </c>
      <c r="I89" s="58">
        <v>16.7</v>
      </c>
      <c r="J89" s="58">
        <v>8.4</v>
      </c>
      <c r="K89" s="58">
        <v>12.2</v>
      </c>
      <c r="L89" s="58">
        <v>36.6</v>
      </c>
      <c r="M89" s="58">
        <v>15.8</v>
      </c>
      <c r="N89" s="58">
        <v>10.2</v>
      </c>
      <c r="O89" s="58">
        <v>14.0</v>
      </c>
      <c r="P89" s="58">
        <v>77.5</v>
      </c>
      <c r="Q89" s="58">
        <v>7.7</v>
      </c>
      <c r="R89" s="58">
        <v>14.8</v>
      </c>
      <c r="S89" s="58">
        <v>68.2</v>
      </c>
      <c r="T89" s="95">
        <v>21229.0</v>
      </c>
      <c r="U89" s="95">
        <v>43734.0</v>
      </c>
      <c r="V89" s="58">
        <v>890.7</v>
      </c>
      <c r="W89" s="100">
        <f t="shared" si="5"/>
        <v>13.4</v>
      </c>
      <c r="X89" s="97">
        <f t="shared" si="6"/>
        <v>17.91044776</v>
      </c>
      <c r="Y89" s="97">
        <v>2.4</v>
      </c>
      <c r="Z89" s="58">
        <v>11.0</v>
      </c>
      <c r="AA89" s="58">
        <v>46.8</v>
      </c>
      <c r="AB89" s="58">
        <v>22.7</v>
      </c>
      <c r="AC89" s="97">
        <v>411.6</v>
      </c>
      <c r="AD89" s="58">
        <v>3.1</v>
      </c>
      <c r="AE89" s="58">
        <v>3.5</v>
      </c>
      <c r="AF89" s="58">
        <v>2.7</v>
      </c>
      <c r="AG89" s="58">
        <v>1.9</v>
      </c>
      <c r="AH89" s="58">
        <v>4.3</v>
      </c>
      <c r="AI89" s="58"/>
      <c r="AJ89" s="58"/>
      <c r="AK89" s="58"/>
      <c r="AL89" s="58"/>
      <c r="AM89" s="58">
        <v>50.0</v>
      </c>
      <c r="AN89" s="95">
        <v>2276.5</v>
      </c>
      <c r="AO89" s="58">
        <v>-2.6</v>
      </c>
      <c r="AP89" s="58">
        <v>11.0</v>
      </c>
      <c r="AQ89" s="58">
        <v>86.0</v>
      </c>
      <c r="AR89" s="58">
        <v>35.1</v>
      </c>
      <c r="AS89" s="58">
        <v>49.9</v>
      </c>
      <c r="AT89" s="58">
        <v>9.8</v>
      </c>
      <c r="AU89" s="58">
        <v>1.5</v>
      </c>
      <c r="AV89" s="58">
        <v>51.1</v>
      </c>
      <c r="AW89" s="58">
        <v>18.4</v>
      </c>
      <c r="AX89" s="58">
        <v>12.3</v>
      </c>
      <c r="AY89" s="58">
        <v>16.7</v>
      </c>
      <c r="AZ89" s="58">
        <v>25.9</v>
      </c>
      <c r="BA89" s="58">
        <v>24.0</v>
      </c>
      <c r="BB89" s="58">
        <v>35.4</v>
      </c>
    </row>
    <row r="90" ht="16.5" customHeight="1">
      <c r="A90" s="58" t="s">
        <v>660</v>
      </c>
      <c r="B90" s="31">
        <v>9278.0</v>
      </c>
      <c r="C90" s="58">
        <v>231.0</v>
      </c>
      <c r="D90" s="58" t="s">
        <v>784</v>
      </c>
      <c r="E90" s="58">
        <v>207.2</v>
      </c>
      <c r="F90" s="58">
        <v>222.4</v>
      </c>
      <c r="G90" s="58">
        <v>6.8</v>
      </c>
      <c r="H90" s="95">
        <v>99.1</v>
      </c>
      <c r="I90" s="58">
        <v>16.1</v>
      </c>
      <c r="J90" s="58">
        <v>8.0</v>
      </c>
      <c r="K90" s="58">
        <v>12.0</v>
      </c>
      <c r="L90" s="58">
        <v>37.1</v>
      </c>
      <c r="M90" s="58">
        <v>16.5</v>
      </c>
      <c r="N90" s="58">
        <v>10.3</v>
      </c>
      <c r="O90" s="58">
        <v>10.7</v>
      </c>
      <c r="P90" s="58">
        <v>79.4</v>
      </c>
      <c r="Q90" s="58">
        <v>7.8</v>
      </c>
      <c r="R90" s="58">
        <v>12.7</v>
      </c>
      <c r="S90" s="58">
        <v>60.9</v>
      </c>
      <c r="T90" s="95">
        <v>20576.0</v>
      </c>
      <c r="U90" s="95">
        <v>29857.0</v>
      </c>
      <c r="V90" s="58">
        <v>828.9</v>
      </c>
      <c r="W90" s="100">
        <f t="shared" si="5"/>
        <v>14.5</v>
      </c>
      <c r="X90" s="97">
        <f t="shared" si="6"/>
        <v>22.75862069</v>
      </c>
      <c r="Y90" s="97">
        <v>3.3</v>
      </c>
      <c r="Z90" s="58">
        <v>11.2</v>
      </c>
      <c r="AA90" s="58">
        <v>43.4</v>
      </c>
      <c r="AB90" s="58">
        <v>27.1</v>
      </c>
      <c r="AC90" s="97">
        <v>364.0</v>
      </c>
      <c r="AD90" s="58">
        <v>4.1</v>
      </c>
      <c r="AE90" s="58">
        <v>4.9</v>
      </c>
      <c r="AF90" s="58">
        <v>3.2</v>
      </c>
      <c r="AG90" s="58">
        <v>2.4</v>
      </c>
      <c r="AH90" s="58">
        <v>5.6</v>
      </c>
      <c r="AI90" s="58"/>
      <c r="AJ90" s="58"/>
      <c r="AK90" s="58"/>
      <c r="AL90" s="58"/>
      <c r="AM90" s="58">
        <v>62.0</v>
      </c>
      <c r="AN90" s="95">
        <v>2244.4</v>
      </c>
      <c r="AO90" s="58">
        <v>-2.9</v>
      </c>
      <c r="AP90" s="58">
        <v>12.6</v>
      </c>
      <c r="AQ90" s="58">
        <v>89.3</v>
      </c>
      <c r="AR90" s="58">
        <v>34.7</v>
      </c>
      <c r="AS90" s="58">
        <v>46.9</v>
      </c>
      <c r="AT90" s="58">
        <v>9.8</v>
      </c>
      <c r="AU90" s="58">
        <v>1.2</v>
      </c>
      <c r="AV90" s="58">
        <v>38.9</v>
      </c>
      <c r="AW90" s="58">
        <v>21.6</v>
      </c>
      <c r="AX90" s="58">
        <v>12.3</v>
      </c>
      <c r="AY90" s="58">
        <v>26.0</v>
      </c>
      <c r="AZ90" s="58">
        <v>34.6</v>
      </c>
      <c r="BA90" s="58">
        <v>22.4</v>
      </c>
      <c r="BB90" s="58">
        <v>32.1</v>
      </c>
    </row>
    <row r="91" ht="16.5" customHeight="1">
      <c r="A91" s="58" t="s">
        <v>660</v>
      </c>
      <c r="B91" s="58">
        <v>9263.0</v>
      </c>
      <c r="C91" s="58">
        <v>231.0</v>
      </c>
      <c r="D91" s="58" t="s">
        <v>785</v>
      </c>
      <c r="E91" s="58">
        <v>207.2</v>
      </c>
      <c r="F91" s="58">
        <v>222.4</v>
      </c>
      <c r="G91" s="58">
        <v>6.8</v>
      </c>
      <c r="H91" s="101">
        <v>668.7</v>
      </c>
      <c r="I91" s="58">
        <v>16.1</v>
      </c>
      <c r="J91" s="102">
        <v>8.1</v>
      </c>
      <c r="K91" s="102">
        <v>13.1</v>
      </c>
      <c r="L91" s="102">
        <v>36.7</v>
      </c>
      <c r="M91" s="102">
        <v>17.5</v>
      </c>
      <c r="N91" s="102">
        <v>10.3</v>
      </c>
      <c r="O91" s="58">
        <v>10.7</v>
      </c>
      <c r="P91" s="58">
        <v>79.4</v>
      </c>
      <c r="Q91" s="58">
        <v>7.8</v>
      </c>
      <c r="R91" s="58">
        <v>12.7</v>
      </c>
      <c r="S91" s="58">
        <v>60.9</v>
      </c>
      <c r="T91" s="95">
        <v>20576.0</v>
      </c>
      <c r="U91" s="95">
        <v>29857.0</v>
      </c>
      <c r="V91" s="58">
        <v>828.9</v>
      </c>
      <c r="W91" s="100">
        <f t="shared" si="5"/>
        <v>14.5</v>
      </c>
      <c r="X91" s="97">
        <f t="shared" si="6"/>
        <v>22.75862069</v>
      </c>
      <c r="Y91" s="97">
        <v>3.3</v>
      </c>
      <c r="Z91" s="58">
        <v>11.2</v>
      </c>
      <c r="AA91" s="102">
        <v>42.9</v>
      </c>
      <c r="AB91" s="102">
        <v>32.6</v>
      </c>
      <c r="AC91" s="97">
        <v>364.0</v>
      </c>
      <c r="AD91" s="58">
        <v>4.1</v>
      </c>
      <c r="AE91" s="58">
        <v>4.9</v>
      </c>
      <c r="AF91" s="58">
        <v>3.2</v>
      </c>
      <c r="AG91" s="58">
        <v>2.4</v>
      </c>
      <c r="AH91" s="58">
        <v>5.6</v>
      </c>
      <c r="AI91" s="58"/>
      <c r="AJ91" s="58"/>
      <c r="AK91" s="58"/>
      <c r="AL91" s="58"/>
      <c r="AM91" s="58">
        <v>62.0</v>
      </c>
      <c r="AN91" s="95">
        <v>2244.4</v>
      </c>
      <c r="AO91" s="58">
        <v>-2.9</v>
      </c>
      <c r="AP91" s="58">
        <v>12.6</v>
      </c>
      <c r="AQ91" s="58">
        <v>89.3</v>
      </c>
      <c r="AR91" s="58">
        <v>34.7</v>
      </c>
      <c r="AS91" s="58">
        <v>46.9</v>
      </c>
      <c r="AT91" s="58">
        <v>9.8</v>
      </c>
      <c r="AU91" s="58">
        <v>1.2</v>
      </c>
      <c r="AV91" s="58">
        <v>38.9</v>
      </c>
      <c r="AW91" s="58">
        <v>21.6</v>
      </c>
      <c r="AX91" s="58">
        <v>12.3</v>
      </c>
      <c r="AY91" s="58">
        <v>26.0</v>
      </c>
      <c r="AZ91" s="58">
        <v>34.6</v>
      </c>
      <c r="BA91" s="58">
        <v>22.4</v>
      </c>
      <c r="BB91" s="58">
        <v>32.1</v>
      </c>
    </row>
    <row r="92" ht="16.5" customHeight="1">
      <c r="A92" s="58" t="s">
        <v>660</v>
      </c>
      <c r="B92" s="31">
        <v>9361.0</v>
      </c>
      <c r="C92" s="58">
        <v>232.0</v>
      </c>
      <c r="D92" s="58" t="s">
        <v>786</v>
      </c>
      <c r="E92" s="58">
        <v>258.2</v>
      </c>
      <c r="F92" s="58">
        <v>275.8</v>
      </c>
      <c r="G92" s="58">
        <v>6.4</v>
      </c>
      <c r="H92" s="101">
        <v>864.1</v>
      </c>
      <c r="I92" s="58">
        <v>16.6</v>
      </c>
      <c r="J92" s="102">
        <v>8.2</v>
      </c>
      <c r="K92" s="102">
        <v>12.4</v>
      </c>
      <c r="L92" s="102">
        <v>35.9</v>
      </c>
      <c r="M92" s="102">
        <v>17.2</v>
      </c>
      <c r="N92" s="102">
        <v>11.5</v>
      </c>
      <c r="O92" s="58">
        <v>12.6</v>
      </c>
      <c r="P92" s="58">
        <v>68.0</v>
      </c>
      <c r="Q92" s="58">
        <v>18.3</v>
      </c>
      <c r="R92" s="58">
        <v>13.7</v>
      </c>
      <c r="S92" s="58">
        <v>63.1</v>
      </c>
      <c r="T92" s="95">
        <v>21131.0</v>
      </c>
      <c r="U92" s="95">
        <v>32578.0</v>
      </c>
      <c r="V92" s="58">
        <v>823.0</v>
      </c>
      <c r="W92" s="100">
        <f t="shared" si="5"/>
        <v>15.2</v>
      </c>
      <c r="X92" s="97">
        <f t="shared" si="6"/>
        <v>24.34210526</v>
      </c>
      <c r="Y92" s="97">
        <v>3.7</v>
      </c>
      <c r="Z92" s="58">
        <v>11.5</v>
      </c>
      <c r="AA92" s="102">
        <v>44.1</v>
      </c>
      <c r="AB92" s="102">
        <v>33.0</v>
      </c>
      <c r="AC92" s="97">
        <v>367.9</v>
      </c>
      <c r="AD92" s="58">
        <v>3.1</v>
      </c>
      <c r="AE92" s="58">
        <v>3.5</v>
      </c>
      <c r="AF92" s="58">
        <v>2.6</v>
      </c>
      <c r="AG92" s="58">
        <v>1.7</v>
      </c>
      <c r="AH92" s="58">
        <v>4.0</v>
      </c>
      <c r="AI92" s="58"/>
      <c r="AJ92" s="58"/>
      <c r="AK92" s="58"/>
      <c r="AL92" s="58"/>
      <c r="AM92" s="58">
        <v>47.0</v>
      </c>
      <c r="AN92" s="95">
        <v>2650.0</v>
      </c>
      <c r="AO92" s="58">
        <v>-3.0</v>
      </c>
      <c r="AP92" s="58">
        <v>11.1</v>
      </c>
      <c r="AQ92" s="58">
        <v>87.4</v>
      </c>
      <c r="AR92" s="58">
        <v>34.0</v>
      </c>
      <c r="AS92" s="58">
        <v>44.0</v>
      </c>
      <c r="AT92" s="58">
        <v>9.1</v>
      </c>
      <c r="AU92" s="58">
        <v>0.4</v>
      </c>
      <c r="AV92" s="58">
        <v>43.7</v>
      </c>
      <c r="AW92" s="58">
        <v>19.1</v>
      </c>
      <c r="AX92" s="58">
        <v>11.8</v>
      </c>
      <c r="AY92" s="58">
        <v>25.0</v>
      </c>
      <c r="AZ92" s="58">
        <v>28.8</v>
      </c>
      <c r="BA92" s="58">
        <v>24.1</v>
      </c>
      <c r="BB92" s="58">
        <v>31.9</v>
      </c>
    </row>
    <row r="93" ht="16.5" customHeight="1">
      <c r="A93" s="58" t="s">
        <v>660</v>
      </c>
      <c r="B93" s="58">
        <v>9371.0</v>
      </c>
      <c r="C93" s="58">
        <v>232.0</v>
      </c>
      <c r="D93" s="58" t="s">
        <v>787</v>
      </c>
      <c r="E93" s="58">
        <v>258.2</v>
      </c>
      <c r="F93" s="58">
        <v>275.8</v>
      </c>
      <c r="G93" s="58">
        <v>6.4</v>
      </c>
      <c r="H93" s="95">
        <v>104.1</v>
      </c>
      <c r="I93" s="58">
        <v>16.6</v>
      </c>
      <c r="J93" s="58">
        <v>8.3</v>
      </c>
      <c r="K93" s="58">
        <v>11.8</v>
      </c>
      <c r="L93" s="58">
        <v>37.1</v>
      </c>
      <c r="M93" s="58">
        <v>15.7</v>
      </c>
      <c r="N93" s="58">
        <v>10.5</v>
      </c>
      <c r="O93" s="58">
        <v>12.6</v>
      </c>
      <c r="P93" s="58">
        <v>68.0</v>
      </c>
      <c r="Q93" s="58">
        <v>18.3</v>
      </c>
      <c r="R93" s="58">
        <v>13.7</v>
      </c>
      <c r="S93" s="58">
        <v>63.1</v>
      </c>
      <c r="T93" s="95">
        <v>21131.0</v>
      </c>
      <c r="U93" s="95">
        <v>32578.0</v>
      </c>
      <c r="V93" s="58">
        <v>823.0</v>
      </c>
      <c r="W93" s="100">
        <f t="shared" si="5"/>
        <v>15.2</v>
      </c>
      <c r="X93" s="97">
        <f t="shared" si="6"/>
        <v>24.34210526</v>
      </c>
      <c r="Y93" s="97">
        <v>3.7</v>
      </c>
      <c r="Z93" s="58">
        <v>11.5</v>
      </c>
      <c r="AA93" s="58">
        <v>47.7</v>
      </c>
      <c r="AB93" s="58">
        <v>24.4</v>
      </c>
      <c r="AC93" s="97">
        <v>367.9</v>
      </c>
      <c r="AD93" s="58">
        <v>3.1</v>
      </c>
      <c r="AE93" s="58">
        <v>3.5</v>
      </c>
      <c r="AF93" s="58">
        <v>2.6</v>
      </c>
      <c r="AG93" s="58">
        <v>1.7</v>
      </c>
      <c r="AH93" s="58">
        <v>4.0</v>
      </c>
      <c r="AI93" s="58"/>
      <c r="AJ93" s="58"/>
      <c r="AK93" s="58"/>
      <c r="AL93" s="58"/>
      <c r="AM93" s="58">
        <v>47.0</v>
      </c>
      <c r="AN93" s="95">
        <v>2650.0</v>
      </c>
      <c r="AO93" s="58">
        <v>-3.0</v>
      </c>
      <c r="AP93" s="58">
        <v>11.1</v>
      </c>
      <c r="AQ93" s="58">
        <v>87.4</v>
      </c>
      <c r="AR93" s="58">
        <v>34.0</v>
      </c>
      <c r="AS93" s="58">
        <v>44.0</v>
      </c>
      <c r="AT93" s="58">
        <v>9.1</v>
      </c>
      <c r="AU93" s="58">
        <v>0.4</v>
      </c>
      <c r="AV93" s="58">
        <v>43.7</v>
      </c>
      <c r="AW93" s="58">
        <v>19.1</v>
      </c>
      <c r="AX93" s="58">
        <v>11.8</v>
      </c>
      <c r="AY93" s="58">
        <v>25.0</v>
      </c>
      <c r="AZ93" s="58">
        <v>28.8</v>
      </c>
      <c r="BA93" s="58">
        <v>24.1</v>
      </c>
      <c r="BB93" s="58">
        <v>31.9</v>
      </c>
    </row>
    <row r="94" ht="16.5" customHeight="1">
      <c r="A94" s="58" t="s">
        <v>660</v>
      </c>
      <c r="B94" s="58">
        <v>9377.0</v>
      </c>
      <c r="C94" s="58">
        <v>232.0</v>
      </c>
      <c r="D94" s="58" t="s">
        <v>788</v>
      </c>
      <c r="E94" s="58">
        <v>258.2</v>
      </c>
      <c r="F94" s="58">
        <v>275.8</v>
      </c>
      <c r="G94" s="58">
        <v>6.4</v>
      </c>
      <c r="H94" s="95">
        <v>104.1</v>
      </c>
      <c r="I94" s="58">
        <v>16.6</v>
      </c>
      <c r="J94" s="58">
        <v>8.3</v>
      </c>
      <c r="K94" s="58">
        <v>11.8</v>
      </c>
      <c r="L94" s="58">
        <v>37.1</v>
      </c>
      <c r="M94" s="58">
        <v>15.7</v>
      </c>
      <c r="N94" s="58">
        <v>10.5</v>
      </c>
      <c r="O94" s="58">
        <v>12.6</v>
      </c>
      <c r="P94" s="58">
        <v>68.0</v>
      </c>
      <c r="Q94" s="58">
        <v>18.3</v>
      </c>
      <c r="R94" s="58">
        <v>13.7</v>
      </c>
      <c r="S94" s="58">
        <v>63.1</v>
      </c>
      <c r="T94" s="95">
        <v>21131.0</v>
      </c>
      <c r="U94" s="95">
        <v>32578.0</v>
      </c>
      <c r="V94" s="58">
        <v>823.0</v>
      </c>
      <c r="W94" s="100">
        <f t="shared" si="5"/>
        <v>15.2</v>
      </c>
      <c r="X94" s="97">
        <f t="shared" si="6"/>
        <v>24.34210526</v>
      </c>
      <c r="Y94" s="97">
        <v>3.7</v>
      </c>
      <c r="Z94" s="58">
        <v>11.5</v>
      </c>
      <c r="AA94" s="58">
        <v>47.7</v>
      </c>
      <c r="AB94" s="58">
        <v>24.4</v>
      </c>
      <c r="AC94" s="97">
        <v>367.9</v>
      </c>
      <c r="AD94" s="58">
        <v>3.1</v>
      </c>
      <c r="AE94" s="58">
        <v>3.5</v>
      </c>
      <c r="AF94" s="58">
        <v>2.6</v>
      </c>
      <c r="AG94" s="58">
        <v>1.7</v>
      </c>
      <c r="AH94" s="58">
        <v>4.0</v>
      </c>
      <c r="AI94" s="58"/>
      <c r="AJ94" s="58"/>
      <c r="AK94" s="58"/>
      <c r="AL94" s="58"/>
      <c r="AM94" s="58">
        <v>47.0</v>
      </c>
      <c r="AN94" s="95">
        <v>2650.0</v>
      </c>
      <c r="AO94" s="58">
        <v>-3.0</v>
      </c>
      <c r="AP94" s="58">
        <v>11.1</v>
      </c>
      <c r="AQ94" s="58">
        <v>87.4</v>
      </c>
      <c r="AR94" s="58">
        <v>34.0</v>
      </c>
      <c r="AS94" s="58">
        <v>44.0</v>
      </c>
      <c r="AT94" s="58">
        <v>9.1</v>
      </c>
      <c r="AU94" s="58">
        <v>0.4</v>
      </c>
      <c r="AV94" s="58">
        <v>43.7</v>
      </c>
      <c r="AW94" s="58">
        <v>19.1</v>
      </c>
      <c r="AX94" s="58">
        <v>11.8</v>
      </c>
      <c r="AY94" s="58">
        <v>25.0</v>
      </c>
      <c r="AZ94" s="58">
        <v>28.8</v>
      </c>
      <c r="BA94" s="58">
        <v>24.1</v>
      </c>
      <c r="BB94" s="58">
        <v>31.9</v>
      </c>
    </row>
    <row r="95" ht="16.5" customHeight="1">
      <c r="A95" s="58" t="s">
        <v>660</v>
      </c>
      <c r="B95" s="58">
        <v>9374.0</v>
      </c>
      <c r="C95" s="58">
        <v>232.0</v>
      </c>
      <c r="D95" s="58" t="s">
        <v>789</v>
      </c>
      <c r="E95" s="58">
        <v>258.2</v>
      </c>
      <c r="F95" s="58">
        <v>275.8</v>
      </c>
      <c r="G95" s="58">
        <v>6.4</v>
      </c>
      <c r="H95" s="95">
        <v>104.1</v>
      </c>
      <c r="I95" s="58">
        <v>16.6</v>
      </c>
      <c r="J95" s="58">
        <v>8.3</v>
      </c>
      <c r="K95" s="58">
        <v>11.8</v>
      </c>
      <c r="L95" s="58">
        <v>37.1</v>
      </c>
      <c r="M95" s="58">
        <v>15.7</v>
      </c>
      <c r="N95" s="58">
        <v>10.5</v>
      </c>
      <c r="O95" s="58">
        <v>12.6</v>
      </c>
      <c r="P95" s="58">
        <v>68.0</v>
      </c>
      <c r="Q95" s="58">
        <v>18.3</v>
      </c>
      <c r="R95" s="58">
        <v>13.7</v>
      </c>
      <c r="S95" s="58">
        <v>63.1</v>
      </c>
      <c r="T95" s="95">
        <v>21131.0</v>
      </c>
      <c r="U95" s="95">
        <v>32578.0</v>
      </c>
      <c r="V95" s="58">
        <v>823.0</v>
      </c>
      <c r="W95" s="100">
        <f t="shared" si="5"/>
        <v>15.2</v>
      </c>
      <c r="X95" s="97">
        <f t="shared" si="6"/>
        <v>24.34210526</v>
      </c>
      <c r="Y95" s="97">
        <v>3.7</v>
      </c>
      <c r="Z95" s="58">
        <v>11.5</v>
      </c>
      <c r="AA95" s="58">
        <v>47.7</v>
      </c>
      <c r="AB95" s="58">
        <v>24.4</v>
      </c>
      <c r="AC95" s="97">
        <v>367.9</v>
      </c>
      <c r="AD95" s="58">
        <v>3.1</v>
      </c>
      <c r="AE95" s="58">
        <v>3.5</v>
      </c>
      <c r="AF95" s="58">
        <v>2.6</v>
      </c>
      <c r="AG95" s="58">
        <v>1.7</v>
      </c>
      <c r="AH95" s="58">
        <v>4.0</v>
      </c>
      <c r="AI95" s="58"/>
      <c r="AJ95" s="58"/>
      <c r="AK95" s="58"/>
      <c r="AL95" s="58"/>
      <c r="AM95" s="58">
        <v>47.0</v>
      </c>
      <c r="AN95" s="95">
        <v>2650.0</v>
      </c>
      <c r="AO95" s="58">
        <v>-3.0</v>
      </c>
      <c r="AP95" s="58">
        <v>11.1</v>
      </c>
      <c r="AQ95" s="58">
        <v>87.4</v>
      </c>
      <c r="AR95" s="58">
        <v>34.0</v>
      </c>
      <c r="AS95" s="58">
        <v>44.0</v>
      </c>
      <c r="AT95" s="58">
        <v>9.1</v>
      </c>
      <c r="AU95" s="58">
        <v>0.4</v>
      </c>
      <c r="AV95" s="58">
        <v>43.7</v>
      </c>
      <c r="AW95" s="58">
        <v>19.1</v>
      </c>
      <c r="AX95" s="58">
        <v>11.8</v>
      </c>
      <c r="AY95" s="58">
        <v>25.0</v>
      </c>
      <c r="AZ95" s="58">
        <v>28.8</v>
      </c>
      <c r="BA95" s="58">
        <v>24.1</v>
      </c>
      <c r="BB95" s="58">
        <v>31.9</v>
      </c>
    </row>
    <row r="96" ht="16.5" customHeight="1">
      <c r="A96" s="58" t="s">
        <v>660</v>
      </c>
      <c r="B96" s="58">
        <v>9375.0</v>
      </c>
      <c r="C96" s="58">
        <v>233.0</v>
      </c>
      <c r="D96" s="58" t="s">
        <v>433</v>
      </c>
      <c r="E96" s="58">
        <v>302.7</v>
      </c>
      <c r="F96" s="58">
        <v>334.9</v>
      </c>
      <c r="G96" s="58">
        <v>9.6</v>
      </c>
      <c r="H96" s="95">
        <v>227.4</v>
      </c>
      <c r="I96" s="58">
        <v>16.1</v>
      </c>
      <c r="J96" s="58">
        <v>8.9</v>
      </c>
      <c r="K96" s="58">
        <v>15.0</v>
      </c>
      <c r="L96" s="58">
        <v>36.1</v>
      </c>
      <c r="M96" s="58">
        <v>14.8</v>
      </c>
      <c r="N96" s="58">
        <v>9.1</v>
      </c>
      <c r="O96" s="58">
        <v>18.8</v>
      </c>
      <c r="P96" s="58">
        <v>67.1</v>
      </c>
      <c r="Q96" s="58">
        <v>11.8</v>
      </c>
      <c r="R96" s="58">
        <v>21.2</v>
      </c>
      <c r="S96" s="58">
        <v>45.7</v>
      </c>
      <c r="T96" s="95">
        <v>21814.0</v>
      </c>
      <c r="U96" s="95">
        <v>48500.0</v>
      </c>
      <c r="V96" s="58">
        <v>714.7</v>
      </c>
      <c r="W96" s="100">
        <f t="shared" si="5"/>
        <v>13.1</v>
      </c>
      <c r="X96" s="97">
        <f t="shared" si="6"/>
        <v>30.53435115</v>
      </c>
      <c r="Y96" s="97">
        <v>4.0</v>
      </c>
      <c r="Z96" s="58">
        <v>9.1</v>
      </c>
      <c r="AA96" s="58">
        <v>44.5</v>
      </c>
      <c r="AB96" s="58">
        <v>30.4</v>
      </c>
      <c r="AC96" s="97">
        <v>493.0</v>
      </c>
      <c r="AD96" s="58">
        <v>2.7</v>
      </c>
      <c r="AE96" s="58">
        <v>3.1</v>
      </c>
      <c r="AF96" s="58">
        <v>2.3</v>
      </c>
      <c r="AG96" s="58">
        <v>1.7</v>
      </c>
      <c r="AH96" s="58">
        <v>3.3</v>
      </c>
      <c r="AI96" s="58"/>
      <c r="AJ96" s="58"/>
      <c r="AK96" s="58"/>
      <c r="AL96" s="58"/>
      <c r="AM96" s="58">
        <v>42.0</v>
      </c>
      <c r="AN96" s="95">
        <v>1472.6</v>
      </c>
      <c r="AO96" s="58">
        <v>0.1</v>
      </c>
      <c r="AP96" s="58">
        <v>15.7</v>
      </c>
      <c r="AQ96" s="58">
        <v>81.2</v>
      </c>
      <c r="AR96" s="58">
        <v>41.1</v>
      </c>
      <c r="AS96" s="58">
        <v>45.5</v>
      </c>
      <c r="AT96" s="58">
        <v>6.9</v>
      </c>
      <c r="AU96" s="58">
        <v>0.4</v>
      </c>
      <c r="AV96" s="58">
        <v>33.6</v>
      </c>
      <c r="AW96" s="58">
        <v>19.8</v>
      </c>
      <c r="AX96" s="58">
        <v>19.3</v>
      </c>
      <c r="AY96" s="58">
        <v>27.0</v>
      </c>
      <c r="AZ96" s="58">
        <v>35.5</v>
      </c>
      <c r="BA96" s="58">
        <v>24.6</v>
      </c>
      <c r="BB96" s="58">
        <v>37.3</v>
      </c>
    </row>
    <row r="97" ht="16.5" customHeight="1">
      <c r="A97" s="58" t="s">
        <v>660</v>
      </c>
      <c r="B97" s="58">
        <v>9276.0</v>
      </c>
      <c r="C97" s="58">
        <v>233.0</v>
      </c>
      <c r="D97" s="58" t="s">
        <v>790</v>
      </c>
      <c r="E97" s="58">
        <v>302.7</v>
      </c>
      <c r="F97" s="58">
        <v>334.9</v>
      </c>
      <c r="G97" s="58">
        <v>9.6</v>
      </c>
      <c r="H97" s="95">
        <v>227.4</v>
      </c>
      <c r="I97" s="58">
        <v>16.1</v>
      </c>
      <c r="J97" s="58">
        <v>8.9</v>
      </c>
      <c r="K97" s="58">
        <v>15.0</v>
      </c>
      <c r="L97" s="58">
        <v>36.1</v>
      </c>
      <c r="M97" s="58">
        <v>14.8</v>
      </c>
      <c r="N97" s="58">
        <v>9.1</v>
      </c>
      <c r="O97" s="58">
        <v>18.8</v>
      </c>
      <c r="P97" s="58">
        <v>67.1</v>
      </c>
      <c r="Q97" s="58">
        <v>11.8</v>
      </c>
      <c r="R97" s="58">
        <v>21.2</v>
      </c>
      <c r="S97" s="58">
        <v>45.7</v>
      </c>
      <c r="T97" s="95">
        <v>21814.0</v>
      </c>
      <c r="U97" s="95">
        <v>48500.0</v>
      </c>
      <c r="V97" s="58">
        <v>714.7</v>
      </c>
      <c r="W97" s="100">
        <f t="shared" si="5"/>
        <v>13.1</v>
      </c>
      <c r="X97" s="97">
        <f t="shared" si="6"/>
        <v>30.53435115</v>
      </c>
      <c r="Y97" s="97">
        <v>4.0</v>
      </c>
      <c r="Z97" s="58">
        <v>9.1</v>
      </c>
      <c r="AA97" s="58">
        <v>44.5</v>
      </c>
      <c r="AB97" s="58">
        <v>30.4</v>
      </c>
      <c r="AC97" s="97">
        <v>493.0</v>
      </c>
      <c r="AD97" s="58">
        <v>2.7</v>
      </c>
      <c r="AE97" s="58">
        <v>3.1</v>
      </c>
      <c r="AF97" s="58">
        <v>2.3</v>
      </c>
      <c r="AG97" s="58">
        <v>1.7</v>
      </c>
      <c r="AH97" s="58">
        <v>3.3</v>
      </c>
      <c r="AI97" s="58"/>
      <c r="AJ97" s="58"/>
      <c r="AK97" s="58"/>
      <c r="AL97" s="58"/>
      <c r="AM97" s="58">
        <v>42.0</v>
      </c>
      <c r="AN97" s="95">
        <v>1472.6</v>
      </c>
      <c r="AO97" s="58">
        <v>0.1</v>
      </c>
      <c r="AP97" s="58">
        <v>15.7</v>
      </c>
      <c r="AQ97" s="58">
        <v>81.2</v>
      </c>
      <c r="AR97" s="58">
        <v>41.1</v>
      </c>
      <c r="AS97" s="58">
        <v>45.5</v>
      </c>
      <c r="AT97" s="58">
        <v>6.9</v>
      </c>
      <c r="AU97" s="58">
        <v>0.4</v>
      </c>
      <c r="AV97" s="58">
        <v>33.6</v>
      </c>
      <c r="AW97" s="58">
        <v>19.8</v>
      </c>
      <c r="AX97" s="58">
        <v>19.3</v>
      </c>
      <c r="AY97" s="58">
        <v>27.0</v>
      </c>
      <c r="AZ97" s="58">
        <v>35.5</v>
      </c>
      <c r="BA97" s="58">
        <v>24.6</v>
      </c>
      <c r="BB97" s="58">
        <v>37.3</v>
      </c>
    </row>
    <row r="98" ht="16.5" customHeight="1">
      <c r="A98" s="58" t="s">
        <v>660</v>
      </c>
      <c r="B98" s="58">
        <v>9372.0</v>
      </c>
      <c r="C98" s="58">
        <v>233.0</v>
      </c>
      <c r="D98" s="58" t="s">
        <v>791</v>
      </c>
      <c r="E98" s="58">
        <v>302.7</v>
      </c>
      <c r="F98" s="58">
        <v>334.9</v>
      </c>
      <c r="G98" s="58">
        <v>9.6</v>
      </c>
      <c r="H98" s="95">
        <v>227.4</v>
      </c>
      <c r="I98" s="58">
        <v>16.1</v>
      </c>
      <c r="J98" s="58">
        <v>8.9</v>
      </c>
      <c r="K98" s="58">
        <v>15.0</v>
      </c>
      <c r="L98" s="58">
        <v>36.1</v>
      </c>
      <c r="M98" s="58">
        <v>14.8</v>
      </c>
      <c r="N98" s="58">
        <v>9.1</v>
      </c>
      <c r="O98" s="58">
        <v>18.8</v>
      </c>
      <c r="P98" s="58">
        <v>67.1</v>
      </c>
      <c r="Q98" s="58">
        <v>11.8</v>
      </c>
      <c r="R98" s="58">
        <v>21.2</v>
      </c>
      <c r="S98" s="58">
        <v>45.7</v>
      </c>
      <c r="T98" s="95">
        <v>21814.0</v>
      </c>
      <c r="U98" s="95">
        <v>48500.0</v>
      </c>
      <c r="V98" s="58">
        <v>714.7</v>
      </c>
      <c r="W98" s="100">
        <f t="shared" si="5"/>
        <v>13.1</v>
      </c>
      <c r="X98" s="97">
        <f t="shared" si="6"/>
        <v>30.53435115</v>
      </c>
      <c r="Y98" s="97">
        <v>4.0</v>
      </c>
      <c r="Z98" s="58">
        <v>9.1</v>
      </c>
      <c r="AA98" s="58">
        <v>44.5</v>
      </c>
      <c r="AB98" s="58">
        <v>30.4</v>
      </c>
      <c r="AC98" s="97">
        <v>493.0</v>
      </c>
      <c r="AD98" s="58">
        <v>2.7</v>
      </c>
      <c r="AE98" s="58">
        <v>3.1</v>
      </c>
      <c r="AF98" s="58">
        <v>2.3</v>
      </c>
      <c r="AG98" s="58">
        <v>1.7</v>
      </c>
      <c r="AH98" s="58">
        <v>3.3</v>
      </c>
      <c r="AI98" s="58"/>
      <c r="AJ98" s="58"/>
      <c r="AK98" s="58"/>
      <c r="AL98" s="58"/>
      <c r="AM98" s="58">
        <v>42.0</v>
      </c>
      <c r="AN98" s="95">
        <v>1472.6</v>
      </c>
      <c r="AO98" s="58">
        <v>0.1</v>
      </c>
      <c r="AP98" s="58">
        <v>15.7</v>
      </c>
      <c r="AQ98" s="58">
        <v>81.2</v>
      </c>
      <c r="AR98" s="58">
        <v>41.1</v>
      </c>
      <c r="AS98" s="58">
        <v>45.5</v>
      </c>
      <c r="AT98" s="58">
        <v>6.9</v>
      </c>
      <c r="AU98" s="58">
        <v>0.4</v>
      </c>
      <c r="AV98" s="58">
        <v>33.6</v>
      </c>
      <c r="AW98" s="58">
        <v>19.8</v>
      </c>
      <c r="AX98" s="58">
        <v>19.3</v>
      </c>
      <c r="AY98" s="58">
        <v>27.0</v>
      </c>
      <c r="AZ98" s="58">
        <v>35.5</v>
      </c>
      <c r="BA98" s="58">
        <v>24.6</v>
      </c>
      <c r="BB98" s="58">
        <v>37.3</v>
      </c>
    </row>
    <row r="99" ht="16.5" customHeight="1">
      <c r="A99" s="58" t="s">
        <v>660</v>
      </c>
      <c r="B99" s="58">
        <v>9273.0</v>
      </c>
      <c r="C99" s="58">
        <v>233.0</v>
      </c>
      <c r="D99" s="58" t="s">
        <v>792</v>
      </c>
      <c r="E99" s="58">
        <v>302.7</v>
      </c>
      <c r="F99" s="58">
        <v>334.9</v>
      </c>
      <c r="G99" s="58">
        <v>9.6</v>
      </c>
      <c r="H99" s="95">
        <v>227.4</v>
      </c>
      <c r="I99" s="58">
        <v>16.1</v>
      </c>
      <c r="J99" s="58">
        <v>8.9</v>
      </c>
      <c r="K99" s="58">
        <v>15.0</v>
      </c>
      <c r="L99" s="58">
        <v>36.1</v>
      </c>
      <c r="M99" s="58">
        <v>14.8</v>
      </c>
      <c r="N99" s="58">
        <v>9.1</v>
      </c>
      <c r="O99" s="58">
        <v>18.8</v>
      </c>
      <c r="P99" s="58">
        <v>67.1</v>
      </c>
      <c r="Q99" s="58">
        <v>11.8</v>
      </c>
      <c r="R99" s="58">
        <v>21.2</v>
      </c>
      <c r="S99" s="58">
        <v>45.7</v>
      </c>
      <c r="T99" s="95">
        <v>21814.0</v>
      </c>
      <c r="U99" s="95">
        <v>48500.0</v>
      </c>
      <c r="V99" s="58">
        <v>714.7</v>
      </c>
      <c r="W99" s="100">
        <f t="shared" si="5"/>
        <v>13.1</v>
      </c>
      <c r="X99" s="97">
        <f t="shared" si="6"/>
        <v>30.53435115</v>
      </c>
      <c r="Y99" s="97">
        <v>4.0</v>
      </c>
      <c r="Z99" s="58">
        <v>9.1</v>
      </c>
      <c r="AA99" s="58">
        <v>44.5</v>
      </c>
      <c r="AB99" s="58">
        <v>30.4</v>
      </c>
      <c r="AC99" s="97">
        <v>493.0</v>
      </c>
      <c r="AD99" s="58">
        <v>2.7</v>
      </c>
      <c r="AE99" s="58">
        <v>3.1</v>
      </c>
      <c r="AF99" s="58">
        <v>2.3</v>
      </c>
      <c r="AG99" s="58">
        <v>1.7</v>
      </c>
      <c r="AH99" s="58">
        <v>3.3</v>
      </c>
      <c r="AI99" s="58"/>
      <c r="AJ99" s="58"/>
      <c r="AK99" s="58"/>
      <c r="AL99" s="58"/>
      <c r="AM99" s="58">
        <v>42.0</v>
      </c>
      <c r="AN99" s="95">
        <v>1472.6</v>
      </c>
      <c r="AO99" s="58">
        <v>0.1</v>
      </c>
      <c r="AP99" s="58">
        <v>15.7</v>
      </c>
      <c r="AQ99" s="58">
        <v>81.2</v>
      </c>
      <c r="AR99" s="58">
        <v>41.1</v>
      </c>
      <c r="AS99" s="58">
        <v>45.5</v>
      </c>
      <c r="AT99" s="58">
        <v>6.9</v>
      </c>
      <c r="AU99" s="58">
        <v>0.4</v>
      </c>
      <c r="AV99" s="58">
        <v>33.6</v>
      </c>
      <c r="AW99" s="58">
        <v>19.8</v>
      </c>
      <c r="AX99" s="58">
        <v>19.3</v>
      </c>
      <c r="AY99" s="58">
        <v>27.0</v>
      </c>
      <c r="AZ99" s="58">
        <v>35.5</v>
      </c>
      <c r="BA99" s="58">
        <v>24.6</v>
      </c>
      <c r="BB99" s="58">
        <v>37.3</v>
      </c>
    </row>
    <row r="100" ht="16.5" customHeight="1">
      <c r="A100" s="58" t="s">
        <v>660</v>
      </c>
      <c r="B100" s="31">
        <v>9362.0</v>
      </c>
      <c r="C100" s="58">
        <v>233.0</v>
      </c>
      <c r="D100" s="58" t="s">
        <v>793</v>
      </c>
      <c r="E100" s="58">
        <v>302.7</v>
      </c>
      <c r="F100" s="58">
        <v>334.9</v>
      </c>
      <c r="G100" s="58">
        <v>9.6</v>
      </c>
      <c r="H100" s="101">
        <v>1716.5</v>
      </c>
      <c r="I100" s="58">
        <v>16.1</v>
      </c>
      <c r="J100" s="102">
        <v>9.8</v>
      </c>
      <c r="K100" s="102">
        <v>17.3</v>
      </c>
      <c r="L100" s="102">
        <v>35.5</v>
      </c>
      <c r="M100" s="102">
        <v>14.4</v>
      </c>
      <c r="N100" s="102">
        <v>8.9</v>
      </c>
      <c r="O100" s="58">
        <v>18.8</v>
      </c>
      <c r="P100" s="58">
        <v>67.1</v>
      </c>
      <c r="Q100" s="58">
        <v>11.8</v>
      </c>
      <c r="R100" s="58">
        <v>21.2</v>
      </c>
      <c r="S100" s="58">
        <v>45.7</v>
      </c>
      <c r="T100" s="95">
        <v>21814.0</v>
      </c>
      <c r="U100" s="95">
        <v>48500.0</v>
      </c>
      <c r="V100" s="58">
        <v>714.7</v>
      </c>
      <c r="W100" s="100">
        <f t="shared" si="5"/>
        <v>13.1</v>
      </c>
      <c r="X100" s="97">
        <f t="shared" si="6"/>
        <v>30.53435115</v>
      </c>
      <c r="Y100" s="97">
        <v>4.0</v>
      </c>
      <c r="Z100" s="58">
        <v>9.1</v>
      </c>
      <c r="AA100" s="102">
        <v>38.2</v>
      </c>
      <c r="AB100" s="102">
        <v>39.0</v>
      </c>
      <c r="AC100" s="97">
        <v>493.0</v>
      </c>
      <c r="AD100" s="58">
        <v>2.7</v>
      </c>
      <c r="AE100" s="58">
        <v>3.1</v>
      </c>
      <c r="AF100" s="58">
        <v>2.3</v>
      </c>
      <c r="AG100" s="58">
        <v>1.7</v>
      </c>
      <c r="AH100" s="58">
        <v>3.3</v>
      </c>
      <c r="AI100" s="58"/>
      <c r="AJ100" s="58"/>
      <c r="AK100" s="58"/>
      <c r="AL100" s="58"/>
      <c r="AM100" s="58">
        <v>42.0</v>
      </c>
      <c r="AN100" s="95">
        <v>1472.6</v>
      </c>
      <c r="AO100" s="58">
        <v>0.1</v>
      </c>
      <c r="AP100" s="58">
        <v>15.7</v>
      </c>
      <c r="AQ100" s="58">
        <v>81.2</v>
      </c>
      <c r="AR100" s="58">
        <v>41.1</v>
      </c>
      <c r="AS100" s="58">
        <v>45.5</v>
      </c>
      <c r="AT100" s="58">
        <v>6.9</v>
      </c>
      <c r="AU100" s="58">
        <v>0.4</v>
      </c>
      <c r="AV100" s="58">
        <v>33.6</v>
      </c>
      <c r="AW100" s="58">
        <v>19.8</v>
      </c>
      <c r="AX100" s="58">
        <v>19.3</v>
      </c>
      <c r="AY100" s="58">
        <v>27.0</v>
      </c>
      <c r="AZ100" s="58">
        <v>35.5</v>
      </c>
      <c r="BA100" s="58">
        <v>24.6</v>
      </c>
      <c r="BB100" s="58">
        <v>37.3</v>
      </c>
    </row>
    <row r="101" ht="16.5" customHeight="1">
      <c r="A101" s="58" t="s">
        <v>660</v>
      </c>
      <c r="B101" s="31">
        <v>9376.0</v>
      </c>
      <c r="C101" s="58">
        <v>234.0</v>
      </c>
      <c r="D101" s="58" t="s">
        <v>434</v>
      </c>
      <c r="E101" s="58">
        <v>256.7</v>
      </c>
      <c r="F101" s="58">
        <v>271.2</v>
      </c>
      <c r="G101" s="58">
        <v>5.3</v>
      </c>
      <c r="H101" s="95">
        <v>90.9</v>
      </c>
      <c r="I101" s="58">
        <v>16.1</v>
      </c>
      <c r="J101" s="58">
        <v>8.1</v>
      </c>
      <c r="K101" s="58">
        <v>11.9</v>
      </c>
      <c r="L101" s="58">
        <v>37.1</v>
      </c>
      <c r="M101" s="58">
        <v>16.2</v>
      </c>
      <c r="N101" s="58">
        <v>10.5</v>
      </c>
      <c r="O101" s="58">
        <v>8.7</v>
      </c>
      <c r="P101" s="58">
        <v>82.7</v>
      </c>
      <c r="Q101" s="58">
        <v>6.9</v>
      </c>
      <c r="R101" s="58">
        <v>10.3</v>
      </c>
      <c r="S101" s="58">
        <v>68.1</v>
      </c>
      <c r="T101" s="95">
        <v>20358.0</v>
      </c>
      <c r="U101" s="95">
        <v>31918.0</v>
      </c>
      <c r="V101" s="58">
        <v>898.4</v>
      </c>
      <c r="W101" s="100">
        <f t="shared" si="5"/>
        <v>13.9</v>
      </c>
      <c r="X101" s="97">
        <f t="shared" si="6"/>
        <v>18.70503597</v>
      </c>
      <c r="Y101" s="97">
        <v>2.6</v>
      </c>
      <c r="Z101" s="58">
        <v>11.3</v>
      </c>
      <c r="AA101" s="58">
        <v>48.3</v>
      </c>
      <c r="AB101" s="58">
        <v>23.8</v>
      </c>
      <c r="AC101" s="97">
        <v>383.7</v>
      </c>
      <c r="AD101" s="58">
        <v>3.5</v>
      </c>
      <c r="AE101" s="58">
        <v>4.3</v>
      </c>
      <c r="AF101" s="58">
        <v>2.5</v>
      </c>
      <c r="AG101" s="58">
        <v>1.9</v>
      </c>
      <c r="AH101" s="58">
        <v>4.8</v>
      </c>
      <c r="AI101" s="58"/>
      <c r="AJ101" s="58"/>
      <c r="AK101" s="58"/>
      <c r="AL101" s="58"/>
      <c r="AM101" s="58">
        <v>72.0</v>
      </c>
      <c r="AN101" s="95">
        <v>2985.1</v>
      </c>
      <c r="AO101" s="58">
        <v>-3.3</v>
      </c>
      <c r="AP101" s="58">
        <v>9.8</v>
      </c>
      <c r="AQ101" s="58">
        <v>91.3</v>
      </c>
      <c r="AR101" s="58">
        <v>32.5</v>
      </c>
      <c r="AS101" s="58">
        <v>43.1</v>
      </c>
      <c r="AT101" s="58">
        <v>9.1</v>
      </c>
      <c r="AU101" s="58">
        <v>0.8</v>
      </c>
      <c r="AV101" s="58">
        <v>46.3</v>
      </c>
      <c r="AW101" s="58">
        <v>19.6</v>
      </c>
      <c r="AX101" s="58">
        <v>12.6</v>
      </c>
      <c r="AY101" s="58">
        <v>20.7</v>
      </c>
      <c r="AZ101" s="58">
        <v>25.3</v>
      </c>
      <c r="BA101" s="58">
        <v>25.2</v>
      </c>
      <c r="BB101" s="58">
        <v>33.2</v>
      </c>
    </row>
    <row r="102" ht="16.5" customHeight="1">
      <c r="A102" s="58" t="s">
        <v>660</v>
      </c>
      <c r="B102" s="31">
        <v>9363.0</v>
      </c>
      <c r="C102" s="58">
        <v>235.0</v>
      </c>
      <c r="D102" s="58" t="s">
        <v>794</v>
      </c>
      <c r="E102" s="58">
        <v>200.5</v>
      </c>
      <c r="F102" s="58">
        <v>210.4</v>
      </c>
      <c r="G102" s="58">
        <v>4.7</v>
      </c>
      <c r="H102" s="95">
        <v>81.5</v>
      </c>
      <c r="I102" s="58">
        <v>15.9</v>
      </c>
      <c r="J102" s="58">
        <v>8.1</v>
      </c>
      <c r="K102" s="58">
        <v>11.5</v>
      </c>
      <c r="L102" s="58">
        <v>36.6</v>
      </c>
      <c r="M102" s="58">
        <v>16.6</v>
      </c>
      <c r="N102" s="58">
        <v>11.3</v>
      </c>
      <c r="O102" s="58">
        <v>9.9</v>
      </c>
      <c r="P102" s="58">
        <v>76.3</v>
      </c>
      <c r="Q102" s="58">
        <v>13.1</v>
      </c>
      <c r="R102" s="58">
        <v>10.5</v>
      </c>
      <c r="S102" s="58">
        <v>59.4</v>
      </c>
      <c r="T102" s="95">
        <v>20390.0</v>
      </c>
      <c r="U102" s="95">
        <v>32804.0</v>
      </c>
      <c r="V102" s="58">
        <v>840.3</v>
      </c>
      <c r="W102" s="100">
        <f t="shared" si="5"/>
        <v>15.7</v>
      </c>
      <c r="X102" s="97">
        <f t="shared" si="6"/>
        <v>26.75159236</v>
      </c>
      <c r="Y102" s="97">
        <v>4.2</v>
      </c>
      <c r="Z102" s="58">
        <v>11.5</v>
      </c>
      <c r="AA102" s="58">
        <v>49.5</v>
      </c>
      <c r="AB102" s="58">
        <v>24.4</v>
      </c>
      <c r="AC102" s="97">
        <v>383.0</v>
      </c>
      <c r="AD102" s="58">
        <v>4.4</v>
      </c>
      <c r="AE102" s="58">
        <v>4.9</v>
      </c>
      <c r="AF102" s="58">
        <v>3.8</v>
      </c>
      <c r="AG102" s="58">
        <v>2.5</v>
      </c>
      <c r="AH102" s="58">
        <v>5.9</v>
      </c>
      <c r="AI102" s="58"/>
      <c r="AJ102" s="58"/>
      <c r="AK102" s="58"/>
      <c r="AL102" s="58"/>
      <c r="AM102" s="58">
        <v>65.0</v>
      </c>
      <c r="AN102" s="95">
        <v>2582.5</v>
      </c>
      <c r="AO102" s="58">
        <v>-4.8</v>
      </c>
      <c r="AP102" s="58">
        <v>5.5</v>
      </c>
      <c r="AQ102" s="58">
        <v>90.1</v>
      </c>
      <c r="AR102" s="58">
        <v>37.0</v>
      </c>
      <c r="AS102" s="58">
        <v>42.2</v>
      </c>
      <c r="AT102" s="58">
        <v>8.7</v>
      </c>
      <c r="AU102" s="58">
        <v>0.9</v>
      </c>
      <c r="AV102" s="58">
        <v>40.6</v>
      </c>
      <c r="AW102" s="58">
        <v>21.0</v>
      </c>
      <c r="AX102" s="58">
        <v>12.3</v>
      </c>
      <c r="AY102" s="58">
        <v>25.2</v>
      </c>
      <c r="AZ102" s="58">
        <v>41.1</v>
      </c>
      <c r="BA102" s="58">
        <v>23.7</v>
      </c>
      <c r="BB102" s="58">
        <v>24.3</v>
      </c>
    </row>
    <row r="103" ht="16.5" customHeight="1">
      <c r="A103" s="58" t="s">
        <v>660</v>
      </c>
      <c r="B103" s="58">
        <v>9471.0</v>
      </c>
      <c r="C103" s="58">
        <v>236.0</v>
      </c>
      <c r="D103" s="58" t="s">
        <v>440</v>
      </c>
      <c r="E103" s="58">
        <v>218.0</v>
      </c>
      <c r="F103" s="58">
        <v>234.3</v>
      </c>
      <c r="G103" s="58">
        <v>7.0</v>
      </c>
      <c r="H103" s="95">
        <v>233.6</v>
      </c>
      <c r="I103" s="58">
        <v>16.3</v>
      </c>
      <c r="J103" s="58">
        <v>8.7</v>
      </c>
      <c r="K103" s="58">
        <v>13.9</v>
      </c>
      <c r="L103" s="58">
        <v>36.5</v>
      </c>
      <c r="M103" s="58">
        <v>15.0</v>
      </c>
      <c r="N103" s="58">
        <v>9.8</v>
      </c>
      <c r="O103" s="58">
        <v>12.5</v>
      </c>
      <c r="P103" s="58">
        <v>63.1</v>
      </c>
      <c r="Q103" s="58">
        <v>18.5</v>
      </c>
      <c r="R103" s="58">
        <v>18.5</v>
      </c>
      <c r="S103" s="58">
        <v>51.6</v>
      </c>
      <c r="T103" s="95">
        <v>21716.0</v>
      </c>
      <c r="U103" s="95">
        <v>33292.0</v>
      </c>
      <c r="V103" s="58">
        <v>776.6</v>
      </c>
      <c r="W103" s="100">
        <f t="shared" si="5"/>
        <v>15.2</v>
      </c>
      <c r="X103" s="97">
        <f t="shared" si="6"/>
        <v>21.05263158</v>
      </c>
      <c r="Y103" s="97">
        <v>3.2</v>
      </c>
      <c r="Z103" s="58">
        <v>12.0</v>
      </c>
      <c r="AA103" s="58">
        <v>41.8</v>
      </c>
      <c r="AB103" s="58">
        <v>38.9</v>
      </c>
      <c r="AC103" s="97">
        <v>404.6</v>
      </c>
      <c r="AD103" s="58">
        <v>3.4</v>
      </c>
      <c r="AE103" s="58">
        <v>3.7</v>
      </c>
      <c r="AF103" s="58">
        <v>3.1</v>
      </c>
      <c r="AG103" s="58">
        <v>2.0</v>
      </c>
      <c r="AH103" s="58">
        <v>4.5</v>
      </c>
      <c r="AI103" s="58"/>
      <c r="AJ103" s="58"/>
      <c r="AK103" s="58"/>
      <c r="AL103" s="58"/>
      <c r="AM103" s="58">
        <v>37.0</v>
      </c>
      <c r="AN103" s="95">
        <v>1003.0</v>
      </c>
      <c r="AO103" s="58">
        <v>-1.4</v>
      </c>
      <c r="AP103" s="58">
        <v>13.5</v>
      </c>
      <c r="AQ103" s="58">
        <v>87.5</v>
      </c>
      <c r="AR103" s="58">
        <v>41.2</v>
      </c>
      <c r="AS103" s="58">
        <v>44.5</v>
      </c>
      <c r="AT103" s="58">
        <v>8.2</v>
      </c>
      <c r="AU103" s="58">
        <v>0.5</v>
      </c>
      <c r="AV103" s="58">
        <v>37.4</v>
      </c>
      <c r="AW103" s="58">
        <v>20.9</v>
      </c>
      <c r="AX103" s="58">
        <v>14.9</v>
      </c>
      <c r="AY103" s="58">
        <v>26.4</v>
      </c>
      <c r="AZ103" s="58">
        <v>33.4</v>
      </c>
      <c r="BA103" s="58">
        <v>25.0</v>
      </c>
      <c r="BB103" s="58">
        <v>31.7</v>
      </c>
    </row>
    <row r="104" ht="16.5" customHeight="1">
      <c r="A104" s="58" t="s">
        <v>660</v>
      </c>
      <c r="B104" s="58">
        <v>9674.0</v>
      </c>
      <c r="C104" s="58">
        <v>236.0</v>
      </c>
      <c r="D104" s="58" t="s">
        <v>795</v>
      </c>
      <c r="E104" s="58">
        <v>218.0</v>
      </c>
      <c r="F104" s="58">
        <v>234.3</v>
      </c>
      <c r="G104" s="58">
        <v>7.0</v>
      </c>
      <c r="H104" s="95">
        <v>233.6</v>
      </c>
      <c r="I104" s="58">
        <v>16.3</v>
      </c>
      <c r="J104" s="58">
        <v>8.7</v>
      </c>
      <c r="K104" s="58">
        <v>13.9</v>
      </c>
      <c r="L104" s="58">
        <v>36.5</v>
      </c>
      <c r="M104" s="58">
        <v>15.0</v>
      </c>
      <c r="N104" s="58">
        <v>9.8</v>
      </c>
      <c r="O104" s="58">
        <v>12.5</v>
      </c>
      <c r="P104" s="58">
        <v>63.1</v>
      </c>
      <c r="Q104" s="58">
        <v>18.5</v>
      </c>
      <c r="R104" s="58">
        <v>18.5</v>
      </c>
      <c r="S104" s="58">
        <v>51.6</v>
      </c>
      <c r="T104" s="95">
        <v>21716.0</v>
      </c>
      <c r="U104" s="95">
        <v>33292.0</v>
      </c>
      <c r="V104" s="58">
        <v>776.6</v>
      </c>
      <c r="W104" s="100">
        <f t="shared" si="5"/>
        <v>15.2</v>
      </c>
      <c r="X104" s="97">
        <f t="shared" si="6"/>
        <v>21.05263158</v>
      </c>
      <c r="Y104" s="97">
        <v>3.2</v>
      </c>
      <c r="Z104" s="58">
        <v>12.0</v>
      </c>
      <c r="AA104" s="58">
        <v>41.8</v>
      </c>
      <c r="AB104" s="58">
        <v>38.9</v>
      </c>
      <c r="AC104" s="97">
        <v>404.6</v>
      </c>
      <c r="AD104" s="58">
        <v>3.4</v>
      </c>
      <c r="AE104" s="58">
        <v>3.7</v>
      </c>
      <c r="AF104" s="58">
        <v>3.1</v>
      </c>
      <c r="AG104" s="58">
        <v>2.0</v>
      </c>
      <c r="AH104" s="58">
        <v>4.5</v>
      </c>
      <c r="AI104" s="58"/>
      <c r="AJ104" s="58"/>
      <c r="AK104" s="58"/>
      <c r="AL104" s="58"/>
      <c r="AM104" s="58">
        <v>37.0</v>
      </c>
      <c r="AN104" s="95">
        <v>1003.0</v>
      </c>
      <c r="AO104" s="58">
        <v>-1.4</v>
      </c>
      <c r="AP104" s="58">
        <v>13.5</v>
      </c>
      <c r="AQ104" s="58">
        <v>87.5</v>
      </c>
      <c r="AR104" s="58">
        <v>41.2</v>
      </c>
      <c r="AS104" s="58">
        <v>44.5</v>
      </c>
      <c r="AT104" s="58">
        <v>8.2</v>
      </c>
      <c r="AU104" s="58">
        <v>0.5</v>
      </c>
      <c r="AV104" s="58">
        <v>37.4</v>
      </c>
      <c r="AW104" s="58">
        <v>20.9</v>
      </c>
      <c r="AX104" s="58">
        <v>14.9</v>
      </c>
      <c r="AY104" s="58">
        <v>26.4</v>
      </c>
      <c r="AZ104" s="58">
        <v>33.4</v>
      </c>
      <c r="BA104" s="58">
        <v>25.0</v>
      </c>
      <c r="BB104" s="58">
        <v>31.7</v>
      </c>
    </row>
    <row r="105" ht="16.5" customHeight="1">
      <c r="A105" s="58" t="s">
        <v>660</v>
      </c>
      <c r="B105" s="31">
        <v>9461.0</v>
      </c>
      <c r="C105" s="58">
        <v>236.0</v>
      </c>
      <c r="D105" s="58" t="s">
        <v>796</v>
      </c>
      <c r="E105" s="58">
        <v>218.0</v>
      </c>
      <c r="F105" s="58">
        <v>234.3</v>
      </c>
      <c r="G105" s="58">
        <v>7.0</v>
      </c>
      <c r="H105" s="101">
        <v>1284.7</v>
      </c>
      <c r="I105" s="58">
        <v>16.3</v>
      </c>
      <c r="J105" s="102">
        <v>10.2</v>
      </c>
      <c r="K105" s="102">
        <v>14.5</v>
      </c>
      <c r="L105" s="102">
        <v>34.8</v>
      </c>
      <c r="M105" s="102">
        <v>15.7</v>
      </c>
      <c r="N105" s="102">
        <v>11.0</v>
      </c>
      <c r="O105" s="58">
        <v>12.5</v>
      </c>
      <c r="P105" s="58">
        <v>63.1</v>
      </c>
      <c r="Q105" s="58">
        <v>18.5</v>
      </c>
      <c r="R105" s="58">
        <v>18.5</v>
      </c>
      <c r="S105" s="58">
        <v>51.6</v>
      </c>
      <c r="T105" s="95">
        <v>21716.0</v>
      </c>
      <c r="U105" s="95">
        <v>33292.0</v>
      </c>
      <c r="V105" s="58">
        <v>776.6</v>
      </c>
      <c r="W105" s="100">
        <f t="shared" si="5"/>
        <v>15.2</v>
      </c>
      <c r="X105" s="97">
        <f t="shared" si="6"/>
        <v>21.05263158</v>
      </c>
      <c r="Y105" s="97">
        <v>3.2</v>
      </c>
      <c r="Z105" s="58">
        <v>12.0</v>
      </c>
      <c r="AA105" s="102">
        <v>28.3</v>
      </c>
      <c r="AB105" s="102">
        <v>54.8</v>
      </c>
      <c r="AC105" s="97">
        <v>404.6</v>
      </c>
      <c r="AD105" s="58">
        <v>3.4</v>
      </c>
      <c r="AE105" s="58">
        <v>3.7</v>
      </c>
      <c r="AF105" s="58">
        <v>3.1</v>
      </c>
      <c r="AG105" s="58">
        <v>2.0</v>
      </c>
      <c r="AH105" s="58">
        <v>4.5</v>
      </c>
      <c r="AI105" s="58"/>
      <c r="AJ105" s="58"/>
      <c r="AK105" s="58"/>
      <c r="AL105" s="58"/>
      <c r="AM105" s="58">
        <v>37.0</v>
      </c>
      <c r="AN105" s="95">
        <v>1003.0</v>
      </c>
      <c r="AO105" s="58">
        <v>-1.4</v>
      </c>
      <c r="AP105" s="58">
        <v>13.5</v>
      </c>
      <c r="AQ105" s="58">
        <v>87.5</v>
      </c>
      <c r="AR105" s="58">
        <v>41.2</v>
      </c>
      <c r="AS105" s="58">
        <v>44.5</v>
      </c>
      <c r="AT105" s="58">
        <v>8.2</v>
      </c>
      <c r="AU105" s="58">
        <v>0.5</v>
      </c>
      <c r="AV105" s="58">
        <v>37.4</v>
      </c>
      <c r="AW105" s="58">
        <v>20.9</v>
      </c>
      <c r="AX105" s="58">
        <v>14.9</v>
      </c>
      <c r="AY105" s="58">
        <v>26.4</v>
      </c>
      <c r="AZ105" s="58">
        <v>33.4</v>
      </c>
      <c r="BA105" s="58">
        <v>25.0</v>
      </c>
      <c r="BB105" s="58">
        <v>31.7</v>
      </c>
    </row>
    <row r="106" ht="16.5" customHeight="1">
      <c r="A106" s="58" t="s">
        <v>660</v>
      </c>
      <c r="B106" s="31">
        <v>9462.0</v>
      </c>
      <c r="C106" s="58">
        <v>237.0</v>
      </c>
      <c r="D106" s="58" t="s">
        <v>797</v>
      </c>
      <c r="E106" s="58">
        <v>193.4</v>
      </c>
      <c r="F106" s="58">
        <v>204.5</v>
      </c>
      <c r="G106" s="58">
        <v>5.4</v>
      </c>
      <c r="H106" s="101">
        <v>1096.9</v>
      </c>
      <c r="I106" s="58">
        <v>15.0</v>
      </c>
      <c r="J106" s="102">
        <v>13.4</v>
      </c>
      <c r="K106" s="102">
        <v>13.9</v>
      </c>
      <c r="L106" s="102">
        <v>33.1</v>
      </c>
      <c r="M106" s="102">
        <v>16.7</v>
      </c>
      <c r="N106" s="102">
        <v>9.9</v>
      </c>
      <c r="O106" s="58">
        <v>13.7</v>
      </c>
      <c r="P106" s="58">
        <v>34.4</v>
      </c>
      <c r="Q106" s="58">
        <v>48.8</v>
      </c>
      <c r="R106" s="58">
        <v>16.8</v>
      </c>
      <c r="S106" s="58">
        <v>53.9</v>
      </c>
      <c r="T106" s="95">
        <v>21698.0</v>
      </c>
      <c r="U106" s="95">
        <v>33005.0</v>
      </c>
      <c r="V106" s="58">
        <v>782.5</v>
      </c>
      <c r="W106" s="100">
        <f t="shared" si="5"/>
        <v>14.3</v>
      </c>
      <c r="X106" s="97">
        <f t="shared" si="6"/>
        <v>17.48251748</v>
      </c>
      <c r="Y106" s="97">
        <v>2.5</v>
      </c>
      <c r="Z106" s="58">
        <v>11.8</v>
      </c>
      <c r="AA106" s="102">
        <v>39.7</v>
      </c>
      <c r="AB106" s="102">
        <v>41.1</v>
      </c>
      <c r="AC106" s="97">
        <v>374.9</v>
      </c>
      <c r="AD106" s="58">
        <v>4.3</v>
      </c>
      <c r="AE106" s="58">
        <v>4.9</v>
      </c>
      <c r="AF106" s="58">
        <v>3.6</v>
      </c>
      <c r="AG106" s="58">
        <v>2.5</v>
      </c>
      <c r="AH106" s="58">
        <v>6.0</v>
      </c>
      <c r="AI106" s="58"/>
      <c r="AJ106" s="58"/>
      <c r="AK106" s="58"/>
      <c r="AL106" s="58"/>
      <c r="AM106" s="58">
        <v>44.0</v>
      </c>
      <c r="AN106" s="95">
        <v>1648.2</v>
      </c>
      <c r="AO106" s="58">
        <v>-4.7</v>
      </c>
      <c r="AP106" s="58">
        <v>6.7</v>
      </c>
      <c r="AQ106" s="58">
        <v>86.3</v>
      </c>
      <c r="AR106" s="58">
        <v>41.0</v>
      </c>
      <c r="AS106" s="58">
        <v>42.7</v>
      </c>
      <c r="AT106" s="58">
        <v>7.7</v>
      </c>
      <c r="AU106" s="58">
        <v>0.7</v>
      </c>
      <c r="AV106" s="58">
        <v>29.8</v>
      </c>
      <c r="AW106" s="58">
        <v>20.2</v>
      </c>
      <c r="AX106" s="58">
        <v>17.3</v>
      </c>
      <c r="AY106" s="58">
        <v>31.9</v>
      </c>
      <c r="AZ106" s="58">
        <v>37.1</v>
      </c>
      <c r="BA106" s="58">
        <v>22.9</v>
      </c>
      <c r="BB106" s="58">
        <v>24.1</v>
      </c>
    </row>
    <row r="107" ht="16.5" customHeight="1">
      <c r="A107" s="58" t="s">
        <v>660</v>
      </c>
      <c r="B107" s="31">
        <v>9472.0</v>
      </c>
      <c r="C107" s="58">
        <v>237.0</v>
      </c>
      <c r="D107" s="58" t="s">
        <v>441</v>
      </c>
      <c r="E107" s="58">
        <v>193.4</v>
      </c>
      <c r="F107" s="58">
        <v>204.5</v>
      </c>
      <c r="G107" s="58">
        <v>5.4</v>
      </c>
      <c r="H107" s="95">
        <v>124.1</v>
      </c>
      <c r="I107" s="58">
        <v>15.0</v>
      </c>
      <c r="J107" s="58">
        <v>9.6</v>
      </c>
      <c r="K107" s="58">
        <v>12.2</v>
      </c>
      <c r="L107" s="58">
        <v>35.4</v>
      </c>
      <c r="M107" s="58">
        <v>16.5</v>
      </c>
      <c r="N107" s="58">
        <v>11.2</v>
      </c>
      <c r="O107" s="58">
        <v>13.7</v>
      </c>
      <c r="P107" s="58">
        <v>34.4</v>
      </c>
      <c r="Q107" s="58">
        <v>48.8</v>
      </c>
      <c r="R107" s="58">
        <v>16.8</v>
      </c>
      <c r="S107" s="58">
        <v>53.9</v>
      </c>
      <c r="T107" s="95">
        <v>21698.0</v>
      </c>
      <c r="U107" s="95">
        <v>33005.0</v>
      </c>
      <c r="V107" s="58">
        <v>782.5</v>
      </c>
      <c r="W107" s="100">
        <f t="shared" si="5"/>
        <v>14.3</v>
      </c>
      <c r="X107" s="97">
        <f t="shared" si="6"/>
        <v>17.48251748</v>
      </c>
      <c r="Y107" s="97">
        <v>2.5</v>
      </c>
      <c r="Z107" s="58">
        <v>11.8</v>
      </c>
      <c r="AA107" s="58">
        <v>43.4</v>
      </c>
      <c r="AB107" s="58">
        <v>32.7</v>
      </c>
      <c r="AC107" s="97">
        <v>374.9</v>
      </c>
      <c r="AD107" s="58">
        <v>4.3</v>
      </c>
      <c r="AE107" s="58">
        <v>4.9</v>
      </c>
      <c r="AF107" s="58">
        <v>3.6</v>
      </c>
      <c r="AG107" s="58">
        <v>2.5</v>
      </c>
      <c r="AH107" s="58">
        <v>6.0</v>
      </c>
      <c r="AI107" s="58"/>
      <c r="AJ107" s="58"/>
      <c r="AK107" s="58"/>
      <c r="AL107" s="58"/>
      <c r="AM107" s="58">
        <v>44.0</v>
      </c>
      <c r="AN107" s="95">
        <v>1648.2</v>
      </c>
      <c r="AO107" s="58">
        <v>-4.7</v>
      </c>
      <c r="AP107" s="58">
        <v>6.7</v>
      </c>
      <c r="AQ107" s="58">
        <v>86.3</v>
      </c>
      <c r="AR107" s="58">
        <v>41.0</v>
      </c>
      <c r="AS107" s="58">
        <v>42.7</v>
      </c>
      <c r="AT107" s="58">
        <v>7.7</v>
      </c>
      <c r="AU107" s="58">
        <v>0.7</v>
      </c>
      <c r="AV107" s="58">
        <v>29.8</v>
      </c>
      <c r="AW107" s="58">
        <v>20.2</v>
      </c>
      <c r="AX107" s="58">
        <v>17.3</v>
      </c>
      <c r="AY107" s="58">
        <v>31.9</v>
      </c>
      <c r="AZ107" s="58">
        <v>37.1</v>
      </c>
      <c r="BA107" s="58">
        <v>22.9</v>
      </c>
      <c r="BB107" s="58">
        <v>24.1</v>
      </c>
    </row>
    <row r="108" ht="16.5" customHeight="1">
      <c r="A108" s="58" t="s">
        <v>660</v>
      </c>
      <c r="B108" s="31">
        <v>9474.0</v>
      </c>
      <c r="C108" s="58">
        <v>237.0</v>
      </c>
      <c r="D108" s="58" t="s">
        <v>798</v>
      </c>
      <c r="E108" s="58">
        <v>193.4</v>
      </c>
      <c r="F108" s="58">
        <v>204.5</v>
      </c>
      <c r="G108" s="58">
        <v>5.4</v>
      </c>
      <c r="H108" s="95">
        <v>124.1</v>
      </c>
      <c r="I108" s="58">
        <v>15.0</v>
      </c>
      <c r="J108" s="58">
        <v>9.6</v>
      </c>
      <c r="K108" s="58">
        <v>12.2</v>
      </c>
      <c r="L108" s="58">
        <v>35.4</v>
      </c>
      <c r="M108" s="58">
        <v>16.5</v>
      </c>
      <c r="N108" s="58">
        <v>11.2</v>
      </c>
      <c r="O108" s="58">
        <v>13.7</v>
      </c>
      <c r="P108" s="58">
        <v>34.4</v>
      </c>
      <c r="Q108" s="58">
        <v>48.8</v>
      </c>
      <c r="R108" s="58">
        <v>16.8</v>
      </c>
      <c r="S108" s="58">
        <v>53.9</v>
      </c>
      <c r="T108" s="95">
        <v>21698.0</v>
      </c>
      <c r="U108" s="95">
        <v>33005.0</v>
      </c>
      <c r="V108" s="58">
        <v>782.5</v>
      </c>
      <c r="W108" s="100">
        <f t="shared" si="5"/>
        <v>14.3</v>
      </c>
      <c r="X108" s="97">
        <f t="shared" si="6"/>
        <v>17.48251748</v>
      </c>
      <c r="Y108" s="97">
        <v>2.5</v>
      </c>
      <c r="Z108" s="58">
        <v>11.8</v>
      </c>
      <c r="AA108" s="58">
        <v>43.4</v>
      </c>
      <c r="AB108" s="58">
        <v>32.7</v>
      </c>
      <c r="AC108" s="97">
        <v>374.9</v>
      </c>
      <c r="AD108" s="58">
        <v>4.3</v>
      </c>
      <c r="AE108" s="58">
        <v>4.9</v>
      </c>
      <c r="AF108" s="58">
        <v>3.6</v>
      </c>
      <c r="AG108" s="58">
        <v>2.5</v>
      </c>
      <c r="AH108" s="58">
        <v>6.0</v>
      </c>
      <c r="AI108" s="58"/>
      <c r="AJ108" s="58"/>
      <c r="AK108" s="58"/>
      <c r="AL108" s="58"/>
      <c r="AM108" s="58">
        <v>44.0</v>
      </c>
      <c r="AN108" s="95">
        <v>1648.2</v>
      </c>
      <c r="AO108" s="58">
        <v>-4.7</v>
      </c>
      <c r="AP108" s="58">
        <v>6.7</v>
      </c>
      <c r="AQ108" s="58">
        <v>86.3</v>
      </c>
      <c r="AR108" s="58">
        <v>41.0</v>
      </c>
      <c r="AS108" s="58">
        <v>42.7</v>
      </c>
      <c r="AT108" s="58">
        <v>7.7</v>
      </c>
      <c r="AU108" s="58">
        <v>0.7</v>
      </c>
      <c r="AV108" s="58">
        <v>29.8</v>
      </c>
      <c r="AW108" s="58">
        <v>20.2</v>
      </c>
      <c r="AX108" s="58">
        <v>17.3</v>
      </c>
      <c r="AY108" s="58">
        <v>31.9</v>
      </c>
      <c r="AZ108" s="58">
        <v>37.1</v>
      </c>
      <c r="BA108" s="58">
        <v>22.9</v>
      </c>
      <c r="BB108" s="58">
        <v>24.1</v>
      </c>
    </row>
    <row r="109" ht="16.5" customHeight="1">
      <c r="A109" s="58" t="s">
        <v>660</v>
      </c>
      <c r="B109" s="31">
        <v>9463.0</v>
      </c>
      <c r="C109" s="58">
        <v>238.0</v>
      </c>
      <c r="D109" s="58" t="s">
        <v>799</v>
      </c>
      <c r="E109" s="58">
        <v>188.5</v>
      </c>
      <c r="F109" s="58">
        <v>198.7</v>
      </c>
      <c r="G109" s="58">
        <v>5.1</v>
      </c>
      <c r="H109" s="101">
        <v>847.9</v>
      </c>
      <c r="I109" s="58">
        <v>14.9</v>
      </c>
      <c r="J109" s="102">
        <v>8.6</v>
      </c>
      <c r="K109" s="102">
        <v>12.1</v>
      </c>
      <c r="L109" s="102">
        <v>35.8</v>
      </c>
      <c r="M109" s="102">
        <v>17.3</v>
      </c>
      <c r="N109" s="102">
        <v>11.7</v>
      </c>
      <c r="O109" s="58">
        <v>11.7</v>
      </c>
      <c r="P109" s="58">
        <v>31.5</v>
      </c>
      <c r="Q109" s="58">
        <v>51.4</v>
      </c>
      <c r="R109" s="58">
        <v>17.2</v>
      </c>
      <c r="S109" s="58">
        <v>60.5</v>
      </c>
      <c r="T109" s="95">
        <v>24053.0</v>
      </c>
      <c r="U109" s="95">
        <v>37236.0</v>
      </c>
      <c r="V109" s="58">
        <v>791.8</v>
      </c>
      <c r="W109" s="100">
        <f t="shared" si="5"/>
        <v>12.3</v>
      </c>
      <c r="X109" s="97">
        <f t="shared" si="6"/>
        <v>14.63414634</v>
      </c>
      <c r="Y109" s="97">
        <v>1.8</v>
      </c>
      <c r="Z109" s="58">
        <v>10.5</v>
      </c>
      <c r="AA109" s="102">
        <v>48.6</v>
      </c>
      <c r="AB109" s="102">
        <v>32.1</v>
      </c>
      <c r="AC109" s="97">
        <v>443.1</v>
      </c>
      <c r="AD109" s="58">
        <v>3.7</v>
      </c>
      <c r="AE109" s="58">
        <v>3.9</v>
      </c>
      <c r="AF109" s="58">
        <v>3.5</v>
      </c>
      <c r="AG109" s="58">
        <v>2.2</v>
      </c>
      <c r="AH109" s="58">
        <v>5.1</v>
      </c>
      <c r="AI109" s="58"/>
      <c r="AJ109" s="58"/>
      <c r="AK109" s="58"/>
      <c r="AL109" s="58"/>
      <c r="AM109" s="58">
        <v>37.0</v>
      </c>
      <c r="AN109" s="95">
        <v>1305.9</v>
      </c>
      <c r="AO109" s="58">
        <v>-5.8</v>
      </c>
      <c r="AP109" s="58">
        <v>5.6</v>
      </c>
      <c r="AQ109" s="58">
        <v>88.3</v>
      </c>
      <c r="AR109" s="58">
        <v>36.8</v>
      </c>
      <c r="AS109" s="58">
        <v>41.6</v>
      </c>
      <c r="AT109" s="58">
        <v>8.4</v>
      </c>
      <c r="AU109" s="58">
        <v>0.5</v>
      </c>
      <c r="AV109" s="58">
        <v>44.5</v>
      </c>
      <c r="AW109" s="58">
        <v>16.6</v>
      </c>
      <c r="AX109" s="58">
        <v>18.0</v>
      </c>
      <c r="AY109" s="58">
        <v>20.4</v>
      </c>
      <c r="AZ109" s="58">
        <v>38.7</v>
      </c>
      <c r="BA109" s="58">
        <v>24.3</v>
      </c>
      <c r="BB109" s="58">
        <v>23.5</v>
      </c>
    </row>
    <row r="110" ht="16.5" customHeight="1">
      <c r="A110" s="58" t="s">
        <v>660</v>
      </c>
      <c r="B110" s="58">
        <v>9473.0</v>
      </c>
      <c r="C110" s="58">
        <v>238.0</v>
      </c>
      <c r="D110" s="58" t="s">
        <v>442</v>
      </c>
      <c r="E110" s="58">
        <v>188.5</v>
      </c>
      <c r="F110" s="58">
        <v>198.7</v>
      </c>
      <c r="G110" s="58">
        <v>5.1</v>
      </c>
      <c r="H110" s="95">
        <v>152.1</v>
      </c>
      <c r="I110" s="58">
        <v>14.9</v>
      </c>
      <c r="J110" s="58">
        <v>7.4</v>
      </c>
      <c r="K110" s="58">
        <v>11.2</v>
      </c>
      <c r="L110" s="58">
        <v>36.7</v>
      </c>
      <c r="M110" s="58">
        <v>17.3</v>
      </c>
      <c r="N110" s="58">
        <v>12.5</v>
      </c>
      <c r="O110" s="58">
        <v>11.7</v>
      </c>
      <c r="P110" s="58">
        <v>31.5</v>
      </c>
      <c r="Q110" s="58">
        <v>51.4</v>
      </c>
      <c r="R110" s="58">
        <v>17.2</v>
      </c>
      <c r="S110" s="58">
        <v>60.5</v>
      </c>
      <c r="T110" s="95">
        <v>24053.0</v>
      </c>
      <c r="U110" s="95">
        <v>37236.0</v>
      </c>
      <c r="V110" s="58">
        <v>791.8</v>
      </c>
      <c r="W110" s="100">
        <f t="shared" si="5"/>
        <v>12.3</v>
      </c>
      <c r="X110" s="97">
        <f t="shared" si="6"/>
        <v>14.63414634</v>
      </c>
      <c r="Y110" s="97">
        <v>1.8</v>
      </c>
      <c r="Z110" s="58">
        <v>10.5</v>
      </c>
      <c r="AA110" s="58">
        <v>45.5</v>
      </c>
      <c r="AB110" s="58">
        <v>30.0</v>
      </c>
      <c r="AC110" s="97">
        <v>443.1</v>
      </c>
      <c r="AD110" s="58">
        <v>3.7</v>
      </c>
      <c r="AE110" s="58">
        <v>3.9</v>
      </c>
      <c r="AF110" s="58">
        <v>3.5</v>
      </c>
      <c r="AG110" s="58">
        <v>2.2</v>
      </c>
      <c r="AH110" s="58">
        <v>5.1</v>
      </c>
      <c r="AI110" s="58"/>
      <c r="AJ110" s="58"/>
      <c r="AK110" s="58"/>
      <c r="AL110" s="58"/>
      <c r="AM110" s="58">
        <v>37.0</v>
      </c>
      <c r="AN110" s="95">
        <v>1305.9</v>
      </c>
      <c r="AO110" s="58">
        <v>-5.8</v>
      </c>
      <c r="AP110" s="58">
        <v>5.6</v>
      </c>
      <c r="AQ110" s="58">
        <v>88.3</v>
      </c>
      <c r="AR110" s="58">
        <v>36.8</v>
      </c>
      <c r="AS110" s="58">
        <v>41.6</v>
      </c>
      <c r="AT110" s="58">
        <v>8.4</v>
      </c>
      <c r="AU110" s="58">
        <v>0.5</v>
      </c>
      <c r="AV110" s="58">
        <v>44.5</v>
      </c>
      <c r="AW110" s="58">
        <v>16.6</v>
      </c>
      <c r="AX110" s="58">
        <v>18.0</v>
      </c>
      <c r="AY110" s="58">
        <v>20.4</v>
      </c>
      <c r="AZ110" s="58">
        <v>38.7</v>
      </c>
      <c r="BA110" s="58">
        <v>24.3</v>
      </c>
      <c r="BB110" s="58">
        <v>23.5</v>
      </c>
    </row>
    <row r="111" ht="16.5" customHeight="1">
      <c r="A111" s="58" t="s">
        <v>660</v>
      </c>
      <c r="B111" s="58">
        <v>9478.0</v>
      </c>
      <c r="C111" s="58">
        <v>238.0</v>
      </c>
      <c r="D111" s="58" t="s">
        <v>800</v>
      </c>
      <c r="E111" s="58">
        <v>188.5</v>
      </c>
      <c r="F111" s="58">
        <v>198.7</v>
      </c>
      <c r="G111" s="58">
        <v>5.1</v>
      </c>
      <c r="H111" s="95">
        <v>152.1</v>
      </c>
      <c r="I111" s="58">
        <v>14.9</v>
      </c>
      <c r="J111" s="58">
        <v>7.4</v>
      </c>
      <c r="K111" s="58">
        <v>11.2</v>
      </c>
      <c r="L111" s="58">
        <v>36.7</v>
      </c>
      <c r="M111" s="58">
        <v>17.3</v>
      </c>
      <c r="N111" s="58">
        <v>12.5</v>
      </c>
      <c r="O111" s="58">
        <v>11.7</v>
      </c>
      <c r="P111" s="58">
        <v>31.5</v>
      </c>
      <c r="Q111" s="58">
        <v>51.4</v>
      </c>
      <c r="R111" s="58">
        <v>17.2</v>
      </c>
      <c r="S111" s="58">
        <v>60.5</v>
      </c>
      <c r="T111" s="95">
        <v>24053.0</v>
      </c>
      <c r="U111" s="95">
        <v>37236.0</v>
      </c>
      <c r="V111" s="58">
        <v>791.8</v>
      </c>
      <c r="W111" s="100">
        <f t="shared" si="5"/>
        <v>12.3</v>
      </c>
      <c r="X111" s="97">
        <f t="shared" si="6"/>
        <v>14.63414634</v>
      </c>
      <c r="Y111" s="97">
        <v>1.8</v>
      </c>
      <c r="Z111" s="58">
        <v>10.5</v>
      </c>
      <c r="AA111" s="58">
        <v>45.5</v>
      </c>
      <c r="AB111" s="58">
        <v>30.0</v>
      </c>
      <c r="AC111" s="97">
        <v>443.1</v>
      </c>
      <c r="AD111" s="58">
        <v>3.7</v>
      </c>
      <c r="AE111" s="58">
        <v>3.9</v>
      </c>
      <c r="AF111" s="58">
        <v>3.5</v>
      </c>
      <c r="AG111" s="58">
        <v>2.2</v>
      </c>
      <c r="AH111" s="58">
        <v>5.1</v>
      </c>
      <c r="AI111" s="58"/>
      <c r="AJ111" s="58"/>
      <c r="AK111" s="58"/>
      <c r="AL111" s="58"/>
      <c r="AM111" s="58">
        <v>37.0</v>
      </c>
      <c r="AN111" s="95">
        <v>1305.9</v>
      </c>
      <c r="AO111" s="58">
        <v>-5.8</v>
      </c>
      <c r="AP111" s="58">
        <v>5.6</v>
      </c>
      <c r="AQ111" s="58">
        <v>88.3</v>
      </c>
      <c r="AR111" s="58">
        <v>36.8</v>
      </c>
      <c r="AS111" s="58">
        <v>41.6</v>
      </c>
      <c r="AT111" s="58">
        <v>8.4</v>
      </c>
      <c r="AU111" s="58">
        <v>0.5</v>
      </c>
      <c r="AV111" s="58">
        <v>44.5</v>
      </c>
      <c r="AW111" s="58">
        <v>16.6</v>
      </c>
      <c r="AX111" s="58">
        <v>18.0</v>
      </c>
      <c r="AY111" s="58">
        <v>20.4</v>
      </c>
      <c r="AZ111" s="58">
        <v>38.7</v>
      </c>
      <c r="BA111" s="58">
        <v>24.3</v>
      </c>
      <c r="BB111" s="58">
        <v>23.5</v>
      </c>
    </row>
    <row r="112" ht="16.5" customHeight="1">
      <c r="A112" s="58" t="s">
        <v>660</v>
      </c>
      <c r="B112" s="31">
        <v>9464.0</v>
      </c>
      <c r="C112" s="58">
        <v>239.0</v>
      </c>
      <c r="D112" s="58" t="s">
        <v>801</v>
      </c>
      <c r="E112" s="58">
        <v>196.8</v>
      </c>
      <c r="F112" s="58">
        <v>211.4</v>
      </c>
      <c r="G112" s="58">
        <v>6.9</v>
      </c>
      <c r="H112" s="101">
        <v>789.9</v>
      </c>
      <c r="I112" s="58">
        <v>14.6</v>
      </c>
      <c r="J112" s="102">
        <v>8.2</v>
      </c>
      <c r="K112" s="102">
        <v>11.4</v>
      </c>
      <c r="L112" s="102">
        <v>34.8</v>
      </c>
      <c r="M112" s="102">
        <v>19.0</v>
      </c>
      <c r="N112" s="102">
        <v>11.8</v>
      </c>
      <c r="O112" s="58">
        <v>13.4</v>
      </c>
      <c r="P112" s="58">
        <v>20.1</v>
      </c>
      <c r="Q112" s="58">
        <v>60.3</v>
      </c>
      <c r="R112" s="58">
        <v>19.7</v>
      </c>
      <c r="S112" s="58">
        <v>55.5</v>
      </c>
      <c r="T112" s="95">
        <v>21143.0</v>
      </c>
      <c r="U112" s="95">
        <v>31962.0</v>
      </c>
      <c r="V112" s="58">
        <v>760.7</v>
      </c>
      <c r="W112" s="100">
        <f t="shared" si="5"/>
        <v>15.1</v>
      </c>
      <c r="X112" s="97">
        <f t="shared" si="6"/>
        <v>24.50331126</v>
      </c>
      <c r="Y112" s="97">
        <v>3.7</v>
      </c>
      <c r="Z112" s="58">
        <v>11.4</v>
      </c>
      <c r="AA112" s="102">
        <v>38.7</v>
      </c>
      <c r="AB112" s="102">
        <v>34.6</v>
      </c>
      <c r="AC112" s="97">
        <v>413.3</v>
      </c>
      <c r="AD112" s="58">
        <v>4.9</v>
      </c>
      <c r="AE112" s="58">
        <v>5.7</v>
      </c>
      <c r="AF112" s="58">
        <v>4.0</v>
      </c>
      <c r="AG112" s="58">
        <v>4.4</v>
      </c>
      <c r="AH112" s="58">
        <v>5.4</v>
      </c>
      <c r="AI112" s="58"/>
      <c r="AJ112" s="58"/>
      <c r="AK112" s="58"/>
      <c r="AL112" s="58"/>
      <c r="AM112" s="58">
        <v>44.0</v>
      </c>
      <c r="AN112" s="95">
        <v>1541.4</v>
      </c>
      <c r="AO112" s="58">
        <v>-7.5</v>
      </c>
      <c r="AP112" s="58">
        <v>7.2</v>
      </c>
      <c r="AQ112" s="58">
        <v>86.6</v>
      </c>
      <c r="AR112" s="58">
        <v>39.1</v>
      </c>
      <c r="AS112" s="58">
        <v>41.7</v>
      </c>
      <c r="AT112" s="58">
        <v>8.6</v>
      </c>
      <c r="AU112" s="58">
        <v>0.5</v>
      </c>
      <c r="AV112" s="58">
        <v>40.5</v>
      </c>
      <c r="AW112" s="58">
        <v>23.3</v>
      </c>
      <c r="AX112" s="58">
        <v>11.4</v>
      </c>
      <c r="AY112" s="58">
        <v>24.3</v>
      </c>
      <c r="AZ112" s="58">
        <v>57.6</v>
      </c>
      <c r="BA112" s="58">
        <v>25.2</v>
      </c>
      <c r="BB112" s="58">
        <v>32.2</v>
      </c>
    </row>
    <row r="113" ht="16.5" customHeight="1">
      <c r="A113" s="58" t="s">
        <v>660</v>
      </c>
      <c r="B113" s="58">
        <v>9475.0</v>
      </c>
      <c r="C113" s="58">
        <v>239.0</v>
      </c>
      <c r="D113" s="58" t="s">
        <v>444</v>
      </c>
      <c r="E113" s="58">
        <v>196.8</v>
      </c>
      <c r="F113" s="58">
        <v>211.4</v>
      </c>
      <c r="G113" s="58">
        <v>6.9</v>
      </c>
      <c r="H113" s="95">
        <v>137.1</v>
      </c>
      <c r="I113" s="58">
        <v>14.6</v>
      </c>
      <c r="J113" s="58">
        <v>7.2</v>
      </c>
      <c r="K113" s="58">
        <v>10.2</v>
      </c>
      <c r="L113" s="58">
        <v>35.7</v>
      </c>
      <c r="M113" s="58">
        <v>18.6</v>
      </c>
      <c r="N113" s="58">
        <v>13.7</v>
      </c>
      <c r="O113" s="58">
        <v>13.4</v>
      </c>
      <c r="P113" s="58">
        <v>20.1</v>
      </c>
      <c r="Q113" s="58">
        <v>60.3</v>
      </c>
      <c r="R113" s="58">
        <v>19.7</v>
      </c>
      <c r="S113" s="58">
        <v>55.5</v>
      </c>
      <c r="T113" s="95">
        <v>21143.0</v>
      </c>
      <c r="U113" s="95">
        <v>31962.0</v>
      </c>
      <c r="V113" s="58">
        <v>760.7</v>
      </c>
      <c r="W113" s="100">
        <f t="shared" si="5"/>
        <v>15.1</v>
      </c>
      <c r="X113" s="97">
        <f t="shared" si="6"/>
        <v>24.50331126</v>
      </c>
      <c r="Y113" s="97">
        <v>3.7</v>
      </c>
      <c r="Z113" s="58">
        <v>11.4</v>
      </c>
      <c r="AA113" s="58">
        <v>46.1</v>
      </c>
      <c r="AB113" s="58">
        <v>28.8</v>
      </c>
      <c r="AC113" s="97">
        <v>413.3</v>
      </c>
      <c r="AD113" s="58">
        <v>4.9</v>
      </c>
      <c r="AE113" s="58">
        <v>5.7</v>
      </c>
      <c r="AF113" s="58">
        <v>4.0</v>
      </c>
      <c r="AG113" s="58">
        <v>4.4</v>
      </c>
      <c r="AH113" s="58">
        <v>5.4</v>
      </c>
      <c r="AI113" s="58"/>
      <c r="AJ113" s="58"/>
      <c r="AK113" s="58"/>
      <c r="AL113" s="58"/>
      <c r="AM113" s="58">
        <v>44.0</v>
      </c>
      <c r="AN113" s="95">
        <v>1541.4</v>
      </c>
      <c r="AO113" s="58">
        <v>-7.5</v>
      </c>
      <c r="AP113" s="58">
        <v>7.2</v>
      </c>
      <c r="AQ113" s="58">
        <v>86.6</v>
      </c>
      <c r="AR113" s="58">
        <v>39.1</v>
      </c>
      <c r="AS113" s="58">
        <v>41.7</v>
      </c>
      <c r="AT113" s="58">
        <v>8.6</v>
      </c>
      <c r="AU113" s="58">
        <v>0.5</v>
      </c>
      <c r="AV113" s="58">
        <v>40.5</v>
      </c>
      <c r="AW113" s="58">
        <v>23.3</v>
      </c>
      <c r="AX113" s="58">
        <v>11.4</v>
      </c>
      <c r="AY113" s="58">
        <v>24.3</v>
      </c>
      <c r="AZ113" s="58">
        <v>57.6</v>
      </c>
      <c r="BA113" s="58">
        <v>25.2</v>
      </c>
      <c r="BB113" s="58">
        <v>32.2</v>
      </c>
    </row>
    <row r="114" ht="16.5" customHeight="1">
      <c r="A114" s="58" t="s">
        <v>660</v>
      </c>
      <c r="B114" s="58">
        <v>9479.0</v>
      </c>
      <c r="C114" s="58">
        <v>239.0</v>
      </c>
      <c r="D114" s="58" t="s">
        <v>802</v>
      </c>
      <c r="E114" s="58">
        <v>196.8</v>
      </c>
      <c r="F114" s="58">
        <v>211.4</v>
      </c>
      <c r="G114" s="58">
        <v>6.9</v>
      </c>
      <c r="H114" s="95">
        <v>137.1</v>
      </c>
      <c r="I114" s="58">
        <v>14.6</v>
      </c>
      <c r="J114" s="58">
        <v>7.2</v>
      </c>
      <c r="K114" s="58">
        <v>10.2</v>
      </c>
      <c r="L114" s="58">
        <v>35.7</v>
      </c>
      <c r="M114" s="58">
        <v>18.6</v>
      </c>
      <c r="N114" s="58">
        <v>13.7</v>
      </c>
      <c r="O114" s="58">
        <v>13.4</v>
      </c>
      <c r="P114" s="58">
        <v>20.1</v>
      </c>
      <c r="Q114" s="58">
        <v>60.3</v>
      </c>
      <c r="R114" s="58">
        <v>19.7</v>
      </c>
      <c r="S114" s="58">
        <v>55.5</v>
      </c>
      <c r="T114" s="95">
        <v>21143.0</v>
      </c>
      <c r="U114" s="95">
        <v>31962.0</v>
      </c>
      <c r="V114" s="58">
        <v>760.7</v>
      </c>
      <c r="W114" s="100">
        <f t="shared" si="5"/>
        <v>15.1</v>
      </c>
      <c r="X114" s="97">
        <f t="shared" si="6"/>
        <v>24.50331126</v>
      </c>
      <c r="Y114" s="97">
        <v>3.7</v>
      </c>
      <c r="Z114" s="58">
        <v>11.4</v>
      </c>
      <c r="AA114" s="58">
        <v>46.1</v>
      </c>
      <c r="AB114" s="58">
        <v>28.8</v>
      </c>
      <c r="AC114" s="97">
        <v>413.3</v>
      </c>
      <c r="AD114" s="58">
        <v>4.9</v>
      </c>
      <c r="AE114" s="58">
        <v>5.7</v>
      </c>
      <c r="AF114" s="58">
        <v>4.0</v>
      </c>
      <c r="AG114" s="58">
        <v>4.4</v>
      </c>
      <c r="AH114" s="58">
        <v>5.4</v>
      </c>
      <c r="AI114" s="58"/>
      <c r="AJ114" s="58"/>
      <c r="AK114" s="58"/>
      <c r="AL114" s="58"/>
      <c r="AM114" s="58">
        <v>44.0</v>
      </c>
      <c r="AN114" s="95">
        <v>1541.4</v>
      </c>
      <c r="AO114" s="58">
        <v>-7.5</v>
      </c>
      <c r="AP114" s="58">
        <v>7.2</v>
      </c>
      <c r="AQ114" s="58">
        <v>86.6</v>
      </c>
      <c r="AR114" s="58">
        <v>39.1</v>
      </c>
      <c r="AS114" s="58">
        <v>41.7</v>
      </c>
      <c r="AT114" s="58">
        <v>8.6</v>
      </c>
      <c r="AU114" s="58">
        <v>0.5</v>
      </c>
      <c r="AV114" s="58">
        <v>40.5</v>
      </c>
      <c r="AW114" s="58">
        <v>23.3</v>
      </c>
      <c r="AX114" s="58">
        <v>11.4</v>
      </c>
      <c r="AY114" s="58">
        <v>24.3</v>
      </c>
      <c r="AZ114" s="58">
        <v>57.6</v>
      </c>
      <c r="BA114" s="58">
        <v>25.2</v>
      </c>
      <c r="BB114" s="58">
        <v>32.2</v>
      </c>
    </row>
    <row r="115" ht="16.5" customHeight="1">
      <c r="A115" s="58" t="s">
        <v>660</v>
      </c>
      <c r="B115" s="31">
        <v>9477.0</v>
      </c>
      <c r="C115" s="58">
        <v>240.0</v>
      </c>
      <c r="D115" s="58" t="s">
        <v>446</v>
      </c>
      <c r="E115" s="58">
        <v>202.7</v>
      </c>
      <c r="F115" s="58">
        <v>210.5</v>
      </c>
      <c r="G115" s="58">
        <v>3.7</v>
      </c>
      <c r="H115" s="95">
        <v>121.5</v>
      </c>
      <c r="I115" s="58">
        <v>15.8</v>
      </c>
      <c r="J115" s="58">
        <v>7.5</v>
      </c>
      <c r="K115" s="58">
        <v>10.7</v>
      </c>
      <c r="L115" s="58">
        <v>37.7</v>
      </c>
      <c r="M115" s="58">
        <v>16.9</v>
      </c>
      <c r="N115" s="58">
        <v>11.3</v>
      </c>
      <c r="O115" s="58">
        <v>9.0</v>
      </c>
      <c r="P115" s="58">
        <v>53.2</v>
      </c>
      <c r="Q115" s="58">
        <v>34.2</v>
      </c>
      <c r="R115" s="58">
        <v>12.7</v>
      </c>
      <c r="S115" s="58">
        <v>65.2</v>
      </c>
      <c r="T115" s="95">
        <v>21623.0</v>
      </c>
      <c r="U115" s="95">
        <v>28822.0</v>
      </c>
      <c r="V115" s="58">
        <v>844.8</v>
      </c>
      <c r="W115" s="100">
        <f t="shared" si="5"/>
        <v>10.6</v>
      </c>
      <c r="X115" s="97">
        <f t="shared" si="6"/>
        <v>16.03773585</v>
      </c>
      <c r="Y115" s="97">
        <v>1.7</v>
      </c>
      <c r="Z115" s="58">
        <v>8.9</v>
      </c>
      <c r="AA115" s="58">
        <v>49.8</v>
      </c>
      <c r="AB115" s="58">
        <v>20.1</v>
      </c>
      <c r="AC115" s="97">
        <v>341.6</v>
      </c>
      <c r="AD115" s="58">
        <v>3.6</v>
      </c>
      <c r="AE115" s="58">
        <v>3.7</v>
      </c>
      <c r="AF115" s="58">
        <v>3.3</v>
      </c>
      <c r="AG115" s="58">
        <v>2.3</v>
      </c>
      <c r="AH115" s="58">
        <v>5.1</v>
      </c>
      <c r="AI115" s="58"/>
      <c r="AJ115" s="58"/>
      <c r="AK115" s="58"/>
      <c r="AL115" s="58"/>
      <c r="AM115" s="58">
        <v>52.0</v>
      </c>
      <c r="AN115" s="95">
        <v>1733.0</v>
      </c>
      <c r="AO115" s="58">
        <v>-4.7</v>
      </c>
      <c r="AP115" s="58">
        <v>5.4</v>
      </c>
      <c r="AQ115" s="58">
        <v>91.0</v>
      </c>
      <c r="AR115" s="58">
        <v>44.2</v>
      </c>
      <c r="AS115" s="58">
        <v>41.9</v>
      </c>
      <c r="AT115" s="58">
        <v>9.1</v>
      </c>
      <c r="AU115" s="58">
        <v>0.6</v>
      </c>
      <c r="AV115" s="58">
        <v>41.0</v>
      </c>
      <c r="AW115" s="58">
        <v>24.1</v>
      </c>
      <c r="AX115" s="58">
        <v>10.4</v>
      </c>
      <c r="AY115" s="58">
        <v>24.0</v>
      </c>
      <c r="AZ115" s="58">
        <v>29.6</v>
      </c>
      <c r="BA115" s="58">
        <v>22.1</v>
      </c>
      <c r="BB115" s="58">
        <v>22.5</v>
      </c>
    </row>
    <row r="116" ht="16.5" customHeight="1">
      <c r="A116" s="58" t="s">
        <v>660</v>
      </c>
      <c r="B116" s="58">
        <v>9476.0</v>
      </c>
      <c r="C116" s="58">
        <v>240.0</v>
      </c>
      <c r="D116" s="58" t="s">
        <v>803</v>
      </c>
      <c r="E116" s="58">
        <v>202.7</v>
      </c>
      <c r="F116" s="58">
        <v>210.5</v>
      </c>
      <c r="G116" s="58">
        <v>3.7</v>
      </c>
      <c r="H116" s="95">
        <v>121.5</v>
      </c>
      <c r="I116" s="58">
        <v>15.8</v>
      </c>
      <c r="J116" s="58">
        <v>7.5</v>
      </c>
      <c r="K116" s="58">
        <v>10.7</v>
      </c>
      <c r="L116" s="58">
        <v>37.7</v>
      </c>
      <c r="M116" s="58">
        <v>16.9</v>
      </c>
      <c r="N116" s="58">
        <v>11.3</v>
      </c>
      <c r="O116" s="58">
        <v>9.0</v>
      </c>
      <c r="P116" s="58">
        <v>53.2</v>
      </c>
      <c r="Q116" s="58">
        <v>34.2</v>
      </c>
      <c r="R116" s="58">
        <v>12.7</v>
      </c>
      <c r="S116" s="58">
        <v>65.2</v>
      </c>
      <c r="T116" s="95">
        <v>21623.0</v>
      </c>
      <c r="U116" s="95">
        <v>28822.0</v>
      </c>
      <c r="V116" s="58">
        <v>844.8</v>
      </c>
      <c r="W116" s="100">
        <f t="shared" si="5"/>
        <v>10.6</v>
      </c>
      <c r="X116" s="97">
        <f t="shared" si="6"/>
        <v>16.03773585</v>
      </c>
      <c r="Y116" s="97">
        <v>1.7</v>
      </c>
      <c r="Z116" s="58">
        <v>8.9</v>
      </c>
      <c r="AA116" s="58">
        <v>49.8</v>
      </c>
      <c r="AB116" s="58">
        <v>20.1</v>
      </c>
      <c r="AC116" s="97">
        <v>341.6</v>
      </c>
      <c r="AD116" s="58">
        <v>3.6</v>
      </c>
      <c r="AE116" s="58">
        <v>3.7</v>
      </c>
      <c r="AF116" s="58">
        <v>3.3</v>
      </c>
      <c r="AG116" s="58">
        <v>2.3</v>
      </c>
      <c r="AH116" s="58">
        <v>5.1</v>
      </c>
      <c r="AI116" s="58"/>
      <c r="AJ116" s="58"/>
      <c r="AK116" s="58"/>
      <c r="AL116" s="58"/>
      <c r="AM116" s="58">
        <v>52.0</v>
      </c>
      <c r="AN116" s="95">
        <v>1733.0</v>
      </c>
      <c r="AO116" s="58">
        <v>-4.7</v>
      </c>
      <c r="AP116" s="58">
        <v>5.4</v>
      </c>
      <c r="AQ116" s="58">
        <v>91.0</v>
      </c>
      <c r="AR116" s="58">
        <v>44.2</v>
      </c>
      <c r="AS116" s="58">
        <v>41.9</v>
      </c>
      <c r="AT116" s="58">
        <v>9.1</v>
      </c>
      <c r="AU116" s="58">
        <v>0.6</v>
      </c>
      <c r="AV116" s="58">
        <v>41.0</v>
      </c>
      <c r="AW116" s="58">
        <v>24.1</v>
      </c>
      <c r="AX116" s="58">
        <v>10.4</v>
      </c>
      <c r="AY116" s="58">
        <v>24.0</v>
      </c>
      <c r="AZ116" s="58">
        <v>29.6</v>
      </c>
      <c r="BA116" s="58">
        <v>22.1</v>
      </c>
      <c r="BB116" s="58">
        <v>22.5</v>
      </c>
    </row>
    <row r="117" ht="16.5" customHeight="1">
      <c r="A117" s="58" t="s">
        <v>660</v>
      </c>
      <c r="B117" s="31">
        <v>9571.0</v>
      </c>
      <c r="C117" s="58">
        <v>241.0</v>
      </c>
      <c r="D117" s="58" t="s">
        <v>454</v>
      </c>
      <c r="E117" s="58">
        <v>291.8</v>
      </c>
      <c r="F117" s="58">
        <v>315.8</v>
      </c>
      <c r="G117" s="58">
        <v>7.6</v>
      </c>
      <c r="H117" s="95">
        <v>103.8</v>
      </c>
      <c r="I117" s="58">
        <v>16.9</v>
      </c>
      <c r="J117" s="58">
        <v>8.3</v>
      </c>
      <c r="K117" s="58">
        <v>11.9</v>
      </c>
      <c r="L117" s="58">
        <v>36.3</v>
      </c>
      <c r="M117" s="58">
        <v>15.7</v>
      </c>
      <c r="N117" s="58">
        <v>10.9</v>
      </c>
      <c r="O117" s="58">
        <v>14.4</v>
      </c>
      <c r="P117" s="58">
        <v>26.0</v>
      </c>
      <c r="Q117" s="58">
        <v>58.2</v>
      </c>
      <c r="R117" s="58">
        <v>15.7</v>
      </c>
      <c r="S117" s="58">
        <v>63.0</v>
      </c>
      <c r="T117" s="95">
        <v>21613.0</v>
      </c>
      <c r="U117" s="95">
        <v>30969.0</v>
      </c>
      <c r="V117" s="58">
        <v>846.7</v>
      </c>
      <c r="W117" s="100">
        <f t="shared" si="5"/>
        <v>16.4</v>
      </c>
      <c r="X117" s="97">
        <f t="shared" si="6"/>
        <v>24.3902439</v>
      </c>
      <c r="Y117" s="97">
        <v>4.0</v>
      </c>
      <c r="Z117" s="58">
        <v>12.4</v>
      </c>
      <c r="AA117" s="58">
        <v>48.6</v>
      </c>
      <c r="AB117" s="58">
        <v>27.3</v>
      </c>
      <c r="AC117" s="97">
        <v>375.7</v>
      </c>
      <c r="AD117" s="58">
        <v>3.4</v>
      </c>
      <c r="AE117" s="58">
        <v>3.6</v>
      </c>
      <c r="AF117" s="58">
        <v>3.2</v>
      </c>
      <c r="AG117" s="58">
        <v>2.0</v>
      </c>
      <c r="AH117" s="58">
        <v>4.7</v>
      </c>
      <c r="AI117" s="58"/>
      <c r="AJ117" s="58"/>
      <c r="AK117" s="58"/>
      <c r="AL117" s="58"/>
      <c r="AM117" s="58">
        <v>86.0</v>
      </c>
      <c r="AN117" s="95">
        <v>3042.6</v>
      </c>
      <c r="AO117" s="58">
        <v>-2.6</v>
      </c>
      <c r="AP117" s="58">
        <v>14.8</v>
      </c>
      <c r="AQ117" s="58">
        <v>85.6</v>
      </c>
      <c r="AR117" s="58">
        <v>39.9</v>
      </c>
      <c r="AS117" s="58">
        <v>45.4</v>
      </c>
      <c r="AT117" s="58">
        <v>8.7</v>
      </c>
      <c r="AU117" s="58">
        <v>0.8</v>
      </c>
      <c r="AV117" s="58">
        <v>42.3</v>
      </c>
      <c r="AW117" s="58">
        <v>18.7</v>
      </c>
      <c r="AX117" s="58">
        <v>10.2</v>
      </c>
      <c r="AY117" s="58">
        <v>28.0</v>
      </c>
      <c r="AZ117" s="58">
        <v>29.4</v>
      </c>
      <c r="BA117" s="58">
        <v>28.7</v>
      </c>
      <c r="BB117" s="58">
        <v>35.0</v>
      </c>
    </row>
    <row r="118" ht="16.5" customHeight="1">
      <c r="A118" s="58" t="s">
        <v>660</v>
      </c>
      <c r="B118" s="58">
        <v>9561.0</v>
      </c>
      <c r="C118" s="58">
        <v>241.0</v>
      </c>
      <c r="D118" s="58" t="s">
        <v>804</v>
      </c>
      <c r="E118" s="58">
        <v>291.8</v>
      </c>
      <c r="F118" s="58">
        <v>315.8</v>
      </c>
      <c r="G118" s="58">
        <v>7.6</v>
      </c>
      <c r="H118" s="95">
        <v>103.8</v>
      </c>
      <c r="I118" s="58">
        <v>16.9</v>
      </c>
      <c r="J118" s="58">
        <v>8.3</v>
      </c>
      <c r="K118" s="58">
        <v>11.9</v>
      </c>
      <c r="L118" s="58">
        <v>36.3</v>
      </c>
      <c r="M118" s="58">
        <v>15.7</v>
      </c>
      <c r="N118" s="58">
        <v>10.9</v>
      </c>
      <c r="O118" s="58">
        <v>14.4</v>
      </c>
      <c r="P118" s="58">
        <v>26.0</v>
      </c>
      <c r="Q118" s="58">
        <v>58.2</v>
      </c>
      <c r="R118" s="58">
        <v>15.7</v>
      </c>
      <c r="S118" s="58">
        <v>63.0</v>
      </c>
      <c r="T118" s="95">
        <v>21613.0</v>
      </c>
      <c r="U118" s="95">
        <v>30969.0</v>
      </c>
      <c r="V118" s="58">
        <v>846.7</v>
      </c>
      <c r="W118" s="100">
        <f t="shared" si="5"/>
        <v>16.4</v>
      </c>
      <c r="X118" s="97">
        <f t="shared" si="6"/>
        <v>24.3902439</v>
      </c>
      <c r="Y118" s="97">
        <v>4.0</v>
      </c>
      <c r="Z118" s="58">
        <v>12.4</v>
      </c>
      <c r="AA118" s="58">
        <v>48.6</v>
      </c>
      <c r="AB118" s="58">
        <v>27.3</v>
      </c>
      <c r="AC118" s="97">
        <v>375.7</v>
      </c>
      <c r="AD118" s="58">
        <v>3.4</v>
      </c>
      <c r="AE118" s="58">
        <v>3.6</v>
      </c>
      <c r="AF118" s="58">
        <v>3.2</v>
      </c>
      <c r="AG118" s="58">
        <v>2.0</v>
      </c>
      <c r="AH118" s="58">
        <v>4.7</v>
      </c>
      <c r="AI118" s="58"/>
      <c r="AJ118" s="58"/>
      <c r="AK118" s="58"/>
      <c r="AL118" s="58"/>
      <c r="AM118" s="58">
        <v>86.0</v>
      </c>
      <c r="AN118" s="95">
        <v>3042.6</v>
      </c>
      <c r="AO118" s="58">
        <v>-2.6</v>
      </c>
      <c r="AP118" s="58">
        <v>14.8</v>
      </c>
      <c r="AQ118" s="58">
        <v>85.6</v>
      </c>
      <c r="AR118" s="58">
        <v>39.9</v>
      </c>
      <c r="AS118" s="58">
        <v>45.4</v>
      </c>
      <c r="AT118" s="58">
        <v>8.7</v>
      </c>
      <c r="AU118" s="58">
        <v>0.8</v>
      </c>
      <c r="AV118" s="58">
        <v>42.3</v>
      </c>
      <c r="AW118" s="58">
        <v>18.7</v>
      </c>
      <c r="AX118" s="58">
        <v>10.2</v>
      </c>
      <c r="AY118" s="58">
        <v>28.0</v>
      </c>
      <c r="AZ118" s="58">
        <v>29.4</v>
      </c>
      <c r="BA118" s="58">
        <v>28.7</v>
      </c>
      <c r="BB118" s="58">
        <v>35.0</v>
      </c>
    </row>
    <row r="119" ht="16.5" customHeight="1">
      <c r="A119" s="58" t="s">
        <v>660</v>
      </c>
      <c r="B119" s="58">
        <v>9575.0</v>
      </c>
      <c r="C119" s="58">
        <v>241.0</v>
      </c>
      <c r="D119" s="58" t="s">
        <v>805</v>
      </c>
      <c r="E119" s="58">
        <v>291.8</v>
      </c>
      <c r="F119" s="58">
        <v>315.8</v>
      </c>
      <c r="G119" s="58">
        <v>7.6</v>
      </c>
      <c r="H119" s="95">
        <v>103.8</v>
      </c>
      <c r="I119" s="58">
        <v>16.9</v>
      </c>
      <c r="J119" s="58">
        <v>8.3</v>
      </c>
      <c r="K119" s="58">
        <v>11.9</v>
      </c>
      <c r="L119" s="58">
        <v>36.3</v>
      </c>
      <c r="M119" s="58">
        <v>15.7</v>
      </c>
      <c r="N119" s="58">
        <v>10.9</v>
      </c>
      <c r="O119" s="58">
        <v>14.4</v>
      </c>
      <c r="P119" s="58">
        <v>26.0</v>
      </c>
      <c r="Q119" s="58">
        <v>58.2</v>
      </c>
      <c r="R119" s="58">
        <v>15.7</v>
      </c>
      <c r="S119" s="58">
        <v>63.0</v>
      </c>
      <c r="T119" s="95">
        <v>21613.0</v>
      </c>
      <c r="U119" s="95">
        <v>30969.0</v>
      </c>
      <c r="V119" s="58">
        <v>846.7</v>
      </c>
      <c r="W119" s="100">
        <f t="shared" si="5"/>
        <v>16.4</v>
      </c>
      <c r="X119" s="97">
        <f t="shared" si="6"/>
        <v>24.3902439</v>
      </c>
      <c r="Y119" s="97">
        <v>4.0</v>
      </c>
      <c r="Z119" s="58">
        <v>12.4</v>
      </c>
      <c r="AA119" s="58">
        <v>48.6</v>
      </c>
      <c r="AB119" s="58">
        <v>27.3</v>
      </c>
      <c r="AC119" s="97">
        <v>375.7</v>
      </c>
      <c r="AD119" s="58">
        <v>3.4</v>
      </c>
      <c r="AE119" s="58">
        <v>3.6</v>
      </c>
      <c r="AF119" s="58">
        <v>3.2</v>
      </c>
      <c r="AG119" s="58">
        <v>2.0</v>
      </c>
      <c r="AH119" s="58">
        <v>4.7</v>
      </c>
      <c r="AI119" s="58"/>
      <c r="AJ119" s="58"/>
      <c r="AK119" s="58"/>
      <c r="AL119" s="58"/>
      <c r="AM119" s="58">
        <v>86.0</v>
      </c>
      <c r="AN119" s="95">
        <v>3042.6</v>
      </c>
      <c r="AO119" s="58">
        <v>-2.6</v>
      </c>
      <c r="AP119" s="58">
        <v>14.8</v>
      </c>
      <c r="AQ119" s="58">
        <v>85.6</v>
      </c>
      <c r="AR119" s="58">
        <v>39.9</v>
      </c>
      <c r="AS119" s="58">
        <v>45.4</v>
      </c>
      <c r="AT119" s="58">
        <v>8.7</v>
      </c>
      <c r="AU119" s="58">
        <v>0.8</v>
      </c>
      <c r="AV119" s="58">
        <v>42.3</v>
      </c>
      <c r="AW119" s="58">
        <v>18.7</v>
      </c>
      <c r="AX119" s="58">
        <v>10.2</v>
      </c>
      <c r="AY119" s="58">
        <v>28.0</v>
      </c>
      <c r="AZ119" s="58">
        <v>29.4</v>
      </c>
      <c r="BA119" s="58">
        <v>28.7</v>
      </c>
      <c r="BB119" s="58">
        <v>35.0</v>
      </c>
    </row>
    <row r="120" ht="16.5" customHeight="1">
      <c r="A120" s="58" t="s">
        <v>660</v>
      </c>
      <c r="B120" s="31">
        <v>9562.0</v>
      </c>
      <c r="C120" s="58">
        <v>242.0</v>
      </c>
      <c r="D120" s="58" t="s">
        <v>806</v>
      </c>
      <c r="E120" s="58">
        <v>215.9</v>
      </c>
      <c r="F120" s="58">
        <v>242.5</v>
      </c>
      <c r="G120" s="58">
        <v>11.0</v>
      </c>
      <c r="H120" s="101">
        <v>1395.6</v>
      </c>
      <c r="I120" s="58">
        <v>16.7</v>
      </c>
      <c r="J120" s="102">
        <v>9.7</v>
      </c>
      <c r="K120" s="102">
        <v>16.9</v>
      </c>
      <c r="L120" s="102">
        <v>33.8</v>
      </c>
      <c r="M120" s="102">
        <v>14.5</v>
      </c>
      <c r="N120" s="102">
        <v>9.5</v>
      </c>
      <c r="O120" s="58">
        <v>20.4</v>
      </c>
      <c r="P120" s="58">
        <v>36.6</v>
      </c>
      <c r="Q120" s="58">
        <v>34.6</v>
      </c>
      <c r="R120" s="58">
        <v>28.8</v>
      </c>
      <c r="S120" s="58">
        <v>49.7</v>
      </c>
      <c r="T120" s="95">
        <v>24270.0</v>
      </c>
      <c r="U120" s="95">
        <v>55009.0</v>
      </c>
      <c r="V120" s="58">
        <v>685.0</v>
      </c>
      <c r="W120" s="100">
        <f t="shared" si="5"/>
        <v>13.3</v>
      </c>
      <c r="X120" s="97">
        <f t="shared" si="6"/>
        <v>18.04511278</v>
      </c>
      <c r="Y120" s="97">
        <v>2.4</v>
      </c>
      <c r="Z120" s="58">
        <v>10.9</v>
      </c>
      <c r="AA120" s="58">
        <v>40.7</v>
      </c>
      <c r="AB120" s="58">
        <v>41.8</v>
      </c>
      <c r="AC120" s="97">
        <v>577.3</v>
      </c>
      <c r="AD120" s="58">
        <v>3.0</v>
      </c>
      <c r="AE120" s="58">
        <v>3.2</v>
      </c>
      <c r="AF120" s="58">
        <v>2.8</v>
      </c>
      <c r="AG120" s="58">
        <v>2.3</v>
      </c>
      <c r="AH120" s="58">
        <v>4.0</v>
      </c>
      <c r="AI120" s="58"/>
      <c r="AJ120" s="58"/>
      <c r="AK120" s="58"/>
      <c r="AL120" s="58"/>
      <c r="AM120" s="58">
        <v>26.0</v>
      </c>
      <c r="AN120" s="95">
        <v>641.6</v>
      </c>
      <c r="AO120" s="58">
        <v>-0.6</v>
      </c>
      <c r="AP120" s="58">
        <v>13.8</v>
      </c>
      <c r="AQ120" s="58">
        <v>79.6</v>
      </c>
      <c r="AR120" s="58">
        <v>52.5</v>
      </c>
      <c r="AS120" s="58">
        <v>42.6</v>
      </c>
      <c r="AT120" s="58">
        <v>6.1</v>
      </c>
      <c r="AU120" s="58">
        <v>0.2</v>
      </c>
      <c r="AV120" s="58">
        <v>39.7</v>
      </c>
      <c r="AW120" s="58">
        <v>13.3</v>
      </c>
      <c r="AX120" s="58">
        <v>22.7</v>
      </c>
      <c r="AY120" s="58">
        <v>24.0</v>
      </c>
      <c r="AZ120" s="58">
        <v>32.3</v>
      </c>
      <c r="BA120" s="58">
        <v>28.0</v>
      </c>
      <c r="BB120" s="58">
        <v>38.5</v>
      </c>
    </row>
    <row r="121" ht="16.5" customHeight="1">
      <c r="A121" s="58" t="s">
        <v>660</v>
      </c>
      <c r="B121" s="31">
        <v>9572.0</v>
      </c>
      <c r="C121" s="58">
        <v>242.0</v>
      </c>
      <c r="D121" s="58" t="s">
        <v>807</v>
      </c>
      <c r="E121" s="58">
        <v>215.9</v>
      </c>
      <c r="F121" s="58">
        <v>242.5</v>
      </c>
      <c r="G121" s="58">
        <v>11.0</v>
      </c>
      <c r="H121" s="95">
        <v>377.9</v>
      </c>
      <c r="I121" s="58">
        <v>16.7</v>
      </c>
      <c r="J121" s="58">
        <v>8.8</v>
      </c>
      <c r="K121" s="58">
        <v>14.3</v>
      </c>
      <c r="L121" s="58">
        <v>35.4</v>
      </c>
      <c r="M121" s="58">
        <v>15.2</v>
      </c>
      <c r="N121" s="58">
        <v>9.6</v>
      </c>
      <c r="O121" s="58">
        <v>20.4</v>
      </c>
      <c r="P121" s="58">
        <v>36.6</v>
      </c>
      <c r="Q121" s="58">
        <v>34.6</v>
      </c>
      <c r="R121" s="58">
        <v>28.8</v>
      </c>
      <c r="S121" s="58">
        <v>49.7</v>
      </c>
      <c r="T121" s="95">
        <v>24270.0</v>
      </c>
      <c r="U121" s="95">
        <v>55009.0</v>
      </c>
      <c r="V121" s="58">
        <v>685.0</v>
      </c>
      <c r="W121" s="100">
        <f t="shared" si="5"/>
        <v>13.3</v>
      </c>
      <c r="X121" s="97">
        <f t="shared" si="6"/>
        <v>18.04511278</v>
      </c>
      <c r="Y121" s="97">
        <v>2.4</v>
      </c>
      <c r="Z121" s="58">
        <v>10.9</v>
      </c>
      <c r="AA121" s="58">
        <v>40.7</v>
      </c>
      <c r="AB121" s="58">
        <v>41.8</v>
      </c>
      <c r="AC121" s="97">
        <v>577.3</v>
      </c>
      <c r="AD121" s="58">
        <v>3.0</v>
      </c>
      <c r="AE121" s="58">
        <v>3.2</v>
      </c>
      <c r="AF121" s="58">
        <v>2.8</v>
      </c>
      <c r="AG121" s="58">
        <v>2.3</v>
      </c>
      <c r="AH121" s="58">
        <v>4.0</v>
      </c>
      <c r="AI121" s="58"/>
      <c r="AJ121" s="58"/>
      <c r="AK121" s="58"/>
      <c r="AL121" s="58"/>
      <c r="AM121" s="58">
        <v>26.0</v>
      </c>
      <c r="AN121" s="95">
        <v>641.6</v>
      </c>
      <c r="AO121" s="58">
        <v>-0.6</v>
      </c>
      <c r="AP121" s="58">
        <v>13.8</v>
      </c>
      <c r="AQ121" s="58">
        <v>79.6</v>
      </c>
      <c r="AR121" s="58">
        <v>52.5</v>
      </c>
      <c r="AS121" s="58">
        <v>42.6</v>
      </c>
      <c r="AT121" s="58">
        <v>6.1</v>
      </c>
      <c r="AU121" s="58">
        <v>0.2</v>
      </c>
      <c r="AV121" s="58">
        <v>39.7</v>
      </c>
      <c r="AW121" s="58">
        <v>13.3</v>
      </c>
      <c r="AX121" s="58">
        <v>22.7</v>
      </c>
      <c r="AY121" s="58">
        <v>24.0</v>
      </c>
      <c r="AZ121" s="58">
        <v>32.3</v>
      </c>
      <c r="BA121" s="58">
        <v>28.0</v>
      </c>
      <c r="BB121" s="58">
        <v>38.5</v>
      </c>
    </row>
    <row r="122" ht="16.5" customHeight="1">
      <c r="A122" s="58" t="s">
        <v>660</v>
      </c>
      <c r="B122" s="31">
        <v>9573.0</v>
      </c>
      <c r="C122" s="58">
        <v>243.0</v>
      </c>
      <c r="D122" s="58" t="s">
        <v>456</v>
      </c>
      <c r="E122" s="58">
        <v>304.0</v>
      </c>
      <c r="F122" s="58">
        <v>337.2</v>
      </c>
      <c r="G122" s="58">
        <v>9.8</v>
      </c>
      <c r="H122" s="95">
        <v>205.8</v>
      </c>
      <c r="I122" s="58">
        <v>16.4</v>
      </c>
      <c r="J122" s="58">
        <v>7.6</v>
      </c>
      <c r="K122" s="58">
        <v>12.2</v>
      </c>
      <c r="L122" s="58">
        <v>37.3</v>
      </c>
      <c r="M122" s="58">
        <v>16.2</v>
      </c>
      <c r="N122" s="58">
        <v>10.3</v>
      </c>
      <c r="O122" s="58">
        <v>20.5</v>
      </c>
      <c r="P122" s="58">
        <v>23.4</v>
      </c>
      <c r="Q122" s="58">
        <v>49.8</v>
      </c>
      <c r="R122" s="58">
        <v>26.9</v>
      </c>
      <c r="S122" s="58">
        <v>51.7</v>
      </c>
      <c r="T122" s="95">
        <v>22885.0</v>
      </c>
      <c r="U122" s="95">
        <v>25944.0</v>
      </c>
      <c r="V122" s="58">
        <v>720.8</v>
      </c>
      <c r="W122" s="100">
        <f t="shared" si="5"/>
        <v>11.9</v>
      </c>
      <c r="X122" s="97">
        <f t="shared" si="6"/>
        <v>14.28571429</v>
      </c>
      <c r="Y122" s="97">
        <v>1.7</v>
      </c>
      <c r="Z122" s="58">
        <v>10.2</v>
      </c>
      <c r="AA122" s="58">
        <v>45.0</v>
      </c>
      <c r="AB122" s="58">
        <v>30.9</v>
      </c>
      <c r="AC122" s="97">
        <v>305.3</v>
      </c>
      <c r="AD122" s="58">
        <v>3.8</v>
      </c>
      <c r="AE122" s="58">
        <v>4.0</v>
      </c>
      <c r="AF122" s="58">
        <v>3.6</v>
      </c>
      <c r="AG122" s="58">
        <v>2.6</v>
      </c>
      <c r="AH122" s="58">
        <v>4.5</v>
      </c>
      <c r="AI122" s="58"/>
      <c r="AJ122" s="58"/>
      <c r="AK122" s="58"/>
      <c r="AL122" s="58"/>
      <c r="AM122" s="58">
        <v>53.0</v>
      </c>
      <c r="AN122" s="95">
        <v>1638.5</v>
      </c>
      <c r="AO122" s="58">
        <v>-1.4</v>
      </c>
      <c r="AP122" s="58">
        <v>13.1</v>
      </c>
      <c r="AQ122" s="58">
        <v>79.5</v>
      </c>
      <c r="AR122" s="58">
        <v>44.6</v>
      </c>
      <c r="AS122" s="58">
        <v>45.6</v>
      </c>
      <c r="AT122" s="58">
        <v>7.9</v>
      </c>
      <c r="AU122" s="58">
        <v>0.9</v>
      </c>
      <c r="AV122" s="58">
        <v>33.6</v>
      </c>
      <c r="AW122" s="58">
        <v>22.9</v>
      </c>
      <c r="AX122" s="58">
        <v>16.9</v>
      </c>
      <c r="AY122" s="58">
        <v>25.8</v>
      </c>
      <c r="AZ122" s="58">
        <v>46.0</v>
      </c>
      <c r="BA122" s="58">
        <v>27.7</v>
      </c>
      <c r="BB122" s="58">
        <v>37.4</v>
      </c>
    </row>
    <row r="123" ht="16.5" customHeight="1">
      <c r="A123" s="58" t="s">
        <v>660</v>
      </c>
      <c r="B123" s="31">
        <v>9563.0</v>
      </c>
      <c r="C123" s="58">
        <v>243.0</v>
      </c>
      <c r="D123" s="58" t="s">
        <v>808</v>
      </c>
      <c r="E123" s="58">
        <v>304.0</v>
      </c>
      <c r="F123" s="58">
        <v>337.2</v>
      </c>
      <c r="G123" s="58">
        <v>9.8</v>
      </c>
      <c r="H123" s="101">
        <v>1863.0</v>
      </c>
      <c r="I123" s="58">
        <v>16.4</v>
      </c>
      <c r="J123" s="102">
        <v>8.4</v>
      </c>
      <c r="K123" s="102">
        <v>14.0</v>
      </c>
      <c r="L123" s="102">
        <v>37.1</v>
      </c>
      <c r="M123" s="102">
        <v>15.7</v>
      </c>
      <c r="N123" s="102">
        <v>8.6</v>
      </c>
      <c r="O123" s="58">
        <v>20.5</v>
      </c>
      <c r="P123" s="58">
        <v>23.4</v>
      </c>
      <c r="Q123" s="58">
        <v>49.8</v>
      </c>
      <c r="R123" s="58">
        <v>26.9</v>
      </c>
      <c r="S123" s="58">
        <v>51.7</v>
      </c>
      <c r="T123" s="95">
        <v>22885.0</v>
      </c>
      <c r="U123" s="95">
        <v>25944.0</v>
      </c>
      <c r="V123" s="58">
        <v>720.8</v>
      </c>
      <c r="W123" s="100">
        <f t="shared" si="5"/>
        <v>11.9</v>
      </c>
      <c r="X123" s="97">
        <f t="shared" si="6"/>
        <v>14.28571429</v>
      </c>
      <c r="Y123" s="97">
        <v>1.7</v>
      </c>
      <c r="Z123" s="58">
        <v>10.2</v>
      </c>
      <c r="AA123" s="102">
        <v>41.6</v>
      </c>
      <c r="AB123" s="102">
        <v>26.1</v>
      </c>
      <c r="AC123" s="97">
        <v>305.3</v>
      </c>
      <c r="AD123" s="58">
        <v>3.8</v>
      </c>
      <c r="AE123" s="58">
        <v>4.0</v>
      </c>
      <c r="AF123" s="58">
        <v>3.6</v>
      </c>
      <c r="AG123" s="58">
        <v>2.6</v>
      </c>
      <c r="AH123" s="58">
        <v>4.5</v>
      </c>
      <c r="AI123" s="58"/>
      <c r="AJ123" s="58"/>
      <c r="AK123" s="58"/>
      <c r="AL123" s="58"/>
      <c r="AM123" s="58">
        <v>53.0</v>
      </c>
      <c r="AN123" s="95">
        <v>1638.5</v>
      </c>
      <c r="AO123" s="58">
        <v>-1.4</v>
      </c>
      <c r="AP123" s="58">
        <v>13.1</v>
      </c>
      <c r="AQ123" s="58">
        <v>79.5</v>
      </c>
      <c r="AR123" s="58">
        <v>44.6</v>
      </c>
      <c r="AS123" s="58">
        <v>45.6</v>
      </c>
      <c r="AT123" s="58">
        <v>7.9</v>
      </c>
      <c r="AU123" s="58">
        <v>0.9</v>
      </c>
      <c r="AV123" s="58">
        <v>33.6</v>
      </c>
      <c r="AW123" s="58">
        <v>22.9</v>
      </c>
      <c r="AX123" s="58">
        <v>16.9</v>
      </c>
      <c r="AY123" s="58">
        <v>25.8</v>
      </c>
      <c r="AZ123" s="58">
        <v>46.0</v>
      </c>
      <c r="BA123" s="58">
        <v>27.7</v>
      </c>
      <c r="BB123" s="58">
        <v>37.4</v>
      </c>
    </row>
    <row r="124" ht="16.5" customHeight="1">
      <c r="A124" s="58" t="s">
        <v>660</v>
      </c>
      <c r="B124" s="31">
        <v>9564.0</v>
      </c>
      <c r="C124" s="58">
        <v>244.0</v>
      </c>
      <c r="D124" s="58" t="s">
        <v>809</v>
      </c>
      <c r="E124" s="58">
        <v>224.4</v>
      </c>
      <c r="F124" s="58">
        <v>285.3</v>
      </c>
      <c r="G124" s="58">
        <v>21.3</v>
      </c>
      <c r="H124" s="95">
        <v>3328.0</v>
      </c>
      <c r="I124" s="58">
        <v>15.4</v>
      </c>
      <c r="J124" s="58">
        <v>8.6</v>
      </c>
      <c r="K124" s="58">
        <v>15.7</v>
      </c>
      <c r="L124" s="58">
        <v>34.5</v>
      </c>
      <c r="M124" s="58">
        <v>15.2</v>
      </c>
      <c r="N124" s="58">
        <v>10.6</v>
      </c>
      <c r="O124" s="58">
        <v>36.4</v>
      </c>
      <c r="P124" s="58">
        <v>25.6</v>
      </c>
      <c r="Q124" s="58">
        <v>31.6</v>
      </c>
      <c r="R124" s="58">
        <v>42.8</v>
      </c>
      <c r="S124" s="58">
        <v>28.1</v>
      </c>
      <c r="T124" s="95">
        <v>21791.0</v>
      </c>
      <c r="U124" s="95">
        <v>52670.0</v>
      </c>
      <c r="V124" s="58">
        <v>546.1</v>
      </c>
      <c r="W124" s="100">
        <f t="shared" si="5"/>
        <v>14.6</v>
      </c>
      <c r="X124" s="97">
        <f t="shared" si="6"/>
        <v>35.61643836</v>
      </c>
      <c r="Y124" s="97">
        <v>5.2</v>
      </c>
      <c r="Z124" s="58">
        <v>9.4</v>
      </c>
      <c r="AA124" s="58">
        <v>40.0</v>
      </c>
      <c r="AB124" s="58">
        <v>30.5</v>
      </c>
      <c r="AC124" s="97">
        <v>590.9</v>
      </c>
      <c r="AD124" s="58">
        <v>6.3</v>
      </c>
      <c r="AE124" s="58">
        <v>6.5</v>
      </c>
      <c r="AF124" s="58">
        <v>6.1</v>
      </c>
      <c r="AG124" s="58">
        <v>5.7</v>
      </c>
      <c r="AH124" s="58">
        <v>7.3</v>
      </c>
      <c r="AI124" s="58"/>
      <c r="AJ124" s="58"/>
      <c r="AK124" s="58"/>
      <c r="AL124" s="58"/>
      <c r="AM124" s="58">
        <v>1.0</v>
      </c>
      <c r="AN124" s="95">
        <v>85.7</v>
      </c>
      <c r="AO124" s="58">
        <v>-1.3</v>
      </c>
      <c r="AP124" s="58">
        <v>16.9</v>
      </c>
      <c r="AQ124" s="58">
        <v>63.6</v>
      </c>
      <c r="AR124" s="58">
        <v>50.5</v>
      </c>
      <c r="AS124" s="58">
        <v>50.2</v>
      </c>
      <c r="AT124" s="58">
        <v>5.9</v>
      </c>
      <c r="AU124" s="58">
        <v>0.4</v>
      </c>
      <c r="AV124" s="58">
        <v>20.7</v>
      </c>
      <c r="AW124" s="58">
        <v>23.0</v>
      </c>
      <c r="AX124" s="58">
        <v>32.8</v>
      </c>
      <c r="AY124" s="58">
        <v>23.1</v>
      </c>
      <c r="AZ124" s="58">
        <v>93.6</v>
      </c>
      <c r="BA124" s="58">
        <v>26.6</v>
      </c>
      <c r="BB124" s="58">
        <v>44.3</v>
      </c>
    </row>
    <row r="125" ht="16.5" customHeight="1">
      <c r="A125" s="58" t="s">
        <v>660</v>
      </c>
      <c r="B125" s="31">
        <v>9574.0</v>
      </c>
      <c r="C125" s="58">
        <v>245.0</v>
      </c>
      <c r="D125" s="58" t="s">
        <v>810</v>
      </c>
      <c r="E125" s="58">
        <v>217.7</v>
      </c>
      <c r="F125" s="58">
        <v>265.1</v>
      </c>
      <c r="G125" s="58">
        <v>17.9</v>
      </c>
      <c r="H125" s="95">
        <v>1873.8</v>
      </c>
      <c r="I125" s="58">
        <v>15.7</v>
      </c>
      <c r="J125" s="58">
        <v>8.4</v>
      </c>
      <c r="K125" s="58">
        <v>15.1</v>
      </c>
      <c r="L125" s="58">
        <v>34.8</v>
      </c>
      <c r="M125" s="58">
        <v>15.4</v>
      </c>
      <c r="N125" s="58">
        <v>10.6</v>
      </c>
      <c r="O125" s="58">
        <v>34.6</v>
      </c>
      <c r="P125" s="58">
        <v>29.4</v>
      </c>
      <c r="Q125" s="58">
        <v>33.6</v>
      </c>
      <c r="R125" s="58">
        <v>37.0</v>
      </c>
      <c r="S125" s="58">
        <v>36.4</v>
      </c>
      <c r="T125" s="95">
        <v>22126.0</v>
      </c>
      <c r="U125" s="95">
        <v>49659.0</v>
      </c>
      <c r="V125" s="58">
        <v>571.4</v>
      </c>
      <c r="W125" s="100">
        <f t="shared" si="5"/>
        <v>15</v>
      </c>
      <c r="X125" s="97">
        <f t="shared" si="6"/>
        <v>30.66666667</v>
      </c>
      <c r="Y125" s="97">
        <v>4.6</v>
      </c>
      <c r="Z125" s="58">
        <v>10.4</v>
      </c>
      <c r="AA125" s="58">
        <v>40.2</v>
      </c>
      <c r="AB125" s="58">
        <v>32.6</v>
      </c>
      <c r="AC125" s="97">
        <v>558.3</v>
      </c>
      <c r="AD125" s="58">
        <v>5.9</v>
      </c>
      <c r="AE125" s="58">
        <v>6.2</v>
      </c>
      <c r="AF125" s="58">
        <v>5.7</v>
      </c>
      <c r="AG125" s="58">
        <v>5.2</v>
      </c>
      <c r="AH125" s="58">
        <v>6.8</v>
      </c>
      <c r="AI125" s="58" t="s">
        <v>811</v>
      </c>
      <c r="AJ125" s="58"/>
      <c r="AK125" s="58"/>
      <c r="AL125" s="58"/>
      <c r="AM125" s="58">
        <v>1.0</v>
      </c>
      <c r="AN125" s="95">
        <v>141.5</v>
      </c>
      <c r="AO125" s="58">
        <v>-1.5</v>
      </c>
      <c r="AP125" s="58">
        <v>16.5</v>
      </c>
      <c r="AQ125" s="58">
        <v>65.4</v>
      </c>
      <c r="AR125" s="58">
        <v>48.4</v>
      </c>
      <c r="AS125" s="58">
        <v>50.2</v>
      </c>
      <c r="AT125" s="58">
        <v>6.1</v>
      </c>
      <c r="AU125" s="58">
        <v>0.4</v>
      </c>
      <c r="AV125" s="58">
        <v>22.0</v>
      </c>
      <c r="AW125" s="58">
        <v>23.0</v>
      </c>
      <c r="AX125" s="58">
        <v>31.4</v>
      </c>
      <c r="AY125" s="58">
        <v>23.2</v>
      </c>
      <c r="AZ125" s="58">
        <v>86.8</v>
      </c>
      <c r="BA125" s="58">
        <v>26.5</v>
      </c>
      <c r="BB125" s="58">
        <v>43.7</v>
      </c>
    </row>
    <row r="126" ht="16.5" customHeight="1">
      <c r="A126" s="58" t="s">
        <v>660</v>
      </c>
      <c r="B126" s="31">
        <v>9576.0</v>
      </c>
      <c r="C126" s="58">
        <v>246.0</v>
      </c>
      <c r="D126" s="58" t="s">
        <v>459</v>
      </c>
      <c r="E126" s="58">
        <v>272.5</v>
      </c>
      <c r="F126" s="58">
        <v>292.8</v>
      </c>
      <c r="G126" s="58">
        <v>6.9</v>
      </c>
      <c r="H126" s="95">
        <v>172.7</v>
      </c>
      <c r="I126" s="58">
        <v>16.5</v>
      </c>
      <c r="J126" s="58">
        <v>7.6</v>
      </c>
      <c r="K126" s="58">
        <v>10.9</v>
      </c>
      <c r="L126" s="58">
        <v>37.5</v>
      </c>
      <c r="M126" s="58">
        <v>16.8</v>
      </c>
      <c r="N126" s="58">
        <v>10.7</v>
      </c>
      <c r="O126" s="58">
        <v>12.3</v>
      </c>
      <c r="P126" s="58">
        <v>33.4</v>
      </c>
      <c r="Q126" s="58">
        <v>43.7</v>
      </c>
      <c r="R126" s="58">
        <v>22.9</v>
      </c>
      <c r="S126" s="58">
        <v>62.6</v>
      </c>
      <c r="T126" s="95">
        <v>24299.0</v>
      </c>
      <c r="U126" s="95">
        <v>27475.0</v>
      </c>
      <c r="V126" s="58">
        <v>806.4</v>
      </c>
      <c r="W126" s="100">
        <f t="shared" si="5"/>
        <v>11.1</v>
      </c>
      <c r="X126" s="97">
        <f t="shared" si="6"/>
        <v>14.41441441</v>
      </c>
      <c r="Y126" s="97">
        <v>1.6</v>
      </c>
      <c r="Z126" s="58">
        <v>9.5</v>
      </c>
      <c r="AA126" s="58">
        <v>42.6</v>
      </c>
      <c r="AB126" s="58">
        <v>27.1</v>
      </c>
      <c r="AC126" s="97">
        <v>309.1</v>
      </c>
      <c r="AD126" s="58">
        <v>2.6</v>
      </c>
      <c r="AE126" s="58">
        <v>2.8</v>
      </c>
      <c r="AF126" s="58">
        <v>2.4</v>
      </c>
      <c r="AG126" s="58">
        <v>1.4</v>
      </c>
      <c r="AH126" s="58">
        <v>3.6</v>
      </c>
      <c r="AI126" s="58"/>
      <c r="AJ126" s="58"/>
      <c r="AK126" s="58"/>
      <c r="AL126" s="58"/>
      <c r="AM126" s="58">
        <v>43.0</v>
      </c>
      <c r="AN126" s="95">
        <v>1695.0</v>
      </c>
      <c r="AO126" s="58">
        <v>-3.0</v>
      </c>
      <c r="AP126" s="58">
        <v>13.1</v>
      </c>
      <c r="AQ126" s="58">
        <v>87.7</v>
      </c>
      <c r="AR126" s="58">
        <v>48.3</v>
      </c>
      <c r="AS126" s="58">
        <v>48.5</v>
      </c>
      <c r="AT126" s="58">
        <v>8.6</v>
      </c>
      <c r="AU126" s="58">
        <v>0.4</v>
      </c>
      <c r="AV126" s="58">
        <v>40.5</v>
      </c>
      <c r="AW126" s="58">
        <v>22.9</v>
      </c>
      <c r="AX126" s="58">
        <v>10.5</v>
      </c>
      <c r="AY126" s="58">
        <v>25.6</v>
      </c>
      <c r="AZ126" s="58">
        <v>24.5</v>
      </c>
      <c r="BA126" s="58">
        <v>27.2</v>
      </c>
      <c r="BB126" s="58">
        <v>35.6</v>
      </c>
    </row>
    <row r="127" ht="16.5" customHeight="1">
      <c r="A127" s="58" t="s">
        <v>660</v>
      </c>
      <c r="B127" s="58">
        <v>9565.0</v>
      </c>
      <c r="C127" s="58">
        <v>246.0</v>
      </c>
      <c r="D127" s="58" t="s">
        <v>812</v>
      </c>
      <c r="E127" s="58">
        <v>272.5</v>
      </c>
      <c r="F127" s="58">
        <v>292.8</v>
      </c>
      <c r="G127" s="58">
        <v>6.9</v>
      </c>
      <c r="H127" s="101">
        <v>970.7</v>
      </c>
      <c r="I127" s="58">
        <v>16.5</v>
      </c>
      <c r="J127" s="102">
        <v>7.9</v>
      </c>
      <c r="K127" s="102">
        <v>11.3</v>
      </c>
      <c r="L127" s="102">
        <v>36.8</v>
      </c>
      <c r="M127" s="102">
        <v>17.6</v>
      </c>
      <c r="N127" s="102">
        <v>9.7</v>
      </c>
      <c r="O127" s="58">
        <v>12.3</v>
      </c>
      <c r="P127" s="58">
        <v>33.4</v>
      </c>
      <c r="Q127" s="58">
        <v>43.7</v>
      </c>
      <c r="R127" s="58">
        <v>22.9</v>
      </c>
      <c r="S127" s="58">
        <v>62.6</v>
      </c>
      <c r="T127" s="95">
        <v>24299.0</v>
      </c>
      <c r="U127" s="95">
        <v>27475.0</v>
      </c>
      <c r="V127" s="58">
        <v>806.4</v>
      </c>
      <c r="W127" s="100">
        <f t="shared" si="5"/>
        <v>11.1</v>
      </c>
      <c r="X127" s="97">
        <f t="shared" si="6"/>
        <v>14.41441441</v>
      </c>
      <c r="Y127" s="97">
        <v>1.6</v>
      </c>
      <c r="Z127" s="58">
        <v>9.5</v>
      </c>
      <c r="AA127" s="102">
        <v>41.4</v>
      </c>
      <c r="AB127" s="102">
        <v>36.4</v>
      </c>
      <c r="AC127" s="97">
        <v>309.1</v>
      </c>
      <c r="AD127" s="58">
        <v>2.6</v>
      </c>
      <c r="AE127" s="58">
        <v>2.8</v>
      </c>
      <c r="AF127" s="58">
        <v>2.4</v>
      </c>
      <c r="AG127" s="58">
        <v>1.4</v>
      </c>
      <c r="AH127" s="58">
        <v>3.6</v>
      </c>
      <c r="AI127" s="58"/>
      <c r="AJ127" s="58"/>
      <c r="AK127" s="58"/>
      <c r="AL127" s="58"/>
      <c r="AM127" s="58">
        <v>43.0</v>
      </c>
      <c r="AN127" s="95">
        <v>1695.0</v>
      </c>
      <c r="AO127" s="58">
        <v>-3.0</v>
      </c>
      <c r="AP127" s="58">
        <v>13.1</v>
      </c>
      <c r="AQ127" s="58">
        <v>87.7</v>
      </c>
      <c r="AR127" s="58">
        <v>48.3</v>
      </c>
      <c r="AS127" s="58">
        <v>48.5</v>
      </c>
      <c r="AT127" s="58">
        <v>8.6</v>
      </c>
      <c r="AU127" s="58">
        <v>0.4</v>
      </c>
      <c r="AV127" s="58">
        <v>40.5</v>
      </c>
      <c r="AW127" s="58">
        <v>22.9</v>
      </c>
      <c r="AX127" s="58">
        <v>10.5</v>
      </c>
      <c r="AY127" s="58">
        <v>25.6</v>
      </c>
      <c r="AZ127" s="58">
        <v>24.5</v>
      </c>
      <c r="BA127" s="58">
        <v>27.2</v>
      </c>
      <c r="BB127" s="58">
        <v>35.6</v>
      </c>
    </row>
    <row r="128" ht="16.5" customHeight="1">
      <c r="A128" s="58" t="s">
        <v>660</v>
      </c>
      <c r="B128" s="58">
        <v>9577.0</v>
      </c>
      <c r="C128" s="58">
        <v>246.0</v>
      </c>
      <c r="D128" s="58" t="s">
        <v>813</v>
      </c>
      <c r="E128" s="58">
        <v>272.5</v>
      </c>
      <c r="F128" s="58">
        <v>292.8</v>
      </c>
      <c r="G128" s="58">
        <v>6.9</v>
      </c>
      <c r="H128" s="95">
        <v>172.7</v>
      </c>
      <c r="I128" s="58">
        <v>16.5</v>
      </c>
      <c r="J128" s="58">
        <v>7.6</v>
      </c>
      <c r="K128" s="58">
        <v>10.9</v>
      </c>
      <c r="L128" s="58">
        <v>37.5</v>
      </c>
      <c r="M128" s="58">
        <v>16.8</v>
      </c>
      <c r="N128" s="58">
        <v>10.7</v>
      </c>
      <c r="O128" s="58">
        <v>12.3</v>
      </c>
      <c r="P128" s="58">
        <v>33.4</v>
      </c>
      <c r="Q128" s="58">
        <v>43.7</v>
      </c>
      <c r="R128" s="58">
        <v>22.9</v>
      </c>
      <c r="S128" s="58">
        <v>62.6</v>
      </c>
      <c r="T128" s="95">
        <v>24299.0</v>
      </c>
      <c r="U128" s="95">
        <v>27475.0</v>
      </c>
      <c r="V128" s="58">
        <v>806.4</v>
      </c>
      <c r="W128" s="100">
        <f t="shared" si="5"/>
        <v>11.1</v>
      </c>
      <c r="X128" s="97">
        <f t="shared" si="6"/>
        <v>14.41441441</v>
      </c>
      <c r="Y128" s="97">
        <v>1.6</v>
      </c>
      <c r="Z128" s="58">
        <v>9.5</v>
      </c>
      <c r="AA128" s="58">
        <v>42.6</v>
      </c>
      <c r="AB128" s="58">
        <v>27.1</v>
      </c>
      <c r="AC128" s="97">
        <v>309.1</v>
      </c>
      <c r="AD128" s="58">
        <v>2.6</v>
      </c>
      <c r="AE128" s="58">
        <v>2.8</v>
      </c>
      <c r="AF128" s="58">
        <v>2.4</v>
      </c>
      <c r="AG128" s="58">
        <v>1.4</v>
      </c>
      <c r="AH128" s="58">
        <v>3.6</v>
      </c>
      <c r="AI128" s="58"/>
      <c r="AJ128" s="58"/>
      <c r="AK128" s="58"/>
      <c r="AL128" s="58"/>
      <c r="AM128" s="58">
        <v>43.0</v>
      </c>
      <c r="AN128" s="95">
        <v>1695.0</v>
      </c>
      <c r="AO128" s="58">
        <v>-3.0</v>
      </c>
      <c r="AP128" s="58">
        <v>13.1</v>
      </c>
      <c r="AQ128" s="58">
        <v>87.7</v>
      </c>
      <c r="AR128" s="58">
        <v>48.3</v>
      </c>
      <c r="AS128" s="58">
        <v>48.5</v>
      </c>
      <c r="AT128" s="58">
        <v>8.6</v>
      </c>
      <c r="AU128" s="58">
        <v>0.4</v>
      </c>
      <c r="AV128" s="58">
        <v>40.5</v>
      </c>
      <c r="AW128" s="58">
        <v>22.9</v>
      </c>
      <c r="AX128" s="58">
        <v>10.5</v>
      </c>
      <c r="AY128" s="58">
        <v>25.6</v>
      </c>
      <c r="AZ128" s="58">
        <v>24.5</v>
      </c>
      <c r="BA128" s="58">
        <v>27.2</v>
      </c>
      <c r="BB128" s="58">
        <v>35.6</v>
      </c>
    </row>
    <row r="129" ht="16.5" customHeight="1">
      <c r="A129" s="58" t="s">
        <v>660</v>
      </c>
      <c r="B129" s="31">
        <v>9373.0</v>
      </c>
      <c r="C129" s="58">
        <v>246.0</v>
      </c>
      <c r="D129" s="58" t="s">
        <v>814</v>
      </c>
      <c r="E129" s="58">
        <v>272.5</v>
      </c>
      <c r="F129" s="58">
        <v>292.8</v>
      </c>
      <c r="G129" s="58">
        <v>6.9</v>
      </c>
      <c r="H129" s="95">
        <v>172.7</v>
      </c>
      <c r="I129" s="58">
        <v>16.5</v>
      </c>
      <c r="J129" s="58">
        <v>7.6</v>
      </c>
      <c r="K129" s="58">
        <v>10.9</v>
      </c>
      <c r="L129" s="58">
        <v>37.5</v>
      </c>
      <c r="M129" s="58">
        <v>16.8</v>
      </c>
      <c r="N129" s="58">
        <v>10.7</v>
      </c>
      <c r="O129" s="58">
        <v>12.3</v>
      </c>
      <c r="P129" s="58">
        <v>33.4</v>
      </c>
      <c r="Q129" s="58">
        <v>43.7</v>
      </c>
      <c r="R129" s="58">
        <v>22.9</v>
      </c>
      <c r="S129" s="58">
        <v>62.6</v>
      </c>
      <c r="T129" s="95">
        <v>24299.0</v>
      </c>
      <c r="U129" s="95">
        <v>27475.0</v>
      </c>
      <c r="V129" s="58">
        <v>806.4</v>
      </c>
      <c r="W129" s="100">
        <f t="shared" si="5"/>
        <v>11.1</v>
      </c>
      <c r="X129" s="97">
        <f t="shared" si="6"/>
        <v>14.41441441</v>
      </c>
      <c r="Y129" s="97">
        <v>1.6</v>
      </c>
      <c r="Z129" s="58">
        <v>9.5</v>
      </c>
      <c r="AA129" s="58">
        <v>42.6</v>
      </c>
      <c r="AB129" s="58">
        <v>27.1</v>
      </c>
      <c r="AC129" s="97">
        <v>309.1</v>
      </c>
      <c r="AD129" s="58">
        <v>2.6</v>
      </c>
      <c r="AE129" s="58">
        <v>2.8</v>
      </c>
      <c r="AF129" s="58">
        <v>2.4</v>
      </c>
      <c r="AG129" s="58">
        <v>1.4</v>
      </c>
      <c r="AH129" s="58">
        <v>3.6</v>
      </c>
      <c r="AI129" s="58"/>
      <c r="AJ129" s="58"/>
      <c r="AK129" s="58"/>
      <c r="AL129" s="58"/>
      <c r="AM129" s="58">
        <v>43.0</v>
      </c>
      <c r="AN129" s="95">
        <v>1695.0</v>
      </c>
      <c r="AO129" s="58">
        <v>-3.0</v>
      </c>
      <c r="AP129" s="58">
        <v>13.1</v>
      </c>
      <c r="AQ129" s="58">
        <v>87.7</v>
      </c>
      <c r="AR129" s="58">
        <v>48.3</v>
      </c>
      <c r="AS129" s="58">
        <v>48.5</v>
      </c>
      <c r="AT129" s="58">
        <v>8.6</v>
      </c>
      <c r="AU129" s="58">
        <v>0.4</v>
      </c>
      <c r="AV129" s="58">
        <v>40.5</v>
      </c>
      <c r="AW129" s="58">
        <v>22.9</v>
      </c>
      <c r="AX129" s="58">
        <v>10.5</v>
      </c>
      <c r="AY129" s="58">
        <v>25.6</v>
      </c>
      <c r="AZ129" s="58">
        <v>24.5</v>
      </c>
      <c r="BA129" s="58">
        <v>27.2</v>
      </c>
      <c r="BB129" s="58">
        <v>35.6</v>
      </c>
    </row>
    <row r="130" ht="16.5" customHeight="1">
      <c r="A130" s="58" t="s">
        <v>660</v>
      </c>
      <c r="B130" s="31">
        <v>9661.0</v>
      </c>
      <c r="C130" s="58">
        <v>247.0</v>
      </c>
      <c r="D130" s="58" t="s">
        <v>815</v>
      </c>
      <c r="E130" s="58">
        <v>218.1</v>
      </c>
      <c r="F130" s="58">
        <v>242.7</v>
      </c>
      <c r="G130" s="58">
        <v>10.1</v>
      </c>
      <c r="H130" s="101">
        <v>1104.1</v>
      </c>
      <c r="I130" s="58">
        <v>16.0</v>
      </c>
      <c r="J130" s="102">
        <v>7.9</v>
      </c>
      <c r="K130" s="102">
        <v>13.8</v>
      </c>
      <c r="L130" s="102">
        <v>36.2</v>
      </c>
      <c r="M130" s="102">
        <v>16.5</v>
      </c>
      <c r="N130" s="102">
        <v>10.0</v>
      </c>
      <c r="O130" s="58">
        <v>19.7</v>
      </c>
      <c r="P130" s="58">
        <v>61.8</v>
      </c>
      <c r="Q130" s="58">
        <v>12.6</v>
      </c>
      <c r="R130" s="58">
        <v>25.6</v>
      </c>
      <c r="S130" s="58">
        <v>55.7</v>
      </c>
      <c r="T130" s="95">
        <v>23305.0</v>
      </c>
      <c r="U130" s="95">
        <v>40000.0</v>
      </c>
      <c r="V130" s="58">
        <v>763.5</v>
      </c>
      <c r="W130" s="100">
        <f t="shared" si="5"/>
        <v>14</v>
      </c>
      <c r="X130" s="97">
        <f t="shared" si="6"/>
        <v>22.14285714</v>
      </c>
      <c r="Y130" s="97">
        <v>3.1</v>
      </c>
      <c r="Z130" s="58">
        <v>10.9</v>
      </c>
      <c r="AA130" s="102">
        <v>43.6</v>
      </c>
      <c r="AB130" s="102">
        <v>35.6</v>
      </c>
      <c r="AC130" s="97">
        <v>390.1</v>
      </c>
      <c r="AD130" s="58">
        <v>3.8</v>
      </c>
      <c r="AE130" s="58">
        <v>3.9</v>
      </c>
      <c r="AF130" s="58">
        <v>3.7</v>
      </c>
      <c r="AG130" s="58">
        <v>3.2</v>
      </c>
      <c r="AH130" s="58">
        <v>4.1</v>
      </c>
      <c r="AI130" s="58"/>
      <c r="AJ130" s="58"/>
      <c r="AK130" s="58"/>
      <c r="AL130" s="58"/>
      <c r="AM130" s="58">
        <v>33.0</v>
      </c>
      <c r="AN130" s="95">
        <v>761.6</v>
      </c>
      <c r="AO130" s="58">
        <v>-2.4</v>
      </c>
      <c r="AP130" s="58">
        <v>9.3</v>
      </c>
      <c r="AQ130" s="58">
        <v>80.3</v>
      </c>
      <c r="AR130" s="58">
        <v>41.5</v>
      </c>
      <c r="AS130" s="58">
        <v>54.7</v>
      </c>
      <c r="AT130" s="58">
        <v>9.2</v>
      </c>
      <c r="AU130" s="58">
        <v>0.4</v>
      </c>
      <c r="AV130" s="58">
        <v>35.0</v>
      </c>
      <c r="AW130" s="58">
        <v>26.5</v>
      </c>
      <c r="AX130" s="58">
        <v>17.3</v>
      </c>
      <c r="AY130" s="58">
        <v>20.7</v>
      </c>
      <c r="AZ130" s="58">
        <v>45.9</v>
      </c>
      <c r="BA130" s="58">
        <v>28.3</v>
      </c>
      <c r="BB130" s="58">
        <v>41.7</v>
      </c>
    </row>
    <row r="131" ht="16.5" customHeight="1">
      <c r="A131" s="58" t="s">
        <v>660</v>
      </c>
      <c r="B131" s="58">
        <v>9671.0</v>
      </c>
      <c r="C131" s="58">
        <v>247.0</v>
      </c>
      <c r="D131" s="58" t="s">
        <v>464</v>
      </c>
      <c r="E131" s="58">
        <v>218.1</v>
      </c>
      <c r="F131" s="58">
        <v>242.7</v>
      </c>
      <c r="G131" s="58">
        <v>10.1</v>
      </c>
      <c r="H131" s="95">
        <v>318.6</v>
      </c>
      <c r="I131" s="58">
        <v>16.0</v>
      </c>
      <c r="J131" s="58">
        <v>7.7</v>
      </c>
      <c r="K131" s="58">
        <v>12.2</v>
      </c>
      <c r="L131" s="58">
        <v>37.1</v>
      </c>
      <c r="M131" s="58">
        <v>16.4</v>
      </c>
      <c r="N131" s="58">
        <v>10.6</v>
      </c>
      <c r="O131" s="58">
        <v>19.7</v>
      </c>
      <c r="P131" s="58">
        <v>61.8</v>
      </c>
      <c r="Q131" s="58">
        <v>12.6</v>
      </c>
      <c r="R131" s="58">
        <v>25.6</v>
      </c>
      <c r="S131" s="58">
        <v>55.7</v>
      </c>
      <c r="T131" s="95">
        <v>23305.0</v>
      </c>
      <c r="U131" s="95">
        <v>40000.0</v>
      </c>
      <c r="V131" s="58">
        <v>763.5</v>
      </c>
      <c r="W131" s="100">
        <f t="shared" si="5"/>
        <v>14</v>
      </c>
      <c r="X131" s="97">
        <f t="shared" si="6"/>
        <v>22.14285714</v>
      </c>
      <c r="Y131" s="97">
        <v>3.1</v>
      </c>
      <c r="Z131" s="58">
        <v>10.9</v>
      </c>
      <c r="AA131" s="58">
        <v>45.7</v>
      </c>
      <c r="AB131" s="58">
        <v>29.1</v>
      </c>
      <c r="AC131" s="97">
        <v>390.1</v>
      </c>
      <c r="AD131" s="58">
        <v>3.8</v>
      </c>
      <c r="AE131" s="58">
        <v>3.9</v>
      </c>
      <c r="AF131" s="58">
        <v>3.7</v>
      </c>
      <c r="AG131" s="58">
        <v>3.2</v>
      </c>
      <c r="AH131" s="58">
        <v>4.1</v>
      </c>
      <c r="AI131" s="58"/>
      <c r="AJ131" s="58"/>
      <c r="AK131" s="58"/>
      <c r="AL131" s="58"/>
      <c r="AM131" s="58">
        <v>33.0</v>
      </c>
      <c r="AN131" s="95">
        <v>761.6</v>
      </c>
      <c r="AO131" s="58">
        <v>-2.4</v>
      </c>
      <c r="AP131" s="58">
        <v>9.3</v>
      </c>
      <c r="AQ131" s="58">
        <v>80.3</v>
      </c>
      <c r="AR131" s="58">
        <v>41.5</v>
      </c>
      <c r="AS131" s="58">
        <v>54.7</v>
      </c>
      <c r="AT131" s="58">
        <v>9.2</v>
      </c>
      <c r="AU131" s="58">
        <v>0.4</v>
      </c>
      <c r="AV131" s="58">
        <v>35.0</v>
      </c>
      <c r="AW131" s="58">
        <v>26.5</v>
      </c>
      <c r="AX131" s="58">
        <v>17.3</v>
      </c>
      <c r="AY131" s="58">
        <v>20.7</v>
      </c>
      <c r="AZ131" s="58">
        <v>45.9</v>
      </c>
      <c r="BA131" s="58">
        <v>28.3</v>
      </c>
      <c r="BB131" s="58">
        <v>41.7</v>
      </c>
    </row>
    <row r="132" ht="16.5" customHeight="1">
      <c r="A132" s="58" t="s">
        <v>660</v>
      </c>
      <c r="B132" s="58">
        <v>9676.0</v>
      </c>
      <c r="C132" s="58">
        <v>247.0</v>
      </c>
      <c r="D132" s="58" t="s">
        <v>816</v>
      </c>
      <c r="E132" s="58">
        <v>218.1</v>
      </c>
      <c r="F132" s="58">
        <v>242.7</v>
      </c>
      <c r="G132" s="58">
        <v>10.1</v>
      </c>
      <c r="H132" s="95">
        <v>318.6</v>
      </c>
      <c r="I132" s="58">
        <v>16.0</v>
      </c>
      <c r="J132" s="58">
        <v>7.7</v>
      </c>
      <c r="K132" s="58">
        <v>12.2</v>
      </c>
      <c r="L132" s="58">
        <v>37.1</v>
      </c>
      <c r="M132" s="58">
        <v>16.4</v>
      </c>
      <c r="N132" s="58">
        <v>10.6</v>
      </c>
      <c r="O132" s="58">
        <v>19.7</v>
      </c>
      <c r="P132" s="58">
        <v>61.8</v>
      </c>
      <c r="Q132" s="58">
        <v>12.6</v>
      </c>
      <c r="R132" s="58">
        <v>25.6</v>
      </c>
      <c r="S132" s="58">
        <v>55.7</v>
      </c>
      <c r="T132" s="95">
        <v>23305.0</v>
      </c>
      <c r="U132" s="95">
        <v>40000.0</v>
      </c>
      <c r="V132" s="58">
        <v>763.5</v>
      </c>
      <c r="W132" s="100">
        <f t="shared" si="5"/>
        <v>14</v>
      </c>
      <c r="X132" s="97">
        <f t="shared" si="6"/>
        <v>22.14285714</v>
      </c>
      <c r="Y132" s="97">
        <v>3.1</v>
      </c>
      <c r="Z132" s="58">
        <v>10.9</v>
      </c>
      <c r="AA132" s="58">
        <v>45.7</v>
      </c>
      <c r="AB132" s="58">
        <v>29.1</v>
      </c>
      <c r="AC132" s="97">
        <v>390.1</v>
      </c>
      <c r="AD132" s="58">
        <v>3.8</v>
      </c>
      <c r="AE132" s="58">
        <v>3.9</v>
      </c>
      <c r="AF132" s="58">
        <v>3.7</v>
      </c>
      <c r="AG132" s="58">
        <v>3.2</v>
      </c>
      <c r="AH132" s="58">
        <v>4.1</v>
      </c>
      <c r="AI132" s="58"/>
      <c r="AJ132" s="58"/>
      <c r="AK132" s="58"/>
      <c r="AL132" s="58"/>
      <c r="AM132" s="58">
        <v>33.0</v>
      </c>
      <c r="AN132" s="95">
        <v>761.6</v>
      </c>
      <c r="AO132" s="58">
        <v>-2.4</v>
      </c>
      <c r="AP132" s="58">
        <v>9.3</v>
      </c>
      <c r="AQ132" s="58">
        <v>80.3</v>
      </c>
      <c r="AR132" s="58">
        <v>41.5</v>
      </c>
      <c r="AS132" s="58">
        <v>54.7</v>
      </c>
      <c r="AT132" s="58">
        <v>9.2</v>
      </c>
      <c r="AU132" s="58">
        <v>0.4</v>
      </c>
      <c r="AV132" s="58">
        <v>35.0</v>
      </c>
      <c r="AW132" s="58">
        <v>26.5</v>
      </c>
      <c r="AX132" s="58">
        <v>17.3</v>
      </c>
      <c r="AY132" s="58">
        <v>20.7</v>
      </c>
      <c r="AZ132" s="58">
        <v>45.9</v>
      </c>
      <c r="BA132" s="58">
        <v>28.3</v>
      </c>
      <c r="BB132" s="58">
        <v>41.7</v>
      </c>
    </row>
    <row r="133" ht="16.5" customHeight="1">
      <c r="A133" s="58" t="s">
        <v>660</v>
      </c>
      <c r="B133" s="31">
        <v>9672.0</v>
      </c>
      <c r="C133" s="58">
        <v>248.0</v>
      </c>
      <c r="D133" s="58" t="s">
        <v>465</v>
      </c>
      <c r="E133" s="58">
        <v>256.5</v>
      </c>
      <c r="F133" s="58">
        <v>267.4</v>
      </c>
      <c r="G133" s="58">
        <v>4.1</v>
      </c>
      <c r="H133" s="95">
        <v>85.8</v>
      </c>
      <c r="I133" s="58">
        <v>16.3</v>
      </c>
      <c r="J133" s="58">
        <v>7.7</v>
      </c>
      <c r="K133" s="58">
        <v>11.1</v>
      </c>
      <c r="L133" s="58">
        <v>36.4</v>
      </c>
      <c r="M133" s="58">
        <v>16.9</v>
      </c>
      <c r="N133" s="58">
        <v>11.6</v>
      </c>
      <c r="O133" s="58">
        <v>10.9</v>
      </c>
      <c r="P133" s="58">
        <v>66.5</v>
      </c>
      <c r="Q133" s="58">
        <v>21.8</v>
      </c>
      <c r="R133" s="58">
        <v>11.7</v>
      </c>
      <c r="S133" s="58">
        <v>65.7</v>
      </c>
      <c r="T133" s="95">
        <v>20817.0</v>
      </c>
      <c r="U133" s="95">
        <v>29159.0</v>
      </c>
      <c r="V133" s="58">
        <v>848.6</v>
      </c>
      <c r="W133" s="100">
        <f t="shared" si="5"/>
        <v>13.7</v>
      </c>
      <c r="X133" s="97">
        <f t="shared" si="6"/>
        <v>13.86861314</v>
      </c>
      <c r="Y133" s="97">
        <v>1.9</v>
      </c>
      <c r="Z133" s="58">
        <v>11.8</v>
      </c>
      <c r="AA133" s="58">
        <v>47.0</v>
      </c>
      <c r="AB133" s="58">
        <v>25.8</v>
      </c>
      <c r="AC133" s="97">
        <v>340.2</v>
      </c>
      <c r="AD133" s="58">
        <v>3.3</v>
      </c>
      <c r="AE133" s="58">
        <v>3.5</v>
      </c>
      <c r="AF133" s="58">
        <v>3.1</v>
      </c>
      <c r="AG133" s="58">
        <v>1.6</v>
      </c>
      <c r="AH133" s="58">
        <v>4.8</v>
      </c>
      <c r="AI133" s="58"/>
      <c r="AJ133" s="58"/>
      <c r="AK133" s="58"/>
      <c r="AL133" s="58"/>
      <c r="AM133" s="58">
        <v>89.0</v>
      </c>
      <c r="AN133" s="95">
        <v>3115.1</v>
      </c>
      <c r="AO133" s="58">
        <v>-4.2</v>
      </c>
      <c r="AP133" s="58">
        <v>6.7</v>
      </c>
      <c r="AQ133" s="58">
        <v>89.1</v>
      </c>
      <c r="AR133" s="58">
        <v>40.1</v>
      </c>
      <c r="AS133" s="58">
        <v>41.1</v>
      </c>
      <c r="AT133" s="58">
        <v>9.0</v>
      </c>
      <c r="AU133" s="58">
        <v>0.8</v>
      </c>
      <c r="AV133" s="58">
        <v>42.0</v>
      </c>
      <c r="AW133" s="58">
        <v>18.0</v>
      </c>
      <c r="AX133" s="58">
        <v>9.3</v>
      </c>
      <c r="AY133" s="58">
        <v>29.9</v>
      </c>
      <c r="AZ133" s="58">
        <v>28.9</v>
      </c>
      <c r="BA133" s="58">
        <v>24.3</v>
      </c>
      <c r="BB133" s="58">
        <v>29.5</v>
      </c>
    </row>
    <row r="134" ht="16.5" customHeight="1">
      <c r="A134" s="58" t="s">
        <v>660</v>
      </c>
      <c r="B134" s="58">
        <v>9673.0</v>
      </c>
      <c r="C134" s="58">
        <v>248.0</v>
      </c>
      <c r="D134" s="58" t="s">
        <v>817</v>
      </c>
      <c r="E134" s="58">
        <v>256.5</v>
      </c>
      <c r="F134" s="58">
        <v>267.4</v>
      </c>
      <c r="G134" s="58">
        <v>4.1</v>
      </c>
      <c r="H134" s="95">
        <v>85.8</v>
      </c>
      <c r="I134" s="58">
        <v>16.3</v>
      </c>
      <c r="J134" s="58">
        <v>7.7</v>
      </c>
      <c r="K134" s="58">
        <v>11.1</v>
      </c>
      <c r="L134" s="58">
        <v>36.4</v>
      </c>
      <c r="M134" s="58">
        <v>16.9</v>
      </c>
      <c r="N134" s="58">
        <v>11.6</v>
      </c>
      <c r="O134" s="58">
        <v>10.9</v>
      </c>
      <c r="P134" s="58">
        <v>66.5</v>
      </c>
      <c r="Q134" s="58">
        <v>21.8</v>
      </c>
      <c r="R134" s="58">
        <v>11.7</v>
      </c>
      <c r="S134" s="58">
        <v>65.7</v>
      </c>
      <c r="T134" s="95">
        <v>20817.0</v>
      </c>
      <c r="U134" s="95">
        <v>29159.0</v>
      </c>
      <c r="V134" s="58">
        <v>848.6</v>
      </c>
      <c r="W134" s="100">
        <f t="shared" si="5"/>
        <v>13.7</v>
      </c>
      <c r="X134" s="97">
        <f t="shared" si="6"/>
        <v>13.86861314</v>
      </c>
      <c r="Y134" s="97">
        <v>1.9</v>
      </c>
      <c r="Z134" s="58">
        <v>11.8</v>
      </c>
      <c r="AA134" s="58">
        <v>47.0</v>
      </c>
      <c r="AB134" s="58">
        <v>25.8</v>
      </c>
      <c r="AC134" s="97">
        <v>340.2</v>
      </c>
      <c r="AD134" s="58">
        <v>3.3</v>
      </c>
      <c r="AE134" s="58">
        <v>3.5</v>
      </c>
      <c r="AF134" s="58">
        <v>3.1</v>
      </c>
      <c r="AG134" s="58">
        <v>1.6</v>
      </c>
      <c r="AH134" s="58">
        <v>4.8</v>
      </c>
      <c r="AI134" s="58"/>
      <c r="AJ134" s="58"/>
      <c r="AK134" s="58"/>
      <c r="AL134" s="58"/>
      <c r="AM134" s="58">
        <v>89.0</v>
      </c>
      <c r="AN134" s="95">
        <v>3115.1</v>
      </c>
      <c r="AO134" s="58">
        <v>-4.2</v>
      </c>
      <c r="AP134" s="58">
        <v>6.7</v>
      </c>
      <c r="AQ134" s="58">
        <v>89.1</v>
      </c>
      <c r="AR134" s="58">
        <v>40.1</v>
      </c>
      <c r="AS134" s="58">
        <v>41.1</v>
      </c>
      <c r="AT134" s="58">
        <v>9.0</v>
      </c>
      <c r="AU134" s="58">
        <v>0.8</v>
      </c>
      <c r="AV134" s="58">
        <v>42.0</v>
      </c>
      <c r="AW134" s="58">
        <v>18.0</v>
      </c>
      <c r="AX134" s="58">
        <v>9.3</v>
      </c>
      <c r="AY134" s="58">
        <v>29.9</v>
      </c>
      <c r="AZ134" s="58">
        <v>28.9</v>
      </c>
      <c r="BA134" s="58">
        <v>24.3</v>
      </c>
      <c r="BB134" s="58">
        <v>29.5</v>
      </c>
    </row>
    <row r="135" ht="16.5" customHeight="1">
      <c r="A135" s="58" t="s">
        <v>660</v>
      </c>
      <c r="B135" s="31">
        <v>9677.0</v>
      </c>
      <c r="C135" s="58">
        <v>249.0</v>
      </c>
      <c r="D135" s="58" t="s">
        <v>470</v>
      </c>
      <c r="E135" s="58">
        <v>234.7</v>
      </c>
      <c r="F135" s="58">
        <v>254.6</v>
      </c>
      <c r="G135" s="58">
        <v>7.8</v>
      </c>
      <c r="H135" s="95">
        <v>125.0</v>
      </c>
      <c r="I135" s="58">
        <v>16.2</v>
      </c>
      <c r="J135" s="58">
        <v>7.8</v>
      </c>
      <c r="K135" s="58">
        <v>11.0</v>
      </c>
      <c r="L135" s="58">
        <v>37.1</v>
      </c>
      <c r="M135" s="58">
        <v>16.7</v>
      </c>
      <c r="N135" s="58">
        <v>11.2</v>
      </c>
      <c r="O135" s="58">
        <v>15.0</v>
      </c>
      <c r="P135" s="58">
        <v>66.9</v>
      </c>
      <c r="Q135" s="58">
        <v>13.6</v>
      </c>
      <c r="R135" s="58">
        <v>19.4</v>
      </c>
      <c r="S135" s="58">
        <v>64.6</v>
      </c>
      <c r="T135" s="95">
        <v>21936.0</v>
      </c>
      <c r="U135" s="95">
        <v>31265.0</v>
      </c>
      <c r="V135" s="58">
        <v>797.3</v>
      </c>
      <c r="W135" s="100">
        <f t="shared" si="5"/>
        <v>12.6</v>
      </c>
      <c r="X135" s="97">
        <f t="shared" si="6"/>
        <v>11.9047619</v>
      </c>
      <c r="Y135" s="97">
        <v>1.5</v>
      </c>
      <c r="Z135" s="58">
        <v>11.1</v>
      </c>
      <c r="AA135" s="58">
        <v>48.3</v>
      </c>
      <c r="AB135" s="58">
        <v>25.3</v>
      </c>
      <c r="AC135" s="97">
        <v>341.5</v>
      </c>
      <c r="AD135" s="58">
        <v>2.6</v>
      </c>
      <c r="AE135" s="58">
        <v>2.7</v>
      </c>
      <c r="AF135" s="58">
        <v>2.4</v>
      </c>
      <c r="AG135" s="58">
        <v>1.9</v>
      </c>
      <c r="AH135" s="58">
        <v>3.4</v>
      </c>
      <c r="AI135" s="58"/>
      <c r="AJ135" s="58"/>
      <c r="AK135" s="58"/>
      <c r="AL135" s="58"/>
      <c r="AM135" s="58">
        <v>72.0</v>
      </c>
      <c r="AN135" s="95">
        <v>2037.3</v>
      </c>
      <c r="AO135" s="58">
        <v>-3.3</v>
      </c>
      <c r="AP135" s="58">
        <v>6.0</v>
      </c>
      <c r="AQ135" s="58">
        <v>85.0</v>
      </c>
      <c r="AR135" s="58">
        <v>39.2</v>
      </c>
      <c r="AS135" s="58">
        <v>46.1</v>
      </c>
      <c r="AT135" s="58">
        <v>9.1</v>
      </c>
      <c r="AU135" s="58">
        <v>0.7</v>
      </c>
      <c r="AV135" s="58">
        <v>51.1</v>
      </c>
      <c r="AW135" s="58">
        <v>18.2</v>
      </c>
      <c r="AX135" s="58">
        <v>10.1</v>
      </c>
      <c r="AY135" s="58">
        <v>19.8</v>
      </c>
      <c r="AZ135" s="58">
        <v>26.8</v>
      </c>
      <c r="BA135" s="58">
        <v>26.7</v>
      </c>
      <c r="BB135" s="58">
        <v>38.3</v>
      </c>
    </row>
    <row r="136" ht="16.5" customHeight="1">
      <c r="A136" s="58" t="s">
        <v>660</v>
      </c>
      <c r="B136" s="31">
        <v>9678.0</v>
      </c>
      <c r="C136" s="58">
        <v>250.0</v>
      </c>
      <c r="D136" s="58" t="s">
        <v>471</v>
      </c>
      <c r="E136" s="58">
        <v>237.0</v>
      </c>
      <c r="F136" s="58">
        <v>256.1</v>
      </c>
      <c r="G136" s="58">
        <v>7.5</v>
      </c>
      <c r="H136" s="95">
        <v>164.0</v>
      </c>
      <c r="I136" s="58">
        <v>16.2</v>
      </c>
      <c r="J136" s="58">
        <v>8.1</v>
      </c>
      <c r="K136" s="58">
        <v>12.0</v>
      </c>
      <c r="L136" s="58">
        <v>35.8</v>
      </c>
      <c r="M136" s="58">
        <v>16.4</v>
      </c>
      <c r="N136" s="58">
        <v>11.4</v>
      </c>
      <c r="O136" s="58">
        <v>16.5</v>
      </c>
      <c r="P136" s="58">
        <v>55.2</v>
      </c>
      <c r="Q136" s="58">
        <v>27.5</v>
      </c>
      <c r="R136" s="58">
        <v>17.3</v>
      </c>
      <c r="S136" s="58">
        <v>57.2</v>
      </c>
      <c r="T136" s="95">
        <v>21354.0</v>
      </c>
      <c r="U136" s="95">
        <v>39497.0</v>
      </c>
      <c r="V136" s="58">
        <v>784.0</v>
      </c>
      <c r="W136" s="100">
        <f t="shared" si="5"/>
        <v>16.5</v>
      </c>
      <c r="X136" s="97">
        <f t="shared" si="6"/>
        <v>25.45454545</v>
      </c>
      <c r="Y136" s="97">
        <v>4.2</v>
      </c>
      <c r="Z136" s="58">
        <v>12.3</v>
      </c>
      <c r="AA136" s="58">
        <v>44.0</v>
      </c>
      <c r="AB136" s="58">
        <v>31.1</v>
      </c>
      <c r="AC136" s="97">
        <v>426.3</v>
      </c>
      <c r="AD136" s="58">
        <v>3.6</v>
      </c>
      <c r="AE136" s="58">
        <v>3.7</v>
      </c>
      <c r="AF136" s="58">
        <v>3.4</v>
      </c>
      <c r="AG136" s="58">
        <v>2.1</v>
      </c>
      <c r="AH136" s="58">
        <v>4.1</v>
      </c>
      <c r="AI136" s="58"/>
      <c r="AJ136" s="58"/>
      <c r="AK136" s="58"/>
      <c r="AL136" s="58"/>
      <c r="AM136" s="58">
        <v>61.0</v>
      </c>
      <c r="AN136" s="95">
        <v>1561.3</v>
      </c>
      <c r="AO136" s="58">
        <v>-2.9</v>
      </c>
      <c r="AP136" s="58">
        <v>11.5</v>
      </c>
      <c r="AQ136" s="58">
        <v>83.5</v>
      </c>
      <c r="AR136" s="58">
        <v>41.1</v>
      </c>
      <c r="AS136" s="58">
        <v>41.2</v>
      </c>
      <c r="AT136" s="58">
        <v>7.1</v>
      </c>
      <c r="AU136" s="58" t="s">
        <v>641</v>
      </c>
      <c r="AV136" s="58">
        <v>42.3</v>
      </c>
      <c r="AW136" s="58">
        <v>21.9</v>
      </c>
      <c r="AX136" s="58" t="s">
        <v>641</v>
      </c>
      <c r="AY136" s="58">
        <v>24.0</v>
      </c>
      <c r="AZ136" s="58">
        <v>41.7</v>
      </c>
      <c r="BA136" s="58">
        <v>27.5</v>
      </c>
      <c r="BB136" s="58">
        <v>38.2</v>
      </c>
    </row>
    <row r="137" ht="16.5" customHeight="1">
      <c r="A137" s="58" t="s">
        <v>660</v>
      </c>
      <c r="B137" s="58">
        <v>9662.0</v>
      </c>
      <c r="C137" s="58">
        <v>250.0</v>
      </c>
      <c r="D137" s="58" t="s">
        <v>818</v>
      </c>
      <c r="E137" s="58">
        <v>237.0</v>
      </c>
      <c r="F137" s="58">
        <v>256.1</v>
      </c>
      <c r="G137" s="58">
        <v>7.5</v>
      </c>
      <c r="H137" s="101">
        <v>1491.0</v>
      </c>
      <c r="I137" s="58">
        <v>16.2</v>
      </c>
      <c r="J137" s="102">
        <v>8.9</v>
      </c>
      <c r="K137" s="102">
        <v>12.8</v>
      </c>
      <c r="L137" s="102">
        <v>33.5</v>
      </c>
      <c r="M137" s="102">
        <v>17.8</v>
      </c>
      <c r="N137" s="102">
        <v>12.5</v>
      </c>
      <c r="O137" s="58">
        <v>16.5</v>
      </c>
      <c r="P137" s="58">
        <v>55.2</v>
      </c>
      <c r="Q137" s="58">
        <v>27.5</v>
      </c>
      <c r="R137" s="58">
        <v>17.3</v>
      </c>
      <c r="S137" s="58">
        <v>57.2</v>
      </c>
      <c r="T137" s="95">
        <v>21354.0</v>
      </c>
      <c r="U137" s="95">
        <v>39497.0</v>
      </c>
      <c r="V137" s="58">
        <v>784.0</v>
      </c>
      <c r="W137" s="100">
        <f t="shared" si="5"/>
        <v>16.5</v>
      </c>
      <c r="X137" s="97">
        <f t="shared" si="6"/>
        <v>25.45454545</v>
      </c>
      <c r="Y137" s="97">
        <v>4.2</v>
      </c>
      <c r="Z137" s="58">
        <v>12.3</v>
      </c>
      <c r="AA137" s="102">
        <v>44.5</v>
      </c>
      <c r="AB137" s="102">
        <v>33.9</v>
      </c>
      <c r="AC137" s="97">
        <v>426.3</v>
      </c>
      <c r="AD137" s="58">
        <v>3.6</v>
      </c>
      <c r="AE137" s="58">
        <v>3.7</v>
      </c>
      <c r="AF137" s="58">
        <v>3.4</v>
      </c>
      <c r="AG137" s="58">
        <v>2.1</v>
      </c>
      <c r="AH137" s="58">
        <v>4.1</v>
      </c>
      <c r="AI137" s="58"/>
      <c r="AJ137" s="58"/>
      <c r="AK137" s="58"/>
      <c r="AL137" s="58"/>
      <c r="AM137" s="58">
        <v>61.0</v>
      </c>
      <c r="AN137" s="95">
        <v>1561.3</v>
      </c>
      <c r="AO137" s="58">
        <v>-2.9</v>
      </c>
      <c r="AP137" s="58">
        <v>11.5</v>
      </c>
      <c r="AQ137" s="58">
        <v>83.5</v>
      </c>
      <c r="AR137" s="58">
        <v>41.1</v>
      </c>
      <c r="AS137" s="58">
        <v>41.2</v>
      </c>
      <c r="AT137" s="58">
        <v>7.1</v>
      </c>
      <c r="AU137" s="58" t="s">
        <v>641</v>
      </c>
      <c r="AV137" s="58">
        <v>42.3</v>
      </c>
      <c r="AW137" s="58">
        <v>21.9</v>
      </c>
      <c r="AX137" s="58" t="s">
        <v>641</v>
      </c>
      <c r="AY137" s="58">
        <v>24.0</v>
      </c>
      <c r="AZ137" s="58">
        <v>41.7</v>
      </c>
      <c r="BA137" s="58">
        <v>27.5</v>
      </c>
      <c r="BB137" s="58">
        <v>38.2</v>
      </c>
    </row>
    <row r="138" ht="16.5" customHeight="1">
      <c r="A138" s="58" t="s">
        <v>660</v>
      </c>
      <c r="B138" s="31">
        <v>9663.0</v>
      </c>
      <c r="C138" s="58">
        <v>251.0</v>
      </c>
      <c r="D138" s="58" t="s">
        <v>819</v>
      </c>
      <c r="E138" s="58">
        <v>265.3</v>
      </c>
      <c r="F138" s="58">
        <v>285.3</v>
      </c>
      <c r="G138" s="58">
        <v>7.0</v>
      </c>
      <c r="H138" s="101">
        <v>1527.9</v>
      </c>
      <c r="I138" s="58">
        <v>14.7</v>
      </c>
      <c r="J138" s="102">
        <v>12.5</v>
      </c>
      <c r="K138" s="102">
        <v>18.2</v>
      </c>
      <c r="L138" s="102">
        <v>33.4</v>
      </c>
      <c r="M138" s="102">
        <v>14.2</v>
      </c>
      <c r="N138" s="102">
        <v>9.9</v>
      </c>
      <c r="O138" s="58">
        <v>16.3</v>
      </c>
      <c r="P138" s="58">
        <v>58.5</v>
      </c>
      <c r="Q138" s="58">
        <v>20.5</v>
      </c>
      <c r="R138" s="58">
        <v>21.1</v>
      </c>
      <c r="S138" s="58">
        <v>43.8</v>
      </c>
      <c r="T138" s="95">
        <v>23105.0</v>
      </c>
      <c r="U138" s="95">
        <v>38870.0</v>
      </c>
      <c r="V138" s="58">
        <v>702.2</v>
      </c>
      <c r="W138" s="100">
        <f t="shared" si="5"/>
        <v>13.4</v>
      </c>
      <c r="X138" s="97">
        <f t="shared" si="6"/>
        <v>29.85074627</v>
      </c>
      <c r="Y138" s="97">
        <v>4.0</v>
      </c>
      <c r="Z138" s="58">
        <v>9.4</v>
      </c>
      <c r="AA138" s="102">
        <v>41.4</v>
      </c>
      <c r="AB138" s="102">
        <v>40.5</v>
      </c>
      <c r="AC138" s="97">
        <v>437.0</v>
      </c>
      <c r="AD138" s="58">
        <v>3.0</v>
      </c>
      <c r="AE138" s="58">
        <v>3.6</v>
      </c>
      <c r="AF138" s="58">
        <v>2.5</v>
      </c>
      <c r="AG138" s="58">
        <v>2.1</v>
      </c>
      <c r="AH138" s="58">
        <v>3.8</v>
      </c>
      <c r="AI138" s="58"/>
      <c r="AJ138" s="58"/>
      <c r="AK138" s="58"/>
      <c r="AL138" s="58"/>
      <c r="AM138" s="58">
        <v>53.0</v>
      </c>
      <c r="AN138" s="95">
        <v>1056.0</v>
      </c>
      <c r="AO138" s="58">
        <v>-0.7</v>
      </c>
      <c r="AP138" s="58">
        <v>6.9</v>
      </c>
      <c r="AQ138" s="58">
        <v>83.7</v>
      </c>
      <c r="AR138" s="58">
        <v>42.5</v>
      </c>
      <c r="AS138" s="58">
        <v>46.6</v>
      </c>
      <c r="AT138" s="58">
        <v>6.5</v>
      </c>
      <c r="AU138" s="58">
        <v>0.5</v>
      </c>
      <c r="AV138" s="58">
        <v>20.1</v>
      </c>
      <c r="AW138" s="58">
        <v>23.0</v>
      </c>
      <c r="AX138" s="58">
        <v>20.9</v>
      </c>
      <c r="AY138" s="58">
        <v>35.6</v>
      </c>
      <c r="AZ138" s="58">
        <v>36.8</v>
      </c>
      <c r="BA138" s="58">
        <v>24.9</v>
      </c>
      <c r="BB138" s="58">
        <v>35.1</v>
      </c>
    </row>
    <row r="139" ht="16.5" customHeight="1">
      <c r="A139" s="58" t="s">
        <v>660</v>
      </c>
      <c r="B139" s="58">
        <v>9675.0</v>
      </c>
      <c r="C139" s="58">
        <v>251.0</v>
      </c>
      <c r="D139" s="58" t="s">
        <v>820</v>
      </c>
      <c r="E139" s="58">
        <v>265.3</v>
      </c>
      <c r="F139" s="58">
        <v>285.3</v>
      </c>
      <c r="G139" s="58">
        <v>7.0</v>
      </c>
      <c r="H139" s="95">
        <v>270.2</v>
      </c>
      <c r="I139" s="58">
        <v>14.7</v>
      </c>
      <c r="J139" s="58">
        <v>9.9</v>
      </c>
      <c r="K139" s="58">
        <v>15.0</v>
      </c>
      <c r="L139" s="58">
        <v>34.0</v>
      </c>
      <c r="M139" s="58">
        <v>15.6</v>
      </c>
      <c r="N139" s="58">
        <v>10.7</v>
      </c>
      <c r="O139" s="58">
        <v>16.3</v>
      </c>
      <c r="P139" s="58">
        <v>58.5</v>
      </c>
      <c r="Q139" s="58">
        <v>20.5</v>
      </c>
      <c r="R139" s="58">
        <v>21.1</v>
      </c>
      <c r="S139" s="58">
        <v>43.8</v>
      </c>
      <c r="T139" s="95">
        <v>23105.0</v>
      </c>
      <c r="U139" s="95">
        <v>38870.0</v>
      </c>
      <c r="V139" s="58">
        <v>702.2</v>
      </c>
      <c r="W139" s="100">
        <f t="shared" si="5"/>
        <v>13.4</v>
      </c>
      <c r="X139" s="97">
        <f t="shared" si="6"/>
        <v>29.85074627</v>
      </c>
      <c r="Y139" s="97">
        <v>4.0</v>
      </c>
      <c r="Z139" s="58">
        <v>9.4</v>
      </c>
      <c r="AA139" s="58">
        <v>44.5</v>
      </c>
      <c r="AB139" s="58">
        <v>33.4</v>
      </c>
      <c r="AC139" s="97">
        <v>437.0</v>
      </c>
      <c r="AD139" s="58">
        <v>3.0</v>
      </c>
      <c r="AE139" s="58">
        <v>3.6</v>
      </c>
      <c r="AF139" s="58">
        <v>2.5</v>
      </c>
      <c r="AG139" s="58">
        <v>2.1</v>
      </c>
      <c r="AH139" s="58">
        <v>3.8</v>
      </c>
      <c r="AI139" s="58"/>
      <c r="AJ139" s="58"/>
      <c r="AK139" s="58"/>
      <c r="AL139" s="58"/>
      <c r="AM139" s="58">
        <v>53.0</v>
      </c>
      <c r="AN139" s="95">
        <v>1056.0</v>
      </c>
      <c r="AO139" s="58">
        <v>-0.7</v>
      </c>
      <c r="AP139" s="58">
        <v>6.9</v>
      </c>
      <c r="AQ139" s="58">
        <v>83.7</v>
      </c>
      <c r="AR139" s="58">
        <v>42.5</v>
      </c>
      <c r="AS139" s="58">
        <v>46.6</v>
      </c>
      <c r="AT139" s="58">
        <v>6.5</v>
      </c>
      <c r="AU139" s="58">
        <v>0.5</v>
      </c>
      <c r="AV139" s="58">
        <v>20.1</v>
      </c>
      <c r="AW139" s="58">
        <v>23.0</v>
      </c>
      <c r="AX139" s="58">
        <v>20.9</v>
      </c>
      <c r="AY139" s="58">
        <v>35.6</v>
      </c>
      <c r="AZ139" s="58">
        <v>36.8</v>
      </c>
      <c r="BA139" s="58">
        <v>24.9</v>
      </c>
      <c r="BB139" s="58">
        <v>35.1</v>
      </c>
    </row>
    <row r="140" ht="16.5" customHeight="1">
      <c r="A140" s="58" t="s">
        <v>660</v>
      </c>
      <c r="B140" s="31">
        <v>9679.0</v>
      </c>
      <c r="C140" s="58">
        <v>251.0</v>
      </c>
      <c r="D140" s="58" t="s">
        <v>472</v>
      </c>
      <c r="E140" s="58">
        <v>265.3</v>
      </c>
      <c r="F140" s="58">
        <v>285.3</v>
      </c>
      <c r="G140" s="58">
        <v>7.0</v>
      </c>
      <c r="H140" s="95">
        <v>270.2</v>
      </c>
      <c r="I140" s="58">
        <v>14.7</v>
      </c>
      <c r="J140" s="58">
        <v>9.9</v>
      </c>
      <c r="K140" s="58">
        <v>15.0</v>
      </c>
      <c r="L140" s="58">
        <v>34.0</v>
      </c>
      <c r="M140" s="58">
        <v>15.6</v>
      </c>
      <c r="N140" s="58">
        <v>10.7</v>
      </c>
      <c r="O140" s="58">
        <v>16.3</v>
      </c>
      <c r="P140" s="58">
        <v>58.5</v>
      </c>
      <c r="Q140" s="58">
        <v>20.5</v>
      </c>
      <c r="R140" s="58">
        <v>21.1</v>
      </c>
      <c r="S140" s="58">
        <v>43.8</v>
      </c>
      <c r="T140" s="95">
        <v>23105.0</v>
      </c>
      <c r="U140" s="95">
        <v>38870.0</v>
      </c>
      <c r="V140" s="58">
        <v>702.2</v>
      </c>
      <c r="W140" s="100">
        <f t="shared" si="5"/>
        <v>13.4</v>
      </c>
      <c r="X140" s="97">
        <f t="shared" si="6"/>
        <v>29.85074627</v>
      </c>
      <c r="Y140" s="97">
        <v>4.0</v>
      </c>
      <c r="Z140" s="58">
        <v>9.4</v>
      </c>
      <c r="AA140" s="58">
        <v>44.5</v>
      </c>
      <c r="AB140" s="58">
        <v>33.4</v>
      </c>
      <c r="AC140" s="97">
        <v>437.0</v>
      </c>
      <c r="AD140" s="58">
        <v>3.0</v>
      </c>
      <c r="AE140" s="58">
        <v>3.6</v>
      </c>
      <c r="AF140" s="58">
        <v>2.5</v>
      </c>
      <c r="AG140" s="58">
        <v>2.1</v>
      </c>
      <c r="AH140" s="58">
        <v>3.8</v>
      </c>
      <c r="AI140" s="58"/>
      <c r="AJ140" s="58"/>
      <c r="AK140" s="58"/>
      <c r="AL140" s="58"/>
      <c r="AM140" s="58">
        <v>53.0</v>
      </c>
      <c r="AN140" s="95">
        <v>1056.0</v>
      </c>
      <c r="AO140" s="58">
        <v>-0.7</v>
      </c>
      <c r="AP140" s="58">
        <v>6.9</v>
      </c>
      <c r="AQ140" s="58">
        <v>83.7</v>
      </c>
      <c r="AR140" s="58">
        <v>42.5</v>
      </c>
      <c r="AS140" s="58">
        <v>46.6</v>
      </c>
      <c r="AT140" s="58">
        <v>6.5</v>
      </c>
      <c r="AU140" s="58">
        <v>0.5</v>
      </c>
      <c r="AV140" s="58">
        <v>20.1</v>
      </c>
      <c r="AW140" s="58">
        <v>23.0</v>
      </c>
      <c r="AX140" s="58">
        <v>20.9</v>
      </c>
      <c r="AY140" s="58">
        <v>35.6</v>
      </c>
      <c r="AZ140" s="58">
        <v>36.8</v>
      </c>
      <c r="BA140" s="58">
        <v>24.9</v>
      </c>
      <c r="BB140" s="58">
        <v>35.1</v>
      </c>
    </row>
    <row r="141" ht="16.5" customHeight="1">
      <c r="A141" s="58" t="s">
        <v>660</v>
      </c>
      <c r="B141" s="31">
        <v>9761.0</v>
      </c>
      <c r="C141" s="58">
        <v>252.0</v>
      </c>
      <c r="D141" s="58" t="s">
        <v>821</v>
      </c>
      <c r="E141" s="58">
        <v>256.3</v>
      </c>
      <c r="F141" s="58">
        <v>314.1</v>
      </c>
      <c r="G141" s="58">
        <v>18.4</v>
      </c>
      <c r="H141" s="95">
        <v>1900.9</v>
      </c>
      <c r="I141" s="58">
        <v>15.2</v>
      </c>
      <c r="J141" s="58">
        <v>9.3</v>
      </c>
      <c r="K141" s="58">
        <v>16.2</v>
      </c>
      <c r="L141" s="58">
        <v>34.1</v>
      </c>
      <c r="M141" s="58">
        <v>15.0</v>
      </c>
      <c r="N141" s="58">
        <v>10.3</v>
      </c>
      <c r="O141" s="58">
        <v>34.9</v>
      </c>
      <c r="P141" s="58">
        <v>46.3</v>
      </c>
      <c r="Q141" s="58">
        <v>17.3</v>
      </c>
      <c r="R141" s="58">
        <v>36.5</v>
      </c>
      <c r="S141" s="58">
        <v>35.9</v>
      </c>
      <c r="T141" s="95">
        <v>18877.0</v>
      </c>
      <c r="U141" s="95">
        <v>43969.0</v>
      </c>
      <c r="V141" s="58">
        <v>546.3</v>
      </c>
      <c r="W141" s="100">
        <f t="shared" si="5"/>
        <v>17</v>
      </c>
      <c r="X141" s="97">
        <f t="shared" si="6"/>
        <v>31.76470588</v>
      </c>
      <c r="Y141" s="97">
        <v>5.4</v>
      </c>
      <c r="Z141" s="58">
        <v>11.6</v>
      </c>
      <c r="AA141" s="58">
        <v>42.0</v>
      </c>
      <c r="AB141" s="58">
        <v>32.2</v>
      </c>
      <c r="AC141" s="97">
        <v>480.3</v>
      </c>
      <c r="AD141" s="58">
        <v>5.4</v>
      </c>
      <c r="AE141" s="58">
        <v>5.5</v>
      </c>
      <c r="AF141" s="58">
        <v>5.3</v>
      </c>
      <c r="AG141" s="58">
        <v>4.4</v>
      </c>
      <c r="AH141" s="58">
        <v>6.6</v>
      </c>
      <c r="AI141" s="58"/>
      <c r="AJ141" s="58"/>
      <c r="AK141" s="58"/>
      <c r="AL141" s="58"/>
      <c r="AM141" s="58">
        <v>2.0</v>
      </c>
      <c r="AN141" s="95">
        <v>165.3</v>
      </c>
      <c r="AO141" s="58">
        <v>-0.8</v>
      </c>
      <c r="AP141" s="58">
        <v>17.9</v>
      </c>
      <c r="AQ141" s="58">
        <v>65.1</v>
      </c>
      <c r="AR141" s="58">
        <v>40.3</v>
      </c>
      <c r="AS141" s="58">
        <v>43.9</v>
      </c>
      <c r="AT141" s="58">
        <v>5.9</v>
      </c>
      <c r="AU141" s="58">
        <v>0.1</v>
      </c>
      <c r="AV141" s="58">
        <v>25.8</v>
      </c>
      <c r="AW141" s="58">
        <v>19.9</v>
      </c>
      <c r="AX141" s="58">
        <v>22.3</v>
      </c>
      <c r="AY141" s="58">
        <v>31.9</v>
      </c>
      <c r="AZ141" s="58">
        <v>60.4</v>
      </c>
      <c r="BA141" s="58">
        <v>26.1</v>
      </c>
      <c r="BB141" s="58">
        <v>42.1</v>
      </c>
    </row>
    <row r="142" ht="16.5" customHeight="1">
      <c r="A142" s="58" t="s">
        <v>660</v>
      </c>
      <c r="B142" s="31">
        <v>9772.0</v>
      </c>
      <c r="C142" s="58">
        <v>253.0</v>
      </c>
      <c r="D142" s="58" t="s">
        <v>822</v>
      </c>
      <c r="E142" s="58">
        <v>299.3</v>
      </c>
      <c r="F142" s="58">
        <v>324.8</v>
      </c>
      <c r="G142" s="58">
        <v>7.9</v>
      </c>
      <c r="H142" s="95">
        <v>207.2</v>
      </c>
      <c r="I142" s="58">
        <v>17.7</v>
      </c>
      <c r="J142" s="58">
        <v>7.9</v>
      </c>
      <c r="K142" s="58">
        <v>11.3</v>
      </c>
      <c r="L142" s="58">
        <v>37.4</v>
      </c>
      <c r="M142" s="58">
        <v>15.9</v>
      </c>
      <c r="N142" s="58">
        <v>9.9</v>
      </c>
      <c r="O142" s="58">
        <v>15.3</v>
      </c>
      <c r="P142" s="58">
        <v>64.8</v>
      </c>
      <c r="Q142" s="58">
        <v>12.4</v>
      </c>
      <c r="R142" s="58">
        <v>22.9</v>
      </c>
      <c r="S142" s="58">
        <v>62.4</v>
      </c>
      <c r="T142" s="95">
        <v>23625.0</v>
      </c>
      <c r="U142" s="95">
        <v>26103.0</v>
      </c>
      <c r="V142" s="58">
        <v>791.4</v>
      </c>
      <c r="W142" s="100">
        <f t="shared" si="5"/>
        <v>12.1</v>
      </c>
      <c r="X142" s="97">
        <f t="shared" si="6"/>
        <v>20.66115702</v>
      </c>
      <c r="Y142" s="97">
        <v>2.5</v>
      </c>
      <c r="Z142" s="58">
        <v>9.6</v>
      </c>
      <c r="AA142" s="58">
        <v>48.3</v>
      </c>
      <c r="AB142" s="58">
        <v>19.7</v>
      </c>
      <c r="AC142" s="97">
        <v>280.1</v>
      </c>
      <c r="AD142" s="58">
        <v>2.6</v>
      </c>
      <c r="AE142" s="58">
        <v>2.8</v>
      </c>
      <c r="AF142" s="58">
        <v>2.4</v>
      </c>
      <c r="AG142" s="58">
        <v>1.8</v>
      </c>
      <c r="AH142" s="58">
        <v>3.6</v>
      </c>
      <c r="AI142" s="58"/>
      <c r="AJ142" s="58"/>
      <c r="AK142" s="58"/>
      <c r="AL142" s="58"/>
      <c r="AM142" s="58">
        <v>61.0</v>
      </c>
      <c r="AN142" s="95">
        <v>1567.6</v>
      </c>
      <c r="AO142" s="58">
        <v>-1.0</v>
      </c>
      <c r="AP142" s="58">
        <v>12.8</v>
      </c>
      <c r="AQ142" s="58">
        <v>84.7</v>
      </c>
      <c r="AR142" s="58">
        <v>39.9</v>
      </c>
      <c r="AS142" s="58">
        <v>48.1</v>
      </c>
      <c r="AT142" s="58">
        <v>9.5</v>
      </c>
      <c r="AU142" s="58">
        <v>0.9</v>
      </c>
      <c r="AV142" s="58">
        <v>38.6</v>
      </c>
      <c r="AW142" s="58">
        <v>28.2</v>
      </c>
      <c r="AX142" s="58">
        <v>13.8</v>
      </c>
      <c r="AY142" s="58">
        <v>18.4</v>
      </c>
      <c r="AZ142" s="58">
        <v>23.7</v>
      </c>
      <c r="BA142" s="58">
        <v>26.9</v>
      </c>
      <c r="BB142" s="58">
        <v>37.5</v>
      </c>
    </row>
    <row r="143" ht="16.5" customHeight="1">
      <c r="A143" s="58" t="s">
        <v>660</v>
      </c>
      <c r="B143" s="31">
        <v>9771.0</v>
      </c>
      <c r="C143" s="58">
        <v>253.0</v>
      </c>
      <c r="D143" s="58" t="s">
        <v>823</v>
      </c>
      <c r="E143" s="58">
        <v>299.3</v>
      </c>
      <c r="F143" s="58">
        <v>324.8</v>
      </c>
      <c r="G143" s="58">
        <v>7.9</v>
      </c>
      <c r="H143" s="95">
        <v>207.2</v>
      </c>
      <c r="I143" s="58">
        <v>17.7</v>
      </c>
      <c r="J143" s="58">
        <v>7.9</v>
      </c>
      <c r="K143" s="58">
        <v>11.3</v>
      </c>
      <c r="L143" s="58">
        <v>37.4</v>
      </c>
      <c r="M143" s="58">
        <v>15.9</v>
      </c>
      <c r="N143" s="58">
        <v>9.9</v>
      </c>
      <c r="O143" s="58">
        <v>15.3</v>
      </c>
      <c r="P143" s="58">
        <v>64.8</v>
      </c>
      <c r="Q143" s="58">
        <v>12.4</v>
      </c>
      <c r="R143" s="58">
        <v>22.9</v>
      </c>
      <c r="S143" s="58">
        <v>62.4</v>
      </c>
      <c r="T143" s="95">
        <v>23625.0</v>
      </c>
      <c r="U143" s="95">
        <v>26103.0</v>
      </c>
      <c r="V143" s="58">
        <v>791.4</v>
      </c>
      <c r="W143" s="100">
        <f t="shared" si="5"/>
        <v>12.1</v>
      </c>
      <c r="X143" s="97">
        <f t="shared" si="6"/>
        <v>20.66115702</v>
      </c>
      <c r="Y143" s="97">
        <v>2.5</v>
      </c>
      <c r="Z143" s="58">
        <v>9.6</v>
      </c>
      <c r="AA143" s="58">
        <v>48.3</v>
      </c>
      <c r="AB143" s="58">
        <v>19.7</v>
      </c>
      <c r="AC143" s="97">
        <v>280.1</v>
      </c>
      <c r="AD143" s="58">
        <v>2.6</v>
      </c>
      <c r="AE143" s="58">
        <v>2.8</v>
      </c>
      <c r="AF143" s="58">
        <v>2.4</v>
      </c>
      <c r="AG143" s="58">
        <v>1.8</v>
      </c>
      <c r="AH143" s="58">
        <v>3.6</v>
      </c>
      <c r="AI143" s="58"/>
      <c r="AJ143" s="58"/>
      <c r="AK143" s="58"/>
      <c r="AL143" s="58"/>
      <c r="AM143" s="58">
        <v>61.0</v>
      </c>
      <c r="AN143" s="95">
        <v>1567.6</v>
      </c>
      <c r="AO143" s="58">
        <v>-1.0</v>
      </c>
      <c r="AP143" s="58">
        <v>12.8</v>
      </c>
      <c r="AQ143" s="58">
        <v>84.7</v>
      </c>
      <c r="AR143" s="58">
        <v>39.9</v>
      </c>
      <c r="AS143" s="58">
        <v>48.1</v>
      </c>
      <c r="AT143" s="58">
        <v>9.5</v>
      </c>
      <c r="AU143" s="58">
        <v>0.9</v>
      </c>
      <c r="AV143" s="58">
        <v>38.6</v>
      </c>
      <c r="AW143" s="58">
        <v>28.2</v>
      </c>
      <c r="AX143" s="58">
        <v>13.8</v>
      </c>
      <c r="AY143" s="58">
        <v>18.4</v>
      </c>
      <c r="AZ143" s="58">
        <v>23.7</v>
      </c>
      <c r="BA143" s="58">
        <v>26.9</v>
      </c>
      <c r="BB143" s="58">
        <v>37.5</v>
      </c>
    </row>
    <row r="144" ht="16.5" customHeight="1">
      <c r="A144" s="58" t="s">
        <v>660</v>
      </c>
      <c r="B144" s="31">
        <v>9779.0</v>
      </c>
      <c r="C144" s="58">
        <v>254.0</v>
      </c>
      <c r="D144" s="58" t="s">
        <v>485</v>
      </c>
      <c r="E144" s="58">
        <v>230.4</v>
      </c>
      <c r="F144" s="58">
        <v>249.8</v>
      </c>
      <c r="G144" s="58">
        <v>7.8</v>
      </c>
      <c r="H144" s="95">
        <v>107.1</v>
      </c>
      <c r="I144" s="58">
        <v>17.6</v>
      </c>
      <c r="J144" s="58">
        <v>8.3</v>
      </c>
      <c r="K144" s="58">
        <v>11.9</v>
      </c>
      <c r="L144" s="58">
        <v>36.8</v>
      </c>
      <c r="M144" s="58">
        <v>15.3</v>
      </c>
      <c r="N144" s="58">
        <v>9.9</v>
      </c>
      <c r="O144" s="58">
        <v>13.7</v>
      </c>
      <c r="P144" s="58">
        <v>65.2</v>
      </c>
      <c r="Q144" s="58">
        <v>19.4</v>
      </c>
      <c r="R144" s="58">
        <v>15.4</v>
      </c>
      <c r="S144" s="58">
        <v>68.7</v>
      </c>
      <c r="T144" s="95">
        <v>23203.0</v>
      </c>
      <c r="U144" s="95">
        <v>37263.0</v>
      </c>
      <c r="V144" s="58">
        <v>853.2</v>
      </c>
      <c r="W144" s="100">
        <f t="shared" si="5"/>
        <v>15.5</v>
      </c>
      <c r="X144" s="97">
        <f t="shared" si="6"/>
        <v>21.93548387</v>
      </c>
      <c r="Y144" s="97">
        <v>3.4</v>
      </c>
      <c r="Z144" s="58">
        <v>12.1</v>
      </c>
      <c r="AA144" s="58">
        <v>51.9</v>
      </c>
      <c r="AB144" s="58">
        <v>23.4</v>
      </c>
      <c r="AC144" s="97">
        <v>395.1</v>
      </c>
      <c r="AD144" s="58">
        <v>2.2</v>
      </c>
      <c r="AE144" s="58">
        <v>2.1</v>
      </c>
      <c r="AF144" s="58">
        <v>2.2</v>
      </c>
      <c r="AG144" s="58">
        <v>1.0</v>
      </c>
      <c r="AH144" s="58">
        <v>3.3</v>
      </c>
      <c r="AI144" s="58"/>
      <c r="AJ144" s="58"/>
      <c r="AK144" s="58"/>
      <c r="AL144" s="58"/>
      <c r="AM144" s="58">
        <v>79.0</v>
      </c>
      <c r="AN144" s="95">
        <v>2332.3</v>
      </c>
      <c r="AO144" s="58">
        <v>-1.1</v>
      </c>
      <c r="AP144" s="58">
        <v>11.3</v>
      </c>
      <c r="AQ144" s="58">
        <v>86.3</v>
      </c>
      <c r="AR144" s="58">
        <v>37.5</v>
      </c>
      <c r="AS144" s="58">
        <v>45.6</v>
      </c>
      <c r="AT144" s="58">
        <v>9.0</v>
      </c>
      <c r="AU144" s="58">
        <v>1.3</v>
      </c>
      <c r="AV144" s="58">
        <v>45.8</v>
      </c>
      <c r="AW144" s="58">
        <v>20.8</v>
      </c>
      <c r="AX144" s="58">
        <v>12.2</v>
      </c>
      <c r="AY144" s="58">
        <v>19.9</v>
      </c>
      <c r="AZ144" s="58">
        <v>20.0</v>
      </c>
      <c r="BA144" s="58">
        <v>25.3</v>
      </c>
      <c r="BB144" s="58">
        <v>39.2</v>
      </c>
    </row>
    <row r="145" ht="16.5" customHeight="1">
      <c r="A145" s="58" t="s">
        <v>660</v>
      </c>
      <c r="B145" s="58">
        <v>9773.0</v>
      </c>
      <c r="C145" s="58">
        <v>254.0</v>
      </c>
      <c r="D145" s="58" t="s">
        <v>824</v>
      </c>
      <c r="E145" s="58">
        <v>230.4</v>
      </c>
      <c r="F145" s="58">
        <v>249.8</v>
      </c>
      <c r="G145" s="58">
        <v>7.8</v>
      </c>
      <c r="H145" s="95">
        <v>107.1</v>
      </c>
      <c r="I145" s="58">
        <v>17.6</v>
      </c>
      <c r="J145" s="58">
        <v>8.3</v>
      </c>
      <c r="K145" s="58">
        <v>11.9</v>
      </c>
      <c r="L145" s="58">
        <v>36.8</v>
      </c>
      <c r="M145" s="58">
        <v>15.3</v>
      </c>
      <c r="N145" s="58">
        <v>9.9</v>
      </c>
      <c r="O145" s="58">
        <v>13.7</v>
      </c>
      <c r="P145" s="58">
        <v>65.2</v>
      </c>
      <c r="Q145" s="58">
        <v>19.4</v>
      </c>
      <c r="R145" s="58">
        <v>15.4</v>
      </c>
      <c r="S145" s="58">
        <v>68.7</v>
      </c>
      <c r="T145" s="95">
        <v>23203.0</v>
      </c>
      <c r="U145" s="95">
        <v>37263.0</v>
      </c>
      <c r="V145" s="58">
        <v>853.2</v>
      </c>
      <c r="W145" s="100">
        <f t="shared" si="5"/>
        <v>15.5</v>
      </c>
      <c r="X145" s="97">
        <f t="shared" si="6"/>
        <v>21.93548387</v>
      </c>
      <c r="Y145" s="97">
        <v>3.4</v>
      </c>
      <c r="Z145" s="58">
        <v>12.1</v>
      </c>
      <c r="AA145" s="58">
        <v>51.9</v>
      </c>
      <c r="AB145" s="58">
        <v>23.4</v>
      </c>
      <c r="AC145" s="97">
        <v>395.1</v>
      </c>
      <c r="AD145" s="58">
        <v>2.2</v>
      </c>
      <c r="AE145" s="58">
        <v>2.1</v>
      </c>
      <c r="AF145" s="58">
        <v>2.2</v>
      </c>
      <c r="AG145" s="58">
        <v>1.0</v>
      </c>
      <c r="AH145" s="58">
        <v>3.3</v>
      </c>
      <c r="AI145" s="58"/>
      <c r="AJ145" s="58"/>
      <c r="AK145" s="58"/>
      <c r="AL145" s="58"/>
      <c r="AM145" s="58">
        <v>79.0</v>
      </c>
      <c r="AN145" s="95">
        <v>2332.3</v>
      </c>
      <c r="AO145" s="58">
        <v>-1.1</v>
      </c>
      <c r="AP145" s="58">
        <v>11.3</v>
      </c>
      <c r="AQ145" s="58">
        <v>86.3</v>
      </c>
      <c r="AR145" s="58">
        <v>37.5</v>
      </c>
      <c r="AS145" s="58">
        <v>45.6</v>
      </c>
      <c r="AT145" s="58">
        <v>9.0</v>
      </c>
      <c r="AU145" s="58">
        <v>1.3</v>
      </c>
      <c r="AV145" s="58">
        <v>45.8</v>
      </c>
      <c r="AW145" s="58">
        <v>20.8</v>
      </c>
      <c r="AX145" s="58">
        <v>12.2</v>
      </c>
      <c r="AY145" s="58">
        <v>19.9</v>
      </c>
      <c r="AZ145" s="58">
        <v>20.0</v>
      </c>
      <c r="BA145" s="58">
        <v>25.3</v>
      </c>
      <c r="BB145" s="58">
        <v>39.2</v>
      </c>
    </row>
    <row r="146" ht="16.5" customHeight="1">
      <c r="A146" s="58" t="s">
        <v>660</v>
      </c>
      <c r="B146" s="31">
        <v>9775.0</v>
      </c>
      <c r="C146" s="58">
        <v>255.0</v>
      </c>
      <c r="D146" s="58" t="s">
        <v>481</v>
      </c>
      <c r="E146" s="58">
        <v>289.7</v>
      </c>
      <c r="F146" s="58">
        <v>328.0</v>
      </c>
      <c r="G146" s="58">
        <v>11.7</v>
      </c>
      <c r="H146" s="95">
        <v>194.7</v>
      </c>
      <c r="I146" s="58">
        <v>17.4</v>
      </c>
      <c r="J146" s="58">
        <v>8.4</v>
      </c>
      <c r="K146" s="58">
        <v>12.5</v>
      </c>
      <c r="L146" s="58">
        <v>36.4</v>
      </c>
      <c r="M146" s="58">
        <v>15.5</v>
      </c>
      <c r="N146" s="58">
        <v>9.7</v>
      </c>
      <c r="O146" s="58">
        <v>20.4</v>
      </c>
      <c r="P146" s="58">
        <v>59.4</v>
      </c>
      <c r="Q146" s="58">
        <v>15.8</v>
      </c>
      <c r="R146" s="58">
        <v>24.8</v>
      </c>
      <c r="S146" s="58">
        <v>62.1</v>
      </c>
      <c r="T146" s="95">
        <v>23426.0</v>
      </c>
      <c r="U146" s="95">
        <v>36608.0</v>
      </c>
      <c r="V146" s="58">
        <v>779.2</v>
      </c>
      <c r="W146" s="100">
        <f t="shared" si="5"/>
        <v>13.5</v>
      </c>
      <c r="X146" s="97">
        <f t="shared" si="6"/>
        <v>20</v>
      </c>
      <c r="Y146" s="97">
        <v>2.7</v>
      </c>
      <c r="Z146" s="58">
        <v>10.8</v>
      </c>
      <c r="AA146" s="58">
        <v>46.0</v>
      </c>
      <c r="AB146" s="58">
        <v>24.6</v>
      </c>
      <c r="AC146" s="97">
        <v>379.3</v>
      </c>
      <c r="AD146" s="58">
        <v>2.5</v>
      </c>
      <c r="AE146" s="58">
        <v>2.5</v>
      </c>
      <c r="AF146" s="58">
        <v>2.4</v>
      </c>
      <c r="AG146" s="58">
        <v>1.0</v>
      </c>
      <c r="AH146" s="58">
        <v>3.4</v>
      </c>
      <c r="AI146" s="58"/>
      <c r="AJ146" s="58"/>
      <c r="AK146" s="58"/>
      <c r="AL146" s="58"/>
      <c r="AM146" s="58">
        <v>70.0</v>
      </c>
      <c r="AN146" s="95">
        <v>1684.5</v>
      </c>
      <c r="AO146" s="58">
        <v>-0.6</v>
      </c>
      <c r="AP146" s="58">
        <v>12.9</v>
      </c>
      <c r="AQ146" s="58">
        <v>79.6</v>
      </c>
      <c r="AR146" s="58">
        <v>37.5</v>
      </c>
      <c r="AS146" s="58">
        <v>45.6</v>
      </c>
      <c r="AT146" s="58">
        <v>8.2</v>
      </c>
      <c r="AU146" s="58">
        <v>0.5</v>
      </c>
      <c r="AV146" s="58">
        <v>42.5</v>
      </c>
      <c r="AW146" s="58">
        <v>22.6</v>
      </c>
      <c r="AX146" s="58">
        <v>11.3</v>
      </c>
      <c r="AY146" s="58">
        <v>23.1</v>
      </c>
      <c r="AZ146" s="58">
        <v>25.5</v>
      </c>
      <c r="BA146" s="58">
        <v>26.5</v>
      </c>
      <c r="BB146" s="58">
        <v>37.3</v>
      </c>
    </row>
    <row r="147" ht="16.5" customHeight="1">
      <c r="A147" s="58" t="s">
        <v>660</v>
      </c>
      <c r="B147" s="31">
        <v>9774.0</v>
      </c>
      <c r="C147" s="58">
        <v>255.0</v>
      </c>
      <c r="D147" s="58" t="s">
        <v>825</v>
      </c>
      <c r="E147" s="58">
        <v>289.7</v>
      </c>
      <c r="F147" s="58">
        <v>328.0</v>
      </c>
      <c r="G147" s="58">
        <v>11.7</v>
      </c>
      <c r="H147" s="95">
        <v>194.7</v>
      </c>
      <c r="I147" s="58">
        <v>17.4</v>
      </c>
      <c r="J147" s="58">
        <v>8.4</v>
      </c>
      <c r="K147" s="58">
        <v>12.5</v>
      </c>
      <c r="L147" s="58">
        <v>36.4</v>
      </c>
      <c r="M147" s="58">
        <v>15.5</v>
      </c>
      <c r="N147" s="58">
        <v>9.7</v>
      </c>
      <c r="O147" s="58">
        <v>20.4</v>
      </c>
      <c r="P147" s="58">
        <v>59.4</v>
      </c>
      <c r="Q147" s="58">
        <v>15.8</v>
      </c>
      <c r="R147" s="58">
        <v>24.8</v>
      </c>
      <c r="S147" s="58">
        <v>62.1</v>
      </c>
      <c r="T147" s="95">
        <v>23426.0</v>
      </c>
      <c r="U147" s="95">
        <v>36608.0</v>
      </c>
      <c r="V147" s="58">
        <v>779.2</v>
      </c>
      <c r="W147" s="100">
        <f t="shared" si="5"/>
        <v>13.5</v>
      </c>
      <c r="X147" s="97">
        <f t="shared" si="6"/>
        <v>20</v>
      </c>
      <c r="Y147" s="97">
        <v>2.7</v>
      </c>
      <c r="Z147" s="58">
        <v>10.8</v>
      </c>
      <c r="AA147" s="58">
        <v>46.0</v>
      </c>
      <c r="AB147" s="58">
        <v>24.6</v>
      </c>
      <c r="AC147" s="97">
        <v>379.3</v>
      </c>
      <c r="AD147" s="58">
        <v>2.5</v>
      </c>
      <c r="AE147" s="58">
        <v>2.5</v>
      </c>
      <c r="AF147" s="58">
        <v>2.4</v>
      </c>
      <c r="AG147" s="58">
        <v>1.0</v>
      </c>
      <c r="AH147" s="58">
        <v>3.4</v>
      </c>
      <c r="AI147" s="58"/>
      <c r="AJ147" s="58"/>
      <c r="AK147" s="58"/>
      <c r="AL147" s="58"/>
      <c r="AM147" s="58">
        <v>70.0</v>
      </c>
      <c r="AN147" s="95">
        <v>1684.5</v>
      </c>
      <c r="AO147" s="58">
        <v>-0.6</v>
      </c>
      <c r="AP147" s="58">
        <v>12.9</v>
      </c>
      <c r="AQ147" s="58">
        <v>79.6</v>
      </c>
      <c r="AR147" s="58">
        <v>37.5</v>
      </c>
      <c r="AS147" s="58">
        <v>45.6</v>
      </c>
      <c r="AT147" s="58">
        <v>8.2</v>
      </c>
      <c r="AU147" s="58">
        <v>0.5</v>
      </c>
      <c r="AV147" s="58">
        <v>42.5</v>
      </c>
      <c r="AW147" s="58">
        <v>22.6</v>
      </c>
      <c r="AX147" s="58">
        <v>11.3</v>
      </c>
      <c r="AY147" s="58">
        <v>23.1</v>
      </c>
      <c r="AZ147" s="58">
        <v>25.5</v>
      </c>
      <c r="BA147" s="58">
        <v>26.5</v>
      </c>
      <c r="BB147" s="58">
        <v>37.3</v>
      </c>
    </row>
    <row r="148" ht="16.5" customHeight="1">
      <c r="A148" s="58" t="s">
        <v>660</v>
      </c>
      <c r="B148" s="31">
        <v>9780.0</v>
      </c>
      <c r="C148" s="58">
        <v>256.0</v>
      </c>
      <c r="D148" s="58" t="s">
        <v>486</v>
      </c>
      <c r="E148" s="58">
        <v>268.8</v>
      </c>
      <c r="F148" s="58">
        <v>300.0</v>
      </c>
      <c r="G148" s="58">
        <v>10.4</v>
      </c>
      <c r="H148" s="95">
        <v>156.7</v>
      </c>
      <c r="I148" s="58">
        <v>16.4</v>
      </c>
      <c r="J148" s="58">
        <v>8.1</v>
      </c>
      <c r="K148" s="58">
        <v>11.8</v>
      </c>
      <c r="L148" s="58">
        <v>35.5</v>
      </c>
      <c r="M148" s="58">
        <v>17.0</v>
      </c>
      <c r="N148" s="58">
        <v>11.3</v>
      </c>
      <c r="O148" s="58">
        <v>17.5</v>
      </c>
      <c r="P148" s="58">
        <v>58.0</v>
      </c>
      <c r="Q148" s="58">
        <v>15.4</v>
      </c>
      <c r="R148" s="58">
        <v>26.6</v>
      </c>
      <c r="S148" s="58">
        <v>47.8</v>
      </c>
      <c r="T148" s="95">
        <v>22864.0</v>
      </c>
      <c r="U148" s="95">
        <v>35434.0</v>
      </c>
      <c r="V148" s="58">
        <v>772.2</v>
      </c>
      <c r="W148" s="100">
        <f t="shared" si="5"/>
        <v>14.3</v>
      </c>
      <c r="X148" s="97">
        <f t="shared" si="6"/>
        <v>26.57342657</v>
      </c>
      <c r="Y148" s="97">
        <v>3.8</v>
      </c>
      <c r="Z148" s="58">
        <v>10.5</v>
      </c>
      <c r="AA148" s="58">
        <v>47.7</v>
      </c>
      <c r="AB148" s="58">
        <v>23.9</v>
      </c>
      <c r="AC148" s="97">
        <v>395.2</v>
      </c>
      <c r="AD148" s="58">
        <v>3.1</v>
      </c>
      <c r="AE148" s="58">
        <v>3.3</v>
      </c>
      <c r="AF148" s="58">
        <v>2.8</v>
      </c>
      <c r="AG148" s="58">
        <v>1.5</v>
      </c>
      <c r="AH148" s="58">
        <v>4.5</v>
      </c>
      <c r="AI148" s="58"/>
      <c r="AJ148" s="58"/>
      <c r="AK148" s="58"/>
      <c r="AL148" s="58"/>
      <c r="AM148" s="58">
        <v>48.0</v>
      </c>
      <c r="AN148" s="95">
        <v>1914.7</v>
      </c>
      <c r="AO148" s="58">
        <v>-1.8</v>
      </c>
      <c r="AP148" s="58">
        <v>15.1</v>
      </c>
      <c r="AQ148" s="58">
        <v>82.5</v>
      </c>
      <c r="AR148" s="58">
        <v>36.1</v>
      </c>
      <c r="AS148" s="58">
        <v>57.1</v>
      </c>
      <c r="AT148" s="58">
        <v>8.7</v>
      </c>
      <c r="AU148" s="58">
        <v>0.9</v>
      </c>
      <c r="AV148" s="58">
        <v>34.5</v>
      </c>
      <c r="AW148" s="58">
        <v>27.5</v>
      </c>
      <c r="AX148" s="58">
        <v>15.0</v>
      </c>
      <c r="AY148" s="58">
        <v>22.1</v>
      </c>
      <c r="AZ148" s="58">
        <v>27.6</v>
      </c>
      <c r="BA148" s="58">
        <v>24.6</v>
      </c>
      <c r="BB148" s="58">
        <v>33.8</v>
      </c>
    </row>
    <row r="149" ht="16.5" customHeight="1">
      <c r="A149" s="58" t="s">
        <v>660</v>
      </c>
      <c r="B149" s="31">
        <v>9776.0</v>
      </c>
      <c r="C149" s="58">
        <v>256.0</v>
      </c>
      <c r="D149" s="58" t="s">
        <v>826</v>
      </c>
      <c r="E149" s="58">
        <v>268.8</v>
      </c>
      <c r="F149" s="58">
        <v>300.0</v>
      </c>
      <c r="G149" s="58">
        <v>10.4</v>
      </c>
      <c r="H149" s="95">
        <v>156.7</v>
      </c>
      <c r="I149" s="58">
        <v>16.4</v>
      </c>
      <c r="J149" s="58">
        <v>8.1</v>
      </c>
      <c r="K149" s="58">
        <v>11.8</v>
      </c>
      <c r="L149" s="58">
        <v>35.5</v>
      </c>
      <c r="M149" s="58">
        <v>17.0</v>
      </c>
      <c r="N149" s="58">
        <v>11.3</v>
      </c>
      <c r="O149" s="58">
        <v>17.5</v>
      </c>
      <c r="P149" s="58">
        <v>58.0</v>
      </c>
      <c r="Q149" s="58">
        <v>15.4</v>
      </c>
      <c r="R149" s="58">
        <v>26.6</v>
      </c>
      <c r="S149" s="58">
        <v>47.8</v>
      </c>
      <c r="T149" s="95">
        <v>22864.0</v>
      </c>
      <c r="U149" s="95">
        <v>35434.0</v>
      </c>
      <c r="V149" s="58">
        <v>772.2</v>
      </c>
      <c r="W149" s="100">
        <f t="shared" si="5"/>
        <v>14.3</v>
      </c>
      <c r="X149" s="97">
        <f t="shared" si="6"/>
        <v>26.57342657</v>
      </c>
      <c r="Y149" s="97">
        <v>3.8</v>
      </c>
      <c r="Z149" s="58">
        <v>10.5</v>
      </c>
      <c r="AA149" s="58">
        <v>47.7</v>
      </c>
      <c r="AB149" s="58">
        <v>23.9</v>
      </c>
      <c r="AC149" s="97">
        <v>395.2</v>
      </c>
      <c r="AD149" s="58">
        <v>3.1</v>
      </c>
      <c r="AE149" s="58">
        <v>3.3</v>
      </c>
      <c r="AF149" s="58">
        <v>2.8</v>
      </c>
      <c r="AG149" s="58">
        <v>1.5</v>
      </c>
      <c r="AH149" s="58">
        <v>4.5</v>
      </c>
      <c r="AI149" s="58"/>
      <c r="AJ149" s="58"/>
      <c r="AK149" s="58"/>
      <c r="AL149" s="58"/>
      <c r="AM149" s="58">
        <v>48.0</v>
      </c>
      <c r="AN149" s="95">
        <v>1914.7</v>
      </c>
      <c r="AO149" s="58">
        <v>-1.8</v>
      </c>
      <c r="AP149" s="58">
        <v>15.1</v>
      </c>
      <c r="AQ149" s="58">
        <v>82.5</v>
      </c>
      <c r="AR149" s="58">
        <v>36.1</v>
      </c>
      <c r="AS149" s="58">
        <v>57.1</v>
      </c>
      <c r="AT149" s="58">
        <v>8.7</v>
      </c>
      <c r="AU149" s="58">
        <v>0.9</v>
      </c>
      <c r="AV149" s="58">
        <v>34.5</v>
      </c>
      <c r="AW149" s="58">
        <v>27.5</v>
      </c>
      <c r="AX149" s="58">
        <v>15.0</v>
      </c>
      <c r="AY149" s="58">
        <v>22.1</v>
      </c>
      <c r="AZ149" s="58">
        <v>27.6</v>
      </c>
      <c r="BA149" s="58">
        <v>24.6</v>
      </c>
      <c r="BB149" s="58">
        <v>33.8</v>
      </c>
    </row>
    <row r="150" ht="16.5" customHeight="1">
      <c r="A150" s="58" t="s">
        <v>660</v>
      </c>
      <c r="B150" s="31">
        <v>9763.0</v>
      </c>
      <c r="C150" s="58">
        <v>256.0</v>
      </c>
      <c r="D150" s="58" t="s">
        <v>827</v>
      </c>
      <c r="E150" s="58">
        <v>268.8</v>
      </c>
      <c r="F150" s="58">
        <v>300.0</v>
      </c>
      <c r="G150" s="58">
        <v>10.4</v>
      </c>
      <c r="H150" s="101">
        <v>987.7</v>
      </c>
      <c r="I150" s="58">
        <v>16.4</v>
      </c>
      <c r="J150" s="102">
        <v>9.2</v>
      </c>
      <c r="K150" s="102">
        <v>13.0</v>
      </c>
      <c r="L150" s="102">
        <v>32.5</v>
      </c>
      <c r="M150" s="102">
        <v>18.3</v>
      </c>
      <c r="N150" s="102">
        <v>10.9</v>
      </c>
      <c r="O150" s="58">
        <v>17.5</v>
      </c>
      <c r="P150" s="58">
        <v>58.0</v>
      </c>
      <c r="Q150" s="58">
        <v>15.4</v>
      </c>
      <c r="R150" s="58">
        <v>26.6</v>
      </c>
      <c r="S150" s="58">
        <v>47.8</v>
      </c>
      <c r="T150" s="95">
        <v>22864.0</v>
      </c>
      <c r="U150" s="95">
        <v>35434.0</v>
      </c>
      <c r="V150" s="58">
        <v>772.2</v>
      </c>
      <c r="W150" s="100">
        <f t="shared" si="5"/>
        <v>14.3</v>
      </c>
      <c r="X150" s="97">
        <f t="shared" si="6"/>
        <v>26.57342657</v>
      </c>
      <c r="Y150" s="97">
        <v>3.8</v>
      </c>
      <c r="Z150" s="58">
        <v>10.5</v>
      </c>
      <c r="AA150" s="58">
        <v>47.7</v>
      </c>
      <c r="AB150" s="58">
        <v>23.9</v>
      </c>
      <c r="AC150" s="97">
        <v>395.2</v>
      </c>
      <c r="AD150" s="58">
        <v>3.1</v>
      </c>
      <c r="AE150" s="58">
        <v>3.3</v>
      </c>
      <c r="AF150" s="58">
        <v>2.8</v>
      </c>
      <c r="AG150" s="58">
        <v>1.5</v>
      </c>
      <c r="AH150" s="58">
        <v>4.5</v>
      </c>
      <c r="AI150" s="58"/>
      <c r="AJ150" s="58"/>
      <c r="AK150" s="58"/>
      <c r="AL150" s="58"/>
      <c r="AM150" s="58">
        <v>48.0</v>
      </c>
      <c r="AN150" s="95">
        <v>1914.7</v>
      </c>
      <c r="AO150" s="58">
        <v>-1.8</v>
      </c>
      <c r="AP150" s="58">
        <v>15.1</v>
      </c>
      <c r="AQ150" s="58">
        <v>82.5</v>
      </c>
      <c r="AR150" s="58">
        <v>36.1</v>
      </c>
      <c r="AS150" s="58">
        <v>57.1</v>
      </c>
      <c r="AT150" s="58">
        <v>8.7</v>
      </c>
      <c r="AU150" s="58">
        <v>0.9</v>
      </c>
      <c r="AV150" s="58">
        <v>34.5</v>
      </c>
      <c r="AW150" s="58">
        <v>27.5</v>
      </c>
      <c r="AX150" s="58">
        <v>15.0</v>
      </c>
      <c r="AY150" s="58">
        <v>22.1</v>
      </c>
      <c r="AZ150" s="58">
        <v>27.6</v>
      </c>
      <c r="BA150" s="58">
        <v>24.6</v>
      </c>
      <c r="BB150" s="58">
        <v>33.8</v>
      </c>
    </row>
    <row r="151" ht="16.5" customHeight="1">
      <c r="A151" s="58" t="s">
        <v>660</v>
      </c>
      <c r="B151" s="58">
        <v>9764.0</v>
      </c>
      <c r="C151" s="58">
        <v>256.0</v>
      </c>
      <c r="D151" s="58" t="s">
        <v>828</v>
      </c>
      <c r="E151" s="58">
        <v>268.8</v>
      </c>
      <c r="F151" s="58">
        <v>300.0</v>
      </c>
      <c r="G151" s="58">
        <v>10.4</v>
      </c>
      <c r="H151" s="101">
        <v>589.3</v>
      </c>
      <c r="I151" s="58">
        <v>16.4</v>
      </c>
      <c r="J151" s="102">
        <v>8.3</v>
      </c>
      <c r="K151" s="102">
        <v>12.7</v>
      </c>
      <c r="L151" s="102">
        <v>34.8</v>
      </c>
      <c r="M151" s="102">
        <v>17.2</v>
      </c>
      <c r="N151" s="102">
        <v>10.4</v>
      </c>
      <c r="O151" s="58">
        <v>17.5</v>
      </c>
      <c r="P151" s="58">
        <v>58.0</v>
      </c>
      <c r="Q151" s="58">
        <v>15.4</v>
      </c>
      <c r="R151" s="58">
        <v>26.6</v>
      </c>
      <c r="S151" s="58">
        <v>47.8</v>
      </c>
      <c r="T151" s="95">
        <v>22864.0</v>
      </c>
      <c r="U151" s="95">
        <v>35434.0</v>
      </c>
      <c r="V151" s="58">
        <v>772.2</v>
      </c>
      <c r="W151" s="100">
        <f t="shared" si="5"/>
        <v>14.3</v>
      </c>
      <c r="X151" s="97">
        <f t="shared" si="6"/>
        <v>26.57342657</v>
      </c>
      <c r="Y151" s="97">
        <v>3.8</v>
      </c>
      <c r="Z151" s="58">
        <v>10.5</v>
      </c>
      <c r="AA151" s="58">
        <v>47.7</v>
      </c>
      <c r="AB151" s="58">
        <v>23.9</v>
      </c>
      <c r="AC151" s="97">
        <v>395.2</v>
      </c>
      <c r="AD151" s="58">
        <v>3.1</v>
      </c>
      <c r="AE151" s="58">
        <v>3.3</v>
      </c>
      <c r="AF151" s="58">
        <v>2.8</v>
      </c>
      <c r="AG151" s="58">
        <v>1.5</v>
      </c>
      <c r="AH151" s="58">
        <v>4.5</v>
      </c>
      <c r="AI151" s="58"/>
      <c r="AJ151" s="58"/>
      <c r="AK151" s="58"/>
      <c r="AL151" s="58"/>
      <c r="AM151" s="58">
        <v>48.0</v>
      </c>
      <c r="AN151" s="95">
        <v>1914.7</v>
      </c>
      <c r="AO151" s="58">
        <v>-1.8</v>
      </c>
      <c r="AP151" s="58">
        <v>15.1</v>
      </c>
      <c r="AQ151" s="58">
        <v>82.5</v>
      </c>
      <c r="AR151" s="58">
        <v>36.1</v>
      </c>
      <c r="AS151" s="58">
        <v>57.1</v>
      </c>
      <c r="AT151" s="58">
        <v>8.7</v>
      </c>
      <c r="AU151" s="58">
        <v>0.9</v>
      </c>
      <c r="AV151" s="58">
        <v>34.5</v>
      </c>
      <c r="AW151" s="58">
        <v>27.5</v>
      </c>
      <c r="AX151" s="58">
        <v>15.0</v>
      </c>
      <c r="AY151" s="58">
        <v>22.1</v>
      </c>
      <c r="AZ151" s="58">
        <v>27.6</v>
      </c>
      <c r="BA151" s="58">
        <v>24.6</v>
      </c>
      <c r="BB151" s="58">
        <v>33.8</v>
      </c>
    </row>
    <row r="152" ht="16.5" customHeight="1">
      <c r="A152" s="58" t="s">
        <v>660</v>
      </c>
      <c r="B152" s="31">
        <v>9777.0</v>
      </c>
      <c r="C152" s="58">
        <v>257.0</v>
      </c>
      <c r="D152" s="58" t="s">
        <v>483</v>
      </c>
      <c r="E152" s="58">
        <v>297.5</v>
      </c>
      <c r="F152" s="58">
        <v>329.2</v>
      </c>
      <c r="G152" s="58">
        <v>9.6</v>
      </c>
      <c r="H152" s="95">
        <v>141.4</v>
      </c>
      <c r="I152" s="58">
        <v>17.2</v>
      </c>
      <c r="J152" s="58">
        <v>8.1</v>
      </c>
      <c r="K152" s="58">
        <v>11.8</v>
      </c>
      <c r="L152" s="58">
        <v>35.6</v>
      </c>
      <c r="M152" s="58">
        <v>16.4</v>
      </c>
      <c r="N152" s="58">
        <v>10.9</v>
      </c>
      <c r="O152" s="58">
        <v>16.1</v>
      </c>
      <c r="P152" s="58">
        <v>62.6</v>
      </c>
      <c r="Q152" s="58">
        <v>15.3</v>
      </c>
      <c r="R152" s="58">
        <v>22.1</v>
      </c>
      <c r="S152" s="58">
        <v>56.7</v>
      </c>
      <c r="T152" s="95">
        <v>22927.0</v>
      </c>
      <c r="U152" s="95">
        <v>35449.0</v>
      </c>
      <c r="V152" s="58">
        <v>800.2</v>
      </c>
      <c r="W152" s="100">
        <f t="shared" si="5"/>
        <v>15.2</v>
      </c>
      <c r="X152" s="97">
        <f t="shared" si="6"/>
        <v>19.07894737</v>
      </c>
      <c r="Y152" s="97">
        <v>2.9</v>
      </c>
      <c r="Z152" s="58">
        <v>12.3</v>
      </c>
      <c r="AA152" s="58">
        <v>51.5</v>
      </c>
      <c r="AB152" s="58">
        <v>21.3</v>
      </c>
      <c r="AC152" s="97">
        <v>396.1</v>
      </c>
      <c r="AD152" s="58">
        <v>3.0</v>
      </c>
      <c r="AE152" s="58">
        <v>3.1</v>
      </c>
      <c r="AF152" s="58">
        <v>2.9</v>
      </c>
      <c r="AG152" s="58">
        <v>1.4</v>
      </c>
      <c r="AH152" s="58">
        <v>4.3</v>
      </c>
      <c r="AI152" s="58"/>
      <c r="AJ152" s="58"/>
      <c r="AK152" s="58"/>
      <c r="AL152" s="58"/>
      <c r="AM152" s="58">
        <v>80.0</v>
      </c>
      <c r="AN152" s="95">
        <v>2328.9</v>
      </c>
      <c r="AO152" s="58">
        <v>-1.7</v>
      </c>
      <c r="AP152" s="58">
        <v>15.3</v>
      </c>
      <c r="AQ152" s="58">
        <v>83.9</v>
      </c>
      <c r="AR152" s="58">
        <v>36.4</v>
      </c>
      <c r="AS152" s="58">
        <v>53.2</v>
      </c>
      <c r="AT152" s="58">
        <v>9.4</v>
      </c>
      <c r="AU152" s="58" t="s">
        <v>641</v>
      </c>
      <c r="AV152" s="58">
        <v>44.8</v>
      </c>
      <c r="AW152" s="58">
        <v>20.7</v>
      </c>
      <c r="AX152" s="58" t="s">
        <v>641</v>
      </c>
      <c r="AY152" s="58">
        <v>23.4</v>
      </c>
      <c r="AZ152" s="58">
        <v>25.5</v>
      </c>
      <c r="BA152" s="58">
        <v>24.1</v>
      </c>
      <c r="BB152" s="58">
        <v>39.1</v>
      </c>
    </row>
    <row r="153" ht="16.5" customHeight="1">
      <c r="A153" s="58" t="s">
        <v>660</v>
      </c>
      <c r="B153" s="31">
        <v>9762.0</v>
      </c>
      <c r="C153" s="58">
        <v>257.0</v>
      </c>
      <c r="D153" s="58" t="s">
        <v>829</v>
      </c>
      <c r="E153" s="58">
        <v>297.5</v>
      </c>
      <c r="F153" s="58">
        <v>329.2</v>
      </c>
      <c r="G153" s="58">
        <v>9.6</v>
      </c>
      <c r="H153" s="101">
        <v>1045.4</v>
      </c>
      <c r="I153" s="58">
        <v>17.2</v>
      </c>
      <c r="J153" s="102">
        <v>8.0</v>
      </c>
      <c r="K153" s="102">
        <v>12.0</v>
      </c>
      <c r="L153" s="102">
        <v>34.9</v>
      </c>
      <c r="M153" s="102">
        <v>17.4</v>
      </c>
      <c r="N153" s="102">
        <v>11.3</v>
      </c>
      <c r="O153" s="58">
        <v>16.1</v>
      </c>
      <c r="P153" s="58">
        <v>62.6</v>
      </c>
      <c r="Q153" s="58">
        <v>15.3</v>
      </c>
      <c r="R153" s="58">
        <v>22.1</v>
      </c>
      <c r="S153" s="58">
        <v>56.7</v>
      </c>
      <c r="T153" s="95">
        <v>22927.0</v>
      </c>
      <c r="U153" s="95">
        <v>35449.0</v>
      </c>
      <c r="V153" s="58">
        <v>800.2</v>
      </c>
      <c r="W153" s="100">
        <f t="shared" si="5"/>
        <v>15.2</v>
      </c>
      <c r="X153" s="97">
        <f t="shared" si="6"/>
        <v>19.07894737</v>
      </c>
      <c r="Y153" s="97">
        <v>2.9</v>
      </c>
      <c r="Z153" s="58">
        <v>12.3</v>
      </c>
      <c r="AA153" s="58">
        <v>51.5</v>
      </c>
      <c r="AB153" s="58">
        <v>21.3</v>
      </c>
      <c r="AC153" s="97">
        <v>396.1</v>
      </c>
      <c r="AD153" s="58">
        <v>3.0</v>
      </c>
      <c r="AE153" s="58">
        <v>3.1</v>
      </c>
      <c r="AF153" s="58">
        <v>2.9</v>
      </c>
      <c r="AG153" s="58">
        <v>1.4</v>
      </c>
      <c r="AH153" s="58">
        <v>4.3</v>
      </c>
      <c r="AI153" s="58"/>
      <c r="AJ153" s="58"/>
      <c r="AK153" s="58"/>
      <c r="AL153" s="58"/>
      <c r="AM153" s="58">
        <v>80.0</v>
      </c>
      <c r="AN153" s="95">
        <v>2328.9</v>
      </c>
      <c r="AO153" s="58">
        <v>-1.7</v>
      </c>
      <c r="AP153" s="58">
        <v>15.3</v>
      </c>
      <c r="AQ153" s="58">
        <v>83.9</v>
      </c>
      <c r="AR153" s="58">
        <v>36.4</v>
      </c>
      <c r="AS153" s="58">
        <v>53.2</v>
      </c>
      <c r="AT153" s="58">
        <v>9.4</v>
      </c>
      <c r="AU153" s="58" t="s">
        <v>641</v>
      </c>
      <c r="AV153" s="58">
        <v>44.8</v>
      </c>
      <c r="AW153" s="58">
        <v>20.7</v>
      </c>
      <c r="AX153" s="58" t="s">
        <v>641</v>
      </c>
      <c r="AY153" s="58">
        <v>23.4</v>
      </c>
      <c r="AZ153" s="58">
        <v>25.5</v>
      </c>
      <c r="BA153" s="58">
        <v>24.1</v>
      </c>
      <c r="BB153" s="58">
        <v>39.1</v>
      </c>
    </row>
    <row r="154" ht="16.5" customHeight="1">
      <c r="A154" s="58" t="s">
        <v>660</v>
      </c>
      <c r="B154" s="58">
        <v>9180.0</v>
      </c>
      <c r="C154" s="58">
        <v>257.0</v>
      </c>
      <c r="D154" s="58" t="s">
        <v>830</v>
      </c>
      <c r="E154" s="58">
        <v>297.5</v>
      </c>
      <c r="F154" s="58">
        <v>329.2</v>
      </c>
      <c r="G154" s="58">
        <v>9.6</v>
      </c>
      <c r="H154" s="95">
        <v>141.4</v>
      </c>
      <c r="I154" s="58">
        <v>17.2</v>
      </c>
      <c r="J154" s="58">
        <v>8.1</v>
      </c>
      <c r="K154" s="58">
        <v>11.8</v>
      </c>
      <c r="L154" s="58">
        <v>35.6</v>
      </c>
      <c r="M154" s="58">
        <v>16.4</v>
      </c>
      <c r="N154" s="58">
        <v>10.9</v>
      </c>
      <c r="O154" s="58">
        <v>16.1</v>
      </c>
      <c r="P154" s="58">
        <v>62.6</v>
      </c>
      <c r="Q154" s="58">
        <v>15.3</v>
      </c>
      <c r="R154" s="58">
        <v>22.1</v>
      </c>
      <c r="S154" s="58">
        <v>56.7</v>
      </c>
      <c r="T154" s="95">
        <v>22927.0</v>
      </c>
      <c r="U154" s="95">
        <v>35449.0</v>
      </c>
      <c r="V154" s="58">
        <v>800.2</v>
      </c>
      <c r="W154" s="100">
        <f t="shared" si="5"/>
        <v>15.2</v>
      </c>
      <c r="X154" s="97">
        <f t="shared" si="6"/>
        <v>19.07894737</v>
      </c>
      <c r="Y154" s="97">
        <v>2.9</v>
      </c>
      <c r="Z154" s="58">
        <v>12.3</v>
      </c>
      <c r="AA154" s="58">
        <v>51.5</v>
      </c>
      <c r="AB154" s="58">
        <v>21.3</v>
      </c>
      <c r="AC154" s="97">
        <v>396.1</v>
      </c>
      <c r="AD154" s="58">
        <v>3.0</v>
      </c>
      <c r="AE154" s="58">
        <v>3.1</v>
      </c>
      <c r="AF154" s="58">
        <v>2.9</v>
      </c>
      <c r="AG154" s="58">
        <v>1.4</v>
      </c>
      <c r="AH154" s="58">
        <v>4.3</v>
      </c>
      <c r="AI154" s="58"/>
      <c r="AJ154" s="58"/>
      <c r="AK154" s="58"/>
      <c r="AL154" s="58"/>
      <c r="AM154" s="58">
        <v>80.0</v>
      </c>
      <c r="AN154" s="95">
        <v>2328.9</v>
      </c>
      <c r="AO154" s="58">
        <v>-1.7</v>
      </c>
      <c r="AP154" s="58">
        <v>15.3</v>
      </c>
      <c r="AQ154" s="58">
        <v>83.9</v>
      </c>
      <c r="AR154" s="58">
        <v>36.4</v>
      </c>
      <c r="AS154" s="58">
        <v>53.2</v>
      </c>
      <c r="AT154" s="58">
        <v>9.4</v>
      </c>
      <c r="AU154" s="58" t="s">
        <v>641</v>
      </c>
      <c r="AV154" s="58">
        <v>44.8</v>
      </c>
      <c r="AW154" s="58">
        <v>20.7</v>
      </c>
      <c r="AX154" s="58" t="s">
        <v>641</v>
      </c>
      <c r="AY154" s="58">
        <v>23.4</v>
      </c>
      <c r="AZ154" s="58">
        <v>25.5</v>
      </c>
      <c r="BA154" s="58">
        <v>24.1</v>
      </c>
      <c r="BB154" s="58">
        <v>39.1</v>
      </c>
    </row>
    <row r="155" ht="16.5" customHeight="1">
      <c r="A155" s="58" t="s">
        <v>660</v>
      </c>
      <c r="B155" s="31">
        <v>9778.0</v>
      </c>
      <c r="C155" s="58">
        <v>257.0</v>
      </c>
      <c r="D155" s="58" t="s">
        <v>831</v>
      </c>
      <c r="E155" s="58">
        <v>297.5</v>
      </c>
      <c r="F155" s="58">
        <v>329.2</v>
      </c>
      <c r="G155" s="58">
        <v>9.6</v>
      </c>
      <c r="H155" s="95">
        <v>141.4</v>
      </c>
      <c r="I155" s="58">
        <v>17.2</v>
      </c>
      <c r="J155" s="58">
        <v>8.1</v>
      </c>
      <c r="K155" s="58">
        <v>11.8</v>
      </c>
      <c r="L155" s="58">
        <v>35.6</v>
      </c>
      <c r="M155" s="58">
        <v>16.4</v>
      </c>
      <c r="N155" s="58">
        <v>10.9</v>
      </c>
      <c r="O155" s="58">
        <v>16.1</v>
      </c>
      <c r="P155" s="58">
        <v>62.6</v>
      </c>
      <c r="Q155" s="58">
        <v>15.3</v>
      </c>
      <c r="R155" s="58">
        <v>22.1</v>
      </c>
      <c r="S155" s="58">
        <v>56.7</v>
      </c>
      <c r="T155" s="95">
        <v>22927.0</v>
      </c>
      <c r="U155" s="95">
        <v>35449.0</v>
      </c>
      <c r="V155" s="58">
        <v>800.2</v>
      </c>
      <c r="W155" s="100">
        <f t="shared" si="5"/>
        <v>15.2</v>
      </c>
      <c r="X155" s="97">
        <f t="shared" si="6"/>
        <v>19.07894737</v>
      </c>
      <c r="Y155" s="97">
        <v>2.9</v>
      </c>
      <c r="Z155" s="58">
        <v>12.3</v>
      </c>
      <c r="AA155" s="58">
        <v>51.5</v>
      </c>
      <c r="AB155" s="58">
        <v>21.3</v>
      </c>
      <c r="AC155" s="97">
        <v>396.1</v>
      </c>
      <c r="AD155" s="58">
        <v>3.0</v>
      </c>
      <c r="AE155" s="58">
        <v>3.1</v>
      </c>
      <c r="AF155" s="58">
        <v>2.9</v>
      </c>
      <c r="AG155" s="58">
        <v>1.4</v>
      </c>
      <c r="AH155" s="58">
        <v>4.3</v>
      </c>
      <c r="AI155" s="58"/>
      <c r="AJ155" s="58"/>
      <c r="AK155" s="58"/>
      <c r="AL155" s="58"/>
      <c r="AM155" s="58">
        <v>80.0</v>
      </c>
      <c r="AN155" s="95">
        <v>2328.9</v>
      </c>
      <c r="AO155" s="58">
        <v>-1.7</v>
      </c>
      <c r="AP155" s="58">
        <v>15.3</v>
      </c>
      <c r="AQ155" s="58">
        <v>83.9</v>
      </c>
      <c r="AR155" s="58">
        <v>36.4</v>
      </c>
      <c r="AS155" s="58">
        <v>53.2</v>
      </c>
      <c r="AT155" s="58">
        <v>9.4</v>
      </c>
      <c r="AU155" s="58" t="s">
        <v>641</v>
      </c>
      <c r="AV155" s="58">
        <v>44.8</v>
      </c>
      <c r="AW155" s="58">
        <v>20.7</v>
      </c>
      <c r="AX155" s="58" t="s">
        <v>641</v>
      </c>
      <c r="AY155" s="58">
        <v>23.4</v>
      </c>
      <c r="AZ155" s="58">
        <v>25.5</v>
      </c>
      <c r="BA155" s="58">
        <v>24.1</v>
      </c>
      <c r="BB155" s="58">
        <v>39.1</v>
      </c>
    </row>
    <row r="156" ht="16.5" customHeight="1">
      <c r="A156" s="58" t="s">
        <v>659</v>
      </c>
      <c r="B156" s="31">
        <v>8111.0</v>
      </c>
      <c r="C156" s="58"/>
      <c r="D156" s="58" t="s">
        <v>832</v>
      </c>
      <c r="E156" s="58">
        <f t="shared" ref="E156:F156" si="37">SUM(E473:E474)</f>
        <v>475</v>
      </c>
      <c r="F156" s="58">
        <f t="shared" si="37"/>
        <v>623.8</v>
      </c>
      <c r="G156" s="100">
        <f t="shared" ref="G156:V156" si="38">($E473*G473+$E474*G474)/$E156</f>
        <v>23.77877895</v>
      </c>
      <c r="H156" s="95">
        <f t="shared" si="38"/>
        <v>3040.833726</v>
      </c>
      <c r="I156" s="100">
        <f t="shared" si="38"/>
        <v>15.3</v>
      </c>
      <c r="J156" s="100">
        <f t="shared" si="38"/>
        <v>8.7</v>
      </c>
      <c r="K156" s="100">
        <f t="shared" si="38"/>
        <v>18.6</v>
      </c>
      <c r="L156" s="100">
        <f t="shared" si="38"/>
        <v>34.5</v>
      </c>
      <c r="M156" s="100">
        <f t="shared" si="38"/>
        <v>13.4</v>
      </c>
      <c r="N156" s="100">
        <f t="shared" si="38"/>
        <v>9.5</v>
      </c>
      <c r="O156" s="100">
        <f t="shared" si="38"/>
        <v>38.6</v>
      </c>
      <c r="P156" s="100">
        <f t="shared" si="38"/>
        <v>24.74778947</v>
      </c>
      <c r="Q156" s="100">
        <f t="shared" si="38"/>
        <v>28.66635789</v>
      </c>
      <c r="R156" s="100">
        <f t="shared" si="38"/>
        <v>46.58585263</v>
      </c>
      <c r="S156" s="100">
        <f t="shared" si="38"/>
        <v>32.75221053</v>
      </c>
      <c r="T156" s="100">
        <f t="shared" si="38"/>
        <v>23759</v>
      </c>
      <c r="U156" s="100">
        <f t="shared" si="38"/>
        <v>79313</v>
      </c>
      <c r="V156" s="100">
        <f t="shared" si="38"/>
        <v>539.4</v>
      </c>
      <c r="W156" s="100">
        <f t="shared" si="5"/>
        <v>14.8</v>
      </c>
      <c r="X156" s="97">
        <f t="shared" si="6"/>
        <v>40.54054054</v>
      </c>
      <c r="Y156" s="100">
        <f t="shared" ref="Y156:AH156" si="39">($E473*Y473+$E474*Y474)/$E156</f>
        <v>6</v>
      </c>
      <c r="Z156" s="100">
        <f t="shared" si="39"/>
        <v>8.8</v>
      </c>
      <c r="AA156" s="100">
        <f t="shared" si="39"/>
        <v>39.5</v>
      </c>
      <c r="AB156" s="100">
        <f t="shared" si="39"/>
        <v>40.5</v>
      </c>
      <c r="AC156" s="100">
        <f t="shared" si="39"/>
        <v>647.4637053</v>
      </c>
      <c r="AD156" s="100">
        <f t="shared" si="39"/>
        <v>5</v>
      </c>
      <c r="AE156" s="100">
        <f t="shared" si="39"/>
        <v>5.2</v>
      </c>
      <c r="AF156" s="100">
        <f t="shared" si="39"/>
        <v>4.6</v>
      </c>
      <c r="AG156" s="100">
        <f t="shared" si="39"/>
        <v>2.3</v>
      </c>
      <c r="AH156" s="100">
        <f t="shared" si="39"/>
        <v>5.6</v>
      </c>
      <c r="AI156" s="58"/>
      <c r="AJ156" s="58"/>
      <c r="AK156" s="58"/>
      <c r="AL156" s="58"/>
      <c r="AM156" s="58"/>
      <c r="AN156" s="95"/>
      <c r="AO156" s="58"/>
      <c r="AP156" s="58"/>
      <c r="AQ156" s="58"/>
      <c r="AR156" s="58"/>
      <c r="AS156" s="58"/>
      <c r="AT156" s="58"/>
      <c r="AU156" s="58"/>
      <c r="AV156" s="58"/>
      <c r="AW156" s="58"/>
      <c r="AX156" s="58"/>
      <c r="AY156" s="58"/>
      <c r="AZ156" s="58"/>
      <c r="BA156" s="58"/>
      <c r="BB156" s="58"/>
    </row>
    <row r="157" ht="16.5" customHeight="1">
      <c r="A157" s="58" t="s">
        <v>659</v>
      </c>
      <c r="B157" s="31">
        <v>8115.0</v>
      </c>
      <c r="C157" s="58">
        <v>260.0</v>
      </c>
      <c r="D157" s="58" t="s">
        <v>347</v>
      </c>
      <c r="E157" s="58">
        <v>298.9</v>
      </c>
      <c r="F157" s="58">
        <v>358.7</v>
      </c>
      <c r="G157" s="58">
        <v>16.7</v>
      </c>
      <c r="H157" s="95">
        <v>636.9</v>
      </c>
      <c r="I157" s="58">
        <v>17.8</v>
      </c>
      <c r="J157" s="58">
        <v>7.6</v>
      </c>
      <c r="K157" s="58">
        <v>12.8</v>
      </c>
      <c r="L157" s="58">
        <v>36.3</v>
      </c>
      <c r="M157" s="58">
        <v>15.2</v>
      </c>
      <c r="N157" s="58">
        <v>10.2</v>
      </c>
      <c r="O157" s="58">
        <v>30.8</v>
      </c>
      <c r="P157" s="58">
        <v>23.6</v>
      </c>
      <c r="Q157" s="58">
        <v>38.1</v>
      </c>
      <c r="R157" s="58">
        <v>38.2</v>
      </c>
      <c r="S157" s="58">
        <v>56.7</v>
      </c>
      <c r="T157" s="95">
        <v>23483.0</v>
      </c>
      <c r="U157" s="95">
        <v>58067.0</v>
      </c>
      <c r="V157" s="58">
        <v>730.7</v>
      </c>
      <c r="W157" s="100">
        <f t="shared" si="5"/>
        <v>15.1</v>
      </c>
      <c r="X157" s="97">
        <f t="shared" si="6"/>
        <v>28.47682119</v>
      </c>
      <c r="Y157" s="97">
        <v>4.3</v>
      </c>
      <c r="Z157" s="58">
        <v>10.8</v>
      </c>
      <c r="AA157" s="58">
        <v>47.3</v>
      </c>
      <c r="AB157" s="58">
        <v>29.4</v>
      </c>
      <c r="AC157" s="97">
        <v>463.5</v>
      </c>
      <c r="AD157" s="58">
        <v>3.1</v>
      </c>
      <c r="AE157" s="58">
        <v>3.2</v>
      </c>
      <c r="AF157" s="58">
        <v>3.1</v>
      </c>
      <c r="AG157" s="58">
        <v>1.3</v>
      </c>
      <c r="AH157" s="58">
        <v>3.9</v>
      </c>
      <c r="AI157" s="58"/>
      <c r="AJ157" s="58"/>
      <c r="AK157" s="58"/>
      <c r="AL157" s="58"/>
      <c r="AM157" s="58">
        <v>23.0</v>
      </c>
      <c r="AN157" s="95">
        <v>563.2</v>
      </c>
      <c r="AO157" s="58">
        <v>0.7</v>
      </c>
      <c r="AP157" s="58">
        <v>17.7</v>
      </c>
      <c r="AQ157" s="58">
        <v>69.2</v>
      </c>
      <c r="AR157" s="58">
        <v>41.2</v>
      </c>
      <c r="AS157" s="58">
        <v>43.7</v>
      </c>
      <c r="AT157" s="58">
        <v>5.9</v>
      </c>
      <c r="AU157" s="58">
        <v>0.2</v>
      </c>
      <c r="AV157" s="58">
        <v>41.7</v>
      </c>
      <c r="AW157" s="58">
        <v>17.0</v>
      </c>
      <c r="AX157" s="58">
        <v>25.0</v>
      </c>
      <c r="AY157" s="58">
        <v>16.2</v>
      </c>
      <c r="AZ157" s="58">
        <v>34.5</v>
      </c>
      <c r="BA157" s="58">
        <v>28.2</v>
      </c>
      <c r="BB157" s="58">
        <v>46.0</v>
      </c>
    </row>
    <row r="158" ht="16.5" customHeight="1">
      <c r="A158" s="58" t="s">
        <v>659</v>
      </c>
      <c r="B158" s="31">
        <v>8116.0</v>
      </c>
      <c r="C158" s="58">
        <v>261.0</v>
      </c>
      <c r="D158" s="58" t="s">
        <v>348</v>
      </c>
      <c r="E158" s="58">
        <v>204.1</v>
      </c>
      <c r="F158" s="58">
        <v>245.9</v>
      </c>
      <c r="G158" s="58">
        <v>17.0</v>
      </c>
      <c r="H158" s="95">
        <v>1178.2</v>
      </c>
      <c r="I158" s="58">
        <v>17.1</v>
      </c>
      <c r="J158" s="58">
        <v>8.0</v>
      </c>
      <c r="K158" s="58">
        <v>12.9</v>
      </c>
      <c r="L158" s="58">
        <v>36.1</v>
      </c>
      <c r="M158" s="58">
        <v>15.1</v>
      </c>
      <c r="N158" s="58">
        <v>10.8</v>
      </c>
      <c r="O158" s="58">
        <v>26.9</v>
      </c>
      <c r="P158" s="58">
        <v>25.0</v>
      </c>
      <c r="Q158" s="58">
        <v>35.8</v>
      </c>
      <c r="R158" s="58">
        <v>39.1</v>
      </c>
      <c r="S158" s="58">
        <v>51.3</v>
      </c>
      <c r="T158" s="95">
        <v>23606.0</v>
      </c>
      <c r="U158" s="95">
        <v>37569.0</v>
      </c>
      <c r="V158" s="58">
        <v>713.5</v>
      </c>
      <c r="W158" s="100">
        <f t="shared" si="5"/>
        <v>14.2</v>
      </c>
      <c r="X158" s="97">
        <f t="shared" si="6"/>
        <v>24.64788732</v>
      </c>
      <c r="Y158" s="97">
        <v>3.5</v>
      </c>
      <c r="Z158" s="58">
        <v>10.7</v>
      </c>
      <c r="AA158" s="58">
        <v>45.0</v>
      </c>
      <c r="AB158" s="58">
        <v>31.4</v>
      </c>
      <c r="AC158" s="97">
        <v>399.6</v>
      </c>
      <c r="AD158" s="58">
        <v>3.5</v>
      </c>
      <c r="AE158" s="58">
        <v>3.7</v>
      </c>
      <c r="AF158" s="58">
        <v>3.4</v>
      </c>
      <c r="AG158" s="58">
        <v>1.7</v>
      </c>
      <c r="AH158" s="58">
        <v>4.2</v>
      </c>
      <c r="AI158" s="58"/>
      <c r="AJ158" s="58"/>
      <c r="AK158" s="58"/>
      <c r="AL158" s="58"/>
      <c r="AM158" s="58">
        <v>15.0</v>
      </c>
      <c r="AN158" s="95">
        <v>208.7</v>
      </c>
      <c r="AO158" s="58">
        <v>0.4</v>
      </c>
      <c r="AP158" s="58">
        <v>12.3</v>
      </c>
      <c r="AQ158" s="58">
        <v>73.1</v>
      </c>
      <c r="AR158" s="58">
        <v>38.9</v>
      </c>
      <c r="AS158" s="58">
        <v>48.2</v>
      </c>
      <c r="AT158" s="58">
        <v>7.2</v>
      </c>
      <c r="AU158" s="58">
        <v>0.4</v>
      </c>
      <c r="AV158" s="58">
        <v>40.3</v>
      </c>
      <c r="AW158" s="58">
        <v>21.8</v>
      </c>
      <c r="AX158" s="58">
        <v>18.7</v>
      </c>
      <c r="AY158" s="58">
        <v>18.9</v>
      </c>
      <c r="AZ158" s="58">
        <v>40.1</v>
      </c>
      <c r="BA158" s="58">
        <v>25.4</v>
      </c>
      <c r="BB158" s="58">
        <v>44.6</v>
      </c>
    </row>
    <row r="159" ht="16.5" customHeight="1">
      <c r="A159" s="58" t="s">
        <v>659</v>
      </c>
      <c r="B159" s="58"/>
      <c r="C159" s="58">
        <v>262.0</v>
      </c>
      <c r="D159" s="58" t="s">
        <v>833</v>
      </c>
      <c r="E159" s="58">
        <v>250.9</v>
      </c>
      <c r="F159" s="58">
        <v>293.3</v>
      </c>
      <c r="G159" s="58">
        <v>14.5</v>
      </c>
      <c r="H159" s="95">
        <v>630.5</v>
      </c>
      <c r="I159" s="58">
        <v>17.0</v>
      </c>
      <c r="J159" s="58">
        <v>8.1</v>
      </c>
      <c r="K159" s="58">
        <v>12.3</v>
      </c>
      <c r="L159" s="58">
        <v>36.7</v>
      </c>
      <c r="M159" s="58">
        <v>15.7</v>
      </c>
      <c r="N159" s="58">
        <v>10.2</v>
      </c>
      <c r="O159" s="58">
        <v>27.1</v>
      </c>
      <c r="P159" s="58">
        <v>21.3</v>
      </c>
      <c r="Q159" s="58">
        <v>43.6</v>
      </c>
      <c r="R159" s="58">
        <v>35.1</v>
      </c>
      <c r="S159" s="58">
        <v>57.4</v>
      </c>
      <c r="T159" s="95">
        <v>23600.0</v>
      </c>
      <c r="U159" s="95">
        <v>38616.0</v>
      </c>
      <c r="V159" s="58">
        <v>714.4</v>
      </c>
      <c r="W159" s="100">
        <f t="shared" si="5"/>
        <v>14.2</v>
      </c>
      <c r="X159" s="97">
        <f t="shared" si="6"/>
        <v>24.64788732</v>
      </c>
      <c r="Y159" s="97">
        <v>3.5</v>
      </c>
      <c r="Z159" s="58">
        <v>10.7</v>
      </c>
      <c r="AA159" s="58">
        <v>45.1</v>
      </c>
      <c r="AB159" s="58">
        <v>31.3</v>
      </c>
      <c r="AC159" s="97">
        <v>403.9</v>
      </c>
      <c r="AD159" s="58">
        <v>3.5</v>
      </c>
      <c r="AE159" s="58">
        <v>3.7</v>
      </c>
      <c r="AF159" s="58">
        <v>3.3</v>
      </c>
      <c r="AG159" s="58">
        <v>1.6</v>
      </c>
      <c r="AH159" s="58">
        <v>4.2</v>
      </c>
      <c r="AI159" s="58"/>
      <c r="AJ159" s="58"/>
      <c r="AK159" s="58"/>
      <c r="AL159" s="58"/>
      <c r="AM159" s="58">
        <v>31.0</v>
      </c>
      <c r="AN159" s="95">
        <v>465.2</v>
      </c>
      <c r="AO159" s="58">
        <v>-0.4</v>
      </c>
      <c r="AP159" s="58">
        <v>15.8</v>
      </c>
      <c r="AQ159" s="58">
        <v>72.9</v>
      </c>
      <c r="AR159" s="58">
        <v>39.0</v>
      </c>
      <c r="AS159" s="58">
        <v>48.0</v>
      </c>
      <c r="AT159" s="58">
        <v>7.2</v>
      </c>
      <c r="AU159" s="58">
        <v>0.4</v>
      </c>
      <c r="AV159" s="58">
        <v>40.4</v>
      </c>
      <c r="AW159" s="58">
        <v>21.5</v>
      </c>
      <c r="AX159" s="58">
        <v>19.1</v>
      </c>
      <c r="AY159" s="58">
        <v>18.7</v>
      </c>
      <c r="AZ159" s="58">
        <v>39.9</v>
      </c>
      <c r="BA159" s="58">
        <v>25.6</v>
      </c>
      <c r="BB159" s="58">
        <v>44.6</v>
      </c>
    </row>
    <row r="160" ht="16.5" customHeight="1">
      <c r="A160" s="58" t="s">
        <v>659</v>
      </c>
      <c r="B160" s="31">
        <v>8117.0</v>
      </c>
      <c r="C160" s="58">
        <v>263.0</v>
      </c>
      <c r="D160" s="58" t="s">
        <v>349</v>
      </c>
      <c r="E160" s="58">
        <v>216.4</v>
      </c>
      <c r="F160" s="58">
        <v>252.7</v>
      </c>
      <c r="G160" s="58">
        <v>14.4</v>
      </c>
      <c r="H160" s="95">
        <v>393.5</v>
      </c>
      <c r="I160" s="58">
        <v>16.9</v>
      </c>
      <c r="J160" s="58">
        <v>8.0</v>
      </c>
      <c r="K160" s="58">
        <v>11.7</v>
      </c>
      <c r="L160" s="58">
        <v>36.0</v>
      </c>
      <c r="M160" s="58">
        <v>16.2</v>
      </c>
      <c r="N160" s="58">
        <v>11.1</v>
      </c>
      <c r="O160" s="58">
        <v>26.9</v>
      </c>
      <c r="P160" s="58">
        <v>34.3</v>
      </c>
      <c r="Q160" s="58">
        <v>35.1</v>
      </c>
      <c r="R160" s="58">
        <v>30.6</v>
      </c>
      <c r="S160" s="58">
        <v>60.0</v>
      </c>
      <c r="T160" s="95">
        <v>22333.0</v>
      </c>
      <c r="U160" s="95">
        <v>30841.0</v>
      </c>
      <c r="V160" s="58">
        <v>745.1</v>
      </c>
      <c r="W160" s="100">
        <f t="shared" si="5"/>
        <v>15.7</v>
      </c>
      <c r="X160" s="97">
        <f t="shared" si="6"/>
        <v>27.38853503</v>
      </c>
      <c r="Y160" s="97">
        <v>4.3</v>
      </c>
      <c r="Z160" s="58">
        <v>11.4</v>
      </c>
      <c r="AA160" s="58">
        <v>50.6</v>
      </c>
      <c r="AB160" s="58">
        <v>25.3</v>
      </c>
      <c r="AC160" s="97">
        <v>344.3</v>
      </c>
      <c r="AD160" s="58">
        <v>3.9</v>
      </c>
      <c r="AE160" s="58">
        <v>3.8</v>
      </c>
      <c r="AF160" s="58">
        <v>4.0</v>
      </c>
      <c r="AG160" s="58">
        <v>1.8</v>
      </c>
      <c r="AH160" s="58">
        <v>4.5</v>
      </c>
      <c r="AI160" s="58"/>
      <c r="AJ160" s="58"/>
      <c r="AK160" s="58"/>
      <c r="AL160" s="58"/>
      <c r="AM160" s="58">
        <v>38.0</v>
      </c>
      <c r="AN160" s="95">
        <v>642.4</v>
      </c>
      <c r="AO160" s="58">
        <v>-1.9</v>
      </c>
      <c r="AP160" s="58">
        <v>12.2</v>
      </c>
      <c r="AQ160" s="58">
        <v>73.1</v>
      </c>
      <c r="AR160" s="58">
        <v>35.1</v>
      </c>
      <c r="AS160" s="58">
        <v>46.6</v>
      </c>
      <c r="AT160" s="58">
        <v>7.8</v>
      </c>
      <c r="AU160" s="58">
        <v>0.2</v>
      </c>
      <c r="AV160" s="58">
        <v>41.7</v>
      </c>
      <c r="AW160" s="58">
        <v>19.6</v>
      </c>
      <c r="AX160" s="58">
        <v>16.5</v>
      </c>
      <c r="AY160" s="58">
        <v>21.9</v>
      </c>
      <c r="AZ160" s="58">
        <v>48.3</v>
      </c>
      <c r="BA160" s="58">
        <v>27.8</v>
      </c>
      <c r="BB160" s="58">
        <v>43.3</v>
      </c>
    </row>
    <row r="161" ht="16.5" customHeight="1">
      <c r="A161" s="58" t="s">
        <v>659</v>
      </c>
      <c r="B161" s="31">
        <v>8119.0</v>
      </c>
      <c r="C161" s="58">
        <v>264.0</v>
      </c>
      <c r="D161" s="58" t="s">
        <v>834</v>
      </c>
      <c r="E161" s="58">
        <v>270.5</v>
      </c>
      <c r="F161" s="58">
        <v>317.4</v>
      </c>
      <c r="G161" s="58">
        <v>14.8</v>
      </c>
      <c r="H161" s="95">
        <v>618.2</v>
      </c>
      <c r="I161" s="58">
        <v>17.1</v>
      </c>
      <c r="J161" s="58">
        <v>7.9</v>
      </c>
      <c r="K161" s="58">
        <v>11.8</v>
      </c>
      <c r="L161" s="58">
        <v>36.5</v>
      </c>
      <c r="M161" s="58">
        <v>15.8</v>
      </c>
      <c r="N161" s="58">
        <v>10.9</v>
      </c>
      <c r="O161" s="58">
        <v>24.8</v>
      </c>
      <c r="P161" s="58">
        <v>23.0</v>
      </c>
      <c r="Q161" s="58">
        <v>41.5</v>
      </c>
      <c r="R161" s="58">
        <v>35.5</v>
      </c>
      <c r="S161" s="58">
        <v>55.3</v>
      </c>
      <c r="T161" s="95">
        <v>23752.0</v>
      </c>
      <c r="U161" s="95">
        <v>31576.0</v>
      </c>
      <c r="V161" s="58">
        <v>722.9</v>
      </c>
      <c r="W161" s="100">
        <f t="shared" si="5"/>
        <v>15.7</v>
      </c>
      <c r="X161" s="97">
        <f t="shared" si="6"/>
        <v>31.21019108</v>
      </c>
      <c r="Y161" s="97">
        <v>4.9</v>
      </c>
      <c r="Z161" s="58">
        <v>10.8</v>
      </c>
      <c r="AA161" s="58">
        <v>53.1</v>
      </c>
      <c r="AB161" s="58">
        <v>27.1</v>
      </c>
      <c r="AC161" s="97">
        <v>345.7</v>
      </c>
      <c r="AD161" s="58">
        <v>3.4</v>
      </c>
      <c r="AE161" s="58">
        <v>3.7</v>
      </c>
      <c r="AF161" s="58">
        <v>3.2</v>
      </c>
      <c r="AG161" s="58">
        <v>1.4</v>
      </c>
      <c r="AH161" s="58">
        <v>4.1</v>
      </c>
      <c r="AI161" s="58"/>
      <c r="AJ161" s="58"/>
      <c r="AK161" s="58"/>
      <c r="AL161" s="58"/>
      <c r="AM161" s="58">
        <v>18.0</v>
      </c>
      <c r="AN161" s="95">
        <v>513.4</v>
      </c>
      <c r="AO161" s="58">
        <v>-0.4</v>
      </c>
      <c r="AP161" s="58">
        <v>12.9</v>
      </c>
      <c r="AQ161" s="58">
        <v>75.2</v>
      </c>
      <c r="AR161" s="58">
        <v>38.0</v>
      </c>
      <c r="AS161" s="58">
        <v>49.6</v>
      </c>
      <c r="AT161" s="58">
        <v>8.2</v>
      </c>
      <c r="AU161" s="58">
        <v>0.5</v>
      </c>
      <c r="AV161" s="58">
        <v>39.5</v>
      </c>
      <c r="AW161" s="58">
        <v>20.5</v>
      </c>
      <c r="AX161" s="58">
        <v>16.2</v>
      </c>
      <c r="AY161" s="58">
        <v>23.3</v>
      </c>
      <c r="AZ161" s="58">
        <v>45.5</v>
      </c>
      <c r="BA161" s="58">
        <v>25.8</v>
      </c>
      <c r="BB161" s="58">
        <v>43.9</v>
      </c>
    </row>
    <row r="162" ht="16.5" customHeight="1">
      <c r="A162" s="58" t="s">
        <v>659</v>
      </c>
      <c r="B162" s="31">
        <v>8118.0</v>
      </c>
      <c r="C162" s="58">
        <v>265.0</v>
      </c>
      <c r="D162" s="58" t="s">
        <v>350</v>
      </c>
      <c r="E162" s="58">
        <v>268.1</v>
      </c>
      <c r="F162" s="58">
        <v>324.7</v>
      </c>
      <c r="G162" s="58">
        <v>17.4</v>
      </c>
      <c r="H162" s="95">
        <v>898.4</v>
      </c>
      <c r="I162" s="58">
        <v>17.5</v>
      </c>
      <c r="J162" s="58">
        <v>7.7</v>
      </c>
      <c r="K162" s="58">
        <v>13.4</v>
      </c>
      <c r="L162" s="58">
        <v>36.4</v>
      </c>
      <c r="M162" s="58">
        <v>15.0</v>
      </c>
      <c r="N162" s="58">
        <v>10.1</v>
      </c>
      <c r="O162" s="58">
        <v>29.0</v>
      </c>
      <c r="P162" s="58">
        <v>22.9</v>
      </c>
      <c r="Q162" s="58">
        <v>37.4</v>
      </c>
      <c r="R162" s="58">
        <v>39.7</v>
      </c>
      <c r="S162" s="58">
        <v>53.4</v>
      </c>
      <c r="T162" s="95">
        <v>23470.0</v>
      </c>
      <c r="U162" s="95">
        <v>41242.0</v>
      </c>
      <c r="V162" s="58">
        <v>697.9</v>
      </c>
      <c r="W162" s="100">
        <f t="shared" si="5"/>
        <v>13.2</v>
      </c>
      <c r="X162" s="97">
        <f t="shared" si="6"/>
        <v>20.45454545</v>
      </c>
      <c r="Y162" s="97">
        <v>2.7</v>
      </c>
      <c r="Z162" s="58">
        <v>10.5</v>
      </c>
      <c r="AA162" s="58">
        <v>49.6</v>
      </c>
      <c r="AB162" s="58">
        <v>31.7</v>
      </c>
      <c r="AC162" s="97">
        <v>370.2</v>
      </c>
      <c r="AD162" s="58">
        <v>3.5</v>
      </c>
      <c r="AE162" s="58">
        <v>3.5</v>
      </c>
      <c r="AF162" s="58">
        <v>3.5</v>
      </c>
      <c r="AG162" s="58">
        <v>2.0</v>
      </c>
      <c r="AH162" s="58">
        <v>4.4</v>
      </c>
      <c r="AI162" s="58"/>
      <c r="AJ162" s="58"/>
      <c r="AK162" s="58"/>
      <c r="AL162" s="58"/>
      <c r="AM162" s="58">
        <v>16.0</v>
      </c>
      <c r="AN162" s="95">
        <v>361.5</v>
      </c>
      <c r="AO162" s="58">
        <v>1.1</v>
      </c>
      <c r="AP162" s="58">
        <v>14.7</v>
      </c>
      <c r="AQ162" s="58">
        <v>71.0</v>
      </c>
      <c r="AR162" s="58">
        <v>41.2</v>
      </c>
      <c r="AS162" s="58">
        <v>44.8</v>
      </c>
      <c r="AT162" s="58">
        <v>6.7</v>
      </c>
      <c r="AU162" s="58">
        <v>0.7</v>
      </c>
      <c r="AV162" s="58">
        <v>36.8</v>
      </c>
      <c r="AW162" s="58">
        <v>23.4</v>
      </c>
      <c r="AX162" s="58">
        <v>19.2</v>
      </c>
      <c r="AY162" s="58">
        <v>19.8</v>
      </c>
      <c r="AZ162" s="58">
        <v>38.1</v>
      </c>
      <c r="BA162" s="58">
        <v>28.1</v>
      </c>
      <c r="BB162" s="58">
        <v>43.7</v>
      </c>
    </row>
    <row r="163" ht="16.5" customHeight="1">
      <c r="A163" s="58" t="s">
        <v>659</v>
      </c>
      <c r="B163" s="58"/>
      <c r="C163" s="58">
        <v>266.0</v>
      </c>
      <c r="D163" s="58" t="s">
        <v>835</v>
      </c>
      <c r="E163" s="58">
        <v>278.1</v>
      </c>
      <c r="F163" s="58">
        <v>322.1</v>
      </c>
      <c r="G163" s="58">
        <v>13.7</v>
      </c>
      <c r="H163" s="95">
        <v>501.3</v>
      </c>
      <c r="I163" s="58">
        <v>17.5</v>
      </c>
      <c r="J163" s="58">
        <v>7.8</v>
      </c>
      <c r="K163" s="58">
        <v>12.0</v>
      </c>
      <c r="L163" s="58">
        <v>37.3</v>
      </c>
      <c r="M163" s="58">
        <v>15.6</v>
      </c>
      <c r="N163" s="58">
        <v>9.8</v>
      </c>
      <c r="O163" s="58">
        <v>27.8</v>
      </c>
      <c r="P163" s="58">
        <v>20.6</v>
      </c>
      <c r="Q163" s="58">
        <v>46.1</v>
      </c>
      <c r="R163" s="58">
        <v>33.3</v>
      </c>
      <c r="S163" s="58">
        <v>63.1</v>
      </c>
      <c r="T163" s="95">
        <v>23329.0</v>
      </c>
      <c r="U163" s="95">
        <v>42836.0</v>
      </c>
      <c r="V163" s="58">
        <v>732.0</v>
      </c>
      <c r="W163" s="100">
        <f t="shared" si="5"/>
        <v>12.7</v>
      </c>
      <c r="X163" s="97">
        <f t="shared" si="6"/>
        <v>15.7480315</v>
      </c>
      <c r="Y163" s="97">
        <v>2.0</v>
      </c>
      <c r="Z163" s="58">
        <v>10.7</v>
      </c>
      <c r="AA163" s="58">
        <v>49.2</v>
      </c>
      <c r="AB163" s="58">
        <v>29.0</v>
      </c>
      <c r="AC163" s="97">
        <v>378.3</v>
      </c>
      <c r="AD163" s="58">
        <v>3.5</v>
      </c>
      <c r="AE163" s="58">
        <v>3.5</v>
      </c>
      <c r="AF163" s="58">
        <v>3.5</v>
      </c>
      <c r="AG163" s="58">
        <v>1.7</v>
      </c>
      <c r="AH163" s="58">
        <v>4.4</v>
      </c>
      <c r="AI163" s="58"/>
      <c r="AJ163" s="58"/>
      <c r="AK163" s="58"/>
      <c r="AL163" s="58"/>
      <c r="AM163" s="58">
        <v>39.0</v>
      </c>
      <c r="AN163" s="95">
        <v>642.4</v>
      </c>
      <c r="AO163" s="58">
        <v>0.4</v>
      </c>
      <c r="AP163" s="58">
        <v>13.1</v>
      </c>
      <c r="AQ163" s="58">
        <v>72.2</v>
      </c>
      <c r="AR163" s="58">
        <v>40.3</v>
      </c>
      <c r="AS163" s="58">
        <v>44.8</v>
      </c>
      <c r="AT163" s="58">
        <v>7.5</v>
      </c>
      <c r="AU163" s="58">
        <v>0.7</v>
      </c>
      <c r="AV163" s="58">
        <v>40.6</v>
      </c>
      <c r="AW163" s="58">
        <v>21.8</v>
      </c>
      <c r="AX163" s="58">
        <v>18.3</v>
      </c>
      <c r="AY163" s="58">
        <v>18.5</v>
      </c>
      <c r="AZ163" s="58">
        <v>37.2</v>
      </c>
      <c r="BA163" s="58">
        <v>27.6</v>
      </c>
      <c r="BB163" s="58">
        <v>42.6</v>
      </c>
    </row>
    <row r="164" ht="16.5" customHeight="1">
      <c r="A164" s="58" t="s">
        <v>659</v>
      </c>
      <c r="B164" s="31">
        <v>8121.0</v>
      </c>
      <c r="C164" s="58">
        <v>267.0</v>
      </c>
      <c r="D164" s="58" t="s">
        <v>353</v>
      </c>
      <c r="E164" s="58">
        <v>294.8</v>
      </c>
      <c r="F164" s="58">
        <v>351.7</v>
      </c>
      <c r="G164" s="58">
        <v>16.2</v>
      </c>
      <c r="H164" s="101">
        <v>1252.3</v>
      </c>
      <c r="I164" s="58">
        <v>17.4</v>
      </c>
      <c r="J164" s="102">
        <v>8.5</v>
      </c>
      <c r="K164" s="102">
        <v>14.0</v>
      </c>
      <c r="L164" s="102">
        <v>35.4</v>
      </c>
      <c r="M164" s="102">
        <v>15.8</v>
      </c>
      <c r="N164" s="102">
        <v>9.8</v>
      </c>
      <c r="O164" s="58">
        <v>31.8</v>
      </c>
      <c r="P164" s="58">
        <v>27.0</v>
      </c>
      <c r="Q164" s="58">
        <v>39.6</v>
      </c>
      <c r="R164" s="58">
        <v>33.3</v>
      </c>
      <c r="S164" s="58">
        <v>57.9</v>
      </c>
      <c r="T164" s="95">
        <v>29506.0</v>
      </c>
      <c r="U164" s="95">
        <v>47955.0</v>
      </c>
      <c r="V164" s="58">
        <v>732.7</v>
      </c>
      <c r="W164" s="100">
        <f t="shared" si="5"/>
        <v>17.8</v>
      </c>
      <c r="X164" s="97">
        <f t="shared" si="6"/>
        <v>30.8988764</v>
      </c>
      <c r="Y164" s="97">
        <v>5.5</v>
      </c>
      <c r="Z164" s="58">
        <v>12.3</v>
      </c>
      <c r="AA164" s="102">
        <v>38.2</v>
      </c>
      <c r="AB164" s="102">
        <v>40.0</v>
      </c>
      <c r="AC164" s="97">
        <v>462.8</v>
      </c>
      <c r="AD164" s="58">
        <v>4.2</v>
      </c>
      <c r="AE164" s="58">
        <v>4.2</v>
      </c>
      <c r="AF164" s="58">
        <v>4.1</v>
      </c>
      <c r="AG164" s="58">
        <v>1.9</v>
      </c>
      <c r="AH164" s="58">
        <v>5.0</v>
      </c>
      <c r="AI164" s="58"/>
      <c r="AJ164" s="58"/>
      <c r="AK164" s="58"/>
      <c r="AL164" s="58"/>
      <c r="AM164" s="58">
        <v>32.0</v>
      </c>
      <c r="AN164" s="95">
        <v>904.9</v>
      </c>
      <c r="AO164" s="58">
        <v>-0.8</v>
      </c>
      <c r="AP164" s="58">
        <v>18.1</v>
      </c>
      <c r="AQ164" s="58">
        <v>68.2</v>
      </c>
      <c r="AR164" s="58">
        <v>39.7</v>
      </c>
      <c r="AS164" s="58">
        <v>46.4</v>
      </c>
      <c r="AT164" s="58">
        <v>8.6</v>
      </c>
      <c r="AU164" s="58">
        <v>0.5</v>
      </c>
      <c r="AV164" s="58">
        <v>37.8</v>
      </c>
      <c r="AW164" s="58">
        <v>21.2</v>
      </c>
      <c r="AX164" s="58">
        <v>19.9</v>
      </c>
      <c r="AY164" s="58">
        <v>20.6</v>
      </c>
      <c r="AZ164" s="58">
        <v>48.7</v>
      </c>
      <c r="BA164" s="58">
        <v>26.7</v>
      </c>
      <c r="BB164" s="58">
        <v>44.0</v>
      </c>
    </row>
    <row r="165" ht="16.5" customHeight="1">
      <c r="A165" s="58" t="s">
        <v>659</v>
      </c>
      <c r="B165" s="31">
        <v>8125.0</v>
      </c>
      <c r="C165" s="58">
        <v>267.0</v>
      </c>
      <c r="D165" s="58" t="s">
        <v>836</v>
      </c>
      <c r="E165" s="58">
        <v>294.8</v>
      </c>
      <c r="F165" s="58">
        <v>351.7</v>
      </c>
      <c r="G165" s="58">
        <v>16.2</v>
      </c>
      <c r="H165" s="95">
        <v>388.7</v>
      </c>
      <c r="I165" s="58">
        <v>17.4</v>
      </c>
      <c r="J165" s="58">
        <v>8.4</v>
      </c>
      <c r="K165" s="58">
        <v>13.1</v>
      </c>
      <c r="L165" s="58">
        <v>36.1</v>
      </c>
      <c r="M165" s="58">
        <v>15.0</v>
      </c>
      <c r="N165" s="58">
        <v>10.0</v>
      </c>
      <c r="O165" s="58">
        <v>31.8</v>
      </c>
      <c r="P165" s="58">
        <v>27.0</v>
      </c>
      <c r="Q165" s="58">
        <v>39.6</v>
      </c>
      <c r="R165" s="58">
        <v>33.3</v>
      </c>
      <c r="S165" s="58">
        <v>57.9</v>
      </c>
      <c r="T165" s="95">
        <v>29506.0</v>
      </c>
      <c r="U165" s="95">
        <v>47955.0</v>
      </c>
      <c r="V165" s="58">
        <v>732.7</v>
      </c>
      <c r="W165" s="100">
        <f t="shared" si="5"/>
        <v>17.8</v>
      </c>
      <c r="X165" s="97">
        <f t="shared" si="6"/>
        <v>30.8988764</v>
      </c>
      <c r="Y165" s="97">
        <v>5.5</v>
      </c>
      <c r="Z165" s="58">
        <v>12.3</v>
      </c>
      <c r="AA165" s="58">
        <v>48.6</v>
      </c>
      <c r="AB165" s="58">
        <v>24.7</v>
      </c>
      <c r="AC165" s="97">
        <v>462.8</v>
      </c>
      <c r="AD165" s="58">
        <v>4.2</v>
      </c>
      <c r="AE165" s="58">
        <v>4.2</v>
      </c>
      <c r="AF165" s="58">
        <v>4.1</v>
      </c>
      <c r="AG165" s="58">
        <v>1.9</v>
      </c>
      <c r="AH165" s="58">
        <v>5.0</v>
      </c>
      <c r="AI165" s="58"/>
      <c r="AJ165" s="58"/>
      <c r="AK165" s="58"/>
      <c r="AL165" s="58"/>
      <c r="AM165" s="58">
        <v>32.0</v>
      </c>
      <c r="AN165" s="95">
        <v>904.9</v>
      </c>
      <c r="AO165" s="58">
        <v>-0.8</v>
      </c>
      <c r="AP165" s="58">
        <v>18.1</v>
      </c>
      <c r="AQ165" s="58">
        <v>68.2</v>
      </c>
      <c r="AR165" s="58">
        <v>39.7</v>
      </c>
      <c r="AS165" s="58">
        <v>46.4</v>
      </c>
      <c r="AT165" s="58">
        <v>8.6</v>
      </c>
      <c r="AU165" s="58">
        <v>0.5</v>
      </c>
      <c r="AV165" s="58">
        <v>37.8</v>
      </c>
      <c r="AW165" s="58">
        <v>21.2</v>
      </c>
      <c r="AX165" s="58">
        <v>19.9</v>
      </c>
      <c r="AY165" s="58">
        <v>20.6</v>
      </c>
      <c r="AZ165" s="58">
        <v>48.7</v>
      </c>
      <c r="BA165" s="58">
        <v>26.7</v>
      </c>
      <c r="BB165" s="58">
        <v>44.0</v>
      </c>
    </row>
    <row r="166" ht="16.5" customHeight="1">
      <c r="A166" s="58" t="s">
        <v>659</v>
      </c>
      <c r="B166" s="31">
        <v>8128.0</v>
      </c>
      <c r="C166" s="58">
        <v>267.0</v>
      </c>
      <c r="D166" s="58" t="s">
        <v>837</v>
      </c>
      <c r="E166" s="58">
        <v>294.8</v>
      </c>
      <c r="F166" s="58">
        <v>351.7</v>
      </c>
      <c r="G166" s="58">
        <v>16.2</v>
      </c>
      <c r="H166" s="95">
        <v>388.7</v>
      </c>
      <c r="I166" s="58">
        <v>17.4</v>
      </c>
      <c r="J166" s="58">
        <v>8.4</v>
      </c>
      <c r="K166" s="58">
        <v>13.1</v>
      </c>
      <c r="L166" s="58">
        <v>36.1</v>
      </c>
      <c r="M166" s="58">
        <v>15.0</v>
      </c>
      <c r="N166" s="58">
        <v>10.0</v>
      </c>
      <c r="O166" s="58">
        <v>31.8</v>
      </c>
      <c r="P166" s="58">
        <v>27.0</v>
      </c>
      <c r="Q166" s="58">
        <v>39.6</v>
      </c>
      <c r="R166" s="58">
        <v>33.3</v>
      </c>
      <c r="S166" s="58">
        <v>57.9</v>
      </c>
      <c r="T166" s="95">
        <v>29506.0</v>
      </c>
      <c r="U166" s="95">
        <v>47955.0</v>
      </c>
      <c r="V166" s="58">
        <v>732.7</v>
      </c>
      <c r="W166" s="100">
        <f t="shared" si="5"/>
        <v>17.8</v>
      </c>
      <c r="X166" s="97">
        <f t="shared" si="6"/>
        <v>30.8988764</v>
      </c>
      <c r="Y166" s="97">
        <v>5.5</v>
      </c>
      <c r="Z166" s="58">
        <v>12.3</v>
      </c>
      <c r="AA166" s="58">
        <v>48.6</v>
      </c>
      <c r="AB166" s="58">
        <v>24.7</v>
      </c>
      <c r="AC166" s="97">
        <v>462.8</v>
      </c>
      <c r="AD166" s="58">
        <v>4.2</v>
      </c>
      <c r="AE166" s="58">
        <v>4.2</v>
      </c>
      <c r="AF166" s="58">
        <v>4.1</v>
      </c>
      <c r="AG166" s="58">
        <v>1.9</v>
      </c>
      <c r="AH166" s="58">
        <v>5.0</v>
      </c>
      <c r="AI166" s="58"/>
      <c r="AJ166" s="58"/>
      <c r="AK166" s="58"/>
      <c r="AL166" s="58"/>
      <c r="AM166" s="58">
        <v>32.0</v>
      </c>
      <c r="AN166" s="95">
        <v>904.9</v>
      </c>
      <c r="AO166" s="58">
        <v>-0.8</v>
      </c>
      <c r="AP166" s="58">
        <v>18.1</v>
      </c>
      <c r="AQ166" s="58">
        <v>68.2</v>
      </c>
      <c r="AR166" s="58">
        <v>39.7</v>
      </c>
      <c r="AS166" s="58">
        <v>46.4</v>
      </c>
      <c r="AT166" s="58">
        <v>8.6</v>
      </c>
      <c r="AU166" s="58">
        <v>0.5</v>
      </c>
      <c r="AV166" s="58">
        <v>37.8</v>
      </c>
      <c r="AW166" s="58">
        <v>21.2</v>
      </c>
      <c r="AX166" s="58">
        <v>19.9</v>
      </c>
      <c r="AY166" s="58">
        <v>20.6</v>
      </c>
      <c r="AZ166" s="58">
        <v>48.7</v>
      </c>
      <c r="BA166" s="58">
        <v>26.7</v>
      </c>
      <c r="BB166" s="58">
        <v>44.0</v>
      </c>
    </row>
    <row r="167" ht="16.5" customHeight="1">
      <c r="A167" s="58" t="s">
        <v>659</v>
      </c>
      <c r="B167" s="31">
        <v>8127.0</v>
      </c>
      <c r="C167" s="58">
        <v>268.0</v>
      </c>
      <c r="D167" s="58" t="s">
        <v>355</v>
      </c>
      <c r="E167" s="58">
        <v>274.6</v>
      </c>
      <c r="F167" s="58">
        <v>301.8</v>
      </c>
      <c r="G167" s="58">
        <v>9.0</v>
      </c>
      <c r="H167" s="95">
        <v>133.5</v>
      </c>
      <c r="I167" s="58">
        <v>17.7</v>
      </c>
      <c r="J167" s="58">
        <v>8.4</v>
      </c>
      <c r="K167" s="58">
        <v>12.6</v>
      </c>
      <c r="L167" s="58">
        <v>36.3</v>
      </c>
      <c r="M167" s="58">
        <v>15.2</v>
      </c>
      <c r="N167" s="58">
        <v>9.8</v>
      </c>
      <c r="O167" s="58">
        <v>24.2</v>
      </c>
      <c r="P167" s="58">
        <v>23.7</v>
      </c>
      <c r="Q167" s="58">
        <v>52.9</v>
      </c>
      <c r="R167" s="58">
        <v>23.4</v>
      </c>
      <c r="S167" s="58">
        <v>63.6</v>
      </c>
      <c r="T167" s="95">
        <v>21905.0</v>
      </c>
      <c r="U167" s="95">
        <v>39916.0</v>
      </c>
      <c r="V167" s="58">
        <v>842.2</v>
      </c>
      <c r="W167" s="100">
        <f t="shared" si="5"/>
        <v>17.3</v>
      </c>
      <c r="X167" s="97">
        <f t="shared" si="6"/>
        <v>32.3699422</v>
      </c>
      <c r="Y167" s="97">
        <v>5.6</v>
      </c>
      <c r="Z167" s="58">
        <v>11.7</v>
      </c>
      <c r="AA167" s="58">
        <v>48.2</v>
      </c>
      <c r="AB167" s="58">
        <v>23.5</v>
      </c>
      <c r="AC167" s="97">
        <v>445.8</v>
      </c>
      <c r="AD167" s="58">
        <v>3.1</v>
      </c>
      <c r="AE167" s="58">
        <v>3.1</v>
      </c>
      <c r="AF167" s="58">
        <v>3.1</v>
      </c>
      <c r="AG167" s="58">
        <v>1.4</v>
      </c>
      <c r="AH167" s="58">
        <v>4.5</v>
      </c>
      <c r="AI167" s="58"/>
      <c r="AJ167" s="58"/>
      <c r="AK167" s="58"/>
      <c r="AL167" s="58"/>
      <c r="AM167" s="58">
        <v>46.0</v>
      </c>
      <c r="AN167" s="95">
        <v>2260.8</v>
      </c>
      <c r="AO167" s="58">
        <v>-0.5</v>
      </c>
      <c r="AP167" s="58">
        <v>13.8</v>
      </c>
      <c r="AQ167" s="58">
        <v>75.8</v>
      </c>
      <c r="AR167" s="58">
        <v>35.7</v>
      </c>
      <c r="AS167" s="58">
        <v>44.5</v>
      </c>
      <c r="AT167" s="58">
        <v>8.9</v>
      </c>
      <c r="AU167" s="58">
        <v>0.7</v>
      </c>
      <c r="AV167" s="58">
        <v>46.0</v>
      </c>
      <c r="AW167" s="58">
        <v>22.3</v>
      </c>
      <c r="AX167" s="58">
        <v>13.2</v>
      </c>
      <c r="AY167" s="58">
        <v>17.7</v>
      </c>
      <c r="AZ167" s="58">
        <v>30.6</v>
      </c>
      <c r="BA167" s="58">
        <v>25.0</v>
      </c>
      <c r="BB167" s="58">
        <v>33.4</v>
      </c>
    </row>
    <row r="168" ht="16.5" customHeight="1">
      <c r="A168" s="58" t="s">
        <v>659</v>
      </c>
      <c r="B168" s="31">
        <v>8126.0</v>
      </c>
      <c r="C168" s="58">
        <v>268.0</v>
      </c>
      <c r="D168" s="58" t="s">
        <v>838</v>
      </c>
      <c r="E168" s="58">
        <v>274.6</v>
      </c>
      <c r="F168" s="58">
        <v>301.8</v>
      </c>
      <c r="G168" s="58">
        <v>9.0</v>
      </c>
      <c r="H168" s="95">
        <v>133.5</v>
      </c>
      <c r="I168" s="58">
        <v>17.7</v>
      </c>
      <c r="J168" s="58">
        <v>8.4</v>
      </c>
      <c r="K168" s="58">
        <v>12.6</v>
      </c>
      <c r="L168" s="58">
        <v>36.3</v>
      </c>
      <c r="M168" s="58">
        <v>15.2</v>
      </c>
      <c r="N168" s="58">
        <v>9.8</v>
      </c>
      <c r="O168" s="58">
        <v>24.2</v>
      </c>
      <c r="P168" s="58">
        <v>23.7</v>
      </c>
      <c r="Q168" s="58">
        <v>52.9</v>
      </c>
      <c r="R168" s="58">
        <v>23.4</v>
      </c>
      <c r="S168" s="58">
        <v>63.6</v>
      </c>
      <c r="T168" s="95">
        <v>21905.0</v>
      </c>
      <c r="U168" s="95">
        <v>39916.0</v>
      </c>
      <c r="V168" s="58">
        <v>842.2</v>
      </c>
      <c r="W168" s="100">
        <f t="shared" si="5"/>
        <v>17.3</v>
      </c>
      <c r="X168" s="97">
        <f t="shared" si="6"/>
        <v>32.3699422</v>
      </c>
      <c r="Y168" s="97">
        <v>5.6</v>
      </c>
      <c r="Z168" s="58">
        <v>11.7</v>
      </c>
      <c r="AA168" s="58">
        <v>48.2</v>
      </c>
      <c r="AB168" s="58">
        <v>23.5</v>
      </c>
      <c r="AC168" s="97">
        <v>445.8</v>
      </c>
      <c r="AD168" s="58">
        <v>3.1</v>
      </c>
      <c r="AE168" s="58">
        <v>3.1</v>
      </c>
      <c r="AF168" s="58">
        <v>3.1</v>
      </c>
      <c r="AG168" s="58">
        <v>1.4</v>
      </c>
      <c r="AH168" s="58">
        <v>4.5</v>
      </c>
      <c r="AI168" s="58"/>
      <c r="AJ168" s="58"/>
      <c r="AK168" s="58"/>
      <c r="AL168" s="58"/>
      <c r="AM168" s="58">
        <v>46.0</v>
      </c>
      <c r="AN168" s="95">
        <v>2260.8</v>
      </c>
      <c r="AO168" s="58">
        <v>-0.5</v>
      </c>
      <c r="AP168" s="58">
        <v>13.8</v>
      </c>
      <c r="AQ168" s="58">
        <v>75.8</v>
      </c>
      <c r="AR168" s="58">
        <v>35.7</v>
      </c>
      <c r="AS168" s="58">
        <v>44.5</v>
      </c>
      <c r="AT168" s="58">
        <v>8.9</v>
      </c>
      <c r="AU168" s="58">
        <v>0.7</v>
      </c>
      <c r="AV168" s="58">
        <v>46.0</v>
      </c>
      <c r="AW168" s="58">
        <v>22.3</v>
      </c>
      <c r="AX168" s="58">
        <v>13.2</v>
      </c>
      <c r="AY168" s="58">
        <v>17.7</v>
      </c>
      <c r="AZ168" s="58">
        <v>30.6</v>
      </c>
      <c r="BA168" s="58">
        <v>25.0</v>
      </c>
      <c r="BB168" s="58">
        <v>33.4</v>
      </c>
    </row>
    <row r="169" ht="16.5" customHeight="1">
      <c r="A169" s="58" t="s">
        <v>659</v>
      </c>
      <c r="B169" s="58"/>
      <c r="C169" s="58">
        <v>269.0</v>
      </c>
      <c r="D169" s="58" t="s">
        <v>839</v>
      </c>
      <c r="E169" s="58">
        <v>213.6</v>
      </c>
      <c r="F169" s="58">
        <v>241.5</v>
      </c>
      <c r="G169" s="58">
        <v>11.6</v>
      </c>
      <c r="H169" s="95">
        <v>288.0</v>
      </c>
      <c r="I169" s="58">
        <v>17.2</v>
      </c>
      <c r="J169" s="58">
        <v>8.4</v>
      </c>
      <c r="K169" s="58">
        <v>11.6</v>
      </c>
      <c r="L169" s="58">
        <v>36.2</v>
      </c>
      <c r="M169" s="58">
        <v>16.0</v>
      </c>
      <c r="N169" s="58">
        <v>10.6</v>
      </c>
      <c r="O169" s="58">
        <v>23.2</v>
      </c>
      <c r="P169" s="58">
        <v>34.6</v>
      </c>
      <c r="Q169" s="58">
        <v>36.1</v>
      </c>
      <c r="R169" s="58">
        <v>29.2</v>
      </c>
      <c r="S169" s="58">
        <v>61.6</v>
      </c>
      <c r="T169" s="95">
        <v>22927.0</v>
      </c>
      <c r="U169" s="95">
        <v>35841.0</v>
      </c>
      <c r="V169" s="58">
        <v>744.0</v>
      </c>
      <c r="W169" s="100">
        <f t="shared" si="5"/>
        <v>17.3</v>
      </c>
      <c r="X169" s="97">
        <f t="shared" si="6"/>
        <v>30.05780347</v>
      </c>
      <c r="Y169" s="97">
        <v>5.2</v>
      </c>
      <c r="Z169" s="58">
        <v>12.1</v>
      </c>
      <c r="AA169" s="58">
        <v>49.3</v>
      </c>
      <c r="AB169" s="58">
        <v>27.3</v>
      </c>
      <c r="AC169" s="97">
        <v>371.1</v>
      </c>
      <c r="AD169" s="58">
        <v>3.3</v>
      </c>
      <c r="AE169" s="58">
        <v>3.4</v>
      </c>
      <c r="AF169" s="58">
        <v>3.2</v>
      </c>
      <c r="AG169" s="58">
        <v>1.1</v>
      </c>
      <c r="AH169" s="58">
        <v>4.3</v>
      </c>
      <c r="AI169" s="58"/>
      <c r="AJ169" s="58"/>
      <c r="AK169" s="58"/>
      <c r="AL169" s="58"/>
      <c r="AM169" s="58">
        <v>34.0</v>
      </c>
      <c r="AN169" s="95">
        <v>838.7</v>
      </c>
      <c r="AO169" s="58">
        <v>-2.2</v>
      </c>
      <c r="AP169" s="58">
        <v>12.7</v>
      </c>
      <c r="AQ169" s="58">
        <v>76.8</v>
      </c>
      <c r="AR169" s="58">
        <v>37.4</v>
      </c>
      <c r="AS169" s="58">
        <v>45.8</v>
      </c>
      <c r="AT169" s="58">
        <v>7.8</v>
      </c>
      <c r="AU169" s="58">
        <v>0.5</v>
      </c>
      <c r="AV169" s="58">
        <v>43.8</v>
      </c>
      <c r="AW169" s="58">
        <v>18.1</v>
      </c>
      <c r="AX169" s="58">
        <v>13.8</v>
      </c>
      <c r="AY169" s="58">
        <v>23.8</v>
      </c>
      <c r="AZ169" s="58">
        <v>39.9</v>
      </c>
      <c r="BA169" s="58">
        <v>26.7</v>
      </c>
      <c r="BB169" s="58">
        <v>37.6</v>
      </c>
    </row>
    <row r="170" ht="16.5" customHeight="1">
      <c r="A170" s="58" t="s">
        <v>659</v>
      </c>
      <c r="B170" s="31">
        <v>8135.0</v>
      </c>
      <c r="C170" s="58">
        <v>270.0</v>
      </c>
      <c r="D170" s="58" t="s">
        <v>840</v>
      </c>
      <c r="E170" s="58">
        <v>270.5</v>
      </c>
      <c r="F170" s="58">
        <v>303.8</v>
      </c>
      <c r="G170" s="58">
        <v>11.0</v>
      </c>
      <c r="H170" s="95">
        <v>184.7</v>
      </c>
      <c r="I170" s="58">
        <v>17.6</v>
      </c>
      <c r="J170" s="58">
        <v>8.4</v>
      </c>
      <c r="K170" s="58">
        <v>12.0</v>
      </c>
      <c r="L170" s="58">
        <v>35.4</v>
      </c>
      <c r="M170" s="58">
        <v>15.6</v>
      </c>
      <c r="N170" s="58">
        <v>11.0</v>
      </c>
      <c r="O170" s="58">
        <v>23.2</v>
      </c>
      <c r="P170" s="58">
        <v>46.7</v>
      </c>
      <c r="Q170" s="58">
        <v>30.6</v>
      </c>
      <c r="R170" s="58">
        <v>22.6</v>
      </c>
      <c r="S170" s="58">
        <v>62.4</v>
      </c>
      <c r="T170" s="95">
        <v>22109.0</v>
      </c>
      <c r="U170" s="95">
        <v>35507.0</v>
      </c>
      <c r="V170" s="58">
        <v>744.7</v>
      </c>
      <c r="W170" s="100">
        <f t="shared" si="5"/>
        <v>18.1</v>
      </c>
      <c r="X170" s="97">
        <f t="shared" si="6"/>
        <v>28.72928177</v>
      </c>
      <c r="Y170" s="97">
        <v>5.2</v>
      </c>
      <c r="Z170" s="58">
        <v>12.9</v>
      </c>
      <c r="AA170" s="58">
        <v>46.6</v>
      </c>
      <c r="AB170" s="58">
        <v>27.4</v>
      </c>
      <c r="AC170" s="97">
        <v>389.7</v>
      </c>
      <c r="AD170" s="58">
        <v>4.1</v>
      </c>
      <c r="AE170" s="58">
        <v>4.1</v>
      </c>
      <c r="AF170" s="58">
        <v>4.0</v>
      </c>
      <c r="AG170" s="58">
        <v>1.4</v>
      </c>
      <c r="AH170" s="58">
        <v>5.2</v>
      </c>
      <c r="AI170" s="58"/>
      <c r="AJ170" s="58"/>
      <c r="AK170" s="58"/>
      <c r="AL170" s="58"/>
      <c r="AM170" s="58">
        <v>32.0</v>
      </c>
      <c r="AN170" s="95">
        <v>1644.7</v>
      </c>
      <c r="AO170" s="58">
        <v>-1.5</v>
      </c>
      <c r="AP170" s="58">
        <v>18.0</v>
      </c>
      <c r="AQ170" s="58">
        <v>76.8</v>
      </c>
      <c r="AR170" s="58">
        <v>37.3</v>
      </c>
      <c r="AS170" s="58">
        <v>40.9</v>
      </c>
      <c r="AT170" s="58">
        <v>7.4</v>
      </c>
      <c r="AU170" s="58">
        <v>0.4</v>
      </c>
      <c r="AV170" s="58">
        <v>46.8</v>
      </c>
      <c r="AW170" s="58">
        <v>17.1</v>
      </c>
      <c r="AX170" s="58">
        <v>13.4</v>
      </c>
      <c r="AY170" s="58">
        <v>22.4</v>
      </c>
      <c r="AZ170" s="58">
        <v>44.1</v>
      </c>
      <c r="BA170" s="58">
        <v>27.6</v>
      </c>
      <c r="BB170" s="58">
        <v>35.2</v>
      </c>
    </row>
    <row r="171" ht="16.5" customHeight="1">
      <c r="A171" s="58" t="s">
        <v>659</v>
      </c>
      <c r="B171" s="31">
        <v>8136.0</v>
      </c>
      <c r="C171" s="58">
        <v>270.0</v>
      </c>
      <c r="D171" s="58" t="s">
        <v>841</v>
      </c>
      <c r="E171" s="58">
        <v>270.5</v>
      </c>
      <c r="F171" s="58">
        <v>303.8</v>
      </c>
      <c r="G171" s="58">
        <v>11.0</v>
      </c>
      <c r="H171" s="95">
        <v>184.7</v>
      </c>
      <c r="I171" s="58">
        <v>17.6</v>
      </c>
      <c r="J171" s="58">
        <v>8.4</v>
      </c>
      <c r="K171" s="58">
        <v>12.0</v>
      </c>
      <c r="L171" s="58">
        <v>35.4</v>
      </c>
      <c r="M171" s="58">
        <v>15.6</v>
      </c>
      <c r="N171" s="58">
        <v>11.0</v>
      </c>
      <c r="O171" s="58">
        <v>23.2</v>
      </c>
      <c r="P171" s="58">
        <v>46.7</v>
      </c>
      <c r="Q171" s="58">
        <v>30.6</v>
      </c>
      <c r="R171" s="58">
        <v>22.6</v>
      </c>
      <c r="S171" s="58">
        <v>62.4</v>
      </c>
      <c r="T171" s="95">
        <v>22109.0</v>
      </c>
      <c r="U171" s="95">
        <v>35507.0</v>
      </c>
      <c r="V171" s="58">
        <v>744.7</v>
      </c>
      <c r="W171" s="100">
        <f t="shared" si="5"/>
        <v>18.1</v>
      </c>
      <c r="X171" s="97">
        <f t="shared" si="6"/>
        <v>28.72928177</v>
      </c>
      <c r="Y171" s="97">
        <v>5.2</v>
      </c>
      <c r="Z171" s="58">
        <v>12.9</v>
      </c>
      <c r="AA171" s="58">
        <v>46.6</v>
      </c>
      <c r="AB171" s="58">
        <v>27.4</v>
      </c>
      <c r="AC171" s="97">
        <v>389.7</v>
      </c>
      <c r="AD171" s="58">
        <v>4.1</v>
      </c>
      <c r="AE171" s="58">
        <v>4.1</v>
      </c>
      <c r="AF171" s="58">
        <v>4.0</v>
      </c>
      <c r="AG171" s="58">
        <v>1.4</v>
      </c>
      <c r="AH171" s="58">
        <v>5.2</v>
      </c>
      <c r="AI171" s="58"/>
      <c r="AJ171" s="58"/>
      <c r="AK171" s="58"/>
      <c r="AL171" s="58"/>
      <c r="AM171" s="58">
        <v>32.0</v>
      </c>
      <c r="AN171" s="95">
        <v>1644.7</v>
      </c>
      <c r="AO171" s="58">
        <v>-1.5</v>
      </c>
      <c r="AP171" s="58">
        <v>18.0</v>
      </c>
      <c r="AQ171" s="58">
        <v>76.8</v>
      </c>
      <c r="AR171" s="58">
        <v>37.3</v>
      </c>
      <c r="AS171" s="58">
        <v>40.9</v>
      </c>
      <c r="AT171" s="58">
        <v>7.4</v>
      </c>
      <c r="AU171" s="58">
        <v>0.4</v>
      </c>
      <c r="AV171" s="58">
        <v>46.8</v>
      </c>
      <c r="AW171" s="58">
        <v>17.1</v>
      </c>
      <c r="AX171" s="58">
        <v>13.4</v>
      </c>
      <c r="AY171" s="58">
        <v>22.4</v>
      </c>
      <c r="AZ171" s="58">
        <v>44.1</v>
      </c>
      <c r="BA171" s="58">
        <v>27.6</v>
      </c>
      <c r="BB171" s="58">
        <v>35.2</v>
      </c>
    </row>
    <row r="172" ht="16.5" customHeight="1">
      <c r="A172" s="58" t="s">
        <v>659</v>
      </c>
      <c r="B172" s="31">
        <v>8212.0</v>
      </c>
      <c r="C172" s="58">
        <v>271.0</v>
      </c>
      <c r="D172" s="58" t="s">
        <v>842</v>
      </c>
      <c r="E172" s="58">
        <v>252.3</v>
      </c>
      <c r="F172" s="58">
        <v>307.8</v>
      </c>
      <c r="G172" s="58">
        <v>18.0</v>
      </c>
      <c r="H172" s="95">
        <v>1774.2</v>
      </c>
      <c r="I172" s="58">
        <v>14.6</v>
      </c>
      <c r="J172" s="58">
        <v>10.8</v>
      </c>
      <c r="K172" s="58">
        <v>17.5</v>
      </c>
      <c r="L172" s="58">
        <v>33.5</v>
      </c>
      <c r="M172" s="58">
        <v>13.8</v>
      </c>
      <c r="N172" s="58">
        <v>9.8</v>
      </c>
      <c r="O172" s="58">
        <v>30.5</v>
      </c>
      <c r="P172" s="58">
        <v>31.8</v>
      </c>
      <c r="Q172" s="58">
        <v>30.0</v>
      </c>
      <c r="R172" s="58">
        <v>38.2</v>
      </c>
      <c r="S172" s="58">
        <v>30.4</v>
      </c>
      <c r="T172" s="95">
        <v>21417.0</v>
      </c>
      <c r="U172" s="95">
        <v>59775.0</v>
      </c>
      <c r="V172" s="58">
        <v>514.6</v>
      </c>
      <c r="W172" s="100">
        <f t="shared" si="5"/>
        <v>14.6</v>
      </c>
      <c r="X172" s="97">
        <f t="shared" si="6"/>
        <v>36.98630137</v>
      </c>
      <c r="Y172" s="97">
        <v>5.4</v>
      </c>
      <c r="Z172" s="58">
        <v>9.2</v>
      </c>
      <c r="AA172" s="58">
        <v>38.5</v>
      </c>
      <c r="AB172" s="58">
        <v>42.9</v>
      </c>
      <c r="AC172" s="97">
        <v>577.7</v>
      </c>
      <c r="AD172" s="58">
        <v>4.7</v>
      </c>
      <c r="AE172" s="58">
        <v>4.9</v>
      </c>
      <c r="AF172" s="58">
        <v>4.5</v>
      </c>
      <c r="AG172" s="58">
        <v>3.0</v>
      </c>
      <c r="AH172" s="58">
        <v>5.6</v>
      </c>
      <c r="AI172" s="58"/>
      <c r="AJ172" s="58"/>
      <c r="AK172" s="58"/>
      <c r="AL172" s="58"/>
      <c r="AM172" s="58">
        <v>1.0</v>
      </c>
      <c r="AN172" s="95">
        <v>173.5</v>
      </c>
      <c r="AO172" s="58">
        <v>-0.1</v>
      </c>
      <c r="AP172" s="58">
        <v>25.0</v>
      </c>
      <c r="AQ172" s="58">
        <v>69.5</v>
      </c>
      <c r="AR172" s="58">
        <v>42.4</v>
      </c>
      <c r="AS172" s="58">
        <v>47.9</v>
      </c>
      <c r="AT172" s="58">
        <v>5.9</v>
      </c>
      <c r="AU172" s="58">
        <v>0.1</v>
      </c>
      <c r="AV172" s="58">
        <v>15.6</v>
      </c>
      <c r="AW172" s="58">
        <v>21.7</v>
      </c>
      <c r="AX172" s="58">
        <v>35.0</v>
      </c>
      <c r="AY172" s="58">
        <v>27.6</v>
      </c>
      <c r="AZ172" s="58">
        <v>60.0</v>
      </c>
      <c r="BA172" s="58">
        <v>24.7</v>
      </c>
      <c r="BB172" s="58">
        <v>30.6</v>
      </c>
    </row>
    <row r="173" ht="16.5" customHeight="1">
      <c r="A173" s="58" t="s">
        <v>659</v>
      </c>
      <c r="B173" s="31">
        <v>8215.0</v>
      </c>
      <c r="C173" s="58">
        <v>272.0</v>
      </c>
      <c r="D173" s="58" t="s">
        <v>843</v>
      </c>
      <c r="E173" s="58">
        <v>250.1</v>
      </c>
      <c r="F173" s="58">
        <v>281.1</v>
      </c>
      <c r="G173" s="58">
        <v>11.0</v>
      </c>
      <c r="H173" s="95">
        <v>391.3</v>
      </c>
      <c r="I173" s="58">
        <v>16.5</v>
      </c>
      <c r="J173" s="58">
        <v>7.6</v>
      </c>
      <c r="K173" s="58">
        <v>11.2</v>
      </c>
      <c r="L173" s="58">
        <v>36.9</v>
      </c>
      <c r="M173" s="58">
        <v>16.8</v>
      </c>
      <c r="N173" s="58">
        <v>11.0</v>
      </c>
      <c r="O173" s="58">
        <v>20.7</v>
      </c>
      <c r="P173" s="58">
        <v>36.3</v>
      </c>
      <c r="Q173" s="58">
        <v>35.9</v>
      </c>
      <c r="R173" s="58">
        <v>27.8</v>
      </c>
      <c r="S173" s="58">
        <v>60.5</v>
      </c>
      <c r="T173" s="95">
        <v>22619.0</v>
      </c>
      <c r="U173" s="95">
        <v>33358.0</v>
      </c>
      <c r="V173" s="58">
        <v>723.9</v>
      </c>
      <c r="W173" s="100">
        <f t="shared" si="5"/>
        <v>14</v>
      </c>
      <c r="X173" s="97">
        <f t="shared" si="6"/>
        <v>24.28571429</v>
      </c>
      <c r="Y173" s="97">
        <v>3.4</v>
      </c>
      <c r="Z173" s="58">
        <v>10.6</v>
      </c>
      <c r="AA173" s="58">
        <v>51.5</v>
      </c>
      <c r="AB173" s="58">
        <v>27.7</v>
      </c>
      <c r="AC173" s="97">
        <v>342.5</v>
      </c>
      <c r="AD173" s="58">
        <v>3.3</v>
      </c>
      <c r="AE173" s="58">
        <v>3.4</v>
      </c>
      <c r="AF173" s="58">
        <v>3.1</v>
      </c>
      <c r="AG173" s="58">
        <v>1.7</v>
      </c>
      <c r="AH173" s="58">
        <v>4.0</v>
      </c>
      <c r="AI173" s="58"/>
      <c r="AJ173" s="58"/>
      <c r="AK173" s="58"/>
      <c r="AL173" s="58"/>
      <c r="AM173" s="58">
        <v>21.0</v>
      </c>
      <c r="AN173" s="95">
        <v>718.4</v>
      </c>
      <c r="AO173" s="58">
        <v>-2.1</v>
      </c>
      <c r="AP173" s="58">
        <v>11.3</v>
      </c>
      <c r="AQ173" s="58">
        <v>79.3</v>
      </c>
      <c r="AR173" s="58">
        <v>40.0</v>
      </c>
      <c r="AS173" s="58">
        <v>45.1</v>
      </c>
      <c r="AT173" s="58">
        <v>8.5</v>
      </c>
      <c r="AU173" s="58">
        <v>0.4</v>
      </c>
      <c r="AV173" s="58">
        <v>36.3</v>
      </c>
      <c r="AW173" s="58">
        <v>20.8</v>
      </c>
      <c r="AX173" s="58">
        <v>23.1</v>
      </c>
      <c r="AY173" s="58">
        <v>19.4</v>
      </c>
      <c r="AZ173" s="58">
        <v>33.3</v>
      </c>
      <c r="BA173" s="58">
        <v>26.5</v>
      </c>
      <c r="BB173" s="58">
        <v>37.2</v>
      </c>
    </row>
    <row r="174" ht="16.5" customHeight="1">
      <c r="A174" s="58" t="s">
        <v>659</v>
      </c>
      <c r="B174" s="31">
        <v>8216.0</v>
      </c>
      <c r="C174" s="58">
        <v>273.0</v>
      </c>
      <c r="D174" s="58" t="s">
        <v>362</v>
      </c>
      <c r="E174" s="58">
        <v>245.8</v>
      </c>
      <c r="F174" s="58">
        <v>281.6</v>
      </c>
      <c r="G174" s="58">
        <v>12.7</v>
      </c>
      <c r="H174" s="95">
        <v>320.4</v>
      </c>
      <c r="I174" s="58">
        <v>16.0</v>
      </c>
      <c r="J174" s="58">
        <v>7.5</v>
      </c>
      <c r="K174" s="58">
        <v>11.4</v>
      </c>
      <c r="L174" s="58">
        <v>36.5</v>
      </c>
      <c r="M174" s="58">
        <v>16.9</v>
      </c>
      <c r="N174" s="58">
        <v>11.7</v>
      </c>
      <c r="O174" s="58">
        <v>24.3</v>
      </c>
      <c r="P174" s="58">
        <v>54.0</v>
      </c>
      <c r="Q174" s="58">
        <v>18.9</v>
      </c>
      <c r="R174" s="58">
        <v>27.0</v>
      </c>
      <c r="S174" s="58">
        <v>55.7</v>
      </c>
      <c r="T174" s="95">
        <v>23075.0</v>
      </c>
      <c r="U174" s="95">
        <v>40785.0</v>
      </c>
      <c r="V174" s="58">
        <v>751.5</v>
      </c>
      <c r="W174" s="100">
        <f t="shared" si="5"/>
        <v>15.9</v>
      </c>
      <c r="X174" s="97">
        <f t="shared" si="6"/>
        <v>29.55974843</v>
      </c>
      <c r="Y174" s="97">
        <v>4.7</v>
      </c>
      <c r="Z174" s="58">
        <v>11.2</v>
      </c>
      <c r="AA174" s="58">
        <v>47.8</v>
      </c>
      <c r="AB174" s="58">
        <v>27.5</v>
      </c>
      <c r="AC174" s="97">
        <v>423.6</v>
      </c>
      <c r="AD174" s="58">
        <v>3.5</v>
      </c>
      <c r="AE174" s="58">
        <v>3.5</v>
      </c>
      <c r="AF174" s="58">
        <v>3.5</v>
      </c>
      <c r="AG174" s="58">
        <v>1.7</v>
      </c>
      <c r="AH174" s="58">
        <v>4.7</v>
      </c>
      <c r="AI174" s="58"/>
      <c r="AJ174" s="58"/>
      <c r="AK174" s="58"/>
      <c r="AL174" s="58"/>
      <c r="AM174" s="58">
        <v>24.0</v>
      </c>
      <c r="AN174" s="95">
        <v>879.0</v>
      </c>
      <c r="AO174" s="58">
        <v>-2.7</v>
      </c>
      <c r="AP174" s="58">
        <v>15.4</v>
      </c>
      <c r="AQ174" s="58">
        <v>75.7</v>
      </c>
      <c r="AR174" s="58">
        <v>35.6</v>
      </c>
      <c r="AS174" s="58">
        <v>45.3</v>
      </c>
      <c r="AT174" s="58">
        <v>6.9</v>
      </c>
      <c r="AU174" s="58">
        <v>0.5</v>
      </c>
      <c r="AV174" s="58">
        <v>45.9</v>
      </c>
      <c r="AW174" s="58">
        <v>18.3</v>
      </c>
      <c r="AX174" s="58">
        <v>15.6</v>
      </c>
      <c r="AY174" s="58">
        <v>19.7</v>
      </c>
      <c r="AZ174" s="58">
        <v>41.0</v>
      </c>
      <c r="BA174" s="58">
        <v>26.0</v>
      </c>
      <c r="BB174" s="58">
        <v>38.4</v>
      </c>
    </row>
    <row r="175" ht="16.5" customHeight="1">
      <c r="A175" s="58" t="s">
        <v>659</v>
      </c>
      <c r="B175" s="31">
        <v>8211.0</v>
      </c>
      <c r="C175" s="58">
        <v>273.0</v>
      </c>
      <c r="D175" s="58" t="s">
        <v>844</v>
      </c>
      <c r="E175" s="58">
        <v>245.8</v>
      </c>
      <c r="F175" s="58">
        <v>281.6</v>
      </c>
      <c r="G175" s="58">
        <v>12.7</v>
      </c>
      <c r="H175" s="95">
        <v>320.4</v>
      </c>
      <c r="I175" s="58">
        <v>16.0</v>
      </c>
      <c r="J175" s="58">
        <v>7.5</v>
      </c>
      <c r="K175" s="58">
        <v>11.4</v>
      </c>
      <c r="L175" s="58">
        <v>36.5</v>
      </c>
      <c r="M175" s="58">
        <v>16.9</v>
      </c>
      <c r="N175" s="58">
        <v>11.7</v>
      </c>
      <c r="O175" s="58">
        <v>24.3</v>
      </c>
      <c r="P175" s="58">
        <v>54.0</v>
      </c>
      <c r="Q175" s="58">
        <v>18.9</v>
      </c>
      <c r="R175" s="58">
        <v>27.0</v>
      </c>
      <c r="S175" s="58">
        <v>55.7</v>
      </c>
      <c r="T175" s="95">
        <v>23075.0</v>
      </c>
      <c r="U175" s="95">
        <v>40785.0</v>
      </c>
      <c r="V175" s="58">
        <v>751.5</v>
      </c>
      <c r="W175" s="100">
        <f t="shared" si="5"/>
        <v>15.9</v>
      </c>
      <c r="X175" s="97">
        <f t="shared" si="6"/>
        <v>29.55974843</v>
      </c>
      <c r="Y175" s="97">
        <v>4.7</v>
      </c>
      <c r="Z175" s="58">
        <v>11.2</v>
      </c>
      <c r="AA175" s="58">
        <v>47.8</v>
      </c>
      <c r="AB175" s="58">
        <v>27.5</v>
      </c>
      <c r="AC175" s="97">
        <v>423.6</v>
      </c>
      <c r="AD175" s="58">
        <v>3.5</v>
      </c>
      <c r="AE175" s="58">
        <v>3.5</v>
      </c>
      <c r="AF175" s="58">
        <v>3.5</v>
      </c>
      <c r="AG175" s="58">
        <v>1.7</v>
      </c>
      <c r="AH175" s="58">
        <v>4.7</v>
      </c>
      <c r="AI175" s="58"/>
      <c r="AJ175" s="58"/>
      <c r="AK175" s="58"/>
      <c r="AL175" s="58"/>
      <c r="AM175" s="58">
        <v>24.0</v>
      </c>
      <c r="AN175" s="95">
        <v>879.0</v>
      </c>
      <c r="AO175" s="58">
        <v>-2.7</v>
      </c>
      <c r="AP175" s="58">
        <v>15.4</v>
      </c>
      <c r="AQ175" s="58">
        <v>75.7</v>
      </c>
      <c r="AR175" s="58">
        <v>35.6</v>
      </c>
      <c r="AS175" s="58">
        <v>45.3</v>
      </c>
      <c r="AT175" s="58">
        <v>6.9</v>
      </c>
      <c r="AU175" s="58">
        <v>0.5</v>
      </c>
      <c r="AV175" s="58">
        <v>45.9</v>
      </c>
      <c r="AW175" s="58">
        <v>18.3</v>
      </c>
      <c r="AX175" s="58">
        <v>15.6</v>
      </c>
      <c r="AY175" s="58">
        <v>19.7</v>
      </c>
      <c r="AZ175" s="58">
        <v>41.0</v>
      </c>
      <c r="BA175" s="58">
        <v>26.0</v>
      </c>
      <c r="BB175" s="58">
        <v>38.4</v>
      </c>
    </row>
    <row r="176" ht="16.5" customHeight="1">
      <c r="A176" s="58" t="s">
        <v>659</v>
      </c>
      <c r="B176" s="31">
        <v>8221.0</v>
      </c>
      <c r="C176" s="58">
        <v>274.0</v>
      </c>
      <c r="D176" s="58" t="s">
        <v>845</v>
      </c>
      <c r="E176" s="58">
        <v>269.3</v>
      </c>
      <c r="F176" s="58">
        <v>317.1</v>
      </c>
      <c r="G176" s="58">
        <v>15.1</v>
      </c>
      <c r="H176" s="95">
        <v>1037.8</v>
      </c>
      <c r="I176" s="58">
        <v>15.1</v>
      </c>
      <c r="J176" s="58">
        <v>10.4</v>
      </c>
      <c r="K176" s="58">
        <v>16.1</v>
      </c>
      <c r="L176" s="58">
        <v>33.7</v>
      </c>
      <c r="M176" s="58">
        <v>14.8</v>
      </c>
      <c r="N176" s="58">
        <v>9.9</v>
      </c>
      <c r="O176" s="58">
        <v>25.7</v>
      </c>
      <c r="P176" s="58">
        <v>28.6</v>
      </c>
      <c r="Q176" s="58">
        <v>34.3</v>
      </c>
      <c r="R176" s="58">
        <v>37.0</v>
      </c>
      <c r="S176" s="58">
        <v>39.4</v>
      </c>
      <c r="T176" s="95">
        <v>22796.0</v>
      </c>
      <c r="U176" s="95">
        <v>41324.0</v>
      </c>
      <c r="V176" s="58">
        <v>577.6</v>
      </c>
      <c r="W176" s="100">
        <f t="shared" si="5"/>
        <v>13.9</v>
      </c>
      <c r="X176" s="97">
        <f t="shared" si="6"/>
        <v>32.37410072</v>
      </c>
      <c r="Y176" s="97">
        <v>4.5</v>
      </c>
      <c r="Z176" s="58">
        <v>9.4</v>
      </c>
      <c r="AA176" s="58">
        <v>39.8</v>
      </c>
      <c r="AB176" s="58">
        <v>43.7</v>
      </c>
      <c r="AC176" s="97">
        <v>440.2</v>
      </c>
      <c r="AD176" s="58">
        <v>4.3</v>
      </c>
      <c r="AE176" s="58">
        <v>4.8</v>
      </c>
      <c r="AF176" s="58">
        <v>3.8</v>
      </c>
      <c r="AG176" s="58">
        <v>2.0</v>
      </c>
      <c r="AH176" s="58">
        <v>5.3</v>
      </c>
      <c r="AI176" s="58"/>
      <c r="AJ176" s="58"/>
      <c r="AK176" s="58"/>
      <c r="AL176" s="58"/>
      <c r="AM176" s="58">
        <v>12.0</v>
      </c>
      <c r="AN176" s="95">
        <v>305.6</v>
      </c>
      <c r="AO176" s="58">
        <v>0.0</v>
      </c>
      <c r="AP176" s="58">
        <v>11.0</v>
      </c>
      <c r="AQ176" s="58">
        <v>74.3</v>
      </c>
      <c r="AR176" s="58">
        <v>41.1</v>
      </c>
      <c r="AS176" s="58">
        <v>47.1</v>
      </c>
      <c r="AT176" s="58">
        <v>5.8</v>
      </c>
      <c r="AU176" s="58">
        <v>0.2</v>
      </c>
      <c r="AV176" s="58">
        <v>21.0</v>
      </c>
      <c r="AW176" s="58">
        <v>17.6</v>
      </c>
      <c r="AX176" s="58">
        <v>25.5</v>
      </c>
      <c r="AY176" s="58">
        <v>35.7</v>
      </c>
      <c r="AZ176" s="58">
        <v>44.9</v>
      </c>
      <c r="BA176" s="58">
        <v>25.3</v>
      </c>
      <c r="BB176" s="58">
        <v>32.9</v>
      </c>
    </row>
    <row r="177" ht="16.5" customHeight="1">
      <c r="A177" s="58" t="s">
        <v>659</v>
      </c>
      <c r="B177" s="31">
        <v>8222.0</v>
      </c>
      <c r="C177" s="58">
        <v>275.0</v>
      </c>
      <c r="D177" s="58" t="s">
        <v>846</v>
      </c>
      <c r="E177" s="58">
        <v>236.6</v>
      </c>
      <c r="F177" s="58">
        <v>305.8</v>
      </c>
      <c r="G177" s="58">
        <v>22.6</v>
      </c>
      <c r="H177" s="95">
        <v>2109.4</v>
      </c>
      <c r="I177" s="58">
        <v>15.4</v>
      </c>
      <c r="J177" s="58">
        <v>10.0</v>
      </c>
      <c r="K177" s="58">
        <v>16.5</v>
      </c>
      <c r="L177" s="58">
        <v>34.3</v>
      </c>
      <c r="M177" s="58">
        <v>14.3</v>
      </c>
      <c r="N177" s="58">
        <v>9.6</v>
      </c>
      <c r="O177" s="58">
        <v>36.4</v>
      </c>
      <c r="P177" s="58">
        <v>29.8</v>
      </c>
      <c r="Q177" s="58">
        <v>26.5</v>
      </c>
      <c r="R177" s="58">
        <v>43.7</v>
      </c>
      <c r="S177" s="58">
        <v>29.7</v>
      </c>
      <c r="T177" s="95">
        <v>19846.0</v>
      </c>
      <c r="U177" s="95">
        <v>60265.0</v>
      </c>
      <c r="V177" s="58">
        <v>549.8</v>
      </c>
      <c r="W177" s="100">
        <f t="shared" si="5"/>
        <v>14</v>
      </c>
      <c r="X177" s="97">
        <f t="shared" si="6"/>
        <v>30.71428571</v>
      </c>
      <c r="Y177" s="97">
        <v>4.3</v>
      </c>
      <c r="Z177" s="58">
        <v>9.7</v>
      </c>
      <c r="AA177" s="58">
        <v>48.8</v>
      </c>
      <c r="AB177" s="58">
        <v>34.5</v>
      </c>
      <c r="AC177" s="97">
        <v>610.5</v>
      </c>
      <c r="AD177" s="58">
        <v>5.7</v>
      </c>
      <c r="AE177" s="58">
        <v>5.9</v>
      </c>
      <c r="AF177" s="58">
        <v>5.5</v>
      </c>
      <c r="AG177" s="58">
        <v>1.7</v>
      </c>
      <c r="AH177" s="58">
        <v>6.8</v>
      </c>
      <c r="AI177" s="58"/>
      <c r="AJ177" s="58"/>
      <c r="AK177" s="58"/>
      <c r="AL177" s="58"/>
      <c r="AM177" s="58">
        <v>1.0</v>
      </c>
      <c r="AN177" s="95">
        <v>145.0</v>
      </c>
      <c r="AO177" s="58">
        <v>-0.6</v>
      </c>
      <c r="AP177" s="58">
        <v>19.9</v>
      </c>
      <c r="AQ177" s="58">
        <v>63.6</v>
      </c>
      <c r="AR177" s="58">
        <v>43.4</v>
      </c>
      <c r="AS177" s="58">
        <v>47.3</v>
      </c>
      <c r="AT177" s="58">
        <v>6.1</v>
      </c>
      <c r="AU177" s="58">
        <v>0.2</v>
      </c>
      <c r="AV177" s="58">
        <v>28.1</v>
      </c>
      <c r="AW177" s="58">
        <v>22.4</v>
      </c>
      <c r="AX177" s="58">
        <v>27.2</v>
      </c>
      <c r="AY177" s="58">
        <v>22.1</v>
      </c>
      <c r="AZ177" s="58">
        <v>97.4</v>
      </c>
      <c r="BA177" s="58">
        <v>27.1</v>
      </c>
      <c r="BB177" s="58">
        <v>39.0</v>
      </c>
    </row>
    <row r="178" ht="16.5" customHeight="1">
      <c r="A178" s="58" t="s">
        <v>659</v>
      </c>
      <c r="B178" s="31">
        <v>8225.0</v>
      </c>
      <c r="C178" s="58">
        <v>276.0</v>
      </c>
      <c r="D178" s="58" t="s">
        <v>847</v>
      </c>
      <c r="E178" s="58">
        <v>253.3</v>
      </c>
      <c r="F178" s="58">
        <v>275.1</v>
      </c>
      <c r="G178" s="58">
        <v>7.9</v>
      </c>
      <c r="H178" s="95">
        <v>113.2</v>
      </c>
      <c r="I178" s="58">
        <v>16.4</v>
      </c>
      <c r="J178" s="58">
        <v>8.1</v>
      </c>
      <c r="K178" s="58">
        <v>11.3</v>
      </c>
      <c r="L178" s="58">
        <v>36.2</v>
      </c>
      <c r="M178" s="58">
        <v>16.7</v>
      </c>
      <c r="N178" s="58">
        <v>11.2</v>
      </c>
      <c r="O178" s="58">
        <v>18.1</v>
      </c>
      <c r="P178" s="58">
        <v>50.9</v>
      </c>
      <c r="Q178" s="58">
        <v>31.8</v>
      </c>
      <c r="R178" s="58">
        <v>17.3</v>
      </c>
      <c r="S178" s="58">
        <v>65.1</v>
      </c>
      <c r="T178" s="95">
        <v>21164.0</v>
      </c>
      <c r="U178" s="95">
        <v>31338.0</v>
      </c>
      <c r="V178" s="58">
        <v>803.0</v>
      </c>
      <c r="W178" s="100">
        <f t="shared" si="5"/>
        <v>19</v>
      </c>
      <c r="X178" s="97">
        <f t="shared" si="6"/>
        <v>35.78947368</v>
      </c>
      <c r="Y178" s="97">
        <v>6.8</v>
      </c>
      <c r="Z178" s="58">
        <v>12.2</v>
      </c>
      <c r="AA178" s="58">
        <v>46.7</v>
      </c>
      <c r="AB178" s="58">
        <v>25.4</v>
      </c>
      <c r="AC178" s="97">
        <v>361.8</v>
      </c>
      <c r="AD178" s="58">
        <v>3.6</v>
      </c>
      <c r="AE178" s="58">
        <v>3.7</v>
      </c>
      <c r="AF178" s="58">
        <v>3.5</v>
      </c>
      <c r="AG178" s="58">
        <v>1.8</v>
      </c>
      <c r="AH178" s="58">
        <v>4.9</v>
      </c>
      <c r="AI178" s="58"/>
      <c r="AJ178" s="58"/>
      <c r="AK178" s="58"/>
      <c r="AL178" s="58"/>
      <c r="AM178" s="58">
        <v>45.0</v>
      </c>
      <c r="AN178" s="95">
        <v>2430.6</v>
      </c>
      <c r="AO178" s="58">
        <v>-3.4</v>
      </c>
      <c r="AP178" s="58">
        <v>14.9</v>
      </c>
      <c r="AQ178" s="58">
        <v>81.9</v>
      </c>
      <c r="AR178" s="58">
        <v>33.5</v>
      </c>
      <c r="AS178" s="58">
        <v>41.6</v>
      </c>
      <c r="AT178" s="58">
        <v>8.1</v>
      </c>
      <c r="AU178" s="58">
        <v>0.6</v>
      </c>
      <c r="AV178" s="58">
        <v>44.6</v>
      </c>
      <c r="AW178" s="58">
        <v>17.3</v>
      </c>
      <c r="AX178" s="58">
        <v>10.5</v>
      </c>
      <c r="AY178" s="58">
        <v>27.0</v>
      </c>
      <c r="AZ178" s="58">
        <v>33.7</v>
      </c>
      <c r="BA178" s="58">
        <v>24.3</v>
      </c>
      <c r="BB178" s="58">
        <v>32.2</v>
      </c>
    </row>
    <row r="179" ht="16.5" customHeight="1">
      <c r="A179" s="58" t="s">
        <v>659</v>
      </c>
      <c r="B179" s="31">
        <v>8226.0</v>
      </c>
      <c r="C179" s="58">
        <v>277.0</v>
      </c>
      <c r="D179" s="58" t="s">
        <v>848</v>
      </c>
      <c r="E179" s="58">
        <v>239.0</v>
      </c>
      <c r="F179" s="58">
        <v>268.9</v>
      </c>
      <c r="G179" s="58">
        <v>11.1</v>
      </c>
      <c r="H179" s="95">
        <v>371.0</v>
      </c>
      <c r="I179" s="58">
        <v>17.2</v>
      </c>
      <c r="J179" s="58">
        <v>8.0</v>
      </c>
      <c r="K179" s="58">
        <v>11.6</v>
      </c>
      <c r="L179" s="58">
        <v>36.9</v>
      </c>
      <c r="M179" s="58">
        <v>16.1</v>
      </c>
      <c r="N179" s="58">
        <v>10.1</v>
      </c>
      <c r="O179" s="58">
        <v>21.1</v>
      </c>
      <c r="P179" s="58">
        <v>35.2</v>
      </c>
      <c r="Q179" s="58">
        <v>35.7</v>
      </c>
      <c r="R179" s="58">
        <v>29.1</v>
      </c>
      <c r="S179" s="58">
        <v>58.1</v>
      </c>
      <c r="T179" s="95">
        <v>23240.0</v>
      </c>
      <c r="U179" s="95">
        <v>30418.0</v>
      </c>
      <c r="V179" s="58">
        <v>721.9</v>
      </c>
      <c r="W179" s="100">
        <f t="shared" si="5"/>
        <v>12.7</v>
      </c>
      <c r="X179" s="97">
        <f t="shared" si="6"/>
        <v>28.34645669</v>
      </c>
      <c r="Y179" s="97">
        <v>3.6</v>
      </c>
      <c r="Z179" s="58">
        <v>9.1</v>
      </c>
      <c r="AA179" s="58">
        <v>47.0</v>
      </c>
      <c r="AB179" s="58">
        <v>31.8</v>
      </c>
      <c r="AC179" s="97">
        <v>306.4</v>
      </c>
      <c r="AD179" s="58">
        <v>4.1</v>
      </c>
      <c r="AE179" s="58">
        <v>4.4</v>
      </c>
      <c r="AF179" s="58">
        <v>3.8</v>
      </c>
      <c r="AG179" s="58">
        <v>2.1</v>
      </c>
      <c r="AH179" s="58">
        <v>5.1</v>
      </c>
      <c r="AI179" s="58"/>
      <c r="AJ179" s="58"/>
      <c r="AK179" s="58"/>
      <c r="AL179" s="58"/>
      <c r="AM179" s="58">
        <v>34.0</v>
      </c>
      <c r="AN179" s="95">
        <v>724.9</v>
      </c>
      <c r="AO179" s="58">
        <v>-0.9</v>
      </c>
      <c r="AP179" s="58">
        <v>14.6</v>
      </c>
      <c r="AQ179" s="58">
        <v>78.9</v>
      </c>
      <c r="AR179" s="58">
        <v>41.4</v>
      </c>
      <c r="AS179" s="58">
        <v>45.9</v>
      </c>
      <c r="AT179" s="58">
        <v>7.2</v>
      </c>
      <c r="AU179" s="58">
        <v>0.4</v>
      </c>
      <c r="AV179" s="58">
        <v>29.1</v>
      </c>
      <c r="AW179" s="58">
        <v>22.2</v>
      </c>
      <c r="AX179" s="58">
        <v>26.3</v>
      </c>
      <c r="AY179" s="58">
        <v>22.0</v>
      </c>
      <c r="AZ179" s="58">
        <v>45.8</v>
      </c>
      <c r="BA179" s="58">
        <v>25.8</v>
      </c>
      <c r="BB179" s="58">
        <v>35.4</v>
      </c>
    </row>
    <row r="180" ht="16.5" customHeight="1">
      <c r="A180" s="58" t="s">
        <v>659</v>
      </c>
      <c r="B180" s="58"/>
      <c r="C180" s="58">
        <v>278.0</v>
      </c>
      <c r="D180" s="58" t="s">
        <v>849</v>
      </c>
      <c r="E180" s="58">
        <v>235.3</v>
      </c>
      <c r="F180" s="58">
        <v>266.8</v>
      </c>
      <c r="G180" s="58">
        <v>11.8</v>
      </c>
      <c r="H180" s="95">
        <v>526.6</v>
      </c>
      <c r="I180" s="58">
        <v>16.7</v>
      </c>
      <c r="J180" s="58">
        <v>7.6</v>
      </c>
      <c r="K180" s="58">
        <v>12.3</v>
      </c>
      <c r="L180" s="58">
        <v>37.2</v>
      </c>
      <c r="M180" s="58">
        <v>16.0</v>
      </c>
      <c r="N180" s="58">
        <v>10.2</v>
      </c>
      <c r="O180" s="58">
        <v>20.9</v>
      </c>
      <c r="P180" s="58">
        <v>46.9</v>
      </c>
      <c r="Q180" s="58">
        <v>24.8</v>
      </c>
      <c r="R180" s="58">
        <v>28.3</v>
      </c>
      <c r="S180" s="58">
        <v>57.5</v>
      </c>
      <c r="T180" s="95">
        <v>22879.0</v>
      </c>
      <c r="U180" s="95">
        <v>32126.0</v>
      </c>
      <c r="V180" s="58">
        <v>723.1</v>
      </c>
      <c r="W180" s="100">
        <f t="shared" si="5"/>
        <v>13.4</v>
      </c>
      <c r="X180" s="97">
        <f t="shared" si="6"/>
        <v>25.37313433</v>
      </c>
      <c r="Y180" s="97">
        <v>3.4</v>
      </c>
      <c r="Z180" s="58">
        <v>10.0</v>
      </c>
      <c r="AA180" s="58">
        <v>49.8</v>
      </c>
      <c r="AB180" s="58">
        <v>29.2</v>
      </c>
      <c r="AC180" s="97">
        <v>327.9</v>
      </c>
      <c r="AD180" s="58">
        <v>3.6</v>
      </c>
      <c r="AE180" s="58">
        <v>3.8</v>
      </c>
      <c r="AF180" s="58">
        <v>3.4</v>
      </c>
      <c r="AG180" s="58">
        <v>1.8</v>
      </c>
      <c r="AH180" s="58">
        <v>4.5</v>
      </c>
      <c r="AI180" s="58"/>
      <c r="AJ180" s="58"/>
      <c r="AK180" s="58"/>
      <c r="AL180" s="58"/>
      <c r="AM180" s="58">
        <v>20.0</v>
      </c>
      <c r="AN180" s="95">
        <v>506.6</v>
      </c>
      <c r="AO180" s="58">
        <v>-1.7</v>
      </c>
      <c r="AP180" s="58">
        <v>14.4</v>
      </c>
      <c r="AQ180" s="58">
        <v>79.1</v>
      </c>
      <c r="AR180" s="58">
        <v>40.5</v>
      </c>
      <c r="AS180" s="58">
        <v>45.4</v>
      </c>
      <c r="AT180" s="58">
        <v>8.0</v>
      </c>
      <c r="AU180" s="58">
        <v>0.4</v>
      </c>
      <c r="AV180" s="58">
        <v>33.5</v>
      </c>
      <c r="AW180" s="58">
        <v>21.4</v>
      </c>
      <c r="AX180" s="58">
        <v>24.3</v>
      </c>
      <c r="AY180" s="58">
        <v>20.4</v>
      </c>
      <c r="AZ180" s="58">
        <v>38.6</v>
      </c>
      <c r="BA180" s="58">
        <v>26.2</v>
      </c>
      <c r="BB180" s="58">
        <v>36.3</v>
      </c>
    </row>
    <row r="181" ht="16.5" customHeight="1">
      <c r="A181" s="58" t="s">
        <v>659</v>
      </c>
      <c r="B181" s="31">
        <v>8231.0</v>
      </c>
      <c r="C181" s="58">
        <v>279.0</v>
      </c>
      <c r="D181" s="58" t="s">
        <v>850</v>
      </c>
      <c r="E181" s="58">
        <v>267.4</v>
      </c>
      <c r="F181" s="58">
        <v>318.3</v>
      </c>
      <c r="G181" s="58">
        <v>16.0</v>
      </c>
      <c r="H181" s="101">
        <v>1243.9</v>
      </c>
      <c r="I181" s="58">
        <v>17.3</v>
      </c>
      <c r="J181" s="102">
        <v>8.9</v>
      </c>
      <c r="K181" s="102">
        <v>13.2</v>
      </c>
      <c r="L181" s="102">
        <v>35.0</v>
      </c>
      <c r="M181" s="102">
        <v>15.8</v>
      </c>
      <c r="N181" s="102">
        <v>10.6</v>
      </c>
      <c r="O181" s="58">
        <v>31.1</v>
      </c>
      <c r="P181" s="58">
        <v>23.3</v>
      </c>
      <c r="Q181" s="58">
        <v>42.8</v>
      </c>
      <c r="R181" s="58">
        <v>33.9</v>
      </c>
      <c r="S181" s="58">
        <v>54.6</v>
      </c>
      <c r="T181" s="95">
        <v>22911.0</v>
      </c>
      <c r="U181" s="95">
        <v>32939.0</v>
      </c>
      <c r="V181" s="58">
        <v>676.2</v>
      </c>
      <c r="W181" s="100">
        <f t="shared" si="5"/>
        <v>15</v>
      </c>
      <c r="X181" s="97">
        <f t="shared" si="6"/>
        <v>26.66666667</v>
      </c>
      <c r="Y181" s="97">
        <v>4.0</v>
      </c>
      <c r="Z181" s="58">
        <v>11.0</v>
      </c>
      <c r="AA181" s="102">
        <v>27.9</v>
      </c>
      <c r="AB181" s="102">
        <v>48.2</v>
      </c>
      <c r="AC181" s="97">
        <v>369.0</v>
      </c>
      <c r="AD181" s="58">
        <v>4.3</v>
      </c>
      <c r="AE181" s="58">
        <v>4.4</v>
      </c>
      <c r="AF181" s="58">
        <v>4.2</v>
      </c>
      <c r="AG181" s="58">
        <v>2.0</v>
      </c>
      <c r="AH181" s="58">
        <v>4.1</v>
      </c>
      <c r="AI181" s="58"/>
      <c r="AJ181" s="58"/>
      <c r="AK181" s="58"/>
      <c r="AL181" s="58"/>
      <c r="AM181" s="58">
        <v>29.0</v>
      </c>
      <c r="AN181" s="95">
        <v>671.7</v>
      </c>
      <c r="AO181" s="58">
        <v>-1.2</v>
      </c>
      <c r="AP181" s="58">
        <v>17.8</v>
      </c>
      <c r="AQ181" s="58">
        <v>68.9</v>
      </c>
      <c r="AR181" s="58">
        <v>39.6</v>
      </c>
      <c r="AS181" s="58">
        <v>49.0</v>
      </c>
      <c r="AT181" s="58">
        <v>7.9</v>
      </c>
      <c r="AU181" s="58">
        <v>0.2</v>
      </c>
      <c r="AV181" s="58">
        <v>42.8</v>
      </c>
      <c r="AW181" s="58">
        <v>21.4</v>
      </c>
      <c r="AX181" s="58">
        <v>14.4</v>
      </c>
      <c r="AY181" s="58">
        <v>21.2</v>
      </c>
      <c r="AZ181" s="58">
        <v>55.0</v>
      </c>
      <c r="BA181" s="58">
        <v>30.4</v>
      </c>
      <c r="BB181" s="58">
        <v>45.0</v>
      </c>
    </row>
    <row r="182" ht="16.5" customHeight="1">
      <c r="A182" s="58" t="s">
        <v>659</v>
      </c>
      <c r="B182" s="31">
        <v>8236.0</v>
      </c>
      <c r="C182" s="58">
        <v>279.0</v>
      </c>
      <c r="D182" s="58" t="s">
        <v>851</v>
      </c>
      <c r="E182" s="58">
        <v>267.4</v>
      </c>
      <c r="F182" s="58">
        <v>318.3</v>
      </c>
      <c r="G182" s="58">
        <v>16.0</v>
      </c>
      <c r="H182" s="95">
        <v>473.9</v>
      </c>
      <c r="I182" s="58">
        <v>17.3</v>
      </c>
      <c r="J182" s="58">
        <v>8.4</v>
      </c>
      <c r="K182" s="58">
        <v>12.3</v>
      </c>
      <c r="L182" s="58">
        <v>35.5</v>
      </c>
      <c r="M182" s="58">
        <v>15.7</v>
      </c>
      <c r="N182" s="58">
        <v>10.8</v>
      </c>
      <c r="O182" s="58">
        <v>31.1</v>
      </c>
      <c r="P182" s="58">
        <v>23.3</v>
      </c>
      <c r="Q182" s="58">
        <v>42.8</v>
      </c>
      <c r="R182" s="58">
        <v>33.9</v>
      </c>
      <c r="S182" s="58">
        <v>54.6</v>
      </c>
      <c r="T182" s="95">
        <v>22911.0</v>
      </c>
      <c r="U182" s="95">
        <v>32939.0</v>
      </c>
      <c r="V182" s="58">
        <v>676.2</v>
      </c>
      <c r="W182" s="100">
        <f t="shared" si="5"/>
        <v>15</v>
      </c>
      <c r="X182" s="97">
        <f t="shared" si="6"/>
        <v>26.66666667</v>
      </c>
      <c r="Y182" s="97">
        <v>4.0</v>
      </c>
      <c r="Z182" s="58">
        <v>11.0</v>
      </c>
      <c r="AA182" s="58">
        <v>47.6</v>
      </c>
      <c r="AB182" s="58">
        <v>30.0</v>
      </c>
      <c r="AC182" s="97">
        <v>369.0</v>
      </c>
      <c r="AD182" s="58">
        <v>4.3</v>
      </c>
      <c r="AE182" s="58">
        <v>4.4</v>
      </c>
      <c r="AF182" s="58">
        <v>4.2</v>
      </c>
      <c r="AG182" s="58">
        <v>2.0</v>
      </c>
      <c r="AH182" s="58">
        <v>4.1</v>
      </c>
      <c r="AI182" s="58"/>
      <c r="AJ182" s="58"/>
      <c r="AK182" s="58"/>
      <c r="AL182" s="58"/>
      <c r="AM182" s="58">
        <v>29.0</v>
      </c>
      <c r="AN182" s="95">
        <v>671.7</v>
      </c>
      <c r="AO182" s="58">
        <v>-1.2</v>
      </c>
      <c r="AP182" s="58">
        <v>17.8</v>
      </c>
      <c r="AQ182" s="58">
        <v>68.9</v>
      </c>
      <c r="AR182" s="58">
        <v>39.6</v>
      </c>
      <c r="AS182" s="58">
        <v>49.0</v>
      </c>
      <c r="AT182" s="58">
        <v>7.9</v>
      </c>
      <c r="AU182" s="58">
        <v>0.2</v>
      </c>
      <c r="AV182" s="58">
        <v>42.8</v>
      </c>
      <c r="AW182" s="58">
        <v>21.4</v>
      </c>
      <c r="AX182" s="58">
        <v>14.4</v>
      </c>
      <c r="AY182" s="58">
        <v>21.2</v>
      </c>
      <c r="AZ182" s="58">
        <v>55.0</v>
      </c>
      <c r="BA182" s="58">
        <v>30.4</v>
      </c>
      <c r="BB182" s="58">
        <v>45.0</v>
      </c>
    </row>
    <row r="183" ht="16.5" customHeight="1">
      <c r="A183" s="58" t="s">
        <v>659</v>
      </c>
      <c r="B183" s="31">
        <v>8235.0</v>
      </c>
      <c r="C183" s="58">
        <v>280.0</v>
      </c>
      <c r="D183" s="58" t="s">
        <v>368</v>
      </c>
      <c r="E183" s="58">
        <v>239.9</v>
      </c>
      <c r="F183" s="58">
        <v>271.6</v>
      </c>
      <c r="G183" s="58">
        <v>11.7</v>
      </c>
      <c r="H183" s="95">
        <v>162.8</v>
      </c>
      <c r="I183" s="58">
        <v>17.5</v>
      </c>
      <c r="J183" s="58">
        <v>8.3</v>
      </c>
      <c r="K183" s="58">
        <v>11.4</v>
      </c>
      <c r="L183" s="58">
        <v>36.4</v>
      </c>
      <c r="M183" s="58">
        <v>15.8</v>
      </c>
      <c r="N183" s="58">
        <v>10.7</v>
      </c>
      <c r="O183" s="58">
        <v>23.0</v>
      </c>
      <c r="P183" s="58">
        <v>24.2</v>
      </c>
      <c r="Q183" s="58">
        <v>47.3</v>
      </c>
      <c r="R183" s="58">
        <v>28.5</v>
      </c>
      <c r="S183" s="58">
        <v>61.7</v>
      </c>
      <c r="T183" s="95">
        <v>22863.0</v>
      </c>
      <c r="U183" s="95">
        <v>29976.0</v>
      </c>
      <c r="V183" s="58">
        <v>767.8</v>
      </c>
      <c r="W183" s="100">
        <f t="shared" si="5"/>
        <v>17</v>
      </c>
      <c r="X183" s="97">
        <f t="shared" si="6"/>
        <v>30.58823529</v>
      </c>
      <c r="Y183" s="97">
        <v>5.2</v>
      </c>
      <c r="Z183" s="58">
        <v>11.8</v>
      </c>
      <c r="AA183" s="58">
        <v>51.5</v>
      </c>
      <c r="AB183" s="58">
        <v>21.9</v>
      </c>
      <c r="AC183" s="97">
        <v>334.0</v>
      </c>
      <c r="AD183" s="58">
        <v>3.4</v>
      </c>
      <c r="AE183" s="58">
        <v>3.5</v>
      </c>
      <c r="AF183" s="58">
        <v>3.4</v>
      </c>
      <c r="AG183" s="58">
        <v>1.3</v>
      </c>
      <c r="AH183" s="58">
        <v>4.6</v>
      </c>
      <c r="AI183" s="58"/>
      <c r="AJ183" s="58"/>
      <c r="AK183" s="58"/>
      <c r="AL183" s="58"/>
      <c r="AM183" s="58">
        <v>41.0</v>
      </c>
      <c r="AN183" s="95">
        <v>1668.2</v>
      </c>
      <c r="AO183" s="58">
        <v>-1.9</v>
      </c>
      <c r="AP183" s="58">
        <v>15.5</v>
      </c>
      <c r="AQ183" s="58">
        <v>77.0</v>
      </c>
      <c r="AR183" s="58">
        <v>35.6</v>
      </c>
      <c r="AS183" s="58">
        <v>45.6</v>
      </c>
      <c r="AT183" s="58">
        <v>9.1</v>
      </c>
      <c r="AU183" s="58">
        <v>0.4</v>
      </c>
      <c r="AV183" s="58">
        <v>40.7</v>
      </c>
      <c r="AW183" s="58">
        <v>23.1</v>
      </c>
      <c r="AX183" s="58">
        <v>10.3</v>
      </c>
      <c r="AY183" s="58">
        <v>25.5</v>
      </c>
      <c r="AZ183" s="58">
        <v>33.5</v>
      </c>
      <c r="BA183" s="58">
        <v>24.4</v>
      </c>
      <c r="BB183" s="58">
        <v>34.8</v>
      </c>
    </row>
    <row r="184" ht="16.5" customHeight="1">
      <c r="A184" s="58" t="s">
        <v>659</v>
      </c>
      <c r="B184" s="31">
        <v>8311.0</v>
      </c>
      <c r="C184" s="58">
        <v>281.0</v>
      </c>
      <c r="D184" s="58" t="s">
        <v>852</v>
      </c>
      <c r="E184" s="58">
        <v>268.9</v>
      </c>
      <c r="F184" s="58">
        <v>313.8</v>
      </c>
      <c r="G184" s="58">
        <v>14.3</v>
      </c>
      <c r="H184" s="101">
        <v>1521.6</v>
      </c>
      <c r="I184" s="58">
        <v>16.4</v>
      </c>
      <c r="J184" s="102">
        <v>11.7</v>
      </c>
      <c r="K184" s="102">
        <v>17.1</v>
      </c>
      <c r="L184" s="102">
        <v>35.9</v>
      </c>
      <c r="M184" s="102">
        <v>12.8</v>
      </c>
      <c r="N184" s="102">
        <v>7.8</v>
      </c>
      <c r="O184" s="58">
        <v>25.3</v>
      </c>
      <c r="P184" s="58">
        <v>40.6</v>
      </c>
      <c r="Q184" s="58">
        <v>25.2</v>
      </c>
      <c r="R184" s="58">
        <v>34.2</v>
      </c>
      <c r="S184" s="58">
        <v>36.5</v>
      </c>
      <c r="T184" s="95">
        <v>21003.0</v>
      </c>
      <c r="U184" s="95">
        <v>41386.0</v>
      </c>
      <c r="V184" s="58">
        <v>536.1</v>
      </c>
      <c r="W184" s="100">
        <f t="shared" si="5"/>
        <v>17.7</v>
      </c>
      <c r="X184" s="97">
        <f t="shared" si="6"/>
        <v>37.85310734</v>
      </c>
      <c r="Y184" s="97">
        <v>6.7</v>
      </c>
      <c r="Z184" s="58">
        <v>11.0</v>
      </c>
      <c r="AA184" s="102">
        <v>26.9</v>
      </c>
      <c r="AB184" s="102">
        <v>57.0</v>
      </c>
      <c r="AC184" s="97">
        <v>473.2</v>
      </c>
      <c r="AD184" s="58">
        <v>4.8</v>
      </c>
      <c r="AE184" s="58">
        <v>5.4</v>
      </c>
      <c r="AF184" s="58">
        <v>4.1</v>
      </c>
      <c r="AG184" s="58">
        <v>1.6</v>
      </c>
      <c r="AH184" s="58">
        <v>5.3</v>
      </c>
      <c r="AI184" s="58"/>
      <c r="AJ184" s="58"/>
      <c r="AK184" s="58"/>
      <c r="AL184" s="58"/>
      <c r="AM184" s="58">
        <v>20.0</v>
      </c>
      <c r="AN184" s="95">
        <v>452.9</v>
      </c>
      <c r="AO184" s="58">
        <v>1.8</v>
      </c>
      <c r="AP184" s="58">
        <v>16.3</v>
      </c>
      <c r="AQ184" s="58">
        <v>74.7</v>
      </c>
      <c r="AR184" s="58">
        <v>46.5</v>
      </c>
      <c r="AS184" s="58">
        <v>50.5</v>
      </c>
      <c r="AT184" s="58">
        <v>6.4</v>
      </c>
      <c r="AU184" s="58">
        <v>0.3</v>
      </c>
      <c r="AV184" s="58">
        <v>17.5</v>
      </c>
      <c r="AW184" s="58">
        <v>23.2</v>
      </c>
      <c r="AX184" s="58">
        <v>18.4</v>
      </c>
      <c r="AY184" s="58">
        <v>40.5</v>
      </c>
      <c r="AZ184" s="58">
        <v>62.8</v>
      </c>
      <c r="BA184" s="58">
        <v>27.4</v>
      </c>
      <c r="BB184" s="58">
        <v>34.8</v>
      </c>
    </row>
    <row r="185" ht="16.5" customHeight="1">
      <c r="A185" s="58" t="s">
        <v>659</v>
      </c>
      <c r="B185" s="31">
        <v>8315.0</v>
      </c>
      <c r="C185" s="58">
        <v>281.0</v>
      </c>
      <c r="D185" s="58" t="s">
        <v>852</v>
      </c>
      <c r="E185" s="58">
        <v>268.9</v>
      </c>
      <c r="F185" s="58">
        <v>313.8</v>
      </c>
      <c r="G185" s="58">
        <v>14.3</v>
      </c>
      <c r="H185" s="101">
        <v>184.0</v>
      </c>
      <c r="I185" s="58">
        <v>16.4</v>
      </c>
      <c r="J185" s="102">
        <v>7.9</v>
      </c>
      <c r="K185" s="102">
        <v>10.7</v>
      </c>
      <c r="L185" s="102">
        <v>37.0</v>
      </c>
      <c r="M185" s="102">
        <v>17.0</v>
      </c>
      <c r="N185" s="102">
        <v>9.7</v>
      </c>
      <c r="O185" s="58">
        <v>25.3</v>
      </c>
      <c r="P185" s="58">
        <v>40.6</v>
      </c>
      <c r="Q185" s="58">
        <v>25.2</v>
      </c>
      <c r="R185" s="58">
        <v>34.2</v>
      </c>
      <c r="S185" s="58">
        <v>36.5</v>
      </c>
      <c r="T185" s="95">
        <v>21003.0</v>
      </c>
      <c r="U185" s="95">
        <v>41386.0</v>
      </c>
      <c r="V185" s="58">
        <v>536.1</v>
      </c>
      <c r="W185" s="100">
        <f t="shared" si="5"/>
        <v>17.7</v>
      </c>
      <c r="X185" s="97">
        <f t="shared" si="6"/>
        <v>37.85310734</v>
      </c>
      <c r="Y185" s="97">
        <v>6.7</v>
      </c>
      <c r="Z185" s="58">
        <v>11.0</v>
      </c>
      <c r="AA185" s="102">
        <v>39.2</v>
      </c>
      <c r="AB185" s="102">
        <v>36.2</v>
      </c>
      <c r="AC185" s="97">
        <v>473.2</v>
      </c>
      <c r="AD185" s="58">
        <v>4.8</v>
      </c>
      <c r="AE185" s="58">
        <v>5.4</v>
      </c>
      <c r="AF185" s="58">
        <v>4.1</v>
      </c>
      <c r="AG185" s="58">
        <v>1.6</v>
      </c>
      <c r="AH185" s="58">
        <v>5.3</v>
      </c>
      <c r="AI185" s="58"/>
      <c r="AJ185" s="58"/>
      <c r="AK185" s="58"/>
      <c r="AL185" s="58"/>
      <c r="AM185" s="58">
        <v>20.0</v>
      </c>
      <c r="AN185" s="95">
        <v>452.9</v>
      </c>
      <c r="AO185" s="58">
        <v>1.8</v>
      </c>
      <c r="AP185" s="58">
        <v>16.3</v>
      </c>
      <c r="AQ185" s="58">
        <v>74.7</v>
      </c>
      <c r="AR185" s="58">
        <v>46.5</v>
      </c>
      <c r="AS185" s="58">
        <v>50.5</v>
      </c>
      <c r="AT185" s="58">
        <v>6.4</v>
      </c>
      <c r="AU185" s="58">
        <v>0.3</v>
      </c>
      <c r="AV185" s="58">
        <v>17.5</v>
      </c>
      <c r="AW185" s="58">
        <v>23.2</v>
      </c>
      <c r="AX185" s="58">
        <v>18.4</v>
      </c>
      <c r="AY185" s="58">
        <v>40.5</v>
      </c>
      <c r="AZ185" s="58">
        <v>62.8</v>
      </c>
      <c r="BA185" s="58">
        <v>27.4</v>
      </c>
      <c r="BB185" s="58">
        <v>34.8</v>
      </c>
    </row>
    <row r="186" ht="16.5" customHeight="1">
      <c r="A186" s="58" t="s">
        <v>659</v>
      </c>
      <c r="B186" s="31">
        <v>8336.0</v>
      </c>
      <c r="C186" s="58">
        <v>282.0</v>
      </c>
      <c r="D186" s="58" t="s">
        <v>853</v>
      </c>
      <c r="E186" s="58">
        <v>278.3</v>
      </c>
      <c r="F186" s="58">
        <v>318.7</v>
      </c>
      <c r="G186" s="58">
        <v>12.7</v>
      </c>
      <c r="H186" s="95">
        <v>275.9</v>
      </c>
      <c r="I186" s="58">
        <v>17.5</v>
      </c>
      <c r="J186" s="58">
        <v>7.9</v>
      </c>
      <c r="K186" s="58">
        <v>11.8</v>
      </c>
      <c r="L186" s="58">
        <v>36.3</v>
      </c>
      <c r="M186" s="58">
        <v>15.7</v>
      </c>
      <c r="N186" s="58">
        <v>10.7</v>
      </c>
      <c r="O186" s="58">
        <v>22.1</v>
      </c>
      <c r="P186" s="58">
        <v>34.0</v>
      </c>
      <c r="Q186" s="58">
        <v>34.1</v>
      </c>
      <c r="R186" s="58">
        <v>31.9</v>
      </c>
      <c r="S186" s="58">
        <v>53.8</v>
      </c>
      <c r="T186" s="95">
        <v>23142.0</v>
      </c>
      <c r="U186" s="95">
        <v>30722.0</v>
      </c>
      <c r="V186" s="58">
        <v>713.9</v>
      </c>
      <c r="W186" s="100">
        <f t="shared" si="5"/>
        <v>13.4</v>
      </c>
      <c r="X186" s="97">
        <f t="shared" si="6"/>
        <v>19.40298507</v>
      </c>
      <c r="Y186" s="97">
        <v>2.6</v>
      </c>
      <c r="Z186" s="58">
        <v>10.8</v>
      </c>
      <c r="AA186" s="58">
        <v>47.9</v>
      </c>
      <c r="AB186" s="58">
        <v>30.8</v>
      </c>
      <c r="AC186" s="97">
        <v>335.0</v>
      </c>
      <c r="AD186" s="58">
        <v>3.3</v>
      </c>
      <c r="AE186" s="58">
        <v>3.7</v>
      </c>
      <c r="AF186" s="58">
        <v>2.9</v>
      </c>
      <c r="AG186" s="58">
        <v>1.2</v>
      </c>
      <c r="AH186" s="58">
        <v>3.7</v>
      </c>
      <c r="AI186" s="58"/>
      <c r="AJ186" s="58"/>
      <c r="AK186" s="58"/>
      <c r="AL186" s="58"/>
      <c r="AM186" s="58">
        <v>48.0</v>
      </c>
      <c r="AN186" s="95">
        <v>1155.1</v>
      </c>
      <c r="AO186" s="58">
        <v>-1.7</v>
      </c>
      <c r="AP186" s="58">
        <v>17.9</v>
      </c>
      <c r="AQ186" s="58">
        <v>77.9</v>
      </c>
      <c r="AR186" s="58">
        <v>39.7</v>
      </c>
      <c r="AS186" s="58">
        <v>43.3</v>
      </c>
      <c r="AT186" s="58">
        <v>7.6</v>
      </c>
      <c r="AU186" s="58">
        <v>0.8</v>
      </c>
      <c r="AV186" s="58">
        <v>38.2</v>
      </c>
      <c r="AW186" s="58">
        <v>25.0</v>
      </c>
      <c r="AX186" s="58">
        <v>12.7</v>
      </c>
      <c r="AY186" s="58">
        <v>23.3</v>
      </c>
      <c r="AZ186" s="58">
        <v>36.9</v>
      </c>
      <c r="BA186" s="58">
        <v>26.4</v>
      </c>
      <c r="BB186" s="58">
        <v>33.9</v>
      </c>
    </row>
    <row r="187" ht="16.5" customHeight="1">
      <c r="A187" s="58" t="s">
        <v>659</v>
      </c>
      <c r="B187" s="31">
        <v>8316.0</v>
      </c>
      <c r="C187" s="58">
        <v>283.0</v>
      </c>
      <c r="D187" s="58" t="s">
        <v>854</v>
      </c>
      <c r="E187" s="58">
        <v>263.2</v>
      </c>
      <c r="F187" s="58">
        <v>289.2</v>
      </c>
      <c r="G187" s="58">
        <v>9.0</v>
      </c>
      <c r="H187" s="95">
        <v>240.1</v>
      </c>
      <c r="I187" s="58">
        <v>17.7</v>
      </c>
      <c r="J187" s="58">
        <v>8.0</v>
      </c>
      <c r="K187" s="58">
        <v>11.7</v>
      </c>
      <c r="L187" s="58">
        <v>36.5</v>
      </c>
      <c r="M187" s="58">
        <v>15.7</v>
      </c>
      <c r="N187" s="58">
        <v>10.4</v>
      </c>
      <c r="O187" s="58">
        <v>18.1</v>
      </c>
      <c r="P187" s="58">
        <v>47.8</v>
      </c>
      <c r="Q187" s="58">
        <v>30.6</v>
      </c>
      <c r="R187" s="58">
        <v>21.6</v>
      </c>
      <c r="S187" s="58">
        <v>55.9</v>
      </c>
      <c r="T187" s="95">
        <v>21513.0</v>
      </c>
      <c r="U187" s="95">
        <v>31512.0</v>
      </c>
      <c r="V187" s="58">
        <v>744.8</v>
      </c>
      <c r="W187" s="100">
        <f t="shared" si="5"/>
        <v>15.7</v>
      </c>
      <c r="X187" s="97">
        <f t="shared" si="6"/>
        <v>28.02547771</v>
      </c>
      <c r="Y187" s="97">
        <v>4.4</v>
      </c>
      <c r="Z187" s="58">
        <v>11.3</v>
      </c>
      <c r="AA187" s="58">
        <v>48.8</v>
      </c>
      <c r="AB187" s="58">
        <v>25.4</v>
      </c>
      <c r="AC187" s="97">
        <v>356.8</v>
      </c>
      <c r="AD187" s="58">
        <v>3.2</v>
      </c>
      <c r="AE187" s="58">
        <v>3.3</v>
      </c>
      <c r="AF187" s="58">
        <v>3.2</v>
      </c>
      <c r="AG187" s="58">
        <v>1.0</v>
      </c>
      <c r="AH187" s="58">
        <v>4.0</v>
      </c>
      <c r="AI187" s="58"/>
      <c r="AJ187" s="58"/>
      <c r="AK187" s="58"/>
      <c r="AL187" s="58"/>
      <c r="AM187" s="58">
        <v>41.0</v>
      </c>
      <c r="AN187" s="95">
        <v>1204.5</v>
      </c>
      <c r="AO187" s="58">
        <v>-1.0</v>
      </c>
      <c r="AP187" s="58">
        <v>15.3</v>
      </c>
      <c r="AQ187" s="58">
        <v>81.9</v>
      </c>
      <c r="AR187" s="58">
        <v>40.9</v>
      </c>
      <c r="AS187" s="58">
        <v>46.7</v>
      </c>
      <c r="AT187" s="58">
        <v>8.4</v>
      </c>
      <c r="AU187" s="58">
        <v>0.6</v>
      </c>
      <c r="AV187" s="58">
        <v>41.8</v>
      </c>
      <c r="AW187" s="58">
        <v>21.0</v>
      </c>
      <c r="AX187" s="58">
        <v>11.6</v>
      </c>
      <c r="AY187" s="58">
        <v>24.9</v>
      </c>
      <c r="AZ187" s="58">
        <v>38.4</v>
      </c>
      <c r="BA187" s="58">
        <v>28.6</v>
      </c>
      <c r="BB187" s="58">
        <v>36.5</v>
      </c>
    </row>
    <row r="188" ht="16.5" customHeight="1">
      <c r="A188" s="58" t="s">
        <v>659</v>
      </c>
      <c r="B188" s="31">
        <v>8317.0</v>
      </c>
      <c r="C188" s="58">
        <v>284.0</v>
      </c>
      <c r="D188" s="58" t="s">
        <v>855</v>
      </c>
      <c r="E188" s="58">
        <v>246.2</v>
      </c>
      <c r="F188" s="58">
        <v>272.3</v>
      </c>
      <c r="G188" s="58">
        <v>9.6</v>
      </c>
      <c r="H188" s="95">
        <v>248.7</v>
      </c>
      <c r="I188" s="58">
        <v>17.1</v>
      </c>
      <c r="J188" s="58">
        <v>8.0</v>
      </c>
      <c r="K188" s="58">
        <v>11.8</v>
      </c>
      <c r="L188" s="58">
        <v>36.0</v>
      </c>
      <c r="M188" s="58">
        <v>16.2</v>
      </c>
      <c r="N188" s="58">
        <v>11.0</v>
      </c>
      <c r="O188" s="58">
        <v>21.2</v>
      </c>
      <c r="P188" s="58">
        <v>54.1</v>
      </c>
      <c r="Q188" s="58">
        <v>24.6</v>
      </c>
      <c r="R188" s="58">
        <v>21.3</v>
      </c>
      <c r="S188" s="58">
        <v>55.8</v>
      </c>
      <c r="T188" s="95">
        <v>21662.0</v>
      </c>
      <c r="U188" s="95">
        <v>36409.0</v>
      </c>
      <c r="V188" s="58">
        <v>758.9</v>
      </c>
      <c r="W188" s="100">
        <f t="shared" si="5"/>
        <v>17.1</v>
      </c>
      <c r="X188" s="97">
        <f t="shared" si="6"/>
        <v>27.48538012</v>
      </c>
      <c r="Y188" s="97">
        <v>4.7</v>
      </c>
      <c r="Z188" s="58">
        <v>12.4</v>
      </c>
      <c r="AA188" s="58">
        <v>48.1</v>
      </c>
      <c r="AB188" s="58">
        <v>28.4</v>
      </c>
      <c r="AC188" s="97">
        <v>412.4</v>
      </c>
      <c r="AD188" s="58">
        <v>3.5</v>
      </c>
      <c r="AE188" s="58">
        <v>3.4</v>
      </c>
      <c r="AF188" s="58">
        <v>3.6</v>
      </c>
      <c r="AG188" s="58">
        <v>1.1</v>
      </c>
      <c r="AH188" s="58">
        <v>4.4</v>
      </c>
      <c r="AI188" s="58"/>
      <c r="AJ188" s="58"/>
      <c r="AK188" s="58"/>
      <c r="AL188" s="58"/>
      <c r="AM188" s="58">
        <v>29.0</v>
      </c>
      <c r="AN188" s="95">
        <v>1094.7</v>
      </c>
      <c r="AO188" s="58">
        <v>-1.6</v>
      </c>
      <c r="AP188" s="58">
        <v>11.4</v>
      </c>
      <c r="AQ188" s="58">
        <v>78.8</v>
      </c>
      <c r="AR188" s="58">
        <v>40.0</v>
      </c>
      <c r="AS188" s="58">
        <v>45.6</v>
      </c>
      <c r="AT188" s="58">
        <v>7.6</v>
      </c>
      <c r="AU188" s="58">
        <v>0.5</v>
      </c>
      <c r="AV188" s="58">
        <v>39.3</v>
      </c>
      <c r="AW188" s="58">
        <v>22.9</v>
      </c>
      <c r="AX188" s="58">
        <v>12.7</v>
      </c>
      <c r="AY188" s="58">
        <v>24.6</v>
      </c>
      <c r="AZ188" s="58">
        <v>43.2</v>
      </c>
      <c r="BA188" s="58">
        <v>30.8</v>
      </c>
      <c r="BB188" s="58">
        <v>33.4</v>
      </c>
    </row>
    <row r="189" ht="16.5" customHeight="1">
      <c r="A189" s="58" t="s">
        <v>659</v>
      </c>
      <c r="B189" s="31">
        <v>8325.0</v>
      </c>
      <c r="C189" s="58">
        <v>285.0</v>
      </c>
      <c r="D189" s="58" t="s">
        <v>375</v>
      </c>
      <c r="E189" s="58">
        <v>242.7</v>
      </c>
      <c r="F189" s="58">
        <v>274.1</v>
      </c>
      <c r="G189" s="58">
        <v>11.4</v>
      </c>
      <c r="H189" s="95">
        <v>182.3</v>
      </c>
      <c r="I189" s="58">
        <v>18.1</v>
      </c>
      <c r="J189" s="58">
        <v>8.1</v>
      </c>
      <c r="K189" s="58">
        <v>12.0</v>
      </c>
      <c r="L189" s="58">
        <v>35.6</v>
      </c>
      <c r="M189" s="58">
        <v>15.3</v>
      </c>
      <c r="N189" s="58">
        <v>10.8</v>
      </c>
      <c r="O189" s="58">
        <v>26.4</v>
      </c>
      <c r="P189" s="58">
        <v>48.7</v>
      </c>
      <c r="Q189" s="58">
        <v>27.7</v>
      </c>
      <c r="R189" s="58">
        <v>23.7</v>
      </c>
      <c r="S189" s="58">
        <v>64.4</v>
      </c>
      <c r="T189" s="95">
        <v>23526.0</v>
      </c>
      <c r="U189" s="95">
        <v>40725.0</v>
      </c>
      <c r="V189" s="58">
        <v>772.5</v>
      </c>
      <c r="W189" s="100">
        <f t="shared" si="5"/>
        <v>16.8</v>
      </c>
      <c r="X189" s="97">
        <f t="shared" si="6"/>
        <v>28.57142857</v>
      </c>
      <c r="Y189" s="97">
        <v>4.8</v>
      </c>
      <c r="Z189" s="58">
        <v>12.0</v>
      </c>
      <c r="AA189" s="58">
        <v>49.8</v>
      </c>
      <c r="AB189" s="58">
        <v>25.1</v>
      </c>
      <c r="AC189" s="97">
        <v>430.5</v>
      </c>
      <c r="AD189" s="58">
        <v>2.9</v>
      </c>
      <c r="AE189" s="58">
        <v>2.8</v>
      </c>
      <c r="AF189" s="58">
        <v>2.9</v>
      </c>
      <c r="AG189" s="58">
        <v>1.2</v>
      </c>
      <c r="AH189" s="58">
        <v>3.2</v>
      </c>
      <c r="AI189" s="58"/>
      <c r="AJ189" s="58"/>
      <c r="AK189" s="58"/>
      <c r="AL189" s="58"/>
      <c r="AM189" s="58">
        <v>56.0</v>
      </c>
      <c r="AN189" s="95">
        <v>1503.7</v>
      </c>
      <c r="AO189" s="58">
        <v>-1.2</v>
      </c>
      <c r="AP189" s="58">
        <v>14.3</v>
      </c>
      <c r="AQ189" s="58">
        <v>73.6</v>
      </c>
      <c r="AR189" s="58">
        <v>37.7</v>
      </c>
      <c r="AS189" s="58">
        <v>48.5</v>
      </c>
      <c r="AT189" s="58">
        <v>8.8</v>
      </c>
      <c r="AU189" s="58">
        <v>0.2</v>
      </c>
      <c r="AV189" s="58">
        <v>57.7</v>
      </c>
      <c r="AW189" s="58">
        <v>15.5</v>
      </c>
      <c r="AX189" s="58">
        <v>9.3</v>
      </c>
      <c r="AY189" s="58">
        <v>17.2</v>
      </c>
      <c r="AZ189" s="58">
        <v>31.8</v>
      </c>
      <c r="BA189" s="58">
        <v>29.7</v>
      </c>
      <c r="BB189" s="58">
        <v>42.3</v>
      </c>
    </row>
    <row r="190" ht="16.5" customHeight="1">
      <c r="A190" s="58" t="s">
        <v>659</v>
      </c>
      <c r="B190" s="31">
        <v>8327.0</v>
      </c>
      <c r="C190" s="58">
        <v>285.0</v>
      </c>
      <c r="D190" s="58" t="s">
        <v>377</v>
      </c>
      <c r="E190" s="58">
        <v>242.7</v>
      </c>
      <c r="F190" s="58">
        <v>274.1</v>
      </c>
      <c r="G190" s="58">
        <v>11.4</v>
      </c>
      <c r="H190" s="95">
        <v>182.3</v>
      </c>
      <c r="I190" s="58">
        <v>18.1</v>
      </c>
      <c r="J190" s="58">
        <v>8.1</v>
      </c>
      <c r="K190" s="58">
        <v>12.0</v>
      </c>
      <c r="L190" s="58">
        <v>35.6</v>
      </c>
      <c r="M190" s="58">
        <v>15.3</v>
      </c>
      <c r="N190" s="58">
        <v>10.8</v>
      </c>
      <c r="O190" s="58">
        <v>26.4</v>
      </c>
      <c r="P190" s="58">
        <v>48.7</v>
      </c>
      <c r="Q190" s="58">
        <v>27.7</v>
      </c>
      <c r="R190" s="58">
        <v>23.7</v>
      </c>
      <c r="S190" s="58">
        <v>64.4</v>
      </c>
      <c r="T190" s="95">
        <v>23526.0</v>
      </c>
      <c r="U190" s="95">
        <v>40725.0</v>
      </c>
      <c r="V190" s="58">
        <v>772.5</v>
      </c>
      <c r="W190" s="100">
        <f t="shared" si="5"/>
        <v>16.8</v>
      </c>
      <c r="X190" s="97">
        <f t="shared" si="6"/>
        <v>28.57142857</v>
      </c>
      <c r="Y190" s="97">
        <v>4.8</v>
      </c>
      <c r="Z190" s="58">
        <v>12.0</v>
      </c>
      <c r="AA190" s="58">
        <v>49.8</v>
      </c>
      <c r="AB190" s="58">
        <v>25.1</v>
      </c>
      <c r="AC190" s="97">
        <v>430.5</v>
      </c>
      <c r="AD190" s="58">
        <v>2.9</v>
      </c>
      <c r="AE190" s="58">
        <v>2.8</v>
      </c>
      <c r="AF190" s="58">
        <v>2.9</v>
      </c>
      <c r="AG190" s="58">
        <v>1.2</v>
      </c>
      <c r="AH190" s="58">
        <v>3.2</v>
      </c>
      <c r="AI190" s="58"/>
      <c r="AJ190" s="58"/>
      <c r="AK190" s="58"/>
      <c r="AL190" s="58"/>
      <c r="AM190" s="58">
        <v>56.0</v>
      </c>
      <c r="AN190" s="95">
        <v>1503.7</v>
      </c>
      <c r="AO190" s="58">
        <v>-1.2</v>
      </c>
      <c r="AP190" s="58">
        <v>14.3</v>
      </c>
      <c r="AQ190" s="58">
        <v>73.6</v>
      </c>
      <c r="AR190" s="58">
        <v>37.7</v>
      </c>
      <c r="AS190" s="58">
        <v>48.5</v>
      </c>
      <c r="AT190" s="58">
        <v>8.8</v>
      </c>
      <c r="AU190" s="58">
        <v>0.2</v>
      </c>
      <c r="AV190" s="58">
        <v>57.7</v>
      </c>
      <c r="AW190" s="58">
        <v>15.5</v>
      </c>
      <c r="AX190" s="58">
        <v>9.3</v>
      </c>
      <c r="AY190" s="58">
        <v>17.2</v>
      </c>
      <c r="AZ190" s="58">
        <v>31.8</v>
      </c>
      <c r="BA190" s="58">
        <v>29.7</v>
      </c>
      <c r="BB190" s="58">
        <v>42.3</v>
      </c>
    </row>
    <row r="191" ht="16.5" customHeight="1">
      <c r="A191" s="58" t="s">
        <v>659</v>
      </c>
      <c r="B191" s="31">
        <v>8326.0</v>
      </c>
      <c r="C191" s="58">
        <v>286.0</v>
      </c>
      <c r="D191" s="58" t="s">
        <v>856</v>
      </c>
      <c r="E191" s="58">
        <v>200.3</v>
      </c>
      <c r="F191" s="58">
        <v>230.3</v>
      </c>
      <c r="G191" s="58">
        <v>13.0</v>
      </c>
      <c r="H191" s="95">
        <v>181.8</v>
      </c>
      <c r="I191" s="58">
        <v>16.8</v>
      </c>
      <c r="J191" s="58">
        <v>8.2</v>
      </c>
      <c r="K191" s="58">
        <v>12.2</v>
      </c>
      <c r="L191" s="58">
        <v>34.7</v>
      </c>
      <c r="M191" s="58">
        <v>16.3</v>
      </c>
      <c r="N191" s="58">
        <v>11.8</v>
      </c>
      <c r="O191" s="58">
        <v>26.0</v>
      </c>
      <c r="P191" s="58">
        <v>46.9</v>
      </c>
      <c r="Q191" s="58">
        <v>26.6</v>
      </c>
      <c r="R191" s="58">
        <v>26.5</v>
      </c>
      <c r="S191" s="58">
        <v>54.7</v>
      </c>
      <c r="T191" s="95">
        <v>22805.0</v>
      </c>
      <c r="U191" s="95">
        <v>35061.0</v>
      </c>
      <c r="V191" s="58">
        <v>722.0</v>
      </c>
      <c r="W191" s="100">
        <f t="shared" si="5"/>
        <v>17.6</v>
      </c>
      <c r="X191" s="97">
        <f t="shared" si="6"/>
        <v>34.09090909</v>
      </c>
      <c r="Y191" s="97">
        <v>6.0</v>
      </c>
      <c r="Z191" s="58">
        <v>11.6</v>
      </c>
      <c r="AA191" s="58">
        <v>50.5</v>
      </c>
      <c r="AB191" s="58">
        <v>24.5</v>
      </c>
      <c r="AC191" s="97">
        <v>407.4</v>
      </c>
      <c r="AD191" s="58">
        <v>3.4</v>
      </c>
      <c r="AE191" s="58">
        <v>3.5</v>
      </c>
      <c r="AF191" s="58">
        <v>3.3</v>
      </c>
      <c r="AG191" s="58">
        <v>1.8</v>
      </c>
      <c r="AH191" s="58">
        <v>4.1</v>
      </c>
      <c r="AI191" s="58"/>
      <c r="AJ191" s="58"/>
      <c r="AK191" s="58"/>
      <c r="AL191" s="58"/>
      <c r="AM191" s="58">
        <v>25.0</v>
      </c>
      <c r="AN191" s="95">
        <v>1266.8</v>
      </c>
      <c r="AO191" s="58">
        <v>-2.5</v>
      </c>
      <c r="AP191" s="58">
        <v>18.0</v>
      </c>
      <c r="AQ191" s="58">
        <v>74.0</v>
      </c>
      <c r="AR191" s="58">
        <v>37.4</v>
      </c>
      <c r="AS191" s="58">
        <v>47.2</v>
      </c>
      <c r="AT191" s="58">
        <v>7.4</v>
      </c>
      <c r="AU191" s="58">
        <v>0.2</v>
      </c>
      <c r="AV191" s="58">
        <v>43.6</v>
      </c>
      <c r="AW191" s="58">
        <v>19.5</v>
      </c>
      <c r="AX191" s="58">
        <v>12.8</v>
      </c>
      <c r="AY191" s="58">
        <v>23.9</v>
      </c>
      <c r="AZ191" s="58">
        <v>38.7</v>
      </c>
      <c r="BA191" s="58">
        <v>29.7</v>
      </c>
      <c r="BB191" s="58">
        <v>38.1</v>
      </c>
    </row>
    <row r="192" ht="16.5" customHeight="1">
      <c r="A192" s="58" t="s">
        <v>659</v>
      </c>
      <c r="B192" s="31">
        <v>8237.0</v>
      </c>
      <c r="C192" s="58">
        <v>286.0</v>
      </c>
      <c r="D192" s="58" t="s">
        <v>857</v>
      </c>
      <c r="E192" s="58">
        <v>200.3</v>
      </c>
      <c r="F192" s="58">
        <v>230.3</v>
      </c>
      <c r="G192" s="58">
        <v>13.0</v>
      </c>
      <c r="H192" s="95">
        <v>181.8</v>
      </c>
      <c r="I192" s="58">
        <v>16.8</v>
      </c>
      <c r="J192" s="58">
        <v>8.2</v>
      </c>
      <c r="K192" s="58">
        <v>12.2</v>
      </c>
      <c r="L192" s="58">
        <v>34.7</v>
      </c>
      <c r="M192" s="58">
        <v>16.3</v>
      </c>
      <c r="N192" s="58">
        <v>11.8</v>
      </c>
      <c r="O192" s="58">
        <v>26.0</v>
      </c>
      <c r="P192" s="58">
        <v>46.9</v>
      </c>
      <c r="Q192" s="58">
        <v>26.6</v>
      </c>
      <c r="R192" s="58">
        <v>26.5</v>
      </c>
      <c r="S192" s="58">
        <v>54.7</v>
      </c>
      <c r="T192" s="95">
        <v>22805.0</v>
      </c>
      <c r="U192" s="95">
        <v>35061.0</v>
      </c>
      <c r="V192" s="58">
        <v>722.0</v>
      </c>
      <c r="W192" s="100">
        <f t="shared" si="5"/>
        <v>17.6</v>
      </c>
      <c r="X192" s="97">
        <f t="shared" si="6"/>
        <v>34.09090909</v>
      </c>
      <c r="Y192" s="97">
        <v>6.0</v>
      </c>
      <c r="Z192" s="58">
        <v>11.6</v>
      </c>
      <c r="AA192" s="58">
        <v>50.5</v>
      </c>
      <c r="AB192" s="58">
        <v>24.5</v>
      </c>
      <c r="AC192" s="97">
        <v>407.4</v>
      </c>
      <c r="AD192" s="58">
        <v>3.4</v>
      </c>
      <c r="AE192" s="58">
        <v>3.5</v>
      </c>
      <c r="AF192" s="58">
        <v>3.3</v>
      </c>
      <c r="AG192" s="58">
        <v>1.8</v>
      </c>
      <c r="AH192" s="58">
        <v>4.1</v>
      </c>
      <c r="AI192" s="58"/>
      <c r="AJ192" s="58"/>
      <c r="AK192" s="58"/>
      <c r="AL192" s="58"/>
      <c r="AM192" s="58">
        <v>25.0</v>
      </c>
      <c r="AN192" s="95">
        <v>1266.8</v>
      </c>
      <c r="AO192" s="58">
        <v>-2.5</v>
      </c>
      <c r="AP192" s="58">
        <v>18.0</v>
      </c>
      <c r="AQ192" s="58">
        <v>74.0</v>
      </c>
      <c r="AR192" s="58">
        <v>37.4</v>
      </c>
      <c r="AS192" s="58">
        <v>47.2</v>
      </c>
      <c r="AT192" s="58">
        <v>7.4</v>
      </c>
      <c r="AU192" s="58">
        <v>0.2</v>
      </c>
      <c r="AV192" s="58">
        <v>43.6</v>
      </c>
      <c r="AW192" s="58">
        <v>19.5</v>
      </c>
      <c r="AX192" s="58">
        <v>12.8</v>
      </c>
      <c r="AY192" s="58">
        <v>23.9</v>
      </c>
      <c r="AZ192" s="58">
        <v>38.7</v>
      </c>
      <c r="BA192" s="58">
        <v>29.7</v>
      </c>
      <c r="BB192" s="58">
        <v>38.1</v>
      </c>
    </row>
    <row r="193" ht="16.5" customHeight="1">
      <c r="A193" s="58" t="s">
        <v>659</v>
      </c>
      <c r="B193" s="31">
        <v>8335.0</v>
      </c>
      <c r="C193" s="58">
        <v>287.0</v>
      </c>
      <c r="D193" s="58" t="s">
        <v>378</v>
      </c>
      <c r="E193" s="58">
        <v>243.1</v>
      </c>
      <c r="F193" s="58">
        <v>280.3</v>
      </c>
      <c r="G193" s="58">
        <v>13.3</v>
      </c>
      <c r="H193" s="95">
        <v>342.7</v>
      </c>
      <c r="I193" s="58">
        <v>16.4</v>
      </c>
      <c r="J193" s="58">
        <v>9.9</v>
      </c>
      <c r="K193" s="58">
        <v>12.7</v>
      </c>
      <c r="L193" s="58">
        <v>34.6</v>
      </c>
      <c r="M193" s="58">
        <v>15.5</v>
      </c>
      <c r="N193" s="58">
        <v>10.8</v>
      </c>
      <c r="O193" s="58">
        <v>23.8</v>
      </c>
      <c r="P193" s="58">
        <v>47.8</v>
      </c>
      <c r="Q193" s="58">
        <v>20.4</v>
      </c>
      <c r="R193" s="58">
        <v>31.8</v>
      </c>
      <c r="S193" s="58">
        <v>46.5</v>
      </c>
      <c r="T193" s="95">
        <v>22339.0</v>
      </c>
      <c r="U193" s="95">
        <v>31701.0</v>
      </c>
      <c r="V193" s="58">
        <v>662.5</v>
      </c>
      <c r="W193" s="100">
        <f t="shared" si="5"/>
        <v>15.7</v>
      </c>
      <c r="X193" s="97">
        <f t="shared" si="6"/>
        <v>33.12101911</v>
      </c>
      <c r="Y193" s="97">
        <v>5.2</v>
      </c>
      <c r="Z193" s="58">
        <v>10.5</v>
      </c>
      <c r="AA193" s="58">
        <v>46.2</v>
      </c>
      <c r="AB193" s="58">
        <v>29.5</v>
      </c>
      <c r="AC193" s="97">
        <v>355.5</v>
      </c>
      <c r="AD193" s="58">
        <v>3.7</v>
      </c>
      <c r="AE193" s="58">
        <v>4.1</v>
      </c>
      <c r="AF193" s="58">
        <v>3.3</v>
      </c>
      <c r="AG193" s="58">
        <v>1.6</v>
      </c>
      <c r="AH193" s="58">
        <v>4.3</v>
      </c>
      <c r="AI193" s="58"/>
      <c r="AJ193" s="58"/>
      <c r="AK193" s="58"/>
      <c r="AL193" s="58"/>
      <c r="AM193" s="58">
        <v>25.0</v>
      </c>
      <c r="AN193" s="95">
        <v>818.0</v>
      </c>
      <c r="AO193" s="58">
        <v>-1.1</v>
      </c>
      <c r="AP193" s="58">
        <v>17.0</v>
      </c>
      <c r="AQ193" s="58">
        <v>76.2</v>
      </c>
      <c r="AR193" s="58">
        <v>38.7</v>
      </c>
      <c r="AS193" s="58">
        <v>47.8</v>
      </c>
      <c r="AT193" s="58">
        <v>6.9</v>
      </c>
      <c r="AU193" s="58">
        <v>0.9</v>
      </c>
      <c r="AV193" s="58">
        <v>28.0</v>
      </c>
      <c r="AW193" s="58">
        <v>25.6</v>
      </c>
      <c r="AX193" s="58">
        <v>16.9</v>
      </c>
      <c r="AY193" s="58">
        <v>28.6</v>
      </c>
      <c r="AZ193" s="58">
        <v>43.2</v>
      </c>
      <c r="BA193" s="58">
        <v>28.6</v>
      </c>
      <c r="BB193" s="58">
        <v>36.9</v>
      </c>
    </row>
    <row r="194" ht="16.5" customHeight="1">
      <c r="A194" s="58" t="s">
        <v>659</v>
      </c>
      <c r="B194" s="31">
        <v>8337.0</v>
      </c>
      <c r="C194" s="58">
        <v>288.0</v>
      </c>
      <c r="D194" s="58" t="s">
        <v>380</v>
      </c>
      <c r="E194" s="58">
        <v>215.6</v>
      </c>
      <c r="F194" s="58">
        <v>245.8</v>
      </c>
      <c r="G194" s="58">
        <v>12.3</v>
      </c>
      <c r="H194" s="95">
        <v>132.1</v>
      </c>
      <c r="I194" s="58">
        <v>17.8</v>
      </c>
      <c r="J194" s="58">
        <v>8.0</v>
      </c>
      <c r="K194" s="58">
        <v>11.5</v>
      </c>
      <c r="L194" s="58">
        <v>35.5</v>
      </c>
      <c r="M194" s="58">
        <v>16.3</v>
      </c>
      <c r="N194" s="58">
        <v>11.0</v>
      </c>
      <c r="O194" s="58">
        <v>21.0</v>
      </c>
      <c r="P194" s="58">
        <v>56.6</v>
      </c>
      <c r="Q194" s="58">
        <v>18.7</v>
      </c>
      <c r="R194" s="58">
        <v>24.7</v>
      </c>
      <c r="S194" s="58">
        <v>55.5</v>
      </c>
      <c r="T194" s="95">
        <v>22429.0</v>
      </c>
      <c r="U194" s="95">
        <v>28180.0</v>
      </c>
      <c r="V194" s="58">
        <v>752.1</v>
      </c>
      <c r="W194" s="100">
        <f t="shared" si="5"/>
        <v>15.2</v>
      </c>
      <c r="X194" s="97">
        <f t="shared" si="6"/>
        <v>23.02631579</v>
      </c>
      <c r="Y194" s="97">
        <v>3.5</v>
      </c>
      <c r="Z194" s="58">
        <v>11.7</v>
      </c>
      <c r="AA194" s="58">
        <v>49.3</v>
      </c>
      <c r="AB194" s="58">
        <v>23.7</v>
      </c>
      <c r="AC194" s="97">
        <v>317.1</v>
      </c>
      <c r="AD194" s="58">
        <v>3.4</v>
      </c>
      <c r="AE194" s="58">
        <v>4.0</v>
      </c>
      <c r="AF194" s="58">
        <v>2.7</v>
      </c>
      <c r="AG194" s="58">
        <v>1.3</v>
      </c>
      <c r="AH194" s="58">
        <v>3.7</v>
      </c>
      <c r="AI194" s="58"/>
      <c r="AJ194" s="58"/>
      <c r="AK194" s="58"/>
      <c r="AL194" s="58"/>
      <c r="AM194" s="58">
        <v>50.0</v>
      </c>
      <c r="AN194" s="95">
        <v>1861.4</v>
      </c>
      <c r="AO194" s="58">
        <v>-2.1</v>
      </c>
      <c r="AP194" s="58">
        <v>16.9</v>
      </c>
      <c r="AQ194" s="58">
        <v>79.0</v>
      </c>
      <c r="AR194" s="58">
        <v>39.7</v>
      </c>
      <c r="AS194" s="58">
        <v>44.8</v>
      </c>
      <c r="AT194" s="58">
        <v>8.4</v>
      </c>
      <c r="AU194" s="58">
        <v>0.7</v>
      </c>
      <c r="AV194" s="58">
        <v>37.1</v>
      </c>
      <c r="AW194" s="58">
        <v>26.6</v>
      </c>
      <c r="AX194" s="58">
        <v>10.7</v>
      </c>
      <c r="AY194" s="58">
        <v>24.8</v>
      </c>
      <c r="AZ194" s="58">
        <v>32.4</v>
      </c>
      <c r="BA194" s="58">
        <v>28.1</v>
      </c>
      <c r="BB194" s="58">
        <v>38.0</v>
      </c>
    </row>
    <row r="195" ht="16.5" customHeight="1">
      <c r="A195" s="58" t="s">
        <v>659</v>
      </c>
      <c r="B195" s="31">
        <v>8415.0</v>
      </c>
      <c r="C195" s="58">
        <v>289.0</v>
      </c>
      <c r="D195" s="58" t="s">
        <v>381</v>
      </c>
      <c r="E195" s="58">
        <v>242.8</v>
      </c>
      <c r="F195" s="58">
        <v>282.1</v>
      </c>
      <c r="G195" s="58">
        <v>13.9</v>
      </c>
      <c r="H195" s="95">
        <v>258.2</v>
      </c>
      <c r="I195" s="58">
        <v>17.2</v>
      </c>
      <c r="J195" s="58">
        <v>8.4</v>
      </c>
      <c r="K195" s="58">
        <v>12.3</v>
      </c>
      <c r="L195" s="58">
        <v>36.1</v>
      </c>
      <c r="M195" s="58">
        <v>15.3</v>
      </c>
      <c r="N195" s="58">
        <v>10.8</v>
      </c>
      <c r="O195" s="58">
        <v>26.0</v>
      </c>
      <c r="P195" s="58">
        <v>22.5</v>
      </c>
      <c r="Q195" s="58">
        <v>46.4</v>
      </c>
      <c r="R195" s="58">
        <v>31.1</v>
      </c>
      <c r="S195" s="58">
        <v>59.9</v>
      </c>
      <c r="T195" s="95">
        <v>23126.0</v>
      </c>
      <c r="U195" s="95">
        <v>37185.0</v>
      </c>
      <c r="V195" s="58">
        <v>740.6</v>
      </c>
      <c r="W195" s="100">
        <f t="shared" si="5"/>
        <v>16.5</v>
      </c>
      <c r="X195" s="97">
        <f t="shared" si="6"/>
        <v>31.51515152</v>
      </c>
      <c r="Y195" s="97">
        <v>5.2</v>
      </c>
      <c r="Z195" s="58">
        <v>11.3</v>
      </c>
      <c r="AA195" s="58">
        <v>44.7</v>
      </c>
      <c r="AB195" s="58">
        <v>29.2</v>
      </c>
      <c r="AC195" s="97">
        <v>394.7</v>
      </c>
      <c r="AD195" s="58">
        <v>3.7</v>
      </c>
      <c r="AE195" s="58">
        <v>4.0</v>
      </c>
      <c r="AF195" s="58">
        <v>3.4</v>
      </c>
      <c r="AG195" s="58">
        <v>1.8</v>
      </c>
      <c r="AH195" s="58">
        <v>3.9</v>
      </c>
      <c r="AI195" s="58"/>
      <c r="AJ195" s="58"/>
      <c r="AK195" s="58"/>
      <c r="AL195" s="58"/>
      <c r="AM195" s="58">
        <v>26.0</v>
      </c>
      <c r="AN195" s="95">
        <v>1092.7</v>
      </c>
      <c r="AO195" s="58">
        <v>-1.1</v>
      </c>
      <c r="AP195" s="58">
        <v>15.6</v>
      </c>
      <c r="AQ195" s="58">
        <v>74.0</v>
      </c>
      <c r="AR195" s="58">
        <v>38.5</v>
      </c>
      <c r="AS195" s="58">
        <v>49.3</v>
      </c>
      <c r="AT195" s="58">
        <v>8.8</v>
      </c>
      <c r="AU195" s="58">
        <v>0.5</v>
      </c>
      <c r="AV195" s="58">
        <v>40.0</v>
      </c>
      <c r="AW195" s="58">
        <v>18.7</v>
      </c>
      <c r="AX195" s="58">
        <v>16.8</v>
      </c>
      <c r="AY195" s="58">
        <v>24.0</v>
      </c>
      <c r="AZ195" s="58">
        <v>44.6</v>
      </c>
      <c r="BA195" s="58">
        <v>26.6</v>
      </c>
      <c r="BB195" s="58">
        <v>43.8</v>
      </c>
    </row>
    <row r="196" ht="16.5" customHeight="1">
      <c r="A196" s="58" t="s">
        <v>659</v>
      </c>
      <c r="B196" s="31">
        <v>8416.0</v>
      </c>
      <c r="C196" s="58">
        <v>290.0</v>
      </c>
      <c r="D196" s="58" t="s">
        <v>382</v>
      </c>
      <c r="E196" s="58">
        <v>238.0</v>
      </c>
      <c r="F196" s="58">
        <v>270.9</v>
      </c>
      <c r="G196" s="58">
        <v>12.2</v>
      </c>
      <c r="H196" s="95">
        <v>343.4</v>
      </c>
      <c r="I196" s="58">
        <v>17.0</v>
      </c>
      <c r="J196" s="58">
        <v>10.8</v>
      </c>
      <c r="K196" s="58">
        <v>14.5</v>
      </c>
      <c r="L196" s="58">
        <v>34.6</v>
      </c>
      <c r="M196" s="58">
        <v>14.1</v>
      </c>
      <c r="N196" s="58">
        <v>9.0</v>
      </c>
      <c r="O196" s="58">
        <v>22.4</v>
      </c>
      <c r="P196" s="58">
        <v>34.4</v>
      </c>
      <c r="Q196" s="58">
        <v>35.8</v>
      </c>
      <c r="R196" s="58">
        <v>29.8</v>
      </c>
      <c r="S196" s="58">
        <v>56.9</v>
      </c>
      <c r="T196" s="95">
        <v>21953.0</v>
      </c>
      <c r="U196" s="95">
        <v>30569.0</v>
      </c>
      <c r="V196" s="58">
        <v>666.4</v>
      </c>
      <c r="W196" s="100">
        <f t="shared" si="5"/>
        <v>15</v>
      </c>
      <c r="X196" s="97">
        <f t="shared" si="6"/>
        <v>27.33333333</v>
      </c>
      <c r="Y196" s="97">
        <v>4.1</v>
      </c>
      <c r="Z196" s="58">
        <v>10.9</v>
      </c>
      <c r="AA196" s="58">
        <v>40.8</v>
      </c>
      <c r="AB196" s="58">
        <v>36.7</v>
      </c>
      <c r="AC196" s="97">
        <v>350.3</v>
      </c>
      <c r="AD196" s="58">
        <v>3.1</v>
      </c>
      <c r="AE196" s="58">
        <v>3.5</v>
      </c>
      <c r="AF196" s="58">
        <v>2.7</v>
      </c>
      <c r="AG196" s="58">
        <v>1.3</v>
      </c>
      <c r="AH196" s="58">
        <v>3.5</v>
      </c>
      <c r="AI196" s="58"/>
      <c r="AJ196" s="58"/>
      <c r="AK196" s="58"/>
      <c r="AL196" s="58"/>
      <c r="AM196" s="58">
        <v>21.0</v>
      </c>
      <c r="AN196" s="95">
        <v>789.0</v>
      </c>
      <c r="AO196" s="58">
        <v>1.1</v>
      </c>
      <c r="AP196" s="58">
        <v>12.8</v>
      </c>
      <c r="AQ196" s="58">
        <v>77.6</v>
      </c>
      <c r="AR196" s="58">
        <v>40.5</v>
      </c>
      <c r="AS196" s="58">
        <v>43.3</v>
      </c>
      <c r="AT196" s="58">
        <v>7.5</v>
      </c>
      <c r="AU196" s="58">
        <v>0.2</v>
      </c>
      <c r="AV196" s="58">
        <v>30.7</v>
      </c>
      <c r="AW196" s="58">
        <v>18.1</v>
      </c>
      <c r="AX196" s="58">
        <v>13.0</v>
      </c>
      <c r="AY196" s="58">
        <v>37.9</v>
      </c>
      <c r="AZ196" s="58">
        <v>35.7</v>
      </c>
      <c r="BA196" s="58">
        <v>27.0</v>
      </c>
      <c r="BB196" s="58">
        <v>40.2</v>
      </c>
    </row>
    <row r="197" ht="16.5" customHeight="1">
      <c r="A197" s="58" t="s">
        <v>659</v>
      </c>
      <c r="B197" s="31">
        <v>8421.0</v>
      </c>
      <c r="C197" s="58">
        <v>291.0</v>
      </c>
      <c r="D197" s="58" t="s">
        <v>858</v>
      </c>
      <c r="E197" s="58">
        <v>271.3</v>
      </c>
      <c r="F197" s="58">
        <v>314.7</v>
      </c>
      <c r="G197" s="58">
        <v>13.8</v>
      </c>
      <c r="H197" s="101">
        <v>1044.9</v>
      </c>
      <c r="I197" s="58">
        <v>17.6</v>
      </c>
      <c r="J197" s="102">
        <v>9.6</v>
      </c>
      <c r="K197" s="102">
        <v>15.8</v>
      </c>
      <c r="L197" s="102">
        <v>35.2</v>
      </c>
      <c r="M197" s="102">
        <v>15.1</v>
      </c>
      <c r="N197" s="102">
        <v>8.8</v>
      </c>
      <c r="O197" s="58">
        <v>25.3</v>
      </c>
      <c r="P197" s="58">
        <v>40.6</v>
      </c>
      <c r="Q197" s="58">
        <v>30.3</v>
      </c>
      <c r="R197" s="58">
        <v>29.0</v>
      </c>
      <c r="S197" s="58">
        <v>54.4</v>
      </c>
      <c r="T197" s="95">
        <v>22957.0</v>
      </c>
      <c r="U197" s="95">
        <v>43774.0</v>
      </c>
      <c r="V197" s="58">
        <v>716.7</v>
      </c>
      <c r="W197" s="100">
        <f t="shared" si="5"/>
        <v>19.3</v>
      </c>
      <c r="X197" s="97">
        <f t="shared" si="6"/>
        <v>36.26943005</v>
      </c>
      <c r="Y197" s="97">
        <v>7.0</v>
      </c>
      <c r="Z197" s="58">
        <v>12.3</v>
      </c>
      <c r="AA197" s="102">
        <v>27.4</v>
      </c>
      <c r="AB197" s="102">
        <v>56.9</v>
      </c>
      <c r="AC197" s="97">
        <v>464.1</v>
      </c>
      <c r="AD197" s="58">
        <v>3.3</v>
      </c>
      <c r="AE197" s="58">
        <v>3.6</v>
      </c>
      <c r="AF197" s="58">
        <v>3.1</v>
      </c>
      <c r="AG197" s="58">
        <v>1.5</v>
      </c>
      <c r="AH197" s="58">
        <v>4.4</v>
      </c>
      <c r="AI197" s="58"/>
      <c r="AJ197" s="58"/>
      <c r="AK197" s="58"/>
      <c r="AL197" s="58"/>
      <c r="AM197" s="58">
        <v>56.0</v>
      </c>
      <c r="AN197" s="95">
        <v>1477.4</v>
      </c>
      <c r="AO197" s="58">
        <v>0.1</v>
      </c>
      <c r="AP197" s="58">
        <v>15.4</v>
      </c>
      <c r="AQ197" s="58">
        <v>74.7</v>
      </c>
      <c r="AR197" s="58">
        <v>38.1</v>
      </c>
      <c r="AS197" s="58">
        <v>45.9</v>
      </c>
      <c r="AT197" s="58">
        <v>7.2</v>
      </c>
      <c r="AU197" s="58">
        <v>0.4</v>
      </c>
      <c r="AV197" s="58">
        <v>31.6</v>
      </c>
      <c r="AW197" s="58">
        <v>22.4</v>
      </c>
      <c r="AX197" s="58">
        <v>20.8</v>
      </c>
      <c r="AY197" s="58">
        <v>24.7</v>
      </c>
      <c r="AZ197" s="58">
        <v>34.8</v>
      </c>
      <c r="BA197" s="58">
        <v>28.6</v>
      </c>
      <c r="BB197" s="58">
        <v>44.4</v>
      </c>
    </row>
    <row r="198" ht="16.5" customHeight="1">
      <c r="A198" s="58" t="s">
        <v>659</v>
      </c>
      <c r="B198" s="31">
        <v>8426.0</v>
      </c>
      <c r="C198" s="58">
        <v>292.0</v>
      </c>
      <c r="D198" s="58" t="s">
        <v>386</v>
      </c>
      <c r="E198" s="58">
        <v>203.6</v>
      </c>
      <c r="F198" s="58">
        <v>222.8</v>
      </c>
      <c r="G198" s="58">
        <v>8.6</v>
      </c>
      <c r="H198" s="95">
        <v>127.4</v>
      </c>
      <c r="I198" s="58">
        <v>18.9</v>
      </c>
      <c r="J198" s="58">
        <v>8.5</v>
      </c>
      <c r="K198" s="58">
        <v>12.3</v>
      </c>
      <c r="L198" s="58">
        <v>36.3</v>
      </c>
      <c r="M198" s="58">
        <v>14.6</v>
      </c>
      <c r="N198" s="58">
        <v>9.5</v>
      </c>
      <c r="O198" s="58">
        <v>19.0</v>
      </c>
      <c r="P198" s="58">
        <v>65.5</v>
      </c>
      <c r="Q198" s="58">
        <v>16.0</v>
      </c>
      <c r="R198" s="58">
        <v>18.5</v>
      </c>
      <c r="S198" s="58">
        <v>65.1</v>
      </c>
      <c r="T198" s="95">
        <v>21938.0</v>
      </c>
      <c r="U198" s="95">
        <v>44648.0</v>
      </c>
      <c r="V198" s="58">
        <v>802.1</v>
      </c>
      <c r="W198" s="100">
        <f t="shared" si="5"/>
        <v>17.6</v>
      </c>
      <c r="X198" s="97">
        <f t="shared" si="6"/>
        <v>27.84090909</v>
      </c>
      <c r="Y198" s="97">
        <v>4.9</v>
      </c>
      <c r="Z198" s="58">
        <v>12.7</v>
      </c>
      <c r="AA198" s="58">
        <v>50.2</v>
      </c>
      <c r="AB198" s="58">
        <v>22.6</v>
      </c>
      <c r="AC198" s="97">
        <v>414.5</v>
      </c>
      <c r="AD198" s="58">
        <v>2.6</v>
      </c>
      <c r="AE198" s="58">
        <v>2.7</v>
      </c>
      <c r="AF198" s="58">
        <v>2.4</v>
      </c>
      <c r="AG198" s="58">
        <v>1.2</v>
      </c>
      <c r="AH198" s="58">
        <v>3.0</v>
      </c>
      <c r="AI198" s="58"/>
      <c r="AJ198" s="58"/>
      <c r="AK198" s="58"/>
      <c r="AL198" s="58"/>
      <c r="AM198" s="58">
        <v>49.0</v>
      </c>
      <c r="AN198" s="95">
        <v>1748.3</v>
      </c>
      <c r="AO198" s="58">
        <v>0.2</v>
      </c>
      <c r="AP198" s="58">
        <v>18.3</v>
      </c>
      <c r="AQ198" s="58">
        <v>81.0</v>
      </c>
      <c r="AR198" s="58">
        <v>39.9</v>
      </c>
      <c r="AS198" s="58">
        <v>43.5</v>
      </c>
      <c r="AT198" s="58">
        <v>8.1</v>
      </c>
      <c r="AU198" s="58">
        <v>0.7</v>
      </c>
      <c r="AV198" s="58">
        <v>52.5</v>
      </c>
      <c r="AW198" s="58">
        <v>16.2</v>
      </c>
      <c r="AX198" s="58">
        <v>10.7</v>
      </c>
      <c r="AY198" s="58">
        <v>19.8</v>
      </c>
      <c r="AZ198" s="58">
        <v>26.6</v>
      </c>
      <c r="BA198" s="58">
        <v>28.3</v>
      </c>
      <c r="BB198" s="58">
        <v>39.2</v>
      </c>
    </row>
    <row r="199" ht="16.5" customHeight="1">
      <c r="A199" s="58" t="s">
        <v>659</v>
      </c>
      <c r="B199" s="31">
        <v>8425.0</v>
      </c>
      <c r="C199" s="58">
        <v>292.0</v>
      </c>
      <c r="D199" s="58" t="s">
        <v>859</v>
      </c>
      <c r="E199" s="58">
        <v>203.6</v>
      </c>
      <c r="F199" s="58">
        <v>222.8</v>
      </c>
      <c r="G199" s="58">
        <v>8.6</v>
      </c>
      <c r="H199" s="95">
        <v>127.4</v>
      </c>
      <c r="I199" s="58">
        <v>18.9</v>
      </c>
      <c r="J199" s="58">
        <v>8.5</v>
      </c>
      <c r="K199" s="58">
        <v>12.3</v>
      </c>
      <c r="L199" s="58">
        <v>36.3</v>
      </c>
      <c r="M199" s="58">
        <v>14.6</v>
      </c>
      <c r="N199" s="58">
        <v>9.5</v>
      </c>
      <c r="O199" s="58">
        <v>19.0</v>
      </c>
      <c r="P199" s="58">
        <v>65.5</v>
      </c>
      <c r="Q199" s="58">
        <v>16.0</v>
      </c>
      <c r="R199" s="58">
        <v>18.5</v>
      </c>
      <c r="S199" s="58">
        <v>65.1</v>
      </c>
      <c r="T199" s="95">
        <v>21938.0</v>
      </c>
      <c r="U199" s="95">
        <v>44648.0</v>
      </c>
      <c r="V199" s="58">
        <v>802.1</v>
      </c>
      <c r="W199" s="100">
        <f t="shared" si="5"/>
        <v>17.6</v>
      </c>
      <c r="X199" s="97">
        <f t="shared" si="6"/>
        <v>27.84090909</v>
      </c>
      <c r="Y199" s="97">
        <v>4.9</v>
      </c>
      <c r="Z199" s="58">
        <v>12.7</v>
      </c>
      <c r="AA199" s="58">
        <v>50.2</v>
      </c>
      <c r="AB199" s="58">
        <v>22.6</v>
      </c>
      <c r="AC199" s="97">
        <v>414.5</v>
      </c>
      <c r="AD199" s="58">
        <v>2.6</v>
      </c>
      <c r="AE199" s="58">
        <v>2.7</v>
      </c>
      <c r="AF199" s="58">
        <v>2.4</v>
      </c>
      <c r="AG199" s="58">
        <v>1.2</v>
      </c>
      <c r="AH199" s="58">
        <v>3.0</v>
      </c>
      <c r="AI199" s="58"/>
      <c r="AJ199" s="58"/>
      <c r="AK199" s="58"/>
      <c r="AL199" s="58"/>
      <c r="AM199" s="58">
        <v>49.0</v>
      </c>
      <c r="AN199" s="95">
        <v>1748.3</v>
      </c>
      <c r="AO199" s="58">
        <v>0.2</v>
      </c>
      <c r="AP199" s="58">
        <v>18.3</v>
      </c>
      <c r="AQ199" s="58">
        <v>81.0</v>
      </c>
      <c r="AR199" s="58">
        <v>39.9</v>
      </c>
      <c r="AS199" s="58">
        <v>43.5</v>
      </c>
      <c r="AT199" s="58">
        <v>8.1</v>
      </c>
      <c r="AU199" s="58">
        <v>0.7</v>
      </c>
      <c r="AV199" s="58">
        <v>52.5</v>
      </c>
      <c r="AW199" s="58">
        <v>16.2</v>
      </c>
      <c r="AX199" s="58">
        <v>10.7</v>
      </c>
      <c r="AY199" s="58">
        <v>19.8</v>
      </c>
      <c r="AZ199" s="58">
        <v>26.6</v>
      </c>
      <c r="BA199" s="58">
        <v>28.3</v>
      </c>
      <c r="BB199" s="58">
        <v>39.2</v>
      </c>
    </row>
    <row r="200" ht="16.5" customHeight="1">
      <c r="A200" s="58" t="s">
        <v>659</v>
      </c>
      <c r="B200" s="31">
        <v>8435.0</v>
      </c>
      <c r="C200" s="58">
        <v>293.0</v>
      </c>
      <c r="D200" s="58" t="s">
        <v>860</v>
      </c>
      <c r="E200" s="58">
        <v>206.5</v>
      </c>
      <c r="F200" s="58">
        <v>233.3</v>
      </c>
      <c r="G200" s="58">
        <v>11.5</v>
      </c>
      <c r="H200" s="95">
        <v>271.1</v>
      </c>
      <c r="I200" s="58">
        <v>16.9</v>
      </c>
      <c r="J200" s="58">
        <v>8.0</v>
      </c>
      <c r="K200" s="58">
        <v>11.7</v>
      </c>
      <c r="L200" s="58">
        <v>35.7</v>
      </c>
      <c r="M200" s="58">
        <v>16.9</v>
      </c>
      <c r="N200" s="58">
        <v>10.8</v>
      </c>
      <c r="O200" s="58">
        <v>22.4</v>
      </c>
      <c r="P200" s="58">
        <v>51.0</v>
      </c>
      <c r="Q200" s="58">
        <v>19.1</v>
      </c>
      <c r="R200" s="58">
        <v>29.8</v>
      </c>
      <c r="S200" s="58">
        <v>52.8</v>
      </c>
      <c r="T200" s="95">
        <v>23541.0</v>
      </c>
      <c r="U200" s="95">
        <v>43496.0</v>
      </c>
      <c r="V200" s="58">
        <v>775.6</v>
      </c>
      <c r="W200" s="100">
        <f t="shared" si="5"/>
        <v>17.6</v>
      </c>
      <c r="X200" s="97">
        <f t="shared" si="6"/>
        <v>34.65909091</v>
      </c>
      <c r="Y200" s="97">
        <v>6.1</v>
      </c>
      <c r="Z200" s="58">
        <v>11.5</v>
      </c>
      <c r="AA200" s="58">
        <v>50.2</v>
      </c>
      <c r="AB200" s="58">
        <v>27.5</v>
      </c>
      <c r="AC200" s="97">
        <v>417.0</v>
      </c>
      <c r="AD200" s="58">
        <v>3.1</v>
      </c>
      <c r="AE200" s="58">
        <v>3.1</v>
      </c>
      <c r="AF200" s="58">
        <v>3.1</v>
      </c>
      <c r="AG200" s="58">
        <v>0.9</v>
      </c>
      <c r="AH200" s="58">
        <v>4.0</v>
      </c>
      <c r="AI200" s="58"/>
      <c r="AJ200" s="58"/>
      <c r="AK200" s="58"/>
      <c r="AL200" s="58"/>
      <c r="AM200" s="58">
        <v>27.0</v>
      </c>
      <c r="AN200" s="95">
        <v>860.7</v>
      </c>
      <c r="AO200" s="58">
        <v>-0.9</v>
      </c>
      <c r="AP200" s="58">
        <v>13.6</v>
      </c>
      <c r="AQ200" s="58">
        <v>77.6</v>
      </c>
      <c r="AR200" s="58">
        <v>37.8</v>
      </c>
      <c r="AS200" s="58">
        <v>50.3</v>
      </c>
      <c r="AT200" s="58">
        <v>7.8</v>
      </c>
      <c r="AU200" s="58">
        <v>0.9</v>
      </c>
      <c r="AV200" s="58">
        <v>45.1</v>
      </c>
      <c r="AW200" s="58">
        <v>18.1</v>
      </c>
      <c r="AX200" s="58">
        <v>12.4</v>
      </c>
      <c r="AY200" s="58">
        <v>23.4</v>
      </c>
      <c r="AZ200" s="58">
        <v>29.4</v>
      </c>
      <c r="BA200" s="58">
        <v>27.5</v>
      </c>
      <c r="BB200" s="58">
        <v>37.0</v>
      </c>
    </row>
    <row r="201" ht="16.5" customHeight="1">
      <c r="A201" s="58" t="s">
        <v>659</v>
      </c>
      <c r="B201" s="31">
        <v>8436.0</v>
      </c>
      <c r="C201" s="58">
        <v>294.0</v>
      </c>
      <c r="D201" s="58" t="s">
        <v>388</v>
      </c>
      <c r="E201" s="58">
        <v>226.5</v>
      </c>
      <c r="F201" s="58">
        <v>250.5</v>
      </c>
      <c r="G201" s="58">
        <v>9.6</v>
      </c>
      <c r="H201" s="95">
        <v>193.7</v>
      </c>
      <c r="I201" s="58">
        <v>17.8</v>
      </c>
      <c r="J201" s="58">
        <v>8.8</v>
      </c>
      <c r="K201" s="58">
        <v>12.5</v>
      </c>
      <c r="L201" s="58">
        <v>35.7</v>
      </c>
      <c r="M201" s="58">
        <v>15.3</v>
      </c>
      <c r="N201" s="58">
        <v>9.8</v>
      </c>
      <c r="O201" s="58">
        <v>20.1</v>
      </c>
      <c r="P201" s="58">
        <v>60.9</v>
      </c>
      <c r="Q201" s="58">
        <v>16.8</v>
      </c>
      <c r="R201" s="58">
        <v>22.4</v>
      </c>
      <c r="S201" s="58">
        <v>56.0</v>
      </c>
      <c r="T201" s="95">
        <v>22091.0</v>
      </c>
      <c r="U201" s="95">
        <v>37379.0</v>
      </c>
      <c r="V201" s="58">
        <v>769.3</v>
      </c>
      <c r="W201" s="100">
        <f t="shared" si="5"/>
        <v>20.4</v>
      </c>
      <c r="X201" s="97">
        <f t="shared" si="6"/>
        <v>32.35294118</v>
      </c>
      <c r="Y201" s="97">
        <v>6.6</v>
      </c>
      <c r="Z201" s="58">
        <v>13.8</v>
      </c>
      <c r="AA201" s="58">
        <v>50.2</v>
      </c>
      <c r="AB201" s="58">
        <v>24.3</v>
      </c>
      <c r="AC201" s="97">
        <v>404.5</v>
      </c>
      <c r="AD201" s="58">
        <v>3.0</v>
      </c>
      <c r="AE201" s="58">
        <v>3.4</v>
      </c>
      <c r="AF201" s="58">
        <v>2.6</v>
      </c>
      <c r="AG201" s="58">
        <v>0.9</v>
      </c>
      <c r="AH201" s="58">
        <v>3.4</v>
      </c>
      <c r="AI201" s="58"/>
      <c r="AJ201" s="58"/>
      <c r="AK201" s="58"/>
      <c r="AL201" s="58"/>
      <c r="AM201" s="58">
        <v>35.0</v>
      </c>
      <c r="AN201" s="95">
        <v>1293.3</v>
      </c>
      <c r="AO201" s="58">
        <v>-0.8</v>
      </c>
      <c r="AP201" s="58">
        <v>14.5</v>
      </c>
      <c r="AQ201" s="58">
        <v>79.9</v>
      </c>
      <c r="AR201" s="58">
        <v>40.3</v>
      </c>
      <c r="AS201" s="58">
        <v>51.7</v>
      </c>
      <c r="AT201" s="58">
        <v>8.4</v>
      </c>
      <c r="AU201" s="58">
        <v>0.7</v>
      </c>
      <c r="AV201" s="58">
        <v>36.3</v>
      </c>
      <c r="AW201" s="58">
        <v>19.7</v>
      </c>
      <c r="AX201" s="58">
        <v>14.7</v>
      </c>
      <c r="AY201" s="58">
        <v>28.7</v>
      </c>
      <c r="AZ201" s="58">
        <v>32.3</v>
      </c>
      <c r="BA201" s="58">
        <v>26.4</v>
      </c>
      <c r="BB201" s="58">
        <v>33.7</v>
      </c>
    </row>
    <row r="202" ht="16.5" customHeight="1">
      <c r="A202" s="58" t="s">
        <v>659</v>
      </c>
      <c r="B202" s="31">
        <v>8417.0</v>
      </c>
      <c r="C202" s="58">
        <v>295.0</v>
      </c>
      <c r="D202" s="58" t="s">
        <v>861</v>
      </c>
      <c r="E202" s="58">
        <v>221.0</v>
      </c>
      <c r="F202" s="58">
        <v>249.1</v>
      </c>
      <c r="G202" s="58">
        <v>11.3</v>
      </c>
      <c r="H202" s="95">
        <v>150.4</v>
      </c>
      <c r="I202" s="58">
        <v>17.1</v>
      </c>
      <c r="J202" s="58">
        <v>8.7</v>
      </c>
      <c r="K202" s="58">
        <v>11.8</v>
      </c>
      <c r="L202" s="58">
        <v>35.4</v>
      </c>
      <c r="M202" s="58">
        <v>15.7</v>
      </c>
      <c r="N202" s="58">
        <v>11.3</v>
      </c>
      <c r="O202" s="58">
        <v>22.3</v>
      </c>
      <c r="P202" s="58">
        <v>49.8</v>
      </c>
      <c r="Q202" s="58">
        <v>29.0</v>
      </c>
      <c r="R202" s="58">
        <v>21.2</v>
      </c>
      <c r="S202" s="58">
        <v>66.4</v>
      </c>
      <c r="T202" s="95">
        <v>22823.0</v>
      </c>
      <c r="U202" s="95">
        <v>32676.0</v>
      </c>
      <c r="V202" s="58">
        <v>795.6</v>
      </c>
      <c r="W202" s="100">
        <f t="shared" si="5"/>
        <v>17.3</v>
      </c>
      <c r="X202" s="97">
        <f t="shared" si="6"/>
        <v>28.32369942</v>
      </c>
      <c r="Y202" s="97">
        <v>4.9</v>
      </c>
      <c r="Z202" s="58">
        <v>12.4</v>
      </c>
      <c r="AA202" s="58">
        <v>51.6</v>
      </c>
      <c r="AB202" s="58">
        <v>23.4</v>
      </c>
      <c r="AC202" s="97">
        <v>357.6</v>
      </c>
      <c r="AD202" s="58">
        <v>3.4</v>
      </c>
      <c r="AE202" s="58">
        <v>3.4</v>
      </c>
      <c r="AF202" s="58">
        <v>3.4</v>
      </c>
      <c r="AG202" s="58">
        <v>1.0</v>
      </c>
      <c r="AH202" s="58">
        <v>4.2</v>
      </c>
      <c r="AI202" s="58"/>
      <c r="AJ202" s="58"/>
      <c r="AK202" s="58"/>
      <c r="AL202" s="58"/>
      <c r="AM202" s="58">
        <v>40.0</v>
      </c>
      <c r="AN202" s="95">
        <v>1656.4</v>
      </c>
      <c r="AO202" s="58">
        <v>-2.4</v>
      </c>
      <c r="AP202" s="58">
        <v>21.9</v>
      </c>
      <c r="AQ202" s="58">
        <v>77.7</v>
      </c>
      <c r="AR202" s="58">
        <v>34.1</v>
      </c>
      <c r="AS202" s="58">
        <v>48.0</v>
      </c>
      <c r="AT202" s="58">
        <v>10.1</v>
      </c>
      <c r="AU202" s="58">
        <v>0.6</v>
      </c>
      <c r="AV202" s="58">
        <v>46.1</v>
      </c>
      <c r="AW202" s="58">
        <v>20.4</v>
      </c>
      <c r="AX202" s="58">
        <v>9.3</v>
      </c>
      <c r="AY202" s="58">
        <v>23.4</v>
      </c>
      <c r="AZ202" s="58">
        <v>32.8</v>
      </c>
      <c r="BA202" s="58">
        <v>25.3</v>
      </c>
      <c r="BB202" s="58">
        <v>29.1</v>
      </c>
    </row>
    <row r="203" ht="16.5" customHeight="1">
      <c r="A203" s="58" t="s">
        <v>659</v>
      </c>
      <c r="B203" s="31">
        <v>8437.0</v>
      </c>
      <c r="C203" s="58">
        <v>295.0</v>
      </c>
      <c r="D203" s="58" t="s">
        <v>389</v>
      </c>
      <c r="E203" s="58">
        <v>221.0</v>
      </c>
      <c r="F203" s="58">
        <v>249.1</v>
      </c>
      <c r="G203" s="58">
        <v>11.3</v>
      </c>
      <c r="H203" s="95">
        <v>150.4</v>
      </c>
      <c r="I203" s="58">
        <v>17.1</v>
      </c>
      <c r="J203" s="58">
        <v>8.7</v>
      </c>
      <c r="K203" s="58">
        <v>11.8</v>
      </c>
      <c r="L203" s="58">
        <v>35.4</v>
      </c>
      <c r="M203" s="58">
        <v>15.7</v>
      </c>
      <c r="N203" s="58">
        <v>11.3</v>
      </c>
      <c r="O203" s="58">
        <v>22.3</v>
      </c>
      <c r="P203" s="58">
        <v>49.8</v>
      </c>
      <c r="Q203" s="58">
        <v>29.0</v>
      </c>
      <c r="R203" s="58">
        <v>21.2</v>
      </c>
      <c r="S203" s="58">
        <v>66.4</v>
      </c>
      <c r="T203" s="95">
        <v>22823.0</v>
      </c>
      <c r="U203" s="95">
        <v>32676.0</v>
      </c>
      <c r="V203" s="58">
        <v>795.6</v>
      </c>
      <c r="W203" s="100">
        <f t="shared" si="5"/>
        <v>17.3</v>
      </c>
      <c r="X203" s="97">
        <f t="shared" si="6"/>
        <v>28.32369942</v>
      </c>
      <c r="Y203" s="97">
        <v>4.9</v>
      </c>
      <c r="Z203" s="58">
        <v>12.4</v>
      </c>
      <c r="AA203" s="58">
        <v>51.6</v>
      </c>
      <c r="AB203" s="58">
        <v>23.4</v>
      </c>
      <c r="AC203" s="97">
        <v>357.6</v>
      </c>
      <c r="AD203" s="58">
        <v>3.4</v>
      </c>
      <c r="AE203" s="58">
        <v>3.4</v>
      </c>
      <c r="AF203" s="58">
        <v>3.4</v>
      </c>
      <c r="AG203" s="58">
        <v>1.0</v>
      </c>
      <c r="AH203" s="58">
        <v>4.2</v>
      </c>
      <c r="AI203" s="58"/>
      <c r="AJ203" s="58"/>
      <c r="AK203" s="58"/>
      <c r="AL203" s="58"/>
      <c r="AM203" s="58">
        <v>40.0</v>
      </c>
      <c r="AN203" s="95">
        <v>1656.4</v>
      </c>
      <c r="AO203" s="58">
        <v>-2.4</v>
      </c>
      <c r="AP203" s="58">
        <v>21.9</v>
      </c>
      <c r="AQ203" s="58">
        <v>77.7</v>
      </c>
      <c r="AR203" s="58">
        <v>34.1</v>
      </c>
      <c r="AS203" s="58">
        <v>48.0</v>
      </c>
      <c r="AT203" s="58">
        <v>10.1</v>
      </c>
      <c r="AU203" s="58">
        <v>0.6</v>
      </c>
      <c r="AV203" s="58">
        <v>46.1</v>
      </c>
      <c r="AW203" s="58">
        <v>20.4</v>
      </c>
      <c r="AX203" s="58">
        <v>9.3</v>
      </c>
      <c r="AY203" s="58">
        <v>23.4</v>
      </c>
      <c r="AZ203" s="58">
        <v>32.8</v>
      </c>
      <c r="BA203" s="58">
        <v>25.3</v>
      </c>
      <c r="BB203" s="58">
        <v>29.1</v>
      </c>
    </row>
    <row r="204" ht="16.5" customHeight="1">
      <c r="A204" s="58" t="s">
        <v>640</v>
      </c>
      <c r="B204" s="31">
        <v>3452.0</v>
      </c>
      <c r="C204" s="58">
        <v>24.0</v>
      </c>
      <c r="D204" s="58" t="s">
        <v>213</v>
      </c>
      <c r="E204" s="58">
        <v>227.3</v>
      </c>
      <c r="F204" s="58">
        <v>239.9</v>
      </c>
      <c r="G204" s="58">
        <v>5.3</v>
      </c>
      <c r="H204" s="95">
        <v>171.8</v>
      </c>
      <c r="I204" s="58">
        <v>17.0</v>
      </c>
      <c r="J204" s="58">
        <v>8.4</v>
      </c>
      <c r="K204" s="58">
        <v>11.0</v>
      </c>
      <c r="L204" s="58">
        <v>35.3</v>
      </c>
      <c r="M204" s="58">
        <v>17.8</v>
      </c>
      <c r="N204" s="58">
        <v>10.5</v>
      </c>
      <c r="O204" s="58">
        <v>8.8</v>
      </c>
      <c r="P204" s="58">
        <v>6.2</v>
      </c>
      <c r="Q204" s="58">
        <v>70.1</v>
      </c>
      <c r="R204" s="58">
        <v>23.6</v>
      </c>
      <c r="S204" s="58">
        <v>65.2</v>
      </c>
      <c r="T204" s="95">
        <v>18428.0</v>
      </c>
      <c r="U204" s="95">
        <v>29758.0</v>
      </c>
      <c r="V204" s="58">
        <v>687.4</v>
      </c>
      <c r="W204" s="100">
        <f t="shared" si="5"/>
        <v>17.2</v>
      </c>
      <c r="X204" s="97">
        <f t="shared" si="6"/>
        <v>32.55813953</v>
      </c>
      <c r="Y204" s="97">
        <v>5.6</v>
      </c>
      <c r="Z204" s="58">
        <v>11.6</v>
      </c>
      <c r="AA204" s="58">
        <v>49.7</v>
      </c>
      <c r="AB204" s="58">
        <v>27.3</v>
      </c>
      <c r="AC204" s="97">
        <v>385.9</v>
      </c>
      <c r="AD204" s="58">
        <v>7.8</v>
      </c>
      <c r="AE204" s="58">
        <v>8.0</v>
      </c>
      <c r="AF204" s="58">
        <v>7.5</v>
      </c>
      <c r="AG204" s="58">
        <v>3.9</v>
      </c>
      <c r="AH204" s="58">
        <v>8.4</v>
      </c>
      <c r="AI204" s="58"/>
      <c r="AJ204" s="58"/>
      <c r="AK204" s="58"/>
      <c r="AL204" s="58"/>
      <c r="AM204" s="58">
        <v>25.0</v>
      </c>
      <c r="AN204" s="95">
        <v>1396.3</v>
      </c>
      <c r="AO204" s="58">
        <v>-4.4</v>
      </c>
      <c r="AP204" s="58">
        <v>12.1</v>
      </c>
      <c r="AQ204" s="58">
        <v>91.2</v>
      </c>
      <c r="AR204" s="58">
        <v>35.3</v>
      </c>
      <c r="AS204" s="58">
        <v>39.0</v>
      </c>
      <c r="AT204" s="58">
        <v>6.1</v>
      </c>
      <c r="AU204" s="58">
        <v>1.2</v>
      </c>
      <c r="AV204" s="58">
        <v>32.5</v>
      </c>
      <c r="AW204" s="58">
        <v>25.3</v>
      </c>
      <c r="AX204" s="58">
        <v>14.6</v>
      </c>
      <c r="AY204" s="58">
        <v>26.4</v>
      </c>
      <c r="AZ204" s="58">
        <v>86.7</v>
      </c>
      <c r="BA204" s="58">
        <v>25.8</v>
      </c>
      <c r="BB204" s="58">
        <v>18.3</v>
      </c>
    </row>
    <row r="205" ht="16.5" customHeight="1">
      <c r="A205" s="58" t="s">
        <v>640</v>
      </c>
      <c r="B205" s="31">
        <v>3402.0</v>
      </c>
      <c r="C205" s="58">
        <v>24.0</v>
      </c>
      <c r="D205" s="58" t="s">
        <v>862</v>
      </c>
      <c r="E205" s="58">
        <v>227.3</v>
      </c>
      <c r="F205" s="58">
        <v>239.9</v>
      </c>
      <c r="G205" s="58">
        <v>5.3</v>
      </c>
      <c r="H205" s="101">
        <v>457.0</v>
      </c>
      <c r="I205" s="58">
        <v>17.0</v>
      </c>
      <c r="J205" s="102">
        <v>9.4</v>
      </c>
      <c r="K205" s="102">
        <v>12.5</v>
      </c>
      <c r="L205" s="102">
        <v>34.7</v>
      </c>
      <c r="M205" s="102">
        <v>17.1</v>
      </c>
      <c r="N205" s="102">
        <v>9.9</v>
      </c>
      <c r="O205" s="58">
        <v>8.8</v>
      </c>
      <c r="P205" s="58">
        <v>6.2</v>
      </c>
      <c r="Q205" s="58">
        <v>70.1</v>
      </c>
      <c r="R205" s="58">
        <v>23.6</v>
      </c>
      <c r="S205" s="58">
        <v>65.2</v>
      </c>
      <c r="T205" s="95">
        <v>18428.0</v>
      </c>
      <c r="U205" s="95">
        <v>29758.0</v>
      </c>
      <c r="V205" s="58">
        <v>687.4</v>
      </c>
      <c r="W205" s="100">
        <f t="shared" si="5"/>
        <v>17.2</v>
      </c>
      <c r="X205" s="97">
        <f t="shared" si="6"/>
        <v>32.55813953</v>
      </c>
      <c r="Y205" s="97">
        <v>5.6</v>
      </c>
      <c r="Z205" s="58">
        <v>11.6</v>
      </c>
      <c r="AA205" s="102">
        <v>47.0</v>
      </c>
      <c r="AB205" s="102">
        <v>29.9</v>
      </c>
      <c r="AC205" s="97">
        <v>385.9</v>
      </c>
      <c r="AD205" s="58">
        <v>7.8</v>
      </c>
      <c r="AE205" s="58">
        <v>8.0</v>
      </c>
      <c r="AF205" s="58">
        <v>7.5</v>
      </c>
      <c r="AG205" s="58">
        <v>3.9</v>
      </c>
      <c r="AH205" s="58">
        <v>8.4</v>
      </c>
      <c r="AI205" s="58"/>
      <c r="AJ205" s="58"/>
      <c r="AK205" s="58"/>
      <c r="AL205" s="58"/>
      <c r="AM205" s="58">
        <v>25.0</v>
      </c>
      <c r="AN205" s="95">
        <v>1396.3</v>
      </c>
      <c r="AO205" s="58">
        <v>-4.4</v>
      </c>
      <c r="AP205" s="58">
        <v>12.1</v>
      </c>
      <c r="AQ205" s="58">
        <v>91.2</v>
      </c>
      <c r="AR205" s="58">
        <v>35.3</v>
      </c>
      <c r="AS205" s="58">
        <v>39.0</v>
      </c>
      <c r="AT205" s="58">
        <v>6.1</v>
      </c>
      <c r="AU205" s="58">
        <v>1.2</v>
      </c>
      <c r="AV205" s="58">
        <v>32.5</v>
      </c>
      <c r="AW205" s="58">
        <v>25.3</v>
      </c>
      <c r="AX205" s="58">
        <v>14.6</v>
      </c>
      <c r="AY205" s="58">
        <v>26.4</v>
      </c>
      <c r="AZ205" s="58">
        <v>86.7</v>
      </c>
      <c r="BA205" s="58">
        <v>25.8</v>
      </c>
      <c r="BB205" s="58">
        <v>18.3</v>
      </c>
    </row>
    <row r="206" ht="16.5" customHeight="1">
      <c r="A206" s="58" t="s">
        <v>640</v>
      </c>
      <c r="B206" s="31">
        <v>3454.0</v>
      </c>
      <c r="C206" s="58">
        <v>25.0</v>
      </c>
      <c r="D206" s="58" t="s">
        <v>863</v>
      </c>
      <c r="E206" s="58">
        <v>285.8</v>
      </c>
      <c r="F206" s="58">
        <v>314.5</v>
      </c>
      <c r="G206" s="58">
        <v>9.1</v>
      </c>
      <c r="H206" s="95">
        <v>122.0</v>
      </c>
      <c r="I206" s="58">
        <v>18.2</v>
      </c>
      <c r="J206" s="58">
        <v>8.5</v>
      </c>
      <c r="K206" s="58">
        <v>12.0</v>
      </c>
      <c r="L206" s="58">
        <v>36.2</v>
      </c>
      <c r="M206" s="58">
        <v>15.7</v>
      </c>
      <c r="N206" s="58">
        <v>9.4</v>
      </c>
      <c r="O206" s="58">
        <v>13.4</v>
      </c>
      <c r="P206" s="58">
        <v>37.7</v>
      </c>
      <c r="Q206" s="58">
        <v>43.4</v>
      </c>
      <c r="R206" s="58">
        <v>18.9</v>
      </c>
      <c r="S206" s="58">
        <v>69.7</v>
      </c>
      <c r="T206" s="95">
        <v>18302.0</v>
      </c>
      <c r="U206" s="95">
        <v>31105.0</v>
      </c>
      <c r="V206" s="58">
        <v>714.8</v>
      </c>
      <c r="W206" s="100">
        <f t="shared" si="5"/>
        <v>18.6</v>
      </c>
      <c r="X206" s="97">
        <f t="shared" si="6"/>
        <v>38.17204301</v>
      </c>
      <c r="Y206" s="97">
        <v>7.1</v>
      </c>
      <c r="Z206" s="58">
        <v>11.5</v>
      </c>
      <c r="AA206" s="58">
        <v>56.0</v>
      </c>
      <c r="AB206" s="58">
        <v>22.9</v>
      </c>
      <c r="AC206" s="97">
        <v>334.8</v>
      </c>
      <c r="AD206" s="58">
        <v>5.0</v>
      </c>
      <c r="AE206" s="58">
        <v>5.0</v>
      </c>
      <c r="AF206" s="58">
        <v>5.0</v>
      </c>
      <c r="AG206" s="58">
        <v>2.4</v>
      </c>
      <c r="AH206" s="58">
        <v>5.4</v>
      </c>
      <c r="AI206" s="58"/>
      <c r="AJ206" s="58"/>
      <c r="AK206" s="58"/>
      <c r="AL206" s="58"/>
      <c r="AM206" s="58">
        <v>56.0</v>
      </c>
      <c r="AN206" s="95">
        <v>2578.9</v>
      </c>
      <c r="AO206" s="58">
        <v>-2.2</v>
      </c>
      <c r="AP206" s="58">
        <v>13.8</v>
      </c>
      <c r="AQ206" s="58">
        <v>86.6</v>
      </c>
      <c r="AR206" s="58">
        <v>35.0</v>
      </c>
      <c r="AS206" s="58">
        <v>41.0</v>
      </c>
      <c r="AT206" s="58">
        <v>7.0</v>
      </c>
      <c r="AU206" s="58">
        <v>1.9</v>
      </c>
      <c r="AV206" s="58">
        <v>33.1</v>
      </c>
      <c r="AW206" s="58">
        <v>23.3</v>
      </c>
      <c r="AX206" s="58">
        <v>15.6</v>
      </c>
      <c r="AY206" s="58">
        <v>26.2</v>
      </c>
      <c r="AZ206" s="58">
        <v>55.5</v>
      </c>
      <c r="BA206" s="58">
        <v>23.8</v>
      </c>
      <c r="BB206" s="58">
        <v>22.6</v>
      </c>
    </row>
    <row r="207" ht="16.5" customHeight="1">
      <c r="A207" s="58" t="s">
        <v>640</v>
      </c>
      <c r="B207" s="31">
        <v>3455.0</v>
      </c>
      <c r="C207" s="58">
        <v>26.0</v>
      </c>
      <c r="D207" s="58" t="s">
        <v>216</v>
      </c>
      <c r="E207" s="58">
        <v>220.4</v>
      </c>
      <c r="F207" s="58">
        <v>231.1</v>
      </c>
      <c r="G207" s="58">
        <v>4.6</v>
      </c>
      <c r="H207" s="95">
        <v>168.5</v>
      </c>
      <c r="I207" s="58">
        <v>15.6</v>
      </c>
      <c r="J207" s="58">
        <v>8.1</v>
      </c>
      <c r="K207" s="58">
        <v>10.3</v>
      </c>
      <c r="L207" s="58">
        <v>34.2</v>
      </c>
      <c r="M207" s="58">
        <v>19.1</v>
      </c>
      <c r="N207" s="58">
        <v>12.7</v>
      </c>
      <c r="O207" s="58">
        <v>9.9</v>
      </c>
      <c r="P207" s="58">
        <v>9.0</v>
      </c>
      <c r="Q207" s="58">
        <v>56.7</v>
      </c>
      <c r="R207" s="58">
        <v>34.3</v>
      </c>
      <c r="S207" s="58">
        <v>52.0</v>
      </c>
      <c r="T207" s="95">
        <v>18657.0</v>
      </c>
      <c r="U207" s="95">
        <v>28174.0</v>
      </c>
      <c r="V207" s="58">
        <v>702.3</v>
      </c>
      <c r="W207" s="100">
        <f t="shared" si="5"/>
        <v>16.4</v>
      </c>
      <c r="X207" s="97">
        <f t="shared" si="6"/>
        <v>34.75609756</v>
      </c>
      <c r="Y207" s="97">
        <v>5.7</v>
      </c>
      <c r="Z207" s="58">
        <v>10.7</v>
      </c>
      <c r="AA207" s="58">
        <v>47.7</v>
      </c>
      <c r="AB207" s="58">
        <v>30.9</v>
      </c>
      <c r="AC207" s="97">
        <v>315.7</v>
      </c>
      <c r="AD207" s="58">
        <v>8.2</v>
      </c>
      <c r="AE207" s="58">
        <v>8.7</v>
      </c>
      <c r="AF207" s="58">
        <v>7.6</v>
      </c>
      <c r="AG207" s="58">
        <v>2.8</v>
      </c>
      <c r="AH207" s="58">
        <v>9.1</v>
      </c>
      <c r="AI207" s="58"/>
      <c r="AJ207" s="58"/>
      <c r="AK207" s="58"/>
      <c r="AL207" s="58"/>
      <c r="AM207" s="58">
        <v>28.0</v>
      </c>
      <c r="AN207" s="95">
        <v>1371.1</v>
      </c>
      <c r="AO207" s="58">
        <v>-5.3</v>
      </c>
      <c r="AP207" s="58">
        <v>14.1</v>
      </c>
      <c r="AQ207" s="58">
        <v>90.1</v>
      </c>
      <c r="AR207" s="58">
        <v>31.5</v>
      </c>
      <c r="AS207" s="58">
        <v>38.4</v>
      </c>
      <c r="AT207" s="58">
        <v>6.3</v>
      </c>
      <c r="AU207" s="58" t="s">
        <v>641</v>
      </c>
      <c r="AV207" s="58" t="s">
        <v>641</v>
      </c>
      <c r="AW207" s="58">
        <v>23.9</v>
      </c>
      <c r="AX207" s="58">
        <v>15.0</v>
      </c>
      <c r="AY207" s="58">
        <v>36.7</v>
      </c>
      <c r="AZ207" s="58">
        <v>91.3</v>
      </c>
      <c r="BA207" s="58">
        <v>24.9</v>
      </c>
      <c r="BB207" s="58">
        <v>18.8</v>
      </c>
    </row>
    <row r="208" ht="16.5" customHeight="1">
      <c r="A208" s="58" t="s">
        <v>640</v>
      </c>
      <c r="B208" s="31">
        <v>3405.0</v>
      </c>
      <c r="C208" s="58">
        <v>26.0</v>
      </c>
      <c r="D208" s="58" t="s">
        <v>864</v>
      </c>
      <c r="E208" s="58">
        <v>220.4</v>
      </c>
      <c r="F208" s="58">
        <v>231.1</v>
      </c>
      <c r="G208" s="58">
        <v>4.6</v>
      </c>
      <c r="H208" s="95">
        <v>168.5</v>
      </c>
      <c r="I208" s="58">
        <v>15.6</v>
      </c>
      <c r="J208" s="58">
        <v>8.1</v>
      </c>
      <c r="K208" s="58">
        <v>10.3</v>
      </c>
      <c r="L208" s="58">
        <v>34.2</v>
      </c>
      <c r="M208" s="58">
        <v>19.1</v>
      </c>
      <c r="N208" s="58">
        <v>12.7</v>
      </c>
      <c r="O208" s="58">
        <v>9.9</v>
      </c>
      <c r="P208" s="58">
        <v>9.0</v>
      </c>
      <c r="Q208" s="58">
        <v>56.7</v>
      </c>
      <c r="R208" s="58">
        <v>34.3</v>
      </c>
      <c r="S208" s="58">
        <v>52.0</v>
      </c>
      <c r="T208" s="95">
        <v>18657.0</v>
      </c>
      <c r="U208" s="95">
        <v>28174.0</v>
      </c>
      <c r="V208" s="58">
        <v>702.3</v>
      </c>
      <c r="W208" s="100">
        <f t="shared" si="5"/>
        <v>16.4</v>
      </c>
      <c r="X208" s="97">
        <f t="shared" si="6"/>
        <v>34.75609756</v>
      </c>
      <c r="Y208" s="97">
        <v>5.7</v>
      </c>
      <c r="Z208" s="58">
        <v>10.7</v>
      </c>
      <c r="AA208" s="58">
        <v>47.7</v>
      </c>
      <c r="AB208" s="58">
        <v>30.9</v>
      </c>
      <c r="AC208" s="97">
        <v>315.7</v>
      </c>
      <c r="AD208" s="58">
        <v>8.2</v>
      </c>
      <c r="AE208" s="58">
        <v>8.7</v>
      </c>
      <c r="AF208" s="58">
        <v>7.6</v>
      </c>
      <c r="AG208" s="58">
        <v>2.8</v>
      </c>
      <c r="AH208" s="58">
        <v>9.1</v>
      </c>
      <c r="AI208" s="58"/>
      <c r="AJ208" s="58"/>
      <c r="AK208" s="58"/>
      <c r="AL208" s="58"/>
      <c r="AM208" s="58">
        <v>28.0</v>
      </c>
      <c r="AN208" s="95">
        <v>1371.1</v>
      </c>
      <c r="AO208" s="58">
        <v>-5.3</v>
      </c>
      <c r="AP208" s="58">
        <v>14.1</v>
      </c>
      <c r="AQ208" s="58">
        <v>90.1</v>
      </c>
      <c r="AR208" s="58">
        <v>31.5</v>
      </c>
      <c r="AS208" s="58">
        <v>38.4</v>
      </c>
      <c r="AT208" s="58">
        <v>6.3</v>
      </c>
      <c r="AU208" s="58" t="s">
        <v>641</v>
      </c>
      <c r="AV208" s="58" t="s">
        <v>641</v>
      </c>
      <c r="AW208" s="58">
        <v>23.9</v>
      </c>
      <c r="AX208" s="58">
        <v>15.0</v>
      </c>
      <c r="AY208" s="58">
        <v>36.7</v>
      </c>
      <c r="AZ208" s="58">
        <v>91.3</v>
      </c>
      <c r="BA208" s="58">
        <v>24.9</v>
      </c>
      <c r="BB208" s="58">
        <v>18.8</v>
      </c>
    </row>
    <row r="209" ht="16.5" customHeight="1">
      <c r="A209" s="58" t="s">
        <v>640</v>
      </c>
      <c r="B209" s="31">
        <v>3462.0</v>
      </c>
      <c r="C209" s="58">
        <v>26.0</v>
      </c>
      <c r="D209" s="58" t="s">
        <v>223</v>
      </c>
      <c r="E209" s="58">
        <v>220.4</v>
      </c>
      <c r="F209" s="58">
        <v>231.1</v>
      </c>
      <c r="G209" s="58">
        <v>4.6</v>
      </c>
      <c r="H209" s="95">
        <v>168.5</v>
      </c>
      <c r="I209" s="58">
        <v>15.6</v>
      </c>
      <c r="J209" s="58">
        <v>8.1</v>
      </c>
      <c r="K209" s="58">
        <v>10.3</v>
      </c>
      <c r="L209" s="58">
        <v>34.2</v>
      </c>
      <c r="M209" s="58">
        <v>19.1</v>
      </c>
      <c r="N209" s="58">
        <v>12.7</v>
      </c>
      <c r="O209" s="58">
        <v>9.9</v>
      </c>
      <c r="P209" s="58">
        <v>9.0</v>
      </c>
      <c r="Q209" s="58">
        <v>56.7</v>
      </c>
      <c r="R209" s="58">
        <v>34.3</v>
      </c>
      <c r="S209" s="58">
        <v>52.0</v>
      </c>
      <c r="T209" s="95">
        <v>18657.0</v>
      </c>
      <c r="U209" s="95">
        <v>28174.0</v>
      </c>
      <c r="V209" s="58">
        <v>702.3</v>
      </c>
      <c r="W209" s="100">
        <f t="shared" si="5"/>
        <v>16.4</v>
      </c>
      <c r="X209" s="97">
        <f t="shared" si="6"/>
        <v>34.75609756</v>
      </c>
      <c r="Y209" s="97">
        <v>5.7</v>
      </c>
      <c r="Z209" s="58">
        <v>10.7</v>
      </c>
      <c r="AA209" s="58">
        <v>47.7</v>
      </c>
      <c r="AB209" s="58">
        <v>30.9</v>
      </c>
      <c r="AC209" s="97">
        <v>315.7</v>
      </c>
      <c r="AD209" s="58">
        <v>8.2</v>
      </c>
      <c r="AE209" s="58">
        <v>8.7</v>
      </c>
      <c r="AF209" s="58">
        <v>7.6</v>
      </c>
      <c r="AG209" s="58">
        <v>2.8</v>
      </c>
      <c r="AH209" s="58">
        <v>9.1</v>
      </c>
      <c r="AI209" s="58"/>
      <c r="AJ209" s="58"/>
      <c r="AK209" s="58"/>
      <c r="AL209" s="58"/>
      <c r="AM209" s="58">
        <v>28.0</v>
      </c>
      <c r="AN209" s="95">
        <v>1371.1</v>
      </c>
      <c r="AO209" s="58">
        <v>-5.3</v>
      </c>
      <c r="AP209" s="58">
        <v>14.1</v>
      </c>
      <c r="AQ209" s="58">
        <v>90.1</v>
      </c>
      <c r="AR209" s="58">
        <v>31.5</v>
      </c>
      <c r="AS209" s="58">
        <v>38.4</v>
      </c>
      <c r="AT209" s="58">
        <v>6.3</v>
      </c>
      <c r="AU209" s="58" t="s">
        <v>641</v>
      </c>
      <c r="AV209" s="58" t="s">
        <v>641</v>
      </c>
      <c r="AW209" s="58">
        <v>23.9</v>
      </c>
      <c r="AX209" s="58">
        <v>15.0</v>
      </c>
      <c r="AY209" s="58">
        <v>36.7</v>
      </c>
      <c r="AZ209" s="58">
        <v>91.3</v>
      </c>
      <c r="BA209" s="58">
        <v>24.9</v>
      </c>
      <c r="BB209" s="58">
        <v>18.8</v>
      </c>
    </row>
    <row r="210" ht="16.5" customHeight="1">
      <c r="A210" s="58" t="s">
        <v>640</v>
      </c>
      <c r="B210" s="31">
        <v>3403.0</v>
      </c>
      <c r="C210" s="58">
        <v>27.0</v>
      </c>
      <c r="D210" s="58" t="s">
        <v>219</v>
      </c>
      <c r="E210" s="58">
        <v>266.8</v>
      </c>
      <c r="F210" s="58">
        <v>285.3</v>
      </c>
      <c r="G210" s="58">
        <v>6.5</v>
      </c>
      <c r="H210" s="101">
        <v>1586.9</v>
      </c>
      <c r="I210" s="58">
        <v>16.4</v>
      </c>
      <c r="J210" s="102">
        <v>9.3</v>
      </c>
      <c r="K210" s="102">
        <v>14.8</v>
      </c>
      <c r="L210" s="102">
        <v>36.4</v>
      </c>
      <c r="M210" s="102">
        <v>15.5</v>
      </c>
      <c r="N210" s="102">
        <v>8.6</v>
      </c>
      <c r="O210" s="58">
        <v>13.9</v>
      </c>
      <c r="P210" s="58">
        <v>11.9</v>
      </c>
      <c r="Q210" s="58">
        <v>52.1</v>
      </c>
      <c r="R210" s="58">
        <v>35.9</v>
      </c>
      <c r="S210" s="58">
        <v>50.1</v>
      </c>
      <c r="T210" s="95">
        <v>19758.0</v>
      </c>
      <c r="U210" s="95">
        <v>34315.0</v>
      </c>
      <c r="V210" s="58">
        <v>660.2</v>
      </c>
      <c r="W210" s="100">
        <f t="shared" si="5"/>
        <v>18.3</v>
      </c>
      <c r="X210" s="97">
        <f t="shared" si="6"/>
        <v>37.70491803</v>
      </c>
      <c r="Y210" s="97">
        <v>6.9</v>
      </c>
      <c r="Z210" s="58">
        <v>11.4</v>
      </c>
      <c r="AA210" s="102">
        <v>33.8</v>
      </c>
      <c r="AB210" s="102">
        <v>49.6</v>
      </c>
      <c r="AC210" s="97">
        <v>428.7</v>
      </c>
      <c r="AD210" s="58">
        <v>6.2</v>
      </c>
      <c r="AE210" s="58">
        <v>6.8</v>
      </c>
      <c r="AF210" s="58">
        <v>5.5</v>
      </c>
      <c r="AG210" s="58">
        <v>3.4</v>
      </c>
      <c r="AH210" s="58">
        <v>6.5</v>
      </c>
      <c r="AI210" s="58"/>
      <c r="AJ210" s="58"/>
      <c r="AK210" s="58"/>
      <c r="AL210" s="58"/>
      <c r="AM210" s="58">
        <v>7.0</v>
      </c>
      <c r="AN210" s="95">
        <v>831.4</v>
      </c>
      <c r="AO210" s="58">
        <v>-1.7</v>
      </c>
      <c r="AP210" s="58">
        <v>17.0</v>
      </c>
      <c r="AQ210" s="58">
        <v>86.1</v>
      </c>
      <c r="AR210" s="58">
        <v>42.3</v>
      </c>
      <c r="AS210" s="58">
        <v>45.3</v>
      </c>
      <c r="AT210" s="58">
        <v>6.7</v>
      </c>
      <c r="AU210" s="58">
        <v>2.2</v>
      </c>
      <c r="AV210" s="58">
        <v>18.6</v>
      </c>
      <c r="AW210" s="58">
        <v>25.0</v>
      </c>
      <c r="AX210" s="58">
        <v>21.7</v>
      </c>
      <c r="AY210" s="58">
        <v>32.4</v>
      </c>
      <c r="AZ210" s="58">
        <v>86.2</v>
      </c>
      <c r="BA210" s="58">
        <v>27.3</v>
      </c>
      <c r="BB210" s="58">
        <v>28.1</v>
      </c>
    </row>
    <row r="211" ht="16.5" customHeight="1">
      <c r="A211" s="58" t="s">
        <v>640</v>
      </c>
      <c r="B211" s="31">
        <v>3451.0</v>
      </c>
      <c r="C211" s="58">
        <v>27.0</v>
      </c>
      <c r="D211" s="58" t="s">
        <v>212</v>
      </c>
      <c r="E211" s="58">
        <v>266.8</v>
      </c>
      <c r="F211" s="58">
        <v>285.3</v>
      </c>
      <c r="G211" s="58">
        <v>6.5</v>
      </c>
      <c r="H211" s="95">
        <v>343.1</v>
      </c>
      <c r="I211" s="58">
        <v>16.4</v>
      </c>
      <c r="J211" s="58">
        <v>8.7</v>
      </c>
      <c r="K211" s="58">
        <v>13.3</v>
      </c>
      <c r="L211" s="58">
        <v>35.3</v>
      </c>
      <c r="M211" s="58">
        <v>16.1</v>
      </c>
      <c r="N211" s="58">
        <v>10.1</v>
      </c>
      <c r="O211" s="58">
        <v>13.9</v>
      </c>
      <c r="P211" s="58">
        <v>11.9</v>
      </c>
      <c r="Q211" s="58">
        <v>52.1</v>
      </c>
      <c r="R211" s="58">
        <v>35.9</v>
      </c>
      <c r="S211" s="58">
        <v>50.1</v>
      </c>
      <c r="T211" s="95">
        <v>19758.0</v>
      </c>
      <c r="U211" s="95">
        <v>34315.0</v>
      </c>
      <c r="V211" s="58">
        <v>660.2</v>
      </c>
      <c r="W211" s="100">
        <f t="shared" si="5"/>
        <v>18.3</v>
      </c>
      <c r="X211" s="97">
        <f t="shared" si="6"/>
        <v>37.70491803</v>
      </c>
      <c r="Y211" s="97">
        <v>6.9</v>
      </c>
      <c r="Z211" s="58">
        <v>11.4</v>
      </c>
      <c r="AA211" s="58">
        <v>43.1</v>
      </c>
      <c r="AB211" s="58">
        <v>38.7</v>
      </c>
      <c r="AC211" s="97">
        <v>428.7</v>
      </c>
      <c r="AD211" s="58">
        <v>6.2</v>
      </c>
      <c r="AE211" s="58">
        <v>6.8</v>
      </c>
      <c r="AF211" s="58">
        <v>5.5</v>
      </c>
      <c r="AG211" s="58">
        <v>3.4</v>
      </c>
      <c r="AH211" s="58">
        <v>6.5</v>
      </c>
      <c r="AI211" s="58"/>
      <c r="AJ211" s="58"/>
      <c r="AK211" s="58"/>
      <c r="AL211" s="58"/>
      <c r="AM211" s="58">
        <v>7.0</v>
      </c>
      <c r="AN211" s="95">
        <v>831.4</v>
      </c>
      <c r="AO211" s="58">
        <v>-1.7</v>
      </c>
      <c r="AP211" s="58">
        <v>17.0</v>
      </c>
      <c r="AQ211" s="58">
        <v>86.1</v>
      </c>
      <c r="AR211" s="58">
        <v>42.3</v>
      </c>
      <c r="AS211" s="58">
        <v>45.3</v>
      </c>
      <c r="AT211" s="58">
        <v>6.7</v>
      </c>
      <c r="AU211" s="58">
        <v>2.2</v>
      </c>
      <c r="AV211" s="58">
        <v>18.6</v>
      </c>
      <c r="AW211" s="58">
        <v>25.0</v>
      </c>
      <c r="AX211" s="58">
        <v>21.7</v>
      </c>
      <c r="AY211" s="58">
        <v>32.4</v>
      </c>
      <c r="AZ211" s="58">
        <v>86.2</v>
      </c>
      <c r="BA211" s="58">
        <v>27.3</v>
      </c>
      <c r="BB211" s="58">
        <v>28.1</v>
      </c>
    </row>
    <row r="212" ht="16.5" customHeight="1">
      <c r="A212" s="58" t="s">
        <v>640</v>
      </c>
      <c r="B212" s="31">
        <v>3401.0</v>
      </c>
      <c r="C212" s="58">
        <v>28.0</v>
      </c>
      <c r="D212" s="58" t="s">
        <v>865</v>
      </c>
      <c r="E212" s="58">
        <v>270.4</v>
      </c>
      <c r="F212" s="58">
        <v>294.2</v>
      </c>
      <c r="G212" s="58">
        <v>8.1</v>
      </c>
      <c r="H212" s="101">
        <v>1198.2</v>
      </c>
      <c r="I212" s="58">
        <v>16.9</v>
      </c>
      <c r="J212" s="102">
        <v>8.3</v>
      </c>
      <c r="K212" s="102">
        <v>11.0</v>
      </c>
      <c r="L212" s="102">
        <v>35.7</v>
      </c>
      <c r="M212" s="102">
        <v>18.7</v>
      </c>
      <c r="N212" s="102">
        <v>9.7</v>
      </c>
      <c r="O212" s="58">
        <v>15.1</v>
      </c>
      <c r="P212" s="58">
        <v>11.1</v>
      </c>
      <c r="Q212" s="58">
        <v>51.0</v>
      </c>
      <c r="R212" s="58">
        <v>37.9</v>
      </c>
      <c r="S212" s="58">
        <v>59.0</v>
      </c>
      <c r="T212" s="95">
        <v>20248.0</v>
      </c>
      <c r="U212" s="95">
        <v>23286.0</v>
      </c>
      <c r="V212" s="58">
        <v>696.9</v>
      </c>
      <c r="W212" s="100">
        <f t="shared" si="5"/>
        <v>15</v>
      </c>
      <c r="X212" s="97">
        <f t="shared" si="6"/>
        <v>27.33333333</v>
      </c>
      <c r="Y212" s="97">
        <v>4.1</v>
      </c>
      <c r="Z212" s="58">
        <v>10.9</v>
      </c>
      <c r="AA212" s="102">
        <v>42.0</v>
      </c>
      <c r="AB212" s="102">
        <v>30.3</v>
      </c>
      <c r="AC212" s="97">
        <v>282.3</v>
      </c>
      <c r="AD212" s="58">
        <v>6.6</v>
      </c>
      <c r="AE212" s="58">
        <v>6.5</v>
      </c>
      <c r="AF212" s="58">
        <v>6.7</v>
      </c>
      <c r="AG212" s="58">
        <v>3.6</v>
      </c>
      <c r="AH212" s="58">
        <v>7.1</v>
      </c>
      <c r="AI212" s="58"/>
      <c r="AJ212" s="58"/>
      <c r="AK212" s="58"/>
      <c r="AL212" s="58"/>
      <c r="AM212" s="58">
        <v>25.0</v>
      </c>
      <c r="AN212" s="95">
        <v>1946.8</v>
      </c>
      <c r="AO212" s="58">
        <v>-3.7</v>
      </c>
      <c r="AP212" s="58">
        <v>16.3</v>
      </c>
      <c r="AQ212" s="58">
        <v>84.9</v>
      </c>
      <c r="AR212" s="58">
        <v>36.1</v>
      </c>
      <c r="AS212" s="58">
        <v>38.3</v>
      </c>
      <c r="AT212" s="58">
        <v>6.9</v>
      </c>
      <c r="AU212" s="58">
        <v>2.0</v>
      </c>
      <c r="AV212" s="58">
        <v>34.9</v>
      </c>
      <c r="AW212" s="58">
        <v>24.2</v>
      </c>
      <c r="AX212" s="58">
        <v>12.5</v>
      </c>
      <c r="AY212" s="58">
        <v>26.3</v>
      </c>
      <c r="AZ212" s="58">
        <v>88.5</v>
      </c>
      <c r="BA212" s="58">
        <v>28.6</v>
      </c>
      <c r="BB212" s="58">
        <v>30.7</v>
      </c>
    </row>
    <row r="213" ht="16.5" customHeight="1">
      <c r="A213" s="58" t="s">
        <v>640</v>
      </c>
      <c r="B213" s="31">
        <v>3461.0</v>
      </c>
      <c r="C213" s="58">
        <v>28.0</v>
      </c>
      <c r="D213" s="58" t="s">
        <v>222</v>
      </c>
      <c r="E213" s="58">
        <v>270.4</v>
      </c>
      <c r="F213" s="58">
        <v>294.2</v>
      </c>
      <c r="G213" s="58">
        <v>8.1</v>
      </c>
      <c r="H213" s="95">
        <v>151.1</v>
      </c>
      <c r="I213" s="58">
        <v>16.9</v>
      </c>
      <c r="J213" s="58">
        <v>7.9</v>
      </c>
      <c r="K213" s="58">
        <v>10.5</v>
      </c>
      <c r="L213" s="58">
        <v>36.7</v>
      </c>
      <c r="M213" s="58">
        <v>17.1</v>
      </c>
      <c r="N213" s="58">
        <v>10.9</v>
      </c>
      <c r="O213" s="58">
        <v>15.1</v>
      </c>
      <c r="P213" s="58">
        <v>11.1</v>
      </c>
      <c r="Q213" s="58">
        <v>51.0</v>
      </c>
      <c r="R213" s="58">
        <v>37.9</v>
      </c>
      <c r="S213" s="58">
        <v>59.0</v>
      </c>
      <c r="T213" s="95">
        <v>20248.0</v>
      </c>
      <c r="U213" s="95">
        <v>23286.0</v>
      </c>
      <c r="V213" s="58">
        <v>696.9</v>
      </c>
      <c r="W213" s="100">
        <f t="shared" si="5"/>
        <v>15</v>
      </c>
      <c r="X213" s="97">
        <f t="shared" si="6"/>
        <v>27.33333333</v>
      </c>
      <c r="Y213" s="97">
        <v>4.1</v>
      </c>
      <c r="Z213" s="58">
        <v>10.9</v>
      </c>
      <c r="AA213" s="58">
        <v>54.6</v>
      </c>
      <c r="AB213" s="58">
        <v>24.3</v>
      </c>
      <c r="AC213" s="97">
        <v>282.3</v>
      </c>
      <c r="AD213" s="58">
        <v>6.6</v>
      </c>
      <c r="AE213" s="58">
        <v>6.5</v>
      </c>
      <c r="AF213" s="58">
        <v>6.7</v>
      </c>
      <c r="AG213" s="58">
        <v>3.6</v>
      </c>
      <c r="AH213" s="58">
        <v>7.1</v>
      </c>
      <c r="AI213" s="58"/>
      <c r="AJ213" s="58"/>
      <c r="AK213" s="58"/>
      <c r="AL213" s="58"/>
      <c r="AM213" s="58">
        <v>25.0</v>
      </c>
      <c r="AN213" s="95">
        <v>1946.8</v>
      </c>
      <c r="AO213" s="58">
        <v>-3.7</v>
      </c>
      <c r="AP213" s="58">
        <v>16.3</v>
      </c>
      <c r="AQ213" s="58">
        <v>84.9</v>
      </c>
      <c r="AR213" s="58">
        <v>36.1</v>
      </c>
      <c r="AS213" s="58">
        <v>38.3</v>
      </c>
      <c r="AT213" s="58">
        <v>6.9</v>
      </c>
      <c r="AU213" s="58">
        <v>2.0</v>
      </c>
      <c r="AV213" s="58">
        <v>34.9</v>
      </c>
      <c r="AW213" s="58">
        <v>24.2</v>
      </c>
      <c r="AX213" s="58">
        <v>12.5</v>
      </c>
      <c r="AY213" s="58">
        <v>26.3</v>
      </c>
      <c r="AZ213" s="58">
        <v>88.5</v>
      </c>
      <c r="BA213" s="58">
        <v>28.6</v>
      </c>
      <c r="BB213" s="58">
        <v>30.7</v>
      </c>
    </row>
    <row r="214" ht="16.5" customHeight="1">
      <c r="A214" s="58" t="s">
        <v>640</v>
      </c>
      <c r="B214" s="31">
        <v>3458.0</v>
      </c>
      <c r="C214" s="58">
        <v>28.0</v>
      </c>
      <c r="D214" s="58" t="s">
        <v>866</v>
      </c>
      <c r="E214" s="58">
        <v>270.4</v>
      </c>
      <c r="F214" s="58">
        <v>294.2</v>
      </c>
      <c r="G214" s="58">
        <v>8.1</v>
      </c>
      <c r="H214" s="95">
        <v>151.1</v>
      </c>
      <c r="I214" s="58">
        <v>16.9</v>
      </c>
      <c r="J214" s="58">
        <v>7.9</v>
      </c>
      <c r="K214" s="58">
        <v>10.5</v>
      </c>
      <c r="L214" s="58">
        <v>36.7</v>
      </c>
      <c r="M214" s="58">
        <v>17.1</v>
      </c>
      <c r="N214" s="58">
        <v>10.9</v>
      </c>
      <c r="O214" s="58">
        <v>15.1</v>
      </c>
      <c r="P214" s="58">
        <v>11.1</v>
      </c>
      <c r="Q214" s="58">
        <v>51.0</v>
      </c>
      <c r="R214" s="58">
        <v>37.9</v>
      </c>
      <c r="S214" s="58">
        <v>59.0</v>
      </c>
      <c r="T214" s="95">
        <v>20248.0</v>
      </c>
      <c r="U214" s="95">
        <v>23286.0</v>
      </c>
      <c r="V214" s="58">
        <v>696.9</v>
      </c>
      <c r="W214" s="100">
        <f t="shared" si="5"/>
        <v>15</v>
      </c>
      <c r="X214" s="97">
        <f t="shared" si="6"/>
        <v>27.33333333</v>
      </c>
      <c r="Y214" s="97">
        <v>4.1</v>
      </c>
      <c r="Z214" s="58">
        <v>10.9</v>
      </c>
      <c r="AA214" s="58">
        <v>54.6</v>
      </c>
      <c r="AB214" s="58">
        <v>24.3</v>
      </c>
      <c r="AC214" s="97">
        <v>282.3</v>
      </c>
      <c r="AD214" s="58">
        <v>6.6</v>
      </c>
      <c r="AE214" s="58">
        <v>6.5</v>
      </c>
      <c r="AF214" s="58">
        <v>6.7</v>
      </c>
      <c r="AG214" s="58">
        <v>3.6</v>
      </c>
      <c r="AH214" s="58">
        <v>7.1</v>
      </c>
      <c r="AI214" s="58"/>
      <c r="AJ214" s="58"/>
      <c r="AK214" s="58"/>
      <c r="AL214" s="58"/>
      <c r="AM214" s="58">
        <v>25.0</v>
      </c>
      <c r="AN214" s="95">
        <v>1946.8</v>
      </c>
      <c r="AO214" s="58">
        <v>-3.7</v>
      </c>
      <c r="AP214" s="58">
        <v>16.3</v>
      </c>
      <c r="AQ214" s="58">
        <v>84.9</v>
      </c>
      <c r="AR214" s="58">
        <v>36.1</v>
      </c>
      <c r="AS214" s="58">
        <v>38.3</v>
      </c>
      <c r="AT214" s="58">
        <v>6.9</v>
      </c>
      <c r="AU214" s="58">
        <v>2.0</v>
      </c>
      <c r="AV214" s="58">
        <v>34.9</v>
      </c>
      <c r="AW214" s="58">
        <v>24.2</v>
      </c>
      <c r="AX214" s="58">
        <v>12.5</v>
      </c>
      <c r="AY214" s="58">
        <v>26.3</v>
      </c>
      <c r="AZ214" s="58">
        <v>88.5</v>
      </c>
      <c r="BA214" s="58">
        <v>28.6</v>
      </c>
      <c r="BB214" s="58">
        <v>30.7</v>
      </c>
    </row>
    <row r="215" ht="16.5" customHeight="1">
      <c r="A215" s="58" t="s">
        <v>640</v>
      </c>
      <c r="B215" s="31">
        <v>3352.0</v>
      </c>
      <c r="C215" s="58">
        <v>29.0</v>
      </c>
      <c r="D215" s="58" t="s">
        <v>867</v>
      </c>
      <c r="E215" s="58">
        <v>222.5</v>
      </c>
      <c r="F215" s="58">
        <v>234.7</v>
      </c>
      <c r="G215" s="58">
        <v>5.2</v>
      </c>
      <c r="H215" s="95">
        <v>91.2</v>
      </c>
      <c r="I215" s="58">
        <v>16.6</v>
      </c>
      <c r="J215" s="58">
        <v>7.1</v>
      </c>
      <c r="K215" s="58">
        <v>9.8</v>
      </c>
      <c r="L215" s="58">
        <v>35.7</v>
      </c>
      <c r="M215" s="58">
        <v>19.0</v>
      </c>
      <c r="N215" s="58">
        <v>11.9</v>
      </c>
      <c r="O215" s="58">
        <v>11.0</v>
      </c>
      <c r="P215" s="58">
        <v>6.3</v>
      </c>
      <c r="Q215" s="58">
        <v>62.0</v>
      </c>
      <c r="R215" s="58">
        <v>31.7</v>
      </c>
      <c r="S215" s="58">
        <v>63.5</v>
      </c>
      <c r="T215" s="95">
        <v>20649.0</v>
      </c>
      <c r="U215" s="95">
        <v>21469.0</v>
      </c>
      <c r="V215" s="58">
        <v>740.4</v>
      </c>
      <c r="W215" s="100">
        <f t="shared" si="5"/>
        <v>14.9</v>
      </c>
      <c r="X215" s="97">
        <f t="shared" si="6"/>
        <v>30.20134228</v>
      </c>
      <c r="Y215" s="97">
        <v>4.5</v>
      </c>
      <c r="Z215" s="58">
        <v>10.4</v>
      </c>
      <c r="AA215" s="58">
        <v>55.3</v>
      </c>
      <c r="AB215" s="58">
        <v>24.0</v>
      </c>
      <c r="AC215" s="97">
        <v>236.1</v>
      </c>
      <c r="AD215" s="58">
        <v>5.8</v>
      </c>
      <c r="AE215" s="58">
        <v>6.1</v>
      </c>
      <c r="AF215" s="58">
        <v>5.5</v>
      </c>
      <c r="AG215" s="58">
        <v>3.5</v>
      </c>
      <c r="AH215" s="58">
        <v>6.1</v>
      </c>
      <c r="AI215" s="58"/>
      <c r="AJ215" s="58"/>
      <c r="AK215" s="58"/>
      <c r="AL215" s="58"/>
      <c r="AM215" s="58">
        <v>46.0</v>
      </c>
      <c r="AN215" s="95">
        <v>2573.6</v>
      </c>
      <c r="AO215" s="58">
        <v>-5.2</v>
      </c>
      <c r="AP215" s="58">
        <v>12.2</v>
      </c>
      <c r="AQ215" s="58">
        <v>89.0</v>
      </c>
      <c r="AR215" s="58">
        <v>40.4</v>
      </c>
      <c r="AS215" s="58">
        <v>35.0</v>
      </c>
      <c r="AT215" s="58">
        <v>5.7</v>
      </c>
      <c r="AU215" s="58">
        <v>3.7</v>
      </c>
      <c r="AV215" s="58">
        <v>25.9</v>
      </c>
      <c r="AW215" s="58">
        <v>26.5</v>
      </c>
      <c r="AX215" s="58">
        <v>11.8</v>
      </c>
      <c r="AY215" s="58">
        <v>32.1</v>
      </c>
      <c r="AZ215" s="58">
        <v>70.9</v>
      </c>
      <c r="BA215" s="58">
        <v>27.4</v>
      </c>
      <c r="BB215" s="58">
        <v>23.7</v>
      </c>
    </row>
    <row r="216" ht="16.5" customHeight="1">
      <c r="A216" s="58" t="s">
        <v>640</v>
      </c>
      <c r="B216" s="31">
        <v>3359.0</v>
      </c>
      <c r="C216" s="58">
        <v>30.0</v>
      </c>
      <c r="D216" s="58" t="s">
        <v>868</v>
      </c>
      <c r="E216" s="58">
        <v>234.4</v>
      </c>
      <c r="F216" s="58">
        <v>252.0</v>
      </c>
      <c r="G216" s="58">
        <v>7.0</v>
      </c>
      <c r="H216" s="95">
        <v>128.0</v>
      </c>
      <c r="I216" s="58">
        <v>17.5</v>
      </c>
      <c r="J216" s="58">
        <v>8.0</v>
      </c>
      <c r="K216" s="58">
        <v>11.4</v>
      </c>
      <c r="L216" s="58">
        <v>36.5</v>
      </c>
      <c r="M216" s="58">
        <v>16.4</v>
      </c>
      <c r="N216" s="58">
        <v>10.2</v>
      </c>
      <c r="O216" s="58">
        <v>13.1</v>
      </c>
      <c r="P216" s="58">
        <v>5.6</v>
      </c>
      <c r="Q216" s="58">
        <v>57.5</v>
      </c>
      <c r="R216" s="58">
        <v>36.9</v>
      </c>
      <c r="S216" s="58">
        <v>59.4</v>
      </c>
      <c r="T216" s="95">
        <v>21075.0</v>
      </c>
      <c r="U216" s="95">
        <v>27727.0</v>
      </c>
      <c r="V216" s="58">
        <v>755.9</v>
      </c>
      <c r="W216" s="100">
        <f t="shared" si="5"/>
        <v>18.3</v>
      </c>
      <c r="X216" s="97">
        <f t="shared" si="6"/>
        <v>33.87978142</v>
      </c>
      <c r="Y216" s="97">
        <v>6.2</v>
      </c>
      <c r="Z216" s="58">
        <v>12.1</v>
      </c>
      <c r="AA216" s="58">
        <v>55.1</v>
      </c>
      <c r="AB216" s="58">
        <v>27.8</v>
      </c>
      <c r="AC216" s="97">
        <v>311.4</v>
      </c>
      <c r="AD216" s="58">
        <v>5.3</v>
      </c>
      <c r="AE216" s="58">
        <v>5.4</v>
      </c>
      <c r="AF216" s="58">
        <v>5.1</v>
      </c>
      <c r="AG216" s="58">
        <v>3.4</v>
      </c>
      <c r="AH216" s="58">
        <v>5.6</v>
      </c>
      <c r="AI216" s="58"/>
      <c r="AJ216" s="58"/>
      <c r="AK216" s="58"/>
      <c r="AL216" s="58"/>
      <c r="AM216" s="58">
        <v>60.0</v>
      </c>
      <c r="AN216" s="95">
        <v>1969.2</v>
      </c>
      <c r="AO216" s="58">
        <v>-2.1</v>
      </c>
      <c r="AP216" s="58">
        <v>12.9</v>
      </c>
      <c r="AQ216" s="58">
        <v>86.9</v>
      </c>
      <c r="AR216" s="58">
        <v>38.5</v>
      </c>
      <c r="AS216" s="58">
        <v>39.9</v>
      </c>
      <c r="AT216" s="58">
        <v>6.1</v>
      </c>
      <c r="AU216" s="58">
        <v>2.7</v>
      </c>
      <c r="AV216" s="58">
        <v>29.2</v>
      </c>
      <c r="AW216" s="58">
        <v>25.2</v>
      </c>
      <c r="AX216" s="58">
        <v>13.8</v>
      </c>
      <c r="AY216" s="58">
        <v>29.0</v>
      </c>
      <c r="AZ216" s="58">
        <v>65.4</v>
      </c>
      <c r="BA216" s="58">
        <v>27.1</v>
      </c>
      <c r="BB216" s="58">
        <v>23.3</v>
      </c>
    </row>
    <row r="217" ht="16.5" customHeight="1">
      <c r="A217" s="58" t="s">
        <v>640</v>
      </c>
      <c r="B217" s="58">
        <v>3456.0</v>
      </c>
      <c r="C217" s="58">
        <v>31.0</v>
      </c>
      <c r="D217" s="58" t="s">
        <v>869</v>
      </c>
      <c r="E217" s="58">
        <v>278.9</v>
      </c>
      <c r="F217" s="58">
        <v>308.2</v>
      </c>
      <c r="G217" s="58">
        <v>9.5</v>
      </c>
      <c r="H217" s="95">
        <v>131.0</v>
      </c>
      <c r="I217" s="58">
        <v>18.4</v>
      </c>
      <c r="J217" s="58">
        <v>8.3</v>
      </c>
      <c r="K217" s="58">
        <v>11.8</v>
      </c>
      <c r="L217" s="58">
        <v>35.9</v>
      </c>
      <c r="M217" s="58">
        <v>15.7</v>
      </c>
      <c r="N217" s="58">
        <v>9.9</v>
      </c>
      <c r="O217" s="58">
        <v>18.8</v>
      </c>
      <c r="P217" s="58">
        <v>49.2</v>
      </c>
      <c r="Q217" s="58">
        <v>31.8</v>
      </c>
      <c r="R217" s="58">
        <v>18.9</v>
      </c>
      <c r="S217" s="58">
        <v>68.9</v>
      </c>
      <c r="T217" s="95">
        <v>18813.0</v>
      </c>
      <c r="U217" s="95">
        <v>32445.0</v>
      </c>
      <c r="V217" s="58">
        <v>718.8</v>
      </c>
      <c r="W217" s="100">
        <f t="shared" si="5"/>
        <v>19.1</v>
      </c>
      <c r="X217" s="97">
        <f t="shared" si="6"/>
        <v>37.17277487</v>
      </c>
      <c r="Y217" s="97">
        <v>7.1</v>
      </c>
      <c r="Z217" s="58">
        <v>12.0</v>
      </c>
      <c r="AA217" s="58">
        <v>54.0</v>
      </c>
      <c r="AB217" s="58">
        <v>26.1</v>
      </c>
      <c r="AC217" s="97">
        <v>378.9</v>
      </c>
      <c r="AD217" s="58">
        <v>3.6</v>
      </c>
      <c r="AE217" s="58">
        <v>3.7</v>
      </c>
      <c r="AF217" s="58">
        <v>3.6</v>
      </c>
      <c r="AG217" s="58">
        <v>1.7</v>
      </c>
      <c r="AH217" s="58">
        <v>3.9</v>
      </c>
      <c r="AI217" s="58"/>
      <c r="AJ217" s="58"/>
      <c r="AK217" s="58"/>
      <c r="AL217" s="58"/>
      <c r="AM217" s="58">
        <v>48.0</v>
      </c>
      <c r="AN217" s="95">
        <v>2351.7</v>
      </c>
      <c r="AO217" s="58">
        <v>-1.4</v>
      </c>
      <c r="AP217" s="58">
        <v>11.4</v>
      </c>
      <c r="AQ217" s="58">
        <v>81.2</v>
      </c>
      <c r="AR217" s="58">
        <v>37.4</v>
      </c>
      <c r="AS217" s="58">
        <v>41.9</v>
      </c>
      <c r="AT217" s="58">
        <v>7.2</v>
      </c>
      <c r="AU217" s="58">
        <v>1.7</v>
      </c>
      <c r="AV217" s="58">
        <v>38.3</v>
      </c>
      <c r="AW217" s="58">
        <v>21.9</v>
      </c>
      <c r="AX217" s="58">
        <v>14.1</v>
      </c>
      <c r="AY217" s="58">
        <v>23.9</v>
      </c>
      <c r="AZ217" s="58">
        <v>51.4</v>
      </c>
      <c r="BA217" s="58">
        <v>27.0</v>
      </c>
      <c r="BB217" s="58">
        <v>29.2</v>
      </c>
    </row>
    <row r="218" ht="16.5" customHeight="1">
      <c r="A218" s="58" t="s">
        <v>640</v>
      </c>
      <c r="B218" s="31">
        <v>3457.0</v>
      </c>
      <c r="C218" s="58">
        <v>31.0</v>
      </c>
      <c r="D218" s="58" t="s">
        <v>218</v>
      </c>
      <c r="E218" s="58">
        <v>278.9</v>
      </c>
      <c r="F218" s="58">
        <v>308.2</v>
      </c>
      <c r="G218" s="58">
        <v>9.5</v>
      </c>
      <c r="H218" s="95">
        <v>131.0</v>
      </c>
      <c r="I218" s="58">
        <v>18.4</v>
      </c>
      <c r="J218" s="58">
        <v>8.3</v>
      </c>
      <c r="K218" s="58">
        <v>11.8</v>
      </c>
      <c r="L218" s="58">
        <v>35.9</v>
      </c>
      <c r="M218" s="58">
        <v>15.7</v>
      </c>
      <c r="N218" s="58">
        <v>9.9</v>
      </c>
      <c r="O218" s="58">
        <v>18.8</v>
      </c>
      <c r="P218" s="58">
        <v>49.2</v>
      </c>
      <c r="Q218" s="58">
        <v>31.8</v>
      </c>
      <c r="R218" s="58">
        <v>18.9</v>
      </c>
      <c r="S218" s="58">
        <v>68.9</v>
      </c>
      <c r="T218" s="95">
        <v>18813.0</v>
      </c>
      <c r="U218" s="95">
        <v>32445.0</v>
      </c>
      <c r="V218" s="58">
        <v>718.8</v>
      </c>
      <c r="W218" s="100">
        <f t="shared" si="5"/>
        <v>19.1</v>
      </c>
      <c r="X218" s="97">
        <f t="shared" si="6"/>
        <v>37.17277487</v>
      </c>
      <c r="Y218" s="97">
        <v>7.1</v>
      </c>
      <c r="Z218" s="58">
        <v>12.0</v>
      </c>
      <c r="AA218" s="58">
        <v>54.0</v>
      </c>
      <c r="AB218" s="58">
        <v>26.1</v>
      </c>
      <c r="AC218" s="97">
        <v>378.9</v>
      </c>
      <c r="AD218" s="58">
        <v>3.6</v>
      </c>
      <c r="AE218" s="58">
        <v>3.7</v>
      </c>
      <c r="AF218" s="58">
        <v>3.6</v>
      </c>
      <c r="AG218" s="58">
        <v>1.7</v>
      </c>
      <c r="AH218" s="58">
        <v>3.9</v>
      </c>
      <c r="AI218" s="58"/>
      <c r="AJ218" s="58"/>
      <c r="AK218" s="58"/>
      <c r="AL218" s="58"/>
      <c r="AM218" s="58">
        <v>48.0</v>
      </c>
      <c r="AN218" s="95">
        <v>2351.7</v>
      </c>
      <c r="AO218" s="58">
        <v>-1.4</v>
      </c>
      <c r="AP218" s="58">
        <v>11.4</v>
      </c>
      <c r="AQ218" s="58">
        <v>81.2</v>
      </c>
      <c r="AR218" s="58">
        <v>37.4</v>
      </c>
      <c r="AS218" s="58">
        <v>41.9</v>
      </c>
      <c r="AT218" s="58">
        <v>7.2</v>
      </c>
      <c r="AU218" s="58">
        <v>1.7</v>
      </c>
      <c r="AV218" s="58">
        <v>38.3</v>
      </c>
      <c r="AW218" s="58">
        <v>21.9</v>
      </c>
      <c r="AX218" s="58">
        <v>14.1</v>
      </c>
      <c r="AY218" s="58">
        <v>23.9</v>
      </c>
      <c r="AZ218" s="58">
        <v>51.4</v>
      </c>
      <c r="BA218" s="58">
        <v>27.0</v>
      </c>
      <c r="BB218" s="58">
        <v>29.2</v>
      </c>
    </row>
    <row r="219" ht="16.5" customHeight="1">
      <c r="A219" s="58" t="s">
        <v>640</v>
      </c>
      <c r="B219" s="31">
        <v>3453.0</v>
      </c>
      <c r="C219" s="58">
        <v>32.0</v>
      </c>
      <c r="D219" s="58" t="s">
        <v>214</v>
      </c>
      <c r="E219" s="58">
        <v>275.1</v>
      </c>
      <c r="F219" s="58">
        <v>302.6</v>
      </c>
      <c r="G219" s="58">
        <v>9.1</v>
      </c>
      <c r="H219" s="95">
        <v>135.6</v>
      </c>
      <c r="I219" s="58">
        <v>20.4</v>
      </c>
      <c r="J219" s="58">
        <v>9.7</v>
      </c>
      <c r="K219" s="58">
        <v>13.0</v>
      </c>
      <c r="L219" s="58">
        <v>35.7</v>
      </c>
      <c r="M219" s="58">
        <v>13.0</v>
      </c>
      <c r="N219" s="58">
        <v>8.3</v>
      </c>
      <c r="O219" s="58">
        <v>23.5</v>
      </c>
      <c r="P219" s="58">
        <v>62.5</v>
      </c>
      <c r="Q219" s="58">
        <v>19.6</v>
      </c>
      <c r="R219" s="58">
        <v>17.9</v>
      </c>
      <c r="S219" s="58">
        <v>66.0</v>
      </c>
      <c r="T219" s="95">
        <v>20024.0</v>
      </c>
      <c r="U219" s="95">
        <v>36396.0</v>
      </c>
      <c r="V219" s="58">
        <v>720.2</v>
      </c>
      <c r="W219" s="100">
        <f t="shared" si="5"/>
        <v>20.9</v>
      </c>
      <c r="X219" s="97">
        <f t="shared" si="6"/>
        <v>38.75598086</v>
      </c>
      <c r="Y219" s="97">
        <v>8.1</v>
      </c>
      <c r="Z219" s="58">
        <v>12.8</v>
      </c>
      <c r="AA219" s="58">
        <v>55.1</v>
      </c>
      <c r="AB219" s="58">
        <v>25.5</v>
      </c>
      <c r="AC219" s="97">
        <v>426.0</v>
      </c>
      <c r="AD219" s="58">
        <v>4.7</v>
      </c>
      <c r="AE219" s="58">
        <v>4.7</v>
      </c>
      <c r="AF219" s="58">
        <v>4.8</v>
      </c>
      <c r="AG219" s="58">
        <v>2.3</v>
      </c>
      <c r="AH219" s="58">
        <v>6.0</v>
      </c>
      <c r="AI219" s="58"/>
      <c r="AJ219" s="58"/>
      <c r="AK219" s="58"/>
      <c r="AL219" s="58"/>
      <c r="AM219" s="58">
        <v>23.0</v>
      </c>
      <c r="AN219" s="95">
        <v>2231.1</v>
      </c>
      <c r="AO219" s="58">
        <v>1.6</v>
      </c>
      <c r="AP219" s="58">
        <v>11.7</v>
      </c>
      <c r="AQ219" s="58">
        <v>76.5</v>
      </c>
      <c r="AR219" s="58">
        <v>41.3</v>
      </c>
      <c r="AS219" s="58">
        <v>46.9</v>
      </c>
      <c r="AT219" s="58">
        <v>8.9</v>
      </c>
      <c r="AU219" s="58">
        <v>3.7</v>
      </c>
      <c r="AV219" s="58">
        <v>43.1</v>
      </c>
      <c r="AW219" s="58">
        <v>20.2</v>
      </c>
      <c r="AX219" s="58">
        <v>12.4</v>
      </c>
      <c r="AY219" s="58">
        <v>20.7</v>
      </c>
      <c r="AZ219" s="58">
        <v>60.5</v>
      </c>
      <c r="BA219" s="58">
        <v>30.1</v>
      </c>
      <c r="BB219" s="58">
        <v>37.2</v>
      </c>
    </row>
    <row r="220" ht="16.5" customHeight="1">
      <c r="A220" s="58" t="s">
        <v>640</v>
      </c>
      <c r="B220" s="31">
        <v>3460.0</v>
      </c>
      <c r="C220" s="58">
        <v>32.0</v>
      </c>
      <c r="D220" s="58" t="s">
        <v>221</v>
      </c>
      <c r="E220" s="58">
        <v>275.1</v>
      </c>
      <c r="F220" s="58">
        <v>302.6</v>
      </c>
      <c r="G220" s="58">
        <v>9.1</v>
      </c>
      <c r="H220" s="95">
        <v>135.6</v>
      </c>
      <c r="I220" s="58">
        <v>20.4</v>
      </c>
      <c r="J220" s="58">
        <v>9.7</v>
      </c>
      <c r="K220" s="58">
        <v>13.0</v>
      </c>
      <c r="L220" s="58">
        <v>35.7</v>
      </c>
      <c r="M220" s="58">
        <v>13.0</v>
      </c>
      <c r="N220" s="58">
        <v>8.3</v>
      </c>
      <c r="O220" s="58">
        <v>23.5</v>
      </c>
      <c r="P220" s="58">
        <v>62.5</v>
      </c>
      <c r="Q220" s="58">
        <v>19.6</v>
      </c>
      <c r="R220" s="58">
        <v>17.9</v>
      </c>
      <c r="S220" s="58">
        <v>66.0</v>
      </c>
      <c r="T220" s="95">
        <v>20024.0</v>
      </c>
      <c r="U220" s="95">
        <v>36396.0</v>
      </c>
      <c r="V220" s="58">
        <v>720.2</v>
      </c>
      <c r="W220" s="100">
        <f t="shared" si="5"/>
        <v>20.9</v>
      </c>
      <c r="X220" s="97">
        <f t="shared" si="6"/>
        <v>38.75598086</v>
      </c>
      <c r="Y220" s="97">
        <v>8.1</v>
      </c>
      <c r="Z220" s="58">
        <v>12.8</v>
      </c>
      <c r="AA220" s="58">
        <v>55.1</v>
      </c>
      <c r="AB220" s="58">
        <v>25.5</v>
      </c>
      <c r="AC220" s="97">
        <v>426.0</v>
      </c>
      <c r="AD220" s="58">
        <v>4.7</v>
      </c>
      <c r="AE220" s="58">
        <v>4.7</v>
      </c>
      <c r="AF220" s="58">
        <v>4.8</v>
      </c>
      <c r="AG220" s="58">
        <v>2.3</v>
      </c>
      <c r="AH220" s="58">
        <v>6.0</v>
      </c>
      <c r="AI220" s="58"/>
      <c r="AJ220" s="58"/>
      <c r="AK220" s="58"/>
      <c r="AL220" s="58"/>
      <c r="AM220" s="58">
        <v>23.0</v>
      </c>
      <c r="AN220" s="95">
        <v>2231.1</v>
      </c>
      <c r="AO220" s="58">
        <v>1.6</v>
      </c>
      <c r="AP220" s="58">
        <v>11.7</v>
      </c>
      <c r="AQ220" s="58">
        <v>76.5</v>
      </c>
      <c r="AR220" s="58">
        <v>41.3</v>
      </c>
      <c r="AS220" s="58">
        <v>46.9</v>
      </c>
      <c r="AT220" s="58">
        <v>8.9</v>
      </c>
      <c r="AU220" s="58">
        <v>3.7</v>
      </c>
      <c r="AV220" s="58">
        <v>43.1</v>
      </c>
      <c r="AW220" s="58">
        <v>20.2</v>
      </c>
      <c r="AX220" s="58">
        <v>12.4</v>
      </c>
      <c r="AY220" s="58">
        <v>20.7</v>
      </c>
      <c r="AZ220" s="58">
        <v>60.5</v>
      </c>
      <c r="BA220" s="58">
        <v>30.1</v>
      </c>
      <c r="BB220" s="58">
        <v>37.2</v>
      </c>
    </row>
    <row r="221" ht="16.5" customHeight="1">
      <c r="A221" s="58" t="s">
        <v>640</v>
      </c>
      <c r="B221" s="31">
        <v>3251.0</v>
      </c>
      <c r="C221" s="58">
        <v>33.0</v>
      </c>
      <c r="D221" s="58" t="s">
        <v>190</v>
      </c>
      <c r="E221" s="58">
        <v>229.3</v>
      </c>
      <c r="F221" s="58">
        <v>244.7</v>
      </c>
      <c r="G221" s="58">
        <v>6.3</v>
      </c>
      <c r="H221" s="95">
        <v>98.4</v>
      </c>
      <c r="I221" s="58">
        <v>16.7</v>
      </c>
      <c r="J221" s="58">
        <v>7.5</v>
      </c>
      <c r="K221" s="58">
        <v>10.3</v>
      </c>
      <c r="L221" s="58">
        <v>37.3</v>
      </c>
      <c r="M221" s="58">
        <v>16.8</v>
      </c>
      <c r="N221" s="58">
        <v>11.4</v>
      </c>
      <c r="O221" s="58">
        <v>13.4</v>
      </c>
      <c r="P221" s="58">
        <v>9.8</v>
      </c>
      <c r="Q221" s="58">
        <v>58.4</v>
      </c>
      <c r="R221" s="58">
        <v>31.8</v>
      </c>
      <c r="S221" s="58">
        <v>65.6</v>
      </c>
      <c r="T221" s="95">
        <v>21380.0</v>
      </c>
      <c r="U221" s="95">
        <v>26806.0</v>
      </c>
      <c r="V221" s="58">
        <v>770.3</v>
      </c>
      <c r="W221" s="100">
        <f t="shared" si="5"/>
        <v>15</v>
      </c>
      <c r="X221" s="97">
        <f t="shared" si="6"/>
        <v>24</v>
      </c>
      <c r="Y221" s="97">
        <v>3.6</v>
      </c>
      <c r="Z221" s="58">
        <v>11.4</v>
      </c>
      <c r="AA221" s="58">
        <v>56.9</v>
      </c>
      <c r="AB221" s="58">
        <v>28.3</v>
      </c>
      <c r="AC221" s="97">
        <v>313.4</v>
      </c>
      <c r="AD221" s="58">
        <v>4.5</v>
      </c>
      <c r="AE221" s="58">
        <v>4.6</v>
      </c>
      <c r="AF221" s="58">
        <v>4.4</v>
      </c>
      <c r="AG221" s="58">
        <v>3.2</v>
      </c>
      <c r="AH221" s="58">
        <v>4.5</v>
      </c>
      <c r="AI221" s="58"/>
      <c r="AJ221" s="58"/>
      <c r="AK221" s="58"/>
      <c r="AL221" s="58"/>
      <c r="AM221" s="58">
        <v>60.0</v>
      </c>
      <c r="AN221" s="95">
        <v>2487.6</v>
      </c>
      <c r="AO221" s="58">
        <v>-4.4</v>
      </c>
      <c r="AP221" s="58">
        <v>16.7</v>
      </c>
      <c r="AQ221" s="58">
        <v>86.6</v>
      </c>
      <c r="AR221" s="58">
        <v>38.4</v>
      </c>
      <c r="AS221" s="58">
        <v>43.7</v>
      </c>
      <c r="AT221" s="58">
        <v>6.9</v>
      </c>
      <c r="AU221" s="58">
        <v>2.1</v>
      </c>
      <c r="AV221" s="58">
        <v>32.6</v>
      </c>
      <c r="AW221" s="58">
        <v>28.2</v>
      </c>
      <c r="AX221" s="58">
        <v>12.5</v>
      </c>
      <c r="AY221" s="58">
        <v>24.5</v>
      </c>
      <c r="AZ221" s="58">
        <v>61.6</v>
      </c>
      <c r="BA221" s="58">
        <v>29.4</v>
      </c>
      <c r="BB221" s="58">
        <v>28.1</v>
      </c>
    </row>
    <row r="222" ht="16.5" customHeight="1">
      <c r="A222" s="58" t="s">
        <v>640</v>
      </c>
      <c r="B222" s="31">
        <v>3256.0</v>
      </c>
      <c r="C222" s="58">
        <v>33.0</v>
      </c>
      <c r="D222" s="58" t="s">
        <v>870</v>
      </c>
      <c r="E222" s="58">
        <v>229.3</v>
      </c>
      <c r="F222" s="58">
        <v>244.7</v>
      </c>
      <c r="G222" s="58">
        <v>6.3</v>
      </c>
      <c r="H222" s="95">
        <v>98.4</v>
      </c>
      <c r="I222" s="58">
        <v>16.7</v>
      </c>
      <c r="J222" s="58">
        <v>7.5</v>
      </c>
      <c r="K222" s="58">
        <v>10.3</v>
      </c>
      <c r="L222" s="58">
        <v>37.3</v>
      </c>
      <c r="M222" s="58">
        <v>16.8</v>
      </c>
      <c r="N222" s="58">
        <v>11.4</v>
      </c>
      <c r="O222" s="58">
        <v>13.4</v>
      </c>
      <c r="P222" s="58">
        <v>9.8</v>
      </c>
      <c r="Q222" s="58">
        <v>58.4</v>
      </c>
      <c r="R222" s="58">
        <v>31.8</v>
      </c>
      <c r="S222" s="58">
        <v>65.6</v>
      </c>
      <c r="T222" s="95">
        <v>21380.0</v>
      </c>
      <c r="U222" s="95">
        <v>26806.0</v>
      </c>
      <c r="V222" s="58">
        <v>770.3</v>
      </c>
      <c r="W222" s="100">
        <f t="shared" si="5"/>
        <v>15</v>
      </c>
      <c r="X222" s="97">
        <f t="shared" si="6"/>
        <v>24</v>
      </c>
      <c r="Y222" s="97">
        <v>3.6</v>
      </c>
      <c r="Z222" s="58">
        <v>11.4</v>
      </c>
      <c r="AA222" s="58">
        <v>56.9</v>
      </c>
      <c r="AB222" s="58">
        <v>28.3</v>
      </c>
      <c r="AC222" s="97">
        <v>313.4</v>
      </c>
      <c r="AD222" s="58">
        <v>4.5</v>
      </c>
      <c r="AE222" s="58">
        <v>4.6</v>
      </c>
      <c r="AF222" s="58">
        <v>4.4</v>
      </c>
      <c r="AG222" s="58">
        <v>3.2</v>
      </c>
      <c r="AH222" s="58">
        <v>4.5</v>
      </c>
      <c r="AI222" s="58"/>
      <c r="AJ222" s="58"/>
      <c r="AK222" s="58"/>
      <c r="AL222" s="58"/>
      <c r="AM222" s="58">
        <v>60.0</v>
      </c>
      <c r="AN222" s="95">
        <v>2487.6</v>
      </c>
      <c r="AO222" s="58">
        <v>-4.4</v>
      </c>
      <c r="AP222" s="58">
        <v>16.7</v>
      </c>
      <c r="AQ222" s="58">
        <v>86.6</v>
      </c>
      <c r="AR222" s="58">
        <v>38.4</v>
      </c>
      <c r="AS222" s="58">
        <v>43.7</v>
      </c>
      <c r="AT222" s="58">
        <v>6.9</v>
      </c>
      <c r="AU222" s="58">
        <v>2.1</v>
      </c>
      <c r="AV222" s="58">
        <v>32.6</v>
      </c>
      <c r="AW222" s="58">
        <v>28.2</v>
      </c>
      <c r="AX222" s="58">
        <v>12.5</v>
      </c>
      <c r="AY222" s="58">
        <v>24.5</v>
      </c>
      <c r="AZ222" s="58">
        <v>61.6</v>
      </c>
      <c r="BA222" s="58">
        <v>29.4</v>
      </c>
      <c r="BB222" s="58">
        <v>28.1</v>
      </c>
    </row>
    <row r="223" ht="16.5" customHeight="1">
      <c r="A223" s="58" t="s">
        <v>640</v>
      </c>
      <c r="B223" s="31">
        <v>3356.0</v>
      </c>
      <c r="C223" s="58">
        <v>34.0</v>
      </c>
      <c r="D223" s="58" t="s">
        <v>201</v>
      </c>
      <c r="E223" s="58">
        <v>233.7</v>
      </c>
      <c r="F223" s="58">
        <v>248.2</v>
      </c>
      <c r="G223" s="58">
        <v>5.9</v>
      </c>
      <c r="H223" s="95">
        <v>172.5</v>
      </c>
      <c r="I223" s="58">
        <v>17.2</v>
      </c>
      <c r="J223" s="58">
        <v>7.3</v>
      </c>
      <c r="K223" s="58">
        <v>10.1</v>
      </c>
      <c r="L223" s="58">
        <v>36.8</v>
      </c>
      <c r="M223" s="58">
        <v>17.7</v>
      </c>
      <c r="N223" s="58">
        <v>10.7</v>
      </c>
      <c r="O223" s="58">
        <v>14.3</v>
      </c>
      <c r="P223" s="58">
        <v>6.6</v>
      </c>
      <c r="Q223" s="58">
        <v>55.0</v>
      </c>
      <c r="R223" s="58">
        <v>38.4</v>
      </c>
      <c r="S223" s="58">
        <v>65.1</v>
      </c>
      <c r="T223" s="95">
        <v>22019.0</v>
      </c>
      <c r="U223" s="95">
        <v>23523.0</v>
      </c>
      <c r="V223" s="58">
        <v>728.1</v>
      </c>
      <c r="W223" s="100">
        <f t="shared" si="5"/>
        <v>14.5</v>
      </c>
      <c r="X223" s="97">
        <f t="shared" si="6"/>
        <v>25.51724138</v>
      </c>
      <c r="Y223" s="97">
        <v>3.7</v>
      </c>
      <c r="Z223" s="58">
        <v>10.8</v>
      </c>
      <c r="AA223" s="58">
        <v>49.3</v>
      </c>
      <c r="AB223" s="58">
        <v>34.9</v>
      </c>
      <c r="AC223" s="97">
        <v>282.4</v>
      </c>
      <c r="AD223" s="58">
        <v>4.4</v>
      </c>
      <c r="AE223" s="58">
        <v>4.6</v>
      </c>
      <c r="AF223" s="58">
        <v>4.2</v>
      </c>
      <c r="AG223" s="58">
        <v>2.5</v>
      </c>
      <c r="AH223" s="58">
        <v>4.2</v>
      </c>
      <c r="AI223" s="58"/>
      <c r="AJ223" s="58"/>
      <c r="AK223" s="58"/>
      <c r="AL223" s="58"/>
      <c r="AM223" s="58">
        <v>22.0</v>
      </c>
      <c r="AN223" s="95">
        <v>1438.8</v>
      </c>
      <c r="AO223" s="58">
        <v>-2.6</v>
      </c>
      <c r="AP223" s="58">
        <v>16.7</v>
      </c>
      <c r="AQ223" s="58">
        <v>85.7</v>
      </c>
      <c r="AR223" s="58">
        <v>39.4</v>
      </c>
      <c r="AS223" s="58">
        <v>39.7</v>
      </c>
      <c r="AT223" s="58">
        <v>6.0</v>
      </c>
      <c r="AU223" s="58">
        <v>2.0</v>
      </c>
      <c r="AV223" s="58">
        <v>28.6</v>
      </c>
      <c r="AW223" s="58">
        <v>28.8</v>
      </c>
      <c r="AX223" s="58">
        <v>13.3</v>
      </c>
      <c r="AY223" s="58">
        <v>27.3</v>
      </c>
      <c r="AZ223" s="58">
        <v>53.9</v>
      </c>
      <c r="BA223" s="58">
        <v>28.8</v>
      </c>
      <c r="BB223" s="58">
        <v>27.9</v>
      </c>
    </row>
    <row r="224" ht="16.5" customHeight="1">
      <c r="A224" s="58" t="s">
        <v>640</v>
      </c>
      <c r="B224" s="31">
        <v>3361.0</v>
      </c>
      <c r="C224" s="58">
        <v>34.0</v>
      </c>
      <c r="D224" s="58" t="s">
        <v>206</v>
      </c>
      <c r="E224" s="58">
        <v>233.7</v>
      </c>
      <c r="F224" s="58">
        <v>248.2</v>
      </c>
      <c r="G224" s="58">
        <v>5.9</v>
      </c>
      <c r="H224" s="95">
        <v>172.5</v>
      </c>
      <c r="I224" s="58">
        <v>17.2</v>
      </c>
      <c r="J224" s="58">
        <v>7.3</v>
      </c>
      <c r="K224" s="58">
        <v>10.1</v>
      </c>
      <c r="L224" s="58">
        <v>36.8</v>
      </c>
      <c r="M224" s="58">
        <v>17.7</v>
      </c>
      <c r="N224" s="58">
        <v>10.7</v>
      </c>
      <c r="O224" s="58">
        <v>14.3</v>
      </c>
      <c r="P224" s="58">
        <v>6.6</v>
      </c>
      <c r="Q224" s="58">
        <v>55.0</v>
      </c>
      <c r="R224" s="58">
        <v>38.4</v>
      </c>
      <c r="S224" s="58">
        <v>65.1</v>
      </c>
      <c r="T224" s="95">
        <v>22019.0</v>
      </c>
      <c r="U224" s="95">
        <v>23523.0</v>
      </c>
      <c r="V224" s="58">
        <v>728.1</v>
      </c>
      <c r="W224" s="100">
        <f t="shared" si="5"/>
        <v>14.5</v>
      </c>
      <c r="X224" s="97">
        <f t="shared" si="6"/>
        <v>25.51724138</v>
      </c>
      <c r="Y224" s="97">
        <v>3.7</v>
      </c>
      <c r="Z224" s="58">
        <v>10.8</v>
      </c>
      <c r="AA224" s="58">
        <v>49.3</v>
      </c>
      <c r="AB224" s="58">
        <v>34.9</v>
      </c>
      <c r="AC224" s="97">
        <v>282.4</v>
      </c>
      <c r="AD224" s="58">
        <v>4.4</v>
      </c>
      <c r="AE224" s="58">
        <v>4.6</v>
      </c>
      <c r="AF224" s="58">
        <v>4.2</v>
      </c>
      <c r="AG224" s="58">
        <v>2.5</v>
      </c>
      <c r="AH224" s="58">
        <v>4.2</v>
      </c>
      <c r="AI224" s="58"/>
      <c r="AJ224" s="58"/>
      <c r="AK224" s="58"/>
      <c r="AL224" s="58"/>
      <c r="AM224" s="58">
        <v>22.0</v>
      </c>
      <c r="AN224" s="95">
        <v>1438.8</v>
      </c>
      <c r="AO224" s="58">
        <v>-2.6</v>
      </c>
      <c r="AP224" s="58">
        <v>16.7</v>
      </c>
      <c r="AQ224" s="58">
        <v>85.7</v>
      </c>
      <c r="AR224" s="58">
        <v>39.4</v>
      </c>
      <c r="AS224" s="58">
        <v>39.7</v>
      </c>
      <c r="AT224" s="58">
        <v>6.0</v>
      </c>
      <c r="AU224" s="58">
        <v>2.0</v>
      </c>
      <c r="AV224" s="58">
        <v>28.6</v>
      </c>
      <c r="AW224" s="58">
        <v>28.8</v>
      </c>
      <c r="AX224" s="58">
        <v>13.3</v>
      </c>
      <c r="AY224" s="58">
        <v>27.3</v>
      </c>
      <c r="AZ224" s="58">
        <v>53.9</v>
      </c>
      <c r="BA224" s="58">
        <v>28.8</v>
      </c>
      <c r="BB224" s="58">
        <v>27.9</v>
      </c>
    </row>
    <row r="225" ht="16.5" customHeight="1">
      <c r="A225" s="58" t="s">
        <v>640</v>
      </c>
      <c r="B225" s="31">
        <v>3357.0</v>
      </c>
      <c r="C225" s="58">
        <v>35.0</v>
      </c>
      <c r="D225" s="58" t="s">
        <v>871</v>
      </c>
      <c r="E225" s="58">
        <v>199.6</v>
      </c>
      <c r="F225" s="58">
        <v>214.9</v>
      </c>
      <c r="G225" s="58">
        <v>7.1</v>
      </c>
      <c r="H225" s="95">
        <v>78.9</v>
      </c>
      <c r="I225" s="58">
        <v>17.3</v>
      </c>
      <c r="J225" s="58">
        <v>8.2</v>
      </c>
      <c r="K225" s="58">
        <v>11.1</v>
      </c>
      <c r="L225" s="58">
        <v>35.9</v>
      </c>
      <c r="M225" s="58">
        <v>16.5</v>
      </c>
      <c r="N225" s="58">
        <v>11.1</v>
      </c>
      <c r="O225" s="58">
        <v>12.8</v>
      </c>
      <c r="P225" s="58">
        <v>6.8</v>
      </c>
      <c r="Q225" s="58">
        <v>61.7</v>
      </c>
      <c r="R225" s="58">
        <v>31.5</v>
      </c>
      <c r="S225" s="58">
        <v>59.3</v>
      </c>
      <c r="T225" s="95">
        <v>19984.0</v>
      </c>
      <c r="U225" s="95">
        <v>28727.0</v>
      </c>
      <c r="V225" s="58">
        <v>766.1</v>
      </c>
      <c r="W225" s="100">
        <f t="shared" si="5"/>
        <v>17.5</v>
      </c>
      <c r="X225" s="97">
        <f t="shared" si="6"/>
        <v>32</v>
      </c>
      <c r="Y225" s="97">
        <v>5.6</v>
      </c>
      <c r="Z225" s="58">
        <v>11.9</v>
      </c>
      <c r="AA225" s="58">
        <v>51.1</v>
      </c>
      <c r="AB225" s="58">
        <v>28.9</v>
      </c>
      <c r="AC225" s="97">
        <v>331.0</v>
      </c>
      <c r="AD225" s="58">
        <v>5.7</v>
      </c>
      <c r="AE225" s="58">
        <v>5.9</v>
      </c>
      <c r="AF225" s="58">
        <v>5.5</v>
      </c>
      <c r="AG225" s="58">
        <v>2.9</v>
      </c>
      <c r="AH225" s="58">
        <v>6.0</v>
      </c>
      <c r="AI225" s="58"/>
      <c r="AJ225" s="58"/>
      <c r="AK225" s="58"/>
      <c r="AL225" s="58"/>
      <c r="AM225" s="58">
        <v>45.0</v>
      </c>
      <c r="AN225" s="95">
        <v>2725.0</v>
      </c>
      <c r="AO225" s="58">
        <v>-3.4</v>
      </c>
      <c r="AP225" s="58">
        <v>26.1</v>
      </c>
      <c r="AQ225" s="58">
        <v>87.2</v>
      </c>
      <c r="AR225" s="58">
        <v>35.3</v>
      </c>
      <c r="AS225" s="58">
        <v>40.3</v>
      </c>
      <c r="AT225" s="58">
        <v>6.8</v>
      </c>
      <c r="AU225" s="58">
        <v>2.1</v>
      </c>
      <c r="AV225" s="58">
        <v>26.5</v>
      </c>
      <c r="AW225" s="58">
        <v>27.2</v>
      </c>
      <c r="AX225" s="58">
        <v>10.8</v>
      </c>
      <c r="AY225" s="58">
        <v>33.4</v>
      </c>
      <c r="AZ225" s="58">
        <v>62.4</v>
      </c>
      <c r="BA225" s="58">
        <v>25.9</v>
      </c>
      <c r="BB225" s="58">
        <v>20.6</v>
      </c>
    </row>
    <row r="226" ht="16.5" customHeight="1">
      <c r="A226" s="58" t="s">
        <v>640</v>
      </c>
      <c r="B226" s="31">
        <v>3358.0</v>
      </c>
      <c r="C226" s="58">
        <v>35.0</v>
      </c>
      <c r="D226" s="58" t="s">
        <v>203</v>
      </c>
      <c r="E226" s="58">
        <v>199.6</v>
      </c>
      <c r="F226" s="58">
        <v>214.9</v>
      </c>
      <c r="G226" s="58">
        <v>7.1</v>
      </c>
      <c r="H226" s="95">
        <v>78.9</v>
      </c>
      <c r="I226" s="58">
        <v>17.3</v>
      </c>
      <c r="J226" s="58">
        <v>8.2</v>
      </c>
      <c r="K226" s="58">
        <v>11.1</v>
      </c>
      <c r="L226" s="58">
        <v>35.9</v>
      </c>
      <c r="M226" s="58">
        <v>16.5</v>
      </c>
      <c r="N226" s="58">
        <v>11.1</v>
      </c>
      <c r="O226" s="58">
        <v>12.8</v>
      </c>
      <c r="P226" s="58">
        <v>6.8</v>
      </c>
      <c r="Q226" s="58">
        <v>61.7</v>
      </c>
      <c r="R226" s="58">
        <v>31.5</v>
      </c>
      <c r="S226" s="58">
        <v>59.3</v>
      </c>
      <c r="T226" s="95">
        <v>19984.0</v>
      </c>
      <c r="U226" s="95">
        <v>28727.0</v>
      </c>
      <c r="V226" s="58">
        <v>766.1</v>
      </c>
      <c r="W226" s="100">
        <f t="shared" si="5"/>
        <v>17.5</v>
      </c>
      <c r="X226" s="97">
        <f t="shared" si="6"/>
        <v>32</v>
      </c>
      <c r="Y226" s="97">
        <v>5.6</v>
      </c>
      <c r="Z226" s="58">
        <v>11.9</v>
      </c>
      <c r="AA226" s="58">
        <v>51.1</v>
      </c>
      <c r="AB226" s="58">
        <v>28.9</v>
      </c>
      <c r="AC226" s="97">
        <v>331.0</v>
      </c>
      <c r="AD226" s="58">
        <v>5.7</v>
      </c>
      <c r="AE226" s="58">
        <v>5.9</v>
      </c>
      <c r="AF226" s="58">
        <v>5.5</v>
      </c>
      <c r="AG226" s="58">
        <v>2.9</v>
      </c>
      <c r="AH226" s="58">
        <v>6.0</v>
      </c>
      <c r="AI226" s="58"/>
      <c r="AJ226" s="58"/>
      <c r="AK226" s="58"/>
      <c r="AL226" s="58"/>
      <c r="AM226" s="58">
        <v>45.0</v>
      </c>
      <c r="AN226" s="95">
        <v>2725.0</v>
      </c>
      <c r="AO226" s="58">
        <v>-3.4</v>
      </c>
      <c r="AP226" s="58">
        <v>26.1</v>
      </c>
      <c r="AQ226" s="58">
        <v>87.2</v>
      </c>
      <c r="AR226" s="58">
        <v>35.3</v>
      </c>
      <c r="AS226" s="58">
        <v>40.3</v>
      </c>
      <c r="AT226" s="58">
        <v>6.8</v>
      </c>
      <c r="AU226" s="58">
        <v>2.1</v>
      </c>
      <c r="AV226" s="58">
        <v>26.5</v>
      </c>
      <c r="AW226" s="58">
        <v>27.2</v>
      </c>
      <c r="AX226" s="58">
        <v>10.8</v>
      </c>
      <c r="AY226" s="58">
        <v>33.4</v>
      </c>
      <c r="AZ226" s="58">
        <v>62.4</v>
      </c>
      <c r="BA226" s="58">
        <v>25.9</v>
      </c>
      <c r="BB226" s="58">
        <v>20.6</v>
      </c>
    </row>
    <row r="227" ht="16.5" customHeight="1">
      <c r="A227" s="58" t="s">
        <v>640</v>
      </c>
      <c r="B227" s="31">
        <v>3353.0</v>
      </c>
      <c r="C227" s="58">
        <v>36.0</v>
      </c>
      <c r="D227" s="58" t="s">
        <v>198</v>
      </c>
      <c r="E227" s="58">
        <v>232.3</v>
      </c>
      <c r="F227" s="58">
        <v>248.1</v>
      </c>
      <c r="G227" s="58">
        <v>6.4</v>
      </c>
      <c r="H227" s="95">
        <v>199.3</v>
      </c>
      <c r="I227" s="58">
        <v>17.2</v>
      </c>
      <c r="J227" s="58">
        <v>7.1</v>
      </c>
      <c r="K227" s="58">
        <v>10.0</v>
      </c>
      <c r="L227" s="58">
        <v>37.8</v>
      </c>
      <c r="M227" s="58">
        <v>17.1</v>
      </c>
      <c r="N227" s="58">
        <v>10.8</v>
      </c>
      <c r="O227" s="58">
        <v>11.7</v>
      </c>
      <c r="P227" s="58">
        <v>6.4</v>
      </c>
      <c r="Q227" s="58">
        <v>44.8</v>
      </c>
      <c r="R227" s="58">
        <v>48.8</v>
      </c>
      <c r="S227" s="58">
        <v>62.5</v>
      </c>
      <c r="T227" s="95">
        <v>24050.0</v>
      </c>
      <c r="U227" s="95">
        <v>21188.0</v>
      </c>
      <c r="V227" s="58">
        <v>754.3</v>
      </c>
      <c r="W227" s="100">
        <f t="shared" si="5"/>
        <v>14.1</v>
      </c>
      <c r="X227" s="97">
        <f t="shared" si="6"/>
        <v>24.82269504</v>
      </c>
      <c r="Y227" s="97">
        <v>3.5</v>
      </c>
      <c r="Z227" s="58">
        <v>10.6</v>
      </c>
      <c r="AA227" s="58">
        <v>51.9</v>
      </c>
      <c r="AB227" s="58">
        <v>35.3</v>
      </c>
      <c r="AC227" s="97">
        <v>238.6</v>
      </c>
      <c r="AD227" s="58">
        <v>4.2</v>
      </c>
      <c r="AE227" s="58">
        <v>4.4</v>
      </c>
      <c r="AF227" s="58">
        <v>4.0</v>
      </c>
      <c r="AG227" s="58">
        <v>1.8</v>
      </c>
      <c r="AH227" s="58">
        <v>5.5</v>
      </c>
      <c r="AI227" s="58"/>
      <c r="AJ227" s="58"/>
      <c r="AK227" s="58"/>
      <c r="AL227" s="58"/>
      <c r="AM227" s="58">
        <v>42.0</v>
      </c>
      <c r="AN227" s="95">
        <v>1245.0</v>
      </c>
      <c r="AO227" s="58">
        <v>-1.7</v>
      </c>
      <c r="AP227" s="58">
        <v>13.3</v>
      </c>
      <c r="AQ227" s="58">
        <v>88.3</v>
      </c>
      <c r="AR227" s="58">
        <v>49.0</v>
      </c>
      <c r="AS227" s="58">
        <v>48.5</v>
      </c>
      <c r="AT227" s="58">
        <v>6.5</v>
      </c>
      <c r="AU227" s="58">
        <v>2.3</v>
      </c>
      <c r="AV227" s="58">
        <v>22.0</v>
      </c>
      <c r="AW227" s="58">
        <v>34.5</v>
      </c>
      <c r="AX227" s="58">
        <v>15.0</v>
      </c>
      <c r="AY227" s="58">
        <v>26.3</v>
      </c>
      <c r="AZ227" s="58">
        <v>48.9</v>
      </c>
      <c r="BA227" s="58">
        <v>29.4</v>
      </c>
      <c r="BB227" s="58">
        <v>27.6</v>
      </c>
    </row>
    <row r="228" ht="16.5" customHeight="1">
      <c r="A228" s="58" t="s">
        <v>640</v>
      </c>
      <c r="B228" s="31">
        <v>3355.0</v>
      </c>
      <c r="C228" s="58">
        <v>37.0</v>
      </c>
      <c r="D228" s="58" t="s">
        <v>200</v>
      </c>
      <c r="E228" s="58">
        <v>216.5</v>
      </c>
      <c r="F228" s="58">
        <v>230.8</v>
      </c>
      <c r="G228" s="58">
        <v>6.2</v>
      </c>
      <c r="H228" s="95">
        <v>90.7</v>
      </c>
      <c r="I228" s="58">
        <v>17.0</v>
      </c>
      <c r="J228" s="58">
        <v>8.2</v>
      </c>
      <c r="K228" s="58">
        <v>11.5</v>
      </c>
      <c r="L228" s="58">
        <v>36.3</v>
      </c>
      <c r="M228" s="58">
        <v>16.5</v>
      </c>
      <c r="N228" s="58">
        <v>10.5</v>
      </c>
      <c r="O228" s="58">
        <v>12.1</v>
      </c>
      <c r="P228" s="58">
        <v>6.8</v>
      </c>
      <c r="Q228" s="58">
        <v>52.6</v>
      </c>
      <c r="R228" s="58">
        <v>40.6</v>
      </c>
      <c r="S228" s="58">
        <v>54.5</v>
      </c>
      <c r="T228" s="95">
        <v>19347.0</v>
      </c>
      <c r="U228" s="95">
        <v>23548.0</v>
      </c>
      <c r="V228" s="58">
        <v>673.7</v>
      </c>
      <c r="W228" s="100">
        <f t="shared" si="5"/>
        <v>15.9</v>
      </c>
      <c r="X228" s="97">
        <f t="shared" si="6"/>
        <v>32.0754717</v>
      </c>
      <c r="Y228" s="97">
        <v>5.1</v>
      </c>
      <c r="Z228" s="58">
        <v>10.8</v>
      </c>
      <c r="AA228" s="58">
        <v>46.3</v>
      </c>
      <c r="AB228" s="58">
        <v>36.6</v>
      </c>
      <c r="AC228" s="97">
        <v>300.5</v>
      </c>
      <c r="AD228" s="58">
        <v>6.3</v>
      </c>
      <c r="AE228" s="58">
        <v>7.0</v>
      </c>
      <c r="AF228" s="58">
        <v>5.6</v>
      </c>
      <c r="AG228" s="58">
        <v>4.3</v>
      </c>
      <c r="AH228" s="58">
        <v>6.9</v>
      </c>
      <c r="AI228" s="58"/>
      <c r="AJ228" s="58"/>
      <c r="AK228" s="58"/>
      <c r="AL228" s="58"/>
      <c r="AM228" s="58">
        <v>70.0</v>
      </c>
      <c r="AN228" s="95">
        <v>2544.4</v>
      </c>
      <c r="AO228" s="58">
        <v>-3.2</v>
      </c>
      <c r="AP228" s="58">
        <v>20.5</v>
      </c>
      <c r="AQ228" s="58">
        <v>87.9</v>
      </c>
      <c r="AR228" s="58">
        <v>42.7</v>
      </c>
      <c r="AS228" s="58">
        <v>40.6</v>
      </c>
      <c r="AT228" s="58">
        <v>6.1</v>
      </c>
      <c r="AU228" s="58">
        <v>2.2</v>
      </c>
      <c r="AV228" s="58">
        <v>24.6</v>
      </c>
      <c r="AW228" s="58">
        <v>22.9</v>
      </c>
      <c r="AX228" s="58">
        <v>15.9</v>
      </c>
      <c r="AY228" s="58">
        <v>34.4</v>
      </c>
      <c r="AZ228" s="58">
        <v>74.3</v>
      </c>
      <c r="BA228" s="58">
        <v>25.9</v>
      </c>
      <c r="BB228" s="58">
        <v>21.1</v>
      </c>
    </row>
    <row r="229" ht="16.5" customHeight="1">
      <c r="A229" s="58" t="s">
        <v>640</v>
      </c>
      <c r="B229" s="31">
        <v>3354.0</v>
      </c>
      <c r="C229" s="58">
        <v>37.0</v>
      </c>
      <c r="D229" s="58" t="s">
        <v>199</v>
      </c>
      <c r="E229" s="58">
        <v>216.5</v>
      </c>
      <c r="F229" s="58">
        <v>230.8</v>
      </c>
      <c r="G229" s="58">
        <v>6.2</v>
      </c>
      <c r="H229" s="95">
        <v>90.7</v>
      </c>
      <c r="I229" s="58">
        <v>17.0</v>
      </c>
      <c r="J229" s="58">
        <v>8.2</v>
      </c>
      <c r="K229" s="58">
        <v>11.5</v>
      </c>
      <c r="L229" s="58">
        <v>36.3</v>
      </c>
      <c r="M229" s="58">
        <v>16.5</v>
      </c>
      <c r="N229" s="58">
        <v>10.5</v>
      </c>
      <c r="O229" s="58">
        <v>12.1</v>
      </c>
      <c r="P229" s="58">
        <v>6.8</v>
      </c>
      <c r="Q229" s="58">
        <v>52.6</v>
      </c>
      <c r="R229" s="58">
        <v>40.6</v>
      </c>
      <c r="S229" s="58">
        <v>54.5</v>
      </c>
      <c r="T229" s="95">
        <v>19347.0</v>
      </c>
      <c r="U229" s="95">
        <v>23548.0</v>
      </c>
      <c r="V229" s="58">
        <v>673.7</v>
      </c>
      <c r="W229" s="100">
        <f t="shared" si="5"/>
        <v>15.9</v>
      </c>
      <c r="X229" s="97">
        <f t="shared" si="6"/>
        <v>32.0754717</v>
      </c>
      <c r="Y229" s="97">
        <v>5.1</v>
      </c>
      <c r="Z229" s="58">
        <v>10.8</v>
      </c>
      <c r="AA229" s="58">
        <v>46.3</v>
      </c>
      <c r="AB229" s="58">
        <v>36.6</v>
      </c>
      <c r="AC229" s="97">
        <v>300.5</v>
      </c>
      <c r="AD229" s="58">
        <v>6.3</v>
      </c>
      <c r="AE229" s="58">
        <v>7.0</v>
      </c>
      <c r="AF229" s="58">
        <v>5.6</v>
      </c>
      <c r="AG229" s="58">
        <v>4.3</v>
      </c>
      <c r="AH229" s="58">
        <v>6.9</v>
      </c>
      <c r="AI229" s="58"/>
      <c r="AJ229" s="58"/>
      <c r="AK229" s="58"/>
      <c r="AL229" s="58"/>
      <c r="AM229" s="58">
        <v>70.0</v>
      </c>
      <c r="AN229" s="95">
        <v>2544.4</v>
      </c>
      <c r="AO229" s="58">
        <v>-3.2</v>
      </c>
      <c r="AP229" s="58">
        <v>20.5</v>
      </c>
      <c r="AQ229" s="58">
        <v>87.9</v>
      </c>
      <c r="AR229" s="58">
        <v>42.7</v>
      </c>
      <c r="AS229" s="58">
        <v>40.6</v>
      </c>
      <c r="AT229" s="58">
        <v>6.1</v>
      </c>
      <c r="AU229" s="58">
        <v>2.2</v>
      </c>
      <c r="AV229" s="58">
        <v>24.6</v>
      </c>
      <c r="AW229" s="58">
        <v>22.9</v>
      </c>
      <c r="AX229" s="58">
        <v>15.9</v>
      </c>
      <c r="AY229" s="58">
        <v>34.4</v>
      </c>
      <c r="AZ229" s="58">
        <v>74.3</v>
      </c>
      <c r="BA229" s="58">
        <v>25.9</v>
      </c>
      <c r="BB229" s="58">
        <v>21.1</v>
      </c>
    </row>
    <row r="230" ht="16.5" customHeight="1">
      <c r="A230" s="58" t="s">
        <v>640</v>
      </c>
      <c r="B230" s="31">
        <v>3459.0</v>
      </c>
      <c r="C230" s="58">
        <v>38.0</v>
      </c>
      <c r="D230" s="58" t="s">
        <v>872</v>
      </c>
      <c r="E230" s="58">
        <v>241.8</v>
      </c>
      <c r="F230" s="58">
        <v>265.6</v>
      </c>
      <c r="G230" s="58">
        <v>9.0</v>
      </c>
      <c r="H230" s="95">
        <v>138.6</v>
      </c>
      <c r="I230" s="58">
        <v>18.7</v>
      </c>
      <c r="J230" s="58">
        <v>8.5</v>
      </c>
      <c r="K230" s="58">
        <v>11.3</v>
      </c>
      <c r="L230" s="58">
        <v>36.3</v>
      </c>
      <c r="M230" s="58">
        <v>15.0</v>
      </c>
      <c r="N230" s="58">
        <v>10.2</v>
      </c>
      <c r="O230" s="58">
        <v>19.4</v>
      </c>
      <c r="P230" s="58">
        <v>37.0</v>
      </c>
      <c r="Q230" s="58">
        <v>40.7</v>
      </c>
      <c r="R230" s="58">
        <v>22.3</v>
      </c>
      <c r="S230" s="58">
        <v>59.5</v>
      </c>
      <c r="T230" s="95">
        <v>21041.0</v>
      </c>
      <c r="U230" s="95">
        <v>26395.0</v>
      </c>
      <c r="V230" s="58">
        <v>735.2</v>
      </c>
      <c r="W230" s="100">
        <f t="shared" si="5"/>
        <v>12.2</v>
      </c>
      <c r="X230" s="97">
        <f t="shared" si="6"/>
        <v>16.39344262</v>
      </c>
      <c r="Y230" s="97">
        <v>2.0</v>
      </c>
      <c r="Z230" s="58">
        <v>10.2</v>
      </c>
      <c r="AA230" s="58">
        <v>57.7</v>
      </c>
      <c r="AB230" s="58">
        <v>23.1</v>
      </c>
      <c r="AC230" s="97">
        <v>343.1</v>
      </c>
      <c r="AD230" s="58">
        <v>3.6</v>
      </c>
      <c r="AE230" s="58">
        <v>3.6</v>
      </c>
      <c r="AF230" s="58">
        <v>3.5</v>
      </c>
      <c r="AG230" s="58">
        <v>1.0</v>
      </c>
      <c r="AH230" s="58">
        <v>4.7</v>
      </c>
      <c r="AI230" s="58"/>
      <c r="AJ230" s="58"/>
      <c r="AK230" s="58"/>
      <c r="AL230" s="58"/>
      <c r="AM230" s="58">
        <v>29.0</v>
      </c>
      <c r="AN230" s="95">
        <v>1916.1</v>
      </c>
      <c r="AO230" s="58">
        <v>-1.7</v>
      </c>
      <c r="AP230" s="58">
        <v>27.0</v>
      </c>
      <c r="AQ230" s="58">
        <v>80.6</v>
      </c>
      <c r="AR230" s="58">
        <v>38.6</v>
      </c>
      <c r="AS230" s="58">
        <v>40.0</v>
      </c>
      <c r="AT230" s="58">
        <v>7.1</v>
      </c>
      <c r="AU230" s="58">
        <v>1.8</v>
      </c>
      <c r="AV230" s="58">
        <v>39.8</v>
      </c>
      <c r="AW230" s="58">
        <v>22.3</v>
      </c>
      <c r="AX230" s="58">
        <v>14.2</v>
      </c>
      <c r="AY230" s="58">
        <v>21.9</v>
      </c>
      <c r="AZ230" s="58">
        <v>44.6</v>
      </c>
      <c r="BA230" s="58">
        <v>30.5</v>
      </c>
      <c r="BB230" s="58">
        <v>24.8</v>
      </c>
    </row>
    <row r="231" ht="16.5" customHeight="1">
      <c r="A231" s="58" t="s">
        <v>640</v>
      </c>
      <c r="B231" s="31">
        <v>3404.0</v>
      </c>
      <c r="C231" s="58">
        <v>39.0</v>
      </c>
      <c r="D231" s="58" t="s">
        <v>873</v>
      </c>
      <c r="E231" s="58">
        <v>232.4</v>
      </c>
      <c r="F231" s="58">
        <v>254.9</v>
      </c>
      <c r="G231" s="58">
        <v>8.8</v>
      </c>
      <c r="H231" s="95">
        <v>783.6</v>
      </c>
      <c r="I231" s="58">
        <v>15.7</v>
      </c>
      <c r="J231" s="58">
        <v>10.2</v>
      </c>
      <c r="K231" s="58">
        <v>14.4</v>
      </c>
      <c r="L231" s="58">
        <v>34.2</v>
      </c>
      <c r="M231" s="58">
        <v>14.8</v>
      </c>
      <c r="N231" s="58">
        <v>10.7</v>
      </c>
      <c r="O231" s="58">
        <v>22.6</v>
      </c>
      <c r="P231" s="58">
        <v>42.0</v>
      </c>
      <c r="Q231" s="58">
        <v>30.9</v>
      </c>
      <c r="R231" s="58">
        <v>27.2</v>
      </c>
      <c r="S231" s="58">
        <v>42.0</v>
      </c>
      <c r="T231" s="95">
        <v>20468.0</v>
      </c>
      <c r="U231" s="95">
        <v>38647.0</v>
      </c>
      <c r="V231" s="58">
        <v>627.3</v>
      </c>
      <c r="W231" s="100">
        <f t="shared" si="5"/>
        <v>21.6</v>
      </c>
      <c r="X231" s="97">
        <f t="shared" si="6"/>
        <v>45.83333333</v>
      </c>
      <c r="Y231" s="97">
        <v>9.9</v>
      </c>
      <c r="Z231" s="58">
        <v>11.7</v>
      </c>
      <c r="AA231" s="58">
        <v>45.8</v>
      </c>
      <c r="AB231" s="58">
        <v>39.1</v>
      </c>
      <c r="AC231" s="97">
        <v>485.5</v>
      </c>
      <c r="AD231" s="58">
        <v>6.2</v>
      </c>
      <c r="AE231" s="58">
        <v>6.7</v>
      </c>
      <c r="AF231" s="58">
        <v>5.8</v>
      </c>
      <c r="AG231" s="58">
        <v>3.2</v>
      </c>
      <c r="AH231" s="58">
        <v>6.7</v>
      </c>
      <c r="AI231" s="58"/>
      <c r="AJ231" s="58"/>
      <c r="AK231" s="58"/>
      <c r="AL231" s="58"/>
      <c r="AM231" s="58">
        <v>6.0</v>
      </c>
      <c r="AN231" s="95">
        <v>325.3</v>
      </c>
      <c r="AO231" s="58">
        <v>-1.2</v>
      </c>
      <c r="AP231" s="58">
        <v>22.5</v>
      </c>
      <c r="AQ231" s="58">
        <v>77.4</v>
      </c>
      <c r="AR231" s="58">
        <v>42.3</v>
      </c>
      <c r="AS231" s="58">
        <v>43.8</v>
      </c>
      <c r="AT231" s="58">
        <v>6.1</v>
      </c>
      <c r="AU231" s="58">
        <v>0.5</v>
      </c>
      <c r="AV231" s="58">
        <v>25.0</v>
      </c>
      <c r="AW231" s="58">
        <v>24.3</v>
      </c>
      <c r="AX231" s="58">
        <v>20.8</v>
      </c>
      <c r="AY231" s="58">
        <v>29.4</v>
      </c>
      <c r="AZ231" s="58">
        <v>87.0</v>
      </c>
      <c r="BA231" s="58">
        <v>27.5</v>
      </c>
      <c r="BB231" s="58">
        <v>35.3</v>
      </c>
    </row>
    <row r="232" ht="16.5" customHeight="1">
      <c r="A232" s="58" t="s">
        <v>640</v>
      </c>
      <c r="B232" s="31">
        <v>3257.0</v>
      </c>
      <c r="C232" s="58">
        <v>40.0</v>
      </c>
      <c r="D232" s="58" t="s">
        <v>874</v>
      </c>
      <c r="E232" s="58">
        <v>230.3</v>
      </c>
      <c r="F232" s="58">
        <v>246.1</v>
      </c>
      <c r="G232" s="58">
        <v>6.4</v>
      </c>
      <c r="H232" s="95">
        <v>156.3</v>
      </c>
      <c r="I232" s="58">
        <v>16.2</v>
      </c>
      <c r="J232" s="58">
        <v>7.4</v>
      </c>
      <c r="K232" s="58">
        <v>10.0</v>
      </c>
      <c r="L232" s="58">
        <v>36.5</v>
      </c>
      <c r="M232" s="58">
        <v>17.5</v>
      </c>
      <c r="N232" s="58">
        <v>12.4</v>
      </c>
      <c r="O232" s="58">
        <v>15.3</v>
      </c>
      <c r="P232" s="58">
        <v>9.4</v>
      </c>
      <c r="Q232" s="58">
        <v>59.9</v>
      </c>
      <c r="R232" s="58">
        <v>30.7</v>
      </c>
      <c r="S232" s="58">
        <v>58.9</v>
      </c>
      <c r="T232" s="95">
        <v>20359.0</v>
      </c>
      <c r="U232" s="95">
        <v>24331.0</v>
      </c>
      <c r="V232" s="58">
        <v>741.6</v>
      </c>
      <c r="W232" s="100">
        <f t="shared" si="5"/>
        <v>16.3</v>
      </c>
      <c r="X232" s="97">
        <f t="shared" si="6"/>
        <v>31.28834356</v>
      </c>
      <c r="Y232" s="97">
        <v>5.1</v>
      </c>
      <c r="Z232" s="58">
        <v>11.2</v>
      </c>
      <c r="AA232" s="58">
        <v>46.9</v>
      </c>
      <c r="AB232" s="58">
        <v>35.1</v>
      </c>
      <c r="AC232" s="97">
        <v>291.2</v>
      </c>
      <c r="AD232" s="58">
        <v>5.9</v>
      </c>
      <c r="AE232" s="58">
        <v>6.3</v>
      </c>
      <c r="AF232" s="58">
        <v>5.5</v>
      </c>
      <c r="AG232" s="58">
        <v>5.0</v>
      </c>
      <c r="AH232" s="58">
        <v>5.9</v>
      </c>
      <c r="AI232" s="58"/>
      <c r="AJ232" s="58"/>
      <c r="AK232" s="58"/>
      <c r="AL232" s="58"/>
      <c r="AM232" s="58">
        <v>60.0</v>
      </c>
      <c r="AN232" s="95">
        <v>1575.1</v>
      </c>
      <c r="AO232" s="58">
        <v>-6.4</v>
      </c>
      <c r="AP232" s="58">
        <v>11.2</v>
      </c>
      <c r="AQ232" s="58">
        <v>84.7</v>
      </c>
      <c r="AR232" s="58">
        <v>35.4</v>
      </c>
      <c r="AS232" s="58">
        <v>38.2</v>
      </c>
      <c r="AT232" s="58">
        <v>6.6</v>
      </c>
      <c r="AU232" s="58">
        <v>1.3</v>
      </c>
      <c r="AV232" s="58">
        <v>31.6</v>
      </c>
      <c r="AW232" s="58">
        <v>22.7</v>
      </c>
      <c r="AX232" s="58">
        <v>11.9</v>
      </c>
      <c r="AY232" s="58">
        <v>32.5</v>
      </c>
      <c r="AZ232" s="58">
        <v>71.2</v>
      </c>
      <c r="BA232" s="58">
        <v>27.4</v>
      </c>
      <c r="BB232" s="58">
        <v>22.7</v>
      </c>
    </row>
    <row r="233" ht="16.5" customHeight="1">
      <c r="A233" s="58" t="s">
        <v>640</v>
      </c>
      <c r="B233" s="58">
        <v>3241.0</v>
      </c>
      <c r="C233" s="58"/>
      <c r="D233" s="58" t="s">
        <v>189</v>
      </c>
      <c r="E233" s="58">
        <f t="shared" ref="E233:F233" si="40">SUM(E453:E456)</f>
        <v>1007.5</v>
      </c>
      <c r="F233" s="58">
        <f t="shared" si="40"/>
        <v>1144.5</v>
      </c>
      <c r="G233" s="103">
        <f t="shared" ref="G233:V233" si="41">($E453*G453+$E454*G454+$E455*G455+$E456*G456)/$E233</f>
        <v>11.82296774</v>
      </c>
      <c r="H233" s="95">
        <f t="shared" si="41"/>
        <v>1345.498362</v>
      </c>
      <c r="I233" s="103">
        <f t="shared" si="41"/>
        <v>16.27090819</v>
      </c>
      <c r="J233" s="103">
        <f t="shared" si="41"/>
        <v>7.989131514</v>
      </c>
      <c r="K233" s="103">
        <f t="shared" si="41"/>
        <v>13.2333995</v>
      </c>
      <c r="L233" s="103">
        <f t="shared" si="41"/>
        <v>35.53900744</v>
      </c>
      <c r="M233" s="103">
        <f t="shared" si="41"/>
        <v>15.82258065</v>
      </c>
      <c r="N233" s="103">
        <f t="shared" si="41"/>
        <v>10.99978164</v>
      </c>
      <c r="O233" s="103">
        <f t="shared" si="41"/>
        <v>24.1</v>
      </c>
      <c r="P233" s="103">
        <f t="shared" si="41"/>
        <v>12.78691811</v>
      </c>
      <c r="Q233" s="103">
        <f t="shared" si="41"/>
        <v>41.48778164</v>
      </c>
      <c r="R233" s="103">
        <f t="shared" si="41"/>
        <v>45.72530025</v>
      </c>
      <c r="S233" s="103">
        <f t="shared" si="41"/>
        <v>41.25094789</v>
      </c>
      <c r="T233" s="103">
        <f t="shared" si="41"/>
        <v>20136</v>
      </c>
      <c r="U233" s="103">
        <f t="shared" si="41"/>
        <v>40552</v>
      </c>
      <c r="V233" s="103">
        <f t="shared" si="41"/>
        <v>570.6</v>
      </c>
      <c r="W233" s="100">
        <f t="shared" si="5"/>
        <v>14</v>
      </c>
      <c r="X233" s="97">
        <f t="shared" si="6"/>
        <v>29.28571429</v>
      </c>
      <c r="Y233" s="103">
        <f t="shared" ref="Y233:AH233" si="42">($E453*Y453+$E454*Y454+$E455*Y455+$E456*Y456)/$E233</f>
        <v>4.1</v>
      </c>
      <c r="Z233" s="103">
        <f t="shared" si="42"/>
        <v>9.9</v>
      </c>
      <c r="AA233" s="103">
        <f t="shared" si="42"/>
        <v>43.5</v>
      </c>
      <c r="AB233" s="103">
        <f t="shared" si="42"/>
        <v>39.9</v>
      </c>
      <c r="AC233" s="103">
        <f t="shared" si="42"/>
        <v>432.5641489</v>
      </c>
      <c r="AD233" s="103">
        <f t="shared" si="42"/>
        <v>7.2</v>
      </c>
      <c r="AE233" s="103">
        <f t="shared" si="42"/>
        <v>7.7</v>
      </c>
      <c r="AF233" s="103">
        <f t="shared" si="42"/>
        <v>6.6</v>
      </c>
      <c r="AG233" s="103">
        <f t="shared" si="42"/>
        <v>4.5</v>
      </c>
      <c r="AH233" s="103">
        <f t="shared" si="42"/>
        <v>7.4</v>
      </c>
      <c r="AI233" s="58"/>
      <c r="AJ233" s="58"/>
      <c r="AK233" s="58"/>
      <c r="AL233" s="58"/>
      <c r="AM233" s="58"/>
      <c r="AN233" s="95"/>
      <c r="AO233" s="58"/>
      <c r="AP233" s="58"/>
      <c r="AQ233" s="58"/>
      <c r="AR233" s="58"/>
      <c r="AS233" s="58"/>
      <c r="AT233" s="58"/>
      <c r="AU233" s="58"/>
      <c r="AV233" s="58"/>
      <c r="AW233" s="58"/>
      <c r="AX233" s="58"/>
      <c r="AY233" s="58"/>
      <c r="AZ233" s="58"/>
      <c r="BA233" s="58"/>
      <c r="BB233" s="58"/>
    </row>
    <row r="234" ht="16.5" customHeight="1">
      <c r="A234" s="58" t="s">
        <v>640</v>
      </c>
      <c r="B234" s="31">
        <v>3351.0</v>
      </c>
      <c r="C234" s="58">
        <v>44.0</v>
      </c>
      <c r="D234" s="58" t="s">
        <v>196</v>
      </c>
      <c r="E234" s="58">
        <v>255.3</v>
      </c>
      <c r="F234" s="58">
        <v>271.1</v>
      </c>
      <c r="G234" s="58">
        <v>5.8</v>
      </c>
      <c r="H234" s="95">
        <v>90.4</v>
      </c>
      <c r="I234" s="58">
        <v>16.6</v>
      </c>
      <c r="J234" s="58">
        <v>7.4</v>
      </c>
      <c r="K234" s="58">
        <v>10.5</v>
      </c>
      <c r="L234" s="58">
        <v>35.4</v>
      </c>
      <c r="M234" s="58">
        <v>17.9</v>
      </c>
      <c r="N234" s="58">
        <v>12.2</v>
      </c>
      <c r="O234" s="58">
        <v>13.4</v>
      </c>
      <c r="P234" s="58">
        <v>7.5</v>
      </c>
      <c r="Q234" s="58">
        <v>58.7</v>
      </c>
      <c r="R234" s="58">
        <v>33.8</v>
      </c>
      <c r="S234" s="58">
        <v>59.2</v>
      </c>
      <c r="T234" s="95">
        <v>19546.0</v>
      </c>
      <c r="U234" s="95">
        <v>26041.0</v>
      </c>
      <c r="V234" s="58">
        <v>709.8</v>
      </c>
      <c r="W234" s="100">
        <f t="shared" si="5"/>
        <v>17.3</v>
      </c>
      <c r="X234" s="97">
        <f t="shared" si="6"/>
        <v>36.99421965</v>
      </c>
      <c r="Y234" s="97">
        <v>6.4</v>
      </c>
      <c r="Z234" s="58">
        <v>10.9</v>
      </c>
      <c r="AA234" s="58">
        <v>54.1</v>
      </c>
      <c r="AB234" s="58">
        <v>28.2</v>
      </c>
      <c r="AC234" s="97">
        <v>313.4</v>
      </c>
      <c r="AD234" s="58">
        <v>7.0</v>
      </c>
      <c r="AE234" s="58">
        <v>7.8</v>
      </c>
      <c r="AF234" s="58">
        <v>6.2</v>
      </c>
      <c r="AG234" s="58">
        <v>4.3</v>
      </c>
      <c r="AH234" s="58">
        <v>7.4</v>
      </c>
      <c r="AI234" s="58"/>
      <c r="AJ234" s="58"/>
      <c r="AK234" s="58"/>
      <c r="AL234" s="58"/>
      <c r="AM234" s="58">
        <v>48.0</v>
      </c>
      <c r="AN234" s="95">
        <v>2999.4</v>
      </c>
      <c r="AO234" s="58">
        <v>-5.2</v>
      </c>
      <c r="AP234" s="58">
        <v>13.9</v>
      </c>
      <c r="AQ234" s="58">
        <v>86.6</v>
      </c>
      <c r="AR234" s="58">
        <v>34.9</v>
      </c>
      <c r="AS234" s="58">
        <v>37.1</v>
      </c>
      <c r="AT234" s="58">
        <v>6.4</v>
      </c>
      <c r="AU234" s="58">
        <v>2.0</v>
      </c>
      <c r="AV234" s="58">
        <v>27.3</v>
      </c>
      <c r="AW234" s="58">
        <v>22.2</v>
      </c>
      <c r="AX234" s="58">
        <v>11.6</v>
      </c>
      <c r="AY234" s="58">
        <v>37.0</v>
      </c>
      <c r="AZ234" s="58">
        <v>77.0</v>
      </c>
      <c r="BA234" s="58">
        <v>27.3</v>
      </c>
      <c r="BB234" s="58">
        <v>21.3</v>
      </c>
    </row>
    <row r="235" ht="16.5" customHeight="1">
      <c r="A235" s="58" t="s">
        <v>640</v>
      </c>
      <c r="B235" s="31">
        <v>3360.0</v>
      </c>
      <c r="C235" s="58">
        <v>44.0</v>
      </c>
      <c r="D235" s="58" t="s">
        <v>205</v>
      </c>
      <c r="E235" s="58">
        <v>255.3</v>
      </c>
      <c r="F235" s="58">
        <v>271.1</v>
      </c>
      <c r="G235" s="58">
        <v>5.8</v>
      </c>
      <c r="H235" s="95">
        <v>90.4</v>
      </c>
      <c r="I235" s="58">
        <v>16.6</v>
      </c>
      <c r="J235" s="58">
        <v>7.4</v>
      </c>
      <c r="K235" s="58">
        <v>10.5</v>
      </c>
      <c r="L235" s="58">
        <v>35.4</v>
      </c>
      <c r="M235" s="58">
        <v>17.9</v>
      </c>
      <c r="N235" s="58">
        <v>12.2</v>
      </c>
      <c r="O235" s="58">
        <v>13.4</v>
      </c>
      <c r="P235" s="58">
        <v>7.5</v>
      </c>
      <c r="Q235" s="58">
        <v>58.7</v>
      </c>
      <c r="R235" s="58">
        <v>33.8</v>
      </c>
      <c r="S235" s="58">
        <v>59.2</v>
      </c>
      <c r="T235" s="95">
        <v>19546.0</v>
      </c>
      <c r="U235" s="95">
        <v>26041.0</v>
      </c>
      <c r="V235" s="58">
        <v>709.8</v>
      </c>
      <c r="W235" s="100">
        <f t="shared" si="5"/>
        <v>17.3</v>
      </c>
      <c r="X235" s="97">
        <f t="shared" si="6"/>
        <v>36.99421965</v>
      </c>
      <c r="Y235" s="97">
        <v>6.4</v>
      </c>
      <c r="Z235" s="58">
        <v>10.9</v>
      </c>
      <c r="AA235" s="58">
        <v>54.1</v>
      </c>
      <c r="AB235" s="58">
        <v>28.2</v>
      </c>
      <c r="AC235" s="97">
        <v>313.4</v>
      </c>
      <c r="AD235" s="58">
        <v>7.0</v>
      </c>
      <c r="AE235" s="58">
        <v>7.8</v>
      </c>
      <c r="AF235" s="58">
        <v>6.2</v>
      </c>
      <c r="AG235" s="58">
        <v>4.3</v>
      </c>
      <c r="AH235" s="58">
        <v>7.4</v>
      </c>
      <c r="AI235" s="58"/>
      <c r="AJ235" s="58"/>
      <c r="AK235" s="58"/>
      <c r="AL235" s="58"/>
      <c r="AM235" s="58">
        <v>48.0</v>
      </c>
      <c r="AN235" s="95">
        <v>2999.4</v>
      </c>
      <c r="AO235" s="58">
        <v>-5.2</v>
      </c>
      <c r="AP235" s="58">
        <v>13.9</v>
      </c>
      <c r="AQ235" s="58">
        <v>86.6</v>
      </c>
      <c r="AR235" s="58">
        <v>34.9</v>
      </c>
      <c r="AS235" s="58">
        <v>37.1</v>
      </c>
      <c r="AT235" s="58">
        <v>6.4</v>
      </c>
      <c r="AU235" s="58">
        <v>2.0</v>
      </c>
      <c r="AV235" s="58">
        <v>27.3</v>
      </c>
      <c r="AW235" s="58">
        <v>22.2</v>
      </c>
      <c r="AX235" s="58">
        <v>11.6</v>
      </c>
      <c r="AY235" s="58">
        <v>37.0</v>
      </c>
      <c r="AZ235" s="58">
        <v>77.0</v>
      </c>
      <c r="BA235" s="58">
        <v>27.3</v>
      </c>
      <c r="BB235" s="58">
        <v>21.3</v>
      </c>
    </row>
    <row r="236" ht="16.5" customHeight="1">
      <c r="A236" s="58" t="s">
        <v>640</v>
      </c>
      <c r="B236" s="31">
        <v>3151.0</v>
      </c>
      <c r="C236" s="58">
        <v>45.0</v>
      </c>
      <c r="D236" s="58" t="s">
        <v>181</v>
      </c>
      <c r="E236" s="58">
        <v>263.7</v>
      </c>
      <c r="F236" s="58">
        <v>280.1</v>
      </c>
      <c r="G236" s="58">
        <v>5.9</v>
      </c>
      <c r="H236" s="95">
        <v>154.4</v>
      </c>
      <c r="I236" s="58">
        <v>17.8</v>
      </c>
      <c r="J236" s="58">
        <v>7.4</v>
      </c>
      <c r="K236" s="58">
        <v>10.6</v>
      </c>
      <c r="L236" s="58">
        <v>37.5</v>
      </c>
      <c r="M236" s="58">
        <v>16.2</v>
      </c>
      <c r="N236" s="58">
        <v>10.4</v>
      </c>
      <c r="O236" s="58">
        <v>17.3</v>
      </c>
      <c r="P236" s="58">
        <v>9.8</v>
      </c>
      <c r="Q236" s="58">
        <v>53.6</v>
      </c>
      <c r="R236" s="58">
        <v>36.6</v>
      </c>
      <c r="S236" s="58">
        <v>65.1</v>
      </c>
      <c r="T236" s="95">
        <v>20407.0</v>
      </c>
      <c r="U236" s="95">
        <v>19304.0</v>
      </c>
      <c r="V236" s="58">
        <v>707.1</v>
      </c>
      <c r="W236" s="100">
        <f t="shared" si="5"/>
        <v>13.2</v>
      </c>
      <c r="X236" s="97">
        <f t="shared" si="6"/>
        <v>21.21212121</v>
      </c>
      <c r="Y236" s="97">
        <v>2.8</v>
      </c>
      <c r="Z236" s="58">
        <v>10.4</v>
      </c>
      <c r="AA236" s="58">
        <v>51.7</v>
      </c>
      <c r="AB236" s="58">
        <v>32.2</v>
      </c>
      <c r="AC236" s="97">
        <v>233.8</v>
      </c>
      <c r="AD236" s="58">
        <v>5.2</v>
      </c>
      <c r="AE236" s="58">
        <v>5.3</v>
      </c>
      <c r="AF236" s="58">
        <v>5.1</v>
      </c>
      <c r="AG236" s="58">
        <v>3.6</v>
      </c>
      <c r="AH236" s="58">
        <v>5.1</v>
      </c>
      <c r="AI236" s="58"/>
      <c r="AJ236" s="58"/>
      <c r="AK236" s="58"/>
      <c r="AL236" s="58"/>
      <c r="AM236" s="58">
        <v>35.0</v>
      </c>
      <c r="AN236" s="95">
        <v>1814.0</v>
      </c>
      <c r="AO236" s="58">
        <v>-2.5</v>
      </c>
      <c r="AP236" s="58">
        <v>10.9</v>
      </c>
      <c r="AQ236" s="58">
        <v>82.7</v>
      </c>
      <c r="AR236" s="58">
        <v>37.8</v>
      </c>
      <c r="AS236" s="58">
        <v>28.6</v>
      </c>
      <c r="AT236" s="58">
        <v>5.0</v>
      </c>
      <c r="AU236" s="58">
        <v>1.1</v>
      </c>
      <c r="AV236" s="58">
        <v>28.8</v>
      </c>
      <c r="AW236" s="58">
        <v>22.5</v>
      </c>
      <c r="AX236" s="58">
        <v>17.7</v>
      </c>
      <c r="AY236" s="58">
        <v>29.9</v>
      </c>
      <c r="AZ236" s="58">
        <v>61.9</v>
      </c>
      <c r="BA236" s="58">
        <v>28.7</v>
      </c>
      <c r="BB236" s="58">
        <v>23.4</v>
      </c>
    </row>
    <row r="237" ht="16.5" customHeight="1">
      <c r="A237" s="58" t="s">
        <v>640</v>
      </c>
      <c r="B237" s="31">
        <v>3157.0</v>
      </c>
      <c r="C237" s="58">
        <v>45.0</v>
      </c>
      <c r="D237" s="58" t="s">
        <v>187</v>
      </c>
      <c r="E237" s="58">
        <v>263.7</v>
      </c>
      <c r="F237" s="58">
        <v>280.1</v>
      </c>
      <c r="G237" s="58">
        <v>5.9</v>
      </c>
      <c r="H237" s="95">
        <v>154.4</v>
      </c>
      <c r="I237" s="58">
        <v>17.8</v>
      </c>
      <c r="J237" s="58">
        <v>7.4</v>
      </c>
      <c r="K237" s="58">
        <v>10.6</v>
      </c>
      <c r="L237" s="58">
        <v>37.5</v>
      </c>
      <c r="M237" s="58">
        <v>16.2</v>
      </c>
      <c r="N237" s="58">
        <v>10.4</v>
      </c>
      <c r="O237" s="58">
        <v>17.3</v>
      </c>
      <c r="P237" s="58">
        <v>9.8</v>
      </c>
      <c r="Q237" s="58">
        <v>53.6</v>
      </c>
      <c r="R237" s="58">
        <v>36.6</v>
      </c>
      <c r="S237" s="58">
        <v>65.1</v>
      </c>
      <c r="T237" s="95">
        <v>20407.0</v>
      </c>
      <c r="U237" s="95">
        <v>19304.0</v>
      </c>
      <c r="V237" s="58">
        <v>707.1</v>
      </c>
      <c r="W237" s="100">
        <f t="shared" si="5"/>
        <v>13.2</v>
      </c>
      <c r="X237" s="97">
        <f t="shared" si="6"/>
        <v>21.21212121</v>
      </c>
      <c r="Y237" s="97">
        <v>2.8</v>
      </c>
      <c r="Z237" s="58">
        <v>10.4</v>
      </c>
      <c r="AA237" s="58">
        <v>51.7</v>
      </c>
      <c r="AB237" s="58">
        <v>32.2</v>
      </c>
      <c r="AC237" s="97">
        <v>233.8</v>
      </c>
      <c r="AD237" s="58">
        <v>5.2</v>
      </c>
      <c r="AE237" s="58">
        <v>5.3</v>
      </c>
      <c r="AF237" s="58">
        <v>5.1</v>
      </c>
      <c r="AG237" s="58">
        <v>3.6</v>
      </c>
      <c r="AH237" s="58">
        <v>5.1</v>
      </c>
      <c r="AI237" s="58"/>
      <c r="AJ237" s="58"/>
      <c r="AK237" s="58"/>
      <c r="AL237" s="58"/>
      <c r="AM237" s="58">
        <v>35.0</v>
      </c>
      <c r="AN237" s="95">
        <v>1814.0</v>
      </c>
      <c r="AO237" s="58">
        <v>-2.5</v>
      </c>
      <c r="AP237" s="58">
        <v>10.9</v>
      </c>
      <c r="AQ237" s="58">
        <v>82.7</v>
      </c>
      <c r="AR237" s="58">
        <v>37.8</v>
      </c>
      <c r="AS237" s="58">
        <v>28.6</v>
      </c>
      <c r="AT237" s="58">
        <v>5.0</v>
      </c>
      <c r="AU237" s="58">
        <v>1.1</v>
      </c>
      <c r="AV237" s="58">
        <v>28.8</v>
      </c>
      <c r="AW237" s="58">
        <v>22.5</v>
      </c>
      <c r="AX237" s="58">
        <v>17.7</v>
      </c>
      <c r="AY237" s="58">
        <v>29.9</v>
      </c>
      <c r="AZ237" s="58">
        <v>61.9</v>
      </c>
      <c r="BA237" s="58">
        <v>28.7</v>
      </c>
      <c r="BB237" s="58">
        <v>23.4</v>
      </c>
    </row>
    <row r="238" ht="16.5" customHeight="1">
      <c r="A238" s="58" t="s">
        <v>640</v>
      </c>
      <c r="B238" s="31">
        <v>3252.0</v>
      </c>
      <c r="C238" s="58">
        <v>46.0</v>
      </c>
      <c r="D238" s="58" t="s">
        <v>191</v>
      </c>
      <c r="E238" s="58">
        <v>220.2</v>
      </c>
      <c r="F238" s="58">
        <v>237.5</v>
      </c>
      <c r="G238" s="58">
        <v>7.3</v>
      </c>
      <c r="H238" s="95">
        <v>132.0</v>
      </c>
      <c r="I238" s="58">
        <v>15.3</v>
      </c>
      <c r="J238" s="58">
        <v>7.4</v>
      </c>
      <c r="K238" s="58">
        <v>9.9</v>
      </c>
      <c r="L238" s="58">
        <v>35.1</v>
      </c>
      <c r="M238" s="58">
        <v>18.4</v>
      </c>
      <c r="N238" s="58">
        <v>13.9</v>
      </c>
      <c r="O238" s="58">
        <v>15.8</v>
      </c>
      <c r="P238" s="58">
        <v>11.4</v>
      </c>
      <c r="Q238" s="58">
        <v>58.2</v>
      </c>
      <c r="R238" s="58">
        <v>30.4</v>
      </c>
      <c r="S238" s="58">
        <v>56.2</v>
      </c>
      <c r="T238" s="95">
        <v>20459.0</v>
      </c>
      <c r="U238" s="95">
        <v>29652.0</v>
      </c>
      <c r="V238" s="58">
        <v>717.0</v>
      </c>
      <c r="W238" s="100">
        <f t="shared" si="5"/>
        <v>16.1</v>
      </c>
      <c r="X238" s="97">
        <f t="shared" si="6"/>
        <v>34.7826087</v>
      </c>
      <c r="Y238" s="97">
        <v>5.6</v>
      </c>
      <c r="Z238" s="58">
        <v>10.5</v>
      </c>
      <c r="AA238" s="58">
        <v>49.1</v>
      </c>
      <c r="AB238" s="58">
        <v>29.5</v>
      </c>
      <c r="AC238" s="97">
        <v>326.6</v>
      </c>
      <c r="AD238" s="58">
        <v>6.9</v>
      </c>
      <c r="AE238" s="58">
        <v>7.7</v>
      </c>
      <c r="AF238" s="58">
        <v>6.1</v>
      </c>
      <c r="AG238" s="58">
        <v>5.0</v>
      </c>
      <c r="AH238" s="58">
        <v>6.9</v>
      </c>
      <c r="AI238" s="58"/>
      <c r="AJ238" s="58"/>
      <c r="AK238" s="58"/>
      <c r="AL238" s="58"/>
      <c r="AM238" s="58">
        <v>42.0</v>
      </c>
      <c r="AN238" s="95">
        <v>1799.5</v>
      </c>
      <c r="AO238" s="58">
        <v>-7.5</v>
      </c>
      <c r="AP238" s="58">
        <v>10.6</v>
      </c>
      <c r="AQ238" s="58">
        <v>84.2</v>
      </c>
      <c r="AR238" s="58">
        <v>35.9</v>
      </c>
      <c r="AS238" s="58">
        <v>37.2</v>
      </c>
      <c r="AT238" s="58">
        <v>6.7</v>
      </c>
      <c r="AU238" s="58">
        <v>1.2</v>
      </c>
      <c r="AV238" s="58">
        <v>34.2</v>
      </c>
      <c r="AW238" s="58">
        <v>18.0</v>
      </c>
      <c r="AX238" s="58">
        <v>15.6</v>
      </c>
      <c r="AY238" s="58">
        <v>30.9</v>
      </c>
      <c r="AZ238" s="58">
        <v>86.7</v>
      </c>
      <c r="BA238" s="58">
        <v>26.8</v>
      </c>
      <c r="BB238" s="58">
        <v>26.2</v>
      </c>
    </row>
    <row r="239" ht="16.5" customHeight="1">
      <c r="A239" s="58" t="s">
        <v>640</v>
      </c>
      <c r="B239" s="31">
        <v>3255.0</v>
      </c>
      <c r="C239" s="58">
        <v>46.0</v>
      </c>
      <c r="D239" s="58" t="s">
        <v>193</v>
      </c>
      <c r="E239" s="58">
        <v>220.2</v>
      </c>
      <c r="F239" s="58">
        <v>237.5</v>
      </c>
      <c r="G239" s="58">
        <v>7.3</v>
      </c>
      <c r="H239" s="95">
        <v>132.0</v>
      </c>
      <c r="I239" s="58">
        <v>15.3</v>
      </c>
      <c r="J239" s="58">
        <v>7.4</v>
      </c>
      <c r="K239" s="58">
        <v>9.9</v>
      </c>
      <c r="L239" s="58">
        <v>35.1</v>
      </c>
      <c r="M239" s="58">
        <v>18.4</v>
      </c>
      <c r="N239" s="58">
        <v>13.9</v>
      </c>
      <c r="O239" s="58">
        <v>15.8</v>
      </c>
      <c r="P239" s="58">
        <v>11.4</v>
      </c>
      <c r="Q239" s="58">
        <v>58.2</v>
      </c>
      <c r="R239" s="58">
        <v>30.4</v>
      </c>
      <c r="S239" s="58">
        <v>56.2</v>
      </c>
      <c r="T239" s="95">
        <v>20459.0</v>
      </c>
      <c r="U239" s="95">
        <v>29652.0</v>
      </c>
      <c r="V239" s="58">
        <v>717.0</v>
      </c>
      <c r="W239" s="100">
        <f t="shared" si="5"/>
        <v>16.1</v>
      </c>
      <c r="X239" s="97">
        <f t="shared" si="6"/>
        <v>34.7826087</v>
      </c>
      <c r="Y239" s="97">
        <v>5.6</v>
      </c>
      <c r="Z239" s="58">
        <v>10.5</v>
      </c>
      <c r="AA239" s="58">
        <v>49.1</v>
      </c>
      <c r="AB239" s="58">
        <v>29.5</v>
      </c>
      <c r="AC239" s="97">
        <v>326.6</v>
      </c>
      <c r="AD239" s="58">
        <v>6.9</v>
      </c>
      <c r="AE239" s="58">
        <v>7.7</v>
      </c>
      <c r="AF239" s="58">
        <v>6.1</v>
      </c>
      <c r="AG239" s="58">
        <v>5.0</v>
      </c>
      <c r="AH239" s="58">
        <v>6.9</v>
      </c>
      <c r="AI239" s="58"/>
      <c r="AJ239" s="58"/>
      <c r="AK239" s="58"/>
      <c r="AL239" s="58"/>
      <c r="AM239" s="58">
        <v>42.0</v>
      </c>
      <c r="AN239" s="95">
        <v>1799.5</v>
      </c>
      <c r="AO239" s="58">
        <v>-7.5</v>
      </c>
      <c r="AP239" s="58">
        <v>10.6</v>
      </c>
      <c r="AQ239" s="58">
        <v>84.2</v>
      </c>
      <c r="AR239" s="58">
        <v>35.9</v>
      </c>
      <c r="AS239" s="58">
        <v>37.2</v>
      </c>
      <c r="AT239" s="58">
        <v>6.7</v>
      </c>
      <c r="AU239" s="58">
        <v>1.2</v>
      </c>
      <c r="AV239" s="58">
        <v>34.2</v>
      </c>
      <c r="AW239" s="58">
        <v>18.0</v>
      </c>
      <c r="AX239" s="58">
        <v>15.6</v>
      </c>
      <c r="AY239" s="58">
        <v>30.9</v>
      </c>
      <c r="AZ239" s="58">
        <v>86.7</v>
      </c>
      <c r="BA239" s="58">
        <v>26.8</v>
      </c>
      <c r="BB239" s="58">
        <v>26.2</v>
      </c>
    </row>
    <row r="240" ht="16.5" customHeight="1">
      <c r="A240" s="58" t="s">
        <v>640</v>
      </c>
      <c r="B240" s="31">
        <v>3254.0</v>
      </c>
      <c r="C240" s="58">
        <v>48.0</v>
      </c>
      <c r="D240" s="58" t="s">
        <v>192</v>
      </c>
      <c r="E240" s="58">
        <v>258.1</v>
      </c>
      <c r="F240" s="58">
        <v>277.1</v>
      </c>
      <c r="G240" s="58">
        <v>6.8</v>
      </c>
      <c r="H240" s="95">
        <v>229.7</v>
      </c>
      <c r="I240" s="58">
        <v>15.8</v>
      </c>
      <c r="J240" s="58">
        <v>8.5</v>
      </c>
      <c r="K240" s="58">
        <v>10.8</v>
      </c>
      <c r="L240" s="58">
        <v>35.7</v>
      </c>
      <c r="M240" s="58">
        <v>17.1</v>
      </c>
      <c r="N240" s="58">
        <v>12.2</v>
      </c>
      <c r="O240" s="58">
        <v>15.3</v>
      </c>
      <c r="P240" s="58">
        <v>23.7</v>
      </c>
      <c r="Q240" s="58">
        <v>47.5</v>
      </c>
      <c r="R240" s="58">
        <v>28.8</v>
      </c>
      <c r="S240" s="58">
        <v>51.6</v>
      </c>
      <c r="T240" s="95">
        <v>19957.0</v>
      </c>
      <c r="U240" s="95">
        <v>25108.0</v>
      </c>
      <c r="V240" s="58">
        <v>652.0</v>
      </c>
      <c r="W240" s="100">
        <f t="shared" si="5"/>
        <v>17.1</v>
      </c>
      <c r="X240" s="97">
        <f t="shared" si="6"/>
        <v>33.91812865</v>
      </c>
      <c r="Y240" s="97">
        <v>5.8</v>
      </c>
      <c r="Z240" s="58">
        <v>11.3</v>
      </c>
      <c r="AA240" s="58">
        <v>45.1</v>
      </c>
      <c r="AB240" s="58">
        <v>35.3</v>
      </c>
      <c r="AC240" s="97">
        <v>319.2</v>
      </c>
      <c r="AD240" s="58">
        <v>6.7</v>
      </c>
      <c r="AE240" s="58">
        <v>7.5</v>
      </c>
      <c r="AF240" s="58">
        <v>5.8</v>
      </c>
      <c r="AG240" s="58">
        <v>3.9</v>
      </c>
      <c r="AH240" s="58">
        <v>7.2</v>
      </c>
      <c r="AI240" s="58"/>
      <c r="AJ240" s="58"/>
      <c r="AK240" s="58"/>
      <c r="AL240" s="58"/>
      <c r="AM240" s="58">
        <v>40.0</v>
      </c>
      <c r="AN240" s="95">
        <v>1206.0</v>
      </c>
      <c r="AO240" s="58">
        <v>-5.1</v>
      </c>
      <c r="AP240" s="58">
        <v>14.0</v>
      </c>
      <c r="AQ240" s="58">
        <v>84.7</v>
      </c>
      <c r="AR240" s="58">
        <v>36.7</v>
      </c>
      <c r="AS240" s="58">
        <v>35.0</v>
      </c>
      <c r="AT240" s="58">
        <v>6.2</v>
      </c>
      <c r="AU240" s="58">
        <v>0.5</v>
      </c>
      <c r="AV240" s="58">
        <v>31.9</v>
      </c>
      <c r="AW240" s="58">
        <v>20.6</v>
      </c>
      <c r="AX240" s="58">
        <v>13.0</v>
      </c>
      <c r="AY240" s="58">
        <v>34.1</v>
      </c>
      <c r="AZ240" s="58">
        <v>79.6</v>
      </c>
      <c r="BA240" s="58">
        <v>26.3</v>
      </c>
      <c r="BB240" s="58">
        <v>25.9</v>
      </c>
    </row>
    <row r="241" ht="16.5" customHeight="1">
      <c r="A241" s="58" t="s">
        <v>640</v>
      </c>
      <c r="B241" s="31">
        <v>3102.0</v>
      </c>
      <c r="C241" s="58">
        <v>49.0</v>
      </c>
      <c r="D241" s="58" t="s">
        <v>875</v>
      </c>
      <c r="E241" s="58">
        <v>243.9</v>
      </c>
      <c r="F241" s="58">
        <v>265.2</v>
      </c>
      <c r="G241" s="58">
        <v>8.0</v>
      </c>
      <c r="H241" s="101">
        <v>452.1</v>
      </c>
      <c r="I241" s="58">
        <v>16.0</v>
      </c>
      <c r="J241" s="102">
        <v>8.0</v>
      </c>
      <c r="K241" s="102">
        <v>10.4</v>
      </c>
      <c r="L241" s="102">
        <v>35.1</v>
      </c>
      <c r="M241" s="102">
        <v>18.7</v>
      </c>
      <c r="N241" s="102">
        <v>11.6</v>
      </c>
      <c r="O241" s="58">
        <v>18.2</v>
      </c>
      <c r="P241" s="58">
        <v>13.4</v>
      </c>
      <c r="Q241" s="58">
        <v>49.2</v>
      </c>
      <c r="R241" s="58">
        <v>37.4</v>
      </c>
      <c r="S241" s="58">
        <v>55.6</v>
      </c>
      <c r="T241" s="95">
        <v>19830.0</v>
      </c>
      <c r="U241" s="95">
        <v>31071.0</v>
      </c>
      <c r="V241" s="58">
        <v>651.3</v>
      </c>
      <c r="W241" s="100">
        <f t="shared" si="5"/>
        <v>13.8</v>
      </c>
      <c r="X241" s="97">
        <f t="shared" si="6"/>
        <v>29.71014493</v>
      </c>
      <c r="Y241" s="97">
        <v>4.1</v>
      </c>
      <c r="Z241" s="58">
        <v>9.7</v>
      </c>
      <c r="AA241" s="58">
        <v>54.1</v>
      </c>
      <c r="AB241" s="58">
        <v>26.2</v>
      </c>
      <c r="AC241" s="97">
        <v>321.0</v>
      </c>
      <c r="AD241" s="58">
        <v>8.1</v>
      </c>
      <c r="AE241" s="58">
        <v>8.5</v>
      </c>
      <c r="AF241" s="58">
        <v>7.7</v>
      </c>
      <c r="AG241" s="58">
        <v>6.0</v>
      </c>
      <c r="AH241" s="58">
        <v>7.9</v>
      </c>
      <c r="AI241" s="58"/>
      <c r="AJ241" s="58"/>
      <c r="AK241" s="58"/>
      <c r="AL241" s="58"/>
      <c r="AM241" s="58">
        <v>40.0</v>
      </c>
      <c r="AN241" s="95">
        <v>1235.6</v>
      </c>
      <c r="AO241" s="58">
        <v>-5.7</v>
      </c>
      <c r="AP241" s="58">
        <v>16.2</v>
      </c>
      <c r="AQ241" s="58">
        <v>81.8</v>
      </c>
      <c r="AR241" s="58">
        <v>36.2</v>
      </c>
      <c r="AS241" s="58">
        <v>29.0</v>
      </c>
      <c r="AT241" s="58">
        <v>4.7</v>
      </c>
      <c r="AU241" s="58">
        <v>0.6</v>
      </c>
      <c r="AV241" s="58">
        <v>43.1</v>
      </c>
      <c r="AW241" s="58">
        <v>18.1</v>
      </c>
      <c r="AX241" s="58">
        <v>11.2</v>
      </c>
      <c r="AY241" s="58">
        <v>27.0</v>
      </c>
      <c r="AZ241" s="58">
        <v>94.6</v>
      </c>
      <c r="BA241" s="58">
        <v>26.4</v>
      </c>
      <c r="BB241" s="58">
        <v>30.0</v>
      </c>
    </row>
    <row r="242" ht="16.5" customHeight="1">
      <c r="A242" s="58" t="s">
        <v>640</v>
      </c>
      <c r="B242" s="31">
        <v>3158.0</v>
      </c>
      <c r="C242" s="58">
        <v>49.0</v>
      </c>
      <c r="D242" s="58" t="s">
        <v>188</v>
      </c>
      <c r="E242" s="58">
        <v>243.9</v>
      </c>
      <c r="F242" s="58">
        <v>265.2</v>
      </c>
      <c r="G242" s="58">
        <v>8.0</v>
      </c>
      <c r="H242" s="95">
        <v>214.6</v>
      </c>
      <c r="I242" s="58">
        <v>16.0</v>
      </c>
      <c r="J242" s="58">
        <v>7.6</v>
      </c>
      <c r="K242" s="58">
        <v>10.3</v>
      </c>
      <c r="L242" s="58">
        <v>35.8</v>
      </c>
      <c r="M242" s="58">
        <v>17.9</v>
      </c>
      <c r="N242" s="58">
        <v>12.3</v>
      </c>
      <c r="O242" s="58">
        <v>18.2</v>
      </c>
      <c r="P242" s="58">
        <v>13.4</v>
      </c>
      <c r="Q242" s="58">
        <v>49.2</v>
      </c>
      <c r="R242" s="58">
        <v>37.4</v>
      </c>
      <c r="S242" s="58">
        <v>55.6</v>
      </c>
      <c r="T242" s="95">
        <v>19830.0</v>
      </c>
      <c r="U242" s="95">
        <v>31071.0</v>
      </c>
      <c r="V242" s="58">
        <v>651.3</v>
      </c>
      <c r="W242" s="100">
        <f t="shared" si="5"/>
        <v>13.8</v>
      </c>
      <c r="X242" s="97">
        <f t="shared" si="6"/>
        <v>29.71014493</v>
      </c>
      <c r="Y242" s="97">
        <v>4.1</v>
      </c>
      <c r="Z242" s="58">
        <v>9.7</v>
      </c>
      <c r="AA242" s="58">
        <v>54.1</v>
      </c>
      <c r="AB242" s="58">
        <v>26.2</v>
      </c>
      <c r="AC242" s="97">
        <v>321.0</v>
      </c>
      <c r="AD242" s="58">
        <v>8.1</v>
      </c>
      <c r="AE242" s="58">
        <v>8.5</v>
      </c>
      <c r="AF242" s="58">
        <v>7.7</v>
      </c>
      <c r="AG242" s="58">
        <v>6.0</v>
      </c>
      <c r="AH242" s="58">
        <v>7.9</v>
      </c>
      <c r="AI242" s="58"/>
      <c r="AJ242" s="58"/>
      <c r="AK242" s="58"/>
      <c r="AL242" s="58"/>
      <c r="AM242" s="58">
        <v>40.0</v>
      </c>
      <c r="AN242" s="95">
        <v>1235.6</v>
      </c>
      <c r="AO242" s="58">
        <v>-5.7</v>
      </c>
      <c r="AP242" s="58">
        <v>16.2</v>
      </c>
      <c r="AQ242" s="58">
        <v>81.8</v>
      </c>
      <c r="AR242" s="58">
        <v>36.2</v>
      </c>
      <c r="AS242" s="58">
        <v>29.0</v>
      </c>
      <c r="AT242" s="58">
        <v>4.7</v>
      </c>
      <c r="AU242" s="58">
        <v>0.6</v>
      </c>
      <c r="AV242" s="58">
        <v>43.1</v>
      </c>
      <c r="AW242" s="58">
        <v>18.1</v>
      </c>
      <c r="AX242" s="58">
        <v>11.2</v>
      </c>
      <c r="AY242" s="58">
        <v>27.0</v>
      </c>
      <c r="AZ242" s="58">
        <v>94.6</v>
      </c>
      <c r="BA242" s="58">
        <v>26.4</v>
      </c>
      <c r="BB242" s="58">
        <v>30.0</v>
      </c>
    </row>
    <row r="243" ht="16.5" customHeight="1">
      <c r="A243" s="58" t="s">
        <v>640</v>
      </c>
      <c r="B243" s="31">
        <v>3101.0</v>
      </c>
      <c r="C243" s="58">
        <v>50.0</v>
      </c>
      <c r="D243" s="58" t="s">
        <v>876</v>
      </c>
      <c r="E243" s="58">
        <v>227.0</v>
      </c>
      <c r="F243" s="58">
        <v>251.4</v>
      </c>
      <c r="G243" s="58">
        <v>9.7</v>
      </c>
      <c r="H243" s="95">
        <v>1308.0</v>
      </c>
      <c r="I243" s="58">
        <v>14.3</v>
      </c>
      <c r="J243" s="58">
        <v>9.2</v>
      </c>
      <c r="K243" s="58">
        <v>16.7</v>
      </c>
      <c r="L243" s="58">
        <v>33.5</v>
      </c>
      <c r="M243" s="58">
        <v>15.2</v>
      </c>
      <c r="N243" s="58">
        <v>11.0</v>
      </c>
      <c r="O243" s="58">
        <v>21.4</v>
      </c>
      <c r="P243" s="58">
        <v>14.0</v>
      </c>
      <c r="Q243" s="58">
        <v>39.6</v>
      </c>
      <c r="R243" s="58">
        <v>46.4</v>
      </c>
      <c r="S243" s="58">
        <v>32.7</v>
      </c>
      <c r="T243" s="95">
        <v>19803.0</v>
      </c>
      <c r="U243" s="95">
        <v>43302.0</v>
      </c>
      <c r="V243" s="58">
        <v>605.1</v>
      </c>
      <c r="W243" s="100">
        <f t="shared" si="5"/>
        <v>16.6</v>
      </c>
      <c r="X243" s="97">
        <f t="shared" si="6"/>
        <v>37.34939759</v>
      </c>
      <c r="Y243" s="97">
        <v>6.2</v>
      </c>
      <c r="Z243" s="58">
        <v>10.4</v>
      </c>
      <c r="AA243" s="58">
        <v>36.3</v>
      </c>
      <c r="AB243" s="58">
        <v>49.0</v>
      </c>
      <c r="AC243" s="97">
        <v>501.1</v>
      </c>
      <c r="AD243" s="58">
        <v>6.1</v>
      </c>
      <c r="AE243" s="58">
        <v>6.2</v>
      </c>
      <c r="AF243" s="58">
        <v>5.9</v>
      </c>
      <c r="AG243" s="58">
        <v>3.2</v>
      </c>
      <c r="AH243" s="58">
        <v>6.9</v>
      </c>
      <c r="AI243" s="58"/>
      <c r="AJ243" s="58"/>
      <c r="AK243" s="58"/>
      <c r="AL243" s="58"/>
      <c r="AM243" s="58">
        <v>1.0</v>
      </c>
      <c r="AN243" s="95">
        <v>192.2</v>
      </c>
      <c r="AO243" s="58">
        <v>-1.7</v>
      </c>
      <c r="AP243" s="58">
        <v>12.7</v>
      </c>
      <c r="AQ243" s="58">
        <v>78.6</v>
      </c>
      <c r="AR243" s="58">
        <v>44.5</v>
      </c>
      <c r="AS243" s="58">
        <v>37.0</v>
      </c>
      <c r="AT243" s="58">
        <v>4.7</v>
      </c>
      <c r="AU243" s="58">
        <v>0.1</v>
      </c>
      <c r="AV243" s="58">
        <v>21.5</v>
      </c>
      <c r="AW243" s="58">
        <v>20.3</v>
      </c>
      <c r="AX243" s="58">
        <v>31.0</v>
      </c>
      <c r="AY243" s="58">
        <v>27.1</v>
      </c>
      <c r="AZ243" s="58">
        <v>76.9</v>
      </c>
      <c r="BA243" s="58">
        <v>23.4</v>
      </c>
      <c r="BB243" s="58">
        <v>22.7</v>
      </c>
    </row>
    <row r="244" ht="16.5" customHeight="1">
      <c r="A244" s="58" t="s">
        <v>640</v>
      </c>
      <c r="B244" s="31">
        <v>3154.0</v>
      </c>
      <c r="C244" s="58">
        <v>51.0</v>
      </c>
      <c r="D244" s="58" t="s">
        <v>184</v>
      </c>
      <c r="E244" s="58">
        <v>218.9</v>
      </c>
      <c r="F244" s="58">
        <v>241.9</v>
      </c>
      <c r="G244" s="58">
        <v>9.5</v>
      </c>
      <c r="H244" s="95">
        <v>208.2</v>
      </c>
      <c r="I244" s="58">
        <v>15.7</v>
      </c>
      <c r="J244" s="58">
        <v>7.3</v>
      </c>
      <c r="K244" s="58">
        <v>12.9</v>
      </c>
      <c r="L244" s="58">
        <v>35.7</v>
      </c>
      <c r="M244" s="58">
        <v>16.5</v>
      </c>
      <c r="N244" s="58">
        <v>12.0</v>
      </c>
      <c r="O244" s="58">
        <v>21.8</v>
      </c>
      <c r="P244" s="58">
        <v>14.0</v>
      </c>
      <c r="Q244" s="58">
        <v>46.6</v>
      </c>
      <c r="R244" s="58">
        <v>39.3</v>
      </c>
      <c r="S244" s="58">
        <v>51.8</v>
      </c>
      <c r="T244" s="95">
        <v>21065.0</v>
      </c>
      <c r="U244" s="95">
        <v>79429.0</v>
      </c>
      <c r="V244" s="58">
        <v>977.4</v>
      </c>
      <c r="W244" s="100">
        <f t="shared" si="5"/>
        <v>14</v>
      </c>
      <c r="X244" s="97">
        <f t="shared" si="6"/>
        <v>25</v>
      </c>
      <c r="Y244" s="97">
        <v>3.5</v>
      </c>
      <c r="Z244" s="58">
        <v>10.5</v>
      </c>
      <c r="AA244" s="58">
        <v>50.1</v>
      </c>
      <c r="AB244" s="58">
        <v>36.1</v>
      </c>
      <c r="AC244" s="97">
        <v>616.3</v>
      </c>
      <c r="AD244" s="58">
        <v>5.8</v>
      </c>
      <c r="AE244" s="58">
        <v>6.0</v>
      </c>
      <c r="AF244" s="58">
        <v>5.5</v>
      </c>
      <c r="AG244" s="58">
        <v>4.5</v>
      </c>
      <c r="AH244" s="58">
        <v>5.8</v>
      </c>
      <c r="AI244" s="58"/>
      <c r="AJ244" s="58"/>
      <c r="AK244" s="58"/>
      <c r="AL244" s="58"/>
      <c r="AM244" s="58">
        <v>40.0</v>
      </c>
      <c r="AN244" s="95">
        <v>1162.0</v>
      </c>
      <c r="AO244" s="58">
        <v>-3.5</v>
      </c>
      <c r="AP244" s="58">
        <v>13.9</v>
      </c>
      <c r="AQ244" s="58">
        <v>78.2</v>
      </c>
      <c r="AR244" s="58">
        <v>36.8</v>
      </c>
      <c r="AS244" s="58">
        <v>24.5</v>
      </c>
      <c r="AT244" s="58">
        <v>3.8</v>
      </c>
      <c r="AU244" s="58" t="s">
        <v>641</v>
      </c>
      <c r="AV244" s="58" t="s">
        <v>641</v>
      </c>
      <c r="AW244" s="58">
        <v>11.6</v>
      </c>
      <c r="AX244" s="58">
        <v>18.4</v>
      </c>
      <c r="AY244" s="58">
        <v>15.9</v>
      </c>
      <c r="AZ244" s="58">
        <v>65.8</v>
      </c>
      <c r="BA244" s="58">
        <v>25.3</v>
      </c>
      <c r="BB244" s="58">
        <v>26.1</v>
      </c>
    </row>
    <row r="245" ht="16.5" customHeight="1">
      <c r="A245" s="58" t="s">
        <v>640</v>
      </c>
      <c r="B245" s="31">
        <v>3103.0</v>
      </c>
      <c r="C245" s="58">
        <v>51.0</v>
      </c>
      <c r="D245" s="58" t="s">
        <v>877</v>
      </c>
      <c r="E245" s="58">
        <v>218.9</v>
      </c>
      <c r="F245" s="58">
        <v>241.9</v>
      </c>
      <c r="G245" s="58">
        <v>9.5</v>
      </c>
      <c r="H245" s="101">
        <v>604.9</v>
      </c>
      <c r="I245" s="58">
        <v>15.7</v>
      </c>
      <c r="J245" s="102">
        <v>7.9</v>
      </c>
      <c r="K245" s="102">
        <v>13.8</v>
      </c>
      <c r="L245" s="102">
        <v>34.0</v>
      </c>
      <c r="M245" s="102">
        <v>17.4</v>
      </c>
      <c r="N245" s="102">
        <v>11.6</v>
      </c>
      <c r="O245" s="58">
        <v>21.8</v>
      </c>
      <c r="P245" s="58">
        <v>14.0</v>
      </c>
      <c r="Q245" s="58">
        <v>46.6</v>
      </c>
      <c r="R245" s="58">
        <v>39.3</v>
      </c>
      <c r="S245" s="58">
        <v>51.8</v>
      </c>
      <c r="T245" s="95">
        <v>21065.0</v>
      </c>
      <c r="U245" s="95">
        <v>79429.0</v>
      </c>
      <c r="V245" s="58">
        <v>977.4</v>
      </c>
      <c r="W245" s="100">
        <f t="shared" si="5"/>
        <v>14</v>
      </c>
      <c r="X245" s="97">
        <f t="shared" si="6"/>
        <v>25</v>
      </c>
      <c r="Y245" s="97">
        <v>3.5</v>
      </c>
      <c r="Z245" s="58">
        <v>10.5</v>
      </c>
      <c r="AA245" s="58">
        <v>50.1</v>
      </c>
      <c r="AB245" s="58">
        <v>36.1</v>
      </c>
      <c r="AC245" s="97">
        <v>616.3</v>
      </c>
      <c r="AD245" s="58">
        <v>5.8</v>
      </c>
      <c r="AE245" s="58">
        <v>6.0</v>
      </c>
      <c r="AF245" s="58">
        <v>5.5</v>
      </c>
      <c r="AG245" s="58">
        <v>4.5</v>
      </c>
      <c r="AH245" s="58">
        <v>5.8</v>
      </c>
      <c r="AI245" s="58"/>
      <c r="AJ245" s="58"/>
      <c r="AK245" s="58"/>
      <c r="AL245" s="58"/>
      <c r="AM245" s="58">
        <v>40.0</v>
      </c>
      <c r="AN245" s="95">
        <v>1162.0</v>
      </c>
      <c r="AO245" s="58">
        <v>-3.5</v>
      </c>
      <c r="AP245" s="58">
        <v>13.9</v>
      </c>
      <c r="AQ245" s="58">
        <v>78.2</v>
      </c>
      <c r="AR245" s="58">
        <v>36.8</v>
      </c>
      <c r="AS245" s="58">
        <v>24.5</v>
      </c>
      <c r="AT245" s="58">
        <v>3.8</v>
      </c>
      <c r="AU245" s="58" t="s">
        <v>641</v>
      </c>
      <c r="AV245" s="58" t="s">
        <v>641</v>
      </c>
      <c r="AW245" s="58">
        <v>11.6</v>
      </c>
      <c r="AX245" s="58">
        <v>18.4</v>
      </c>
      <c r="AY245" s="58">
        <v>15.9</v>
      </c>
      <c r="AZ245" s="58">
        <v>65.8</v>
      </c>
      <c r="BA245" s="58">
        <v>25.3</v>
      </c>
      <c r="BB245" s="58">
        <v>26.1</v>
      </c>
    </row>
    <row r="246" ht="16.5" customHeight="1">
      <c r="A246" s="58" t="s">
        <v>640</v>
      </c>
      <c r="B246" s="31">
        <v>3153.0</v>
      </c>
      <c r="C246" s="58">
        <v>52.0</v>
      </c>
      <c r="D246" s="58" t="s">
        <v>183</v>
      </c>
      <c r="E246" s="58">
        <v>238.2</v>
      </c>
      <c r="F246" s="58">
        <v>255.2</v>
      </c>
      <c r="G246" s="58">
        <v>6.7</v>
      </c>
      <c r="H246" s="95">
        <v>120.3</v>
      </c>
      <c r="I246" s="58">
        <v>14.4</v>
      </c>
      <c r="J246" s="58">
        <v>7.5</v>
      </c>
      <c r="K246" s="58">
        <v>10.0</v>
      </c>
      <c r="L246" s="58">
        <v>35.1</v>
      </c>
      <c r="M246" s="58">
        <v>19.0</v>
      </c>
      <c r="N246" s="58">
        <v>13.9</v>
      </c>
      <c r="O246" s="58">
        <v>12.4</v>
      </c>
      <c r="P246" s="58">
        <v>11.1</v>
      </c>
      <c r="Q246" s="58">
        <v>58.5</v>
      </c>
      <c r="R246" s="58">
        <v>30.4</v>
      </c>
      <c r="S246" s="58">
        <v>54.1</v>
      </c>
      <c r="T246" s="95">
        <v>20180.0</v>
      </c>
      <c r="U246" s="95">
        <v>25830.0</v>
      </c>
      <c r="V246" s="58">
        <v>722.8</v>
      </c>
      <c r="W246" s="100">
        <f t="shared" si="5"/>
        <v>15.9</v>
      </c>
      <c r="X246" s="97">
        <f t="shared" si="6"/>
        <v>36.47798742</v>
      </c>
      <c r="Y246" s="97">
        <v>5.8</v>
      </c>
      <c r="Z246" s="58">
        <v>10.1</v>
      </c>
      <c r="AA246" s="58">
        <v>50.4</v>
      </c>
      <c r="AB246" s="58">
        <v>31.1</v>
      </c>
      <c r="AC246" s="97">
        <v>326.9</v>
      </c>
      <c r="AD246" s="58">
        <v>6.7</v>
      </c>
      <c r="AE246" s="58">
        <v>7.3</v>
      </c>
      <c r="AF246" s="58">
        <v>5.9</v>
      </c>
      <c r="AG246" s="58">
        <v>4.6</v>
      </c>
      <c r="AH246" s="58">
        <v>6.7</v>
      </c>
      <c r="AI246" s="58"/>
      <c r="AJ246" s="58"/>
      <c r="AK246" s="58"/>
      <c r="AL246" s="58"/>
      <c r="AM246" s="58">
        <v>22.0</v>
      </c>
      <c r="AN246" s="95">
        <v>2121.9</v>
      </c>
      <c r="AO246" s="58">
        <v>-7.3</v>
      </c>
      <c r="AP246" s="58">
        <v>15.3</v>
      </c>
      <c r="AQ246" s="58">
        <v>87.6</v>
      </c>
      <c r="AR246" s="58">
        <v>31.4</v>
      </c>
      <c r="AS246" s="58">
        <v>36.4</v>
      </c>
      <c r="AT246" s="58">
        <v>6.5</v>
      </c>
      <c r="AU246" s="58">
        <v>2.1</v>
      </c>
      <c r="AV246" s="58">
        <v>33.2</v>
      </c>
      <c r="AW246" s="58">
        <v>21.0</v>
      </c>
      <c r="AX246" s="58">
        <v>11.4</v>
      </c>
      <c r="AY246" s="58">
        <v>32.3</v>
      </c>
      <c r="AZ246" s="58">
        <v>76.0</v>
      </c>
      <c r="BA246" s="58">
        <v>25.0</v>
      </c>
      <c r="BB246" s="58">
        <v>20.9</v>
      </c>
    </row>
    <row r="247" ht="16.5" customHeight="1">
      <c r="A247" s="58" t="s">
        <v>640</v>
      </c>
      <c r="B247" s="31">
        <v>3155.0</v>
      </c>
      <c r="C247" s="58">
        <v>52.0</v>
      </c>
      <c r="D247" s="58" t="s">
        <v>185</v>
      </c>
      <c r="E247" s="58">
        <v>238.2</v>
      </c>
      <c r="F247" s="58">
        <v>255.2</v>
      </c>
      <c r="G247" s="58">
        <v>6.7</v>
      </c>
      <c r="H247" s="95">
        <v>120.3</v>
      </c>
      <c r="I247" s="58">
        <v>14.4</v>
      </c>
      <c r="J247" s="58">
        <v>7.5</v>
      </c>
      <c r="K247" s="58">
        <v>10.0</v>
      </c>
      <c r="L247" s="58">
        <v>35.1</v>
      </c>
      <c r="M247" s="58">
        <v>19.0</v>
      </c>
      <c r="N247" s="58">
        <v>13.9</v>
      </c>
      <c r="O247" s="58">
        <v>12.4</v>
      </c>
      <c r="P247" s="58">
        <v>11.1</v>
      </c>
      <c r="Q247" s="58">
        <v>58.5</v>
      </c>
      <c r="R247" s="58">
        <v>30.4</v>
      </c>
      <c r="S247" s="58">
        <v>54.1</v>
      </c>
      <c r="T247" s="95">
        <v>20180.0</v>
      </c>
      <c r="U247" s="95">
        <v>25830.0</v>
      </c>
      <c r="V247" s="58">
        <v>722.8</v>
      </c>
      <c r="W247" s="100">
        <f t="shared" si="5"/>
        <v>15.9</v>
      </c>
      <c r="X247" s="97">
        <f t="shared" si="6"/>
        <v>36.47798742</v>
      </c>
      <c r="Y247" s="97">
        <v>5.8</v>
      </c>
      <c r="Z247" s="58">
        <v>10.1</v>
      </c>
      <c r="AA247" s="58">
        <v>50.4</v>
      </c>
      <c r="AB247" s="58">
        <v>31.1</v>
      </c>
      <c r="AC247" s="97">
        <v>326.9</v>
      </c>
      <c r="AD247" s="58">
        <v>6.7</v>
      </c>
      <c r="AE247" s="58">
        <v>7.3</v>
      </c>
      <c r="AF247" s="58">
        <v>5.9</v>
      </c>
      <c r="AG247" s="58">
        <v>4.6</v>
      </c>
      <c r="AH247" s="58">
        <v>6.7</v>
      </c>
      <c r="AI247" s="58"/>
      <c r="AJ247" s="58"/>
      <c r="AK247" s="58"/>
      <c r="AL247" s="58"/>
      <c r="AM247" s="58">
        <v>22.0</v>
      </c>
      <c r="AN247" s="95">
        <v>2121.9</v>
      </c>
      <c r="AO247" s="58">
        <v>-7.3</v>
      </c>
      <c r="AP247" s="58">
        <v>15.3</v>
      </c>
      <c r="AQ247" s="58">
        <v>87.6</v>
      </c>
      <c r="AR247" s="58">
        <v>31.4</v>
      </c>
      <c r="AS247" s="58">
        <v>36.4</v>
      </c>
      <c r="AT247" s="58">
        <v>6.5</v>
      </c>
      <c r="AU247" s="58">
        <v>2.1</v>
      </c>
      <c r="AV247" s="58">
        <v>33.2</v>
      </c>
      <c r="AW247" s="58">
        <v>21.0</v>
      </c>
      <c r="AX247" s="58">
        <v>11.4</v>
      </c>
      <c r="AY247" s="58">
        <v>32.3</v>
      </c>
      <c r="AZ247" s="58">
        <v>76.0</v>
      </c>
      <c r="BA247" s="58">
        <v>25.0</v>
      </c>
      <c r="BB247" s="58">
        <v>20.9</v>
      </c>
    </row>
    <row r="248" ht="16.5" customHeight="1">
      <c r="A248" s="58" t="s">
        <v>640</v>
      </c>
      <c r="B248" s="58">
        <v>3156.0</v>
      </c>
      <c r="C248" s="58">
        <v>52.0</v>
      </c>
      <c r="D248" s="58" t="s">
        <v>878</v>
      </c>
      <c r="E248" s="58">
        <v>238.2</v>
      </c>
      <c r="F248" s="58">
        <v>255.2</v>
      </c>
      <c r="G248" s="58">
        <v>6.7</v>
      </c>
      <c r="H248" s="95">
        <v>120.3</v>
      </c>
      <c r="I248" s="58">
        <v>14.4</v>
      </c>
      <c r="J248" s="58">
        <v>7.5</v>
      </c>
      <c r="K248" s="58">
        <v>10.0</v>
      </c>
      <c r="L248" s="58">
        <v>35.1</v>
      </c>
      <c r="M248" s="58">
        <v>19.0</v>
      </c>
      <c r="N248" s="58">
        <v>13.9</v>
      </c>
      <c r="O248" s="58">
        <v>12.4</v>
      </c>
      <c r="P248" s="58">
        <v>11.1</v>
      </c>
      <c r="Q248" s="58">
        <v>58.5</v>
      </c>
      <c r="R248" s="58">
        <v>30.4</v>
      </c>
      <c r="S248" s="58">
        <v>54.1</v>
      </c>
      <c r="T248" s="95">
        <v>20180.0</v>
      </c>
      <c r="U248" s="95">
        <v>25830.0</v>
      </c>
      <c r="V248" s="58">
        <v>722.8</v>
      </c>
      <c r="W248" s="100">
        <f t="shared" si="5"/>
        <v>15.9</v>
      </c>
      <c r="X248" s="97">
        <f t="shared" si="6"/>
        <v>36.47798742</v>
      </c>
      <c r="Y248" s="97">
        <v>5.8</v>
      </c>
      <c r="Z248" s="58">
        <v>10.1</v>
      </c>
      <c r="AA248" s="58">
        <v>50.4</v>
      </c>
      <c r="AB248" s="58">
        <v>31.1</v>
      </c>
      <c r="AC248" s="97">
        <v>326.9</v>
      </c>
      <c r="AD248" s="58">
        <v>6.7</v>
      </c>
      <c r="AE248" s="58">
        <v>7.3</v>
      </c>
      <c r="AF248" s="58">
        <v>5.9</v>
      </c>
      <c r="AG248" s="58">
        <v>4.6</v>
      </c>
      <c r="AH248" s="58">
        <v>6.7</v>
      </c>
      <c r="AI248" s="58"/>
      <c r="AJ248" s="58"/>
      <c r="AK248" s="58"/>
      <c r="AL248" s="58"/>
      <c r="AM248" s="58">
        <v>22.0</v>
      </c>
      <c r="AN248" s="95">
        <v>2121.9</v>
      </c>
      <c r="AO248" s="58">
        <v>-7.3</v>
      </c>
      <c r="AP248" s="58">
        <v>15.3</v>
      </c>
      <c r="AQ248" s="58">
        <v>87.6</v>
      </c>
      <c r="AR248" s="58">
        <v>31.4</v>
      </c>
      <c r="AS248" s="58">
        <v>36.4</v>
      </c>
      <c r="AT248" s="58">
        <v>6.5</v>
      </c>
      <c r="AU248" s="58">
        <v>2.1</v>
      </c>
      <c r="AV248" s="58">
        <v>33.2</v>
      </c>
      <c r="AW248" s="58">
        <v>21.0</v>
      </c>
      <c r="AX248" s="58">
        <v>11.4</v>
      </c>
      <c r="AY248" s="58">
        <v>32.3</v>
      </c>
      <c r="AZ248" s="58">
        <v>76.0</v>
      </c>
      <c r="BA248" s="58">
        <v>25.0</v>
      </c>
      <c r="BB248" s="58">
        <v>20.9</v>
      </c>
    </row>
    <row r="249" ht="16.5" customHeight="1">
      <c r="A249" s="58" t="s">
        <v>640</v>
      </c>
      <c r="B249" s="31">
        <v>3152.0</v>
      </c>
      <c r="C249" s="58">
        <v>53.0</v>
      </c>
      <c r="D249" s="58" t="s">
        <v>182</v>
      </c>
      <c r="E249" s="58">
        <v>264.2</v>
      </c>
      <c r="F249" s="58">
        <v>286.8</v>
      </c>
      <c r="G249" s="58">
        <v>7.9</v>
      </c>
      <c r="H249" s="95">
        <v>226.9</v>
      </c>
      <c r="I249" s="58">
        <v>15.3</v>
      </c>
      <c r="J249" s="58">
        <v>10.0</v>
      </c>
      <c r="K249" s="58">
        <v>13.9</v>
      </c>
      <c r="L249" s="58">
        <v>33.5</v>
      </c>
      <c r="M249" s="58">
        <v>16.2</v>
      </c>
      <c r="N249" s="58">
        <v>11.1</v>
      </c>
      <c r="O249" s="58">
        <v>15.8</v>
      </c>
      <c r="P249" s="58">
        <v>20.6</v>
      </c>
      <c r="Q249" s="58">
        <v>46.7</v>
      </c>
      <c r="R249" s="58">
        <v>32.7</v>
      </c>
      <c r="S249" s="58">
        <v>45.3</v>
      </c>
      <c r="T249" s="95">
        <v>19554.0</v>
      </c>
      <c r="U249" s="95">
        <v>32407.0</v>
      </c>
      <c r="V249" s="58">
        <v>627.8</v>
      </c>
      <c r="W249" s="100">
        <f t="shared" si="5"/>
        <v>15.1</v>
      </c>
      <c r="X249" s="97">
        <f t="shared" si="6"/>
        <v>36.42384106</v>
      </c>
      <c r="Y249" s="97">
        <v>5.5</v>
      </c>
      <c r="Z249" s="58">
        <v>9.6</v>
      </c>
      <c r="AA249" s="58">
        <v>37.8</v>
      </c>
      <c r="AB249" s="58">
        <v>46.2</v>
      </c>
      <c r="AC249" s="97">
        <v>394.8</v>
      </c>
      <c r="AD249" s="58">
        <v>6.0</v>
      </c>
      <c r="AE249" s="58">
        <v>6.6</v>
      </c>
      <c r="AF249" s="58">
        <v>5.4</v>
      </c>
      <c r="AG249" s="58">
        <v>4.7</v>
      </c>
      <c r="AH249" s="58">
        <v>5.6</v>
      </c>
      <c r="AI249" s="58"/>
      <c r="AJ249" s="58"/>
      <c r="AK249" s="58"/>
      <c r="AL249" s="58"/>
      <c r="AM249" s="58">
        <v>32.0</v>
      </c>
      <c r="AN249" s="95">
        <v>1264.0</v>
      </c>
      <c r="AO249" s="58">
        <v>-3.4</v>
      </c>
      <c r="AP249" s="58">
        <v>22.8</v>
      </c>
      <c r="AQ249" s="58">
        <v>84.2</v>
      </c>
      <c r="AR249" s="58">
        <v>38.0</v>
      </c>
      <c r="AS249" s="58">
        <v>37.9</v>
      </c>
      <c r="AT249" s="58">
        <v>5.6</v>
      </c>
      <c r="AU249" s="58">
        <v>0.5</v>
      </c>
      <c r="AV249" s="58">
        <v>22.3</v>
      </c>
      <c r="AW249" s="58">
        <v>18.9</v>
      </c>
      <c r="AX249" s="58">
        <v>19.9</v>
      </c>
      <c r="AY249" s="58">
        <v>38.3</v>
      </c>
      <c r="AZ249" s="58">
        <v>63.9</v>
      </c>
      <c r="BA249" s="58">
        <v>23.9</v>
      </c>
      <c r="BB249" s="58">
        <v>21.1</v>
      </c>
    </row>
    <row r="250" ht="16.5" customHeight="1">
      <c r="A250" s="58" t="s">
        <v>645</v>
      </c>
      <c r="B250" s="31">
        <v>6635.0</v>
      </c>
      <c r="C250" s="58">
        <v>167.0</v>
      </c>
      <c r="D250" s="58" t="s">
        <v>879</v>
      </c>
      <c r="E250" s="58">
        <v>219.9</v>
      </c>
      <c r="F250" s="58">
        <v>235.0</v>
      </c>
      <c r="G250" s="58">
        <v>6.5</v>
      </c>
      <c r="H250" s="95">
        <v>108.5</v>
      </c>
      <c r="I250" s="58">
        <v>15.7</v>
      </c>
      <c r="J250" s="58">
        <v>7.5</v>
      </c>
      <c r="K250" s="58">
        <v>10.3</v>
      </c>
      <c r="L250" s="58">
        <v>36.2</v>
      </c>
      <c r="M250" s="58">
        <v>18.0</v>
      </c>
      <c r="N250" s="58">
        <v>12.4</v>
      </c>
      <c r="O250" s="58">
        <v>15.9</v>
      </c>
      <c r="P250" s="58">
        <v>14.8</v>
      </c>
      <c r="Q250" s="58">
        <v>61.5</v>
      </c>
      <c r="R250" s="58">
        <v>23.7</v>
      </c>
      <c r="S250" s="58">
        <v>61.0</v>
      </c>
      <c r="T250" s="95">
        <v>21290.0</v>
      </c>
      <c r="U250" s="95">
        <v>29326.0</v>
      </c>
      <c r="V250" s="58">
        <v>761.2</v>
      </c>
      <c r="W250" s="100">
        <f t="shared" si="5"/>
        <v>12.2</v>
      </c>
      <c r="X250" s="97">
        <f t="shared" si="6"/>
        <v>22.13114754</v>
      </c>
      <c r="Y250" s="97">
        <v>2.7</v>
      </c>
      <c r="Z250" s="58">
        <v>9.5</v>
      </c>
      <c r="AA250" s="58">
        <v>50.9</v>
      </c>
      <c r="AB250" s="58">
        <v>28.8</v>
      </c>
      <c r="AC250" s="97">
        <v>344.2</v>
      </c>
      <c r="AD250" s="58">
        <v>4.4</v>
      </c>
      <c r="AE250" s="58">
        <v>4.7</v>
      </c>
      <c r="AF250" s="58">
        <v>4.0</v>
      </c>
      <c r="AG250" s="58">
        <v>2.9</v>
      </c>
      <c r="AH250" s="58">
        <v>5.1</v>
      </c>
      <c r="AI250" s="58"/>
      <c r="AJ250" s="58"/>
      <c r="AK250" s="58"/>
      <c r="AL250" s="58"/>
      <c r="AM250" s="58">
        <v>29.0</v>
      </c>
      <c r="AN250" s="95">
        <v>2166.5</v>
      </c>
      <c r="AO250" s="58">
        <v>-5.3</v>
      </c>
      <c r="AP250" s="58">
        <v>16.1</v>
      </c>
      <c r="AQ250" s="58">
        <v>84.1</v>
      </c>
      <c r="AR250" s="58">
        <v>35.2</v>
      </c>
      <c r="AS250" s="58">
        <v>38.3</v>
      </c>
      <c r="AT250" s="58">
        <v>7.2</v>
      </c>
      <c r="AU250" s="58">
        <v>0.8</v>
      </c>
      <c r="AV250" s="58">
        <v>41.0</v>
      </c>
      <c r="AW250" s="58">
        <v>19.9</v>
      </c>
      <c r="AX250" s="58">
        <v>10.0</v>
      </c>
      <c r="AY250" s="58">
        <v>28.3</v>
      </c>
      <c r="AZ250" s="58">
        <v>48.3</v>
      </c>
      <c r="BA250" s="58">
        <v>26.5</v>
      </c>
      <c r="BB250" s="58">
        <v>25.9</v>
      </c>
    </row>
    <row r="251" ht="16.5" customHeight="1">
      <c r="A251" s="58" t="s">
        <v>645</v>
      </c>
      <c r="B251" s="31">
        <v>6611.0</v>
      </c>
      <c r="C251" s="58">
        <v>168.0</v>
      </c>
      <c r="D251" s="58" t="s">
        <v>880</v>
      </c>
      <c r="E251" s="58">
        <v>263.2</v>
      </c>
      <c r="F251" s="58">
        <v>299.3</v>
      </c>
      <c r="G251" s="58">
        <v>12.0</v>
      </c>
      <c r="H251" s="101">
        <v>1850.3</v>
      </c>
      <c r="I251" s="58">
        <v>15.2</v>
      </c>
      <c r="J251" s="102">
        <v>9.9</v>
      </c>
      <c r="K251" s="102">
        <v>14.9</v>
      </c>
      <c r="L251" s="102">
        <v>34.3</v>
      </c>
      <c r="M251" s="102">
        <v>15.9</v>
      </c>
      <c r="N251" s="102">
        <v>10.0</v>
      </c>
      <c r="O251" s="58">
        <v>24.7</v>
      </c>
      <c r="P251" s="58">
        <v>14.3</v>
      </c>
      <c r="Q251" s="58">
        <v>47.3</v>
      </c>
      <c r="R251" s="58">
        <v>38.4</v>
      </c>
      <c r="S251" s="58">
        <v>39.9</v>
      </c>
      <c r="T251" s="95">
        <v>19633.0</v>
      </c>
      <c r="U251" s="95">
        <v>41106.0</v>
      </c>
      <c r="V251" s="58">
        <v>578.2</v>
      </c>
      <c r="W251" s="100">
        <f t="shared" si="5"/>
        <v>14</v>
      </c>
      <c r="X251" s="97">
        <f t="shared" si="6"/>
        <v>35.71428571</v>
      </c>
      <c r="Y251" s="97">
        <v>5.0</v>
      </c>
      <c r="Z251" s="58">
        <v>9.0</v>
      </c>
      <c r="AA251" s="58">
        <v>42.5</v>
      </c>
      <c r="AB251" s="58">
        <v>36.4</v>
      </c>
      <c r="AC251" s="97">
        <v>465.6</v>
      </c>
      <c r="AD251" s="58">
        <v>7.3</v>
      </c>
      <c r="AE251" s="58">
        <v>7.9</v>
      </c>
      <c r="AF251" s="58">
        <v>6.6</v>
      </c>
      <c r="AG251" s="58">
        <v>6.8</v>
      </c>
      <c r="AH251" s="58">
        <v>6.9</v>
      </c>
      <c r="AI251" s="58"/>
      <c r="AJ251" s="58"/>
      <c r="AK251" s="58"/>
      <c r="AL251" s="58"/>
      <c r="AM251" s="58">
        <v>12.0</v>
      </c>
      <c r="AN251" s="95">
        <v>357.6</v>
      </c>
      <c r="AO251" s="58">
        <v>-2.5</v>
      </c>
      <c r="AP251" s="58">
        <v>14.9</v>
      </c>
      <c r="AQ251" s="58">
        <v>75.3</v>
      </c>
      <c r="AR251" s="58">
        <v>45.2</v>
      </c>
      <c r="AS251" s="58">
        <v>40.9</v>
      </c>
      <c r="AT251" s="58">
        <v>5.6</v>
      </c>
      <c r="AU251" s="58">
        <v>0.2</v>
      </c>
      <c r="AV251" s="58">
        <v>26.3</v>
      </c>
      <c r="AW251" s="58">
        <v>21.3</v>
      </c>
      <c r="AX251" s="58">
        <v>20.0</v>
      </c>
      <c r="AY251" s="58">
        <v>32.3</v>
      </c>
      <c r="AZ251" s="58">
        <v>97.3</v>
      </c>
      <c r="BA251" s="58">
        <v>27.7</v>
      </c>
      <c r="BB251" s="58">
        <v>36.3</v>
      </c>
    </row>
    <row r="252" ht="16.5" customHeight="1">
      <c r="A252" s="58" t="s">
        <v>645</v>
      </c>
      <c r="B252" s="31">
        <v>6633.0</v>
      </c>
      <c r="C252" s="58">
        <v>168.0</v>
      </c>
      <c r="D252" s="58" t="s">
        <v>304</v>
      </c>
      <c r="E252" s="58">
        <v>263.2</v>
      </c>
      <c r="F252" s="58">
        <v>299.3</v>
      </c>
      <c r="G252" s="58">
        <v>12.0</v>
      </c>
      <c r="H252" s="101">
        <v>182.5</v>
      </c>
      <c r="I252" s="58">
        <v>15.2</v>
      </c>
      <c r="J252" s="102">
        <v>7.1</v>
      </c>
      <c r="K252" s="102">
        <v>9.6</v>
      </c>
      <c r="L252" s="102">
        <v>36.9</v>
      </c>
      <c r="M252" s="102">
        <v>19.5</v>
      </c>
      <c r="N252" s="102">
        <v>11.1</v>
      </c>
      <c r="O252" s="58">
        <v>24.7</v>
      </c>
      <c r="P252" s="58">
        <v>14.3</v>
      </c>
      <c r="Q252" s="58">
        <v>47.3</v>
      </c>
      <c r="R252" s="58">
        <v>38.4</v>
      </c>
      <c r="S252" s="58">
        <v>39.9</v>
      </c>
      <c r="T252" s="95">
        <v>19633.0</v>
      </c>
      <c r="U252" s="95">
        <v>41106.0</v>
      </c>
      <c r="V252" s="58">
        <v>578.2</v>
      </c>
      <c r="W252" s="100">
        <f t="shared" si="5"/>
        <v>14</v>
      </c>
      <c r="X252" s="97">
        <f t="shared" si="6"/>
        <v>35.71428571</v>
      </c>
      <c r="Y252" s="97">
        <v>5.0</v>
      </c>
      <c r="Z252" s="58">
        <v>9.0</v>
      </c>
      <c r="AA252" s="58">
        <v>42.5</v>
      </c>
      <c r="AB252" s="58">
        <v>36.4</v>
      </c>
      <c r="AC252" s="97">
        <v>465.6</v>
      </c>
      <c r="AD252" s="58">
        <v>7.3</v>
      </c>
      <c r="AE252" s="58">
        <v>7.9</v>
      </c>
      <c r="AF252" s="58">
        <v>6.6</v>
      </c>
      <c r="AG252" s="58">
        <v>6.8</v>
      </c>
      <c r="AH252" s="58">
        <v>6.9</v>
      </c>
      <c r="AI252" s="58"/>
      <c r="AJ252" s="58"/>
      <c r="AK252" s="58"/>
      <c r="AL252" s="58"/>
      <c r="AM252" s="58">
        <v>12.0</v>
      </c>
      <c r="AN252" s="95">
        <v>357.6</v>
      </c>
      <c r="AO252" s="58">
        <v>-2.5</v>
      </c>
      <c r="AP252" s="58">
        <v>14.9</v>
      </c>
      <c r="AQ252" s="58">
        <v>75.3</v>
      </c>
      <c r="AR252" s="58">
        <v>45.2</v>
      </c>
      <c r="AS252" s="58">
        <v>40.9</v>
      </c>
      <c r="AT252" s="58">
        <v>5.6</v>
      </c>
      <c r="AU252" s="58">
        <v>0.2</v>
      </c>
      <c r="AV252" s="58">
        <v>26.3</v>
      </c>
      <c r="AW252" s="58">
        <v>21.3</v>
      </c>
      <c r="AX252" s="58">
        <v>20.0</v>
      </c>
      <c r="AY252" s="58">
        <v>32.3</v>
      </c>
      <c r="AZ252" s="58">
        <v>97.3</v>
      </c>
      <c r="BA252" s="58">
        <v>27.7</v>
      </c>
      <c r="BB252" s="58">
        <v>36.3</v>
      </c>
    </row>
    <row r="253" ht="16.5" customHeight="1">
      <c r="A253" s="58" t="s">
        <v>645</v>
      </c>
      <c r="B253" s="31">
        <v>6636.0</v>
      </c>
      <c r="C253" s="58">
        <v>169.0</v>
      </c>
      <c r="D253" s="58" t="s">
        <v>881</v>
      </c>
      <c r="E253" s="58">
        <v>207.2</v>
      </c>
      <c r="F253" s="58">
        <v>221.9</v>
      </c>
      <c r="G253" s="58">
        <v>6.6</v>
      </c>
      <c r="H253" s="95">
        <v>104.6</v>
      </c>
      <c r="I253" s="58">
        <v>15.5</v>
      </c>
      <c r="J253" s="58">
        <v>7.3</v>
      </c>
      <c r="K253" s="58">
        <v>10.5</v>
      </c>
      <c r="L253" s="58">
        <v>35.5</v>
      </c>
      <c r="M253" s="58">
        <v>18.2</v>
      </c>
      <c r="N253" s="58">
        <v>13.0</v>
      </c>
      <c r="O253" s="58">
        <v>14.0</v>
      </c>
      <c r="P253" s="58">
        <v>10.9</v>
      </c>
      <c r="Q253" s="58">
        <v>67.2</v>
      </c>
      <c r="R253" s="58">
        <v>21.9</v>
      </c>
      <c r="S253" s="58">
        <v>63.7</v>
      </c>
      <c r="T253" s="95">
        <v>19842.0</v>
      </c>
      <c r="U253" s="95">
        <v>29625.0</v>
      </c>
      <c r="V253" s="58">
        <v>775.1</v>
      </c>
      <c r="W253" s="100">
        <f t="shared" si="5"/>
        <v>14</v>
      </c>
      <c r="X253" s="97">
        <f t="shared" si="6"/>
        <v>27.85714286</v>
      </c>
      <c r="Y253" s="97">
        <v>3.9</v>
      </c>
      <c r="Z253" s="58">
        <v>10.1</v>
      </c>
      <c r="AA253" s="58">
        <v>46.7</v>
      </c>
      <c r="AB253" s="58">
        <v>28.2</v>
      </c>
      <c r="AC253" s="97">
        <v>336.4</v>
      </c>
      <c r="AD253" s="58">
        <v>5.2</v>
      </c>
      <c r="AE253" s="58">
        <v>5.6</v>
      </c>
      <c r="AF253" s="58">
        <v>4.7</v>
      </c>
      <c r="AG253" s="58">
        <v>3.4</v>
      </c>
      <c r="AH253" s="58">
        <v>5.7</v>
      </c>
      <c r="AI253" s="58"/>
      <c r="AJ253" s="58"/>
      <c r="AK253" s="58"/>
      <c r="AL253" s="58"/>
      <c r="AM253" s="58">
        <v>36.0</v>
      </c>
      <c r="AN253" s="95">
        <v>2121.8</v>
      </c>
      <c r="AO253" s="58">
        <v>-6.6</v>
      </c>
      <c r="AP253" s="58">
        <v>16.8</v>
      </c>
      <c r="AQ253" s="58">
        <v>86.0</v>
      </c>
      <c r="AR253" s="58">
        <v>33.7</v>
      </c>
      <c r="AS253" s="58">
        <v>36.8</v>
      </c>
      <c r="AT253" s="58">
        <v>7.2</v>
      </c>
      <c r="AU253" s="58">
        <v>1.1</v>
      </c>
      <c r="AV253" s="58">
        <v>29.4</v>
      </c>
      <c r="AW253" s="58">
        <v>28.9</v>
      </c>
      <c r="AX253" s="58">
        <v>10.9</v>
      </c>
      <c r="AY253" s="58">
        <v>29.6</v>
      </c>
      <c r="AZ253" s="58">
        <v>58.3</v>
      </c>
      <c r="BA253" s="58">
        <v>26.7</v>
      </c>
      <c r="BB253" s="58">
        <v>22.4</v>
      </c>
    </row>
    <row r="254" ht="16.5" customHeight="1">
      <c r="A254" s="58" t="s">
        <v>645</v>
      </c>
      <c r="B254" s="31">
        <v>6632.0</v>
      </c>
      <c r="C254" s="58">
        <v>169.0</v>
      </c>
      <c r="D254" s="58" t="s">
        <v>303</v>
      </c>
      <c r="E254" s="58">
        <v>207.2</v>
      </c>
      <c r="F254" s="58">
        <v>221.9</v>
      </c>
      <c r="G254" s="58">
        <v>6.6</v>
      </c>
      <c r="H254" s="95">
        <v>104.6</v>
      </c>
      <c r="I254" s="58">
        <v>15.5</v>
      </c>
      <c r="J254" s="58">
        <v>7.3</v>
      </c>
      <c r="K254" s="58">
        <v>10.5</v>
      </c>
      <c r="L254" s="58">
        <v>35.5</v>
      </c>
      <c r="M254" s="58">
        <v>18.2</v>
      </c>
      <c r="N254" s="58">
        <v>13.0</v>
      </c>
      <c r="O254" s="58">
        <v>14.0</v>
      </c>
      <c r="P254" s="58">
        <v>10.9</v>
      </c>
      <c r="Q254" s="58">
        <v>67.2</v>
      </c>
      <c r="R254" s="58">
        <v>21.9</v>
      </c>
      <c r="S254" s="58">
        <v>63.7</v>
      </c>
      <c r="T254" s="95">
        <v>19842.0</v>
      </c>
      <c r="U254" s="95">
        <v>29625.0</v>
      </c>
      <c r="V254" s="58">
        <v>775.1</v>
      </c>
      <c r="W254" s="100">
        <f t="shared" si="5"/>
        <v>14</v>
      </c>
      <c r="X254" s="97">
        <f t="shared" si="6"/>
        <v>27.85714286</v>
      </c>
      <c r="Y254" s="97">
        <v>3.9</v>
      </c>
      <c r="Z254" s="58">
        <v>10.1</v>
      </c>
      <c r="AA254" s="58">
        <v>46.7</v>
      </c>
      <c r="AB254" s="58">
        <v>28.2</v>
      </c>
      <c r="AC254" s="97">
        <v>336.4</v>
      </c>
      <c r="AD254" s="58">
        <v>5.2</v>
      </c>
      <c r="AE254" s="58">
        <v>5.6</v>
      </c>
      <c r="AF254" s="58">
        <v>4.7</v>
      </c>
      <c r="AG254" s="58">
        <v>3.4</v>
      </c>
      <c r="AH254" s="58">
        <v>5.7</v>
      </c>
      <c r="AI254" s="58"/>
      <c r="AJ254" s="58"/>
      <c r="AK254" s="58"/>
      <c r="AL254" s="58"/>
      <c r="AM254" s="58">
        <v>36.0</v>
      </c>
      <c r="AN254" s="95">
        <v>2121.8</v>
      </c>
      <c r="AO254" s="58">
        <v>-6.6</v>
      </c>
      <c r="AP254" s="58">
        <v>16.8</v>
      </c>
      <c r="AQ254" s="58">
        <v>86.0</v>
      </c>
      <c r="AR254" s="58">
        <v>33.7</v>
      </c>
      <c r="AS254" s="58">
        <v>36.8</v>
      </c>
      <c r="AT254" s="58">
        <v>7.2</v>
      </c>
      <c r="AU254" s="58">
        <v>1.1</v>
      </c>
      <c r="AV254" s="58">
        <v>29.4</v>
      </c>
      <c r="AW254" s="58">
        <v>28.9</v>
      </c>
      <c r="AX254" s="58">
        <v>10.9</v>
      </c>
      <c r="AY254" s="58">
        <v>29.6</v>
      </c>
      <c r="AZ254" s="58">
        <v>58.3</v>
      </c>
      <c r="BA254" s="58">
        <v>26.7</v>
      </c>
      <c r="BB254" s="58">
        <v>22.4</v>
      </c>
    </row>
    <row r="255" ht="16.5" customHeight="1">
      <c r="A255" s="58" t="s">
        <v>645</v>
      </c>
      <c r="B255" s="31">
        <v>6634.0</v>
      </c>
      <c r="C255" s="58">
        <v>170.0</v>
      </c>
      <c r="D255" s="58" t="s">
        <v>882</v>
      </c>
      <c r="E255" s="58">
        <v>224.0</v>
      </c>
      <c r="F255" s="58">
        <v>237.4</v>
      </c>
      <c r="G255" s="58">
        <v>5.7</v>
      </c>
      <c r="H255" s="95">
        <v>104.9</v>
      </c>
      <c r="I255" s="58">
        <v>15.9</v>
      </c>
      <c r="J255" s="58">
        <v>7.6</v>
      </c>
      <c r="K255" s="58">
        <v>10.9</v>
      </c>
      <c r="L255" s="58">
        <v>36.6</v>
      </c>
      <c r="M255" s="58">
        <v>17.2</v>
      </c>
      <c r="N255" s="58">
        <v>11.9</v>
      </c>
      <c r="O255" s="58">
        <v>14.7</v>
      </c>
      <c r="P255" s="58">
        <v>11.8</v>
      </c>
      <c r="Q255" s="58">
        <v>68.7</v>
      </c>
      <c r="R255" s="58">
        <v>19.5</v>
      </c>
      <c r="S255" s="58">
        <v>66.1</v>
      </c>
      <c r="T255" s="95">
        <v>20606.0</v>
      </c>
      <c r="U255" s="95">
        <v>29241.0</v>
      </c>
      <c r="V255" s="58">
        <v>790.7</v>
      </c>
      <c r="W255" s="100">
        <f t="shared" si="5"/>
        <v>13.7</v>
      </c>
      <c r="X255" s="97">
        <f t="shared" si="6"/>
        <v>24.08759124</v>
      </c>
      <c r="Y255" s="97">
        <v>3.3</v>
      </c>
      <c r="Z255" s="58">
        <v>10.4</v>
      </c>
      <c r="AA255" s="58">
        <v>45.7</v>
      </c>
      <c r="AB255" s="58">
        <v>35.1</v>
      </c>
      <c r="AC255" s="97">
        <v>315.7</v>
      </c>
      <c r="AD255" s="58">
        <v>4.8</v>
      </c>
      <c r="AE255" s="58">
        <v>5.2</v>
      </c>
      <c r="AF255" s="58">
        <v>4.4</v>
      </c>
      <c r="AG255" s="58">
        <v>3.1</v>
      </c>
      <c r="AH255" s="58">
        <v>5.5</v>
      </c>
      <c r="AI255" s="58"/>
      <c r="AJ255" s="58"/>
      <c r="AK255" s="58"/>
      <c r="AL255" s="58"/>
      <c r="AM255" s="58">
        <v>38.0</v>
      </c>
      <c r="AN255" s="95">
        <v>2262.5</v>
      </c>
      <c r="AO255" s="58">
        <v>-4.7</v>
      </c>
      <c r="AP255" s="58">
        <v>9.9</v>
      </c>
      <c r="AQ255" s="58">
        <v>85.3</v>
      </c>
      <c r="AR255" s="58">
        <v>34.6</v>
      </c>
      <c r="AS255" s="58">
        <v>37.4</v>
      </c>
      <c r="AT255" s="58">
        <v>7.7</v>
      </c>
      <c r="AU255" s="58">
        <v>0.9</v>
      </c>
      <c r="AV255" s="58">
        <v>34.9</v>
      </c>
      <c r="AW255" s="58">
        <v>23.6</v>
      </c>
      <c r="AX255" s="58">
        <v>10.8</v>
      </c>
      <c r="AY255" s="58">
        <v>29.8</v>
      </c>
      <c r="AZ255" s="58">
        <v>48.7</v>
      </c>
      <c r="BA255" s="58">
        <v>26.0</v>
      </c>
      <c r="BB255" s="58">
        <v>25.5</v>
      </c>
    </row>
    <row r="256" ht="16.5" customHeight="1">
      <c r="A256" s="58" t="s">
        <v>645</v>
      </c>
      <c r="B256" s="31">
        <v>6534.0</v>
      </c>
      <c r="C256" s="58">
        <v>171.0</v>
      </c>
      <c r="D256" s="58" t="s">
        <v>883</v>
      </c>
      <c r="E256" s="58">
        <v>220.8</v>
      </c>
      <c r="F256" s="58">
        <v>245.2</v>
      </c>
      <c r="G256" s="58">
        <v>10.0</v>
      </c>
      <c r="H256" s="95">
        <v>194.2</v>
      </c>
      <c r="I256" s="58">
        <v>16.1</v>
      </c>
      <c r="J256" s="58">
        <v>10.8</v>
      </c>
      <c r="K256" s="58">
        <v>13.8</v>
      </c>
      <c r="L256" s="58">
        <v>34.2</v>
      </c>
      <c r="M256" s="58">
        <v>14.9</v>
      </c>
      <c r="N256" s="58">
        <v>10.2</v>
      </c>
      <c r="O256" s="58">
        <v>18.9</v>
      </c>
      <c r="P256" s="58">
        <v>18.3</v>
      </c>
      <c r="Q256" s="58">
        <v>54.1</v>
      </c>
      <c r="R256" s="58">
        <v>27.6</v>
      </c>
      <c r="S256" s="58">
        <v>55.6</v>
      </c>
      <c r="T256" s="95">
        <v>19718.0</v>
      </c>
      <c r="U256" s="95">
        <v>33720.0</v>
      </c>
      <c r="V256" s="58">
        <v>673.7</v>
      </c>
      <c r="W256" s="100">
        <f t="shared" si="5"/>
        <v>13.4</v>
      </c>
      <c r="X256" s="97">
        <f t="shared" si="6"/>
        <v>26.11940299</v>
      </c>
      <c r="Y256" s="97">
        <v>3.5</v>
      </c>
      <c r="Z256" s="58">
        <v>9.9</v>
      </c>
      <c r="AA256" s="58">
        <v>41.9</v>
      </c>
      <c r="AB256" s="58">
        <v>38.9</v>
      </c>
      <c r="AC256" s="97">
        <v>365.9</v>
      </c>
      <c r="AD256" s="58">
        <v>4.0</v>
      </c>
      <c r="AE256" s="58">
        <v>4.3</v>
      </c>
      <c r="AF256" s="58">
        <v>3.6</v>
      </c>
      <c r="AG256" s="58">
        <v>2.5</v>
      </c>
      <c r="AH256" s="58">
        <v>3.9</v>
      </c>
      <c r="AI256" s="58"/>
      <c r="AJ256" s="58"/>
      <c r="AK256" s="58"/>
      <c r="AL256" s="58"/>
      <c r="AM256" s="58">
        <v>22.0</v>
      </c>
      <c r="AN256" s="95">
        <v>1262.5</v>
      </c>
      <c r="AO256" s="58">
        <v>-2.1</v>
      </c>
      <c r="AP256" s="58">
        <v>16.9</v>
      </c>
      <c r="AQ256" s="58">
        <v>81.1</v>
      </c>
      <c r="AR256" s="58">
        <v>38.0</v>
      </c>
      <c r="AS256" s="58">
        <v>36.4</v>
      </c>
      <c r="AT256" s="58">
        <v>6.0</v>
      </c>
      <c r="AU256" s="58">
        <v>0.3</v>
      </c>
      <c r="AV256" s="58">
        <v>37.0</v>
      </c>
      <c r="AW256" s="58">
        <v>14.8</v>
      </c>
      <c r="AX256" s="58">
        <v>13.7</v>
      </c>
      <c r="AY256" s="58">
        <v>34.2</v>
      </c>
      <c r="AZ256" s="58">
        <v>53.6</v>
      </c>
      <c r="BA256" s="58">
        <v>27.8</v>
      </c>
      <c r="BB256" s="58">
        <v>30.4</v>
      </c>
    </row>
    <row r="257" ht="16.5" customHeight="1">
      <c r="A257" s="58" t="s">
        <v>645</v>
      </c>
      <c r="B257" s="31">
        <v>6532.0</v>
      </c>
      <c r="C257" s="58">
        <v>172.0</v>
      </c>
      <c r="D257" s="58" t="s">
        <v>884</v>
      </c>
      <c r="E257" s="58">
        <v>250.9</v>
      </c>
      <c r="F257" s="58">
        <v>275.4</v>
      </c>
      <c r="G257" s="58">
        <v>8.9</v>
      </c>
      <c r="H257" s="95">
        <v>238.8</v>
      </c>
      <c r="I257" s="58">
        <v>16.4</v>
      </c>
      <c r="J257" s="58">
        <v>8.0</v>
      </c>
      <c r="K257" s="58">
        <v>11.3</v>
      </c>
      <c r="L257" s="58">
        <v>36.2</v>
      </c>
      <c r="M257" s="58">
        <v>16.8</v>
      </c>
      <c r="N257" s="58">
        <v>11.3</v>
      </c>
      <c r="O257" s="58">
        <v>22.2</v>
      </c>
      <c r="P257" s="58">
        <v>14.6</v>
      </c>
      <c r="Q257" s="58">
        <v>54.7</v>
      </c>
      <c r="R257" s="58">
        <v>30.7</v>
      </c>
      <c r="S257" s="58">
        <v>62.7</v>
      </c>
      <c r="T257" s="95">
        <v>21649.0</v>
      </c>
      <c r="U257" s="95">
        <v>31040.0</v>
      </c>
      <c r="V257" s="58">
        <v>728.7</v>
      </c>
      <c r="W257" s="100">
        <f t="shared" si="5"/>
        <v>13.8</v>
      </c>
      <c r="X257" s="97">
        <f t="shared" si="6"/>
        <v>29.71014493</v>
      </c>
      <c r="Y257" s="97">
        <v>4.1</v>
      </c>
      <c r="Z257" s="58">
        <v>9.7</v>
      </c>
      <c r="AA257" s="58">
        <v>47.9</v>
      </c>
      <c r="AB257" s="58">
        <v>28.5</v>
      </c>
      <c r="AC257" s="97">
        <v>360.6</v>
      </c>
      <c r="AD257" s="58">
        <v>5.6</v>
      </c>
      <c r="AE257" s="58">
        <v>5.7</v>
      </c>
      <c r="AF257" s="58">
        <v>5.5</v>
      </c>
      <c r="AG257" s="58">
        <v>3.4</v>
      </c>
      <c r="AH257" s="58">
        <v>6.6</v>
      </c>
      <c r="AI257" s="58"/>
      <c r="AJ257" s="58"/>
      <c r="AK257" s="58"/>
      <c r="AL257" s="58"/>
      <c r="AM257" s="58">
        <v>25.0</v>
      </c>
      <c r="AN257" s="95">
        <v>1153.4</v>
      </c>
      <c r="AO257" s="58">
        <v>-3.9</v>
      </c>
      <c r="AP257" s="58">
        <v>10.6</v>
      </c>
      <c r="AQ257" s="58">
        <v>77.8</v>
      </c>
      <c r="AR257" s="58">
        <v>35.7</v>
      </c>
      <c r="AS257" s="58">
        <v>43.0</v>
      </c>
      <c r="AT257" s="58">
        <v>7.3</v>
      </c>
      <c r="AU257" s="58">
        <v>0.2</v>
      </c>
      <c r="AV257" s="58">
        <v>40.1</v>
      </c>
      <c r="AW257" s="58">
        <v>19.1</v>
      </c>
      <c r="AX257" s="58">
        <v>13.9</v>
      </c>
      <c r="AY257" s="58">
        <v>26.6</v>
      </c>
      <c r="AZ257" s="58">
        <v>69.2</v>
      </c>
      <c r="BA257" s="58">
        <v>27.4</v>
      </c>
      <c r="BB257" s="58">
        <v>37.4</v>
      </c>
    </row>
    <row r="258" ht="16.5" customHeight="1">
      <c r="A258" s="58" t="s">
        <v>645</v>
      </c>
      <c r="B258" s="31">
        <v>6531.0</v>
      </c>
      <c r="C258" s="58">
        <v>173.0</v>
      </c>
      <c r="D258" s="58" t="s">
        <v>296</v>
      </c>
      <c r="E258" s="58">
        <v>258.1</v>
      </c>
      <c r="F258" s="58">
        <v>286.5</v>
      </c>
      <c r="G258" s="58">
        <v>9.9</v>
      </c>
      <c r="H258" s="95">
        <v>213.3</v>
      </c>
      <c r="I258" s="58">
        <v>15.5</v>
      </c>
      <c r="J258" s="58">
        <v>10.7</v>
      </c>
      <c r="K258" s="58">
        <v>14.4</v>
      </c>
      <c r="L258" s="58">
        <v>34.0</v>
      </c>
      <c r="M258" s="58">
        <v>15.3</v>
      </c>
      <c r="N258" s="58">
        <v>10.1</v>
      </c>
      <c r="O258" s="58">
        <v>22.2</v>
      </c>
      <c r="P258" s="58">
        <v>15.9</v>
      </c>
      <c r="Q258" s="58">
        <v>54.8</v>
      </c>
      <c r="R258" s="58">
        <v>29.3</v>
      </c>
      <c r="S258" s="58">
        <v>51.1</v>
      </c>
      <c r="T258" s="95">
        <v>19880.0</v>
      </c>
      <c r="U258" s="95">
        <v>30647.0</v>
      </c>
      <c r="V258" s="58">
        <v>687.2</v>
      </c>
      <c r="W258" s="100">
        <f t="shared" si="5"/>
        <v>12.6</v>
      </c>
      <c r="X258" s="97">
        <f t="shared" si="6"/>
        <v>25.3968254</v>
      </c>
      <c r="Y258" s="97">
        <v>3.2</v>
      </c>
      <c r="Z258" s="58">
        <v>9.4</v>
      </c>
      <c r="AA258" s="58">
        <v>37.6</v>
      </c>
      <c r="AB258" s="58">
        <v>43.8</v>
      </c>
      <c r="AC258" s="97">
        <v>348.0</v>
      </c>
      <c r="AD258" s="58">
        <v>5.8</v>
      </c>
      <c r="AE258" s="58">
        <v>6.4</v>
      </c>
      <c r="AF258" s="58">
        <v>5.0</v>
      </c>
      <c r="AG258" s="58">
        <v>3.4</v>
      </c>
      <c r="AH258" s="58">
        <v>6.3</v>
      </c>
      <c r="AI258" s="58"/>
      <c r="AJ258" s="58"/>
      <c r="AK258" s="58"/>
      <c r="AL258" s="58"/>
      <c r="AM258" s="58">
        <v>24.0</v>
      </c>
      <c r="AN258" s="95">
        <v>1343.3</v>
      </c>
      <c r="AO258" s="58">
        <v>-1.7</v>
      </c>
      <c r="AP258" s="58">
        <v>11.7</v>
      </c>
      <c r="AQ258" s="58">
        <v>77.8</v>
      </c>
      <c r="AR258" s="58">
        <v>35.5</v>
      </c>
      <c r="AS258" s="58">
        <v>42.7</v>
      </c>
      <c r="AT258" s="58">
        <v>6.9</v>
      </c>
      <c r="AU258" s="58">
        <v>0.5</v>
      </c>
      <c r="AV258" s="58">
        <v>27.0</v>
      </c>
      <c r="AW258" s="58">
        <v>22.1</v>
      </c>
      <c r="AX258" s="58">
        <v>14.8</v>
      </c>
      <c r="AY258" s="58">
        <v>35.6</v>
      </c>
      <c r="AZ258" s="58">
        <v>70.1</v>
      </c>
      <c r="BA258" s="58">
        <v>25.5</v>
      </c>
      <c r="BB258" s="58">
        <v>30.8</v>
      </c>
    </row>
    <row r="259" ht="16.5" customHeight="1">
      <c r="A259" s="58" t="s">
        <v>645</v>
      </c>
      <c r="B259" s="31">
        <v>6535.0</v>
      </c>
      <c r="C259" s="58">
        <v>173.0</v>
      </c>
      <c r="D259" s="58" t="s">
        <v>885</v>
      </c>
      <c r="E259" s="58">
        <v>258.1</v>
      </c>
      <c r="F259" s="58">
        <v>286.5</v>
      </c>
      <c r="G259" s="58">
        <v>9.9</v>
      </c>
      <c r="H259" s="95">
        <v>213.3</v>
      </c>
      <c r="I259" s="58">
        <v>15.5</v>
      </c>
      <c r="J259" s="58">
        <v>10.7</v>
      </c>
      <c r="K259" s="58">
        <v>14.4</v>
      </c>
      <c r="L259" s="58">
        <v>34.0</v>
      </c>
      <c r="M259" s="58">
        <v>15.3</v>
      </c>
      <c r="N259" s="58">
        <v>10.1</v>
      </c>
      <c r="O259" s="58">
        <v>22.2</v>
      </c>
      <c r="P259" s="58">
        <v>15.9</v>
      </c>
      <c r="Q259" s="58">
        <v>54.8</v>
      </c>
      <c r="R259" s="58">
        <v>29.3</v>
      </c>
      <c r="S259" s="58">
        <v>51.1</v>
      </c>
      <c r="T259" s="95">
        <v>19880.0</v>
      </c>
      <c r="U259" s="95">
        <v>30647.0</v>
      </c>
      <c r="V259" s="58">
        <v>687.2</v>
      </c>
      <c r="W259" s="100">
        <f t="shared" si="5"/>
        <v>12.6</v>
      </c>
      <c r="X259" s="97">
        <f t="shared" si="6"/>
        <v>25.3968254</v>
      </c>
      <c r="Y259" s="97">
        <v>3.2</v>
      </c>
      <c r="Z259" s="58">
        <v>9.4</v>
      </c>
      <c r="AA259" s="58">
        <v>37.6</v>
      </c>
      <c r="AB259" s="58">
        <v>43.8</v>
      </c>
      <c r="AC259" s="97">
        <v>348.0</v>
      </c>
      <c r="AD259" s="58">
        <v>5.8</v>
      </c>
      <c r="AE259" s="58">
        <v>6.4</v>
      </c>
      <c r="AF259" s="58">
        <v>5.0</v>
      </c>
      <c r="AG259" s="58">
        <v>3.4</v>
      </c>
      <c r="AH259" s="58">
        <v>6.3</v>
      </c>
      <c r="AI259" s="58"/>
      <c r="AJ259" s="58"/>
      <c r="AK259" s="58"/>
      <c r="AL259" s="58"/>
      <c r="AM259" s="58">
        <v>24.0</v>
      </c>
      <c r="AN259" s="95">
        <v>1343.3</v>
      </c>
      <c r="AO259" s="58">
        <v>-1.7</v>
      </c>
      <c r="AP259" s="58">
        <v>11.7</v>
      </c>
      <c r="AQ259" s="58">
        <v>77.8</v>
      </c>
      <c r="AR259" s="58">
        <v>35.5</v>
      </c>
      <c r="AS259" s="58">
        <v>42.7</v>
      </c>
      <c r="AT259" s="58">
        <v>6.9</v>
      </c>
      <c r="AU259" s="58">
        <v>0.5</v>
      </c>
      <c r="AV259" s="58">
        <v>27.0</v>
      </c>
      <c r="AW259" s="58">
        <v>22.1</v>
      </c>
      <c r="AX259" s="58">
        <v>14.8</v>
      </c>
      <c r="AY259" s="58">
        <v>35.6</v>
      </c>
      <c r="AZ259" s="58">
        <v>70.1</v>
      </c>
      <c r="BA259" s="58">
        <v>25.5</v>
      </c>
      <c r="BB259" s="58">
        <v>30.8</v>
      </c>
    </row>
    <row r="260" ht="16.5" customHeight="1">
      <c r="A260" s="58" t="s">
        <v>645</v>
      </c>
      <c r="B260" s="31">
        <v>6631.0</v>
      </c>
      <c r="C260" s="58">
        <v>174.0</v>
      </c>
      <c r="D260" s="58" t="s">
        <v>302</v>
      </c>
      <c r="E260" s="58">
        <v>251.9</v>
      </c>
      <c r="F260" s="58">
        <v>271.0</v>
      </c>
      <c r="G260" s="58">
        <v>7.0</v>
      </c>
      <c r="H260" s="95">
        <v>127.2</v>
      </c>
      <c r="I260" s="58">
        <v>16.9</v>
      </c>
      <c r="J260" s="58">
        <v>8.4</v>
      </c>
      <c r="K260" s="58">
        <v>11.7</v>
      </c>
      <c r="L260" s="58">
        <v>35.7</v>
      </c>
      <c r="M260" s="58">
        <v>15.8</v>
      </c>
      <c r="N260" s="58">
        <v>11.5</v>
      </c>
      <c r="O260" s="58">
        <v>16.0</v>
      </c>
      <c r="P260" s="58">
        <v>53.5</v>
      </c>
      <c r="Q260" s="58">
        <v>29.1</v>
      </c>
      <c r="R260" s="58">
        <v>17.4</v>
      </c>
      <c r="S260" s="58">
        <v>58.4</v>
      </c>
      <c r="T260" s="95">
        <v>20727.0</v>
      </c>
      <c r="U260" s="95">
        <v>32521.0</v>
      </c>
      <c r="V260" s="58">
        <v>784.2</v>
      </c>
      <c r="W260" s="100">
        <f t="shared" si="5"/>
        <v>15.5</v>
      </c>
      <c r="X260" s="97">
        <f t="shared" si="6"/>
        <v>33.5483871</v>
      </c>
      <c r="Y260" s="97">
        <v>5.2</v>
      </c>
      <c r="Z260" s="58">
        <v>10.3</v>
      </c>
      <c r="AA260" s="58">
        <v>46.0</v>
      </c>
      <c r="AB260" s="58">
        <v>27.8</v>
      </c>
      <c r="AC260" s="97">
        <v>393.3</v>
      </c>
      <c r="AD260" s="58">
        <v>3.4</v>
      </c>
      <c r="AE260" s="58">
        <v>3.6</v>
      </c>
      <c r="AF260" s="58">
        <v>3.2</v>
      </c>
      <c r="AG260" s="58">
        <v>2.2</v>
      </c>
      <c r="AH260" s="58">
        <v>4.3</v>
      </c>
      <c r="AI260" s="58"/>
      <c r="AJ260" s="58"/>
      <c r="AK260" s="58"/>
      <c r="AL260" s="58"/>
      <c r="AM260" s="58">
        <v>33.0</v>
      </c>
      <c r="AN260" s="95">
        <v>2130.3</v>
      </c>
      <c r="AO260" s="58">
        <v>-2.7</v>
      </c>
      <c r="AP260" s="58">
        <v>17.0</v>
      </c>
      <c r="AQ260" s="58">
        <v>84.0</v>
      </c>
      <c r="AR260" s="58">
        <v>36.9</v>
      </c>
      <c r="AS260" s="58">
        <v>41.9</v>
      </c>
      <c r="AT260" s="58">
        <v>7.6</v>
      </c>
      <c r="AU260" s="58">
        <v>0.5</v>
      </c>
      <c r="AV260" s="58">
        <v>31.7</v>
      </c>
      <c r="AW260" s="58">
        <v>24.1</v>
      </c>
      <c r="AX260" s="58">
        <v>17.3</v>
      </c>
      <c r="AY260" s="58">
        <v>26.3</v>
      </c>
      <c r="AZ260" s="58">
        <v>43.0</v>
      </c>
      <c r="BA260" s="58">
        <v>26.7</v>
      </c>
      <c r="BB260" s="58">
        <v>29.8</v>
      </c>
    </row>
    <row r="261" ht="16.5" customHeight="1">
      <c r="A261" s="58" t="s">
        <v>645</v>
      </c>
      <c r="B261" s="31">
        <v>6435.0</v>
      </c>
      <c r="C261" s="58"/>
      <c r="D261" s="58" t="s">
        <v>886</v>
      </c>
      <c r="E261" s="58">
        <f t="shared" ref="E261:F261" si="43">E477+E478</f>
        <v>425.5</v>
      </c>
      <c r="F261" s="58">
        <f t="shared" si="43"/>
        <v>486.4</v>
      </c>
      <c r="G261" s="97">
        <f t="shared" ref="G261:V261" si="44">($E477*G477+$E478*G478)/$E261</f>
        <v>12.35793184</v>
      </c>
      <c r="H261" s="95">
        <f t="shared" si="44"/>
        <v>443.066886</v>
      </c>
      <c r="I261" s="97">
        <f t="shared" si="44"/>
        <v>16.5012691</v>
      </c>
      <c r="J261" s="97">
        <f t="shared" si="44"/>
        <v>7.649682726</v>
      </c>
      <c r="K261" s="97">
        <f t="shared" si="44"/>
        <v>11.45116334</v>
      </c>
      <c r="L261" s="97">
        <f t="shared" si="44"/>
        <v>36.89978848</v>
      </c>
      <c r="M261" s="97">
        <f t="shared" si="44"/>
        <v>16.94925969</v>
      </c>
      <c r="N261" s="97">
        <f t="shared" si="44"/>
        <v>10.4987309</v>
      </c>
      <c r="O261" s="97">
        <f t="shared" si="44"/>
        <v>23.55222092</v>
      </c>
      <c r="P261" s="97">
        <f t="shared" si="44"/>
        <v>25.74693302</v>
      </c>
      <c r="Q261" s="97">
        <f t="shared" si="44"/>
        <v>39.68540541</v>
      </c>
      <c r="R261" s="97">
        <f t="shared" si="44"/>
        <v>34.56766157</v>
      </c>
      <c r="S261" s="97">
        <f t="shared" si="44"/>
        <v>57.58540541</v>
      </c>
      <c r="T261" s="97">
        <f t="shared" si="44"/>
        <v>21752.48202</v>
      </c>
      <c r="U261" s="97">
        <f t="shared" si="44"/>
        <v>30245.42562</v>
      </c>
      <c r="V261" s="97">
        <f t="shared" si="44"/>
        <v>706.2900588</v>
      </c>
      <c r="W261" s="100">
        <f t="shared" si="5"/>
        <v>13.05010576</v>
      </c>
      <c r="X261" s="97">
        <f t="shared" si="6"/>
        <v>28.73783051</v>
      </c>
      <c r="Y261" s="97">
        <f t="shared" ref="Y261:AH261" si="45">($E477*Y477+$E478*Y478)/$E261</f>
        <v>3.750317274</v>
      </c>
      <c r="Z261" s="97">
        <f t="shared" si="45"/>
        <v>9.299788484</v>
      </c>
      <c r="AA261" s="97">
        <f t="shared" si="45"/>
        <v>46.2052879</v>
      </c>
      <c r="AB261" s="97">
        <f t="shared" si="45"/>
        <v>34.89576968</v>
      </c>
      <c r="AC261" s="97">
        <f t="shared" si="45"/>
        <v>308.5634313</v>
      </c>
      <c r="AD261" s="97">
        <f t="shared" si="45"/>
        <v>4.650105758</v>
      </c>
      <c r="AE261" s="97">
        <f t="shared" si="45"/>
        <v>4.749894242</v>
      </c>
      <c r="AF261" s="97">
        <f t="shared" si="45"/>
        <v>4.600211516</v>
      </c>
      <c r="AG261" s="97">
        <f t="shared" si="45"/>
        <v>4.45052879</v>
      </c>
      <c r="AH261" s="97">
        <f t="shared" si="45"/>
        <v>4.499788484</v>
      </c>
      <c r="AI261" s="58"/>
      <c r="AJ261" s="58"/>
      <c r="AK261" s="58"/>
      <c r="AL261" s="58"/>
      <c r="AM261" s="58"/>
      <c r="AN261" s="95"/>
      <c r="AO261" s="58"/>
      <c r="AP261" s="58"/>
      <c r="AQ261" s="58"/>
      <c r="AR261" s="58"/>
      <c r="AS261" s="58"/>
      <c r="AT261" s="58"/>
      <c r="AU261" s="58"/>
      <c r="AV261" s="58"/>
      <c r="AW261" s="58"/>
      <c r="AX261" s="58"/>
      <c r="AY261" s="58"/>
      <c r="AZ261" s="58"/>
      <c r="BA261" s="58"/>
      <c r="BB261" s="58"/>
    </row>
    <row r="262" ht="16.5" customHeight="1">
      <c r="A262" s="58" t="s">
        <v>645</v>
      </c>
      <c r="B262" s="31">
        <v>6434.0</v>
      </c>
      <c r="C262" s="58">
        <v>176.0</v>
      </c>
      <c r="D262" s="58" t="s">
        <v>887</v>
      </c>
      <c r="E262" s="58">
        <v>218.9</v>
      </c>
      <c r="F262" s="58">
        <v>250.3</v>
      </c>
      <c r="G262" s="58">
        <v>12.5</v>
      </c>
      <c r="H262" s="95">
        <v>308.0</v>
      </c>
      <c r="I262" s="58">
        <v>17.4</v>
      </c>
      <c r="J262" s="58">
        <v>7.1</v>
      </c>
      <c r="K262" s="58">
        <v>10.2</v>
      </c>
      <c r="L262" s="58">
        <v>37.5</v>
      </c>
      <c r="M262" s="58">
        <v>16.9</v>
      </c>
      <c r="N262" s="58">
        <v>11.0</v>
      </c>
      <c r="O262" s="58">
        <v>22.9</v>
      </c>
      <c r="P262" s="58">
        <v>26.9</v>
      </c>
      <c r="Q262" s="58">
        <v>36.3</v>
      </c>
      <c r="R262" s="58">
        <v>36.8</v>
      </c>
      <c r="S262" s="58">
        <v>56.7</v>
      </c>
      <c r="T262" s="95">
        <v>27206.0</v>
      </c>
      <c r="U262" s="95">
        <v>39021.0</v>
      </c>
      <c r="V262" s="58">
        <v>774.2</v>
      </c>
      <c r="W262" s="100">
        <f t="shared" si="5"/>
        <v>13.2</v>
      </c>
      <c r="X262" s="97">
        <f t="shared" si="6"/>
        <v>25.75757576</v>
      </c>
      <c r="Y262" s="97">
        <v>3.4</v>
      </c>
      <c r="Z262" s="58">
        <v>9.8</v>
      </c>
      <c r="AA262" s="58">
        <v>35.4</v>
      </c>
      <c r="AB262" s="58">
        <v>47.5</v>
      </c>
      <c r="AC262" s="97">
        <v>368.7</v>
      </c>
      <c r="AD262" s="58">
        <v>4.0</v>
      </c>
      <c r="AE262" s="58">
        <v>4.3</v>
      </c>
      <c r="AF262" s="58">
        <v>3.7</v>
      </c>
      <c r="AG262" s="58">
        <v>2.5</v>
      </c>
      <c r="AH262" s="58">
        <v>4.3</v>
      </c>
      <c r="AI262" s="58"/>
      <c r="AJ262" s="58"/>
      <c r="AK262" s="58"/>
      <c r="AL262" s="58"/>
      <c r="AM262" s="58">
        <v>19.0</v>
      </c>
      <c r="AN262" s="95">
        <v>812.6</v>
      </c>
      <c r="AO262" s="58">
        <v>-1.9</v>
      </c>
      <c r="AP262" s="58">
        <v>14.3</v>
      </c>
      <c r="AQ262" s="58">
        <v>77.1</v>
      </c>
      <c r="AR262" s="58">
        <v>45.1</v>
      </c>
      <c r="AS262" s="58">
        <v>57.2</v>
      </c>
      <c r="AT262" s="58">
        <v>7.5</v>
      </c>
      <c r="AU262" s="58">
        <v>0.3</v>
      </c>
      <c r="AV262" s="58">
        <v>21.6</v>
      </c>
      <c r="AW262" s="58">
        <v>23.4</v>
      </c>
      <c r="AX262" s="58">
        <v>29.2</v>
      </c>
      <c r="AY262" s="58">
        <v>25.6</v>
      </c>
      <c r="AZ262" s="58">
        <v>49.6</v>
      </c>
      <c r="BA262" s="58">
        <v>28.9</v>
      </c>
      <c r="BB262" s="58">
        <v>43.4</v>
      </c>
    </row>
    <row r="263" ht="16.5" customHeight="1">
      <c r="A263" s="58" t="s">
        <v>645</v>
      </c>
      <c r="B263" s="31">
        <v>6440.0</v>
      </c>
      <c r="C263" s="58">
        <v>177.0</v>
      </c>
      <c r="D263" s="58" t="s">
        <v>888</v>
      </c>
      <c r="E263" s="58">
        <v>211.0</v>
      </c>
      <c r="F263" s="58">
        <v>237.7</v>
      </c>
      <c r="G263" s="58">
        <v>11.2</v>
      </c>
      <c r="H263" s="95">
        <v>318.7</v>
      </c>
      <c r="I263" s="58">
        <v>16.8</v>
      </c>
      <c r="J263" s="58">
        <v>7.7</v>
      </c>
      <c r="K263" s="58">
        <v>11.3</v>
      </c>
      <c r="L263" s="58">
        <v>37.5</v>
      </c>
      <c r="M263" s="58">
        <v>16.2</v>
      </c>
      <c r="N263" s="58">
        <v>10.5</v>
      </c>
      <c r="O263" s="58">
        <v>19.1</v>
      </c>
      <c r="P263" s="58">
        <v>22.0</v>
      </c>
      <c r="Q263" s="58">
        <v>43.4</v>
      </c>
      <c r="R263" s="58">
        <v>34.6</v>
      </c>
      <c r="S263" s="58">
        <v>56.7</v>
      </c>
      <c r="T263" s="95">
        <v>22008.0</v>
      </c>
      <c r="U263" s="95">
        <v>27139.0</v>
      </c>
      <c r="V263" s="58">
        <v>713.9</v>
      </c>
      <c r="W263" s="100">
        <f t="shared" si="5"/>
        <v>12.8</v>
      </c>
      <c r="X263" s="97">
        <f t="shared" si="6"/>
        <v>21.875</v>
      </c>
      <c r="Y263" s="97">
        <v>2.8</v>
      </c>
      <c r="Z263" s="58">
        <v>10.0</v>
      </c>
      <c r="AA263" s="58">
        <v>31.4</v>
      </c>
      <c r="AB263" s="58">
        <v>47.5</v>
      </c>
      <c r="AC263" s="97">
        <v>276.6</v>
      </c>
      <c r="AD263" s="58">
        <v>4.5</v>
      </c>
      <c r="AE263" s="58">
        <v>4.8</v>
      </c>
      <c r="AF263" s="58">
        <v>4.1</v>
      </c>
      <c r="AG263" s="58">
        <v>3.4</v>
      </c>
      <c r="AH263" s="58">
        <v>4.9</v>
      </c>
      <c r="AI263" s="58"/>
      <c r="AJ263" s="58"/>
      <c r="AK263" s="58"/>
      <c r="AL263" s="58"/>
      <c r="AM263" s="58">
        <v>17.0</v>
      </c>
      <c r="AN263" s="95">
        <v>745.9</v>
      </c>
      <c r="AO263" s="58">
        <v>-2.6</v>
      </c>
      <c r="AP263" s="58">
        <v>17.4</v>
      </c>
      <c r="AQ263" s="58">
        <v>80.9</v>
      </c>
      <c r="AR263" s="58">
        <v>38.2</v>
      </c>
      <c r="AS263" s="58">
        <v>47.3</v>
      </c>
      <c r="AT263" s="58">
        <v>7.8</v>
      </c>
      <c r="AU263" s="58">
        <v>0.8</v>
      </c>
      <c r="AV263" s="58">
        <v>25.8</v>
      </c>
      <c r="AW263" s="58">
        <v>24.5</v>
      </c>
      <c r="AX263" s="58">
        <v>19.2</v>
      </c>
      <c r="AY263" s="58">
        <v>29.7</v>
      </c>
      <c r="AZ263" s="58">
        <v>54.1</v>
      </c>
      <c r="BA263" s="58">
        <v>25.9</v>
      </c>
      <c r="BB263" s="58">
        <v>36.1</v>
      </c>
    </row>
    <row r="264" ht="16.5" customHeight="1">
      <c r="A264" s="58" t="s">
        <v>645</v>
      </c>
      <c r="B264" s="31">
        <v>6439.0</v>
      </c>
      <c r="C264" s="58">
        <v>178.0</v>
      </c>
      <c r="D264" s="58" t="s">
        <v>889</v>
      </c>
      <c r="E264" s="58">
        <v>262.7</v>
      </c>
      <c r="F264" s="58">
        <v>294.0</v>
      </c>
      <c r="G264" s="58">
        <v>10.6</v>
      </c>
      <c r="H264" s="95">
        <v>251.0</v>
      </c>
      <c r="I264" s="58">
        <v>16.6</v>
      </c>
      <c r="J264" s="58">
        <v>7.5</v>
      </c>
      <c r="K264" s="58">
        <v>10.6</v>
      </c>
      <c r="L264" s="58">
        <v>37.2</v>
      </c>
      <c r="M264" s="58">
        <v>17.3</v>
      </c>
      <c r="N264" s="58">
        <v>10.8</v>
      </c>
      <c r="O264" s="58">
        <v>17.8</v>
      </c>
      <c r="P264" s="58">
        <v>39.7</v>
      </c>
      <c r="Q264" s="58">
        <v>28.5</v>
      </c>
      <c r="R264" s="58">
        <v>31.9</v>
      </c>
      <c r="S264" s="58">
        <v>57.4</v>
      </c>
      <c r="T264" s="95">
        <v>22673.0</v>
      </c>
      <c r="U264" s="95">
        <v>24633.0</v>
      </c>
      <c r="V264" s="58">
        <v>749.4</v>
      </c>
      <c r="W264" s="100">
        <f t="shared" si="5"/>
        <v>13.4</v>
      </c>
      <c r="X264" s="97">
        <f t="shared" si="6"/>
        <v>25.37313433</v>
      </c>
      <c r="Y264" s="97">
        <v>3.4</v>
      </c>
      <c r="Z264" s="58">
        <v>10.0</v>
      </c>
      <c r="AA264" s="58">
        <v>43.2</v>
      </c>
      <c r="AB264" s="58">
        <v>37.4</v>
      </c>
      <c r="AC264" s="97">
        <v>261.6</v>
      </c>
      <c r="AD264" s="58">
        <v>4.8</v>
      </c>
      <c r="AE264" s="58">
        <v>5.1</v>
      </c>
      <c r="AF264" s="58">
        <v>4.6</v>
      </c>
      <c r="AG264" s="58">
        <v>2.6</v>
      </c>
      <c r="AH264" s="58">
        <v>5.1</v>
      </c>
      <c r="AI264" s="58"/>
      <c r="AJ264" s="58"/>
      <c r="AK264" s="58"/>
      <c r="AL264" s="58"/>
      <c r="AM264" s="58">
        <v>27.0</v>
      </c>
      <c r="AN264" s="95">
        <v>1171.3</v>
      </c>
      <c r="AO264" s="58">
        <v>-3.0</v>
      </c>
      <c r="AP264" s="58">
        <v>11.4</v>
      </c>
      <c r="AQ264" s="58">
        <v>82.2</v>
      </c>
      <c r="AR264" s="58">
        <v>37.5</v>
      </c>
      <c r="AS264" s="58">
        <v>47.1</v>
      </c>
      <c r="AT264" s="58">
        <v>8.1</v>
      </c>
      <c r="AU264" s="58">
        <v>0.8</v>
      </c>
      <c r="AV264" s="58">
        <v>27.8</v>
      </c>
      <c r="AW264" s="58">
        <v>23.6</v>
      </c>
      <c r="AX264" s="58">
        <v>16.7</v>
      </c>
      <c r="AY264" s="58">
        <v>31.2</v>
      </c>
      <c r="AZ264" s="58">
        <v>54.6</v>
      </c>
      <c r="BA264" s="58">
        <v>28.4</v>
      </c>
      <c r="BB264" s="58">
        <v>37.0</v>
      </c>
    </row>
    <row r="265" ht="16.5" customHeight="1">
      <c r="A265" s="58" t="s">
        <v>645</v>
      </c>
      <c r="B265" s="31">
        <v>6533.0</v>
      </c>
      <c r="C265" s="58">
        <v>178.0</v>
      </c>
      <c r="D265" s="58" t="s">
        <v>890</v>
      </c>
      <c r="E265" s="58">
        <v>262.7</v>
      </c>
      <c r="F265" s="58">
        <v>294.0</v>
      </c>
      <c r="G265" s="58">
        <v>10.6</v>
      </c>
      <c r="H265" s="95">
        <v>251.0</v>
      </c>
      <c r="I265" s="58">
        <v>16.6</v>
      </c>
      <c r="J265" s="58">
        <v>7.5</v>
      </c>
      <c r="K265" s="58">
        <v>10.6</v>
      </c>
      <c r="L265" s="58">
        <v>37.2</v>
      </c>
      <c r="M265" s="58">
        <v>17.3</v>
      </c>
      <c r="N265" s="58">
        <v>10.8</v>
      </c>
      <c r="O265" s="58">
        <v>17.8</v>
      </c>
      <c r="P265" s="58">
        <v>39.7</v>
      </c>
      <c r="Q265" s="58">
        <v>28.5</v>
      </c>
      <c r="R265" s="58">
        <v>31.9</v>
      </c>
      <c r="S265" s="58">
        <v>57.4</v>
      </c>
      <c r="T265" s="95">
        <v>22673.0</v>
      </c>
      <c r="U265" s="95">
        <v>24633.0</v>
      </c>
      <c r="V265" s="58">
        <v>749.4</v>
      </c>
      <c r="W265" s="100">
        <f t="shared" si="5"/>
        <v>13.4</v>
      </c>
      <c r="X265" s="97">
        <f t="shared" si="6"/>
        <v>25.37313433</v>
      </c>
      <c r="Y265" s="97">
        <v>3.4</v>
      </c>
      <c r="Z265" s="58">
        <v>10.0</v>
      </c>
      <c r="AA265" s="58">
        <v>43.2</v>
      </c>
      <c r="AB265" s="58">
        <v>37.4</v>
      </c>
      <c r="AC265" s="97">
        <v>261.6</v>
      </c>
      <c r="AD265" s="58">
        <v>4.8</v>
      </c>
      <c r="AE265" s="58">
        <v>5.1</v>
      </c>
      <c r="AF265" s="58">
        <v>4.6</v>
      </c>
      <c r="AG265" s="58">
        <v>2.6</v>
      </c>
      <c r="AH265" s="58">
        <v>5.1</v>
      </c>
      <c r="AI265" s="58"/>
      <c r="AJ265" s="58"/>
      <c r="AK265" s="58"/>
      <c r="AL265" s="58"/>
      <c r="AM265" s="58">
        <v>27.0</v>
      </c>
      <c r="AN265" s="95">
        <v>1171.3</v>
      </c>
      <c r="AO265" s="58">
        <v>-3.0</v>
      </c>
      <c r="AP265" s="58">
        <v>11.4</v>
      </c>
      <c r="AQ265" s="58">
        <v>82.2</v>
      </c>
      <c r="AR265" s="58">
        <v>37.5</v>
      </c>
      <c r="AS265" s="58">
        <v>47.1</v>
      </c>
      <c r="AT265" s="58">
        <v>8.1</v>
      </c>
      <c r="AU265" s="58">
        <v>0.8</v>
      </c>
      <c r="AV265" s="58">
        <v>27.8</v>
      </c>
      <c r="AW265" s="58">
        <v>23.6</v>
      </c>
      <c r="AX265" s="58">
        <v>16.7</v>
      </c>
      <c r="AY265" s="58">
        <v>31.2</v>
      </c>
      <c r="AZ265" s="58">
        <v>54.6</v>
      </c>
      <c r="BA265" s="58">
        <v>28.4</v>
      </c>
      <c r="BB265" s="58">
        <v>37.0</v>
      </c>
    </row>
    <row r="266" ht="16.5" customHeight="1">
      <c r="A266" s="58" t="s">
        <v>645</v>
      </c>
      <c r="B266" s="31">
        <v>6414.0</v>
      </c>
      <c r="C266" s="58">
        <v>179.0</v>
      </c>
      <c r="D266" s="58" t="s">
        <v>891</v>
      </c>
      <c r="E266" s="58">
        <v>227.9</v>
      </c>
      <c r="F266" s="58">
        <v>276.2</v>
      </c>
      <c r="G266" s="58">
        <v>17.5</v>
      </c>
      <c r="H266" s="95">
        <v>1354.5</v>
      </c>
      <c r="I266" s="58">
        <v>17.6</v>
      </c>
      <c r="J266" s="58">
        <v>7.5</v>
      </c>
      <c r="K266" s="58">
        <v>13.7</v>
      </c>
      <c r="L266" s="58">
        <v>35.7</v>
      </c>
      <c r="M266" s="58">
        <v>15.2</v>
      </c>
      <c r="N266" s="58">
        <v>10.2</v>
      </c>
      <c r="O266" s="58">
        <v>33.8</v>
      </c>
      <c r="P266" s="58">
        <v>22.9</v>
      </c>
      <c r="Q266" s="58">
        <v>28.3</v>
      </c>
      <c r="R266" s="58">
        <v>48.8</v>
      </c>
      <c r="S266" s="58">
        <v>29.5</v>
      </c>
      <c r="T266" s="95">
        <v>22243.0</v>
      </c>
      <c r="U266" s="95">
        <v>58743.0</v>
      </c>
      <c r="V266" s="58">
        <v>591.5</v>
      </c>
      <c r="W266" s="100">
        <f t="shared" si="5"/>
        <v>12.8</v>
      </c>
      <c r="X266" s="97">
        <f t="shared" si="6"/>
        <v>25.78125</v>
      </c>
      <c r="Y266" s="97">
        <v>3.3</v>
      </c>
      <c r="Z266" s="58">
        <v>9.5</v>
      </c>
      <c r="AA266" s="58">
        <v>38.1</v>
      </c>
      <c r="AB266" s="58">
        <v>45.1</v>
      </c>
      <c r="AC266" s="97">
        <v>472.3</v>
      </c>
      <c r="AD266" s="58">
        <v>7.3</v>
      </c>
      <c r="AE266" s="58">
        <v>7.5</v>
      </c>
      <c r="AF266" s="58">
        <v>7.2</v>
      </c>
      <c r="AG266" s="58">
        <v>7.9</v>
      </c>
      <c r="AH266" s="58">
        <v>7.5</v>
      </c>
      <c r="AI266" s="58"/>
      <c r="AJ266" s="58"/>
      <c r="AK266" s="58"/>
      <c r="AL266" s="58"/>
      <c r="AM266" s="58">
        <v>1.0</v>
      </c>
      <c r="AN266" s="95">
        <v>203.9</v>
      </c>
      <c r="AO266" s="58">
        <v>0.9</v>
      </c>
      <c r="AP266" s="58">
        <v>2.7</v>
      </c>
      <c r="AQ266" s="58">
        <v>66.2</v>
      </c>
      <c r="AR266" s="58">
        <v>48.1</v>
      </c>
      <c r="AS266" s="58">
        <v>54.5</v>
      </c>
      <c r="AT266" s="58">
        <v>6.8</v>
      </c>
      <c r="AU266" s="58">
        <v>0.2</v>
      </c>
      <c r="AV266" s="58">
        <v>15.6</v>
      </c>
      <c r="AW266" s="58">
        <v>20.0</v>
      </c>
      <c r="AX266" s="58">
        <v>30.9</v>
      </c>
      <c r="AY266" s="58">
        <v>33.3</v>
      </c>
      <c r="AZ266" s="58">
        <v>117.0</v>
      </c>
      <c r="BA266" s="58">
        <v>31.1</v>
      </c>
      <c r="BB266" s="58">
        <v>35.9</v>
      </c>
    </row>
    <row r="267" ht="16.5" customHeight="1">
      <c r="A267" s="58" t="s">
        <v>645</v>
      </c>
      <c r="B267" s="31">
        <v>6436.0</v>
      </c>
      <c r="C267" s="58">
        <v>181.0</v>
      </c>
      <c r="D267" s="58" t="s">
        <v>892</v>
      </c>
      <c r="E267" s="58">
        <v>237.2</v>
      </c>
      <c r="F267" s="58">
        <v>278.0</v>
      </c>
      <c r="G267" s="58">
        <v>14.7</v>
      </c>
      <c r="H267" s="95">
        <v>1027.9</v>
      </c>
      <c r="I267" s="58">
        <v>18.0</v>
      </c>
      <c r="J267" s="58">
        <v>6.6</v>
      </c>
      <c r="K267" s="58">
        <v>10.7</v>
      </c>
      <c r="L267" s="58">
        <v>37.5</v>
      </c>
      <c r="M267" s="58">
        <v>16.0</v>
      </c>
      <c r="N267" s="58">
        <v>11.1</v>
      </c>
      <c r="O267" s="58">
        <v>25.7</v>
      </c>
      <c r="P267" s="58">
        <v>30.6</v>
      </c>
      <c r="Q267" s="58">
        <v>27.8</v>
      </c>
      <c r="R267" s="58">
        <v>41.7</v>
      </c>
      <c r="S267" s="58">
        <v>51.5</v>
      </c>
      <c r="T267" s="95">
        <v>26355.0</v>
      </c>
      <c r="U267" s="95">
        <v>47502.0</v>
      </c>
      <c r="V267" s="58">
        <v>861.3</v>
      </c>
      <c r="W267" s="100">
        <f t="shared" si="5"/>
        <v>11</v>
      </c>
      <c r="X267" s="97">
        <f t="shared" si="6"/>
        <v>20.90909091</v>
      </c>
      <c r="Y267" s="97">
        <v>2.3</v>
      </c>
      <c r="Z267" s="58">
        <v>8.7</v>
      </c>
      <c r="AA267" s="58">
        <v>34.6</v>
      </c>
      <c r="AB267" s="58">
        <v>45.6</v>
      </c>
      <c r="AC267" s="97">
        <v>410.8</v>
      </c>
      <c r="AD267" s="58">
        <v>3.8</v>
      </c>
      <c r="AE267" s="58">
        <v>3.9</v>
      </c>
      <c r="AF267" s="58">
        <v>3.6</v>
      </c>
      <c r="AG267" s="58">
        <v>2.7</v>
      </c>
      <c r="AH267" s="58">
        <v>3.6</v>
      </c>
      <c r="AI267" s="58"/>
      <c r="AJ267" s="58"/>
      <c r="AK267" s="58"/>
      <c r="AL267" s="58"/>
      <c r="AM267" s="58">
        <v>15.0</v>
      </c>
      <c r="AN267" s="95">
        <v>270.5</v>
      </c>
      <c r="AO267" s="58">
        <v>-1.3</v>
      </c>
      <c r="AP267" s="58">
        <v>13.5</v>
      </c>
      <c r="AQ267" s="58">
        <v>74.3</v>
      </c>
      <c r="AR267" s="58">
        <v>51.0</v>
      </c>
      <c r="AS267" s="58">
        <v>53.9</v>
      </c>
      <c r="AT267" s="58">
        <v>6.7</v>
      </c>
      <c r="AU267" s="58">
        <v>0.3</v>
      </c>
      <c r="AV267" s="58">
        <v>15.6</v>
      </c>
      <c r="AW267" s="58">
        <v>25.3</v>
      </c>
      <c r="AX267" s="58">
        <v>36.6</v>
      </c>
      <c r="AY267" s="58">
        <v>22.2</v>
      </c>
      <c r="AZ267" s="58">
        <v>46.9</v>
      </c>
      <c r="BA267" s="58">
        <v>30.2</v>
      </c>
      <c r="BB267" s="58">
        <v>43.2</v>
      </c>
    </row>
    <row r="268" ht="16.5" customHeight="1">
      <c r="A268" s="58" t="s">
        <v>645</v>
      </c>
      <c r="B268" s="58">
        <v>6412.0</v>
      </c>
      <c r="C268" s="58"/>
      <c r="D268" s="58" t="s">
        <v>893</v>
      </c>
      <c r="E268" s="58">
        <f t="shared" ref="E268:F268" si="46">E475+E476</f>
        <v>527.4</v>
      </c>
      <c r="F268" s="58">
        <f t="shared" si="46"/>
        <v>732.7</v>
      </c>
      <c r="G268" s="97">
        <f t="shared" ref="G268:V268" si="47">($E475*G475+$E476*G476)/$E268</f>
        <v>27.82335988</v>
      </c>
      <c r="H268" s="95">
        <f t="shared" si="47"/>
        <v>3217.848881</v>
      </c>
      <c r="I268" s="97">
        <f t="shared" si="47"/>
        <v>16.4</v>
      </c>
      <c r="J268" s="97">
        <f t="shared" si="47"/>
        <v>7.6</v>
      </c>
      <c r="K268" s="97">
        <f t="shared" si="47"/>
        <v>18.4</v>
      </c>
      <c r="L268" s="97">
        <f t="shared" si="47"/>
        <v>37</v>
      </c>
      <c r="M268" s="97">
        <f t="shared" si="47"/>
        <v>12.9</v>
      </c>
      <c r="N268" s="97">
        <f t="shared" si="47"/>
        <v>7.7</v>
      </c>
      <c r="O268" s="97">
        <f t="shared" si="47"/>
        <v>44.2</v>
      </c>
      <c r="P268" s="97">
        <f t="shared" si="47"/>
        <v>23.21558589</v>
      </c>
      <c r="Q268" s="97">
        <f t="shared" si="47"/>
        <v>20.91494122</v>
      </c>
      <c r="R268" s="97">
        <f t="shared" si="47"/>
        <v>55.86947289</v>
      </c>
      <c r="S268" s="97">
        <f t="shared" si="47"/>
        <v>20.79871066</v>
      </c>
      <c r="T268" s="97">
        <f t="shared" si="47"/>
        <v>20555</v>
      </c>
      <c r="U268" s="97">
        <f t="shared" si="47"/>
        <v>92367</v>
      </c>
      <c r="V268" s="97">
        <f t="shared" si="47"/>
        <v>503.9</v>
      </c>
      <c r="W268" s="100">
        <f t="shared" si="5"/>
        <v>9.4</v>
      </c>
      <c r="X268" s="97">
        <f t="shared" si="6"/>
        <v>27.65957447</v>
      </c>
      <c r="Y268" s="97">
        <f t="shared" ref="Y268:AH268" si="48">($E475*Y475+$E476*Y476)/$E268</f>
        <v>2.6</v>
      </c>
      <c r="Z268" s="97">
        <f t="shared" si="48"/>
        <v>6.8</v>
      </c>
      <c r="AA268" s="97">
        <f t="shared" si="48"/>
        <v>35.9</v>
      </c>
      <c r="AB268" s="97">
        <f t="shared" si="48"/>
        <v>46.1</v>
      </c>
      <c r="AC268" s="97">
        <f t="shared" si="48"/>
        <v>767.9350398</v>
      </c>
      <c r="AD268" s="97">
        <f t="shared" si="48"/>
        <v>6.2</v>
      </c>
      <c r="AE268" s="97">
        <f t="shared" si="48"/>
        <v>6.5</v>
      </c>
      <c r="AF268" s="97">
        <f t="shared" si="48"/>
        <v>5.8</v>
      </c>
      <c r="AG268" s="97">
        <f t="shared" si="48"/>
        <v>6.6</v>
      </c>
      <c r="AH268" s="97">
        <f t="shared" si="48"/>
        <v>7.3</v>
      </c>
      <c r="AI268" s="58"/>
      <c r="AJ268" s="58"/>
      <c r="AK268" s="58"/>
      <c r="AL268" s="58"/>
      <c r="AM268" s="58"/>
      <c r="AN268" s="95"/>
      <c r="AO268" s="58"/>
      <c r="AP268" s="58"/>
      <c r="AQ268" s="58"/>
      <c r="AR268" s="58"/>
      <c r="AS268" s="58"/>
      <c r="AT268" s="58"/>
      <c r="AU268" s="58"/>
      <c r="AV268" s="58"/>
      <c r="AW268" s="58"/>
      <c r="AX268" s="58"/>
      <c r="AY268" s="58"/>
      <c r="AZ268" s="58"/>
      <c r="BA268" s="58"/>
      <c r="BB268" s="58"/>
    </row>
    <row r="269" ht="16.5" customHeight="1">
      <c r="A269" s="58" t="s">
        <v>645</v>
      </c>
      <c r="B269" s="58">
        <v>6433.0</v>
      </c>
      <c r="C269" s="58">
        <v>184.0</v>
      </c>
      <c r="D269" s="58" t="s">
        <v>288</v>
      </c>
      <c r="E269" s="58">
        <v>213.4</v>
      </c>
      <c r="F269" s="58">
        <v>266.0</v>
      </c>
      <c r="G269" s="58">
        <v>19.8</v>
      </c>
      <c r="H269" s="95">
        <v>587.2</v>
      </c>
      <c r="I269" s="58">
        <v>17.6</v>
      </c>
      <c r="J269" s="58">
        <v>7.9</v>
      </c>
      <c r="K269" s="58">
        <v>13.0</v>
      </c>
      <c r="L269" s="58">
        <v>36.6</v>
      </c>
      <c r="M269" s="58">
        <v>15.4</v>
      </c>
      <c r="N269" s="58">
        <v>9.5</v>
      </c>
      <c r="O269" s="58">
        <v>32.1</v>
      </c>
      <c r="P269" s="58">
        <v>21.7</v>
      </c>
      <c r="Q269" s="58">
        <v>30.2</v>
      </c>
      <c r="R269" s="58">
        <v>48.1</v>
      </c>
      <c r="S269" s="58">
        <v>49.7</v>
      </c>
      <c r="T269" s="95">
        <v>20066.0</v>
      </c>
      <c r="U269" s="95">
        <v>41298.0</v>
      </c>
      <c r="V269" s="58">
        <v>699.4</v>
      </c>
      <c r="W269" s="100">
        <f t="shared" si="5"/>
        <v>11</v>
      </c>
      <c r="X269" s="97">
        <f t="shared" si="6"/>
        <v>17.27272727</v>
      </c>
      <c r="Y269" s="97">
        <v>1.9</v>
      </c>
      <c r="Z269" s="58">
        <v>9.1</v>
      </c>
      <c r="AA269" s="58">
        <v>41.4</v>
      </c>
      <c r="AB269" s="58">
        <v>33.1</v>
      </c>
      <c r="AC269" s="97">
        <v>359.2</v>
      </c>
      <c r="AD269" s="58">
        <v>5.8</v>
      </c>
      <c r="AE269" s="58">
        <v>5.7</v>
      </c>
      <c r="AF269" s="58">
        <v>5.9</v>
      </c>
      <c r="AG269" s="58">
        <v>4.7</v>
      </c>
      <c r="AH269" s="58">
        <v>5.5</v>
      </c>
      <c r="AI269" s="58"/>
      <c r="AJ269" s="58"/>
      <c r="AK269" s="58"/>
      <c r="AL269" s="58"/>
      <c r="AM269" s="58">
        <v>14.0</v>
      </c>
      <c r="AN269" s="95">
        <v>453.0</v>
      </c>
      <c r="AO269" s="58">
        <v>0.6</v>
      </c>
      <c r="AP269" s="58">
        <v>19.0</v>
      </c>
      <c r="AQ269" s="58">
        <v>67.9</v>
      </c>
      <c r="AR269" s="58">
        <v>41.2</v>
      </c>
      <c r="AS269" s="58">
        <v>38.8</v>
      </c>
      <c r="AT269" s="58">
        <v>5.5</v>
      </c>
      <c r="AU269" s="58">
        <v>0.4</v>
      </c>
      <c r="AV269" s="58">
        <v>33.6</v>
      </c>
      <c r="AW269" s="58">
        <v>27.8</v>
      </c>
      <c r="AX269" s="58">
        <v>19.3</v>
      </c>
      <c r="AY269" s="58">
        <v>18.8</v>
      </c>
      <c r="AZ269" s="58">
        <v>82.2</v>
      </c>
      <c r="BA269" s="58">
        <v>31.3</v>
      </c>
      <c r="BB269" s="58">
        <v>45.5</v>
      </c>
    </row>
    <row r="270" ht="16.5" customHeight="1">
      <c r="A270" s="58" t="s">
        <v>645</v>
      </c>
      <c r="B270" s="58">
        <v>6413.0</v>
      </c>
      <c r="C270" s="58">
        <v>185.0</v>
      </c>
      <c r="D270" s="58" t="s">
        <v>894</v>
      </c>
      <c r="E270" s="58">
        <v>267.8</v>
      </c>
      <c r="F270" s="58">
        <v>355.2</v>
      </c>
      <c r="G270" s="58">
        <v>24.6</v>
      </c>
      <c r="H270" s="101">
        <v>2781.2</v>
      </c>
      <c r="I270" s="58">
        <v>17.7</v>
      </c>
      <c r="J270" s="102">
        <v>8.7</v>
      </c>
      <c r="K270" s="102">
        <v>15.1</v>
      </c>
      <c r="L270" s="102">
        <v>36.2</v>
      </c>
      <c r="M270" s="102">
        <v>14.5</v>
      </c>
      <c r="N270" s="102">
        <v>7.9</v>
      </c>
      <c r="O270" s="58">
        <v>36.8</v>
      </c>
      <c r="P270" s="58">
        <v>25.6</v>
      </c>
      <c r="Q270" s="58">
        <v>23.0</v>
      </c>
      <c r="R270" s="58">
        <v>51.5</v>
      </c>
      <c r="S270" s="58">
        <v>37.1</v>
      </c>
      <c r="T270" s="95">
        <v>20901.0</v>
      </c>
      <c r="U270" s="95">
        <v>37236.0</v>
      </c>
      <c r="V270" s="58">
        <v>609.5</v>
      </c>
      <c r="W270" s="100">
        <f t="shared" si="5"/>
        <v>11.6</v>
      </c>
      <c r="X270" s="97">
        <f t="shared" si="6"/>
        <v>26.72413793</v>
      </c>
      <c r="Y270" s="97">
        <v>3.1</v>
      </c>
      <c r="Z270" s="58">
        <v>8.5</v>
      </c>
      <c r="AA270" s="58">
        <v>36.6</v>
      </c>
      <c r="AB270" s="58">
        <v>41.1</v>
      </c>
      <c r="AC270" s="97">
        <v>358.4</v>
      </c>
      <c r="AD270" s="58">
        <v>6.6</v>
      </c>
      <c r="AE270" s="58">
        <v>6.4</v>
      </c>
      <c r="AF270" s="58">
        <v>6.9</v>
      </c>
      <c r="AG270" s="58">
        <v>5.0</v>
      </c>
      <c r="AH270" s="58">
        <v>6.7</v>
      </c>
      <c r="AI270" s="58"/>
      <c r="AJ270" s="58"/>
      <c r="AK270" s="58"/>
      <c r="AL270" s="58"/>
      <c r="AM270" s="58">
        <v>9.0</v>
      </c>
      <c r="AN270" s="95">
        <v>241.4</v>
      </c>
      <c r="AO270" s="58">
        <v>1.0</v>
      </c>
      <c r="AP270" s="58">
        <v>17.6</v>
      </c>
      <c r="AQ270" s="58">
        <v>63.2</v>
      </c>
      <c r="AR270" s="58">
        <v>44.1</v>
      </c>
      <c r="AS270" s="58">
        <v>51.5</v>
      </c>
      <c r="AT270" s="58">
        <v>7.0</v>
      </c>
      <c r="AU270" s="58">
        <v>0.2</v>
      </c>
      <c r="AV270" s="58">
        <v>22.9</v>
      </c>
      <c r="AW270" s="58">
        <v>27.7</v>
      </c>
      <c r="AX270" s="58">
        <v>28.7</v>
      </c>
      <c r="AY270" s="58">
        <v>20.5</v>
      </c>
      <c r="AZ270" s="58">
        <v>95.9</v>
      </c>
      <c r="BA270" s="58">
        <v>32.2</v>
      </c>
      <c r="BB270" s="58">
        <v>45.8</v>
      </c>
    </row>
    <row r="271" ht="16.5" customHeight="1">
      <c r="A271" s="58" t="s">
        <v>645</v>
      </c>
      <c r="B271" s="31">
        <v>6438.0</v>
      </c>
      <c r="C271" s="58">
        <v>185.0</v>
      </c>
      <c r="D271" s="58" t="s">
        <v>293</v>
      </c>
      <c r="E271" s="58">
        <v>267.8</v>
      </c>
      <c r="F271" s="58">
        <v>355.2</v>
      </c>
      <c r="G271" s="58">
        <v>24.6</v>
      </c>
      <c r="H271" s="101">
        <v>960.9</v>
      </c>
      <c r="I271" s="58">
        <v>17.7</v>
      </c>
      <c r="J271" s="102">
        <v>7.4</v>
      </c>
      <c r="K271" s="102">
        <v>11.8</v>
      </c>
      <c r="L271" s="102">
        <v>37.0</v>
      </c>
      <c r="M271" s="102">
        <v>17.6</v>
      </c>
      <c r="N271" s="102">
        <v>9.4</v>
      </c>
      <c r="O271" s="58">
        <v>36.8</v>
      </c>
      <c r="P271" s="58">
        <v>25.6</v>
      </c>
      <c r="Q271" s="58">
        <v>23.0</v>
      </c>
      <c r="R271" s="58">
        <v>51.5</v>
      </c>
      <c r="S271" s="58">
        <v>37.1</v>
      </c>
      <c r="T271" s="95">
        <v>20901.0</v>
      </c>
      <c r="U271" s="95">
        <v>37236.0</v>
      </c>
      <c r="V271" s="58">
        <v>609.5</v>
      </c>
      <c r="W271" s="100">
        <f t="shared" si="5"/>
        <v>11.6</v>
      </c>
      <c r="X271" s="97">
        <f t="shared" si="6"/>
        <v>26.72413793</v>
      </c>
      <c r="Y271" s="97">
        <v>3.1</v>
      </c>
      <c r="Z271" s="58">
        <v>8.5</v>
      </c>
      <c r="AA271" s="58">
        <v>36.6</v>
      </c>
      <c r="AB271" s="58">
        <v>41.1</v>
      </c>
      <c r="AC271" s="97">
        <v>358.4</v>
      </c>
      <c r="AD271" s="58">
        <v>6.6</v>
      </c>
      <c r="AE271" s="58">
        <v>6.4</v>
      </c>
      <c r="AF271" s="58">
        <v>6.9</v>
      </c>
      <c r="AG271" s="58">
        <v>5.0</v>
      </c>
      <c r="AH271" s="58">
        <v>6.7</v>
      </c>
      <c r="AI271" s="58"/>
      <c r="AJ271" s="58"/>
      <c r="AK271" s="58"/>
      <c r="AL271" s="58"/>
      <c r="AM271" s="58">
        <v>9.0</v>
      </c>
      <c r="AN271" s="95">
        <v>241.4</v>
      </c>
      <c r="AO271" s="58">
        <v>1.0</v>
      </c>
      <c r="AP271" s="58">
        <v>17.6</v>
      </c>
      <c r="AQ271" s="58">
        <v>63.2</v>
      </c>
      <c r="AR271" s="58">
        <v>44.1</v>
      </c>
      <c r="AS271" s="58">
        <v>51.5</v>
      </c>
      <c r="AT271" s="58">
        <v>7.0</v>
      </c>
      <c r="AU271" s="58">
        <v>0.2</v>
      </c>
      <c r="AV271" s="58">
        <v>22.9</v>
      </c>
      <c r="AW271" s="58">
        <v>27.7</v>
      </c>
      <c r="AX271" s="58">
        <v>28.7</v>
      </c>
      <c r="AY271" s="58">
        <v>20.5</v>
      </c>
      <c r="AZ271" s="58">
        <v>95.9</v>
      </c>
      <c r="BA271" s="58">
        <v>32.2</v>
      </c>
      <c r="BB271" s="58">
        <v>45.8</v>
      </c>
    </row>
    <row r="272" ht="16.5" customHeight="1">
      <c r="A272" s="58" t="s">
        <v>645</v>
      </c>
      <c r="B272" s="58">
        <v>6411.0</v>
      </c>
      <c r="C272" s="58">
        <v>186.0</v>
      </c>
      <c r="D272" s="58" t="s">
        <v>895</v>
      </c>
      <c r="E272" s="58">
        <v>289.7</v>
      </c>
      <c r="F272" s="58">
        <v>341.8</v>
      </c>
      <c r="G272" s="58">
        <v>15.2</v>
      </c>
      <c r="H272" s="101">
        <v>1237.9</v>
      </c>
      <c r="I272" s="58">
        <v>16.4</v>
      </c>
      <c r="J272" s="102">
        <v>10.5</v>
      </c>
      <c r="K272" s="102">
        <v>16.7</v>
      </c>
      <c r="L272" s="102">
        <v>34.5</v>
      </c>
      <c r="M272" s="102">
        <v>14.3</v>
      </c>
      <c r="N272" s="102">
        <v>8.6</v>
      </c>
      <c r="O272" s="58">
        <v>26.9</v>
      </c>
      <c r="P272" s="58">
        <v>20.6</v>
      </c>
      <c r="Q272" s="58">
        <v>36.5</v>
      </c>
      <c r="R272" s="58">
        <v>42.9</v>
      </c>
      <c r="S272" s="58">
        <v>45.9</v>
      </c>
      <c r="T272" s="95">
        <v>22135.0</v>
      </c>
      <c r="U272" s="95">
        <v>44438.0</v>
      </c>
      <c r="V272" s="58">
        <v>629.9</v>
      </c>
      <c r="W272" s="100">
        <f t="shared" si="5"/>
        <v>13.9</v>
      </c>
      <c r="X272" s="97">
        <f t="shared" si="6"/>
        <v>26.61870504</v>
      </c>
      <c r="Y272" s="97">
        <v>3.7</v>
      </c>
      <c r="Z272" s="58">
        <v>10.2</v>
      </c>
      <c r="AA272" s="102">
        <v>29.8</v>
      </c>
      <c r="AB272" s="102">
        <v>57.4</v>
      </c>
      <c r="AC272" s="97">
        <v>428.9</v>
      </c>
      <c r="AD272" s="58">
        <v>5.2</v>
      </c>
      <c r="AE272" s="58">
        <v>5.5</v>
      </c>
      <c r="AF272" s="58">
        <v>5.0</v>
      </c>
      <c r="AG272" s="58">
        <v>4.6</v>
      </c>
      <c r="AH272" s="58">
        <v>6.1</v>
      </c>
      <c r="AI272" s="58"/>
      <c r="AJ272" s="58"/>
      <c r="AK272" s="58"/>
      <c r="AL272" s="58"/>
      <c r="AM272" s="58">
        <v>15.0</v>
      </c>
      <c r="AN272" s="95">
        <v>449.3</v>
      </c>
      <c r="AO272" s="58">
        <v>-0.4</v>
      </c>
      <c r="AP272" s="58">
        <v>18.8</v>
      </c>
      <c r="AQ272" s="58">
        <v>73.1</v>
      </c>
      <c r="AR272" s="58">
        <v>43.4</v>
      </c>
      <c r="AS272" s="58">
        <v>48.2</v>
      </c>
      <c r="AT272" s="58">
        <v>6.2</v>
      </c>
      <c r="AU272" s="58">
        <v>0.4</v>
      </c>
      <c r="AV272" s="58">
        <v>26.0</v>
      </c>
      <c r="AW272" s="58">
        <v>19.6</v>
      </c>
      <c r="AX272" s="58">
        <v>25.9</v>
      </c>
      <c r="AY272" s="58">
        <v>28.0</v>
      </c>
      <c r="AZ272" s="58">
        <v>72.1</v>
      </c>
      <c r="BA272" s="58">
        <v>31.3</v>
      </c>
      <c r="BB272" s="58">
        <v>38.1</v>
      </c>
    </row>
    <row r="273" ht="16.5" customHeight="1">
      <c r="A273" s="58" t="s">
        <v>645</v>
      </c>
      <c r="B273" s="31">
        <v>6432.0</v>
      </c>
      <c r="C273" s="58">
        <v>186.0</v>
      </c>
      <c r="D273" s="58" t="s">
        <v>287</v>
      </c>
      <c r="E273" s="58">
        <v>289.7</v>
      </c>
      <c r="F273" s="58">
        <v>341.8</v>
      </c>
      <c r="G273" s="58">
        <v>15.2</v>
      </c>
      <c r="H273" s="101">
        <v>441.8</v>
      </c>
      <c r="I273" s="58">
        <v>16.4</v>
      </c>
      <c r="J273" s="102">
        <v>7.8</v>
      </c>
      <c r="K273" s="102">
        <v>11.1</v>
      </c>
      <c r="L273" s="102">
        <v>38.4</v>
      </c>
      <c r="M273" s="102">
        <v>17.1</v>
      </c>
      <c r="N273" s="102">
        <v>8.8</v>
      </c>
      <c r="O273" s="58">
        <v>26.9</v>
      </c>
      <c r="P273" s="58">
        <v>20.6</v>
      </c>
      <c r="Q273" s="58">
        <v>36.5</v>
      </c>
      <c r="R273" s="58">
        <v>42.9</v>
      </c>
      <c r="S273" s="58">
        <v>45.9</v>
      </c>
      <c r="T273" s="95">
        <v>22135.0</v>
      </c>
      <c r="U273" s="95">
        <v>44438.0</v>
      </c>
      <c r="V273" s="58">
        <v>629.9</v>
      </c>
      <c r="W273" s="100">
        <f t="shared" si="5"/>
        <v>13.9</v>
      </c>
      <c r="X273" s="97">
        <f t="shared" si="6"/>
        <v>26.61870504</v>
      </c>
      <c r="Y273" s="97">
        <v>3.7</v>
      </c>
      <c r="Z273" s="58">
        <v>10.2</v>
      </c>
      <c r="AA273" s="102">
        <v>43.8</v>
      </c>
      <c r="AB273" s="102">
        <v>31.8</v>
      </c>
      <c r="AC273" s="97">
        <v>428.9</v>
      </c>
      <c r="AD273" s="58">
        <v>5.2</v>
      </c>
      <c r="AE273" s="58">
        <v>5.5</v>
      </c>
      <c r="AF273" s="58">
        <v>5.0</v>
      </c>
      <c r="AG273" s="58">
        <v>4.6</v>
      </c>
      <c r="AH273" s="58">
        <v>6.1</v>
      </c>
      <c r="AI273" s="58"/>
      <c r="AJ273" s="58"/>
      <c r="AK273" s="58"/>
      <c r="AL273" s="58"/>
      <c r="AM273" s="58">
        <v>15.0</v>
      </c>
      <c r="AN273" s="95">
        <v>449.3</v>
      </c>
      <c r="AO273" s="58">
        <v>-0.4</v>
      </c>
      <c r="AP273" s="58">
        <v>18.8</v>
      </c>
      <c r="AQ273" s="58">
        <v>73.1</v>
      </c>
      <c r="AR273" s="58">
        <v>43.4</v>
      </c>
      <c r="AS273" s="58">
        <v>48.2</v>
      </c>
      <c r="AT273" s="58">
        <v>6.2</v>
      </c>
      <c r="AU273" s="58">
        <v>0.4</v>
      </c>
      <c r="AV273" s="58">
        <v>26.0</v>
      </c>
      <c r="AW273" s="58">
        <v>19.6</v>
      </c>
      <c r="AX273" s="58">
        <v>25.9</v>
      </c>
      <c r="AY273" s="58">
        <v>28.0</v>
      </c>
      <c r="AZ273" s="58">
        <v>72.1</v>
      </c>
      <c r="BA273" s="58">
        <v>31.3</v>
      </c>
      <c r="BB273" s="58">
        <v>38.1</v>
      </c>
    </row>
    <row r="274" ht="16.5" customHeight="1">
      <c r="A274" s="58" t="s">
        <v>645</v>
      </c>
      <c r="B274" s="31">
        <v>6437.0</v>
      </c>
      <c r="C274" s="58">
        <v>187.0</v>
      </c>
      <c r="D274" s="58" t="s">
        <v>896</v>
      </c>
      <c r="E274" s="58">
        <v>279.7</v>
      </c>
      <c r="F274" s="58">
        <v>319.2</v>
      </c>
      <c r="G274" s="58">
        <v>12.4</v>
      </c>
      <c r="H274" s="95">
        <v>286.3</v>
      </c>
      <c r="I274" s="58">
        <v>16.4</v>
      </c>
      <c r="J274" s="58">
        <v>7.7</v>
      </c>
      <c r="K274" s="58">
        <v>11.1</v>
      </c>
      <c r="L274" s="58">
        <v>37.1</v>
      </c>
      <c r="M274" s="58">
        <v>17.2</v>
      </c>
      <c r="N274" s="58">
        <v>10.5</v>
      </c>
      <c r="O274" s="58">
        <v>25.1</v>
      </c>
      <c r="P274" s="58">
        <v>29.6</v>
      </c>
      <c r="Q274" s="58">
        <v>36.4</v>
      </c>
      <c r="R274" s="58">
        <v>34.0</v>
      </c>
      <c r="S274" s="58">
        <v>60.2</v>
      </c>
      <c r="T274" s="95">
        <v>22034.0</v>
      </c>
      <c r="U274" s="95">
        <v>29488.0</v>
      </c>
      <c r="V274" s="58">
        <v>713.2</v>
      </c>
      <c r="W274" s="100">
        <f t="shared" si="5"/>
        <v>11</v>
      </c>
      <c r="X274" s="97">
        <f t="shared" si="6"/>
        <v>15.45454545</v>
      </c>
      <c r="Y274" s="97">
        <v>1.7</v>
      </c>
      <c r="Z274" s="58">
        <v>9.3</v>
      </c>
      <c r="AA274" s="58">
        <v>40.3</v>
      </c>
      <c r="AB274" s="58">
        <v>37.3</v>
      </c>
      <c r="AC274" s="97">
        <v>294.7</v>
      </c>
      <c r="AD274" s="58">
        <v>4.9</v>
      </c>
      <c r="AE274" s="58">
        <v>5.0</v>
      </c>
      <c r="AF274" s="58">
        <v>4.8</v>
      </c>
      <c r="AG274" s="58">
        <v>3.6</v>
      </c>
      <c r="AH274" s="58">
        <v>5.8</v>
      </c>
      <c r="AI274" s="58"/>
      <c r="AJ274" s="58"/>
      <c r="AK274" s="58"/>
      <c r="AL274" s="58"/>
      <c r="AM274" s="58">
        <v>29.0</v>
      </c>
      <c r="AN274" s="95">
        <v>1115.1</v>
      </c>
      <c r="AO274" s="58">
        <v>-2.8</v>
      </c>
      <c r="AP274" s="58">
        <v>16.5</v>
      </c>
      <c r="AQ274" s="58">
        <v>74.9</v>
      </c>
      <c r="AR274" s="58">
        <v>37.2</v>
      </c>
      <c r="AS274" s="58">
        <v>47.9</v>
      </c>
      <c r="AT274" s="58">
        <v>7.9</v>
      </c>
      <c r="AU274" s="58">
        <v>0.6</v>
      </c>
      <c r="AV274" s="58">
        <v>31.0</v>
      </c>
      <c r="AW274" s="58">
        <v>26.1</v>
      </c>
      <c r="AX274" s="58">
        <v>20.5</v>
      </c>
      <c r="AY274" s="58">
        <v>21.9</v>
      </c>
      <c r="AZ274" s="58">
        <v>60.2</v>
      </c>
      <c r="BA274" s="58">
        <v>30.6</v>
      </c>
      <c r="BB274" s="58">
        <v>39.0</v>
      </c>
    </row>
    <row r="275" ht="16.5" customHeight="1">
      <c r="A275" s="58" t="s">
        <v>645</v>
      </c>
      <c r="B275" s="31">
        <v>6431.0</v>
      </c>
      <c r="C275" s="58">
        <v>188.0</v>
      </c>
      <c r="D275" s="58" t="s">
        <v>286</v>
      </c>
      <c r="E275" s="58">
        <v>236.1</v>
      </c>
      <c r="F275" s="58">
        <v>266.9</v>
      </c>
      <c r="G275" s="58">
        <v>11.5</v>
      </c>
      <c r="H275" s="95">
        <v>371.0</v>
      </c>
      <c r="I275" s="58">
        <v>16.0</v>
      </c>
      <c r="J275" s="58">
        <v>7.5</v>
      </c>
      <c r="K275" s="58">
        <v>11.0</v>
      </c>
      <c r="L275" s="58">
        <v>37.3</v>
      </c>
      <c r="M275" s="58">
        <v>17.3</v>
      </c>
      <c r="N275" s="58">
        <v>10.9</v>
      </c>
      <c r="O275" s="58">
        <v>18.2</v>
      </c>
      <c r="P275" s="58">
        <v>37.8</v>
      </c>
      <c r="Q275" s="58">
        <v>31.8</v>
      </c>
      <c r="R275" s="58">
        <v>30.4</v>
      </c>
      <c r="S275" s="58">
        <v>57.7</v>
      </c>
      <c r="T275" s="95">
        <v>22341.0</v>
      </c>
      <c r="U275" s="95">
        <v>29000.0</v>
      </c>
      <c r="V275" s="58">
        <v>737.2</v>
      </c>
      <c r="W275" s="100">
        <f t="shared" si="5"/>
        <v>12.3</v>
      </c>
      <c r="X275" s="97">
        <f t="shared" si="6"/>
        <v>18.69918699</v>
      </c>
      <c r="Y275" s="97">
        <v>2.3</v>
      </c>
      <c r="Z275" s="58">
        <v>10.0</v>
      </c>
      <c r="AA275" s="58">
        <v>40.3</v>
      </c>
      <c r="AB275" s="58">
        <v>41.2</v>
      </c>
      <c r="AC275" s="97">
        <v>269.8</v>
      </c>
      <c r="AD275" s="58">
        <v>3.8</v>
      </c>
      <c r="AE275" s="58">
        <v>3.8</v>
      </c>
      <c r="AF275" s="58">
        <v>3.7</v>
      </c>
      <c r="AG275" s="58">
        <v>0.6</v>
      </c>
      <c r="AH275" s="58">
        <v>4.5</v>
      </c>
      <c r="AI275" s="58"/>
      <c r="AJ275" s="58"/>
      <c r="AK275" s="58"/>
      <c r="AL275" s="58"/>
      <c r="AM275" s="58">
        <v>22.0</v>
      </c>
      <c r="AN275" s="95">
        <v>719.5</v>
      </c>
      <c r="AO275" s="58">
        <v>-3.3</v>
      </c>
      <c r="AP275" s="58">
        <v>14.8</v>
      </c>
      <c r="AQ275" s="58">
        <v>81.8</v>
      </c>
      <c r="AR275" s="58">
        <v>38.2</v>
      </c>
      <c r="AS275" s="58">
        <v>50.0</v>
      </c>
      <c r="AT275" s="58">
        <v>8.4</v>
      </c>
      <c r="AU275" s="58">
        <v>1.1</v>
      </c>
      <c r="AV275" s="58">
        <v>32.3</v>
      </c>
      <c r="AW275" s="58">
        <v>25.9</v>
      </c>
      <c r="AX275" s="58">
        <v>15.4</v>
      </c>
      <c r="AY275" s="58">
        <v>25.2</v>
      </c>
      <c r="AZ275" s="58">
        <v>53.1</v>
      </c>
      <c r="BA275" s="58">
        <v>25.7</v>
      </c>
      <c r="BB275" s="58">
        <v>34.0</v>
      </c>
    </row>
    <row r="276" ht="16.5" customHeight="1">
      <c r="A276" s="58" t="s">
        <v>666</v>
      </c>
      <c r="B276" s="58"/>
      <c r="C276" s="58">
        <v>151.0</v>
      </c>
      <c r="D276" s="58" t="s">
        <v>537</v>
      </c>
      <c r="E276" s="58">
        <v>192.1</v>
      </c>
      <c r="F276" s="58">
        <v>197.6</v>
      </c>
      <c r="G276" s="58">
        <v>2.8</v>
      </c>
      <c r="H276" s="95">
        <v>97.4</v>
      </c>
      <c r="I276" s="58">
        <v>14.7</v>
      </c>
      <c r="J276" s="58">
        <v>4.1</v>
      </c>
      <c r="K276" s="58">
        <v>11.1</v>
      </c>
      <c r="L276" s="58">
        <v>37.5</v>
      </c>
      <c r="M276" s="58">
        <v>19.3</v>
      </c>
      <c r="N276" s="58">
        <v>13.3</v>
      </c>
      <c r="O276" s="58">
        <v>2.7</v>
      </c>
      <c r="P276" s="58">
        <v>2.9</v>
      </c>
      <c r="Q276" s="58">
        <v>15.8</v>
      </c>
      <c r="R276" s="58">
        <v>81.3</v>
      </c>
      <c r="S276" s="58">
        <v>47.8</v>
      </c>
      <c r="T276" s="95">
        <v>18348.0</v>
      </c>
      <c r="U276" s="95">
        <v>23890.0</v>
      </c>
      <c r="V276" s="58">
        <v>700.0</v>
      </c>
      <c r="W276" s="100">
        <f t="shared" si="5"/>
        <v>8.2</v>
      </c>
      <c r="X276" s="97">
        <f t="shared" si="6"/>
        <v>13.41463415</v>
      </c>
      <c r="Y276" s="97">
        <v>1.1</v>
      </c>
      <c r="Z276" s="58">
        <v>7.1</v>
      </c>
      <c r="AA276" s="58">
        <v>46.0</v>
      </c>
      <c r="AB276" s="58">
        <v>36.3</v>
      </c>
      <c r="AC276" s="97">
        <v>361.6</v>
      </c>
      <c r="AD276" s="58">
        <v>8.4</v>
      </c>
      <c r="AE276" s="58">
        <v>8.9</v>
      </c>
      <c r="AF276" s="58">
        <v>7.9</v>
      </c>
      <c r="AG276" s="58">
        <v>7.7</v>
      </c>
      <c r="AH276" s="58">
        <v>10.9</v>
      </c>
      <c r="AI276" s="58"/>
      <c r="AJ276" s="58"/>
      <c r="AK276" s="58"/>
      <c r="AL276" s="58"/>
      <c r="AM276" s="58">
        <v>30.0</v>
      </c>
      <c r="AN276" s="95">
        <v>2028.4</v>
      </c>
      <c r="AO276" s="58">
        <v>-5.7</v>
      </c>
      <c r="AP276" s="58">
        <v>8.5</v>
      </c>
      <c r="AQ276" s="58">
        <v>97.3</v>
      </c>
      <c r="AR276" s="58">
        <v>72.0</v>
      </c>
      <c r="AS276" s="58">
        <v>41.9</v>
      </c>
      <c r="AT276" s="58">
        <v>10.4</v>
      </c>
      <c r="AU276" s="58">
        <v>3.3</v>
      </c>
      <c r="AV276" s="58">
        <v>29.2</v>
      </c>
      <c r="AW276" s="58">
        <v>30.0</v>
      </c>
      <c r="AX276" s="58">
        <v>9.9</v>
      </c>
      <c r="AY276" s="58">
        <v>27.6</v>
      </c>
      <c r="AZ276" s="58">
        <v>90.0</v>
      </c>
      <c r="BA276" s="58">
        <v>22.2</v>
      </c>
      <c r="BB276" s="58">
        <v>9.6</v>
      </c>
    </row>
    <row r="277" ht="16.5" customHeight="1">
      <c r="A277" s="58" t="s">
        <v>666</v>
      </c>
      <c r="B277" s="58">
        <v>14713.0</v>
      </c>
      <c r="C277" s="58"/>
      <c r="D277" s="58" t="s">
        <v>536</v>
      </c>
      <c r="E277" s="58">
        <f t="shared" ref="E277:F277" si="49">SUM(E479:E480)</f>
        <v>518.5</v>
      </c>
      <c r="F277" s="58">
        <f t="shared" si="49"/>
        <v>560.4</v>
      </c>
      <c r="G277" s="97">
        <f t="shared" ref="G277:V277" si="50">SUMPRODUCT($E479:$E480,G479:G480)/$E277</f>
        <v>7.450858245</v>
      </c>
      <c r="H277" s="95">
        <f t="shared" si="50"/>
        <v>1929.809547</v>
      </c>
      <c r="I277" s="97">
        <f t="shared" si="50"/>
        <v>15.2</v>
      </c>
      <c r="J277" s="97">
        <f t="shared" si="50"/>
        <v>7.7</v>
      </c>
      <c r="K277" s="97">
        <f t="shared" si="50"/>
        <v>19.4</v>
      </c>
      <c r="L277" s="97">
        <f t="shared" si="50"/>
        <v>31.4</v>
      </c>
      <c r="M277" s="97">
        <f t="shared" si="50"/>
        <v>15.1</v>
      </c>
      <c r="N277" s="97">
        <f t="shared" si="50"/>
        <v>11.2</v>
      </c>
      <c r="O277" s="97">
        <f t="shared" si="50"/>
        <v>8.1</v>
      </c>
      <c r="P277" s="97">
        <f t="shared" si="50"/>
        <v>4.008582449</v>
      </c>
      <c r="Q277" s="97">
        <f t="shared" si="50"/>
        <v>11.76973963</v>
      </c>
      <c r="R277" s="97">
        <f t="shared" si="50"/>
        <v>84.22167792</v>
      </c>
      <c r="S277" s="97">
        <f t="shared" si="50"/>
        <v>12.90966249</v>
      </c>
      <c r="T277" s="97">
        <f t="shared" si="50"/>
        <v>16542</v>
      </c>
      <c r="U277" s="97">
        <f t="shared" si="50"/>
        <v>34233</v>
      </c>
      <c r="V277" s="97">
        <f t="shared" si="50"/>
        <v>437.7</v>
      </c>
      <c r="W277" s="100">
        <f t="shared" si="5"/>
        <v>7.7</v>
      </c>
      <c r="X277" s="97">
        <f t="shared" si="6"/>
        <v>20.77922078</v>
      </c>
      <c r="Y277" s="97">
        <f t="shared" ref="Y277:AH277" si="51">SUMPRODUCT($E479:$E480,Y479:Y480)/$E277</f>
        <v>1.6</v>
      </c>
      <c r="Z277" s="97">
        <f t="shared" si="51"/>
        <v>6.1</v>
      </c>
      <c r="AA277" s="97">
        <f t="shared" si="51"/>
        <v>40.2</v>
      </c>
      <c r="AB277" s="97">
        <f t="shared" si="51"/>
        <v>39.2</v>
      </c>
      <c r="AC277" s="97">
        <f t="shared" si="51"/>
        <v>469.2776856</v>
      </c>
      <c r="AD277" s="97">
        <f t="shared" si="51"/>
        <v>8.3</v>
      </c>
      <c r="AE277" s="97">
        <f t="shared" si="51"/>
        <v>9.1</v>
      </c>
      <c r="AF277" s="97">
        <f t="shared" si="51"/>
        <v>7.3</v>
      </c>
      <c r="AG277" s="97">
        <f t="shared" si="51"/>
        <v>9.2</v>
      </c>
      <c r="AH277" s="97">
        <f t="shared" si="51"/>
        <v>9.4</v>
      </c>
      <c r="AI277" s="58"/>
      <c r="AJ277" s="58"/>
      <c r="AK277" s="58"/>
      <c r="AL277" s="58"/>
      <c r="AM277" s="58"/>
      <c r="AN277" s="95"/>
      <c r="AO277" s="58"/>
      <c r="AP277" s="58"/>
      <c r="AQ277" s="58"/>
      <c r="AR277" s="58"/>
      <c r="AS277" s="58"/>
      <c r="AT277" s="58"/>
      <c r="AU277" s="58"/>
      <c r="AV277" s="58"/>
      <c r="AW277" s="58"/>
      <c r="AX277" s="58"/>
      <c r="AY277" s="58"/>
      <c r="AZ277" s="58"/>
      <c r="BA277" s="58"/>
      <c r="BB277" s="58"/>
    </row>
    <row r="278" ht="16.5" customHeight="1">
      <c r="A278" s="58" t="s">
        <v>666</v>
      </c>
      <c r="B278" s="58">
        <v>14729.0</v>
      </c>
      <c r="C278" s="58">
        <v>154.0</v>
      </c>
      <c r="D278" s="58" t="s">
        <v>897</v>
      </c>
      <c r="E278" s="58">
        <v>253.1</v>
      </c>
      <c r="F278" s="58">
        <v>258.4</v>
      </c>
      <c r="G278" s="58">
        <v>2.0</v>
      </c>
      <c r="H278" s="95">
        <v>156.5</v>
      </c>
      <c r="I278" s="58">
        <v>15.1</v>
      </c>
      <c r="J278" s="58">
        <v>4.0</v>
      </c>
      <c r="K278" s="58">
        <v>10.4</v>
      </c>
      <c r="L278" s="58">
        <v>37.3</v>
      </c>
      <c r="M278" s="58">
        <v>20.0</v>
      </c>
      <c r="N278" s="58">
        <v>13.2</v>
      </c>
      <c r="O278" s="58">
        <v>2.8</v>
      </c>
      <c r="P278" s="58">
        <v>2.7</v>
      </c>
      <c r="Q278" s="58">
        <v>17.5</v>
      </c>
      <c r="R278" s="58">
        <v>79.8</v>
      </c>
      <c r="S278" s="58">
        <v>47.9</v>
      </c>
      <c r="T278" s="95">
        <v>19319.0</v>
      </c>
      <c r="U278" s="95">
        <v>23527.0</v>
      </c>
      <c r="V278" s="58">
        <v>700.4</v>
      </c>
      <c r="W278" s="100">
        <f t="shared" si="5"/>
        <v>7.2</v>
      </c>
      <c r="X278" s="97">
        <f t="shared" si="6"/>
        <v>11.11111111</v>
      </c>
      <c r="Y278" s="97">
        <v>0.8</v>
      </c>
      <c r="Z278" s="58">
        <v>6.4</v>
      </c>
      <c r="AA278" s="58">
        <v>56.5</v>
      </c>
      <c r="AB278" s="58">
        <v>28.3</v>
      </c>
      <c r="AC278" s="97">
        <v>291.7</v>
      </c>
      <c r="AD278" s="58">
        <v>6.6</v>
      </c>
      <c r="AE278" s="58">
        <v>7.3</v>
      </c>
      <c r="AF278" s="58">
        <v>5.8</v>
      </c>
      <c r="AG278" s="58">
        <v>5.2</v>
      </c>
      <c r="AH278" s="58">
        <v>7.9</v>
      </c>
      <c r="AI278" s="58"/>
      <c r="AJ278" s="58"/>
      <c r="AK278" s="58"/>
      <c r="AL278" s="58"/>
      <c r="AM278" s="58">
        <v>32.0</v>
      </c>
      <c r="AN278" s="95">
        <v>1651.4</v>
      </c>
      <c r="AO278" s="58">
        <v>-5.8</v>
      </c>
      <c r="AP278" s="58">
        <v>8.7</v>
      </c>
      <c r="AQ278" s="58">
        <v>97.2</v>
      </c>
      <c r="AR278" s="58">
        <v>75.9</v>
      </c>
      <c r="AS278" s="58">
        <v>42.6</v>
      </c>
      <c r="AT278" s="58">
        <v>10.5</v>
      </c>
      <c r="AU278" s="58">
        <v>2.3</v>
      </c>
      <c r="AV278" s="58">
        <v>32.3</v>
      </c>
      <c r="AW278" s="58">
        <v>24.7</v>
      </c>
      <c r="AX278" s="58">
        <v>10.5</v>
      </c>
      <c r="AY278" s="58">
        <v>30.2</v>
      </c>
      <c r="AZ278" s="58">
        <v>74.0</v>
      </c>
      <c r="BA278" s="58">
        <v>22.3</v>
      </c>
      <c r="BB278" s="58">
        <v>6.8</v>
      </c>
    </row>
    <row r="279" ht="16.5" customHeight="1">
      <c r="A279" s="58" t="s">
        <v>666</v>
      </c>
      <c r="B279" s="58">
        <v>14730.0</v>
      </c>
      <c r="C279" s="58">
        <v>154.0</v>
      </c>
      <c r="D279" s="58" t="s">
        <v>898</v>
      </c>
      <c r="E279" s="58">
        <v>253.1</v>
      </c>
      <c r="F279" s="58">
        <v>258.4</v>
      </c>
      <c r="G279" s="58">
        <v>2.0</v>
      </c>
      <c r="H279" s="95">
        <v>156.5</v>
      </c>
      <c r="I279" s="58">
        <v>15.1</v>
      </c>
      <c r="J279" s="58">
        <v>4.0</v>
      </c>
      <c r="K279" s="58">
        <v>10.4</v>
      </c>
      <c r="L279" s="58">
        <v>37.3</v>
      </c>
      <c r="M279" s="58">
        <v>20.0</v>
      </c>
      <c r="N279" s="58">
        <v>13.2</v>
      </c>
      <c r="O279" s="58">
        <v>2.8</v>
      </c>
      <c r="P279" s="58">
        <v>2.7</v>
      </c>
      <c r="Q279" s="58">
        <v>17.5</v>
      </c>
      <c r="R279" s="58">
        <v>79.8</v>
      </c>
      <c r="S279" s="58">
        <v>47.9</v>
      </c>
      <c r="T279" s="95">
        <v>19319.0</v>
      </c>
      <c r="U279" s="95">
        <v>23527.0</v>
      </c>
      <c r="V279" s="58">
        <v>700.4</v>
      </c>
      <c r="W279" s="100">
        <f t="shared" si="5"/>
        <v>7.2</v>
      </c>
      <c r="X279" s="97">
        <f t="shared" si="6"/>
        <v>11.11111111</v>
      </c>
      <c r="Y279" s="97">
        <v>0.8</v>
      </c>
      <c r="Z279" s="58">
        <v>6.4</v>
      </c>
      <c r="AA279" s="58">
        <v>56.5</v>
      </c>
      <c r="AB279" s="58">
        <v>28.3</v>
      </c>
      <c r="AC279" s="97">
        <v>291.7</v>
      </c>
      <c r="AD279" s="58">
        <v>6.6</v>
      </c>
      <c r="AE279" s="58">
        <v>7.3</v>
      </c>
      <c r="AF279" s="58">
        <v>5.8</v>
      </c>
      <c r="AG279" s="58">
        <v>5.2</v>
      </c>
      <c r="AH279" s="58">
        <v>7.9</v>
      </c>
      <c r="AI279" s="58"/>
      <c r="AJ279" s="58"/>
      <c r="AK279" s="58"/>
      <c r="AL279" s="58"/>
      <c r="AM279" s="58">
        <v>32.0</v>
      </c>
      <c r="AN279" s="95">
        <v>1651.4</v>
      </c>
      <c r="AO279" s="58">
        <v>-5.8</v>
      </c>
      <c r="AP279" s="58">
        <v>8.7</v>
      </c>
      <c r="AQ279" s="58">
        <v>97.2</v>
      </c>
      <c r="AR279" s="58">
        <v>75.9</v>
      </c>
      <c r="AS279" s="58">
        <v>42.6</v>
      </c>
      <c r="AT279" s="58">
        <v>10.5</v>
      </c>
      <c r="AU279" s="58">
        <v>2.3</v>
      </c>
      <c r="AV279" s="58">
        <v>32.3</v>
      </c>
      <c r="AW279" s="58">
        <v>24.7</v>
      </c>
      <c r="AX279" s="58">
        <v>10.5</v>
      </c>
      <c r="AY279" s="58">
        <v>30.2</v>
      </c>
      <c r="AZ279" s="58">
        <v>74.0</v>
      </c>
      <c r="BA279" s="58">
        <v>22.3</v>
      </c>
      <c r="BB279" s="58">
        <v>6.8</v>
      </c>
    </row>
    <row r="280" ht="16.5" customHeight="1">
      <c r="A280" s="58" t="s">
        <v>666</v>
      </c>
      <c r="B280" s="58">
        <v>14627.0</v>
      </c>
      <c r="C280" s="58">
        <v>155.0</v>
      </c>
      <c r="D280" s="58" t="s">
        <v>533</v>
      </c>
      <c r="E280" s="58">
        <v>238.6</v>
      </c>
      <c r="F280" s="58">
        <v>245.2</v>
      </c>
      <c r="G280" s="58">
        <v>2.7</v>
      </c>
      <c r="H280" s="95">
        <v>168.6</v>
      </c>
      <c r="I280" s="58">
        <v>15.5</v>
      </c>
      <c r="J280" s="58">
        <v>4.1</v>
      </c>
      <c r="K280" s="58">
        <v>10.8</v>
      </c>
      <c r="L280" s="58">
        <v>35.9</v>
      </c>
      <c r="M280" s="58">
        <v>19.5</v>
      </c>
      <c r="N280" s="58">
        <v>14.2</v>
      </c>
      <c r="O280" s="58">
        <v>3.3</v>
      </c>
      <c r="P280" s="58">
        <v>3.0</v>
      </c>
      <c r="Q280" s="58">
        <v>21.1</v>
      </c>
      <c r="R280" s="58">
        <v>75.9</v>
      </c>
      <c r="S280" s="58">
        <v>41.4</v>
      </c>
      <c r="T280" s="95">
        <v>19013.0</v>
      </c>
      <c r="U280" s="95">
        <v>24640.0</v>
      </c>
      <c r="V280" s="58">
        <v>666.2</v>
      </c>
      <c r="W280" s="100">
        <f t="shared" si="5"/>
        <v>9</v>
      </c>
      <c r="X280" s="97">
        <f t="shared" si="6"/>
        <v>15.55555556</v>
      </c>
      <c r="Y280" s="97">
        <v>1.4</v>
      </c>
      <c r="Z280" s="58">
        <v>7.6</v>
      </c>
      <c r="AA280" s="58">
        <v>54.3</v>
      </c>
      <c r="AB280" s="58">
        <v>30.6</v>
      </c>
      <c r="AC280" s="97">
        <v>358.9</v>
      </c>
      <c r="AD280" s="58">
        <v>7.2</v>
      </c>
      <c r="AE280" s="58">
        <v>7.6</v>
      </c>
      <c r="AF280" s="58">
        <v>6.9</v>
      </c>
      <c r="AG280" s="58">
        <v>3.6</v>
      </c>
      <c r="AH280" s="58">
        <v>9.5</v>
      </c>
      <c r="AI280" s="58"/>
      <c r="AJ280" s="58"/>
      <c r="AK280" s="58"/>
      <c r="AL280" s="58"/>
      <c r="AM280" s="58">
        <v>29.0</v>
      </c>
      <c r="AN280" s="95">
        <v>1454.6</v>
      </c>
      <c r="AO280" s="58">
        <v>-5.0</v>
      </c>
      <c r="AP280" s="58">
        <v>11.0</v>
      </c>
      <c r="AQ280" s="58">
        <v>96.7</v>
      </c>
      <c r="AR280" s="58">
        <v>76.4</v>
      </c>
      <c r="AS280" s="58">
        <v>43.3</v>
      </c>
      <c r="AT280" s="58">
        <v>10.7</v>
      </c>
      <c r="AU280" s="58">
        <v>2.6</v>
      </c>
      <c r="AV280" s="58">
        <v>36.0</v>
      </c>
      <c r="AW280" s="58">
        <v>23.4</v>
      </c>
      <c r="AX280" s="58">
        <v>11.6</v>
      </c>
      <c r="AY280" s="58">
        <v>26.4</v>
      </c>
      <c r="AZ280" s="58">
        <v>71.5</v>
      </c>
      <c r="BA280" s="58">
        <v>22.8</v>
      </c>
      <c r="BB280" s="58">
        <v>7.4</v>
      </c>
    </row>
    <row r="281" ht="16.5" customHeight="1">
      <c r="A281" s="58" t="s">
        <v>666</v>
      </c>
      <c r="B281" s="58">
        <v>14625.0</v>
      </c>
      <c r="C281" s="58">
        <v>156.0</v>
      </c>
      <c r="D281" s="58" t="s">
        <v>899</v>
      </c>
      <c r="E281" s="58">
        <v>254.1</v>
      </c>
      <c r="F281" s="58">
        <v>259.3</v>
      </c>
      <c r="G281" s="58">
        <v>2.0</v>
      </c>
      <c r="H281" s="95">
        <v>116.5</v>
      </c>
      <c r="I281" s="58">
        <v>15.2</v>
      </c>
      <c r="J281" s="58">
        <v>3.9</v>
      </c>
      <c r="K281" s="58">
        <v>10.6</v>
      </c>
      <c r="L281" s="58">
        <v>36.0</v>
      </c>
      <c r="M281" s="58">
        <v>19.9</v>
      </c>
      <c r="N281" s="58">
        <v>14.4</v>
      </c>
      <c r="O281" s="58">
        <v>3.2</v>
      </c>
      <c r="P281" s="58">
        <v>9.6</v>
      </c>
      <c r="Q281" s="58">
        <v>23.9</v>
      </c>
      <c r="R281" s="58">
        <v>66.6</v>
      </c>
      <c r="S281" s="58">
        <v>46.1</v>
      </c>
      <c r="T281" s="95">
        <v>18623.0</v>
      </c>
      <c r="U281" s="95">
        <v>23045.0</v>
      </c>
      <c r="V281" s="58">
        <v>705.7</v>
      </c>
      <c r="W281" s="100">
        <f t="shared" si="5"/>
        <v>9.2</v>
      </c>
      <c r="X281" s="97">
        <f t="shared" si="6"/>
        <v>11.95652174</v>
      </c>
      <c r="Y281" s="97">
        <v>1.1</v>
      </c>
      <c r="Z281" s="58">
        <v>8.1</v>
      </c>
      <c r="AA281" s="58">
        <v>52.6</v>
      </c>
      <c r="AB281" s="58">
        <v>30.6</v>
      </c>
      <c r="AC281" s="97">
        <v>360.2</v>
      </c>
      <c r="AD281" s="58">
        <v>6.9</v>
      </c>
      <c r="AE281" s="58">
        <v>7.3</v>
      </c>
      <c r="AF281" s="58">
        <v>6.4</v>
      </c>
      <c r="AG281" s="58">
        <v>4.3</v>
      </c>
      <c r="AH281" s="58">
        <v>8.9</v>
      </c>
      <c r="AI281" s="58"/>
      <c r="AJ281" s="58"/>
      <c r="AK281" s="58"/>
      <c r="AL281" s="58"/>
      <c r="AM281" s="58">
        <v>53.0</v>
      </c>
      <c r="AN281" s="95">
        <v>2224.9</v>
      </c>
      <c r="AO281" s="58">
        <v>-5.7</v>
      </c>
      <c r="AP281" s="58">
        <v>4.1</v>
      </c>
      <c r="AQ281" s="58">
        <v>96.8</v>
      </c>
      <c r="AR281" s="58">
        <v>74.4</v>
      </c>
      <c r="AS281" s="58">
        <v>40.0</v>
      </c>
      <c r="AT281" s="58">
        <v>11.1</v>
      </c>
      <c r="AU281" s="58">
        <v>1.8</v>
      </c>
      <c r="AV281" s="58">
        <v>35.2</v>
      </c>
      <c r="AW281" s="58">
        <v>19.9</v>
      </c>
      <c r="AX281" s="58">
        <v>14.1</v>
      </c>
      <c r="AY281" s="58">
        <v>29.0</v>
      </c>
      <c r="AZ281" s="58">
        <v>71.0</v>
      </c>
      <c r="BA281" s="58">
        <v>22.8</v>
      </c>
      <c r="BB281" s="58">
        <v>6.5</v>
      </c>
    </row>
    <row r="282" ht="16.5" customHeight="1">
      <c r="A282" s="58" t="s">
        <v>666</v>
      </c>
      <c r="B282" s="58">
        <v>14626.0</v>
      </c>
      <c r="C282" s="58">
        <v>157.0</v>
      </c>
      <c r="D282" s="58" t="s">
        <v>532</v>
      </c>
      <c r="E282" s="58">
        <v>251.0</v>
      </c>
      <c r="F282" s="58">
        <v>260.0</v>
      </c>
      <c r="G282" s="58">
        <v>3.5</v>
      </c>
      <c r="H282" s="95">
        <v>123.1</v>
      </c>
      <c r="I282" s="58">
        <v>14.5</v>
      </c>
      <c r="J282" s="58">
        <v>4.3</v>
      </c>
      <c r="K282" s="58">
        <v>10.2</v>
      </c>
      <c r="L282" s="58">
        <v>34.7</v>
      </c>
      <c r="M282" s="58">
        <v>21.0</v>
      </c>
      <c r="N282" s="58">
        <v>15.3</v>
      </c>
      <c r="O282" s="58">
        <v>4.5</v>
      </c>
      <c r="P282" s="58">
        <v>5.2</v>
      </c>
      <c r="Q282" s="58">
        <v>23.5</v>
      </c>
      <c r="R282" s="58">
        <v>71.3</v>
      </c>
      <c r="S282" s="58">
        <v>42.5</v>
      </c>
      <c r="T282" s="95">
        <v>17483.0</v>
      </c>
      <c r="U282" s="95">
        <v>24582.0</v>
      </c>
      <c r="V282" s="58">
        <v>657.4</v>
      </c>
      <c r="W282" s="100">
        <f t="shared" si="5"/>
        <v>9.1</v>
      </c>
      <c r="X282" s="97">
        <f t="shared" si="6"/>
        <v>19.78021978</v>
      </c>
      <c r="Y282" s="97">
        <v>1.8</v>
      </c>
      <c r="Z282" s="58">
        <v>7.3</v>
      </c>
      <c r="AA282" s="58">
        <v>52.5</v>
      </c>
      <c r="AB282" s="58">
        <v>28.3</v>
      </c>
      <c r="AC282" s="97">
        <v>322.5</v>
      </c>
      <c r="AD282" s="58">
        <v>10.2</v>
      </c>
      <c r="AE282" s="58">
        <v>11.2</v>
      </c>
      <c r="AF282" s="58">
        <v>9.2</v>
      </c>
      <c r="AG282" s="58">
        <v>6.2</v>
      </c>
      <c r="AH282" s="58">
        <v>13.3</v>
      </c>
      <c r="AI282" s="58"/>
      <c r="AJ282" s="58"/>
      <c r="AK282" s="58"/>
      <c r="AL282" s="58"/>
      <c r="AM282" s="58">
        <v>53.0</v>
      </c>
      <c r="AN282" s="95">
        <v>2111.4</v>
      </c>
      <c r="AO282" s="58">
        <v>-8.3</v>
      </c>
      <c r="AP282" s="58">
        <v>7.5</v>
      </c>
      <c r="AQ282" s="58">
        <v>95.5</v>
      </c>
      <c r="AR282" s="58">
        <v>66.1</v>
      </c>
      <c r="AS282" s="58">
        <v>38.5</v>
      </c>
      <c r="AT282" s="58">
        <v>10.5</v>
      </c>
      <c r="AU282" s="58">
        <v>2.3</v>
      </c>
      <c r="AV282" s="58">
        <v>31.3</v>
      </c>
      <c r="AW282" s="58">
        <v>19.3</v>
      </c>
      <c r="AX282" s="58">
        <v>11.4</v>
      </c>
      <c r="AY282" s="58">
        <v>35.7</v>
      </c>
      <c r="AZ282" s="58">
        <v>99.5</v>
      </c>
      <c r="BA282" s="58">
        <v>22.1</v>
      </c>
      <c r="BB282" s="58">
        <v>9.0</v>
      </c>
    </row>
    <row r="283" ht="16.5" customHeight="1">
      <c r="A283" s="58" t="s">
        <v>666</v>
      </c>
      <c r="B283" s="58">
        <v>14628.0</v>
      </c>
      <c r="C283" s="58">
        <v>158.0</v>
      </c>
      <c r="D283" s="58" t="s">
        <v>534</v>
      </c>
      <c r="E283" s="58">
        <v>240.8</v>
      </c>
      <c r="F283" s="58">
        <v>247.4</v>
      </c>
      <c r="G283" s="58">
        <v>2.7</v>
      </c>
      <c r="H283" s="95">
        <v>149.6</v>
      </c>
      <c r="I283" s="58">
        <v>15.9</v>
      </c>
      <c r="J283" s="58">
        <v>4.1</v>
      </c>
      <c r="K283" s="58">
        <v>10.9</v>
      </c>
      <c r="L283" s="58">
        <v>35.3</v>
      </c>
      <c r="M283" s="58">
        <v>19.9</v>
      </c>
      <c r="N283" s="58">
        <v>13.9</v>
      </c>
      <c r="O283" s="58">
        <v>2.9</v>
      </c>
      <c r="P283" s="58">
        <v>3.0</v>
      </c>
      <c r="Q283" s="58">
        <v>19.3</v>
      </c>
      <c r="R283" s="58">
        <v>77.7</v>
      </c>
      <c r="S283" s="58">
        <v>41.2</v>
      </c>
      <c r="T283" s="95">
        <v>18735.0</v>
      </c>
      <c r="U283" s="95">
        <v>20404.0</v>
      </c>
      <c r="V283" s="58">
        <v>682.6</v>
      </c>
      <c r="W283" s="100">
        <f t="shared" si="5"/>
        <v>8.3</v>
      </c>
      <c r="X283" s="97">
        <f t="shared" si="6"/>
        <v>15.6626506</v>
      </c>
      <c r="Y283" s="97">
        <v>1.3</v>
      </c>
      <c r="Z283" s="58">
        <v>7.0</v>
      </c>
      <c r="AA283" s="58">
        <v>56.8</v>
      </c>
      <c r="AB283" s="58">
        <v>25.9</v>
      </c>
      <c r="AC283" s="97">
        <v>311.2</v>
      </c>
      <c r="AD283" s="58">
        <v>6.4</v>
      </c>
      <c r="AE283" s="58">
        <v>7.1</v>
      </c>
      <c r="AF283" s="58">
        <v>5.7</v>
      </c>
      <c r="AG283" s="58">
        <v>4.6</v>
      </c>
      <c r="AH283" s="58">
        <v>8.3</v>
      </c>
      <c r="AI283" s="58"/>
      <c r="AJ283" s="58"/>
      <c r="AK283" s="58"/>
      <c r="AL283" s="58"/>
      <c r="AM283" s="58">
        <v>36.0</v>
      </c>
      <c r="AN283" s="95">
        <v>1654.2</v>
      </c>
      <c r="AO283" s="58">
        <v>-5.9</v>
      </c>
      <c r="AP283" s="58">
        <v>11.7</v>
      </c>
      <c r="AQ283" s="58">
        <v>97.1</v>
      </c>
      <c r="AR283" s="58">
        <v>76.9</v>
      </c>
      <c r="AS283" s="58">
        <v>44.1</v>
      </c>
      <c r="AT283" s="58">
        <v>12.1</v>
      </c>
      <c r="AU283" s="58">
        <v>2.2</v>
      </c>
      <c r="AV283" s="58">
        <v>35.6</v>
      </c>
      <c r="AW283" s="58">
        <v>20.2</v>
      </c>
      <c r="AX283" s="58">
        <v>9.0</v>
      </c>
      <c r="AY283" s="58">
        <v>33.0</v>
      </c>
      <c r="AZ283" s="58">
        <v>67.9</v>
      </c>
      <c r="BA283" s="58">
        <v>24.3</v>
      </c>
      <c r="BB283" s="58">
        <v>8.8</v>
      </c>
    </row>
    <row r="284" ht="16.5" customHeight="1">
      <c r="A284" s="58" t="s">
        <v>666</v>
      </c>
      <c r="B284" s="58">
        <v>14612.0</v>
      </c>
      <c r="C284" s="58"/>
      <c r="D284" s="58" t="s">
        <v>900</v>
      </c>
      <c r="E284" s="58">
        <f t="shared" ref="E284:F284" si="52">SUM(E481:E482)</f>
        <v>559</v>
      </c>
      <c r="F284" s="58">
        <f t="shared" si="52"/>
        <v>590.8</v>
      </c>
      <c r="G284" s="97">
        <f t="shared" ref="G284:V284" si="53">SUMPRODUCT($E481:$E482,G481:G482)/$E284</f>
        <v>5.373452594</v>
      </c>
      <c r="H284" s="95">
        <f t="shared" si="53"/>
        <v>2133.526977</v>
      </c>
      <c r="I284" s="97">
        <f t="shared" si="53"/>
        <v>15.95094812</v>
      </c>
      <c r="J284" s="97">
        <f t="shared" si="53"/>
        <v>7.69431127</v>
      </c>
      <c r="K284" s="97">
        <f t="shared" si="53"/>
        <v>17.63957066</v>
      </c>
      <c r="L284" s="97">
        <f t="shared" si="53"/>
        <v>31.30948122</v>
      </c>
      <c r="M284" s="97">
        <f t="shared" si="53"/>
        <v>15.65474061</v>
      </c>
      <c r="N284" s="97">
        <f t="shared" si="53"/>
        <v>11.75284436</v>
      </c>
      <c r="O284" s="97">
        <f t="shared" si="53"/>
        <v>6.943363148</v>
      </c>
      <c r="P284" s="97">
        <f t="shared" si="53"/>
        <v>4.198103757</v>
      </c>
      <c r="Q284" s="97">
        <f t="shared" si="53"/>
        <v>15.77370304</v>
      </c>
      <c r="R284" s="97">
        <f t="shared" si="53"/>
        <v>80.1281932</v>
      </c>
      <c r="S284" s="97">
        <f t="shared" si="53"/>
        <v>17.26282648</v>
      </c>
      <c r="T284" s="97">
        <f t="shared" si="53"/>
        <v>17719.00751</v>
      </c>
      <c r="U284" s="97">
        <f t="shared" si="53"/>
        <v>33562.44079</v>
      </c>
      <c r="V284" s="97">
        <f t="shared" si="53"/>
        <v>485.2112343</v>
      </c>
      <c r="W284" s="100">
        <f t="shared" si="5"/>
        <v>8.850948122</v>
      </c>
      <c r="X284" s="97">
        <f t="shared" si="6"/>
        <v>27.09431491</v>
      </c>
      <c r="Y284" s="97">
        <f t="shared" ref="Y284:AH284" si="54">SUMPRODUCT($E481:$E482,Y481:Y482)/$E284</f>
        <v>2.398103757</v>
      </c>
      <c r="Z284" s="97">
        <f t="shared" si="54"/>
        <v>6.452844365</v>
      </c>
      <c r="AA284" s="97">
        <f t="shared" si="54"/>
        <v>45.36422182</v>
      </c>
      <c r="AB284" s="97">
        <f t="shared" si="54"/>
        <v>39.18293381</v>
      </c>
      <c r="AC284" s="97">
        <f t="shared" si="54"/>
        <v>461.1575313</v>
      </c>
      <c r="AD284" s="97">
        <f t="shared" si="54"/>
        <v>7.049051878</v>
      </c>
      <c r="AE284" s="97">
        <f t="shared" si="54"/>
        <v>7.749051878</v>
      </c>
      <c r="AF284" s="97">
        <f t="shared" si="54"/>
        <v>6.250948122</v>
      </c>
      <c r="AG284" s="97">
        <f t="shared" si="54"/>
        <v>6.79431127</v>
      </c>
      <c r="AH284" s="97">
        <f t="shared" si="54"/>
        <v>8.9</v>
      </c>
      <c r="AI284" s="58"/>
      <c r="AJ284" s="58"/>
      <c r="AK284" s="58"/>
      <c r="AL284" s="58"/>
      <c r="AM284" s="58"/>
      <c r="AN284" s="95"/>
      <c r="AO284" s="58"/>
      <c r="AP284" s="58"/>
      <c r="AQ284" s="58"/>
      <c r="AR284" s="58"/>
      <c r="AS284" s="58"/>
      <c r="AT284" s="58"/>
      <c r="AU284" s="58"/>
      <c r="AV284" s="58"/>
      <c r="AW284" s="58"/>
      <c r="AX284" s="58"/>
      <c r="AY284" s="58"/>
      <c r="AZ284" s="58"/>
      <c r="BA284" s="58"/>
      <c r="BB284" s="58"/>
    </row>
    <row r="285" ht="16.5" customHeight="1">
      <c r="A285" s="58" t="s">
        <v>666</v>
      </c>
      <c r="B285" s="58">
        <v>14522.0</v>
      </c>
      <c r="C285" s="58">
        <v>161.0</v>
      </c>
      <c r="D285" s="58" t="s">
        <v>527</v>
      </c>
      <c r="E285" s="58">
        <v>239.0</v>
      </c>
      <c r="F285" s="58">
        <v>246.8</v>
      </c>
      <c r="G285" s="58">
        <v>3.2</v>
      </c>
      <c r="H285" s="95">
        <v>147.4</v>
      </c>
      <c r="I285" s="58">
        <v>14.7</v>
      </c>
      <c r="J285" s="58">
        <v>4.7</v>
      </c>
      <c r="K285" s="58">
        <v>11.6</v>
      </c>
      <c r="L285" s="58">
        <v>34.6</v>
      </c>
      <c r="M285" s="58">
        <v>20.1</v>
      </c>
      <c r="N285" s="58">
        <v>14.2</v>
      </c>
      <c r="O285" s="58">
        <v>2.6</v>
      </c>
      <c r="P285" s="58">
        <v>2.2</v>
      </c>
      <c r="Q285" s="58">
        <v>21.9</v>
      </c>
      <c r="R285" s="58">
        <v>75.8</v>
      </c>
      <c r="S285" s="58">
        <v>39.9</v>
      </c>
      <c r="T285" s="95">
        <v>18604.0</v>
      </c>
      <c r="U285" s="95">
        <v>23865.0</v>
      </c>
      <c r="V285" s="58">
        <v>704.7</v>
      </c>
      <c r="W285" s="100">
        <f t="shared" si="5"/>
        <v>9</v>
      </c>
      <c r="X285" s="97">
        <f t="shared" si="6"/>
        <v>13.33333333</v>
      </c>
      <c r="Y285" s="97">
        <v>1.2</v>
      </c>
      <c r="Z285" s="58">
        <v>7.8</v>
      </c>
      <c r="AA285" s="58">
        <v>49.7</v>
      </c>
      <c r="AB285" s="58">
        <v>32.6</v>
      </c>
      <c r="AC285" s="97">
        <v>353.9</v>
      </c>
      <c r="AD285" s="58">
        <v>6.5</v>
      </c>
      <c r="AE285" s="58">
        <v>6.9</v>
      </c>
      <c r="AF285" s="58">
        <v>6.0</v>
      </c>
      <c r="AG285" s="58">
        <v>5.1</v>
      </c>
      <c r="AH285" s="58">
        <v>8.4</v>
      </c>
      <c r="AI285" s="58"/>
      <c r="AJ285" s="58"/>
      <c r="AK285" s="58"/>
      <c r="AL285" s="58"/>
      <c r="AM285" s="58">
        <v>38.0</v>
      </c>
      <c r="AN285" s="95">
        <v>1675.1</v>
      </c>
      <c r="AO285" s="58">
        <v>-6.2</v>
      </c>
      <c r="AP285" s="58">
        <v>7.3</v>
      </c>
      <c r="AQ285" s="58">
        <v>97.4</v>
      </c>
      <c r="AR285" s="58">
        <v>71.0</v>
      </c>
      <c r="AS285" s="58">
        <v>41.7</v>
      </c>
      <c r="AT285" s="58">
        <v>10.8</v>
      </c>
      <c r="AU285" s="58">
        <v>2.8</v>
      </c>
      <c r="AV285" s="58">
        <v>36.8</v>
      </c>
      <c r="AW285" s="58">
        <v>20.1</v>
      </c>
      <c r="AX285" s="58">
        <v>12.1</v>
      </c>
      <c r="AY285" s="58">
        <v>28.3</v>
      </c>
      <c r="AZ285" s="58">
        <v>64.6</v>
      </c>
      <c r="BA285" s="58">
        <v>21.3</v>
      </c>
      <c r="BB285" s="58">
        <v>8.4</v>
      </c>
    </row>
    <row r="286" ht="16.5" customHeight="1">
      <c r="A286" s="58" t="s">
        <v>666</v>
      </c>
      <c r="B286" s="58">
        <v>14511.0</v>
      </c>
      <c r="C286" s="58">
        <v>162.0</v>
      </c>
      <c r="D286" s="58" t="s">
        <v>901</v>
      </c>
      <c r="E286" s="58">
        <v>231.5</v>
      </c>
      <c r="F286" s="58">
        <v>248.6</v>
      </c>
      <c r="G286" s="58">
        <v>6.9</v>
      </c>
      <c r="H286" s="95">
        <v>1124.8</v>
      </c>
      <c r="I286" s="58">
        <v>14.3</v>
      </c>
      <c r="J286" s="58">
        <v>6.3</v>
      </c>
      <c r="K286" s="58">
        <v>14.8</v>
      </c>
      <c r="L286" s="58">
        <v>30.7</v>
      </c>
      <c r="M286" s="58">
        <v>20.1</v>
      </c>
      <c r="N286" s="58">
        <v>13.9</v>
      </c>
      <c r="O286" s="58">
        <v>6.5</v>
      </c>
      <c r="P286" s="58">
        <v>2.1</v>
      </c>
      <c r="Q286" s="58">
        <v>12.9</v>
      </c>
      <c r="R286" s="58">
        <v>85.0</v>
      </c>
      <c r="S286" s="58">
        <v>17.0</v>
      </c>
      <c r="T286" s="95">
        <v>18611.0</v>
      </c>
      <c r="U286" s="95">
        <v>32229.0</v>
      </c>
      <c r="V286" s="58">
        <v>568.3</v>
      </c>
      <c r="W286" s="100">
        <f t="shared" si="5"/>
        <v>9.1</v>
      </c>
      <c r="X286" s="97">
        <f t="shared" si="6"/>
        <v>34.06593407</v>
      </c>
      <c r="Y286" s="97">
        <v>3.1</v>
      </c>
      <c r="Z286" s="58">
        <v>6.0</v>
      </c>
      <c r="AA286" s="58">
        <v>43.1</v>
      </c>
      <c r="AB286" s="58">
        <v>36.4</v>
      </c>
      <c r="AC286" s="97">
        <v>465.0</v>
      </c>
      <c r="AD286" s="58">
        <v>8.2</v>
      </c>
      <c r="AE286" s="58">
        <v>8.8</v>
      </c>
      <c r="AF286" s="58">
        <v>7.5</v>
      </c>
      <c r="AG286" s="58">
        <v>7.9</v>
      </c>
      <c r="AH286" s="58">
        <v>9.2</v>
      </c>
      <c r="AI286" s="58"/>
      <c r="AJ286" s="58"/>
      <c r="AK286" s="58"/>
      <c r="AL286" s="58"/>
      <c r="AM286" s="58">
        <v>1.0</v>
      </c>
      <c r="AN286" s="95">
        <v>221.0</v>
      </c>
      <c r="AO286" s="58">
        <v>-4.2</v>
      </c>
      <c r="AP286" s="58">
        <v>24.7</v>
      </c>
      <c r="AQ286" s="58">
        <v>93.5</v>
      </c>
      <c r="AR286" s="58">
        <v>70.1</v>
      </c>
      <c r="AS286" s="58">
        <v>42.8</v>
      </c>
      <c r="AT286" s="58">
        <v>7.7</v>
      </c>
      <c r="AU286" s="58">
        <v>0.2</v>
      </c>
      <c r="AV286" s="58">
        <v>22.6</v>
      </c>
      <c r="AW286" s="58">
        <v>19.8</v>
      </c>
      <c r="AX286" s="58">
        <v>26.8</v>
      </c>
      <c r="AY286" s="58">
        <v>30.7</v>
      </c>
      <c r="AZ286" s="58">
        <v>96.7</v>
      </c>
      <c r="BA286" s="58">
        <v>24.2</v>
      </c>
      <c r="BB286" s="58">
        <v>18.0</v>
      </c>
    </row>
    <row r="287" ht="16.5" customHeight="1">
      <c r="A287" s="58" t="s">
        <v>666</v>
      </c>
      <c r="B287" s="58"/>
      <c r="C287" s="58">
        <v>163.0</v>
      </c>
      <c r="D287" s="58" t="s">
        <v>902</v>
      </c>
      <c r="E287" s="58">
        <v>216.5</v>
      </c>
      <c r="F287" s="58">
        <v>219.2</v>
      </c>
      <c r="G287" s="58">
        <v>1.2</v>
      </c>
      <c r="H287" s="95">
        <v>242.8</v>
      </c>
      <c r="I287" s="58">
        <v>14.5</v>
      </c>
      <c r="J287" s="58">
        <v>3.9</v>
      </c>
      <c r="K287" s="58">
        <v>10.2</v>
      </c>
      <c r="L287" s="58">
        <v>35.0</v>
      </c>
      <c r="M287" s="58">
        <v>21.6</v>
      </c>
      <c r="N287" s="58">
        <v>14.7</v>
      </c>
      <c r="O287" s="58">
        <v>2.5</v>
      </c>
      <c r="P287" s="58">
        <v>2.0</v>
      </c>
      <c r="Q287" s="58">
        <v>24.9</v>
      </c>
      <c r="R287" s="58">
        <v>73.1</v>
      </c>
      <c r="S287" s="58">
        <v>44.8</v>
      </c>
      <c r="T287" s="95">
        <v>18445.0</v>
      </c>
      <c r="U287" s="95">
        <v>23639.0</v>
      </c>
      <c r="V287" s="58">
        <v>695.7</v>
      </c>
      <c r="W287" s="100">
        <f t="shared" si="5"/>
        <v>8.8</v>
      </c>
      <c r="X287" s="97">
        <f t="shared" si="6"/>
        <v>14.77272727</v>
      </c>
      <c r="Y287" s="97">
        <v>1.3</v>
      </c>
      <c r="Z287" s="58">
        <v>7.5</v>
      </c>
      <c r="AA287" s="58">
        <v>54.4</v>
      </c>
      <c r="AB287" s="58">
        <v>29.8</v>
      </c>
      <c r="AC287" s="97">
        <v>351.4</v>
      </c>
      <c r="AD287" s="58">
        <v>6.4</v>
      </c>
      <c r="AE287" s="58">
        <v>6.7</v>
      </c>
      <c r="AF287" s="58">
        <v>5.9</v>
      </c>
      <c r="AG287" s="58">
        <v>4.7</v>
      </c>
      <c r="AH287" s="58">
        <v>8.0</v>
      </c>
      <c r="AI287" s="58"/>
      <c r="AJ287" s="58"/>
      <c r="AK287" s="58"/>
      <c r="AL287" s="58"/>
      <c r="AM287" s="58">
        <v>38.0</v>
      </c>
      <c r="AN287" s="95">
        <v>902.9</v>
      </c>
      <c r="AO287" s="58">
        <v>-7.5</v>
      </c>
      <c r="AP287" s="58">
        <v>3.4</v>
      </c>
      <c r="AQ287" s="58">
        <v>97.5</v>
      </c>
      <c r="AR287" s="58">
        <v>67.2</v>
      </c>
      <c r="AS287" s="58">
        <v>42.6</v>
      </c>
      <c r="AT287" s="58">
        <v>11.6</v>
      </c>
      <c r="AU287" s="58">
        <v>1.8</v>
      </c>
      <c r="AV287" s="58">
        <v>39.1</v>
      </c>
      <c r="AW287" s="58">
        <v>19.4</v>
      </c>
      <c r="AX287" s="58">
        <v>11.7</v>
      </c>
      <c r="AY287" s="58">
        <v>28.0</v>
      </c>
      <c r="AZ287" s="58">
        <v>64.4</v>
      </c>
      <c r="BA287" s="58">
        <v>21.8</v>
      </c>
      <c r="BB287" s="58">
        <v>8.4</v>
      </c>
    </row>
    <row r="288" ht="16.5" customHeight="1">
      <c r="A288" s="58" t="s">
        <v>666</v>
      </c>
      <c r="B288" s="58">
        <v>14521.0</v>
      </c>
      <c r="C288" s="58">
        <v>164.0</v>
      </c>
      <c r="D288" s="58" t="s">
        <v>903</v>
      </c>
      <c r="E288" s="58">
        <v>261.6</v>
      </c>
      <c r="F288" s="58">
        <v>267.5</v>
      </c>
      <c r="G288" s="58">
        <v>2.2</v>
      </c>
      <c r="H288" s="95">
        <v>171.4</v>
      </c>
      <c r="I288" s="58">
        <v>14.9</v>
      </c>
      <c r="J288" s="58">
        <v>4.2</v>
      </c>
      <c r="K288" s="58">
        <v>10.4</v>
      </c>
      <c r="L288" s="58">
        <v>34.4</v>
      </c>
      <c r="M288" s="58">
        <v>21.9</v>
      </c>
      <c r="N288" s="58">
        <v>14.1</v>
      </c>
      <c r="O288" s="58">
        <v>1.8</v>
      </c>
      <c r="P288" s="58">
        <v>1.7</v>
      </c>
      <c r="Q288" s="58">
        <v>38.1</v>
      </c>
      <c r="R288" s="58">
        <v>60.2</v>
      </c>
      <c r="S288" s="58">
        <v>42.5</v>
      </c>
      <c r="T288" s="95">
        <v>18124.0</v>
      </c>
      <c r="U288" s="95">
        <v>20389.0</v>
      </c>
      <c r="V288" s="58">
        <v>704.8</v>
      </c>
      <c r="W288" s="100">
        <f t="shared" si="5"/>
        <v>8.6</v>
      </c>
      <c r="X288" s="97">
        <f t="shared" si="6"/>
        <v>13.95348837</v>
      </c>
      <c r="Y288" s="97">
        <v>1.2</v>
      </c>
      <c r="Z288" s="58">
        <v>7.4</v>
      </c>
      <c r="AA288" s="58">
        <v>60.1</v>
      </c>
      <c r="AB288" s="58">
        <v>24.0</v>
      </c>
      <c r="AC288" s="97">
        <v>323.8</v>
      </c>
      <c r="AD288" s="58">
        <v>6.2</v>
      </c>
      <c r="AE288" s="58">
        <v>6.6</v>
      </c>
      <c r="AF288" s="58">
        <v>5.7</v>
      </c>
      <c r="AG288" s="58">
        <v>4.5</v>
      </c>
      <c r="AH288" s="58">
        <v>7.5</v>
      </c>
      <c r="AI288" s="58"/>
      <c r="AJ288" s="58"/>
      <c r="AK288" s="58"/>
      <c r="AL288" s="58"/>
      <c r="AM288" s="58">
        <v>48.0</v>
      </c>
      <c r="AN288" s="95">
        <v>1560.9</v>
      </c>
      <c r="AO288" s="58">
        <v>-7.2</v>
      </c>
      <c r="AP288" s="58">
        <v>0.1</v>
      </c>
      <c r="AQ288" s="58">
        <v>98.2</v>
      </c>
      <c r="AR288" s="58">
        <v>65.7</v>
      </c>
      <c r="AS288" s="58">
        <v>44.3</v>
      </c>
      <c r="AT288" s="58">
        <v>13.1</v>
      </c>
      <c r="AU288" s="58">
        <v>1.8</v>
      </c>
      <c r="AV288" s="58">
        <v>42.8</v>
      </c>
      <c r="AW288" s="58">
        <v>18.2</v>
      </c>
      <c r="AX288" s="58">
        <v>8.3</v>
      </c>
      <c r="AY288" s="58">
        <v>28.9</v>
      </c>
      <c r="AZ288" s="58">
        <v>59.1</v>
      </c>
      <c r="BA288" s="58">
        <v>21.6</v>
      </c>
      <c r="BB288" s="58">
        <v>6.3</v>
      </c>
    </row>
    <row r="289" ht="16.5" customHeight="1">
      <c r="A289" s="58" t="s">
        <v>666</v>
      </c>
      <c r="B289" s="58">
        <v>14524.0</v>
      </c>
      <c r="C289" s="58">
        <v>165.0</v>
      </c>
      <c r="D289" s="58" t="s">
        <v>529</v>
      </c>
      <c r="E289" s="58">
        <v>243.7</v>
      </c>
      <c r="F289" s="58">
        <v>251.1</v>
      </c>
      <c r="G289" s="58">
        <v>3.0</v>
      </c>
      <c r="H289" s="95">
        <v>332.6</v>
      </c>
      <c r="I289" s="58">
        <v>14.0</v>
      </c>
      <c r="J289" s="58">
        <v>4.7</v>
      </c>
      <c r="K289" s="58">
        <v>11.2</v>
      </c>
      <c r="L289" s="58">
        <v>34.4</v>
      </c>
      <c r="M289" s="58">
        <v>21.1</v>
      </c>
      <c r="N289" s="58">
        <v>14.6</v>
      </c>
      <c r="O289" s="58">
        <v>3.1</v>
      </c>
      <c r="P289" s="58">
        <v>3.0</v>
      </c>
      <c r="Q289" s="58">
        <v>21.4</v>
      </c>
      <c r="R289" s="58">
        <v>75.6</v>
      </c>
      <c r="S289" s="58">
        <v>36.3</v>
      </c>
      <c r="T289" s="95">
        <v>18656.0</v>
      </c>
      <c r="U289" s="95">
        <v>27000.0</v>
      </c>
      <c r="V289" s="58">
        <v>677.8</v>
      </c>
      <c r="W289" s="100">
        <f t="shared" si="5"/>
        <v>8.8</v>
      </c>
      <c r="X289" s="97">
        <f t="shared" si="6"/>
        <v>15.90909091</v>
      </c>
      <c r="Y289" s="97">
        <v>1.4</v>
      </c>
      <c r="Z289" s="58">
        <v>7.4</v>
      </c>
      <c r="AA289" s="58">
        <v>52.5</v>
      </c>
      <c r="AB289" s="58">
        <v>33.6</v>
      </c>
      <c r="AC289" s="97">
        <v>381.1</v>
      </c>
      <c r="AD289" s="58">
        <v>6.4</v>
      </c>
      <c r="AE289" s="58">
        <v>6.7</v>
      </c>
      <c r="AF289" s="58">
        <v>6.1</v>
      </c>
      <c r="AG289" s="58">
        <v>4.6</v>
      </c>
      <c r="AH289" s="58">
        <v>8.3</v>
      </c>
      <c r="AI289" s="58"/>
      <c r="AJ289" s="58"/>
      <c r="AK289" s="58"/>
      <c r="AL289" s="58"/>
      <c r="AM289" s="58">
        <v>24.0</v>
      </c>
      <c r="AN289" s="95">
        <v>755.1</v>
      </c>
      <c r="AO289" s="58">
        <v>-8.1</v>
      </c>
      <c r="AP289" s="58">
        <v>6.8</v>
      </c>
      <c r="AQ289" s="58">
        <v>96.9</v>
      </c>
      <c r="AR289" s="58">
        <v>65.4</v>
      </c>
      <c r="AS289" s="58">
        <v>41.7</v>
      </c>
      <c r="AT289" s="58">
        <v>10.7</v>
      </c>
      <c r="AU289" s="58">
        <v>1.1</v>
      </c>
      <c r="AV289" s="58">
        <v>37.4</v>
      </c>
      <c r="AW289" s="58">
        <v>20.0</v>
      </c>
      <c r="AX289" s="58">
        <v>14.6</v>
      </c>
      <c r="AY289" s="58">
        <v>26.9</v>
      </c>
      <c r="AZ289" s="58">
        <v>69.9</v>
      </c>
      <c r="BA289" s="58">
        <v>22.4</v>
      </c>
      <c r="BB289" s="58">
        <v>10.5</v>
      </c>
    </row>
    <row r="290" ht="16.5" customHeight="1">
      <c r="A290" s="58" t="s">
        <v>666</v>
      </c>
      <c r="B290" s="58">
        <v>14523.0</v>
      </c>
      <c r="C290" s="58">
        <v>166.0</v>
      </c>
      <c r="D290" s="58" t="s">
        <v>528</v>
      </c>
      <c r="E290" s="58">
        <v>226.4</v>
      </c>
      <c r="F290" s="58">
        <v>232.3</v>
      </c>
      <c r="G290" s="58">
        <v>2.5</v>
      </c>
      <c r="H290" s="95">
        <v>164.5</v>
      </c>
      <c r="I290" s="58">
        <v>13.8</v>
      </c>
      <c r="J290" s="58">
        <v>4.2</v>
      </c>
      <c r="K290" s="58">
        <v>10.5</v>
      </c>
      <c r="L290" s="58">
        <v>34.7</v>
      </c>
      <c r="M290" s="58">
        <v>21.7</v>
      </c>
      <c r="N290" s="58">
        <v>15.0</v>
      </c>
      <c r="O290" s="58">
        <v>3.5</v>
      </c>
      <c r="P290" s="58">
        <v>2.4</v>
      </c>
      <c r="Q290" s="58">
        <v>27.1</v>
      </c>
      <c r="R290" s="58">
        <v>70.5</v>
      </c>
      <c r="S290" s="58">
        <v>41.0</v>
      </c>
      <c r="T290" s="95">
        <v>18566.0</v>
      </c>
      <c r="U290" s="95">
        <v>22312.0</v>
      </c>
      <c r="V290" s="58">
        <v>710.2</v>
      </c>
      <c r="W290" s="100">
        <f t="shared" si="5"/>
        <v>8.6</v>
      </c>
      <c r="X290" s="97">
        <f t="shared" si="6"/>
        <v>17.44186047</v>
      </c>
      <c r="Y290" s="97">
        <v>1.5</v>
      </c>
      <c r="Z290" s="58">
        <v>7.1</v>
      </c>
      <c r="AA290" s="58">
        <v>51.6</v>
      </c>
      <c r="AB290" s="58">
        <v>31.8</v>
      </c>
      <c r="AC290" s="97">
        <v>345.4</v>
      </c>
      <c r="AD290" s="58">
        <v>6.7</v>
      </c>
      <c r="AE290" s="58">
        <v>7.3</v>
      </c>
      <c r="AF290" s="58">
        <v>6.0</v>
      </c>
      <c r="AG290" s="58">
        <v>5.2</v>
      </c>
      <c r="AH290" s="58">
        <v>8.4</v>
      </c>
      <c r="AI290" s="58"/>
      <c r="AJ290" s="58"/>
      <c r="AK290" s="58"/>
      <c r="AL290" s="58"/>
      <c r="AM290" s="58">
        <v>39.0</v>
      </c>
      <c r="AN290" s="95">
        <v>1412.4</v>
      </c>
      <c r="AO290" s="58">
        <v>-8.2</v>
      </c>
      <c r="AP290" s="58">
        <v>7.9</v>
      </c>
      <c r="AQ290" s="58">
        <v>96.5</v>
      </c>
      <c r="AR290" s="58">
        <v>60.3</v>
      </c>
      <c r="AS290" s="58">
        <v>45.3</v>
      </c>
      <c r="AT290" s="58">
        <v>12.4</v>
      </c>
      <c r="AU290" s="58">
        <v>1.6</v>
      </c>
      <c r="AV290" s="58">
        <v>36.4</v>
      </c>
      <c r="AW290" s="58">
        <v>19.7</v>
      </c>
      <c r="AX290" s="58">
        <v>12.3</v>
      </c>
      <c r="AY290" s="58">
        <v>30.1</v>
      </c>
      <c r="AZ290" s="58">
        <v>68.9</v>
      </c>
      <c r="BA290" s="58">
        <v>21.3</v>
      </c>
      <c r="BB290" s="58">
        <v>12.3</v>
      </c>
    </row>
    <row r="291" ht="16.5" customHeight="1">
      <c r="A291" s="58" t="s">
        <v>646</v>
      </c>
      <c r="B291" s="58"/>
      <c r="C291" s="58">
        <v>197.0</v>
      </c>
      <c r="D291" s="58" t="s">
        <v>316</v>
      </c>
      <c r="E291" s="58">
        <v>287.0</v>
      </c>
      <c r="F291" s="58">
        <v>309.8</v>
      </c>
      <c r="G291" s="58">
        <v>7.4</v>
      </c>
      <c r="H291" s="95">
        <v>244.2</v>
      </c>
      <c r="I291" s="58">
        <v>16.7</v>
      </c>
      <c r="J291" s="58">
        <v>8.0</v>
      </c>
      <c r="K291" s="58">
        <v>10.9</v>
      </c>
      <c r="L291" s="58">
        <v>36.1</v>
      </c>
      <c r="M291" s="58">
        <v>16.9</v>
      </c>
      <c r="N291" s="58">
        <v>11.5</v>
      </c>
      <c r="O291" s="58">
        <v>20.6</v>
      </c>
      <c r="P291" s="58">
        <v>43.5</v>
      </c>
      <c r="Q291" s="58">
        <v>29.5</v>
      </c>
      <c r="R291" s="58">
        <v>27.0</v>
      </c>
      <c r="S291" s="58">
        <v>62.4</v>
      </c>
      <c r="T291" s="95">
        <v>21726.0</v>
      </c>
      <c r="U291" s="95">
        <v>26833.0</v>
      </c>
      <c r="V291" s="58">
        <v>748.7</v>
      </c>
      <c r="W291" s="100">
        <f t="shared" si="5"/>
        <v>15.1</v>
      </c>
      <c r="X291" s="97">
        <f t="shared" si="6"/>
        <v>23.17880795</v>
      </c>
      <c r="Y291" s="97">
        <v>3.5</v>
      </c>
      <c r="Z291" s="58">
        <v>11.6</v>
      </c>
      <c r="AA291" s="58">
        <v>48.3</v>
      </c>
      <c r="AB291" s="58">
        <v>25.3</v>
      </c>
      <c r="AC291" s="97">
        <v>304.1</v>
      </c>
      <c r="AD291" s="58">
        <v>5.3</v>
      </c>
      <c r="AE291" s="58">
        <v>5.4</v>
      </c>
      <c r="AF291" s="58">
        <v>5.3</v>
      </c>
      <c r="AG291" s="58">
        <v>2.3</v>
      </c>
      <c r="AH291" s="58">
        <v>6.1</v>
      </c>
      <c r="AI291" s="58"/>
      <c r="AJ291" s="58"/>
      <c r="AK291" s="58"/>
      <c r="AL291" s="58"/>
      <c r="AM291" s="58">
        <v>181.0</v>
      </c>
      <c r="AN291" s="95">
        <v>1268.9</v>
      </c>
      <c r="AO291" s="58">
        <v>-3.8</v>
      </c>
      <c r="AP291" s="58">
        <v>11.0</v>
      </c>
      <c r="AQ291" s="58">
        <v>79.4</v>
      </c>
      <c r="AR291" s="58">
        <v>34.7</v>
      </c>
      <c r="AS291" s="58">
        <v>44.4</v>
      </c>
      <c r="AT291" s="58">
        <v>8.3</v>
      </c>
      <c r="AU291" s="58">
        <v>0.5</v>
      </c>
      <c r="AV291" s="58">
        <v>39.9</v>
      </c>
      <c r="AW291" s="58">
        <v>19.7</v>
      </c>
      <c r="AX291" s="58">
        <v>11.9</v>
      </c>
      <c r="AY291" s="58">
        <v>28.0</v>
      </c>
      <c r="AZ291" s="58">
        <v>60.3</v>
      </c>
      <c r="BA291" s="58">
        <v>26.1</v>
      </c>
      <c r="BB291" s="58">
        <v>28.5</v>
      </c>
    </row>
    <row r="292" ht="16.5" customHeight="1">
      <c r="A292" s="58" t="s">
        <v>646</v>
      </c>
      <c r="B292" s="31">
        <v>7131.0</v>
      </c>
      <c r="C292" s="58">
        <v>198.0</v>
      </c>
      <c r="D292" s="58" t="s">
        <v>310</v>
      </c>
      <c r="E292" s="58">
        <v>230.1</v>
      </c>
      <c r="F292" s="58">
        <v>246.4</v>
      </c>
      <c r="G292" s="58">
        <v>6.6</v>
      </c>
      <c r="H292" s="95">
        <v>184.3</v>
      </c>
      <c r="I292" s="58">
        <v>15.8</v>
      </c>
      <c r="J292" s="58">
        <v>7.6</v>
      </c>
      <c r="K292" s="58">
        <v>10.8</v>
      </c>
      <c r="L292" s="58">
        <v>36.5</v>
      </c>
      <c r="M292" s="58">
        <v>17.4</v>
      </c>
      <c r="N292" s="58">
        <v>11.9</v>
      </c>
      <c r="O292" s="58">
        <v>16.1</v>
      </c>
      <c r="P292" s="58">
        <v>64.6</v>
      </c>
      <c r="Q292" s="58">
        <v>13.7</v>
      </c>
      <c r="R292" s="58">
        <v>21.7</v>
      </c>
      <c r="S292" s="58">
        <v>59.5</v>
      </c>
      <c r="T292" s="95">
        <v>22014.0</v>
      </c>
      <c r="U292" s="95">
        <v>25873.0</v>
      </c>
      <c r="V292" s="58">
        <v>756.1</v>
      </c>
      <c r="W292" s="100">
        <f t="shared" si="5"/>
        <v>12.3</v>
      </c>
      <c r="X292" s="97">
        <f t="shared" si="6"/>
        <v>17.07317073</v>
      </c>
      <c r="Y292" s="97">
        <v>2.1</v>
      </c>
      <c r="Z292" s="58">
        <v>10.2</v>
      </c>
      <c r="AA292" s="58">
        <v>41.4</v>
      </c>
      <c r="AB292" s="58">
        <v>33.1</v>
      </c>
      <c r="AC292" s="97">
        <v>285.0</v>
      </c>
      <c r="AD292" s="58">
        <v>4.0</v>
      </c>
      <c r="AE292" s="58">
        <v>4.3</v>
      </c>
      <c r="AF292" s="58">
        <v>3.6</v>
      </c>
      <c r="AG292" s="58">
        <v>2.1</v>
      </c>
      <c r="AH292" s="58">
        <v>4.6</v>
      </c>
      <c r="AI292" s="58"/>
      <c r="AJ292" s="58"/>
      <c r="AK292" s="58"/>
      <c r="AL292" s="58"/>
      <c r="AM292" s="58">
        <v>131.0</v>
      </c>
      <c r="AN292" s="95">
        <v>1337.2</v>
      </c>
      <c r="AO292" s="58">
        <v>-3.9</v>
      </c>
      <c r="AP292" s="58">
        <v>11.3</v>
      </c>
      <c r="AQ292" s="58">
        <v>83.9</v>
      </c>
      <c r="AR292" s="58">
        <v>36.1</v>
      </c>
      <c r="AS292" s="58">
        <v>44.9</v>
      </c>
      <c r="AT292" s="58">
        <v>8.7</v>
      </c>
      <c r="AU292" s="58">
        <v>0.9</v>
      </c>
      <c r="AV292" s="58">
        <v>31.8</v>
      </c>
      <c r="AW292" s="58">
        <v>25.2</v>
      </c>
      <c r="AX292" s="58">
        <v>12.2</v>
      </c>
      <c r="AY292" s="58">
        <v>29.8</v>
      </c>
      <c r="AZ292" s="58">
        <v>52.1</v>
      </c>
      <c r="BA292" s="58">
        <v>27.1</v>
      </c>
      <c r="BB292" s="58">
        <v>36.0</v>
      </c>
    </row>
    <row r="293" ht="16.5" customHeight="1">
      <c r="A293" s="58" t="s">
        <v>646</v>
      </c>
      <c r="B293" s="31">
        <v>7111.0</v>
      </c>
      <c r="C293" s="58">
        <v>199.0</v>
      </c>
      <c r="D293" s="58" t="s">
        <v>904</v>
      </c>
      <c r="E293" s="58">
        <v>234.1</v>
      </c>
      <c r="F293" s="58">
        <v>257.2</v>
      </c>
      <c r="G293" s="58">
        <v>9.0</v>
      </c>
      <c r="H293" s="101">
        <v>1032.6</v>
      </c>
      <c r="I293" s="58">
        <v>15.1</v>
      </c>
      <c r="J293" s="102">
        <v>9.5</v>
      </c>
      <c r="K293" s="102">
        <v>14.5</v>
      </c>
      <c r="L293" s="102">
        <v>33.6</v>
      </c>
      <c r="M293" s="102">
        <v>16.6</v>
      </c>
      <c r="N293" s="102">
        <v>11.1</v>
      </c>
      <c r="O293" s="58">
        <v>19.7</v>
      </c>
      <c r="P293" s="58">
        <v>53.5</v>
      </c>
      <c r="Q293" s="58">
        <v>20.9</v>
      </c>
      <c r="R293" s="102">
        <v>29.3</v>
      </c>
      <c r="S293" s="102">
        <v>46.8</v>
      </c>
      <c r="T293" s="95">
        <v>21059.0</v>
      </c>
      <c r="U293" s="95">
        <v>44292.0</v>
      </c>
      <c r="V293" s="58">
        <v>687.5</v>
      </c>
      <c r="W293" s="100">
        <f t="shared" si="5"/>
        <v>14.8</v>
      </c>
      <c r="X293" s="97">
        <f t="shared" si="6"/>
        <v>25.67567568</v>
      </c>
      <c r="Y293" s="97">
        <v>3.8</v>
      </c>
      <c r="Z293" s="58">
        <v>11.0</v>
      </c>
      <c r="AA293" s="58">
        <v>39.5</v>
      </c>
      <c r="AB293" s="58">
        <v>37.3</v>
      </c>
      <c r="AC293" s="97">
        <v>445.0</v>
      </c>
      <c r="AD293" s="58">
        <v>5.0</v>
      </c>
      <c r="AE293" s="58">
        <v>5.4</v>
      </c>
      <c r="AF293" s="58">
        <v>4.6</v>
      </c>
      <c r="AG293" s="58">
        <v>2.6</v>
      </c>
      <c r="AH293" s="58">
        <v>5.0</v>
      </c>
      <c r="AI293" s="58"/>
      <c r="AJ293" s="58"/>
      <c r="AK293" s="58"/>
      <c r="AL293" s="58"/>
      <c r="AM293" s="58">
        <v>63.0</v>
      </c>
      <c r="AN293" s="95">
        <v>635.0</v>
      </c>
      <c r="AO293" s="58">
        <v>-2.5</v>
      </c>
      <c r="AP293" s="58">
        <v>11.5</v>
      </c>
      <c r="AQ293" s="58">
        <v>80.3</v>
      </c>
      <c r="AR293" s="58">
        <v>37.2</v>
      </c>
      <c r="AS293" s="58">
        <v>44.6</v>
      </c>
      <c r="AT293" s="58">
        <v>7.0</v>
      </c>
      <c r="AU293" s="58">
        <v>0.3</v>
      </c>
      <c r="AV293" s="58">
        <v>21.8</v>
      </c>
      <c r="AW293" s="58">
        <v>23.6</v>
      </c>
      <c r="AX293" s="58">
        <v>21.3</v>
      </c>
      <c r="AY293" s="58">
        <v>33.0</v>
      </c>
      <c r="AZ293" s="58">
        <v>68.5</v>
      </c>
      <c r="BA293" s="58">
        <v>27.0</v>
      </c>
      <c r="BB293" s="58">
        <v>32.3</v>
      </c>
    </row>
    <row r="294" ht="16.5" customHeight="1">
      <c r="A294" s="58" t="s">
        <v>646</v>
      </c>
      <c r="B294" s="31">
        <v>7137.0</v>
      </c>
      <c r="C294" s="58">
        <v>199.0</v>
      </c>
      <c r="D294" s="58" t="s">
        <v>905</v>
      </c>
      <c r="E294" s="58">
        <v>234.1</v>
      </c>
      <c r="F294" s="58">
        <v>257.2</v>
      </c>
      <c r="G294" s="58">
        <v>9.0</v>
      </c>
      <c r="H294" s="95">
        <v>404.9</v>
      </c>
      <c r="I294" s="58">
        <v>15.1</v>
      </c>
      <c r="J294" s="58">
        <v>8.5</v>
      </c>
      <c r="K294" s="58">
        <v>13.1</v>
      </c>
      <c r="L294" s="58">
        <v>34.5</v>
      </c>
      <c r="M294" s="58">
        <v>17.0</v>
      </c>
      <c r="N294" s="58">
        <v>11.8</v>
      </c>
      <c r="O294" s="58">
        <v>19.7</v>
      </c>
      <c r="P294" s="58">
        <v>53.5</v>
      </c>
      <c r="Q294" s="58">
        <v>20.9</v>
      </c>
      <c r="R294" s="58">
        <v>25.7</v>
      </c>
      <c r="S294" s="58">
        <v>45.2</v>
      </c>
      <c r="T294" s="95">
        <v>21059.0</v>
      </c>
      <c r="U294" s="95">
        <v>44292.0</v>
      </c>
      <c r="V294" s="58">
        <v>687.5</v>
      </c>
      <c r="W294" s="100">
        <f t="shared" si="5"/>
        <v>14.8</v>
      </c>
      <c r="X294" s="97">
        <f t="shared" si="6"/>
        <v>25.67567568</v>
      </c>
      <c r="Y294" s="97">
        <v>3.8</v>
      </c>
      <c r="Z294" s="58">
        <v>11.0</v>
      </c>
      <c r="AA294" s="58">
        <v>39.5</v>
      </c>
      <c r="AB294" s="58">
        <v>37.3</v>
      </c>
      <c r="AC294" s="97">
        <v>445.0</v>
      </c>
      <c r="AD294" s="58">
        <v>5.0</v>
      </c>
      <c r="AE294" s="58">
        <v>5.4</v>
      </c>
      <c r="AF294" s="58">
        <v>4.6</v>
      </c>
      <c r="AG294" s="58">
        <v>2.6</v>
      </c>
      <c r="AH294" s="58">
        <v>5.0</v>
      </c>
      <c r="AI294" s="58"/>
      <c r="AJ294" s="58"/>
      <c r="AK294" s="58"/>
      <c r="AL294" s="58"/>
      <c r="AM294" s="58">
        <v>63.0</v>
      </c>
      <c r="AN294" s="95">
        <v>635.0</v>
      </c>
      <c r="AO294" s="58">
        <v>-2.5</v>
      </c>
      <c r="AP294" s="58">
        <v>11.5</v>
      </c>
      <c r="AQ294" s="58">
        <v>80.3</v>
      </c>
      <c r="AR294" s="58">
        <v>37.2</v>
      </c>
      <c r="AS294" s="58">
        <v>44.6</v>
      </c>
      <c r="AT294" s="58">
        <v>7.0</v>
      </c>
      <c r="AU294" s="58">
        <v>0.3</v>
      </c>
      <c r="AV294" s="58">
        <v>21.8</v>
      </c>
      <c r="AW294" s="58">
        <v>23.6</v>
      </c>
      <c r="AX294" s="58">
        <v>21.3</v>
      </c>
      <c r="AY294" s="58">
        <v>33.0</v>
      </c>
      <c r="AZ294" s="58">
        <v>68.5</v>
      </c>
      <c r="BA294" s="58">
        <v>27.0</v>
      </c>
      <c r="BB294" s="58">
        <v>32.3</v>
      </c>
    </row>
    <row r="295" ht="16.5" customHeight="1">
      <c r="A295" s="58" t="s">
        <v>646</v>
      </c>
      <c r="B295" s="31">
        <v>7138.0</v>
      </c>
      <c r="C295" s="58">
        <v>199.0</v>
      </c>
      <c r="D295" s="58" t="s">
        <v>906</v>
      </c>
      <c r="E295" s="58">
        <v>234.1</v>
      </c>
      <c r="F295" s="58">
        <v>257.2</v>
      </c>
      <c r="G295" s="58">
        <v>9.0</v>
      </c>
      <c r="H295" s="95">
        <v>404.9</v>
      </c>
      <c r="I295" s="58">
        <v>15.1</v>
      </c>
      <c r="J295" s="58">
        <v>8.5</v>
      </c>
      <c r="K295" s="58">
        <v>13.1</v>
      </c>
      <c r="L295" s="58">
        <v>34.5</v>
      </c>
      <c r="M295" s="58">
        <v>17.0</v>
      </c>
      <c r="N295" s="58">
        <v>11.8</v>
      </c>
      <c r="O295" s="58">
        <v>19.7</v>
      </c>
      <c r="P295" s="58">
        <v>53.5</v>
      </c>
      <c r="Q295" s="58">
        <v>20.9</v>
      </c>
      <c r="R295" s="58">
        <v>25.7</v>
      </c>
      <c r="S295" s="58">
        <v>45.2</v>
      </c>
      <c r="T295" s="95">
        <v>21059.0</v>
      </c>
      <c r="U295" s="95">
        <v>44292.0</v>
      </c>
      <c r="V295" s="58">
        <v>687.5</v>
      </c>
      <c r="W295" s="100">
        <f t="shared" si="5"/>
        <v>14.8</v>
      </c>
      <c r="X295" s="97">
        <f t="shared" si="6"/>
        <v>25.67567568</v>
      </c>
      <c r="Y295" s="97">
        <v>3.8</v>
      </c>
      <c r="Z295" s="58">
        <v>11.0</v>
      </c>
      <c r="AA295" s="58">
        <v>39.5</v>
      </c>
      <c r="AB295" s="58">
        <v>37.3</v>
      </c>
      <c r="AC295" s="97">
        <v>445.0</v>
      </c>
      <c r="AD295" s="58">
        <v>5.0</v>
      </c>
      <c r="AE295" s="58">
        <v>5.4</v>
      </c>
      <c r="AF295" s="58">
        <v>4.6</v>
      </c>
      <c r="AG295" s="58">
        <v>2.6</v>
      </c>
      <c r="AH295" s="58">
        <v>5.0</v>
      </c>
      <c r="AI295" s="58"/>
      <c r="AJ295" s="58"/>
      <c r="AK295" s="58"/>
      <c r="AL295" s="58"/>
      <c r="AM295" s="58">
        <v>63.0</v>
      </c>
      <c r="AN295" s="95">
        <v>635.0</v>
      </c>
      <c r="AO295" s="58">
        <v>-2.5</v>
      </c>
      <c r="AP295" s="58">
        <v>11.5</v>
      </c>
      <c r="AQ295" s="58">
        <v>80.3</v>
      </c>
      <c r="AR295" s="58">
        <v>37.2</v>
      </c>
      <c r="AS295" s="58">
        <v>44.6</v>
      </c>
      <c r="AT295" s="58">
        <v>7.0</v>
      </c>
      <c r="AU295" s="58">
        <v>0.3</v>
      </c>
      <c r="AV295" s="58">
        <v>21.8</v>
      </c>
      <c r="AW295" s="58">
        <v>23.6</v>
      </c>
      <c r="AX295" s="58">
        <v>21.3</v>
      </c>
      <c r="AY295" s="58">
        <v>33.0</v>
      </c>
      <c r="AZ295" s="58">
        <v>68.5</v>
      </c>
      <c r="BA295" s="58">
        <v>27.0</v>
      </c>
      <c r="BB295" s="58">
        <v>32.3</v>
      </c>
    </row>
    <row r="296" ht="16.5" customHeight="1">
      <c r="A296" s="58" t="s">
        <v>646</v>
      </c>
      <c r="B296" s="31">
        <v>7135.0</v>
      </c>
      <c r="C296" s="58">
        <v>199.0</v>
      </c>
      <c r="D296" s="58" t="s">
        <v>907</v>
      </c>
      <c r="E296" s="58">
        <v>234.1</v>
      </c>
      <c r="F296" s="58">
        <v>257.2</v>
      </c>
      <c r="G296" s="58">
        <v>9.0</v>
      </c>
      <c r="H296" s="95">
        <v>404.9</v>
      </c>
      <c r="I296" s="58">
        <v>15.1</v>
      </c>
      <c r="J296" s="58">
        <v>8.5</v>
      </c>
      <c r="K296" s="58">
        <v>13.1</v>
      </c>
      <c r="L296" s="58">
        <v>34.5</v>
      </c>
      <c r="M296" s="58">
        <v>17.0</v>
      </c>
      <c r="N296" s="58">
        <v>11.8</v>
      </c>
      <c r="O296" s="58">
        <v>19.7</v>
      </c>
      <c r="P296" s="58">
        <v>53.5</v>
      </c>
      <c r="Q296" s="58">
        <v>20.9</v>
      </c>
      <c r="R296" s="58">
        <v>25.7</v>
      </c>
      <c r="S296" s="58">
        <v>45.2</v>
      </c>
      <c r="T296" s="95">
        <v>21059.0</v>
      </c>
      <c r="U296" s="95">
        <v>44292.0</v>
      </c>
      <c r="V296" s="58">
        <v>687.5</v>
      </c>
      <c r="W296" s="100">
        <f t="shared" si="5"/>
        <v>14.8</v>
      </c>
      <c r="X296" s="97">
        <f t="shared" si="6"/>
        <v>25.67567568</v>
      </c>
      <c r="Y296" s="97">
        <v>3.8</v>
      </c>
      <c r="Z296" s="58">
        <v>11.0</v>
      </c>
      <c r="AA296" s="58">
        <v>39.5</v>
      </c>
      <c r="AB296" s="58">
        <v>37.3</v>
      </c>
      <c r="AC296" s="97">
        <v>445.0</v>
      </c>
      <c r="AD296" s="58">
        <v>5.0</v>
      </c>
      <c r="AE296" s="58">
        <v>5.4</v>
      </c>
      <c r="AF296" s="58">
        <v>4.6</v>
      </c>
      <c r="AG296" s="58">
        <v>2.6</v>
      </c>
      <c r="AH296" s="58">
        <v>5.0</v>
      </c>
      <c r="AI296" s="58"/>
      <c r="AJ296" s="58"/>
      <c r="AK296" s="58"/>
      <c r="AL296" s="58"/>
      <c r="AM296" s="58">
        <v>63.0</v>
      </c>
      <c r="AN296" s="95">
        <v>635.0</v>
      </c>
      <c r="AO296" s="58">
        <v>-2.5</v>
      </c>
      <c r="AP296" s="58">
        <v>11.5</v>
      </c>
      <c r="AQ296" s="58">
        <v>80.3</v>
      </c>
      <c r="AR296" s="58">
        <v>37.2</v>
      </c>
      <c r="AS296" s="58">
        <v>44.6</v>
      </c>
      <c r="AT296" s="58">
        <v>7.0</v>
      </c>
      <c r="AU296" s="58">
        <v>0.3</v>
      </c>
      <c r="AV296" s="58">
        <v>21.8</v>
      </c>
      <c r="AW296" s="58">
        <v>23.6</v>
      </c>
      <c r="AX296" s="58">
        <v>21.3</v>
      </c>
      <c r="AY296" s="58">
        <v>33.0</v>
      </c>
      <c r="AZ296" s="58">
        <v>68.5</v>
      </c>
      <c r="BA296" s="58">
        <v>27.0</v>
      </c>
      <c r="BB296" s="58">
        <v>32.3</v>
      </c>
    </row>
    <row r="297" ht="16.5" customHeight="1">
      <c r="A297" s="58" t="s">
        <v>646</v>
      </c>
      <c r="B297" s="31">
        <v>7140.0</v>
      </c>
      <c r="C297" s="58">
        <v>200.0</v>
      </c>
      <c r="D297" s="58" t="s">
        <v>908</v>
      </c>
      <c r="E297" s="58">
        <v>205.4</v>
      </c>
      <c r="F297" s="58">
        <v>219.5</v>
      </c>
      <c r="G297" s="58">
        <v>6.4</v>
      </c>
      <c r="H297" s="95">
        <v>96.0</v>
      </c>
      <c r="I297" s="58">
        <v>15.7</v>
      </c>
      <c r="J297" s="58">
        <v>7.4</v>
      </c>
      <c r="K297" s="58">
        <v>10.7</v>
      </c>
      <c r="L297" s="58">
        <v>36.4</v>
      </c>
      <c r="M297" s="58">
        <v>17.7</v>
      </c>
      <c r="N297" s="58">
        <v>12.2</v>
      </c>
      <c r="O297" s="58">
        <v>15.6</v>
      </c>
      <c r="P297" s="58">
        <v>58.7</v>
      </c>
      <c r="Q297" s="58">
        <v>24.7</v>
      </c>
      <c r="R297" s="58">
        <v>16.7</v>
      </c>
      <c r="S297" s="58">
        <v>67.1</v>
      </c>
      <c r="T297" s="95">
        <v>22334.0</v>
      </c>
      <c r="U297" s="95">
        <v>28978.0</v>
      </c>
      <c r="V297" s="58">
        <v>819.8</v>
      </c>
      <c r="W297" s="100">
        <f t="shared" si="5"/>
        <v>12.5</v>
      </c>
      <c r="X297" s="97">
        <f t="shared" si="6"/>
        <v>18.4</v>
      </c>
      <c r="Y297" s="97">
        <v>2.3</v>
      </c>
      <c r="Z297" s="58">
        <v>10.2</v>
      </c>
      <c r="AA297" s="58">
        <v>46.0</v>
      </c>
      <c r="AB297" s="58">
        <v>24.7</v>
      </c>
      <c r="AC297" s="97">
        <v>337.0</v>
      </c>
      <c r="AD297" s="58">
        <v>4.1</v>
      </c>
      <c r="AE297" s="58">
        <v>4.3</v>
      </c>
      <c r="AF297" s="58">
        <v>4.0</v>
      </c>
      <c r="AG297" s="58">
        <v>1.9</v>
      </c>
      <c r="AH297" s="58">
        <v>5.0</v>
      </c>
      <c r="AI297" s="58"/>
      <c r="AJ297" s="58"/>
      <c r="AK297" s="58"/>
      <c r="AL297" s="58"/>
      <c r="AM297" s="58">
        <v>277.0</v>
      </c>
      <c r="AN297" s="95">
        <v>2287.6</v>
      </c>
      <c r="AO297" s="58">
        <v>-4.8</v>
      </c>
      <c r="AP297" s="58">
        <v>9.8</v>
      </c>
      <c r="AQ297" s="58">
        <v>84.4</v>
      </c>
      <c r="AR297" s="58">
        <v>34.6</v>
      </c>
      <c r="AS297" s="58">
        <v>45.5</v>
      </c>
      <c r="AT297" s="58">
        <v>9.0</v>
      </c>
      <c r="AU297" s="58">
        <v>1.2</v>
      </c>
      <c r="AV297" s="58">
        <v>34.3</v>
      </c>
      <c r="AW297" s="58">
        <v>24.3</v>
      </c>
      <c r="AX297" s="58">
        <v>11.3</v>
      </c>
      <c r="AY297" s="58">
        <v>28.8</v>
      </c>
      <c r="AZ297" s="58">
        <v>40.7</v>
      </c>
      <c r="BA297" s="58">
        <v>25.3</v>
      </c>
      <c r="BB297" s="58">
        <v>29.9</v>
      </c>
    </row>
    <row r="298" ht="16.5" customHeight="1">
      <c r="A298" s="58" t="s">
        <v>646</v>
      </c>
      <c r="B298" s="31">
        <v>7141.0</v>
      </c>
      <c r="C298" s="58">
        <v>200.0</v>
      </c>
      <c r="D298" s="58" t="s">
        <v>909</v>
      </c>
      <c r="E298" s="58">
        <v>205.4</v>
      </c>
      <c r="F298" s="58">
        <v>219.5</v>
      </c>
      <c r="G298" s="58">
        <v>6.4</v>
      </c>
      <c r="H298" s="95">
        <v>96.0</v>
      </c>
      <c r="I298" s="58">
        <v>15.7</v>
      </c>
      <c r="J298" s="58">
        <v>7.4</v>
      </c>
      <c r="K298" s="58">
        <v>10.7</v>
      </c>
      <c r="L298" s="58">
        <v>36.4</v>
      </c>
      <c r="M298" s="58">
        <v>17.7</v>
      </c>
      <c r="N298" s="58">
        <v>12.2</v>
      </c>
      <c r="O298" s="58">
        <v>15.6</v>
      </c>
      <c r="P298" s="58">
        <v>58.7</v>
      </c>
      <c r="Q298" s="58">
        <v>24.7</v>
      </c>
      <c r="R298" s="58">
        <v>16.7</v>
      </c>
      <c r="S298" s="58">
        <v>67.1</v>
      </c>
      <c r="T298" s="95">
        <v>22334.0</v>
      </c>
      <c r="U298" s="95">
        <v>28978.0</v>
      </c>
      <c r="V298" s="58">
        <v>819.8</v>
      </c>
      <c r="W298" s="100">
        <f t="shared" si="5"/>
        <v>12.5</v>
      </c>
      <c r="X298" s="97">
        <f t="shared" si="6"/>
        <v>18.4</v>
      </c>
      <c r="Y298" s="97">
        <v>2.3</v>
      </c>
      <c r="Z298" s="58">
        <v>10.2</v>
      </c>
      <c r="AA298" s="58">
        <v>46.0</v>
      </c>
      <c r="AB298" s="58">
        <v>24.7</v>
      </c>
      <c r="AC298" s="97">
        <v>337.0</v>
      </c>
      <c r="AD298" s="58">
        <v>4.1</v>
      </c>
      <c r="AE298" s="58">
        <v>4.3</v>
      </c>
      <c r="AF298" s="58">
        <v>4.0</v>
      </c>
      <c r="AG298" s="58">
        <v>1.9</v>
      </c>
      <c r="AH298" s="58">
        <v>5.0</v>
      </c>
      <c r="AI298" s="58"/>
      <c r="AJ298" s="58"/>
      <c r="AK298" s="58"/>
      <c r="AL298" s="58"/>
      <c r="AM298" s="58">
        <v>277.0</v>
      </c>
      <c r="AN298" s="95">
        <v>2287.6</v>
      </c>
      <c r="AO298" s="58">
        <v>-4.8</v>
      </c>
      <c r="AP298" s="58">
        <v>9.8</v>
      </c>
      <c r="AQ298" s="58">
        <v>84.4</v>
      </c>
      <c r="AR298" s="58">
        <v>34.6</v>
      </c>
      <c r="AS298" s="58">
        <v>45.5</v>
      </c>
      <c r="AT298" s="58">
        <v>9.0</v>
      </c>
      <c r="AU298" s="58">
        <v>1.2</v>
      </c>
      <c r="AV298" s="58">
        <v>34.3</v>
      </c>
      <c r="AW298" s="58">
        <v>24.3</v>
      </c>
      <c r="AX298" s="58">
        <v>11.3</v>
      </c>
      <c r="AY298" s="58">
        <v>28.8</v>
      </c>
      <c r="AZ298" s="58">
        <v>40.7</v>
      </c>
      <c r="BA298" s="58">
        <v>25.3</v>
      </c>
      <c r="BB298" s="58">
        <v>29.9</v>
      </c>
    </row>
    <row r="299" ht="16.5" customHeight="1">
      <c r="A299" s="58" t="s">
        <v>646</v>
      </c>
      <c r="B299" s="31">
        <v>7133.0</v>
      </c>
      <c r="C299" s="58">
        <v>201.0</v>
      </c>
      <c r="D299" s="58" t="s">
        <v>910</v>
      </c>
      <c r="E299" s="58">
        <v>219.4</v>
      </c>
      <c r="F299" s="58">
        <v>237.4</v>
      </c>
      <c r="G299" s="58">
        <v>7.6</v>
      </c>
      <c r="H299" s="95">
        <v>144.7</v>
      </c>
      <c r="I299" s="58">
        <v>15.7</v>
      </c>
      <c r="J299" s="58">
        <v>7.3</v>
      </c>
      <c r="K299" s="58">
        <v>11.0</v>
      </c>
      <c r="L299" s="58">
        <v>35.9</v>
      </c>
      <c r="M299" s="58">
        <v>18.0</v>
      </c>
      <c r="N299" s="58">
        <v>12.1</v>
      </c>
      <c r="O299" s="58">
        <v>17.7</v>
      </c>
      <c r="P299" s="58">
        <v>28.8</v>
      </c>
      <c r="Q299" s="58">
        <v>47.9</v>
      </c>
      <c r="R299" s="58">
        <v>23.3</v>
      </c>
      <c r="S299" s="58">
        <v>59.6</v>
      </c>
      <c r="T299" s="95">
        <v>21362.0</v>
      </c>
      <c r="U299" s="95">
        <v>27735.0</v>
      </c>
      <c r="V299" s="58">
        <v>744.7</v>
      </c>
      <c r="W299" s="100">
        <f t="shared" si="5"/>
        <v>12.8</v>
      </c>
      <c r="X299" s="97">
        <f t="shared" si="6"/>
        <v>20.3125</v>
      </c>
      <c r="Y299" s="97">
        <v>2.6</v>
      </c>
      <c r="Z299" s="58">
        <v>10.2</v>
      </c>
      <c r="AA299" s="58">
        <v>42.3</v>
      </c>
      <c r="AB299" s="58">
        <v>30.1</v>
      </c>
      <c r="AC299" s="97">
        <v>327.8</v>
      </c>
      <c r="AD299" s="58">
        <v>6.4</v>
      </c>
      <c r="AE299" s="58">
        <v>6.6</v>
      </c>
      <c r="AF299" s="58">
        <v>6.1</v>
      </c>
      <c r="AG299" s="58">
        <v>4.6</v>
      </c>
      <c r="AH299" s="58">
        <v>6.5</v>
      </c>
      <c r="AI299" s="58"/>
      <c r="AJ299" s="58"/>
      <c r="AK299" s="58"/>
      <c r="AL299" s="58"/>
      <c r="AM299" s="58">
        <v>214.0</v>
      </c>
      <c r="AN299" s="95">
        <v>1640.3</v>
      </c>
      <c r="AO299" s="58">
        <v>-5.6</v>
      </c>
      <c r="AP299" s="58">
        <v>9.2</v>
      </c>
      <c r="AQ299" s="58">
        <v>82.3</v>
      </c>
      <c r="AR299" s="58">
        <v>35.6</v>
      </c>
      <c r="AS299" s="58">
        <v>42.3</v>
      </c>
      <c r="AT299" s="58">
        <v>8.3</v>
      </c>
      <c r="AU299" s="58">
        <v>0.7</v>
      </c>
      <c r="AV299" s="58">
        <v>32.0</v>
      </c>
      <c r="AW299" s="58">
        <v>20.1</v>
      </c>
      <c r="AX299" s="58">
        <v>13.4</v>
      </c>
      <c r="AY299" s="58">
        <v>33.8</v>
      </c>
      <c r="AZ299" s="58">
        <v>69.1</v>
      </c>
      <c r="BA299" s="58">
        <v>26.1</v>
      </c>
      <c r="BB299" s="58">
        <v>26.0</v>
      </c>
    </row>
    <row r="300" ht="16.5" customHeight="1">
      <c r="A300" s="58" t="s">
        <v>646</v>
      </c>
      <c r="B300" s="31">
        <v>7232.0</v>
      </c>
      <c r="C300" s="58">
        <v>202.0</v>
      </c>
      <c r="D300" s="58" t="s">
        <v>911</v>
      </c>
      <c r="E300" s="58">
        <v>196.9</v>
      </c>
      <c r="F300" s="58">
        <v>215.2</v>
      </c>
      <c r="G300" s="58">
        <v>8.5</v>
      </c>
      <c r="H300" s="95">
        <v>69.4</v>
      </c>
      <c r="I300" s="58">
        <v>16.4</v>
      </c>
      <c r="J300" s="58">
        <v>7.9</v>
      </c>
      <c r="K300" s="58">
        <v>11.3</v>
      </c>
      <c r="L300" s="58">
        <v>36.4</v>
      </c>
      <c r="M300" s="58">
        <v>16.6</v>
      </c>
      <c r="N300" s="58">
        <v>11.4</v>
      </c>
      <c r="O300" s="58">
        <v>13.7</v>
      </c>
      <c r="P300" s="58">
        <v>77.0</v>
      </c>
      <c r="Q300" s="58">
        <v>8.7</v>
      </c>
      <c r="R300" s="58">
        <v>14.4</v>
      </c>
      <c r="S300" s="58">
        <v>66.1</v>
      </c>
      <c r="T300" s="95">
        <v>21839.0</v>
      </c>
      <c r="U300" s="95">
        <v>27125.0</v>
      </c>
      <c r="V300" s="58">
        <v>844.8</v>
      </c>
      <c r="W300" s="100">
        <f t="shared" si="5"/>
        <v>14.6</v>
      </c>
      <c r="X300" s="97">
        <f t="shared" si="6"/>
        <v>17.80821918</v>
      </c>
      <c r="Y300" s="97">
        <v>2.6</v>
      </c>
      <c r="Z300" s="58">
        <v>12.0</v>
      </c>
      <c r="AA300" s="58">
        <v>47.1</v>
      </c>
      <c r="AB300" s="58">
        <v>30.7</v>
      </c>
      <c r="AC300" s="97">
        <v>311.6</v>
      </c>
      <c r="AD300" s="58">
        <v>3.9</v>
      </c>
      <c r="AE300" s="58">
        <v>4.2</v>
      </c>
      <c r="AF300" s="58">
        <v>3.6</v>
      </c>
      <c r="AG300" s="58">
        <v>1.9</v>
      </c>
      <c r="AH300" s="58">
        <v>4.5</v>
      </c>
      <c r="AI300" s="58"/>
      <c r="AJ300" s="58"/>
      <c r="AK300" s="58"/>
      <c r="AL300" s="58"/>
      <c r="AM300" s="58">
        <v>400.0</v>
      </c>
      <c r="AN300" s="95">
        <v>3100.8</v>
      </c>
      <c r="AO300" s="58">
        <v>-3.5</v>
      </c>
      <c r="AP300" s="58">
        <v>10.2</v>
      </c>
      <c r="AQ300" s="58">
        <v>86.3</v>
      </c>
      <c r="AR300" s="58">
        <v>35.6</v>
      </c>
      <c r="AS300" s="58">
        <v>43.4</v>
      </c>
      <c r="AT300" s="58">
        <v>8.6</v>
      </c>
      <c r="AU300" s="58">
        <v>1.3</v>
      </c>
      <c r="AV300" s="58">
        <v>39.3</v>
      </c>
      <c r="AW300" s="58">
        <v>22.1</v>
      </c>
      <c r="AX300" s="58">
        <v>9.3</v>
      </c>
      <c r="AY300" s="58">
        <v>28.0</v>
      </c>
      <c r="AZ300" s="58">
        <v>36.3</v>
      </c>
      <c r="BA300" s="58">
        <v>27.2</v>
      </c>
      <c r="BB300" s="58">
        <v>29.8</v>
      </c>
    </row>
    <row r="301" ht="16.5" customHeight="1">
      <c r="A301" s="58" t="s">
        <v>646</v>
      </c>
      <c r="B301" s="31">
        <v>7231.0</v>
      </c>
      <c r="C301" s="58">
        <v>202.0</v>
      </c>
      <c r="D301" s="58" t="s">
        <v>912</v>
      </c>
      <c r="E301" s="58">
        <v>196.9</v>
      </c>
      <c r="F301" s="58">
        <v>215.2</v>
      </c>
      <c r="G301" s="58">
        <v>8.5</v>
      </c>
      <c r="H301" s="95">
        <v>69.4</v>
      </c>
      <c r="I301" s="58">
        <v>16.4</v>
      </c>
      <c r="J301" s="58">
        <v>7.9</v>
      </c>
      <c r="K301" s="58">
        <v>11.3</v>
      </c>
      <c r="L301" s="58">
        <v>36.4</v>
      </c>
      <c r="M301" s="58">
        <v>16.6</v>
      </c>
      <c r="N301" s="58">
        <v>11.4</v>
      </c>
      <c r="O301" s="58">
        <v>13.7</v>
      </c>
      <c r="P301" s="58">
        <v>77.0</v>
      </c>
      <c r="Q301" s="58">
        <v>8.7</v>
      </c>
      <c r="R301" s="58">
        <v>14.4</v>
      </c>
      <c r="S301" s="58">
        <v>66.1</v>
      </c>
      <c r="T301" s="95">
        <v>21839.0</v>
      </c>
      <c r="U301" s="95">
        <v>27125.0</v>
      </c>
      <c r="V301" s="58">
        <v>844.8</v>
      </c>
      <c r="W301" s="100">
        <f t="shared" si="5"/>
        <v>14.6</v>
      </c>
      <c r="X301" s="97">
        <f t="shared" si="6"/>
        <v>17.80821918</v>
      </c>
      <c r="Y301" s="97">
        <v>2.6</v>
      </c>
      <c r="Z301" s="58">
        <v>12.0</v>
      </c>
      <c r="AA301" s="58">
        <v>47.1</v>
      </c>
      <c r="AB301" s="58">
        <v>30.7</v>
      </c>
      <c r="AC301" s="97">
        <v>311.6</v>
      </c>
      <c r="AD301" s="58">
        <v>3.9</v>
      </c>
      <c r="AE301" s="58">
        <v>4.2</v>
      </c>
      <c r="AF301" s="58">
        <v>3.6</v>
      </c>
      <c r="AG301" s="58">
        <v>1.9</v>
      </c>
      <c r="AH301" s="58">
        <v>4.5</v>
      </c>
      <c r="AI301" s="58"/>
      <c r="AJ301" s="58"/>
      <c r="AK301" s="58"/>
      <c r="AL301" s="58"/>
      <c r="AM301" s="58">
        <v>400.0</v>
      </c>
      <c r="AN301" s="95">
        <v>3100.8</v>
      </c>
      <c r="AO301" s="58">
        <v>-3.5</v>
      </c>
      <c r="AP301" s="58">
        <v>10.2</v>
      </c>
      <c r="AQ301" s="58">
        <v>86.3</v>
      </c>
      <c r="AR301" s="58">
        <v>35.6</v>
      </c>
      <c r="AS301" s="58">
        <v>43.4</v>
      </c>
      <c r="AT301" s="58">
        <v>8.6</v>
      </c>
      <c r="AU301" s="58">
        <v>1.3</v>
      </c>
      <c r="AV301" s="58">
        <v>39.3</v>
      </c>
      <c r="AW301" s="58">
        <v>22.1</v>
      </c>
      <c r="AX301" s="58">
        <v>9.3</v>
      </c>
      <c r="AY301" s="58">
        <v>28.0</v>
      </c>
      <c r="AZ301" s="58">
        <v>36.3</v>
      </c>
      <c r="BA301" s="58">
        <v>27.2</v>
      </c>
      <c r="BB301" s="58">
        <v>29.8</v>
      </c>
    </row>
    <row r="302" ht="16.5" customHeight="1">
      <c r="A302" s="58" t="s">
        <v>646</v>
      </c>
      <c r="B302" s="31">
        <v>7233.0</v>
      </c>
      <c r="C302" s="58">
        <v>202.0</v>
      </c>
      <c r="D302" s="58" t="s">
        <v>913</v>
      </c>
      <c r="E302" s="58">
        <v>196.9</v>
      </c>
      <c r="F302" s="58">
        <v>215.2</v>
      </c>
      <c r="G302" s="58">
        <v>8.5</v>
      </c>
      <c r="H302" s="95">
        <v>69.4</v>
      </c>
      <c r="I302" s="58">
        <v>16.4</v>
      </c>
      <c r="J302" s="58">
        <v>7.9</v>
      </c>
      <c r="K302" s="58">
        <v>11.3</v>
      </c>
      <c r="L302" s="58">
        <v>36.4</v>
      </c>
      <c r="M302" s="58">
        <v>16.6</v>
      </c>
      <c r="N302" s="58">
        <v>11.4</v>
      </c>
      <c r="O302" s="58">
        <v>13.7</v>
      </c>
      <c r="P302" s="58">
        <v>77.0</v>
      </c>
      <c r="Q302" s="58">
        <v>8.7</v>
      </c>
      <c r="R302" s="58">
        <v>14.4</v>
      </c>
      <c r="S302" s="58">
        <v>66.1</v>
      </c>
      <c r="T302" s="95">
        <v>21839.0</v>
      </c>
      <c r="U302" s="95">
        <v>27125.0</v>
      </c>
      <c r="V302" s="58">
        <v>844.8</v>
      </c>
      <c r="W302" s="100">
        <f t="shared" si="5"/>
        <v>14.6</v>
      </c>
      <c r="X302" s="97">
        <f t="shared" si="6"/>
        <v>17.80821918</v>
      </c>
      <c r="Y302" s="97">
        <v>2.6</v>
      </c>
      <c r="Z302" s="58">
        <v>12.0</v>
      </c>
      <c r="AA302" s="58">
        <v>47.1</v>
      </c>
      <c r="AB302" s="58">
        <v>30.7</v>
      </c>
      <c r="AC302" s="97">
        <v>311.6</v>
      </c>
      <c r="AD302" s="58">
        <v>3.9</v>
      </c>
      <c r="AE302" s="58">
        <v>4.2</v>
      </c>
      <c r="AF302" s="58">
        <v>3.6</v>
      </c>
      <c r="AG302" s="58">
        <v>1.9</v>
      </c>
      <c r="AH302" s="58">
        <v>4.5</v>
      </c>
      <c r="AI302" s="58"/>
      <c r="AJ302" s="58"/>
      <c r="AK302" s="58"/>
      <c r="AL302" s="58"/>
      <c r="AM302" s="58">
        <v>400.0</v>
      </c>
      <c r="AN302" s="95">
        <v>3100.8</v>
      </c>
      <c r="AO302" s="58">
        <v>-3.5</v>
      </c>
      <c r="AP302" s="58">
        <v>10.2</v>
      </c>
      <c r="AQ302" s="58">
        <v>86.3</v>
      </c>
      <c r="AR302" s="58">
        <v>35.6</v>
      </c>
      <c r="AS302" s="58">
        <v>43.4</v>
      </c>
      <c r="AT302" s="58">
        <v>8.6</v>
      </c>
      <c r="AU302" s="58">
        <v>1.3</v>
      </c>
      <c r="AV302" s="58">
        <v>39.3</v>
      </c>
      <c r="AW302" s="58">
        <v>22.1</v>
      </c>
      <c r="AX302" s="58">
        <v>9.3</v>
      </c>
      <c r="AY302" s="58">
        <v>28.0</v>
      </c>
      <c r="AZ302" s="58">
        <v>36.3</v>
      </c>
      <c r="BA302" s="58">
        <v>27.2</v>
      </c>
      <c r="BB302" s="58">
        <v>29.8</v>
      </c>
    </row>
    <row r="303" ht="16.5" customHeight="1">
      <c r="A303" s="58" t="s">
        <v>646</v>
      </c>
      <c r="B303" s="31">
        <v>7211.0</v>
      </c>
      <c r="C303" s="58">
        <v>203.0</v>
      </c>
      <c r="D303" s="58" t="s">
        <v>914</v>
      </c>
      <c r="E303" s="58">
        <v>230.9</v>
      </c>
      <c r="F303" s="58">
        <v>262.9</v>
      </c>
      <c r="G303" s="58">
        <v>12.2</v>
      </c>
      <c r="H303" s="95">
        <v>215.7</v>
      </c>
      <c r="I303" s="58">
        <v>16.1</v>
      </c>
      <c r="J303" s="58">
        <v>10.0</v>
      </c>
      <c r="K303" s="58">
        <v>14.4</v>
      </c>
      <c r="L303" s="58">
        <v>34.9</v>
      </c>
      <c r="M303" s="58">
        <v>14.6</v>
      </c>
      <c r="N303" s="58">
        <v>9.9</v>
      </c>
      <c r="O303" s="58">
        <v>15.3</v>
      </c>
      <c r="P303" s="58">
        <v>72.3</v>
      </c>
      <c r="Q303" s="58">
        <v>10.1</v>
      </c>
      <c r="R303" s="58">
        <v>17.6</v>
      </c>
      <c r="S303" s="58">
        <v>52.4</v>
      </c>
      <c r="T303" s="95">
        <v>21106.0</v>
      </c>
      <c r="U303" s="95">
        <v>28265.0</v>
      </c>
      <c r="V303" s="58">
        <v>670.4</v>
      </c>
      <c r="W303" s="100">
        <f t="shared" si="5"/>
        <v>13.1</v>
      </c>
      <c r="X303" s="97">
        <f t="shared" si="6"/>
        <v>30.53435115</v>
      </c>
      <c r="Y303" s="97">
        <v>4.0</v>
      </c>
      <c r="Z303" s="58">
        <v>9.1</v>
      </c>
      <c r="AA303" s="58">
        <v>39.8</v>
      </c>
      <c r="AB303" s="58">
        <v>34.8</v>
      </c>
      <c r="AC303" s="97">
        <v>332.7</v>
      </c>
      <c r="AD303" s="58">
        <v>4.2</v>
      </c>
      <c r="AE303" s="58">
        <v>4.8</v>
      </c>
      <c r="AF303" s="58">
        <v>3.7</v>
      </c>
      <c r="AG303" s="58">
        <v>2.3</v>
      </c>
      <c r="AH303" s="58">
        <v>4.3</v>
      </c>
      <c r="AI303" s="58"/>
      <c r="AJ303" s="58"/>
      <c r="AK303" s="58"/>
      <c r="AL303" s="58"/>
      <c r="AM303" s="58">
        <v>105.0</v>
      </c>
      <c r="AN303" s="95">
        <v>1218.6</v>
      </c>
      <c r="AO303" s="58">
        <v>-1.7</v>
      </c>
      <c r="AP303" s="58">
        <v>37.7</v>
      </c>
      <c r="AQ303" s="58">
        <v>84.7</v>
      </c>
      <c r="AR303" s="58">
        <v>40.1</v>
      </c>
      <c r="AS303" s="58">
        <v>38.8</v>
      </c>
      <c r="AT303" s="58">
        <v>6.7</v>
      </c>
      <c r="AU303" s="58">
        <v>0.8</v>
      </c>
      <c r="AV303" s="58">
        <v>25.1</v>
      </c>
      <c r="AW303" s="58">
        <v>23.7</v>
      </c>
      <c r="AX303" s="58">
        <v>13.0</v>
      </c>
      <c r="AY303" s="58">
        <v>37.5</v>
      </c>
      <c r="AZ303" s="58">
        <v>44.1</v>
      </c>
      <c r="BA303" s="58">
        <v>26.0</v>
      </c>
      <c r="BB303" s="58">
        <v>31.3</v>
      </c>
    </row>
    <row r="304" ht="16.5" customHeight="1">
      <c r="A304" s="58" t="s">
        <v>646</v>
      </c>
      <c r="B304" s="31">
        <v>7235.0</v>
      </c>
      <c r="C304" s="58">
        <v>203.0</v>
      </c>
      <c r="D304" s="58" t="s">
        <v>324</v>
      </c>
      <c r="E304" s="58">
        <v>230.9</v>
      </c>
      <c r="F304" s="58">
        <v>262.9</v>
      </c>
      <c r="G304" s="58">
        <v>12.2</v>
      </c>
      <c r="H304" s="95">
        <v>215.7</v>
      </c>
      <c r="I304" s="58">
        <v>16.1</v>
      </c>
      <c r="J304" s="58">
        <v>10.0</v>
      </c>
      <c r="K304" s="58">
        <v>14.4</v>
      </c>
      <c r="L304" s="58">
        <v>34.9</v>
      </c>
      <c r="M304" s="58">
        <v>14.6</v>
      </c>
      <c r="N304" s="58">
        <v>9.9</v>
      </c>
      <c r="O304" s="58">
        <v>15.3</v>
      </c>
      <c r="P304" s="58">
        <v>72.3</v>
      </c>
      <c r="Q304" s="58">
        <v>10.1</v>
      </c>
      <c r="R304" s="58">
        <v>17.6</v>
      </c>
      <c r="S304" s="58">
        <v>52.4</v>
      </c>
      <c r="T304" s="95">
        <v>21106.0</v>
      </c>
      <c r="U304" s="95">
        <v>28265.0</v>
      </c>
      <c r="V304" s="58">
        <v>670.4</v>
      </c>
      <c r="W304" s="100">
        <f t="shared" si="5"/>
        <v>13.1</v>
      </c>
      <c r="X304" s="97">
        <f t="shared" si="6"/>
        <v>30.53435115</v>
      </c>
      <c r="Y304" s="97">
        <v>4.0</v>
      </c>
      <c r="Z304" s="58">
        <v>9.1</v>
      </c>
      <c r="AA304" s="58">
        <v>39.8</v>
      </c>
      <c r="AB304" s="58">
        <v>34.8</v>
      </c>
      <c r="AC304" s="97">
        <v>332.7</v>
      </c>
      <c r="AD304" s="58">
        <v>4.2</v>
      </c>
      <c r="AE304" s="58">
        <v>4.8</v>
      </c>
      <c r="AF304" s="58">
        <v>3.7</v>
      </c>
      <c r="AG304" s="58">
        <v>2.3</v>
      </c>
      <c r="AH304" s="58">
        <v>4.3</v>
      </c>
      <c r="AI304" s="58"/>
      <c r="AJ304" s="58"/>
      <c r="AK304" s="58"/>
      <c r="AL304" s="58"/>
      <c r="AM304" s="58">
        <v>105.0</v>
      </c>
      <c r="AN304" s="95">
        <v>1218.6</v>
      </c>
      <c r="AO304" s="58">
        <v>-1.7</v>
      </c>
      <c r="AP304" s="58">
        <v>37.7</v>
      </c>
      <c r="AQ304" s="58">
        <v>84.7</v>
      </c>
      <c r="AR304" s="58">
        <v>40.1</v>
      </c>
      <c r="AS304" s="58">
        <v>38.8</v>
      </c>
      <c r="AT304" s="58">
        <v>6.7</v>
      </c>
      <c r="AU304" s="58">
        <v>0.8</v>
      </c>
      <c r="AV304" s="58">
        <v>25.1</v>
      </c>
      <c r="AW304" s="58">
        <v>23.7</v>
      </c>
      <c r="AX304" s="58">
        <v>13.0</v>
      </c>
      <c r="AY304" s="58">
        <v>37.5</v>
      </c>
      <c r="AZ304" s="58">
        <v>44.1</v>
      </c>
      <c r="BA304" s="58">
        <v>26.0</v>
      </c>
      <c r="BB304" s="58">
        <v>31.3</v>
      </c>
    </row>
    <row r="305" ht="16.5" customHeight="1">
      <c r="A305" s="58" t="s">
        <v>646</v>
      </c>
      <c r="B305" s="58"/>
      <c r="C305" s="58">
        <v>204.0</v>
      </c>
      <c r="D305" s="58" t="s">
        <v>915</v>
      </c>
      <c r="E305" s="58">
        <v>251.7</v>
      </c>
      <c r="F305" s="58">
        <v>272.6</v>
      </c>
      <c r="G305" s="58">
        <v>7.7</v>
      </c>
      <c r="H305" s="95">
        <v>180.7</v>
      </c>
      <c r="I305" s="58">
        <v>16.8</v>
      </c>
      <c r="J305" s="58">
        <v>7.7</v>
      </c>
      <c r="K305" s="58">
        <v>11.2</v>
      </c>
      <c r="L305" s="58">
        <v>37.3</v>
      </c>
      <c r="M305" s="58">
        <v>16.5</v>
      </c>
      <c r="N305" s="58">
        <v>10.6</v>
      </c>
      <c r="O305" s="58">
        <v>17.5</v>
      </c>
      <c r="P305" s="58">
        <v>41.3</v>
      </c>
      <c r="Q305" s="58">
        <v>35.5</v>
      </c>
      <c r="R305" s="58">
        <v>23.2</v>
      </c>
      <c r="S305" s="58">
        <v>67.2</v>
      </c>
      <c r="T305" s="95">
        <v>22579.0</v>
      </c>
      <c r="U305" s="95">
        <v>29131.0</v>
      </c>
      <c r="V305" s="58">
        <v>777.1</v>
      </c>
      <c r="W305" s="100">
        <f t="shared" si="5"/>
        <v>12.6</v>
      </c>
      <c r="X305" s="97">
        <f t="shared" si="6"/>
        <v>18.25396825</v>
      </c>
      <c r="Y305" s="97">
        <v>2.3</v>
      </c>
      <c r="Z305" s="58">
        <v>10.3</v>
      </c>
      <c r="AA305" s="58">
        <v>47.8</v>
      </c>
      <c r="AB305" s="58">
        <v>26.3</v>
      </c>
      <c r="AC305" s="97">
        <v>311.0</v>
      </c>
      <c r="AD305" s="58">
        <v>3.6</v>
      </c>
      <c r="AE305" s="58">
        <v>3.8</v>
      </c>
      <c r="AF305" s="58">
        <v>3.5</v>
      </c>
      <c r="AG305" s="58">
        <v>1.4</v>
      </c>
      <c r="AH305" s="58">
        <v>4.1</v>
      </c>
      <c r="AI305" s="58"/>
      <c r="AJ305" s="58"/>
      <c r="AK305" s="58"/>
      <c r="AL305" s="58"/>
      <c r="AM305" s="58">
        <v>297.0</v>
      </c>
      <c r="AN305" s="95">
        <v>1508.5</v>
      </c>
      <c r="AO305" s="58">
        <v>-3.4</v>
      </c>
      <c r="AP305" s="58">
        <v>13.3</v>
      </c>
      <c r="AQ305" s="58">
        <v>82.5</v>
      </c>
      <c r="AR305" s="58">
        <v>35.8</v>
      </c>
      <c r="AS305" s="58">
        <v>45.5</v>
      </c>
      <c r="AT305" s="58">
        <v>8.4</v>
      </c>
      <c r="AU305" s="58">
        <v>0.5</v>
      </c>
      <c r="AV305" s="58">
        <v>39.6</v>
      </c>
      <c r="AW305" s="58">
        <v>21.4</v>
      </c>
      <c r="AX305" s="58">
        <v>14.2</v>
      </c>
      <c r="AY305" s="58">
        <v>24.3</v>
      </c>
      <c r="AZ305" s="58">
        <v>44.0</v>
      </c>
      <c r="BA305" s="58">
        <v>27.1</v>
      </c>
      <c r="BB305" s="58">
        <v>31.3</v>
      </c>
    </row>
    <row r="306" ht="16.5" customHeight="1">
      <c r="A306" s="58" t="s">
        <v>646</v>
      </c>
      <c r="B306" s="31">
        <v>7132.0</v>
      </c>
      <c r="C306" s="58">
        <v>204.0</v>
      </c>
      <c r="D306" s="58" t="s">
        <v>916</v>
      </c>
      <c r="E306" s="58">
        <v>251.7</v>
      </c>
      <c r="F306" s="58">
        <v>272.6</v>
      </c>
      <c r="G306" s="58">
        <v>7.7</v>
      </c>
      <c r="H306" s="95">
        <v>180.7</v>
      </c>
      <c r="I306" s="58">
        <v>16.8</v>
      </c>
      <c r="J306" s="58">
        <v>7.7</v>
      </c>
      <c r="K306" s="58">
        <v>11.2</v>
      </c>
      <c r="L306" s="58">
        <v>37.3</v>
      </c>
      <c r="M306" s="58">
        <v>16.5</v>
      </c>
      <c r="N306" s="58">
        <v>10.6</v>
      </c>
      <c r="O306" s="58">
        <v>17.5</v>
      </c>
      <c r="P306" s="58">
        <v>41.3</v>
      </c>
      <c r="Q306" s="58">
        <v>35.5</v>
      </c>
      <c r="R306" s="58">
        <v>23.2</v>
      </c>
      <c r="S306" s="58">
        <v>67.2</v>
      </c>
      <c r="T306" s="95">
        <v>22579.0</v>
      </c>
      <c r="U306" s="95">
        <v>29131.0</v>
      </c>
      <c r="V306" s="58">
        <v>777.1</v>
      </c>
      <c r="W306" s="100">
        <f t="shared" si="5"/>
        <v>12.6</v>
      </c>
      <c r="X306" s="97">
        <f t="shared" si="6"/>
        <v>18.25396825</v>
      </c>
      <c r="Y306" s="97">
        <v>2.3</v>
      </c>
      <c r="Z306" s="58">
        <v>10.3</v>
      </c>
      <c r="AA306" s="58">
        <v>47.8</v>
      </c>
      <c r="AB306" s="58">
        <v>26.3</v>
      </c>
      <c r="AC306" s="97">
        <v>311.0</v>
      </c>
      <c r="AD306" s="58">
        <v>3.6</v>
      </c>
      <c r="AE306" s="58">
        <v>3.8</v>
      </c>
      <c r="AF306" s="58">
        <v>3.5</v>
      </c>
      <c r="AG306" s="58">
        <v>1.4</v>
      </c>
      <c r="AH306" s="58">
        <v>4.1</v>
      </c>
      <c r="AI306" s="58"/>
      <c r="AJ306" s="58"/>
      <c r="AK306" s="58"/>
      <c r="AL306" s="58"/>
      <c r="AM306" s="58">
        <v>297.0</v>
      </c>
      <c r="AN306" s="95">
        <v>1508.5</v>
      </c>
      <c r="AO306" s="58">
        <v>-3.4</v>
      </c>
      <c r="AP306" s="58">
        <v>13.3</v>
      </c>
      <c r="AQ306" s="58">
        <v>82.5</v>
      </c>
      <c r="AR306" s="58">
        <v>35.8</v>
      </c>
      <c r="AS306" s="58">
        <v>45.5</v>
      </c>
      <c r="AT306" s="58">
        <v>8.4</v>
      </c>
      <c r="AU306" s="58">
        <v>0.5</v>
      </c>
      <c r="AV306" s="58">
        <v>39.6</v>
      </c>
      <c r="AW306" s="58">
        <v>21.4</v>
      </c>
      <c r="AX306" s="58">
        <v>14.2</v>
      </c>
      <c r="AY306" s="58">
        <v>24.3</v>
      </c>
      <c r="AZ306" s="58">
        <v>44.0</v>
      </c>
      <c r="BA306" s="58">
        <v>27.1</v>
      </c>
      <c r="BB306" s="58">
        <v>31.3</v>
      </c>
    </row>
    <row r="307" ht="16.5" customHeight="1">
      <c r="A307" s="58" t="s">
        <v>646</v>
      </c>
      <c r="B307" s="31">
        <v>7143.0</v>
      </c>
      <c r="C307" s="58">
        <v>204.0</v>
      </c>
      <c r="D307" s="58" t="s">
        <v>917</v>
      </c>
      <c r="E307" s="58">
        <v>251.7</v>
      </c>
      <c r="F307" s="58">
        <v>272.6</v>
      </c>
      <c r="G307" s="58">
        <v>7.7</v>
      </c>
      <c r="H307" s="95">
        <v>180.7</v>
      </c>
      <c r="I307" s="58">
        <v>16.8</v>
      </c>
      <c r="J307" s="58">
        <v>7.7</v>
      </c>
      <c r="K307" s="58">
        <v>11.2</v>
      </c>
      <c r="L307" s="58">
        <v>37.3</v>
      </c>
      <c r="M307" s="58">
        <v>16.5</v>
      </c>
      <c r="N307" s="58">
        <v>10.6</v>
      </c>
      <c r="O307" s="58">
        <v>17.5</v>
      </c>
      <c r="P307" s="58">
        <v>41.3</v>
      </c>
      <c r="Q307" s="58">
        <v>35.5</v>
      </c>
      <c r="R307" s="58">
        <v>23.2</v>
      </c>
      <c r="S307" s="58">
        <v>67.2</v>
      </c>
      <c r="T307" s="95">
        <v>22579.0</v>
      </c>
      <c r="U307" s="95">
        <v>29131.0</v>
      </c>
      <c r="V307" s="58">
        <v>777.1</v>
      </c>
      <c r="W307" s="100">
        <f t="shared" si="5"/>
        <v>12.6</v>
      </c>
      <c r="X307" s="97">
        <f t="shared" si="6"/>
        <v>18.25396825</v>
      </c>
      <c r="Y307" s="97">
        <v>2.3</v>
      </c>
      <c r="Z307" s="58">
        <v>10.3</v>
      </c>
      <c r="AA307" s="58">
        <v>47.8</v>
      </c>
      <c r="AB307" s="58">
        <v>26.3</v>
      </c>
      <c r="AC307" s="97">
        <v>311.0</v>
      </c>
      <c r="AD307" s="58">
        <v>3.6</v>
      </c>
      <c r="AE307" s="58">
        <v>3.8</v>
      </c>
      <c r="AF307" s="58">
        <v>3.5</v>
      </c>
      <c r="AG307" s="58">
        <v>1.4</v>
      </c>
      <c r="AH307" s="58">
        <v>4.1</v>
      </c>
      <c r="AI307" s="58"/>
      <c r="AJ307" s="58"/>
      <c r="AK307" s="58"/>
      <c r="AL307" s="58"/>
      <c r="AM307" s="58">
        <v>297.0</v>
      </c>
      <c r="AN307" s="95">
        <v>1508.5</v>
      </c>
      <c r="AO307" s="58">
        <v>-3.4</v>
      </c>
      <c r="AP307" s="58">
        <v>13.3</v>
      </c>
      <c r="AQ307" s="58">
        <v>82.5</v>
      </c>
      <c r="AR307" s="58">
        <v>35.8</v>
      </c>
      <c r="AS307" s="58">
        <v>45.5</v>
      </c>
      <c r="AT307" s="58">
        <v>8.4</v>
      </c>
      <c r="AU307" s="58">
        <v>0.5</v>
      </c>
      <c r="AV307" s="58">
        <v>39.6</v>
      </c>
      <c r="AW307" s="58">
        <v>21.4</v>
      </c>
      <c r="AX307" s="58">
        <v>14.2</v>
      </c>
      <c r="AY307" s="58">
        <v>24.3</v>
      </c>
      <c r="AZ307" s="58">
        <v>44.0</v>
      </c>
      <c r="BA307" s="58">
        <v>27.1</v>
      </c>
      <c r="BB307" s="58">
        <v>31.3</v>
      </c>
    </row>
    <row r="308" ht="16.5" customHeight="1">
      <c r="A308" s="58" t="s">
        <v>646</v>
      </c>
      <c r="B308" s="31">
        <v>7315.0</v>
      </c>
      <c r="C308" s="58">
        <v>205.0</v>
      </c>
      <c r="D308" s="58" t="s">
        <v>918</v>
      </c>
      <c r="E308" s="58">
        <v>295.7</v>
      </c>
      <c r="F308" s="58">
        <v>343.9</v>
      </c>
      <c r="G308" s="58">
        <v>14.0</v>
      </c>
      <c r="H308" s="95">
        <v>735.0</v>
      </c>
      <c r="I308" s="58">
        <v>15.5</v>
      </c>
      <c r="J308" s="58">
        <v>9.6</v>
      </c>
      <c r="K308" s="58">
        <v>16.0</v>
      </c>
      <c r="L308" s="58">
        <v>34.6</v>
      </c>
      <c r="M308" s="58">
        <v>14.7</v>
      </c>
      <c r="N308" s="58">
        <v>9.6</v>
      </c>
      <c r="O308" s="58">
        <v>24.0</v>
      </c>
      <c r="P308" s="58">
        <v>38.8</v>
      </c>
      <c r="Q308" s="58">
        <v>25.6</v>
      </c>
      <c r="R308" s="58">
        <v>35.6</v>
      </c>
      <c r="S308" s="58">
        <v>43.0</v>
      </c>
      <c r="T308" s="95">
        <v>22918.0</v>
      </c>
      <c r="U308" s="95">
        <v>45503.0</v>
      </c>
      <c r="V308" s="58">
        <v>618.4</v>
      </c>
      <c r="W308" s="100">
        <f t="shared" si="5"/>
        <v>13.4</v>
      </c>
      <c r="X308" s="97">
        <f t="shared" si="6"/>
        <v>22.3880597</v>
      </c>
      <c r="Y308" s="97">
        <v>3.0</v>
      </c>
      <c r="Z308" s="58">
        <v>10.4</v>
      </c>
      <c r="AA308" s="58">
        <v>35.0</v>
      </c>
      <c r="AB308" s="58">
        <v>47.4</v>
      </c>
      <c r="AC308" s="97">
        <v>427.7</v>
      </c>
      <c r="AD308" s="58">
        <v>5.4</v>
      </c>
      <c r="AE308" s="58">
        <v>6.0</v>
      </c>
      <c r="AF308" s="58">
        <v>4.9</v>
      </c>
      <c r="AG308" s="58">
        <v>4.6</v>
      </c>
      <c r="AH308" s="58">
        <v>5.6</v>
      </c>
      <c r="AI308" s="58"/>
      <c r="AJ308" s="58"/>
      <c r="AK308" s="58"/>
      <c r="AL308" s="58"/>
      <c r="AM308" s="58">
        <v>32.0</v>
      </c>
      <c r="AN308" s="95">
        <v>467.8</v>
      </c>
      <c r="AO308" s="58">
        <v>0.3</v>
      </c>
      <c r="AP308" s="58">
        <v>17.2</v>
      </c>
      <c r="AQ308" s="58">
        <v>76.0</v>
      </c>
      <c r="AR308" s="58">
        <v>42.1</v>
      </c>
      <c r="AS308" s="58">
        <v>45.8</v>
      </c>
      <c r="AT308" s="58">
        <v>5.9</v>
      </c>
      <c r="AU308" s="58">
        <v>0.5</v>
      </c>
      <c r="AV308" s="58">
        <v>17.5</v>
      </c>
      <c r="AW308" s="58">
        <v>21.1</v>
      </c>
      <c r="AX308" s="58">
        <v>26.3</v>
      </c>
      <c r="AY308" s="58">
        <v>34.5</v>
      </c>
      <c r="AZ308" s="58">
        <v>67.6</v>
      </c>
      <c r="BA308" s="58">
        <v>27.7</v>
      </c>
      <c r="BB308" s="58">
        <v>41.6</v>
      </c>
    </row>
    <row r="309" ht="16.5" customHeight="1">
      <c r="A309" s="58" t="s">
        <v>646</v>
      </c>
      <c r="B309" s="31">
        <v>7339.0</v>
      </c>
      <c r="C309" s="58">
        <v>205.0</v>
      </c>
      <c r="D309" s="58" t="s">
        <v>343</v>
      </c>
      <c r="E309" s="58">
        <v>295.7</v>
      </c>
      <c r="F309" s="58">
        <v>343.9</v>
      </c>
      <c r="G309" s="58">
        <v>14.0</v>
      </c>
      <c r="H309" s="95">
        <v>735.0</v>
      </c>
      <c r="I309" s="58">
        <v>15.5</v>
      </c>
      <c r="J309" s="58">
        <v>9.6</v>
      </c>
      <c r="K309" s="58">
        <v>16.0</v>
      </c>
      <c r="L309" s="58">
        <v>34.6</v>
      </c>
      <c r="M309" s="58">
        <v>14.7</v>
      </c>
      <c r="N309" s="58">
        <v>9.6</v>
      </c>
      <c r="O309" s="58">
        <v>24.0</v>
      </c>
      <c r="P309" s="58">
        <v>38.8</v>
      </c>
      <c r="Q309" s="58">
        <v>25.6</v>
      </c>
      <c r="R309" s="58">
        <v>35.6</v>
      </c>
      <c r="S309" s="58">
        <v>43.0</v>
      </c>
      <c r="T309" s="95">
        <v>22918.0</v>
      </c>
      <c r="U309" s="95">
        <v>45503.0</v>
      </c>
      <c r="V309" s="58">
        <v>618.4</v>
      </c>
      <c r="W309" s="100">
        <f t="shared" si="5"/>
        <v>13.4</v>
      </c>
      <c r="X309" s="97">
        <f t="shared" si="6"/>
        <v>22.3880597</v>
      </c>
      <c r="Y309" s="97">
        <v>3.0</v>
      </c>
      <c r="Z309" s="58">
        <v>10.4</v>
      </c>
      <c r="AA309" s="58">
        <v>35.0</v>
      </c>
      <c r="AB309" s="58">
        <v>47.4</v>
      </c>
      <c r="AC309" s="97">
        <v>427.7</v>
      </c>
      <c r="AD309" s="58">
        <v>5.4</v>
      </c>
      <c r="AE309" s="58">
        <v>6.0</v>
      </c>
      <c r="AF309" s="58">
        <v>4.9</v>
      </c>
      <c r="AG309" s="58">
        <v>4.6</v>
      </c>
      <c r="AH309" s="58">
        <v>5.6</v>
      </c>
      <c r="AI309" s="58"/>
      <c r="AJ309" s="58"/>
      <c r="AK309" s="58"/>
      <c r="AL309" s="58"/>
      <c r="AM309" s="58">
        <v>32.0</v>
      </c>
      <c r="AN309" s="95">
        <v>467.8</v>
      </c>
      <c r="AO309" s="58">
        <v>0.3</v>
      </c>
      <c r="AP309" s="58">
        <v>17.2</v>
      </c>
      <c r="AQ309" s="58">
        <v>76.0</v>
      </c>
      <c r="AR309" s="58">
        <v>42.1</v>
      </c>
      <c r="AS309" s="58">
        <v>45.8</v>
      </c>
      <c r="AT309" s="58">
        <v>5.9</v>
      </c>
      <c r="AU309" s="58">
        <v>0.5</v>
      </c>
      <c r="AV309" s="58">
        <v>17.5</v>
      </c>
      <c r="AW309" s="58">
        <v>21.1</v>
      </c>
      <c r="AX309" s="58">
        <v>26.3</v>
      </c>
      <c r="AY309" s="58">
        <v>34.5</v>
      </c>
      <c r="AZ309" s="58">
        <v>67.6</v>
      </c>
      <c r="BA309" s="58">
        <v>27.7</v>
      </c>
      <c r="BB309" s="58">
        <v>41.6</v>
      </c>
    </row>
    <row r="310" ht="16.5" customHeight="1">
      <c r="A310" s="58" t="s">
        <v>646</v>
      </c>
      <c r="B310" s="31">
        <v>7319.0</v>
      </c>
      <c r="C310" s="58">
        <v>206.0</v>
      </c>
      <c r="D310" s="58" t="s">
        <v>919</v>
      </c>
      <c r="E310" s="58">
        <v>256.4</v>
      </c>
      <c r="F310" s="58">
        <v>284.1</v>
      </c>
      <c r="G310" s="58">
        <v>9.7</v>
      </c>
      <c r="H310" s="101">
        <v>755.5</v>
      </c>
      <c r="I310" s="58">
        <v>17.3</v>
      </c>
      <c r="J310" s="102">
        <v>8.8</v>
      </c>
      <c r="K310" s="102">
        <v>12.8</v>
      </c>
      <c r="L310" s="102">
        <v>36.5</v>
      </c>
      <c r="M310" s="102">
        <v>16.1</v>
      </c>
      <c r="N310" s="102">
        <v>9.4</v>
      </c>
      <c r="O310" s="58">
        <v>20.3</v>
      </c>
      <c r="P310" s="58">
        <v>28.0</v>
      </c>
      <c r="Q310" s="58">
        <v>41.6</v>
      </c>
      <c r="R310" s="58">
        <v>30.4</v>
      </c>
      <c r="S310" s="58">
        <v>60.1</v>
      </c>
      <c r="T310" s="95">
        <v>22393.0</v>
      </c>
      <c r="U310" s="95">
        <v>28828.0</v>
      </c>
      <c r="V310" s="58">
        <v>735.7</v>
      </c>
      <c r="W310" s="100">
        <f t="shared" si="5"/>
        <v>11.9</v>
      </c>
      <c r="X310" s="97">
        <f t="shared" si="6"/>
        <v>11.76470588</v>
      </c>
      <c r="Y310" s="97">
        <v>1.4</v>
      </c>
      <c r="Z310" s="58">
        <v>10.5</v>
      </c>
      <c r="AA310" s="58">
        <v>45.0</v>
      </c>
      <c r="AB310" s="58">
        <v>32.8</v>
      </c>
      <c r="AC310" s="97">
        <v>284.1</v>
      </c>
      <c r="AD310" s="58">
        <v>5.2</v>
      </c>
      <c r="AE310" s="58">
        <v>5.3</v>
      </c>
      <c r="AF310" s="58">
        <v>5.1</v>
      </c>
      <c r="AG310" s="58">
        <v>4.3</v>
      </c>
      <c r="AH310" s="58">
        <v>4.9</v>
      </c>
      <c r="AI310" s="58"/>
      <c r="AJ310" s="58"/>
      <c r="AK310" s="58"/>
      <c r="AL310" s="58"/>
      <c r="AM310" s="58">
        <v>105.0</v>
      </c>
      <c r="AN310" s="95">
        <v>932.6</v>
      </c>
      <c r="AO310" s="58">
        <v>-1.2</v>
      </c>
      <c r="AP310" s="58">
        <v>12.0</v>
      </c>
      <c r="AQ310" s="58">
        <v>79.7</v>
      </c>
      <c r="AR310" s="58">
        <v>41.1</v>
      </c>
      <c r="AS310" s="58">
        <v>42.1</v>
      </c>
      <c r="AT310" s="58">
        <v>7.3</v>
      </c>
      <c r="AU310" s="58">
        <v>2.0</v>
      </c>
      <c r="AV310" s="58">
        <v>30.0</v>
      </c>
      <c r="AW310" s="58">
        <v>25.7</v>
      </c>
      <c r="AX310" s="58">
        <v>15.9</v>
      </c>
      <c r="AY310" s="58">
        <v>26.4</v>
      </c>
      <c r="AZ310" s="58">
        <v>63.6</v>
      </c>
      <c r="BA310" s="58">
        <v>28.0</v>
      </c>
      <c r="BB310" s="58">
        <v>34.3</v>
      </c>
    </row>
    <row r="311" ht="16.5" customHeight="1">
      <c r="A311" s="58" t="s">
        <v>646</v>
      </c>
      <c r="B311" s="31">
        <v>7331.0</v>
      </c>
      <c r="C311" s="58">
        <v>206.0</v>
      </c>
      <c r="D311" s="58" t="s">
        <v>335</v>
      </c>
      <c r="E311" s="58">
        <v>256.4</v>
      </c>
      <c r="F311" s="58">
        <v>284.1</v>
      </c>
      <c r="G311" s="58">
        <v>9.7</v>
      </c>
      <c r="H311" s="101">
        <v>211.9</v>
      </c>
      <c r="I311" s="58">
        <v>17.3</v>
      </c>
      <c r="J311" s="102">
        <v>7.8</v>
      </c>
      <c r="K311" s="102">
        <v>10.6</v>
      </c>
      <c r="L311" s="102">
        <v>39.2</v>
      </c>
      <c r="M311" s="102">
        <v>16.0</v>
      </c>
      <c r="N311" s="102">
        <v>8.8</v>
      </c>
      <c r="O311" s="58">
        <v>20.3</v>
      </c>
      <c r="P311" s="58">
        <v>28.0</v>
      </c>
      <c r="Q311" s="58">
        <v>41.6</v>
      </c>
      <c r="R311" s="58">
        <v>30.4</v>
      </c>
      <c r="S311" s="58">
        <v>60.1</v>
      </c>
      <c r="T311" s="95">
        <v>22393.0</v>
      </c>
      <c r="U311" s="95">
        <v>28828.0</v>
      </c>
      <c r="V311" s="58">
        <v>735.7</v>
      </c>
      <c r="W311" s="100">
        <f t="shared" si="5"/>
        <v>11.9</v>
      </c>
      <c r="X311" s="97">
        <f t="shared" si="6"/>
        <v>11.76470588</v>
      </c>
      <c r="Y311" s="97">
        <v>1.4</v>
      </c>
      <c r="Z311" s="58">
        <v>10.5</v>
      </c>
      <c r="AA311" s="58">
        <v>45.0</v>
      </c>
      <c r="AB311" s="58">
        <v>32.8</v>
      </c>
      <c r="AC311" s="97">
        <v>284.1</v>
      </c>
      <c r="AD311" s="58">
        <v>5.2</v>
      </c>
      <c r="AE311" s="58">
        <v>5.3</v>
      </c>
      <c r="AF311" s="58">
        <v>5.1</v>
      </c>
      <c r="AG311" s="58">
        <v>4.3</v>
      </c>
      <c r="AH311" s="58">
        <v>4.9</v>
      </c>
      <c r="AI311" s="58"/>
      <c r="AJ311" s="58"/>
      <c r="AK311" s="58"/>
      <c r="AL311" s="58"/>
      <c r="AM311" s="58">
        <v>105.0</v>
      </c>
      <c r="AN311" s="95">
        <v>932.6</v>
      </c>
      <c r="AO311" s="58">
        <v>-1.2</v>
      </c>
      <c r="AP311" s="58">
        <v>12.0</v>
      </c>
      <c r="AQ311" s="58">
        <v>79.7</v>
      </c>
      <c r="AR311" s="58">
        <v>41.1</v>
      </c>
      <c r="AS311" s="58">
        <v>42.1</v>
      </c>
      <c r="AT311" s="58">
        <v>7.3</v>
      </c>
      <c r="AU311" s="58">
        <v>2.0</v>
      </c>
      <c r="AV311" s="58">
        <v>30.0</v>
      </c>
      <c r="AW311" s="58">
        <v>25.7</v>
      </c>
      <c r="AX311" s="58">
        <v>15.9</v>
      </c>
      <c r="AY311" s="58">
        <v>26.4</v>
      </c>
      <c r="AZ311" s="58">
        <v>63.6</v>
      </c>
      <c r="BA311" s="58">
        <v>28.0</v>
      </c>
      <c r="BB311" s="58">
        <v>34.3</v>
      </c>
    </row>
    <row r="312" ht="16.5" customHeight="1">
      <c r="A312" s="58" t="s">
        <v>646</v>
      </c>
      <c r="B312" s="31">
        <v>7314.0</v>
      </c>
      <c r="C312" s="58">
        <v>207.0</v>
      </c>
      <c r="D312" s="58" t="s">
        <v>920</v>
      </c>
      <c r="E312" s="58">
        <v>261.2</v>
      </c>
      <c r="F312" s="58">
        <v>314.6</v>
      </c>
      <c r="G312" s="58">
        <v>17.0</v>
      </c>
      <c r="H312" s="101">
        <v>2154.0</v>
      </c>
      <c r="I312" s="58">
        <v>16.8</v>
      </c>
      <c r="J312" s="102">
        <v>8.6</v>
      </c>
      <c r="K312" s="102">
        <v>13.0</v>
      </c>
      <c r="L312" s="102">
        <v>36.3</v>
      </c>
      <c r="M312" s="102">
        <v>15.7</v>
      </c>
      <c r="N312" s="102">
        <v>9.8</v>
      </c>
      <c r="O312" s="58">
        <v>30.6</v>
      </c>
      <c r="P312" s="58">
        <v>29.5</v>
      </c>
      <c r="Q312" s="58">
        <v>30.9</v>
      </c>
      <c r="R312" s="58">
        <v>39.6</v>
      </c>
      <c r="S312" s="58">
        <v>48.4</v>
      </c>
      <c r="T312" s="95">
        <v>20614.0</v>
      </c>
      <c r="U312" s="95">
        <v>49481.0</v>
      </c>
      <c r="V312" s="58">
        <v>628.2</v>
      </c>
      <c r="W312" s="100">
        <f t="shared" si="5"/>
        <v>12.7</v>
      </c>
      <c r="X312" s="97">
        <f t="shared" si="6"/>
        <v>20.47244094</v>
      </c>
      <c r="Y312" s="97">
        <v>2.6</v>
      </c>
      <c r="Z312" s="58">
        <v>10.1</v>
      </c>
      <c r="AA312" s="58">
        <v>39.5</v>
      </c>
      <c r="AB312" s="58">
        <v>31.6</v>
      </c>
      <c r="AC312" s="97">
        <v>430.8</v>
      </c>
      <c r="AD312" s="58">
        <v>6.8</v>
      </c>
      <c r="AE312" s="58">
        <v>6.9</v>
      </c>
      <c r="AF312" s="58">
        <v>6.7</v>
      </c>
      <c r="AG312" s="58">
        <v>5.8</v>
      </c>
      <c r="AH312" s="58">
        <v>6.8</v>
      </c>
      <c r="AI312" s="58"/>
      <c r="AJ312" s="58"/>
      <c r="AK312" s="58"/>
      <c r="AL312" s="58"/>
      <c r="AM312" s="58">
        <v>20.0</v>
      </c>
      <c r="AN312" s="95">
        <v>314.7</v>
      </c>
      <c r="AO312" s="58">
        <v>-1.7</v>
      </c>
      <c r="AP312" s="58">
        <v>8.5</v>
      </c>
      <c r="AQ312" s="58">
        <v>69.4</v>
      </c>
      <c r="AR312" s="58">
        <v>42.8</v>
      </c>
      <c r="AS312" s="58">
        <v>34.7</v>
      </c>
      <c r="AT312" s="58">
        <v>5.7</v>
      </c>
      <c r="AU312" s="58">
        <v>1.4</v>
      </c>
      <c r="AV312" s="58">
        <v>43.6</v>
      </c>
      <c r="AW312" s="58">
        <v>16.0</v>
      </c>
      <c r="AX312" s="58">
        <v>17.4</v>
      </c>
      <c r="AY312" s="58">
        <v>21.6</v>
      </c>
      <c r="AZ312" s="58">
        <v>94.8</v>
      </c>
      <c r="BA312" s="58">
        <v>28.3</v>
      </c>
      <c r="BB312" s="58">
        <v>40.1</v>
      </c>
    </row>
    <row r="313" ht="16.5" customHeight="1">
      <c r="A313" s="58" t="s">
        <v>646</v>
      </c>
      <c r="B313" s="31">
        <v>7338.0</v>
      </c>
      <c r="C313" s="58">
        <v>207.0</v>
      </c>
      <c r="D313" s="58" t="s">
        <v>921</v>
      </c>
      <c r="E313" s="58">
        <v>261.2</v>
      </c>
      <c r="F313" s="58">
        <v>314.6</v>
      </c>
      <c r="G313" s="58">
        <v>17.0</v>
      </c>
      <c r="H313" s="101">
        <v>491.0</v>
      </c>
      <c r="I313" s="58">
        <v>16.8</v>
      </c>
      <c r="J313" s="102">
        <v>7.2</v>
      </c>
      <c r="K313" s="102">
        <v>10.3</v>
      </c>
      <c r="L313" s="102">
        <v>38.2</v>
      </c>
      <c r="M313" s="102">
        <v>17.9</v>
      </c>
      <c r="N313" s="102">
        <v>10.4</v>
      </c>
      <c r="O313" s="58">
        <v>30.6</v>
      </c>
      <c r="P313" s="58">
        <v>29.5</v>
      </c>
      <c r="Q313" s="58">
        <v>30.9</v>
      </c>
      <c r="R313" s="58">
        <v>39.6</v>
      </c>
      <c r="S313" s="58">
        <v>48.4</v>
      </c>
      <c r="T313" s="95">
        <v>20614.0</v>
      </c>
      <c r="U313" s="95">
        <v>49481.0</v>
      </c>
      <c r="V313" s="58">
        <v>628.2</v>
      </c>
      <c r="W313" s="100">
        <f t="shared" si="5"/>
        <v>12.7</v>
      </c>
      <c r="X313" s="97">
        <f t="shared" si="6"/>
        <v>20.47244094</v>
      </c>
      <c r="Y313" s="97">
        <v>2.6</v>
      </c>
      <c r="Z313" s="58">
        <v>10.1</v>
      </c>
      <c r="AA313" s="58">
        <v>39.5</v>
      </c>
      <c r="AB313" s="58">
        <v>31.6</v>
      </c>
      <c r="AC313" s="97">
        <v>430.8</v>
      </c>
      <c r="AD313" s="58">
        <v>6.8</v>
      </c>
      <c r="AE313" s="58">
        <v>6.9</v>
      </c>
      <c r="AF313" s="58">
        <v>6.7</v>
      </c>
      <c r="AG313" s="58">
        <v>5.8</v>
      </c>
      <c r="AH313" s="58">
        <v>6.8</v>
      </c>
      <c r="AI313" s="58"/>
      <c r="AJ313" s="58"/>
      <c r="AK313" s="58"/>
      <c r="AL313" s="58"/>
      <c r="AM313" s="58">
        <v>20.0</v>
      </c>
      <c r="AN313" s="95">
        <v>314.7</v>
      </c>
      <c r="AO313" s="58">
        <v>-1.7</v>
      </c>
      <c r="AP313" s="58">
        <v>8.5</v>
      </c>
      <c r="AQ313" s="58">
        <v>69.4</v>
      </c>
      <c r="AR313" s="58">
        <v>42.8</v>
      </c>
      <c r="AS313" s="58">
        <v>34.7</v>
      </c>
      <c r="AT313" s="58">
        <v>5.7</v>
      </c>
      <c r="AU313" s="58">
        <v>1.4</v>
      </c>
      <c r="AV313" s="58">
        <v>43.6</v>
      </c>
      <c r="AW313" s="58">
        <v>16.0</v>
      </c>
      <c r="AX313" s="58">
        <v>17.4</v>
      </c>
      <c r="AY313" s="58">
        <v>21.6</v>
      </c>
      <c r="AZ313" s="58">
        <v>94.8</v>
      </c>
      <c r="BA313" s="58">
        <v>28.3</v>
      </c>
      <c r="BB313" s="58">
        <v>40.1</v>
      </c>
    </row>
    <row r="314" ht="16.5" customHeight="1">
      <c r="A314" s="58" t="s">
        <v>646</v>
      </c>
      <c r="B314" s="31">
        <v>7311.0</v>
      </c>
      <c r="C314" s="58">
        <v>207.0</v>
      </c>
      <c r="D314" s="58" t="s">
        <v>922</v>
      </c>
      <c r="E314" s="58">
        <v>261.2</v>
      </c>
      <c r="F314" s="58">
        <v>314.6</v>
      </c>
      <c r="G314" s="58">
        <v>17.0</v>
      </c>
      <c r="H314" s="101">
        <v>1083.9</v>
      </c>
      <c r="I314" s="58">
        <v>16.8</v>
      </c>
      <c r="J314" s="102">
        <v>7.9</v>
      </c>
      <c r="K314" s="102">
        <v>12.1</v>
      </c>
      <c r="L314" s="102">
        <v>35.3</v>
      </c>
      <c r="M314" s="102">
        <v>17.4</v>
      </c>
      <c r="N314" s="102">
        <v>11.5</v>
      </c>
      <c r="O314" s="58">
        <v>30.6</v>
      </c>
      <c r="P314" s="58">
        <v>29.5</v>
      </c>
      <c r="Q314" s="58">
        <v>30.9</v>
      </c>
      <c r="R314" s="58">
        <v>39.6</v>
      </c>
      <c r="S314" s="58">
        <v>48.4</v>
      </c>
      <c r="T314" s="95">
        <v>20614.0</v>
      </c>
      <c r="U314" s="95">
        <v>49481.0</v>
      </c>
      <c r="V314" s="58">
        <v>628.2</v>
      </c>
      <c r="W314" s="100">
        <f t="shared" si="5"/>
        <v>12.7</v>
      </c>
      <c r="X314" s="97">
        <f t="shared" si="6"/>
        <v>20.47244094</v>
      </c>
      <c r="Y314" s="97">
        <v>2.6</v>
      </c>
      <c r="Z314" s="58">
        <v>10.1</v>
      </c>
      <c r="AA314" s="58">
        <v>39.5</v>
      </c>
      <c r="AB314" s="58">
        <v>31.6</v>
      </c>
      <c r="AC314" s="97">
        <v>430.8</v>
      </c>
      <c r="AD314" s="58">
        <v>6.8</v>
      </c>
      <c r="AE314" s="58">
        <v>6.9</v>
      </c>
      <c r="AF314" s="58">
        <v>6.7</v>
      </c>
      <c r="AG314" s="58">
        <v>5.8</v>
      </c>
      <c r="AH314" s="58">
        <v>6.8</v>
      </c>
      <c r="AI314" s="58"/>
      <c r="AJ314" s="58"/>
      <c r="AK314" s="58"/>
      <c r="AL314" s="58"/>
      <c r="AM314" s="58">
        <v>20.0</v>
      </c>
      <c r="AN314" s="95">
        <v>314.7</v>
      </c>
      <c r="AO314" s="58">
        <v>-1.7</v>
      </c>
      <c r="AP314" s="58">
        <v>8.5</v>
      </c>
      <c r="AQ314" s="58">
        <v>69.4</v>
      </c>
      <c r="AR314" s="58">
        <v>42.8</v>
      </c>
      <c r="AS314" s="58">
        <v>34.7</v>
      </c>
      <c r="AT314" s="58">
        <v>5.7</v>
      </c>
      <c r="AU314" s="58">
        <v>1.4</v>
      </c>
      <c r="AV314" s="58">
        <v>43.6</v>
      </c>
      <c r="AW314" s="58">
        <v>16.0</v>
      </c>
      <c r="AX314" s="58">
        <v>17.4</v>
      </c>
      <c r="AY314" s="58">
        <v>21.6</v>
      </c>
      <c r="AZ314" s="58">
        <v>94.8</v>
      </c>
      <c r="BA314" s="58">
        <v>28.3</v>
      </c>
      <c r="BB314" s="58">
        <v>40.1</v>
      </c>
    </row>
    <row r="315" ht="16.5" customHeight="1">
      <c r="A315" s="58" t="s">
        <v>646</v>
      </c>
      <c r="B315" s="31">
        <v>7316.0</v>
      </c>
      <c r="C315" s="58">
        <v>208.0</v>
      </c>
      <c r="D315" s="58" t="s">
        <v>923</v>
      </c>
      <c r="E315" s="58">
        <v>259.7</v>
      </c>
      <c r="F315" s="58">
        <v>285.5</v>
      </c>
      <c r="G315" s="58">
        <v>9.0</v>
      </c>
      <c r="H315" s="101">
        <v>451.7</v>
      </c>
      <c r="I315" s="58">
        <v>15.8</v>
      </c>
      <c r="J315" s="102">
        <v>7.5</v>
      </c>
      <c r="K315" s="102">
        <v>10.8</v>
      </c>
      <c r="L315" s="102">
        <v>36.2</v>
      </c>
      <c r="M315" s="102">
        <v>17.7</v>
      </c>
      <c r="N315" s="102">
        <v>12.1</v>
      </c>
      <c r="O315" s="58">
        <v>18.0</v>
      </c>
      <c r="P315" s="58">
        <v>34.6</v>
      </c>
      <c r="Q315" s="58">
        <v>36.2</v>
      </c>
      <c r="R315" s="58">
        <v>29.2</v>
      </c>
      <c r="S315" s="58">
        <v>58.0</v>
      </c>
      <c r="T315" s="95">
        <v>24273.0</v>
      </c>
      <c r="U315" s="95">
        <v>26134.0</v>
      </c>
      <c r="V315" s="58">
        <v>740.4</v>
      </c>
      <c r="W315" s="100">
        <f t="shared" si="5"/>
        <v>12</v>
      </c>
      <c r="X315" s="97">
        <f t="shared" si="6"/>
        <v>16.66666667</v>
      </c>
      <c r="Y315" s="97">
        <v>2.0</v>
      </c>
      <c r="Z315" s="58">
        <v>10.0</v>
      </c>
      <c r="AA315" s="58">
        <v>37.9</v>
      </c>
      <c r="AB315" s="58">
        <v>39.9</v>
      </c>
      <c r="AC315" s="97">
        <v>300.7</v>
      </c>
      <c r="AD315" s="58">
        <v>4.7</v>
      </c>
      <c r="AE315" s="58">
        <v>5.1</v>
      </c>
      <c r="AF315" s="58">
        <v>4.3</v>
      </c>
      <c r="AG315" s="58">
        <v>3.0</v>
      </c>
      <c r="AH315" s="58">
        <v>5.1</v>
      </c>
      <c r="AI315" s="58"/>
      <c r="AJ315" s="58"/>
      <c r="AK315" s="58"/>
      <c r="AL315" s="58"/>
      <c r="AM315" s="58">
        <v>57.0</v>
      </c>
      <c r="AN315" s="95">
        <v>866.0</v>
      </c>
      <c r="AO315" s="58">
        <v>-3.5</v>
      </c>
      <c r="AP315" s="58">
        <v>10.7</v>
      </c>
      <c r="AQ315" s="58">
        <v>82.0</v>
      </c>
      <c r="AR315" s="58">
        <v>40.2</v>
      </c>
      <c r="AS315" s="58">
        <v>46.2</v>
      </c>
      <c r="AT315" s="58">
        <v>7.5</v>
      </c>
      <c r="AU315" s="58">
        <v>2.4</v>
      </c>
      <c r="AV315" s="58">
        <v>23.2</v>
      </c>
      <c r="AW315" s="58">
        <v>23.8</v>
      </c>
      <c r="AX315" s="58">
        <v>17.6</v>
      </c>
      <c r="AY315" s="58">
        <v>33.1</v>
      </c>
      <c r="AZ315" s="58">
        <v>53.4</v>
      </c>
      <c r="BA315" s="58">
        <v>25.3</v>
      </c>
      <c r="BB315" s="58">
        <v>31.0</v>
      </c>
    </row>
    <row r="316" ht="16.5" customHeight="1">
      <c r="A316" s="58" t="s">
        <v>646</v>
      </c>
      <c r="B316" s="31">
        <v>7318.0</v>
      </c>
      <c r="C316" s="58">
        <v>208.0</v>
      </c>
      <c r="D316" s="58" t="s">
        <v>924</v>
      </c>
      <c r="E316" s="58">
        <v>259.7</v>
      </c>
      <c r="F316" s="58">
        <v>285.5</v>
      </c>
      <c r="G316" s="58">
        <v>9.0</v>
      </c>
      <c r="H316" s="101">
        <v>1175.7</v>
      </c>
      <c r="I316" s="58">
        <v>15.8</v>
      </c>
      <c r="J316" s="102">
        <v>7.5</v>
      </c>
      <c r="K316" s="102">
        <v>11.6</v>
      </c>
      <c r="L316" s="102">
        <v>37.7</v>
      </c>
      <c r="M316" s="102">
        <v>17.0</v>
      </c>
      <c r="N316" s="102">
        <v>9.8</v>
      </c>
      <c r="O316" s="58">
        <v>18.0</v>
      </c>
      <c r="P316" s="58">
        <v>34.6</v>
      </c>
      <c r="Q316" s="58">
        <v>36.2</v>
      </c>
      <c r="R316" s="58">
        <v>29.2</v>
      </c>
      <c r="S316" s="58">
        <v>58.0</v>
      </c>
      <c r="T316" s="95">
        <v>24273.0</v>
      </c>
      <c r="U316" s="95">
        <v>26134.0</v>
      </c>
      <c r="V316" s="58">
        <v>740.4</v>
      </c>
      <c r="W316" s="100">
        <f t="shared" si="5"/>
        <v>12</v>
      </c>
      <c r="X316" s="97">
        <f t="shared" si="6"/>
        <v>16.66666667</v>
      </c>
      <c r="Y316" s="97">
        <v>2.0</v>
      </c>
      <c r="Z316" s="58">
        <v>10.0</v>
      </c>
      <c r="AA316" s="58">
        <v>37.9</v>
      </c>
      <c r="AB316" s="58">
        <v>39.9</v>
      </c>
      <c r="AC316" s="97">
        <v>300.7</v>
      </c>
      <c r="AD316" s="58">
        <v>4.7</v>
      </c>
      <c r="AE316" s="58">
        <v>5.1</v>
      </c>
      <c r="AF316" s="58">
        <v>4.3</v>
      </c>
      <c r="AG316" s="58">
        <v>3.0</v>
      </c>
      <c r="AH316" s="58">
        <v>5.1</v>
      </c>
      <c r="AI316" s="58"/>
      <c r="AJ316" s="58"/>
      <c r="AK316" s="58"/>
      <c r="AL316" s="58"/>
      <c r="AM316" s="58">
        <v>57.0</v>
      </c>
      <c r="AN316" s="95">
        <v>866.0</v>
      </c>
      <c r="AO316" s="58">
        <v>-3.5</v>
      </c>
      <c r="AP316" s="58">
        <v>10.7</v>
      </c>
      <c r="AQ316" s="58">
        <v>82.0</v>
      </c>
      <c r="AR316" s="58">
        <v>40.2</v>
      </c>
      <c r="AS316" s="58">
        <v>46.2</v>
      </c>
      <c r="AT316" s="58">
        <v>7.5</v>
      </c>
      <c r="AU316" s="58">
        <v>2.4</v>
      </c>
      <c r="AV316" s="58">
        <v>23.2</v>
      </c>
      <c r="AW316" s="58">
        <v>23.8</v>
      </c>
      <c r="AX316" s="58">
        <v>17.6</v>
      </c>
      <c r="AY316" s="58">
        <v>33.1</v>
      </c>
      <c r="AZ316" s="58">
        <v>53.4</v>
      </c>
      <c r="BA316" s="58">
        <v>25.3</v>
      </c>
      <c r="BB316" s="58">
        <v>31.0</v>
      </c>
    </row>
    <row r="317" ht="16.5" customHeight="1">
      <c r="A317" s="58" t="s">
        <v>646</v>
      </c>
      <c r="B317" s="31">
        <v>7312.0</v>
      </c>
      <c r="C317" s="58">
        <v>209.0</v>
      </c>
      <c r="D317" s="58" t="s">
        <v>925</v>
      </c>
      <c r="E317" s="58">
        <v>272.6</v>
      </c>
      <c r="F317" s="58">
        <v>296.8</v>
      </c>
      <c r="G317" s="58">
        <v>8.1</v>
      </c>
      <c r="H317" s="101">
        <v>715.1</v>
      </c>
      <c r="I317" s="58">
        <v>15.6</v>
      </c>
      <c r="J317" s="102">
        <v>11.3</v>
      </c>
      <c r="K317" s="102">
        <v>14.4</v>
      </c>
      <c r="L317" s="102">
        <v>34.6</v>
      </c>
      <c r="M317" s="102">
        <v>15.9</v>
      </c>
      <c r="N317" s="102">
        <v>9.6</v>
      </c>
      <c r="O317" s="58">
        <v>19.6</v>
      </c>
      <c r="P317" s="58">
        <v>25.2</v>
      </c>
      <c r="Q317" s="58">
        <v>50.2</v>
      </c>
      <c r="R317" s="58">
        <v>24.6</v>
      </c>
      <c r="S317" s="58">
        <v>55.7</v>
      </c>
      <c r="T317" s="95">
        <v>19816.0</v>
      </c>
      <c r="U317" s="95">
        <v>28205.0</v>
      </c>
      <c r="V317" s="58">
        <v>706.2</v>
      </c>
      <c r="W317" s="100">
        <f t="shared" si="5"/>
        <v>14.2</v>
      </c>
      <c r="X317" s="97">
        <f t="shared" si="6"/>
        <v>19.71830986</v>
      </c>
      <c r="Y317" s="97">
        <v>2.8</v>
      </c>
      <c r="Z317" s="58">
        <v>11.4</v>
      </c>
      <c r="AA317" s="58">
        <v>41.7</v>
      </c>
      <c r="AB317" s="58">
        <v>34.0</v>
      </c>
      <c r="AC317" s="97">
        <v>332.1</v>
      </c>
      <c r="AD317" s="58">
        <v>6.6</v>
      </c>
      <c r="AE317" s="58">
        <v>6.9</v>
      </c>
      <c r="AF317" s="58">
        <v>6.3</v>
      </c>
      <c r="AG317" s="58">
        <v>4.6</v>
      </c>
      <c r="AH317" s="58">
        <v>7.1</v>
      </c>
      <c r="AI317" s="58"/>
      <c r="AJ317" s="58"/>
      <c r="AK317" s="58"/>
      <c r="AL317" s="58"/>
      <c r="AM317" s="58">
        <v>208.0</v>
      </c>
      <c r="AN317" s="95">
        <v>1695.9</v>
      </c>
      <c r="AO317" s="58">
        <v>-4.1</v>
      </c>
      <c r="AP317" s="58">
        <v>10.2</v>
      </c>
      <c r="AQ317" s="58">
        <v>80.4</v>
      </c>
      <c r="AR317" s="58">
        <v>36.3</v>
      </c>
      <c r="AS317" s="58">
        <v>37.3</v>
      </c>
      <c r="AT317" s="58">
        <v>7.3</v>
      </c>
      <c r="AU317" s="58" t="s">
        <v>641</v>
      </c>
      <c r="AV317" s="58">
        <v>27.7</v>
      </c>
      <c r="AW317" s="58">
        <v>19.3</v>
      </c>
      <c r="AX317" s="58" t="s">
        <v>641</v>
      </c>
      <c r="AY317" s="58">
        <v>35.9</v>
      </c>
      <c r="AZ317" s="58">
        <v>74.8</v>
      </c>
      <c r="BA317" s="58">
        <v>26.1</v>
      </c>
      <c r="BB317" s="58">
        <v>24.0</v>
      </c>
    </row>
    <row r="318" ht="16.5" customHeight="1">
      <c r="A318" s="58" t="s">
        <v>646</v>
      </c>
      <c r="B318" s="31">
        <v>7335.0</v>
      </c>
      <c r="C318" s="58">
        <v>209.0</v>
      </c>
      <c r="D318" s="58" t="s">
        <v>339</v>
      </c>
      <c r="E318" s="58">
        <v>272.6</v>
      </c>
      <c r="F318" s="58">
        <v>296.8</v>
      </c>
      <c r="G318" s="58">
        <v>8.1</v>
      </c>
      <c r="H318" s="95">
        <v>175.0</v>
      </c>
      <c r="I318" s="58">
        <v>15.6</v>
      </c>
      <c r="J318" s="58">
        <v>8.7</v>
      </c>
      <c r="K318" s="58">
        <v>12.3</v>
      </c>
      <c r="L318" s="58">
        <v>35.5</v>
      </c>
      <c r="M318" s="58">
        <v>16.9</v>
      </c>
      <c r="N318" s="58">
        <v>11.0</v>
      </c>
      <c r="O318" s="58">
        <v>19.6</v>
      </c>
      <c r="P318" s="58">
        <v>25.2</v>
      </c>
      <c r="Q318" s="58">
        <v>50.2</v>
      </c>
      <c r="R318" s="58">
        <v>24.6</v>
      </c>
      <c r="S318" s="58">
        <v>55.7</v>
      </c>
      <c r="T318" s="95">
        <v>19816.0</v>
      </c>
      <c r="U318" s="95">
        <v>28205.0</v>
      </c>
      <c r="V318" s="58">
        <v>706.2</v>
      </c>
      <c r="W318" s="100">
        <f t="shared" si="5"/>
        <v>14.2</v>
      </c>
      <c r="X318" s="97">
        <f t="shared" si="6"/>
        <v>19.71830986</v>
      </c>
      <c r="Y318" s="97">
        <v>2.8</v>
      </c>
      <c r="Z318" s="58">
        <v>11.4</v>
      </c>
      <c r="AA318" s="58">
        <v>41.7</v>
      </c>
      <c r="AB318" s="58">
        <v>34.0</v>
      </c>
      <c r="AC318" s="97">
        <v>332.1</v>
      </c>
      <c r="AD318" s="58">
        <v>6.6</v>
      </c>
      <c r="AE318" s="58">
        <v>6.9</v>
      </c>
      <c r="AF318" s="58">
        <v>6.3</v>
      </c>
      <c r="AG318" s="58">
        <v>4.6</v>
      </c>
      <c r="AH318" s="58">
        <v>7.1</v>
      </c>
      <c r="AI318" s="58"/>
      <c r="AJ318" s="58"/>
      <c r="AK318" s="58"/>
      <c r="AL318" s="58"/>
      <c r="AM318" s="58">
        <v>208.0</v>
      </c>
      <c r="AN318" s="95">
        <v>1695.9</v>
      </c>
      <c r="AO318" s="58">
        <v>-4.1</v>
      </c>
      <c r="AP318" s="58">
        <v>10.2</v>
      </c>
      <c r="AQ318" s="58">
        <v>80.4</v>
      </c>
      <c r="AR318" s="58">
        <v>36.3</v>
      </c>
      <c r="AS318" s="58">
        <v>37.3</v>
      </c>
      <c r="AT318" s="58">
        <v>7.3</v>
      </c>
      <c r="AU318" s="58" t="s">
        <v>641</v>
      </c>
      <c r="AV318" s="58">
        <v>27.7</v>
      </c>
      <c r="AW318" s="58">
        <v>19.3</v>
      </c>
      <c r="AX318" s="58" t="s">
        <v>641</v>
      </c>
      <c r="AY318" s="58">
        <v>35.9</v>
      </c>
      <c r="AZ318" s="58">
        <v>74.8</v>
      </c>
      <c r="BA318" s="58">
        <v>26.1</v>
      </c>
      <c r="BB318" s="58">
        <v>24.0</v>
      </c>
    </row>
    <row r="319" ht="16.5" customHeight="1">
      <c r="A319" s="58" t="s">
        <v>646</v>
      </c>
      <c r="B319" s="31">
        <v>7332.0</v>
      </c>
      <c r="C319" s="58">
        <v>209.0</v>
      </c>
      <c r="D319" s="58" t="s">
        <v>926</v>
      </c>
      <c r="E319" s="58">
        <v>272.6</v>
      </c>
      <c r="F319" s="58">
        <v>296.8</v>
      </c>
      <c r="G319" s="58">
        <v>8.1</v>
      </c>
      <c r="H319" s="95">
        <v>175.0</v>
      </c>
      <c r="I319" s="58">
        <v>15.6</v>
      </c>
      <c r="J319" s="58">
        <v>8.7</v>
      </c>
      <c r="K319" s="58">
        <v>12.3</v>
      </c>
      <c r="L319" s="58">
        <v>35.5</v>
      </c>
      <c r="M319" s="58">
        <v>16.9</v>
      </c>
      <c r="N319" s="58">
        <v>11.0</v>
      </c>
      <c r="O319" s="58">
        <v>19.6</v>
      </c>
      <c r="P319" s="58">
        <v>25.2</v>
      </c>
      <c r="Q319" s="58">
        <v>50.2</v>
      </c>
      <c r="R319" s="58">
        <v>24.6</v>
      </c>
      <c r="S319" s="58">
        <v>55.7</v>
      </c>
      <c r="T319" s="95">
        <v>19816.0</v>
      </c>
      <c r="U319" s="95">
        <v>28205.0</v>
      </c>
      <c r="V319" s="58">
        <v>706.2</v>
      </c>
      <c r="W319" s="100">
        <f t="shared" si="5"/>
        <v>14.2</v>
      </c>
      <c r="X319" s="97">
        <f t="shared" si="6"/>
        <v>19.71830986</v>
      </c>
      <c r="Y319" s="97">
        <v>2.8</v>
      </c>
      <c r="Z319" s="58">
        <v>11.4</v>
      </c>
      <c r="AA319" s="58">
        <v>41.7</v>
      </c>
      <c r="AB319" s="58">
        <v>34.0</v>
      </c>
      <c r="AC319" s="97">
        <v>332.1</v>
      </c>
      <c r="AD319" s="58">
        <v>6.6</v>
      </c>
      <c r="AE319" s="58">
        <v>6.9</v>
      </c>
      <c r="AF319" s="58">
        <v>6.3</v>
      </c>
      <c r="AG319" s="58">
        <v>4.6</v>
      </c>
      <c r="AH319" s="58">
        <v>7.1</v>
      </c>
      <c r="AI319" s="58"/>
      <c r="AJ319" s="58"/>
      <c r="AK319" s="58"/>
      <c r="AL319" s="58"/>
      <c r="AM319" s="58">
        <v>208.0</v>
      </c>
      <c r="AN319" s="95">
        <v>1695.9</v>
      </c>
      <c r="AO319" s="58">
        <v>-4.1</v>
      </c>
      <c r="AP319" s="58">
        <v>10.2</v>
      </c>
      <c r="AQ319" s="58">
        <v>80.4</v>
      </c>
      <c r="AR319" s="58">
        <v>36.3</v>
      </c>
      <c r="AS319" s="58">
        <v>37.3</v>
      </c>
      <c r="AT319" s="58">
        <v>7.3</v>
      </c>
      <c r="AU319" s="58" t="s">
        <v>641</v>
      </c>
      <c r="AV319" s="58">
        <v>27.7</v>
      </c>
      <c r="AW319" s="58">
        <v>19.3</v>
      </c>
      <c r="AX319" s="58" t="s">
        <v>641</v>
      </c>
      <c r="AY319" s="58">
        <v>35.9</v>
      </c>
      <c r="AZ319" s="58">
        <v>74.8</v>
      </c>
      <c r="BA319" s="58">
        <v>26.1</v>
      </c>
      <c r="BB319" s="58">
        <v>24.0</v>
      </c>
    </row>
    <row r="320" ht="16.5" customHeight="1">
      <c r="A320" s="58" t="s">
        <v>646</v>
      </c>
      <c r="B320" s="31">
        <v>7336.0</v>
      </c>
      <c r="C320" s="58">
        <v>209.0</v>
      </c>
      <c r="D320" s="58" t="s">
        <v>927</v>
      </c>
      <c r="E320" s="58">
        <v>272.6</v>
      </c>
      <c r="F320" s="58">
        <v>296.8</v>
      </c>
      <c r="G320" s="58">
        <v>8.1</v>
      </c>
      <c r="H320" s="95">
        <v>175.0</v>
      </c>
      <c r="I320" s="58">
        <v>15.6</v>
      </c>
      <c r="J320" s="58">
        <v>8.7</v>
      </c>
      <c r="K320" s="58">
        <v>12.3</v>
      </c>
      <c r="L320" s="58">
        <v>35.5</v>
      </c>
      <c r="M320" s="58">
        <v>16.9</v>
      </c>
      <c r="N320" s="58">
        <v>11.0</v>
      </c>
      <c r="O320" s="58">
        <v>19.6</v>
      </c>
      <c r="P320" s="58">
        <v>25.2</v>
      </c>
      <c r="Q320" s="58">
        <v>50.2</v>
      </c>
      <c r="R320" s="58">
        <v>24.6</v>
      </c>
      <c r="S320" s="58">
        <v>55.7</v>
      </c>
      <c r="T320" s="95">
        <v>19816.0</v>
      </c>
      <c r="U320" s="95">
        <v>28205.0</v>
      </c>
      <c r="V320" s="58">
        <v>706.2</v>
      </c>
      <c r="W320" s="100">
        <f t="shared" si="5"/>
        <v>14.2</v>
      </c>
      <c r="X320" s="97">
        <f t="shared" si="6"/>
        <v>19.71830986</v>
      </c>
      <c r="Y320" s="97">
        <v>2.8</v>
      </c>
      <c r="Z320" s="58">
        <v>11.4</v>
      </c>
      <c r="AA320" s="58">
        <v>41.7</v>
      </c>
      <c r="AB320" s="58">
        <v>34.0</v>
      </c>
      <c r="AC320" s="97">
        <v>332.1</v>
      </c>
      <c r="AD320" s="58">
        <v>6.6</v>
      </c>
      <c r="AE320" s="58">
        <v>6.9</v>
      </c>
      <c r="AF320" s="58">
        <v>6.3</v>
      </c>
      <c r="AG320" s="58">
        <v>4.6</v>
      </c>
      <c r="AH320" s="58">
        <v>7.1</v>
      </c>
      <c r="AI320" s="58"/>
      <c r="AJ320" s="58"/>
      <c r="AK320" s="58"/>
      <c r="AL320" s="58"/>
      <c r="AM320" s="58">
        <v>208.0</v>
      </c>
      <c r="AN320" s="95">
        <v>1695.9</v>
      </c>
      <c r="AO320" s="58">
        <v>-4.1</v>
      </c>
      <c r="AP320" s="58">
        <v>10.2</v>
      </c>
      <c r="AQ320" s="58">
        <v>80.4</v>
      </c>
      <c r="AR320" s="58">
        <v>36.3</v>
      </c>
      <c r="AS320" s="58">
        <v>37.3</v>
      </c>
      <c r="AT320" s="58">
        <v>7.3</v>
      </c>
      <c r="AU320" s="58" t="s">
        <v>641</v>
      </c>
      <c r="AV320" s="58">
        <v>27.7</v>
      </c>
      <c r="AW320" s="58">
        <v>19.3</v>
      </c>
      <c r="AX320" s="58" t="s">
        <v>641</v>
      </c>
      <c r="AY320" s="58">
        <v>35.9</v>
      </c>
      <c r="AZ320" s="58">
        <v>74.8</v>
      </c>
      <c r="BA320" s="58">
        <v>26.1</v>
      </c>
      <c r="BB320" s="58">
        <v>24.0</v>
      </c>
    </row>
    <row r="321" ht="16.5" customHeight="1">
      <c r="A321" s="58" t="s">
        <v>646</v>
      </c>
      <c r="B321" s="31">
        <v>7333.0</v>
      </c>
      <c r="C321" s="58">
        <v>209.0</v>
      </c>
      <c r="D321" s="58" t="s">
        <v>928</v>
      </c>
      <c r="E321" s="58">
        <v>272.6</v>
      </c>
      <c r="F321" s="58">
        <v>296.8</v>
      </c>
      <c r="G321" s="58">
        <v>8.1</v>
      </c>
      <c r="H321" s="95">
        <v>175.0</v>
      </c>
      <c r="I321" s="58">
        <v>15.6</v>
      </c>
      <c r="J321" s="58">
        <v>8.7</v>
      </c>
      <c r="K321" s="58">
        <v>12.3</v>
      </c>
      <c r="L321" s="58">
        <v>35.5</v>
      </c>
      <c r="M321" s="58">
        <v>16.9</v>
      </c>
      <c r="N321" s="58">
        <v>11.0</v>
      </c>
      <c r="O321" s="58">
        <v>19.6</v>
      </c>
      <c r="P321" s="58">
        <v>25.2</v>
      </c>
      <c r="Q321" s="58">
        <v>50.2</v>
      </c>
      <c r="R321" s="58">
        <v>24.6</v>
      </c>
      <c r="S321" s="58">
        <v>55.7</v>
      </c>
      <c r="T321" s="95">
        <v>19816.0</v>
      </c>
      <c r="U321" s="95">
        <v>28205.0</v>
      </c>
      <c r="V321" s="58">
        <v>706.2</v>
      </c>
      <c r="W321" s="100">
        <f t="shared" si="5"/>
        <v>14.2</v>
      </c>
      <c r="X321" s="97">
        <f t="shared" si="6"/>
        <v>19.71830986</v>
      </c>
      <c r="Y321" s="97">
        <v>2.8</v>
      </c>
      <c r="Z321" s="58">
        <v>11.4</v>
      </c>
      <c r="AA321" s="58">
        <v>41.7</v>
      </c>
      <c r="AB321" s="58">
        <v>34.0</v>
      </c>
      <c r="AC321" s="97">
        <v>332.1</v>
      </c>
      <c r="AD321" s="58">
        <v>6.6</v>
      </c>
      <c r="AE321" s="58">
        <v>6.9</v>
      </c>
      <c r="AF321" s="58">
        <v>6.3</v>
      </c>
      <c r="AG321" s="58">
        <v>4.6</v>
      </c>
      <c r="AH321" s="58">
        <v>7.1</v>
      </c>
      <c r="AI321" s="58"/>
      <c r="AJ321" s="58"/>
      <c r="AK321" s="58"/>
      <c r="AL321" s="58"/>
      <c r="AM321" s="58">
        <v>208.0</v>
      </c>
      <c r="AN321" s="95">
        <v>1695.9</v>
      </c>
      <c r="AO321" s="58">
        <v>-4.1</v>
      </c>
      <c r="AP321" s="58">
        <v>10.2</v>
      </c>
      <c r="AQ321" s="58">
        <v>80.4</v>
      </c>
      <c r="AR321" s="58">
        <v>36.3</v>
      </c>
      <c r="AS321" s="58">
        <v>37.3</v>
      </c>
      <c r="AT321" s="58">
        <v>7.3</v>
      </c>
      <c r="AU321" s="58" t="s">
        <v>641</v>
      </c>
      <c r="AV321" s="58">
        <v>27.7</v>
      </c>
      <c r="AW321" s="58">
        <v>19.3</v>
      </c>
      <c r="AX321" s="58" t="s">
        <v>641</v>
      </c>
      <c r="AY321" s="58">
        <v>35.9</v>
      </c>
      <c r="AZ321" s="58">
        <v>74.8</v>
      </c>
      <c r="BA321" s="58">
        <v>26.1</v>
      </c>
      <c r="BB321" s="58">
        <v>24.0</v>
      </c>
    </row>
    <row r="322" ht="16.5" customHeight="1">
      <c r="A322" s="58" t="s">
        <v>646</v>
      </c>
      <c r="B322" s="31">
        <v>7134.0</v>
      </c>
      <c r="C322" s="58">
        <v>209.0</v>
      </c>
      <c r="D322" s="58" t="s">
        <v>929</v>
      </c>
      <c r="E322" s="58">
        <v>272.6</v>
      </c>
      <c r="F322" s="58">
        <v>296.8</v>
      </c>
      <c r="G322" s="58">
        <v>8.1</v>
      </c>
      <c r="H322" s="95">
        <v>175.0</v>
      </c>
      <c r="I322" s="58">
        <v>15.6</v>
      </c>
      <c r="J322" s="58">
        <v>8.7</v>
      </c>
      <c r="K322" s="58">
        <v>12.3</v>
      </c>
      <c r="L322" s="58">
        <v>35.5</v>
      </c>
      <c r="M322" s="58">
        <v>16.9</v>
      </c>
      <c r="N322" s="58">
        <v>11.0</v>
      </c>
      <c r="O322" s="58">
        <v>19.6</v>
      </c>
      <c r="P322" s="58">
        <v>25.2</v>
      </c>
      <c r="Q322" s="58">
        <v>50.2</v>
      </c>
      <c r="R322" s="58">
        <v>24.6</v>
      </c>
      <c r="S322" s="58">
        <v>55.7</v>
      </c>
      <c r="T322" s="95">
        <v>19816.0</v>
      </c>
      <c r="U322" s="95">
        <v>28205.0</v>
      </c>
      <c r="V322" s="58">
        <v>706.2</v>
      </c>
      <c r="W322" s="100">
        <f t="shared" si="5"/>
        <v>14.2</v>
      </c>
      <c r="X322" s="97">
        <f t="shared" si="6"/>
        <v>19.71830986</v>
      </c>
      <c r="Y322" s="97">
        <v>2.8</v>
      </c>
      <c r="Z322" s="58">
        <v>11.4</v>
      </c>
      <c r="AA322" s="58">
        <v>41.7</v>
      </c>
      <c r="AB322" s="58">
        <v>34.0</v>
      </c>
      <c r="AC322" s="97">
        <v>332.1</v>
      </c>
      <c r="AD322" s="58">
        <v>6.6</v>
      </c>
      <c r="AE322" s="58">
        <v>6.9</v>
      </c>
      <c r="AF322" s="58">
        <v>6.3</v>
      </c>
      <c r="AG322" s="58">
        <v>4.6</v>
      </c>
      <c r="AH322" s="58">
        <v>7.1</v>
      </c>
      <c r="AI322" s="58"/>
      <c r="AJ322" s="58"/>
      <c r="AK322" s="58"/>
      <c r="AL322" s="58"/>
      <c r="AM322" s="58">
        <v>208.0</v>
      </c>
      <c r="AN322" s="95">
        <v>1695.9</v>
      </c>
      <c r="AO322" s="58">
        <v>-4.1</v>
      </c>
      <c r="AP322" s="58">
        <v>10.2</v>
      </c>
      <c r="AQ322" s="58">
        <v>80.4</v>
      </c>
      <c r="AR322" s="58">
        <v>36.3</v>
      </c>
      <c r="AS322" s="58">
        <v>37.3</v>
      </c>
      <c r="AT322" s="58">
        <v>7.3</v>
      </c>
      <c r="AU322" s="58" t="s">
        <v>641</v>
      </c>
      <c r="AV322" s="58">
        <v>27.7</v>
      </c>
      <c r="AW322" s="58">
        <v>19.3</v>
      </c>
      <c r="AX322" s="58" t="s">
        <v>641</v>
      </c>
      <c r="AY322" s="58">
        <v>35.9</v>
      </c>
      <c r="AZ322" s="58">
        <v>74.8</v>
      </c>
      <c r="BA322" s="58">
        <v>26.1</v>
      </c>
      <c r="BB322" s="58">
        <v>24.0</v>
      </c>
    </row>
    <row r="323" ht="16.5" customHeight="1">
      <c r="A323" s="58" t="s">
        <v>646</v>
      </c>
      <c r="B323" s="31">
        <v>7317.0</v>
      </c>
      <c r="C323" s="58">
        <v>210.0</v>
      </c>
      <c r="D323" s="58" t="s">
        <v>930</v>
      </c>
      <c r="E323" s="58">
        <v>209.9</v>
      </c>
      <c r="F323" s="58">
        <v>223.8</v>
      </c>
      <c r="G323" s="58">
        <v>6.2</v>
      </c>
      <c r="H323" s="101">
        <v>645.6</v>
      </c>
      <c r="I323" s="58">
        <v>15.1</v>
      </c>
      <c r="J323" s="102">
        <v>7.9</v>
      </c>
      <c r="K323" s="102">
        <v>10.5</v>
      </c>
      <c r="L323" s="102">
        <v>35.1</v>
      </c>
      <c r="M323" s="102">
        <v>18.5</v>
      </c>
      <c r="N323" s="102">
        <v>13.3</v>
      </c>
      <c r="O323" s="58">
        <v>13.7</v>
      </c>
      <c r="P323" s="58">
        <v>41.7</v>
      </c>
      <c r="Q323" s="58">
        <v>39.3</v>
      </c>
      <c r="R323" s="58">
        <v>19.0</v>
      </c>
      <c r="S323" s="58">
        <v>59.8</v>
      </c>
      <c r="T323" s="95">
        <v>20785.0</v>
      </c>
      <c r="U323" s="95">
        <v>23522.0</v>
      </c>
      <c r="V323" s="58">
        <v>750.8</v>
      </c>
      <c r="W323" s="100">
        <f t="shared" si="5"/>
        <v>11.8</v>
      </c>
      <c r="X323" s="97">
        <f t="shared" si="6"/>
        <v>23.72881356</v>
      </c>
      <c r="Y323" s="97">
        <v>2.8</v>
      </c>
      <c r="Z323" s="58">
        <v>9.0</v>
      </c>
      <c r="AA323" s="58">
        <v>42.0</v>
      </c>
      <c r="AB323" s="58">
        <v>32.2</v>
      </c>
      <c r="AC323" s="97">
        <v>279.9</v>
      </c>
      <c r="AD323" s="58">
        <v>6.6</v>
      </c>
      <c r="AE323" s="58">
        <v>7.1</v>
      </c>
      <c r="AF323" s="58">
        <v>6.1</v>
      </c>
      <c r="AG323" s="58">
        <v>4.7</v>
      </c>
      <c r="AH323" s="58">
        <v>7.1</v>
      </c>
      <c r="AI323" s="58"/>
      <c r="AJ323" s="58"/>
      <c r="AK323" s="58"/>
      <c r="AL323" s="58"/>
      <c r="AM323" s="58">
        <v>108.0</v>
      </c>
      <c r="AN323" s="95">
        <v>1388.2</v>
      </c>
      <c r="AO323" s="58">
        <v>-4.5</v>
      </c>
      <c r="AP323" s="58">
        <v>7.4</v>
      </c>
      <c r="AQ323" s="58">
        <v>86.3</v>
      </c>
      <c r="AR323" s="58">
        <v>37.5</v>
      </c>
      <c r="AS323" s="58">
        <v>39.6</v>
      </c>
      <c r="AT323" s="58">
        <v>8.5</v>
      </c>
      <c r="AU323" s="58" t="s">
        <v>641</v>
      </c>
      <c r="AV323" s="58">
        <v>31.7</v>
      </c>
      <c r="AW323" s="58">
        <v>23.6</v>
      </c>
      <c r="AX323" s="58" t="s">
        <v>641</v>
      </c>
      <c r="AY323" s="58">
        <v>32.7</v>
      </c>
      <c r="AZ323" s="58">
        <v>63.2</v>
      </c>
      <c r="BA323" s="58">
        <v>25.9</v>
      </c>
      <c r="BB323" s="58">
        <v>22.6</v>
      </c>
    </row>
    <row r="324" ht="16.5" customHeight="1">
      <c r="A324" s="58" t="s">
        <v>646</v>
      </c>
      <c r="B324" s="31">
        <v>7340.0</v>
      </c>
      <c r="C324" s="58">
        <v>210.0</v>
      </c>
      <c r="D324" s="58" t="s">
        <v>931</v>
      </c>
      <c r="E324" s="58">
        <v>209.9</v>
      </c>
      <c r="F324" s="58">
        <v>223.8</v>
      </c>
      <c r="G324" s="58">
        <v>6.2</v>
      </c>
      <c r="H324" s="95">
        <v>161.2</v>
      </c>
      <c r="I324" s="58">
        <v>15.1</v>
      </c>
      <c r="J324" s="58">
        <v>7.5</v>
      </c>
      <c r="K324" s="58">
        <v>11.0</v>
      </c>
      <c r="L324" s="58">
        <v>35.7</v>
      </c>
      <c r="M324" s="58">
        <v>17.9</v>
      </c>
      <c r="N324" s="58">
        <v>12.8</v>
      </c>
      <c r="O324" s="58">
        <v>13.7</v>
      </c>
      <c r="P324" s="58">
        <v>41.7</v>
      </c>
      <c r="Q324" s="58">
        <v>39.3</v>
      </c>
      <c r="R324" s="58">
        <v>19.0</v>
      </c>
      <c r="S324" s="58">
        <v>59.8</v>
      </c>
      <c r="T324" s="95">
        <v>20785.0</v>
      </c>
      <c r="U324" s="95">
        <v>23522.0</v>
      </c>
      <c r="V324" s="58">
        <v>750.8</v>
      </c>
      <c r="W324" s="100">
        <f t="shared" si="5"/>
        <v>11.8</v>
      </c>
      <c r="X324" s="97">
        <f t="shared" si="6"/>
        <v>23.72881356</v>
      </c>
      <c r="Y324" s="97">
        <v>2.8</v>
      </c>
      <c r="Z324" s="58">
        <v>9.0</v>
      </c>
      <c r="AA324" s="58">
        <v>42.0</v>
      </c>
      <c r="AB324" s="58">
        <v>32.2</v>
      </c>
      <c r="AC324" s="97">
        <v>279.9</v>
      </c>
      <c r="AD324" s="58">
        <v>6.6</v>
      </c>
      <c r="AE324" s="58">
        <v>7.1</v>
      </c>
      <c r="AF324" s="58">
        <v>6.1</v>
      </c>
      <c r="AG324" s="58">
        <v>4.7</v>
      </c>
      <c r="AH324" s="58">
        <v>7.1</v>
      </c>
      <c r="AI324" s="58"/>
      <c r="AJ324" s="58"/>
      <c r="AK324" s="58"/>
      <c r="AL324" s="58"/>
      <c r="AM324" s="58">
        <v>108.0</v>
      </c>
      <c r="AN324" s="95">
        <v>1388.2</v>
      </c>
      <c r="AO324" s="58">
        <v>-4.5</v>
      </c>
      <c r="AP324" s="58">
        <v>7.4</v>
      </c>
      <c r="AQ324" s="58">
        <v>86.3</v>
      </c>
      <c r="AR324" s="58">
        <v>37.5</v>
      </c>
      <c r="AS324" s="58">
        <v>39.6</v>
      </c>
      <c r="AT324" s="58">
        <v>8.5</v>
      </c>
      <c r="AU324" s="58" t="s">
        <v>641</v>
      </c>
      <c r="AV324" s="58">
        <v>31.7</v>
      </c>
      <c r="AW324" s="58">
        <v>23.6</v>
      </c>
      <c r="AX324" s="58" t="s">
        <v>641</v>
      </c>
      <c r="AY324" s="58">
        <v>32.7</v>
      </c>
      <c r="AZ324" s="58">
        <v>63.2</v>
      </c>
      <c r="BA324" s="58">
        <v>25.9</v>
      </c>
      <c r="BB324" s="58">
        <v>22.6</v>
      </c>
    </row>
    <row r="325" ht="16.5" customHeight="1">
      <c r="A325" s="58" t="s">
        <v>646</v>
      </c>
      <c r="B325" s="31">
        <v>7320.0</v>
      </c>
      <c r="C325" s="58">
        <v>210.0</v>
      </c>
      <c r="D325" s="58" t="s">
        <v>932</v>
      </c>
      <c r="E325" s="58">
        <v>209.9</v>
      </c>
      <c r="F325" s="58">
        <v>223.8</v>
      </c>
      <c r="G325" s="58">
        <v>6.2</v>
      </c>
      <c r="H325" s="95">
        <v>161.2</v>
      </c>
      <c r="I325" s="58">
        <v>15.1</v>
      </c>
      <c r="J325" s="58">
        <v>7.5</v>
      </c>
      <c r="K325" s="58">
        <v>11.0</v>
      </c>
      <c r="L325" s="58">
        <v>35.7</v>
      </c>
      <c r="M325" s="58">
        <v>17.9</v>
      </c>
      <c r="N325" s="58">
        <v>12.8</v>
      </c>
      <c r="O325" s="58">
        <v>13.7</v>
      </c>
      <c r="P325" s="58">
        <v>41.7</v>
      </c>
      <c r="Q325" s="58">
        <v>39.3</v>
      </c>
      <c r="R325" s="58">
        <v>19.0</v>
      </c>
      <c r="S325" s="58">
        <v>59.8</v>
      </c>
      <c r="T325" s="95">
        <v>20785.0</v>
      </c>
      <c r="U325" s="95">
        <v>23522.0</v>
      </c>
      <c r="V325" s="58">
        <v>750.8</v>
      </c>
      <c r="W325" s="100">
        <f t="shared" si="5"/>
        <v>11.8</v>
      </c>
      <c r="X325" s="97">
        <f t="shared" si="6"/>
        <v>23.72881356</v>
      </c>
      <c r="Y325" s="97">
        <v>2.8</v>
      </c>
      <c r="Z325" s="58">
        <v>9.0</v>
      </c>
      <c r="AA325" s="58">
        <v>42.0</v>
      </c>
      <c r="AB325" s="58">
        <v>32.2</v>
      </c>
      <c r="AC325" s="97">
        <v>279.9</v>
      </c>
      <c r="AD325" s="58">
        <v>6.6</v>
      </c>
      <c r="AE325" s="58">
        <v>7.1</v>
      </c>
      <c r="AF325" s="58">
        <v>6.1</v>
      </c>
      <c r="AG325" s="58">
        <v>4.7</v>
      </c>
      <c r="AH325" s="58">
        <v>7.1</v>
      </c>
      <c r="AI325" s="58"/>
      <c r="AJ325" s="58"/>
      <c r="AK325" s="58"/>
      <c r="AL325" s="58"/>
      <c r="AM325" s="58">
        <v>108.0</v>
      </c>
      <c r="AN325" s="95">
        <v>1388.2</v>
      </c>
      <c r="AO325" s="58">
        <v>-4.5</v>
      </c>
      <c r="AP325" s="58">
        <v>7.4</v>
      </c>
      <c r="AQ325" s="58">
        <v>86.3</v>
      </c>
      <c r="AR325" s="58">
        <v>37.5</v>
      </c>
      <c r="AS325" s="58">
        <v>39.6</v>
      </c>
      <c r="AT325" s="58">
        <v>8.5</v>
      </c>
      <c r="AU325" s="58" t="s">
        <v>641</v>
      </c>
      <c r="AV325" s="58">
        <v>31.7</v>
      </c>
      <c r="AW325" s="58">
        <v>23.6</v>
      </c>
      <c r="AX325" s="58" t="s">
        <v>641</v>
      </c>
      <c r="AY325" s="58">
        <v>32.7</v>
      </c>
      <c r="AZ325" s="58">
        <v>63.2</v>
      </c>
      <c r="BA325" s="58">
        <v>25.9</v>
      </c>
      <c r="BB325" s="58">
        <v>22.6</v>
      </c>
    </row>
    <row r="326" ht="16.5" customHeight="1">
      <c r="A326" s="58" t="s">
        <v>646</v>
      </c>
      <c r="B326" s="31">
        <v>7334.0</v>
      </c>
      <c r="C326" s="58">
        <v>211.0</v>
      </c>
      <c r="D326" s="58" t="s">
        <v>933</v>
      </c>
      <c r="E326" s="58">
        <v>258.6</v>
      </c>
      <c r="F326" s="58">
        <v>283.2</v>
      </c>
      <c r="G326" s="58">
        <v>8.7</v>
      </c>
      <c r="H326" s="95">
        <v>238.7</v>
      </c>
      <c r="I326" s="58">
        <v>16.1</v>
      </c>
      <c r="J326" s="58">
        <v>8.5</v>
      </c>
      <c r="K326" s="58">
        <v>11.8</v>
      </c>
      <c r="L326" s="58">
        <v>36.8</v>
      </c>
      <c r="M326" s="58">
        <v>16.4</v>
      </c>
      <c r="N326" s="58">
        <v>10.4</v>
      </c>
      <c r="O326" s="58">
        <v>17.9</v>
      </c>
      <c r="P326" s="58">
        <v>44.1</v>
      </c>
      <c r="Q326" s="58">
        <v>31.6</v>
      </c>
      <c r="R326" s="58">
        <v>24.3</v>
      </c>
      <c r="S326" s="58">
        <v>62.6</v>
      </c>
      <c r="T326" s="95">
        <v>21679.0</v>
      </c>
      <c r="U326" s="95">
        <v>30406.0</v>
      </c>
      <c r="V326" s="58">
        <v>767.6</v>
      </c>
      <c r="W326" s="100">
        <f t="shared" si="5"/>
        <v>12.9</v>
      </c>
      <c r="X326" s="97">
        <f t="shared" si="6"/>
        <v>13.95348837</v>
      </c>
      <c r="Y326" s="97">
        <v>1.8</v>
      </c>
      <c r="Z326" s="58">
        <v>11.1</v>
      </c>
      <c r="AA326" s="58">
        <v>42.0</v>
      </c>
      <c r="AB326" s="58">
        <v>36.4</v>
      </c>
      <c r="AC326" s="97">
        <v>338.6</v>
      </c>
      <c r="AD326" s="58">
        <v>4.5</v>
      </c>
      <c r="AE326" s="58">
        <v>4.7</v>
      </c>
      <c r="AF326" s="58">
        <v>4.3</v>
      </c>
      <c r="AG326" s="58">
        <v>2.7</v>
      </c>
      <c r="AH326" s="58">
        <v>5.3</v>
      </c>
      <c r="AI326" s="58"/>
      <c r="AJ326" s="58"/>
      <c r="AK326" s="58"/>
      <c r="AL326" s="58"/>
      <c r="AM326" s="58">
        <v>107.0</v>
      </c>
      <c r="AN326" s="95">
        <v>1186.2</v>
      </c>
      <c r="AO326" s="58">
        <v>-1.9</v>
      </c>
      <c r="AP326" s="58">
        <v>11.3</v>
      </c>
      <c r="AQ326" s="58">
        <v>82.1</v>
      </c>
      <c r="AR326" s="58">
        <v>39.9</v>
      </c>
      <c r="AS326" s="58">
        <v>43.0</v>
      </c>
      <c r="AT326" s="58">
        <v>7.6</v>
      </c>
      <c r="AU326" s="58">
        <v>1.5</v>
      </c>
      <c r="AV326" s="58">
        <v>35.9</v>
      </c>
      <c r="AW326" s="58">
        <v>24.0</v>
      </c>
      <c r="AX326" s="58">
        <v>11.6</v>
      </c>
      <c r="AY326" s="58">
        <v>27.0</v>
      </c>
      <c r="AZ326" s="58">
        <v>49.8</v>
      </c>
      <c r="BA326" s="58">
        <v>26.8</v>
      </c>
      <c r="BB326" s="58">
        <v>33.7</v>
      </c>
    </row>
    <row r="327" ht="16.5" customHeight="1">
      <c r="A327" s="58" t="s">
        <v>646</v>
      </c>
      <c r="B327" s="31">
        <v>7337.0</v>
      </c>
      <c r="C327" s="58">
        <v>211.0</v>
      </c>
      <c r="D327" s="58" t="s">
        <v>934</v>
      </c>
      <c r="E327" s="58">
        <v>258.6</v>
      </c>
      <c r="F327" s="58">
        <v>283.2</v>
      </c>
      <c r="G327" s="58">
        <v>8.7</v>
      </c>
      <c r="H327" s="95">
        <v>238.7</v>
      </c>
      <c r="I327" s="58">
        <v>16.1</v>
      </c>
      <c r="J327" s="58">
        <v>8.5</v>
      </c>
      <c r="K327" s="58">
        <v>11.8</v>
      </c>
      <c r="L327" s="58">
        <v>36.8</v>
      </c>
      <c r="M327" s="58">
        <v>16.4</v>
      </c>
      <c r="N327" s="58">
        <v>10.4</v>
      </c>
      <c r="O327" s="58">
        <v>17.9</v>
      </c>
      <c r="P327" s="58">
        <v>44.1</v>
      </c>
      <c r="Q327" s="58">
        <v>31.6</v>
      </c>
      <c r="R327" s="58">
        <v>24.3</v>
      </c>
      <c r="S327" s="58">
        <v>62.6</v>
      </c>
      <c r="T327" s="95">
        <v>21679.0</v>
      </c>
      <c r="U327" s="95">
        <v>30406.0</v>
      </c>
      <c r="V327" s="58">
        <v>767.6</v>
      </c>
      <c r="W327" s="100">
        <f t="shared" si="5"/>
        <v>12.9</v>
      </c>
      <c r="X327" s="97">
        <f t="shared" si="6"/>
        <v>13.95348837</v>
      </c>
      <c r="Y327" s="97">
        <v>1.8</v>
      </c>
      <c r="Z327" s="58">
        <v>11.1</v>
      </c>
      <c r="AA327" s="58">
        <v>42.0</v>
      </c>
      <c r="AB327" s="58">
        <v>36.4</v>
      </c>
      <c r="AC327" s="97">
        <v>338.6</v>
      </c>
      <c r="AD327" s="58">
        <v>4.5</v>
      </c>
      <c r="AE327" s="58">
        <v>4.7</v>
      </c>
      <c r="AF327" s="58">
        <v>4.3</v>
      </c>
      <c r="AG327" s="58">
        <v>2.7</v>
      </c>
      <c r="AH327" s="58">
        <v>5.3</v>
      </c>
      <c r="AI327" s="58"/>
      <c r="AJ327" s="58"/>
      <c r="AK327" s="58"/>
      <c r="AL327" s="58"/>
      <c r="AM327" s="58">
        <v>107.0</v>
      </c>
      <c r="AN327" s="95">
        <v>1186.2</v>
      </c>
      <c r="AO327" s="58">
        <v>-1.9</v>
      </c>
      <c r="AP327" s="58">
        <v>11.3</v>
      </c>
      <c r="AQ327" s="58">
        <v>82.1</v>
      </c>
      <c r="AR327" s="58">
        <v>39.9</v>
      </c>
      <c r="AS327" s="58">
        <v>43.0</v>
      </c>
      <c r="AT327" s="58">
        <v>7.6</v>
      </c>
      <c r="AU327" s="58">
        <v>1.5</v>
      </c>
      <c r="AV327" s="58">
        <v>35.9</v>
      </c>
      <c r="AW327" s="58">
        <v>24.0</v>
      </c>
      <c r="AX327" s="58">
        <v>11.6</v>
      </c>
      <c r="AY327" s="58">
        <v>27.0</v>
      </c>
      <c r="AZ327" s="58">
        <v>49.8</v>
      </c>
      <c r="BA327" s="58">
        <v>26.8</v>
      </c>
      <c r="BB327" s="58">
        <v>33.7</v>
      </c>
    </row>
    <row r="328" ht="16.5" customHeight="1">
      <c r="A328" s="58" t="s">
        <v>646</v>
      </c>
      <c r="B328" s="31">
        <v>7313.0</v>
      </c>
      <c r="C328" s="58">
        <v>211.0</v>
      </c>
      <c r="D328" s="58" t="s">
        <v>935</v>
      </c>
      <c r="E328" s="58">
        <v>258.6</v>
      </c>
      <c r="F328" s="58">
        <v>283.2</v>
      </c>
      <c r="G328" s="58">
        <v>8.7</v>
      </c>
      <c r="H328" s="95">
        <v>238.7</v>
      </c>
      <c r="I328" s="58">
        <v>16.1</v>
      </c>
      <c r="J328" s="58">
        <v>8.5</v>
      </c>
      <c r="K328" s="58">
        <v>11.8</v>
      </c>
      <c r="L328" s="58">
        <v>36.8</v>
      </c>
      <c r="M328" s="58">
        <v>16.4</v>
      </c>
      <c r="N328" s="58">
        <v>10.4</v>
      </c>
      <c r="O328" s="58">
        <v>17.9</v>
      </c>
      <c r="P328" s="58">
        <v>44.1</v>
      </c>
      <c r="Q328" s="58">
        <v>31.6</v>
      </c>
      <c r="R328" s="58">
        <v>24.3</v>
      </c>
      <c r="S328" s="58">
        <v>62.6</v>
      </c>
      <c r="T328" s="95">
        <v>21679.0</v>
      </c>
      <c r="U328" s="95">
        <v>30406.0</v>
      </c>
      <c r="V328" s="58">
        <v>767.6</v>
      </c>
      <c r="W328" s="100">
        <f t="shared" si="5"/>
        <v>12.9</v>
      </c>
      <c r="X328" s="97">
        <f t="shared" si="6"/>
        <v>13.95348837</v>
      </c>
      <c r="Y328" s="97">
        <v>1.8</v>
      </c>
      <c r="Z328" s="58">
        <v>11.1</v>
      </c>
      <c r="AA328" s="58">
        <v>42.0</v>
      </c>
      <c r="AB328" s="58">
        <v>36.4</v>
      </c>
      <c r="AC328" s="97">
        <v>338.6</v>
      </c>
      <c r="AD328" s="58">
        <v>4.5</v>
      </c>
      <c r="AE328" s="58">
        <v>4.7</v>
      </c>
      <c r="AF328" s="58">
        <v>4.3</v>
      </c>
      <c r="AG328" s="58">
        <v>2.7</v>
      </c>
      <c r="AH328" s="58">
        <v>5.3</v>
      </c>
      <c r="AI328" s="58"/>
      <c r="AJ328" s="58"/>
      <c r="AK328" s="58"/>
      <c r="AL328" s="58"/>
      <c r="AM328" s="58">
        <v>107.0</v>
      </c>
      <c r="AN328" s="95">
        <v>1186.2</v>
      </c>
      <c r="AO328" s="58">
        <v>-1.9</v>
      </c>
      <c r="AP328" s="58">
        <v>11.3</v>
      </c>
      <c r="AQ328" s="58">
        <v>82.1</v>
      </c>
      <c r="AR328" s="58">
        <v>39.9</v>
      </c>
      <c r="AS328" s="58">
        <v>43.0</v>
      </c>
      <c r="AT328" s="58">
        <v>7.6</v>
      </c>
      <c r="AU328" s="58">
        <v>1.5</v>
      </c>
      <c r="AV328" s="58">
        <v>35.9</v>
      </c>
      <c r="AW328" s="58">
        <v>24.0</v>
      </c>
      <c r="AX328" s="58">
        <v>11.6</v>
      </c>
      <c r="AY328" s="58">
        <v>27.0</v>
      </c>
      <c r="AZ328" s="58">
        <v>49.8</v>
      </c>
      <c r="BA328" s="58">
        <v>26.8</v>
      </c>
      <c r="BB328" s="58">
        <v>33.7</v>
      </c>
    </row>
    <row r="329" ht="16.5" customHeight="1">
      <c r="A329" s="58" t="s">
        <v>495</v>
      </c>
      <c r="B329" s="58">
        <v>11000.0</v>
      </c>
      <c r="C329" s="58"/>
      <c r="D329" s="58" t="s">
        <v>495</v>
      </c>
      <c r="E329" s="58">
        <f t="shared" ref="E329:F329" si="55">SUM(E457:E468)</f>
        <v>2974.4</v>
      </c>
      <c r="F329" s="58">
        <f t="shared" si="55"/>
        <v>3520</v>
      </c>
      <c r="G329" s="97">
        <f t="shared" ref="G329:V329" si="56">SUMPRODUCT($E457:$E468,G457:G468)/$E329</f>
        <v>14.95421598</v>
      </c>
      <c r="H329" s="95">
        <f t="shared" si="56"/>
        <v>5297.098837</v>
      </c>
      <c r="I329" s="97">
        <f t="shared" si="56"/>
        <v>15.8</v>
      </c>
      <c r="J329" s="97">
        <f t="shared" si="56"/>
        <v>7.1</v>
      </c>
      <c r="K329" s="97">
        <f t="shared" si="56"/>
        <v>17.1</v>
      </c>
      <c r="L329" s="97">
        <f t="shared" si="56"/>
        <v>35.1</v>
      </c>
      <c r="M329" s="97">
        <f t="shared" si="56"/>
        <v>15.4</v>
      </c>
      <c r="N329" s="97">
        <f t="shared" si="56"/>
        <v>9.4</v>
      </c>
      <c r="O329" s="97">
        <f t="shared" si="56"/>
        <v>24.1</v>
      </c>
      <c r="P329" s="97">
        <f t="shared" si="56"/>
        <v>8.76072149</v>
      </c>
      <c r="Q329" s="97">
        <f t="shared" si="56"/>
        <v>19.07126479</v>
      </c>
      <c r="R329" s="97">
        <f t="shared" si="56"/>
        <v>72.18511633</v>
      </c>
      <c r="S329" s="97">
        <f t="shared" si="56"/>
        <v>15.96924086</v>
      </c>
      <c r="T329" s="97">
        <f t="shared" si="56"/>
        <v>18594</v>
      </c>
      <c r="U329" s="97">
        <f t="shared" si="56"/>
        <v>34171</v>
      </c>
      <c r="V329" s="97">
        <f t="shared" si="56"/>
        <v>394.2</v>
      </c>
      <c r="W329" s="100">
        <f t="shared" si="5"/>
        <v>10.8</v>
      </c>
      <c r="X329" s="97">
        <f t="shared" si="6"/>
        <v>20.37037037</v>
      </c>
      <c r="Y329" s="97">
        <f t="shared" ref="Y329:AH329" si="57">SUMPRODUCT($E457:$E468,Y457:Y468)/$E329</f>
        <v>2.2</v>
      </c>
      <c r="Z329" s="97">
        <f t="shared" si="57"/>
        <v>8.6</v>
      </c>
      <c r="AA329" s="97">
        <f t="shared" si="57"/>
        <v>33.6</v>
      </c>
      <c r="AB329" s="97">
        <f t="shared" si="57"/>
        <v>42.2</v>
      </c>
      <c r="AC329" s="97">
        <f t="shared" si="57"/>
        <v>393.5322317</v>
      </c>
      <c r="AD329" s="97">
        <f t="shared" si="57"/>
        <v>9.4</v>
      </c>
      <c r="AE329" s="97">
        <f t="shared" si="57"/>
        <v>10.2</v>
      </c>
      <c r="AF329" s="97">
        <f t="shared" si="57"/>
        <v>8.4</v>
      </c>
      <c r="AG329" s="97">
        <f t="shared" si="57"/>
        <v>12.6</v>
      </c>
      <c r="AH329" s="97">
        <f t="shared" si="57"/>
        <v>9.5</v>
      </c>
      <c r="AI329" s="58"/>
      <c r="AJ329" s="58"/>
      <c r="AK329" s="58"/>
      <c r="AL329" s="58"/>
      <c r="AM329" s="58"/>
      <c r="AN329" s="95"/>
      <c r="AO329" s="58"/>
      <c r="AP329" s="58"/>
      <c r="AQ329" s="58"/>
      <c r="AR329" s="58"/>
      <c r="AS329" s="58"/>
      <c r="AT329" s="58"/>
      <c r="AU329" s="58"/>
      <c r="AV329" s="58"/>
      <c r="AW329" s="58"/>
      <c r="AX329" s="58"/>
      <c r="AY329" s="58"/>
      <c r="AZ329" s="58"/>
      <c r="BA329" s="58"/>
      <c r="BB329" s="58"/>
    </row>
    <row r="330" ht="16.5" customHeight="1">
      <c r="A330" s="58" t="s">
        <v>638</v>
      </c>
      <c r="B330" s="58">
        <v>1001.0</v>
      </c>
      <c r="C330" s="58">
        <v>1.0</v>
      </c>
      <c r="D330" s="58" t="s">
        <v>936</v>
      </c>
      <c r="E330" s="58">
        <v>266.7</v>
      </c>
      <c r="F330" s="58">
        <v>282.8</v>
      </c>
      <c r="G330" s="58">
        <v>5.7</v>
      </c>
      <c r="H330" s="101">
        <v>1585.9</v>
      </c>
      <c r="I330" s="58">
        <v>16.5</v>
      </c>
      <c r="J330" s="102">
        <v>11.8</v>
      </c>
      <c r="K330" s="102">
        <v>15.7</v>
      </c>
      <c r="L330" s="102">
        <v>32.2</v>
      </c>
      <c r="M330" s="102">
        <v>15.9</v>
      </c>
      <c r="N330" s="102">
        <v>9.3</v>
      </c>
      <c r="O330" s="58">
        <v>10.0</v>
      </c>
      <c r="P330" s="58">
        <v>5.1</v>
      </c>
      <c r="Q330" s="58">
        <v>59.5</v>
      </c>
      <c r="R330" s="58">
        <v>35.5</v>
      </c>
      <c r="S330" s="58">
        <v>49.4</v>
      </c>
      <c r="T330" s="95">
        <v>20265.0</v>
      </c>
      <c r="U330" s="95">
        <v>28300.0</v>
      </c>
      <c r="V330" s="58">
        <v>696.9</v>
      </c>
      <c r="W330" s="100">
        <f t="shared" si="5"/>
        <v>16.3</v>
      </c>
      <c r="X330" s="97">
        <f t="shared" si="6"/>
        <v>26.99386503</v>
      </c>
      <c r="Y330" s="97">
        <v>4.4</v>
      </c>
      <c r="Z330" s="58">
        <v>11.9</v>
      </c>
      <c r="AA330" s="58">
        <v>41.6</v>
      </c>
      <c r="AB330" s="58">
        <v>30.4</v>
      </c>
      <c r="AC330" s="97">
        <v>337.4</v>
      </c>
      <c r="AD330" s="58">
        <v>7.2</v>
      </c>
      <c r="AE330" s="58">
        <v>8.2</v>
      </c>
      <c r="AF330" s="58">
        <v>6.2</v>
      </c>
      <c r="AG330" s="58">
        <v>4.2</v>
      </c>
      <c r="AH330" s="58">
        <v>7.3</v>
      </c>
      <c r="AI330" s="58"/>
      <c r="AJ330" s="58"/>
      <c r="AK330" s="58"/>
      <c r="AL330" s="58"/>
      <c r="AM330" s="58">
        <v>130.0</v>
      </c>
      <c r="AN330" s="95">
        <v>2128.1</v>
      </c>
      <c r="AO330" s="58">
        <v>-3.7</v>
      </c>
      <c r="AP330" s="58">
        <v>12.3</v>
      </c>
      <c r="AQ330" s="58">
        <v>90.0</v>
      </c>
      <c r="AR330" s="58">
        <v>41.1</v>
      </c>
      <c r="AS330" s="58">
        <v>44.0</v>
      </c>
      <c r="AT330" s="58">
        <v>7.3</v>
      </c>
      <c r="AU330" s="58">
        <v>1.6</v>
      </c>
      <c r="AV330" s="58">
        <v>18.7</v>
      </c>
      <c r="AW330" s="58">
        <v>28.1</v>
      </c>
      <c r="AX330" s="58">
        <v>16.4</v>
      </c>
      <c r="AY330" s="58">
        <v>35.2</v>
      </c>
      <c r="AZ330" s="58">
        <v>88.5</v>
      </c>
      <c r="BA330" s="58">
        <v>26.3</v>
      </c>
      <c r="BB330" s="58">
        <v>18.8</v>
      </c>
    </row>
    <row r="331" ht="16.5" customHeight="1">
      <c r="A331" s="58" t="s">
        <v>638</v>
      </c>
      <c r="B331" s="58">
        <v>1059.0</v>
      </c>
      <c r="C331" s="58">
        <v>1.0</v>
      </c>
      <c r="D331" s="58" t="s">
        <v>937</v>
      </c>
      <c r="E331" s="58">
        <v>266.7</v>
      </c>
      <c r="F331" s="58">
        <v>282.8</v>
      </c>
      <c r="G331" s="58">
        <v>5.7</v>
      </c>
      <c r="H331" s="101">
        <v>94.9</v>
      </c>
      <c r="I331" s="58">
        <v>16.5</v>
      </c>
      <c r="J331" s="102">
        <v>7.5</v>
      </c>
      <c r="K331" s="102">
        <v>9.3</v>
      </c>
      <c r="L331" s="102">
        <v>36.8</v>
      </c>
      <c r="M331" s="102">
        <v>18.8</v>
      </c>
      <c r="N331" s="102">
        <v>10.0</v>
      </c>
      <c r="O331" s="58">
        <v>10.0</v>
      </c>
      <c r="P331" s="58">
        <v>5.1</v>
      </c>
      <c r="Q331" s="58">
        <v>59.5</v>
      </c>
      <c r="R331" s="58">
        <v>35.5</v>
      </c>
      <c r="S331" s="58">
        <v>49.4</v>
      </c>
      <c r="T331" s="95">
        <v>20265.0</v>
      </c>
      <c r="U331" s="95">
        <v>28300.0</v>
      </c>
      <c r="V331" s="58">
        <v>696.9</v>
      </c>
      <c r="W331" s="100">
        <f t="shared" si="5"/>
        <v>16.3</v>
      </c>
      <c r="X331" s="97">
        <f t="shared" si="6"/>
        <v>26.99386503</v>
      </c>
      <c r="Y331" s="97">
        <v>4.4</v>
      </c>
      <c r="Z331" s="58">
        <v>11.9</v>
      </c>
      <c r="AA331" s="58">
        <v>41.6</v>
      </c>
      <c r="AB331" s="58">
        <v>30.4</v>
      </c>
      <c r="AC331" s="97">
        <v>337.4</v>
      </c>
      <c r="AD331" s="58">
        <v>7.2</v>
      </c>
      <c r="AE331" s="58">
        <v>8.2</v>
      </c>
      <c r="AF331" s="58">
        <v>6.2</v>
      </c>
      <c r="AG331" s="58">
        <v>4.2</v>
      </c>
      <c r="AH331" s="58">
        <v>7.3</v>
      </c>
      <c r="AI331" s="58"/>
      <c r="AJ331" s="58"/>
      <c r="AK331" s="58"/>
      <c r="AL331" s="58"/>
      <c r="AM331" s="58">
        <v>130.0</v>
      </c>
      <c r="AN331" s="95">
        <v>2128.1</v>
      </c>
      <c r="AO331" s="58">
        <v>-3.7</v>
      </c>
      <c r="AP331" s="58">
        <v>12.3</v>
      </c>
      <c r="AQ331" s="58">
        <v>90.0</v>
      </c>
      <c r="AR331" s="58">
        <v>41.1</v>
      </c>
      <c r="AS331" s="58">
        <v>44.0</v>
      </c>
      <c r="AT331" s="58">
        <v>7.3</v>
      </c>
      <c r="AU331" s="58">
        <v>1.6</v>
      </c>
      <c r="AV331" s="58">
        <v>18.7</v>
      </c>
      <c r="AW331" s="58">
        <v>28.1</v>
      </c>
      <c r="AX331" s="58">
        <v>16.4</v>
      </c>
      <c r="AY331" s="58">
        <v>35.2</v>
      </c>
      <c r="AZ331" s="58">
        <v>88.5</v>
      </c>
      <c r="BA331" s="58">
        <v>26.3</v>
      </c>
      <c r="BB331" s="58">
        <v>18.8</v>
      </c>
    </row>
    <row r="332" ht="16.5" customHeight="1">
      <c r="A332" s="58" t="s">
        <v>638</v>
      </c>
      <c r="B332" s="58">
        <v>1054.0</v>
      </c>
      <c r="C332" s="58">
        <v>2.0</v>
      </c>
      <c r="D332" s="58" t="s">
        <v>166</v>
      </c>
      <c r="E332" s="58">
        <v>219.7</v>
      </c>
      <c r="F332" s="58">
        <v>232.3</v>
      </c>
      <c r="G332" s="58">
        <v>5.4</v>
      </c>
      <c r="H332" s="95">
        <v>83.6</v>
      </c>
      <c r="I332" s="58">
        <v>16.1</v>
      </c>
      <c r="J332" s="58">
        <v>8.0</v>
      </c>
      <c r="K332" s="58">
        <v>10.4</v>
      </c>
      <c r="L332" s="58">
        <v>35.1</v>
      </c>
      <c r="M332" s="58">
        <v>18.5</v>
      </c>
      <c r="N332" s="58">
        <v>11.9</v>
      </c>
      <c r="O332" s="58">
        <v>8.0</v>
      </c>
      <c r="P332" s="58">
        <v>5.2</v>
      </c>
      <c r="Q332" s="58">
        <v>65.0</v>
      </c>
      <c r="R332" s="58">
        <v>29.8</v>
      </c>
      <c r="S332" s="58">
        <v>58.8</v>
      </c>
      <c r="T332" s="95">
        <v>22159.0</v>
      </c>
      <c r="U332" s="95">
        <v>30078.0</v>
      </c>
      <c r="V332" s="58">
        <v>748.1</v>
      </c>
      <c r="W332" s="100">
        <f t="shared" si="5"/>
        <v>15.5</v>
      </c>
      <c r="X332" s="97">
        <f t="shared" si="6"/>
        <v>25.80645161</v>
      </c>
      <c r="Y332" s="97">
        <v>4.0</v>
      </c>
      <c r="Z332" s="58">
        <v>11.5</v>
      </c>
      <c r="AA332" s="58">
        <v>48.8</v>
      </c>
      <c r="AB332" s="58">
        <v>23.4</v>
      </c>
      <c r="AC332" s="97">
        <v>337.6</v>
      </c>
      <c r="AD332" s="58">
        <v>7.2</v>
      </c>
      <c r="AE332" s="58">
        <v>7.7</v>
      </c>
      <c r="AF332" s="58">
        <v>6.6</v>
      </c>
      <c r="AG332" s="58">
        <v>3.6</v>
      </c>
      <c r="AH332" s="58">
        <v>8.4</v>
      </c>
      <c r="AI332" s="58"/>
      <c r="AJ332" s="58"/>
      <c r="AK332" s="58"/>
      <c r="AL332" s="58"/>
      <c r="AM332" s="58">
        <v>197.0</v>
      </c>
      <c r="AN332" s="95">
        <v>2777.0</v>
      </c>
      <c r="AO332" s="58">
        <v>-5.0</v>
      </c>
      <c r="AP332" s="58">
        <v>13.2</v>
      </c>
      <c r="AQ332" s="58">
        <v>92.0</v>
      </c>
      <c r="AR332" s="58">
        <v>33.9</v>
      </c>
      <c r="AS332" s="58">
        <v>60.9</v>
      </c>
      <c r="AT332" s="58">
        <v>9.2</v>
      </c>
      <c r="AU332" s="58">
        <v>2.6</v>
      </c>
      <c r="AV332" s="58">
        <v>19.9</v>
      </c>
      <c r="AW332" s="58">
        <v>33.4</v>
      </c>
      <c r="AX332" s="58">
        <v>12.4</v>
      </c>
      <c r="AY332" s="58">
        <v>31.7</v>
      </c>
      <c r="AZ332" s="58">
        <v>70.9</v>
      </c>
      <c r="BA332" s="58">
        <v>26.2</v>
      </c>
      <c r="BB332" s="58">
        <v>16.7</v>
      </c>
    </row>
    <row r="333" ht="16.5" customHeight="1">
      <c r="A333" s="58" t="s">
        <v>638</v>
      </c>
      <c r="B333" s="58">
        <v>1051.0</v>
      </c>
      <c r="C333" s="58">
        <v>2.0</v>
      </c>
      <c r="D333" s="58" t="s">
        <v>938</v>
      </c>
      <c r="E333" s="58">
        <v>219.7</v>
      </c>
      <c r="F333" s="58">
        <v>232.3</v>
      </c>
      <c r="G333" s="58">
        <v>5.4</v>
      </c>
      <c r="H333" s="95">
        <v>83.6</v>
      </c>
      <c r="I333" s="58">
        <v>16.1</v>
      </c>
      <c r="J333" s="58">
        <v>8.0</v>
      </c>
      <c r="K333" s="58">
        <v>10.4</v>
      </c>
      <c r="L333" s="58">
        <v>35.1</v>
      </c>
      <c r="M333" s="58">
        <v>18.5</v>
      </c>
      <c r="N333" s="58">
        <v>11.9</v>
      </c>
      <c r="O333" s="58">
        <v>8.0</v>
      </c>
      <c r="P333" s="58">
        <v>5.2</v>
      </c>
      <c r="Q333" s="58">
        <v>65.0</v>
      </c>
      <c r="R333" s="58">
        <v>29.8</v>
      </c>
      <c r="S333" s="58">
        <v>58.8</v>
      </c>
      <c r="T333" s="95">
        <v>22159.0</v>
      </c>
      <c r="U333" s="95">
        <v>30078.0</v>
      </c>
      <c r="V333" s="58">
        <v>748.1</v>
      </c>
      <c r="W333" s="100">
        <f t="shared" si="5"/>
        <v>15.5</v>
      </c>
      <c r="X333" s="97">
        <f t="shared" si="6"/>
        <v>25.80645161</v>
      </c>
      <c r="Y333" s="97">
        <v>4.0</v>
      </c>
      <c r="Z333" s="58">
        <v>11.5</v>
      </c>
      <c r="AA333" s="58">
        <v>48.8</v>
      </c>
      <c r="AB333" s="58">
        <v>23.4</v>
      </c>
      <c r="AC333" s="97">
        <v>337.6</v>
      </c>
      <c r="AD333" s="58">
        <v>7.2</v>
      </c>
      <c r="AE333" s="58">
        <v>7.7</v>
      </c>
      <c r="AF333" s="58">
        <v>6.6</v>
      </c>
      <c r="AG333" s="58">
        <v>3.6</v>
      </c>
      <c r="AH333" s="58">
        <v>8.4</v>
      </c>
      <c r="AI333" s="58"/>
      <c r="AJ333" s="58"/>
      <c r="AK333" s="58"/>
      <c r="AL333" s="58"/>
      <c r="AM333" s="58">
        <v>197.0</v>
      </c>
      <c r="AN333" s="95">
        <v>2777.0</v>
      </c>
      <c r="AO333" s="58">
        <v>-5.0</v>
      </c>
      <c r="AP333" s="58">
        <v>13.2</v>
      </c>
      <c r="AQ333" s="58">
        <v>92.0</v>
      </c>
      <c r="AR333" s="58">
        <v>33.9</v>
      </c>
      <c r="AS333" s="58">
        <v>60.9</v>
      </c>
      <c r="AT333" s="58">
        <v>9.2</v>
      </c>
      <c r="AU333" s="58">
        <v>2.6</v>
      </c>
      <c r="AV333" s="58">
        <v>19.9</v>
      </c>
      <c r="AW333" s="58">
        <v>33.4</v>
      </c>
      <c r="AX333" s="58">
        <v>12.4</v>
      </c>
      <c r="AY333" s="58">
        <v>31.7</v>
      </c>
      <c r="AZ333" s="58">
        <v>70.9</v>
      </c>
      <c r="BA333" s="58">
        <v>26.2</v>
      </c>
      <c r="BB333" s="58">
        <v>16.7</v>
      </c>
    </row>
    <row r="334" ht="16.5" customHeight="1">
      <c r="A334" s="58" t="s">
        <v>638</v>
      </c>
      <c r="B334" s="58">
        <v>1061.0</v>
      </c>
      <c r="C334" s="58">
        <v>3.0</v>
      </c>
      <c r="D334" s="58" t="s">
        <v>939</v>
      </c>
      <c r="E334" s="58">
        <v>209.8</v>
      </c>
      <c r="F334" s="58">
        <v>220.8</v>
      </c>
      <c r="G334" s="58">
        <v>5.0</v>
      </c>
      <c r="H334" s="95">
        <v>110.4</v>
      </c>
      <c r="I334" s="58">
        <v>16.7</v>
      </c>
      <c r="J334" s="58">
        <v>7.6</v>
      </c>
      <c r="K334" s="58">
        <v>9.9</v>
      </c>
      <c r="L334" s="58">
        <v>37.0</v>
      </c>
      <c r="M334" s="58">
        <v>17.4</v>
      </c>
      <c r="N334" s="58">
        <v>11.4</v>
      </c>
      <c r="O334" s="58">
        <v>9.2</v>
      </c>
      <c r="P334" s="58">
        <v>4.2</v>
      </c>
      <c r="Q334" s="58">
        <v>59.9</v>
      </c>
      <c r="R334" s="58">
        <v>35.9</v>
      </c>
      <c r="S334" s="58">
        <v>59.4</v>
      </c>
      <c r="T334" s="95">
        <v>20896.0</v>
      </c>
      <c r="U334" s="95">
        <v>29298.0</v>
      </c>
      <c r="V334" s="58">
        <v>724.5</v>
      </c>
      <c r="W334" s="100">
        <f t="shared" si="5"/>
        <v>14.4</v>
      </c>
      <c r="X334" s="97">
        <f t="shared" si="6"/>
        <v>18.75</v>
      </c>
      <c r="Y334" s="97">
        <v>2.7</v>
      </c>
      <c r="Z334" s="58">
        <v>11.7</v>
      </c>
      <c r="AA334" s="58">
        <v>44.1</v>
      </c>
      <c r="AB334" s="58">
        <v>29.0</v>
      </c>
      <c r="AC334" s="97">
        <v>290.2</v>
      </c>
      <c r="AD334" s="58">
        <v>6.6</v>
      </c>
      <c r="AE334" s="58">
        <v>7.2</v>
      </c>
      <c r="AF334" s="58">
        <v>6.0</v>
      </c>
      <c r="AG334" s="58">
        <v>5.2</v>
      </c>
      <c r="AH334" s="58">
        <v>6.6</v>
      </c>
      <c r="AI334" s="58"/>
      <c r="AJ334" s="58"/>
      <c r="AK334" s="58"/>
      <c r="AL334" s="58"/>
      <c r="AM334" s="58">
        <v>178.0</v>
      </c>
      <c r="AN334" s="95">
        <v>2000.5</v>
      </c>
      <c r="AO334" s="58">
        <v>-5.3</v>
      </c>
      <c r="AP334" s="58">
        <v>11.9</v>
      </c>
      <c r="AQ334" s="58">
        <v>90.8</v>
      </c>
      <c r="AR334" s="58">
        <v>35.0</v>
      </c>
      <c r="AS334" s="58">
        <v>43.8</v>
      </c>
      <c r="AT334" s="58">
        <v>7.1</v>
      </c>
      <c r="AU334" s="58">
        <v>2.7</v>
      </c>
      <c r="AV334" s="58">
        <v>28.3</v>
      </c>
      <c r="AW334" s="58">
        <v>22.9</v>
      </c>
      <c r="AX334" s="58">
        <v>15.9</v>
      </c>
      <c r="AY334" s="58">
        <v>30.3</v>
      </c>
      <c r="AZ334" s="58">
        <v>80.1</v>
      </c>
      <c r="BA334" s="58">
        <v>26.0</v>
      </c>
      <c r="BB334" s="58">
        <v>21.1</v>
      </c>
    </row>
    <row r="335" ht="16.5" customHeight="1">
      <c r="A335" s="58" t="s">
        <v>638</v>
      </c>
      <c r="B335" s="58">
        <v>1058.0</v>
      </c>
      <c r="C335" s="58">
        <v>4.0</v>
      </c>
      <c r="D335" s="58" t="s">
        <v>170</v>
      </c>
      <c r="E335" s="58">
        <v>239.4</v>
      </c>
      <c r="F335" s="58">
        <v>248.7</v>
      </c>
      <c r="G335" s="58">
        <v>3.7</v>
      </c>
      <c r="H335" s="95">
        <v>114.9</v>
      </c>
      <c r="I335" s="58">
        <v>17.3</v>
      </c>
      <c r="J335" s="58">
        <v>7.2</v>
      </c>
      <c r="K335" s="58">
        <v>9.4</v>
      </c>
      <c r="L335" s="58">
        <v>37.2</v>
      </c>
      <c r="M335" s="58">
        <v>17.9</v>
      </c>
      <c r="N335" s="58">
        <v>11.0</v>
      </c>
      <c r="O335" s="58">
        <v>8.5</v>
      </c>
      <c r="P335" s="58">
        <v>4.9</v>
      </c>
      <c r="Q335" s="58">
        <v>58.3</v>
      </c>
      <c r="R335" s="58">
        <v>36.8</v>
      </c>
      <c r="S335" s="58">
        <v>58.7</v>
      </c>
      <c r="T335" s="95">
        <v>22093.0</v>
      </c>
      <c r="U335" s="95">
        <v>26659.0</v>
      </c>
      <c r="V335" s="58">
        <v>733.3</v>
      </c>
      <c r="W335" s="100">
        <f t="shared" si="5"/>
        <v>11.8</v>
      </c>
      <c r="X335" s="97">
        <f t="shared" si="6"/>
        <v>20.33898305</v>
      </c>
      <c r="Y335" s="97">
        <v>2.4</v>
      </c>
      <c r="Z335" s="58">
        <v>9.4</v>
      </c>
      <c r="AA335" s="58">
        <v>43.6</v>
      </c>
      <c r="AB335" s="58">
        <v>30.9</v>
      </c>
      <c r="AC335" s="97">
        <v>276.1</v>
      </c>
      <c r="AD335" s="58">
        <v>5.1</v>
      </c>
      <c r="AE335" s="58">
        <v>5.5</v>
      </c>
      <c r="AF335" s="58">
        <v>4.7</v>
      </c>
      <c r="AG335" s="58">
        <v>3.2</v>
      </c>
      <c r="AH335" s="58">
        <v>5.6</v>
      </c>
      <c r="AI335" s="58"/>
      <c r="AJ335" s="58"/>
      <c r="AK335" s="58"/>
      <c r="AL335" s="58"/>
      <c r="AM335" s="58">
        <v>163.0</v>
      </c>
      <c r="AN335" s="95">
        <v>2164.8</v>
      </c>
      <c r="AO335" s="58">
        <v>-3.4</v>
      </c>
      <c r="AP335" s="58">
        <v>10.0</v>
      </c>
      <c r="AQ335" s="58">
        <v>91.5</v>
      </c>
      <c r="AR335" s="58">
        <v>37.1</v>
      </c>
      <c r="AS335" s="58">
        <v>41.6</v>
      </c>
      <c r="AT335" s="58">
        <v>6.9</v>
      </c>
      <c r="AU335" s="58">
        <v>2.4</v>
      </c>
      <c r="AV335" s="58">
        <v>24.4</v>
      </c>
      <c r="AW335" s="58">
        <v>23.0</v>
      </c>
      <c r="AX335" s="58">
        <v>15.5</v>
      </c>
      <c r="AY335" s="58">
        <v>34.7</v>
      </c>
      <c r="AZ335" s="58">
        <v>59.4</v>
      </c>
      <c r="BA335" s="58">
        <v>28.1</v>
      </c>
      <c r="BB335" s="58">
        <v>23.8</v>
      </c>
    </row>
    <row r="336" ht="16.5" customHeight="1">
      <c r="A336" s="58" t="s">
        <v>638</v>
      </c>
      <c r="B336" s="58">
        <v>1002.0</v>
      </c>
      <c r="C336" s="58">
        <v>5.0</v>
      </c>
      <c r="D336" s="58" t="s">
        <v>940</v>
      </c>
      <c r="E336" s="58">
        <v>242.9</v>
      </c>
      <c r="F336" s="58">
        <v>268.0</v>
      </c>
      <c r="G336" s="58">
        <v>9.4</v>
      </c>
      <c r="H336" s="95">
        <v>1873.8</v>
      </c>
      <c r="I336" s="58">
        <v>14.6</v>
      </c>
      <c r="J336" s="58">
        <v>10.8</v>
      </c>
      <c r="K336" s="58">
        <v>17.4</v>
      </c>
      <c r="L336" s="58">
        <v>32.8</v>
      </c>
      <c r="M336" s="58">
        <v>14.8</v>
      </c>
      <c r="N336" s="58">
        <v>9.6</v>
      </c>
      <c r="O336" s="58">
        <v>18.0</v>
      </c>
      <c r="P336" s="58">
        <v>7.3</v>
      </c>
      <c r="Q336" s="58">
        <v>41.8</v>
      </c>
      <c r="R336" s="58">
        <v>50.9</v>
      </c>
      <c r="S336" s="58">
        <v>29.5</v>
      </c>
      <c r="T336" s="95">
        <v>18637.0</v>
      </c>
      <c r="U336" s="95">
        <v>42836.0</v>
      </c>
      <c r="V336" s="58">
        <v>518.2</v>
      </c>
      <c r="W336" s="100">
        <f t="shared" si="5"/>
        <v>13.5</v>
      </c>
      <c r="X336" s="97">
        <f t="shared" si="6"/>
        <v>35.55555556</v>
      </c>
      <c r="Y336" s="97">
        <v>4.8</v>
      </c>
      <c r="Z336" s="58">
        <v>8.7</v>
      </c>
      <c r="AA336" s="58">
        <v>34.5</v>
      </c>
      <c r="AB336" s="58">
        <v>43.6</v>
      </c>
      <c r="AC336" s="97">
        <v>473.7</v>
      </c>
      <c r="AD336" s="58">
        <v>8.8</v>
      </c>
      <c r="AE336" s="58">
        <v>10.0</v>
      </c>
      <c r="AF336" s="58">
        <v>7.6</v>
      </c>
      <c r="AG336" s="58">
        <v>6.1</v>
      </c>
      <c r="AH336" s="58">
        <v>8.7</v>
      </c>
      <c r="AI336" s="58"/>
      <c r="AJ336" s="58"/>
      <c r="AK336" s="58"/>
      <c r="AL336" s="58"/>
      <c r="AM336" s="58">
        <v>3.0</v>
      </c>
      <c r="AN336" s="95">
        <v>143.0</v>
      </c>
      <c r="AO336" s="58">
        <v>-0.1</v>
      </c>
      <c r="AP336" s="58">
        <v>11.9</v>
      </c>
      <c r="AQ336" s="58">
        <v>82.0</v>
      </c>
      <c r="AR336" s="58">
        <v>42.1</v>
      </c>
      <c r="AS336" s="58">
        <v>37.9</v>
      </c>
      <c r="AT336" s="58">
        <v>4.2</v>
      </c>
      <c r="AU336" s="58">
        <v>0.2</v>
      </c>
      <c r="AV336" s="58">
        <v>16.0</v>
      </c>
      <c r="AW336" s="58">
        <v>20.1</v>
      </c>
      <c r="AX336" s="58">
        <v>25.2</v>
      </c>
      <c r="AY336" s="58">
        <v>38.6</v>
      </c>
      <c r="AZ336" s="58">
        <v>138.7</v>
      </c>
      <c r="BA336" s="58">
        <v>26.4</v>
      </c>
      <c r="BB336" s="58">
        <v>28.3</v>
      </c>
    </row>
    <row r="337" ht="16.5" customHeight="1">
      <c r="A337" s="58" t="s">
        <v>638</v>
      </c>
      <c r="B337" s="58">
        <v>1057.0</v>
      </c>
      <c r="C337" s="58">
        <v>6.0</v>
      </c>
      <c r="D337" s="58" t="s">
        <v>169</v>
      </c>
      <c r="E337" s="58">
        <v>206.8</v>
      </c>
      <c r="F337" s="58">
        <v>219.8</v>
      </c>
      <c r="G337" s="58">
        <v>5.9</v>
      </c>
      <c r="H337" s="101">
        <v>122.7</v>
      </c>
      <c r="I337" s="58">
        <v>16.4</v>
      </c>
      <c r="J337" s="102">
        <v>6.5</v>
      </c>
      <c r="K337" s="102">
        <v>8.2</v>
      </c>
      <c r="L337" s="102">
        <v>39.0</v>
      </c>
      <c r="M337" s="102">
        <v>19.7</v>
      </c>
      <c r="N337" s="102">
        <v>10.5</v>
      </c>
      <c r="O337" s="58">
        <v>10.8</v>
      </c>
      <c r="P337" s="58">
        <v>5.6</v>
      </c>
      <c r="Q337" s="58">
        <v>54.1</v>
      </c>
      <c r="R337" s="58">
        <v>40.3</v>
      </c>
      <c r="S337" s="58">
        <v>53.0</v>
      </c>
      <c r="T337" s="95">
        <v>20395.0</v>
      </c>
      <c r="U337" s="95">
        <v>25983.0</v>
      </c>
      <c r="V337" s="58">
        <v>673.6</v>
      </c>
      <c r="W337" s="100">
        <f t="shared" si="5"/>
        <v>15.6</v>
      </c>
      <c r="X337" s="97">
        <f t="shared" si="6"/>
        <v>25.64102564</v>
      </c>
      <c r="Y337" s="97">
        <v>4.0</v>
      </c>
      <c r="Z337" s="58">
        <v>11.6</v>
      </c>
      <c r="AA337" s="58">
        <v>39.0</v>
      </c>
      <c r="AB337" s="58">
        <v>34.6</v>
      </c>
      <c r="AC337" s="97">
        <v>312.4</v>
      </c>
      <c r="AD337" s="58">
        <v>6.9</v>
      </c>
      <c r="AE337" s="58">
        <v>7.5</v>
      </c>
      <c r="AF337" s="58">
        <v>6.4</v>
      </c>
      <c r="AG337" s="58">
        <v>4.4</v>
      </c>
      <c r="AH337" s="58">
        <v>7.7</v>
      </c>
      <c r="AI337" s="58"/>
      <c r="AJ337" s="58"/>
      <c r="AK337" s="58"/>
      <c r="AL337" s="58"/>
      <c r="AM337" s="58">
        <v>92.0</v>
      </c>
      <c r="AN337" s="95">
        <v>1302.0</v>
      </c>
      <c r="AO337" s="58">
        <v>-4.9</v>
      </c>
      <c r="AP337" s="58">
        <v>21.0</v>
      </c>
      <c r="AQ337" s="58">
        <v>89.2</v>
      </c>
      <c r="AR337" s="58">
        <v>37.5</v>
      </c>
      <c r="AS337" s="58">
        <v>41.6</v>
      </c>
      <c r="AT337" s="58">
        <v>6.7</v>
      </c>
      <c r="AU337" s="58">
        <v>1.7</v>
      </c>
      <c r="AV337" s="58">
        <v>22.5</v>
      </c>
      <c r="AW337" s="58">
        <v>29.1</v>
      </c>
      <c r="AX337" s="58">
        <v>17.6</v>
      </c>
      <c r="AY337" s="58">
        <v>29.1</v>
      </c>
      <c r="AZ337" s="58">
        <v>86.8</v>
      </c>
      <c r="BA337" s="58">
        <v>26.2</v>
      </c>
      <c r="BB337" s="58">
        <v>22.1</v>
      </c>
    </row>
    <row r="338" ht="16.5" customHeight="1">
      <c r="A338" s="58" t="s">
        <v>638</v>
      </c>
      <c r="B338" s="58">
        <v>1004.0</v>
      </c>
      <c r="C338" s="58">
        <v>6.0</v>
      </c>
      <c r="D338" s="58" t="s">
        <v>941</v>
      </c>
      <c r="E338" s="58">
        <v>206.8</v>
      </c>
      <c r="F338" s="58">
        <v>219.8</v>
      </c>
      <c r="G338" s="58">
        <v>5.9</v>
      </c>
      <c r="H338" s="101">
        <v>1070.5</v>
      </c>
      <c r="I338" s="58">
        <v>16.4</v>
      </c>
      <c r="J338" s="102">
        <v>9.0</v>
      </c>
      <c r="K338" s="102">
        <v>11.1</v>
      </c>
      <c r="L338" s="102">
        <v>34.7</v>
      </c>
      <c r="M338" s="102">
        <v>17.7</v>
      </c>
      <c r="N338" s="102">
        <v>10.3</v>
      </c>
      <c r="O338" s="58">
        <v>10.8</v>
      </c>
      <c r="P338" s="58">
        <v>5.6</v>
      </c>
      <c r="Q338" s="58">
        <v>54.1</v>
      </c>
      <c r="R338" s="58">
        <v>40.3</v>
      </c>
      <c r="S338" s="58">
        <v>53.0</v>
      </c>
      <c r="T338" s="95">
        <v>20395.0</v>
      </c>
      <c r="U338" s="95">
        <v>25983.0</v>
      </c>
      <c r="V338" s="58">
        <v>673.6</v>
      </c>
      <c r="W338" s="100">
        <f t="shared" si="5"/>
        <v>15.6</v>
      </c>
      <c r="X338" s="97">
        <f t="shared" si="6"/>
        <v>25.64102564</v>
      </c>
      <c r="Y338" s="97">
        <v>4.0</v>
      </c>
      <c r="Z338" s="58">
        <v>11.6</v>
      </c>
      <c r="AA338" s="58">
        <v>39.0</v>
      </c>
      <c r="AB338" s="58">
        <v>34.6</v>
      </c>
      <c r="AC338" s="97">
        <v>312.4</v>
      </c>
      <c r="AD338" s="58">
        <v>6.9</v>
      </c>
      <c r="AE338" s="58">
        <v>7.5</v>
      </c>
      <c r="AF338" s="58">
        <v>6.4</v>
      </c>
      <c r="AG338" s="58">
        <v>4.4</v>
      </c>
      <c r="AH338" s="58">
        <v>7.7</v>
      </c>
      <c r="AI338" s="58"/>
      <c r="AJ338" s="58"/>
      <c r="AK338" s="58"/>
      <c r="AL338" s="58"/>
      <c r="AM338" s="58">
        <v>92.0</v>
      </c>
      <c r="AN338" s="95">
        <v>1302.0</v>
      </c>
      <c r="AO338" s="58">
        <v>-4.9</v>
      </c>
      <c r="AP338" s="58">
        <v>21.0</v>
      </c>
      <c r="AQ338" s="58">
        <v>89.2</v>
      </c>
      <c r="AR338" s="58">
        <v>37.5</v>
      </c>
      <c r="AS338" s="58">
        <v>41.6</v>
      </c>
      <c r="AT338" s="58">
        <v>6.7</v>
      </c>
      <c r="AU338" s="58">
        <v>1.7</v>
      </c>
      <c r="AV338" s="58">
        <v>22.5</v>
      </c>
      <c r="AW338" s="58">
        <v>29.1</v>
      </c>
      <c r="AX338" s="58">
        <v>17.6</v>
      </c>
      <c r="AY338" s="58">
        <v>29.1</v>
      </c>
      <c r="AZ338" s="58">
        <v>86.8</v>
      </c>
      <c r="BA338" s="58">
        <v>26.2</v>
      </c>
      <c r="BB338" s="58">
        <v>22.1</v>
      </c>
    </row>
    <row r="339" ht="16.5" customHeight="1">
      <c r="A339" s="58" t="s">
        <v>638</v>
      </c>
      <c r="B339" s="58">
        <v>1056.0</v>
      </c>
      <c r="C339" s="58">
        <v>7.0</v>
      </c>
      <c r="D339" s="58" t="s">
        <v>168</v>
      </c>
      <c r="E339" s="58">
        <v>281.5</v>
      </c>
      <c r="F339" s="58">
        <v>307.5</v>
      </c>
      <c r="G339" s="58">
        <v>8.4</v>
      </c>
      <c r="H339" s="95">
        <v>462.9</v>
      </c>
      <c r="I339" s="58">
        <v>16.8</v>
      </c>
      <c r="J339" s="58">
        <v>7.2</v>
      </c>
      <c r="K339" s="58">
        <v>10.7</v>
      </c>
      <c r="L339" s="58">
        <v>37.4</v>
      </c>
      <c r="M339" s="58">
        <v>16.7</v>
      </c>
      <c r="N339" s="58">
        <v>11.2</v>
      </c>
      <c r="O339" s="58">
        <v>15.0</v>
      </c>
      <c r="P339" s="58">
        <v>6.4</v>
      </c>
      <c r="Q339" s="58">
        <v>40.9</v>
      </c>
      <c r="R339" s="58">
        <v>52.7</v>
      </c>
      <c r="S339" s="58">
        <v>52.8</v>
      </c>
      <c r="T339" s="95">
        <v>23766.0</v>
      </c>
      <c r="U339" s="95">
        <v>26342.0</v>
      </c>
      <c r="V339" s="58">
        <v>651.9</v>
      </c>
      <c r="W339" s="100">
        <f t="shared" si="5"/>
        <v>13.1</v>
      </c>
      <c r="X339" s="97">
        <f t="shared" si="6"/>
        <v>16.03053435</v>
      </c>
      <c r="Y339" s="97">
        <v>2.1</v>
      </c>
      <c r="Z339" s="58">
        <v>11.0</v>
      </c>
      <c r="AA339" s="58">
        <v>40.1</v>
      </c>
      <c r="AB339" s="58">
        <v>39.1</v>
      </c>
      <c r="AC339" s="97">
        <v>290.2</v>
      </c>
      <c r="AD339" s="58">
        <v>5.2</v>
      </c>
      <c r="AE339" s="58">
        <v>5.6</v>
      </c>
      <c r="AF339" s="58">
        <v>4.8</v>
      </c>
      <c r="AG339" s="58">
        <v>3.3</v>
      </c>
      <c r="AH339" s="58">
        <v>6.4</v>
      </c>
      <c r="AI339" s="58"/>
      <c r="AJ339" s="58"/>
      <c r="AK339" s="58"/>
      <c r="AL339" s="58"/>
      <c r="AM339" s="58">
        <v>49.0</v>
      </c>
      <c r="AN339" s="95">
        <v>664.3</v>
      </c>
      <c r="AO339" s="58">
        <v>-2.3</v>
      </c>
      <c r="AP339" s="58">
        <v>13.1</v>
      </c>
      <c r="AQ339" s="58">
        <v>85.0</v>
      </c>
      <c r="AR339" s="58">
        <v>40.2</v>
      </c>
      <c r="AS339" s="58">
        <v>48.5</v>
      </c>
      <c r="AT339" s="58">
        <v>7.2</v>
      </c>
      <c r="AU339" s="58">
        <v>2.3</v>
      </c>
      <c r="AV339" s="58">
        <v>29.5</v>
      </c>
      <c r="AW339" s="58">
        <v>29.0</v>
      </c>
      <c r="AX339" s="58">
        <v>17.2</v>
      </c>
      <c r="AY339" s="58">
        <v>22.0</v>
      </c>
      <c r="AZ339" s="58">
        <v>67.7</v>
      </c>
      <c r="BA339" s="58">
        <v>28.8</v>
      </c>
      <c r="BB339" s="58">
        <v>34.6</v>
      </c>
    </row>
    <row r="340" ht="16.5" customHeight="1">
      <c r="A340" s="58" t="s">
        <v>638</v>
      </c>
      <c r="B340" s="58">
        <v>1060.0</v>
      </c>
      <c r="C340" s="58">
        <v>8.0</v>
      </c>
      <c r="D340" s="58" t="s">
        <v>942</v>
      </c>
      <c r="E340" s="58">
        <v>294.9</v>
      </c>
      <c r="F340" s="58">
        <v>313.2</v>
      </c>
      <c r="G340" s="58">
        <v>5.8</v>
      </c>
      <c r="H340" s="95">
        <v>234.9</v>
      </c>
      <c r="I340" s="58">
        <v>17.1</v>
      </c>
      <c r="J340" s="58">
        <v>6.9</v>
      </c>
      <c r="K340" s="58">
        <v>10.5</v>
      </c>
      <c r="L340" s="58">
        <v>37.9</v>
      </c>
      <c r="M340" s="58">
        <v>17.0</v>
      </c>
      <c r="N340" s="58">
        <v>10.5</v>
      </c>
      <c r="O340" s="58">
        <v>13.3</v>
      </c>
      <c r="P340" s="58">
        <v>5.8</v>
      </c>
      <c r="Q340" s="58">
        <v>44.1</v>
      </c>
      <c r="R340" s="58">
        <v>50.1</v>
      </c>
      <c r="S340" s="58">
        <v>54.6</v>
      </c>
      <c r="T340" s="95">
        <v>22791.0</v>
      </c>
      <c r="U340" s="95">
        <v>29135.0</v>
      </c>
      <c r="V340" s="58">
        <v>712.1</v>
      </c>
      <c r="W340" s="100">
        <f t="shared" si="5"/>
        <v>12.4</v>
      </c>
      <c r="X340" s="97">
        <f t="shared" si="6"/>
        <v>16.12903226</v>
      </c>
      <c r="Y340" s="97">
        <v>2.0</v>
      </c>
      <c r="Z340" s="58">
        <v>10.4</v>
      </c>
      <c r="AA340" s="58">
        <v>41.2</v>
      </c>
      <c r="AB340" s="58">
        <v>35.9</v>
      </c>
      <c r="AC340" s="97">
        <v>333.4</v>
      </c>
      <c r="AD340" s="58">
        <v>4.6</v>
      </c>
      <c r="AE340" s="58">
        <v>4.9</v>
      </c>
      <c r="AF340" s="58">
        <v>4.2</v>
      </c>
      <c r="AG340" s="58">
        <v>2.7</v>
      </c>
      <c r="AH340" s="58">
        <v>5.1</v>
      </c>
      <c r="AI340" s="58"/>
      <c r="AJ340" s="58"/>
      <c r="AK340" s="58"/>
      <c r="AL340" s="58"/>
      <c r="AM340" s="58">
        <v>95.0</v>
      </c>
      <c r="AN340" s="95">
        <v>1333.4</v>
      </c>
      <c r="AO340" s="58">
        <v>-1.6</v>
      </c>
      <c r="AP340" s="58">
        <v>9.2</v>
      </c>
      <c r="AQ340" s="58">
        <v>86.7</v>
      </c>
      <c r="AR340" s="58">
        <v>47.5</v>
      </c>
      <c r="AS340" s="58">
        <v>48.3</v>
      </c>
      <c r="AT340" s="58">
        <v>7.3</v>
      </c>
      <c r="AU340" s="58">
        <v>1.1</v>
      </c>
      <c r="AV340" s="58">
        <v>27.8</v>
      </c>
      <c r="AW340" s="58">
        <v>29.3</v>
      </c>
      <c r="AX340" s="58">
        <v>17.5</v>
      </c>
      <c r="AY340" s="58">
        <v>24.3</v>
      </c>
      <c r="AZ340" s="58">
        <v>54.5</v>
      </c>
      <c r="BA340" s="58">
        <v>28.5</v>
      </c>
      <c r="BB340" s="58">
        <v>28.3</v>
      </c>
    </row>
    <row r="341" ht="16.5" customHeight="1">
      <c r="A341" s="58" t="s">
        <v>638</v>
      </c>
      <c r="B341" s="58">
        <v>1055.0</v>
      </c>
      <c r="C341" s="58">
        <v>9.0</v>
      </c>
      <c r="D341" s="58" t="s">
        <v>943</v>
      </c>
      <c r="E341" s="58">
        <v>209.9</v>
      </c>
      <c r="F341" s="58">
        <v>219.3</v>
      </c>
      <c r="G341" s="58">
        <v>4.3</v>
      </c>
      <c r="H341" s="95">
        <v>143.0</v>
      </c>
      <c r="I341" s="58">
        <v>15.0</v>
      </c>
      <c r="J341" s="58">
        <v>6.7</v>
      </c>
      <c r="K341" s="58">
        <v>9.1</v>
      </c>
      <c r="L341" s="58">
        <v>36.1</v>
      </c>
      <c r="M341" s="58">
        <v>20.0</v>
      </c>
      <c r="N341" s="58">
        <v>13.1</v>
      </c>
      <c r="O341" s="58">
        <v>8.4</v>
      </c>
      <c r="P341" s="58">
        <v>6.1</v>
      </c>
      <c r="Q341" s="58">
        <v>57.6</v>
      </c>
      <c r="R341" s="58">
        <v>36.3</v>
      </c>
      <c r="S341" s="58">
        <v>55.9</v>
      </c>
      <c r="T341" s="95">
        <v>21962.0</v>
      </c>
      <c r="U341" s="95">
        <v>23354.0</v>
      </c>
      <c r="V341" s="58">
        <v>719.1</v>
      </c>
      <c r="W341" s="100">
        <f t="shared" si="5"/>
        <v>13</v>
      </c>
      <c r="X341" s="97">
        <f t="shared" si="6"/>
        <v>23.07692308</v>
      </c>
      <c r="Y341" s="97">
        <v>3.0</v>
      </c>
      <c r="Z341" s="58">
        <v>10.0</v>
      </c>
      <c r="AA341" s="58">
        <v>41.3</v>
      </c>
      <c r="AB341" s="58">
        <v>29.4</v>
      </c>
      <c r="AC341" s="97">
        <v>300.8</v>
      </c>
      <c r="AD341" s="58">
        <v>6.2</v>
      </c>
      <c r="AE341" s="58">
        <v>6.6</v>
      </c>
      <c r="AF341" s="58">
        <v>5.7</v>
      </c>
      <c r="AG341" s="58">
        <v>3.7</v>
      </c>
      <c r="AH341" s="58">
        <v>7.4</v>
      </c>
      <c r="AI341" s="58"/>
      <c r="AJ341" s="58"/>
      <c r="AK341" s="58"/>
      <c r="AL341" s="58"/>
      <c r="AM341" s="58">
        <v>49.0</v>
      </c>
      <c r="AN341" s="95">
        <v>1533.3</v>
      </c>
      <c r="AO341" s="58">
        <v>-6.5</v>
      </c>
      <c r="AP341" s="58">
        <v>13.2</v>
      </c>
      <c r="AQ341" s="58">
        <v>91.6</v>
      </c>
      <c r="AR341" s="58">
        <v>33.4</v>
      </c>
      <c r="AS341" s="58">
        <v>51.1</v>
      </c>
      <c r="AT341" s="58">
        <v>7.3</v>
      </c>
      <c r="AU341" s="58">
        <v>1.5</v>
      </c>
      <c r="AV341" s="58">
        <v>21.0</v>
      </c>
      <c r="AW341" s="58">
        <v>31.9</v>
      </c>
      <c r="AX341" s="58">
        <v>12.3</v>
      </c>
      <c r="AY341" s="58">
        <v>33.4</v>
      </c>
      <c r="AZ341" s="58">
        <v>62.6</v>
      </c>
      <c r="BA341" s="58">
        <v>24.9</v>
      </c>
      <c r="BB341" s="58">
        <v>20.2</v>
      </c>
    </row>
    <row r="342" ht="16.5" customHeight="1">
      <c r="A342" s="58" t="s">
        <v>638</v>
      </c>
      <c r="B342" s="58">
        <v>1053.0</v>
      </c>
      <c r="C342" s="58">
        <v>10.0</v>
      </c>
      <c r="D342" s="58" t="s">
        <v>944</v>
      </c>
      <c r="E342" s="58">
        <v>290.6</v>
      </c>
      <c r="F342" s="58">
        <v>311.1</v>
      </c>
      <c r="G342" s="58">
        <v>6.6</v>
      </c>
      <c r="H342" s="95">
        <v>230.5</v>
      </c>
      <c r="I342" s="58">
        <v>16.8</v>
      </c>
      <c r="J342" s="58">
        <v>6.6</v>
      </c>
      <c r="K342" s="58">
        <v>10.1</v>
      </c>
      <c r="L342" s="58">
        <v>36.9</v>
      </c>
      <c r="M342" s="58">
        <v>17.3</v>
      </c>
      <c r="N342" s="58">
        <v>12.3</v>
      </c>
      <c r="O342" s="58">
        <v>12.7</v>
      </c>
      <c r="P342" s="58">
        <v>6.8</v>
      </c>
      <c r="Q342" s="58">
        <v>44.1</v>
      </c>
      <c r="R342" s="58">
        <v>49.0</v>
      </c>
      <c r="S342" s="58">
        <v>55.6</v>
      </c>
      <c r="T342" s="95">
        <v>23628.0</v>
      </c>
      <c r="U342" s="95">
        <v>24859.0</v>
      </c>
      <c r="V342" s="58">
        <v>701.4</v>
      </c>
      <c r="W342" s="100">
        <f t="shared" si="5"/>
        <v>11.2</v>
      </c>
      <c r="X342" s="97">
        <f t="shared" si="6"/>
        <v>17.85714286</v>
      </c>
      <c r="Y342" s="97">
        <v>2.0</v>
      </c>
      <c r="Z342" s="58">
        <v>9.2</v>
      </c>
      <c r="AA342" s="58">
        <v>39.1</v>
      </c>
      <c r="AB342" s="58">
        <v>37.9</v>
      </c>
      <c r="AC342" s="97">
        <v>285.6</v>
      </c>
      <c r="AD342" s="58">
        <v>4.8</v>
      </c>
      <c r="AE342" s="58">
        <v>5.1</v>
      </c>
      <c r="AF342" s="58">
        <v>4.5</v>
      </c>
      <c r="AG342" s="58">
        <v>3.2</v>
      </c>
      <c r="AH342" s="58">
        <v>5.5</v>
      </c>
      <c r="AI342" s="58"/>
      <c r="AJ342" s="58"/>
      <c r="AK342" s="58"/>
      <c r="AL342" s="58"/>
      <c r="AM342" s="58">
        <v>126.0</v>
      </c>
      <c r="AN342" s="95">
        <v>1349.9</v>
      </c>
      <c r="AO342" s="58">
        <v>-3.7</v>
      </c>
      <c r="AP342" s="58">
        <v>16.8</v>
      </c>
      <c r="AQ342" s="58">
        <v>87.3</v>
      </c>
      <c r="AR342" s="58">
        <v>43.1</v>
      </c>
      <c r="AS342" s="58">
        <v>45.9</v>
      </c>
      <c r="AT342" s="58">
        <v>6.8</v>
      </c>
      <c r="AU342" s="58">
        <v>1.3</v>
      </c>
      <c r="AV342" s="58">
        <v>28.3</v>
      </c>
      <c r="AW342" s="58">
        <v>28.4</v>
      </c>
      <c r="AX342" s="58">
        <v>15.5</v>
      </c>
      <c r="AY342" s="58">
        <v>26.5</v>
      </c>
      <c r="AZ342" s="58">
        <v>59.5</v>
      </c>
      <c r="BA342" s="58">
        <v>27.8</v>
      </c>
      <c r="BB342" s="58">
        <v>28.7</v>
      </c>
    </row>
    <row r="343" ht="16.5" customHeight="1">
      <c r="A343" s="58" t="s">
        <v>638</v>
      </c>
      <c r="B343" s="58">
        <v>1062.0</v>
      </c>
      <c r="C343" s="58">
        <v>10.0</v>
      </c>
      <c r="D343" s="58" t="s">
        <v>174</v>
      </c>
      <c r="E343" s="58">
        <v>290.6</v>
      </c>
      <c r="F343" s="58">
        <v>311.1</v>
      </c>
      <c r="G343" s="58">
        <v>6.6</v>
      </c>
      <c r="H343" s="95">
        <v>230.5</v>
      </c>
      <c r="I343" s="58">
        <v>16.8</v>
      </c>
      <c r="J343" s="58">
        <v>6.6</v>
      </c>
      <c r="K343" s="58">
        <v>10.1</v>
      </c>
      <c r="L343" s="58">
        <v>36.9</v>
      </c>
      <c r="M343" s="58">
        <v>17.3</v>
      </c>
      <c r="N343" s="58">
        <v>12.3</v>
      </c>
      <c r="O343" s="58">
        <v>12.7</v>
      </c>
      <c r="P343" s="58">
        <v>6.8</v>
      </c>
      <c r="Q343" s="58">
        <v>44.1</v>
      </c>
      <c r="R343" s="58">
        <v>49.0</v>
      </c>
      <c r="S343" s="58">
        <v>55.6</v>
      </c>
      <c r="T343" s="95">
        <v>23628.0</v>
      </c>
      <c r="U343" s="95">
        <v>24859.0</v>
      </c>
      <c r="V343" s="58">
        <v>701.4</v>
      </c>
      <c r="W343" s="100">
        <f t="shared" si="5"/>
        <v>11.2</v>
      </c>
      <c r="X343" s="97">
        <f t="shared" si="6"/>
        <v>17.85714286</v>
      </c>
      <c r="Y343" s="97">
        <v>2.0</v>
      </c>
      <c r="Z343" s="58">
        <v>9.2</v>
      </c>
      <c r="AA343" s="58">
        <v>39.1</v>
      </c>
      <c r="AB343" s="58">
        <v>37.9</v>
      </c>
      <c r="AC343" s="97">
        <v>285.6</v>
      </c>
      <c r="AD343" s="58">
        <v>4.8</v>
      </c>
      <c r="AE343" s="58">
        <v>5.1</v>
      </c>
      <c r="AF343" s="58">
        <v>4.5</v>
      </c>
      <c r="AG343" s="58">
        <v>3.2</v>
      </c>
      <c r="AH343" s="58">
        <v>5.5</v>
      </c>
      <c r="AI343" s="58"/>
      <c r="AJ343" s="58"/>
      <c r="AK343" s="58"/>
      <c r="AL343" s="58"/>
      <c r="AM343" s="58">
        <v>126.0</v>
      </c>
      <c r="AN343" s="95">
        <v>1349.9</v>
      </c>
      <c r="AO343" s="58">
        <v>-3.7</v>
      </c>
      <c r="AP343" s="58">
        <v>16.8</v>
      </c>
      <c r="AQ343" s="58">
        <v>87.3</v>
      </c>
      <c r="AR343" s="58">
        <v>43.1</v>
      </c>
      <c r="AS343" s="58">
        <v>45.9</v>
      </c>
      <c r="AT343" s="58">
        <v>6.8</v>
      </c>
      <c r="AU343" s="58">
        <v>1.3</v>
      </c>
      <c r="AV343" s="58">
        <v>28.3</v>
      </c>
      <c r="AW343" s="58">
        <v>28.4</v>
      </c>
      <c r="AX343" s="58">
        <v>15.5</v>
      </c>
      <c r="AY343" s="58">
        <v>26.5</v>
      </c>
      <c r="AZ343" s="58">
        <v>59.5</v>
      </c>
      <c r="BA343" s="58">
        <v>27.8</v>
      </c>
      <c r="BB343" s="58">
        <v>28.7</v>
      </c>
    </row>
    <row r="344" ht="16.5" customHeight="1">
      <c r="A344" s="58" t="s">
        <v>638</v>
      </c>
      <c r="B344" s="58">
        <v>1003.0</v>
      </c>
      <c r="C344" s="58">
        <v>11.0</v>
      </c>
      <c r="D344" s="58" t="s">
        <v>945</v>
      </c>
      <c r="E344" s="58">
        <v>216.5</v>
      </c>
      <c r="F344" s="58">
        <v>235.3</v>
      </c>
      <c r="G344" s="58">
        <v>8.0</v>
      </c>
      <c r="H344" s="95">
        <v>579.2</v>
      </c>
      <c r="I344" s="58">
        <v>15.4</v>
      </c>
      <c r="J344" s="58">
        <v>8.2</v>
      </c>
      <c r="K344" s="58">
        <v>13.1</v>
      </c>
      <c r="L344" s="58">
        <v>34.8</v>
      </c>
      <c r="M344" s="58">
        <v>16.7</v>
      </c>
      <c r="N344" s="58">
        <v>11.8</v>
      </c>
      <c r="O344" s="58">
        <v>16.5</v>
      </c>
      <c r="P344" s="58">
        <v>8.1</v>
      </c>
      <c r="Q344" s="58">
        <v>49.0</v>
      </c>
      <c r="R344" s="58">
        <v>42.9</v>
      </c>
      <c r="S344" s="58">
        <v>33.1</v>
      </c>
      <c r="T344" s="95">
        <v>19238.0</v>
      </c>
      <c r="U344" s="95">
        <v>36117.0</v>
      </c>
      <c r="V344" s="58">
        <v>525.8</v>
      </c>
      <c r="W344" s="100">
        <f t="shared" si="5"/>
        <v>14</v>
      </c>
      <c r="X344" s="97">
        <f t="shared" si="6"/>
        <v>34.28571429</v>
      </c>
      <c r="Y344" s="97">
        <v>4.8</v>
      </c>
      <c r="Z344" s="58">
        <v>9.2</v>
      </c>
      <c r="AA344" s="58">
        <v>37.2</v>
      </c>
      <c r="AB344" s="58">
        <v>33.8</v>
      </c>
      <c r="AC344" s="97">
        <v>415.8</v>
      </c>
      <c r="AD344" s="58">
        <v>8.7</v>
      </c>
      <c r="AE344" s="58">
        <v>9.4</v>
      </c>
      <c r="AF344" s="58">
        <v>8.0</v>
      </c>
      <c r="AG344" s="58">
        <v>5.7</v>
      </c>
      <c r="AH344" s="58">
        <v>9.0</v>
      </c>
      <c r="AI344" s="58"/>
      <c r="AJ344" s="58"/>
      <c r="AK344" s="58"/>
      <c r="AL344" s="58"/>
      <c r="AM344" s="58">
        <v>28.0</v>
      </c>
      <c r="AN344" s="95">
        <v>406.3</v>
      </c>
      <c r="AO344" s="58">
        <v>-4.3</v>
      </c>
      <c r="AP344" s="58">
        <v>12.2</v>
      </c>
      <c r="AQ344" s="58">
        <v>83.5</v>
      </c>
      <c r="AR344" s="58">
        <v>38.5</v>
      </c>
      <c r="AS344" s="58">
        <v>39.6</v>
      </c>
      <c r="AT344" s="58">
        <v>5.5</v>
      </c>
      <c r="AU344" s="58">
        <v>0.2</v>
      </c>
      <c r="AV344" s="58">
        <v>23.4</v>
      </c>
      <c r="AW344" s="58">
        <v>24.8</v>
      </c>
      <c r="AX344" s="58">
        <v>21.0</v>
      </c>
      <c r="AY344" s="58">
        <v>30.7</v>
      </c>
      <c r="AZ344" s="58">
        <v>127.0</v>
      </c>
      <c r="BA344" s="58">
        <v>26.1</v>
      </c>
      <c r="BB344" s="58">
        <v>22.5</v>
      </c>
    </row>
    <row r="345" ht="16.5" customHeight="1">
      <c r="A345" s="58" t="s">
        <v>664</v>
      </c>
      <c r="B345" s="31">
        <v>12070.0</v>
      </c>
      <c r="C345" s="58">
        <v>56.0</v>
      </c>
      <c r="D345" s="58" t="s">
        <v>511</v>
      </c>
      <c r="E345" s="58">
        <v>203.8</v>
      </c>
      <c r="F345" s="58">
        <v>209.5</v>
      </c>
      <c r="G345" s="58">
        <v>2.7</v>
      </c>
      <c r="H345" s="95">
        <v>36.9</v>
      </c>
      <c r="I345" s="58">
        <v>13.9</v>
      </c>
      <c r="J345" s="58">
        <v>4.5</v>
      </c>
      <c r="K345" s="58">
        <v>11.2</v>
      </c>
      <c r="L345" s="58">
        <v>37.5</v>
      </c>
      <c r="M345" s="58">
        <v>19.7</v>
      </c>
      <c r="N345" s="58">
        <v>13.1</v>
      </c>
      <c r="O345" s="58">
        <v>3.2</v>
      </c>
      <c r="P345" s="58">
        <v>2.5</v>
      </c>
      <c r="Q345" s="58">
        <v>23.6</v>
      </c>
      <c r="R345" s="58">
        <v>73.9</v>
      </c>
      <c r="S345" s="58">
        <v>49.0</v>
      </c>
      <c r="T345" s="95">
        <v>17936.0</v>
      </c>
      <c r="U345" s="95">
        <v>22177.0</v>
      </c>
      <c r="V345" s="58">
        <v>713.8</v>
      </c>
      <c r="W345" s="100">
        <f t="shared" si="5"/>
        <v>10.5</v>
      </c>
      <c r="X345" s="97">
        <f t="shared" si="6"/>
        <v>19.04761905</v>
      </c>
      <c r="Y345" s="97">
        <v>2.0</v>
      </c>
      <c r="Z345" s="58">
        <v>8.5</v>
      </c>
      <c r="AA345" s="58">
        <v>43.1</v>
      </c>
      <c r="AB345" s="58">
        <v>32.0</v>
      </c>
      <c r="AC345" s="97">
        <v>336.0</v>
      </c>
      <c r="AD345" s="58">
        <v>8.9</v>
      </c>
      <c r="AE345" s="58">
        <v>9.4</v>
      </c>
      <c r="AF345" s="58">
        <v>8.3</v>
      </c>
      <c r="AG345" s="58">
        <v>7.9</v>
      </c>
      <c r="AH345" s="58">
        <v>9.4</v>
      </c>
      <c r="AI345" s="58"/>
      <c r="AJ345" s="58"/>
      <c r="AK345" s="58"/>
      <c r="AL345" s="58"/>
      <c r="AM345" s="58">
        <v>66.0</v>
      </c>
      <c r="AN345" s="95">
        <v>5673.7</v>
      </c>
      <c r="AO345" s="58">
        <v>-6.6</v>
      </c>
      <c r="AP345" s="58">
        <v>9.6</v>
      </c>
      <c r="AQ345" s="58">
        <v>96.8</v>
      </c>
      <c r="AR345" s="58">
        <v>64.3</v>
      </c>
      <c r="AS345" s="58">
        <v>39.6</v>
      </c>
      <c r="AT345" s="58">
        <v>10.1</v>
      </c>
      <c r="AU345" s="58">
        <v>5.2</v>
      </c>
      <c r="AV345" s="58">
        <v>28.6</v>
      </c>
      <c r="AW345" s="58">
        <v>21.7</v>
      </c>
      <c r="AX345" s="58">
        <v>11.2</v>
      </c>
      <c r="AY345" s="58">
        <v>33.3</v>
      </c>
      <c r="AZ345" s="58">
        <v>102.0</v>
      </c>
      <c r="BA345" s="58">
        <v>21.8</v>
      </c>
      <c r="BB345" s="58">
        <v>10.0</v>
      </c>
    </row>
    <row r="346" ht="16.5" customHeight="1">
      <c r="A346" s="58" t="s">
        <v>664</v>
      </c>
      <c r="B346" s="31">
        <v>12068.0</v>
      </c>
      <c r="C346" s="58">
        <v>56.0</v>
      </c>
      <c r="D346" s="58" t="s">
        <v>509</v>
      </c>
      <c r="E346" s="58">
        <v>203.8</v>
      </c>
      <c r="F346" s="58">
        <v>209.5</v>
      </c>
      <c r="G346" s="58">
        <v>2.7</v>
      </c>
      <c r="H346" s="95">
        <v>36.9</v>
      </c>
      <c r="I346" s="58">
        <v>13.9</v>
      </c>
      <c r="J346" s="58">
        <v>4.5</v>
      </c>
      <c r="K346" s="58">
        <v>11.2</v>
      </c>
      <c r="L346" s="58">
        <v>37.5</v>
      </c>
      <c r="M346" s="58">
        <v>19.7</v>
      </c>
      <c r="N346" s="58">
        <v>13.1</v>
      </c>
      <c r="O346" s="58">
        <v>3.2</v>
      </c>
      <c r="P346" s="58">
        <v>2.5</v>
      </c>
      <c r="Q346" s="58">
        <v>23.6</v>
      </c>
      <c r="R346" s="58">
        <v>73.9</v>
      </c>
      <c r="S346" s="58">
        <v>49.0</v>
      </c>
      <c r="T346" s="95">
        <v>17936.0</v>
      </c>
      <c r="U346" s="95">
        <v>22177.0</v>
      </c>
      <c r="V346" s="58">
        <v>713.8</v>
      </c>
      <c r="W346" s="100">
        <f t="shared" si="5"/>
        <v>10.5</v>
      </c>
      <c r="X346" s="97">
        <f t="shared" si="6"/>
        <v>19.04761905</v>
      </c>
      <c r="Y346" s="97">
        <v>2.0</v>
      </c>
      <c r="Z346" s="58">
        <v>8.5</v>
      </c>
      <c r="AA346" s="58">
        <v>43.1</v>
      </c>
      <c r="AB346" s="58">
        <v>32.0</v>
      </c>
      <c r="AC346" s="97">
        <v>336.0</v>
      </c>
      <c r="AD346" s="58">
        <v>8.9</v>
      </c>
      <c r="AE346" s="58">
        <v>9.4</v>
      </c>
      <c r="AF346" s="58">
        <v>8.3</v>
      </c>
      <c r="AG346" s="58">
        <v>7.9</v>
      </c>
      <c r="AH346" s="58">
        <v>9.4</v>
      </c>
      <c r="AI346" s="58"/>
      <c r="AJ346" s="58"/>
      <c r="AK346" s="58"/>
      <c r="AL346" s="58"/>
      <c r="AM346" s="58">
        <v>66.0</v>
      </c>
      <c r="AN346" s="95">
        <v>5673.7</v>
      </c>
      <c r="AO346" s="58">
        <v>-6.6</v>
      </c>
      <c r="AP346" s="58">
        <v>9.6</v>
      </c>
      <c r="AQ346" s="58">
        <v>96.8</v>
      </c>
      <c r="AR346" s="58">
        <v>64.3</v>
      </c>
      <c r="AS346" s="58">
        <v>39.6</v>
      </c>
      <c r="AT346" s="58">
        <v>10.1</v>
      </c>
      <c r="AU346" s="58">
        <v>5.2</v>
      </c>
      <c r="AV346" s="58">
        <v>28.6</v>
      </c>
      <c r="AW346" s="58">
        <v>21.7</v>
      </c>
      <c r="AX346" s="58">
        <v>11.2</v>
      </c>
      <c r="AY346" s="58">
        <v>33.3</v>
      </c>
      <c r="AZ346" s="58">
        <v>102.0</v>
      </c>
      <c r="BA346" s="58">
        <v>21.8</v>
      </c>
      <c r="BB346" s="58">
        <v>10.0</v>
      </c>
    </row>
    <row r="347" ht="16.5" customHeight="1">
      <c r="A347" s="58" t="s">
        <v>664</v>
      </c>
      <c r="B347" s="31">
        <v>12063.0</v>
      </c>
      <c r="C347" s="58">
        <v>56.0</v>
      </c>
      <c r="D347" s="58" t="s">
        <v>946</v>
      </c>
      <c r="E347" s="58">
        <v>203.8</v>
      </c>
      <c r="F347" s="58">
        <v>209.5</v>
      </c>
      <c r="G347" s="58">
        <v>2.7</v>
      </c>
      <c r="H347" s="95">
        <v>36.9</v>
      </c>
      <c r="I347" s="58">
        <v>13.9</v>
      </c>
      <c r="J347" s="58">
        <v>4.5</v>
      </c>
      <c r="K347" s="58">
        <v>11.2</v>
      </c>
      <c r="L347" s="58">
        <v>37.5</v>
      </c>
      <c r="M347" s="58">
        <v>19.7</v>
      </c>
      <c r="N347" s="58">
        <v>13.1</v>
      </c>
      <c r="O347" s="58">
        <v>3.2</v>
      </c>
      <c r="P347" s="58">
        <v>2.5</v>
      </c>
      <c r="Q347" s="58">
        <v>23.6</v>
      </c>
      <c r="R347" s="58">
        <v>73.9</v>
      </c>
      <c r="S347" s="58">
        <v>49.0</v>
      </c>
      <c r="T347" s="95">
        <v>17936.0</v>
      </c>
      <c r="U347" s="95">
        <v>22177.0</v>
      </c>
      <c r="V347" s="58">
        <v>713.8</v>
      </c>
      <c r="W347" s="100">
        <f t="shared" si="5"/>
        <v>10.5</v>
      </c>
      <c r="X347" s="97">
        <f t="shared" si="6"/>
        <v>19.04761905</v>
      </c>
      <c r="Y347" s="97">
        <v>2.0</v>
      </c>
      <c r="Z347" s="58">
        <v>8.5</v>
      </c>
      <c r="AA347" s="58">
        <v>43.1</v>
      </c>
      <c r="AB347" s="58">
        <v>32.0</v>
      </c>
      <c r="AC347" s="97">
        <v>336.0</v>
      </c>
      <c r="AD347" s="58">
        <v>8.9</v>
      </c>
      <c r="AE347" s="58">
        <v>9.4</v>
      </c>
      <c r="AF347" s="58">
        <v>8.3</v>
      </c>
      <c r="AG347" s="58">
        <v>7.9</v>
      </c>
      <c r="AH347" s="58">
        <v>9.4</v>
      </c>
      <c r="AI347" s="58"/>
      <c r="AJ347" s="58"/>
      <c r="AK347" s="58"/>
      <c r="AL347" s="58"/>
      <c r="AM347" s="58">
        <v>66.0</v>
      </c>
      <c r="AN347" s="95">
        <v>5673.7</v>
      </c>
      <c r="AO347" s="58">
        <v>-6.6</v>
      </c>
      <c r="AP347" s="58">
        <v>9.6</v>
      </c>
      <c r="AQ347" s="58">
        <v>96.8</v>
      </c>
      <c r="AR347" s="58">
        <v>64.3</v>
      </c>
      <c r="AS347" s="58">
        <v>39.6</v>
      </c>
      <c r="AT347" s="58">
        <v>10.1</v>
      </c>
      <c r="AU347" s="58">
        <v>5.2</v>
      </c>
      <c r="AV347" s="58">
        <v>28.6</v>
      </c>
      <c r="AW347" s="58">
        <v>21.7</v>
      </c>
      <c r="AX347" s="58">
        <v>11.2</v>
      </c>
      <c r="AY347" s="58">
        <v>33.3</v>
      </c>
      <c r="AZ347" s="58">
        <v>102.0</v>
      </c>
      <c r="BA347" s="58">
        <v>21.8</v>
      </c>
      <c r="BB347" s="58">
        <v>10.0</v>
      </c>
    </row>
    <row r="348" ht="16.5" customHeight="1">
      <c r="A348" s="58" t="s">
        <v>664</v>
      </c>
      <c r="B348" s="31">
        <v>12073.0</v>
      </c>
      <c r="C348" s="58">
        <v>57.0</v>
      </c>
      <c r="D348" s="58" t="s">
        <v>514</v>
      </c>
      <c r="E348" s="58">
        <v>212.8</v>
      </c>
      <c r="F348" s="58">
        <v>219.9</v>
      </c>
      <c r="G348" s="58">
        <v>3.2</v>
      </c>
      <c r="H348" s="95">
        <v>51.7</v>
      </c>
      <c r="I348" s="58">
        <v>14.4</v>
      </c>
      <c r="J348" s="58">
        <v>4.4</v>
      </c>
      <c r="K348" s="58">
        <v>10.6</v>
      </c>
      <c r="L348" s="58">
        <v>37.4</v>
      </c>
      <c r="M348" s="58">
        <v>20.2</v>
      </c>
      <c r="N348" s="58">
        <v>13.1</v>
      </c>
      <c r="O348" s="58">
        <v>4.1</v>
      </c>
      <c r="P348" s="58">
        <v>2.6</v>
      </c>
      <c r="Q348" s="58">
        <v>16.6</v>
      </c>
      <c r="R348" s="58">
        <v>80.8</v>
      </c>
      <c r="S348" s="58">
        <v>42.2</v>
      </c>
      <c r="T348" s="95">
        <v>18121.0</v>
      </c>
      <c r="U348" s="95">
        <v>21832.0</v>
      </c>
      <c r="V348" s="58">
        <v>681.9</v>
      </c>
      <c r="W348" s="100">
        <f t="shared" si="5"/>
        <v>9.7</v>
      </c>
      <c r="X348" s="97">
        <f t="shared" si="6"/>
        <v>13.40206186</v>
      </c>
      <c r="Y348" s="97">
        <v>1.3</v>
      </c>
      <c r="Z348" s="58">
        <v>8.4</v>
      </c>
      <c r="AA348" s="58">
        <v>44.4</v>
      </c>
      <c r="AB348" s="58">
        <v>32.0</v>
      </c>
      <c r="AC348" s="97">
        <v>297.4</v>
      </c>
      <c r="AD348" s="58">
        <v>10.3</v>
      </c>
      <c r="AE348" s="58">
        <v>11.1</v>
      </c>
      <c r="AF348" s="58">
        <v>9.4</v>
      </c>
      <c r="AG348" s="58">
        <v>9.7</v>
      </c>
      <c r="AH348" s="58">
        <v>11.0</v>
      </c>
      <c r="AI348" s="58"/>
      <c r="AJ348" s="58"/>
      <c r="AK348" s="58"/>
      <c r="AL348" s="58"/>
      <c r="AM348" s="58">
        <v>55.0</v>
      </c>
      <c r="AN348" s="95">
        <v>4251.6</v>
      </c>
      <c r="AO348" s="58">
        <v>-6.3</v>
      </c>
      <c r="AP348" s="58">
        <v>12.4</v>
      </c>
      <c r="AQ348" s="58">
        <v>95.9</v>
      </c>
      <c r="AR348" s="58">
        <v>68.1</v>
      </c>
      <c r="AS348" s="58">
        <v>37.6</v>
      </c>
      <c r="AT348" s="58">
        <v>9.2</v>
      </c>
      <c r="AU348" s="58">
        <v>4.0</v>
      </c>
      <c r="AV348" s="58">
        <v>26.2</v>
      </c>
      <c r="AW348" s="58">
        <v>23.5</v>
      </c>
      <c r="AX348" s="58">
        <v>12.4</v>
      </c>
      <c r="AY348" s="58">
        <v>34.0</v>
      </c>
      <c r="AZ348" s="58">
        <v>113.1</v>
      </c>
      <c r="BA348" s="58">
        <v>21.9</v>
      </c>
      <c r="BB348" s="58">
        <v>8.1</v>
      </c>
    </row>
    <row r="349" ht="16.5" customHeight="1">
      <c r="A349" s="58" t="s">
        <v>664</v>
      </c>
      <c r="B349" s="31">
        <v>12060.0</v>
      </c>
      <c r="C349" s="58">
        <v>57.0</v>
      </c>
      <c r="D349" s="58" t="s">
        <v>947</v>
      </c>
      <c r="E349" s="58">
        <v>212.8</v>
      </c>
      <c r="F349" s="58">
        <v>219.9</v>
      </c>
      <c r="G349" s="58">
        <v>3.2</v>
      </c>
      <c r="H349" s="95">
        <v>51.7</v>
      </c>
      <c r="I349" s="58">
        <v>14.4</v>
      </c>
      <c r="J349" s="58">
        <v>4.4</v>
      </c>
      <c r="K349" s="58">
        <v>10.6</v>
      </c>
      <c r="L349" s="58">
        <v>37.4</v>
      </c>
      <c r="M349" s="58">
        <v>20.2</v>
      </c>
      <c r="N349" s="58">
        <v>13.1</v>
      </c>
      <c r="O349" s="58">
        <v>4.1</v>
      </c>
      <c r="P349" s="58">
        <v>2.6</v>
      </c>
      <c r="Q349" s="58">
        <v>16.6</v>
      </c>
      <c r="R349" s="58">
        <v>80.8</v>
      </c>
      <c r="S349" s="58">
        <v>42.2</v>
      </c>
      <c r="T349" s="95">
        <v>18121.0</v>
      </c>
      <c r="U349" s="95">
        <v>21832.0</v>
      </c>
      <c r="V349" s="58">
        <v>681.9</v>
      </c>
      <c r="W349" s="100">
        <f t="shared" si="5"/>
        <v>9.7</v>
      </c>
      <c r="X349" s="97">
        <f t="shared" si="6"/>
        <v>13.40206186</v>
      </c>
      <c r="Y349" s="97">
        <v>1.3</v>
      </c>
      <c r="Z349" s="58">
        <v>8.4</v>
      </c>
      <c r="AA349" s="58">
        <v>44.4</v>
      </c>
      <c r="AB349" s="58">
        <v>32.0</v>
      </c>
      <c r="AC349" s="97">
        <v>297.4</v>
      </c>
      <c r="AD349" s="58">
        <v>10.3</v>
      </c>
      <c r="AE349" s="58">
        <v>11.1</v>
      </c>
      <c r="AF349" s="58">
        <v>9.4</v>
      </c>
      <c r="AG349" s="58">
        <v>9.7</v>
      </c>
      <c r="AH349" s="58">
        <v>11.0</v>
      </c>
      <c r="AI349" s="58"/>
      <c r="AJ349" s="58"/>
      <c r="AK349" s="58"/>
      <c r="AL349" s="58"/>
      <c r="AM349" s="58">
        <v>55.0</v>
      </c>
      <c r="AN349" s="95">
        <v>4251.6</v>
      </c>
      <c r="AO349" s="58">
        <v>-6.3</v>
      </c>
      <c r="AP349" s="58">
        <v>12.4</v>
      </c>
      <c r="AQ349" s="58">
        <v>95.9</v>
      </c>
      <c r="AR349" s="58">
        <v>68.1</v>
      </c>
      <c r="AS349" s="58">
        <v>37.6</v>
      </c>
      <c r="AT349" s="58">
        <v>9.2</v>
      </c>
      <c r="AU349" s="58">
        <v>4.0</v>
      </c>
      <c r="AV349" s="58">
        <v>26.2</v>
      </c>
      <c r="AW349" s="58">
        <v>23.5</v>
      </c>
      <c r="AX349" s="58">
        <v>12.4</v>
      </c>
      <c r="AY349" s="58">
        <v>34.0</v>
      </c>
      <c r="AZ349" s="58">
        <v>113.1</v>
      </c>
      <c r="BA349" s="58">
        <v>21.9</v>
      </c>
      <c r="BB349" s="58">
        <v>8.1</v>
      </c>
    </row>
    <row r="350" ht="16.5" customHeight="1">
      <c r="A350" s="58" t="s">
        <v>664</v>
      </c>
      <c r="B350" s="31">
        <v>12065.0</v>
      </c>
      <c r="C350" s="58">
        <v>58.0</v>
      </c>
      <c r="D350" s="58" t="s">
        <v>948</v>
      </c>
      <c r="E350" s="58">
        <v>287.1</v>
      </c>
      <c r="F350" s="58">
        <v>295.8</v>
      </c>
      <c r="G350" s="58">
        <v>2.9</v>
      </c>
      <c r="H350" s="95">
        <v>134.1</v>
      </c>
      <c r="I350" s="58">
        <v>16.8</v>
      </c>
      <c r="J350" s="58">
        <v>5.0</v>
      </c>
      <c r="K350" s="58">
        <v>10.3</v>
      </c>
      <c r="L350" s="58">
        <v>39.9</v>
      </c>
      <c r="M350" s="58">
        <v>17.3</v>
      </c>
      <c r="N350" s="58">
        <v>10.6</v>
      </c>
      <c r="O350" s="58">
        <v>5.1</v>
      </c>
      <c r="P350" s="58">
        <v>4.6</v>
      </c>
      <c r="Q350" s="58">
        <v>17.5</v>
      </c>
      <c r="R350" s="58">
        <v>77.9</v>
      </c>
      <c r="S350" s="58">
        <v>52.7</v>
      </c>
      <c r="T350" s="95">
        <v>18806.0</v>
      </c>
      <c r="U350" s="95">
        <v>23162.0</v>
      </c>
      <c r="V350" s="58">
        <v>672.3</v>
      </c>
      <c r="W350" s="100">
        <f t="shared" si="5"/>
        <v>10.6</v>
      </c>
      <c r="X350" s="97">
        <f t="shared" si="6"/>
        <v>16.98113208</v>
      </c>
      <c r="Y350" s="97">
        <v>1.8</v>
      </c>
      <c r="Z350" s="58">
        <v>8.8</v>
      </c>
      <c r="AA350" s="58">
        <v>43.2</v>
      </c>
      <c r="AB350" s="58">
        <v>36.0</v>
      </c>
      <c r="AC350" s="97">
        <v>274.9</v>
      </c>
      <c r="AD350" s="58">
        <v>6.7</v>
      </c>
      <c r="AE350" s="58">
        <v>7.2</v>
      </c>
      <c r="AF350" s="58">
        <v>6.1</v>
      </c>
      <c r="AG350" s="58">
        <v>4.9</v>
      </c>
      <c r="AH350" s="58">
        <v>7.8</v>
      </c>
      <c r="AI350" s="58"/>
      <c r="AJ350" s="58"/>
      <c r="AK350" s="58"/>
      <c r="AL350" s="58"/>
      <c r="AM350" s="58">
        <v>25.0</v>
      </c>
      <c r="AN350" s="95">
        <v>2206.2</v>
      </c>
      <c r="AO350" s="58">
        <v>-2.7</v>
      </c>
      <c r="AP350" s="58">
        <v>18.9</v>
      </c>
      <c r="AQ350" s="58">
        <v>94.9</v>
      </c>
      <c r="AR350" s="58">
        <v>71.0</v>
      </c>
      <c r="AS350" s="58">
        <v>39.5</v>
      </c>
      <c r="AT350" s="58">
        <v>9.0</v>
      </c>
      <c r="AU350" s="58">
        <v>2.0</v>
      </c>
      <c r="AV350" s="58">
        <v>29.1</v>
      </c>
      <c r="AW350" s="58">
        <v>25.8</v>
      </c>
      <c r="AX350" s="58">
        <v>13.6</v>
      </c>
      <c r="AY350" s="58">
        <v>29.4</v>
      </c>
      <c r="AZ350" s="58">
        <v>71.7</v>
      </c>
      <c r="BA350" s="58">
        <v>23.4</v>
      </c>
      <c r="BB350" s="58">
        <v>10.5</v>
      </c>
    </row>
    <row r="351" ht="16.5" customHeight="1">
      <c r="A351" s="58" t="s">
        <v>664</v>
      </c>
      <c r="B351" s="31">
        <v>12064.0</v>
      </c>
      <c r="C351" s="58">
        <v>59.0</v>
      </c>
      <c r="D351" s="58" t="s">
        <v>949</v>
      </c>
      <c r="E351" s="58">
        <v>262.1</v>
      </c>
      <c r="F351" s="58">
        <v>269.3</v>
      </c>
      <c r="G351" s="58">
        <v>2.7</v>
      </c>
      <c r="H351" s="95">
        <v>109.3</v>
      </c>
      <c r="I351" s="58">
        <v>15.3</v>
      </c>
      <c r="J351" s="58">
        <v>4.1</v>
      </c>
      <c r="K351" s="58">
        <v>10.8</v>
      </c>
      <c r="L351" s="58">
        <v>39.8</v>
      </c>
      <c r="M351" s="58">
        <v>18.6</v>
      </c>
      <c r="N351" s="58">
        <v>11.5</v>
      </c>
      <c r="O351" s="58">
        <v>4.1</v>
      </c>
      <c r="P351" s="58">
        <v>2.6</v>
      </c>
      <c r="Q351" s="58">
        <v>11.9</v>
      </c>
      <c r="R351" s="58">
        <v>85.5</v>
      </c>
      <c r="S351" s="58">
        <v>53.4</v>
      </c>
      <c r="T351" s="95">
        <v>18742.0</v>
      </c>
      <c r="U351" s="95">
        <v>18622.0</v>
      </c>
      <c r="V351" s="58">
        <v>697.2</v>
      </c>
      <c r="W351" s="100">
        <f t="shared" si="5"/>
        <v>9.1</v>
      </c>
      <c r="X351" s="97">
        <f t="shared" si="6"/>
        <v>15.38461538</v>
      </c>
      <c r="Y351" s="97">
        <v>1.4</v>
      </c>
      <c r="Z351" s="58">
        <v>7.7</v>
      </c>
      <c r="AA351" s="58">
        <v>46.8</v>
      </c>
      <c r="AB351" s="58">
        <v>32.3</v>
      </c>
      <c r="AC351" s="97">
        <v>262.9</v>
      </c>
      <c r="AD351" s="58">
        <v>7.0</v>
      </c>
      <c r="AE351" s="58">
        <v>7.9</v>
      </c>
      <c r="AF351" s="58">
        <v>6.0</v>
      </c>
      <c r="AG351" s="58">
        <v>6.5</v>
      </c>
      <c r="AH351" s="58">
        <v>8.4</v>
      </c>
      <c r="AI351" s="58"/>
      <c r="AJ351" s="58"/>
      <c r="AK351" s="58"/>
      <c r="AL351" s="58"/>
      <c r="AM351" s="58">
        <v>49.0</v>
      </c>
      <c r="AN351" s="95">
        <v>2463.6</v>
      </c>
      <c r="AO351" s="58">
        <v>-4.3</v>
      </c>
      <c r="AP351" s="58">
        <v>17.5</v>
      </c>
      <c r="AQ351" s="58">
        <v>95.9</v>
      </c>
      <c r="AR351" s="58">
        <v>73.4</v>
      </c>
      <c r="AS351" s="58">
        <v>43.2</v>
      </c>
      <c r="AT351" s="58">
        <v>11.3</v>
      </c>
      <c r="AU351" s="58">
        <v>2.8</v>
      </c>
      <c r="AV351" s="58">
        <v>22.5</v>
      </c>
      <c r="AW351" s="58">
        <v>27.0</v>
      </c>
      <c r="AX351" s="58">
        <v>12.9</v>
      </c>
      <c r="AY351" s="58">
        <v>34.8</v>
      </c>
      <c r="AZ351" s="58">
        <v>81.6</v>
      </c>
      <c r="BA351" s="58">
        <v>22.5</v>
      </c>
      <c r="BB351" s="58">
        <v>9.3</v>
      </c>
    </row>
    <row r="352" ht="16.5" customHeight="1">
      <c r="A352" s="58" t="s">
        <v>664</v>
      </c>
      <c r="B352" s="31">
        <v>12051.0</v>
      </c>
      <c r="C352" s="58">
        <v>60.0</v>
      </c>
      <c r="D352" s="58" t="s">
        <v>950</v>
      </c>
      <c r="E352" s="58">
        <v>213.2</v>
      </c>
      <c r="F352" s="58">
        <v>220.3</v>
      </c>
      <c r="G352" s="58">
        <v>3.2</v>
      </c>
      <c r="H352" s="101">
        <v>311.4</v>
      </c>
      <c r="I352" s="58">
        <v>13.9</v>
      </c>
      <c r="J352" s="102">
        <v>6.5</v>
      </c>
      <c r="K352" s="102">
        <v>13.0</v>
      </c>
      <c r="L352" s="102">
        <v>34.8</v>
      </c>
      <c r="M352" s="102">
        <v>21.0</v>
      </c>
      <c r="N352" s="102">
        <v>12.3</v>
      </c>
      <c r="O352" s="58">
        <v>4.6</v>
      </c>
      <c r="P352" s="58">
        <v>2.5</v>
      </c>
      <c r="Q352" s="58">
        <v>16.1</v>
      </c>
      <c r="R352" s="58">
        <v>81.4</v>
      </c>
      <c r="S352" s="58">
        <v>43.0</v>
      </c>
      <c r="T352" s="95">
        <v>18930.0</v>
      </c>
      <c r="U352" s="95">
        <v>24020.0</v>
      </c>
      <c r="V352" s="58">
        <v>648.7</v>
      </c>
      <c r="W352" s="100">
        <f t="shared" si="5"/>
        <v>9.9</v>
      </c>
      <c r="X352" s="97">
        <f t="shared" si="6"/>
        <v>20.2020202</v>
      </c>
      <c r="Y352" s="97">
        <v>2.0</v>
      </c>
      <c r="Z352" s="58">
        <v>7.9</v>
      </c>
      <c r="AA352" s="58">
        <v>40.1</v>
      </c>
      <c r="AB352" s="58">
        <v>38.8</v>
      </c>
      <c r="AC352" s="97">
        <v>329.3</v>
      </c>
      <c r="AD352" s="58">
        <v>7.0</v>
      </c>
      <c r="AE352" s="58">
        <v>7.9</v>
      </c>
      <c r="AF352" s="58">
        <v>6.0</v>
      </c>
      <c r="AG352" s="58">
        <v>6.8</v>
      </c>
      <c r="AH352" s="58">
        <v>7.9</v>
      </c>
      <c r="AI352" s="58"/>
      <c r="AJ352" s="58"/>
      <c r="AK352" s="58"/>
      <c r="AL352" s="58"/>
      <c r="AM352" s="58">
        <v>37.0</v>
      </c>
      <c r="AN352" s="95">
        <v>3149.6</v>
      </c>
      <c r="AO352" s="58">
        <v>-5.8</v>
      </c>
      <c r="AP352" s="58">
        <v>15.1</v>
      </c>
      <c r="AQ352" s="58">
        <v>95.4</v>
      </c>
      <c r="AR352" s="58">
        <v>72.8</v>
      </c>
      <c r="AS352" s="58">
        <v>40.4</v>
      </c>
      <c r="AT352" s="58">
        <v>9.0</v>
      </c>
      <c r="AU352" s="58">
        <v>2.1</v>
      </c>
      <c r="AV352" s="58">
        <v>24.9</v>
      </c>
      <c r="AW352" s="58">
        <v>24.4</v>
      </c>
      <c r="AX352" s="58">
        <v>17.5</v>
      </c>
      <c r="AY352" s="58">
        <v>31.1</v>
      </c>
      <c r="AZ352" s="58">
        <v>81.3</v>
      </c>
      <c r="BA352" s="58">
        <v>23.2</v>
      </c>
      <c r="BB352" s="58">
        <v>11.8</v>
      </c>
    </row>
    <row r="353" ht="16.5" customHeight="1">
      <c r="A353" s="58" t="s">
        <v>664</v>
      </c>
      <c r="B353" s="31">
        <v>12069.0</v>
      </c>
      <c r="C353" s="58">
        <v>60.0</v>
      </c>
      <c r="D353" s="58" t="s">
        <v>951</v>
      </c>
      <c r="E353" s="58">
        <v>213.2</v>
      </c>
      <c r="F353" s="58">
        <v>220.3</v>
      </c>
      <c r="G353" s="58">
        <v>3.2</v>
      </c>
      <c r="H353" s="101">
        <v>80.2</v>
      </c>
      <c r="I353" s="58">
        <v>13.9</v>
      </c>
      <c r="J353" s="102">
        <v>5.4</v>
      </c>
      <c r="K353" s="102">
        <v>10.1</v>
      </c>
      <c r="L353" s="102">
        <v>41.4</v>
      </c>
      <c r="M353" s="102">
        <v>17.7</v>
      </c>
      <c r="N353" s="102">
        <v>9.4</v>
      </c>
      <c r="O353" s="58">
        <v>4.6</v>
      </c>
      <c r="P353" s="58">
        <v>2.5</v>
      </c>
      <c r="Q353" s="58">
        <v>16.1</v>
      </c>
      <c r="R353" s="58">
        <v>81.4</v>
      </c>
      <c r="S353" s="58">
        <v>43.0</v>
      </c>
      <c r="T353" s="95">
        <v>18930.0</v>
      </c>
      <c r="U353" s="95">
        <v>24020.0</v>
      </c>
      <c r="V353" s="58">
        <v>648.7</v>
      </c>
      <c r="W353" s="100">
        <f t="shared" si="5"/>
        <v>9.9</v>
      </c>
      <c r="X353" s="97">
        <f t="shared" si="6"/>
        <v>20.2020202</v>
      </c>
      <c r="Y353" s="97">
        <v>2.0</v>
      </c>
      <c r="Z353" s="58">
        <v>7.9</v>
      </c>
      <c r="AA353" s="58">
        <v>40.1</v>
      </c>
      <c r="AB353" s="58">
        <v>38.8</v>
      </c>
      <c r="AC353" s="97">
        <v>329.3</v>
      </c>
      <c r="AD353" s="58">
        <v>7.0</v>
      </c>
      <c r="AE353" s="58">
        <v>7.9</v>
      </c>
      <c r="AF353" s="58">
        <v>6.0</v>
      </c>
      <c r="AG353" s="58">
        <v>6.8</v>
      </c>
      <c r="AH353" s="58">
        <v>7.9</v>
      </c>
      <c r="AI353" s="58"/>
      <c r="AJ353" s="58"/>
      <c r="AK353" s="58"/>
      <c r="AL353" s="58"/>
      <c r="AM353" s="58">
        <v>37.0</v>
      </c>
      <c r="AN353" s="95">
        <v>3149.6</v>
      </c>
      <c r="AO353" s="58">
        <v>-5.8</v>
      </c>
      <c r="AP353" s="58">
        <v>15.1</v>
      </c>
      <c r="AQ353" s="58">
        <v>95.4</v>
      </c>
      <c r="AR353" s="58">
        <v>72.8</v>
      </c>
      <c r="AS353" s="58">
        <v>40.4</v>
      </c>
      <c r="AT353" s="58">
        <v>9.0</v>
      </c>
      <c r="AU353" s="58">
        <v>2.1</v>
      </c>
      <c r="AV353" s="58">
        <v>24.9</v>
      </c>
      <c r="AW353" s="58">
        <v>24.4</v>
      </c>
      <c r="AX353" s="58">
        <v>17.5</v>
      </c>
      <c r="AY353" s="58">
        <v>31.1</v>
      </c>
      <c r="AZ353" s="58">
        <v>81.3</v>
      </c>
      <c r="BA353" s="58">
        <v>23.2</v>
      </c>
      <c r="BB353" s="58">
        <v>11.8</v>
      </c>
    </row>
    <row r="354" ht="16.5" customHeight="1">
      <c r="A354" s="58" t="s">
        <v>664</v>
      </c>
      <c r="B354" s="58">
        <v>12072.0</v>
      </c>
      <c r="C354" s="58">
        <v>60.0</v>
      </c>
      <c r="D354" s="58" t="s">
        <v>952</v>
      </c>
      <c r="E354" s="58">
        <v>213.2</v>
      </c>
      <c r="F354" s="58">
        <v>220.3</v>
      </c>
      <c r="G354" s="58">
        <v>3.2</v>
      </c>
      <c r="H354" s="101">
        <v>77.3</v>
      </c>
      <c r="I354" s="58">
        <v>13.9</v>
      </c>
      <c r="J354" s="102">
        <v>6.1</v>
      </c>
      <c r="K354" s="102">
        <v>11.6</v>
      </c>
      <c r="L354" s="102">
        <v>39.7</v>
      </c>
      <c r="M354" s="102">
        <v>17.9</v>
      </c>
      <c r="N354" s="102">
        <v>9.8</v>
      </c>
      <c r="O354" s="58">
        <v>4.6</v>
      </c>
      <c r="P354" s="58">
        <v>2.5</v>
      </c>
      <c r="Q354" s="58">
        <v>16.1</v>
      </c>
      <c r="R354" s="58">
        <v>81.4</v>
      </c>
      <c r="S354" s="58">
        <v>43.0</v>
      </c>
      <c r="T354" s="95">
        <v>18930.0</v>
      </c>
      <c r="U354" s="95">
        <v>24020.0</v>
      </c>
      <c r="V354" s="58">
        <v>648.7</v>
      </c>
      <c r="W354" s="100">
        <f t="shared" si="5"/>
        <v>9.9</v>
      </c>
      <c r="X354" s="97">
        <f t="shared" si="6"/>
        <v>20.2020202</v>
      </c>
      <c r="Y354" s="97">
        <v>2.0</v>
      </c>
      <c r="Z354" s="58">
        <v>7.9</v>
      </c>
      <c r="AA354" s="58">
        <v>40.1</v>
      </c>
      <c r="AB354" s="58">
        <v>38.8</v>
      </c>
      <c r="AC354" s="97">
        <v>329.3</v>
      </c>
      <c r="AD354" s="58">
        <v>7.0</v>
      </c>
      <c r="AE354" s="58">
        <v>7.9</v>
      </c>
      <c r="AF354" s="58">
        <v>6.0</v>
      </c>
      <c r="AG354" s="58">
        <v>6.8</v>
      </c>
      <c r="AH354" s="58">
        <v>7.9</v>
      </c>
      <c r="AI354" s="58"/>
      <c r="AJ354" s="58"/>
      <c r="AK354" s="58"/>
      <c r="AL354" s="58"/>
      <c r="AM354" s="58">
        <v>37.0</v>
      </c>
      <c r="AN354" s="95">
        <v>3149.6</v>
      </c>
      <c r="AO354" s="58">
        <v>-5.8</v>
      </c>
      <c r="AP354" s="58">
        <v>15.1</v>
      </c>
      <c r="AQ354" s="58">
        <v>95.4</v>
      </c>
      <c r="AR354" s="58">
        <v>72.8</v>
      </c>
      <c r="AS354" s="58">
        <v>40.4</v>
      </c>
      <c r="AT354" s="58">
        <v>9.0</v>
      </c>
      <c r="AU354" s="58">
        <v>2.1</v>
      </c>
      <c r="AV354" s="58">
        <v>24.9</v>
      </c>
      <c r="AW354" s="58">
        <v>24.4</v>
      </c>
      <c r="AX354" s="58">
        <v>17.5</v>
      </c>
      <c r="AY354" s="58">
        <v>31.1</v>
      </c>
      <c r="AZ354" s="58">
        <v>81.3</v>
      </c>
      <c r="BA354" s="58">
        <v>23.2</v>
      </c>
      <c r="BB354" s="58">
        <v>11.8</v>
      </c>
    </row>
    <row r="355" ht="16.5" customHeight="1">
      <c r="A355" s="58" t="s">
        <v>664</v>
      </c>
      <c r="B355" s="31">
        <v>12054.0</v>
      </c>
      <c r="C355" s="58">
        <v>61.0</v>
      </c>
      <c r="D355" s="58" t="s">
        <v>953</v>
      </c>
      <c r="E355" s="58">
        <v>294.1</v>
      </c>
      <c r="F355" s="58">
        <v>310.5</v>
      </c>
      <c r="G355" s="58">
        <v>5.3</v>
      </c>
      <c r="H355" s="101">
        <v>856.5</v>
      </c>
      <c r="I355" s="58">
        <v>17.5</v>
      </c>
      <c r="J355" s="102">
        <v>7.5</v>
      </c>
      <c r="K355" s="102">
        <v>16.3</v>
      </c>
      <c r="L355" s="102">
        <v>35.5</v>
      </c>
      <c r="M355" s="102">
        <v>15.7</v>
      </c>
      <c r="N355" s="102">
        <v>9.4</v>
      </c>
      <c r="O355" s="58">
        <v>6.3</v>
      </c>
      <c r="P355" s="58">
        <v>4.8</v>
      </c>
      <c r="Q355" s="58">
        <v>16.6</v>
      </c>
      <c r="R355" s="58">
        <v>78.7</v>
      </c>
      <c r="S355" s="58">
        <v>30.3</v>
      </c>
      <c r="T355" s="95">
        <v>19217.0</v>
      </c>
      <c r="U355" s="95">
        <v>30931.0</v>
      </c>
      <c r="V355" s="58">
        <v>586.0</v>
      </c>
      <c r="W355" s="100">
        <f t="shared" si="5"/>
        <v>11.2</v>
      </c>
      <c r="X355" s="97">
        <f t="shared" si="6"/>
        <v>21.42857143</v>
      </c>
      <c r="Y355" s="97">
        <v>2.4</v>
      </c>
      <c r="Z355" s="58">
        <v>8.8</v>
      </c>
      <c r="AA355" s="102">
        <v>23.8</v>
      </c>
      <c r="AB355" s="102">
        <v>65.2</v>
      </c>
      <c r="AC355" s="97">
        <v>408.4</v>
      </c>
      <c r="AD355" s="58">
        <v>6.0</v>
      </c>
      <c r="AE355" s="58">
        <v>6.9</v>
      </c>
      <c r="AF355" s="58">
        <v>5.1</v>
      </c>
      <c r="AG355" s="58">
        <v>5.2</v>
      </c>
      <c r="AH355" s="58">
        <v>6.8</v>
      </c>
      <c r="AI355" s="58"/>
      <c r="AJ355" s="58"/>
      <c r="AK355" s="58"/>
      <c r="AL355" s="58"/>
      <c r="AM355" s="58">
        <v>9.0</v>
      </c>
      <c r="AN355" s="95">
        <v>673.3</v>
      </c>
      <c r="AO355" s="58">
        <v>-0.5</v>
      </c>
      <c r="AP355" s="58">
        <v>20.9</v>
      </c>
      <c r="AQ355" s="58">
        <v>93.7</v>
      </c>
      <c r="AR355" s="58">
        <v>86.7</v>
      </c>
      <c r="AS355" s="58">
        <v>46.0</v>
      </c>
      <c r="AT355" s="58">
        <v>8.0</v>
      </c>
      <c r="AU355" s="58">
        <v>1.3</v>
      </c>
      <c r="AV355" s="58">
        <v>13.5</v>
      </c>
      <c r="AW355" s="58">
        <v>20.3</v>
      </c>
      <c r="AX355" s="58">
        <v>29.8</v>
      </c>
      <c r="AY355" s="58">
        <v>35.1</v>
      </c>
      <c r="AZ355" s="58">
        <v>69.9</v>
      </c>
      <c r="BA355" s="58">
        <v>24.9</v>
      </c>
      <c r="BB355" s="58">
        <v>20.4</v>
      </c>
    </row>
    <row r="356" ht="16.5" customHeight="1">
      <c r="A356" s="58" t="s">
        <v>664</v>
      </c>
      <c r="B356" s="31">
        <v>12061.0</v>
      </c>
      <c r="C356" s="58">
        <v>62.0</v>
      </c>
      <c r="D356" s="58" t="s">
        <v>502</v>
      </c>
      <c r="E356" s="58">
        <v>290.2</v>
      </c>
      <c r="F356" s="58">
        <v>300.9</v>
      </c>
      <c r="G356" s="58">
        <v>3.6</v>
      </c>
      <c r="H356" s="95">
        <v>74.7</v>
      </c>
      <c r="I356" s="58">
        <v>15.2</v>
      </c>
      <c r="J356" s="58">
        <v>4.8</v>
      </c>
      <c r="K356" s="58">
        <v>11.3</v>
      </c>
      <c r="L356" s="58">
        <v>38.6</v>
      </c>
      <c r="M356" s="58">
        <v>18.0</v>
      </c>
      <c r="N356" s="58">
        <v>12.1</v>
      </c>
      <c r="O356" s="58">
        <v>4.8</v>
      </c>
      <c r="P356" s="58">
        <v>3.4</v>
      </c>
      <c r="Q356" s="58">
        <v>18.9</v>
      </c>
      <c r="R356" s="58">
        <v>77.7</v>
      </c>
      <c r="S356" s="58">
        <v>51.6</v>
      </c>
      <c r="T356" s="95">
        <v>19225.0</v>
      </c>
      <c r="U356" s="95">
        <v>31015.0</v>
      </c>
      <c r="V356" s="58">
        <v>722.4</v>
      </c>
      <c r="W356" s="100">
        <f t="shared" si="5"/>
        <v>9.4</v>
      </c>
      <c r="X356" s="97">
        <f t="shared" si="6"/>
        <v>10.63829787</v>
      </c>
      <c r="Y356" s="97">
        <v>1.0</v>
      </c>
      <c r="Z356" s="58">
        <v>8.4</v>
      </c>
      <c r="AA356" s="58">
        <v>46.0</v>
      </c>
      <c r="AB356" s="58">
        <v>35.0</v>
      </c>
      <c r="AC356" s="97">
        <v>361.6</v>
      </c>
      <c r="AD356" s="58">
        <v>5.8</v>
      </c>
      <c r="AE356" s="58">
        <v>6.2</v>
      </c>
      <c r="AF356" s="58">
        <v>5.3</v>
      </c>
      <c r="AG356" s="58">
        <v>4.0</v>
      </c>
      <c r="AH356" s="58">
        <v>6.9</v>
      </c>
      <c r="AI356" s="58"/>
      <c r="AJ356" s="58"/>
      <c r="AK356" s="58"/>
      <c r="AL356" s="58"/>
      <c r="AM356" s="58">
        <v>51.0</v>
      </c>
      <c r="AN356" s="95">
        <v>4025.8</v>
      </c>
      <c r="AO356" s="58">
        <v>-4.0</v>
      </c>
      <c r="AP356" s="58">
        <v>17.3</v>
      </c>
      <c r="AQ356" s="58">
        <v>95.2</v>
      </c>
      <c r="AR356" s="58">
        <v>70.1</v>
      </c>
      <c r="AS356" s="58">
        <v>43.6</v>
      </c>
      <c r="AT356" s="58">
        <v>10.3</v>
      </c>
      <c r="AU356" s="58">
        <v>3.1</v>
      </c>
      <c r="AV356" s="58">
        <v>27.0</v>
      </c>
      <c r="AW356" s="58">
        <v>32.0</v>
      </c>
      <c r="AX356" s="58">
        <v>14.5</v>
      </c>
      <c r="AY356" s="58">
        <v>23.4</v>
      </c>
      <c r="AZ356" s="58">
        <v>68.6</v>
      </c>
      <c r="BA356" s="58">
        <v>23.9</v>
      </c>
      <c r="BB356" s="58">
        <v>13.7</v>
      </c>
    </row>
    <row r="357" ht="16.5" customHeight="1">
      <c r="A357" s="58" t="s">
        <v>664</v>
      </c>
      <c r="B357" s="31">
        <v>12066.0</v>
      </c>
      <c r="C357" s="58">
        <v>62.0</v>
      </c>
      <c r="D357" s="58" t="s">
        <v>954</v>
      </c>
      <c r="E357" s="58">
        <v>290.2</v>
      </c>
      <c r="F357" s="58">
        <v>300.9</v>
      </c>
      <c r="G357" s="58">
        <v>3.6</v>
      </c>
      <c r="H357" s="95">
        <v>74.7</v>
      </c>
      <c r="I357" s="58">
        <v>15.2</v>
      </c>
      <c r="J357" s="58">
        <v>4.8</v>
      </c>
      <c r="K357" s="58">
        <v>11.3</v>
      </c>
      <c r="L357" s="58">
        <v>38.6</v>
      </c>
      <c r="M357" s="58">
        <v>18.0</v>
      </c>
      <c r="N357" s="58">
        <v>12.1</v>
      </c>
      <c r="O357" s="58">
        <v>4.8</v>
      </c>
      <c r="P357" s="58">
        <v>3.4</v>
      </c>
      <c r="Q357" s="58">
        <v>18.9</v>
      </c>
      <c r="R357" s="58">
        <v>77.7</v>
      </c>
      <c r="S357" s="58">
        <v>51.6</v>
      </c>
      <c r="T357" s="95">
        <v>19225.0</v>
      </c>
      <c r="U357" s="95">
        <v>31015.0</v>
      </c>
      <c r="V357" s="58">
        <v>722.4</v>
      </c>
      <c r="W357" s="100">
        <f t="shared" si="5"/>
        <v>9.4</v>
      </c>
      <c r="X357" s="97">
        <f t="shared" si="6"/>
        <v>10.63829787</v>
      </c>
      <c r="Y357" s="97">
        <v>1.0</v>
      </c>
      <c r="Z357" s="58">
        <v>8.4</v>
      </c>
      <c r="AA357" s="58">
        <v>46.0</v>
      </c>
      <c r="AB357" s="58">
        <v>35.0</v>
      </c>
      <c r="AC357" s="97">
        <v>361.6</v>
      </c>
      <c r="AD357" s="58">
        <v>5.8</v>
      </c>
      <c r="AE357" s="58">
        <v>6.2</v>
      </c>
      <c r="AF357" s="58">
        <v>5.3</v>
      </c>
      <c r="AG357" s="58">
        <v>4.0</v>
      </c>
      <c r="AH357" s="58">
        <v>6.9</v>
      </c>
      <c r="AI357" s="58"/>
      <c r="AJ357" s="58"/>
      <c r="AK357" s="58"/>
      <c r="AL357" s="58"/>
      <c r="AM357" s="58">
        <v>51.0</v>
      </c>
      <c r="AN357" s="95">
        <v>4025.8</v>
      </c>
      <c r="AO357" s="58">
        <v>-4.0</v>
      </c>
      <c r="AP357" s="58">
        <v>17.3</v>
      </c>
      <c r="AQ357" s="58">
        <v>95.2</v>
      </c>
      <c r="AR357" s="58">
        <v>70.1</v>
      </c>
      <c r="AS357" s="58">
        <v>43.6</v>
      </c>
      <c r="AT357" s="58">
        <v>10.3</v>
      </c>
      <c r="AU357" s="58">
        <v>3.1</v>
      </c>
      <c r="AV357" s="58">
        <v>27.0</v>
      </c>
      <c r="AW357" s="58">
        <v>32.0</v>
      </c>
      <c r="AX357" s="58">
        <v>14.5</v>
      </c>
      <c r="AY357" s="58">
        <v>23.4</v>
      </c>
      <c r="AZ357" s="58">
        <v>68.6</v>
      </c>
      <c r="BA357" s="58">
        <v>23.9</v>
      </c>
      <c r="BB357" s="58">
        <v>13.7</v>
      </c>
    </row>
    <row r="358" ht="16.5" customHeight="1">
      <c r="A358" s="58" t="s">
        <v>664</v>
      </c>
      <c r="B358" s="31">
        <v>12053.0</v>
      </c>
      <c r="C358" s="58">
        <v>63.0</v>
      </c>
      <c r="D358" s="58" t="s">
        <v>955</v>
      </c>
      <c r="E358" s="58">
        <v>226.1</v>
      </c>
      <c r="F358" s="58">
        <v>240.5</v>
      </c>
      <c r="G358" s="58">
        <v>6.0</v>
      </c>
      <c r="H358" s="101">
        <v>402.5</v>
      </c>
      <c r="I358" s="58">
        <v>14.6</v>
      </c>
      <c r="J358" s="102">
        <v>7.5</v>
      </c>
      <c r="K358" s="102">
        <v>12.6</v>
      </c>
      <c r="L358" s="102">
        <v>36.8</v>
      </c>
      <c r="M358" s="102">
        <v>19.4</v>
      </c>
      <c r="N358" s="102">
        <v>11.1</v>
      </c>
      <c r="O358" s="58">
        <v>4.8</v>
      </c>
      <c r="P358" s="58">
        <v>2.9</v>
      </c>
      <c r="Q358" s="58">
        <v>12.7</v>
      </c>
      <c r="R358" s="58">
        <v>84.4</v>
      </c>
      <c r="S358" s="58">
        <v>40.0</v>
      </c>
      <c r="T358" s="95">
        <v>18268.0</v>
      </c>
      <c r="U358" s="95">
        <v>25059.0</v>
      </c>
      <c r="V358" s="58">
        <v>655.5</v>
      </c>
      <c r="W358" s="100">
        <f t="shared" si="5"/>
        <v>10.9</v>
      </c>
      <c r="X358" s="97">
        <f t="shared" si="6"/>
        <v>22.01834862</v>
      </c>
      <c r="Y358" s="97">
        <v>2.4</v>
      </c>
      <c r="Z358" s="58">
        <v>8.5</v>
      </c>
      <c r="AA358" s="102">
        <v>34.2</v>
      </c>
      <c r="AB358" s="102">
        <v>51.1</v>
      </c>
      <c r="AC358" s="97">
        <v>345.2</v>
      </c>
      <c r="AD358" s="58">
        <v>8.2</v>
      </c>
      <c r="AE358" s="58">
        <v>8.9</v>
      </c>
      <c r="AF358" s="58">
        <v>7.4</v>
      </c>
      <c r="AG358" s="58">
        <v>8.6</v>
      </c>
      <c r="AH358" s="58">
        <v>8.9</v>
      </c>
      <c r="AI358" s="58"/>
      <c r="AJ358" s="58"/>
      <c r="AK358" s="58"/>
      <c r="AL358" s="58"/>
      <c r="AM358" s="58">
        <v>38.0</v>
      </c>
      <c r="AN358" s="95">
        <v>2404.6</v>
      </c>
      <c r="AO358" s="58">
        <v>-5.5</v>
      </c>
      <c r="AP358" s="58">
        <v>24.6</v>
      </c>
      <c r="AQ358" s="58">
        <v>95.2</v>
      </c>
      <c r="AR358" s="58">
        <v>69.0</v>
      </c>
      <c r="AS358" s="58">
        <v>38.3</v>
      </c>
      <c r="AT358" s="58">
        <v>9.3</v>
      </c>
      <c r="AU358" s="58">
        <v>1.9</v>
      </c>
      <c r="AV358" s="58">
        <v>24.2</v>
      </c>
      <c r="AW358" s="58">
        <v>21.2</v>
      </c>
      <c r="AX358" s="58">
        <v>15.8</v>
      </c>
      <c r="AY358" s="58">
        <v>36.9</v>
      </c>
      <c r="AZ358" s="58">
        <v>97.2</v>
      </c>
      <c r="BA358" s="58">
        <v>23.8</v>
      </c>
      <c r="BB358" s="58">
        <v>14.1</v>
      </c>
    </row>
    <row r="359" ht="16.5" customHeight="1">
      <c r="A359" s="58" t="s">
        <v>664</v>
      </c>
      <c r="B359" s="31">
        <v>12067.0</v>
      </c>
      <c r="C359" s="58">
        <v>63.0</v>
      </c>
      <c r="D359" s="58" t="s">
        <v>508</v>
      </c>
      <c r="E359" s="58">
        <v>226.1</v>
      </c>
      <c r="F359" s="58">
        <v>240.5</v>
      </c>
      <c r="G359" s="58">
        <v>6.0</v>
      </c>
      <c r="H359" s="101">
        <v>81.1</v>
      </c>
      <c r="I359" s="58">
        <v>14.6</v>
      </c>
      <c r="J359" s="102">
        <v>5.5</v>
      </c>
      <c r="K359" s="102">
        <v>11.0</v>
      </c>
      <c r="L359" s="102">
        <v>39.4</v>
      </c>
      <c r="M359" s="102">
        <v>19.7</v>
      </c>
      <c r="N359" s="102">
        <v>10.9</v>
      </c>
      <c r="O359" s="58">
        <v>4.8</v>
      </c>
      <c r="P359" s="58">
        <v>2.9</v>
      </c>
      <c r="Q359" s="58">
        <v>12.7</v>
      </c>
      <c r="R359" s="58">
        <v>84.4</v>
      </c>
      <c r="S359" s="58">
        <v>40.0</v>
      </c>
      <c r="T359" s="95">
        <v>18268.0</v>
      </c>
      <c r="U359" s="95">
        <v>25059.0</v>
      </c>
      <c r="V359" s="58">
        <v>655.5</v>
      </c>
      <c r="W359" s="100">
        <f t="shared" si="5"/>
        <v>10.9</v>
      </c>
      <c r="X359" s="97">
        <f t="shared" si="6"/>
        <v>22.01834862</v>
      </c>
      <c r="Y359" s="97">
        <v>2.4</v>
      </c>
      <c r="Z359" s="58">
        <v>8.5</v>
      </c>
      <c r="AA359" s="58">
        <v>45.4</v>
      </c>
      <c r="AB359" s="58">
        <v>35.2</v>
      </c>
      <c r="AC359" s="97">
        <v>345.2</v>
      </c>
      <c r="AD359" s="58">
        <v>8.2</v>
      </c>
      <c r="AE359" s="58">
        <v>8.9</v>
      </c>
      <c r="AF359" s="58">
        <v>7.4</v>
      </c>
      <c r="AG359" s="58">
        <v>8.6</v>
      </c>
      <c r="AH359" s="58">
        <v>8.9</v>
      </c>
      <c r="AI359" s="58"/>
      <c r="AJ359" s="58"/>
      <c r="AK359" s="58"/>
      <c r="AL359" s="58"/>
      <c r="AM359" s="58">
        <v>38.0</v>
      </c>
      <c r="AN359" s="95">
        <v>2404.6</v>
      </c>
      <c r="AO359" s="58">
        <v>-5.5</v>
      </c>
      <c r="AP359" s="58">
        <v>24.6</v>
      </c>
      <c r="AQ359" s="58">
        <v>95.2</v>
      </c>
      <c r="AR359" s="58">
        <v>69.0</v>
      </c>
      <c r="AS359" s="58">
        <v>38.3</v>
      </c>
      <c r="AT359" s="58">
        <v>9.3</v>
      </c>
      <c r="AU359" s="58">
        <v>1.9</v>
      </c>
      <c r="AV359" s="58">
        <v>24.2</v>
      </c>
      <c r="AW359" s="58">
        <v>21.2</v>
      </c>
      <c r="AX359" s="58">
        <v>15.8</v>
      </c>
      <c r="AY359" s="58">
        <v>36.9</v>
      </c>
      <c r="AZ359" s="58">
        <v>97.2</v>
      </c>
      <c r="BA359" s="58">
        <v>23.8</v>
      </c>
      <c r="BB359" s="58">
        <v>14.1</v>
      </c>
    </row>
    <row r="360" ht="16.5" customHeight="1">
      <c r="A360" s="58" t="s">
        <v>664</v>
      </c>
      <c r="B360" s="31">
        <v>12052.0</v>
      </c>
      <c r="C360" s="58">
        <v>64.0</v>
      </c>
      <c r="D360" s="58" t="s">
        <v>956</v>
      </c>
      <c r="E360" s="58">
        <v>209.1</v>
      </c>
      <c r="F360" s="58">
        <v>217.3</v>
      </c>
      <c r="G360" s="58">
        <v>3.8</v>
      </c>
      <c r="H360" s="101">
        <v>621.5</v>
      </c>
      <c r="I360" s="58">
        <v>13.4</v>
      </c>
      <c r="J360" s="102">
        <v>8.5</v>
      </c>
      <c r="K360" s="102">
        <v>14.2</v>
      </c>
      <c r="L360" s="102">
        <v>35.6</v>
      </c>
      <c r="M360" s="102">
        <v>19.0</v>
      </c>
      <c r="N360" s="102">
        <v>10.6</v>
      </c>
      <c r="O360" s="58">
        <v>4.9</v>
      </c>
      <c r="P360" s="58">
        <v>3.1</v>
      </c>
      <c r="Q360" s="58">
        <v>15.8</v>
      </c>
      <c r="R360" s="58">
        <v>81.0</v>
      </c>
      <c r="S360" s="58">
        <v>36.6</v>
      </c>
      <c r="T360" s="95">
        <v>18308.0</v>
      </c>
      <c r="U360" s="95">
        <v>33052.0</v>
      </c>
      <c r="V360" s="58">
        <v>655.0</v>
      </c>
      <c r="W360" s="100">
        <f t="shared" si="5"/>
        <v>10.2</v>
      </c>
      <c r="X360" s="97">
        <f t="shared" si="6"/>
        <v>19.60784314</v>
      </c>
      <c r="Y360" s="97">
        <v>2.0</v>
      </c>
      <c r="Z360" s="58">
        <v>8.2</v>
      </c>
      <c r="AA360" s="102">
        <v>29.4</v>
      </c>
      <c r="AB360" s="102">
        <v>52.5</v>
      </c>
      <c r="AC360" s="97">
        <v>375.8</v>
      </c>
      <c r="AD360" s="58">
        <v>8.8</v>
      </c>
      <c r="AE360" s="58">
        <v>9.8</v>
      </c>
      <c r="AF360" s="58">
        <v>7.8</v>
      </c>
      <c r="AG360" s="58">
        <v>4.2</v>
      </c>
      <c r="AH360" s="58">
        <v>9.0</v>
      </c>
      <c r="AI360" s="58"/>
      <c r="AJ360" s="58"/>
      <c r="AK360" s="58"/>
      <c r="AL360" s="58"/>
      <c r="AM360" s="58">
        <v>31.0</v>
      </c>
      <c r="AN360" s="95">
        <v>1822.6</v>
      </c>
      <c r="AO360" s="58">
        <v>-6.6</v>
      </c>
      <c r="AP360" s="58">
        <v>5.6</v>
      </c>
      <c r="AQ360" s="58">
        <v>95.1</v>
      </c>
      <c r="AR360" s="58">
        <v>66.9</v>
      </c>
      <c r="AS360" s="58">
        <v>39.5</v>
      </c>
      <c r="AT360" s="58">
        <v>9.9</v>
      </c>
      <c r="AU360" s="58">
        <v>1.5</v>
      </c>
      <c r="AV360" s="58">
        <v>26.7</v>
      </c>
      <c r="AW360" s="58">
        <v>20.3</v>
      </c>
      <c r="AX360" s="58">
        <v>17.9</v>
      </c>
      <c r="AY360" s="58">
        <v>33.6</v>
      </c>
      <c r="AZ360" s="58">
        <v>109.0</v>
      </c>
      <c r="BA360" s="58">
        <v>22.0</v>
      </c>
      <c r="BB360" s="58">
        <v>14.5</v>
      </c>
    </row>
    <row r="361" ht="16.5" customHeight="1">
      <c r="A361" s="58" t="s">
        <v>664</v>
      </c>
      <c r="B361" s="31">
        <v>12071.0</v>
      </c>
      <c r="C361" s="58">
        <v>64.0</v>
      </c>
      <c r="D361" s="58" t="s">
        <v>512</v>
      </c>
      <c r="E361" s="58">
        <v>209.1</v>
      </c>
      <c r="F361" s="58">
        <v>217.3</v>
      </c>
      <c r="G361" s="58">
        <v>3.8</v>
      </c>
      <c r="H361" s="101">
        <v>74.8</v>
      </c>
      <c r="I361" s="58">
        <v>13.4</v>
      </c>
      <c r="J361" s="102">
        <v>5.2</v>
      </c>
      <c r="K361" s="102">
        <v>10.2</v>
      </c>
      <c r="L361" s="102">
        <v>40.4</v>
      </c>
      <c r="M361" s="102">
        <v>20.3</v>
      </c>
      <c r="N361" s="102">
        <v>11.5</v>
      </c>
      <c r="O361" s="58">
        <v>4.9</v>
      </c>
      <c r="P361" s="58">
        <v>3.1</v>
      </c>
      <c r="Q361" s="58">
        <v>15.8</v>
      </c>
      <c r="R361" s="58">
        <v>81.0</v>
      </c>
      <c r="S361" s="58">
        <v>36.6</v>
      </c>
      <c r="T361" s="95">
        <v>18308.0</v>
      </c>
      <c r="U361" s="95">
        <v>33052.0</v>
      </c>
      <c r="V361" s="58">
        <v>655.0</v>
      </c>
      <c r="W361" s="100">
        <f t="shared" si="5"/>
        <v>10.2</v>
      </c>
      <c r="X361" s="97">
        <f t="shared" si="6"/>
        <v>19.60784314</v>
      </c>
      <c r="Y361" s="97">
        <v>2.0</v>
      </c>
      <c r="Z361" s="58">
        <v>8.2</v>
      </c>
      <c r="AA361" s="58">
        <v>41.1</v>
      </c>
      <c r="AB361" s="58">
        <v>35.5</v>
      </c>
      <c r="AC361" s="97">
        <v>375.8</v>
      </c>
      <c r="AD361" s="58">
        <v>8.8</v>
      </c>
      <c r="AE361" s="58">
        <v>9.8</v>
      </c>
      <c r="AF361" s="58">
        <v>7.8</v>
      </c>
      <c r="AG361" s="58">
        <v>4.2</v>
      </c>
      <c r="AH361" s="58">
        <v>9.0</v>
      </c>
      <c r="AI361" s="58"/>
      <c r="AJ361" s="58"/>
      <c r="AK361" s="58"/>
      <c r="AL361" s="58"/>
      <c r="AM361" s="58">
        <v>31.0</v>
      </c>
      <c r="AN361" s="95">
        <v>1822.6</v>
      </c>
      <c r="AO361" s="58">
        <v>-6.6</v>
      </c>
      <c r="AP361" s="58">
        <v>5.6</v>
      </c>
      <c r="AQ361" s="58">
        <v>95.1</v>
      </c>
      <c r="AR361" s="58">
        <v>66.9</v>
      </c>
      <c r="AS361" s="58">
        <v>39.5</v>
      </c>
      <c r="AT361" s="58">
        <v>9.9</v>
      </c>
      <c r="AU361" s="58">
        <v>1.5</v>
      </c>
      <c r="AV361" s="58">
        <v>26.7</v>
      </c>
      <c r="AW361" s="58">
        <v>20.3</v>
      </c>
      <c r="AX361" s="58">
        <v>17.9</v>
      </c>
      <c r="AY361" s="58">
        <v>33.6</v>
      </c>
      <c r="AZ361" s="58">
        <v>109.0</v>
      </c>
      <c r="BA361" s="58">
        <v>22.0</v>
      </c>
      <c r="BB361" s="58">
        <v>14.5</v>
      </c>
    </row>
    <row r="362" ht="16.5" customHeight="1">
      <c r="A362" s="58" t="s">
        <v>664</v>
      </c>
      <c r="B362" s="31">
        <v>12062.0</v>
      </c>
      <c r="C362" s="58">
        <v>65.0</v>
      </c>
      <c r="D362" s="58" t="s">
        <v>957</v>
      </c>
      <c r="E362" s="58">
        <v>196.8</v>
      </c>
      <c r="F362" s="58">
        <v>200.9</v>
      </c>
      <c r="G362" s="58">
        <v>2.0</v>
      </c>
      <c r="H362" s="95">
        <v>67.3</v>
      </c>
      <c r="I362" s="58">
        <v>13.3</v>
      </c>
      <c r="J362" s="58">
        <v>3.9</v>
      </c>
      <c r="K362" s="58">
        <v>10.5</v>
      </c>
      <c r="L362" s="58">
        <v>37.1</v>
      </c>
      <c r="M362" s="58">
        <v>20.7</v>
      </c>
      <c r="N362" s="58">
        <v>14.5</v>
      </c>
      <c r="O362" s="58">
        <v>2.7</v>
      </c>
      <c r="P362" s="58">
        <v>3.0</v>
      </c>
      <c r="Q362" s="58">
        <v>21.4</v>
      </c>
      <c r="R362" s="58">
        <v>75.6</v>
      </c>
      <c r="S362" s="58">
        <v>50.0</v>
      </c>
      <c r="T362" s="95">
        <v>17818.0</v>
      </c>
      <c r="U362" s="95">
        <v>22044.0</v>
      </c>
      <c r="V362" s="58">
        <v>728.6</v>
      </c>
      <c r="W362" s="100">
        <f t="shared" si="5"/>
        <v>9.2</v>
      </c>
      <c r="X362" s="97">
        <f t="shared" si="6"/>
        <v>14.13043478</v>
      </c>
      <c r="Y362" s="97">
        <v>1.3</v>
      </c>
      <c r="Z362" s="58">
        <v>7.9</v>
      </c>
      <c r="AA362" s="58">
        <v>46.8</v>
      </c>
      <c r="AB362" s="58">
        <v>29.3</v>
      </c>
      <c r="AC362" s="97">
        <v>324.0</v>
      </c>
      <c r="AD362" s="58">
        <v>9.6</v>
      </c>
      <c r="AE362" s="58">
        <v>10.0</v>
      </c>
      <c r="AF362" s="58">
        <v>9.2</v>
      </c>
      <c r="AG362" s="58">
        <v>3.6</v>
      </c>
      <c r="AH362" s="58">
        <v>12.1</v>
      </c>
      <c r="AI362" s="58"/>
      <c r="AJ362" s="58"/>
      <c r="AK362" s="58"/>
      <c r="AL362" s="58"/>
      <c r="AM362" s="58">
        <v>57.0</v>
      </c>
      <c r="AN362" s="95">
        <v>2983.3</v>
      </c>
      <c r="AO362" s="58">
        <v>-7.8</v>
      </c>
      <c r="AP362" s="58">
        <v>2.3</v>
      </c>
      <c r="AQ362" s="58">
        <v>97.3</v>
      </c>
      <c r="AR362" s="58">
        <v>63.3</v>
      </c>
      <c r="AS362" s="58">
        <v>36.4</v>
      </c>
      <c r="AT362" s="58">
        <v>10.6</v>
      </c>
      <c r="AU362" s="58">
        <v>3.6</v>
      </c>
      <c r="AV362" s="58">
        <v>33.2</v>
      </c>
      <c r="AW362" s="58">
        <v>19.7</v>
      </c>
      <c r="AX362" s="58">
        <v>12.9</v>
      </c>
      <c r="AY362" s="58">
        <v>30.5</v>
      </c>
      <c r="AZ362" s="58">
        <v>102.2</v>
      </c>
      <c r="BA362" s="58">
        <v>21.7</v>
      </c>
      <c r="BB362" s="58">
        <v>8.7</v>
      </c>
    </row>
    <row r="363" ht="16.5" customHeight="1">
      <c r="A363" s="58" t="s">
        <v>667</v>
      </c>
      <c r="B363" s="58">
        <v>15090.0</v>
      </c>
      <c r="C363" s="58">
        <v>66.0</v>
      </c>
      <c r="D363" s="58" t="s">
        <v>958</v>
      </c>
      <c r="E363" s="58">
        <v>194.6</v>
      </c>
      <c r="F363" s="58">
        <v>201.4</v>
      </c>
      <c r="G363" s="58">
        <v>3.4</v>
      </c>
      <c r="H363" s="95">
        <v>42.7</v>
      </c>
      <c r="I363" s="58">
        <v>14.9</v>
      </c>
      <c r="J363" s="58">
        <v>4.8</v>
      </c>
      <c r="K363" s="58">
        <v>11.5</v>
      </c>
      <c r="L363" s="58">
        <v>37.5</v>
      </c>
      <c r="M363" s="58">
        <v>18.8</v>
      </c>
      <c r="N363" s="58">
        <v>12.5</v>
      </c>
      <c r="O363" s="58">
        <v>2.9</v>
      </c>
      <c r="P363" s="58">
        <v>2.5</v>
      </c>
      <c r="Q363" s="58">
        <v>23.1</v>
      </c>
      <c r="R363" s="58">
        <v>74.3</v>
      </c>
      <c r="S363" s="58">
        <v>51.2</v>
      </c>
      <c r="T363" s="95">
        <v>17755.0</v>
      </c>
      <c r="U363" s="95">
        <v>21436.0</v>
      </c>
      <c r="V363" s="58">
        <v>700.8</v>
      </c>
      <c r="W363" s="100">
        <f t="shared" si="5"/>
        <v>10.8</v>
      </c>
      <c r="X363" s="97">
        <f t="shared" si="6"/>
        <v>19.44444444</v>
      </c>
      <c r="Y363" s="97">
        <v>2.1</v>
      </c>
      <c r="Z363" s="58">
        <v>8.7</v>
      </c>
      <c r="AA363" s="58">
        <v>49.2</v>
      </c>
      <c r="AB363" s="58">
        <v>29.1</v>
      </c>
      <c r="AC363" s="97">
        <v>314.1</v>
      </c>
      <c r="AD363" s="58">
        <v>9.9</v>
      </c>
      <c r="AE363" s="58">
        <v>10.3</v>
      </c>
      <c r="AF363" s="58">
        <v>9.4</v>
      </c>
      <c r="AG363" s="58">
        <v>7.5</v>
      </c>
      <c r="AH363" s="58">
        <v>10.0</v>
      </c>
      <c r="AI363" s="58"/>
      <c r="AJ363" s="58"/>
      <c r="AK363" s="58"/>
      <c r="AL363" s="58"/>
      <c r="AM363" s="58">
        <v>38.0</v>
      </c>
      <c r="AN363" s="95">
        <v>4716.2</v>
      </c>
      <c r="AO363" s="58">
        <v>-6.4</v>
      </c>
      <c r="AP363" s="58">
        <v>9.6</v>
      </c>
      <c r="AQ363" s="58">
        <v>97.1</v>
      </c>
      <c r="AR363" s="58">
        <v>61.0</v>
      </c>
      <c r="AS363" s="58">
        <v>35.6</v>
      </c>
      <c r="AT363" s="58">
        <v>9.7</v>
      </c>
      <c r="AU363" s="58">
        <v>5.2</v>
      </c>
      <c r="AV363" s="58">
        <v>28.1</v>
      </c>
      <c r="AW363" s="58">
        <v>21.3</v>
      </c>
      <c r="AX363" s="58">
        <v>11.0</v>
      </c>
      <c r="AY363" s="58">
        <v>34.4</v>
      </c>
      <c r="AZ363" s="58">
        <v>108.1</v>
      </c>
      <c r="BA363" s="58">
        <v>22.3</v>
      </c>
      <c r="BB363" s="58">
        <v>9.5</v>
      </c>
    </row>
    <row r="364" ht="16.5" customHeight="1">
      <c r="A364" s="58" t="s">
        <v>667</v>
      </c>
      <c r="B364" s="58">
        <v>15081.0</v>
      </c>
      <c r="C364" s="58">
        <v>66.0</v>
      </c>
      <c r="D364" s="58" t="s">
        <v>959</v>
      </c>
      <c r="E364" s="58">
        <v>194.6</v>
      </c>
      <c r="F364" s="58">
        <v>201.4</v>
      </c>
      <c r="G364" s="58">
        <v>3.4</v>
      </c>
      <c r="H364" s="95">
        <v>42.7</v>
      </c>
      <c r="I364" s="58">
        <v>14.9</v>
      </c>
      <c r="J364" s="58">
        <v>4.8</v>
      </c>
      <c r="K364" s="58">
        <v>11.5</v>
      </c>
      <c r="L364" s="58">
        <v>37.5</v>
      </c>
      <c r="M364" s="58">
        <v>18.8</v>
      </c>
      <c r="N364" s="58">
        <v>12.5</v>
      </c>
      <c r="O364" s="58">
        <v>2.9</v>
      </c>
      <c r="P364" s="58">
        <v>2.5</v>
      </c>
      <c r="Q364" s="58">
        <v>23.1</v>
      </c>
      <c r="R364" s="58">
        <v>74.3</v>
      </c>
      <c r="S364" s="58">
        <v>51.2</v>
      </c>
      <c r="T364" s="95">
        <v>17755.0</v>
      </c>
      <c r="U364" s="95">
        <v>21436.0</v>
      </c>
      <c r="V364" s="58">
        <v>700.8</v>
      </c>
      <c r="W364" s="100">
        <f t="shared" si="5"/>
        <v>10.8</v>
      </c>
      <c r="X364" s="97">
        <f t="shared" si="6"/>
        <v>19.44444444</v>
      </c>
      <c r="Y364" s="97">
        <v>2.1</v>
      </c>
      <c r="Z364" s="58">
        <v>8.7</v>
      </c>
      <c r="AA364" s="58">
        <v>49.2</v>
      </c>
      <c r="AB364" s="58">
        <v>29.1</v>
      </c>
      <c r="AC364" s="97">
        <v>314.1</v>
      </c>
      <c r="AD364" s="58">
        <v>9.9</v>
      </c>
      <c r="AE364" s="58">
        <v>10.3</v>
      </c>
      <c r="AF364" s="58">
        <v>9.4</v>
      </c>
      <c r="AG364" s="58">
        <v>7.5</v>
      </c>
      <c r="AH364" s="58">
        <v>10.0</v>
      </c>
      <c r="AI364" s="58"/>
      <c r="AJ364" s="58"/>
      <c r="AK364" s="58"/>
      <c r="AL364" s="58"/>
      <c r="AM364" s="58">
        <v>38.0</v>
      </c>
      <c r="AN364" s="95">
        <v>4716.2</v>
      </c>
      <c r="AO364" s="58">
        <v>-6.4</v>
      </c>
      <c r="AP364" s="58">
        <v>9.6</v>
      </c>
      <c r="AQ364" s="58">
        <v>97.1</v>
      </c>
      <c r="AR364" s="58">
        <v>61.0</v>
      </c>
      <c r="AS364" s="58">
        <v>35.6</v>
      </c>
      <c r="AT364" s="58">
        <v>9.7</v>
      </c>
      <c r="AU364" s="58">
        <v>5.2</v>
      </c>
      <c r="AV364" s="58">
        <v>28.1</v>
      </c>
      <c r="AW364" s="58">
        <v>21.3</v>
      </c>
      <c r="AX364" s="58">
        <v>11.0</v>
      </c>
      <c r="AY364" s="58">
        <v>34.4</v>
      </c>
      <c r="AZ364" s="58">
        <v>108.1</v>
      </c>
      <c r="BA364" s="58">
        <v>22.3</v>
      </c>
      <c r="BB364" s="58">
        <v>9.5</v>
      </c>
    </row>
    <row r="365" ht="16.5" customHeight="1">
      <c r="A365" s="58" t="s">
        <v>667</v>
      </c>
      <c r="B365" s="58">
        <v>15083.0</v>
      </c>
      <c r="C365" s="58">
        <v>67.0</v>
      </c>
      <c r="D365" s="58" t="s">
        <v>544</v>
      </c>
      <c r="E365" s="58">
        <v>257.6</v>
      </c>
      <c r="F365" s="58">
        <v>265.2</v>
      </c>
      <c r="G365" s="58">
        <v>2.8</v>
      </c>
      <c r="H365" s="95">
        <v>67.2</v>
      </c>
      <c r="I365" s="58">
        <v>14.7</v>
      </c>
      <c r="J365" s="58">
        <v>4.4</v>
      </c>
      <c r="K365" s="58">
        <v>11.3</v>
      </c>
      <c r="L365" s="58">
        <v>38.5</v>
      </c>
      <c r="M365" s="58">
        <v>19.2</v>
      </c>
      <c r="N365" s="58">
        <v>11.9</v>
      </c>
      <c r="O365" s="58">
        <v>2.7</v>
      </c>
      <c r="P365" s="58">
        <v>3.5</v>
      </c>
      <c r="Q365" s="58">
        <v>16.1</v>
      </c>
      <c r="R365" s="58">
        <v>80.4</v>
      </c>
      <c r="S365" s="58">
        <v>55.9</v>
      </c>
      <c r="T365" s="95">
        <v>19054.0</v>
      </c>
      <c r="U365" s="95">
        <v>24871.0</v>
      </c>
      <c r="V365" s="58">
        <v>726.4</v>
      </c>
      <c r="W365" s="100">
        <f t="shared" si="5"/>
        <v>8.7</v>
      </c>
      <c r="X365" s="97">
        <f t="shared" si="6"/>
        <v>13.79310345</v>
      </c>
      <c r="Y365" s="97">
        <v>1.2</v>
      </c>
      <c r="Z365" s="58">
        <v>7.5</v>
      </c>
      <c r="AA365" s="58">
        <v>58.8</v>
      </c>
      <c r="AB365" s="58">
        <v>25.2</v>
      </c>
      <c r="AC365" s="97">
        <v>327.8</v>
      </c>
      <c r="AD365" s="58">
        <v>7.2</v>
      </c>
      <c r="AE365" s="58">
        <v>7.7</v>
      </c>
      <c r="AF365" s="58">
        <v>6.6</v>
      </c>
      <c r="AG365" s="58">
        <v>5.8</v>
      </c>
      <c r="AH365" s="58">
        <v>8.6</v>
      </c>
      <c r="AI365" s="58"/>
      <c r="AJ365" s="58"/>
      <c r="AK365" s="58"/>
      <c r="AL365" s="58"/>
      <c r="AM365" s="58">
        <v>42.0</v>
      </c>
      <c r="AN365" s="95">
        <v>3943.5</v>
      </c>
      <c r="AO365" s="58">
        <v>-5.6</v>
      </c>
      <c r="AP365" s="58">
        <v>9.2</v>
      </c>
      <c r="AQ365" s="58">
        <v>97.3</v>
      </c>
      <c r="AR365" s="58">
        <v>68.8</v>
      </c>
      <c r="AS365" s="58">
        <v>34.5</v>
      </c>
      <c r="AT365" s="58">
        <v>9.3</v>
      </c>
      <c r="AU365" s="58">
        <v>3.7</v>
      </c>
      <c r="AV365" s="58">
        <v>36.4</v>
      </c>
      <c r="AW365" s="58">
        <v>24.9</v>
      </c>
      <c r="AX365" s="58">
        <v>9.5</v>
      </c>
      <c r="AY365" s="58">
        <v>25.6</v>
      </c>
      <c r="AZ365" s="58">
        <v>81.9</v>
      </c>
      <c r="BA365" s="58">
        <v>22.3</v>
      </c>
      <c r="BB365" s="58">
        <v>12.4</v>
      </c>
    </row>
    <row r="366" ht="16.5" customHeight="1">
      <c r="A366" s="58" t="s">
        <v>667</v>
      </c>
      <c r="B366" s="58">
        <v>15086.0</v>
      </c>
      <c r="C366" s="58">
        <v>67.0</v>
      </c>
      <c r="D366" s="58" t="s">
        <v>547</v>
      </c>
      <c r="E366" s="58">
        <v>257.6</v>
      </c>
      <c r="F366" s="58">
        <v>265.2</v>
      </c>
      <c r="G366" s="58">
        <v>2.8</v>
      </c>
      <c r="H366" s="95">
        <v>67.2</v>
      </c>
      <c r="I366" s="58">
        <v>14.7</v>
      </c>
      <c r="J366" s="58">
        <v>4.4</v>
      </c>
      <c r="K366" s="58">
        <v>11.3</v>
      </c>
      <c r="L366" s="58">
        <v>38.5</v>
      </c>
      <c r="M366" s="58">
        <v>19.2</v>
      </c>
      <c r="N366" s="58">
        <v>11.9</v>
      </c>
      <c r="O366" s="58">
        <v>2.7</v>
      </c>
      <c r="P366" s="58">
        <v>3.5</v>
      </c>
      <c r="Q366" s="58">
        <v>16.1</v>
      </c>
      <c r="R366" s="58">
        <v>80.4</v>
      </c>
      <c r="S366" s="58">
        <v>55.9</v>
      </c>
      <c r="T366" s="95">
        <v>19054.0</v>
      </c>
      <c r="U366" s="95">
        <v>24871.0</v>
      </c>
      <c r="V366" s="58">
        <v>726.4</v>
      </c>
      <c r="W366" s="100">
        <f t="shared" si="5"/>
        <v>8.7</v>
      </c>
      <c r="X366" s="97">
        <f t="shared" si="6"/>
        <v>13.79310345</v>
      </c>
      <c r="Y366" s="97">
        <v>1.2</v>
      </c>
      <c r="Z366" s="58">
        <v>7.5</v>
      </c>
      <c r="AA366" s="58">
        <v>58.8</v>
      </c>
      <c r="AB366" s="58">
        <v>25.2</v>
      </c>
      <c r="AC366" s="97">
        <v>327.8</v>
      </c>
      <c r="AD366" s="58">
        <v>7.2</v>
      </c>
      <c r="AE366" s="58">
        <v>7.7</v>
      </c>
      <c r="AF366" s="58">
        <v>6.6</v>
      </c>
      <c r="AG366" s="58">
        <v>5.8</v>
      </c>
      <c r="AH366" s="58">
        <v>8.6</v>
      </c>
      <c r="AI366" s="58"/>
      <c r="AJ366" s="58"/>
      <c r="AK366" s="58"/>
      <c r="AL366" s="58"/>
      <c r="AM366" s="58">
        <v>42.0</v>
      </c>
      <c r="AN366" s="95">
        <v>3943.5</v>
      </c>
      <c r="AO366" s="58">
        <v>-5.6</v>
      </c>
      <c r="AP366" s="58">
        <v>9.2</v>
      </c>
      <c r="AQ366" s="58">
        <v>97.3</v>
      </c>
      <c r="AR366" s="58">
        <v>68.8</v>
      </c>
      <c r="AS366" s="58">
        <v>34.5</v>
      </c>
      <c r="AT366" s="58">
        <v>9.3</v>
      </c>
      <c r="AU366" s="58">
        <v>3.7</v>
      </c>
      <c r="AV366" s="58">
        <v>36.4</v>
      </c>
      <c r="AW366" s="58">
        <v>24.9</v>
      </c>
      <c r="AX366" s="58">
        <v>9.5</v>
      </c>
      <c r="AY366" s="58">
        <v>25.6</v>
      </c>
      <c r="AZ366" s="58">
        <v>81.9</v>
      </c>
      <c r="BA366" s="58">
        <v>22.3</v>
      </c>
      <c r="BB366" s="58">
        <v>12.4</v>
      </c>
    </row>
    <row r="367" ht="16.5" customHeight="1">
      <c r="A367" s="58" t="s">
        <v>667</v>
      </c>
      <c r="B367" s="58">
        <v>15085.0</v>
      </c>
      <c r="C367" s="58">
        <v>68.0</v>
      </c>
      <c r="D367" s="58" t="s">
        <v>546</v>
      </c>
      <c r="E367" s="58">
        <v>248.5</v>
      </c>
      <c r="F367" s="58">
        <v>257.4</v>
      </c>
      <c r="G367" s="58">
        <v>3.5</v>
      </c>
      <c r="H367" s="95">
        <v>110.0</v>
      </c>
      <c r="I367" s="58">
        <v>13.9</v>
      </c>
      <c r="J367" s="58">
        <v>4.8</v>
      </c>
      <c r="K367" s="58">
        <v>10.9</v>
      </c>
      <c r="L367" s="58">
        <v>35.8</v>
      </c>
      <c r="M367" s="58">
        <v>20.9</v>
      </c>
      <c r="N367" s="58">
        <v>13.7</v>
      </c>
      <c r="O367" s="58">
        <v>2.8</v>
      </c>
      <c r="P367" s="58">
        <v>3.4</v>
      </c>
      <c r="Q367" s="58">
        <v>14.5</v>
      </c>
      <c r="R367" s="58">
        <v>82.0</v>
      </c>
      <c r="S367" s="58">
        <v>44.9</v>
      </c>
      <c r="T367" s="95">
        <v>17779.0</v>
      </c>
      <c r="U367" s="95">
        <v>21303.0</v>
      </c>
      <c r="V367" s="58">
        <v>650.2</v>
      </c>
      <c r="W367" s="100">
        <f t="shared" si="5"/>
        <v>9.6</v>
      </c>
      <c r="X367" s="97">
        <f t="shared" si="6"/>
        <v>19.79166667</v>
      </c>
      <c r="Y367" s="97">
        <v>1.9</v>
      </c>
      <c r="Z367" s="58">
        <v>7.7</v>
      </c>
      <c r="AA367" s="58">
        <v>51.9</v>
      </c>
      <c r="AB367" s="58">
        <v>30.1</v>
      </c>
      <c r="AC367" s="97">
        <v>328.4</v>
      </c>
      <c r="AD367" s="58">
        <v>7.6</v>
      </c>
      <c r="AE367" s="58">
        <v>8.1</v>
      </c>
      <c r="AF367" s="58">
        <v>7.0</v>
      </c>
      <c r="AG367" s="58">
        <v>4.3</v>
      </c>
      <c r="AH367" s="58">
        <v>8.0</v>
      </c>
      <c r="AI367" s="58"/>
      <c r="AJ367" s="58"/>
      <c r="AK367" s="58"/>
      <c r="AL367" s="58"/>
      <c r="AM367" s="58">
        <v>22.0</v>
      </c>
      <c r="AN367" s="95">
        <v>2339.6</v>
      </c>
      <c r="AO367" s="58">
        <v>-8.6</v>
      </c>
      <c r="AP367" s="58">
        <v>15.4</v>
      </c>
      <c r="AQ367" s="58">
        <v>97.2</v>
      </c>
      <c r="AR367" s="58">
        <v>58.8</v>
      </c>
      <c r="AS367" s="58">
        <v>36.0</v>
      </c>
      <c r="AT367" s="58">
        <v>8.5</v>
      </c>
      <c r="AU367" s="58">
        <v>1.9</v>
      </c>
      <c r="AV367" s="58">
        <v>31.9</v>
      </c>
      <c r="AW367" s="58">
        <v>22.3</v>
      </c>
      <c r="AX367" s="58">
        <v>10.8</v>
      </c>
      <c r="AY367" s="58">
        <v>33.0</v>
      </c>
      <c r="AZ367" s="58">
        <v>91.5</v>
      </c>
      <c r="BA367" s="58">
        <v>20.7</v>
      </c>
      <c r="BB367" s="58">
        <v>4.8</v>
      </c>
    </row>
    <row r="368" ht="16.5" customHeight="1">
      <c r="A368" s="58" t="s">
        <v>667</v>
      </c>
      <c r="B368" s="58">
        <v>15003.0</v>
      </c>
      <c r="C368" s="58">
        <v>69.0</v>
      </c>
      <c r="D368" s="58" t="s">
        <v>960</v>
      </c>
      <c r="E368" s="58">
        <v>276.2</v>
      </c>
      <c r="F368" s="58">
        <v>292.4</v>
      </c>
      <c r="G368" s="58">
        <v>5.6</v>
      </c>
      <c r="H368" s="95">
        <v>496.7</v>
      </c>
      <c r="I368" s="58">
        <v>13.9</v>
      </c>
      <c r="J368" s="58">
        <v>7.2</v>
      </c>
      <c r="K368" s="58">
        <v>15.0</v>
      </c>
      <c r="L368" s="58">
        <v>32.5</v>
      </c>
      <c r="M368" s="58">
        <v>18.6</v>
      </c>
      <c r="N368" s="58">
        <v>12.9</v>
      </c>
      <c r="O368" s="58">
        <v>6.4</v>
      </c>
      <c r="P368" s="58">
        <v>3.6</v>
      </c>
      <c r="Q368" s="58">
        <v>9.1</v>
      </c>
      <c r="R368" s="58">
        <v>87.2</v>
      </c>
      <c r="S368" s="58">
        <v>22.7</v>
      </c>
      <c r="T368" s="95">
        <v>16976.0</v>
      </c>
      <c r="U368" s="95">
        <v>30064.0</v>
      </c>
      <c r="V368" s="58">
        <v>541.3</v>
      </c>
      <c r="W368" s="100">
        <f t="shared" si="5"/>
        <v>9.3</v>
      </c>
      <c r="X368" s="97">
        <f t="shared" si="6"/>
        <v>23.65591398</v>
      </c>
      <c r="Y368" s="97">
        <v>2.2</v>
      </c>
      <c r="Z368" s="58">
        <v>7.1</v>
      </c>
      <c r="AA368" s="58">
        <v>44.0</v>
      </c>
      <c r="AB368" s="58">
        <v>36.6</v>
      </c>
      <c r="AC368" s="97">
        <v>431.3</v>
      </c>
      <c r="AD368" s="58">
        <v>10.0</v>
      </c>
      <c r="AE368" s="58">
        <v>10.7</v>
      </c>
      <c r="AF368" s="58">
        <v>9.1</v>
      </c>
      <c r="AG368" s="58">
        <v>10.4</v>
      </c>
      <c r="AH368" s="58">
        <v>10.0</v>
      </c>
      <c r="AI368" s="58"/>
      <c r="AJ368" s="58"/>
      <c r="AK368" s="58"/>
      <c r="AL368" s="58"/>
      <c r="AM368" s="58">
        <v>5.0</v>
      </c>
      <c r="AN368" s="95">
        <v>588.6</v>
      </c>
      <c r="AO368" s="58">
        <v>-4.1</v>
      </c>
      <c r="AP368" s="58">
        <v>15.5</v>
      </c>
      <c r="AQ368" s="58">
        <v>93.6</v>
      </c>
      <c r="AR368" s="58">
        <v>70.3</v>
      </c>
      <c r="AS368" s="58">
        <v>36.2</v>
      </c>
      <c r="AT368" s="58">
        <v>6.5</v>
      </c>
      <c r="AU368" s="58">
        <v>0.3</v>
      </c>
      <c r="AV368" s="58">
        <v>18.4</v>
      </c>
      <c r="AW368" s="58">
        <v>18.9</v>
      </c>
      <c r="AX368" s="58">
        <v>26.0</v>
      </c>
      <c r="AY368" s="58">
        <v>36.4</v>
      </c>
      <c r="AZ368" s="58">
        <v>133.8</v>
      </c>
      <c r="BA368" s="58">
        <v>23.3</v>
      </c>
      <c r="BB368" s="58">
        <v>19.9</v>
      </c>
    </row>
    <row r="369" ht="16.5" customHeight="1">
      <c r="A369" s="58" t="s">
        <v>667</v>
      </c>
      <c r="B369" s="58">
        <v>15001.0</v>
      </c>
      <c r="C369" s="58">
        <v>70.0</v>
      </c>
      <c r="D369" s="58" t="s">
        <v>961</v>
      </c>
      <c r="E369" s="58">
        <v>204.4</v>
      </c>
      <c r="F369" s="58">
        <v>211.4</v>
      </c>
      <c r="G369" s="58">
        <v>3.3</v>
      </c>
      <c r="H369" s="95">
        <v>97.2</v>
      </c>
      <c r="I369" s="58">
        <v>13.0</v>
      </c>
      <c r="J369" s="58">
        <v>4.3</v>
      </c>
      <c r="K369" s="58">
        <v>10.7</v>
      </c>
      <c r="L369" s="58">
        <v>35.5</v>
      </c>
      <c r="M369" s="58">
        <v>21.6</v>
      </c>
      <c r="N369" s="58">
        <v>14.9</v>
      </c>
      <c r="O369" s="58">
        <v>3.2</v>
      </c>
      <c r="P369" s="58">
        <v>3.4</v>
      </c>
      <c r="Q369" s="58">
        <v>14.7</v>
      </c>
      <c r="R369" s="58">
        <v>81.9</v>
      </c>
      <c r="S369" s="58">
        <v>45.7</v>
      </c>
      <c r="T369" s="95">
        <v>18156.0</v>
      </c>
      <c r="U369" s="95">
        <v>24551.0</v>
      </c>
      <c r="V369" s="58">
        <v>656.3</v>
      </c>
      <c r="W369" s="100">
        <f t="shared" si="5"/>
        <v>9.4</v>
      </c>
      <c r="X369" s="97">
        <f t="shared" si="6"/>
        <v>23.40425532</v>
      </c>
      <c r="Y369" s="97">
        <v>2.2</v>
      </c>
      <c r="Z369" s="58">
        <v>7.2</v>
      </c>
      <c r="AA369" s="58">
        <v>52.1</v>
      </c>
      <c r="AB369" s="58">
        <v>30.2</v>
      </c>
      <c r="AC369" s="97">
        <v>354.1</v>
      </c>
      <c r="AD369" s="58">
        <v>9.1</v>
      </c>
      <c r="AE369" s="58">
        <v>9.6</v>
      </c>
      <c r="AF369" s="58">
        <v>8.6</v>
      </c>
      <c r="AG369" s="58">
        <v>6.9</v>
      </c>
      <c r="AH369" s="58">
        <v>9.9</v>
      </c>
      <c r="AI369" s="58"/>
      <c r="AJ369" s="58"/>
      <c r="AK369" s="58"/>
      <c r="AL369" s="58"/>
      <c r="AM369" s="58">
        <v>10.0</v>
      </c>
      <c r="AN369" s="95">
        <v>2175.1</v>
      </c>
      <c r="AO369" s="58">
        <v>-8.4</v>
      </c>
      <c r="AP369" s="58">
        <v>6.3</v>
      </c>
      <c r="AQ369" s="58">
        <v>96.8</v>
      </c>
      <c r="AR369" s="58">
        <v>59.8</v>
      </c>
      <c r="AS369" s="58">
        <v>38.8</v>
      </c>
      <c r="AT369" s="58">
        <v>9.0</v>
      </c>
      <c r="AU369" s="58">
        <v>2.3</v>
      </c>
      <c r="AV369" s="58">
        <v>31.1</v>
      </c>
      <c r="AW369" s="58">
        <v>19.6</v>
      </c>
      <c r="AX369" s="58">
        <v>16.1</v>
      </c>
      <c r="AY369" s="58">
        <v>31.0</v>
      </c>
      <c r="AZ369" s="58">
        <v>105.3</v>
      </c>
      <c r="BA369" s="58">
        <v>23.0</v>
      </c>
      <c r="BB369" s="58">
        <v>12.6</v>
      </c>
    </row>
    <row r="370" ht="16.5" customHeight="1">
      <c r="A370" s="58" t="s">
        <v>667</v>
      </c>
      <c r="B370" s="58">
        <v>15091.0</v>
      </c>
      <c r="C370" s="58">
        <v>70.0</v>
      </c>
      <c r="D370" s="58" t="s">
        <v>552</v>
      </c>
      <c r="E370" s="58">
        <v>204.4</v>
      </c>
      <c r="F370" s="58">
        <v>211.4</v>
      </c>
      <c r="G370" s="58">
        <v>3.3</v>
      </c>
      <c r="H370" s="95">
        <v>97.2</v>
      </c>
      <c r="I370" s="58">
        <v>13.0</v>
      </c>
      <c r="J370" s="58">
        <v>4.3</v>
      </c>
      <c r="K370" s="58">
        <v>10.7</v>
      </c>
      <c r="L370" s="58">
        <v>35.5</v>
      </c>
      <c r="M370" s="58">
        <v>21.6</v>
      </c>
      <c r="N370" s="58">
        <v>14.9</v>
      </c>
      <c r="O370" s="58">
        <v>3.2</v>
      </c>
      <c r="P370" s="58">
        <v>3.4</v>
      </c>
      <c r="Q370" s="58">
        <v>14.7</v>
      </c>
      <c r="R370" s="58">
        <v>81.9</v>
      </c>
      <c r="S370" s="58">
        <v>45.7</v>
      </c>
      <c r="T370" s="95">
        <v>18156.0</v>
      </c>
      <c r="U370" s="95">
        <v>24551.0</v>
      </c>
      <c r="V370" s="58">
        <v>656.3</v>
      </c>
      <c r="W370" s="100">
        <f t="shared" si="5"/>
        <v>9.4</v>
      </c>
      <c r="X370" s="97">
        <f t="shared" si="6"/>
        <v>23.40425532</v>
      </c>
      <c r="Y370" s="97">
        <v>2.2</v>
      </c>
      <c r="Z370" s="58">
        <v>7.2</v>
      </c>
      <c r="AA370" s="58">
        <v>52.1</v>
      </c>
      <c r="AB370" s="58">
        <v>30.2</v>
      </c>
      <c r="AC370" s="97">
        <v>354.1</v>
      </c>
      <c r="AD370" s="58">
        <v>9.1</v>
      </c>
      <c r="AE370" s="58">
        <v>9.6</v>
      </c>
      <c r="AF370" s="58">
        <v>8.6</v>
      </c>
      <c r="AG370" s="58">
        <v>6.9</v>
      </c>
      <c r="AH370" s="58">
        <v>9.9</v>
      </c>
      <c r="AI370" s="58"/>
      <c r="AJ370" s="58"/>
      <c r="AK370" s="58"/>
      <c r="AL370" s="58"/>
      <c r="AM370" s="58">
        <v>10.0</v>
      </c>
      <c r="AN370" s="95">
        <v>2175.1</v>
      </c>
      <c r="AO370" s="58">
        <v>-8.4</v>
      </c>
      <c r="AP370" s="58">
        <v>6.3</v>
      </c>
      <c r="AQ370" s="58">
        <v>96.8</v>
      </c>
      <c r="AR370" s="58">
        <v>59.8</v>
      </c>
      <c r="AS370" s="58">
        <v>38.8</v>
      </c>
      <c r="AT370" s="58">
        <v>9.0</v>
      </c>
      <c r="AU370" s="58">
        <v>2.3</v>
      </c>
      <c r="AV370" s="58">
        <v>31.1</v>
      </c>
      <c r="AW370" s="58">
        <v>19.6</v>
      </c>
      <c r="AX370" s="58">
        <v>16.1</v>
      </c>
      <c r="AY370" s="58">
        <v>31.0</v>
      </c>
      <c r="AZ370" s="58">
        <v>105.3</v>
      </c>
      <c r="BA370" s="58">
        <v>23.0</v>
      </c>
      <c r="BB370" s="58">
        <v>12.6</v>
      </c>
    </row>
    <row r="371" ht="16.5" customHeight="1">
      <c r="A371" s="58" t="s">
        <v>667</v>
      </c>
      <c r="B371" s="58">
        <v>15082.0</v>
      </c>
      <c r="C371" s="58">
        <v>71.0</v>
      </c>
      <c r="D371" s="58" t="s">
        <v>962</v>
      </c>
      <c r="E371" s="58">
        <v>260.7</v>
      </c>
      <c r="F371" s="58">
        <v>268.8</v>
      </c>
      <c r="G371" s="58">
        <v>3.0</v>
      </c>
      <c r="H371" s="95">
        <v>119.1</v>
      </c>
      <c r="I371" s="58">
        <v>13.4</v>
      </c>
      <c r="J371" s="58">
        <v>4.6</v>
      </c>
      <c r="K371" s="58">
        <v>11.1</v>
      </c>
      <c r="L371" s="58">
        <v>36.5</v>
      </c>
      <c r="M371" s="58">
        <v>20.8</v>
      </c>
      <c r="N371" s="58">
        <v>13.6</v>
      </c>
      <c r="O371" s="58">
        <v>3.3</v>
      </c>
      <c r="P371" s="58">
        <v>4.0</v>
      </c>
      <c r="Q371" s="58">
        <v>12.8</v>
      </c>
      <c r="R371" s="58">
        <v>83.3</v>
      </c>
      <c r="S371" s="58">
        <v>48.2</v>
      </c>
      <c r="T371" s="95">
        <v>17535.0</v>
      </c>
      <c r="U371" s="95">
        <v>23861.0</v>
      </c>
      <c r="V371" s="58">
        <v>653.7</v>
      </c>
      <c r="W371" s="100">
        <f t="shared" si="5"/>
        <v>8.6</v>
      </c>
      <c r="X371" s="97">
        <f t="shared" si="6"/>
        <v>19.76744186</v>
      </c>
      <c r="Y371" s="97">
        <v>1.7</v>
      </c>
      <c r="Z371" s="58">
        <v>6.9</v>
      </c>
      <c r="AA371" s="58">
        <v>52.2</v>
      </c>
      <c r="AB371" s="58">
        <v>26.4</v>
      </c>
      <c r="AC371" s="97">
        <v>325.9</v>
      </c>
      <c r="AD371" s="58">
        <v>9.2</v>
      </c>
      <c r="AE371" s="58">
        <v>9.5</v>
      </c>
      <c r="AF371" s="58">
        <v>8.9</v>
      </c>
      <c r="AG371" s="58">
        <v>6.9</v>
      </c>
      <c r="AH371" s="58">
        <v>9.8</v>
      </c>
      <c r="AI371" s="58"/>
      <c r="AJ371" s="58"/>
      <c r="AK371" s="58"/>
      <c r="AL371" s="58"/>
      <c r="AM371" s="58">
        <v>25.0</v>
      </c>
      <c r="AN371" s="95">
        <v>2257.6</v>
      </c>
      <c r="AO371" s="58">
        <v>-8.6</v>
      </c>
      <c r="AP371" s="58">
        <v>7.3</v>
      </c>
      <c r="AQ371" s="58">
        <v>96.7</v>
      </c>
      <c r="AR371" s="58">
        <v>59.6</v>
      </c>
      <c r="AS371" s="58">
        <v>34.1</v>
      </c>
      <c r="AT371" s="58">
        <v>8.4</v>
      </c>
      <c r="AU371" s="58">
        <v>2.3</v>
      </c>
      <c r="AV371" s="58">
        <v>35.7</v>
      </c>
      <c r="AW371" s="58">
        <v>20.1</v>
      </c>
      <c r="AX371" s="58">
        <v>12.8</v>
      </c>
      <c r="AY371" s="58">
        <v>29.1</v>
      </c>
      <c r="AZ371" s="58">
        <v>116.2</v>
      </c>
      <c r="BA371" s="58">
        <v>21.9</v>
      </c>
      <c r="BB371" s="58">
        <v>11.4</v>
      </c>
    </row>
    <row r="372" ht="16.5" customHeight="1">
      <c r="A372" s="58" t="s">
        <v>667</v>
      </c>
      <c r="B372" s="58">
        <v>15002.0</v>
      </c>
      <c r="C372" s="58">
        <v>72.0</v>
      </c>
      <c r="D372" s="58" t="s">
        <v>963</v>
      </c>
      <c r="E372" s="58">
        <v>253.3</v>
      </c>
      <c r="F372" s="58">
        <v>270.4</v>
      </c>
      <c r="G372" s="58">
        <v>6.3</v>
      </c>
      <c r="H372" s="101">
        <v>1737.8</v>
      </c>
      <c r="I372" s="58">
        <v>14.7</v>
      </c>
      <c r="J372" s="102">
        <v>9.7</v>
      </c>
      <c r="K372" s="102">
        <v>14.8</v>
      </c>
      <c r="L372" s="102">
        <v>32.1</v>
      </c>
      <c r="M372" s="102">
        <v>19.4</v>
      </c>
      <c r="N372" s="102">
        <v>10.6</v>
      </c>
      <c r="O372" s="58">
        <v>6.4</v>
      </c>
      <c r="P372" s="58">
        <v>3.7</v>
      </c>
      <c r="Q372" s="58">
        <v>9.2</v>
      </c>
      <c r="R372" s="58">
        <v>87.1</v>
      </c>
      <c r="S372" s="58">
        <v>21.1</v>
      </c>
      <c r="T372" s="95">
        <v>16697.0</v>
      </c>
      <c r="U372" s="95">
        <v>27422.0</v>
      </c>
      <c r="V372" s="58">
        <v>476.7</v>
      </c>
      <c r="W372" s="100">
        <f t="shared" si="5"/>
        <v>9.1</v>
      </c>
      <c r="X372" s="97">
        <f t="shared" si="6"/>
        <v>20.87912088</v>
      </c>
      <c r="Y372" s="97">
        <v>1.9</v>
      </c>
      <c r="Z372" s="58">
        <v>7.2</v>
      </c>
      <c r="AA372" s="102">
        <v>40.3</v>
      </c>
      <c r="AB372" s="102">
        <v>38.7</v>
      </c>
      <c r="AC372" s="97">
        <v>404.1</v>
      </c>
      <c r="AD372" s="58">
        <v>9.8</v>
      </c>
      <c r="AE372" s="58">
        <v>10.9</v>
      </c>
      <c r="AF372" s="58">
        <v>8.6</v>
      </c>
      <c r="AG372" s="58">
        <v>10.4</v>
      </c>
      <c r="AH372" s="58">
        <v>9.3</v>
      </c>
      <c r="AI372" s="58"/>
      <c r="AJ372" s="58"/>
      <c r="AK372" s="58"/>
      <c r="AL372" s="58"/>
      <c r="AM372" s="58">
        <v>4.0</v>
      </c>
      <c r="AN372" s="95">
        <v>414.1</v>
      </c>
      <c r="AO372" s="58">
        <v>-3.7</v>
      </c>
      <c r="AP372" s="58">
        <v>19.2</v>
      </c>
      <c r="AQ372" s="58">
        <v>93.6</v>
      </c>
      <c r="AR372" s="58">
        <v>70.6</v>
      </c>
      <c r="AS372" s="58">
        <v>32.2</v>
      </c>
      <c r="AT372" s="58">
        <v>5.1</v>
      </c>
      <c r="AU372" s="58">
        <v>0.3</v>
      </c>
      <c r="AV372" s="58">
        <v>14.6</v>
      </c>
      <c r="AW372" s="58">
        <v>19.4</v>
      </c>
      <c r="AX372" s="58">
        <v>26.9</v>
      </c>
      <c r="AY372" s="58">
        <v>38.8</v>
      </c>
      <c r="AZ372" s="58">
        <v>146.4</v>
      </c>
      <c r="BA372" s="58">
        <v>26.9</v>
      </c>
      <c r="BB372" s="58">
        <v>23.3</v>
      </c>
    </row>
    <row r="373" ht="16.5" customHeight="1">
      <c r="A373" s="58" t="s">
        <v>667</v>
      </c>
      <c r="B373" s="58">
        <v>15089.0</v>
      </c>
      <c r="C373" s="58">
        <v>72.0</v>
      </c>
      <c r="D373" s="58" t="s">
        <v>964</v>
      </c>
      <c r="E373" s="58">
        <v>253.3</v>
      </c>
      <c r="F373" s="58">
        <v>270.4</v>
      </c>
      <c r="G373" s="58">
        <v>6.3</v>
      </c>
      <c r="H373" s="101">
        <v>143.1</v>
      </c>
      <c r="I373" s="58">
        <v>14.7</v>
      </c>
      <c r="J373" s="102">
        <v>5.9</v>
      </c>
      <c r="K373" s="102">
        <v>10.9</v>
      </c>
      <c r="L373" s="102">
        <v>37.5</v>
      </c>
      <c r="M373" s="102">
        <v>21.0</v>
      </c>
      <c r="N373" s="102">
        <v>12.1</v>
      </c>
      <c r="O373" s="58">
        <v>6.4</v>
      </c>
      <c r="P373" s="58">
        <v>3.7</v>
      </c>
      <c r="Q373" s="58">
        <v>9.2</v>
      </c>
      <c r="R373" s="58">
        <v>87.1</v>
      </c>
      <c r="S373" s="58">
        <v>21.1</v>
      </c>
      <c r="T373" s="95">
        <v>16697.0</v>
      </c>
      <c r="U373" s="95">
        <v>27422.0</v>
      </c>
      <c r="V373" s="58">
        <v>476.7</v>
      </c>
      <c r="W373" s="100">
        <f t="shared" si="5"/>
        <v>9.1</v>
      </c>
      <c r="X373" s="97">
        <f t="shared" si="6"/>
        <v>20.87912088</v>
      </c>
      <c r="Y373" s="97">
        <v>1.9</v>
      </c>
      <c r="Z373" s="58">
        <v>7.2</v>
      </c>
      <c r="AA373" s="58">
        <v>42.0</v>
      </c>
      <c r="AB373" s="58">
        <v>37.1</v>
      </c>
      <c r="AC373" s="97">
        <v>404.1</v>
      </c>
      <c r="AD373" s="58">
        <v>9.8</v>
      </c>
      <c r="AE373" s="58">
        <v>10.9</v>
      </c>
      <c r="AF373" s="58">
        <v>8.6</v>
      </c>
      <c r="AG373" s="58">
        <v>10.4</v>
      </c>
      <c r="AH373" s="58">
        <v>9.3</v>
      </c>
      <c r="AI373" s="58"/>
      <c r="AJ373" s="58"/>
      <c r="AK373" s="58"/>
      <c r="AL373" s="58"/>
      <c r="AM373" s="58">
        <v>4.0</v>
      </c>
      <c r="AN373" s="95">
        <v>414.1</v>
      </c>
      <c r="AO373" s="58">
        <v>-3.7</v>
      </c>
      <c r="AP373" s="58">
        <v>19.2</v>
      </c>
      <c r="AQ373" s="58">
        <v>93.6</v>
      </c>
      <c r="AR373" s="58">
        <v>70.6</v>
      </c>
      <c r="AS373" s="58">
        <v>32.2</v>
      </c>
      <c r="AT373" s="58">
        <v>5.1</v>
      </c>
      <c r="AU373" s="58">
        <v>0.3</v>
      </c>
      <c r="AV373" s="58">
        <v>14.6</v>
      </c>
      <c r="AW373" s="58">
        <v>19.4</v>
      </c>
      <c r="AX373" s="58">
        <v>26.9</v>
      </c>
      <c r="AY373" s="58">
        <v>38.8</v>
      </c>
      <c r="AZ373" s="58">
        <v>146.4</v>
      </c>
      <c r="BA373" s="58">
        <v>26.9</v>
      </c>
      <c r="BB373" s="58">
        <v>23.3</v>
      </c>
    </row>
    <row r="374" ht="16.5" customHeight="1">
      <c r="A374" s="58" t="s">
        <v>667</v>
      </c>
      <c r="B374" s="58">
        <v>15084.0</v>
      </c>
      <c r="C374" s="58">
        <v>73.0</v>
      </c>
      <c r="D374" s="58" t="s">
        <v>965</v>
      </c>
      <c r="E374" s="58">
        <v>222.7</v>
      </c>
      <c r="F374" s="58">
        <v>231.8</v>
      </c>
      <c r="G374" s="58">
        <v>3.9</v>
      </c>
      <c r="H374" s="95">
        <v>135.4</v>
      </c>
      <c r="I374" s="58">
        <v>13.6</v>
      </c>
      <c r="J374" s="58">
        <v>4.4</v>
      </c>
      <c r="K374" s="58">
        <v>11.2</v>
      </c>
      <c r="L374" s="58">
        <v>36.4</v>
      </c>
      <c r="M374" s="58">
        <v>20.2</v>
      </c>
      <c r="N374" s="58">
        <v>14.1</v>
      </c>
      <c r="O374" s="58">
        <v>3.0</v>
      </c>
      <c r="P374" s="58">
        <v>2.8</v>
      </c>
      <c r="Q374" s="58">
        <v>13.4</v>
      </c>
      <c r="R374" s="58">
        <v>83.8</v>
      </c>
      <c r="S374" s="58">
        <v>46.6</v>
      </c>
      <c r="T374" s="95">
        <v>17949.0</v>
      </c>
      <c r="U374" s="95">
        <v>23296.0</v>
      </c>
      <c r="V374" s="58">
        <v>678.7</v>
      </c>
      <c r="W374" s="100">
        <f t="shared" si="5"/>
        <v>8.4</v>
      </c>
      <c r="X374" s="97">
        <f t="shared" si="6"/>
        <v>16.66666667</v>
      </c>
      <c r="Y374" s="97">
        <v>1.4</v>
      </c>
      <c r="Z374" s="58">
        <v>7.0</v>
      </c>
      <c r="AA374" s="58">
        <v>48.2</v>
      </c>
      <c r="AB374" s="58">
        <v>31.1</v>
      </c>
      <c r="AC374" s="97">
        <v>321.9</v>
      </c>
      <c r="AD374" s="58">
        <v>8.8</v>
      </c>
      <c r="AE374" s="58">
        <v>8.9</v>
      </c>
      <c r="AF374" s="58">
        <v>8.7</v>
      </c>
      <c r="AG374" s="58">
        <v>8.7</v>
      </c>
      <c r="AH374" s="58">
        <v>9.2</v>
      </c>
      <c r="AI374" s="58"/>
      <c r="AJ374" s="58"/>
      <c r="AK374" s="58"/>
      <c r="AL374" s="58"/>
      <c r="AM374" s="58">
        <v>37.0</v>
      </c>
      <c r="AN374" s="95">
        <v>1711.6</v>
      </c>
      <c r="AO374" s="58">
        <v>-7.5</v>
      </c>
      <c r="AP374" s="58">
        <v>7.2</v>
      </c>
      <c r="AQ374" s="58">
        <v>97.0</v>
      </c>
      <c r="AR374" s="58">
        <v>62.5</v>
      </c>
      <c r="AS374" s="58">
        <v>35.2</v>
      </c>
      <c r="AT374" s="58">
        <v>8.7</v>
      </c>
      <c r="AU374" s="58">
        <v>2.1</v>
      </c>
      <c r="AV374" s="58">
        <v>33.1</v>
      </c>
      <c r="AW374" s="58">
        <v>23.5</v>
      </c>
      <c r="AX374" s="58">
        <v>13.2</v>
      </c>
      <c r="AY374" s="58">
        <v>28.1</v>
      </c>
      <c r="AZ374" s="58">
        <v>106.2</v>
      </c>
      <c r="BA374" s="58">
        <v>22.3</v>
      </c>
      <c r="BB374" s="58">
        <v>8.8</v>
      </c>
    </row>
    <row r="375" ht="16.5" customHeight="1">
      <c r="A375" s="58" t="s">
        <v>667</v>
      </c>
      <c r="B375" s="58">
        <v>15088.0</v>
      </c>
      <c r="C375" s="58">
        <v>73.0</v>
      </c>
      <c r="D375" s="58" t="s">
        <v>549</v>
      </c>
      <c r="E375" s="58">
        <v>222.7</v>
      </c>
      <c r="F375" s="58">
        <v>231.8</v>
      </c>
      <c r="G375" s="58">
        <v>3.9</v>
      </c>
      <c r="H375" s="95">
        <v>135.4</v>
      </c>
      <c r="I375" s="58">
        <v>13.6</v>
      </c>
      <c r="J375" s="58">
        <v>4.4</v>
      </c>
      <c r="K375" s="58">
        <v>11.2</v>
      </c>
      <c r="L375" s="58">
        <v>36.4</v>
      </c>
      <c r="M375" s="58">
        <v>20.2</v>
      </c>
      <c r="N375" s="58">
        <v>14.1</v>
      </c>
      <c r="O375" s="58">
        <v>3.0</v>
      </c>
      <c r="P375" s="58">
        <v>2.8</v>
      </c>
      <c r="Q375" s="58">
        <v>13.4</v>
      </c>
      <c r="R375" s="58">
        <v>83.8</v>
      </c>
      <c r="S375" s="58">
        <v>46.6</v>
      </c>
      <c r="T375" s="95">
        <v>17949.0</v>
      </c>
      <c r="U375" s="95">
        <v>23296.0</v>
      </c>
      <c r="V375" s="58">
        <v>678.7</v>
      </c>
      <c r="W375" s="100">
        <f t="shared" si="5"/>
        <v>8.4</v>
      </c>
      <c r="X375" s="97">
        <f t="shared" si="6"/>
        <v>16.66666667</v>
      </c>
      <c r="Y375" s="97">
        <v>1.4</v>
      </c>
      <c r="Z375" s="58">
        <v>7.0</v>
      </c>
      <c r="AA375" s="58">
        <v>48.2</v>
      </c>
      <c r="AB375" s="58">
        <v>31.1</v>
      </c>
      <c r="AC375" s="97">
        <v>321.9</v>
      </c>
      <c r="AD375" s="58">
        <v>8.8</v>
      </c>
      <c r="AE375" s="58">
        <v>8.9</v>
      </c>
      <c r="AF375" s="58">
        <v>8.7</v>
      </c>
      <c r="AG375" s="58">
        <v>8.7</v>
      </c>
      <c r="AH375" s="58">
        <v>9.2</v>
      </c>
      <c r="AI375" s="58"/>
      <c r="AJ375" s="58"/>
      <c r="AK375" s="58"/>
      <c r="AL375" s="58"/>
      <c r="AM375" s="58">
        <v>37.0</v>
      </c>
      <c r="AN375" s="95">
        <v>1711.6</v>
      </c>
      <c r="AO375" s="58">
        <v>-7.5</v>
      </c>
      <c r="AP375" s="58">
        <v>7.2</v>
      </c>
      <c r="AQ375" s="58">
        <v>97.0</v>
      </c>
      <c r="AR375" s="58">
        <v>62.5</v>
      </c>
      <c r="AS375" s="58">
        <v>35.2</v>
      </c>
      <c r="AT375" s="58">
        <v>8.7</v>
      </c>
      <c r="AU375" s="58">
        <v>2.1</v>
      </c>
      <c r="AV375" s="58">
        <v>33.1</v>
      </c>
      <c r="AW375" s="58">
        <v>23.5</v>
      </c>
      <c r="AX375" s="58">
        <v>13.2</v>
      </c>
      <c r="AY375" s="58">
        <v>28.1</v>
      </c>
      <c r="AZ375" s="58">
        <v>106.2</v>
      </c>
      <c r="BA375" s="58">
        <v>22.3</v>
      </c>
      <c r="BB375" s="58">
        <v>8.8</v>
      </c>
    </row>
    <row r="376" ht="16.5" customHeight="1">
      <c r="A376" s="58" t="s">
        <v>667</v>
      </c>
      <c r="B376" s="58">
        <v>15087.0</v>
      </c>
      <c r="C376" s="58">
        <v>74.0</v>
      </c>
      <c r="D376" s="58" t="s">
        <v>966</v>
      </c>
      <c r="E376" s="58">
        <v>239.7</v>
      </c>
      <c r="F376" s="58">
        <v>246.7</v>
      </c>
      <c r="G376" s="58">
        <v>2.8</v>
      </c>
      <c r="H376" s="95">
        <v>107.0</v>
      </c>
      <c r="I376" s="58">
        <v>13.5</v>
      </c>
      <c r="J376" s="58">
        <v>4.3</v>
      </c>
      <c r="K376" s="58">
        <v>10.6</v>
      </c>
      <c r="L376" s="58">
        <v>36.3</v>
      </c>
      <c r="M376" s="58">
        <v>21.6</v>
      </c>
      <c r="N376" s="58">
        <v>13.7</v>
      </c>
      <c r="O376" s="58">
        <v>2.6</v>
      </c>
      <c r="P376" s="58">
        <v>3.3</v>
      </c>
      <c r="Q376" s="58">
        <v>11.8</v>
      </c>
      <c r="R376" s="58">
        <v>84.9</v>
      </c>
      <c r="S376" s="58">
        <v>52.8</v>
      </c>
      <c r="T376" s="95">
        <v>17920.0</v>
      </c>
      <c r="U376" s="95">
        <v>22978.0</v>
      </c>
      <c r="V376" s="58">
        <v>703.3</v>
      </c>
      <c r="W376" s="100">
        <f t="shared" si="5"/>
        <v>8.2</v>
      </c>
      <c r="X376" s="97">
        <f t="shared" si="6"/>
        <v>18.29268293</v>
      </c>
      <c r="Y376" s="97">
        <v>1.5</v>
      </c>
      <c r="Z376" s="58">
        <v>6.7</v>
      </c>
      <c r="AA376" s="58">
        <v>54.1</v>
      </c>
      <c r="AB376" s="58">
        <v>21.3</v>
      </c>
      <c r="AC376" s="97">
        <v>321.5</v>
      </c>
      <c r="AD376" s="58">
        <v>10.2</v>
      </c>
      <c r="AE376" s="58">
        <v>10.5</v>
      </c>
      <c r="AF376" s="58">
        <v>9.9</v>
      </c>
      <c r="AG376" s="58">
        <v>9.4</v>
      </c>
      <c r="AH376" s="58">
        <v>11.1</v>
      </c>
      <c r="AI376" s="58"/>
      <c r="AJ376" s="58"/>
      <c r="AK376" s="58"/>
      <c r="AL376" s="58"/>
      <c r="AM376" s="58">
        <v>35.0</v>
      </c>
      <c r="AN376" s="95">
        <v>2305.6</v>
      </c>
      <c r="AO376" s="58">
        <v>-7.9</v>
      </c>
      <c r="AP376" s="58">
        <v>5.8</v>
      </c>
      <c r="AQ376" s="58">
        <v>97.4</v>
      </c>
      <c r="AR376" s="58">
        <v>59.4</v>
      </c>
      <c r="AS376" s="58">
        <v>34.8</v>
      </c>
      <c r="AT376" s="58">
        <v>8.7</v>
      </c>
      <c r="AU376" s="58">
        <v>2.3</v>
      </c>
      <c r="AV376" s="58">
        <v>33.0</v>
      </c>
      <c r="AW376" s="58">
        <v>24.8</v>
      </c>
      <c r="AX376" s="58">
        <v>12.7</v>
      </c>
      <c r="AY376" s="58">
        <v>27.1</v>
      </c>
      <c r="AZ376" s="58">
        <v>111.4</v>
      </c>
      <c r="BA376" s="58">
        <v>22.8</v>
      </c>
      <c r="BB376" s="58">
        <v>9.4</v>
      </c>
    </row>
    <row r="377" ht="16.5" customHeight="1">
      <c r="A377" s="58" t="s">
        <v>668</v>
      </c>
      <c r="B377" s="58">
        <v>16061.0</v>
      </c>
      <c r="C377" s="58">
        <v>189.0</v>
      </c>
      <c r="D377" s="58" t="s">
        <v>560</v>
      </c>
      <c r="E377" s="58">
        <v>256.5</v>
      </c>
      <c r="F377" s="58">
        <v>263.8</v>
      </c>
      <c r="G377" s="58">
        <v>2.8</v>
      </c>
      <c r="H377" s="95">
        <v>97.9</v>
      </c>
      <c r="I377" s="58">
        <v>15.1</v>
      </c>
      <c r="J377" s="58">
        <v>5.0</v>
      </c>
      <c r="K377" s="58">
        <v>12.0</v>
      </c>
      <c r="L377" s="58">
        <v>35.9</v>
      </c>
      <c r="M377" s="58">
        <v>19.6</v>
      </c>
      <c r="N377" s="58">
        <v>12.4</v>
      </c>
      <c r="O377" s="58">
        <v>2.8</v>
      </c>
      <c r="P377" s="58">
        <v>28.8</v>
      </c>
      <c r="Q377" s="58">
        <v>18.3</v>
      </c>
      <c r="R377" s="58">
        <v>52.9</v>
      </c>
      <c r="S377" s="58">
        <v>56.0</v>
      </c>
      <c r="T377" s="95">
        <v>17475.0</v>
      </c>
      <c r="U377" s="95">
        <v>21547.0</v>
      </c>
      <c r="V377" s="58">
        <v>703.7</v>
      </c>
      <c r="W377" s="100">
        <f t="shared" si="5"/>
        <v>10.7</v>
      </c>
      <c r="X377" s="97">
        <f t="shared" si="6"/>
        <v>23.36448598</v>
      </c>
      <c r="Y377" s="97">
        <v>2.5</v>
      </c>
      <c r="Z377" s="58">
        <v>8.2</v>
      </c>
      <c r="AA377" s="58">
        <v>47.1</v>
      </c>
      <c r="AB377" s="58">
        <v>31.7</v>
      </c>
      <c r="AC377" s="97">
        <v>328.8</v>
      </c>
      <c r="AD377" s="58">
        <v>7.2</v>
      </c>
      <c r="AE377" s="58">
        <v>7.4</v>
      </c>
      <c r="AF377" s="58">
        <v>7.0</v>
      </c>
      <c r="AG377" s="58">
        <v>4.9</v>
      </c>
      <c r="AH377" s="58">
        <v>8.9</v>
      </c>
      <c r="AI377" s="58"/>
      <c r="AJ377" s="58"/>
      <c r="AK377" s="58"/>
      <c r="AL377" s="58"/>
      <c r="AM377" s="58">
        <v>149.0</v>
      </c>
      <c r="AN377" s="95">
        <v>2694.8</v>
      </c>
      <c r="AO377" s="58">
        <v>-4.7</v>
      </c>
      <c r="AP377" s="58">
        <v>7.8</v>
      </c>
      <c r="AQ377" s="58">
        <v>97.2</v>
      </c>
      <c r="AR377" s="58">
        <v>42.5</v>
      </c>
      <c r="AS377" s="58">
        <v>37.7</v>
      </c>
      <c r="AT377" s="58">
        <v>9.9</v>
      </c>
      <c r="AU377" s="58">
        <v>2.1</v>
      </c>
      <c r="AV377" s="58">
        <v>36.3</v>
      </c>
      <c r="AW377" s="58">
        <v>18.2</v>
      </c>
      <c r="AX377" s="58">
        <v>12.8</v>
      </c>
      <c r="AY377" s="58">
        <v>30.6</v>
      </c>
      <c r="AZ377" s="58">
        <v>78.5</v>
      </c>
      <c r="BA377" s="58">
        <v>23.5</v>
      </c>
      <c r="BB377" s="58">
        <v>12.3</v>
      </c>
    </row>
    <row r="378" ht="16.5" customHeight="1">
      <c r="A378" s="58" t="s">
        <v>668</v>
      </c>
      <c r="B378" s="58">
        <v>16062.0</v>
      </c>
      <c r="C378" s="58">
        <v>189.0</v>
      </c>
      <c r="D378" s="58" t="s">
        <v>561</v>
      </c>
      <c r="E378" s="58">
        <v>256.5</v>
      </c>
      <c r="F378" s="58">
        <v>263.8</v>
      </c>
      <c r="G378" s="58">
        <v>2.8</v>
      </c>
      <c r="H378" s="95">
        <v>97.9</v>
      </c>
      <c r="I378" s="58">
        <v>15.1</v>
      </c>
      <c r="J378" s="58">
        <v>5.0</v>
      </c>
      <c r="K378" s="58">
        <v>12.0</v>
      </c>
      <c r="L378" s="58">
        <v>35.9</v>
      </c>
      <c r="M378" s="58">
        <v>19.6</v>
      </c>
      <c r="N378" s="58">
        <v>12.4</v>
      </c>
      <c r="O378" s="58">
        <v>2.8</v>
      </c>
      <c r="P378" s="58">
        <v>28.8</v>
      </c>
      <c r="Q378" s="58">
        <v>18.3</v>
      </c>
      <c r="R378" s="58">
        <v>52.9</v>
      </c>
      <c r="S378" s="58">
        <v>56.0</v>
      </c>
      <c r="T378" s="95">
        <v>17475.0</v>
      </c>
      <c r="U378" s="95">
        <v>21547.0</v>
      </c>
      <c r="V378" s="58">
        <v>703.7</v>
      </c>
      <c r="W378" s="100">
        <f t="shared" si="5"/>
        <v>10.7</v>
      </c>
      <c r="X378" s="97">
        <f t="shared" si="6"/>
        <v>23.36448598</v>
      </c>
      <c r="Y378" s="97">
        <v>2.5</v>
      </c>
      <c r="Z378" s="58">
        <v>8.2</v>
      </c>
      <c r="AA378" s="58">
        <v>47.1</v>
      </c>
      <c r="AB378" s="58">
        <v>31.7</v>
      </c>
      <c r="AC378" s="97">
        <v>328.8</v>
      </c>
      <c r="AD378" s="58">
        <v>7.2</v>
      </c>
      <c r="AE378" s="58">
        <v>7.4</v>
      </c>
      <c r="AF378" s="58">
        <v>7.0</v>
      </c>
      <c r="AG378" s="58">
        <v>4.9</v>
      </c>
      <c r="AH378" s="58">
        <v>8.9</v>
      </c>
      <c r="AI378" s="58"/>
      <c r="AJ378" s="58"/>
      <c r="AK378" s="58"/>
      <c r="AL378" s="58"/>
      <c r="AM378" s="58">
        <v>149.0</v>
      </c>
      <c r="AN378" s="95">
        <v>2694.8</v>
      </c>
      <c r="AO378" s="58">
        <v>-4.7</v>
      </c>
      <c r="AP378" s="58">
        <v>7.8</v>
      </c>
      <c r="AQ378" s="58">
        <v>97.2</v>
      </c>
      <c r="AR378" s="58">
        <v>42.5</v>
      </c>
      <c r="AS378" s="58">
        <v>37.7</v>
      </c>
      <c r="AT378" s="58">
        <v>9.9</v>
      </c>
      <c r="AU378" s="58">
        <v>2.1</v>
      </c>
      <c r="AV378" s="58">
        <v>36.3</v>
      </c>
      <c r="AW378" s="58">
        <v>18.2</v>
      </c>
      <c r="AX378" s="58">
        <v>12.8</v>
      </c>
      <c r="AY378" s="58">
        <v>30.6</v>
      </c>
      <c r="AZ378" s="58">
        <v>78.5</v>
      </c>
      <c r="BA378" s="58">
        <v>23.5</v>
      </c>
      <c r="BB378" s="58">
        <v>12.3</v>
      </c>
    </row>
    <row r="379" ht="16.5" customHeight="1">
      <c r="A379" s="58" t="s">
        <v>668</v>
      </c>
      <c r="B379" s="58">
        <v>16065.0</v>
      </c>
      <c r="C379" s="58">
        <v>189.0</v>
      </c>
      <c r="D379" s="58" t="s">
        <v>564</v>
      </c>
      <c r="E379" s="58">
        <v>256.5</v>
      </c>
      <c r="F379" s="58">
        <v>263.8</v>
      </c>
      <c r="G379" s="58">
        <v>2.8</v>
      </c>
      <c r="H379" s="95">
        <v>97.9</v>
      </c>
      <c r="I379" s="58">
        <v>15.1</v>
      </c>
      <c r="J379" s="58">
        <v>5.0</v>
      </c>
      <c r="K379" s="58">
        <v>12.0</v>
      </c>
      <c r="L379" s="58">
        <v>35.9</v>
      </c>
      <c r="M379" s="58">
        <v>19.6</v>
      </c>
      <c r="N379" s="58">
        <v>12.4</v>
      </c>
      <c r="O379" s="58">
        <v>2.8</v>
      </c>
      <c r="P379" s="58">
        <v>28.8</v>
      </c>
      <c r="Q379" s="58">
        <v>18.3</v>
      </c>
      <c r="R379" s="58">
        <v>52.9</v>
      </c>
      <c r="S379" s="58">
        <v>56.0</v>
      </c>
      <c r="T379" s="95">
        <v>17475.0</v>
      </c>
      <c r="U379" s="95">
        <v>21547.0</v>
      </c>
      <c r="V379" s="58">
        <v>703.7</v>
      </c>
      <c r="W379" s="100">
        <f t="shared" si="5"/>
        <v>10.7</v>
      </c>
      <c r="X379" s="97">
        <f t="shared" si="6"/>
        <v>23.36448598</v>
      </c>
      <c r="Y379" s="97">
        <v>2.5</v>
      </c>
      <c r="Z379" s="58">
        <v>8.2</v>
      </c>
      <c r="AA379" s="58">
        <v>47.1</v>
      </c>
      <c r="AB379" s="58">
        <v>31.7</v>
      </c>
      <c r="AC379" s="97">
        <v>328.8</v>
      </c>
      <c r="AD379" s="58">
        <v>7.2</v>
      </c>
      <c r="AE379" s="58">
        <v>7.4</v>
      </c>
      <c r="AF379" s="58">
        <v>7.0</v>
      </c>
      <c r="AG379" s="58">
        <v>4.9</v>
      </c>
      <c r="AH379" s="58">
        <v>8.9</v>
      </c>
      <c r="AI379" s="58"/>
      <c r="AJ379" s="58"/>
      <c r="AK379" s="58"/>
      <c r="AL379" s="58"/>
      <c r="AM379" s="58">
        <v>149.0</v>
      </c>
      <c r="AN379" s="95">
        <v>2694.8</v>
      </c>
      <c r="AO379" s="58">
        <v>-4.7</v>
      </c>
      <c r="AP379" s="58">
        <v>7.8</v>
      </c>
      <c r="AQ379" s="58">
        <v>97.2</v>
      </c>
      <c r="AR379" s="58">
        <v>42.5</v>
      </c>
      <c r="AS379" s="58">
        <v>37.7</v>
      </c>
      <c r="AT379" s="58">
        <v>9.9</v>
      </c>
      <c r="AU379" s="58">
        <v>2.1</v>
      </c>
      <c r="AV379" s="58">
        <v>36.3</v>
      </c>
      <c r="AW379" s="58">
        <v>18.2</v>
      </c>
      <c r="AX379" s="58">
        <v>12.8</v>
      </c>
      <c r="AY379" s="58">
        <v>30.6</v>
      </c>
      <c r="AZ379" s="58">
        <v>78.5</v>
      </c>
      <c r="BA379" s="58">
        <v>23.5</v>
      </c>
      <c r="BB379" s="58">
        <v>12.3</v>
      </c>
    </row>
    <row r="380" ht="16.5" customHeight="1">
      <c r="A380" s="58" t="s">
        <v>668</v>
      </c>
      <c r="B380" s="58">
        <v>16056.0</v>
      </c>
      <c r="C380" s="58">
        <v>190.0</v>
      </c>
      <c r="D380" s="58" t="s">
        <v>967</v>
      </c>
      <c r="E380" s="58">
        <v>264.3</v>
      </c>
      <c r="F380" s="58">
        <v>273.3</v>
      </c>
      <c r="G380" s="58">
        <v>3.3</v>
      </c>
      <c r="H380" s="95">
        <v>114.3</v>
      </c>
      <c r="I380" s="58">
        <v>15.1</v>
      </c>
      <c r="J380" s="58">
        <v>4.8</v>
      </c>
      <c r="K380" s="58">
        <v>11.8</v>
      </c>
      <c r="L380" s="58">
        <v>36.6</v>
      </c>
      <c r="M380" s="58">
        <v>18.9</v>
      </c>
      <c r="N380" s="58">
        <v>12.7</v>
      </c>
      <c r="O380" s="58">
        <v>3.0</v>
      </c>
      <c r="P380" s="58">
        <v>11.0</v>
      </c>
      <c r="Q380" s="58">
        <v>30.8</v>
      </c>
      <c r="R380" s="58">
        <v>58.2</v>
      </c>
      <c r="S380" s="58">
        <v>53.6</v>
      </c>
      <c r="T380" s="95">
        <v>18020.0</v>
      </c>
      <c r="U380" s="95">
        <v>24960.0</v>
      </c>
      <c r="V380" s="58">
        <v>685.2</v>
      </c>
      <c r="W380" s="100">
        <f t="shared" si="5"/>
        <v>9.5</v>
      </c>
      <c r="X380" s="97">
        <f t="shared" si="6"/>
        <v>16.84210526</v>
      </c>
      <c r="Y380" s="97">
        <v>1.6</v>
      </c>
      <c r="Z380" s="58">
        <v>7.9</v>
      </c>
      <c r="AA380" s="58">
        <v>44.8</v>
      </c>
      <c r="AB380" s="58">
        <v>32.4</v>
      </c>
      <c r="AC380" s="97">
        <v>369.0</v>
      </c>
      <c r="AD380" s="58">
        <v>6.8</v>
      </c>
      <c r="AE380" s="58">
        <v>7.1</v>
      </c>
      <c r="AF380" s="58">
        <v>6.6</v>
      </c>
      <c r="AG380" s="58">
        <v>6.3</v>
      </c>
      <c r="AH380" s="58">
        <v>8.8</v>
      </c>
      <c r="AI380" s="58"/>
      <c r="AJ380" s="58"/>
      <c r="AK380" s="58"/>
      <c r="AL380" s="58"/>
      <c r="AM380" s="58">
        <v>93.0</v>
      </c>
      <c r="AN380" s="95">
        <v>2391.3</v>
      </c>
      <c r="AO380" s="58">
        <v>-5.2</v>
      </c>
      <c r="AP380" s="58">
        <v>11.3</v>
      </c>
      <c r="AQ380" s="58">
        <v>97.0</v>
      </c>
      <c r="AR380" s="58">
        <v>43.0</v>
      </c>
      <c r="AS380" s="58">
        <v>37.1</v>
      </c>
      <c r="AT380" s="58">
        <v>8.9</v>
      </c>
      <c r="AU380" s="58">
        <v>2.1</v>
      </c>
      <c r="AV380" s="58">
        <v>38.2</v>
      </c>
      <c r="AW380" s="58">
        <v>18.3</v>
      </c>
      <c r="AX380" s="58">
        <v>13.3</v>
      </c>
      <c r="AY380" s="58">
        <v>28.1</v>
      </c>
      <c r="AZ380" s="58">
        <v>70.7</v>
      </c>
      <c r="BA380" s="58">
        <v>24.8</v>
      </c>
      <c r="BB380" s="58">
        <v>13.5</v>
      </c>
    </row>
    <row r="381" ht="16.5" customHeight="1">
      <c r="A381" s="58" t="s">
        <v>668</v>
      </c>
      <c r="B381" s="58">
        <v>16063.0</v>
      </c>
      <c r="C381" s="58">
        <v>190.0</v>
      </c>
      <c r="D381" s="58" t="s">
        <v>562</v>
      </c>
      <c r="E381" s="58">
        <v>264.3</v>
      </c>
      <c r="F381" s="58">
        <v>273.3</v>
      </c>
      <c r="G381" s="58">
        <v>3.3</v>
      </c>
      <c r="H381" s="95">
        <v>114.3</v>
      </c>
      <c r="I381" s="58">
        <v>15.1</v>
      </c>
      <c r="J381" s="58">
        <v>4.8</v>
      </c>
      <c r="K381" s="58">
        <v>11.8</v>
      </c>
      <c r="L381" s="58">
        <v>36.6</v>
      </c>
      <c r="M381" s="58">
        <v>18.9</v>
      </c>
      <c r="N381" s="58">
        <v>12.7</v>
      </c>
      <c r="O381" s="58">
        <v>3.0</v>
      </c>
      <c r="P381" s="58">
        <v>11.0</v>
      </c>
      <c r="Q381" s="58">
        <v>30.8</v>
      </c>
      <c r="R381" s="58">
        <v>58.2</v>
      </c>
      <c r="S381" s="58">
        <v>53.6</v>
      </c>
      <c r="T381" s="95">
        <v>18020.0</v>
      </c>
      <c r="U381" s="95">
        <v>24960.0</v>
      </c>
      <c r="V381" s="58">
        <v>685.2</v>
      </c>
      <c r="W381" s="100">
        <f t="shared" si="5"/>
        <v>9.5</v>
      </c>
      <c r="X381" s="97">
        <f t="shared" si="6"/>
        <v>16.84210526</v>
      </c>
      <c r="Y381" s="97">
        <v>1.6</v>
      </c>
      <c r="Z381" s="58">
        <v>7.9</v>
      </c>
      <c r="AA381" s="58">
        <v>44.8</v>
      </c>
      <c r="AB381" s="58">
        <v>32.4</v>
      </c>
      <c r="AC381" s="97">
        <v>369.0</v>
      </c>
      <c r="AD381" s="58">
        <v>6.8</v>
      </c>
      <c r="AE381" s="58">
        <v>7.1</v>
      </c>
      <c r="AF381" s="58">
        <v>6.6</v>
      </c>
      <c r="AG381" s="58">
        <v>6.3</v>
      </c>
      <c r="AH381" s="58">
        <v>8.8</v>
      </c>
      <c r="AI381" s="58"/>
      <c r="AJ381" s="58"/>
      <c r="AK381" s="58"/>
      <c r="AL381" s="58"/>
      <c r="AM381" s="58">
        <v>93.0</v>
      </c>
      <c r="AN381" s="95">
        <v>2391.3</v>
      </c>
      <c r="AO381" s="58">
        <v>-5.2</v>
      </c>
      <c r="AP381" s="58">
        <v>11.3</v>
      </c>
      <c r="AQ381" s="58">
        <v>97.0</v>
      </c>
      <c r="AR381" s="58">
        <v>43.0</v>
      </c>
      <c r="AS381" s="58">
        <v>37.1</v>
      </c>
      <c r="AT381" s="58">
        <v>8.9</v>
      </c>
      <c r="AU381" s="58">
        <v>2.1</v>
      </c>
      <c r="AV381" s="58">
        <v>38.2</v>
      </c>
      <c r="AW381" s="58">
        <v>18.3</v>
      </c>
      <c r="AX381" s="58">
        <v>13.3</v>
      </c>
      <c r="AY381" s="58">
        <v>28.1</v>
      </c>
      <c r="AZ381" s="58">
        <v>70.7</v>
      </c>
      <c r="BA381" s="58">
        <v>24.8</v>
      </c>
      <c r="BB381" s="58">
        <v>13.5</v>
      </c>
    </row>
    <row r="382" ht="16.5" customHeight="1">
      <c r="A382" s="58" t="s">
        <v>668</v>
      </c>
      <c r="B382" s="58">
        <v>16064.0</v>
      </c>
      <c r="C382" s="58">
        <v>190.0</v>
      </c>
      <c r="D382" s="58" t="s">
        <v>563</v>
      </c>
      <c r="E382" s="58">
        <v>264.3</v>
      </c>
      <c r="F382" s="58">
        <v>273.3</v>
      </c>
      <c r="G382" s="58">
        <v>3.3</v>
      </c>
      <c r="H382" s="95">
        <v>114.3</v>
      </c>
      <c r="I382" s="58">
        <v>15.1</v>
      </c>
      <c r="J382" s="58">
        <v>4.8</v>
      </c>
      <c r="K382" s="58">
        <v>11.8</v>
      </c>
      <c r="L382" s="58">
        <v>36.6</v>
      </c>
      <c r="M382" s="58">
        <v>18.9</v>
      </c>
      <c r="N382" s="58">
        <v>12.7</v>
      </c>
      <c r="O382" s="58">
        <v>3.0</v>
      </c>
      <c r="P382" s="58">
        <v>11.0</v>
      </c>
      <c r="Q382" s="58">
        <v>30.8</v>
      </c>
      <c r="R382" s="58">
        <v>58.2</v>
      </c>
      <c r="S382" s="58">
        <v>53.6</v>
      </c>
      <c r="T382" s="95">
        <v>18020.0</v>
      </c>
      <c r="U382" s="95">
        <v>24960.0</v>
      </c>
      <c r="V382" s="58">
        <v>685.2</v>
      </c>
      <c r="W382" s="100">
        <f t="shared" si="5"/>
        <v>9.5</v>
      </c>
      <c r="X382" s="97">
        <f t="shared" si="6"/>
        <v>16.84210526</v>
      </c>
      <c r="Y382" s="97">
        <v>1.6</v>
      </c>
      <c r="Z382" s="58">
        <v>7.9</v>
      </c>
      <c r="AA382" s="58">
        <v>44.8</v>
      </c>
      <c r="AB382" s="58">
        <v>32.4</v>
      </c>
      <c r="AC382" s="97">
        <v>369.0</v>
      </c>
      <c r="AD382" s="58">
        <v>6.8</v>
      </c>
      <c r="AE382" s="58">
        <v>7.1</v>
      </c>
      <c r="AF382" s="58">
        <v>6.6</v>
      </c>
      <c r="AG382" s="58">
        <v>6.3</v>
      </c>
      <c r="AH382" s="58">
        <v>8.8</v>
      </c>
      <c r="AI382" s="58"/>
      <c r="AJ382" s="58"/>
      <c r="AK382" s="58"/>
      <c r="AL382" s="58"/>
      <c r="AM382" s="58">
        <v>93.0</v>
      </c>
      <c r="AN382" s="95">
        <v>2391.3</v>
      </c>
      <c r="AO382" s="58">
        <v>-5.2</v>
      </c>
      <c r="AP382" s="58">
        <v>11.3</v>
      </c>
      <c r="AQ382" s="58">
        <v>97.0</v>
      </c>
      <c r="AR382" s="58">
        <v>43.0</v>
      </c>
      <c r="AS382" s="58">
        <v>37.1</v>
      </c>
      <c r="AT382" s="58">
        <v>8.9</v>
      </c>
      <c r="AU382" s="58">
        <v>2.1</v>
      </c>
      <c r="AV382" s="58">
        <v>38.2</v>
      </c>
      <c r="AW382" s="58">
        <v>18.3</v>
      </c>
      <c r="AX382" s="58">
        <v>13.3</v>
      </c>
      <c r="AY382" s="58">
        <v>28.1</v>
      </c>
      <c r="AZ382" s="58">
        <v>70.7</v>
      </c>
      <c r="BA382" s="58">
        <v>24.8</v>
      </c>
      <c r="BB382" s="58">
        <v>13.5</v>
      </c>
    </row>
    <row r="383" ht="16.5" customHeight="1">
      <c r="A383" s="58" t="s">
        <v>668</v>
      </c>
      <c r="B383" s="58">
        <v>16053.0</v>
      </c>
      <c r="C383" s="58">
        <v>191.0</v>
      </c>
      <c r="D383" s="58" t="s">
        <v>968</v>
      </c>
      <c r="E383" s="58">
        <v>244.2</v>
      </c>
      <c r="F383" s="58">
        <v>255.8</v>
      </c>
      <c r="G383" s="58">
        <v>4.5</v>
      </c>
      <c r="H383" s="101">
        <v>925.5</v>
      </c>
      <c r="I383" s="58">
        <v>15.2</v>
      </c>
      <c r="J383" s="102">
        <v>10.9</v>
      </c>
      <c r="K383" s="102">
        <v>17.9</v>
      </c>
      <c r="L383" s="102">
        <v>31.2</v>
      </c>
      <c r="M383" s="102">
        <v>17.3</v>
      </c>
      <c r="N383" s="102">
        <v>9.0</v>
      </c>
      <c r="O383" s="58">
        <v>4.1</v>
      </c>
      <c r="P383" s="58">
        <v>4.2</v>
      </c>
      <c r="Q383" s="58">
        <v>20.4</v>
      </c>
      <c r="R383" s="58">
        <v>75.4</v>
      </c>
      <c r="S383" s="58">
        <v>42.1</v>
      </c>
      <c r="T383" s="95">
        <v>17558.0</v>
      </c>
      <c r="U383" s="95">
        <v>28099.0</v>
      </c>
      <c r="V383" s="58">
        <v>604.5</v>
      </c>
      <c r="W383" s="100">
        <f t="shared" si="5"/>
        <v>8</v>
      </c>
      <c r="X383" s="97">
        <f t="shared" si="6"/>
        <v>13.75</v>
      </c>
      <c r="Y383" s="97">
        <v>1.1</v>
      </c>
      <c r="Z383" s="58">
        <v>6.9</v>
      </c>
      <c r="AA383" s="102">
        <v>29.3</v>
      </c>
      <c r="AB383" s="102">
        <v>56.5</v>
      </c>
      <c r="AC383" s="97">
        <v>399.2</v>
      </c>
      <c r="AD383" s="58">
        <v>6.0</v>
      </c>
      <c r="AE383" s="58">
        <v>6.7</v>
      </c>
      <c r="AF383" s="58">
        <v>5.2</v>
      </c>
      <c r="AG383" s="58">
        <v>5.7</v>
      </c>
      <c r="AH383" s="58">
        <v>7.2</v>
      </c>
      <c r="AI383" s="58"/>
      <c r="AJ383" s="58"/>
      <c r="AK383" s="58"/>
      <c r="AL383" s="58"/>
      <c r="AM383" s="58">
        <v>108.0</v>
      </c>
      <c r="AN383" s="95">
        <v>1637.8</v>
      </c>
      <c r="AO383" s="58">
        <v>-2.8</v>
      </c>
      <c r="AP383" s="58">
        <v>9.8</v>
      </c>
      <c r="AQ383" s="58">
        <v>95.9</v>
      </c>
      <c r="AR383" s="58">
        <v>47.3</v>
      </c>
      <c r="AS383" s="58">
        <v>37.4</v>
      </c>
      <c r="AT383" s="58">
        <v>7.7</v>
      </c>
      <c r="AU383" s="58" t="s">
        <v>641</v>
      </c>
      <c r="AV383" s="58">
        <v>29.4</v>
      </c>
      <c r="AW383" s="58" t="s">
        <v>641</v>
      </c>
      <c r="AX383" s="58">
        <v>17.9</v>
      </c>
      <c r="AY383" s="58">
        <v>33.8</v>
      </c>
      <c r="AZ383" s="58">
        <v>69.4</v>
      </c>
      <c r="BA383" s="58">
        <v>24.3</v>
      </c>
      <c r="BB383" s="58">
        <v>15.9</v>
      </c>
    </row>
    <row r="384" ht="16.5" customHeight="1">
      <c r="A384" s="58" t="s">
        <v>668</v>
      </c>
      <c r="B384" s="58">
        <v>16068.0</v>
      </c>
      <c r="C384" s="58">
        <v>191.0</v>
      </c>
      <c r="D384" s="58" t="s">
        <v>567</v>
      </c>
      <c r="E384" s="58">
        <v>244.2</v>
      </c>
      <c r="F384" s="58">
        <v>255.8</v>
      </c>
      <c r="G384" s="58">
        <v>4.5</v>
      </c>
      <c r="H384" s="101">
        <v>89.3</v>
      </c>
      <c r="I384" s="58">
        <v>15.2</v>
      </c>
      <c r="J384" s="102">
        <v>5.6</v>
      </c>
      <c r="K384" s="102">
        <v>11.6</v>
      </c>
      <c r="L384" s="102">
        <v>39.5</v>
      </c>
      <c r="M384" s="102">
        <v>19.6</v>
      </c>
      <c r="N384" s="102">
        <v>9.6</v>
      </c>
      <c r="O384" s="58">
        <v>4.1</v>
      </c>
      <c r="P384" s="58">
        <v>4.2</v>
      </c>
      <c r="Q384" s="58">
        <v>20.4</v>
      </c>
      <c r="R384" s="58">
        <v>75.4</v>
      </c>
      <c r="S384" s="58">
        <v>42.1</v>
      </c>
      <c r="T384" s="95">
        <v>17558.0</v>
      </c>
      <c r="U384" s="95">
        <v>28099.0</v>
      </c>
      <c r="V384" s="58">
        <v>604.5</v>
      </c>
      <c r="W384" s="100">
        <f t="shared" si="5"/>
        <v>8</v>
      </c>
      <c r="X384" s="97">
        <f t="shared" si="6"/>
        <v>13.75</v>
      </c>
      <c r="Y384" s="97">
        <v>1.1</v>
      </c>
      <c r="Z384" s="58">
        <v>6.9</v>
      </c>
      <c r="AA384" s="58">
        <v>42.9</v>
      </c>
      <c r="AB384" s="58">
        <v>38.1</v>
      </c>
      <c r="AC384" s="97">
        <v>399.2</v>
      </c>
      <c r="AD384" s="58">
        <v>6.0</v>
      </c>
      <c r="AE384" s="58">
        <v>6.7</v>
      </c>
      <c r="AF384" s="58">
        <v>5.2</v>
      </c>
      <c r="AG384" s="58">
        <v>5.7</v>
      </c>
      <c r="AH384" s="58">
        <v>7.2</v>
      </c>
      <c r="AI384" s="58"/>
      <c r="AJ384" s="58"/>
      <c r="AK384" s="58"/>
      <c r="AL384" s="58"/>
      <c r="AM384" s="58">
        <v>108.0</v>
      </c>
      <c r="AN384" s="95">
        <v>1637.8</v>
      </c>
      <c r="AO384" s="58">
        <v>-2.8</v>
      </c>
      <c r="AP384" s="58">
        <v>9.8</v>
      </c>
      <c r="AQ384" s="58">
        <v>95.9</v>
      </c>
      <c r="AR384" s="58">
        <v>47.3</v>
      </c>
      <c r="AS384" s="58">
        <v>37.4</v>
      </c>
      <c r="AT384" s="58">
        <v>7.7</v>
      </c>
      <c r="AU384" s="58" t="s">
        <v>641</v>
      </c>
      <c r="AV384" s="58">
        <v>29.4</v>
      </c>
      <c r="AW384" s="58" t="s">
        <v>641</v>
      </c>
      <c r="AX384" s="58">
        <v>17.9</v>
      </c>
      <c r="AY384" s="58">
        <v>33.8</v>
      </c>
      <c r="AZ384" s="58">
        <v>69.4</v>
      </c>
      <c r="BA384" s="58">
        <v>24.3</v>
      </c>
      <c r="BB384" s="58">
        <v>15.9</v>
      </c>
    </row>
    <row r="385" ht="16.5" customHeight="1">
      <c r="A385" s="58" t="s">
        <v>668</v>
      </c>
      <c r="B385" s="58">
        <v>16071.0</v>
      </c>
      <c r="C385" s="58">
        <v>191.0</v>
      </c>
      <c r="D385" s="58" t="s">
        <v>969</v>
      </c>
      <c r="E385" s="58">
        <v>244.2</v>
      </c>
      <c r="F385" s="58">
        <v>255.8</v>
      </c>
      <c r="G385" s="58">
        <v>4.5</v>
      </c>
      <c r="H385" s="101">
        <v>104.4</v>
      </c>
      <c r="I385" s="58">
        <v>15.2</v>
      </c>
      <c r="J385" s="102">
        <v>5.4</v>
      </c>
      <c r="K385" s="102">
        <v>11.7</v>
      </c>
      <c r="L385" s="102">
        <v>39.7</v>
      </c>
      <c r="M385" s="102">
        <v>18.9</v>
      </c>
      <c r="N385" s="102">
        <v>9.4</v>
      </c>
      <c r="O385" s="58">
        <v>4.1</v>
      </c>
      <c r="P385" s="58">
        <v>4.2</v>
      </c>
      <c r="Q385" s="58">
        <v>20.4</v>
      </c>
      <c r="R385" s="58">
        <v>75.4</v>
      </c>
      <c r="S385" s="58">
        <v>42.1</v>
      </c>
      <c r="T385" s="95">
        <v>17558.0</v>
      </c>
      <c r="U385" s="95">
        <v>28099.0</v>
      </c>
      <c r="V385" s="58">
        <v>604.5</v>
      </c>
      <c r="W385" s="100">
        <f t="shared" si="5"/>
        <v>8</v>
      </c>
      <c r="X385" s="97">
        <f t="shared" si="6"/>
        <v>13.75</v>
      </c>
      <c r="Y385" s="97">
        <v>1.1</v>
      </c>
      <c r="Z385" s="58">
        <v>6.9</v>
      </c>
      <c r="AA385" s="58">
        <v>42.9</v>
      </c>
      <c r="AB385" s="58">
        <v>38.1</v>
      </c>
      <c r="AC385" s="97">
        <v>399.2</v>
      </c>
      <c r="AD385" s="58">
        <v>6.0</v>
      </c>
      <c r="AE385" s="58">
        <v>6.7</v>
      </c>
      <c r="AF385" s="58">
        <v>5.2</v>
      </c>
      <c r="AG385" s="58">
        <v>5.7</v>
      </c>
      <c r="AH385" s="58">
        <v>7.2</v>
      </c>
      <c r="AI385" s="58"/>
      <c r="AJ385" s="58"/>
      <c r="AK385" s="58"/>
      <c r="AL385" s="58"/>
      <c r="AM385" s="58">
        <v>108.0</v>
      </c>
      <c r="AN385" s="95">
        <v>1637.8</v>
      </c>
      <c r="AO385" s="58">
        <v>-2.8</v>
      </c>
      <c r="AP385" s="58">
        <v>9.8</v>
      </c>
      <c r="AQ385" s="58">
        <v>95.9</v>
      </c>
      <c r="AR385" s="58">
        <v>47.3</v>
      </c>
      <c r="AS385" s="58">
        <v>37.4</v>
      </c>
      <c r="AT385" s="58">
        <v>7.7</v>
      </c>
      <c r="AU385" s="58" t="s">
        <v>641</v>
      </c>
      <c r="AV385" s="58">
        <v>29.4</v>
      </c>
      <c r="AW385" s="58" t="s">
        <v>641</v>
      </c>
      <c r="AX385" s="58">
        <v>17.9</v>
      </c>
      <c r="AY385" s="58">
        <v>33.8</v>
      </c>
      <c r="AZ385" s="58">
        <v>69.4</v>
      </c>
      <c r="BA385" s="58">
        <v>24.3</v>
      </c>
      <c r="BB385" s="58">
        <v>15.9</v>
      </c>
    </row>
    <row r="386" ht="16.5" customHeight="1">
      <c r="A386" s="58" t="s">
        <v>668</v>
      </c>
      <c r="B386" s="58">
        <v>16067.0</v>
      </c>
      <c r="C386" s="58">
        <v>192.0</v>
      </c>
      <c r="D386" s="58" t="s">
        <v>566</v>
      </c>
      <c r="E386" s="58">
        <v>235.0</v>
      </c>
      <c r="F386" s="58">
        <v>246.5</v>
      </c>
      <c r="G386" s="58">
        <v>4.6</v>
      </c>
      <c r="H386" s="95">
        <v>138.5</v>
      </c>
      <c r="I386" s="58">
        <v>14.6</v>
      </c>
      <c r="J386" s="58">
        <v>5.3</v>
      </c>
      <c r="K386" s="58">
        <v>12.4</v>
      </c>
      <c r="L386" s="58">
        <v>35.8</v>
      </c>
      <c r="M386" s="58">
        <v>19.6</v>
      </c>
      <c r="N386" s="58">
        <v>12.3</v>
      </c>
      <c r="O386" s="58">
        <v>4.0</v>
      </c>
      <c r="P386" s="58">
        <v>3.6</v>
      </c>
      <c r="Q386" s="58">
        <v>24.0</v>
      </c>
      <c r="R386" s="58">
        <v>72.4</v>
      </c>
      <c r="S386" s="58">
        <v>48.7</v>
      </c>
      <c r="T386" s="95">
        <v>17733.0</v>
      </c>
      <c r="U386" s="95">
        <v>24727.0</v>
      </c>
      <c r="V386" s="58">
        <v>655.7</v>
      </c>
      <c r="W386" s="100">
        <f t="shared" si="5"/>
        <v>8.7</v>
      </c>
      <c r="X386" s="97">
        <f t="shared" si="6"/>
        <v>11.49425287</v>
      </c>
      <c r="Y386" s="97">
        <v>1.0</v>
      </c>
      <c r="Z386" s="58">
        <v>7.7</v>
      </c>
      <c r="AA386" s="58">
        <v>46.1</v>
      </c>
      <c r="AB386" s="58">
        <v>33.7</v>
      </c>
      <c r="AC386" s="97">
        <v>352.3</v>
      </c>
      <c r="AD386" s="58">
        <v>6.2</v>
      </c>
      <c r="AE386" s="58">
        <v>6.5</v>
      </c>
      <c r="AF386" s="58">
        <v>5.9</v>
      </c>
      <c r="AG386" s="58">
        <v>6.0</v>
      </c>
      <c r="AH386" s="58">
        <v>7.8</v>
      </c>
      <c r="AI386" s="58"/>
      <c r="AJ386" s="58"/>
      <c r="AK386" s="58"/>
      <c r="AL386" s="58"/>
      <c r="AM386" s="58">
        <v>89.0</v>
      </c>
      <c r="AN386" s="95">
        <v>1779.8</v>
      </c>
      <c r="AO386" s="58">
        <v>-5.0</v>
      </c>
      <c r="AP386" s="58">
        <v>13.8</v>
      </c>
      <c r="AQ386" s="58">
        <v>96.0</v>
      </c>
      <c r="AR386" s="58">
        <v>41.4</v>
      </c>
      <c r="AS386" s="58">
        <v>39.9</v>
      </c>
      <c r="AT386" s="58">
        <v>9.3</v>
      </c>
      <c r="AU386" s="58">
        <v>1.6</v>
      </c>
      <c r="AV386" s="58">
        <v>40.3</v>
      </c>
      <c r="AW386" s="58">
        <v>21.4</v>
      </c>
      <c r="AX386" s="58">
        <v>12.3</v>
      </c>
      <c r="AY386" s="58">
        <v>24.4</v>
      </c>
      <c r="AZ386" s="58">
        <v>72.5</v>
      </c>
      <c r="BA386" s="58">
        <v>24.2</v>
      </c>
      <c r="BB386" s="58">
        <v>12.8</v>
      </c>
    </row>
    <row r="387" ht="16.5" customHeight="1">
      <c r="A387" s="58" t="s">
        <v>668</v>
      </c>
      <c r="B387" s="58">
        <v>16070.0</v>
      </c>
      <c r="C387" s="58">
        <v>192.0</v>
      </c>
      <c r="D387" s="58" t="s">
        <v>569</v>
      </c>
      <c r="E387" s="58">
        <v>235.0</v>
      </c>
      <c r="F387" s="58">
        <v>246.5</v>
      </c>
      <c r="G387" s="58">
        <v>4.6</v>
      </c>
      <c r="H387" s="95">
        <v>138.5</v>
      </c>
      <c r="I387" s="58">
        <v>14.6</v>
      </c>
      <c r="J387" s="58">
        <v>5.3</v>
      </c>
      <c r="K387" s="58">
        <v>12.4</v>
      </c>
      <c r="L387" s="58">
        <v>35.8</v>
      </c>
      <c r="M387" s="58">
        <v>19.6</v>
      </c>
      <c r="N387" s="58">
        <v>12.3</v>
      </c>
      <c r="O387" s="58">
        <v>4.0</v>
      </c>
      <c r="P387" s="58">
        <v>3.6</v>
      </c>
      <c r="Q387" s="58">
        <v>24.0</v>
      </c>
      <c r="R387" s="58">
        <v>72.4</v>
      </c>
      <c r="S387" s="58">
        <v>48.7</v>
      </c>
      <c r="T387" s="95">
        <v>17733.0</v>
      </c>
      <c r="U387" s="95">
        <v>24727.0</v>
      </c>
      <c r="V387" s="58">
        <v>655.7</v>
      </c>
      <c r="W387" s="100">
        <f t="shared" si="5"/>
        <v>8.7</v>
      </c>
      <c r="X387" s="97">
        <f t="shared" si="6"/>
        <v>11.49425287</v>
      </c>
      <c r="Y387" s="97">
        <v>1.0</v>
      </c>
      <c r="Z387" s="58">
        <v>7.7</v>
      </c>
      <c r="AA387" s="58">
        <v>46.1</v>
      </c>
      <c r="AB387" s="58">
        <v>33.7</v>
      </c>
      <c r="AC387" s="97">
        <v>352.3</v>
      </c>
      <c r="AD387" s="58">
        <v>6.2</v>
      </c>
      <c r="AE387" s="58">
        <v>6.5</v>
      </c>
      <c r="AF387" s="58">
        <v>5.9</v>
      </c>
      <c r="AG387" s="58">
        <v>6.0</v>
      </c>
      <c r="AH387" s="58">
        <v>7.8</v>
      </c>
      <c r="AI387" s="58"/>
      <c r="AJ387" s="58"/>
      <c r="AK387" s="58"/>
      <c r="AL387" s="58"/>
      <c r="AM387" s="58">
        <v>89.0</v>
      </c>
      <c r="AN387" s="95">
        <v>1779.8</v>
      </c>
      <c r="AO387" s="58">
        <v>-5.0</v>
      </c>
      <c r="AP387" s="58">
        <v>13.8</v>
      </c>
      <c r="AQ387" s="58">
        <v>96.0</v>
      </c>
      <c r="AR387" s="58">
        <v>41.4</v>
      </c>
      <c r="AS387" s="58">
        <v>39.9</v>
      </c>
      <c r="AT387" s="58">
        <v>9.3</v>
      </c>
      <c r="AU387" s="58">
        <v>1.6</v>
      </c>
      <c r="AV387" s="58">
        <v>40.3</v>
      </c>
      <c r="AW387" s="58">
        <v>21.4</v>
      </c>
      <c r="AX387" s="58">
        <v>12.3</v>
      </c>
      <c r="AY387" s="58">
        <v>24.4</v>
      </c>
      <c r="AZ387" s="58">
        <v>72.5</v>
      </c>
      <c r="BA387" s="58">
        <v>24.2</v>
      </c>
      <c r="BB387" s="58">
        <v>12.8</v>
      </c>
    </row>
    <row r="388" ht="16.5" customHeight="1">
      <c r="A388" s="58" t="s">
        <v>668</v>
      </c>
      <c r="B388" s="58">
        <v>16051.0</v>
      </c>
      <c r="C388" s="58">
        <v>193.0</v>
      </c>
      <c r="D388" s="58" t="s">
        <v>970</v>
      </c>
      <c r="E388" s="58">
        <v>264.0</v>
      </c>
      <c r="F388" s="58">
        <v>280.7</v>
      </c>
      <c r="G388" s="58">
        <v>6.0</v>
      </c>
      <c r="H388" s="101">
        <v>772.3</v>
      </c>
      <c r="I388" s="58">
        <v>15.4</v>
      </c>
      <c r="J388" s="102">
        <v>8.3</v>
      </c>
      <c r="K388" s="102">
        <v>15.3</v>
      </c>
      <c r="L388" s="102">
        <v>35.1</v>
      </c>
      <c r="M388" s="102">
        <v>17.9</v>
      </c>
      <c r="N388" s="102">
        <v>9.4</v>
      </c>
      <c r="O388" s="58">
        <v>6.6</v>
      </c>
      <c r="P388" s="58">
        <v>5.3</v>
      </c>
      <c r="Q388" s="58">
        <v>11.7</v>
      </c>
      <c r="R388" s="58">
        <v>83.0</v>
      </c>
      <c r="S388" s="58">
        <v>23.1</v>
      </c>
      <c r="T388" s="95">
        <v>17262.0</v>
      </c>
      <c r="U388" s="95">
        <v>35055.0</v>
      </c>
      <c r="V388" s="58">
        <v>521.6</v>
      </c>
      <c r="W388" s="100">
        <f t="shared" si="5"/>
        <v>10.1</v>
      </c>
      <c r="X388" s="97">
        <f t="shared" si="6"/>
        <v>24.75247525</v>
      </c>
      <c r="Y388" s="97">
        <v>2.5</v>
      </c>
      <c r="Z388" s="58">
        <v>7.6</v>
      </c>
      <c r="AA388" s="102">
        <v>39.6</v>
      </c>
      <c r="AB388" s="102">
        <v>40.8</v>
      </c>
      <c r="AC388" s="97">
        <v>479.2</v>
      </c>
      <c r="AD388" s="58">
        <v>6.8</v>
      </c>
      <c r="AE388" s="58">
        <v>7.5</v>
      </c>
      <c r="AF388" s="58">
        <v>6.0</v>
      </c>
      <c r="AG388" s="58">
        <v>5.7</v>
      </c>
      <c r="AH388" s="58">
        <v>7.5</v>
      </c>
      <c r="AI388" s="58"/>
      <c r="AJ388" s="58"/>
      <c r="AK388" s="58"/>
      <c r="AL388" s="58"/>
      <c r="AM388" s="58">
        <v>11.0</v>
      </c>
      <c r="AN388" s="95">
        <v>442.7</v>
      </c>
      <c r="AO388" s="58">
        <v>-1.5</v>
      </c>
      <c r="AP388" s="58">
        <v>17.7</v>
      </c>
      <c r="AQ388" s="58">
        <v>93.4</v>
      </c>
      <c r="AR388" s="58">
        <v>47.0</v>
      </c>
      <c r="AS388" s="58">
        <v>44.0</v>
      </c>
      <c r="AT388" s="58">
        <v>6.4</v>
      </c>
      <c r="AU388" s="58" t="s">
        <v>641</v>
      </c>
      <c r="AV388" s="58" t="s">
        <v>641</v>
      </c>
      <c r="AW388" s="58">
        <v>22.3</v>
      </c>
      <c r="AX388" s="58">
        <v>28.8</v>
      </c>
      <c r="AY388" s="58">
        <v>33.7</v>
      </c>
      <c r="AZ388" s="58">
        <v>101.4</v>
      </c>
      <c r="BA388" s="58">
        <v>26.5</v>
      </c>
      <c r="BB388" s="58">
        <v>20.2</v>
      </c>
    </row>
    <row r="389" ht="16.5" customHeight="1">
      <c r="A389" s="58" t="s">
        <v>668</v>
      </c>
      <c r="B389" s="58">
        <v>16055.0</v>
      </c>
      <c r="C389" s="58">
        <v>193.0</v>
      </c>
      <c r="D389" s="58" t="s">
        <v>971</v>
      </c>
      <c r="E389" s="58">
        <v>264.0</v>
      </c>
      <c r="F389" s="58">
        <v>280.7</v>
      </c>
      <c r="G389" s="58">
        <v>6.0</v>
      </c>
      <c r="H389" s="101">
        <v>782.0</v>
      </c>
      <c r="I389" s="58">
        <v>15.4</v>
      </c>
      <c r="J389" s="102">
        <v>8.6</v>
      </c>
      <c r="K389" s="102">
        <v>15.6</v>
      </c>
      <c r="L389" s="102">
        <v>34.0</v>
      </c>
      <c r="M389" s="102">
        <v>17.3</v>
      </c>
      <c r="N389" s="102">
        <v>10.0</v>
      </c>
      <c r="O389" s="58">
        <v>6.6</v>
      </c>
      <c r="P389" s="58">
        <v>5.3</v>
      </c>
      <c r="Q389" s="58">
        <v>11.7</v>
      </c>
      <c r="R389" s="58">
        <v>83.0</v>
      </c>
      <c r="S389" s="58">
        <v>23.1</v>
      </c>
      <c r="T389" s="95">
        <v>17262.0</v>
      </c>
      <c r="U389" s="95">
        <v>35055.0</v>
      </c>
      <c r="V389" s="58">
        <v>521.6</v>
      </c>
      <c r="W389" s="100">
        <f t="shared" si="5"/>
        <v>10.1</v>
      </c>
      <c r="X389" s="97">
        <f t="shared" si="6"/>
        <v>24.75247525</v>
      </c>
      <c r="Y389" s="97">
        <v>2.5</v>
      </c>
      <c r="Z389" s="58">
        <v>7.6</v>
      </c>
      <c r="AA389" s="102">
        <v>30.3</v>
      </c>
      <c r="AB389" s="102">
        <v>52.6</v>
      </c>
      <c r="AC389" s="97">
        <v>479.2</v>
      </c>
      <c r="AD389" s="58">
        <v>6.8</v>
      </c>
      <c r="AE389" s="58">
        <v>7.5</v>
      </c>
      <c r="AF389" s="58">
        <v>6.0</v>
      </c>
      <c r="AG389" s="58">
        <v>5.7</v>
      </c>
      <c r="AH389" s="58">
        <v>7.5</v>
      </c>
      <c r="AI389" s="58"/>
      <c r="AJ389" s="58"/>
      <c r="AK389" s="58"/>
      <c r="AL389" s="58"/>
      <c r="AM389" s="58">
        <v>11.0</v>
      </c>
      <c r="AN389" s="95">
        <v>442.7</v>
      </c>
      <c r="AO389" s="58">
        <v>-1.5</v>
      </c>
      <c r="AP389" s="58">
        <v>17.7</v>
      </c>
      <c r="AQ389" s="58">
        <v>93.4</v>
      </c>
      <c r="AR389" s="58">
        <v>47.0</v>
      </c>
      <c r="AS389" s="58">
        <v>44.0</v>
      </c>
      <c r="AT389" s="58">
        <v>6.4</v>
      </c>
      <c r="AU389" s="58" t="s">
        <v>641</v>
      </c>
      <c r="AV389" s="58" t="s">
        <v>641</v>
      </c>
      <c r="AW389" s="58">
        <v>22.3</v>
      </c>
      <c r="AX389" s="58">
        <v>28.8</v>
      </c>
      <c r="AY389" s="58">
        <v>33.7</v>
      </c>
      <c r="AZ389" s="58">
        <v>101.4</v>
      </c>
      <c r="BA389" s="58">
        <v>26.5</v>
      </c>
      <c r="BB389" s="58">
        <v>20.2</v>
      </c>
    </row>
    <row r="390" ht="16.5" customHeight="1">
      <c r="A390" s="58" t="s">
        <v>668</v>
      </c>
      <c r="B390" s="58">
        <v>16052.0</v>
      </c>
      <c r="C390" s="58">
        <v>194.0</v>
      </c>
      <c r="D390" s="58" t="s">
        <v>972</v>
      </c>
      <c r="E390" s="58">
        <v>280.5</v>
      </c>
      <c r="F390" s="58">
        <v>289.5</v>
      </c>
      <c r="G390" s="58">
        <v>3.1</v>
      </c>
      <c r="H390" s="101">
        <v>647.6</v>
      </c>
      <c r="I390" s="58">
        <v>13.4</v>
      </c>
      <c r="J390" s="102">
        <v>5.9</v>
      </c>
      <c r="K390" s="102">
        <v>11.8</v>
      </c>
      <c r="L390" s="102">
        <v>36.7</v>
      </c>
      <c r="M390" s="102">
        <v>21.1</v>
      </c>
      <c r="N390" s="102">
        <v>12.6</v>
      </c>
      <c r="O390" s="58">
        <v>3.1</v>
      </c>
      <c r="P390" s="58">
        <v>2.8</v>
      </c>
      <c r="Q390" s="58">
        <v>17.9</v>
      </c>
      <c r="R390" s="58">
        <v>79.3</v>
      </c>
      <c r="S390" s="58">
        <v>37.1</v>
      </c>
      <c r="T390" s="95">
        <v>18134.0</v>
      </c>
      <c r="U390" s="95">
        <v>21520.0</v>
      </c>
      <c r="V390" s="58">
        <v>652.4</v>
      </c>
      <c r="W390" s="100">
        <f t="shared" si="5"/>
        <v>9.4</v>
      </c>
      <c r="X390" s="97">
        <f t="shared" si="6"/>
        <v>19.14893617</v>
      </c>
      <c r="Y390" s="97">
        <v>1.8</v>
      </c>
      <c r="Z390" s="58">
        <v>7.6</v>
      </c>
      <c r="AA390" s="102">
        <v>40.4</v>
      </c>
      <c r="AB390" s="102">
        <v>36.6</v>
      </c>
      <c r="AC390" s="97">
        <v>322.9</v>
      </c>
      <c r="AD390" s="58">
        <v>8.6</v>
      </c>
      <c r="AE390" s="58">
        <v>9.2</v>
      </c>
      <c r="AF390" s="58">
        <v>7.8</v>
      </c>
      <c r="AG390" s="58">
        <v>8.2</v>
      </c>
      <c r="AH390" s="58">
        <v>9.7</v>
      </c>
      <c r="AI390" s="58"/>
      <c r="AJ390" s="58"/>
      <c r="AK390" s="58"/>
      <c r="AL390" s="58"/>
      <c r="AM390" s="58">
        <v>85.0</v>
      </c>
      <c r="AN390" s="95">
        <v>1567.6</v>
      </c>
      <c r="AO390" s="58">
        <v>-7.4</v>
      </c>
      <c r="AP390" s="58">
        <v>10.4</v>
      </c>
      <c r="AQ390" s="58">
        <v>96.9</v>
      </c>
      <c r="AR390" s="58">
        <v>39.1</v>
      </c>
      <c r="AS390" s="58">
        <v>40.8</v>
      </c>
      <c r="AT390" s="58">
        <v>9.5</v>
      </c>
      <c r="AU390" s="58">
        <v>1.9</v>
      </c>
      <c r="AV390" s="58">
        <v>31.0</v>
      </c>
      <c r="AW390" s="58">
        <v>21.6</v>
      </c>
      <c r="AX390" s="58">
        <v>14.3</v>
      </c>
      <c r="AY390" s="58">
        <v>31.1</v>
      </c>
      <c r="AZ390" s="58">
        <v>94.3</v>
      </c>
      <c r="BA390" s="58">
        <v>22.4</v>
      </c>
      <c r="BB390" s="58">
        <v>13.2</v>
      </c>
    </row>
    <row r="391" ht="16.5" customHeight="1">
      <c r="A391" s="58" t="s">
        <v>668</v>
      </c>
      <c r="B391" s="58">
        <v>16076.0</v>
      </c>
      <c r="C391" s="58">
        <v>194.0</v>
      </c>
      <c r="D391" s="58" t="s">
        <v>575</v>
      </c>
      <c r="E391" s="58">
        <v>280.5</v>
      </c>
      <c r="F391" s="58">
        <v>289.5</v>
      </c>
      <c r="G391" s="58">
        <v>3.1</v>
      </c>
      <c r="H391" s="101">
        <v>124.3</v>
      </c>
      <c r="I391" s="58">
        <v>13.4</v>
      </c>
      <c r="J391" s="102">
        <v>5.0</v>
      </c>
      <c r="K391" s="102">
        <v>10.3</v>
      </c>
      <c r="L391" s="102">
        <v>38.4</v>
      </c>
      <c r="M391" s="102">
        <v>21.0</v>
      </c>
      <c r="N391" s="102">
        <v>12.6</v>
      </c>
      <c r="O391" s="58">
        <v>3.1</v>
      </c>
      <c r="P391" s="58">
        <v>2.8</v>
      </c>
      <c r="Q391" s="58">
        <v>17.9</v>
      </c>
      <c r="R391" s="58">
        <v>79.3</v>
      </c>
      <c r="S391" s="58">
        <v>37.1</v>
      </c>
      <c r="T391" s="95">
        <v>18134.0</v>
      </c>
      <c r="U391" s="95">
        <v>21520.0</v>
      </c>
      <c r="V391" s="58">
        <v>652.4</v>
      </c>
      <c r="W391" s="100">
        <f t="shared" si="5"/>
        <v>9.4</v>
      </c>
      <c r="X391" s="97">
        <f t="shared" si="6"/>
        <v>19.14893617</v>
      </c>
      <c r="Y391" s="97">
        <v>1.8</v>
      </c>
      <c r="Z391" s="58">
        <v>7.6</v>
      </c>
      <c r="AA391" s="58">
        <v>44.9</v>
      </c>
      <c r="AB391" s="58">
        <v>33.6</v>
      </c>
      <c r="AC391" s="97">
        <v>322.9</v>
      </c>
      <c r="AD391" s="58">
        <v>8.6</v>
      </c>
      <c r="AE391" s="58">
        <v>9.2</v>
      </c>
      <c r="AF391" s="58">
        <v>7.8</v>
      </c>
      <c r="AG391" s="58">
        <v>8.2</v>
      </c>
      <c r="AH391" s="58">
        <v>9.7</v>
      </c>
      <c r="AI391" s="58"/>
      <c r="AJ391" s="58"/>
      <c r="AK391" s="58"/>
      <c r="AL391" s="58"/>
      <c r="AM391" s="58">
        <v>85.0</v>
      </c>
      <c r="AN391" s="95">
        <v>1567.6</v>
      </c>
      <c r="AO391" s="58">
        <v>-7.4</v>
      </c>
      <c r="AP391" s="58">
        <v>10.4</v>
      </c>
      <c r="AQ391" s="58">
        <v>96.9</v>
      </c>
      <c r="AR391" s="58">
        <v>39.1</v>
      </c>
      <c r="AS391" s="58">
        <v>40.8</v>
      </c>
      <c r="AT391" s="58">
        <v>9.5</v>
      </c>
      <c r="AU391" s="58">
        <v>1.9</v>
      </c>
      <c r="AV391" s="58">
        <v>31.0</v>
      </c>
      <c r="AW391" s="58">
        <v>21.6</v>
      </c>
      <c r="AX391" s="58">
        <v>14.3</v>
      </c>
      <c r="AY391" s="58">
        <v>31.1</v>
      </c>
      <c r="AZ391" s="58">
        <v>94.3</v>
      </c>
      <c r="BA391" s="58">
        <v>22.4</v>
      </c>
      <c r="BB391" s="58">
        <v>13.2</v>
      </c>
    </row>
    <row r="392" ht="16.5" customHeight="1">
      <c r="A392" s="58" t="s">
        <v>668</v>
      </c>
      <c r="B392" s="58">
        <v>16077.0</v>
      </c>
      <c r="C392" s="58">
        <v>194.0</v>
      </c>
      <c r="D392" s="58" t="s">
        <v>576</v>
      </c>
      <c r="E392" s="58">
        <v>280.5</v>
      </c>
      <c r="F392" s="58">
        <v>289.5</v>
      </c>
      <c r="G392" s="58">
        <v>3.1</v>
      </c>
      <c r="H392" s="101">
        <v>169.3</v>
      </c>
      <c r="I392" s="58">
        <v>13.4</v>
      </c>
      <c r="J392" s="102">
        <v>5.2</v>
      </c>
      <c r="K392" s="102">
        <v>10.2</v>
      </c>
      <c r="L392" s="102">
        <v>37.1</v>
      </c>
      <c r="M392" s="102">
        <v>22.3</v>
      </c>
      <c r="N392" s="102">
        <v>13.1</v>
      </c>
      <c r="O392" s="58">
        <v>3.1</v>
      </c>
      <c r="P392" s="58">
        <v>2.8</v>
      </c>
      <c r="Q392" s="58">
        <v>17.9</v>
      </c>
      <c r="R392" s="58">
        <v>79.3</v>
      </c>
      <c r="S392" s="58">
        <v>37.1</v>
      </c>
      <c r="T392" s="95">
        <v>18134.0</v>
      </c>
      <c r="U392" s="95">
        <v>21520.0</v>
      </c>
      <c r="V392" s="58">
        <v>652.4</v>
      </c>
      <c r="W392" s="100">
        <f t="shared" si="5"/>
        <v>9.4</v>
      </c>
      <c r="X392" s="97">
        <f t="shared" si="6"/>
        <v>19.14893617</v>
      </c>
      <c r="Y392" s="97">
        <v>1.8</v>
      </c>
      <c r="Z392" s="58">
        <v>7.6</v>
      </c>
      <c r="AA392" s="58">
        <v>44.9</v>
      </c>
      <c r="AB392" s="58">
        <v>33.6</v>
      </c>
      <c r="AC392" s="97">
        <v>322.9</v>
      </c>
      <c r="AD392" s="58">
        <v>8.6</v>
      </c>
      <c r="AE392" s="58">
        <v>9.2</v>
      </c>
      <c r="AF392" s="58">
        <v>7.8</v>
      </c>
      <c r="AG392" s="58">
        <v>8.2</v>
      </c>
      <c r="AH392" s="58">
        <v>9.7</v>
      </c>
      <c r="AI392" s="58"/>
      <c r="AJ392" s="58"/>
      <c r="AK392" s="58"/>
      <c r="AL392" s="58"/>
      <c r="AM392" s="58">
        <v>85.0</v>
      </c>
      <c r="AN392" s="95">
        <v>1567.6</v>
      </c>
      <c r="AO392" s="58">
        <v>-7.4</v>
      </c>
      <c r="AP392" s="58">
        <v>10.4</v>
      </c>
      <c r="AQ392" s="58">
        <v>96.9</v>
      </c>
      <c r="AR392" s="58">
        <v>39.1</v>
      </c>
      <c r="AS392" s="58">
        <v>40.8</v>
      </c>
      <c r="AT392" s="58">
        <v>9.5</v>
      </c>
      <c r="AU392" s="58">
        <v>1.9</v>
      </c>
      <c r="AV392" s="58">
        <v>31.0</v>
      </c>
      <c r="AW392" s="58">
        <v>21.6</v>
      </c>
      <c r="AX392" s="58">
        <v>14.3</v>
      </c>
      <c r="AY392" s="58">
        <v>31.1</v>
      </c>
      <c r="AZ392" s="58">
        <v>94.3</v>
      </c>
      <c r="BA392" s="58">
        <v>22.4</v>
      </c>
      <c r="BB392" s="58">
        <v>13.2</v>
      </c>
    </row>
    <row r="393" ht="16.5" customHeight="1">
      <c r="A393" s="58" t="s">
        <v>668</v>
      </c>
      <c r="B393" s="58">
        <v>16073.0</v>
      </c>
      <c r="C393" s="58">
        <v>195.0</v>
      </c>
      <c r="D393" s="58" t="s">
        <v>572</v>
      </c>
      <c r="E393" s="58">
        <v>269.0</v>
      </c>
      <c r="F393" s="58">
        <v>278.4</v>
      </c>
      <c r="G393" s="58">
        <v>3.4</v>
      </c>
      <c r="H393" s="95">
        <v>92.7</v>
      </c>
      <c r="I393" s="58">
        <v>14.4</v>
      </c>
      <c r="J393" s="58">
        <v>4.4</v>
      </c>
      <c r="K393" s="58">
        <v>11.1</v>
      </c>
      <c r="L393" s="58">
        <v>36.4</v>
      </c>
      <c r="M393" s="58">
        <v>20.2</v>
      </c>
      <c r="N393" s="58">
        <v>13.6</v>
      </c>
      <c r="O393" s="58">
        <v>2.4</v>
      </c>
      <c r="P393" s="58">
        <v>3.0</v>
      </c>
      <c r="Q393" s="58">
        <v>27.9</v>
      </c>
      <c r="R393" s="58">
        <v>69.0</v>
      </c>
      <c r="S393" s="58">
        <v>53.7</v>
      </c>
      <c r="T393" s="95">
        <v>18365.0</v>
      </c>
      <c r="U393" s="95">
        <v>23752.0</v>
      </c>
      <c r="V393" s="58">
        <v>727.5</v>
      </c>
      <c r="W393" s="100">
        <f t="shared" si="5"/>
        <v>8.3</v>
      </c>
      <c r="X393" s="97">
        <f t="shared" si="6"/>
        <v>9.638554217</v>
      </c>
      <c r="Y393" s="97">
        <v>0.8</v>
      </c>
      <c r="Z393" s="58">
        <v>7.5</v>
      </c>
      <c r="AA393" s="58">
        <v>49.8</v>
      </c>
      <c r="AB393" s="58">
        <v>29.8</v>
      </c>
      <c r="AC393" s="97">
        <v>336.9</v>
      </c>
      <c r="AD393" s="58">
        <v>6.1</v>
      </c>
      <c r="AE393" s="58">
        <v>6.8</v>
      </c>
      <c r="AF393" s="58">
        <v>5.4</v>
      </c>
      <c r="AG393" s="58">
        <v>5.4</v>
      </c>
      <c r="AH393" s="58">
        <v>7.9</v>
      </c>
      <c r="AI393" s="58"/>
      <c r="AJ393" s="58"/>
      <c r="AK393" s="58"/>
      <c r="AL393" s="58"/>
      <c r="AM393" s="58">
        <v>203.0</v>
      </c>
      <c r="AN393" s="95">
        <v>3002.6</v>
      </c>
      <c r="AO393" s="58">
        <v>-6.0</v>
      </c>
      <c r="AP393" s="58">
        <v>12.7</v>
      </c>
      <c r="AQ393" s="58">
        <v>97.6</v>
      </c>
      <c r="AR393" s="58">
        <v>40.9</v>
      </c>
      <c r="AS393" s="58">
        <v>41.6</v>
      </c>
      <c r="AT393" s="58">
        <v>10.4</v>
      </c>
      <c r="AU393" s="58">
        <v>3.7</v>
      </c>
      <c r="AV393" s="58">
        <v>41.0</v>
      </c>
      <c r="AW393" s="58">
        <v>19.0</v>
      </c>
      <c r="AX393" s="58">
        <v>9.5</v>
      </c>
      <c r="AY393" s="58">
        <v>26.8</v>
      </c>
      <c r="AZ393" s="58">
        <v>60.8</v>
      </c>
      <c r="BA393" s="58">
        <v>22.7</v>
      </c>
      <c r="BB393" s="58">
        <v>10.0</v>
      </c>
    </row>
    <row r="394" ht="16.5" customHeight="1">
      <c r="A394" s="58" t="s">
        <v>668</v>
      </c>
      <c r="B394" s="58">
        <v>16074.0</v>
      </c>
      <c r="C394" s="58">
        <v>195.0</v>
      </c>
      <c r="D394" s="58" t="s">
        <v>573</v>
      </c>
      <c r="E394" s="58">
        <v>269.0</v>
      </c>
      <c r="F394" s="58">
        <v>278.4</v>
      </c>
      <c r="G394" s="58">
        <v>3.4</v>
      </c>
      <c r="H394" s="95">
        <v>92.7</v>
      </c>
      <c r="I394" s="58">
        <v>14.4</v>
      </c>
      <c r="J394" s="58">
        <v>4.4</v>
      </c>
      <c r="K394" s="58">
        <v>11.1</v>
      </c>
      <c r="L394" s="58">
        <v>36.4</v>
      </c>
      <c r="M394" s="58">
        <v>20.2</v>
      </c>
      <c r="N394" s="58">
        <v>13.6</v>
      </c>
      <c r="O394" s="58">
        <v>2.4</v>
      </c>
      <c r="P394" s="58">
        <v>3.0</v>
      </c>
      <c r="Q394" s="58">
        <v>27.9</v>
      </c>
      <c r="R394" s="58">
        <v>69.0</v>
      </c>
      <c r="S394" s="58">
        <v>53.7</v>
      </c>
      <c r="T394" s="95">
        <v>18365.0</v>
      </c>
      <c r="U394" s="95">
        <v>23752.0</v>
      </c>
      <c r="V394" s="58">
        <v>727.5</v>
      </c>
      <c r="W394" s="100">
        <f t="shared" si="5"/>
        <v>8.3</v>
      </c>
      <c r="X394" s="97">
        <f t="shared" si="6"/>
        <v>9.638554217</v>
      </c>
      <c r="Y394" s="97">
        <v>0.8</v>
      </c>
      <c r="Z394" s="58">
        <v>7.5</v>
      </c>
      <c r="AA394" s="58">
        <v>49.8</v>
      </c>
      <c r="AB394" s="58">
        <v>29.8</v>
      </c>
      <c r="AC394" s="97">
        <v>336.9</v>
      </c>
      <c r="AD394" s="58">
        <v>6.1</v>
      </c>
      <c r="AE394" s="58">
        <v>6.8</v>
      </c>
      <c r="AF394" s="58">
        <v>5.4</v>
      </c>
      <c r="AG394" s="58">
        <v>5.4</v>
      </c>
      <c r="AH394" s="58">
        <v>7.9</v>
      </c>
      <c r="AI394" s="58"/>
      <c r="AJ394" s="58"/>
      <c r="AK394" s="58"/>
      <c r="AL394" s="58"/>
      <c r="AM394" s="58">
        <v>203.0</v>
      </c>
      <c r="AN394" s="95">
        <v>3002.6</v>
      </c>
      <c r="AO394" s="58">
        <v>-6.0</v>
      </c>
      <c r="AP394" s="58">
        <v>12.7</v>
      </c>
      <c r="AQ394" s="58">
        <v>97.6</v>
      </c>
      <c r="AR394" s="58">
        <v>40.9</v>
      </c>
      <c r="AS394" s="58">
        <v>41.6</v>
      </c>
      <c r="AT394" s="58">
        <v>10.4</v>
      </c>
      <c r="AU394" s="58">
        <v>3.7</v>
      </c>
      <c r="AV394" s="58">
        <v>41.0</v>
      </c>
      <c r="AW394" s="58">
        <v>19.0</v>
      </c>
      <c r="AX394" s="58">
        <v>9.5</v>
      </c>
      <c r="AY394" s="58">
        <v>26.8</v>
      </c>
      <c r="AZ394" s="58">
        <v>60.8</v>
      </c>
      <c r="BA394" s="58">
        <v>22.7</v>
      </c>
      <c r="BB394" s="58">
        <v>10.0</v>
      </c>
    </row>
    <row r="395" ht="16.5" customHeight="1">
      <c r="A395" s="58" t="s">
        <v>668</v>
      </c>
      <c r="B395" s="58">
        <v>16075.0</v>
      </c>
      <c r="C395" s="58">
        <v>195.0</v>
      </c>
      <c r="D395" s="58" t="s">
        <v>574</v>
      </c>
      <c r="E395" s="58">
        <v>269.0</v>
      </c>
      <c r="F395" s="58">
        <v>278.4</v>
      </c>
      <c r="G395" s="58">
        <v>3.4</v>
      </c>
      <c r="H395" s="95">
        <v>92.7</v>
      </c>
      <c r="I395" s="58">
        <v>14.4</v>
      </c>
      <c r="J395" s="58">
        <v>4.4</v>
      </c>
      <c r="K395" s="58">
        <v>11.1</v>
      </c>
      <c r="L395" s="58">
        <v>36.4</v>
      </c>
      <c r="M395" s="58">
        <v>20.2</v>
      </c>
      <c r="N395" s="58">
        <v>13.6</v>
      </c>
      <c r="O395" s="58">
        <v>2.4</v>
      </c>
      <c r="P395" s="58">
        <v>3.0</v>
      </c>
      <c r="Q395" s="58">
        <v>27.9</v>
      </c>
      <c r="R395" s="58">
        <v>69.0</v>
      </c>
      <c r="S395" s="58">
        <v>53.7</v>
      </c>
      <c r="T395" s="95">
        <v>18365.0</v>
      </c>
      <c r="U395" s="95">
        <v>23752.0</v>
      </c>
      <c r="V395" s="58">
        <v>727.5</v>
      </c>
      <c r="W395" s="100">
        <f t="shared" si="5"/>
        <v>8.3</v>
      </c>
      <c r="X395" s="97">
        <f t="shared" si="6"/>
        <v>9.638554217</v>
      </c>
      <c r="Y395" s="97">
        <v>0.8</v>
      </c>
      <c r="Z395" s="58">
        <v>7.5</v>
      </c>
      <c r="AA395" s="58">
        <v>49.8</v>
      </c>
      <c r="AB395" s="58">
        <v>29.8</v>
      </c>
      <c r="AC395" s="97">
        <v>336.9</v>
      </c>
      <c r="AD395" s="58">
        <v>6.1</v>
      </c>
      <c r="AE395" s="58">
        <v>6.8</v>
      </c>
      <c r="AF395" s="58">
        <v>5.4</v>
      </c>
      <c r="AG395" s="58">
        <v>5.4</v>
      </c>
      <c r="AH395" s="58">
        <v>7.9</v>
      </c>
      <c r="AI395" s="58"/>
      <c r="AJ395" s="58"/>
      <c r="AK395" s="58"/>
      <c r="AL395" s="58"/>
      <c r="AM395" s="58">
        <v>203.0</v>
      </c>
      <c r="AN395" s="95">
        <v>3002.6</v>
      </c>
      <c r="AO395" s="58">
        <v>-6.0</v>
      </c>
      <c r="AP395" s="58">
        <v>12.7</v>
      </c>
      <c r="AQ395" s="58">
        <v>97.6</v>
      </c>
      <c r="AR395" s="58">
        <v>40.9</v>
      </c>
      <c r="AS395" s="58">
        <v>41.6</v>
      </c>
      <c r="AT395" s="58">
        <v>10.4</v>
      </c>
      <c r="AU395" s="58">
        <v>3.7</v>
      </c>
      <c r="AV395" s="58">
        <v>41.0</v>
      </c>
      <c r="AW395" s="58">
        <v>19.0</v>
      </c>
      <c r="AX395" s="58">
        <v>9.5</v>
      </c>
      <c r="AY395" s="58">
        <v>26.8</v>
      </c>
      <c r="AZ395" s="58">
        <v>60.8</v>
      </c>
      <c r="BA395" s="58">
        <v>22.7</v>
      </c>
      <c r="BB395" s="58">
        <v>10.0</v>
      </c>
    </row>
    <row r="396" ht="16.5" customHeight="1">
      <c r="A396" s="58" t="s">
        <v>668</v>
      </c>
      <c r="B396" s="79">
        <v>16054.0</v>
      </c>
      <c r="C396" s="58">
        <v>196.0</v>
      </c>
      <c r="D396" s="58" t="s">
        <v>973</v>
      </c>
      <c r="E396" s="58">
        <v>273.9</v>
      </c>
      <c r="F396" s="58">
        <v>282.7</v>
      </c>
      <c r="G396" s="58">
        <v>3.1</v>
      </c>
      <c r="H396" s="95">
        <v>105.3</v>
      </c>
      <c r="I396" s="58">
        <v>13.6</v>
      </c>
      <c r="J396" s="58">
        <v>4.7</v>
      </c>
      <c r="K396" s="58">
        <v>11.6</v>
      </c>
      <c r="L396" s="58">
        <v>36.4</v>
      </c>
      <c r="M396" s="58">
        <v>20.4</v>
      </c>
      <c r="N396" s="58">
        <v>13.3</v>
      </c>
      <c r="O396" s="58">
        <v>2.5</v>
      </c>
      <c r="P396" s="58">
        <v>2.7</v>
      </c>
      <c r="Q396" s="58">
        <v>34.8</v>
      </c>
      <c r="R396" s="58">
        <v>62.5</v>
      </c>
      <c r="S396" s="58">
        <v>56.7</v>
      </c>
      <c r="T396" s="95">
        <v>18845.0</v>
      </c>
      <c r="U396" s="95">
        <v>24302.0</v>
      </c>
      <c r="V396" s="58">
        <v>720.2</v>
      </c>
      <c r="W396" s="100">
        <f t="shared" si="5"/>
        <v>9.1</v>
      </c>
      <c r="X396" s="97">
        <f t="shared" si="6"/>
        <v>18.68131868</v>
      </c>
      <c r="Y396" s="97">
        <v>1.7</v>
      </c>
      <c r="Z396" s="58">
        <v>7.4</v>
      </c>
      <c r="AA396" s="58">
        <v>49.2</v>
      </c>
      <c r="AB396" s="58">
        <v>27.8</v>
      </c>
      <c r="AC396" s="97">
        <v>352.8</v>
      </c>
      <c r="AD396" s="58">
        <v>4.7</v>
      </c>
      <c r="AE396" s="58">
        <v>5.1</v>
      </c>
      <c r="AF396" s="58">
        <v>4.3</v>
      </c>
      <c r="AG396" s="58">
        <v>4.8</v>
      </c>
      <c r="AH396" s="58">
        <v>5.7</v>
      </c>
      <c r="AI396" s="58"/>
      <c r="AJ396" s="58"/>
      <c r="AK396" s="58"/>
      <c r="AL396" s="58"/>
      <c r="AM396" s="58">
        <v>111.0</v>
      </c>
      <c r="AN396" s="95">
        <v>2685.8</v>
      </c>
      <c r="AO396" s="58">
        <v>-7.3</v>
      </c>
      <c r="AP396" s="58">
        <v>7.3</v>
      </c>
      <c r="AQ396" s="58">
        <v>97.5</v>
      </c>
      <c r="AR396" s="58">
        <v>39.4</v>
      </c>
      <c r="AS396" s="58">
        <v>43.0</v>
      </c>
      <c r="AT396" s="58">
        <v>10.8</v>
      </c>
      <c r="AU396" s="58" t="s">
        <v>641</v>
      </c>
      <c r="AV396" s="58" t="s">
        <v>641</v>
      </c>
      <c r="AW396" s="58" t="s">
        <v>641</v>
      </c>
      <c r="AX396" s="58">
        <v>12.0</v>
      </c>
      <c r="AY396" s="58">
        <v>28.9</v>
      </c>
      <c r="AZ396" s="58">
        <v>48.3</v>
      </c>
      <c r="BA396" s="58">
        <v>23.2</v>
      </c>
      <c r="BB396" s="58">
        <v>14.7</v>
      </c>
    </row>
    <row r="397" ht="16.5" customHeight="1">
      <c r="A397" s="58" t="s">
        <v>668</v>
      </c>
      <c r="B397" s="58">
        <v>16066.0</v>
      </c>
      <c r="C397" s="58">
        <v>196.0</v>
      </c>
      <c r="D397" s="58" t="s">
        <v>565</v>
      </c>
      <c r="E397" s="58">
        <v>273.9</v>
      </c>
      <c r="F397" s="58">
        <v>282.7</v>
      </c>
      <c r="G397" s="58">
        <v>3.1</v>
      </c>
      <c r="H397" s="95">
        <v>105.3</v>
      </c>
      <c r="I397" s="58">
        <v>13.6</v>
      </c>
      <c r="J397" s="58">
        <v>4.7</v>
      </c>
      <c r="K397" s="58">
        <v>11.6</v>
      </c>
      <c r="L397" s="58">
        <v>36.4</v>
      </c>
      <c r="M397" s="58">
        <v>20.4</v>
      </c>
      <c r="N397" s="58">
        <v>13.3</v>
      </c>
      <c r="O397" s="58">
        <v>2.5</v>
      </c>
      <c r="P397" s="58">
        <v>2.7</v>
      </c>
      <c r="Q397" s="58">
        <v>34.8</v>
      </c>
      <c r="R397" s="58">
        <v>62.5</v>
      </c>
      <c r="S397" s="58">
        <v>56.7</v>
      </c>
      <c r="T397" s="95">
        <v>18845.0</v>
      </c>
      <c r="U397" s="95">
        <v>24302.0</v>
      </c>
      <c r="V397" s="58">
        <v>720.2</v>
      </c>
      <c r="W397" s="100">
        <f t="shared" si="5"/>
        <v>9.1</v>
      </c>
      <c r="X397" s="97">
        <f t="shared" si="6"/>
        <v>18.68131868</v>
      </c>
      <c r="Y397" s="97">
        <v>1.7</v>
      </c>
      <c r="Z397" s="58">
        <v>7.4</v>
      </c>
      <c r="AA397" s="58">
        <v>49.2</v>
      </c>
      <c r="AB397" s="58">
        <v>27.8</v>
      </c>
      <c r="AC397" s="97">
        <v>352.8</v>
      </c>
      <c r="AD397" s="58">
        <v>4.7</v>
      </c>
      <c r="AE397" s="58">
        <v>5.1</v>
      </c>
      <c r="AF397" s="58">
        <v>4.3</v>
      </c>
      <c r="AG397" s="58">
        <v>4.8</v>
      </c>
      <c r="AH397" s="58">
        <v>5.7</v>
      </c>
      <c r="AI397" s="58"/>
      <c r="AJ397" s="58"/>
      <c r="AK397" s="58"/>
      <c r="AL397" s="58"/>
      <c r="AM397" s="58">
        <v>111.0</v>
      </c>
      <c r="AN397" s="95">
        <v>2685.8</v>
      </c>
      <c r="AO397" s="58">
        <v>-7.3</v>
      </c>
      <c r="AP397" s="58">
        <v>7.3</v>
      </c>
      <c r="AQ397" s="58">
        <v>97.5</v>
      </c>
      <c r="AR397" s="58">
        <v>39.4</v>
      </c>
      <c r="AS397" s="58">
        <v>43.0</v>
      </c>
      <c r="AT397" s="58">
        <v>10.8</v>
      </c>
      <c r="AU397" s="58" t="s">
        <v>641</v>
      </c>
      <c r="AV397" s="58" t="s">
        <v>641</v>
      </c>
      <c r="AW397" s="58" t="s">
        <v>641</v>
      </c>
      <c r="AX397" s="58">
        <v>12.0</v>
      </c>
      <c r="AY397" s="58">
        <v>28.9</v>
      </c>
      <c r="AZ397" s="58">
        <v>48.3</v>
      </c>
      <c r="BA397" s="58">
        <v>23.2</v>
      </c>
      <c r="BB397" s="58">
        <v>14.7</v>
      </c>
    </row>
    <row r="398" ht="16.5" customHeight="1">
      <c r="A398" s="58" t="s">
        <v>668</v>
      </c>
      <c r="B398" s="58">
        <v>16069.0</v>
      </c>
      <c r="C398" s="58">
        <v>196.0</v>
      </c>
      <c r="D398" s="58" t="s">
        <v>568</v>
      </c>
      <c r="E398" s="58">
        <v>273.9</v>
      </c>
      <c r="F398" s="58">
        <v>282.7</v>
      </c>
      <c r="G398" s="58">
        <v>3.1</v>
      </c>
      <c r="H398" s="95">
        <v>105.3</v>
      </c>
      <c r="I398" s="58">
        <v>13.6</v>
      </c>
      <c r="J398" s="58">
        <v>4.7</v>
      </c>
      <c r="K398" s="58">
        <v>11.6</v>
      </c>
      <c r="L398" s="58">
        <v>36.4</v>
      </c>
      <c r="M398" s="58">
        <v>20.4</v>
      </c>
      <c r="N398" s="58">
        <v>13.3</v>
      </c>
      <c r="O398" s="58">
        <v>2.5</v>
      </c>
      <c r="P398" s="58">
        <v>2.7</v>
      </c>
      <c r="Q398" s="58">
        <v>34.8</v>
      </c>
      <c r="R398" s="58">
        <v>62.5</v>
      </c>
      <c r="S398" s="58">
        <v>56.7</v>
      </c>
      <c r="T398" s="95">
        <v>18845.0</v>
      </c>
      <c r="U398" s="95">
        <v>24302.0</v>
      </c>
      <c r="V398" s="58">
        <v>720.2</v>
      </c>
      <c r="W398" s="100">
        <f t="shared" si="5"/>
        <v>9.1</v>
      </c>
      <c r="X398" s="97">
        <f t="shared" si="6"/>
        <v>18.68131868</v>
      </c>
      <c r="Y398" s="97">
        <v>1.7</v>
      </c>
      <c r="Z398" s="58">
        <v>7.4</v>
      </c>
      <c r="AA398" s="58">
        <v>49.2</v>
      </c>
      <c r="AB398" s="58">
        <v>27.8</v>
      </c>
      <c r="AC398" s="97">
        <v>352.8</v>
      </c>
      <c r="AD398" s="58">
        <v>4.7</v>
      </c>
      <c r="AE398" s="58">
        <v>5.1</v>
      </c>
      <c r="AF398" s="58">
        <v>4.3</v>
      </c>
      <c r="AG398" s="58">
        <v>4.8</v>
      </c>
      <c r="AH398" s="58">
        <v>5.7</v>
      </c>
      <c r="AI398" s="58"/>
      <c r="AJ398" s="58"/>
      <c r="AK398" s="58"/>
      <c r="AL398" s="58"/>
      <c r="AM398" s="58">
        <v>111.0</v>
      </c>
      <c r="AN398" s="95">
        <v>2685.8</v>
      </c>
      <c r="AO398" s="58">
        <v>-7.3</v>
      </c>
      <c r="AP398" s="58">
        <v>7.3</v>
      </c>
      <c r="AQ398" s="58">
        <v>97.5</v>
      </c>
      <c r="AR398" s="58">
        <v>39.4</v>
      </c>
      <c r="AS398" s="58">
        <v>43.0</v>
      </c>
      <c r="AT398" s="58">
        <v>10.8</v>
      </c>
      <c r="AU398" s="58" t="s">
        <v>641</v>
      </c>
      <c r="AV398" s="58" t="s">
        <v>641</v>
      </c>
      <c r="AW398" s="58" t="s">
        <v>641</v>
      </c>
      <c r="AX398" s="58">
        <v>12.0</v>
      </c>
      <c r="AY398" s="58">
        <v>28.9</v>
      </c>
      <c r="AZ398" s="58">
        <v>48.3</v>
      </c>
      <c r="BA398" s="58">
        <v>23.2</v>
      </c>
      <c r="BB398" s="58">
        <v>14.7</v>
      </c>
    </row>
    <row r="399" ht="16.5" customHeight="1">
      <c r="A399" s="58" t="s">
        <v>668</v>
      </c>
      <c r="B399" s="58">
        <v>16072.0</v>
      </c>
      <c r="C399" s="58">
        <v>196.0</v>
      </c>
      <c r="D399" s="58" t="s">
        <v>571</v>
      </c>
      <c r="E399" s="58">
        <v>273.9</v>
      </c>
      <c r="F399" s="58">
        <v>282.7</v>
      </c>
      <c r="G399" s="58">
        <v>3.1</v>
      </c>
      <c r="H399" s="95">
        <v>105.3</v>
      </c>
      <c r="I399" s="58">
        <v>13.6</v>
      </c>
      <c r="J399" s="58">
        <v>4.7</v>
      </c>
      <c r="K399" s="58">
        <v>11.6</v>
      </c>
      <c r="L399" s="58">
        <v>36.4</v>
      </c>
      <c r="M399" s="58">
        <v>20.4</v>
      </c>
      <c r="N399" s="58">
        <v>13.3</v>
      </c>
      <c r="O399" s="58">
        <v>2.5</v>
      </c>
      <c r="P399" s="58">
        <v>2.7</v>
      </c>
      <c r="Q399" s="58">
        <v>34.8</v>
      </c>
      <c r="R399" s="58">
        <v>62.5</v>
      </c>
      <c r="S399" s="58">
        <v>56.7</v>
      </c>
      <c r="T399" s="95">
        <v>18845.0</v>
      </c>
      <c r="U399" s="95">
        <v>24302.0</v>
      </c>
      <c r="V399" s="58">
        <v>720.2</v>
      </c>
      <c r="W399" s="100">
        <f t="shared" si="5"/>
        <v>9.1</v>
      </c>
      <c r="X399" s="97">
        <f t="shared" si="6"/>
        <v>18.68131868</v>
      </c>
      <c r="Y399" s="97">
        <v>1.7</v>
      </c>
      <c r="Z399" s="58">
        <v>7.4</v>
      </c>
      <c r="AA399" s="58">
        <v>49.2</v>
      </c>
      <c r="AB399" s="58">
        <v>27.8</v>
      </c>
      <c r="AC399" s="97">
        <v>352.8</v>
      </c>
      <c r="AD399" s="58">
        <v>4.7</v>
      </c>
      <c r="AE399" s="58">
        <v>5.1</v>
      </c>
      <c r="AF399" s="58">
        <v>4.3</v>
      </c>
      <c r="AG399" s="58">
        <v>4.8</v>
      </c>
      <c r="AH399" s="58">
        <v>5.7</v>
      </c>
      <c r="AI399" s="58"/>
      <c r="AJ399" s="58"/>
      <c r="AK399" s="58"/>
      <c r="AL399" s="58"/>
      <c r="AM399" s="58">
        <v>111.0</v>
      </c>
      <c r="AN399" s="95">
        <v>2685.8</v>
      </c>
      <c r="AO399" s="58">
        <v>-7.3</v>
      </c>
      <c r="AP399" s="58">
        <v>7.3</v>
      </c>
      <c r="AQ399" s="58">
        <v>97.5</v>
      </c>
      <c r="AR399" s="58">
        <v>39.4</v>
      </c>
      <c r="AS399" s="58">
        <v>43.0</v>
      </c>
      <c r="AT399" s="58">
        <v>10.8</v>
      </c>
      <c r="AU399" s="58" t="s">
        <v>641</v>
      </c>
      <c r="AV399" s="58" t="s">
        <v>641</v>
      </c>
      <c r="AW399" s="58" t="s">
        <v>641</v>
      </c>
      <c r="AX399" s="58">
        <v>12.0</v>
      </c>
      <c r="AY399" s="58">
        <v>28.9</v>
      </c>
      <c r="AZ399" s="58">
        <v>48.3</v>
      </c>
      <c r="BA399" s="58">
        <v>23.2</v>
      </c>
      <c r="BB399" s="58">
        <v>14.7</v>
      </c>
    </row>
    <row r="400" ht="16.5" customHeight="1">
      <c r="A400" s="58" t="s">
        <v>665</v>
      </c>
      <c r="B400" s="31">
        <v>13004.0</v>
      </c>
      <c r="C400" s="58">
        <v>12.0</v>
      </c>
      <c r="D400" s="58" t="s">
        <v>517</v>
      </c>
      <c r="E400" s="58">
        <v>254.6</v>
      </c>
      <c r="F400" s="58">
        <v>270.9</v>
      </c>
      <c r="G400" s="58">
        <v>6.0</v>
      </c>
      <c r="H400" s="101">
        <v>729.6</v>
      </c>
      <c r="I400" s="58">
        <v>15.7</v>
      </c>
      <c r="J400" s="102">
        <v>7.1</v>
      </c>
      <c r="K400" s="102">
        <v>13.5</v>
      </c>
      <c r="L400" s="102">
        <v>35.4</v>
      </c>
      <c r="M400" s="102">
        <v>19.4</v>
      </c>
      <c r="N400" s="102">
        <v>11.5</v>
      </c>
      <c r="O400" s="58">
        <v>4.7</v>
      </c>
      <c r="P400" s="58">
        <v>3.8</v>
      </c>
      <c r="Q400" s="58">
        <v>19.2</v>
      </c>
      <c r="R400" s="58">
        <v>77.0</v>
      </c>
      <c r="S400" s="58">
        <v>39.5</v>
      </c>
      <c r="T400" s="95">
        <v>18008.0</v>
      </c>
      <c r="U400" s="95">
        <v>25884.0</v>
      </c>
      <c r="V400" s="58">
        <v>634.6</v>
      </c>
      <c r="W400" s="100">
        <f t="shared" si="5"/>
        <v>8.9</v>
      </c>
      <c r="X400" s="97">
        <f t="shared" si="6"/>
        <v>13.48314607</v>
      </c>
      <c r="Y400" s="97">
        <v>1.2</v>
      </c>
      <c r="Z400" s="58">
        <v>7.7</v>
      </c>
      <c r="AA400" s="102">
        <v>34.4</v>
      </c>
      <c r="AB400" s="102">
        <v>45.9</v>
      </c>
      <c r="AC400" s="97">
        <v>385.1</v>
      </c>
      <c r="AD400" s="58">
        <v>7.8</v>
      </c>
      <c r="AE400" s="58">
        <v>8.5</v>
      </c>
      <c r="AF400" s="58">
        <v>7.0</v>
      </c>
      <c r="AG400" s="58">
        <v>8.1</v>
      </c>
      <c r="AH400" s="58">
        <v>7.9</v>
      </c>
      <c r="AI400" s="58"/>
      <c r="AJ400" s="58"/>
      <c r="AK400" s="58"/>
      <c r="AL400" s="58"/>
      <c r="AM400" s="58">
        <v>132.0</v>
      </c>
      <c r="AN400" s="95">
        <v>3628.1</v>
      </c>
      <c r="AO400" s="58">
        <v>-3.1</v>
      </c>
      <c r="AP400" s="58">
        <v>26.8</v>
      </c>
      <c r="AQ400" s="58">
        <v>95.3</v>
      </c>
      <c r="AR400" s="58">
        <v>65.1</v>
      </c>
      <c r="AS400" s="58">
        <v>40.7</v>
      </c>
      <c r="AT400" s="58">
        <v>9.2</v>
      </c>
      <c r="AU400" s="58">
        <v>2.7</v>
      </c>
      <c r="AV400" s="58">
        <v>24.6</v>
      </c>
      <c r="AW400" s="58">
        <v>20.5</v>
      </c>
      <c r="AX400" s="58">
        <v>17.8</v>
      </c>
      <c r="AY400" s="58">
        <v>34.5</v>
      </c>
      <c r="AZ400" s="58">
        <v>97.9</v>
      </c>
      <c r="BA400" s="58">
        <v>24.3</v>
      </c>
      <c r="BB400" s="58">
        <v>16.3</v>
      </c>
    </row>
    <row r="401" ht="16.5" customHeight="1">
      <c r="A401" s="58" t="s">
        <v>665</v>
      </c>
      <c r="B401" s="31">
        <v>13076.0</v>
      </c>
      <c r="C401" s="58">
        <v>12.0</v>
      </c>
      <c r="D401" s="58" t="s">
        <v>974</v>
      </c>
      <c r="E401" s="58">
        <v>254.6</v>
      </c>
      <c r="F401" s="58">
        <v>270.9</v>
      </c>
      <c r="G401" s="58">
        <v>6.0</v>
      </c>
      <c r="H401" s="101">
        <v>45.4</v>
      </c>
      <c r="I401" s="58">
        <v>15.7</v>
      </c>
      <c r="J401" s="102">
        <v>5.7</v>
      </c>
      <c r="K401" s="102">
        <v>11.2</v>
      </c>
      <c r="L401" s="102">
        <v>40.5</v>
      </c>
      <c r="M401" s="102">
        <v>18.3</v>
      </c>
      <c r="N401" s="102">
        <v>10.0</v>
      </c>
      <c r="O401" s="58">
        <v>4.7</v>
      </c>
      <c r="P401" s="58">
        <v>3.8</v>
      </c>
      <c r="Q401" s="58">
        <v>19.2</v>
      </c>
      <c r="R401" s="58">
        <v>77.0</v>
      </c>
      <c r="S401" s="58">
        <v>39.5</v>
      </c>
      <c r="T401" s="95">
        <v>18008.0</v>
      </c>
      <c r="U401" s="95">
        <v>25884.0</v>
      </c>
      <c r="V401" s="58">
        <v>634.6</v>
      </c>
      <c r="W401" s="100">
        <f t="shared" si="5"/>
        <v>8.9</v>
      </c>
      <c r="X401" s="97">
        <f t="shared" si="6"/>
        <v>13.48314607</v>
      </c>
      <c r="Y401" s="97">
        <v>1.2</v>
      </c>
      <c r="Z401" s="58">
        <v>7.7</v>
      </c>
      <c r="AA401" s="58">
        <v>40.2</v>
      </c>
      <c r="AB401" s="58">
        <v>39.8</v>
      </c>
      <c r="AC401" s="97">
        <v>385.1</v>
      </c>
      <c r="AD401" s="58">
        <v>7.8</v>
      </c>
      <c r="AE401" s="58">
        <v>8.5</v>
      </c>
      <c r="AF401" s="58">
        <v>7.0</v>
      </c>
      <c r="AG401" s="58">
        <v>8.1</v>
      </c>
      <c r="AH401" s="58">
        <v>7.9</v>
      </c>
      <c r="AI401" s="58"/>
      <c r="AJ401" s="58"/>
      <c r="AK401" s="58"/>
      <c r="AL401" s="58"/>
      <c r="AM401" s="58">
        <v>132.0</v>
      </c>
      <c r="AN401" s="95">
        <v>3628.1</v>
      </c>
      <c r="AO401" s="58">
        <v>-3.1</v>
      </c>
      <c r="AP401" s="58">
        <v>26.8</v>
      </c>
      <c r="AQ401" s="58">
        <v>95.3</v>
      </c>
      <c r="AR401" s="58">
        <v>65.1</v>
      </c>
      <c r="AS401" s="58">
        <v>40.7</v>
      </c>
      <c r="AT401" s="58">
        <v>9.2</v>
      </c>
      <c r="AU401" s="58">
        <v>2.7</v>
      </c>
      <c r="AV401" s="58">
        <v>24.6</v>
      </c>
      <c r="AW401" s="58">
        <v>20.5</v>
      </c>
      <c r="AX401" s="58">
        <v>17.8</v>
      </c>
      <c r="AY401" s="58">
        <v>34.5</v>
      </c>
      <c r="AZ401" s="58">
        <v>97.9</v>
      </c>
      <c r="BA401" s="58">
        <v>24.3</v>
      </c>
      <c r="BB401" s="58">
        <v>16.3</v>
      </c>
    </row>
    <row r="402" ht="16.5" customHeight="1">
      <c r="A402" s="58" t="s">
        <v>665</v>
      </c>
      <c r="B402" s="31">
        <v>13074.0</v>
      </c>
      <c r="C402" s="58">
        <v>12.0</v>
      </c>
      <c r="D402" s="58" t="s">
        <v>975</v>
      </c>
      <c r="E402" s="58">
        <v>254.6</v>
      </c>
      <c r="F402" s="58">
        <v>270.9</v>
      </c>
      <c r="G402" s="58">
        <v>6.0</v>
      </c>
      <c r="H402" s="101">
        <v>75.1</v>
      </c>
      <c r="I402" s="58">
        <v>15.7</v>
      </c>
      <c r="J402" s="102">
        <v>6.1</v>
      </c>
      <c r="K402" s="102">
        <v>12.3</v>
      </c>
      <c r="L402" s="102">
        <v>39.1</v>
      </c>
      <c r="M402" s="102">
        <v>17.8</v>
      </c>
      <c r="N402" s="102">
        <v>10.0</v>
      </c>
      <c r="O402" s="58">
        <v>4.7</v>
      </c>
      <c r="P402" s="58">
        <v>3.8</v>
      </c>
      <c r="Q402" s="58">
        <v>19.2</v>
      </c>
      <c r="R402" s="58">
        <v>77.0</v>
      </c>
      <c r="S402" s="58">
        <v>39.5</v>
      </c>
      <c r="T402" s="95">
        <v>18008.0</v>
      </c>
      <c r="U402" s="95">
        <v>25884.0</v>
      </c>
      <c r="V402" s="58">
        <v>634.6</v>
      </c>
      <c r="W402" s="100">
        <f t="shared" si="5"/>
        <v>8.9</v>
      </c>
      <c r="X402" s="97">
        <f t="shared" si="6"/>
        <v>13.48314607</v>
      </c>
      <c r="Y402" s="97">
        <v>1.2</v>
      </c>
      <c r="Z402" s="58">
        <v>7.7</v>
      </c>
      <c r="AA402" s="58">
        <v>40.2</v>
      </c>
      <c r="AB402" s="58">
        <v>39.8</v>
      </c>
      <c r="AC402" s="97">
        <v>385.1</v>
      </c>
      <c r="AD402" s="58">
        <v>7.8</v>
      </c>
      <c r="AE402" s="58">
        <v>8.5</v>
      </c>
      <c r="AF402" s="58">
        <v>7.0</v>
      </c>
      <c r="AG402" s="58">
        <v>8.1</v>
      </c>
      <c r="AH402" s="58">
        <v>7.9</v>
      </c>
      <c r="AI402" s="58"/>
      <c r="AJ402" s="58"/>
      <c r="AK402" s="58"/>
      <c r="AL402" s="58"/>
      <c r="AM402" s="58">
        <v>132.0</v>
      </c>
      <c r="AN402" s="95">
        <v>3628.1</v>
      </c>
      <c r="AO402" s="58">
        <v>-3.1</v>
      </c>
      <c r="AP402" s="58">
        <v>26.8</v>
      </c>
      <c r="AQ402" s="58">
        <v>95.3</v>
      </c>
      <c r="AR402" s="58">
        <v>65.1</v>
      </c>
      <c r="AS402" s="58">
        <v>40.7</v>
      </c>
      <c r="AT402" s="58">
        <v>9.2</v>
      </c>
      <c r="AU402" s="58">
        <v>2.7</v>
      </c>
      <c r="AV402" s="58">
        <v>24.6</v>
      </c>
      <c r="AW402" s="58">
        <v>20.5</v>
      </c>
      <c r="AX402" s="58">
        <v>17.8</v>
      </c>
      <c r="AY402" s="58">
        <v>34.5</v>
      </c>
      <c r="AZ402" s="58">
        <v>97.9</v>
      </c>
      <c r="BA402" s="58">
        <v>24.3</v>
      </c>
      <c r="BB402" s="58">
        <v>16.3</v>
      </c>
    </row>
    <row r="403" ht="16.5" customHeight="1">
      <c r="A403" s="58" t="s">
        <v>665</v>
      </c>
      <c r="B403" s="31">
        <v>13072.0</v>
      </c>
      <c r="C403" s="58">
        <v>13.0</v>
      </c>
      <c r="D403" s="58" t="s">
        <v>976</v>
      </c>
      <c r="E403" s="58">
        <v>241.3</v>
      </c>
      <c r="F403" s="58">
        <v>248.8</v>
      </c>
      <c r="G403" s="58">
        <v>3.0</v>
      </c>
      <c r="H403" s="95">
        <v>63.4</v>
      </c>
      <c r="I403" s="58">
        <v>14.7</v>
      </c>
      <c r="J403" s="58">
        <v>4.4</v>
      </c>
      <c r="K403" s="58">
        <v>11.6</v>
      </c>
      <c r="L403" s="58">
        <v>37.2</v>
      </c>
      <c r="M403" s="58">
        <v>19.9</v>
      </c>
      <c r="N403" s="58">
        <v>12.2</v>
      </c>
      <c r="O403" s="58">
        <v>3.6</v>
      </c>
      <c r="P403" s="58">
        <v>3.2</v>
      </c>
      <c r="Q403" s="58">
        <v>18.4</v>
      </c>
      <c r="R403" s="58">
        <v>78.4</v>
      </c>
      <c r="S403" s="58">
        <v>46.6</v>
      </c>
      <c r="T403" s="95">
        <v>18081.0</v>
      </c>
      <c r="U403" s="95">
        <v>20937.0</v>
      </c>
      <c r="V403" s="58">
        <v>697.4</v>
      </c>
      <c r="W403" s="100">
        <f t="shared" si="5"/>
        <v>7.8</v>
      </c>
      <c r="X403" s="97">
        <f t="shared" si="6"/>
        <v>5.128205128</v>
      </c>
      <c r="Y403" s="97">
        <v>0.4</v>
      </c>
      <c r="Z403" s="58">
        <v>7.4</v>
      </c>
      <c r="AA403" s="58">
        <v>45.0</v>
      </c>
      <c r="AB403" s="58">
        <v>33.3</v>
      </c>
      <c r="AC403" s="97">
        <v>300.7</v>
      </c>
      <c r="AD403" s="58">
        <v>7.1</v>
      </c>
      <c r="AE403" s="58">
        <v>7.7</v>
      </c>
      <c r="AF403" s="58">
        <v>6.4</v>
      </c>
      <c r="AG403" s="58">
        <v>5.7</v>
      </c>
      <c r="AH403" s="58">
        <v>8.2</v>
      </c>
      <c r="AI403" s="58"/>
      <c r="AJ403" s="58"/>
      <c r="AK403" s="58"/>
      <c r="AL403" s="58"/>
      <c r="AM403" s="58">
        <v>125.0</v>
      </c>
      <c r="AN403" s="95">
        <v>3924.5</v>
      </c>
      <c r="AO403" s="58">
        <v>-5.0</v>
      </c>
      <c r="AP403" s="58">
        <v>9.4</v>
      </c>
      <c r="AQ403" s="58">
        <v>96.4</v>
      </c>
      <c r="AR403" s="58">
        <v>65.2</v>
      </c>
      <c r="AS403" s="58">
        <v>40.3</v>
      </c>
      <c r="AT403" s="58">
        <v>9.9</v>
      </c>
      <c r="AU403" s="58">
        <v>4.6</v>
      </c>
      <c r="AV403" s="58">
        <v>31.3</v>
      </c>
      <c r="AW403" s="58">
        <v>23.3</v>
      </c>
      <c r="AX403" s="58">
        <v>11.1</v>
      </c>
      <c r="AY403" s="58">
        <v>29.7</v>
      </c>
      <c r="AZ403" s="58">
        <v>79.6</v>
      </c>
      <c r="BA403" s="58">
        <v>23.5</v>
      </c>
      <c r="BB403" s="58">
        <v>9.9</v>
      </c>
    </row>
    <row r="404" ht="16.5" customHeight="1">
      <c r="A404" s="58" t="s">
        <v>665</v>
      </c>
      <c r="B404" s="31">
        <v>13003.0</v>
      </c>
      <c r="C404" s="58">
        <v>14.0</v>
      </c>
      <c r="D404" s="58" t="s">
        <v>977</v>
      </c>
      <c r="E404" s="58">
        <v>261.2</v>
      </c>
      <c r="F404" s="58">
        <v>271.6</v>
      </c>
      <c r="G404" s="58">
        <v>3.8</v>
      </c>
      <c r="H404" s="101">
        <v>1132.8</v>
      </c>
      <c r="I404" s="58">
        <v>14.3</v>
      </c>
      <c r="J404" s="102">
        <v>9.7</v>
      </c>
      <c r="K404" s="102">
        <v>16.5</v>
      </c>
      <c r="L404" s="102">
        <v>32.5</v>
      </c>
      <c r="M404" s="102">
        <v>18.3</v>
      </c>
      <c r="N404" s="102">
        <v>10.7</v>
      </c>
      <c r="O404" s="58">
        <v>5.5</v>
      </c>
      <c r="P404" s="58">
        <v>3.1</v>
      </c>
      <c r="Q404" s="58">
        <v>11.5</v>
      </c>
      <c r="R404" s="58">
        <v>85.4</v>
      </c>
      <c r="S404" s="58">
        <v>23.8</v>
      </c>
      <c r="T404" s="95">
        <v>16879.0</v>
      </c>
      <c r="U404" s="95">
        <v>31845.0</v>
      </c>
      <c r="V404" s="58">
        <v>510.2</v>
      </c>
      <c r="W404" s="100">
        <f t="shared" si="5"/>
        <v>8.2</v>
      </c>
      <c r="X404" s="97">
        <f t="shared" si="6"/>
        <v>14.63414634</v>
      </c>
      <c r="Y404" s="97">
        <v>1.2</v>
      </c>
      <c r="Z404" s="58">
        <v>7.0</v>
      </c>
      <c r="AA404" s="102">
        <v>29.2</v>
      </c>
      <c r="AB404" s="102">
        <v>51.5</v>
      </c>
      <c r="AC404" s="97">
        <v>398.9</v>
      </c>
      <c r="AD404" s="58">
        <v>8.9</v>
      </c>
      <c r="AE404" s="58">
        <v>10.0</v>
      </c>
      <c r="AF404" s="58">
        <v>7.6</v>
      </c>
      <c r="AG404" s="58">
        <v>8.2</v>
      </c>
      <c r="AH404" s="58">
        <v>9.3</v>
      </c>
      <c r="AI404" s="58"/>
      <c r="AJ404" s="58"/>
      <c r="AK404" s="58"/>
      <c r="AL404" s="58"/>
      <c r="AM404" s="58">
        <v>37.0</v>
      </c>
      <c r="AN404" s="95">
        <v>993.0</v>
      </c>
      <c r="AO404" s="58">
        <v>-1.4</v>
      </c>
      <c r="AP404" s="58">
        <v>9.9</v>
      </c>
      <c r="AQ404" s="58">
        <v>94.5</v>
      </c>
      <c r="AR404" s="58">
        <v>71.1</v>
      </c>
      <c r="AS404" s="58">
        <v>39.1</v>
      </c>
      <c r="AT404" s="58">
        <v>5.8</v>
      </c>
      <c r="AU404" s="58">
        <v>0.9</v>
      </c>
      <c r="AV404" s="58">
        <v>17.3</v>
      </c>
      <c r="AW404" s="58">
        <v>24.2</v>
      </c>
      <c r="AX404" s="58">
        <v>22.7</v>
      </c>
      <c r="AY404" s="58">
        <v>34.9</v>
      </c>
      <c r="AZ404" s="58">
        <v>111.9</v>
      </c>
      <c r="BA404" s="58">
        <v>23.5</v>
      </c>
      <c r="BB404" s="58">
        <v>15.1</v>
      </c>
    </row>
    <row r="405" ht="16.5" customHeight="1">
      <c r="A405" s="58" t="s">
        <v>665</v>
      </c>
      <c r="B405" s="31">
        <v>13073.0</v>
      </c>
      <c r="C405" s="58">
        <v>15.0</v>
      </c>
      <c r="D405" s="58" t="s">
        <v>520</v>
      </c>
      <c r="E405" s="58">
        <v>282.3</v>
      </c>
      <c r="F405" s="58">
        <v>292.3</v>
      </c>
      <c r="G405" s="58">
        <v>3.4</v>
      </c>
      <c r="H405" s="95">
        <v>84.3</v>
      </c>
      <c r="I405" s="58">
        <v>14.1</v>
      </c>
      <c r="J405" s="58">
        <v>5.7</v>
      </c>
      <c r="K405" s="58">
        <v>13.4</v>
      </c>
      <c r="L405" s="58">
        <v>35.6</v>
      </c>
      <c r="M405" s="58">
        <v>18.7</v>
      </c>
      <c r="N405" s="58">
        <v>12.5</v>
      </c>
      <c r="O405" s="58">
        <v>3.3</v>
      </c>
      <c r="P405" s="58">
        <v>2.6</v>
      </c>
      <c r="Q405" s="58">
        <v>15.3</v>
      </c>
      <c r="R405" s="58">
        <v>82.0</v>
      </c>
      <c r="S405" s="58">
        <v>36.2</v>
      </c>
      <c r="T405" s="95">
        <v>17287.0</v>
      </c>
      <c r="U405" s="95">
        <v>20753.0</v>
      </c>
      <c r="V405" s="58">
        <v>630.8</v>
      </c>
      <c r="W405" s="100">
        <f t="shared" si="5"/>
        <v>7.9</v>
      </c>
      <c r="X405" s="97">
        <f t="shared" si="6"/>
        <v>11.39240506</v>
      </c>
      <c r="Y405" s="97">
        <v>0.9</v>
      </c>
      <c r="Z405" s="58">
        <v>7.0</v>
      </c>
      <c r="AA405" s="58">
        <v>45.1</v>
      </c>
      <c r="AB405" s="58">
        <v>31.1</v>
      </c>
      <c r="AC405" s="97">
        <v>329.7</v>
      </c>
      <c r="AD405" s="58">
        <v>11.9</v>
      </c>
      <c r="AE405" s="58">
        <v>13.1</v>
      </c>
      <c r="AF405" s="58">
        <v>10.6</v>
      </c>
      <c r="AG405" s="58">
        <v>8.7</v>
      </c>
      <c r="AH405" s="58">
        <v>12.9</v>
      </c>
      <c r="AI405" s="58"/>
      <c r="AJ405" s="58"/>
      <c r="AK405" s="58"/>
      <c r="AL405" s="58"/>
      <c r="AM405" s="58">
        <v>116.0</v>
      </c>
      <c r="AN405" s="95">
        <v>3466.1</v>
      </c>
      <c r="AO405" s="58">
        <v>-4.4</v>
      </c>
      <c r="AP405" s="58">
        <v>11.1</v>
      </c>
      <c r="AQ405" s="58">
        <v>96.7</v>
      </c>
      <c r="AR405" s="58">
        <v>64.0</v>
      </c>
      <c r="AS405" s="58">
        <v>45.3</v>
      </c>
      <c r="AT405" s="58">
        <v>8.2</v>
      </c>
      <c r="AU405" s="58">
        <v>3.1</v>
      </c>
      <c r="AV405" s="58">
        <v>16.5</v>
      </c>
      <c r="AW405" s="58">
        <v>30.2</v>
      </c>
      <c r="AX405" s="58">
        <v>13.7</v>
      </c>
      <c r="AY405" s="58">
        <v>36.5</v>
      </c>
      <c r="AZ405" s="58">
        <v>106.6</v>
      </c>
      <c r="BA405" s="58">
        <v>23.2</v>
      </c>
      <c r="BB405" s="58">
        <v>9.1</v>
      </c>
    </row>
    <row r="406" ht="16.5" customHeight="1">
      <c r="A406" s="58" t="s">
        <v>665</v>
      </c>
      <c r="B406" s="31">
        <v>13075.0</v>
      </c>
      <c r="C406" s="58">
        <v>16.0</v>
      </c>
      <c r="D406" s="58" t="s">
        <v>522</v>
      </c>
      <c r="E406" s="58">
        <v>264.0</v>
      </c>
      <c r="F406" s="58">
        <v>273.3</v>
      </c>
      <c r="G406" s="58">
        <v>3.4</v>
      </c>
      <c r="H406" s="95">
        <v>55.2</v>
      </c>
      <c r="I406" s="58">
        <v>14.4</v>
      </c>
      <c r="J406" s="58">
        <v>4.4</v>
      </c>
      <c r="K406" s="58">
        <v>11.4</v>
      </c>
      <c r="L406" s="58">
        <v>36.8</v>
      </c>
      <c r="M406" s="58">
        <v>20.0</v>
      </c>
      <c r="N406" s="58">
        <v>13.1</v>
      </c>
      <c r="O406" s="58">
        <v>3.3</v>
      </c>
      <c r="P406" s="58">
        <v>3.1</v>
      </c>
      <c r="Q406" s="58">
        <v>19.0</v>
      </c>
      <c r="R406" s="58">
        <v>77.9</v>
      </c>
      <c r="S406" s="58">
        <v>41.6</v>
      </c>
      <c r="T406" s="95">
        <v>16955.0</v>
      </c>
      <c r="U406" s="95">
        <v>21751.0</v>
      </c>
      <c r="V406" s="58">
        <v>636.3</v>
      </c>
      <c r="W406" s="100">
        <f t="shared" si="5"/>
        <v>8.2</v>
      </c>
      <c r="X406" s="97">
        <f t="shared" si="6"/>
        <v>8.536585366</v>
      </c>
      <c r="Y406" s="97">
        <v>0.7</v>
      </c>
      <c r="Z406" s="58">
        <v>7.5</v>
      </c>
      <c r="AA406" s="58">
        <v>42.7</v>
      </c>
      <c r="AB406" s="58">
        <v>34.7</v>
      </c>
      <c r="AC406" s="97">
        <v>346.0</v>
      </c>
      <c r="AD406" s="58">
        <v>11.7</v>
      </c>
      <c r="AE406" s="58">
        <v>13.0</v>
      </c>
      <c r="AF406" s="58">
        <v>10.3</v>
      </c>
      <c r="AG406" s="58">
        <v>10.6</v>
      </c>
      <c r="AH406" s="58">
        <v>12.8</v>
      </c>
      <c r="AI406" s="58"/>
      <c r="AJ406" s="58"/>
      <c r="AK406" s="58"/>
      <c r="AL406" s="58"/>
      <c r="AM406" s="58">
        <v>161.0</v>
      </c>
      <c r="AN406" s="95">
        <v>4950.8</v>
      </c>
      <c r="AO406" s="58">
        <v>-6.1</v>
      </c>
      <c r="AP406" s="58">
        <v>8.2</v>
      </c>
      <c r="AQ406" s="58">
        <v>96.7</v>
      </c>
      <c r="AR406" s="58">
        <v>64.7</v>
      </c>
      <c r="AS406" s="58">
        <v>39.4</v>
      </c>
      <c r="AT406" s="58">
        <v>8.0</v>
      </c>
      <c r="AU406" s="58">
        <v>3.1</v>
      </c>
      <c r="AV406" s="58">
        <v>19.9</v>
      </c>
      <c r="AW406" s="58">
        <v>24.2</v>
      </c>
      <c r="AX406" s="58">
        <v>15.8</v>
      </c>
      <c r="AY406" s="58">
        <v>37.0</v>
      </c>
      <c r="AZ406" s="58">
        <v>117.3</v>
      </c>
      <c r="BA406" s="58">
        <v>22.2</v>
      </c>
      <c r="BB406" s="58">
        <v>8.1</v>
      </c>
    </row>
    <row r="407" ht="16.5" customHeight="1">
      <c r="A407" s="58" t="s">
        <v>665</v>
      </c>
      <c r="B407" s="31">
        <v>13071.0</v>
      </c>
      <c r="C407" s="58">
        <v>17.0</v>
      </c>
      <c r="D407" s="58" t="s">
        <v>518</v>
      </c>
      <c r="E407" s="58">
        <v>249.6</v>
      </c>
      <c r="F407" s="58">
        <v>255.6</v>
      </c>
      <c r="G407" s="58">
        <v>2.3</v>
      </c>
      <c r="H407" s="95">
        <v>40.9</v>
      </c>
      <c r="I407" s="58">
        <v>14.8</v>
      </c>
      <c r="J407" s="58">
        <v>4.2</v>
      </c>
      <c r="K407" s="58">
        <v>11.0</v>
      </c>
      <c r="L407" s="58">
        <v>37.8</v>
      </c>
      <c r="M407" s="58">
        <v>19.1</v>
      </c>
      <c r="N407" s="58">
        <v>13.0</v>
      </c>
      <c r="O407" s="58">
        <v>2.6</v>
      </c>
      <c r="P407" s="58">
        <v>4.0</v>
      </c>
      <c r="Q407" s="58">
        <v>20.0</v>
      </c>
      <c r="R407" s="58">
        <v>76.1</v>
      </c>
      <c r="S407" s="58">
        <v>45.7</v>
      </c>
      <c r="T407" s="95">
        <v>17802.0</v>
      </c>
      <c r="U407" s="95">
        <v>22923.0</v>
      </c>
      <c r="V407" s="58">
        <v>676.3</v>
      </c>
      <c r="W407" s="100">
        <f t="shared" si="5"/>
        <v>8.1</v>
      </c>
      <c r="X407" s="97">
        <f t="shared" si="6"/>
        <v>8.641975309</v>
      </c>
      <c r="Y407" s="97">
        <v>0.7</v>
      </c>
      <c r="Z407" s="58">
        <v>7.4</v>
      </c>
      <c r="AA407" s="58">
        <v>45.4</v>
      </c>
      <c r="AB407" s="58">
        <v>33.6</v>
      </c>
      <c r="AC407" s="97">
        <v>336.6</v>
      </c>
      <c r="AD407" s="58">
        <v>10.2</v>
      </c>
      <c r="AE407" s="58">
        <v>11.1</v>
      </c>
      <c r="AF407" s="58">
        <v>9.2</v>
      </c>
      <c r="AG407" s="58">
        <v>8.2</v>
      </c>
      <c r="AH407" s="58">
        <v>11.3</v>
      </c>
      <c r="AI407" s="58"/>
      <c r="AJ407" s="58"/>
      <c r="AK407" s="58"/>
      <c r="AL407" s="58"/>
      <c r="AM407" s="58">
        <v>184.0</v>
      </c>
      <c r="AN407" s="95">
        <v>6250.3</v>
      </c>
      <c r="AO407" s="58">
        <v>-6.3</v>
      </c>
      <c r="AP407" s="58">
        <v>8.5</v>
      </c>
      <c r="AQ407" s="58">
        <v>97.4</v>
      </c>
      <c r="AR407" s="58">
        <v>66.7</v>
      </c>
      <c r="AS407" s="58">
        <v>41.6</v>
      </c>
      <c r="AT407" s="58">
        <v>8.8</v>
      </c>
      <c r="AU407" s="58">
        <v>3.8</v>
      </c>
      <c r="AV407" s="58">
        <v>22.3</v>
      </c>
      <c r="AW407" s="58">
        <v>26.9</v>
      </c>
      <c r="AX407" s="58">
        <v>13.9</v>
      </c>
      <c r="AY407" s="58">
        <v>33.1</v>
      </c>
      <c r="AZ407" s="58">
        <v>106.2</v>
      </c>
      <c r="BA407" s="58">
        <v>22.2</v>
      </c>
      <c r="BB407" s="58">
        <v>8.7</v>
      </c>
    </row>
    <row r="408" ht="16.5" customHeight="1">
      <c r="A408" s="58" t="s">
        <v>639</v>
      </c>
      <c r="B408" s="58">
        <v>2000.0</v>
      </c>
      <c r="C408" s="58"/>
      <c r="D408" s="58" t="s">
        <v>639</v>
      </c>
      <c r="E408" s="58">
        <f t="shared" ref="E408:F408" si="58">SUM(E483:E488)</f>
        <v>1525.1</v>
      </c>
      <c r="F408" s="58">
        <f t="shared" si="58"/>
        <v>1787.3</v>
      </c>
      <c r="G408" s="97">
        <f t="shared" ref="G408:V408" si="59">SUMPRODUCT($E483:$E488,G483:G488)/$E408</f>
        <v>14.48903023</v>
      </c>
      <c r="H408" s="95">
        <f t="shared" si="59"/>
        <v>3085.370618</v>
      </c>
      <c r="I408" s="97">
        <f t="shared" si="59"/>
        <v>16.2</v>
      </c>
      <c r="J408" s="97">
        <f t="shared" si="59"/>
        <v>7.9</v>
      </c>
      <c r="K408" s="97">
        <f t="shared" si="59"/>
        <v>16.5</v>
      </c>
      <c r="L408" s="97">
        <f t="shared" si="59"/>
        <v>35.8</v>
      </c>
      <c r="M408" s="97">
        <f t="shared" si="59"/>
        <v>14.1</v>
      </c>
      <c r="N408" s="97">
        <f t="shared" si="59"/>
        <v>9.6</v>
      </c>
      <c r="O408" s="97">
        <f t="shared" si="59"/>
        <v>28.3</v>
      </c>
      <c r="P408" s="97">
        <f t="shared" si="59"/>
        <v>9.767156252</v>
      </c>
      <c r="Q408" s="97">
        <f t="shared" si="59"/>
        <v>29.84073176</v>
      </c>
      <c r="R408" s="97">
        <f t="shared" si="59"/>
        <v>60.39211199</v>
      </c>
      <c r="S408" s="97">
        <f t="shared" si="59"/>
        <v>24.53549275</v>
      </c>
      <c r="T408" s="97">
        <f t="shared" si="59"/>
        <v>23596</v>
      </c>
      <c r="U408" s="97">
        <f t="shared" si="59"/>
        <v>59958</v>
      </c>
      <c r="V408" s="97">
        <f t="shared" si="59"/>
        <v>492.2</v>
      </c>
      <c r="W408" s="100">
        <f t="shared" si="5"/>
        <v>11.4</v>
      </c>
      <c r="X408" s="97">
        <f t="shared" si="6"/>
        <v>19.29824561</v>
      </c>
      <c r="Y408" s="97">
        <f t="shared" ref="Y408:AH408" si="60">SUMPRODUCT($E483:$E488,Y483:Y488)/$E408</f>
        <v>2.2</v>
      </c>
      <c r="Z408" s="97">
        <f t="shared" si="60"/>
        <v>9.2</v>
      </c>
      <c r="AA408" s="97">
        <f t="shared" si="60"/>
        <v>22.9</v>
      </c>
      <c r="AB408" s="97">
        <f t="shared" si="60"/>
        <v>55.1</v>
      </c>
      <c r="AC408" s="97">
        <f t="shared" si="60"/>
        <v>528.9007803</v>
      </c>
      <c r="AD408" s="97">
        <f t="shared" si="60"/>
        <v>7.1</v>
      </c>
      <c r="AE408" s="97">
        <f t="shared" si="60"/>
        <v>7.7</v>
      </c>
      <c r="AF408" s="97">
        <f t="shared" si="60"/>
        <v>6.5</v>
      </c>
      <c r="AG408" s="97">
        <f t="shared" si="60"/>
        <v>4.6</v>
      </c>
      <c r="AH408" s="97">
        <f t="shared" si="60"/>
        <v>8</v>
      </c>
      <c r="AI408" s="58"/>
      <c r="AJ408" s="58"/>
      <c r="AK408" s="58"/>
      <c r="AL408" s="58"/>
      <c r="AM408" s="58"/>
      <c r="AN408" s="95"/>
      <c r="AO408" s="58"/>
      <c r="AP408" s="58"/>
      <c r="AQ408" s="58"/>
      <c r="AR408" s="58"/>
      <c r="AS408" s="58"/>
      <c r="AT408" s="58"/>
      <c r="AU408" s="58"/>
      <c r="AV408" s="58"/>
      <c r="AW408" s="58"/>
      <c r="AX408" s="58"/>
      <c r="AY408" s="58"/>
      <c r="AZ408" s="58"/>
      <c r="BA408" s="58"/>
      <c r="BB408" s="58"/>
    </row>
    <row r="409" ht="16.5" customHeight="1">
      <c r="A409" s="58" t="s">
        <v>662</v>
      </c>
      <c r="B409" s="58">
        <v>10041.0</v>
      </c>
      <c r="C409" s="58">
        <v>296.0</v>
      </c>
      <c r="D409" s="58" t="s">
        <v>978</v>
      </c>
      <c r="E409" s="58">
        <v>235.0</v>
      </c>
      <c r="F409" s="58">
        <v>269.8</v>
      </c>
      <c r="G409" s="58">
        <v>12.9</v>
      </c>
      <c r="H409" s="95">
        <v>829.3</v>
      </c>
      <c r="I409" s="58">
        <v>14.4</v>
      </c>
      <c r="J409" s="58">
        <v>8.5</v>
      </c>
      <c r="K409" s="58">
        <v>13.7</v>
      </c>
      <c r="L409" s="58">
        <v>34.4</v>
      </c>
      <c r="M409" s="58">
        <v>17.5</v>
      </c>
      <c r="N409" s="58">
        <v>11.5</v>
      </c>
      <c r="O409" s="58">
        <v>20.0</v>
      </c>
      <c r="P409" s="58">
        <v>49.9</v>
      </c>
      <c r="Q409" s="58">
        <v>23.7</v>
      </c>
      <c r="R409" s="58">
        <v>26.5</v>
      </c>
      <c r="S409" s="58">
        <v>46.3</v>
      </c>
      <c r="T409" s="95">
        <v>18923.0</v>
      </c>
      <c r="U409" s="95">
        <v>43345.0</v>
      </c>
      <c r="V409" s="58">
        <v>660.1</v>
      </c>
      <c r="W409" s="100">
        <f t="shared" si="5"/>
        <v>13.2</v>
      </c>
      <c r="X409" s="97">
        <f t="shared" si="6"/>
        <v>28.78787879</v>
      </c>
      <c r="Y409" s="97">
        <v>3.8</v>
      </c>
      <c r="Z409" s="58">
        <v>9.4</v>
      </c>
      <c r="AA409" s="58">
        <v>30.7</v>
      </c>
      <c r="AB409" s="58">
        <v>39.1</v>
      </c>
      <c r="AC409" s="97">
        <v>459.7</v>
      </c>
      <c r="AD409" s="58">
        <v>9.4</v>
      </c>
      <c r="AE409" s="58">
        <v>10.2</v>
      </c>
      <c r="AF409" s="58">
        <v>8.5</v>
      </c>
      <c r="AG409" s="58">
        <v>6.2</v>
      </c>
      <c r="AH409" s="58">
        <v>8.3</v>
      </c>
      <c r="AI409" s="58"/>
      <c r="AJ409" s="58"/>
      <c r="AK409" s="58"/>
      <c r="AL409" s="58"/>
      <c r="AM409" s="58">
        <v>6.0</v>
      </c>
      <c r="AN409" s="95">
        <v>325.3</v>
      </c>
      <c r="AO409" s="58">
        <v>-5.0</v>
      </c>
      <c r="AP409" s="58">
        <v>11.6</v>
      </c>
      <c r="AQ409" s="58">
        <v>80.0</v>
      </c>
      <c r="AR409" s="58">
        <v>36.8</v>
      </c>
      <c r="AS409" s="58">
        <v>44.1</v>
      </c>
      <c r="AT409" s="58">
        <v>6.8</v>
      </c>
      <c r="AU409" s="58">
        <v>0.1</v>
      </c>
      <c r="AV409" s="58">
        <v>24.7</v>
      </c>
      <c r="AW409" s="58">
        <v>19.7</v>
      </c>
      <c r="AX409" s="58">
        <v>25.6</v>
      </c>
      <c r="AY409" s="58">
        <v>29.8</v>
      </c>
      <c r="AZ409" s="58">
        <v>137.1</v>
      </c>
      <c r="BA409" s="58">
        <v>25.3</v>
      </c>
      <c r="BB409" s="58">
        <v>36.2</v>
      </c>
    </row>
    <row r="410" ht="16.5" customHeight="1">
      <c r="A410" s="58" t="s">
        <v>662</v>
      </c>
      <c r="B410" s="58">
        <v>10044.0</v>
      </c>
      <c r="C410" s="58">
        <v>297.0</v>
      </c>
      <c r="D410" s="58" t="s">
        <v>491</v>
      </c>
      <c r="E410" s="58">
        <v>240.8</v>
      </c>
      <c r="F410" s="58">
        <v>265.5</v>
      </c>
      <c r="G410" s="58">
        <v>9.3</v>
      </c>
      <c r="H410" s="95">
        <v>297.8</v>
      </c>
      <c r="I410" s="58">
        <v>14.9</v>
      </c>
      <c r="J410" s="58">
        <v>7.4</v>
      </c>
      <c r="K410" s="58">
        <v>11.3</v>
      </c>
      <c r="L410" s="58">
        <v>36.6</v>
      </c>
      <c r="M410" s="58">
        <v>17.8</v>
      </c>
      <c r="N410" s="58">
        <v>12.0</v>
      </c>
      <c r="O410" s="58">
        <v>16.1</v>
      </c>
      <c r="P410" s="58">
        <v>76.5</v>
      </c>
      <c r="Q410" s="58">
        <v>8.3</v>
      </c>
      <c r="R410" s="58">
        <v>15.3</v>
      </c>
      <c r="S410" s="58">
        <v>71.5</v>
      </c>
      <c r="T410" s="95">
        <v>18991.0</v>
      </c>
      <c r="U410" s="95">
        <v>29236.0</v>
      </c>
      <c r="V410" s="58">
        <v>772.0</v>
      </c>
      <c r="W410" s="100">
        <f t="shared" si="5"/>
        <v>13.9</v>
      </c>
      <c r="X410" s="97">
        <f t="shared" si="6"/>
        <v>30.21582734</v>
      </c>
      <c r="Y410" s="97">
        <v>4.2</v>
      </c>
      <c r="Z410" s="58">
        <v>9.7</v>
      </c>
      <c r="AA410" s="58">
        <v>34.3</v>
      </c>
      <c r="AB410" s="58">
        <v>37.5</v>
      </c>
      <c r="AC410" s="97">
        <v>330.4</v>
      </c>
      <c r="AD410" s="58">
        <v>5.5</v>
      </c>
      <c r="AE410" s="58">
        <v>6.0</v>
      </c>
      <c r="AF410" s="58">
        <v>4.9</v>
      </c>
      <c r="AG410" s="58">
        <v>2.5</v>
      </c>
      <c r="AH410" s="58">
        <v>5.5</v>
      </c>
      <c r="AI410" s="58"/>
      <c r="AJ410" s="58"/>
      <c r="AK410" s="58"/>
      <c r="AL410" s="58"/>
      <c r="AM410" s="58">
        <v>18.0</v>
      </c>
      <c r="AN410" s="95">
        <v>891.4</v>
      </c>
      <c r="AO410" s="58">
        <v>-5.7</v>
      </c>
      <c r="AP410" s="58">
        <v>14.7</v>
      </c>
      <c r="AQ410" s="58">
        <v>83.9</v>
      </c>
      <c r="AR410" s="58">
        <v>35.1</v>
      </c>
      <c r="AS410" s="58">
        <v>38.4</v>
      </c>
      <c r="AT410" s="58">
        <v>7.7</v>
      </c>
      <c r="AU410" s="58">
        <v>0.4</v>
      </c>
      <c r="AV410" s="58">
        <v>37.4</v>
      </c>
      <c r="AW410" s="58">
        <v>23.8</v>
      </c>
      <c r="AX410" s="58">
        <v>13.8</v>
      </c>
      <c r="AY410" s="58">
        <v>24.6</v>
      </c>
      <c r="AZ410" s="58">
        <v>65.2</v>
      </c>
      <c r="BA410" s="58">
        <v>25.7</v>
      </c>
      <c r="BB410" s="58">
        <v>39.3</v>
      </c>
    </row>
    <row r="411" ht="16.5" customHeight="1">
      <c r="A411" s="58" t="s">
        <v>662</v>
      </c>
      <c r="B411" s="58">
        <v>10045.0</v>
      </c>
      <c r="C411" s="58">
        <v>297.0</v>
      </c>
      <c r="D411" s="58" t="s">
        <v>979</v>
      </c>
      <c r="E411" s="58">
        <v>240.8</v>
      </c>
      <c r="F411" s="58">
        <v>265.5</v>
      </c>
      <c r="G411" s="58">
        <v>9.3</v>
      </c>
      <c r="H411" s="95">
        <v>297.8</v>
      </c>
      <c r="I411" s="58">
        <v>14.9</v>
      </c>
      <c r="J411" s="58">
        <v>7.4</v>
      </c>
      <c r="K411" s="58">
        <v>11.3</v>
      </c>
      <c r="L411" s="58">
        <v>36.6</v>
      </c>
      <c r="M411" s="58">
        <v>17.8</v>
      </c>
      <c r="N411" s="58">
        <v>12.0</v>
      </c>
      <c r="O411" s="58">
        <v>16.1</v>
      </c>
      <c r="P411" s="58">
        <v>76.5</v>
      </c>
      <c r="Q411" s="58">
        <v>8.3</v>
      </c>
      <c r="R411" s="58">
        <v>15.3</v>
      </c>
      <c r="S411" s="58">
        <v>71.5</v>
      </c>
      <c r="T411" s="95">
        <v>18991.0</v>
      </c>
      <c r="U411" s="95">
        <v>29236.0</v>
      </c>
      <c r="V411" s="58">
        <v>772.0</v>
      </c>
      <c r="W411" s="100">
        <f t="shared" si="5"/>
        <v>13.9</v>
      </c>
      <c r="X411" s="97">
        <f t="shared" si="6"/>
        <v>30.21582734</v>
      </c>
      <c r="Y411" s="97">
        <v>4.2</v>
      </c>
      <c r="Z411" s="58">
        <v>9.7</v>
      </c>
      <c r="AA411" s="58">
        <v>34.3</v>
      </c>
      <c r="AB411" s="58">
        <v>37.5</v>
      </c>
      <c r="AC411" s="97">
        <v>330.4</v>
      </c>
      <c r="AD411" s="58">
        <v>5.5</v>
      </c>
      <c r="AE411" s="58">
        <v>6.0</v>
      </c>
      <c r="AF411" s="58">
        <v>4.9</v>
      </c>
      <c r="AG411" s="58">
        <v>2.5</v>
      </c>
      <c r="AH411" s="58">
        <v>5.5</v>
      </c>
      <c r="AI411" s="58"/>
      <c r="AJ411" s="58"/>
      <c r="AK411" s="58"/>
      <c r="AL411" s="58"/>
      <c r="AM411" s="58">
        <v>18.0</v>
      </c>
      <c r="AN411" s="95">
        <v>891.4</v>
      </c>
      <c r="AO411" s="58">
        <v>-5.7</v>
      </c>
      <c r="AP411" s="58">
        <v>14.7</v>
      </c>
      <c r="AQ411" s="58">
        <v>83.9</v>
      </c>
      <c r="AR411" s="58">
        <v>35.1</v>
      </c>
      <c r="AS411" s="58">
        <v>38.4</v>
      </c>
      <c r="AT411" s="58">
        <v>7.7</v>
      </c>
      <c r="AU411" s="58">
        <v>0.4</v>
      </c>
      <c r="AV411" s="58">
        <v>37.4</v>
      </c>
      <c r="AW411" s="58">
        <v>23.8</v>
      </c>
      <c r="AX411" s="58">
        <v>13.8</v>
      </c>
      <c r="AY411" s="58">
        <v>24.6</v>
      </c>
      <c r="AZ411" s="58">
        <v>65.2</v>
      </c>
      <c r="BA411" s="58">
        <v>25.7</v>
      </c>
      <c r="BB411" s="58">
        <v>39.3</v>
      </c>
    </row>
    <row r="412" ht="16.5" customHeight="1">
      <c r="A412" s="58" t="s">
        <v>662</v>
      </c>
      <c r="B412" s="58">
        <v>10046.0</v>
      </c>
      <c r="C412" s="58">
        <v>298.0</v>
      </c>
      <c r="D412" s="58" t="s">
        <v>493</v>
      </c>
      <c r="E412" s="58">
        <v>205.5</v>
      </c>
      <c r="F412" s="58">
        <v>216.7</v>
      </c>
      <c r="G412" s="58">
        <v>5.1</v>
      </c>
      <c r="H412" s="95">
        <v>270.3</v>
      </c>
      <c r="I412" s="58">
        <v>14.0</v>
      </c>
      <c r="J412" s="58">
        <v>7.2</v>
      </c>
      <c r="K412" s="58">
        <v>10.8</v>
      </c>
      <c r="L412" s="58">
        <v>36.9</v>
      </c>
      <c r="M412" s="58">
        <v>18.4</v>
      </c>
      <c r="N412" s="58">
        <v>12.6</v>
      </c>
      <c r="O412" s="58">
        <v>13.1</v>
      </c>
      <c r="P412" s="58">
        <v>68.8</v>
      </c>
      <c r="Q412" s="58">
        <v>18.0</v>
      </c>
      <c r="R412" s="58">
        <v>13.3</v>
      </c>
      <c r="S412" s="58">
        <v>74.3</v>
      </c>
      <c r="T412" s="95">
        <v>21924.0</v>
      </c>
      <c r="U412" s="95">
        <v>26357.0</v>
      </c>
      <c r="V412" s="58">
        <v>761.8</v>
      </c>
      <c r="W412" s="100">
        <f t="shared" si="5"/>
        <v>13.8</v>
      </c>
      <c r="X412" s="97">
        <f t="shared" si="6"/>
        <v>31.15942029</v>
      </c>
      <c r="Y412" s="97">
        <v>4.3</v>
      </c>
      <c r="Z412" s="58">
        <v>9.5</v>
      </c>
      <c r="AA412" s="58">
        <v>35.6</v>
      </c>
      <c r="AB412" s="58">
        <v>34.7</v>
      </c>
      <c r="AC412" s="97">
        <v>317.0</v>
      </c>
      <c r="AD412" s="58">
        <v>6.1</v>
      </c>
      <c r="AE412" s="58">
        <v>6.5</v>
      </c>
      <c r="AF412" s="58">
        <v>5.6</v>
      </c>
      <c r="AG412" s="58">
        <v>4.0</v>
      </c>
      <c r="AH412" s="58">
        <v>5.9</v>
      </c>
      <c r="AI412" s="58"/>
      <c r="AJ412" s="58"/>
      <c r="AK412" s="58"/>
      <c r="AL412" s="58"/>
      <c r="AM412" s="58">
        <v>16.0</v>
      </c>
      <c r="AN412" s="95">
        <v>801.7</v>
      </c>
      <c r="AO412" s="58">
        <v>-7.0</v>
      </c>
      <c r="AP412" s="58">
        <v>10.1</v>
      </c>
      <c r="AQ412" s="58">
        <v>86.9</v>
      </c>
      <c r="AR412" s="58">
        <v>33.0</v>
      </c>
      <c r="AS412" s="58">
        <v>35.8</v>
      </c>
      <c r="AT412" s="58">
        <v>7.4</v>
      </c>
      <c r="AU412" s="58">
        <v>0.3</v>
      </c>
      <c r="AV412" s="58">
        <v>35.0</v>
      </c>
      <c r="AW412" s="58">
        <v>20.5</v>
      </c>
      <c r="AX412" s="58">
        <v>14.4</v>
      </c>
      <c r="AY412" s="58">
        <v>29.9</v>
      </c>
      <c r="AZ412" s="58">
        <v>78.0</v>
      </c>
      <c r="BA412" s="58">
        <v>26.1</v>
      </c>
      <c r="BB412" s="58">
        <v>37.4</v>
      </c>
    </row>
    <row r="413" ht="16.5" customHeight="1">
      <c r="A413" s="58" t="s">
        <v>662</v>
      </c>
      <c r="B413" s="58">
        <v>10042.0</v>
      </c>
      <c r="C413" s="58">
        <v>299.0</v>
      </c>
      <c r="D413" s="58" t="s">
        <v>980</v>
      </c>
      <c r="E413" s="58">
        <v>223.0</v>
      </c>
      <c r="F413" s="58">
        <v>243.7</v>
      </c>
      <c r="G413" s="58">
        <v>8.5</v>
      </c>
      <c r="H413" s="95">
        <v>442.9</v>
      </c>
      <c r="I413" s="58">
        <v>14.1</v>
      </c>
      <c r="J413" s="58">
        <v>7.7</v>
      </c>
      <c r="K413" s="58">
        <v>11.2</v>
      </c>
      <c r="L413" s="58">
        <v>35.8</v>
      </c>
      <c r="M413" s="58">
        <v>18.2</v>
      </c>
      <c r="N413" s="58">
        <v>12.9</v>
      </c>
      <c r="O413" s="58">
        <v>15.5</v>
      </c>
      <c r="P413" s="58">
        <v>53.5</v>
      </c>
      <c r="Q413" s="58">
        <v>26.9</v>
      </c>
      <c r="R413" s="58">
        <v>19.6</v>
      </c>
      <c r="S413" s="58">
        <v>63.7</v>
      </c>
      <c r="T413" s="95">
        <v>20506.0</v>
      </c>
      <c r="U413" s="95">
        <v>34878.0</v>
      </c>
      <c r="V413" s="58">
        <v>743.6</v>
      </c>
      <c r="W413" s="100">
        <f t="shared" si="5"/>
        <v>13.4</v>
      </c>
      <c r="X413" s="97">
        <f t="shared" si="6"/>
        <v>33.58208955</v>
      </c>
      <c r="Y413" s="97">
        <v>4.5</v>
      </c>
      <c r="Z413" s="58">
        <v>8.9</v>
      </c>
      <c r="AA413" s="58">
        <v>34.5</v>
      </c>
      <c r="AB413" s="58">
        <v>37.2</v>
      </c>
      <c r="AC413" s="97">
        <v>412.8</v>
      </c>
      <c r="AD413" s="58">
        <v>6.9</v>
      </c>
      <c r="AE413" s="58">
        <v>7.4</v>
      </c>
      <c r="AF413" s="58">
        <v>6.3</v>
      </c>
      <c r="AG413" s="58">
        <v>4.6</v>
      </c>
      <c r="AH413" s="58">
        <v>6.9</v>
      </c>
      <c r="AI413" s="58"/>
      <c r="AJ413" s="58"/>
      <c r="AK413" s="58"/>
      <c r="AL413" s="58"/>
      <c r="AM413" s="58">
        <v>12.0</v>
      </c>
      <c r="AN413" s="95">
        <v>550.3</v>
      </c>
      <c r="AO413" s="58">
        <v>-6.3</v>
      </c>
      <c r="AP413" s="58">
        <v>13.2</v>
      </c>
      <c r="AQ413" s="58">
        <v>84.5</v>
      </c>
      <c r="AR413" s="58">
        <v>34.4</v>
      </c>
      <c r="AS413" s="58">
        <v>40.5</v>
      </c>
      <c r="AT413" s="58">
        <v>7.5</v>
      </c>
      <c r="AU413" s="58">
        <v>0.2</v>
      </c>
      <c r="AV413" s="58">
        <v>36.1</v>
      </c>
      <c r="AW413" s="58">
        <v>19.6</v>
      </c>
      <c r="AX413" s="58">
        <v>16.3</v>
      </c>
      <c r="AY413" s="58">
        <v>27.8</v>
      </c>
      <c r="AZ413" s="58">
        <v>87.8</v>
      </c>
      <c r="BA413" s="58">
        <v>25.6</v>
      </c>
      <c r="BB413" s="58">
        <v>38.5</v>
      </c>
    </row>
    <row r="414" ht="16.5" customHeight="1">
      <c r="A414" s="58" t="s">
        <v>662</v>
      </c>
      <c r="B414" s="58">
        <v>10043.0</v>
      </c>
      <c r="C414" s="58">
        <v>299.0</v>
      </c>
      <c r="D414" s="58" t="s">
        <v>490</v>
      </c>
      <c r="E414" s="58">
        <v>223.0</v>
      </c>
      <c r="F414" s="58">
        <v>243.7</v>
      </c>
      <c r="G414" s="58">
        <v>8.5</v>
      </c>
      <c r="H414" s="95">
        <v>442.9</v>
      </c>
      <c r="I414" s="58">
        <v>14.1</v>
      </c>
      <c r="J414" s="58">
        <v>7.7</v>
      </c>
      <c r="K414" s="58">
        <v>11.2</v>
      </c>
      <c r="L414" s="58">
        <v>35.8</v>
      </c>
      <c r="M414" s="58">
        <v>18.2</v>
      </c>
      <c r="N414" s="58">
        <v>12.9</v>
      </c>
      <c r="O414" s="58">
        <v>15.5</v>
      </c>
      <c r="P414" s="58">
        <v>53.5</v>
      </c>
      <c r="Q414" s="58">
        <v>26.9</v>
      </c>
      <c r="R414" s="58">
        <v>19.6</v>
      </c>
      <c r="S414" s="58">
        <v>63.7</v>
      </c>
      <c r="T414" s="95">
        <v>20506.0</v>
      </c>
      <c r="U414" s="95">
        <v>34878.0</v>
      </c>
      <c r="V414" s="58">
        <v>743.6</v>
      </c>
      <c r="W414" s="100">
        <f t="shared" si="5"/>
        <v>13.4</v>
      </c>
      <c r="X414" s="97">
        <f t="shared" si="6"/>
        <v>33.58208955</v>
      </c>
      <c r="Y414" s="97">
        <v>4.5</v>
      </c>
      <c r="Z414" s="58">
        <v>8.9</v>
      </c>
      <c r="AA414" s="58">
        <v>34.5</v>
      </c>
      <c r="AB414" s="58">
        <v>37.2</v>
      </c>
      <c r="AC414" s="97">
        <v>412.8</v>
      </c>
      <c r="AD414" s="58">
        <v>6.9</v>
      </c>
      <c r="AE414" s="58">
        <v>7.4</v>
      </c>
      <c r="AF414" s="58">
        <v>6.3</v>
      </c>
      <c r="AG414" s="58">
        <v>4.6</v>
      </c>
      <c r="AH414" s="58">
        <v>6.9</v>
      </c>
      <c r="AI414" s="58"/>
      <c r="AJ414" s="58"/>
      <c r="AK414" s="58"/>
      <c r="AL414" s="58"/>
      <c r="AM414" s="58">
        <v>12.0</v>
      </c>
      <c r="AN414" s="95">
        <v>550.3</v>
      </c>
      <c r="AO414" s="58">
        <v>-6.3</v>
      </c>
      <c r="AP414" s="58">
        <v>13.2</v>
      </c>
      <c r="AQ414" s="58">
        <v>84.5</v>
      </c>
      <c r="AR414" s="58">
        <v>34.4</v>
      </c>
      <c r="AS414" s="58">
        <v>40.5</v>
      </c>
      <c r="AT414" s="58">
        <v>7.5</v>
      </c>
      <c r="AU414" s="58">
        <v>0.2</v>
      </c>
      <c r="AV414" s="58">
        <v>36.1</v>
      </c>
      <c r="AW414" s="58">
        <v>19.6</v>
      </c>
      <c r="AX414" s="58">
        <v>16.3</v>
      </c>
      <c r="AY414" s="58">
        <v>27.8</v>
      </c>
      <c r="AZ414" s="58">
        <v>87.8</v>
      </c>
      <c r="BA414" s="58">
        <v>25.6</v>
      </c>
      <c r="BB414" s="58">
        <v>38.5</v>
      </c>
    </row>
    <row r="415" ht="16.5" customHeight="1">
      <c r="A415" s="58" t="s">
        <v>642</v>
      </c>
      <c r="B415" s="58">
        <v>4011.0</v>
      </c>
      <c r="C415" s="58">
        <v>54.0</v>
      </c>
      <c r="D415" s="58" t="s">
        <v>981</v>
      </c>
      <c r="E415" s="58">
        <v>302.9</v>
      </c>
      <c r="F415" s="58">
        <v>352.6</v>
      </c>
      <c r="G415" s="58">
        <v>14.1</v>
      </c>
      <c r="H415" s="95">
        <v>2284.9</v>
      </c>
      <c r="I415" s="58">
        <v>15.5</v>
      </c>
      <c r="J415" s="58">
        <v>8.6</v>
      </c>
      <c r="K415" s="58">
        <v>14.6</v>
      </c>
      <c r="L415" s="58">
        <v>34.4</v>
      </c>
      <c r="M415" s="58">
        <v>16.0</v>
      </c>
      <c r="N415" s="58">
        <v>10.9</v>
      </c>
      <c r="O415" s="58">
        <v>26.5</v>
      </c>
      <c r="P415" s="58">
        <v>11.2</v>
      </c>
      <c r="Q415" s="58">
        <v>38.1</v>
      </c>
      <c r="R415" s="58">
        <v>50.8</v>
      </c>
      <c r="S415" s="58">
        <v>41.2</v>
      </c>
      <c r="T415" s="95">
        <v>20582.0</v>
      </c>
      <c r="U415" s="95">
        <v>47434.0</v>
      </c>
      <c r="V415" s="58">
        <v>488.3</v>
      </c>
      <c r="W415" s="100">
        <f t="shared" si="5"/>
        <v>10.9</v>
      </c>
      <c r="X415" s="104"/>
      <c r="Y415" s="97"/>
      <c r="Z415" s="58">
        <v>10.9</v>
      </c>
      <c r="AA415" s="58">
        <v>38.2</v>
      </c>
      <c r="AB415" s="58">
        <v>38.7</v>
      </c>
      <c r="AC415" s="97">
        <v>483.6</v>
      </c>
      <c r="AD415" s="58">
        <v>9.8</v>
      </c>
      <c r="AE415" s="58">
        <v>10.4</v>
      </c>
      <c r="AF415" s="58">
        <v>9.2</v>
      </c>
      <c r="AG415" s="58">
        <v>7.3</v>
      </c>
      <c r="AH415" s="58">
        <v>9.1</v>
      </c>
      <c r="AI415" s="58"/>
      <c r="AJ415" s="58"/>
      <c r="AK415" s="58"/>
      <c r="AL415" s="58"/>
      <c r="AM415" s="58">
        <v>1.0</v>
      </c>
      <c r="AN415" s="95">
        <v>154.3</v>
      </c>
      <c r="AO415" s="58">
        <v>-1.7</v>
      </c>
      <c r="AP415" s="58">
        <v>11.2</v>
      </c>
      <c r="AQ415" s="58">
        <v>73.5</v>
      </c>
      <c r="AR415" s="58">
        <v>38.8</v>
      </c>
      <c r="AS415" s="58">
        <v>43.5</v>
      </c>
      <c r="AT415" s="58">
        <v>4.7</v>
      </c>
      <c r="AU415" s="58" t="s">
        <v>641</v>
      </c>
      <c r="AV415" s="58" t="s">
        <v>641</v>
      </c>
      <c r="AW415" s="58">
        <v>25.3</v>
      </c>
      <c r="AX415" s="58">
        <v>25.2</v>
      </c>
      <c r="AY415" s="58">
        <v>26.0</v>
      </c>
      <c r="AZ415" s="58">
        <v>145.4</v>
      </c>
      <c r="BA415" s="58">
        <v>27.4</v>
      </c>
      <c r="BB415" s="58">
        <v>39.2</v>
      </c>
    </row>
    <row r="416" ht="16.5" customHeight="1">
      <c r="A416" s="58" t="s">
        <v>642</v>
      </c>
      <c r="B416" s="58">
        <v>4012.0</v>
      </c>
      <c r="C416" s="58">
        <v>55.0</v>
      </c>
      <c r="D416" s="58" t="s">
        <v>982</v>
      </c>
      <c r="E416" s="58">
        <v>266.5</v>
      </c>
      <c r="F416" s="58">
        <v>318.8</v>
      </c>
      <c r="G416" s="58">
        <v>16.4</v>
      </c>
      <c r="H416" s="95">
        <v>1200.9</v>
      </c>
      <c r="I416" s="58">
        <v>16.1</v>
      </c>
      <c r="J416" s="58">
        <v>8.5</v>
      </c>
      <c r="K416" s="58">
        <v>14.0</v>
      </c>
      <c r="L416" s="58">
        <v>34.1</v>
      </c>
      <c r="M416" s="58">
        <v>16.3</v>
      </c>
      <c r="N416" s="58">
        <v>10.9</v>
      </c>
      <c r="O416" s="58">
        <v>26.4</v>
      </c>
      <c r="P416" s="58">
        <v>10.6</v>
      </c>
      <c r="Q416" s="58">
        <v>42.6</v>
      </c>
      <c r="R416" s="58">
        <v>46.8</v>
      </c>
      <c r="S416" s="58">
        <v>37.2</v>
      </c>
      <c r="T416" s="95">
        <v>19465.0</v>
      </c>
      <c r="U416" s="95">
        <v>43678.0</v>
      </c>
      <c r="V416" s="58">
        <v>486.3</v>
      </c>
      <c r="W416" s="100">
        <f t="shared" si="5"/>
        <v>11.5</v>
      </c>
      <c r="X416" s="104"/>
      <c r="Y416" s="97"/>
      <c r="Z416" s="58">
        <v>11.5</v>
      </c>
      <c r="AA416" s="58">
        <v>37.0</v>
      </c>
      <c r="AB416" s="58">
        <v>39.5</v>
      </c>
      <c r="AC416" s="97">
        <v>480.3</v>
      </c>
      <c r="AD416" s="58">
        <v>11.1</v>
      </c>
      <c r="AE416" s="58">
        <v>11.6</v>
      </c>
      <c r="AF416" s="58">
        <v>10.5</v>
      </c>
      <c r="AG416" s="58">
        <v>8.3</v>
      </c>
      <c r="AH416" s="58">
        <v>10.0</v>
      </c>
      <c r="AI416" s="58" t="s">
        <v>983</v>
      </c>
      <c r="AJ416" s="58"/>
      <c r="AK416" s="58"/>
      <c r="AL416" s="58"/>
      <c r="AM416" s="58">
        <v>1.0</v>
      </c>
      <c r="AN416" s="95">
        <v>265.5</v>
      </c>
      <c r="AO416" s="58">
        <v>-2.2</v>
      </c>
      <c r="AP416" s="58">
        <v>20.4</v>
      </c>
      <c r="AQ416" s="58">
        <v>73.6</v>
      </c>
      <c r="AR416" s="58">
        <v>38.1</v>
      </c>
      <c r="AS416" s="58">
        <v>40.9</v>
      </c>
      <c r="AT416" s="58">
        <v>4.6</v>
      </c>
      <c r="AU416" s="58" t="s">
        <v>641</v>
      </c>
      <c r="AV416" s="58" t="s">
        <v>641</v>
      </c>
      <c r="AW416" s="58">
        <v>27.5</v>
      </c>
      <c r="AX416" s="58">
        <v>22.6</v>
      </c>
      <c r="AY416" s="58">
        <v>27.1</v>
      </c>
      <c r="AZ416" s="58">
        <v>162.2</v>
      </c>
      <c r="BA416" s="58">
        <v>27.4</v>
      </c>
      <c r="BB416" s="58">
        <v>35.3</v>
      </c>
    </row>
    <row r="417" ht="16.5" customHeight="1">
      <c r="A417" s="70" t="s">
        <v>17</v>
      </c>
      <c r="B417" s="70"/>
      <c r="C417" s="70"/>
      <c r="D417" s="70"/>
      <c r="E417" s="105">
        <f t="shared" ref="E417:AH417" si="61">MIN(E7:E416)</f>
        <v>188.5</v>
      </c>
      <c r="F417" s="105">
        <f t="shared" si="61"/>
        <v>197.6</v>
      </c>
      <c r="G417" s="105">
        <f t="shared" si="61"/>
        <v>1.2</v>
      </c>
      <c r="H417" s="106">
        <f t="shared" si="61"/>
        <v>36.9</v>
      </c>
      <c r="I417" s="105">
        <f t="shared" si="61"/>
        <v>13</v>
      </c>
      <c r="J417" s="105">
        <f t="shared" si="61"/>
        <v>3.9</v>
      </c>
      <c r="K417" s="105">
        <f t="shared" si="61"/>
        <v>8.2</v>
      </c>
      <c r="L417" s="105">
        <f t="shared" si="61"/>
        <v>30.7</v>
      </c>
      <c r="M417" s="105">
        <f t="shared" si="61"/>
        <v>12.7</v>
      </c>
      <c r="N417" s="105">
        <f t="shared" si="61"/>
        <v>7.7</v>
      </c>
      <c r="O417" s="105">
        <f t="shared" si="61"/>
        <v>1.8</v>
      </c>
      <c r="P417" s="105">
        <f t="shared" si="61"/>
        <v>1.7</v>
      </c>
      <c r="Q417" s="105">
        <f t="shared" si="61"/>
        <v>6.9</v>
      </c>
      <c r="R417" s="105">
        <f t="shared" si="61"/>
        <v>10.3</v>
      </c>
      <c r="S417" s="105">
        <f t="shared" si="61"/>
        <v>12.90966249</v>
      </c>
      <c r="T417" s="106">
        <f t="shared" si="61"/>
        <v>16135</v>
      </c>
      <c r="U417" s="106">
        <f t="shared" si="61"/>
        <v>18622</v>
      </c>
      <c r="V417" s="105">
        <f t="shared" si="61"/>
        <v>394.2</v>
      </c>
      <c r="W417" s="105">
        <f t="shared" si="61"/>
        <v>7.2</v>
      </c>
      <c r="X417" s="105">
        <f t="shared" si="61"/>
        <v>3.296703297</v>
      </c>
      <c r="Y417" s="105">
        <f t="shared" si="61"/>
        <v>0.3</v>
      </c>
      <c r="Z417" s="105">
        <f t="shared" si="61"/>
        <v>6</v>
      </c>
      <c r="AA417" s="105">
        <f t="shared" si="61"/>
        <v>22.9</v>
      </c>
      <c r="AB417" s="105">
        <f t="shared" si="61"/>
        <v>19.7</v>
      </c>
      <c r="AC417" s="105">
        <f t="shared" si="61"/>
        <v>233.8</v>
      </c>
      <c r="AD417" s="105">
        <f t="shared" si="61"/>
        <v>2</v>
      </c>
      <c r="AE417" s="105">
        <f t="shared" si="61"/>
        <v>2.1</v>
      </c>
      <c r="AF417" s="105">
        <f t="shared" si="61"/>
        <v>1.8</v>
      </c>
      <c r="AG417" s="105">
        <f t="shared" si="61"/>
        <v>0.6</v>
      </c>
      <c r="AH417" s="105">
        <f t="shared" si="61"/>
        <v>2.9</v>
      </c>
      <c r="AI417" s="58"/>
      <c r="AJ417" s="58"/>
      <c r="AK417" s="58"/>
      <c r="AL417" s="58"/>
      <c r="AM417" s="58"/>
      <c r="AN417" s="95"/>
      <c r="AO417" s="58"/>
      <c r="AP417" s="58"/>
      <c r="AQ417" s="58"/>
      <c r="AR417" s="58"/>
      <c r="AS417" s="58"/>
      <c r="AT417" s="58"/>
      <c r="AU417" s="58"/>
      <c r="AV417" s="58"/>
      <c r="AW417" s="58"/>
      <c r="AX417" s="58"/>
      <c r="AY417" s="58"/>
      <c r="AZ417" s="58"/>
      <c r="BA417" s="58"/>
      <c r="BB417" s="58"/>
    </row>
    <row r="418" ht="16.5" customHeight="1">
      <c r="A418" s="58" t="s">
        <v>18</v>
      </c>
      <c r="B418" s="58"/>
      <c r="C418" s="58"/>
      <c r="D418" s="58"/>
      <c r="E418" s="97">
        <f t="shared" ref="E418:AH418" si="62">MAX(E7:E416)</f>
        <v>2974.4</v>
      </c>
      <c r="F418" s="97">
        <f t="shared" si="62"/>
        <v>3520</v>
      </c>
      <c r="G418" s="97">
        <f t="shared" si="62"/>
        <v>27.82335988</v>
      </c>
      <c r="H418" s="95">
        <f t="shared" si="62"/>
        <v>5297.098837</v>
      </c>
      <c r="I418" s="97">
        <f t="shared" si="62"/>
        <v>20.4</v>
      </c>
      <c r="J418" s="97">
        <f t="shared" si="62"/>
        <v>13.4</v>
      </c>
      <c r="K418" s="97">
        <f t="shared" si="62"/>
        <v>19.4</v>
      </c>
      <c r="L418" s="97">
        <f t="shared" si="62"/>
        <v>41.4</v>
      </c>
      <c r="M418" s="97">
        <f t="shared" si="62"/>
        <v>22.3</v>
      </c>
      <c r="N418" s="97">
        <f t="shared" si="62"/>
        <v>15.3</v>
      </c>
      <c r="O418" s="97">
        <f t="shared" si="62"/>
        <v>44.2</v>
      </c>
      <c r="P418" s="97">
        <f t="shared" si="62"/>
        <v>82.7</v>
      </c>
      <c r="Q418" s="97">
        <f t="shared" si="62"/>
        <v>70.1</v>
      </c>
      <c r="R418" s="97">
        <f t="shared" si="62"/>
        <v>87.2</v>
      </c>
      <c r="S418" s="97">
        <f t="shared" si="62"/>
        <v>74.3</v>
      </c>
      <c r="T418" s="95">
        <f t="shared" si="62"/>
        <v>29954</v>
      </c>
      <c r="U418" s="95">
        <f t="shared" si="62"/>
        <v>99344</v>
      </c>
      <c r="V418" s="97">
        <f t="shared" si="62"/>
        <v>977.4</v>
      </c>
      <c r="W418" s="97">
        <f t="shared" si="62"/>
        <v>21.6</v>
      </c>
      <c r="X418" s="97">
        <f t="shared" si="62"/>
        <v>45.83333333</v>
      </c>
      <c r="Y418" s="97">
        <f t="shared" si="62"/>
        <v>9.9</v>
      </c>
      <c r="Z418" s="97">
        <f t="shared" si="62"/>
        <v>14</v>
      </c>
      <c r="AA418" s="97">
        <f t="shared" si="62"/>
        <v>60.1</v>
      </c>
      <c r="AB418" s="97">
        <f t="shared" si="62"/>
        <v>65.2</v>
      </c>
      <c r="AC418" s="97">
        <f t="shared" si="62"/>
        <v>767.9350398</v>
      </c>
      <c r="AD418" s="97">
        <f t="shared" si="62"/>
        <v>14.1</v>
      </c>
      <c r="AE418" s="97">
        <f t="shared" si="62"/>
        <v>14.3</v>
      </c>
      <c r="AF418" s="97">
        <f t="shared" si="62"/>
        <v>13.8</v>
      </c>
      <c r="AG418" s="97">
        <f t="shared" si="62"/>
        <v>12.6</v>
      </c>
      <c r="AH418" s="97">
        <f t="shared" si="62"/>
        <v>13.3</v>
      </c>
      <c r="AI418" s="58"/>
      <c r="AJ418" s="58"/>
      <c r="AK418" s="58"/>
      <c r="AL418" s="58"/>
      <c r="AM418" s="58"/>
      <c r="AN418" s="95"/>
      <c r="AO418" s="58"/>
      <c r="AP418" s="58"/>
      <c r="AQ418" s="58"/>
      <c r="AR418" s="58"/>
      <c r="AS418" s="58"/>
      <c r="AT418" s="58"/>
      <c r="AU418" s="58"/>
      <c r="AV418" s="58"/>
      <c r="AW418" s="58"/>
      <c r="AX418" s="58"/>
      <c r="AY418" s="58"/>
      <c r="AZ418" s="58"/>
      <c r="BA418" s="58"/>
      <c r="BB418" s="58"/>
    </row>
    <row r="419" ht="16.5" customHeight="1">
      <c r="A419" s="58" t="s">
        <v>577</v>
      </c>
      <c r="B419" s="58"/>
      <c r="C419" s="58"/>
      <c r="D419" s="58"/>
      <c r="E419" s="97">
        <f t="shared" ref="E419:AH419" si="63">AVERAGE(E7:E416)</f>
        <v>270.0756098</v>
      </c>
      <c r="F419" s="97">
        <f t="shared" si="63"/>
        <v>299.3070732</v>
      </c>
      <c r="G419" s="97">
        <f t="shared" si="63"/>
        <v>8.827113232</v>
      </c>
      <c r="H419" s="95">
        <f t="shared" si="63"/>
        <v>535.0882772</v>
      </c>
      <c r="I419" s="97">
        <f t="shared" si="63"/>
        <v>16.12598574</v>
      </c>
      <c r="J419" s="97">
        <f t="shared" si="63"/>
        <v>7.727009666</v>
      </c>
      <c r="K419" s="97">
        <f t="shared" si="63"/>
        <v>12.20473747</v>
      </c>
      <c r="L419" s="97">
        <f t="shared" si="63"/>
        <v>36.06379496</v>
      </c>
      <c r="M419" s="97">
        <f t="shared" si="63"/>
        <v>16.94673426</v>
      </c>
      <c r="N419" s="97">
        <f t="shared" si="63"/>
        <v>11.07603596</v>
      </c>
      <c r="O419" s="97">
        <f t="shared" si="63"/>
        <v>16.54631484</v>
      </c>
      <c r="P419" s="97">
        <f t="shared" si="63"/>
        <v>32.21690741</v>
      </c>
      <c r="Q419" s="97">
        <f t="shared" si="63"/>
        <v>30.19511343</v>
      </c>
      <c r="R419" s="97">
        <f t="shared" si="63"/>
        <v>37.60019884</v>
      </c>
      <c r="S419" s="97">
        <f t="shared" si="63"/>
        <v>51.71734795</v>
      </c>
      <c r="T419" s="95">
        <f t="shared" si="63"/>
        <v>21101.73343</v>
      </c>
      <c r="U419" s="95">
        <f t="shared" si="63"/>
        <v>33529.23141</v>
      </c>
      <c r="V419" s="97">
        <f t="shared" si="63"/>
        <v>707.0881025</v>
      </c>
      <c r="W419" s="97">
        <f t="shared" si="63"/>
        <v>13.48487533</v>
      </c>
      <c r="X419" s="97">
        <f t="shared" si="63"/>
        <v>22.92970794</v>
      </c>
      <c r="Y419" s="97">
        <f t="shared" si="63"/>
        <v>3.229154831</v>
      </c>
      <c r="Z419" s="97">
        <f t="shared" si="63"/>
        <v>10.27147248</v>
      </c>
      <c r="AA419" s="97">
        <f t="shared" si="63"/>
        <v>44.59680246</v>
      </c>
      <c r="AB419" s="97">
        <f t="shared" si="63"/>
        <v>33.1652822</v>
      </c>
      <c r="AC419" s="97">
        <f t="shared" si="63"/>
        <v>372.1938016</v>
      </c>
      <c r="AD419" s="97">
        <f t="shared" si="63"/>
        <v>5.569499571</v>
      </c>
      <c r="AE419" s="97">
        <f t="shared" si="63"/>
        <v>5.934377104</v>
      </c>
      <c r="AF419" s="97">
        <f t="shared" si="63"/>
        <v>5.169507097</v>
      </c>
      <c r="AG419" s="97">
        <f t="shared" si="63"/>
        <v>3.788261602</v>
      </c>
      <c r="AH419" s="97">
        <f t="shared" si="63"/>
        <v>6.247072655</v>
      </c>
      <c r="AI419" s="58"/>
      <c r="AJ419" s="58"/>
      <c r="AK419" s="58"/>
      <c r="AL419" s="58"/>
      <c r="AM419" s="58"/>
      <c r="AN419" s="95"/>
      <c r="AO419" s="58"/>
      <c r="AP419" s="58"/>
      <c r="AQ419" s="58"/>
      <c r="AR419" s="58"/>
      <c r="AS419" s="58"/>
      <c r="AT419" s="58"/>
      <c r="AU419" s="58"/>
      <c r="AV419" s="58"/>
      <c r="AW419" s="58"/>
      <c r="AX419" s="58"/>
      <c r="AY419" s="58"/>
      <c r="AZ419" s="58"/>
      <c r="BA419" s="58"/>
      <c r="BB419" s="58"/>
    </row>
    <row r="420" ht="16.5" customHeight="1">
      <c r="A420" s="58" t="s">
        <v>20</v>
      </c>
      <c r="B420" s="58"/>
      <c r="C420" s="58"/>
      <c r="D420" s="58"/>
      <c r="E420" s="97">
        <f t="shared" ref="E420:AH420" si="64">MEDIAN(E7:E416)</f>
        <v>252.55</v>
      </c>
      <c r="F420" s="97">
        <f t="shared" si="64"/>
        <v>272.6</v>
      </c>
      <c r="G420" s="97">
        <f t="shared" si="64"/>
        <v>8.45</v>
      </c>
      <c r="H420" s="95">
        <f t="shared" si="64"/>
        <v>213.95</v>
      </c>
      <c r="I420" s="97">
        <f t="shared" si="64"/>
        <v>16.2</v>
      </c>
      <c r="J420" s="97">
        <f t="shared" si="64"/>
        <v>8</v>
      </c>
      <c r="K420" s="97">
        <f t="shared" si="64"/>
        <v>11.7</v>
      </c>
      <c r="L420" s="97">
        <f t="shared" si="64"/>
        <v>36.2</v>
      </c>
      <c r="M420" s="97">
        <f t="shared" si="64"/>
        <v>16.7</v>
      </c>
      <c r="N420" s="97">
        <f t="shared" si="64"/>
        <v>10.9</v>
      </c>
      <c r="O420" s="97">
        <f t="shared" si="64"/>
        <v>16.85</v>
      </c>
      <c r="P420" s="97">
        <f t="shared" si="64"/>
        <v>29.5</v>
      </c>
      <c r="Q420" s="97">
        <f t="shared" si="64"/>
        <v>27.4479986</v>
      </c>
      <c r="R420" s="97">
        <f t="shared" si="64"/>
        <v>30.65</v>
      </c>
      <c r="S420" s="97">
        <f t="shared" si="64"/>
        <v>54.5</v>
      </c>
      <c r="T420" s="95">
        <f t="shared" si="64"/>
        <v>21131</v>
      </c>
      <c r="U420" s="95">
        <f t="shared" si="64"/>
        <v>30969</v>
      </c>
      <c r="V420" s="97">
        <f t="shared" si="64"/>
        <v>714.2</v>
      </c>
      <c r="W420" s="97">
        <f t="shared" si="64"/>
        <v>13.9</v>
      </c>
      <c r="X420" s="97">
        <f t="shared" si="64"/>
        <v>22.14285714</v>
      </c>
      <c r="Y420" s="97">
        <f t="shared" si="64"/>
        <v>3.05</v>
      </c>
      <c r="Z420" s="97">
        <f t="shared" si="64"/>
        <v>10.6</v>
      </c>
      <c r="AA420" s="97">
        <f t="shared" si="64"/>
        <v>45.2</v>
      </c>
      <c r="AB420" s="97">
        <f t="shared" si="64"/>
        <v>32.15</v>
      </c>
      <c r="AC420" s="97">
        <f t="shared" si="64"/>
        <v>358.4</v>
      </c>
      <c r="AD420" s="97">
        <f t="shared" si="64"/>
        <v>5.2</v>
      </c>
      <c r="AE420" s="97">
        <f t="shared" si="64"/>
        <v>5.6</v>
      </c>
      <c r="AF420" s="97">
        <f t="shared" si="64"/>
        <v>4.95</v>
      </c>
      <c r="AG420" s="97">
        <f t="shared" si="64"/>
        <v>3.2</v>
      </c>
      <c r="AH420" s="97">
        <f t="shared" si="64"/>
        <v>5.8</v>
      </c>
      <c r="AI420" s="58"/>
      <c r="AJ420" s="58"/>
      <c r="AK420" s="58"/>
      <c r="AL420" s="58"/>
      <c r="AM420" s="58"/>
      <c r="AN420" s="95"/>
      <c r="AO420" s="58"/>
      <c r="AP420" s="58"/>
      <c r="AQ420" s="58"/>
      <c r="AR420" s="58"/>
      <c r="AS420" s="58"/>
      <c r="AT420" s="58"/>
      <c r="AU420" s="58"/>
      <c r="AV420" s="58"/>
      <c r="AW420" s="58"/>
      <c r="AX420" s="58"/>
      <c r="AY420" s="58"/>
      <c r="AZ420" s="58"/>
      <c r="BA420" s="58"/>
      <c r="BB420" s="58"/>
    </row>
    <row r="421" ht="16.5" customHeight="1">
      <c r="A421" s="58" t="s">
        <v>578</v>
      </c>
      <c r="B421" s="58"/>
      <c r="C421" s="58"/>
      <c r="D421" s="58"/>
      <c r="E421" s="97">
        <f t="shared" ref="E421:F421" si="65">_xlfn.QUARTILE.INC(E$7:E$416,0)</f>
        <v>188.5</v>
      </c>
      <c r="F421" s="97">
        <f t="shared" si="65"/>
        <v>197.6</v>
      </c>
      <c r="G421" s="97"/>
      <c r="H421" s="95">
        <f>_xlfn.QUARTILE.INC(H$7:H$416,0)</f>
        <v>36.9</v>
      </c>
      <c r="I421" s="97"/>
      <c r="J421" s="97">
        <f t="shared" ref="J421:N421" si="66">_xlfn.QUARTILE.INC(J$7:J$416,0)</f>
        <v>3.9</v>
      </c>
      <c r="K421" s="97">
        <f t="shared" si="66"/>
        <v>8.2</v>
      </c>
      <c r="L421" s="97">
        <f t="shared" si="66"/>
        <v>30.7</v>
      </c>
      <c r="M421" s="97">
        <f t="shared" si="66"/>
        <v>12.7</v>
      </c>
      <c r="N421" s="97">
        <f t="shared" si="66"/>
        <v>7.7</v>
      </c>
      <c r="O421" s="97"/>
      <c r="P421" s="97"/>
      <c r="Q421" s="97"/>
      <c r="R421" s="97"/>
      <c r="S421" s="97"/>
      <c r="T421" s="97">
        <f>_xlfn.QUARTILE.INC(T$7:T$416,0)</f>
        <v>16135</v>
      </c>
      <c r="U421" s="97"/>
      <c r="V421" s="97"/>
      <c r="W421" s="97">
        <f t="shared" ref="W421:Y421" si="67">_xlfn.QUARTILE.INC(W$7:W$416,0)</f>
        <v>7.2</v>
      </c>
      <c r="X421" s="97">
        <f t="shared" si="67"/>
        <v>3.296703297</v>
      </c>
      <c r="Y421" s="97">
        <f t="shared" si="67"/>
        <v>0.3</v>
      </c>
      <c r="Z421" s="97"/>
      <c r="AA421" s="97"/>
      <c r="AB421" s="97">
        <f>_xlfn.QUARTILE.INC(AB$7:AB$416,0)</f>
        <v>19.7</v>
      </c>
      <c r="AC421" s="97"/>
      <c r="AD421" s="97"/>
      <c r="AE421" s="97"/>
      <c r="AF421" s="97"/>
      <c r="AG421" s="97"/>
      <c r="AH421" s="97"/>
      <c r="AI421" s="58"/>
      <c r="AJ421" s="58"/>
      <c r="AK421" s="58"/>
      <c r="AL421" s="58"/>
      <c r="AM421" s="58"/>
      <c r="AN421" s="95"/>
      <c r="AO421" s="58"/>
      <c r="AP421" s="58"/>
      <c r="AQ421" s="58"/>
      <c r="AR421" s="58"/>
      <c r="AS421" s="58"/>
      <c r="AT421" s="58"/>
      <c r="AU421" s="58"/>
      <c r="AV421" s="58"/>
      <c r="AW421" s="58"/>
      <c r="AX421" s="58"/>
      <c r="AY421" s="58"/>
      <c r="AZ421" s="58"/>
      <c r="BA421" s="58"/>
      <c r="BB421" s="58"/>
    </row>
    <row r="422" ht="16.5" customHeight="1">
      <c r="A422" s="58" t="s">
        <v>579</v>
      </c>
      <c r="B422" s="58"/>
      <c r="C422" s="58"/>
      <c r="D422" s="58"/>
      <c r="E422" s="97">
        <f t="shared" ref="E422:F422" si="68">_xlfn.QUARTILE.INC(E$7:E$416,1)</f>
        <v>222.7</v>
      </c>
      <c r="F422" s="97">
        <f t="shared" si="68"/>
        <v>244.725</v>
      </c>
      <c r="G422" s="97"/>
      <c r="H422" s="95">
        <f t="shared" ref="H422:H423" si="72">_xlfn.QUARTILE.INC(H$7:H$416,1)</f>
        <v>125.55</v>
      </c>
      <c r="I422" s="97"/>
      <c r="J422" s="97">
        <f t="shared" ref="J422:N422" si="69">_xlfn.QUARTILE.INC(J$7:J$416,1)</f>
        <v>7.4</v>
      </c>
      <c r="K422" s="97">
        <f t="shared" si="69"/>
        <v>11</v>
      </c>
      <c r="L422" s="97">
        <f t="shared" si="69"/>
        <v>35.4</v>
      </c>
      <c r="M422" s="97">
        <f t="shared" si="69"/>
        <v>15.7</v>
      </c>
      <c r="N422" s="97">
        <f t="shared" si="69"/>
        <v>10.1</v>
      </c>
      <c r="O422" s="97"/>
      <c r="P422" s="97"/>
      <c r="Q422" s="97"/>
      <c r="R422" s="97"/>
      <c r="S422" s="97"/>
      <c r="T422" s="97">
        <f t="shared" ref="T422:T423" si="74">_xlfn.QUARTILE.INC(T$7:T$416,1)</f>
        <v>19355.75</v>
      </c>
      <c r="U422" s="97"/>
      <c r="V422" s="97"/>
      <c r="W422" s="97">
        <f t="shared" ref="W422:Y422" si="70">_xlfn.QUARTILE.INC(W$7:W$416,1)</f>
        <v>11.9</v>
      </c>
      <c r="X422" s="97">
        <f t="shared" si="70"/>
        <v>17.89712154</v>
      </c>
      <c r="Y422" s="97">
        <f t="shared" si="70"/>
        <v>2.075</v>
      </c>
      <c r="Z422" s="97"/>
      <c r="AA422" s="97"/>
      <c r="AB422" s="97">
        <f t="shared" ref="AB422:AB423" si="76">_xlfn.QUARTILE.INC(AB$7:AB$416,1)</f>
        <v>27.8</v>
      </c>
      <c r="AC422" s="97"/>
      <c r="AD422" s="97"/>
      <c r="AE422" s="97"/>
      <c r="AF422" s="97"/>
      <c r="AG422" s="97"/>
      <c r="AH422" s="97"/>
      <c r="AI422" s="58"/>
      <c r="AJ422" s="58"/>
      <c r="AK422" s="58"/>
      <c r="AL422" s="58"/>
      <c r="AM422" s="58"/>
      <c r="AN422" s="95"/>
      <c r="AO422" s="58"/>
      <c r="AP422" s="58"/>
      <c r="AQ422" s="58"/>
      <c r="AR422" s="58"/>
      <c r="AS422" s="58"/>
      <c r="AT422" s="58"/>
      <c r="AU422" s="58"/>
      <c r="AV422" s="58"/>
      <c r="AW422" s="58"/>
      <c r="AX422" s="58"/>
      <c r="AY422" s="58"/>
      <c r="AZ422" s="58"/>
      <c r="BA422" s="58"/>
      <c r="BB422" s="58"/>
    </row>
    <row r="423" ht="16.5" customHeight="1">
      <c r="A423" s="58" t="s">
        <v>580</v>
      </c>
      <c r="B423" s="58"/>
      <c r="C423" s="58"/>
      <c r="D423" s="58"/>
      <c r="E423" s="97">
        <f t="shared" ref="E423:F423" si="71">_xlfn.QUARTILE.INC(E$7:E$416,1)</f>
        <v>222.7</v>
      </c>
      <c r="F423" s="97">
        <f t="shared" si="71"/>
        <v>244.725</v>
      </c>
      <c r="G423" s="97"/>
      <c r="H423" s="95">
        <f t="shared" si="72"/>
        <v>125.55</v>
      </c>
      <c r="I423" s="97"/>
      <c r="J423" s="97">
        <f t="shared" ref="J423:N423" si="73">_xlfn.QUARTILE.INC(J$7:J$416,1)</f>
        <v>7.4</v>
      </c>
      <c r="K423" s="97">
        <f t="shared" si="73"/>
        <v>11</v>
      </c>
      <c r="L423" s="97">
        <f t="shared" si="73"/>
        <v>35.4</v>
      </c>
      <c r="M423" s="97">
        <f t="shared" si="73"/>
        <v>15.7</v>
      </c>
      <c r="N423" s="97">
        <f t="shared" si="73"/>
        <v>10.1</v>
      </c>
      <c r="O423" s="97"/>
      <c r="P423" s="97"/>
      <c r="Q423" s="97"/>
      <c r="R423" s="97"/>
      <c r="S423" s="97"/>
      <c r="T423" s="97">
        <f t="shared" si="74"/>
        <v>19355.75</v>
      </c>
      <c r="U423" s="97"/>
      <c r="V423" s="97"/>
      <c r="W423" s="97">
        <f t="shared" ref="W423:Y423" si="75">_xlfn.QUARTILE.INC(W$7:W$416,1)</f>
        <v>11.9</v>
      </c>
      <c r="X423" s="97">
        <f t="shared" si="75"/>
        <v>17.89712154</v>
      </c>
      <c r="Y423" s="97">
        <f t="shared" si="75"/>
        <v>2.075</v>
      </c>
      <c r="Z423" s="97"/>
      <c r="AA423" s="97"/>
      <c r="AB423" s="97">
        <f t="shared" si="76"/>
        <v>27.8</v>
      </c>
      <c r="AC423" s="97"/>
      <c r="AD423" s="97"/>
      <c r="AE423" s="97"/>
      <c r="AF423" s="97"/>
      <c r="AG423" s="97"/>
      <c r="AH423" s="97"/>
      <c r="AI423" s="58"/>
      <c r="AJ423" s="58"/>
      <c r="AK423" s="58"/>
      <c r="AL423" s="58"/>
      <c r="AM423" s="58"/>
      <c r="AN423" s="95"/>
      <c r="AO423" s="58"/>
      <c r="AP423" s="58"/>
      <c r="AQ423" s="58"/>
      <c r="AR423" s="58"/>
      <c r="AS423" s="58"/>
      <c r="AT423" s="58"/>
      <c r="AU423" s="58"/>
      <c r="AV423" s="58"/>
      <c r="AW423" s="58"/>
      <c r="AX423" s="58"/>
      <c r="AY423" s="58"/>
      <c r="AZ423" s="58"/>
      <c r="BA423" s="58"/>
      <c r="BB423" s="58"/>
    </row>
    <row r="424" ht="16.5" customHeight="1">
      <c r="A424" s="58" t="s">
        <v>581</v>
      </c>
      <c r="B424" s="58"/>
      <c r="C424" s="58"/>
      <c r="D424" s="58"/>
      <c r="E424" s="97">
        <f t="shared" ref="E424:F424" si="77">_xlfn.QUARTILE.INC(E$7:E$416,2)</f>
        <v>252.55</v>
      </c>
      <c r="F424" s="97">
        <f t="shared" si="77"/>
        <v>272.6</v>
      </c>
      <c r="G424" s="97"/>
      <c r="H424" s="95">
        <f t="shared" ref="H424:H425" si="81">_xlfn.QUARTILE.INC(H$7:H$416,2)</f>
        <v>213.95</v>
      </c>
      <c r="I424" s="97"/>
      <c r="J424" s="97">
        <f t="shared" ref="J424:N424" si="78">_xlfn.QUARTILE.INC(J$7:J$416,2)</f>
        <v>8</v>
      </c>
      <c r="K424" s="97">
        <f t="shared" si="78"/>
        <v>11.7</v>
      </c>
      <c r="L424" s="97">
        <f t="shared" si="78"/>
        <v>36.2</v>
      </c>
      <c r="M424" s="97">
        <f t="shared" si="78"/>
        <v>16.7</v>
      </c>
      <c r="N424" s="97">
        <f t="shared" si="78"/>
        <v>10.9</v>
      </c>
      <c r="O424" s="97"/>
      <c r="P424" s="97"/>
      <c r="Q424" s="97"/>
      <c r="R424" s="97"/>
      <c r="S424" s="97"/>
      <c r="T424" s="97">
        <f t="shared" ref="T424:T425" si="83">_xlfn.QUARTILE.INC(T$7:T$416,2)</f>
        <v>21131</v>
      </c>
      <c r="U424" s="97"/>
      <c r="V424" s="97"/>
      <c r="W424" s="97">
        <f t="shared" ref="W424:Y424" si="79">_xlfn.QUARTILE.INC(W$7:W$416,2)</f>
        <v>13.9</v>
      </c>
      <c r="X424" s="97">
        <f t="shared" si="79"/>
        <v>22.14285714</v>
      </c>
      <c r="Y424" s="97">
        <f t="shared" si="79"/>
        <v>3.05</v>
      </c>
      <c r="Z424" s="97"/>
      <c r="AA424" s="97"/>
      <c r="AB424" s="97">
        <f t="shared" ref="AB424:AB425" si="85">_xlfn.QUARTILE.INC(AB$7:AB$416,2)</f>
        <v>32.15</v>
      </c>
      <c r="AC424" s="97"/>
      <c r="AD424" s="97"/>
      <c r="AE424" s="97"/>
      <c r="AF424" s="97"/>
      <c r="AG424" s="97"/>
      <c r="AH424" s="97"/>
      <c r="AI424" s="58"/>
      <c r="AJ424" s="58"/>
      <c r="AK424" s="58"/>
      <c r="AL424" s="58"/>
      <c r="AM424" s="58"/>
      <c r="AN424" s="95"/>
      <c r="AO424" s="58"/>
      <c r="AP424" s="58"/>
      <c r="AQ424" s="58"/>
      <c r="AR424" s="58"/>
      <c r="AS424" s="58"/>
      <c r="AT424" s="58"/>
      <c r="AU424" s="58"/>
      <c r="AV424" s="58"/>
      <c r="AW424" s="58"/>
      <c r="AX424" s="58"/>
      <c r="AY424" s="58"/>
      <c r="AZ424" s="58"/>
      <c r="BA424" s="58"/>
      <c r="BB424" s="58"/>
    </row>
    <row r="425" ht="16.5" customHeight="1">
      <c r="A425" s="58" t="s">
        <v>582</v>
      </c>
      <c r="B425" s="58"/>
      <c r="C425" s="58"/>
      <c r="D425" s="58"/>
      <c r="E425" s="97">
        <f t="shared" ref="E425:F425" si="80">_xlfn.QUARTILE.INC(E$7:E$416,2)</f>
        <v>252.55</v>
      </c>
      <c r="F425" s="97">
        <f t="shared" si="80"/>
        <v>272.6</v>
      </c>
      <c r="G425" s="97"/>
      <c r="H425" s="95">
        <f t="shared" si="81"/>
        <v>213.95</v>
      </c>
      <c r="I425" s="97"/>
      <c r="J425" s="97">
        <f t="shared" ref="J425:N425" si="82">_xlfn.QUARTILE.INC(J$7:J$416,2)</f>
        <v>8</v>
      </c>
      <c r="K425" s="97">
        <f t="shared" si="82"/>
        <v>11.7</v>
      </c>
      <c r="L425" s="97">
        <f t="shared" si="82"/>
        <v>36.2</v>
      </c>
      <c r="M425" s="97">
        <f t="shared" si="82"/>
        <v>16.7</v>
      </c>
      <c r="N425" s="97">
        <f t="shared" si="82"/>
        <v>10.9</v>
      </c>
      <c r="O425" s="97"/>
      <c r="P425" s="97"/>
      <c r="Q425" s="97"/>
      <c r="R425" s="97"/>
      <c r="S425" s="97"/>
      <c r="T425" s="97">
        <f t="shared" si="83"/>
        <v>21131</v>
      </c>
      <c r="U425" s="97"/>
      <c r="V425" s="97"/>
      <c r="W425" s="97">
        <f t="shared" ref="W425:Y425" si="84">_xlfn.QUARTILE.INC(W$7:W$416,2)</f>
        <v>13.9</v>
      </c>
      <c r="X425" s="97">
        <f t="shared" si="84"/>
        <v>22.14285714</v>
      </c>
      <c r="Y425" s="97">
        <f t="shared" si="84"/>
        <v>3.05</v>
      </c>
      <c r="Z425" s="97"/>
      <c r="AA425" s="97"/>
      <c r="AB425" s="97">
        <f t="shared" si="85"/>
        <v>32.15</v>
      </c>
      <c r="AC425" s="97"/>
      <c r="AD425" s="97"/>
      <c r="AE425" s="97"/>
      <c r="AF425" s="97"/>
      <c r="AG425" s="97"/>
      <c r="AH425" s="97"/>
      <c r="AI425" s="58"/>
      <c r="AJ425" s="58"/>
      <c r="AK425" s="58"/>
      <c r="AL425" s="58"/>
      <c r="AM425" s="58"/>
      <c r="AN425" s="95"/>
      <c r="AO425" s="58"/>
      <c r="AP425" s="58"/>
      <c r="AQ425" s="58"/>
      <c r="AR425" s="58"/>
      <c r="AS425" s="58"/>
      <c r="AT425" s="58"/>
      <c r="AU425" s="58"/>
      <c r="AV425" s="58"/>
      <c r="AW425" s="58"/>
      <c r="AX425" s="58"/>
      <c r="AY425" s="58"/>
      <c r="AZ425" s="58"/>
      <c r="BA425" s="58"/>
      <c r="BB425" s="58"/>
    </row>
    <row r="426" ht="16.5" customHeight="1">
      <c r="A426" s="58" t="s">
        <v>583</v>
      </c>
      <c r="B426" s="58"/>
      <c r="C426" s="58"/>
      <c r="D426" s="58"/>
      <c r="E426" s="97">
        <f t="shared" ref="E426:F426" si="86">_xlfn.QUARTILE.INC(E$7:E$416,3)</f>
        <v>272.5</v>
      </c>
      <c r="F426" s="97">
        <f t="shared" si="86"/>
        <v>303.6</v>
      </c>
      <c r="G426" s="97"/>
      <c r="H426" s="95">
        <f t="shared" ref="H426:H427" si="90">_xlfn.QUARTILE.INC(H$7:H$416,3)</f>
        <v>639.15</v>
      </c>
      <c r="I426" s="97"/>
      <c r="J426" s="97">
        <f t="shared" ref="J426:N426" si="87">_xlfn.QUARTILE.INC(J$7:J$416,3)</f>
        <v>8.4</v>
      </c>
      <c r="K426" s="97">
        <f t="shared" si="87"/>
        <v>13</v>
      </c>
      <c r="L426" s="97">
        <f t="shared" si="87"/>
        <v>36.87804497</v>
      </c>
      <c r="M426" s="97">
        <f t="shared" si="87"/>
        <v>17.9</v>
      </c>
      <c r="N426" s="97">
        <f t="shared" si="87"/>
        <v>11.9</v>
      </c>
      <c r="O426" s="97"/>
      <c r="P426" s="97"/>
      <c r="Q426" s="97"/>
      <c r="R426" s="97"/>
      <c r="S426" s="97"/>
      <c r="T426" s="97">
        <f t="shared" ref="T426:T427" si="92">_xlfn.QUARTILE.INC(T$7:T$416,3)</f>
        <v>22579</v>
      </c>
      <c r="U426" s="97"/>
      <c r="V426" s="97"/>
      <c r="W426" s="97">
        <f t="shared" ref="W426:Y426" si="88">_xlfn.QUARTILE.INC(W$7:W$416,3)</f>
        <v>15.2</v>
      </c>
      <c r="X426" s="97">
        <f t="shared" si="88"/>
        <v>27.34713376</v>
      </c>
      <c r="Y426" s="97">
        <f t="shared" si="88"/>
        <v>4</v>
      </c>
      <c r="Z426" s="97"/>
      <c r="AA426" s="97"/>
      <c r="AB426" s="97">
        <f t="shared" ref="AB426:AB427" si="94">_xlfn.QUARTILE.INC(AB$7:AB$416,3)</f>
        <v>37.3</v>
      </c>
      <c r="AC426" s="97"/>
      <c r="AD426" s="97"/>
      <c r="AE426" s="97"/>
      <c r="AF426" s="97"/>
      <c r="AG426" s="97"/>
      <c r="AH426" s="97"/>
      <c r="AI426" s="58"/>
      <c r="AJ426" s="58"/>
      <c r="AK426" s="58"/>
      <c r="AL426" s="58"/>
      <c r="AM426" s="58"/>
      <c r="AN426" s="95"/>
      <c r="AO426" s="58"/>
      <c r="AP426" s="58"/>
      <c r="AQ426" s="58"/>
      <c r="AR426" s="58"/>
      <c r="AS426" s="58"/>
      <c r="AT426" s="58"/>
      <c r="AU426" s="58"/>
      <c r="AV426" s="58"/>
      <c r="AW426" s="58"/>
      <c r="AX426" s="58"/>
      <c r="AY426" s="58"/>
      <c r="AZ426" s="58"/>
      <c r="BA426" s="58"/>
      <c r="BB426" s="58"/>
    </row>
    <row r="427" ht="16.5" customHeight="1">
      <c r="A427" s="58" t="s">
        <v>584</v>
      </c>
      <c r="B427" s="58"/>
      <c r="C427" s="58"/>
      <c r="D427" s="58"/>
      <c r="E427" s="97">
        <f t="shared" ref="E427:F427" si="89">_xlfn.QUARTILE.INC(E$7:E$416,3)</f>
        <v>272.5</v>
      </c>
      <c r="F427" s="97">
        <f t="shared" si="89"/>
        <v>303.6</v>
      </c>
      <c r="G427" s="97"/>
      <c r="H427" s="95">
        <f t="shared" si="90"/>
        <v>639.15</v>
      </c>
      <c r="I427" s="97"/>
      <c r="J427" s="97">
        <f t="shared" ref="J427:N427" si="91">_xlfn.QUARTILE.INC(J$7:J$416,3)</f>
        <v>8.4</v>
      </c>
      <c r="K427" s="97">
        <f t="shared" si="91"/>
        <v>13</v>
      </c>
      <c r="L427" s="97">
        <f t="shared" si="91"/>
        <v>36.87804497</v>
      </c>
      <c r="M427" s="97">
        <f t="shared" si="91"/>
        <v>17.9</v>
      </c>
      <c r="N427" s="97">
        <f t="shared" si="91"/>
        <v>11.9</v>
      </c>
      <c r="O427" s="97"/>
      <c r="P427" s="97"/>
      <c r="Q427" s="97"/>
      <c r="R427" s="97"/>
      <c r="S427" s="97"/>
      <c r="T427" s="97">
        <f t="shared" si="92"/>
        <v>22579</v>
      </c>
      <c r="U427" s="97"/>
      <c r="V427" s="97"/>
      <c r="W427" s="97">
        <f t="shared" ref="W427:Y427" si="93">_xlfn.QUARTILE.INC(W$7:W$416,3)</f>
        <v>15.2</v>
      </c>
      <c r="X427" s="97">
        <f t="shared" si="93"/>
        <v>27.34713376</v>
      </c>
      <c r="Y427" s="97">
        <f t="shared" si="93"/>
        <v>4</v>
      </c>
      <c r="Z427" s="97"/>
      <c r="AA427" s="97"/>
      <c r="AB427" s="97">
        <f t="shared" si="94"/>
        <v>37.3</v>
      </c>
      <c r="AC427" s="97"/>
      <c r="AD427" s="97"/>
      <c r="AE427" s="97"/>
      <c r="AF427" s="97"/>
      <c r="AG427" s="97"/>
      <c r="AH427" s="97"/>
      <c r="AI427" s="58"/>
      <c r="AJ427" s="58"/>
      <c r="AK427" s="58"/>
      <c r="AL427" s="58"/>
      <c r="AM427" s="58"/>
      <c r="AN427" s="95"/>
      <c r="AO427" s="58"/>
      <c r="AP427" s="58"/>
      <c r="AQ427" s="58"/>
      <c r="AR427" s="58"/>
      <c r="AS427" s="58"/>
      <c r="AT427" s="58"/>
      <c r="AU427" s="58"/>
      <c r="AV427" s="58"/>
      <c r="AW427" s="58"/>
      <c r="AX427" s="58"/>
      <c r="AY427" s="58"/>
      <c r="AZ427" s="58"/>
      <c r="BA427" s="58"/>
      <c r="BB427" s="58"/>
    </row>
    <row r="428" ht="16.5" customHeight="1">
      <c r="A428" s="58" t="s">
        <v>585</v>
      </c>
      <c r="B428" s="58"/>
      <c r="C428" s="58"/>
      <c r="D428" s="58"/>
      <c r="E428" s="97">
        <f t="shared" ref="E428:F428" si="95">_xlfn.QUARTILE.INC(E$7:E$416,4)</f>
        <v>2974.4</v>
      </c>
      <c r="F428" s="97">
        <f t="shared" si="95"/>
        <v>3520</v>
      </c>
      <c r="G428" s="97"/>
      <c r="H428" s="95">
        <f>_xlfn.QUARTILE.INC(H$7:H$416,4)</f>
        <v>5297.098837</v>
      </c>
      <c r="I428" s="97"/>
      <c r="J428" s="97">
        <f t="shared" ref="J428:N428" si="96">_xlfn.QUARTILE.INC(J$7:J$416,4)</f>
        <v>13.4</v>
      </c>
      <c r="K428" s="97">
        <f t="shared" si="96"/>
        <v>19.4</v>
      </c>
      <c r="L428" s="97">
        <f t="shared" si="96"/>
        <v>41.4</v>
      </c>
      <c r="M428" s="97">
        <f t="shared" si="96"/>
        <v>22.3</v>
      </c>
      <c r="N428" s="97">
        <f t="shared" si="96"/>
        <v>15.3</v>
      </c>
      <c r="O428" s="97"/>
      <c r="P428" s="97"/>
      <c r="Q428" s="97"/>
      <c r="R428" s="97"/>
      <c r="S428" s="97"/>
      <c r="T428" s="97">
        <f>_xlfn.QUARTILE.INC(T$7:T$416,4)</f>
        <v>29954</v>
      </c>
      <c r="U428" s="97"/>
      <c r="V428" s="97"/>
      <c r="W428" s="97">
        <f t="shared" ref="W428:Y428" si="97">_xlfn.QUARTILE.INC(W$7:W$416,4)</f>
        <v>21.6</v>
      </c>
      <c r="X428" s="97">
        <f t="shared" si="97"/>
        <v>45.83333333</v>
      </c>
      <c r="Y428" s="97">
        <f t="shared" si="97"/>
        <v>9.9</v>
      </c>
      <c r="Z428" s="97"/>
      <c r="AA428" s="97"/>
      <c r="AB428" s="97">
        <f>_xlfn.QUARTILE.INC(AB$7:AB$416,4)</f>
        <v>65.2</v>
      </c>
      <c r="AC428" s="97"/>
      <c r="AD428" s="97"/>
      <c r="AE428" s="97"/>
      <c r="AF428" s="97"/>
      <c r="AG428" s="97"/>
      <c r="AH428" s="97"/>
      <c r="AI428" s="58"/>
      <c r="AJ428" s="58"/>
      <c r="AK428" s="58"/>
      <c r="AL428" s="58"/>
      <c r="AM428" s="58"/>
      <c r="AN428" s="95"/>
      <c r="AO428" s="58"/>
      <c r="AP428" s="58"/>
      <c r="AQ428" s="58"/>
      <c r="AR428" s="58"/>
      <c r="AS428" s="58"/>
      <c r="AT428" s="58"/>
      <c r="AU428" s="58"/>
      <c r="AV428" s="58"/>
      <c r="AW428" s="58"/>
      <c r="AX428" s="58"/>
      <c r="AY428" s="58"/>
      <c r="AZ428" s="58"/>
      <c r="BA428" s="58"/>
      <c r="BB428" s="58"/>
    </row>
    <row r="429" ht="16.5" customHeight="1">
      <c r="A429" s="58"/>
      <c r="B429" s="58"/>
      <c r="C429" s="58"/>
      <c r="D429" s="58"/>
      <c r="E429" s="97"/>
      <c r="F429" s="58"/>
      <c r="G429" s="97"/>
      <c r="H429" s="97"/>
      <c r="I429" s="9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c r="AG429" s="97"/>
      <c r="AH429" s="97"/>
      <c r="AI429" s="58"/>
      <c r="AJ429" s="58"/>
      <c r="AK429" s="58"/>
      <c r="AL429" s="58"/>
      <c r="AM429" s="58"/>
      <c r="AN429" s="95"/>
      <c r="AO429" s="58"/>
      <c r="AP429" s="58"/>
      <c r="AQ429" s="58"/>
      <c r="AR429" s="58"/>
      <c r="AS429" s="58"/>
      <c r="AT429" s="58"/>
      <c r="AU429" s="58"/>
      <c r="AV429" s="58"/>
      <c r="AW429" s="58"/>
      <c r="AX429" s="58"/>
      <c r="AY429" s="58"/>
      <c r="AZ429" s="58"/>
      <c r="BA429" s="58"/>
      <c r="BB429" s="58"/>
    </row>
    <row r="430" ht="16.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95"/>
      <c r="AO430" s="58"/>
      <c r="AP430" s="58"/>
      <c r="AQ430" s="58"/>
      <c r="AR430" s="58"/>
      <c r="AS430" s="58"/>
      <c r="AT430" s="58"/>
      <c r="AU430" s="58"/>
      <c r="AV430" s="58"/>
      <c r="AW430" s="58"/>
      <c r="AX430" s="58"/>
      <c r="AY430" s="58"/>
      <c r="AZ430" s="58"/>
      <c r="BA430" s="58"/>
      <c r="BB430" s="58"/>
    </row>
    <row r="431" ht="16.5" customHeight="1">
      <c r="A431" s="58" t="s">
        <v>643</v>
      </c>
      <c r="B431" s="58"/>
      <c r="C431" s="58">
        <v>87.0</v>
      </c>
      <c r="D431" s="58" t="s">
        <v>984</v>
      </c>
      <c r="E431" s="58">
        <v>207.3</v>
      </c>
      <c r="F431" s="58">
        <v>245.9</v>
      </c>
      <c r="G431" s="58">
        <v>15.7</v>
      </c>
      <c r="H431" s="58">
        <v>1528.7</v>
      </c>
      <c r="I431" s="58">
        <v>13.9</v>
      </c>
      <c r="J431" s="58">
        <v>14.6</v>
      </c>
      <c r="K431" s="58">
        <v>18.3</v>
      </c>
      <c r="L431" s="58">
        <v>30.0</v>
      </c>
      <c r="M431" s="58">
        <v>13.6</v>
      </c>
      <c r="N431" s="58">
        <v>9.6</v>
      </c>
      <c r="O431" s="58">
        <v>24.6</v>
      </c>
      <c r="P431" s="58">
        <v>49.7</v>
      </c>
      <c r="Q431" s="58">
        <v>15.3</v>
      </c>
      <c r="R431" s="58">
        <v>35.0</v>
      </c>
      <c r="S431" s="58">
        <v>27.5</v>
      </c>
      <c r="T431" s="58">
        <v>19652.0</v>
      </c>
      <c r="U431" s="58">
        <v>33418.0</v>
      </c>
      <c r="V431" s="58">
        <v>582.7</v>
      </c>
      <c r="W431" s="58"/>
      <c r="X431" s="58"/>
      <c r="Y431" s="58">
        <v>2.6</v>
      </c>
      <c r="Z431" s="58">
        <v>11.2</v>
      </c>
      <c r="AA431" s="58">
        <v>36.7</v>
      </c>
      <c r="AB431" s="58">
        <v>42.9</v>
      </c>
      <c r="AC431" s="58">
        <v>372.5</v>
      </c>
      <c r="AD431" s="58">
        <v>8.2</v>
      </c>
      <c r="AE431" s="58">
        <v>8.4</v>
      </c>
      <c r="AF431" s="58">
        <v>7.9</v>
      </c>
      <c r="AG431" s="58">
        <v>4.2</v>
      </c>
      <c r="AH431" s="58">
        <v>9.0</v>
      </c>
      <c r="AI431" s="58" t="s">
        <v>985</v>
      </c>
      <c r="AJ431" s="58"/>
      <c r="AK431" s="58"/>
      <c r="AL431" s="58"/>
      <c r="AM431" s="58">
        <v>1.0</v>
      </c>
      <c r="AN431" s="95">
        <v>160.9</v>
      </c>
      <c r="AO431" s="58">
        <v>-0.7</v>
      </c>
      <c r="AP431" s="58">
        <v>10.6</v>
      </c>
      <c r="AQ431" s="58">
        <v>75.4</v>
      </c>
      <c r="AR431" s="58">
        <v>33.8</v>
      </c>
      <c r="AS431" s="58">
        <v>44.1</v>
      </c>
      <c r="AT431" s="58">
        <v>7.1</v>
      </c>
      <c r="AU431" s="58">
        <v>0.2</v>
      </c>
      <c r="AV431" s="58">
        <v>23.2</v>
      </c>
      <c r="AW431" s="58">
        <v>20.1</v>
      </c>
      <c r="AX431" s="58">
        <v>22.7</v>
      </c>
      <c r="AY431" s="58">
        <v>33.8</v>
      </c>
      <c r="AZ431" s="58">
        <v>100.0</v>
      </c>
      <c r="BA431" s="58">
        <v>25.0</v>
      </c>
      <c r="BB431" s="58">
        <v>30.4</v>
      </c>
    </row>
    <row r="432" ht="16.5" customHeight="1">
      <c r="A432" s="58" t="s">
        <v>643</v>
      </c>
      <c r="B432" s="58"/>
      <c r="C432" s="58">
        <v>88.0</v>
      </c>
      <c r="D432" s="58" t="s">
        <v>986</v>
      </c>
      <c r="E432" s="58">
        <v>274.4</v>
      </c>
      <c r="F432" s="58">
        <v>308.0</v>
      </c>
      <c r="G432" s="58">
        <v>10.9</v>
      </c>
      <c r="H432" s="58">
        <v>564.1</v>
      </c>
      <c r="I432" s="58">
        <v>17.0</v>
      </c>
      <c r="J432" s="58">
        <v>7.9</v>
      </c>
      <c r="K432" s="58">
        <v>11.1</v>
      </c>
      <c r="L432" s="58">
        <v>36.3</v>
      </c>
      <c r="M432" s="58">
        <v>16.8</v>
      </c>
      <c r="N432" s="58">
        <v>10.9</v>
      </c>
      <c r="O432" s="58">
        <v>24.6</v>
      </c>
      <c r="P432" s="58">
        <v>60.7</v>
      </c>
      <c r="Q432" s="58">
        <v>13.6</v>
      </c>
      <c r="R432" s="58">
        <v>25.7</v>
      </c>
      <c r="S432" s="58">
        <v>48.9</v>
      </c>
      <c r="T432" s="58">
        <v>19652.0</v>
      </c>
      <c r="U432" s="58">
        <v>33418.0</v>
      </c>
      <c r="V432" s="58">
        <v>582.7</v>
      </c>
      <c r="W432" s="58"/>
      <c r="X432" s="58"/>
      <c r="Y432" s="58">
        <v>2.6</v>
      </c>
      <c r="Z432" s="58">
        <v>11.2</v>
      </c>
      <c r="AA432" s="58">
        <v>36.7</v>
      </c>
      <c r="AB432" s="58">
        <v>42.9</v>
      </c>
      <c r="AC432" s="58">
        <v>373.1</v>
      </c>
      <c r="AD432" s="58">
        <v>8.2</v>
      </c>
      <c r="AE432" s="58">
        <v>8.4</v>
      </c>
      <c r="AF432" s="58">
        <v>7.9</v>
      </c>
      <c r="AG432" s="58">
        <v>4.2</v>
      </c>
      <c r="AH432" s="58">
        <v>9.0</v>
      </c>
      <c r="AI432" s="58" t="s">
        <v>985</v>
      </c>
      <c r="AJ432" s="58"/>
      <c r="AK432" s="58"/>
      <c r="AL432" s="58"/>
      <c r="AM432" s="58">
        <v>9.0</v>
      </c>
      <c r="AN432" s="95">
        <v>546.1</v>
      </c>
      <c r="AO432" s="58">
        <v>-3.1</v>
      </c>
      <c r="AP432" s="58">
        <v>14.9</v>
      </c>
      <c r="AQ432" s="58">
        <v>75.4</v>
      </c>
      <c r="AR432" s="58">
        <v>33.8</v>
      </c>
      <c r="AS432" s="58">
        <v>44.1</v>
      </c>
      <c r="AT432" s="58">
        <v>7.1</v>
      </c>
      <c r="AU432" s="58">
        <v>0.2</v>
      </c>
      <c r="AV432" s="58">
        <v>23.2</v>
      </c>
      <c r="AW432" s="58">
        <v>20.1</v>
      </c>
      <c r="AX432" s="58">
        <v>22.7</v>
      </c>
      <c r="AY432" s="58">
        <v>33.8</v>
      </c>
      <c r="AZ432" s="58">
        <v>100.0</v>
      </c>
      <c r="BA432" s="58">
        <v>25.0</v>
      </c>
      <c r="BB432" s="58">
        <v>30.4</v>
      </c>
    </row>
    <row r="433" ht="16.5" customHeight="1">
      <c r="A433" s="58" t="s">
        <v>643</v>
      </c>
      <c r="B433" s="58"/>
      <c r="C433" s="58">
        <v>93.0</v>
      </c>
      <c r="D433" s="58" t="s">
        <v>987</v>
      </c>
      <c r="E433" s="58">
        <v>228.8</v>
      </c>
      <c r="F433" s="58">
        <v>291.4</v>
      </c>
      <c r="G433" s="58">
        <v>21.4</v>
      </c>
      <c r="H433" s="58">
        <v>2271.2</v>
      </c>
      <c r="I433" s="58">
        <v>15.9</v>
      </c>
      <c r="J433" s="58">
        <v>8.5</v>
      </c>
      <c r="K433" s="58">
        <v>16.9</v>
      </c>
      <c r="L433" s="58">
        <v>36.2</v>
      </c>
      <c r="M433" s="58">
        <v>13.6</v>
      </c>
      <c r="N433" s="58">
        <v>8.9</v>
      </c>
      <c r="O433" s="58">
        <v>32.3</v>
      </c>
      <c r="P433" s="58">
        <v>37.2</v>
      </c>
      <c r="Q433" s="58">
        <v>16.4</v>
      </c>
      <c r="R433" s="58">
        <v>46.4</v>
      </c>
      <c r="S433" s="58">
        <v>28.1</v>
      </c>
      <c r="T433" s="58">
        <v>20799.0</v>
      </c>
      <c r="U433" s="58">
        <v>54704.0</v>
      </c>
      <c r="V433" s="58">
        <v>501.0</v>
      </c>
      <c r="W433" s="58"/>
      <c r="X433" s="58"/>
      <c r="Y433" s="58">
        <v>2.8</v>
      </c>
      <c r="Z433" s="58">
        <v>9.5</v>
      </c>
      <c r="AA433" s="58">
        <v>36.9</v>
      </c>
      <c r="AB433" s="58">
        <v>41.4</v>
      </c>
      <c r="AC433" s="58">
        <v>513.6</v>
      </c>
      <c r="AD433" s="58">
        <v>8.5</v>
      </c>
      <c r="AE433" s="58">
        <v>9.1</v>
      </c>
      <c r="AF433" s="58">
        <v>7.8</v>
      </c>
      <c r="AG433" s="58">
        <v>5.7</v>
      </c>
      <c r="AH433" s="58">
        <v>10.8</v>
      </c>
      <c r="AI433" s="58" t="s">
        <v>988</v>
      </c>
      <c r="AJ433" s="58"/>
      <c r="AK433" s="58"/>
      <c r="AL433" s="58"/>
      <c r="AM433" s="58">
        <v>1.0</v>
      </c>
      <c r="AN433" s="95">
        <v>128.3</v>
      </c>
      <c r="AO433" s="58">
        <v>1.6</v>
      </c>
      <c r="AP433" s="58">
        <v>10.1</v>
      </c>
      <c r="AQ433" s="58">
        <v>67.7</v>
      </c>
      <c r="AR433" s="58">
        <v>38.6</v>
      </c>
      <c r="AS433" s="58">
        <v>56.3</v>
      </c>
      <c r="AT433" s="58">
        <v>5.5</v>
      </c>
      <c r="AU433" s="58">
        <v>0.0</v>
      </c>
      <c r="AV433" s="58">
        <v>14.9</v>
      </c>
      <c r="AW433" s="58">
        <v>22.3</v>
      </c>
      <c r="AX433" s="58">
        <v>37.4</v>
      </c>
      <c r="AY433" s="58">
        <v>25.3</v>
      </c>
      <c r="AZ433" s="58">
        <v>113.7</v>
      </c>
      <c r="BA433" s="58">
        <v>27.0</v>
      </c>
      <c r="BB433" s="58">
        <v>39.2</v>
      </c>
    </row>
    <row r="434" ht="16.5" customHeight="1">
      <c r="A434" s="58" t="s">
        <v>643</v>
      </c>
      <c r="B434" s="58"/>
      <c r="C434" s="58">
        <v>94.0</v>
      </c>
      <c r="D434" s="58" t="s">
        <v>989</v>
      </c>
      <c r="E434" s="58">
        <v>275.1</v>
      </c>
      <c r="F434" s="58">
        <v>316.9</v>
      </c>
      <c r="G434" s="58">
        <v>13.3</v>
      </c>
      <c r="H434" s="58">
        <v>3120.4</v>
      </c>
      <c r="I434" s="58">
        <v>15.9</v>
      </c>
      <c r="J434" s="58">
        <v>8.5</v>
      </c>
      <c r="K434" s="58">
        <v>16.9</v>
      </c>
      <c r="L434" s="58">
        <v>36.2</v>
      </c>
      <c r="M434" s="58">
        <v>13.6</v>
      </c>
      <c r="N434" s="58">
        <v>8.9</v>
      </c>
      <c r="O434" s="58">
        <v>32.3</v>
      </c>
      <c r="P434" s="58">
        <v>39.5</v>
      </c>
      <c r="Q434" s="58">
        <v>19.0</v>
      </c>
      <c r="R434" s="58">
        <v>41.6</v>
      </c>
      <c r="S434" s="58">
        <v>28.1</v>
      </c>
      <c r="T434" s="58">
        <v>20799.0</v>
      </c>
      <c r="U434" s="58">
        <v>54704.0</v>
      </c>
      <c r="V434" s="58">
        <v>501.0</v>
      </c>
      <c r="W434" s="58"/>
      <c r="X434" s="58"/>
      <c r="Y434" s="58">
        <v>2.8</v>
      </c>
      <c r="Z434" s="58">
        <v>9.5</v>
      </c>
      <c r="AA434" s="58">
        <v>36.9</v>
      </c>
      <c r="AB434" s="58">
        <v>41.4</v>
      </c>
      <c r="AC434" s="58">
        <v>511.8</v>
      </c>
      <c r="AD434" s="58">
        <v>8.5</v>
      </c>
      <c r="AE434" s="58">
        <v>9.1</v>
      </c>
      <c r="AF434" s="58">
        <v>7.8</v>
      </c>
      <c r="AG434" s="58">
        <v>5.7</v>
      </c>
      <c r="AH434" s="58">
        <v>10.8</v>
      </c>
      <c r="AI434" s="58" t="s">
        <v>988</v>
      </c>
      <c r="AJ434" s="58"/>
      <c r="AK434" s="58"/>
      <c r="AL434" s="58"/>
      <c r="AM434" s="58">
        <v>1.0</v>
      </c>
      <c r="AN434" s="95">
        <v>101.6</v>
      </c>
      <c r="AO434" s="58">
        <v>1.6</v>
      </c>
      <c r="AP434" s="58">
        <v>10.1</v>
      </c>
      <c r="AQ434" s="58">
        <v>67.7</v>
      </c>
      <c r="AR434" s="58">
        <v>38.6</v>
      </c>
      <c r="AS434" s="58">
        <v>56.3</v>
      </c>
      <c r="AT434" s="58">
        <v>5.5</v>
      </c>
      <c r="AU434" s="58">
        <v>0.0</v>
      </c>
      <c r="AV434" s="58">
        <v>14.9</v>
      </c>
      <c r="AW434" s="58">
        <v>22.3</v>
      </c>
      <c r="AX434" s="58">
        <v>37.4</v>
      </c>
      <c r="AY434" s="58">
        <v>25.3</v>
      </c>
      <c r="AZ434" s="58">
        <v>113.7</v>
      </c>
      <c r="BA434" s="58">
        <v>27.0</v>
      </c>
      <c r="BB434" s="58">
        <v>39.2</v>
      </c>
    </row>
    <row r="435" ht="16.5" customHeight="1">
      <c r="A435" s="58" t="s">
        <v>643</v>
      </c>
      <c r="B435" s="58"/>
      <c r="C435" s="58">
        <v>95.0</v>
      </c>
      <c r="D435" s="58" t="s">
        <v>990</v>
      </c>
      <c r="E435" s="58">
        <v>245.3</v>
      </c>
      <c r="F435" s="58">
        <v>304.5</v>
      </c>
      <c r="G435" s="58">
        <v>19.4</v>
      </c>
      <c r="H435" s="58">
        <v>2476.6</v>
      </c>
      <c r="I435" s="58">
        <v>15.9</v>
      </c>
      <c r="J435" s="58">
        <v>8.5</v>
      </c>
      <c r="K435" s="58">
        <v>16.9</v>
      </c>
      <c r="L435" s="58">
        <v>36.2</v>
      </c>
      <c r="M435" s="58">
        <v>13.6</v>
      </c>
      <c r="N435" s="58">
        <v>8.9</v>
      </c>
      <c r="O435" s="58">
        <v>32.3</v>
      </c>
      <c r="P435" s="58">
        <v>38.3</v>
      </c>
      <c r="Q435" s="58">
        <v>15.1</v>
      </c>
      <c r="R435" s="58">
        <v>46.6</v>
      </c>
      <c r="S435" s="58">
        <v>26.7</v>
      </c>
      <c r="T435" s="58">
        <v>20799.0</v>
      </c>
      <c r="U435" s="58">
        <v>54704.0</v>
      </c>
      <c r="V435" s="58">
        <v>501.0</v>
      </c>
      <c r="W435" s="58"/>
      <c r="X435" s="58"/>
      <c r="Y435" s="58">
        <v>2.8</v>
      </c>
      <c r="Z435" s="58">
        <v>9.5</v>
      </c>
      <c r="AA435" s="58">
        <v>36.9</v>
      </c>
      <c r="AB435" s="58">
        <v>41.4</v>
      </c>
      <c r="AC435" s="58">
        <v>513.6</v>
      </c>
      <c r="AD435" s="58">
        <v>8.5</v>
      </c>
      <c r="AE435" s="58">
        <v>9.1</v>
      </c>
      <c r="AF435" s="58">
        <v>7.8</v>
      </c>
      <c r="AG435" s="58">
        <v>5.7</v>
      </c>
      <c r="AH435" s="58">
        <v>10.8</v>
      </c>
      <c r="AI435" s="58" t="s">
        <v>988</v>
      </c>
      <c r="AJ435" s="58"/>
      <c r="AK435" s="58"/>
      <c r="AL435" s="58"/>
      <c r="AM435" s="58">
        <v>1.0</v>
      </c>
      <c r="AN435" s="95">
        <v>122.9</v>
      </c>
      <c r="AO435" s="58">
        <v>1.6</v>
      </c>
      <c r="AP435" s="58">
        <v>10.1</v>
      </c>
      <c r="AQ435" s="58">
        <v>67.7</v>
      </c>
      <c r="AR435" s="58">
        <v>38.6</v>
      </c>
      <c r="AS435" s="58">
        <v>56.3</v>
      </c>
      <c r="AT435" s="58">
        <v>5.5</v>
      </c>
      <c r="AU435" s="58">
        <v>0.0</v>
      </c>
      <c r="AV435" s="58">
        <v>14.9</v>
      </c>
      <c r="AW435" s="58">
        <v>22.3</v>
      </c>
      <c r="AX435" s="58">
        <v>37.4</v>
      </c>
      <c r="AY435" s="58">
        <v>25.3</v>
      </c>
      <c r="AZ435" s="58">
        <v>113.7</v>
      </c>
      <c r="BA435" s="58">
        <v>27.0</v>
      </c>
      <c r="BB435" s="58">
        <v>39.2</v>
      </c>
    </row>
    <row r="436" ht="16.5" customHeight="1">
      <c r="A436" s="58" t="s">
        <v>643</v>
      </c>
      <c r="B436" s="58"/>
      <c r="C436" s="58">
        <v>97.0</v>
      </c>
      <c r="D436" s="58" t="s">
        <v>991</v>
      </c>
      <c r="E436" s="58">
        <v>282.4</v>
      </c>
      <c r="F436" s="58">
        <v>312.8</v>
      </c>
      <c r="G436" s="58">
        <v>9.7</v>
      </c>
      <c r="H436" s="58">
        <v>473.5</v>
      </c>
      <c r="I436" s="58">
        <v>17.9</v>
      </c>
      <c r="J436" s="58">
        <v>7.9</v>
      </c>
      <c r="K436" s="58">
        <v>11.3</v>
      </c>
      <c r="L436" s="58">
        <v>37.0</v>
      </c>
      <c r="M436" s="58">
        <v>16.0</v>
      </c>
      <c r="N436" s="58">
        <v>9.9</v>
      </c>
      <c r="O436" s="58">
        <v>22.1</v>
      </c>
      <c r="P436" s="58">
        <v>43.9</v>
      </c>
      <c r="Q436" s="58">
        <v>23.4</v>
      </c>
      <c r="R436" s="58">
        <v>32.7</v>
      </c>
      <c r="S436" s="58">
        <v>55.7</v>
      </c>
      <c r="T436" s="58">
        <v>22669.0</v>
      </c>
      <c r="U436" s="58">
        <v>28152.0</v>
      </c>
      <c r="V436" s="58">
        <v>683.6</v>
      </c>
      <c r="W436" s="58"/>
      <c r="X436" s="58"/>
      <c r="Y436" s="58">
        <v>1.7</v>
      </c>
      <c r="Z436" s="58">
        <v>11.0</v>
      </c>
      <c r="AA436" s="58">
        <v>39.4</v>
      </c>
      <c r="AB436" s="58">
        <v>44.0</v>
      </c>
      <c r="AC436" s="58">
        <v>258.5</v>
      </c>
      <c r="AD436" s="58">
        <v>5.2</v>
      </c>
      <c r="AE436" s="58">
        <v>5.7</v>
      </c>
      <c r="AF436" s="58">
        <v>4.8</v>
      </c>
      <c r="AG436" s="58">
        <v>3.5</v>
      </c>
      <c r="AH436" s="58">
        <v>5.3</v>
      </c>
      <c r="AI436" s="58" t="s">
        <v>992</v>
      </c>
      <c r="AJ436" s="58"/>
      <c r="AK436" s="58"/>
      <c r="AL436" s="58"/>
      <c r="AM436" s="58">
        <v>10.0</v>
      </c>
      <c r="AN436" s="95">
        <v>660.7</v>
      </c>
      <c r="AO436" s="58">
        <v>-1.4</v>
      </c>
      <c r="AP436" s="58">
        <v>17.1</v>
      </c>
      <c r="AQ436" s="58">
        <v>77.9</v>
      </c>
      <c r="AR436" s="58">
        <v>36.0</v>
      </c>
      <c r="AS436" s="58">
        <v>44.5</v>
      </c>
      <c r="AT436" s="58">
        <v>7.0</v>
      </c>
      <c r="AU436" s="58">
        <v>0.9</v>
      </c>
      <c r="AV436" s="58">
        <v>26.9</v>
      </c>
      <c r="AW436" s="58">
        <v>24.9</v>
      </c>
      <c r="AX436" s="58">
        <v>17.4</v>
      </c>
      <c r="AY436" s="58">
        <v>29.9</v>
      </c>
      <c r="AZ436" s="58">
        <v>65.0</v>
      </c>
      <c r="BA436" s="58">
        <v>28.7</v>
      </c>
      <c r="BB436" s="58">
        <v>31.2</v>
      </c>
    </row>
    <row r="437" ht="16.5" customHeight="1">
      <c r="A437" s="58" t="s">
        <v>643</v>
      </c>
      <c r="B437" s="58"/>
      <c r="C437" s="58">
        <v>98.0</v>
      </c>
      <c r="D437" s="58" t="s">
        <v>993</v>
      </c>
      <c r="E437" s="58">
        <v>258.0</v>
      </c>
      <c r="F437" s="58">
        <v>283.4</v>
      </c>
      <c r="G437" s="58">
        <v>8.9</v>
      </c>
      <c r="H437" s="58">
        <v>575.4</v>
      </c>
      <c r="I437" s="58">
        <v>17.6</v>
      </c>
      <c r="J437" s="58">
        <v>7.7</v>
      </c>
      <c r="K437" s="58">
        <v>10.6</v>
      </c>
      <c r="L437" s="58">
        <v>36.3</v>
      </c>
      <c r="M437" s="58">
        <v>16.8</v>
      </c>
      <c r="N437" s="58">
        <v>11.0</v>
      </c>
      <c r="O437" s="58">
        <v>22.1</v>
      </c>
      <c r="P437" s="58">
        <v>48.7</v>
      </c>
      <c r="Q437" s="58">
        <v>22.6</v>
      </c>
      <c r="R437" s="58">
        <v>28.8</v>
      </c>
      <c r="S437" s="58">
        <v>57.6</v>
      </c>
      <c r="T437" s="58">
        <v>22669.0</v>
      </c>
      <c r="U437" s="58">
        <v>28152.0</v>
      </c>
      <c r="V437" s="58">
        <v>683.6</v>
      </c>
      <c r="W437" s="58"/>
      <c r="X437" s="58"/>
      <c r="Y437" s="58">
        <v>1.7</v>
      </c>
      <c r="Z437" s="58">
        <v>11.0</v>
      </c>
      <c r="AA437" s="58">
        <v>39.4</v>
      </c>
      <c r="AB437" s="58">
        <v>44.0</v>
      </c>
      <c r="AC437" s="58">
        <v>259.4</v>
      </c>
      <c r="AD437" s="58">
        <v>5.2</v>
      </c>
      <c r="AE437" s="58">
        <v>5.7</v>
      </c>
      <c r="AF437" s="58">
        <v>4.8</v>
      </c>
      <c r="AG437" s="58">
        <v>3.5</v>
      </c>
      <c r="AH437" s="58">
        <v>5.3</v>
      </c>
      <c r="AI437" s="58" t="s">
        <v>992</v>
      </c>
      <c r="AJ437" s="58"/>
      <c r="AK437" s="58"/>
      <c r="AL437" s="58"/>
      <c r="AM437" s="58">
        <v>9.0</v>
      </c>
      <c r="AN437" s="95">
        <v>492.5</v>
      </c>
      <c r="AO437" s="58">
        <v>-1.3</v>
      </c>
      <c r="AP437" s="58">
        <v>20.4</v>
      </c>
      <c r="AQ437" s="58">
        <v>77.9</v>
      </c>
      <c r="AR437" s="58">
        <v>36.0</v>
      </c>
      <c r="AS437" s="58">
        <v>44.5</v>
      </c>
      <c r="AT437" s="58">
        <v>7.0</v>
      </c>
      <c r="AU437" s="58">
        <v>0.9</v>
      </c>
      <c r="AV437" s="58">
        <v>26.9</v>
      </c>
      <c r="AW437" s="58">
        <v>24.9</v>
      </c>
      <c r="AX437" s="58">
        <v>17.4</v>
      </c>
      <c r="AY437" s="58">
        <v>29.9</v>
      </c>
      <c r="AZ437" s="58">
        <v>65.0</v>
      </c>
      <c r="BA437" s="58">
        <v>28.7</v>
      </c>
      <c r="BB437" s="58">
        <v>31.2</v>
      </c>
    </row>
    <row r="438" ht="16.5" customHeight="1">
      <c r="A438" s="58" t="s">
        <v>643</v>
      </c>
      <c r="B438" s="58"/>
      <c r="C438" s="58">
        <v>104.0</v>
      </c>
      <c r="D438" s="58" t="s">
        <v>994</v>
      </c>
      <c r="E438" s="58">
        <v>239.4</v>
      </c>
      <c r="F438" s="58">
        <v>266.9</v>
      </c>
      <c r="G438" s="58">
        <v>10.3</v>
      </c>
      <c r="H438" s="58">
        <v>1452.2</v>
      </c>
      <c r="I438" s="58">
        <v>16.3</v>
      </c>
      <c r="J438" s="58">
        <v>6.9</v>
      </c>
      <c r="K438" s="58">
        <v>10.5</v>
      </c>
      <c r="L438" s="58">
        <v>36.4</v>
      </c>
      <c r="M438" s="58">
        <v>17.5</v>
      </c>
      <c r="N438" s="58">
        <v>12.4</v>
      </c>
      <c r="O438" s="58">
        <v>24.4</v>
      </c>
      <c r="P438" s="58">
        <v>34.8</v>
      </c>
      <c r="Q438" s="58">
        <v>28.4</v>
      </c>
      <c r="R438" s="58">
        <v>36.9</v>
      </c>
      <c r="S438" s="58">
        <v>47.1</v>
      </c>
      <c r="T438" s="58">
        <v>24519.0</v>
      </c>
      <c r="U438" s="58">
        <v>36953.0</v>
      </c>
      <c r="V438" s="58">
        <v>677.9</v>
      </c>
      <c r="W438" s="58"/>
      <c r="X438" s="58"/>
      <c r="Y438" s="58">
        <v>1.9</v>
      </c>
      <c r="Z438" s="58">
        <v>10.7</v>
      </c>
      <c r="AA438" s="58">
        <v>42.0</v>
      </c>
      <c r="AB438" s="58">
        <v>39.0</v>
      </c>
      <c r="AC438" s="58">
        <v>375.7</v>
      </c>
      <c r="AD438" s="58">
        <v>6.4</v>
      </c>
      <c r="AE438" s="58">
        <v>6.8</v>
      </c>
      <c r="AF438" s="58">
        <v>6.1</v>
      </c>
      <c r="AG438" s="58">
        <v>3.3</v>
      </c>
      <c r="AH438" s="58">
        <v>7.5</v>
      </c>
      <c r="AI438" s="58" t="s">
        <v>995</v>
      </c>
      <c r="AJ438" s="58"/>
      <c r="AK438" s="58"/>
      <c r="AL438" s="58"/>
      <c r="AM438" s="58">
        <v>6.0</v>
      </c>
      <c r="AN438" s="95">
        <v>183.8</v>
      </c>
      <c r="AO438" s="58">
        <v>-3.7</v>
      </c>
      <c r="AP438" s="58">
        <v>14.0</v>
      </c>
      <c r="AQ438" s="58">
        <v>75.6</v>
      </c>
      <c r="AR438" s="58">
        <v>35.0</v>
      </c>
      <c r="AS438" s="58">
        <v>48.3</v>
      </c>
      <c r="AT438" s="58">
        <v>6.8</v>
      </c>
      <c r="AU438" s="58">
        <v>0.2</v>
      </c>
      <c r="AV438" s="58">
        <v>31.7</v>
      </c>
      <c r="AW438" s="58">
        <v>28.3</v>
      </c>
      <c r="AX438" s="58">
        <v>18.8</v>
      </c>
      <c r="AY438" s="58">
        <v>21.0</v>
      </c>
      <c r="AZ438" s="58">
        <v>80.3</v>
      </c>
      <c r="BA438" s="58">
        <v>28.0</v>
      </c>
      <c r="BB438" s="58">
        <v>33.3</v>
      </c>
    </row>
    <row r="439" ht="16.5" customHeight="1">
      <c r="A439" s="58" t="s">
        <v>643</v>
      </c>
      <c r="B439" s="58"/>
      <c r="C439" s="58">
        <v>105.0</v>
      </c>
      <c r="D439" s="58" t="s">
        <v>996</v>
      </c>
      <c r="E439" s="58">
        <v>190.8</v>
      </c>
      <c r="F439" s="58">
        <v>216.4</v>
      </c>
      <c r="G439" s="58">
        <v>11.8</v>
      </c>
      <c r="H439" s="58">
        <v>968.5</v>
      </c>
      <c r="I439" s="58">
        <v>16.4</v>
      </c>
      <c r="J439" s="58">
        <v>7.0</v>
      </c>
      <c r="K439" s="58">
        <v>10.3</v>
      </c>
      <c r="L439" s="58">
        <v>36.4</v>
      </c>
      <c r="M439" s="58">
        <v>17.5</v>
      </c>
      <c r="N439" s="58">
        <v>12.3</v>
      </c>
      <c r="O439" s="58">
        <v>24.4</v>
      </c>
      <c r="P439" s="58">
        <v>31.2</v>
      </c>
      <c r="Q439" s="58">
        <v>31.3</v>
      </c>
      <c r="R439" s="58">
        <v>37.5</v>
      </c>
      <c r="S439" s="58">
        <v>45.0</v>
      </c>
      <c r="T439" s="58">
        <v>24519.0</v>
      </c>
      <c r="U439" s="58">
        <v>36953.0</v>
      </c>
      <c r="V439" s="58">
        <v>677.9</v>
      </c>
      <c r="W439" s="58"/>
      <c r="X439" s="58"/>
      <c r="Y439" s="58">
        <v>1.9</v>
      </c>
      <c r="Z439" s="58">
        <v>10.7</v>
      </c>
      <c r="AA439" s="58">
        <v>42.0</v>
      </c>
      <c r="AB439" s="58">
        <v>39.0</v>
      </c>
      <c r="AC439" s="58">
        <v>376.5</v>
      </c>
      <c r="AD439" s="58">
        <v>6.4</v>
      </c>
      <c r="AE439" s="58">
        <v>6.8</v>
      </c>
      <c r="AF439" s="58">
        <v>6.1</v>
      </c>
      <c r="AG439" s="58">
        <v>3.3</v>
      </c>
      <c r="AH439" s="58">
        <v>7.5</v>
      </c>
      <c r="AI439" s="58" t="s">
        <v>995</v>
      </c>
      <c r="AJ439" s="58"/>
      <c r="AK439" s="58"/>
      <c r="AL439" s="58"/>
      <c r="AM439" s="58">
        <v>4.0</v>
      </c>
      <c r="AN439" s="95">
        <v>223.4</v>
      </c>
      <c r="AO439" s="58">
        <v>-4.4</v>
      </c>
      <c r="AP439" s="58">
        <v>16.5</v>
      </c>
      <c r="AQ439" s="58">
        <v>75.6</v>
      </c>
      <c r="AR439" s="58">
        <v>35.0</v>
      </c>
      <c r="AS439" s="58">
        <v>48.3</v>
      </c>
      <c r="AT439" s="58">
        <v>6.8</v>
      </c>
      <c r="AU439" s="58">
        <v>0.2</v>
      </c>
      <c r="AV439" s="58">
        <v>31.7</v>
      </c>
      <c r="AW439" s="58">
        <v>28.3</v>
      </c>
      <c r="AX439" s="58">
        <v>18.8</v>
      </c>
      <c r="AY439" s="58">
        <v>21.0</v>
      </c>
      <c r="AZ439" s="58">
        <v>80.3</v>
      </c>
      <c r="BA439" s="58">
        <v>28.0</v>
      </c>
      <c r="BB439" s="58">
        <v>33.3</v>
      </c>
    </row>
    <row r="440" ht="16.5" customHeight="1">
      <c r="A440" s="58" t="s">
        <v>643</v>
      </c>
      <c r="B440" s="58"/>
      <c r="C440" s="58">
        <v>106.0</v>
      </c>
      <c r="D440" s="58" t="s">
        <v>997</v>
      </c>
      <c r="E440" s="58">
        <v>263.0</v>
      </c>
      <c r="F440" s="58">
        <v>324.0</v>
      </c>
      <c r="G440" s="58">
        <v>18.8</v>
      </c>
      <c r="H440" s="58">
        <v>2499.6</v>
      </c>
      <c r="I440" s="58">
        <v>15.6</v>
      </c>
      <c r="J440" s="58">
        <v>7.3</v>
      </c>
      <c r="K440" s="58">
        <v>16.0</v>
      </c>
      <c r="L440" s="58">
        <v>36.2</v>
      </c>
      <c r="M440" s="58">
        <v>14.7</v>
      </c>
      <c r="N440" s="58">
        <v>10.2</v>
      </c>
      <c r="O440" s="58">
        <v>32.9</v>
      </c>
      <c r="P440" s="58">
        <v>31.8</v>
      </c>
      <c r="Q440" s="58">
        <v>21.1</v>
      </c>
      <c r="R440" s="58">
        <v>47.1</v>
      </c>
      <c r="S440" s="58">
        <v>25.1</v>
      </c>
      <c r="T440" s="58">
        <v>24128.0</v>
      </c>
      <c r="U440" s="58">
        <v>77556.0</v>
      </c>
      <c r="V440" s="58">
        <v>562.8</v>
      </c>
      <c r="W440" s="58"/>
      <c r="X440" s="58"/>
      <c r="Y440" s="58">
        <v>3.0</v>
      </c>
      <c r="Z440" s="58">
        <v>9.4</v>
      </c>
      <c r="AA440" s="58">
        <v>39.3</v>
      </c>
      <c r="AB440" s="58">
        <v>42.8</v>
      </c>
      <c r="AC440" s="58">
        <v>663.2</v>
      </c>
      <c r="AD440" s="58">
        <v>7.7</v>
      </c>
      <c r="AE440" s="58">
        <v>8.2</v>
      </c>
      <c r="AF440" s="58">
        <v>7.1</v>
      </c>
      <c r="AG440" s="58">
        <v>5.0</v>
      </c>
      <c r="AH440" s="58">
        <v>9.4</v>
      </c>
      <c r="AI440" s="58" t="s">
        <v>998</v>
      </c>
      <c r="AJ440" s="58"/>
      <c r="AK440" s="58"/>
      <c r="AL440" s="58"/>
      <c r="AM440" s="58">
        <v>1.0</v>
      </c>
      <c r="AN440" s="95">
        <v>129.6</v>
      </c>
      <c r="AO440" s="58">
        <v>0.3</v>
      </c>
      <c r="AP440" s="58">
        <v>11.2</v>
      </c>
      <c r="AQ440" s="58">
        <v>67.1</v>
      </c>
      <c r="AR440" s="58">
        <v>39.4</v>
      </c>
      <c r="AS440" s="58">
        <v>64.4</v>
      </c>
      <c r="AT440" s="58">
        <v>6.9</v>
      </c>
      <c r="AU440" s="58">
        <v>0.1</v>
      </c>
      <c r="AV440" s="58">
        <v>12.4</v>
      </c>
      <c r="AW440" s="58">
        <v>23.1</v>
      </c>
      <c r="AX440" s="58">
        <v>40.6</v>
      </c>
      <c r="AY440" s="58">
        <v>23.7</v>
      </c>
      <c r="AZ440" s="58">
        <v>104.9</v>
      </c>
      <c r="BA440" s="58">
        <v>26.6</v>
      </c>
      <c r="BB440" s="58">
        <v>40.4</v>
      </c>
    </row>
    <row r="441" ht="16.5" customHeight="1">
      <c r="A441" s="58" t="s">
        <v>643</v>
      </c>
      <c r="B441" s="58"/>
      <c r="C441" s="58">
        <v>107.0</v>
      </c>
      <c r="D441" s="58" t="s">
        <v>999</v>
      </c>
      <c r="E441" s="58">
        <v>234.6</v>
      </c>
      <c r="F441" s="58">
        <v>288.2</v>
      </c>
      <c r="G441" s="58">
        <v>18.6</v>
      </c>
      <c r="H441" s="58">
        <v>3282.6</v>
      </c>
      <c r="I441" s="58">
        <v>15.6</v>
      </c>
      <c r="J441" s="58">
        <v>7.3</v>
      </c>
      <c r="K441" s="58">
        <v>16.0</v>
      </c>
      <c r="L441" s="58">
        <v>36.2</v>
      </c>
      <c r="M441" s="58">
        <v>14.7</v>
      </c>
      <c r="N441" s="58">
        <v>10.2</v>
      </c>
      <c r="O441" s="58">
        <v>32.9</v>
      </c>
      <c r="P441" s="58">
        <v>34.0</v>
      </c>
      <c r="Q441" s="58">
        <v>19.8</v>
      </c>
      <c r="R441" s="58">
        <v>46.1</v>
      </c>
      <c r="S441" s="58">
        <v>23.0</v>
      </c>
      <c r="T441" s="58">
        <v>24128.0</v>
      </c>
      <c r="U441" s="58">
        <v>77556.0</v>
      </c>
      <c r="V441" s="58">
        <v>562.8</v>
      </c>
      <c r="W441" s="58"/>
      <c r="X441" s="58"/>
      <c r="Y441" s="58">
        <v>3.0</v>
      </c>
      <c r="Z441" s="58">
        <v>9.4</v>
      </c>
      <c r="AA441" s="58">
        <v>39.3</v>
      </c>
      <c r="AB441" s="58">
        <v>42.8</v>
      </c>
      <c r="AC441" s="58">
        <v>654.8</v>
      </c>
      <c r="AD441" s="58">
        <v>7.7</v>
      </c>
      <c r="AE441" s="58">
        <v>8.2</v>
      </c>
      <c r="AF441" s="58">
        <v>7.1</v>
      </c>
      <c r="AG441" s="58">
        <v>5.0</v>
      </c>
      <c r="AH441" s="58">
        <v>9.4</v>
      </c>
      <c r="AI441" s="58" t="s">
        <v>998</v>
      </c>
      <c r="AJ441" s="58"/>
      <c r="AK441" s="58"/>
      <c r="AL441" s="58"/>
      <c r="AM441" s="58">
        <v>1.0</v>
      </c>
      <c r="AN441" s="95">
        <v>87.8</v>
      </c>
      <c r="AO441" s="58">
        <v>0.4</v>
      </c>
      <c r="AP441" s="58">
        <v>11.2</v>
      </c>
      <c r="AQ441" s="58">
        <v>67.1</v>
      </c>
      <c r="AR441" s="58">
        <v>39.4</v>
      </c>
      <c r="AS441" s="58">
        <v>64.4</v>
      </c>
      <c r="AT441" s="58">
        <v>6.9</v>
      </c>
      <c r="AU441" s="58">
        <v>0.1</v>
      </c>
      <c r="AV441" s="58">
        <v>12.4</v>
      </c>
      <c r="AW441" s="58">
        <v>23.1</v>
      </c>
      <c r="AX441" s="58">
        <v>40.6</v>
      </c>
      <c r="AY441" s="58">
        <v>23.7</v>
      </c>
      <c r="AZ441" s="58">
        <v>104.9</v>
      </c>
      <c r="BA441" s="58">
        <v>26.6</v>
      </c>
      <c r="BB441" s="58">
        <v>40.4</v>
      </c>
    </row>
    <row r="442" ht="16.5" customHeight="1">
      <c r="A442" s="58" t="s">
        <v>643</v>
      </c>
      <c r="B442" s="58"/>
      <c r="C442" s="58">
        <v>114.0</v>
      </c>
      <c r="D442" s="58" t="s">
        <v>1000</v>
      </c>
      <c r="E442" s="58">
        <v>212.7</v>
      </c>
      <c r="F442" s="58">
        <v>241.8</v>
      </c>
      <c r="G442" s="58">
        <v>12.1</v>
      </c>
      <c r="H442" s="58">
        <v>1379.8</v>
      </c>
      <c r="I442" s="58">
        <v>15.8</v>
      </c>
      <c r="J442" s="58">
        <v>7.7</v>
      </c>
      <c r="K442" s="58">
        <v>11.7</v>
      </c>
      <c r="L442" s="58">
        <v>35.8</v>
      </c>
      <c r="M442" s="58">
        <v>17.3</v>
      </c>
      <c r="N442" s="58">
        <v>11.8</v>
      </c>
      <c r="O442" s="58">
        <v>23.2</v>
      </c>
      <c r="P442" s="58">
        <v>36.2</v>
      </c>
      <c r="Q442" s="58">
        <v>28.5</v>
      </c>
      <c r="R442" s="58">
        <v>35.3</v>
      </c>
      <c r="S442" s="58">
        <v>41.1</v>
      </c>
      <c r="T442" s="58">
        <v>20940.0</v>
      </c>
      <c r="U442" s="58">
        <v>31486.0</v>
      </c>
      <c r="V442" s="58">
        <v>634.8</v>
      </c>
      <c r="W442" s="58"/>
      <c r="X442" s="58"/>
      <c r="Y442" s="58">
        <v>3.4</v>
      </c>
      <c r="Z442" s="58">
        <v>11.8</v>
      </c>
      <c r="AA442" s="58">
        <v>38.2</v>
      </c>
      <c r="AB442" s="58">
        <v>39.2</v>
      </c>
      <c r="AC442" s="58">
        <v>333.2</v>
      </c>
      <c r="AD442" s="58">
        <v>8.7</v>
      </c>
      <c r="AE442" s="58">
        <v>9.0</v>
      </c>
      <c r="AF442" s="58">
        <v>8.4</v>
      </c>
      <c r="AG442" s="58">
        <v>4.4</v>
      </c>
      <c r="AH442" s="58">
        <v>8.8</v>
      </c>
      <c r="AI442" s="58" t="s">
        <v>1001</v>
      </c>
      <c r="AJ442" s="58"/>
      <c r="AK442" s="58"/>
      <c r="AL442" s="58"/>
      <c r="AM442" s="58">
        <v>2.0</v>
      </c>
      <c r="AN442" s="95">
        <v>175.3</v>
      </c>
      <c r="AO442" s="58">
        <v>-3.6</v>
      </c>
      <c r="AP442" s="58">
        <v>16.1</v>
      </c>
      <c r="AQ442" s="58">
        <v>76.8</v>
      </c>
      <c r="AR442" s="58">
        <v>32.4</v>
      </c>
      <c r="AS442" s="58">
        <v>41.4</v>
      </c>
      <c r="AT442" s="58">
        <v>6.5</v>
      </c>
      <c r="AU442" s="58">
        <v>0.6</v>
      </c>
      <c r="AV442" s="58">
        <v>29.0</v>
      </c>
      <c r="AW442" s="58">
        <v>24.3</v>
      </c>
      <c r="AX442" s="58">
        <v>17.6</v>
      </c>
      <c r="AY442" s="58">
        <v>28.5</v>
      </c>
      <c r="AZ442" s="58">
        <v>103.6</v>
      </c>
      <c r="BA442" s="58">
        <v>25.0</v>
      </c>
      <c r="BB442" s="58">
        <v>28.6</v>
      </c>
    </row>
    <row r="443" ht="16.5" customHeight="1">
      <c r="A443" s="58" t="s">
        <v>643</v>
      </c>
      <c r="B443" s="58"/>
      <c r="C443" s="58">
        <v>115.0</v>
      </c>
      <c r="D443" s="58" t="s">
        <v>1002</v>
      </c>
      <c r="E443" s="58">
        <v>203.7</v>
      </c>
      <c r="F443" s="58">
        <v>243.0</v>
      </c>
      <c r="G443" s="58">
        <v>16.3</v>
      </c>
      <c r="H443" s="58">
        <v>2049.1</v>
      </c>
      <c r="I443" s="58">
        <v>16.5</v>
      </c>
      <c r="J443" s="58">
        <v>8.4</v>
      </c>
      <c r="K443" s="58">
        <v>12.9</v>
      </c>
      <c r="L443" s="58">
        <v>35.3</v>
      </c>
      <c r="M443" s="58">
        <v>15.6</v>
      </c>
      <c r="N443" s="58">
        <v>11.2</v>
      </c>
      <c r="O443" s="58">
        <v>31.2</v>
      </c>
      <c r="P443" s="58">
        <v>30.8</v>
      </c>
      <c r="Q443" s="58">
        <v>26.5</v>
      </c>
      <c r="R443" s="58">
        <v>42.7</v>
      </c>
      <c r="S443" s="58">
        <v>30.5</v>
      </c>
      <c r="T443" s="58">
        <v>16761.0</v>
      </c>
      <c r="U443" s="58">
        <v>34392.0</v>
      </c>
      <c r="V443" s="58">
        <v>515.0</v>
      </c>
      <c r="W443" s="58"/>
      <c r="X443" s="58"/>
      <c r="Y443" s="58">
        <v>2.2</v>
      </c>
      <c r="Z443" s="58">
        <v>10.0</v>
      </c>
      <c r="AA443" s="58">
        <v>37.3</v>
      </c>
      <c r="AB443" s="58">
        <v>38.6</v>
      </c>
      <c r="AC443" s="58">
        <v>341.0</v>
      </c>
      <c r="AD443" s="58">
        <v>13.1</v>
      </c>
      <c r="AE443" s="58">
        <v>12.9</v>
      </c>
      <c r="AF443" s="58">
        <v>13.2</v>
      </c>
      <c r="AG443" s="58">
        <v>9.7</v>
      </c>
      <c r="AH443" s="58">
        <v>11.2</v>
      </c>
      <c r="AI443" s="58" t="s">
        <v>1003</v>
      </c>
      <c r="AJ443" s="58"/>
      <c r="AK443" s="58"/>
      <c r="AL443" s="58"/>
      <c r="AM443" s="58">
        <v>1.0</v>
      </c>
      <c r="AN443" s="95">
        <v>118.6</v>
      </c>
      <c r="AO443" s="58">
        <v>-3.5</v>
      </c>
      <c r="AP443" s="58">
        <v>13.8</v>
      </c>
      <c r="AQ443" s="58">
        <v>68.8</v>
      </c>
      <c r="AR443" s="58">
        <v>31.3</v>
      </c>
      <c r="AS443" s="58">
        <v>30.3</v>
      </c>
      <c r="AT443" s="58">
        <v>4.5</v>
      </c>
      <c r="AU443" s="58">
        <v>0.1</v>
      </c>
      <c r="AV443" s="58">
        <v>27.6</v>
      </c>
      <c r="AW443" s="58">
        <v>23.2</v>
      </c>
      <c r="AX443" s="58">
        <v>21.5</v>
      </c>
      <c r="AY443" s="58">
        <v>27.6</v>
      </c>
      <c r="AZ443" s="58">
        <v>160.1</v>
      </c>
      <c r="BA443" s="58">
        <v>27.8</v>
      </c>
      <c r="BB443" s="58">
        <v>38.9</v>
      </c>
    </row>
    <row r="444" ht="16.5" customHeight="1">
      <c r="A444" s="58" t="s">
        <v>643</v>
      </c>
      <c r="B444" s="58"/>
      <c r="C444" s="58">
        <v>116.0</v>
      </c>
      <c r="D444" s="58" t="s">
        <v>1004</v>
      </c>
      <c r="E444" s="58">
        <v>200.0</v>
      </c>
      <c r="F444" s="58">
        <v>248.2</v>
      </c>
      <c r="G444" s="58">
        <v>19.3</v>
      </c>
      <c r="H444" s="58">
        <v>2173.4</v>
      </c>
      <c r="I444" s="58">
        <v>16.5</v>
      </c>
      <c r="J444" s="58">
        <v>8.4</v>
      </c>
      <c r="K444" s="58">
        <v>12.9</v>
      </c>
      <c r="L444" s="58">
        <v>35.3</v>
      </c>
      <c r="M444" s="58">
        <v>15.6</v>
      </c>
      <c r="N444" s="58">
        <v>11.2</v>
      </c>
      <c r="O444" s="58">
        <v>31.2</v>
      </c>
      <c r="P444" s="58">
        <v>31.1</v>
      </c>
      <c r="Q444" s="58">
        <v>25.5</v>
      </c>
      <c r="R444" s="58">
        <v>43.4</v>
      </c>
      <c r="S444" s="58">
        <v>26.7</v>
      </c>
      <c r="T444" s="58">
        <v>16761.0</v>
      </c>
      <c r="U444" s="58">
        <v>34392.0</v>
      </c>
      <c r="V444" s="58">
        <v>515.0</v>
      </c>
      <c r="W444" s="58"/>
      <c r="X444" s="58"/>
      <c r="Y444" s="58">
        <v>2.2</v>
      </c>
      <c r="Z444" s="58">
        <v>10.0</v>
      </c>
      <c r="AA444" s="58">
        <v>37.3</v>
      </c>
      <c r="AB444" s="58">
        <v>38.6</v>
      </c>
      <c r="AC444" s="58">
        <v>342.0</v>
      </c>
      <c r="AD444" s="58">
        <v>13.1</v>
      </c>
      <c r="AE444" s="58">
        <v>12.9</v>
      </c>
      <c r="AF444" s="58">
        <v>13.2</v>
      </c>
      <c r="AG444" s="58">
        <v>9.7</v>
      </c>
      <c r="AH444" s="58">
        <v>11.2</v>
      </c>
      <c r="AI444" s="58" t="s">
        <v>1003</v>
      </c>
      <c r="AJ444" s="58"/>
      <c r="AK444" s="58"/>
      <c r="AL444" s="58"/>
      <c r="AM444" s="58">
        <v>1.0</v>
      </c>
      <c r="AN444" s="95">
        <v>114.2</v>
      </c>
      <c r="AO444" s="58">
        <v>-3.6</v>
      </c>
      <c r="AP444" s="58">
        <v>13.8</v>
      </c>
      <c r="AQ444" s="58">
        <v>68.8</v>
      </c>
      <c r="AR444" s="58">
        <v>31.3</v>
      </c>
      <c r="AS444" s="58">
        <v>30.3</v>
      </c>
      <c r="AT444" s="58">
        <v>4.5</v>
      </c>
      <c r="AU444" s="58">
        <v>0.1</v>
      </c>
      <c r="AV444" s="58">
        <v>27.6</v>
      </c>
      <c r="AW444" s="58">
        <v>23.2</v>
      </c>
      <c r="AX444" s="58">
        <v>21.5</v>
      </c>
      <c r="AY444" s="58">
        <v>27.6</v>
      </c>
      <c r="AZ444" s="58">
        <v>160.1</v>
      </c>
      <c r="BA444" s="58">
        <v>27.8</v>
      </c>
      <c r="BB444" s="58">
        <v>38.9</v>
      </c>
    </row>
    <row r="445" ht="16.5" customHeight="1">
      <c r="A445" s="58" t="s">
        <v>643</v>
      </c>
      <c r="B445" s="58"/>
      <c r="C445" s="58">
        <v>119.0</v>
      </c>
      <c r="D445" s="58" t="s">
        <v>1005</v>
      </c>
      <c r="E445" s="58">
        <v>200.5</v>
      </c>
      <c r="F445" s="58">
        <v>246.2</v>
      </c>
      <c r="G445" s="58">
        <v>18.5</v>
      </c>
      <c r="H445" s="58">
        <v>3636.8</v>
      </c>
      <c r="I445" s="58">
        <v>15.5</v>
      </c>
      <c r="J445" s="58">
        <v>8.3</v>
      </c>
      <c r="K445" s="58">
        <v>13.9</v>
      </c>
      <c r="L445" s="58">
        <v>34.5</v>
      </c>
      <c r="M445" s="58">
        <v>16.2</v>
      </c>
      <c r="N445" s="58">
        <v>11.5</v>
      </c>
      <c r="O445" s="58">
        <v>24.5</v>
      </c>
      <c r="P445" s="58">
        <v>36.2</v>
      </c>
      <c r="Q445" s="58">
        <v>26.6</v>
      </c>
      <c r="R445" s="58">
        <v>37.2</v>
      </c>
      <c r="S445" s="58">
        <v>23.7</v>
      </c>
      <c r="T445" s="58">
        <v>20046.0</v>
      </c>
      <c r="U445" s="58">
        <v>44555.0</v>
      </c>
      <c r="V445" s="58">
        <v>545.9</v>
      </c>
      <c r="W445" s="58"/>
      <c r="X445" s="58"/>
      <c r="Y445" s="58">
        <v>2.7</v>
      </c>
      <c r="Z445" s="58">
        <v>10.4</v>
      </c>
      <c r="AA445" s="58">
        <v>36.8</v>
      </c>
      <c r="AB445" s="58">
        <v>44.0</v>
      </c>
      <c r="AC445" s="58">
        <v>418.9</v>
      </c>
      <c r="AD445" s="58">
        <v>11.9</v>
      </c>
      <c r="AE445" s="58">
        <v>12.6</v>
      </c>
      <c r="AF445" s="58">
        <v>11.1</v>
      </c>
      <c r="AG445" s="58">
        <v>10.5</v>
      </c>
      <c r="AH445" s="58">
        <v>9.9</v>
      </c>
      <c r="AI445" s="58" t="s">
        <v>1006</v>
      </c>
      <c r="AJ445" s="58"/>
      <c r="AK445" s="58"/>
      <c r="AL445" s="58"/>
      <c r="AM445" s="58">
        <v>1.0</v>
      </c>
      <c r="AN445" s="95">
        <v>67.7</v>
      </c>
      <c r="AO445" s="58">
        <v>-3.2</v>
      </c>
      <c r="AP445" s="58">
        <v>18.4</v>
      </c>
      <c r="AQ445" s="58">
        <v>75.5</v>
      </c>
      <c r="AR445" s="58">
        <v>33.1</v>
      </c>
      <c r="AS445" s="58">
        <v>39.7</v>
      </c>
      <c r="AT445" s="58">
        <v>5.2</v>
      </c>
      <c r="AU445" s="58">
        <v>0.1</v>
      </c>
      <c r="AV445" s="58">
        <v>17.0</v>
      </c>
      <c r="AW445" s="58">
        <v>20.9</v>
      </c>
      <c r="AX445" s="58">
        <v>31.6</v>
      </c>
      <c r="AY445" s="58">
        <v>30.5</v>
      </c>
      <c r="AZ445" s="58">
        <v>157.2</v>
      </c>
      <c r="BA445" s="58">
        <v>28.1</v>
      </c>
      <c r="BB445" s="58">
        <v>34.0</v>
      </c>
    </row>
    <row r="446" ht="16.5" customHeight="1">
      <c r="A446" s="58" t="s">
        <v>643</v>
      </c>
      <c r="B446" s="58"/>
      <c r="C446" s="58">
        <v>120.0</v>
      </c>
      <c r="D446" s="58" t="s">
        <v>1007</v>
      </c>
      <c r="E446" s="58">
        <v>226.7</v>
      </c>
      <c r="F446" s="58">
        <v>253.3</v>
      </c>
      <c r="G446" s="58">
        <v>10.6</v>
      </c>
      <c r="H446" s="58">
        <v>2144.1</v>
      </c>
      <c r="I446" s="58">
        <v>15.5</v>
      </c>
      <c r="J446" s="58">
        <v>8.3</v>
      </c>
      <c r="K446" s="58">
        <v>13.9</v>
      </c>
      <c r="L446" s="58">
        <v>34.5</v>
      </c>
      <c r="M446" s="58">
        <v>16.2</v>
      </c>
      <c r="N446" s="58">
        <v>11.5</v>
      </c>
      <c r="O446" s="58">
        <v>24.5</v>
      </c>
      <c r="P446" s="58">
        <v>38.3</v>
      </c>
      <c r="Q446" s="58">
        <v>28.1</v>
      </c>
      <c r="R446" s="58">
        <v>33.6</v>
      </c>
      <c r="S446" s="58">
        <v>30.4</v>
      </c>
      <c r="T446" s="58">
        <v>20046.0</v>
      </c>
      <c r="U446" s="58">
        <v>44555.0</v>
      </c>
      <c r="V446" s="58">
        <v>545.9</v>
      </c>
      <c r="W446" s="58"/>
      <c r="X446" s="58"/>
      <c r="Y446" s="58">
        <v>2.7</v>
      </c>
      <c r="Z446" s="58">
        <v>10.4</v>
      </c>
      <c r="AA446" s="58">
        <v>36.8</v>
      </c>
      <c r="AB446" s="58">
        <v>44.0</v>
      </c>
      <c r="AC446" s="58">
        <v>413.3</v>
      </c>
      <c r="AD446" s="58">
        <v>11.9</v>
      </c>
      <c r="AE446" s="58">
        <v>12.6</v>
      </c>
      <c r="AF446" s="58">
        <v>11.1</v>
      </c>
      <c r="AG446" s="58">
        <v>10.5</v>
      </c>
      <c r="AH446" s="58">
        <v>9.9</v>
      </c>
      <c r="AI446" s="58" t="s">
        <v>1006</v>
      </c>
      <c r="AJ446" s="58"/>
      <c r="AK446" s="58"/>
      <c r="AL446" s="58"/>
      <c r="AM446" s="58">
        <v>1.0</v>
      </c>
      <c r="AN446" s="95">
        <v>118.1</v>
      </c>
      <c r="AO446" s="58">
        <v>-3.1</v>
      </c>
      <c r="AP446" s="58">
        <v>18.4</v>
      </c>
      <c r="AQ446" s="58">
        <v>75.5</v>
      </c>
      <c r="AR446" s="58">
        <v>33.1</v>
      </c>
      <c r="AS446" s="58">
        <v>39.7</v>
      </c>
      <c r="AT446" s="58">
        <v>5.2</v>
      </c>
      <c r="AU446" s="58">
        <v>0.1</v>
      </c>
      <c r="AV446" s="58">
        <v>17.0</v>
      </c>
      <c r="AW446" s="58">
        <v>20.9</v>
      </c>
      <c r="AX446" s="58">
        <v>31.6</v>
      </c>
      <c r="AY446" s="58">
        <v>30.5</v>
      </c>
      <c r="AZ446" s="58">
        <v>157.2</v>
      </c>
      <c r="BA446" s="58">
        <v>28.1</v>
      </c>
      <c r="BB446" s="58">
        <v>34.0</v>
      </c>
    </row>
    <row r="447" ht="16.5" customHeight="1">
      <c r="A447" s="58" t="s">
        <v>643</v>
      </c>
      <c r="B447" s="58"/>
      <c r="C447" s="58">
        <v>121.0</v>
      </c>
      <c r="D447" s="58" t="s">
        <v>1008</v>
      </c>
      <c r="E447" s="58">
        <v>197.2</v>
      </c>
      <c r="F447" s="58">
        <v>217.9</v>
      </c>
      <c r="G447" s="58">
        <v>9.5</v>
      </c>
      <c r="H447" s="58">
        <v>1318.5</v>
      </c>
      <c r="I447" s="58">
        <v>15.4</v>
      </c>
      <c r="J447" s="58">
        <v>7.5</v>
      </c>
      <c r="K447" s="58">
        <v>11.2</v>
      </c>
      <c r="L447" s="58">
        <v>36.6</v>
      </c>
      <c r="M447" s="58">
        <v>17.8</v>
      </c>
      <c r="N447" s="58">
        <v>11.5</v>
      </c>
      <c r="O447" s="58">
        <v>20.1</v>
      </c>
      <c r="P447" s="58">
        <v>40.3</v>
      </c>
      <c r="Q447" s="58">
        <v>29.6</v>
      </c>
      <c r="R447" s="58">
        <v>30.1</v>
      </c>
      <c r="S447" s="58">
        <v>39.1</v>
      </c>
      <c r="T447" s="58">
        <v>19382.0</v>
      </c>
      <c r="U447" s="58">
        <v>24833.0</v>
      </c>
      <c r="V447" s="58">
        <v>627.9</v>
      </c>
      <c r="W447" s="58"/>
      <c r="X447" s="58"/>
      <c r="Y447" s="58">
        <v>3.6</v>
      </c>
      <c r="Z447" s="58">
        <v>11.2</v>
      </c>
      <c r="AA447" s="58">
        <v>43.0</v>
      </c>
      <c r="AB447" s="58">
        <v>34.1</v>
      </c>
      <c r="AC447" s="58">
        <v>259.3</v>
      </c>
      <c r="AD447" s="58">
        <v>10.5</v>
      </c>
      <c r="AE447" s="58">
        <v>10.8</v>
      </c>
      <c r="AF447" s="58">
        <v>10.1</v>
      </c>
      <c r="AG447" s="58">
        <v>6.6</v>
      </c>
      <c r="AH447" s="58">
        <v>10.3</v>
      </c>
      <c r="AI447" s="58" t="s">
        <v>1009</v>
      </c>
      <c r="AJ447" s="58"/>
      <c r="AK447" s="58"/>
      <c r="AL447" s="58"/>
      <c r="AM447" s="58">
        <v>3.0</v>
      </c>
      <c r="AN447" s="95">
        <v>165.3</v>
      </c>
      <c r="AO447" s="58">
        <v>-5.1</v>
      </c>
      <c r="AP447" s="58">
        <v>10.7</v>
      </c>
      <c r="AQ447" s="58">
        <v>79.9</v>
      </c>
      <c r="AR447" s="58">
        <v>31.7</v>
      </c>
      <c r="AS447" s="58">
        <v>33.5</v>
      </c>
      <c r="AT447" s="58">
        <v>5.5</v>
      </c>
      <c r="AU447" s="58">
        <v>0.5</v>
      </c>
      <c r="AV447" s="58">
        <v>27.4</v>
      </c>
      <c r="AW447" s="58">
        <v>22.7</v>
      </c>
      <c r="AX447" s="58">
        <v>14.0</v>
      </c>
      <c r="AY447" s="58">
        <v>35.4</v>
      </c>
      <c r="AZ447" s="58">
        <v>122.8</v>
      </c>
      <c r="BA447" s="58">
        <v>26.7</v>
      </c>
      <c r="BB447" s="58">
        <v>25.9</v>
      </c>
    </row>
    <row r="448" ht="16.5" customHeight="1">
      <c r="A448" s="58" t="s">
        <v>643</v>
      </c>
      <c r="B448" s="58"/>
      <c r="C448" s="58">
        <v>122.0</v>
      </c>
      <c r="D448" s="58" t="s">
        <v>1010</v>
      </c>
      <c r="E448" s="58">
        <v>224.2</v>
      </c>
      <c r="F448" s="58">
        <v>249.0</v>
      </c>
      <c r="G448" s="58">
        <v>10.0</v>
      </c>
      <c r="H448" s="58">
        <v>640.3</v>
      </c>
      <c r="I448" s="58">
        <v>15.6</v>
      </c>
      <c r="J448" s="58">
        <v>7.6</v>
      </c>
      <c r="K448" s="58">
        <v>10.8</v>
      </c>
      <c r="L448" s="58">
        <v>37.0</v>
      </c>
      <c r="M448" s="58">
        <v>17.3</v>
      </c>
      <c r="N448" s="58">
        <v>11.8</v>
      </c>
      <c r="O448" s="58">
        <v>20.1</v>
      </c>
      <c r="P448" s="58">
        <v>42.4</v>
      </c>
      <c r="Q448" s="58">
        <v>28.1</v>
      </c>
      <c r="R448" s="58">
        <v>29.5</v>
      </c>
      <c r="S448" s="58">
        <v>43.1</v>
      </c>
      <c r="T448" s="58">
        <v>19382.0</v>
      </c>
      <c r="U448" s="58">
        <v>24833.0</v>
      </c>
      <c r="V448" s="58">
        <v>627.9</v>
      </c>
      <c r="W448" s="58"/>
      <c r="X448" s="58"/>
      <c r="Y448" s="58">
        <v>3.6</v>
      </c>
      <c r="Z448" s="58">
        <v>11.2</v>
      </c>
      <c r="AA448" s="58">
        <v>43.0</v>
      </c>
      <c r="AB448" s="58">
        <v>34.1</v>
      </c>
      <c r="AC448" s="58">
        <v>259.9</v>
      </c>
      <c r="AD448" s="58">
        <v>10.5</v>
      </c>
      <c r="AE448" s="58">
        <v>10.8</v>
      </c>
      <c r="AF448" s="58">
        <v>10.1</v>
      </c>
      <c r="AG448" s="58">
        <v>6.6</v>
      </c>
      <c r="AH448" s="58">
        <v>10.3</v>
      </c>
      <c r="AI448" s="58" t="s">
        <v>1009</v>
      </c>
      <c r="AJ448" s="58"/>
      <c r="AK448" s="58"/>
      <c r="AL448" s="58"/>
      <c r="AM448" s="58">
        <v>5.0</v>
      </c>
      <c r="AN448" s="95">
        <v>388.9</v>
      </c>
      <c r="AO448" s="58">
        <v>-4.4</v>
      </c>
      <c r="AP448" s="58">
        <v>12.6</v>
      </c>
      <c r="AQ448" s="58">
        <v>79.9</v>
      </c>
      <c r="AR448" s="58">
        <v>31.7</v>
      </c>
      <c r="AS448" s="58">
        <v>33.5</v>
      </c>
      <c r="AT448" s="58">
        <v>5.5</v>
      </c>
      <c r="AU448" s="58">
        <v>0.5</v>
      </c>
      <c r="AV448" s="58">
        <v>27.4</v>
      </c>
      <c r="AW448" s="58">
        <v>22.7</v>
      </c>
      <c r="AX448" s="58">
        <v>14.0</v>
      </c>
      <c r="AY448" s="58">
        <v>35.4</v>
      </c>
      <c r="AZ448" s="58">
        <v>122.8</v>
      </c>
      <c r="BA448" s="58">
        <v>26.7</v>
      </c>
      <c r="BB448" s="58">
        <v>25.9</v>
      </c>
    </row>
    <row r="449" ht="16.5" customHeight="1">
      <c r="A449" s="58" t="s">
        <v>643</v>
      </c>
      <c r="B449" s="58"/>
      <c r="C449" s="58">
        <v>124.0</v>
      </c>
      <c r="D449" s="58" t="s">
        <v>1011</v>
      </c>
      <c r="E449" s="58">
        <v>245.2</v>
      </c>
      <c r="F449" s="58">
        <v>272.2</v>
      </c>
      <c r="G449" s="58">
        <v>9.9</v>
      </c>
      <c r="H449" s="58">
        <v>278.3</v>
      </c>
      <c r="I449" s="58">
        <v>19.0</v>
      </c>
      <c r="J449" s="58">
        <v>8.9</v>
      </c>
      <c r="K449" s="58">
        <v>11.7</v>
      </c>
      <c r="L449" s="58">
        <v>36.1</v>
      </c>
      <c r="M449" s="58">
        <v>14.5</v>
      </c>
      <c r="N449" s="58">
        <v>9.6</v>
      </c>
      <c r="O449" s="58">
        <v>15.6</v>
      </c>
      <c r="P449" s="58">
        <v>65.2</v>
      </c>
      <c r="Q449" s="58">
        <v>16.8</v>
      </c>
      <c r="R449" s="58">
        <v>18.0</v>
      </c>
      <c r="S449" s="58">
        <v>60.9</v>
      </c>
      <c r="T449" s="58">
        <v>20497.0</v>
      </c>
      <c r="U449" s="58">
        <v>30146.0</v>
      </c>
      <c r="V449" s="58">
        <v>688.0</v>
      </c>
      <c r="W449" s="58"/>
      <c r="X449" s="58"/>
      <c r="Y449" s="58">
        <v>3.9</v>
      </c>
      <c r="Z449" s="58">
        <v>13.8</v>
      </c>
      <c r="AA449" s="58">
        <v>50.4</v>
      </c>
      <c r="AB449" s="58">
        <v>30.4</v>
      </c>
      <c r="AC449" s="58">
        <v>357.7</v>
      </c>
      <c r="AD449" s="58">
        <v>4.4</v>
      </c>
      <c r="AE449" s="58">
        <v>4.5</v>
      </c>
      <c r="AF449" s="58">
        <v>4.3</v>
      </c>
      <c r="AG449" s="58">
        <v>2.2</v>
      </c>
      <c r="AH449" s="58">
        <v>4.9</v>
      </c>
      <c r="AI449" s="58"/>
      <c r="AJ449" s="58"/>
      <c r="AK449" s="58"/>
      <c r="AL449" s="58"/>
      <c r="AM449" s="58">
        <v>12.0</v>
      </c>
      <c r="AN449" s="95">
        <v>978.1</v>
      </c>
      <c r="AO449" s="58">
        <v>-1.0</v>
      </c>
      <c r="AP449" s="58">
        <v>13.1</v>
      </c>
      <c r="AQ449" s="58">
        <v>84.4</v>
      </c>
      <c r="AR449" s="58">
        <v>38.3</v>
      </c>
      <c r="AS449" s="58">
        <v>42.7</v>
      </c>
      <c r="AT449" s="58">
        <v>7.7</v>
      </c>
      <c r="AU449" s="58">
        <v>1.1</v>
      </c>
      <c r="AV449" s="58">
        <v>36.4</v>
      </c>
      <c r="AW449" s="58">
        <v>24.2</v>
      </c>
      <c r="AX449" s="58">
        <v>13.5</v>
      </c>
      <c r="AY449" s="58">
        <v>24.7</v>
      </c>
      <c r="AZ449" s="58">
        <v>52.2</v>
      </c>
      <c r="BA449" s="58">
        <v>29.2</v>
      </c>
      <c r="BB449" s="58">
        <v>31.9</v>
      </c>
    </row>
    <row r="450" ht="16.5" customHeight="1">
      <c r="A450" s="58" t="s">
        <v>643</v>
      </c>
      <c r="B450" s="58"/>
      <c r="C450" s="58">
        <v>128.0</v>
      </c>
      <c r="D450" s="58" t="s">
        <v>1012</v>
      </c>
      <c r="E450" s="58">
        <v>234.8</v>
      </c>
      <c r="F450" s="58">
        <v>254.1</v>
      </c>
      <c r="G450" s="58">
        <v>7.6</v>
      </c>
      <c r="H450" s="58">
        <v>232.6</v>
      </c>
      <c r="I450" s="58">
        <v>18.3</v>
      </c>
      <c r="J450" s="58">
        <v>8.4</v>
      </c>
      <c r="K450" s="58">
        <v>11.2</v>
      </c>
      <c r="L450" s="58">
        <v>37.0</v>
      </c>
      <c r="M450" s="58">
        <v>14.9</v>
      </c>
      <c r="N450" s="58">
        <v>10.3</v>
      </c>
      <c r="O450" s="58">
        <v>16.2</v>
      </c>
      <c r="P450" s="58">
        <v>51.2</v>
      </c>
      <c r="Q450" s="58">
        <v>29.7</v>
      </c>
      <c r="R450" s="58">
        <v>19.1</v>
      </c>
      <c r="S450" s="58">
        <v>60.6</v>
      </c>
      <c r="T450" s="58">
        <v>20477.0</v>
      </c>
      <c r="U450" s="58">
        <v>28668.0</v>
      </c>
      <c r="V450" s="58">
        <v>690.7</v>
      </c>
      <c r="W450" s="58"/>
      <c r="X450" s="58"/>
      <c r="Y450" s="58">
        <v>4.2</v>
      </c>
      <c r="Z450" s="58">
        <v>13.7</v>
      </c>
      <c r="AA450" s="58">
        <v>48.6</v>
      </c>
      <c r="AB450" s="58">
        <v>31.6</v>
      </c>
      <c r="AC450" s="58">
        <v>344.5</v>
      </c>
      <c r="AD450" s="58">
        <v>4.8</v>
      </c>
      <c r="AE450" s="58">
        <v>4.9</v>
      </c>
      <c r="AF450" s="58">
        <v>4.6</v>
      </c>
      <c r="AG450" s="58">
        <v>2.9</v>
      </c>
      <c r="AH450" s="58">
        <v>4.9</v>
      </c>
      <c r="AI450" s="58"/>
      <c r="AJ450" s="58"/>
      <c r="AK450" s="58"/>
      <c r="AL450" s="58"/>
      <c r="AM450" s="58">
        <v>14.0</v>
      </c>
      <c r="AN450" s="95">
        <v>1092.5</v>
      </c>
      <c r="AO450" s="58">
        <v>-1.3</v>
      </c>
      <c r="AP450" s="58">
        <v>16.1</v>
      </c>
      <c r="AQ450" s="58">
        <v>83.8</v>
      </c>
      <c r="AR450" s="58">
        <v>38.1</v>
      </c>
      <c r="AS450" s="58">
        <v>39.5</v>
      </c>
      <c r="AT450" s="58">
        <v>6.7</v>
      </c>
      <c r="AU450" s="58">
        <v>1.0</v>
      </c>
      <c r="AV450" s="58">
        <v>33.2</v>
      </c>
      <c r="AW450" s="58">
        <v>26.0</v>
      </c>
      <c r="AX450" s="58">
        <v>13.8</v>
      </c>
      <c r="AY450" s="58">
        <v>26.0</v>
      </c>
      <c r="AZ450" s="58">
        <v>55.1</v>
      </c>
      <c r="BA450" s="58">
        <v>29.6</v>
      </c>
      <c r="BB450" s="58">
        <v>32.4</v>
      </c>
    </row>
    <row r="451" ht="16.5" customHeight="1">
      <c r="A451" s="58" t="s">
        <v>643</v>
      </c>
      <c r="B451" s="58"/>
      <c r="C451" s="58">
        <v>142.0</v>
      </c>
      <c r="D451" s="58" t="s">
        <v>1013</v>
      </c>
      <c r="E451" s="58">
        <v>248.1</v>
      </c>
      <c r="F451" s="58">
        <v>283.8</v>
      </c>
      <c r="G451" s="58">
        <v>12.7</v>
      </c>
      <c r="H451" s="58">
        <v>2246.6</v>
      </c>
      <c r="I451" s="58">
        <v>15.9</v>
      </c>
      <c r="J451" s="58">
        <v>8.9</v>
      </c>
      <c r="K451" s="58">
        <v>14.2</v>
      </c>
      <c r="L451" s="58">
        <v>34.7</v>
      </c>
      <c r="M451" s="58">
        <v>15.6</v>
      </c>
      <c r="N451" s="58">
        <v>10.7</v>
      </c>
      <c r="O451" s="58">
        <v>28.9</v>
      </c>
      <c r="P451" s="58">
        <v>29.4</v>
      </c>
      <c r="Q451" s="58">
        <v>32.5</v>
      </c>
      <c r="R451" s="58">
        <v>38.1</v>
      </c>
      <c r="S451" s="58">
        <v>25.9</v>
      </c>
      <c r="T451" s="58">
        <v>18206.0</v>
      </c>
      <c r="U451" s="58">
        <v>35120.0</v>
      </c>
      <c r="V451" s="58">
        <v>532.0</v>
      </c>
      <c r="W451" s="58"/>
      <c r="X451" s="58"/>
      <c r="Y451" s="58">
        <v>2.9</v>
      </c>
      <c r="Z451" s="58">
        <v>10.5</v>
      </c>
      <c r="AA451" s="58">
        <v>39.1</v>
      </c>
      <c r="AB451" s="58">
        <v>38.1</v>
      </c>
      <c r="AC451" s="58">
        <v>382.6</v>
      </c>
      <c r="AD451" s="58">
        <v>11.5</v>
      </c>
      <c r="AE451" s="58">
        <v>12.1</v>
      </c>
      <c r="AF451" s="58">
        <v>10.8</v>
      </c>
      <c r="AG451" s="58">
        <v>10.9</v>
      </c>
      <c r="AH451" s="58">
        <v>10.8</v>
      </c>
      <c r="AI451" s="58" t="s">
        <v>1014</v>
      </c>
      <c r="AJ451" s="58"/>
      <c r="AK451" s="58"/>
      <c r="AL451" s="58"/>
      <c r="AM451" s="58">
        <v>1.0</v>
      </c>
      <c r="AN451" s="95">
        <v>126.3</v>
      </c>
      <c r="AO451" s="58">
        <v>-2.9</v>
      </c>
      <c r="AP451" s="58">
        <v>11.1</v>
      </c>
      <c r="AQ451" s="58">
        <v>71.1</v>
      </c>
      <c r="AR451" s="58">
        <v>33.9</v>
      </c>
      <c r="AS451" s="58">
        <v>37.0</v>
      </c>
      <c r="AT451" s="58">
        <v>4.1</v>
      </c>
      <c r="AU451" s="58">
        <v>0.1</v>
      </c>
      <c r="AV451" s="58">
        <v>18.4</v>
      </c>
      <c r="AW451" s="58">
        <v>23.1</v>
      </c>
      <c r="AX451" s="58">
        <v>26.8</v>
      </c>
      <c r="AY451" s="58">
        <v>31.6</v>
      </c>
      <c r="AZ451" s="58">
        <v>153.5</v>
      </c>
      <c r="BA451" s="58">
        <v>27.5</v>
      </c>
      <c r="BB451" s="58">
        <v>36.6</v>
      </c>
    </row>
    <row r="452" ht="16.5" customHeight="1">
      <c r="A452" s="58" t="s">
        <v>643</v>
      </c>
      <c r="B452" s="58"/>
      <c r="C452" s="58">
        <v>143.0</v>
      </c>
      <c r="D452" s="58" t="s">
        <v>1015</v>
      </c>
      <c r="E452" s="58">
        <v>246.1</v>
      </c>
      <c r="F452" s="58">
        <v>302.4</v>
      </c>
      <c r="G452" s="58">
        <v>18.5</v>
      </c>
      <c r="H452" s="58">
        <v>1958.6</v>
      </c>
      <c r="I452" s="58">
        <v>15.9</v>
      </c>
      <c r="J452" s="58">
        <v>8.9</v>
      </c>
      <c r="K452" s="58">
        <v>14.2</v>
      </c>
      <c r="L452" s="58">
        <v>34.7</v>
      </c>
      <c r="M452" s="58">
        <v>15.6</v>
      </c>
      <c r="N452" s="58">
        <v>10.7</v>
      </c>
      <c r="O452" s="58">
        <v>28.9</v>
      </c>
      <c r="P452" s="58">
        <v>27.6</v>
      </c>
      <c r="Q452" s="58">
        <v>32.0</v>
      </c>
      <c r="R452" s="58">
        <v>40.4</v>
      </c>
      <c r="S452" s="58">
        <v>30.2</v>
      </c>
      <c r="T452" s="58">
        <v>18206.0</v>
      </c>
      <c r="U452" s="58">
        <v>35120.0</v>
      </c>
      <c r="V452" s="58">
        <v>532.0</v>
      </c>
      <c r="W452" s="58"/>
      <c r="X452" s="58"/>
      <c r="Y452" s="58">
        <v>2.9</v>
      </c>
      <c r="Z452" s="58">
        <v>10.5</v>
      </c>
      <c r="AA452" s="58">
        <v>39.1</v>
      </c>
      <c r="AB452" s="58">
        <v>38.1</v>
      </c>
      <c r="AC452" s="58">
        <v>385.6</v>
      </c>
      <c r="AD452" s="58">
        <v>11.5</v>
      </c>
      <c r="AE452" s="58">
        <v>12.1</v>
      </c>
      <c r="AF452" s="58">
        <v>10.8</v>
      </c>
      <c r="AG452" s="58">
        <v>10.9</v>
      </c>
      <c r="AH452" s="58">
        <v>10.8</v>
      </c>
      <c r="AI452" s="58" t="s">
        <v>1014</v>
      </c>
      <c r="AJ452" s="58"/>
      <c r="AK452" s="58"/>
      <c r="AL452" s="58"/>
      <c r="AM452" s="58">
        <v>1.0</v>
      </c>
      <c r="AN452" s="95">
        <v>154.4</v>
      </c>
      <c r="AO452" s="58">
        <v>-3.0</v>
      </c>
      <c r="AP452" s="58">
        <v>11.1</v>
      </c>
      <c r="AQ452" s="58">
        <v>71.1</v>
      </c>
      <c r="AR452" s="58">
        <v>33.9</v>
      </c>
      <c r="AS452" s="58">
        <v>37.0</v>
      </c>
      <c r="AT452" s="58">
        <v>4.1</v>
      </c>
      <c r="AU452" s="58">
        <v>0.1</v>
      </c>
      <c r="AV452" s="58">
        <v>18.4</v>
      </c>
      <c r="AW452" s="58">
        <v>23.1</v>
      </c>
      <c r="AX452" s="58">
        <v>26.8</v>
      </c>
      <c r="AY452" s="58">
        <v>31.6</v>
      </c>
      <c r="AZ452" s="58">
        <v>153.5</v>
      </c>
      <c r="BA452" s="58">
        <v>27.5</v>
      </c>
      <c r="BB452" s="58">
        <v>36.6</v>
      </c>
    </row>
    <row r="453" ht="16.5" customHeight="1">
      <c r="A453" s="58" t="s">
        <v>640</v>
      </c>
      <c r="B453" s="58"/>
      <c r="C453" s="58">
        <v>41.0</v>
      </c>
      <c r="D453" s="58" t="s">
        <v>1016</v>
      </c>
      <c r="E453" s="58">
        <v>217.0</v>
      </c>
      <c r="F453" s="58">
        <v>257.3</v>
      </c>
      <c r="G453" s="58">
        <v>15.7</v>
      </c>
      <c r="H453" s="95">
        <v>2281.0</v>
      </c>
      <c r="I453" s="58">
        <v>15.3</v>
      </c>
      <c r="J453" s="58">
        <v>9.1</v>
      </c>
      <c r="K453" s="58">
        <v>16.9</v>
      </c>
      <c r="L453" s="58">
        <v>34.4</v>
      </c>
      <c r="M453" s="58">
        <v>14.1</v>
      </c>
      <c r="N453" s="58">
        <v>10.0</v>
      </c>
      <c r="O453" s="58">
        <v>24.1</v>
      </c>
      <c r="P453" s="58">
        <v>13.7</v>
      </c>
      <c r="Q453" s="58">
        <v>34.4</v>
      </c>
      <c r="R453" s="58">
        <v>51.9</v>
      </c>
      <c r="S453" s="58">
        <v>27.0</v>
      </c>
      <c r="T453" s="95">
        <v>20136.0</v>
      </c>
      <c r="U453" s="95">
        <v>40552.0</v>
      </c>
      <c r="V453" s="58">
        <v>570.6</v>
      </c>
      <c r="W453" s="100">
        <f t="shared" ref="W453:W488" si="98">Y453+Z453</f>
        <v>14</v>
      </c>
      <c r="X453" s="97">
        <f t="shared" ref="X453:X488" si="99">Y453/W453*100</f>
        <v>29.28571429</v>
      </c>
      <c r="Y453" s="97">
        <v>4.1</v>
      </c>
      <c r="Z453" s="58">
        <v>9.9</v>
      </c>
      <c r="AA453" s="58">
        <v>43.5</v>
      </c>
      <c r="AB453" s="58">
        <v>39.9</v>
      </c>
      <c r="AC453" s="97">
        <v>432.1</v>
      </c>
      <c r="AD453" s="58">
        <v>7.2</v>
      </c>
      <c r="AE453" s="58">
        <v>7.7</v>
      </c>
      <c r="AF453" s="58">
        <v>6.6</v>
      </c>
      <c r="AG453" s="58">
        <v>4.5</v>
      </c>
      <c r="AH453" s="58">
        <v>7.4</v>
      </c>
      <c r="AI453" s="58" t="s">
        <v>1017</v>
      </c>
      <c r="AJ453" s="58"/>
      <c r="AK453" s="58"/>
      <c r="AL453" s="58"/>
      <c r="AM453" s="58">
        <v>1.0</v>
      </c>
      <c r="AN453" s="95">
        <v>112.8</v>
      </c>
      <c r="AO453" s="58">
        <v>-0.1</v>
      </c>
      <c r="AP453" s="58">
        <v>15.2</v>
      </c>
      <c r="AQ453" s="58">
        <v>75.9</v>
      </c>
      <c r="AR453" s="58">
        <v>44.9</v>
      </c>
      <c r="AS453" s="58">
        <v>41.8</v>
      </c>
      <c r="AT453" s="58">
        <v>5.6</v>
      </c>
      <c r="AU453" s="58">
        <v>0.3</v>
      </c>
      <c r="AV453" s="58">
        <v>20.0</v>
      </c>
      <c r="AW453" s="58">
        <v>23.1</v>
      </c>
      <c r="AX453" s="58">
        <v>27.0</v>
      </c>
      <c r="AY453" s="58">
        <v>29.6</v>
      </c>
      <c r="AZ453" s="58">
        <v>107.8</v>
      </c>
      <c r="BA453" s="58">
        <v>27.4</v>
      </c>
      <c r="BB453" s="58">
        <v>36.2</v>
      </c>
    </row>
    <row r="454" ht="16.5" customHeight="1">
      <c r="A454" s="58" t="s">
        <v>640</v>
      </c>
      <c r="B454" s="58"/>
      <c r="C454" s="58">
        <v>42.0</v>
      </c>
      <c r="D454" s="58" t="s">
        <v>1018</v>
      </c>
      <c r="E454" s="58">
        <v>230.9</v>
      </c>
      <c r="F454" s="58">
        <v>274.9</v>
      </c>
      <c r="G454" s="58">
        <v>16.0</v>
      </c>
      <c r="H454" s="95">
        <v>3009.3</v>
      </c>
      <c r="I454" s="58">
        <v>15.3</v>
      </c>
      <c r="J454" s="58">
        <v>9.1</v>
      </c>
      <c r="K454" s="58">
        <v>16.9</v>
      </c>
      <c r="L454" s="58">
        <v>34.4</v>
      </c>
      <c r="M454" s="58">
        <v>14.1</v>
      </c>
      <c r="N454" s="58">
        <v>10.0</v>
      </c>
      <c r="O454" s="58">
        <v>24.1</v>
      </c>
      <c r="P454" s="58">
        <v>13.6</v>
      </c>
      <c r="Q454" s="58">
        <v>35.0</v>
      </c>
      <c r="R454" s="58">
        <v>51.4</v>
      </c>
      <c r="S454" s="58">
        <v>23.4</v>
      </c>
      <c r="T454" s="95">
        <v>20136.0</v>
      </c>
      <c r="U454" s="95">
        <v>40552.0</v>
      </c>
      <c r="V454" s="58">
        <v>570.6</v>
      </c>
      <c r="W454" s="100">
        <f t="shared" si="98"/>
        <v>14</v>
      </c>
      <c r="X454" s="97">
        <f t="shared" si="99"/>
        <v>29.28571429</v>
      </c>
      <c r="Y454" s="97">
        <v>4.1</v>
      </c>
      <c r="Z454" s="58">
        <v>9.9</v>
      </c>
      <c r="AA454" s="58">
        <v>43.5</v>
      </c>
      <c r="AB454" s="58">
        <v>39.9</v>
      </c>
      <c r="AC454" s="97">
        <v>434.5</v>
      </c>
      <c r="AD454" s="58">
        <v>7.2</v>
      </c>
      <c r="AE454" s="58">
        <v>7.7</v>
      </c>
      <c r="AF454" s="58">
        <v>6.6</v>
      </c>
      <c r="AG454" s="58">
        <v>4.5</v>
      </c>
      <c r="AH454" s="58">
        <v>7.4</v>
      </c>
      <c r="AI454" s="58" t="s">
        <v>1017</v>
      </c>
      <c r="AJ454" s="58"/>
      <c r="AK454" s="58"/>
      <c r="AL454" s="58"/>
      <c r="AM454" s="58">
        <v>1.0</v>
      </c>
      <c r="AN454" s="95">
        <v>91.3</v>
      </c>
      <c r="AO454" s="58">
        <v>-0.2</v>
      </c>
      <c r="AP454" s="58">
        <v>15.2</v>
      </c>
      <c r="AQ454" s="58">
        <v>75.9</v>
      </c>
      <c r="AR454" s="58">
        <v>44.9</v>
      </c>
      <c r="AS454" s="58">
        <v>41.8</v>
      </c>
      <c r="AT454" s="58">
        <v>5.6</v>
      </c>
      <c r="AU454" s="58">
        <v>0.3</v>
      </c>
      <c r="AV454" s="58">
        <v>20.0</v>
      </c>
      <c r="AW454" s="58">
        <v>23.1</v>
      </c>
      <c r="AX454" s="58">
        <v>27.0</v>
      </c>
      <c r="AY454" s="58">
        <v>29.6</v>
      </c>
      <c r="AZ454" s="58">
        <v>107.8</v>
      </c>
      <c r="BA454" s="58">
        <v>27.4</v>
      </c>
      <c r="BB454" s="58">
        <v>36.2</v>
      </c>
    </row>
    <row r="455" ht="16.5" customHeight="1">
      <c r="A455" s="58" t="s">
        <v>640</v>
      </c>
      <c r="B455" s="58"/>
      <c r="C455" s="58">
        <v>43.0</v>
      </c>
      <c r="D455" s="58" t="s">
        <v>1019</v>
      </c>
      <c r="E455" s="58">
        <v>276.1</v>
      </c>
      <c r="F455" s="58">
        <v>303.0</v>
      </c>
      <c r="G455" s="58">
        <v>8.9</v>
      </c>
      <c r="H455" s="95">
        <v>267.8</v>
      </c>
      <c r="I455" s="58">
        <v>17.2</v>
      </c>
      <c r="J455" s="58">
        <v>7.1</v>
      </c>
      <c r="K455" s="58">
        <v>10.4</v>
      </c>
      <c r="L455" s="58">
        <v>36.4</v>
      </c>
      <c r="M455" s="58">
        <v>17.1</v>
      </c>
      <c r="N455" s="58">
        <v>11.8</v>
      </c>
      <c r="O455" s="58">
        <v>24.1</v>
      </c>
      <c r="P455" s="58">
        <v>12.3</v>
      </c>
      <c r="Q455" s="58">
        <v>45.9</v>
      </c>
      <c r="R455" s="58">
        <v>41.8</v>
      </c>
      <c r="S455" s="58">
        <v>54.7</v>
      </c>
      <c r="T455" s="95">
        <v>20136.0</v>
      </c>
      <c r="U455" s="95">
        <v>40552.0</v>
      </c>
      <c r="V455" s="58">
        <v>570.6</v>
      </c>
      <c r="W455" s="100">
        <f t="shared" si="98"/>
        <v>14</v>
      </c>
      <c r="X455" s="97">
        <f t="shared" si="99"/>
        <v>29.28571429</v>
      </c>
      <c r="Y455" s="97">
        <v>4.1</v>
      </c>
      <c r="Z455" s="58">
        <v>9.9</v>
      </c>
      <c r="AA455" s="58">
        <v>43.5</v>
      </c>
      <c r="AB455" s="58">
        <v>39.9</v>
      </c>
      <c r="AC455" s="97">
        <v>432.3</v>
      </c>
      <c r="AD455" s="58">
        <v>7.2</v>
      </c>
      <c r="AE455" s="58">
        <v>7.7</v>
      </c>
      <c r="AF455" s="58">
        <v>6.6</v>
      </c>
      <c r="AG455" s="58">
        <v>4.5</v>
      </c>
      <c r="AH455" s="58">
        <v>7.4</v>
      </c>
      <c r="AI455" s="58" t="s">
        <v>1020</v>
      </c>
      <c r="AJ455" s="58"/>
      <c r="AK455" s="58"/>
      <c r="AL455" s="58"/>
      <c r="AM455" s="58">
        <v>8.0</v>
      </c>
      <c r="AN455" s="95">
        <v>1131.8</v>
      </c>
      <c r="AO455" s="58">
        <v>-3.3</v>
      </c>
      <c r="AP455" s="58">
        <v>16.8</v>
      </c>
      <c r="AQ455" s="58">
        <v>75.9</v>
      </c>
      <c r="AR455" s="58">
        <v>44.9</v>
      </c>
      <c r="AS455" s="58">
        <v>41.8</v>
      </c>
      <c r="AT455" s="58">
        <v>5.6</v>
      </c>
      <c r="AU455" s="58">
        <v>0.3</v>
      </c>
      <c r="AV455" s="58">
        <v>20.0</v>
      </c>
      <c r="AW455" s="58">
        <v>23.1</v>
      </c>
      <c r="AX455" s="58">
        <v>27.0</v>
      </c>
      <c r="AY455" s="58">
        <v>29.6</v>
      </c>
      <c r="AZ455" s="58">
        <v>107.8</v>
      </c>
      <c r="BA455" s="58">
        <v>27.4</v>
      </c>
      <c r="BB455" s="58">
        <v>36.2</v>
      </c>
    </row>
    <row r="456" ht="16.5" customHeight="1">
      <c r="A456" s="58" t="s">
        <v>640</v>
      </c>
      <c r="B456" s="58"/>
      <c r="C456" s="58">
        <v>47.0</v>
      </c>
      <c r="D456" s="58" t="s">
        <v>1021</v>
      </c>
      <c r="E456" s="58">
        <v>283.5</v>
      </c>
      <c r="F456" s="58">
        <v>309.3</v>
      </c>
      <c r="G456" s="58">
        <v>8.3</v>
      </c>
      <c r="H456" s="95">
        <v>323.9</v>
      </c>
      <c r="I456" s="58">
        <v>16.9</v>
      </c>
      <c r="J456" s="58">
        <v>7.1</v>
      </c>
      <c r="K456" s="58">
        <v>10.2</v>
      </c>
      <c r="L456" s="58">
        <v>36.5</v>
      </c>
      <c r="M456" s="58">
        <v>17.3</v>
      </c>
      <c r="N456" s="58">
        <v>11.8</v>
      </c>
      <c r="O456" s="58">
        <v>24.1</v>
      </c>
      <c r="P456" s="58">
        <v>11.9</v>
      </c>
      <c r="Q456" s="58">
        <v>47.9</v>
      </c>
      <c r="R456" s="58">
        <v>40.2</v>
      </c>
      <c r="S456" s="58">
        <v>53.6</v>
      </c>
      <c r="T456" s="95">
        <v>20136.0</v>
      </c>
      <c r="U456" s="95">
        <v>40552.0</v>
      </c>
      <c r="V456" s="58">
        <v>570.6</v>
      </c>
      <c r="W456" s="100">
        <f t="shared" si="98"/>
        <v>14</v>
      </c>
      <c r="X456" s="97">
        <f t="shared" si="99"/>
        <v>29.28571429</v>
      </c>
      <c r="Y456" s="97">
        <v>4.1</v>
      </c>
      <c r="Z456" s="58">
        <v>9.9</v>
      </c>
      <c r="AA456" s="58">
        <v>43.5</v>
      </c>
      <c r="AB456" s="58">
        <v>39.9</v>
      </c>
      <c r="AC456" s="97">
        <v>431.6</v>
      </c>
      <c r="AD456" s="58">
        <v>7.2</v>
      </c>
      <c r="AE456" s="58">
        <v>7.7</v>
      </c>
      <c r="AF456" s="58">
        <v>6.6</v>
      </c>
      <c r="AG456" s="58">
        <v>4.5</v>
      </c>
      <c r="AH456" s="58">
        <v>7.4</v>
      </c>
      <c r="AI456" s="58" t="s">
        <v>1020</v>
      </c>
      <c r="AJ456" s="58"/>
      <c r="AK456" s="58"/>
      <c r="AL456" s="58"/>
      <c r="AM456" s="58">
        <v>12.0</v>
      </c>
      <c r="AN456" s="95">
        <v>954.9</v>
      </c>
      <c r="AO456" s="58">
        <v>-3.6</v>
      </c>
      <c r="AP456" s="58">
        <v>15.5</v>
      </c>
      <c r="AQ456" s="58">
        <v>75.9</v>
      </c>
      <c r="AR456" s="58">
        <v>44.9</v>
      </c>
      <c r="AS456" s="58">
        <v>41.8</v>
      </c>
      <c r="AT456" s="58">
        <v>5.6</v>
      </c>
      <c r="AU456" s="58">
        <v>0.3</v>
      </c>
      <c r="AV456" s="58">
        <v>20.0</v>
      </c>
      <c r="AW456" s="58">
        <v>23.1</v>
      </c>
      <c r="AX456" s="58">
        <v>27.0</v>
      </c>
      <c r="AY456" s="58">
        <v>29.6</v>
      </c>
      <c r="AZ456" s="58">
        <v>107.8</v>
      </c>
      <c r="BA456" s="58">
        <v>27.4</v>
      </c>
      <c r="BB456" s="58">
        <v>36.2</v>
      </c>
    </row>
    <row r="457" ht="16.5" customHeight="1">
      <c r="A457" s="58" t="s">
        <v>495</v>
      </c>
      <c r="B457" s="58"/>
      <c r="C457" s="58">
        <v>75.0</v>
      </c>
      <c r="D457" s="58" t="s">
        <v>1022</v>
      </c>
      <c r="E457" s="58">
        <v>250.0</v>
      </c>
      <c r="F457" s="58">
        <v>354.3</v>
      </c>
      <c r="G457" s="58">
        <v>29.4</v>
      </c>
      <c r="H457" s="95">
        <v>8972.0</v>
      </c>
      <c r="I457" s="58">
        <v>15.8</v>
      </c>
      <c r="J457" s="58">
        <v>7.1</v>
      </c>
      <c r="K457" s="58">
        <v>17.1</v>
      </c>
      <c r="L457" s="58">
        <v>35.1</v>
      </c>
      <c r="M457" s="58">
        <v>15.4</v>
      </c>
      <c r="N457" s="58">
        <v>9.4</v>
      </c>
      <c r="O457" s="58">
        <v>24.1</v>
      </c>
      <c r="P457" s="58">
        <v>10.3</v>
      </c>
      <c r="Q457" s="58">
        <v>16.1</v>
      </c>
      <c r="R457" s="58">
        <v>73.7</v>
      </c>
      <c r="S457" s="58">
        <v>6.6</v>
      </c>
      <c r="T457" s="95">
        <v>18594.0</v>
      </c>
      <c r="U457" s="95">
        <v>34171.0</v>
      </c>
      <c r="V457" s="58">
        <v>394.2</v>
      </c>
      <c r="W457" s="100">
        <f t="shared" si="98"/>
        <v>10.8</v>
      </c>
      <c r="X457" s="97">
        <f t="shared" si="99"/>
        <v>20.37037037</v>
      </c>
      <c r="Y457" s="97">
        <v>2.2</v>
      </c>
      <c r="Z457" s="58">
        <v>8.6</v>
      </c>
      <c r="AA457" s="58">
        <v>33.6</v>
      </c>
      <c r="AB457" s="58">
        <v>42.2</v>
      </c>
      <c r="AC457" s="97">
        <v>396.1</v>
      </c>
      <c r="AD457" s="58">
        <v>9.4</v>
      </c>
      <c r="AE457" s="58">
        <v>10.2</v>
      </c>
      <c r="AF457" s="58">
        <v>8.4</v>
      </c>
      <c r="AG457" s="58">
        <v>12.6</v>
      </c>
      <c r="AH457" s="58">
        <v>9.5</v>
      </c>
      <c r="AI457" s="58" t="s">
        <v>1023</v>
      </c>
      <c r="AJ457" s="58"/>
      <c r="AK457" s="58"/>
      <c r="AL457" s="58"/>
      <c r="AM457" s="58">
        <v>1.0</v>
      </c>
      <c r="AN457" s="95">
        <v>39.5</v>
      </c>
      <c r="AO457" s="58">
        <v>1.0</v>
      </c>
      <c r="AP457" s="58">
        <v>11.7</v>
      </c>
      <c r="AQ457" s="58">
        <v>75.9</v>
      </c>
      <c r="AR457" s="58">
        <v>44.7</v>
      </c>
      <c r="AS457" s="58">
        <v>50.7</v>
      </c>
      <c r="AT457" s="58">
        <v>4.9</v>
      </c>
      <c r="AU457" s="58">
        <v>0.0</v>
      </c>
      <c r="AV457" s="58">
        <v>13.8</v>
      </c>
      <c r="AW457" s="58">
        <v>22.3</v>
      </c>
      <c r="AX457" s="58">
        <v>30.0</v>
      </c>
      <c r="AY457" s="58">
        <v>33.9</v>
      </c>
      <c r="AZ457" s="58">
        <v>159.3</v>
      </c>
      <c r="BA457" s="58">
        <v>26.4</v>
      </c>
      <c r="BB457" s="58">
        <v>30.9</v>
      </c>
    </row>
    <row r="458" ht="16.5" customHeight="1">
      <c r="A458" s="58" t="s">
        <v>495</v>
      </c>
      <c r="B458" s="58"/>
      <c r="C458" s="58">
        <v>76.0</v>
      </c>
      <c r="D458" s="58" t="s">
        <v>1024</v>
      </c>
      <c r="E458" s="58">
        <v>283.0</v>
      </c>
      <c r="F458" s="58">
        <v>314.0</v>
      </c>
      <c r="G458" s="58">
        <v>9.9</v>
      </c>
      <c r="H458" s="95">
        <v>3244.8</v>
      </c>
      <c r="I458" s="58">
        <v>15.8</v>
      </c>
      <c r="J458" s="58">
        <v>7.1</v>
      </c>
      <c r="K458" s="58">
        <v>17.1</v>
      </c>
      <c r="L458" s="58">
        <v>35.1</v>
      </c>
      <c r="M458" s="58">
        <v>15.4</v>
      </c>
      <c r="N458" s="58">
        <v>9.4</v>
      </c>
      <c r="O458" s="58">
        <v>24.1</v>
      </c>
      <c r="P458" s="58">
        <v>6.5</v>
      </c>
      <c r="Q458" s="58">
        <v>13.5</v>
      </c>
      <c r="R458" s="58">
        <v>80.0</v>
      </c>
      <c r="S458" s="58">
        <v>15.6</v>
      </c>
      <c r="T458" s="95">
        <v>18594.0</v>
      </c>
      <c r="U458" s="95">
        <v>34171.0</v>
      </c>
      <c r="V458" s="58">
        <v>394.2</v>
      </c>
      <c r="W458" s="100">
        <f t="shared" si="98"/>
        <v>10.8</v>
      </c>
      <c r="X458" s="97">
        <f t="shared" si="99"/>
        <v>20.37037037</v>
      </c>
      <c r="Y458" s="97">
        <v>2.2</v>
      </c>
      <c r="Z458" s="58">
        <v>8.6</v>
      </c>
      <c r="AA458" s="58">
        <v>33.6</v>
      </c>
      <c r="AB458" s="58">
        <v>42.2</v>
      </c>
      <c r="AC458" s="97">
        <v>391.1</v>
      </c>
      <c r="AD458" s="58">
        <v>9.4</v>
      </c>
      <c r="AE458" s="58">
        <v>10.2</v>
      </c>
      <c r="AF458" s="58">
        <v>8.4</v>
      </c>
      <c r="AG458" s="58">
        <v>12.6</v>
      </c>
      <c r="AH458" s="58">
        <v>9.5</v>
      </c>
      <c r="AI458" s="58" t="s">
        <v>1023</v>
      </c>
      <c r="AJ458" s="58"/>
      <c r="AK458" s="58"/>
      <c r="AL458" s="58"/>
      <c r="AM458" s="58">
        <v>1.0</v>
      </c>
      <c r="AN458" s="95">
        <v>96.8</v>
      </c>
      <c r="AO458" s="58">
        <v>1.1</v>
      </c>
      <c r="AP458" s="58">
        <v>11.7</v>
      </c>
      <c r="AQ458" s="58">
        <v>75.9</v>
      </c>
      <c r="AR458" s="58">
        <v>44.7</v>
      </c>
      <c r="AS458" s="58">
        <v>50.7</v>
      </c>
      <c r="AT458" s="58">
        <v>4.9</v>
      </c>
      <c r="AU458" s="58">
        <v>0.0</v>
      </c>
      <c r="AV458" s="58">
        <v>13.8</v>
      </c>
      <c r="AW458" s="58">
        <v>22.3</v>
      </c>
      <c r="AX458" s="58">
        <v>30.0</v>
      </c>
      <c r="AY458" s="58">
        <v>33.9</v>
      </c>
      <c r="AZ458" s="58">
        <v>159.3</v>
      </c>
      <c r="BA458" s="58">
        <v>26.4</v>
      </c>
      <c r="BB458" s="58">
        <v>30.9</v>
      </c>
    </row>
    <row r="459" ht="16.5" customHeight="1">
      <c r="A459" s="58" t="s">
        <v>495</v>
      </c>
      <c r="B459" s="58"/>
      <c r="C459" s="58">
        <v>77.0</v>
      </c>
      <c r="D459" s="58" t="s">
        <v>1025</v>
      </c>
      <c r="E459" s="58">
        <v>216.7</v>
      </c>
      <c r="F459" s="58">
        <v>252.1</v>
      </c>
      <c r="G459" s="58">
        <v>14.1</v>
      </c>
      <c r="H459" s="95">
        <v>2820.6</v>
      </c>
      <c r="I459" s="58">
        <v>15.8</v>
      </c>
      <c r="J459" s="58">
        <v>7.1</v>
      </c>
      <c r="K459" s="58">
        <v>17.1</v>
      </c>
      <c r="L459" s="58">
        <v>35.1</v>
      </c>
      <c r="M459" s="58">
        <v>15.4</v>
      </c>
      <c r="N459" s="58">
        <v>9.4</v>
      </c>
      <c r="O459" s="58">
        <v>24.1</v>
      </c>
      <c r="P459" s="58">
        <v>10.9</v>
      </c>
      <c r="Q459" s="58">
        <v>28.8</v>
      </c>
      <c r="R459" s="58">
        <v>60.3</v>
      </c>
      <c r="S459" s="58">
        <v>25.0</v>
      </c>
      <c r="T459" s="95">
        <v>18594.0</v>
      </c>
      <c r="U459" s="95">
        <v>34171.0</v>
      </c>
      <c r="V459" s="58">
        <v>394.2</v>
      </c>
      <c r="W459" s="100">
        <f t="shared" si="98"/>
        <v>10.8</v>
      </c>
      <c r="X459" s="97">
        <f t="shared" si="99"/>
        <v>20.37037037</v>
      </c>
      <c r="Y459" s="97">
        <v>2.2</v>
      </c>
      <c r="Z459" s="58">
        <v>8.6</v>
      </c>
      <c r="AA459" s="58">
        <v>33.6</v>
      </c>
      <c r="AB459" s="58">
        <v>42.2</v>
      </c>
      <c r="AC459" s="97">
        <v>392.3</v>
      </c>
      <c r="AD459" s="58">
        <v>9.4</v>
      </c>
      <c r="AE459" s="58">
        <v>10.2</v>
      </c>
      <c r="AF459" s="58">
        <v>8.4</v>
      </c>
      <c r="AG459" s="58">
        <v>12.6</v>
      </c>
      <c r="AH459" s="58">
        <v>9.5</v>
      </c>
      <c r="AI459" s="58" t="s">
        <v>1023</v>
      </c>
      <c r="AJ459" s="58"/>
      <c r="AK459" s="58"/>
      <c r="AL459" s="58"/>
      <c r="AM459" s="58">
        <v>1.0</v>
      </c>
      <c r="AN459" s="95">
        <v>89.4</v>
      </c>
      <c r="AO459" s="58">
        <v>1.1</v>
      </c>
      <c r="AP459" s="58">
        <v>11.7</v>
      </c>
      <c r="AQ459" s="58">
        <v>75.9</v>
      </c>
      <c r="AR459" s="58">
        <v>44.7</v>
      </c>
      <c r="AS459" s="58">
        <v>50.7</v>
      </c>
      <c r="AT459" s="58">
        <v>4.9</v>
      </c>
      <c r="AU459" s="58">
        <v>0.0</v>
      </c>
      <c r="AV459" s="58">
        <v>13.8</v>
      </c>
      <c r="AW459" s="58">
        <v>22.3</v>
      </c>
      <c r="AX459" s="58">
        <v>30.0</v>
      </c>
      <c r="AY459" s="58">
        <v>33.9</v>
      </c>
      <c r="AZ459" s="58">
        <v>159.3</v>
      </c>
      <c r="BA459" s="58">
        <v>26.4</v>
      </c>
      <c r="BB459" s="58">
        <v>30.9</v>
      </c>
    </row>
    <row r="460" ht="16.5" customHeight="1">
      <c r="A460" s="58" t="s">
        <v>495</v>
      </c>
      <c r="B460" s="58"/>
      <c r="C460" s="58">
        <v>78.0</v>
      </c>
      <c r="D460" s="58" t="s">
        <v>1026</v>
      </c>
      <c r="E460" s="58">
        <v>222.2</v>
      </c>
      <c r="F460" s="58">
        <v>262.4</v>
      </c>
      <c r="G460" s="58">
        <v>15.3</v>
      </c>
      <c r="H460" s="95">
        <v>2636.3</v>
      </c>
      <c r="I460" s="58">
        <v>15.8</v>
      </c>
      <c r="J460" s="58">
        <v>7.1</v>
      </c>
      <c r="K460" s="58">
        <v>17.1</v>
      </c>
      <c r="L460" s="58">
        <v>35.1</v>
      </c>
      <c r="M460" s="58">
        <v>15.4</v>
      </c>
      <c r="N460" s="58">
        <v>9.4</v>
      </c>
      <c r="O460" s="58">
        <v>24.1</v>
      </c>
      <c r="P460" s="58">
        <v>10.3</v>
      </c>
      <c r="Q460" s="58">
        <v>27.6</v>
      </c>
      <c r="R460" s="58">
        <v>62.1</v>
      </c>
      <c r="S460" s="58">
        <v>18.7</v>
      </c>
      <c r="T460" s="95">
        <v>18594.0</v>
      </c>
      <c r="U460" s="95">
        <v>34171.0</v>
      </c>
      <c r="V460" s="58">
        <v>394.2</v>
      </c>
      <c r="W460" s="100">
        <f t="shared" si="98"/>
        <v>10.8</v>
      </c>
      <c r="X460" s="97">
        <f t="shared" si="99"/>
        <v>20.37037037</v>
      </c>
      <c r="Y460" s="97">
        <v>2.2</v>
      </c>
      <c r="Z460" s="58">
        <v>8.6</v>
      </c>
      <c r="AA460" s="58">
        <v>33.6</v>
      </c>
      <c r="AB460" s="58">
        <v>42.2</v>
      </c>
      <c r="AC460" s="97">
        <v>396.0</v>
      </c>
      <c r="AD460" s="58">
        <v>9.4</v>
      </c>
      <c r="AE460" s="58">
        <v>10.2</v>
      </c>
      <c r="AF460" s="58">
        <v>8.4</v>
      </c>
      <c r="AG460" s="58">
        <v>12.6</v>
      </c>
      <c r="AH460" s="58">
        <v>9.5</v>
      </c>
      <c r="AI460" s="58" t="s">
        <v>1023</v>
      </c>
      <c r="AJ460" s="58"/>
      <c r="AK460" s="58"/>
      <c r="AL460" s="58"/>
      <c r="AM460" s="58">
        <v>1.0</v>
      </c>
      <c r="AN460" s="95">
        <v>99.5</v>
      </c>
      <c r="AO460" s="58">
        <v>1.0</v>
      </c>
      <c r="AP460" s="58">
        <v>11.7</v>
      </c>
      <c r="AQ460" s="58">
        <v>75.9</v>
      </c>
      <c r="AR460" s="58">
        <v>44.7</v>
      </c>
      <c r="AS460" s="58">
        <v>50.7</v>
      </c>
      <c r="AT460" s="58">
        <v>4.9</v>
      </c>
      <c r="AU460" s="58">
        <v>0.0</v>
      </c>
      <c r="AV460" s="58">
        <v>13.8</v>
      </c>
      <c r="AW460" s="58">
        <v>22.3</v>
      </c>
      <c r="AX460" s="58">
        <v>30.0</v>
      </c>
      <c r="AY460" s="58">
        <v>33.9</v>
      </c>
      <c r="AZ460" s="58">
        <v>159.3</v>
      </c>
      <c r="BA460" s="58">
        <v>26.4</v>
      </c>
      <c r="BB460" s="58">
        <v>30.9</v>
      </c>
    </row>
    <row r="461" ht="16.5" customHeight="1">
      <c r="A461" s="58" t="s">
        <v>495</v>
      </c>
      <c r="B461" s="58"/>
      <c r="C461" s="58">
        <v>79.0</v>
      </c>
      <c r="D461" s="58" t="s">
        <v>1027</v>
      </c>
      <c r="E461" s="58">
        <v>258.7</v>
      </c>
      <c r="F461" s="58">
        <v>286.5</v>
      </c>
      <c r="G461" s="58">
        <v>9.7</v>
      </c>
      <c r="H461" s="95">
        <v>2791.9</v>
      </c>
      <c r="I461" s="58">
        <v>15.8</v>
      </c>
      <c r="J461" s="58">
        <v>7.1</v>
      </c>
      <c r="K461" s="58">
        <v>17.1</v>
      </c>
      <c r="L461" s="58">
        <v>35.1</v>
      </c>
      <c r="M461" s="58">
        <v>15.4</v>
      </c>
      <c r="N461" s="58">
        <v>9.4</v>
      </c>
      <c r="O461" s="58">
        <v>24.1</v>
      </c>
      <c r="P461" s="58">
        <v>12.2</v>
      </c>
      <c r="Q461" s="58">
        <v>31.4</v>
      </c>
      <c r="R461" s="58">
        <v>56.5</v>
      </c>
      <c r="S461" s="58">
        <v>27.7</v>
      </c>
      <c r="T461" s="95">
        <v>18594.0</v>
      </c>
      <c r="U461" s="95">
        <v>34171.0</v>
      </c>
      <c r="V461" s="58">
        <v>394.2</v>
      </c>
      <c r="W461" s="100">
        <f t="shared" si="98"/>
        <v>10.8</v>
      </c>
      <c r="X461" s="97">
        <f t="shared" si="99"/>
        <v>20.37037037</v>
      </c>
      <c r="Y461" s="97">
        <v>2.2</v>
      </c>
      <c r="Z461" s="58">
        <v>8.6</v>
      </c>
      <c r="AA461" s="58">
        <v>33.6</v>
      </c>
      <c r="AB461" s="58">
        <v>42.2</v>
      </c>
      <c r="AC461" s="97">
        <v>389.3</v>
      </c>
      <c r="AD461" s="58">
        <v>9.4</v>
      </c>
      <c r="AE461" s="58">
        <v>10.2</v>
      </c>
      <c r="AF461" s="58">
        <v>8.4</v>
      </c>
      <c r="AG461" s="58">
        <v>12.6</v>
      </c>
      <c r="AH461" s="58">
        <v>9.5</v>
      </c>
      <c r="AI461" s="58" t="s">
        <v>1023</v>
      </c>
      <c r="AJ461" s="58"/>
      <c r="AK461" s="58"/>
      <c r="AL461" s="58"/>
      <c r="AM461" s="58">
        <v>1.0</v>
      </c>
      <c r="AN461" s="95">
        <v>102.6</v>
      </c>
      <c r="AO461" s="58">
        <v>1.2</v>
      </c>
      <c r="AP461" s="58">
        <v>11.7</v>
      </c>
      <c r="AQ461" s="58">
        <v>75.9</v>
      </c>
      <c r="AR461" s="58">
        <v>44.7</v>
      </c>
      <c r="AS461" s="58">
        <v>50.7</v>
      </c>
      <c r="AT461" s="58">
        <v>4.9</v>
      </c>
      <c r="AU461" s="58">
        <v>0.0</v>
      </c>
      <c r="AV461" s="58">
        <v>13.8</v>
      </c>
      <c r="AW461" s="58">
        <v>22.3</v>
      </c>
      <c r="AX461" s="58">
        <v>30.0</v>
      </c>
      <c r="AY461" s="58">
        <v>33.9</v>
      </c>
      <c r="AZ461" s="58">
        <v>159.3</v>
      </c>
      <c r="BA461" s="58">
        <v>26.4</v>
      </c>
      <c r="BB461" s="58">
        <v>30.9</v>
      </c>
    </row>
    <row r="462" ht="16.5" customHeight="1">
      <c r="A462" s="58" t="s">
        <v>495</v>
      </c>
      <c r="B462" s="58"/>
      <c r="C462" s="58">
        <v>80.0</v>
      </c>
      <c r="D462" s="58" t="s">
        <v>1028</v>
      </c>
      <c r="E462" s="58">
        <v>227.2</v>
      </c>
      <c r="F462" s="58">
        <v>277.7</v>
      </c>
      <c r="G462" s="58">
        <v>18.2</v>
      </c>
      <c r="H462" s="95">
        <v>4860.2</v>
      </c>
      <c r="I462" s="58">
        <v>15.8</v>
      </c>
      <c r="J462" s="58">
        <v>7.1</v>
      </c>
      <c r="K462" s="58">
        <v>17.1</v>
      </c>
      <c r="L462" s="58">
        <v>35.1</v>
      </c>
      <c r="M462" s="58">
        <v>15.4</v>
      </c>
      <c r="N462" s="58">
        <v>9.4</v>
      </c>
      <c r="O462" s="58">
        <v>24.1</v>
      </c>
      <c r="P462" s="58">
        <v>12.6</v>
      </c>
      <c r="Q462" s="58">
        <v>24.5</v>
      </c>
      <c r="R462" s="58">
        <v>62.9</v>
      </c>
      <c r="S462" s="58">
        <v>15.3</v>
      </c>
      <c r="T462" s="95">
        <v>18594.0</v>
      </c>
      <c r="U462" s="95">
        <v>34171.0</v>
      </c>
      <c r="V462" s="58">
        <v>394.2</v>
      </c>
      <c r="W462" s="100">
        <f t="shared" si="98"/>
        <v>10.8</v>
      </c>
      <c r="X462" s="97">
        <f t="shared" si="99"/>
        <v>20.37037037</v>
      </c>
      <c r="Y462" s="97">
        <v>2.2</v>
      </c>
      <c r="Z462" s="58">
        <v>8.6</v>
      </c>
      <c r="AA462" s="58">
        <v>33.6</v>
      </c>
      <c r="AB462" s="58">
        <v>42.2</v>
      </c>
      <c r="AC462" s="97">
        <v>392.4</v>
      </c>
      <c r="AD462" s="58">
        <v>9.4</v>
      </c>
      <c r="AE462" s="58">
        <v>10.2</v>
      </c>
      <c r="AF462" s="58">
        <v>8.4</v>
      </c>
      <c r="AG462" s="58">
        <v>12.6</v>
      </c>
      <c r="AH462" s="58">
        <v>9.5</v>
      </c>
      <c r="AI462" s="58" t="s">
        <v>1023</v>
      </c>
      <c r="AJ462" s="58"/>
      <c r="AK462" s="58"/>
      <c r="AL462" s="58"/>
      <c r="AM462" s="58">
        <v>1.0</v>
      </c>
      <c r="AN462" s="95">
        <v>57.1</v>
      </c>
      <c r="AO462" s="58">
        <v>1.1</v>
      </c>
      <c r="AP462" s="58">
        <v>11.7</v>
      </c>
      <c r="AQ462" s="58">
        <v>75.9</v>
      </c>
      <c r="AR462" s="58">
        <v>44.7</v>
      </c>
      <c r="AS462" s="58">
        <v>50.7</v>
      </c>
      <c r="AT462" s="58">
        <v>4.9</v>
      </c>
      <c r="AU462" s="58">
        <v>0.0</v>
      </c>
      <c r="AV462" s="58">
        <v>13.8</v>
      </c>
      <c r="AW462" s="58">
        <v>22.3</v>
      </c>
      <c r="AX462" s="58">
        <v>30.0</v>
      </c>
      <c r="AY462" s="58">
        <v>33.9</v>
      </c>
      <c r="AZ462" s="58">
        <v>159.3</v>
      </c>
      <c r="BA462" s="58">
        <v>26.4</v>
      </c>
      <c r="BB462" s="58">
        <v>30.9</v>
      </c>
    </row>
    <row r="463" ht="16.5" customHeight="1">
      <c r="A463" s="58" t="s">
        <v>495</v>
      </c>
      <c r="B463" s="58"/>
      <c r="C463" s="58">
        <v>81.0</v>
      </c>
      <c r="D463" s="58" t="s">
        <v>1029</v>
      </c>
      <c r="E463" s="58">
        <v>279.2</v>
      </c>
      <c r="F463" s="58">
        <v>333.7</v>
      </c>
      <c r="G463" s="58">
        <v>16.3</v>
      </c>
      <c r="H463" s="95">
        <v>6286.8</v>
      </c>
      <c r="I463" s="58">
        <v>15.8</v>
      </c>
      <c r="J463" s="58">
        <v>7.1</v>
      </c>
      <c r="K463" s="58">
        <v>17.1</v>
      </c>
      <c r="L463" s="58">
        <v>35.1</v>
      </c>
      <c r="M463" s="58">
        <v>15.4</v>
      </c>
      <c r="N463" s="58">
        <v>9.4</v>
      </c>
      <c r="O463" s="58">
        <v>24.1</v>
      </c>
      <c r="P463" s="58">
        <v>12.1</v>
      </c>
      <c r="Q463" s="58">
        <v>25.1</v>
      </c>
      <c r="R463" s="58">
        <v>62.8</v>
      </c>
      <c r="S463" s="58">
        <v>18.5</v>
      </c>
      <c r="T463" s="95">
        <v>18594.0</v>
      </c>
      <c r="U463" s="95">
        <v>34171.0</v>
      </c>
      <c r="V463" s="58">
        <v>394.2</v>
      </c>
      <c r="W463" s="100">
        <f t="shared" si="98"/>
        <v>10.8</v>
      </c>
      <c r="X463" s="97">
        <f t="shared" si="99"/>
        <v>20.37037037</v>
      </c>
      <c r="Y463" s="97">
        <v>2.2</v>
      </c>
      <c r="Z463" s="58">
        <v>8.6</v>
      </c>
      <c r="AA463" s="58">
        <v>33.6</v>
      </c>
      <c r="AB463" s="58">
        <v>42.2</v>
      </c>
      <c r="AC463" s="97">
        <v>394.3</v>
      </c>
      <c r="AD463" s="58">
        <v>9.4</v>
      </c>
      <c r="AE463" s="58">
        <v>10.2</v>
      </c>
      <c r="AF463" s="58">
        <v>8.4</v>
      </c>
      <c r="AG463" s="58">
        <v>12.6</v>
      </c>
      <c r="AH463" s="58">
        <v>9.5</v>
      </c>
      <c r="AI463" s="58" t="s">
        <v>1023</v>
      </c>
      <c r="AJ463" s="58"/>
      <c r="AK463" s="58"/>
      <c r="AL463" s="58"/>
      <c r="AM463" s="58">
        <v>1.0</v>
      </c>
      <c r="AN463" s="95">
        <v>53.1</v>
      </c>
      <c r="AO463" s="58">
        <v>1.0</v>
      </c>
      <c r="AP463" s="58">
        <v>11.7</v>
      </c>
      <c r="AQ463" s="58">
        <v>75.9</v>
      </c>
      <c r="AR463" s="58">
        <v>44.7</v>
      </c>
      <c r="AS463" s="58">
        <v>50.7</v>
      </c>
      <c r="AT463" s="58">
        <v>4.9</v>
      </c>
      <c r="AU463" s="58">
        <v>0.0</v>
      </c>
      <c r="AV463" s="58">
        <v>13.8</v>
      </c>
      <c r="AW463" s="58">
        <v>22.3</v>
      </c>
      <c r="AX463" s="58">
        <v>30.0</v>
      </c>
      <c r="AY463" s="58">
        <v>33.9</v>
      </c>
      <c r="AZ463" s="58">
        <v>159.3</v>
      </c>
      <c r="BA463" s="58">
        <v>26.4</v>
      </c>
      <c r="BB463" s="58">
        <v>30.9</v>
      </c>
    </row>
    <row r="464" ht="16.5" customHeight="1">
      <c r="A464" s="58" t="s">
        <v>495</v>
      </c>
      <c r="B464" s="58"/>
      <c r="C464" s="58">
        <v>82.0</v>
      </c>
      <c r="D464" s="58" t="s">
        <v>1030</v>
      </c>
      <c r="E464" s="58">
        <v>246.2</v>
      </c>
      <c r="F464" s="58">
        <v>318.7</v>
      </c>
      <c r="G464" s="58">
        <v>22.7</v>
      </c>
      <c r="H464" s="95">
        <v>7088.6</v>
      </c>
      <c r="I464" s="58">
        <v>15.8</v>
      </c>
      <c r="J464" s="58">
        <v>7.1</v>
      </c>
      <c r="K464" s="58">
        <v>17.1</v>
      </c>
      <c r="L464" s="58">
        <v>35.1</v>
      </c>
      <c r="M464" s="58">
        <v>15.4</v>
      </c>
      <c r="N464" s="58">
        <v>9.4</v>
      </c>
      <c r="O464" s="58">
        <v>24.1</v>
      </c>
      <c r="P464" s="58">
        <v>10.6</v>
      </c>
      <c r="Q464" s="58">
        <v>21.4</v>
      </c>
      <c r="R464" s="58">
        <v>68.0</v>
      </c>
      <c r="S464" s="58">
        <v>14.5</v>
      </c>
      <c r="T464" s="95">
        <v>18594.0</v>
      </c>
      <c r="U464" s="95">
        <v>34171.0</v>
      </c>
      <c r="V464" s="58">
        <v>394.2</v>
      </c>
      <c r="W464" s="100">
        <f t="shared" si="98"/>
        <v>10.8</v>
      </c>
      <c r="X464" s="97">
        <f t="shared" si="99"/>
        <v>20.37037037</v>
      </c>
      <c r="Y464" s="97">
        <v>2.2</v>
      </c>
      <c r="Z464" s="58">
        <v>8.6</v>
      </c>
      <c r="AA464" s="58">
        <v>33.6</v>
      </c>
      <c r="AB464" s="58">
        <v>42.2</v>
      </c>
      <c r="AC464" s="97">
        <v>391.3</v>
      </c>
      <c r="AD464" s="58">
        <v>9.4</v>
      </c>
      <c r="AE464" s="58">
        <v>10.2</v>
      </c>
      <c r="AF464" s="58">
        <v>8.4</v>
      </c>
      <c r="AG464" s="58">
        <v>12.6</v>
      </c>
      <c r="AH464" s="58">
        <v>9.5</v>
      </c>
      <c r="AI464" s="58" t="s">
        <v>1023</v>
      </c>
      <c r="AJ464" s="58"/>
      <c r="AK464" s="58"/>
      <c r="AL464" s="58"/>
      <c r="AM464" s="58">
        <v>1.0</v>
      </c>
      <c r="AN464" s="95">
        <v>45.0</v>
      </c>
      <c r="AO464" s="58">
        <v>1.1</v>
      </c>
      <c r="AP464" s="58">
        <v>11.7</v>
      </c>
      <c r="AQ464" s="58">
        <v>75.9</v>
      </c>
      <c r="AR464" s="58">
        <v>44.7</v>
      </c>
      <c r="AS464" s="58">
        <v>50.7</v>
      </c>
      <c r="AT464" s="58">
        <v>4.9</v>
      </c>
      <c r="AU464" s="58">
        <v>0.0</v>
      </c>
      <c r="AV464" s="58">
        <v>13.8</v>
      </c>
      <c r="AW464" s="58">
        <v>22.3</v>
      </c>
      <c r="AX464" s="58">
        <v>30.0</v>
      </c>
      <c r="AY464" s="58">
        <v>33.9</v>
      </c>
      <c r="AZ464" s="58">
        <v>159.3</v>
      </c>
      <c r="BA464" s="58">
        <v>26.4</v>
      </c>
      <c r="BB464" s="58">
        <v>30.9</v>
      </c>
    </row>
    <row r="465" ht="16.5" customHeight="1">
      <c r="A465" s="58" t="s">
        <v>495</v>
      </c>
      <c r="B465" s="58"/>
      <c r="C465" s="58">
        <v>83.0</v>
      </c>
      <c r="D465" s="58" t="s">
        <v>1031</v>
      </c>
      <c r="E465" s="58">
        <v>273.3</v>
      </c>
      <c r="F465" s="58">
        <v>339.8</v>
      </c>
      <c r="G465" s="58">
        <v>19.6</v>
      </c>
      <c r="H465" s="95">
        <v>12655.6</v>
      </c>
      <c r="I465" s="58">
        <v>15.8</v>
      </c>
      <c r="J465" s="58">
        <v>7.1</v>
      </c>
      <c r="K465" s="58">
        <v>17.1</v>
      </c>
      <c r="L465" s="58">
        <v>35.1</v>
      </c>
      <c r="M465" s="58">
        <v>15.4</v>
      </c>
      <c r="N465" s="58">
        <v>9.4</v>
      </c>
      <c r="O465" s="58">
        <v>24.1</v>
      </c>
      <c r="P465" s="58">
        <v>8.7</v>
      </c>
      <c r="Q465" s="58">
        <v>14.6</v>
      </c>
      <c r="R465" s="58">
        <v>76.7</v>
      </c>
      <c r="S465" s="58">
        <v>5.6</v>
      </c>
      <c r="T465" s="95">
        <v>18594.0</v>
      </c>
      <c r="U465" s="95">
        <v>34171.0</v>
      </c>
      <c r="V465" s="58">
        <v>394.2</v>
      </c>
      <c r="W465" s="100">
        <f t="shared" si="98"/>
        <v>10.8</v>
      </c>
      <c r="X465" s="97">
        <f t="shared" si="99"/>
        <v>20.37037037</v>
      </c>
      <c r="Y465" s="97">
        <v>2.2</v>
      </c>
      <c r="Z465" s="58">
        <v>8.6</v>
      </c>
      <c r="AA465" s="58">
        <v>33.6</v>
      </c>
      <c r="AB465" s="58">
        <v>42.2</v>
      </c>
      <c r="AC465" s="97">
        <v>395.4</v>
      </c>
      <c r="AD465" s="58">
        <v>9.4</v>
      </c>
      <c r="AE465" s="58">
        <v>10.2</v>
      </c>
      <c r="AF465" s="58">
        <v>8.4</v>
      </c>
      <c r="AG465" s="58">
        <v>12.6</v>
      </c>
      <c r="AH465" s="58">
        <v>9.5</v>
      </c>
      <c r="AI465" s="58" t="s">
        <v>1023</v>
      </c>
      <c r="AJ465" s="58"/>
      <c r="AK465" s="58"/>
      <c r="AL465" s="58"/>
      <c r="AM465" s="58">
        <v>1.0</v>
      </c>
      <c r="AN465" s="95">
        <v>26.9</v>
      </c>
      <c r="AO465" s="58">
        <v>1.0</v>
      </c>
      <c r="AP465" s="58">
        <v>11.7</v>
      </c>
      <c r="AQ465" s="58">
        <v>75.9</v>
      </c>
      <c r="AR465" s="58">
        <v>44.7</v>
      </c>
      <c r="AS465" s="58">
        <v>50.7</v>
      </c>
      <c r="AT465" s="58">
        <v>4.9</v>
      </c>
      <c r="AU465" s="58">
        <v>0.0</v>
      </c>
      <c r="AV465" s="58">
        <v>13.8</v>
      </c>
      <c r="AW465" s="58">
        <v>22.3</v>
      </c>
      <c r="AX465" s="58">
        <v>30.0</v>
      </c>
      <c r="AY465" s="58">
        <v>33.9</v>
      </c>
      <c r="AZ465" s="58">
        <v>159.3</v>
      </c>
      <c r="BA465" s="58">
        <v>26.4</v>
      </c>
      <c r="BB465" s="58">
        <v>30.9</v>
      </c>
    </row>
    <row r="466" ht="16.5" customHeight="1">
      <c r="A466" s="58" t="s">
        <v>495</v>
      </c>
      <c r="B466" s="58"/>
      <c r="C466" s="58">
        <v>84.0</v>
      </c>
      <c r="D466" s="58" t="s">
        <v>1032</v>
      </c>
      <c r="E466" s="58">
        <v>237.1</v>
      </c>
      <c r="F466" s="58">
        <v>251.2</v>
      </c>
      <c r="G466" s="58">
        <v>5.6</v>
      </c>
      <c r="H466" s="95">
        <v>1496.7</v>
      </c>
      <c r="I466" s="58">
        <v>15.8</v>
      </c>
      <c r="J466" s="58">
        <v>7.1</v>
      </c>
      <c r="K466" s="58">
        <v>17.1</v>
      </c>
      <c r="L466" s="58">
        <v>35.1</v>
      </c>
      <c r="M466" s="58">
        <v>15.4</v>
      </c>
      <c r="N466" s="58">
        <v>9.4</v>
      </c>
      <c r="O466" s="58">
        <v>24.1</v>
      </c>
      <c r="P466" s="58">
        <v>3.9</v>
      </c>
      <c r="Q466" s="58">
        <v>11.1</v>
      </c>
      <c r="R466" s="58">
        <v>85.0</v>
      </c>
      <c r="S466" s="58">
        <v>20.4</v>
      </c>
      <c r="T466" s="95">
        <v>18594.0</v>
      </c>
      <c r="U466" s="95">
        <v>34171.0</v>
      </c>
      <c r="V466" s="58">
        <v>394.2</v>
      </c>
      <c r="W466" s="100">
        <f t="shared" si="98"/>
        <v>10.8</v>
      </c>
      <c r="X466" s="97">
        <f t="shared" si="99"/>
        <v>20.37037037</v>
      </c>
      <c r="Y466" s="97">
        <v>2.2</v>
      </c>
      <c r="Z466" s="58">
        <v>8.6</v>
      </c>
      <c r="AA466" s="58">
        <v>33.6</v>
      </c>
      <c r="AB466" s="58">
        <v>42.2</v>
      </c>
      <c r="AC466" s="97">
        <v>393.9</v>
      </c>
      <c r="AD466" s="58">
        <v>9.4</v>
      </c>
      <c r="AE466" s="58">
        <v>10.2</v>
      </c>
      <c r="AF466" s="58">
        <v>8.4</v>
      </c>
      <c r="AG466" s="58">
        <v>12.6</v>
      </c>
      <c r="AH466" s="58">
        <v>9.5</v>
      </c>
      <c r="AI466" s="58" t="s">
        <v>1023</v>
      </c>
      <c r="AJ466" s="58"/>
      <c r="AK466" s="58"/>
      <c r="AL466" s="58"/>
      <c r="AM466" s="58">
        <v>1.0</v>
      </c>
      <c r="AN466" s="95">
        <v>167.8</v>
      </c>
      <c r="AO466" s="58">
        <v>1.1</v>
      </c>
      <c r="AP466" s="58">
        <v>11.7</v>
      </c>
      <c r="AQ466" s="58">
        <v>75.9</v>
      </c>
      <c r="AR466" s="58">
        <v>44.7</v>
      </c>
      <c r="AS466" s="58">
        <v>50.7</v>
      </c>
      <c r="AT466" s="58">
        <v>4.9</v>
      </c>
      <c r="AU466" s="58">
        <v>0.0</v>
      </c>
      <c r="AV466" s="58">
        <v>13.8</v>
      </c>
      <c r="AW466" s="58">
        <v>22.3</v>
      </c>
      <c r="AX466" s="58">
        <v>30.0</v>
      </c>
      <c r="AY466" s="58">
        <v>33.9</v>
      </c>
      <c r="AZ466" s="58">
        <v>159.3</v>
      </c>
      <c r="BA466" s="58">
        <v>26.4</v>
      </c>
      <c r="BB466" s="58">
        <v>30.9</v>
      </c>
    </row>
    <row r="467" ht="16.5" customHeight="1">
      <c r="A467" s="58" t="s">
        <v>495</v>
      </c>
      <c r="B467" s="58"/>
      <c r="C467" s="58">
        <v>85.0</v>
      </c>
      <c r="D467" s="58" t="s">
        <v>1033</v>
      </c>
      <c r="E467" s="58">
        <v>239.4</v>
      </c>
      <c r="F467" s="58">
        <v>256.3</v>
      </c>
      <c r="G467" s="58">
        <v>6.6</v>
      </c>
      <c r="H467" s="95">
        <v>4143.3</v>
      </c>
      <c r="I467" s="58">
        <v>15.8</v>
      </c>
      <c r="J467" s="58">
        <v>7.1</v>
      </c>
      <c r="K467" s="58">
        <v>17.1</v>
      </c>
      <c r="L467" s="58">
        <v>35.1</v>
      </c>
      <c r="M467" s="58">
        <v>15.4</v>
      </c>
      <c r="N467" s="58">
        <v>9.4</v>
      </c>
      <c r="O467" s="58">
        <v>24.1</v>
      </c>
      <c r="P467" s="58">
        <v>3.2</v>
      </c>
      <c r="Q467" s="58">
        <v>8.3</v>
      </c>
      <c r="R467" s="58">
        <v>88.5</v>
      </c>
      <c r="S467" s="58">
        <v>19.4</v>
      </c>
      <c r="T467" s="95">
        <v>18594.0</v>
      </c>
      <c r="U467" s="95">
        <v>34171.0</v>
      </c>
      <c r="V467" s="58">
        <v>394.2</v>
      </c>
      <c r="W467" s="100">
        <f t="shared" si="98"/>
        <v>10.8</v>
      </c>
      <c r="X467" s="97">
        <f t="shared" si="99"/>
        <v>20.37037037</v>
      </c>
      <c r="Y467" s="97">
        <v>2.2</v>
      </c>
      <c r="Z467" s="58">
        <v>8.6</v>
      </c>
      <c r="AA467" s="58">
        <v>33.6</v>
      </c>
      <c r="AB467" s="58">
        <v>42.2</v>
      </c>
      <c r="AC467" s="97">
        <v>392.9</v>
      </c>
      <c r="AD467" s="58">
        <v>9.4</v>
      </c>
      <c r="AE467" s="58">
        <v>10.2</v>
      </c>
      <c r="AF467" s="58">
        <v>8.4</v>
      </c>
      <c r="AG467" s="58">
        <v>12.6</v>
      </c>
      <c r="AH467" s="58">
        <v>9.5</v>
      </c>
      <c r="AI467" s="58" t="s">
        <v>1023</v>
      </c>
      <c r="AJ467" s="58"/>
      <c r="AK467" s="58"/>
      <c r="AL467" s="58"/>
      <c r="AM467" s="58">
        <v>1.0</v>
      </c>
      <c r="AN467" s="95">
        <v>61.9</v>
      </c>
      <c r="AO467" s="58">
        <v>1.1</v>
      </c>
      <c r="AP467" s="58">
        <v>11.7</v>
      </c>
      <c r="AQ467" s="58">
        <v>75.9</v>
      </c>
      <c r="AR467" s="58">
        <v>44.7</v>
      </c>
      <c r="AS467" s="58">
        <v>50.7</v>
      </c>
      <c r="AT467" s="58">
        <v>4.9</v>
      </c>
      <c r="AU467" s="58">
        <v>0.0</v>
      </c>
      <c r="AV467" s="58">
        <v>13.8</v>
      </c>
      <c r="AW467" s="58">
        <v>22.3</v>
      </c>
      <c r="AX467" s="58">
        <v>30.0</v>
      </c>
      <c r="AY467" s="58">
        <v>33.9</v>
      </c>
      <c r="AZ467" s="58">
        <v>159.3</v>
      </c>
      <c r="BA467" s="58">
        <v>26.4</v>
      </c>
      <c r="BB467" s="58">
        <v>30.9</v>
      </c>
    </row>
    <row r="468" ht="16.5" customHeight="1">
      <c r="A468" s="58" t="s">
        <v>495</v>
      </c>
      <c r="B468" s="58"/>
      <c r="C468" s="58">
        <v>86.0</v>
      </c>
      <c r="D468" s="58" t="s">
        <v>1034</v>
      </c>
      <c r="E468" s="58">
        <v>241.4</v>
      </c>
      <c r="F468" s="58">
        <v>273.3</v>
      </c>
      <c r="G468" s="58">
        <v>11.7</v>
      </c>
      <c r="H468" s="95">
        <v>5239.7</v>
      </c>
      <c r="I468" s="58">
        <v>15.8</v>
      </c>
      <c r="J468" s="58">
        <v>7.1</v>
      </c>
      <c r="K468" s="58">
        <v>17.1</v>
      </c>
      <c r="L468" s="58">
        <v>35.1</v>
      </c>
      <c r="M468" s="58">
        <v>15.4</v>
      </c>
      <c r="N468" s="58">
        <v>9.4</v>
      </c>
      <c r="O468" s="58">
        <v>24.1</v>
      </c>
      <c r="P468" s="58">
        <v>3.8</v>
      </c>
      <c r="Q468" s="58">
        <v>8.0</v>
      </c>
      <c r="R468" s="58">
        <v>88.2</v>
      </c>
      <c r="S468" s="58">
        <v>6.1</v>
      </c>
      <c r="T468" s="95">
        <v>18594.0</v>
      </c>
      <c r="U468" s="95">
        <v>34171.0</v>
      </c>
      <c r="V468" s="58">
        <v>394.2</v>
      </c>
      <c r="W468" s="100">
        <f t="shared" si="98"/>
        <v>10.8</v>
      </c>
      <c r="X468" s="97">
        <f t="shared" si="99"/>
        <v>20.37037037</v>
      </c>
      <c r="Y468" s="97">
        <v>2.2</v>
      </c>
      <c r="Z468" s="58">
        <v>8.6</v>
      </c>
      <c r="AA468" s="58">
        <v>33.6</v>
      </c>
      <c r="AB468" s="58">
        <v>42.2</v>
      </c>
      <c r="AC468" s="97">
        <v>397.7</v>
      </c>
      <c r="AD468" s="58">
        <v>9.4</v>
      </c>
      <c r="AE468" s="58">
        <v>10.2</v>
      </c>
      <c r="AF468" s="58">
        <v>8.4</v>
      </c>
      <c r="AG468" s="58">
        <v>12.6</v>
      </c>
      <c r="AH468" s="58">
        <v>9.5</v>
      </c>
      <c r="AI468" s="58" t="s">
        <v>1023</v>
      </c>
      <c r="AJ468" s="58"/>
      <c r="AK468" s="58"/>
      <c r="AL468" s="58"/>
      <c r="AM468" s="58">
        <v>1.0</v>
      </c>
      <c r="AN468" s="95">
        <v>52.2</v>
      </c>
      <c r="AO468" s="58">
        <v>1.0</v>
      </c>
      <c r="AP468" s="58">
        <v>11.7</v>
      </c>
      <c r="AQ468" s="58">
        <v>75.9</v>
      </c>
      <c r="AR468" s="58">
        <v>44.7</v>
      </c>
      <c r="AS468" s="58">
        <v>50.7</v>
      </c>
      <c r="AT468" s="58">
        <v>4.9</v>
      </c>
      <c r="AU468" s="58">
        <v>0.0</v>
      </c>
      <c r="AV468" s="58">
        <v>13.8</v>
      </c>
      <c r="AW468" s="58">
        <v>22.3</v>
      </c>
      <c r="AX468" s="58">
        <v>30.0</v>
      </c>
      <c r="AY468" s="58">
        <v>33.9</v>
      </c>
      <c r="AZ468" s="58">
        <v>159.3</v>
      </c>
      <c r="BA468" s="58">
        <v>26.4</v>
      </c>
      <c r="BB468" s="58">
        <v>30.9</v>
      </c>
    </row>
    <row r="469" ht="16.5" customHeight="1">
      <c r="A469" s="58" t="s">
        <v>660</v>
      </c>
      <c r="B469" s="58"/>
      <c r="C469" s="58">
        <v>217.0</v>
      </c>
      <c r="D469" s="58" t="s">
        <v>1035</v>
      </c>
      <c r="E469" s="58">
        <v>264.3</v>
      </c>
      <c r="F469" s="58">
        <v>368.1</v>
      </c>
      <c r="G469" s="58">
        <v>28.2</v>
      </c>
      <c r="H469" s="95">
        <v>4193.7</v>
      </c>
      <c r="I469" s="58">
        <v>15.3</v>
      </c>
      <c r="J469" s="58">
        <v>7.9</v>
      </c>
      <c r="K469" s="58">
        <v>18.7</v>
      </c>
      <c r="L469" s="58">
        <v>35.5</v>
      </c>
      <c r="M469" s="58">
        <v>13.9</v>
      </c>
      <c r="N469" s="58">
        <v>8.7</v>
      </c>
      <c r="O469" s="58">
        <v>34.3</v>
      </c>
      <c r="P469" s="58">
        <v>35.5</v>
      </c>
      <c r="Q469" s="58">
        <v>13.6</v>
      </c>
      <c r="R469" s="58">
        <v>50.9</v>
      </c>
      <c r="S469" s="58">
        <v>21.6</v>
      </c>
      <c r="T469" s="95">
        <v>25838.0</v>
      </c>
      <c r="U469" s="95">
        <v>70321.0</v>
      </c>
      <c r="V469" s="58">
        <v>560.2</v>
      </c>
      <c r="W469" s="100">
        <f t="shared" si="98"/>
        <v>12.1</v>
      </c>
      <c r="X469" s="97">
        <f t="shared" si="99"/>
        <v>33.05785124</v>
      </c>
      <c r="Y469" s="97">
        <v>4.0</v>
      </c>
      <c r="Z469" s="58">
        <v>8.1</v>
      </c>
      <c r="AA469" s="58">
        <v>41.3</v>
      </c>
      <c r="AB469" s="58">
        <v>33.0</v>
      </c>
      <c r="AC469" s="97">
        <v>573.8</v>
      </c>
      <c r="AD469" s="58">
        <v>4.5</v>
      </c>
      <c r="AE469" s="58">
        <v>4.7</v>
      </c>
      <c r="AF469" s="58">
        <v>4.2</v>
      </c>
      <c r="AG469" s="58">
        <v>2.8</v>
      </c>
      <c r="AH469" s="58">
        <v>6.3</v>
      </c>
      <c r="AI469" s="58" t="s">
        <v>1036</v>
      </c>
      <c r="AJ469" s="58"/>
      <c r="AK469" s="58"/>
      <c r="AL469" s="58"/>
      <c r="AM469" s="58">
        <v>1.0</v>
      </c>
      <c r="AN469" s="95">
        <v>87.8</v>
      </c>
      <c r="AO469" s="58">
        <v>4.1</v>
      </c>
      <c r="AP469" s="58">
        <v>10.1</v>
      </c>
      <c r="AQ469" s="58">
        <v>65.7</v>
      </c>
      <c r="AR469" s="58">
        <v>51.5</v>
      </c>
      <c r="AS469" s="58">
        <v>67.7</v>
      </c>
      <c r="AT469" s="58">
        <v>6.3</v>
      </c>
      <c r="AU469" s="58">
        <v>0.1</v>
      </c>
      <c r="AV469" s="58">
        <v>16.0</v>
      </c>
      <c r="AW469" s="58">
        <v>18.1</v>
      </c>
      <c r="AX469" s="58">
        <v>40.4</v>
      </c>
      <c r="AY469" s="58">
        <v>25.4</v>
      </c>
      <c r="AZ469" s="58">
        <v>53.1</v>
      </c>
      <c r="BA469" s="58">
        <v>28.4</v>
      </c>
      <c r="BB469" s="58">
        <v>49.2</v>
      </c>
    </row>
    <row r="470" ht="16.5" customHeight="1">
      <c r="A470" s="58" t="s">
        <v>660</v>
      </c>
      <c r="B470" s="58"/>
      <c r="C470" s="58">
        <v>218.0</v>
      </c>
      <c r="D470" s="58" t="s">
        <v>1037</v>
      </c>
      <c r="E470" s="58">
        <v>284.7</v>
      </c>
      <c r="F470" s="58">
        <v>377.4</v>
      </c>
      <c r="G470" s="58">
        <v>24.6</v>
      </c>
      <c r="H470" s="95">
        <v>4732.2</v>
      </c>
      <c r="I470" s="58">
        <v>15.3</v>
      </c>
      <c r="J470" s="58">
        <v>7.9</v>
      </c>
      <c r="K470" s="58">
        <v>18.7</v>
      </c>
      <c r="L470" s="58">
        <v>35.5</v>
      </c>
      <c r="M470" s="58">
        <v>13.9</v>
      </c>
      <c r="N470" s="58">
        <v>8.7</v>
      </c>
      <c r="O470" s="58">
        <v>34.3</v>
      </c>
      <c r="P470" s="58">
        <v>36.2</v>
      </c>
      <c r="Q470" s="58">
        <v>13.3</v>
      </c>
      <c r="R470" s="58">
        <v>50.5</v>
      </c>
      <c r="S470" s="58">
        <v>28.8</v>
      </c>
      <c r="T470" s="95">
        <v>25838.0</v>
      </c>
      <c r="U470" s="95">
        <v>70321.0</v>
      </c>
      <c r="V470" s="58">
        <v>560.2</v>
      </c>
      <c r="W470" s="100">
        <f t="shared" si="98"/>
        <v>12.1</v>
      </c>
      <c r="X470" s="97">
        <f t="shared" si="99"/>
        <v>33.05785124</v>
      </c>
      <c r="Y470" s="97">
        <v>4.0</v>
      </c>
      <c r="Z470" s="58">
        <v>8.1</v>
      </c>
      <c r="AA470" s="58">
        <v>41.3</v>
      </c>
      <c r="AB470" s="58">
        <v>33.0</v>
      </c>
      <c r="AC470" s="97">
        <v>575.3</v>
      </c>
      <c r="AD470" s="58">
        <v>4.5</v>
      </c>
      <c r="AE470" s="58">
        <v>4.7</v>
      </c>
      <c r="AF470" s="58">
        <v>4.2</v>
      </c>
      <c r="AG470" s="58">
        <v>2.8</v>
      </c>
      <c r="AH470" s="58">
        <v>6.3</v>
      </c>
      <c r="AI470" s="58" t="s">
        <v>1036</v>
      </c>
      <c r="AJ470" s="58"/>
      <c r="AK470" s="58"/>
      <c r="AL470" s="58"/>
      <c r="AM470" s="58">
        <v>1.0</v>
      </c>
      <c r="AN470" s="95">
        <v>79.8</v>
      </c>
      <c r="AO470" s="58">
        <v>4.0</v>
      </c>
      <c r="AP470" s="58">
        <v>10.1</v>
      </c>
      <c r="AQ470" s="58">
        <v>65.7</v>
      </c>
      <c r="AR470" s="58">
        <v>51.5</v>
      </c>
      <c r="AS470" s="58">
        <v>67.7</v>
      </c>
      <c r="AT470" s="58">
        <v>6.3</v>
      </c>
      <c r="AU470" s="58">
        <v>0.1</v>
      </c>
      <c r="AV470" s="58">
        <v>16.0</v>
      </c>
      <c r="AW470" s="58">
        <v>18.1</v>
      </c>
      <c r="AX470" s="58">
        <v>40.4</v>
      </c>
      <c r="AY470" s="58">
        <v>25.4</v>
      </c>
      <c r="AZ470" s="58">
        <v>53.1</v>
      </c>
      <c r="BA470" s="58">
        <v>28.4</v>
      </c>
      <c r="BB470" s="58">
        <v>49.2</v>
      </c>
    </row>
    <row r="471" ht="16.5" customHeight="1">
      <c r="A471" s="58" t="s">
        <v>660</v>
      </c>
      <c r="B471" s="58"/>
      <c r="C471" s="58">
        <v>219.0</v>
      </c>
      <c r="D471" s="58" t="s">
        <v>1038</v>
      </c>
      <c r="E471" s="58">
        <v>252.5</v>
      </c>
      <c r="F471" s="58">
        <v>334.8</v>
      </c>
      <c r="G471" s="58">
        <v>24.6</v>
      </c>
      <c r="H471" s="95">
        <v>6379.0</v>
      </c>
      <c r="I471" s="58">
        <v>15.3</v>
      </c>
      <c r="J471" s="58">
        <v>7.9</v>
      </c>
      <c r="K471" s="58">
        <v>18.7</v>
      </c>
      <c r="L471" s="58">
        <v>35.5</v>
      </c>
      <c r="M471" s="58">
        <v>13.9</v>
      </c>
      <c r="N471" s="58">
        <v>8.7</v>
      </c>
      <c r="O471" s="58">
        <v>34.3</v>
      </c>
      <c r="P471" s="58">
        <v>36.9</v>
      </c>
      <c r="Q471" s="58">
        <v>14.0</v>
      </c>
      <c r="R471" s="58">
        <v>49.1</v>
      </c>
      <c r="S471" s="58">
        <v>25.6</v>
      </c>
      <c r="T471" s="95">
        <v>25838.0</v>
      </c>
      <c r="U471" s="95">
        <v>70321.0</v>
      </c>
      <c r="V471" s="58">
        <v>560.2</v>
      </c>
      <c r="W471" s="100">
        <f t="shared" si="98"/>
        <v>12.1</v>
      </c>
      <c r="X471" s="97">
        <f t="shared" si="99"/>
        <v>33.05785124</v>
      </c>
      <c r="Y471" s="97">
        <v>4.0</v>
      </c>
      <c r="Z471" s="58">
        <v>8.1</v>
      </c>
      <c r="AA471" s="58">
        <v>41.3</v>
      </c>
      <c r="AB471" s="58">
        <v>33.0</v>
      </c>
      <c r="AC471" s="97">
        <v>576.5</v>
      </c>
      <c r="AD471" s="58">
        <v>4.5</v>
      </c>
      <c r="AE471" s="58">
        <v>4.7</v>
      </c>
      <c r="AF471" s="58">
        <v>4.2</v>
      </c>
      <c r="AG471" s="58">
        <v>2.8</v>
      </c>
      <c r="AH471" s="58">
        <v>6.3</v>
      </c>
      <c r="AI471" s="58" t="s">
        <v>1036</v>
      </c>
      <c r="AJ471" s="58"/>
      <c r="AK471" s="58"/>
      <c r="AL471" s="58"/>
      <c r="AM471" s="58">
        <v>1.0</v>
      </c>
      <c r="AN471" s="95">
        <v>52.5</v>
      </c>
      <c r="AO471" s="58">
        <v>4.0</v>
      </c>
      <c r="AP471" s="58">
        <v>10.1</v>
      </c>
      <c r="AQ471" s="58">
        <v>65.7</v>
      </c>
      <c r="AR471" s="58">
        <v>51.5</v>
      </c>
      <c r="AS471" s="58">
        <v>67.7</v>
      </c>
      <c r="AT471" s="58">
        <v>6.3</v>
      </c>
      <c r="AU471" s="58">
        <v>0.1</v>
      </c>
      <c r="AV471" s="58">
        <v>16.0</v>
      </c>
      <c r="AW471" s="58">
        <v>18.1</v>
      </c>
      <c r="AX471" s="58">
        <v>40.4</v>
      </c>
      <c r="AY471" s="58">
        <v>25.4</v>
      </c>
      <c r="AZ471" s="58">
        <v>53.1</v>
      </c>
      <c r="BA471" s="58">
        <v>28.4</v>
      </c>
      <c r="BB471" s="58">
        <v>49.2</v>
      </c>
    </row>
    <row r="472" ht="16.5" customHeight="1">
      <c r="A472" s="58" t="s">
        <v>660</v>
      </c>
      <c r="B472" s="58"/>
      <c r="C472" s="58">
        <v>220.0</v>
      </c>
      <c r="D472" s="58" t="s">
        <v>1039</v>
      </c>
      <c r="E472" s="58">
        <v>282.6</v>
      </c>
      <c r="F472" s="58">
        <v>370.0</v>
      </c>
      <c r="G472" s="58">
        <v>23.6</v>
      </c>
      <c r="H472" s="95">
        <v>4080.6</v>
      </c>
      <c r="I472" s="58">
        <v>15.3</v>
      </c>
      <c r="J472" s="58">
        <v>7.9</v>
      </c>
      <c r="K472" s="58">
        <v>18.7</v>
      </c>
      <c r="L472" s="58">
        <v>35.5</v>
      </c>
      <c r="M472" s="58">
        <v>13.9</v>
      </c>
      <c r="N472" s="58">
        <v>8.7</v>
      </c>
      <c r="O472" s="58">
        <v>34.3</v>
      </c>
      <c r="P472" s="58">
        <v>38.0</v>
      </c>
      <c r="Q472" s="58">
        <v>14.2</v>
      </c>
      <c r="R472" s="58">
        <v>47.8</v>
      </c>
      <c r="S472" s="58">
        <v>25.1</v>
      </c>
      <c r="T472" s="95">
        <v>25838.0</v>
      </c>
      <c r="U472" s="95">
        <v>70321.0</v>
      </c>
      <c r="V472" s="58">
        <v>560.2</v>
      </c>
      <c r="W472" s="100">
        <f t="shared" si="98"/>
        <v>12.1</v>
      </c>
      <c r="X472" s="97">
        <f t="shared" si="99"/>
        <v>33.05785124</v>
      </c>
      <c r="Y472" s="97">
        <v>4.0</v>
      </c>
      <c r="Z472" s="58">
        <v>8.1</v>
      </c>
      <c r="AA472" s="58">
        <v>41.3</v>
      </c>
      <c r="AB472" s="58">
        <v>33.0</v>
      </c>
      <c r="AC472" s="97">
        <v>574.4</v>
      </c>
      <c r="AD472" s="58">
        <v>4.5</v>
      </c>
      <c r="AE472" s="58">
        <v>4.7</v>
      </c>
      <c r="AF472" s="58">
        <v>4.2</v>
      </c>
      <c r="AG472" s="58">
        <v>2.8</v>
      </c>
      <c r="AH472" s="58">
        <v>6.3</v>
      </c>
      <c r="AI472" s="58" t="s">
        <v>1036</v>
      </c>
      <c r="AJ472" s="58"/>
      <c r="AK472" s="58"/>
      <c r="AL472" s="58"/>
      <c r="AM472" s="58">
        <v>1.0</v>
      </c>
      <c r="AN472" s="95">
        <v>90.7</v>
      </c>
      <c r="AO472" s="58">
        <v>4.1</v>
      </c>
      <c r="AP472" s="58">
        <v>10.1</v>
      </c>
      <c r="AQ472" s="58">
        <v>65.7</v>
      </c>
      <c r="AR472" s="58">
        <v>51.5</v>
      </c>
      <c r="AS472" s="58">
        <v>67.7</v>
      </c>
      <c r="AT472" s="58">
        <v>6.3</v>
      </c>
      <c r="AU472" s="58">
        <v>0.1</v>
      </c>
      <c r="AV472" s="58">
        <v>16.0</v>
      </c>
      <c r="AW472" s="58">
        <v>18.1</v>
      </c>
      <c r="AX472" s="58">
        <v>40.4</v>
      </c>
      <c r="AY472" s="58">
        <v>25.4</v>
      </c>
      <c r="AZ472" s="58">
        <v>53.1</v>
      </c>
      <c r="BA472" s="58">
        <v>28.4</v>
      </c>
      <c r="BB472" s="58">
        <v>49.2</v>
      </c>
    </row>
    <row r="473" ht="16.5" customHeight="1">
      <c r="A473" s="58" t="s">
        <v>659</v>
      </c>
      <c r="B473" s="58"/>
      <c r="C473" s="58">
        <v>258.0</v>
      </c>
      <c r="D473" s="58" t="s">
        <v>1040</v>
      </c>
      <c r="E473" s="58">
        <v>239.6</v>
      </c>
      <c r="F473" s="58">
        <v>304.3</v>
      </c>
      <c r="G473" s="58">
        <v>21.4</v>
      </c>
      <c r="H473" s="95">
        <v>2674.7</v>
      </c>
      <c r="I473" s="58">
        <v>15.3</v>
      </c>
      <c r="J473" s="58">
        <v>8.7</v>
      </c>
      <c r="K473" s="58">
        <v>18.6</v>
      </c>
      <c r="L473" s="58">
        <v>34.5</v>
      </c>
      <c r="M473" s="58">
        <v>13.4</v>
      </c>
      <c r="N473" s="58">
        <v>9.5</v>
      </c>
      <c r="O473" s="58">
        <v>38.6</v>
      </c>
      <c r="P473" s="58">
        <v>24.5</v>
      </c>
      <c r="Q473" s="58">
        <v>30.5</v>
      </c>
      <c r="R473" s="58">
        <v>45.0</v>
      </c>
      <c r="S473" s="58">
        <v>33.0</v>
      </c>
      <c r="T473" s="95">
        <v>23759.0</v>
      </c>
      <c r="U473" s="95">
        <v>79313.0</v>
      </c>
      <c r="V473" s="58">
        <v>539.4</v>
      </c>
      <c r="W473" s="100">
        <f t="shared" si="98"/>
        <v>14.8</v>
      </c>
      <c r="X473" s="97">
        <f t="shared" si="99"/>
        <v>40.54054054</v>
      </c>
      <c r="Y473" s="97">
        <v>6.0</v>
      </c>
      <c r="Z473" s="58">
        <v>8.8</v>
      </c>
      <c r="AA473" s="58">
        <v>39.5</v>
      </c>
      <c r="AB473" s="58">
        <v>40.5</v>
      </c>
      <c r="AC473" s="97">
        <v>649.0</v>
      </c>
      <c r="AD473" s="58">
        <v>5.0</v>
      </c>
      <c r="AE473" s="58">
        <v>5.2</v>
      </c>
      <c r="AF473" s="58">
        <v>4.6</v>
      </c>
      <c r="AG473" s="58">
        <v>2.3</v>
      </c>
      <c r="AH473" s="58">
        <v>5.6</v>
      </c>
      <c r="AI473" s="58" t="s">
        <v>1041</v>
      </c>
      <c r="AJ473" s="58"/>
      <c r="AK473" s="58"/>
      <c r="AL473" s="58"/>
      <c r="AM473" s="58">
        <v>1.0</v>
      </c>
      <c r="AN473" s="95">
        <v>113.8</v>
      </c>
      <c r="AO473" s="58">
        <v>1.5</v>
      </c>
      <c r="AP473" s="58">
        <v>16.5</v>
      </c>
      <c r="AQ473" s="58">
        <v>61.4</v>
      </c>
      <c r="AR473" s="58">
        <v>44.4</v>
      </c>
      <c r="AS473" s="58">
        <v>52.5</v>
      </c>
      <c r="AT473" s="58">
        <v>5.1</v>
      </c>
      <c r="AU473" s="58">
        <v>0.1</v>
      </c>
      <c r="AV473" s="58">
        <v>20.0</v>
      </c>
      <c r="AW473" s="58">
        <v>15.2</v>
      </c>
      <c r="AX473" s="58">
        <v>37.6</v>
      </c>
      <c r="AY473" s="58">
        <v>27.1</v>
      </c>
      <c r="AZ473" s="58">
        <v>67.2</v>
      </c>
      <c r="BA473" s="58">
        <v>26.6</v>
      </c>
      <c r="BB473" s="58">
        <v>44.5</v>
      </c>
    </row>
    <row r="474" ht="16.5" customHeight="1">
      <c r="A474" s="58" t="s">
        <v>659</v>
      </c>
      <c r="B474" s="58"/>
      <c r="C474" s="58">
        <v>259.0</v>
      </c>
      <c r="D474" s="58" t="s">
        <v>1042</v>
      </c>
      <c r="E474" s="58">
        <v>235.4</v>
      </c>
      <c r="F474" s="58">
        <v>319.5</v>
      </c>
      <c r="G474" s="58">
        <v>26.2</v>
      </c>
      <c r="H474" s="95">
        <v>3413.5</v>
      </c>
      <c r="I474" s="58">
        <v>15.3</v>
      </c>
      <c r="J474" s="58">
        <v>8.7</v>
      </c>
      <c r="K474" s="58">
        <v>18.6</v>
      </c>
      <c r="L474" s="58">
        <v>34.5</v>
      </c>
      <c r="M474" s="58">
        <v>13.4</v>
      </c>
      <c r="N474" s="58">
        <v>9.5</v>
      </c>
      <c r="O474" s="58">
        <v>38.6</v>
      </c>
      <c r="P474" s="58">
        <v>25.0</v>
      </c>
      <c r="Q474" s="58">
        <v>26.8</v>
      </c>
      <c r="R474" s="58">
        <v>48.2</v>
      </c>
      <c r="S474" s="58">
        <v>32.5</v>
      </c>
      <c r="T474" s="95">
        <v>23759.0</v>
      </c>
      <c r="U474" s="95">
        <v>79313.0</v>
      </c>
      <c r="V474" s="58">
        <v>539.4</v>
      </c>
      <c r="W474" s="100">
        <f t="shared" si="98"/>
        <v>14.8</v>
      </c>
      <c r="X474" s="97">
        <f t="shared" si="99"/>
        <v>40.54054054</v>
      </c>
      <c r="Y474" s="97">
        <v>6.0</v>
      </c>
      <c r="Z474" s="58">
        <v>8.8</v>
      </c>
      <c r="AA474" s="58">
        <v>39.5</v>
      </c>
      <c r="AB474" s="58">
        <v>40.5</v>
      </c>
      <c r="AC474" s="97">
        <v>645.9</v>
      </c>
      <c r="AD474" s="58">
        <v>5.0</v>
      </c>
      <c r="AE474" s="58">
        <v>5.2</v>
      </c>
      <c r="AF474" s="58">
        <v>4.6</v>
      </c>
      <c r="AG474" s="58">
        <v>2.3</v>
      </c>
      <c r="AH474" s="58">
        <v>5.6</v>
      </c>
      <c r="AI474" s="58" t="s">
        <v>1041</v>
      </c>
      <c r="AJ474" s="58"/>
      <c r="AK474" s="58"/>
      <c r="AL474" s="58"/>
      <c r="AM474" s="58">
        <v>1.0</v>
      </c>
      <c r="AN474" s="95">
        <v>93.6</v>
      </c>
      <c r="AO474" s="58">
        <v>1.5</v>
      </c>
      <c r="AP474" s="58">
        <v>16.5</v>
      </c>
      <c r="AQ474" s="58">
        <v>61.4</v>
      </c>
      <c r="AR474" s="58">
        <v>44.4</v>
      </c>
      <c r="AS474" s="58">
        <v>52.5</v>
      </c>
      <c r="AT474" s="58">
        <v>5.1</v>
      </c>
      <c r="AU474" s="58">
        <v>0.1</v>
      </c>
      <c r="AV474" s="58">
        <v>20.0</v>
      </c>
      <c r="AW474" s="58">
        <v>15.2</v>
      </c>
      <c r="AX474" s="58">
        <v>37.6</v>
      </c>
      <c r="AY474" s="58">
        <v>27.1</v>
      </c>
      <c r="AZ474" s="58">
        <v>67.2</v>
      </c>
      <c r="BA474" s="58">
        <v>26.6</v>
      </c>
      <c r="BB474" s="58">
        <v>44.5</v>
      </c>
    </row>
    <row r="475" ht="16.5" customHeight="1">
      <c r="A475" s="58" t="s">
        <v>645</v>
      </c>
      <c r="B475" s="58"/>
      <c r="C475" s="58">
        <v>182.0</v>
      </c>
      <c r="D475" s="58" t="s">
        <v>1043</v>
      </c>
      <c r="E475" s="58">
        <v>250.0</v>
      </c>
      <c r="F475" s="58">
        <v>365.1</v>
      </c>
      <c r="G475" s="58">
        <v>31.4</v>
      </c>
      <c r="H475" s="95">
        <v>4289.0</v>
      </c>
      <c r="I475" s="58">
        <v>16.4</v>
      </c>
      <c r="J475" s="58">
        <v>7.6</v>
      </c>
      <c r="K475" s="58">
        <v>18.4</v>
      </c>
      <c r="L475" s="58">
        <v>37.0</v>
      </c>
      <c r="M475" s="58">
        <v>12.9</v>
      </c>
      <c r="N475" s="58">
        <v>7.7</v>
      </c>
      <c r="O475" s="58">
        <v>44.2</v>
      </c>
      <c r="P475" s="58">
        <v>22.9</v>
      </c>
      <c r="Q475" s="58">
        <v>19.6</v>
      </c>
      <c r="R475" s="58">
        <v>57.5</v>
      </c>
      <c r="S475" s="58">
        <v>18.8</v>
      </c>
      <c r="T475" s="95">
        <v>20555.0</v>
      </c>
      <c r="U475" s="95">
        <v>92367.0</v>
      </c>
      <c r="V475" s="58">
        <v>503.9</v>
      </c>
      <c r="W475" s="100">
        <f t="shared" si="98"/>
        <v>9.4</v>
      </c>
      <c r="X475" s="97">
        <f t="shared" si="99"/>
        <v>27.65957447</v>
      </c>
      <c r="Y475" s="97">
        <v>2.6</v>
      </c>
      <c r="Z475" s="58">
        <v>6.8</v>
      </c>
      <c r="AA475" s="58">
        <v>35.9</v>
      </c>
      <c r="AB475" s="58">
        <v>46.1</v>
      </c>
      <c r="AC475" s="97">
        <v>773.3</v>
      </c>
      <c r="AD475" s="58">
        <v>6.2</v>
      </c>
      <c r="AE475" s="58">
        <v>6.5</v>
      </c>
      <c r="AF475" s="58">
        <v>5.8</v>
      </c>
      <c r="AG475" s="58">
        <v>6.6</v>
      </c>
      <c r="AH475" s="58">
        <v>7.3</v>
      </c>
      <c r="AI475" s="58" t="s">
        <v>1044</v>
      </c>
      <c r="AJ475" s="58"/>
      <c r="AK475" s="58"/>
      <c r="AL475" s="58"/>
      <c r="AM475" s="58">
        <v>1.0</v>
      </c>
      <c r="AN475" s="95">
        <v>85.1</v>
      </c>
      <c r="AO475" s="58">
        <v>3.1</v>
      </c>
      <c r="AP475" s="58">
        <v>16.4</v>
      </c>
      <c r="AQ475" s="58">
        <v>55.8</v>
      </c>
      <c r="AR475" s="58">
        <v>57.6</v>
      </c>
      <c r="AS475" s="58">
        <v>57.8</v>
      </c>
      <c r="AT475" s="58">
        <v>5.3</v>
      </c>
      <c r="AU475" s="58">
        <v>0.0</v>
      </c>
      <c r="AV475" s="58">
        <v>10.6</v>
      </c>
      <c r="AW475" s="58">
        <v>26.7</v>
      </c>
      <c r="AX475" s="58">
        <v>43.8</v>
      </c>
      <c r="AY475" s="58">
        <v>18.7</v>
      </c>
      <c r="AZ475" s="58">
        <v>104.1</v>
      </c>
      <c r="BA475" s="58">
        <v>29.1</v>
      </c>
      <c r="BB475" s="58">
        <v>43.8</v>
      </c>
    </row>
    <row r="476" ht="16.5" customHeight="1">
      <c r="A476" s="58" t="s">
        <v>645</v>
      </c>
      <c r="B476" s="58"/>
      <c r="C476" s="58">
        <v>183.0</v>
      </c>
      <c r="D476" s="58" t="s">
        <v>1045</v>
      </c>
      <c r="E476" s="58">
        <v>277.4</v>
      </c>
      <c r="F476" s="58">
        <v>367.6</v>
      </c>
      <c r="G476" s="58">
        <v>24.6</v>
      </c>
      <c r="H476" s="95">
        <v>2252.5</v>
      </c>
      <c r="I476" s="58">
        <v>16.4</v>
      </c>
      <c r="J476" s="58">
        <v>7.6</v>
      </c>
      <c r="K476" s="58">
        <v>18.4</v>
      </c>
      <c r="L476" s="58">
        <v>37.0</v>
      </c>
      <c r="M476" s="58">
        <v>12.9</v>
      </c>
      <c r="N476" s="58">
        <v>7.7</v>
      </c>
      <c r="O476" s="58">
        <v>44.2</v>
      </c>
      <c r="P476" s="58">
        <v>23.5</v>
      </c>
      <c r="Q476" s="58">
        <v>22.1</v>
      </c>
      <c r="R476" s="58">
        <v>54.4</v>
      </c>
      <c r="S476" s="58">
        <v>22.6</v>
      </c>
      <c r="T476" s="95">
        <v>20555.0</v>
      </c>
      <c r="U476" s="95">
        <v>92367.0</v>
      </c>
      <c r="V476" s="58">
        <v>503.9</v>
      </c>
      <c r="W476" s="100">
        <f t="shared" si="98"/>
        <v>9.4</v>
      </c>
      <c r="X476" s="97">
        <f t="shared" si="99"/>
        <v>27.65957447</v>
      </c>
      <c r="Y476" s="97">
        <v>2.6</v>
      </c>
      <c r="Z476" s="58">
        <v>6.8</v>
      </c>
      <c r="AA476" s="58">
        <v>35.9</v>
      </c>
      <c r="AB476" s="58">
        <v>46.1</v>
      </c>
      <c r="AC476" s="97">
        <v>763.1</v>
      </c>
      <c r="AD476" s="58">
        <v>6.2</v>
      </c>
      <c r="AE476" s="58">
        <v>6.5</v>
      </c>
      <c r="AF476" s="58">
        <v>5.8</v>
      </c>
      <c r="AG476" s="58">
        <v>6.6</v>
      </c>
      <c r="AH476" s="58">
        <v>7.3</v>
      </c>
      <c r="AI476" s="58" t="s">
        <v>1044</v>
      </c>
      <c r="AJ476" s="58"/>
      <c r="AK476" s="58"/>
      <c r="AL476" s="58"/>
      <c r="AM476" s="58">
        <v>1.0</v>
      </c>
      <c r="AN476" s="95">
        <v>163.2</v>
      </c>
      <c r="AO476" s="58">
        <v>3.3</v>
      </c>
      <c r="AP476" s="58">
        <v>16.4</v>
      </c>
      <c r="AQ476" s="58">
        <v>55.8</v>
      </c>
      <c r="AR476" s="58">
        <v>57.6</v>
      </c>
      <c r="AS476" s="58">
        <v>57.8</v>
      </c>
      <c r="AT476" s="58">
        <v>5.3</v>
      </c>
      <c r="AU476" s="58">
        <v>0.0</v>
      </c>
      <c r="AV476" s="58">
        <v>10.6</v>
      </c>
      <c r="AW476" s="58">
        <v>26.7</v>
      </c>
      <c r="AX476" s="58">
        <v>43.8</v>
      </c>
      <c r="AY476" s="58">
        <v>18.7</v>
      </c>
      <c r="AZ476" s="58">
        <v>104.1</v>
      </c>
      <c r="BA476" s="58">
        <v>29.1</v>
      </c>
      <c r="BB476" s="58">
        <v>43.8</v>
      </c>
    </row>
    <row r="477" ht="16.5" customHeight="1">
      <c r="A477" s="58" t="s">
        <v>645</v>
      </c>
      <c r="B477" s="58"/>
      <c r="C477" s="58">
        <v>180.0</v>
      </c>
      <c r="D477" s="58" t="s">
        <v>1046</v>
      </c>
      <c r="E477" s="58">
        <v>213.2</v>
      </c>
      <c r="F477" s="58">
        <v>254.2</v>
      </c>
      <c r="G477" s="58">
        <v>16.1</v>
      </c>
      <c r="H477" s="95">
        <v>734.1</v>
      </c>
      <c r="I477" s="58">
        <v>17.1</v>
      </c>
      <c r="J477" s="58">
        <v>7.5</v>
      </c>
      <c r="K477" s="58">
        <v>12.0</v>
      </c>
      <c r="L477" s="58">
        <v>36.8</v>
      </c>
      <c r="M477" s="58">
        <v>16.6</v>
      </c>
      <c r="N477" s="58">
        <v>9.9</v>
      </c>
      <c r="O477" s="58">
        <v>24.6</v>
      </c>
      <c r="P477" s="58">
        <v>24.3</v>
      </c>
      <c r="Q477" s="58">
        <v>32.8</v>
      </c>
      <c r="R477" s="58">
        <v>42.9</v>
      </c>
      <c r="S477" s="58">
        <v>50.7</v>
      </c>
      <c r="T477" s="95">
        <v>21744.0</v>
      </c>
      <c r="U477" s="95">
        <v>30918.0</v>
      </c>
      <c r="V477" s="58">
        <v>701.6</v>
      </c>
      <c r="W477" s="100">
        <f t="shared" si="98"/>
        <v>13.1</v>
      </c>
      <c r="X477" s="97">
        <f t="shared" si="99"/>
        <v>29.77099237</v>
      </c>
      <c r="Y477" s="97">
        <v>3.9</v>
      </c>
      <c r="Z477" s="58">
        <v>9.2</v>
      </c>
      <c r="AA477" s="58">
        <v>48.7</v>
      </c>
      <c r="AB477" s="58">
        <v>32.9</v>
      </c>
      <c r="AC477" s="97">
        <v>314.9</v>
      </c>
      <c r="AD477" s="58">
        <v>4.7</v>
      </c>
      <c r="AE477" s="58">
        <v>4.7</v>
      </c>
      <c r="AF477" s="58">
        <v>4.7</v>
      </c>
      <c r="AG477" s="58">
        <v>4.7</v>
      </c>
      <c r="AH477" s="58">
        <v>4.4</v>
      </c>
      <c r="AI477" s="58"/>
      <c r="AJ477" s="58"/>
      <c r="AK477" s="58"/>
      <c r="AL477" s="58"/>
      <c r="AM477" s="58">
        <v>14.0</v>
      </c>
      <c r="AN477" s="95">
        <v>346.2</v>
      </c>
      <c r="AO477" s="58">
        <v>-1.2</v>
      </c>
      <c r="AP477" s="58">
        <v>13.8</v>
      </c>
      <c r="AQ477" s="58">
        <v>75.4</v>
      </c>
      <c r="AR477" s="58">
        <v>41.5</v>
      </c>
      <c r="AS477" s="58">
        <v>45.1</v>
      </c>
      <c r="AT477" s="58">
        <v>7.9</v>
      </c>
      <c r="AU477" s="58">
        <v>0.4</v>
      </c>
      <c r="AV477" s="58">
        <v>34.4</v>
      </c>
      <c r="AW477" s="58">
        <v>23.4</v>
      </c>
      <c r="AX477" s="58">
        <v>18.2</v>
      </c>
      <c r="AY477" s="58">
        <v>23.6</v>
      </c>
      <c r="AZ477" s="58">
        <v>60.4</v>
      </c>
      <c r="BA477" s="58">
        <v>30.9</v>
      </c>
      <c r="BB477" s="58">
        <v>36.3</v>
      </c>
    </row>
    <row r="478" ht="16.5" customHeight="1">
      <c r="A478" s="58" t="s">
        <v>645</v>
      </c>
      <c r="C478" s="58">
        <v>175.0</v>
      </c>
      <c r="D478" s="58" t="s">
        <v>1047</v>
      </c>
      <c r="E478" s="58">
        <v>212.3</v>
      </c>
      <c r="F478" s="58">
        <v>232.2</v>
      </c>
      <c r="G478" s="58">
        <v>8.6</v>
      </c>
      <c r="H478" s="95">
        <v>150.8</v>
      </c>
      <c r="I478" s="58">
        <v>15.9</v>
      </c>
      <c r="J478" s="58">
        <v>7.8</v>
      </c>
      <c r="K478" s="58">
        <v>10.9</v>
      </c>
      <c r="L478" s="58">
        <v>37.0</v>
      </c>
      <c r="M478" s="58">
        <v>17.3</v>
      </c>
      <c r="N478" s="58">
        <v>11.1</v>
      </c>
      <c r="O478" s="58">
        <v>22.5</v>
      </c>
      <c r="P478" s="58">
        <v>27.2</v>
      </c>
      <c r="Q478" s="58">
        <v>46.6</v>
      </c>
      <c r="R478" s="58">
        <v>26.2</v>
      </c>
      <c r="S478" s="58">
        <v>64.5</v>
      </c>
      <c r="T478" s="95">
        <v>21761.0</v>
      </c>
      <c r="U478" s="95">
        <v>29570.0</v>
      </c>
      <c r="V478" s="58">
        <v>711.0</v>
      </c>
      <c r="W478" s="100">
        <f t="shared" si="98"/>
        <v>13</v>
      </c>
      <c r="X478" s="97">
        <f t="shared" si="99"/>
        <v>27.69230769</v>
      </c>
      <c r="Y478" s="97">
        <v>3.6</v>
      </c>
      <c r="Z478" s="58">
        <v>9.4</v>
      </c>
      <c r="AA478" s="58">
        <v>43.7</v>
      </c>
      <c r="AB478" s="58">
        <v>36.9</v>
      </c>
      <c r="AC478" s="97">
        <v>302.2</v>
      </c>
      <c r="AD478" s="58">
        <v>4.6</v>
      </c>
      <c r="AE478" s="58">
        <v>4.8</v>
      </c>
      <c r="AF478" s="58">
        <v>4.5</v>
      </c>
      <c r="AG478" s="58">
        <v>4.2</v>
      </c>
      <c r="AH478" s="58">
        <v>4.6</v>
      </c>
      <c r="AI478" s="58"/>
      <c r="AJ478" s="58"/>
      <c r="AK478" s="58"/>
      <c r="AL478" s="58"/>
      <c r="AM478" s="58">
        <v>24.0</v>
      </c>
      <c r="AN478" s="95">
        <v>1539.7</v>
      </c>
      <c r="AO478" s="58">
        <v>-3.3</v>
      </c>
      <c r="AP478" s="58">
        <v>12.4</v>
      </c>
      <c r="AQ478" s="58">
        <v>77.5</v>
      </c>
      <c r="AR478" s="58">
        <v>40.2</v>
      </c>
      <c r="AS478" s="58">
        <v>45.5</v>
      </c>
      <c r="AT478" s="58">
        <v>7.9</v>
      </c>
      <c r="AU478" s="58">
        <v>0.6</v>
      </c>
      <c r="AV478" s="58">
        <v>32.3</v>
      </c>
      <c r="AW478" s="58">
        <v>23.5</v>
      </c>
      <c r="AX478" s="58">
        <v>18.1</v>
      </c>
      <c r="AY478" s="58">
        <v>25.6</v>
      </c>
      <c r="AZ478" s="58">
        <v>58.0</v>
      </c>
      <c r="BA478" s="58">
        <v>29.4</v>
      </c>
      <c r="BB478" s="58">
        <v>35.9</v>
      </c>
    </row>
    <row r="479" ht="16.5" customHeight="1">
      <c r="A479" s="58" t="s">
        <v>666</v>
      </c>
      <c r="B479" s="58"/>
      <c r="C479" s="58">
        <v>152.0</v>
      </c>
      <c r="D479" s="58" t="s">
        <v>1048</v>
      </c>
      <c r="E479" s="58">
        <v>254.8</v>
      </c>
      <c r="F479" s="58">
        <v>275.2</v>
      </c>
      <c r="G479" s="58">
        <v>7.4</v>
      </c>
      <c r="H479" s="95">
        <v>1621.1</v>
      </c>
      <c r="I479" s="58">
        <v>15.2</v>
      </c>
      <c r="J479" s="58">
        <v>7.7</v>
      </c>
      <c r="K479" s="58">
        <v>19.4</v>
      </c>
      <c r="L479" s="58">
        <v>31.4</v>
      </c>
      <c r="M479" s="58">
        <v>15.1</v>
      </c>
      <c r="N479" s="58">
        <v>11.2</v>
      </c>
      <c r="O479" s="58">
        <v>8.1</v>
      </c>
      <c r="P479" s="58">
        <v>3.5</v>
      </c>
      <c r="Q479" s="58">
        <v>10.6</v>
      </c>
      <c r="R479" s="58">
        <v>85.9</v>
      </c>
      <c r="S479" s="58">
        <v>15.3</v>
      </c>
      <c r="T479" s="95">
        <v>16542.0</v>
      </c>
      <c r="U479" s="95">
        <v>34233.0</v>
      </c>
      <c r="V479" s="58">
        <v>437.7</v>
      </c>
      <c r="W479" s="100">
        <f t="shared" si="98"/>
        <v>7.7</v>
      </c>
      <c r="X479" s="97">
        <f t="shared" si="99"/>
        <v>20.77922078</v>
      </c>
      <c r="Y479" s="97">
        <v>1.6</v>
      </c>
      <c r="Z479" s="58">
        <v>6.1</v>
      </c>
      <c r="AA479" s="58">
        <v>40.2</v>
      </c>
      <c r="AB479" s="58">
        <v>39.2</v>
      </c>
      <c r="AC479" s="97">
        <v>470.6</v>
      </c>
      <c r="AD479" s="58">
        <v>8.3</v>
      </c>
      <c r="AE479" s="58">
        <v>9.1</v>
      </c>
      <c r="AF479" s="58">
        <v>7.3</v>
      </c>
      <c r="AG479" s="58">
        <v>9.2</v>
      </c>
      <c r="AH479" s="58">
        <v>9.4</v>
      </c>
      <c r="AI479" s="58" t="s">
        <v>1049</v>
      </c>
      <c r="AJ479" s="58"/>
      <c r="AK479" s="58"/>
      <c r="AL479" s="58"/>
      <c r="AM479" s="58">
        <v>1.0</v>
      </c>
      <c r="AN479" s="95">
        <v>169.8</v>
      </c>
      <c r="AO479" s="58">
        <v>0.8</v>
      </c>
      <c r="AP479" s="58">
        <v>27.4</v>
      </c>
      <c r="AQ479" s="58">
        <v>91.9</v>
      </c>
      <c r="AR479" s="58">
        <v>81.2</v>
      </c>
      <c r="AS479" s="58">
        <v>43.2</v>
      </c>
      <c r="AT479" s="58">
        <v>6.0</v>
      </c>
      <c r="AU479" s="58">
        <v>0.1</v>
      </c>
      <c r="AV479" s="58">
        <v>15.9</v>
      </c>
      <c r="AW479" s="58">
        <v>21.7</v>
      </c>
      <c r="AX479" s="58">
        <v>33.2</v>
      </c>
      <c r="AY479" s="58">
        <v>29.2</v>
      </c>
      <c r="AZ479" s="58">
        <v>123.0</v>
      </c>
      <c r="BA479" s="58">
        <v>24.9</v>
      </c>
      <c r="BB479" s="58">
        <v>22.0</v>
      </c>
    </row>
    <row r="480" ht="16.5" customHeight="1">
      <c r="A480" s="58" t="s">
        <v>666</v>
      </c>
      <c r="B480" s="58"/>
      <c r="C480" s="58">
        <v>153.0</v>
      </c>
      <c r="D480" s="58" t="s">
        <v>1050</v>
      </c>
      <c r="E480" s="58">
        <v>263.7</v>
      </c>
      <c r="F480" s="58">
        <v>285.2</v>
      </c>
      <c r="G480" s="58">
        <v>7.5</v>
      </c>
      <c r="H480" s="95">
        <v>2228.1</v>
      </c>
      <c r="I480" s="58">
        <v>15.2</v>
      </c>
      <c r="J480" s="58">
        <v>7.7</v>
      </c>
      <c r="K480" s="58">
        <v>19.4</v>
      </c>
      <c r="L480" s="58">
        <v>31.4</v>
      </c>
      <c r="M480" s="58">
        <v>15.1</v>
      </c>
      <c r="N480" s="58">
        <v>11.2</v>
      </c>
      <c r="O480" s="58">
        <v>8.1</v>
      </c>
      <c r="P480" s="58">
        <v>4.5</v>
      </c>
      <c r="Q480" s="58">
        <v>12.9</v>
      </c>
      <c r="R480" s="58">
        <v>82.6</v>
      </c>
      <c r="S480" s="58">
        <v>10.6</v>
      </c>
      <c r="T480" s="95">
        <v>16542.0</v>
      </c>
      <c r="U480" s="95">
        <v>34233.0</v>
      </c>
      <c r="V480" s="58">
        <v>437.7</v>
      </c>
      <c r="W480" s="100">
        <f t="shared" si="98"/>
        <v>7.7</v>
      </c>
      <c r="X480" s="97">
        <f t="shared" si="99"/>
        <v>20.77922078</v>
      </c>
      <c r="Y480" s="97">
        <v>1.6</v>
      </c>
      <c r="Z480" s="58">
        <v>6.1</v>
      </c>
      <c r="AA480" s="58">
        <v>40.2</v>
      </c>
      <c r="AB480" s="58">
        <v>39.2</v>
      </c>
      <c r="AC480" s="97">
        <v>468.0</v>
      </c>
      <c r="AD480" s="58">
        <v>8.3</v>
      </c>
      <c r="AE480" s="58">
        <v>9.1</v>
      </c>
      <c r="AF480" s="58">
        <v>7.3</v>
      </c>
      <c r="AG480" s="58">
        <v>9.2</v>
      </c>
      <c r="AH480" s="58">
        <v>9.4</v>
      </c>
      <c r="AI480" s="58" t="s">
        <v>1049</v>
      </c>
      <c r="AJ480" s="58"/>
      <c r="AK480" s="58"/>
      <c r="AL480" s="58"/>
      <c r="AM480" s="58">
        <v>1.0</v>
      </c>
      <c r="AN480" s="95">
        <v>128.0</v>
      </c>
      <c r="AO480" s="58">
        <v>0.9</v>
      </c>
      <c r="AP480" s="58">
        <v>27.4</v>
      </c>
      <c r="AQ480" s="58">
        <v>91.9</v>
      </c>
      <c r="AR480" s="58">
        <v>81.2</v>
      </c>
      <c r="AS480" s="58">
        <v>43.2</v>
      </c>
      <c r="AT480" s="58">
        <v>6.0</v>
      </c>
      <c r="AU480" s="58">
        <v>0.1</v>
      </c>
      <c r="AV480" s="58">
        <v>15.9</v>
      </c>
      <c r="AW480" s="58">
        <v>21.7</v>
      </c>
      <c r="AX480" s="58">
        <v>33.2</v>
      </c>
      <c r="AY480" s="58">
        <v>29.2</v>
      </c>
      <c r="AZ480" s="58">
        <v>123.0</v>
      </c>
      <c r="BA480" s="58">
        <v>24.9</v>
      </c>
      <c r="BB480" s="58">
        <v>22.0</v>
      </c>
    </row>
    <row r="481" ht="16.5" customHeight="1">
      <c r="A481" s="58" t="s">
        <v>666</v>
      </c>
      <c r="B481" s="58"/>
      <c r="C481" s="58">
        <v>159.0</v>
      </c>
      <c r="D481" s="58" t="s">
        <v>1051</v>
      </c>
      <c r="E481" s="58">
        <v>274.2</v>
      </c>
      <c r="F481" s="58">
        <v>294.4</v>
      </c>
      <c r="G481" s="58">
        <v>6.8</v>
      </c>
      <c r="H481" s="95">
        <v>3612.5</v>
      </c>
      <c r="I481" s="58">
        <v>15.9</v>
      </c>
      <c r="J481" s="58">
        <v>8.0</v>
      </c>
      <c r="K481" s="58">
        <v>18.2</v>
      </c>
      <c r="L481" s="58">
        <v>30.8</v>
      </c>
      <c r="M481" s="58">
        <v>15.4</v>
      </c>
      <c r="N481" s="58">
        <v>11.6</v>
      </c>
      <c r="O481" s="58">
        <v>7.3</v>
      </c>
      <c r="P481" s="58">
        <v>4.3</v>
      </c>
      <c r="Q481" s="58">
        <v>14.5</v>
      </c>
      <c r="R481" s="58">
        <v>81.3</v>
      </c>
      <c r="S481" s="58">
        <v>11.2</v>
      </c>
      <c r="T481" s="95">
        <v>17638.0</v>
      </c>
      <c r="U481" s="95">
        <v>34506.0</v>
      </c>
      <c r="V481" s="58">
        <v>465.8</v>
      </c>
      <c r="W481" s="100">
        <f t="shared" si="98"/>
        <v>8.8</v>
      </c>
      <c r="X481" s="97">
        <f t="shared" si="99"/>
        <v>28.40909091</v>
      </c>
      <c r="Y481" s="97">
        <v>2.5</v>
      </c>
      <c r="Z481" s="58">
        <v>6.3</v>
      </c>
      <c r="AA481" s="58">
        <v>44.6</v>
      </c>
      <c r="AB481" s="58">
        <v>40.1</v>
      </c>
      <c r="AC481" s="97">
        <v>471.5</v>
      </c>
      <c r="AD481" s="58">
        <v>7.1</v>
      </c>
      <c r="AE481" s="58">
        <v>7.8</v>
      </c>
      <c r="AF481" s="58">
        <v>6.2</v>
      </c>
      <c r="AG481" s="58">
        <v>7.1</v>
      </c>
      <c r="AH481" s="58">
        <v>8.9</v>
      </c>
      <c r="AI481" s="58"/>
      <c r="AJ481" s="58"/>
      <c r="AK481" s="58"/>
      <c r="AL481" s="58"/>
      <c r="AM481" s="58">
        <v>1.0</v>
      </c>
      <c r="AN481" s="95">
        <v>81.5</v>
      </c>
      <c r="AO481" s="58">
        <v>1.3</v>
      </c>
      <c r="AP481" s="58">
        <v>12.3</v>
      </c>
      <c r="AQ481" s="58">
        <v>92.7</v>
      </c>
      <c r="AR481" s="58">
        <v>89.7</v>
      </c>
      <c r="AS481" s="58">
        <v>43.2</v>
      </c>
      <c r="AT481" s="58">
        <v>5.9</v>
      </c>
      <c r="AU481" s="58">
        <v>0.2</v>
      </c>
      <c r="AV481" s="58">
        <v>17.7</v>
      </c>
      <c r="AW481" s="58">
        <v>20.1</v>
      </c>
      <c r="AX481" s="58">
        <v>27.2</v>
      </c>
      <c r="AY481" s="58">
        <v>34.9</v>
      </c>
      <c r="AZ481" s="58">
        <v>84.3</v>
      </c>
      <c r="BA481" s="58">
        <v>23.5</v>
      </c>
      <c r="BB481" s="58">
        <v>17.9</v>
      </c>
    </row>
    <row r="482" ht="16.5" customHeight="1">
      <c r="A482" s="58" t="s">
        <v>666</v>
      </c>
      <c r="B482" s="58"/>
      <c r="C482" s="58">
        <v>160.0</v>
      </c>
      <c r="D482" s="58" t="s">
        <v>1052</v>
      </c>
      <c r="E482" s="58">
        <v>284.8</v>
      </c>
      <c r="F482" s="58">
        <v>296.4</v>
      </c>
      <c r="G482" s="58">
        <v>4.0</v>
      </c>
      <c r="H482" s="95">
        <v>709.6</v>
      </c>
      <c r="I482" s="58">
        <v>16.0</v>
      </c>
      <c r="J482" s="58">
        <v>7.4</v>
      </c>
      <c r="K482" s="58">
        <v>17.1</v>
      </c>
      <c r="L482" s="58">
        <v>31.8</v>
      </c>
      <c r="M482" s="58">
        <v>15.9</v>
      </c>
      <c r="N482" s="58">
        <v>11.9</v>
      </c>
      <c r="O482" s="58">
        <v>6.6</v>
      </c>
      <c r="P482" s="58">
        <v>4.1</v>
      </c>
      <c r="Q482" s="58">
        <v>17.0</v>
      </c>
      <c r="R482" s="58">
        <v>79.0</v>
      </c>
      <c r="S482" s="58">
        <v>23.1</v>
      </c>
      <c r="T482" s="95">
        <v>17797.0</v>
      </c>
      <c r="U482" s="95">
        <v>32654.0</v>
      </c>
      <c r="V482" s="58">
        <v>503.9</v>
      </c>
      <c r="W482" s="100">
        <f t="shared" si="98"/>
        <v>8.9</v>
      </c>
      <c r="X482" s="97">
        <f t="shared" si="99"/>
        <v>25.84269663</v>
      </c>
      <c r="Y482" s="97">
        <v>2.3</v>
      </c>
      <c r="Z482" s="58">
        <v>6.6</v>
      </c>
      <c r="AA482" s="58">
        <v>46.1</v>
      </c>
      <c r="AB482" s="58">
        <v>38.3</v>
      </c>
      <c r="AC482" s="97">
        <v>451.2</v>
      </c>
      <c r="AD482" s="58">
        <v>7.0</v>
      </c>
      <c r="AE482" s="58">
        <v>7.7</v>
      </c>
      <c r="AF482" s="58">
        <v>6.3</v>
      </c>
      <c r="AG482" s="58">
        <v>6.5</v>
      </c>
      <c r="AH482" s="58">
        <v>8.9</v>
      </c>
      <c r="AI482" s="58" t="s">
        <v>1053</v>
      </c>
      <c r="AJ482" s="58"/>
      <c r="AK482" s="58"/>
      <c r="AL482" s="58"/>
      <c r="AM482" s="58">
        <v>6.0</v>
      </c>
      <c r="AN482" s="95">
        <v>417.7</v>
      </c>
      <c r="AO482" s="58">
        <v>0.7</v>
      </c>
      <c r="AP482" s="58">
        <v>11.2</v>
      </c>
      <c r="AQ482" s="58">
        <v>93.4</v>
      </c>
      <c r="AR482" s="58">
        <v>87.3</v>
      </c>
      <c r="AS482" s="58">
        <v>42.7</v>
      </c>
      <c r="AT482" s="58">
        <v>6.7</v>
      </c>
      <c r="AU482" s="58">
        <v>0.4</v>
      </c>
      <c r="AV482" s="58">
        <v>19.9</v>
      </c>
      <c r="AW482" s="58">
        <v>20.0</v>
      </c>
      <c r="AX482" s="58">
        <v>25.5</v>
      </c>
      <c r="AY482" s="58">
        <v>34.1</v>
      </c>
      <c r="AZ482" s="58">
        <v>82.2</v>
      </c>
      <c r="BA482" s="58">
        <v>23.4</v>
      </c>
      <c r="BB482" s="58">
        <v>16.3</v>
      </c>
    </row>
    <row r="483" ht="16.5" customHeight="1">
      <c r="A483" s="58" t="s">
        <v>639</v>
      </c>
      <c r="B483" s="58"/>
      <c r="C483" s="58">
        <v>18.0</v>
      </c>
      <c r="D483" s="58" t="s">
        <v>1054</v>
      </c>
      <c r="E483" s="58">
        <v>278.4</v>
      </c>
      <c r="F483" s="58">
        <v>350.1</v>
      </c>
      <c r="G483" s="58">
        <v>20.5</v>
      </c>
      <c r="H483" s="95">
        <v>2974.2</v>
      </c>
      <c r="I483" s="58">
        <v>16.2</v>
      </c>
      <c r="J483" s="58">
        <v>7.9</v>
      </c>
      <c r="K483" s="58">
        <v>16.5</v>
      </c>
      <c r="L483" s="58">
        <v>35.8</v>
      </c>
      <c r="M483" s="58">
        <v>14.1</v>
      </c>
      <c r="N483" s="58">
        <v>9.6</v>
      </c>
      <c r="O483" s="58">
        <v>28.3</v>
      </c>
      <c r="P483" s="58">
        <v>10.8</v>
      </c>
      <c r="Q483" s="58">
        <v>24.3</v>
      </c>
      <c r="R483" s="58">
        <v>64.9</v>
      </c>
      <c r="S483" s="58">
        <v>10.6</v>
      </c>
      <c r="T483" s="95">
        <v>23596.0</v>
      </c>
      <c r="U483" s="95">
        <v>59958.0</v>
      </c>
      <c r="V483" s="58">
        <v>492.2</v>
      </c>
      <c r="W483" s="100">
        <f t="shared" si="98"/>
        <v>11.4</v>
      </c>
      <c r="X483" s="97">
        <f t="shared" si="99"/>
        <v>19.29824561</v>
      </c>
      <c r="Y483" s="97">
        <v>2.2</v>
      </c>
      <c r="Z483" s="58">
        <v>9.2</v>
      </c>
      <c r="AA483" s="58">
        <v>22.9</v>
      </c>
      <c r="AB483" s="58">
        <v>55.1</v>
      </c>
      <c r="AC483" s="97">
        <v>526.6</v>
      </c>
      <c r="AD483" s="58">
        <v>7.1</v>
      </c>
      <c r="AE483" s="58">
        <v>7.7</v>
      </c>
      <c r="AF483" s="58">
        <v>6.5</v>
      </c>
      <c r="AG483" s="58">
        <v>4.6</v>
      </c>
      <c r="AH483" s="58">
        <v>8.0</v>
      </c>
      <c r="AI483" s="58" t="s">
        <v>1055</v>
      </c>
      <c r="AJ483" s="58"/>
      <c r="AK483" s="58"/>
      <c r="AL483" s="58"/>
      <c r="AM483" s="58">
        <v>1.0</v>
      </c>
      <c r="AN483" s="95">
        <v>117.7</v>
      </c>
      <c r="AO483" s="58">
        <v>1.3</v>
      </c>
      <c r="AP483" s="58">
        <v>11.2</v>
      </c>
      <c r="AQ483" s="58">
        <v>71.7</v>
      </c>
      <c r="AR483" s="58">
        <v>44.1</v>
      </c>
      <c r="AS483" s="58">
        <v>60.4</v>
      </c>
      <c r="AT483" s="58">
        <v>4.9</v>
      </c>
      <c r="AU483" s="58">
        <v>0.1</v>
      </c>
      <c r="AV483" s="58">
        <v>15.7</v>
      </c>
      <c r="AW483" s="58">
        <v>27.6</v>
      </c>
      <c r="AX483" s="58">
        <v>33.1</v>
      </c>
      <c r="AY483" s="58">
        <v>23.5</v>
      </c>
      <c r="AZ483" s="58">
        <v>106.9</v>
      </c>
      <c r="BA483" s="58">
        <v>26.4</v>
      </c>
      <c r="BB483" s="58">
        <v>35.6</v>
      </c>
    </row>
    <row r="484" ht="16.5" customHeight="1">
      <c r="A484" s="58" t="s">
        <v>639</v>
      </c>
      <c r="B484" s="58"/>
      <c r="C484" s="58">
        <v>19.0</v>
      </c>
      <c r="D484" s="58" t="s">
        <v>1056</v>
      </c>
      <c r="E484" s="58">
        <v>222.8</v>
      </c>
      <c r="F484" s="58">
        <v>260.3</v>
      </c>
      <c r="G484" s="58">
        <v>14.4</v>
      </c>
      <c r="H484" s="95">
        <v>3302.5</v>
      </c>
      <c r="I484" s="58">
        <v>16.2</v>
      </c>
      <c r="J484" s="58">
        <v>7.9</v>
      </c>
      <c r="K484" s="58">
        <v>16.5</v>
      </c>
      <c r="L484" s="58">
        <v>35.8</v>
      </c>
      <c r="M484" s="58">
        <v>14.1</v>
      </c>
      <c r="N484" s="58">
        <v>9.6</v>
      </c>
      <c r="O484" s="58">
        <v>28.3</v>
      </c>
      <c r="P484" s="58">
        <v>9.1</v>
      </c>
      <c r="Q484" s="58">
        <v>32.0</v>
      </c>
      <c r="R484" s="58">
        <v>58.9</v>
      </c>
      <c r="S484" s="58">
        <v>24.7</v>
      </c>
      <c r="T484" s="95">
        <v>23596.0</v>
      </c>
      <c r="U484" s="95">
        <v>59958.0</v>
      </c>
      <c r="V484" s="58">
        <v>492.2</v>
      </c>
      <c r="W484" s="100">
        <f t="shared" si="98"/>
        <v>11.4</v>
      </c>
      <c r="X484" s="97">
        <f t="shared" si="99"/>
        <v>19.29824561</v>
      </c>
      <c r="Y484" s="97">
        <v>2.2</v>
      </c>
      <c r="Z484" s="58">
        <v>9.2</v>
      </c>
      <c r="AA484" s="58">
        <v>22.9</v>
      </c>
      <c r="AB484" s="58">
        <v>55.1</v>
      </c>
      <c r="AC484" s="97">
        <v>529.9</v>
      </c>
      <c r="AD484" s="58">
        <v>7.1</v>
      </c>
      <c r="AE484" s="58">
        <v>7.7</v>
      </c>
      <c r="AF484" s="58">
        <v>6.5</v>
      </c>
      <c r="AG484" s="58">
        <v>4.6</v>
      </c>
      <c r="AH484" s="58">
        <v>8.0</v>
      </c>
      <c r="AI484" s="58" t="s">
        <v>1055</v>
      </c>
      <c r="AJ484" s="58"/>
      <c r="AK484" s="58"/>
      <c r="AL484" s="58"/>
      <c r="AM484" s="58">
        <v>1.0</v>
      </c>
      <c r="AN484" s="95">
        <v>78.8</v>
      </c>
      <c r="AO484" s="58">
        <v>1.2</v>
      </c>
      <c r="AP484" s="58">
        <v>11.2</v>
      </c>
      <c r="AQ484" s="58">
        <v>71.7</v>
      </c>
      <c r="AR484" s="58">
        <v>44.1</v>
      </c>
      <c r="AS484" s="58">
        <v>60.4</v>
      </c>
      <c r="AT484" s="58">
        <v>4.9</v>
      </c>
      <c r="AU484" s="58">
        <v>0.1</v>
      </c>
      <c r="AV484" s="58">
        <v>15.7</v>
      </c>
      <c r="AW484" s="58">
        <v>27.6</v>
      </c>
      <c r="AX484" s="58">
        <v>33.1</v>
      </c>
      <c r="AY484" s="58">
        <v>23.5</v>
      </c>
      <c r="AZ484" s="58">
        <v>106.9</v>
      </c>
      <c r="BA484" s="58">
        <v>26.4</v>
      </c>
      <c r="BB484" s="58">
        <v>35.6</v>
      </c>
    </row>
    <row r="485" ht="16.5" customHeight="1">
      <c r="A485" s="58" t="s">
        <v>639</v>
      </c>
      <c r="B485" s="58"/>
      <c r="C485" s="58">
        <v>20.0</v>
      </c>
      <c r="D485" s="58" t="s">
        <v>1057</v>
      </c>
      <c r="E485" s="58">
        <v>223.2</v>
      </c>
      <c r="F485" s="58">
        <v>252.9</v>
      </c>
      <c r="G485" s="58">
        <v>11.7</v>
      </c>
      <c r="H485" s="95">
        <v>5096.1</v>
      </c>
      <c r="I485" s="58">
        <v>16.2</v>
      </c>
      <c r="J485" s="58">
        <v>7.9</v>
      </c>
      <c r="K485" s="58">
        <v>16.5</v>
      </c>
      <c r="L485" s="58">
        <v>35.8</v>
      </c>
      <c r="M485" s="58">
        <v>14.1</v>
      </c>
      <c r="N485" s="58">
        <v>9.6</v>
      </c>
      <c r="O485" s="58">
        <v>28.3</v>
      </c>
      <c r="P485" s="58">
        <v>9.2</v>
      </c>
      <c r="Q485" s="58">
        <v>30.4</v>
      </c>
      <c r="R485" s="58">
        <v>60.4</v>
      </c>
      <c r="S485" s="58">
        <v>25.7</v>
      </c>
      <c r="T485" s="95">
        <v>23596.0</v>
      </c>
      <c r="U485" s="95">
        <v>59958.0</v>
      </c>
      <c r="V485" s="58">
        <v>492.2</v>
      </c>
      <c r="W485" s="100">
        <f t="shared" si="98"/>
        <v>11.4</v>
      </c>
      <c r="X485" s="97">
        <f t="shared" si="99"/>
        <v>19.29824561</v>
      </c>
      <c r="Y485" s="97">
        <v>2.2</v>
      </c>
      <c r="Z485" s="58">
        <v>9.2</v>
      </c>
      <c r="AA485" s="58">
        <v>22.9</v>
      </c>
      <c r="AB485" s="58">
        <v>55.1</v>
      </c>
      <c r="AC485" s="97">
        <v>528.3</v>
      </c>
      <c r="AD485" s="58">
        <v>7.1</v>
      </c>
      <c r="AE485" s="58">
        <v>7.7</v>
      </c>
      <c r="AF485" s="58">
        <v>6.5</v>
      </c>
      <c r="AG485" s="58">
        <v>4.6</v>
      </c>
      <c r="AH485" s="58">
        <v>8.0</v>
      </c>
      <c r="AI485" s="58" t="s">
        <v>1055</v>
      </c>
      <c r="AJ485" s="58"/>
      <c r="AK485" s="58"/>
      <c r="AL485" s="58"/>
      <c r="AM485" s="58">
        <v>1.0</v>
      </c>
      <c r="AN485" s="95">
        <v>49.6</v>
      </c>
      <c r="AO485" s="58">
        <v>1.2</v>
      </c>
      <c r="AP485" s="58">
        <v>11.2</v>
      </c>
      <c r="AQ485" s="58">
        <v>71.7</v>
      </c>
      <c r="AR485" s="58">
        <v>44.1</v>
      </c>
      <c r="AS485" s="58">
        <v>60.4</v>
      </c>
      <c r="AT485" s="58">
        <v>4.9</v>
      </c>
      <c r="AU485" s="58">
        <v>0.1</v>
      </c>
      <c r="AV485" s="58">
        <v>15.7</v>
      </c>
      <c r="AW485" s="58">
        <v>27.6</v>
      </c>
      <c r="AX485" s="58">
        <v>33.1</v>
      </c>
      <c r="AY485" s="58">
        <v>23.5</v>
      </c>
      <c r="AZ485" s="58">
        <v>106.9</v>
      </c>
      <c r="BA485" s="58">
        <v>26.4</v>
      </c>
      <c r="BB485" s="58">
        <v>35.6</v>
      </c>
    </row>
    <row r="486" ht="16.5" customHeight="1">
      <c r="A486" s="58" t="s">
        <v>639</v>
      </c>
      <c r="B486" s="58"/>
      <c r="C486" s="58">
        <v>21.0</v>
      </c>
      <c r="D486" s="58" t="s">
        <v>1058</v>
      </c>
      <c r="E486" s="58">
        <v>252.9</v>
      </c>
      <c r="F486" s="58">
        <v>279.8</v>
      </c>
      <c r="G486" s="58">
        <v>9.6</v>
      </c>
      <c r="H486" s="95">
        <v>2435.9</v>
      </c>
      <c r="I486" s="58">
        <v>16.2</v>
      </c>
      <c r="J486" s="58">
        <v>7.9</v>
      </c>
      <c r="K486" s="58">
        <v>16.5</v>
      </c>
      <c r="L486" s="58">
        <v>35.8</v>
      </c>
      <c r="M486" s="58">
        <v>14.1</v>
      </c>
      <c r="N486" s="58">
        <v>9.6</v>
      </c>
      <c r="O486" s="58">
        <v>28.3</v>
      </c>
      <c r="P486" s="58">
        <v>8.7</v>
      </c>
      <c r="Q486" s="58">
        <v>32.8</v>
      </c>
      <c r="R486" s="58">
        <v>58.5</v>
      </c>
      <c r="S486" s="58">
        <v>33.6</v>
      </c>
      <c r="T486" s="95">
        <v>23596.0</v>
      </c>
      <c r="U486" s="95">
        <v>59958.0</v>
      </c>
      <c r="V486" s="58">
        <v>492.2</v>
      </c>
      <c r="W486" s="100">
        <f t="shared" si="98"/>
        <v>11.4</v>
      </c>
      <c r="X486" s="97">
        <f t="shared" si="99"/>
        <v>19.29824561</v>
      </c>
      <c r="Y486" s="97">
        <v>2.2</v>
      </c>
      <c r="Z486" s="58">
        <v>9.2</v>
      </c>
      <c r="AA486" s="58">
        <v>22.9</v>
      </c>
      <c r="AB486" s="58">
        <v>55.1</v>
      </c>
      <c r="AC486" s="97">
        <v>533.4</v>
      </c>
      <c r="AD486" s="58">
        <v>7.1</v>
      </c>
      <c r="AE486" s="58">
        <v>7.7</v>
      </c>
      <c r="AF486" s="58">
        <v>6.5</v>
      </c>
      <c r="AG486" s="58">
        <v>4.6</v>
      </c>
      <c r="AH486" s="58">
        <v>8.0</v>
      </c>
      <c r="AI486" s="58" t="s">
        <v>1055</v>
      </c>
      <c r="AJ486" s="58"/>
      <c r="AK486" s="58"/>
      <c r="AL486" s="58"/>
      <c r="AM486" s="58">
        <v>1.0</v>
      </c>
      <c r="AN486" s="95">
        <v>114.9</v>
      </c>
      <c r="AO486" s="58">
        <v>1.1</v>
      </c>
      <c r="AP486" s="58">
        <v>11.2</v>
      </c>
      <c r="AQ486" s="58">
        <v>71.7</v>
      </c>
      <c r="AR486" s="58">
        <v>44.1</v>
      </c>
      <c r="AS486" s="58">
        <v>60.4</v>
      </c>
      <c r="AT486" s="58">
        <v>4.9</v>
      </c>
      <c r="AU486" s="58">
        <v>0.1</v>
      </c>
      <c r="AV486" s="58">
        <v>15.7</v>
      </c>
      <c r="AW486" s="58">
        <v>27.6</v>
      </c>
      <c r="AX486" s="58">
        <v>33.1</v>
      </c>
      <c r="AY486" s="58">
        <v>23.5</v>
      </c>
      <c r="AZ486" s="58">
        <v>106.9</v>
      </c>
      <c r="BA486" s="58">
        <v>26.4</v>
      </c>
      <c r="BB486" s="58">
        <v>35.6</v>
      </c>
    </row>
    <row r="487" ht="16.5" customHeight="1">
      <c r="A487" s="58" t="s">
        <v>639</v>
      </c>
      <c r="B487" s="58"/>
      <c r="C487" s="58">
        <v>22.0</v>
      </c>
      <c r="D487" s="58" t="s">
        <v>1059</v>
      </c>
      <c r="E487" s="58">
        <v>277.2</v>
      </c>
      <c r="F487" s="58">
        <v>314.7</v>
      </c>
      <c r="G487" s="58">
        <v>11.9</v>
      </c>
      <c r="H487" s="95">
        <v>3987.9</v>
      </c>
      <c r="I487" s="58">
        <v>16.2</v>
      </c>
      <c r="J487" s="58">
        <v>7.9</v>
      </c>
      <c r="K487" s="58">
        <v>16.5</v>
      </c>
      <c r="L487" s="58">
        <v>35.8</v>
      </c>
      <c r="M487" s="58">
        <v>14.1</v>
      </c>
      <c r="N487" s="58">
        <v>9.6</v>
      </c>
      <c r="O487" s="58">
        <v>28.3</v>
      </c>
      <c r="P487" s="58">
        <v>9.2</v>
      </c>
      <c r="Q487" s="58">
        <v>28.9</v>
      </c>
      <c r="R487" s="58">
        <v>61.9</v>
      </c>
      <c r="S487" s="58">
        <v>26.2</v>
      </c>
      <c r="T487" s="95">
        <v>23596.0</v>
      </c>
      <c r="U487" s="95">
        <v>59958.0</v>
      </c>
      <c r="V487" s="58">
        <v>492.2</v>
      </c>
      <c r="W487" s="100">
        <f t="shared" si="98"/>
        <v>11.4</v>
      </c>
      <c r="X487" s="97">
        <f t="shared" si="99"/>
        <v>19.29824561</v>
      </c>
      <c r="Y487" s="97">
        <v>2.2</v>
      </c>
      <c r="Z487" s="58">
        <v>9.2</v>
      </c>
      <c r="AA487" s="58">
        <v>22.9</v>
      </c>
      <c r="AB487" s="58">
        <v>55.1</v>
      </c>
      <c r="AC487" s="97">
        <v>526.3</v>
      </c>
      <c r="AD487" s="58">
        <v>7.1</v>
      </c>
      <c r="AE487" s="58">
        <v>7.7</v>
      </c>
      <c r="AF487" s="58">
        <v>6.5</v>
      </c>
      <c r="AG487" s="58">
        <v>4.6</v>
      </c>
      <c r="AH487" s="58">
        <v>8.0</v>
      </c>
      <c r="AI487" s="58" t="s">
        <v>1055</v>
      </c>
      <c r="AJ487" s="58"/>
      <c r="AK487" s="58"/>
      <c r="AL487" s="58"/>
      <c r="AM487" s="58">
        <v>1.0</v>
      </c>
      <c r="AN487" s="95">
        <v>78.9</v>
      </c>
      <c r="AO487" s="58">
        <v>1.3</v>
      </c>
      <c r="AP487" s="58">
        <v>11.2</v>
      </c>
      <c r="AQ487" s="58">
        <v>71.7</v>
      </c>
      <c r="AR487" s="58">
        <v>44.1</v>
      </c>
      <c r="AS487" s="58">
        <v>60.4</v>
      </c>
      <c r="AT487" s="58">
        <v>4.9</v>
      </c>
      <c r="AU487" s="58">
        <v>0.1</v>
      </c>
      <c r="AV487" s="58">
        <v>15.7</v>
      </c>
      <c r="AW487" s="58">
        <v>27.6</v>
      </c>
      <c r="AX487" s="58">
        <v>33.1</v>
      </c>
      <c r="AY487" s="58">
        <v>23.5</v>
      </c>
      <c r="AZ487" s="58">
        <v>106.9</v>
      </c>
      <c r="BA487" s="58">
        <v>26.4</v>
      </c>
      <c r="BB487" s="58">
        <v>35.6</v>
      </c>
    </row>
    <row r="488" ht="16.5" customHeight="1">
      <c r="A488" s="58" t="s">
        <v>639</v>
      </c>
      <c r="B488" s="58"/>
      <c r="C488" s="58">
        <v>23.0</v>
      </c>
      <c r="D488" s="58" t="s">
        <v>1060</v>
      </c>
      <c r="E488" s="58">
        <v>270.6</v>
      </c>
      <c r="F488" s="58">
        <v>329.5</v>
      </c>
      <c r="G488" s="58">
        <v>17.9</v>
      </c>
      <c r="H488" s="95">
        <v>1044.9</v>
      </c>
      <c r="I488" s="58">
        <v>16.2</v>
      </c>
      <c r="J488" s="58">
        <v>7.9</v>
      </c>
      <c r="K488" s="58">
        <v>16.5</v>
      </c>
      <c r="L488" s="58">
        <v>35.8</v>
      </c>
      <c r="M488" s="58">
        <v>14.1</v>
      </c>
      <c r="N488" s="58">
        <v>9.6</v>
      </c>
      <c r="O488" s="58">
        <v>28.3</v>
      </c>
      <c r="P488" s="58">
        <v>11.3</v>
      </c>
      <c r="Q488" s="58">
        <v>31.5</v>
      </c>
      <c r="R488" s="58">
        <v>57.2</v>
      </c>
      <c r="S488" s="58">
        <v>27.6</v>
      </c>
      <c r="T488" s="95">
        <v>23596.0</v>
      </c>
      <c r="U488" s="95">
        <v>59958.0</v>
      </c>
      <c r="V488" s="58">
        <v>492.2</v>
      </c>
      <c r="W488" s="100">
        <f t="shared" si="98"/>
        <v>11.4</v>
      </c>
      <c r="X488" s="97">
        <f t="shared" si="99"/>
        <v>19.29824561</v>
      </c>
      <c r="Y488" s="97">
        <v>2.2</v>
      </c>
      <c r="Z488" s="58">
        <v>9.2</v>
      </c>
      <c r="AA488" s="58">
        <v>22.9</v>
      </c>
      <c r="AB488" s="58">
        <v>55.1</v>
      </c>
      <c r="AC488" s="97">
        <v>529.4</v>
      </c>
      <c r="AD488" s="58">
        <v>7.1</v>
      </c>
      <c r="AE488" s="58">
        <v>7.7</v>
      </c>
      <c r="AF488" s="58">
        <v>6.5</v>
      </c>
      <c r="AG488" s="58">
        <v>4.6</v>
      </c>
      <c r="AH488" s="58">
        <v>8.0</v>
      </c>
      <c r="AI488" s="58" t="s">
        <v>1055</v>
      </c>
      <c r="AJ488" s="58"/>
      <c r="AK488" s="58"/>
      <c r="AL488" s="58"/>
      <c r="AM488" s="58">
        <v>1.0</v>
      </c>
      <c r="AN488" s="95">
        <v>315.3</v>
      </c>
      <c r="AO488" s="58">
        <v>1.2</v>
      </c>
      <c r="AP488" s="58">
        <v>11.2</v>
      </c>
      <c r="AQ488" s="58">
        <v>71.7</v>
      </c>
      <c r="AR488" s="58">
        <v>44.1</v>
      </c>
      <c r="AS488" s="58">
        <v>60.4</v>
      </c>
      <c r="AT488" s="58">
        <v>4.9</v>
      </c>
      <c r="AU488" s="58">
        <v>0.1</v>
      </c>
      <c r="AV488" s="58">
        <v>15.7</v>
      </c>
      <c r="AW488" s="58">
        <v>27.6</v>
      </c>
      <c r="AX488" s="58">
        <v>33.1</v>
      </c>
      <c r="AY488" s="58">
        <v>23.5</v>
      </c>
      <c r="AZ488" s="58">
        <v>106.9</v>
      </c>
      <c r="BA488" s="58">
        <v>26.4</v>
      </c>
      <c r="BB488" s="58">
        <v>35.6</v>
      </c>
    </row>
    <row r="489" ht="16.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95"/>
      <c r="AO489" s="58"/>
      <c r="AP489" s="58"/>
      <c r="AQ489" s="58"/>
      <c r="AR489" s="58"/>
      <c r="AS489" s="58"/>
      <c r="AT489" s="58"/>
      <c r="AU489" s="58"/>
      <c r="AV489" s="58"/>
      <c r="AW489" s="58"/>
      <c r="AX489" s="58"/>
      <c r="AY489" s="58"/>
      <c r="AZ489" s="58"/>
      <c r="BA489" s="58"/>
      <c r="BB489" s="58"/>
    </row>
    <row r="490" ht="16.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95"/>
      <c r="AO490" s="58"/>
      <c r="AP490" s="58"/>
      <c r="AQ490" s="58"/>
      <c r="AR490" s="58"/>
      <c r="AS490" s="58"/>
      <c r="AT490" s="58"/>
      <c r="AU490" s="58"/>
      <c r="AV490" s="58"/>
      <c r="AW490" s="58"/>
      <c r="AX490" s="58"/>
      <c r="AY490" s="58"/>
      <c r="AZ490" s="58"/>
      <c r="BA490" s="58"/>
      <c r="BB490" s="58"/>
    </row>
    <row r="491" ht="16.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95"/>
      <c r="AO491" s="58"/>
      <c r="AP491" s="58"/>
      <c r="AQ491" s="58"/>
      <c r="AR491" s="58"/>
      <c r="AS491" s="58"/>
      <c r="AT491" s="58"/>
      <c r="AU491" s="58"/>
      <c r="AV491" s="58"/>
      <c r="AW491" s="58"/>
      <c r="AX491" s="58"/>
      <c r="AY491" s="58"/>
      <c r="AZ491" s="58"/>
      <c r="BA491" s="58"/>
      <c r="BB491" s="58"/>
    </row>
    <row r="492" ht="16.5" customHeight="1">
      <c r="A492" s="58" t="s">
        <v>638</v>
      </c>
      <c r="B492" s="58"/>
      <c r="C492" s="58">
        <v>901.0</v>
      </c>
      <c r="D492" s="58" t="s">
        <v>1061</v>
      </c>
      <c r="E492" s="58">
        <v>2678.7</v>
      </c>
      <c r="F492" s="58">
        <v>2858.7</v>
      </c>
      <c r="G492" s="58">
        <v>6.3</v>
      </c>
      <c r="H492" s="58">
        <v>180.9</v>
      </c>
      <c r="I492" s="58">
        <v>16.3</v>
      </c>
      <c r="J492" s="58">
        <v>7.7</v>
      </c>
      <c r="K492" s="58">
        <v>11.1</v>
      </c>
      <c r="L492" s="58">
        <v>36.1</v>
      </c>
      <c r="M492" s="58">
        <v>17.4</v>
      </c>
      <c r="N492" s="58">
        <v>11.4</v>
      </c>
      <c r="O492" s="58">
        <v>12.0</v>
      </c>
      <c r="P492" s="58">
        <v>6.0</v>
      </c>
      <c r="Q492" s="58">
        <v>51.5</v>
      </c>
      <c r="R492" s="58">
        <v>42.5</v>
      </c>
      <c r="S492" s="58">
        <v>50.5</v>
      </c>
      <c r="T492" s="58">
        <v>21548.0</v>
      </c>
      <c r="U492" s="58">
        <v>29331.0</v>
      </c>
      <c r="V492" s="58">
        <v>672.7</v>
      </c>
      <c r="W492" s="58"/>
      <c r="X492" s="58"/>
      <c r="Y492" s="58">
        <v>3.2</v>
      </c>
      <c r="Z492" s="58">
        <v>10.4</v>
      </c>
      <c r="AA492" s="58">
        <v>41.0</v>
      </c>
      <c r="AB492" s="58">
        <v>33.6</v>
      </c>
      <c r="AC492" s="58">
        <v>331.8</v>
      </c>
      <c r="AD492" s="58">
        <v>6.4</v>
      </c>
      <c r="AE492" s="58">
        <v>6.9</v>
      </c>
      <c r="AF492" s="58">
        <v>5.8</v>
      </c>
      <c r="AG492" s="58">
        <v>4.0</v>
      </c>
      <c r="AH492" s="58">
        <v>6.9</v>
      </c>
      <c r="AI492" s="58"/>
      <c r="AJ492" s="58"/>
      <c r="AK492" s="58"/>
      <c r="AL492" s="58"/>
      <c r="AM492" s="58">
        <v>1110.0</v>
      </c>
      <c r="AN492" s="95">
        <v>15802.5</v>
      </c>
      <c r="AO492" s="58">
        <v>-3.5</v>
      </c>
      <c r="AP492" s="58">
        <v>13.1</v>
      </c>
      <c r="AQ492" s="58">
        <v>88.0</v>
      </c>
      <c r="AR492" s="58">
        <v>39.5</v>
      </c>
      <c r="AS492" s="58">
        <v>45.7</v>
      </c>
      <c r="AT492" s="58">
        <v>6.9</v>
      </c>
      <c r="AU492" s="58">
        <v>1.5</v>
      </c>
      <c r="AV492" s="58">
        <v>23.3</v>
      </c>
      <c r="AW492" s="58">
        <v>27.0</v>
      </c>
      <c r="AX492" s="58">
        <v>17.5</v>
      </c>
      <c r="AY492" s="58">
        <v>30.7</v>
      </c>
      <c r="AZ492" s="58">
        <v>80.5</v>
      </c>
      <c r="BA492" s="58">
        <v>26.8</v>
      </c>
      <c r="BB492" s="58">
        <v>24.4</v>
      </c>
    </row>
    <row r="493" ht="16.5" customHeight="1">
      <c r="A493" s="58" t="s">
        <v>639</v>
      </c>
      <c r="B493" s="58"/>
      <c r="C493" s="58">
        <v>902.0</v>
      </c>
      <c r="D493" s="58" t="s">
        <v>1061</v>
      </c>
      <c r="E493" s="58">
        <v>1525.2</v>
      </c>
      <c r="F493" s="58">
        <v>1787.4</v>
      </c>
      <c r="G493" s="58">
        <v>14.7</v>
      </c>
      <c r="H493" s="58">
        <v>2366.5</v>
      </c>
      <c r="I493" s="58">
        <v>16.2</v>
      </c>
      <c r="J493" s="58">
        <v>7.9</v>
      </c>
      <c r="K493" s="58">
        <v>16.5</v>
      </c>
      <c r="L493" s="58">
        <v>35.8</v>
      </c>
      <c r="M493" s="58">
        <v>14.1</v>
      </c>
      <c r="N493" s="58">
        <v>9.6</v>
      </c>
      <c r="O493" s="58">
        <v>28.3</v>
      </c>
      <c r="P493" s="58">
        <v>9.8</v>
      </c>
      <c r="Q493" s="58">
        <v>29.8</v>
      </c>
      <c r="R493" s="58">
        <v>60.4</v>
      </c>
      <c r="S493" s="58">
        <v>24.0</v>
      </c>
      <c r="T493" s="58">
        <v>23596.0</v>
      </c>
      <c r="U493" s="58">
        <v>59958.0</v>
      </c>
      <c r="V493" s="58">
        <v>492.2</v>
      </c>
      <c r="W493" s="58"/>
      <c r="X493" s="58"/>
      <c r="Y493" s="58">
        <v>2.2</v>
      </c>
      <c r="Z493" s="58">
        <v>9.2</v>
      </c>
      <c r="AA493" s="58">
        <v>22.9</v>
      </c>
      <c r="AB493" s="58">
        <v>55.1</v>
      </c>
      <c r="AC493" s="58">
        <v>528.8</v>
      </c>
      <c r="AD493" s="58">
        <v>7.1</v>
      </c>
      <c r="AE493" s="58">
        <v>7.7</v>
      </c>
      <c r="AF493" s="58">
        <v>6.5</v>
      </c>
      <c r="AG493" s="58">
        <v>4.6</v>
      </c>
      <c r="AH493" s="58">
        <v>8.0</v>
      </c>
      <c r="AI493" s="58"/>
      <c r="AJ493" s="58"/>
      <c r="AK493" s="58"/>
      <c r="AL493" s="58"/>
      <c r="AM493" s="58">
        <v>1.0</v>
      </c>
      <c r="AN493" s="95">
        <v>755.3</v>
      </c>
      <c r="AO493" s="58">
        <v>1.2</v>
      </c>
      <c r="AP493" s="58">
        <v>11.2</v>
      </c>
      <c r="AQ493" s="58">
        <v>71.7</v>
      </c>
      <c r="AR493" s="58">
        <v>44.1</v>
      </c>
      <c r="AS493" s="58">
        <v>60.4</v>
      </c>
      <c r="AT493" s="58">
        <v>4.9</v>
      </c>
      <c r="AU493" s="58">
        <v>0.1</v>
      </c>
      <c r="AV493" s="58">
        <v>15.7</v>
      </c>
      <c r="AW493" s="58">
        <v>27.6</v>
      </c>
      <c r="AX493" s="58">
        <v>33.1</v>
      </c>
      <c r="AY493" s="58">
        <v>23.5</v>
      </c>
      <c r="AZ493" s="58">
        <v>106.9</v>
      </c>
      <c r="BA493" s="58">
        <v>26.4</v>
      </c>
      <c r="BB493" s="58">
        <v>35.6</v>
      </c>
    </row>
    <row r="494" ht="16.5" customHeight="1">
      <c r="A494" s="58" t="s">
        <v>640</v>
      </c>
      <c r="B494" s="58"/>
      <c r="C494" s="58">
        <v>903.0</v>
      </c>
      <c r="D494" s="58" t="s">
        <v>1061</v>
      </c>
      <c r="E494" s="58">
        <v>7294.4</v>
      </c>
      <c r="F494" s="58">
        <v>7926.6</v>
      </c>
      <c r="G494" s="58">
        <v>8.0</v>
      </c>
      <c r="H494" s="58">
        <v>166.6</v>
      </c>
      <c r="I494" s="58">
        <v>16.7</v>
      </c>
      <c r="J494" s="58">
        <v>8.1</v>
      </c>
      <c r="K494" s="58">
        <v>11.8</v>
      </c>
      <c r="L494" s="58">
        <v>35.7</v>
      </c>
      <c r="M494" s="58">
        <v>16.6</v>
      </c>
      <c r="N494" s="58">
        <v>11.1</v>
      </c>
      <c r="O494" s="58">
        <v>16.7</v>
      </c>
      <c r="P494" s="58">
        <v>17.4</v>
      </c>
      <c r="Q494" s="58">
        <v>48.6</v>
      </c>
      <c r="R494" s="58">
        <v>34.0</v>
      </c>
      <c r="S494" s="58">
        <v>54.4</v>
      </c>
      <c r="T494" s="58">
        <v>20169.0</v>
      </c>
      <c r="U494" s="58">
        <v>31824.0</v>
      </c>
      <c r="V494" s="58">
        <v>691.8</v>
      </c>
      <c r="W494" s="58"/>
      <c r="X494" s="58"/>
      <c r="Y494" s="58">
        <v>5.2</v>
      </c>
      <c r="Z494" s="58">
        <v>10.8</v>
      </c>
      <c r="AA494" s="58">
        <v>49.5</v>
      </c>
      <c r="AB494" s="58">
        <v>32.5</v>
      </c>
      <c r="AC494" s="58">
        <v>360.3</v>
      </c>
      <c r="AD494" s="58">
        <v>6.0</v>
      </c>
      <c r="AE494" s="58">
        <v>6.3</v>
      </c>
      <c r="AF494" s="58">
        <v>5.6</v>
      </c>
      <c r="AG494" s="58">
        <v>3.4</v>
      </c>
      <c r="AH494" s="58">
        <v>6.3</v>
      </c>
      <c r="AI494" s="58"/>
      <c r="AJ494" s="58"/>
      <c r="AK494" s="58"/>
      <c r="AL494" s="58"/>
      <c r="AM494" s="58">
        <v>973.0</v>
      </c>
      <c r="AN494" s="95">
        <v>47592.8</v>
      </c>
      <c r="AO494" s="58">
        <v>-3.2</v>
      </c>
      <c r="AP494" s="58">
        <v>15.6</v>
      </c>
      <c r="AQ494" s="58">
        <v>83.3</v>
      </c>
      <c r="AR494" s="58">
        <v>39.1</v>
      </c>
      <c r="AS494" s="58">
        <v>39.1</v>
      </c>
      <c r="AT494" s="58">
        <v>6.2</v>
      </c>
      <c r="AU494" s="58">
        <v>1.3</v>
      </c>
      <c r="AV494" s="58">
        <v>29.7</v>
      </c>
      <c r="AW494" s="58">
        <v>22.5</v>
      </c>
      <c r="AX494" s="58">
        <v>17.8</v>
      </c>
      <c r="AY494" s="58">
        <v>28.7</v>
      </c>
      <c r="AZ494" s="58">
        <v>76.0</v>
      </c>
      <c r="BA494" s="58">
        <v>26.9</v>
      </c>
      <c r="BB494" s="58">
        <v>27.6</v>
      </c>
    </row>
    <row r="495" ht="16.5" customHeight="1">
      <c r="A495" s="58" t="s">
        <v>642</v>
      </c>
      <c r="B495" s="58"/>
      <c r="C495" s="58">
        <v>904.0</v>
      </c>
      <c r="D495" s="58" t="s">
        <v>1061</v>
      </c>
      <c r="E495" s="58">
        <v>569.4</v>
      </c>
      <c r="F495" s="58">
        <v>671.5</v>
      </c>
      <c r="G495" s="58">
        <v>15.2</v>
      </c>
      <c r="H495" s="58">
        <v>1599.4</v>
      </c>
      <c r="I495" s="58">
        <v>15.8</v>
      </c>
      <c r="J495" s="58">
        <v>8.6</v>
      </c>
      <c r="K495" s="58">
        <v>14.3</v>
      </c>
      <c r="L495" s="58">
        <v>34.3</v>
      </c>
      <c r="M495" s="58">
        <v>16.1</v>
      </c>
      <c r="N495" s="58">
        <v>10.9</v>
      </c>
      <c r="O495" s="58">
        <v>26.5</v>
      </c>
      <c r="P495" s="58">
        <v>10.9</v>
      </c>
      <c r="Q495" s="58">
        <v>40.2</v>
      </c>
      <c r="R495" s="58">
        <v>48.9</v>
      </c>
      <c r="S495" s="58">
        <v>39.2</v>
      </c>
      <c r="T495" s="58">
        <v>20054.0</v>
      </c>
      <c r="U495" s="58">
        <v>45660.0</v>
      </c>
      <c r="V495" s="58">
        <v>487.4</v>
      </c>
      <c r="W495" s="58"/>
      <c r="X495" s="58"/>
      <c r="Y495" s="58" t="s">
        <v>641</v>
      </c>
      <c r="Z495" s="58">
        <v>11.2</v>
      </c>
      <c r="AA495" s="58">
        <v>37.6</v>
      </c>
      <c r="AB495" s="58">
        <v>39.1</v>
      </c>
      <c r="AC495" s="58">
        <v>482.0</v>
      </c>
      <c r="AD495" s="58">
        <v>10.4</v>
      </c>
      <c r="AE495" s="58">
        <v>11.0</v>
      </c>
      <c r="AF495" s="58">
        <v>9.8</v>
      </c>
      <c r="AG495" s="58">
        <v>7.8</v>
      </c>
      <c r="AH495" s="58">
        <v>9.5</v>
      </c>
      <c r="AI495" s="58"/>
      <c r="AJ495" s="58"/>
      <c r="AK495" s="58"/>
      <c r="AL495" s="58"/>
      <c r="AM495" s="58">
        <v>2.0</v>
      </c>
      <c r="AN495" s="95">
        <v>419.8</v>
      </c>
      <c r="AO495" s="58">
        <v>-1.9</v>
      </c>
      <c r="AP495" s="58">
        <v>15.6</v>
      </c>
      <c r="AQ495" s="58">
        <v>73.5</v>
      </c>
      <c r="AR495" s="58">
        <v>38.5</v>
      </c>
      <c r="AS495" s="58">
        <v>42.2</v>
      </c>
      <c r="AT495" s="58">
        <v>4.6</v>
      </c>
      <c r="AU495" s="58">
        <v>0.1</v>
      </c>
      <c r="AV495" s="58">
        <v>23.1</v>
      </c>
      <c r="AW495" s="58">
        <v>26.3</v>
      </c>
      <c r="AX495" s="58">
        <v>23.9</v>
      </c>
      <c r="AY495" s="58">
        <v>26.5</v>
      </c>
      <c r="AZ495" s="58">
        <v>153.4</v>
      </c>
      <c r="BA495" s="58">
        <v>27.4</v>
      </c>
      <c r="BB495" s="58">
        <v>37.3</v>
      </c>
    </row>
    <row r="496" ht="16.5" customHeight="1">
      <c r="A496" s="58" t="s">
        <v>643</v>
      </c>
      <c r="B496" s="58"/>
      <c r="C496" s="58">
        <v>905.0</v>
      </c>
      <c r="D496" s="58" t="s">
        <v>1061</v>
      </c>
      <c r="E496" s="58">
        <v>15750.7</v>
      </c>
      <c r="F496" s="58">
        <v>17865.5</v>
      </c>
      <c r="G496" s="58">
        <v>11.8</v>
      </c>
      <c r="H496" s="58">
        <v>523.7</v>
      </c>
      <c r="I496" s="58">
        <v>16.6</v>
      </c>
      <c r="J496" s="58">
        <v>8.3</v>
      </c>
      <c r="K496" s="58">
        <v>12.5</v>
      </c>
      <c r="L496" s="58">
        <v>35.9</v>
      </c>
      <c r="M496" s="58">
        <v>15.9</v>
      </c>
      <c r="N496" s="58">
        <v>10.9</v>
      </c>
      <c r="O496" s="58">
        <v>24.5</v>
      </c>
      <c r="P496" s="58">
        <v>40.9</v>
      </c>
      <c r="Q496" s="58">
        <v>27.1</v>
      </c>
      <c r="R496" s="58">
        <v>32.1</v>
      </c>
      <c r="S496" s="58">
        <v>42.9</v>
      </c>
      <c r="T496" s="58">
        <v>21207.0</v>
      </c>
      <c r="U496" s="58">
        <v>35947.0</v>
      </c>
      <c r="V496" s="58">
        <v>634.3</v>
      </c>
      <c r="W496" s="58"/>
      <c r="X496" s="58"/>
      <c r="Y496" s="58">
        <v>2.8</v>
      </c>
      <c r="Z496" s="58">
        <v>11.6</v>
      </c>
      <c r="AA496" s="58">
        <v>41.3</v>
      </c>
      <c r="AB496" s="58">
        <v>38.6</v>
      </c>
      <c r="AC496" s="58">
        <v>370.4</v>
      </c>
      <c r="AD496" s="58">
        <v>7.6</v>
      </c>
      <c r="AE496" s="58">
        <v>8.0</v>
      </c>
      <c r="AF496" s="58">
        <v>7.2</v>
      </c>
      <c r="AG496" s="58">
        <v>4.4</v>
      </c>
      <c r="AH496" s="58">
        <v>7.8</v>
      </c>
      <c r="AI496" s="58"/>
      <c r="AJ496" s="58"/>
      <c r="AK496" s="58"/>
      <c r="AL496" s="58"/>
      <c r="AM496" s="58">
        <v>396.0</v>
      </c>
      <c r="AN496" s="95">
        <v>34112.5</v>
      </c>
      <c r="AO496" s="58">
        <v>-2.5</v>
      </c>
      <c r="AP496" s="58">
        <v>14.8</v>
      </c>
      <c r="AQ496" s="58">
        <v>75.5</v>
      </c>
      <c r="AR496" s="58">
        <v>34.5</v>
      </c>
      <c r="AS496" s="58">
        <v>42.8</v>
      </c>
      <c r="AT496" s="58">
        <v>6.4</v>
      </c>
      <c r="AU496" s="58">
        <v>0.5</v>
      </c>
      <c r="AV496" s="58">
        <v>27.4</v>
      </c>
      <c r="AW496" s="58">
        <v>22.4</v>
      </c>
      <c r="AX496" s="58">
        <v>21.6</v>
      </c>
      <c r="AY496" s="58">
        <v>28.2</v>
      </c>
      <c r="AZ496" s="58">
        <v>96.1</v>
      </c>
      <c r="BA496" s="58">
        <v>27.6</v>
      </c>
      <c r="BB496" s="58">
        <v>33.0</v>
      </c>
    </row>
    <row r="497" ht="16.5" customHeight="1">
      <c r="A497" s="58" t="s">
        <v>645</v>
      </c>
      <c r="B497" s="58"/>
      <c r="C497" s="58">
        <v>906.0</v>
      </c>
      <c r="D497" s="58" t="s">
        <v>1061</v>
      </c>
      <c r="E497" s="58">
        <v>5293.3</v>
      </c>
      <c r="F497" s="58">
        <v>6176.2</v>
      </c>
      <c r="G497" s="58">
        <v>14.3</v>
      </c>
      <c r="H497" s="58">
        <v>292.5</v>
      </c>
      <c r="I497" s="58">
        <v>16.6</v>
      </c>
      <c r="J497" s="58">
        <v>8.0</v>
      </c>
      <c r="K497" s="58">
        <v>12.8</v>
      </c>
      <c r="L497" s="58">
        <v>36.2</v>
      </c>
      <c r="M497" s="58">
        <v>16.0</v>
      </c>
      <c r="N497" s="58">
        <v>10.4</v>
      </c>
      <c r="O497" s="58">
        <v>25.5</v>
      </c>
      <c r="P497" s="58">
        <v>24.3</v>
      </c>
      <c r="Q497" s="58">
        <v>38.9</v>
      </c>
      <c r="R497" s="58">
        <v>36.9</v>
      </c>
      <c r="S497" s="58">
        <v>48.9</v>
      </c>
      <c r="T497" s="58">
        <v>21606.0</v>
      </c>
      <c r="U497" s="58">
        <v>41825.0</v>
      </c>
      <c r="V497" s="58">
        <v>684.6</v>
      </c>
      <c r="W497" s="58"/>
      <c r="X497" s="58"/>
      <c r="Y497" s="58">
        <v>3.2</v>
      </c>
      <c r="Z497" s="58">
        <v>9.2</v>
      </c>
      <c r="AA497" s="58">
        <v>40.6</v>
      </c>
      <c r="AB497" s="58">
        <v>39.1</v>
      </c>
      <c r="AC497" s="58">
        <v>403.3</v>
      </c>
      <c r="AD497" s="58">
        <v>5.2</v>
      </c>
      <c r="AE497" s="58">
        <v>5.4</v>
      </c>
      <c r="AF497" s="58">
        <v>5.0</v>
      </c>
      <c r="AG497" s="58">
        <v>3.9</v>
      </c>
      <c r="AH497" s="58">
        <v>5.6</v>
      </c>
      <c r="AI497" s="58"/>
      <c r="AJ497" s="58"/>
      <c r="AK497" s="58"/>
      <c r="AL497" s="58"/>
      <c r="AM497" s="58">
        <v>426.0</v>
      </c>
      <c r="AN497" s="95">
        <v>21114.9</v>
      </c>
      <c r="AO497" s="58">
        <v>-1.6</v>
      </c>
      <c r="AP497" s="58">
        <v>14.6</v>
      </c>
      <c r="AQ497" s="58">
        <v>74.5</v>
      </c>
      <c r="AR497" s="58">
        <v>42.3</v>
      </c>
      <c r="AS497" s="58">
        <v>47.0</v>
      </c>
      <c r="AT497" s="58">
        <v>6.9</v>
      </c>
      <c r="AU497" s="58">
        <v>0.4</v>
      </c>
      <c r="AV497" s="58">
        <v>24.5</v>
      </c>
      <c r="AW497" s="58">
        <v>23.9</v>
      </c>
      <c r="AX497" s="58">
        <v>25.8</v>
      </c>
      <c r="AY497" s="58">
        <v>25.5</v>
      </c>
      <c r="AZ497" s="58">
        <v>70.4</v>
      </c>
      <c r="BA497" s="58">
        <v>29.0</v>
      </c>
      <c r="BB497" s="58">
        <v>37.8</v>
      </c>
    </row>
    <row r="498" ht="16.5" customHeight="1">
      <c r="A498" s="58" t="s">
        <v>646</v>
      </c>
      <c r="B498" s="58"/>
      <c r="C498" s="58">
        <v>907.0</v>
      </c>
      <c r="D498" s="58" t="s">
        <v>1061</v>
      </c>
      <c r="E498" s="58">
        <v>3669.7</v>
      </c>
      <c r="F498" s="58">
        <v>4052.8</v>
      </c>
      <c r="G498" s="58">
        <v>9.5</v>
      </c>
      <c r="H498" s="58">
        <v>204.1</v>
      </c>
      <c r="I498" s="58">
        <v>16.1</v>
      </c>
      <c r="J498" s="58">
        <v>8.1</v>
      </c>
      <c r="K498" s="58">
        <v>12.1</v>
      </c>
      <c r="L498" s="58">
        <v>36.0</v>
      </c>
      <c r="M498" s="58">
        <v>16.6</v>
      </c>
      <c r="N498" s="58">
        <v>11.1</v>
      </c>
      <c r="O498" s="58">
        <v>19.1</v>
      </c>
      <c r="P498" s="58">
        <v>44.2</v>
      </c>
      <c r="Q498" s="58">
        <v>30.3</v>
      </c>
      <c r="R498" s="58">
        <v>25.5</v>
      </c>
      <c r="S498" s="58">
        <v>57.1</v>
      </c>
      <c r="T498" s="58">
        <v>21781.0</v>
      </c>
      <c r="U498" s="58">
        <v>31895.0</v>
      </c>
      <c r="V498" s="58">
        <v>727.2</v>
      </c>
      <c r="W498" s="58"/>
      <c r="X498" s="58"/>
      <c r="Y498" s="58">
        <v>2.6</v>
      </c>
      <c r="Z498" s="58">
        <v>10.5</v>
      </c>
      <c r="AA498" s="58">
        <v>42.3</v>
      </c>
      <c r="AB498" s="58">
        <v>33.4</v>
      </c>
      <c r="AC498" s="58">
        <v>339.5</v>
      </c>
      <c r="AD498" s="58">
        <v>5.1</v>
      </c>
      <c r="AE498" s="58">
        <v>5.4</v>
      </c>
      <c r="AF498" s="58">
        <v>4.8</v>
      </c>
      <c r="AG498" s="58">
        <v>3.1</v>
      </c>
      <c r="AH498" s="58">
        <v>5.5</v>
      </c>
      <c r="AI498" s="58" t="s">
        <v>1062</v>
      </c>
      <c r="AJ498" s="58"/>
      <c r="AK498" s="58"/>
      <c r="AL498" s="58"/>
      <c r="AM498" s="58">
        <v>2305.0</v>
      </c>
      <c r="AN498" s="95">
        <v>19854.5</v>
      </c>
      <c r="AO498" s="58">
        <v>-2.9</v>
      </c>
      <c r="AP498" s="58">
        <v>12.9</v>
      </c>
      <c r="AQ498" s="58">
        <v>80.9</v>
      </c>
      <c r="AR498" s="58">
        <v>38.2</v>
      </c>
      <c r="AS498" s="58">
        <v>42.5</v>
      </c>
      <c r="AT498" s="58">
        <v>7.6</v>
      </c>
      <c r="AU498" s="58">
        <v>1.0</v>
      </c>
      <c r="AV498" s="58">
        <v>31.1</v>
      </c>
      <c r="AW498" s="58">
        <v>21.9</v>
      </c>
      <c r="AX498" s="58">
        <v>15.8</v>
      </c>
      <c r="AY498" s="58">
        <v>30.2</v>
      </c>
      <c r="AZ498" s="58">
        <v>59.9</v>
      </c>
      <c r="BA498" s="58">
        <v>26.8</v>
      </c>
      <c r="BB498" s="58">
        <v>32.2</v>
      </c>
    </row>
    <row r="499" ht="16.5" customHeight="1">
      <c r="A499" s="58" t="s">
        <v>659</v>
      </c>
      <c r="B499" s="58"/>
      <c r="C499" s="58">
        <v>908.0</v>
      </c>
      <c r="D499" s="58" t="s">
        <v>1061</v>
      </c>
      <c r="E499" s="58">
        <v>9372.5</v>
      </c>
      <c r="F499" s="58">
        <v>10879.6</v>
      </c>
      <c r="G499" s="58">
        <v>13.9</v>
      </c>
      <c r="H499" s="58">
        <v>304.3</v>
      </c>
      <c r="I499" s="58">
        <v>16.9</v>
      </c>
      <c r="J499" s="58">
        <v>8.6</v>
      </c>
      <c r="K499" s="58">
        <v>13.1</v>
      </c>
      <c r="L499" s="58">
        <v>35.7</v>
      </c>
      <c r="M499" s="58">
        <v>15.4</v>
      </c>
      <c r="N499" s="58">
        <v>10.3</v>
      </c>
      <c r="O499" s="58">
        <v>25.7</v>
      </c>
      <c r="P499" s="58">
        <v>36.4</v>
      </c>
      <c r="Q499" s="58">
        <v>32.7</v>
      </c>
      <c r="R499" s="58">
        <v>30.9</v>
      </c>
      <c r="S499" s="58">
        <v>53.4</v>
      </c>
      <c r="T499" s="58">
        <v>22869.0</v>
      </c>
      <c r="U499" s="58">
        <v>40964.0</v>
      </c>
      <c r="V499" s="58">
        <v>705.0</v>
      </c>
      <c r="W499" s="58"/>
      <c r="X499" s="58"/>
      <c r="Y499" s="58">
        <v>4.7</v>
      </c>
      <c r="Z499" s="58">
        <v>11.1</v>
      </c>
      <c r="AA499" s="58">
        <v>47.4</v>
      </c>
      <c r="AB499" s="58">
        <v>29.4</v>
      </c>
      <c r="AC499" s="58">
        <v>415.4</v>
      </c>
      <c r="AD499" s="58">
        <v>3.7</v>
      </c>
      <c r="AE499" s="58">
        <v>3.9</v>
      </c>
      <c r="AF499" s="58">
        <v>3.5</v>
      </c>
      <c r="AG499" s="58">
        <v>1.5</v>
      </c>
      <c r="AH499" s="58">
        <v>4.4</v>
      </c>
      <c r="AI499" s="58"/>
      <c r="AJ499" s="58"/>
      <c r="AK499" s="58"/>
      <c r="AL499" s="58"/>
      <c r="AM499" s="58">
        <v>1101.0</v>
      </c>
      <c r="AN499" s="95">
        <v>35751.3</v>
      </c>
      <c r="AO499" s="58">
        <v>-0.7</v>
      </c>
      <c r="AP499" s="58">
        <v>15.7</v>
      </c>
      <c r="AQ499" s="58">
        <v>74.3</v>
      </c>
      <c r="AR499" s="58">
        <v>39.5</v>
      </c>
      <c r="AS499" s="58">
        <v>46.7</v>
      </c>
      <c r="AT499" s="58">
        <v>7.5</v>
      </c>
      <c r="AU499" s="58">
        <v>0.4</v>
      </c>
      <c r="AV499" s="58">
        <v>35.9</v>
      </c>
      <c r="AW499" s="58">
        <v>20.2</v>
      </c>
      <c r="AX499" s="58">
        <v>19.5</v>
      </c>
      <c r="AY499" s="58">
        <v>24.0</v>
      </c>
      <c r="AZ499" s="58">
        <v>43.4</v>
      </c>
      <c r="BA499" s="58">
        <v>27.0</v>
      </c>
      <c r="BB499" s="58">
        <v>39.1</v>
      </c>
    </row>
    <row r="500" ht="16.5" customHeight="1">
      <c r="A500" s="58" t="s">
        <v>660</v>
      </c>
      <c r="B500" s="58"/>
      <c r="C500" s="58">
        <v>909.0</v>
      </c>
      <c r="D500" s="58" t="s">
        <v>1061</v>
      </c>
      <c r="E500" s="58">
        <v>11372.2</v>
      </c>
      <c r="F500" s="58">
        <v>12843.5</v>
      </c>
      <c r="G500" s="58">
        <v>11.5</v>
      </c>
      <c r="H500" s="58">
        <v>182.0</v>
      </c>
      <c r="I500" s="58">
        <v>16.4</v>
      </c>
      <c r="J500" s="58">
        <v>8.2</v>
      </c>
      <c r="K500" s="58">
        <v>13.1</v>
      </c>
      <c r="L500" s="58">
        <v>36.3</v>
      </c>
      <c r="M500" s="58">
        <v>15.7</v>
      </c>
      <c r="N500" s="58">
        <v>10.2</v>
      </c>
      <c r="O500" s="58">
        <v>19.1</v>
      </c>
      <c r="P500" s="58">
        <v>53.9</v>
      </c>
      <c r="Q500" s="58">
        <v>20.3</v>
      </c>
      <c r="R500" s="58">
        <v>25.8</v>
      </c>
      <c r="S500" s="58">
        <v>51.0</v>
      </c>
      <c r="T500" s="58">
        <v>23080.0</v>
      </c>
      <c r="U500" s="58">
        <v>41646.0</v>
      </c>
      <c r="V500" s="58">
        <v>745.5</v>
      </c>
      <c r="W500" s="58"/>
      <c r="X500" s="58"/>
      <c r="Y500" s="58">
        <v>3.2</v>
      </c>
      <c r="Z500" s="58">
        <v>10.5</v>
      </c>
      <c r="AA500" s="58">
        <v>45.8</v>
      </c>
      <c r="AB500" s="58">
        <v>28.6</v>
      </c>
      <c r="AC500" s="58">
        <v>418.3</v>
      </c>
      <c r="AD500" s="58">
        <v>3.5</v>
      </c>
      <c r="AE500" s="58">
        <v>3.8</v>
      </c>
      <c r="AF500" s="58">
        <v>3.2</v>
      </c>
      <c r="AG500" s="58">
        <v>2.1</v>
      </c>
      <c r="AH500" s="58">
        <v>4.6</v>
      </c>
      <c r="AI500" s="58"/>
      <c r="AJ500" s="58"/>
      <c r="AK500" s="58"/>
      <c r="AL500" s="58"/>
      <c r="AM500" s="58">
        <v>2056.0</v>
      </c>
      <c r="AN500" s="95">
        <v>70550.1</v>
      </c>
      <c r="AO500" s="58">
        <v>-1.2</v>
      </c>
      <c r="AP500" s="58">
        <v>12.8</v>
      </c>
      <c r="AQ500" s="58">
        <v>80.9</v>
      </c>
      <c r="AR500" s="58">
        <v>42.2</v>
      </c>
      <c r="AS500" s="58">
        <v>51.7</v>
      </c>
      <c r="AT500" s="58">
        <v>8.5</v>
      </c>
      <c r="AU500" s="58">
        <v>0.6</v>
      </c>
      <c r="AV500" s="58">
        <v>32.8</v>
      </c>
      <c r="AW500" s="58">
        <v>21.6</v>
      </c>
      <c r="AX500" s="58">
        <v>20.7</v>
      </c>
      <c r="AY500" s="58">
        <v>24.3</v>
      </c>
      <c r="AZ500" s="58">
        <v>35.9</v>
      </c>
      <c r="BA500" s="58">
        <v>26.2</v>
      </c>
      <c r="BB500" s="58">
        <v>38.9</v>
      </c>
    </row>
    <row r="501" ht="16.5" customHeight="1">
      <c r="A501" s="58" t="s">
        <v>662</v>
      </c>
      <c r="B501" s="58"/>
      <c r="C501" s="58">
        <v>910.0</v>
      </c>
      <c r="D501" s="58" t="s">
        <v>1061</v>
      </c>
      <c r="E501" s="58">
        <v>904.3</v>
      </c>
      <c r="F501" s="58">
        <v>995.6</v>
      </c>
      <c r="G501" s="58">
        <v>9.2</v>
      </c>
      <c r="H501" s="58">
        <v>387.6</v>
      </c>
      <c r="I501" s="58">
        <v>14.4</v>
      </c>
      <c r="J501" s="58">
        <v>7.7</v>
      </c>
      <c r="K501" s="58">
        <v>11.8</v>
      </c>
      <c r="L501" s="58">
        <v>35.9</v>
      </c>
      <c r="M501" s="58">
        <v>17.9</v>
      </c>
      <c r="N501" s="58">
        <v>12.2</v>
      </c>
      <c r="O501" s="58">
        <v>16.3</v>
      </c>
      <c r="P501" s="58">
        <v>62.0</v>
      </c>
      <c r="Q501" s="58">
        <v>19.1</v>
      </c>
      <c r="R501" s="58">
        <v>18.9</v>
      </c>
      <c r="S501" s="58">
        <v>63.0</v>
      </c>
      <c r="T501" s="58">
        <v>19982.0</v>
      </c>
      <c r="U501" s="58">
        <v>33817.0</v>
      </c>
      <c r="V501" s="58">
        <v>732.5</v>
      </c>
      <c r="W501" s="58"/>
      <c r="X501" s="58"/>
      <c r="Y501" s="58">
        <v>4.2</v>
      </c>
      <c r="Z501" s="58">
        <v>9.4</v>
      </c>
      <c r="AA501" s="58">
        <v>33.7</v>
      </c>
      <c r="AB501" s="58">
        <v>37.2</v>
      </c>
      <c r="AC501" s="58">
        <v>382.7</v>
      </c>
      <c r="AD501" s="58">
        <v>7.0</v>
      </c>
      <c r="AE501" s="58">
        <v>7.6</v>
      </c>
      <c r="AF501" s="58">
        <v>6.4</v>
      </c>
      <c r="AG501" s="58">
        <v>4.2</v>
      </c>
      <c r="AH501" s="58">
        <v>6.6</v>
      </c>
      <c r="AI501" s="58"/>
      <c r="AJ501" s="58"/>
      <c r="AK501" s="58"/>
      <c r="AL501" s="58"/>
      <c r="AM501" s="58">
        <v>52.0</v>
      </c>
      <c r="AN501" s="95">
        <v>2568.7</v>
      </c>
      <c r="AO501" s="58">
        <v>-5.9</v>
      </c>
      <c r="AP501" s="58">
        <v>12.5</v>
      </c>
      <c r="AQ501" s="58">
        <v>83.7</v>
      </c>
      <c r="AR501" s="58">
        <v>34.9</v>
      </c>
      <c r="AS501" s="58">
        <v>39.9</v>
      </c>
      <c r="AT501" s="58">
        <v>7.3</v>
      </c>
      <c r="AU501" s="58">
        <v>0.2</v>
      </c>
      <c r="AV501" s="58">
        <v>32.5</v>
      </c>
      <c r="AW501" s="58">
        <v>20.8</v>
      </c>
      <c r="AX501" s="58">
        <v>18.4</v>
      </c>
      <c r="AY501" s="58">
        <v>28.1</v>
      </c>
      <c r="AZ501" s="58">
        <v>93.0</v>
      </c>
      <c r="BA501" s="58">
        <v>25.6</v>
      </c>
      <c r="BB501" s="58">
        <v>37.5</v>
      </c>
    </row>
    <row r="502" ht="16.5" customHeight="1">
      <c r="A502" s="58" t="s">
        <v>495</v>
      </c>
      <c r="B502" s="58"/>
      <c r="C502" s="58">
        <v>911.0</v>
      </c>
      <c r="D502" s="58" t="s">
        <v>1061</v>
      </c>
      <c r="E502" s="58">
        <v>2974.4</v>
      </c>
      <c r="F502" s="58">
        <v>3520.0</v>
      </c>
      <c r="G502" s="58">
        <v>15.5</v>
      </c>
      <c r="H502" s="58">
        <v>3947.6</v>
      </c>
      <c r="I502" s="58">
        <v>15.8</v>
      </c>
      <c r="J502" s="58">
        <v>7.1</v>
      </c>
      <c r="K502" s="58">
        <v>17.1</v>
      </c>
      <c r="L502" s="58">
        <v>35.1</v>
      </c>
      <c r="M502" s="58">
        <v>15.4</v>
      </c>
      <c r="N502" s="58">
        <v>9.4</v>
      </c>
      <c r="O502" s="58">
        <v>24.1</v>
      </c>
      <c r="P502" s="58">
        <v>8.9</v>
      </c>
      <c r="Q502" s="58">
        <v>19.2</v>
      </c>
      <c r="R502" s="58">
        <v>71.9</v>
      </c>
      <c r="S502" s="58">
        <v>15.6</v>
      </c>
      <c r="T502" s="58">
        <v>18594.0</v>
      </c>
      <c r="U502" s="58">
        <v>34171.0</v>
      </c>
      <c r="V502" s="58">
        <v>394.2</v>
      </c>
      <c r="W502" s="58"/>
      <c r="X502" s="58"/>
      <c r="Y502" s="58">
        <v>2.2</v>
      </c>
      <c r="Z502" s="58">
        <v>8.6</v>
      </c>
      <c r="AA502" s="58">
        <v>33.6</v>
      </c>
      <c r="AB502" s="58">
        <v>42.2</v>
      </c>
      <c r="AC502" s="58">
        <v>393.6</v>
      </c>
      <c r="AD502" s="58">
        <v>9.4</v>
      </c>
      <c r="AE502" s="58">
        <v>10.2</v>
      </c>
      <c r="AF502" s="58">
        <v>8.4</v>
      </c>
      <c r="AG502" s="58">
        <v>12.6</v>
      </c>
      <c r="AH502" s="58">
        <v>9.5</v>
      </c>
      <c r="AI502" s="58"/>
      <c r="AJ502" s="58"/>
      <c r="AK502" s="58"/>
      <c r="AL502" s="58"/>
      <c r="AM502" s="58">
        <v>1.0</v>
      </c>
      <c r="AN502" s="95">
        <v>891.7</v>
      </c>
      <c r="AO502" s="58">
        <v>1.1</v>
      </c>
      <c r="AP502" s="58">
        <v>11.7</v>
      </c>
      <c r="AQ502" s="58">
        <v>75.9</v>
      </c>
      <c r="AR502" s="58">
        <v>44.7</v>
      </c>
      <c r="AS502" s="58">
        <v>50.7</v>
      </c>
      <c r="AT502" s="58">
        <v>4.9</v>
      </c>
      <c r="AU502" s="58">
        <v>0.0</v>
      </c>
      <c r="AV502" s="58">
        <v>13.8</v>
      </c>
      <c r="AW502" s="58">
        <v>22.3</v>
      </c>
      <c r="AX502" s="58">
        <v>30.0</v>
      </c>
      <c r="AY502" s="58">
        <v>33.9</v>
      </c>
      <c r="AZ502" s="58">
        <v>159.3</v>
      </c>
      <c r="BA502" s="58">
        <v>26.4</v>
      </c>
      <c r="BB502" s="58">
        <v>30.9</v>
      </c>
    </row>
    <row r="503" ht="16.5" customHeight="1">
      <c r="A503" s="58" t="s">
        <v>664</v>
      </c>
      <c r="B503" s="58"/>
      <c r="C503" s="58">
        <v>912.0</v>
      </c>
      <c r="D503" s="58" t="s">
        <v>1061</v>
      </c>
      <c r="E503" s="58">
        <v>2395.0</v>
      </c>
      <c r="F503" s="58">
        <v>2484.8</v>
      </c>
      <c r="G503" s="58">
        <v>3.6</v>
      </c>
      <c r="H503" s="58">
        <v>83.8</v>
      </c>
      <c r="I503" s="58">
        <v>15.0</v>
      </c>
      <c r="J503" s="58">
        <v>4.7</v>
      </c>
      <c r="K503" s="58">
        <v>11.4</v>
      </c>
      <c r="L503" s="58">
        <v>37.7</v>
      </c>
      <c r="M503" s="58">
        <v>18.7</v>
      </c>
      <c r="N503" s="58">
        <v>12.3</v>
      </c>
      <c r="O503" s="58">
        <v>4.6</v>
      </c>
      <c r="P503" s="58">
        <v>3.3</v>
      </c>
      <c r="Q503" s="58">
        <v>17.0</v>
      </c>
      <c r="R503" s="58">
        <v>79.7</v>
      </c>
      <c r="S503" s="58">
        <v>44.9</v>
      </c>
      <c r="T503" s="58">
        <v>18599.0</v>
      </c>
      <c r="U503" s="58">
        <v>25419.0</v>
      </c>
      <c r="V503" s="58">
        <v>674.0</v>
      </c>
      <c r="W503" s="58"/>
      <c r="X503" s="58"/>
      <c r="Y503" s="58">
        <v>1.7</v>
      </c>
      <c r="Z503" s="58">
        <v>8.4</v>
      </c>
      <c r="AA503" s="58">
        <v>43.0</v>
      </c>
      <c r="AB503" s="58">
        <v>36.2</v>
      </c>
      <c r="AC503" s="58">
        <v>332.3</v>
      </c>
      <c r="AD503" s="58">
        <v>7.6</v>
      </c>
      <c r="AE503" s="58">
        <v>8.3</v>
      </c>
      <c r="AF503" s="58">
        <v>6.8</v>
      </c>
      <c r="AG503" s="58">
        <v>6.0</v>
      </c>
      <c r="AH503" s="58">
        <v>8.7</v>
      </c>
      <c r="AI503" s="58"/>
      <c r="AJ503" s="58"/>
      <c r="AK503" s="58"/>
      <c r="AL503" s="58"/>
      <c r="AM503" s="58">
        <v>418.0</v>
      </c>
      <c r="AN503" s="95">
        <v>29654.4</v>
      </c>
      <c r="AO503" s="58">
        <v>-4.7</v>
      </c>
      <c r="AP503" s="58">
        <v>15.2</v>
      </c>
      <c r="AQ503" s="58">
        <v>95.4</v>
      </c>
      <c r="AR503" s="58">
        <v>71.3</v>
      </c>
      <c r="AS503" s="58">
        <v>40.7</v>
      </c>
      <c r="AT503" s="58">
        <v>9.6</v>
      </c>
      <c r="AU503" s="58">
        <v>2.6</v>
      </c>
      <c r="AV503" s="58">
        <v>24.8</v>
      </c>
      <c r="AW503" s="58">
        <v>23.7</v>
      </c>
      <c r="AX503" s="58">
        <v>16.8</v>
      </c>
      <c r="AY503" s="58">
        <v>32.1</v>
      </c>
      <c r="AZ503" s="58">
        <v>87.4</v>
      </c>
      <c r="BA503" s="58">
        <v>22.9</v>
      </c>
      <c r="BB503" s="58">
        <v>12.1</v>
      </c>
    </row>
    <row r="504" ht="16.5" customHeight="1">
      <c r="A504" s="58" t="s">
        <v>665</v>
      </c>
      <c r="B504" s="58"/>
      <c r="C504" s="58">
        <v>913.0</v>
      </c>
      <c r="D504" s="58" t="s">
        <v>1061</v>
      </c>
      <c r="E504" s="58">
        <v>1552.9</v>
      </c>
      <c r="F504" s="58">
        <v>1612.4</v>
      </c>
      <c r="G504" s="58">
        <v>3.7</v>
      </c>
      <c r="H504" s="58">
        <v>69.5</v>
      </c>
      <c r="I504" s="58">
        <v>14.7</v>
      </c>
      <c r="J504" s="58">
        <v>5.2</v>
      </c>
      <c r="K504" s="58">
        <v>12.8</v>
      </c>
      <c r="L504" s="58">
        <v>36.2</v>
      </c>
      <c r="M504" s="58">
        <v>18.8</v>
      </c>
      <c r="N504" s="58">
        <v>12.3</v>
      </c>
      <c r="O504" s="58">
        <v>3.8</v>
      </c>
      <c r="P504" s="58">
        <v>3.3</v>
      </c>
      <c r="Q504" s="58">
        <v>17.2</v>
      </c>
      <c r="R504" s="58">
        <v>79.5</v>
      </c>
      <c r="S504" s="58">
        <v>38.6</v>
      </c>
      <c r="T504" s="58">
        <v>17486.0</v>
      </c>
      <c r="U504" s="58">
        <v>24012.0</v>
      </c>
      <c r="V504" s="58">
        <v>629.6</v>
      </c>
      <c r="W504" s="58"/>
      <c r="X504" s="58"/>
      <c r="Y504" s="58">
        <v>0.9</v>
      </c>
      <c r="Z504" s="58">
        <v>7.3</v>
      </c>
      <c r="AA504" s="58">
        <v>42.7</v>
      </c>
      <c r="AB504" s="58">
        <v>35.9</v>
      </c>
      <c r="AC504" s="58">
        <v>349.9</v>
      </c>
      <c r="AD504" s="58">
        <v>9.6</v>
      </c>
      <c r="AE504" s="58">
        <v>10.6</v>
      </c>
      <c r="AF504" s="58">
        <v>8.5</v>
      </c>
      <c r="AG504" s="58">
        <v>8.2</v>
      </c>
      <c r="AH504" s="58">
        <v>10.5</v>
      </c>
      <c r="AI504" s="58" t="s">
        <v>1063</v>
      </c>
      <c r="AJ504" s="58"/>
      <c r="AK504" s="58"/>
      <c r="AL504" s="58"/>
      <c r="AM504" s="58">
        <v>755.0</v>
      </c>
      <c r="AN504" s="95">
        <v>23213.7</v>
      </c>
      <c r="AO504" s="58">
        <v>-4.4</v>
      </c>
      <c r="AP504" s="58">
        <v>12.4</v>
      </c>
      <c r="AQ504" s="58">
        <v>96.2</v>
      </c>
      <c r="AR504" s="58">
        <v>66.1</v>
      </c>
      <c r="AS504" s="58">
        <v>41.1</v>
      </c>
      <c r="AT504" s="58">
        <v>8.3</v>
      </c>
      <c r="AU504" s="58">
        <v>2.9</v>
      </c>
      <c r="AV504" s="58">
        <v>21.5</v>
      </c>
      <c r="AW504" s="58">
        <v>24.9</v>
      </c>
      <c r="AX504" s="58">
        <v>16.2</v>
      </c>
      <c r="AY504" s="58">
        <v>34.5</v>
      </c>
      <c r="AZ504" s="58">
        <v>103.6</v>
      </c>
      <c r="BA504" s="58">
        <v>23.1</v>
      </c>
      <c r="BB504" s="58">
        <v>11.2</v>
      </c>
    </row>
    <row r="505" ht="16.5" customHeight="1">
      <c r="A505" s="58" t="s">
        <v>666</v>
      </c>
      <c r="B505" s="58"/>
      <c r="C505" s="58">
        <v>914.0</v>
      </c>
      <c r="D505" s="58" t="s">
        <v>1061</v>
      </c>
      <c r="E505" s="58">
        <v>3926.1</v>
      </c>
      <c r="F505" s="58">
        <v>4084.9</v>
      </c>
      <c r="G505" s="58">
        <v>3.9</v>
      </c>
      <c r="H505" s="58">
        <v>221.4</v>
      </c>
      <c r="I505" s="58">
        <v>15.0</v>
      </c>
      <c r="J505" s="58">
        <v>5.3</v>
      </c>
      <c r="K505" s="58">
        <v>13.2</v>
      </c>
      <c r="L505" s="58">
        <v>34.0</v>
      </c>
      <c r="M505" s="58">
        <v>19.1</v>
      </c>
      <c r="N505" s="58">
        <v>13.5</v>
      </c>
      <c r="O505" s="58">
        <v>4.4</v>
      </c>
      <c r="P505" s="58">
        <v>3.6</v>
      </c>
      <c r="Q505" s="58">
        <v>20.3</v>
      </c>
      <c r="R505" s="58">
        <v>76.2</v>
      </c>
      <c r="S505" s="58">
        <v>33.2</v>
      </c>
      <c r="T505" s="58">
        <v>18158.0</v>
      </c>
      <c r="U505" s="58">
        <v>26807.0</v>
      </c>
      <c r="V505" s="58">
        <v>619.1</v>
      </c>
      <c r="W505" s="58"/>
      <c r="X505" s="58"/>
      <c r="Y505" s="58">
        <v>1.6</v>
      </c>
      <c r="Z505" s="58">
        <v>7.0</v>
      </c>
      <c r="AA505" s="58">
        <v>50.3</v>
      </c>
      <c r="AB505" s="58">
        <v>32.7</v>
      </c>
      <c r="AC505" s="58">
        <v>383.1</v>
      </c>
      <c r="AD505" s="58">
        <v>7.3</v>
      </c>
      <c r="AE505" s="58">
        <v>7.9</v>
      </c>
      <c r="AF505" s="58">
        <v>6.6</v>
      </c>
      <c r="AG505" s="58">
        <v>5.9</v>
      </c>
      <c r="AH505" s="58">
        <v>9.1</v>
      </c>
      <c r="AI505" s="58"/>
      <c r="AJ505" s="58"/>
      <c r="AK505" s="58"/>
      <c r="AL505" s="58"/>
      <c r="AM505" s="58">
        <v>429.0</v>
      </c>
      <c r="AN505" s="95">
        <v>18449.4</v>
      </c>
      <c r="AO505" s="58">
        <v>-4.4</v>
      </c>
      <c r="AP505" s="58">
        <v>11.5</v>
      </c>
      <c r="AQ505" s="58">
        <v>95.6</v>
      </c>
      <c r="AR505" s="58">
        <v>74.3</v>
      </c>
      <c r="AS505" s="58">
        <v>42.6</v>
      </c>
      <c r="AT505" s="58">
        <v>9.6</v>
      </c>
      <c r="AU505" s="58">
        <v>1.3</v>
      </c>
      <c r="AV505" s="58">
        <v>28.6</v>
      </c>
      <c r="AW505" s="58">
        <v>21.0</v>
      </c>
      <c r="AX505" s="58">
        <v>18.8</v>
      </c>
      <c r="AY505" s="58">
        <v>30.3</v>
      </c>
      <c r="AZ505" s="58">
        <v>82.5</v>
      </c>
      <c r="BA505" s="58">
        <v>23.1</v>
      </c>
      <c r="BB505" s="58">
        <v>13.2</v>
      </c>
    </row>
    <row r="506" ht="16.5" customHeight="1">
      <c r="A506" s="58" t="s">
        <v>667</v>
      </c>
      <c r="B506" s="58"/>
      <c r="C506" s="58">
        <v>915.0</v>
      </c>
      <c r="D506" s="58" t="s">
        <v>1061</v>
      </c>
      <c r="E506" s="58">
        <v>2157.6</v>
      </c>
      <c r="F506" s="58">
        <v>2245.5</v>
      </c>
      <c r="G506" s="58">
        <v>3.9</v>
      </c>
      <c r="H506" s="58">
        <v>109.8</v>
      </c>
      <c r="I506" s="58">
        <v>14.0</v>
      </c>
      <c r="J506" s="58">
        <v>5.3</v>
      </c>
      <c r="K506" s="58">
        <v>12.1</v>
      </c>
      <c r="L506" s="58">
        <v>35.6</v>
      </c>
      <c r="M506" s="58">
        <v>20.0</v>
      </c>
      <c r="N506" s="58">
        <v>13.2</v>
      </c>
      <c r="O506" s="58">
        <v>3.8</v>
      </c>
      <c r="P506" s="58">
        <v>3.4</v>
      </c>
      <c r="Q506" s="58">
        <v>13.6</v>
      </c>
      <c r="R506" s="58">
        <v>83.0</v>
      </c>
      <c r="S506" s="58">
        <v>42.2</v>
      </c>
      <c r="T506" s="58">
        <v>17735.0</v>
      </c>
      <c r="U506" s="58">
        <v>24600.0</v>
      </c>
      <c r="V506" s="58">
        <v>638.4</v>
      </c>
      <c r="W506" s="58"/>
      <c r="X506" s="58"/>
      <c r="Y506" s="58">
        <v>1.8</v>
      </c>
      <c r="Z506" s="58">
        <v>7.3</v>
      </c>
      <c r="AA506" s="58">
        <v>50.2</v>
      </c>
      <c r="AB506" s="58">
        <v>29.8</v>
      </c>
      <c r="AC506" s="58">
        <v>350.0</v>
      </c>
      <c r="AD506" s="58">
        <v>9.1</v>
      </c>
      <c r="AE506" s="58">
        <v>9.6</v>
      </c>
      <c r="AF506" s="58">
        <v>8.5</v>
      </c>
      <c r="AG506" s="58">
        <v>7.8</v>
      </c>
      <c r="AH506" s="58">
        <v>9.5</v>
      </c>
      <c r="AI506" s="58"/>
      <c r="AJ506" s="58"/>
      <c r="AK506" s="58"/>
      <c r="AL506" s="58"/>
      <c r="AM506" s="58">
        <v>218.0</v>
      </c>
      <c r="AN506" s="95">
        <v>20451.7</v>
      </c>
      <c r="AO506" s="58">
        <v>-6.7</v>
      </c>
      <c r="AP506" s="58">
        <v>10.9</v>
      </c>
      <c r="AQ506" s="58">
        <v>96.2</v>
      </c>
      <c r="AR506" s="58">
        <v>63.7</v>
      </c>
      <c r="AS506" s="58">
        <v>35.2</v>
      </c>
      <c r="AT506" s="58">
        <v>8.1</v>
      </c>
      <c r="AU506" s="58">
        <v>2.0</v>
      </c>
      <c r="AV506" s="58">
        <v>28.1</v>
      </c>
      <c r="AW506" s="58">
        <v>21.4</v>
      </c>
      <c r="AX506" s="58">
        <v>16.5</v>
      </c>
      <c r="AY506" s="58">
        <v>32.0</v>
      </c>
      <c r="AZ506" s="58">
        <v>111.9</v>
      </c>
      <c r="BA506" s="58">
        <v>23.1</v>
      </c>
      <c r="BB506" s="58">
        <v>13.5</v>
      </c>
    </row>
    <row r="507" ht="16.5" customHeight="1">
      <c r="A507" s="58" t="s">
        <v>668</v>
      </c>
      <c r="B507" s="58"/>
      <c r="C507" s="58">
        <v>916.0</v>
      </c>
      <c r="D507" s="58" t="s">
        <v>1061</v>
      </c>
      <c r="E507" s="58">
        <v>2087.3</v>
      </c>
      <c r="F507" s="58">
        <v>2170.7</v>
      </c>
      <c r="G507" s="58">
        <v>3.8</v>
      </c>
      <c r="H507" s="58">
        <v>134.0</v>
      </c>
      <c r="I507" s="58">
        <v>14.6</v>
      </c>
      <c r="J507" s="58">
        <v>5.3</v>
      </c>
      <c r="K507" s="58">
        <v>12.5</v>
      </c>
      <c r="L507" s="58">
        <v>35.5</v>
      </c>
      <c r="M507" s="58">
        <v>19.5</v>
      </c>
      <c r="N507" s="58">
        <v>12.6</v>
      </c>
      <c r="O507" s="58">
        <v>3.5</v>
      </c>
      <c r="P507" s="58">
        <v>7.6</v>
      </c>
      <c r="Q507" s="58">
        <v>23.3</v>
      </c>
      <c r="R507" s="58">
        <v>69.0</v>
      </c>
      <c r="S507" s="58">
        <v>46.0</v>
      </c>
      <c r="T507" s="58">
        <v>17938.0</v>
      </c>
      <c r="U507" s="58">
        <v>25471.0</v>
      </c>
      <c r="V507" s="58">
        <v>659.1</v>
      </c>
      <c r="W507" s="58"/>
      <c r="X507" s="58"/>
      <c r="Y507" s="58">
        <v>1.6</v>
      </c>
      <c r="Z507" s="58">
        <v>7.6</v>
      </c>
      <c r="AA507" s="58">
        <v>45.1</v>
      </c>
      <c r="AB507" s="58">
        <v>33.7</v>
      </c>
      <c r="AC507" s="58">
        <v>367.5</v>
      </c>
      <c r="AD507" s="58">
        <v>6.6</v>
      </c>
      <c r="AE507" s="58">
        <v>7.0</v>
      </c>
      <c r="AF507" s="58">
        <v>6.0</v>
      </c>
      <c r="AG507" s="58">
        <v>5.9</v>
      </c>
      <c r="AH507" s="58">
        <v>8.0</v>
      </c>
      <c r="AI507" s="58"/>
      <c r="AJ507" s="58"/>
      <c r="AK507" s="58"/>
      <c r="AL507" s="58"/>
      <c r="AM507" s="58">
        <v>849.0</v>
      </c>
      <c r="AN507" s="95">
        <v>16202.4</v>
      </c>
      <c r="AO507" s="58">
        <v>-5.0</v>
      </c>
      <c r="AP507" s="58">
        <v>11.3</v>
      </c>
      <c r="AQ507" s="58">
        <v>96.5</v>
      </c>
      <c r="AR507" s="58">
        <v>42.5</v>
      </c>
      <c r="AS507" s="58">
        <v>40.2</v>
      </c>
      <c r="AT507" s="58">
        <v>9.1</v>
      </c>
      <c r="AU507" s="58">
        <v>1.8</v>
      </c>
      <c r="AV507" s="58">
        <v>32.9</v>
      </c>
      <c r="AW507" s="58">
        <v>19.5</v>
      </c>
      <c r="AX507" s="58">
        <v>15.8</v>
      </c>
      <c r="AY507" s="58">
        <v>29.9</v>
      </c>
      <c r="AZ507" s="58">
        <v>74.7</v>
      </c>
      <c r="BA507" s="58">
        <v>24.1</v>
      </c>
      <c r="BB507" s="58">
        <v>14.4</v>
      </c>
    </row>
    <row r="508" ht="16.5" customHeight="1">
      <c r="A508" s="58" t="s">
        <v>1064</v>
      </c>
      <c r="B508" s="58"/>
      <c r="C508" s="58">
        <v>999.0</v>
      </c>
      <c r="D508" s="58" t="s">
        <v>1065</v>
      </c>
      <c r="E508" s="58">
        <v>73523.7</v>
      </c>
      <c r="F508" s="58">
        <v>82175.7</v>
      </c>
      <c r="G508" s="58">
        <v>10.5</v>
      </c>
      <c r="H508" s="58">
        <v>229.9</v>
      </c>
      <c r="I508" s="58">
        <v>16.2</v>
      </c>
      <c r="J508" s="58">
        <v>7.7</v>
      </c>
      <c r="K508" s="58">
        <v>12.8</v>
      </c>
      <c r="L508" s="58">
        <v>35.8</v>
      </c>
      <c r="M508" s="58">
        <v>16.4</v>
      </c>
      <c r="N508" s="58">
        <v>11.0</v>
      </c>
      <c r="O508" s="58">
        <v>19.2</v>
      </c>
      <c r="P508" s="58">
        <v>30.0</v>
      </c>
      <c r="Q508" s="58">
        <v>29.1</v>
      </c>
      <c r="R508" s="58">
        <v>40.9</v>
      </c>
      <c r="S508" s="58">
        <v>45.9</v>
      </c>
      <c r="T508" s="58">
        <v>21117.0</v>
      </c>
      <c r="U508" s="58">
        <v>36003.0</v>
      </c>
      <c r="V508" s="58">
        <v>664.0</v>
      </c>
      <c r="W508" s="58"/>
      <c r="X508" s="58"/>
      <c r="Y508" s="58">
        <v>3.2</v>
      </c>
      <c r="Z508" s="58">
        <v>10.2</v>
      </c>
      <c r="AA508" s="58">
        <v>43.6</v>
      </c>
      <c r="AB508" s="58">
        <v>34.5</v>
      </c>
      <c r="AC508" s="58">
        <v>386.4</v>
      </c>
      <c r="AD508" s="58">
        <v>6.0</v>
      </c>
      <c r="AE508" s="58">
        <v>6.4</v>
      </c>
      <c r="AF508" s="58">
        <v>5.6</v>
      </c>
      <c r="AG508" s="58">
        <v>3.6</v>
      </c>
      <c r="AH508" s="58">
        <v>6.7</v>
      </c>
      <c r="AI508" s="58" t="s">
        <v>1066</v>
      </c>
      <c r="AJ508" s="58"/>
      <c r="AK508" s="58"/>
      <c r="AL508" s="58"/>
      <c r="AM508" s="58">
        <v>11092.0</v>
      </c>
      <c r="AN508" s="95">
        <v>357385.7</v>
      </c>
      <c r="AO508" s="58">
        <v>-2.3</v>
      </c>
      <c r="AP508" s="58">
        <v>13.9</v>
      </c>
      <c r="AQ508" s="58">
        <v>80.8</v>
      </c>
      <c r="AR508" s="58">
        <v>43.2</v>
      </c>
      <c r="AS508" s="58">
        <v>45.0</v>
      </c>
      <c r="AT508" s="58">
        <v>7.3</v>
      </c>
      <c r="AU508" s="58">
        <v>0.8</v>
      </c>
      <c r="AV508" s="58">
        <v>28.7</v>
      </c>
      <c r="AW508" s="58">
        <v>22.3</v>
      </c>
      <c r="AX508" s="58">
        <v>20.8</v>
      </c>
      <c r="AY508" s="58">
        <v>27.5</v>
      </c>
      <c r="AZ508" s="58">
        <v>76.0</v>
      </c>
      <c r="BA508" s="58">
        <v>26.4</v>
      </c>
      <c r="BB508" s="58">
        <v>29.8</v>
      </c>
    </row>
  </sheetData>
  <printOptions/>
  <pageMargins bottom="0.787401575" footer="0.0" header="0.0" left="0.7" right="0.7" top="0.7874015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3.0" topLeftCell="A4" activePane="bottomLeft" state="frozen"/>
      <selection activeCell="B5" sqref="B5" pane="bottomLeft"/>
    </sheetView>
  </sheetViews>
  <sheetFormatPr customHeight="1" defaultColWidth="14.43" defaultRowHeight="15.0"/>
  <cols>
    <col customWidth="1" min="1" max="1" width="17.71"/>
    <col customWidth="1" min="2" max="2" width="8.0"/>
    <col customWidth="1" min="3" max="3" width="41.0"/>
    <col customWidth="1" min="4" max="4" width="12.57"/>
    <col customWidth="1" min="5" max="5" width="12.43"/>
    <col customWidth="1" min="6" max="6" width="17.0"/>
    <col customWidth="1" min="7" max="7" width="18.29"/>
    <col customWidth="1" min="8" max="8" width="13.71"/>
    <col customWidth="1" min="9" max="12" width="10.71"/>
    <col customWidth="1" min="13" max="13" width="12.71"/>
    <col customWidth="1" min="14" max="14" width="21.29"/>
    <col customWidth="1" min="15" max="15" width="20.29"/>
    <col customWidth="1" min="16" max="16" width="21.43"/>
    <col customWidth="1" min="17" max="17" width="22.57"/>
    <col customWidth="1" min="18" max="18" width="21.29"/>
    <col customWidth="1" min="19" max="19" width="18.43"/>
    <col customWidth="1" min="20" max="20" width="16.29"/>
    <col customWidth="1" min="21" max="21" width="16.86"/>
    <col customWidth="1" min="22" max="22" width="15.0"/>
    <col customWidth="1" min="23" max="23" width="17.14"/>
    <col customWidth="1" min="24" max="24" width="22.57"/>
    <col customWidth="1" min="25" max="25" width="26.29"/>
    <col customWidth="1" min="26" max="26" width="19.43"/>
    <col customWidth="1" min="27" max="27" width="20.29"/>
    <col customWidth="1" min="28" max="28" width="21.43"/>
    <col customWidth="1" min="29" max="29" width="26.14"/>
    <col customWidth="1" min="30" max="30" width="20.57"/>
    <col customWidth="1" min="31" max="31" width="25.43"/>
    <col customWidth="1" min="32" max="32" width="22.14"/>
    <col customWidth="1" min="33" max="33" width="20.14"/>
    <col customWidth="1" min="34" max="34" width="18.0"/>
    <col customWidth="1" min="35" max="35" width="19.0"/>
    <col customWidth="1" min="36" max="36" width="17.71"/>
    <col customWidth="1" min="37" max="37" width="22.14"/>
    <col customWidth="1" min="38" max="38" width="23.43"/>
    <col customWidth="1" min="39" max="41" width="10.71"/>
    <col customWidth="1" min="42" max="42" width="19.0"/>
  </cols>
  <sheetData>
    <row r="1">
      <c r="A1" s="31" t="s">
        <v>1067</v>
      </c>
    </row>
    <row r="2">
      <c r="A2" s="31" t="s">
        <v>1068</v>
      </c>
    </row>
    <row r="4">
      <c r="A4" s="107" t="s">
        <v>587</v>
      </c>
      <c r="B4" s="107" t="s">
        <v>588</v>
      </c>
      <c r="C4" s="107" t="s">
        <v>589</v>
      </c>
      <c r="D4" s="107" t="s">
        <v>1069</v>
      </c>
      <c r="E4" s="107" t="s">
        <v>1070</v>
      </c>
      <c r="F4" s="107" t="s">
        <v>1071</v>
      </c>
      <c r="G4" s="107" t="s">
        <v>1072</v>
      </c>
      <c r="H4" s="107" t="s">
        <v>1073</v>
      </c>
      <c r="I4" s="107" t="s">
        <v>1074</v>
      </c>
      <c r="J4" s="107" t="s">
        <v>1075</v>
      </c>
      <c r="K4" s="107" t="s">
        <v>1076</v>
      </c>
      <c r="L4" s="107" t="s">
        <v>1077</v>
      </c>
      <c r="M4" s="107" t="s">
        <v>1078</v>
      </c>
      <c r="N4" s="107" t="s">
        <v>1079</v>
      </c>
      <c r="O4" s="107" t="s">
        <v>1080</v>
      </c>
      <c r="P4" s="107" t="s">
        <v>1081</v>
      </c>
      <c r="Q4" s="107" t="s">
        <v>1082</v>
      </c>
      <c r="R4" s="107" t="s">
        <v>1083</v>
      </c>
      <c r="S4" s="107" t="s">
        <v>1084</v>
      </c>
      <c r="T4" s="107" t="s">
        <v>1085</v>
      </c>
      <c r="U4" s="107" t="s">
        <v>1086</v>
      </c>
      <c r="V4" s="107" t="s">
        <v>1087</v>
      </c>
      <c r="W4" s="107" t="s">
        <v>1088</v>
      </c>
      <c r="X4" s="107" t="s">
        <v>1089</v>
      </c>
      <c r="Y4" s="107" t="s">
        <v>1090</v>
      </c>
      <c r="Z4" s="107" t="s">
        <v>1091</v>
      </c>
      <c r="AA4" s="107" t="s">
        <v>1092</v>
      </c>
      <c r="AB4" s="107" t="s">
        <v>1093</v>
      </c>
      <c r="AC4" s="107" t="s">
        <v>1094</v>
      </c>
      <c r="AD4" s="107" t="s">
        <v>1095</v>
      </c>
      <c r="AE4" s="107" t="s">
        <v>1096</v>
      </c>
      <c r="AF4" s="107" t="s">
        <v>1097</v>
      </c>
      <c r="AG4" s="107" t="s">
        <v>1098</v>
      </c>
      <c r="AH4" s="107" t="s">
        <v>1099</v>
      </c>
      <c r="AI4" s="107" t="s">
        <v>1100</v>
      </c>
      <c r="AJ4" s="107" t="s">
        <v>1101</v>
      </c>
      <c r="AK4" s="107" t="s">
        <v>1102</v>
      </c>
      <c r="AL4" s="107" t="s">
        <v>1103</v>
      </c>
      <c r="AM4" s="107" t="s">
        <v>1104</v>
      </c>
      <c r="AN4" s="107" t="s">
        <v>1105</v>
      </c>
      <c r="AO4" s="107" t="s">
        <v>1106</v>
      </c>
      <c r="AP4" s="107" t="s">
        <v>1107</v>
      </c>
    </row>
    <row r="5">
      <c r="A5" s="102" t="s">
        <v>638</v>
      </c>
      <c r="B5" s="102">
        <v>1001.0</v>
      </c>
      <c r="C5" s="102" t="s">
        <v>160</v>
      </c>
      <c r="D5" s="102">
        <v>90.0</v>
      </c>
      <c r="E5" s="102">
        <v>7.9</v>
      </c>
      <c r="F5" s="102">
        <v>1585.9</v>
      </c>
      <c r="G5" s="102">
        <v>15.0</v>
      </c>
      <c r="H5" s="102">
        <v>11.8</v>
      </c>
      <c r="I5" s="102">
        <v>15.7</v>
      </c>
      <c r="J5" s="102">
        <v>32.2</v>
      </c>
      <c r="K5" s="102">
        <v>15.9</v>
      </c>
      <c r="L5" s="102">
        <v>9.3</v>
      </c>
      <c r="M5" s="102">
        <v>44.3</v>
      </c>
      <c r="N5" s="102">
        <v>13.8</v>
      </c>
      <c r="O5" s="102">
        <v>6.1</v>
      </c>
      <c r="P5" s="102">
        <v>18.2</v>
      </c>
      <c r="Q5" s="102">
        <v>28.6</v>
      </c>
      <c r="R5" s="102">
        <v>47.0</v>
      </c>
      <c r="S5" s="102">
        <v>508.6</v>
      </c>
      <c r="T5" s="102">
        <v>2.4</v>
      </c>
      <c r="U5" s="102">
        <v>548.5</v>
      </c>
      <c r="V5" s="102">
        <v>0.4</v>
      </c>
      <c r="W5" s="102">
        <v>449.2</v>
      </c>
      <c r="X5" s="102">
        <v>8.3</v>
      </c>
      <c r="Y5" s="102">
        <v>9.2</v>
      </c>
      <c r="Z5" s="102">
        <v>3.3</v>
      </c>
      <c r="AA5" s="102">
        <v>2.3</v>
      </c>
      <c r="AB5" s="102">
        <v>409.1</v>
      </c>
      <c r="AC5" s="102">
        <v>0.0</v>
      </c>
      <c r="AD5" s="102">
        <v>17.1</v>
      </c>
      <c r="AE5" s="102">
        <v>27.7</v>
      </c>
      <c r="AF5" s="102">
        <v>34.6</v>
      </c>
      <c r="AG5" s="102">
        <v>20.6</v>
      </c>
      <c r="AH5" s="102">
        <v>10.4</v>
      </c>
      <c r="AI5" s="102">
        <v>9.4</v>
      </c>
      <c r="AJ5" s="102">
        <v>17.9</v>
      </c>
      <c r="AK5" s="102">
        <v>121.0</v>
      </c>
      <c r="AL5" s="102">
        <v>27.0</v>
      </c>
      <c r="AM5" s="102"/>
      <c r="AN5" s="102">
        <v>1.0</v>
      </c>
      <c r="AO5" s="102">
        <v>56.7</v>
      </c>
      <c r="AP5" s="102">
        <v>-1.4</v>
      </c>
    </row>
    <row r="6">
      <c r="A6" s="102" t="s">
        <v>638</v>
      </c>
      <c r="B6" s="102">
        <v>1002.0</v>
      </c>
      <c r="C6" s="102" t="s">
        <v>161</v>
      </c>
      <c r="D6" s="102">
        <v>244.3</v>
      </c>
      <c r="E6" s="102">
        <v>9.2</v>
      </c>
      <c r="F6" s="102">
        <v>2058.7</v>
      </c>
      <c r="G6" s="102">
        <v>14.1</v>
      </c>
      <c r="H6" s="102">
        <v>11.2</v>
      </c>
      <c r="I6" s="102">
        <v>16.8</v>
      </c>
      <c r="J6" s="102">
        <v>34.5</v>
      </c>
      <c r="K6" s="102">
        <v>15.1</v>
      </c>
      <c r="L6" s="102">
        <v>8.4</v>
      </c>
      <c r="M6" s="102">
        <v>120.1</v>
      </c>
      <c r="N6" s="102">
        <v>9.5</v>
      </c>
      <c r="O6" s="102">
        <v>7.0</v>
      </c>
      <c r="P6" s="102">
        <v>21.2</v>
      </c>
      <c r="Q6" s="102">
        <v>30.2</v>
      </c>
      <c r="R6" s="102">
        <v>41.5</v>
      </c>
      <c r="S6" s="102">
        <v>481.9</v>
      </c>
      <c r="T6" s="102">
        <v>1.2</v>
      </c>
      <c r="U6" s="102">
        <v>550.9</v>
      </c>
      <c r="V6" s="102">
        <v>0.3</v>
      </c>
      <c r="W6" s="102">
        <v>329.7</v>
      </c>
      <c r="X6" s="102">
        <v>10.0</v>
      </c>
      <c r="Y6" s="102">
        <v>8.7</v>
      </c>
      <c r="Z6" s="102">
        <v>2.5</v>
      </c>
      <c r="AA6" s="102">
        <v>1.2</v>
      </c>
      <c r="AB6" s="102">
        <v>444.5</v>
      </c>
      <c r="AC6" s="102">
        <v>0.0</v>
      </c>
      <c r="AD6" s="102">
        <v>16.4</v>
      </c>
      <c r="AE6" s="102">
        <v>21.1</v>
      </c>
      <c r="AF6" s="102">
        <v>37.7</v>
      </c>
      <c r="AG6" s="102">
        <v>24.8</v>
      </c>
      <c r="AH6" s="102">
        <v>10.3</v>
      </c>
      <c r="AI6" s="102">
        <v>9.0</v>
      </c>
      <c r="AJ6" s="102">
        <v>24.9</v>
      </c>
      <c r="AK6" s="102">
        <v>131.4</v>
      </c>
      <c r="AL6" s="102">
        <v>27.2</v>
      </c>
      <c r="AM6" s="102"/>
      <c r="AN6" s="102">
        <v>1.0</v>
      </c>
      <c r="AO6" s="102">
        <v>118.7</v>
      </c>
      <c r="AP6" s="102">
        <v>-0.7</v>
      </c>
    </row>
    <row r="7">
      <c r="A7" s="102" t="s">
        <v>638</v>
      </c>
      <c r="B7" s="102">
        <v>1003.0</v>
      </c>
      <c r="C7" s="102" t="s">
        <v>162</v>
      </c>
      <c r="D7" s="102">
        <v>211.6</v>
      </c>
      <c r="E7" s="102">
        <v>7.3</v>
      </c>
      <c r="F7" s="102">
        <v>987.7</v>
      </c>
      <c r="G7" s="102">
        <v>15.3</v>
      </c>
      <c r="H7" s="102">
        <v>8.8</v>
      </c>
      <c r="I7" s="102">
        <v>12.9</v>
      </c>
      <c r="J7" s="102">
        <v>34.2</v>
      </c>
      <c r="K7" s="102">
        <v>17.7</v>
      </c>
      <c r="L7" s="102">
        <v>11.2</v>
      </c>
      <c r="M7" s="102">
        <v>101.1</v>
      </c>
      <c r="N7" s="102">
        <v>9.1</v>
      </c>
      <c r="O7" s="102">
        <v>9.6</v>
      </c>
      <c r="P7" s="102">
        <v>26.9</v>
      </c>
      <c r="Q7" s="102">
        <v>29.0</v>
      </c>
      <c r="R7" s="102">
        <v>34.6</v>
      </c>
      <c r="S7" s="102">
        <v>501.7</v>
      </c>
      <c r="T7" s="102">
        <v>2.3</v>
      </c>
      <c r="U7" s="102">
        <v>554.0</v>
      </c>
      <c r="V7" s="102">
        <v>0.4</v>
      </c>
      <c r="W7" s="102">
        <v>301.5</v>
      </c>
      <c r="X7" s="102">
        <v>8.8</v>
      </c>
      <c r="Y7" s="102">
        <v>8.0</v>
      </c>
      <c r="Z7" s="102">
        <v>3.0</v>
      </c>
      <c r="AA7" s="102">
        <v>1.3</v>
      </c>
      <c r="AB7" s="102">
        <v>407.5</v>
      </c>
      <c r="AC7" s="102">
        <v>0.1</v>
      </c>
      <c r="AD7" s="102">
        <v>22.3</v>
      </c>
      <c r="AE7" s="102">
        <v>25.6</v>
      </c>
      <c r="AF7" s="102">
        <v>29.9</v>
      </c>
      <c r="AG7" s="102">
        <v>22.1</v>
      </c>
      <c r="AH7" s="102">
        <v>10.4</v>
      </c>
      <c r="AI7" s="102">
        <v>9.6</v>
      </c>
      <c r="AJ7" s="102">
        <v>24.5</v>
      </c>
      <c r="AK7" s="102">
        <v>131.7</v>
      </c>
      <c r="AL7" s="102">
        <v>27.1</v>
      </c>
      <c r="AM7" s="102"/>
      <c r="AN7" s="102">
        <v>1.0</v>
      </c>
      <c r="AO7" s="102">
        <v>214.2</v>
      </c>
      <c r="AP7" s="102">
        <v>-4.0</v>
      </c>
    </row>
    <row r="8">
      <c r="A8" s="102" t="s">
        <v>638</v>
      </c>
      <c r="B8" s="102">
        <v>1004.0</v>
      </c>
      <c r="C8" s="102" t="s">
        <v>163</v>
      </c>
      <c r="D8" s="102">
        <v>76.7</v>
      </c>
      <c r="E8" s="102">
        <v>6.2</v>
      </c>
      <c r="F8" s="102">
        <v>1070.5</v>
      </c>
      <c r="G8" s="102">
        <v>17.2</v>
      </c>
      <c r="H8" s="102">
        <v>9.0</v>
      </c>
      <c r="I8" s="102">
        <v>11.1</v>
      </c>
      <c r="J8" s="102">
        <v>34.7</v>
      </c>
      <c r="K8" s="102">
        <v>17.7</v>
      </c>
      <c r="L8" s="102">
        <v>10.3</v>
      </c>
      <c r="M8" s="102">
        <v>37.7</v>
      </c>
      <c r="N8" s="102">
        <v>13.7</v>
      </c>
      <c r="O8" s="102">
        <v>5.2</v>
      </c>
      <c r="P8" s="102">
        <v>21.4</v>
      </c>
      <c r="Q8" s="102">
        <v>34.5</v>
      </c>
      <c r="R8" s="102">
        <v>38.9</v>
      </c>
      <c r="S8" s="102">
        <v>595.4</v>
      </c>
      <c r="T8" s="102">
        <v>1.3</v>
      </c>
      <c r="U8" s="102">
        <v>544.2</v>
      </c>
      <c r="V8" s="102">
        <v>0.6</v>
      </c>
      <c r="W8" s="102">
        <v>462.5</v>
      </c>
      <c r="X8" s="102">
        <v>11.0</v>
      </c>
      <c r="Y8" s="102">
        <v>9.4</v>
      </c>
      <c r="Z8" s="102">
        <v>3.9</v>
      </c>
      <c r="AA8" s="102">
        <v>6.6</v>
      </c>
      <c r="AB8" s="102">
        <v>429.6</v>
      </c>
      <c r="AC8" s="102">
        <v>1.0</v>
      </c>
      <c r="AD8" s="102">
        <v>22.0</v>
      </c>
      <c r="AE8" s="102">
        <v>32.7</v>
      </c>
      <c r="AF8" s="102">
        <v>25.1</v>
      </c>
      <c r="AG8" s="102">
        <v>19.1</v>
      </c>
      <c r="AH8" s="102">
        <v>10.8</v>
      </c>
      <c r="AI8" s="102">
        <v>10.2</v>
      </c>
      <c r="AJ8" s="102">
        <v>26.5</v>
      </c>
      <c r="AK8" s="102">
        <v>140.1</v>
      </c>
      <c r="AL8" s="102">
        <v>29.7</v>
      </c>
      <c r="AM8" s="102"/>
      <c r="AN8" s="102">
        <v>1.0</v>
      </c>
      <c r="AO8" s="102">
        <v>71.6</v>
      </c>
      <c r="AP8" s="102">
        <v>-4.0</v>
      </c>
    </row>
    <row r="9">
      <c r="A9" s="102" t="s">
        <v>638</v>
      </c>
      <c r="B9" s="102">
        <v>1051.0</v>
      </c>
      <c r="C9" s="102" t="s">
        <v>164</v>
      </c>
      <c r="D9" s="102">
        <v>133.5</v>
      </c>
      <c r="E9" s="102">
        <v>3.8</v>
      </c>
      <c r="F9" s="102">
        <v>93.5</v>
      </c>
      <c r="G9" s="102">
        <v>17.2</v>
      </c>
      <c r="H9" s="102">
        <v>7.7</v>
      </c>
      <c r="I9" s="102">
        <v>9.6</v>
      </c>
      <c r="J9" s="102">
        <v>35.4</v>
      </c>
      <c r="K9" s="102">
        <v>19.2</v>
      </c>
      <c r="L9" s="102">
        <v>11.0</v>
      </c>
      <c r="M9" s="102">
        <v>65.9</v>
      </c>
      <c r="N9" s="102">
        <v>11.6</v>
      </c>
      <c r="O9" s="102">
        <v>10.0</v>
      </c>
      <c r="P9" s="102">
        <v>26.8</v>
      </c>
      <c r="Q9" s="102">
        <v>37.3</v>
      </c>
      <c r="R9" s="102">
        <v>25.9</v>
      </c>
      <c r="S9" s="102">
        <v>698.6</v>
      </c>
      <c r="T9" s="102">
        <v>1.8</v>
      </c>
      <c r="U9" s="102">
        <v>520.0</v>
      </c>
      <c r="V9" s="102">
        <v>0.4</v>
      </c>
      <c r="W9" s="102">
        <v>345.1</v>
      </c>
      <c r="X9" s="102">
        <v>9.4</v>
      </c>
      <c r="Y9" s="102">
        <v>8.3</v>
      </c>
      <c r="Z9" s="102">
        <v>3.3</v>
      </c>
      <c r="AA9" s="102">
        <v>1.2</v>
      </c>
      <c r="AB9" s="102">
        <v>266.7</v>
      </c>
      <c r="AC9" s="102">
        <v>3.3</v>
      </c>
      <c r="AD9" s="102">
        <v>29.8</v>
      </c>
      <c r="AE9" s="102">
        <v>25.2</v>
      </c>
      <c r="AF9" s="102">
        <v>30.3</v>
      </c>
      <c r="AG9" s="102">
        <v>11.4</v>
      </c>
      <c r="AH9" s="102">
        <v>8.0</v>
      </c>
      <c r="AI9" s="102">
        <v>7.8</v>
      </c>
      <c r="AJ9" s="102">
        <v>17.2</v>
      </c>
      <c r="AK9" s="102">
        <v>86.7</v>
      </c>
      <c r="AL9" s="102">
        <v>28.8</v>
      </c>
      <c r="AM9" s="102"/>
      <c r="AN9" s="102">
        <v>116.0</v>
      </c>
      <c r="AO9" s="102">
        <v>1428.1</v>
      </c>
      <c r="AP9" s="102">
        <v>-5.3</v>
      </c>
    </row>
    <row r="10">
      <c r="A10" s="102" t="s">
        <v>638</v>
      </c>
      <c r="B10" s="102">
        <v>1053.0</v>
      </c>
      <c r="C10" s="102" t="s">
        <v>165</v>
      </c>
      <c r="D10" s="102">
        <v>188.0</v>
      </c>
      <c r="E10" s="102">
        <v>5.3</v>
      </c>
      <c r="F10" s="102">
        <v>148.8</v>
      </c>
      <c r="G10" s="102">
        <v>17.7</v>
      </c>
      <c r="H10" s="102">
        <v>7.1</v>
      </c>
      <c r="I10" s="102">
        <v>9.9</v>
      </c>
      <c r="J10" s="102">
        <v>37.5</v>
      </c>
      <c r="K10" s="102">
        <v>17.6</v>
      </c>
      <c r="L10" s="102">
        <v>10.2</v>
      </c>
      <c r="M10" s="102">
        <v>92.1</v>
      </c>
      <c r="N10" s="102">
        <v>8.8</v>
      </c>
      <c r="O10" s="102">
        <v>7.3</v>
      </c>
      <c r="P10" s="102">
        <v>25.1</v>
      </c>
      <c r="Q10" s="102">
        <v>39.4</v>
      </c>
      <c r="R10" s="102">
        <v>28.2</v>
      </c>
      <c r="S10" s="102">
        <v>668.1</v>
      </c>
      <c r="T10" s="102">
        <v>3.0</v>
      </c>
      <c r="U10" s="102">
        <v>486.7</v>
      </c>
      <c r="V10" s="102">
        <v>0.5</v>
      </c>
      <c r="W10" s="102">
        <v>287.6</v>
      </c>
      <c r="X10" s="102">
        <v>9.3</v>
      </c>
      <c r="Y10" s="102">
        <v>8.6</v>
      </c>
      <c r="Z10" s="102">
        <v>2.0</v>
      </c>
      <c r="AA10" s="102">
        <v>1.7</v>
      </c>
      <c r="AB10" s="102">
        <v>223.9</v>
      </c>
      <c r="AC10" s="102">
        <v>1.7</v>
      </c>
      <c r="AD10" s="102">
        <v>28.0</v>
      </c>
      <c r="AE10" s="102">
        <v>25.3</v>
      </c>
      <c r="AF10" s="102">
        <v>29.7</v>
      </c>
      <c r="AG10" s="102">
        <v>15.3</v>
      </c>
      <c r="AH10" s="102">
        <v>5.9</v>
      </c>
      <c r="AI10" s="102">
        <v>6.0</v>
      </c>
      <c r="AJ10" s="102">
        <v>17.5</v>
      </c>
      <c r="AK10" s="102">
        <v>70.9</v>
      </c>
      <c r="AL10" s="102">
        <v>30.0</v>
      </c>
      <c r="AM10" s="102"/>
      <c r="AN10" s="102">
        <v>132.0</v>
      </c>
      <c r="AO10" s="102">
        <v>1263.0</v>
      </c>
      <c r="AP10" s="102">
        <v>-3.0</v>
      </c>
    </row>
    <row r="11">
      <c r="A11" s="102" t="s">
        <v>638</v>
      </c>
      <c r="B11" s="102">
        <v>1054.0</v>
      </c>
      <c r="C11" s="102" t="s">
        <v>166</v>
      </c>
      <c r="D11" s="102">
        <v>164.1</v>
      </c>
      <c r="E11" s="102">
        <v>4.7</v>
      </c>
      <c r="F11" s="102">
        <v>78.8</v>
      </c>
      <c r="G11" s="102">
        <v>17.1</v>
      </c>
      <c r="H11" s="102">
        <v>7.7</v>
      </c>
      <c r="I11" s="102">
        <v>10.1</v>
      </c>
      <c r="J11" s="102">
        <v>35.9</v>
      </c>
      <c r="K11" s="102">
        <v>18.7</v>
      </c>
      <c r="L11" s="102">
        <v>10.4</v>
      </c>
      <c r="M11" s="102">
        <v>80.5</v>
      </c>
      <c r="N11" s="102">
        <v>11.6</v>
      </c>
      <c r="O11" s="102">
        <v>6.7</v>
      </c>
      <c r="P11" s="102">
        <v>23.5</v>
      </c>
      <c r="Q11" s="102">
        <v>46.0</v>
      </c>
      <c r="R11" s="102">
        <v>23.8</v>
      </c>
      <c r="S11" s="102">
        <v>725.0</v>
      </c>
      <c r="T11" s="102">
        <v>5.7</v>
      </c>
      <c r="U11" s="102">
        <v>584.0</v>
      </c>
      <c r="V11" s="102">
        <v>0.3</v>
      </c>
      <c r="W11" s="102">
        <v>506.3</v>
      </c>
      <c r="X11" s="102">
        <v>10.4</v>
      </c>
      <c r="Y11" s="102">
        <v>9.1</v>
      </c>
      <c r="Z11" s="102">
        <v>2.3</v>
      </c>
      <c r="AA11" s="102">
        <v>1.1</v>
      </c>
      <c r="AB11" s="102">
        <v>318.2</v>
      </c>
      <c r="AC11" s="102">
        <v>2.2</v>
      </c>
      <c r="AD11" s="102">
        <v>20.4</v>
      </c>
      <c r="AE11" s="102">
        <v>34.8</v>
      </c>
      <c r="AF11" s="102">
        <v>31.5</v>
      </c>
      <c r="AG11" s="102">
        <v>11.1</v>
      </c>
      <c r="AH11" s="102">
        <v>7.3</v>
      </c>
      <c r="AI11" s="102">
        <v>7.3</v>
      </c>
      <c r="AJ11" s="102">
        <v>15.7</v>
      </c>
      <c r="AK11" s="102">
        <v>57.4</v>
      </c>
      <c r="AL11" s="102">
        <v>28.5</v>
      </c>
      <c r="AM11" s="102"/>
      <c r="AN11" s="102">
        <v>133.0</v>
      </c>
      <c r="AO11" s="102">
        <v>2082.8</v>
      </c>
      <c r="AP11" s="102">
        <v>-3.8</v>
      </c>
    </row>
    <row r="12">
      <c r="A12" s="102" t="s">
        <v>638</v>
      </c>
      <c r="B12" s="102">
        <v>1055.0</v>
      </c>
      <c r="C12" s="102" t="s">
        <v>167</v>
      </c>
      <c r="D12" s="102">
        <v>203.7</v>
      </c>
      <c r="E12" s="102">
        <v>4.2</v>
      </c>
      <c r="F12" s="102">
        <v>146.3</v>
      </c>
      <c r="G12" s="102">
        <v>15.0</v>
      </c>
      <c r="H12" s="102">
        <v>6.6</v>
      </c>
      <c r="I12" s="102">
        <v>8.9</v>
      </c>
      <c r="J12" s="102">
        <v>36.3</v>
      </c>
      <c r="K12" s="102">
        <v>21.1</v>
      </c>
      <c r="L12" s="102">
        <v>12.1</v>
      </c>
      <c r="M12" s="102">
        <v>98.8</v>
      </c>
      <c r="N12" s="102">
        <v>10.1</v>
      </c>
      <c r="O12" s="102">
        <v>8.9</v>
      </c>
      <c r="P12" s="102">
        <v>27.0</v>
      </c>
      <c r="Q12" s="102">
        <v>37.4</v>
      </c>
      <c r="R12" s="102">
        <v>26.6</v>
      </c>
      <c r="S12" s="102">
        <v>675.1</v>
      </c>
      <c r="T12" s="102">
        <v>3.2</v>
      </c>
      <c r="U12" s="102">
        <v>554.2</v>
      </c>
      <c r="V12" s="102">
        <v>0.3</v>
      </c>
      <c r="W12" s="102">
        <v>264.6</v>
      </c>
      <c r="X12" s="102">
        <v>9.6</v>
      </c>
      <c r="Y12" s="102">
        <v>9.0</v>
      </c>
      <c r="Z12" s="102">
        <v>2.3</v>
      </c>
      <c r="AA12" s="102">
        <v>0.8</v>
      </c>
      <c r="AB12" s="102">
        <v>263.1</v>
      </c>
      <c r="AC12" s="102">
        <v>1.8</v>
      </c>
      <c r="AD12" s="102">
        <v>22.2</v>
      </c>
      <c r="AE12" s="102">
        <v>31.8</v>
      </c>
      <c r="AF12" s="102">
        <v>33.0</v>
      </c>
      <c r="AG12" s="102">
        <v>11.3</v>
      </c>
      <c r="AH12" s="102">
        <v>7.3</v>
      </c>
      <c r="AI12" s="102">
        <v>7.0</v>
      </c>
      <c r="AJ12" s="102">
        <v>14.6</v>
      </c>
      <c r="AK12" s="102">
        <v>62.6</v>
      </c>
      <c r="AL12" s="102">
        <v>27.0</v>
      </c>
      <c r="AM12" s="102"/>
      <c r="AN12" s="102">
        <v>36.0</v>
      </c>
      <c r="AO12" s="102">
        <v>1392.6</v>
      </c>
      <c r="AP12" s="102">
        <v>-6.4</v>
      </c>
    </row>
    <row r="13">
      <c r="A13" s="102" t="s">
        <v>638</v>
      </c>
      <c r="B13" s="102">
        <v>1056.0</v>
      </c>
      <c r="C13" s="102" t="s">
        <v>168</v>
      </c>
      <c r="D13" s="102">
        <v>306.5</v>
      </c>
      <c r="E13" s="102">
        <v>7.5</v>
      </c>
      <c r="F13" s="102">
        <v>461.4</v>
      </c>
      <c r="G13" s="102">
        <v>17.0</v>
      </c>
      <c r="H13" s="102">
        <v>7.2</v>
      </c>
      <c r="I13" s="102">
        <v>10.4</v>
      </c>
      <c r="J13" s="102">
        <v>37.8</v>
      </c>
      <c r="K13" s="102">
        <v>17.9</v>
      </c>
      <c r="L13" s="102">
        <v>9.7</v>
      </c>
      <c r="M13" s="102">
        <v>150.9</v>
      </c>
      <c r="N13" s="102">
        <v>10.3</v>
      </c>
      <c r="O13" s="102">
        <v>5.7</v>
      </c>
      <c r="P13" s="102">
        <v>18.4</v>
      </c>
      <c r="Q13" s="102">
        <v>36.9</v>
      </c>
      <c r="R13" s="102">
        <v>39.1</v>
      </c>
      <c r="S13" s="102">
        <v>624.9</v>
      </c>
      <c r="T13" s="102">
        <v>3.5</v>
      </c>
      <c r="U13" s="102">
        <v>481.4</v>
      </c>
      <c r="V13" s="102">
        <v>0.6</v>
      </c>
      <c r="W13" s="102">
        <v>398.9</v>
      </c>
      <c r="X13" s="102">
        <v>11.3</v>
      </c>
      <c r="Y13" s="102">
        <v>10.0</v>
      </c>
      <c r="Z13" s="102">
        <v>1.6</v>
      </c>
      <c r="AA13" s="102">
        <v>1.4</v>
      </c>
      <c r="AB13" s="102">
        <v>269.7</v>
      </c>
      <c r="AC13" s="102">
        <v>2.5</v>
      </c>
      <c r="AD13" s="102">
        <v>32.1</v>
      </c>
      <c r="AE13" s="102">
        <v>28.7</v>
      </c>
      <c r="AF13" s="102">
        <v>21.9</v>
      </c>
      <c r="AG13" s="102">
        <v>14.7</v>
      </c>
      <c r="AH13" s="102">
        <v>5.5</v>
      </c>
      <c r="AI13" s="102">
        <v>5.3</v>
      </c>
      <c r="AJ13" s="102">
        <v>14.9</v>
      </c>
      <c r="AK13" s="102">
        <v>60.2</v>
      </c>
      <c r="AL13" s="102">
        <v>29.1</v>
      </c>
      <c r="AM13" s="102"/>
      <c r="AN13" s="102">
        <v>49.0</v>
      </c>
      <c r="AO13" s="102">
        <v>664.3</v>
      </c>
      <c r="AP13" s="102">
        <v>-2.8</v>
      </c>
    </row>
    <row r="14">
      <c r="A14" s="102" t="s">
        <v>638</v>
      </c>
      <c r="B14" s="102">
        <v>1057.0</v>
      </c>
      <c r="C14" s="102" t="s">
        <v>169</v>
      </c>
      <c r="D14" s="102">
        <v>132.9</v>
      </c>
      <c r="E14" s="102">
        <v>3.1</v>
      </c>
      <c r="F14" s="102">
        <v>122.7</v>
      </c>
      <c r="G14" s="102">
        <v>16.1</v>
      </c>
      <c r="H14" s="102">
        <v>6.5</v>
      </c>
      <c r="I14" s="102">
        <v>8.2</v>
      </c>
      <c r="J14" s="102">
        <v>39.0</v>
      </c>
      <c r="K14" s="102">
        <v>19.7</v>
      </c>
      <c r="L14" s="102">
        <v>10.5</v>
      </c>
      <c r="M14" s="102">
        <v>66.6</v>
      </c>
      <c r="N14" s="102">
        <v>8.3</v>
      </c>
      <c r="O14" s="102">
        <v>7.2</v>
      </c>
      <c r="P14" s="102">
        <v>26.8</v>
      </c>
      <c r="Q14" s="102">
        <v>42.2</v>
      </c>
      <c r="R14" s="102">
        <v>23.7</v>
      </c>
      <c r="S14" s="102">
        <v>662.3</v>
      </c>
      <c r="T14" s="102">
        <v>2.3</v>
      </c>
      <c r="U14" s="102">
        <v>480.8</v>
      </c>
      <c r="V14" s="102">
        <v>0.3</v>
      </c>
      <c r="W14" s="102">
        <v>317.7</v>
      </c>
      <c r="X14" s="102">
        <v>8.0</v>
      </c>
      <c r="Y14" s="102">
        <v>7.3</v>
      </c>
      <c r="Z14" s="102">
        <v>1.9</v>
      </c>
      <c r="AA14" s="102">
        <v>0.9</v>
      </c>
      <c r="AB14" s="102">
        <v>180.1</v>
      </c>
      <c r="AC14" s="102">
        <v>2.8</v>
      </c>
      <c r="AD14" s="102">
        <v>24.1</v>
      </c>
      <c r="AE14" s="102">
        <v>26.8</v>
      </c>
      <c r="AF14" s="102">
        <v>32.2</v>
      </c>
      <c r="AG14" s="102">
        <v>14.2</v>
      </c>
      <c r="AH14" s="102">
        <v>5.6</v>
      </c>
      <c r="AI14" s="102">
        <v>5.6</v>
      </c>
      <c r="AJ14" s="102">
        <v>15.5</v>
      </c>
      <c r="AK14" s="102">
        <v>51.5</v>
      </c>
      <c r="AL14" s="102">
        <v>29.1</v>
      </c>
      <c r="AM14" s="102"/>
      <c r="AN14" s="102">
        <v>85.0</v>
      </c>
      <c r="AO14" s="102">
        <v>1083.2</v>
      </c>
      <c r="AP14" s="102">
        <v>-4.4</v>
      </c>
    </row>
    <row r="15">
      <c r="A15" s="102" t="s">
        <v>638</v>
      </c>
      <c r="B15" s="102">
        <v>1058.0</v>
      </c>
      <c r="C15" s="102" t="s">
        <v>170</v>
      </c>
      <c r="D15" s="102">
        <v>268.2</v>
      </c>
      <c r="E15" s="102">
        <v>3.4</v>
      </c>
      <c r="F15" s="102">
        <v>122.7</v>
      </c>
      <c r="G15" s="102">
        <v>17.8</v>
      </c>
      <c r="H15" s="102">
        <v>7.3</v>
      </c>
      <c r="I15" s="102">
        <v>9.1</v>
      </c>
      <c r="J15" s="102">
        <v>37.4</v>
      </c>
      <c r="K15" s="102">
        <v>18.6</v>
      </c>
      <c r="L15" s="102">
        <v>9.8</v>
      </c>
      <c r="M15" s="102">
        <v>132.0</v>
      </c>
      <c r="N15" s="102">
        <v>9.9</v>
      </c>
      <c r="O15" s="102">
        <v>7.1</v>
      </c>
      <c r="P15" s="102">
        <v>27.2</v>
      </c>
      <c r="Q15" s="102">
        <v>34.5</v>
      </c>
      <c r="R15" s="102">
        <v>31.1</v>
      </c>
      <c r="S15" s="102">
        <v>705.5</v>
      </c>
      <c r="T15" s="102">
        <v>2.5</v>
      </c>
      <c r="U15" s="102">
        <v>495.2</v>
      </c>
      <c r="V15" s="102">
        <v>0.3</v>
      </c>
      <c r="W15" s="102">
        <v>280.1</v>
      </c>
      <c r="X15" s="102">
        <v>8.9</v>
      </c>
      <c r="Y15" s="102">
        <v>7.2</v>
      </c>
      <c r="Z15" s="102">
        <v>2.2</v>
      </c>
      <c r="AA15" s="102">
        <v>2.4</v>
      </c>
      <c r="AB15" s="102">
        <v>254.1</v>
      </c>
      <c r="AC15" s="102">
        <v>2.3</v>
      </c>
      <c r="AD15" s="102">
        <v>25.9</v>
      </c>
      <c r="AE15" s="102">
        <v>23.1</v>
      </c>
      <c r="AF15" s="102">
        <v>31.7</v>
      </c>
      <c r="AG15" s="102">
        <v>16.9</v>
      </c>
      <c r="AH15" s="102">
        <v>5.6</v>
      </c>
      <c r="AI15" s="102">
        <v>5.3</v>
      </c>
      <c r="AJ15" s="102">
        <v>16.9</v>
      </c>
      <c r="AK15" s="102">
        <v>57.8</v>
      </c>
      <c r="AL15" s="102">
        <v>30.3</v>
      </c>
      <c r="AM15" s="102"/>
      <c r="AN15" s="102">
        <v>165.0</v>
      </c>
      <c r="AO15" s="102">
        <v>2186.3</v>
      </c>
      <c r="AP15" s="102">
        <v>-3.4</v>
      </c>
    </row>
    <row r="16">
      <c r="A16" s="102" t="s">
        <v>638</v>
      </c>
      <c r="B16" s="102">
        <v>1059.0</v>
      </c>
      <c r="C16" s="102" t="s">
        <v>171</v>
      </c>
      <c r="D16" s="102">
        <v>196.5</v>
      </c>
      <c r="E16" s="102">
        <v>3.8</v>
      </c>
      <c r="F16" s="102">
        <v>94.9</v>
      </c>
      <c r="G16" s="102">
        <v>17.8</v>
      </c>
      <c r="H16" s="102">
        <v>7.5</v>
      </c>
      <c r="I16" s="102">
        <v>9.3</v>
      </c>
      <c r="J16" s="102">
        <v>36.8</v>
      </c>
      <c r="K16" s="102">
        <v>18.8</v>
      </c>
      <c r="L16" s="102">
        <v>10.0</v>
      </c>
      <c r="M16" s="102">
        <v>97.7</v>
      </c>
      <c r="N16" s="102">
        <v>10.3</v>
      </c>
      <c r="O16" s="102">
        <v>9.0</v>
      </c>
      <c r="P16" s="102">
        <v>29.0</v>
      </c>
      <c r="Q16" s="102">
        <v>38.9</v>
      </c>
      <c r="R16" s="102">
        <v>23.1</v>
      </c>
      <c r="S16" s="102">
        <v>726.7</v>
      </c>
      <c r="T16" s="102">
        <v>3.4</v>
      </c>
      <c r="U16" s="102">
        <v>486.7</v>
      </c>
      <c r="V16" s="102">
        <v>0.4</v>
      </c>
      <c r="W16" s="102">
        <v>266.6</v>
      </c>
      <c r="X16" s="102">
        <v>8.6</v>
      </c>
      <c r="Y16" s="102">
        <v>8.1</v>
      </c>
      <c r="Z16" s="102">
        <v>2.5</v>
      </c>
      <c r="AA16" s="102">
        <v>1.3</v>
      </c>
      <c r="AB16" s="102">
        <v>240.1</v>
      </c>
      <c r="AC16" s="102">
        <v>3.0</v>
      </c>
      <c r="AD16" s="102">
        <v>23.9</v>
      </c>
      <c r="AE16" s="102">
        <v>29.3</v>
      </c>
      <c r="AF16" s="102">
        <v>30.6</v>
      </c>
      <c r="AG16" s="102">
        <v>13.1</v>
      </c>
      <c r="AH16" s="102">
        <v>7.4</v>
      </c>
      <c r="AI16" s="102">
        <v>7.2</v>
      </c>
      <c r="AJ16" s="102">
        <v>20.1</v>
      </c>
      <c r="AK16" s="102">
        <v>72.1</v>
      </c>
      <c r="AL16" s="102">
        <v>29.9</v>
      </c>
      <c r="AM16" s="102"/>
      <c r="AN16" s="102">
        <v>129.0</v>
      </c>
      <c r="AO16" s="102">
        <v>2071.3</v>
      </c>
      <c r="AP16" s="102">
        <v>-3.5</v>
      </c>
    </row>
    <row r="17">
      <c r="A17" s="102" t="s">
        <v>638</v>
      </c>
      <c r="B17" s="102">
        <v>1060.0</v>
      </c>
      <c r="C17" s="102" t="s">
        <v>172</v>
      </c>
      <c r="D17" s="102">
        <v>261.0</v>
      </c>
      <c r="E17" s="102">
        <v>4.9</v>
      </c>
      <c r="F17" s="102">
        <v>194.1</v>
      </c>
      <c r="G17" s="102">
        <v>17.6</v>
      </c>
      <c r="H17" s="102">
        <v>7.1</v>
      </c>
      <c r="I17" s="102">
        <v>10.6</v>
      </c>
      <c r="J17" s="102">
        <v>37.8</v>
      </c>
      <c r="K17" s="102">
        <v>17.9</v>
      </c>
      <c r="L17" s="102">
        <v>8.9</v>
      </c>
      <c r="M17" s="102">
        <v>128.4</v>
      </c>
      <c r="N17" s="102">
        <v>9.6</v>
      </c>
      <c r="O17" s="102">
        <v>7.1</v>
      </c>
      <c r="P17" s="102">
        <v>22.1</v>
      </c>
      <c r="Q17" s="102">
        <v>40.3</v>
      </c>
      <c r="R17" s="102">
        <v>30.4</v>
      </c>
      <c r="S17" s="102">
        <v>697.3</v>
      </c>
      <c r="T17" s="102">
        <v>3.4</v>
      </c>
      <c r="U17" s="102">
        <v>477.0</v>
      </c>
      <c r="V17" s="102">
        <v>0.6</v>
      </c>
      <c r="W17" s="102">
        <v>440.9</v>
      </c>
      <c r="X17" s="102">
        <v>10.5</v>
      </c>
      <c r="Y17" s="102">
        <v>9.8</v>
      </c>
      <c r="Z17" s="102">
        <v>1.9</v>
      </c>
      <c r="AA17" s="102">
        <v>1.1</v>
      </c>
      <c r="AB17" s="102">
        <v>298.1</v>
      </c>
      <c r="AC17" s="102">
        <v>1.1</v>
      </c>
      <c r="AD17" s="102">
        <v>29.3</v>
      </c>
      <c r="AE17" s="102">
        <v>27.7</v>
      </c>
      <c r="AF17" s="102">
        <v>24.5</v>
      </c>
      <c r="AG17" s="102">
        <v>17.4</v>
      </c>
      <c r="AH17" s="102">
        <v>4.8</v>
      </c>
      <c r="AI17" s="102">
        <v>4.7</v>
      </c>
      <c r="AJ17" s="102">
        <v>12.5</v>
      </c>
      <c r="AK17" s="102">
        <v>56.5</v>
      </c>
      <c r="AL17" s="102">
        <v>30.4</v>
      </c>
      <c r="AM17" s="102"/>
      <c r="AN17" s="102">
        <v>95.0</v>
      </c>
      <c r="AO17" s="102">
        <v>1344.4</v>
      </c>
      <c r="AP17" s="102">
        <v>-1.7</v>
      </c>
    </row>
    <row r="18">
      <c r="A18" s="102" t="s">
        <v>638</v>
      </c>
      <c r="B18" s="102">
        <v>1061.0</v>
      </c>
      <c r="C18" s="102" t="s">
        <v>173</v>
      </c>
      <c r="D18" s="102">
        <v>131.9</v>
      </c>
      <c r="E18" s="102">
        <v>5.1</v>
      </c>
      <c r="F18" s="102">
        <v>124.9</v>
      </c>
      <c r="G18" s="102">
        <v>17.1</v>
      </c>
      <c r="H18" s="102">
        <v>7.8</v>
      </c>
      <c r="I18" s="102">
        <v>9.5</v>
      </c>
      <c r="J18" s="102">
        <v>37.8</v>
      </c>
      <c r="K18" s="102">
        <v>17.9</v>
      </c>
      <c r="L18" s="102">
        <v>9.9</v>
      </c>
      <c r="M18" s="102">
        <v>65.4</v>
      </c>
      <c r="N18" s="102">
        <v>10.0</v>
      </c>
      <c r="O18" s="102">
        <v>9.6</v>
      </c>
      <c r="P18" s="102">
        <v>26.1</v>
      </c>
      <c r="Q18" s="102">
        <v>39.0</v>
      </c>
      <c r="R18" s="102">
        <v>25.3</v>
      </c>
      <c r="S18" s="102">
        <v>692.7</v>
      </c>
      <c r="T18" s="102">
        <v>1.7</v>
      </c>
      <c r="U18" s="102">
        <v>493.3</v>
      </c>
      <c r="V18" s="102">
        <v>0.5</v>
      </c>
      <c r="W18" s="102">
        <v>292.0</v>
      </c>
      <c r="X18" s="102">
        <v>9.2</v>
      </c>
      <c r="Y18" s="102">
        <v>9.1</v>
      </c>
      <c r="Z18" s="102">
        <v>2.2</v>
      </c>
      <c r="AA18" s="102">
        <v>1.7</v>
      </c>
      <c r="AB18" s="102">
        <v>263.0</v>
      </c>
      <c r="AC18" s="102">
        <v>2.5</v>
      </c>
      <c r="AD18" s="102">
        <v>32.8</v>
      </c>
      <c r="AE18" s="102">
        <v>20.8</v>
      </c>
      <c r="AF18" s="102">
        <v>27.4</v>
      </c>
      <c r="AG18" s="102">
        <v>16.6</v>
      </c>
      <c r="AH18" s="102">
        <v>6.1</v>
      </c>
      <c r="AI18" s="102">
        <v>5.9</v>
      </c>
      <c r="AJ18" s="102">
        <v>15.3</v>
      </c>
      <c r="AK18" s="102">
        <v>68.6</v>
      </c>
      <c r="AL18" s="102">
        <v>29.5</v>
      </c>
      <c r="AM18" s="102"/>
      <c r="AN18" s="102">
        <v>111.0</v>
      </c>
      <c r="AO18" s="102">
        <v>1056.1</v>
      </c>
      <c r="AP18" s="102">
        <v>-4.2</v>
      </c>
    </row>
    <row r="19">
      <c r="A19" s="102" t="s">
        <v>638</v>
      </c>
      <c r="B19" s="102">
        <v>1062.0</v>
      </c>
      <c r="C19" s="102" t="s">
        <v>174</v>
      </c>
      <c r="D19" s="102">
        <v>232.6</v>
      </c>
      <c r="E19" s="102">
        <v>4.7</v>
      </c>
      <c r="F19" s="102">
        <v>303.6</v>
      </c>
      <c r="G19" s="102">
        <v>17.6</v>
      </c>
      <c r="H19" s="102">
        <v>6.6</v>
      </c>
      <c r="I19" s="102">
        <v>9.6</v>
      </c>
      <c r="J19" s="102">
        <v>37.5</v>
      </c>
      <c r="K19" s="102">
        <v>18.4</v>
      </c>
      <c r="L19" s="102">
        <v>10.2</v>
      </c>
      <c r="M19" s="102">
        <v>113.4</v>
      </c>
      <c r="N19" s="102">
        <v>9.8</v>
      </c>
      <c r="O19" s="102">
        <v>5.0</v>
      </c>
      <c r="P19" s="102">
        <v>18.5</v>
      </c>
      <c r="Q19" s="102">
        <v>33.2</v>
      </c>
      <c r="R19" s="102">
        <v>43.3</v>
      </c>
      <c r="S19" s="102">
        <v>702.6</v>
      </c>
      <c r="T19" s="102">
        <v>4.4</v>
      </c>
      <c r="U19" s="102">
        <v>472.8</v>
      </c>
      <c r="V19" s="102">
        <v>0.6</v>
      </c>
      <c r="W19" s="102">
        <v>630.6</v>
      </c>
      <c r="X19" s="102">
        <v>11.3</v>
      </c>
      <c r="Y19" s="102">
        <v>10.5</v>
      </c>
      <c r="Z19" s="102">
        <v>1.6</v>
      </c>
      <c r="AA19" s="102">
        <v>2.9</v>
      </c>
      <c r="AB19" s="102">
        <v>321.3</v>
      </c>
      <c r="AC19" s="102">
        <v>0.9</v>
      </c>
      <c r="AD19" s="102">
        <v>30.9</v>
      </c>
      <c r="AE19" s="102">
        <v>30.2</v>
      </c>
      <c r="AF19" s="102">
        <v>20.3</v>
      </c>
      <c r="AG19" s="102">
        <v>17.7</v>
      </c>
      <c r="AH19" s="102">
        <v>4.1</v>
      </c>
      <c r="AI19" s="102">
        <v>4.1</v>
      </c>
      <c r="AJ19" s="102">
        <v>13.0</v>
      </c>
      <c r="AK19" s="102">
        <v>42.2</v>
      </c>
      <c r="AL19" s="102">
        <v>29.7</v>
      </c>
      <c r="AM19" s="102"/>
      <c r="AN19" s="102">
        <v>55.0</v>
      </c>
      <c r="AO19" s="102">
        <v>766.3</v>
      </c>
      <c r="AP19" s="102">
        <v>-3.3</v>
      </c>
    </row>
    <row r="20">
      <c r="A20" s="102" t="s">
        <v>639</v>
      </c>
      <c r="B20" s="102">
        <v>2000.0</v>
      </c>
      <c r="C20" s="102" t="s">
        <v>176</v>
      </c>
      <c r="D20" s="102">
        <v>1814.6</v>
      </c>
      <c r="E20" s="102">
        <v>14.0</v>
      </c>
      <c r="F20" s="102">
        <v>2402.5</v>
      </c>
      <c r="G20" s="102">
        <v>15.3</v>
      </c>
      <c r="H20" s="102">
        <v>8.1</v>
      </c>
      <c r="I20" s="102">
        <v>16.1</v>
      </c>
      <c r="J20" s="102">
        <v>36.6</v>
      </c>
      <c r="K20" s="102">
        <v>15.0</v>
      </c>
      <c r="L20" s="102">
        <v>8.8</v>
      </c>
      <c r="M20" s="102">
        <v>890.0</v>
      </c>
      <c r="N20" s="102">
        <v>8.1</v>
      </c>
      <c r="O20" s="102">
        <v>6.8</v>
      </c>
      <c r="P20" s="102">
        <v>16.2</v>
      </c>
      <c r="Q20" s="102">
        <v>21.8</v>
      </c>
      <c r="R20" s="102">
        <v>55.2</v>
      </c>
      <c r="S20" s="102">
        <v>468.6</v>
      </c>
      <c r="T20" s="102">
        <v>2.1</v>
      </c>
      <c r="U20" s="102">
        <v>512.4</v>
      </c>
      <c r="V20" s="102">
        <v>0.2</v>
      </c>
      <c r="W20" s="102">
        <v>925.1</v>
      </c>
      <c r="X20" s="102">
        <v>12.5</v>
      </c>
      <c r="Y20" s="102">
        <v>9.9</v>
      </c>
      <c r="Z20" s="102">
        <v>2.3</v>
      </c>
      <c r="AA20" s="102">
        <v>2.3</v>
      </c>
      <c r="AB20" s="102">
        <v>471.0</v>
      </c>
      <c r="AC20" s="102">
        <v>0.1</v>
      </c>
      <c r="AD20" s="102">
        <v>16.6</v>
      </c>
      <c r="AE20" s="102">
        <v>29.0</v>
      </c>
      <c r="AF20" s="102">
        <v>22.1</v>
      </c>
      <c r="AG20" s="102">
        <v>32.2</v>
      </c>
      <c r="AH20" s="102">
        <v>7.3</v>
      </c>
      <c r="AI20" s="102">
        <v>6.9</v>
      </c>
      <c r="AJ20" s="102">
        <v>14.7</v>
      </c>
      <c r="AK20" s="102">
        <v>99.4</v>
      </c>
      <c r="AL20" s="102">
        <v>28.0</v>
      </c>
      <c r="AM20" s="102"/>
      <c r="AN20" s="102">
        <v>1.0</v>
      </c>
      <c r="AO20" s="102">
        <v>755.3</v>
      </c>
      <c r="AP20" s="102">
        <v>0.4</v>
      </c>
    </row>
    <row r="21" ht="15.75" customHeight="1">
      <c r="A21" s="102" t="s">
        <v>640</v>
      </c>
      <c r="B21" s="102">
        <v>3101.0</v>
      </c>
      <c r="C21" s="102" t="s">
        <v>178</v>
      </c>
      <c r="D21" s="102">
        <v>252.5</v>
      </c>
      <c r="E21" s="102">
        <v>9.9</v>
      </c>
      <c r="F21" s="102">
        <v>1314.1</v>
      </c>
      <c r="G21" s="102">
        <v>14.3</v>
      </c>
      <c r="H21" s="102">
        <v>9.3</v>
      </c>
      <c r="I21" s="102">
        <v>15.4</v>
      </c>
      <c r="J21" s="102">
        <v>34.9</v>
      </c>
      <c r="K21" s="102">
        <v>16.0</v>
      </c>
      <c r="L21" s="102">
        <v>10.2</v>
      </c>
      <c r="M21" s="102">
        <v>125.1</v>
      </c>
      <c r="N21" s="102">
        <v>10.4</v>
      </c>
      <c r="O21" s="102">
        <v>6.1</v>
      </c>
      <c r="P21" s="102">
        <v>10.6</v>
      </c>
      <c r="Q21" s="102">
        <v>32.5</v>
      </c>
      <c r="R21" s="102">
        <v>50.7</v>
      </c>
      <c r="S21" s="102">
        <v>556.1</v>
      </c>
      <c r="T21" s="102">
        <v>2.1</v>
      </c>
      <c r="U21" s="102">
        <v>554.7</v>
      </c>
      <c r="V21" s="102">
        <v>0.4</v>
      </c>
      <c r="W21" s="102">
        <v>812.0</v>
      </c>
      <c r="X21" s="102">
        <v>7.4</v>
      </c>
      <c r="Y21" s="102">
        <v>6.5</v>
      </c>
      <c r="Z21" s="102">
        <v>2.4</v>
      </c>
      <c r="AA21" s="102">
        <v>1.3</v>
      </c>
      <c r="AB21" s="102">
        <v>457.7</v>
      </c>
      <c r="AC21" s="102">
        <v>0.1</v>
      </c>
      <c r="AD21" s="102">
        <v>22.8</v>
      </c>
      <c r="AE21" s="102">
        <v>21.1</v>
      </c>
      <c r="AF21" s="102">
        <v>26.8</v>
      </c>
      <c r="AG21" s="102">
        <v>29.2</v>
      </c>
      <c r="AH21" s="102">
        <v>6.9</v>
      </c>
      <c r="AI21" s="102">
        <v>6.7</v>
      </c>
      <c r="AJ21" s="102">
        <v>15.4</v>
      </c>
      <c r="AK21" s="102">
        <v>83.2</v>
      </c>
      <c r="AL21" s="102">
        <v>25.7</v>
      </c>
      <c r="AM21" s="102"/>
      <c r="AN21" s="102">
        <v>1.0</v>
      </c>
      <c r="AO21" s="102">
        <v>192.2</v>
      </c>
      <c r="AP21" s="102">
        <v>-2.0</v>
      </c>
    </row>
    <row r="22" ht="15.75" customHeight="1">
      <c r="A22" s="102" t="s">
        <v>640</v>
      </c>
      <c r="B22" s="102">
        <v>3102.0</v>
      </c>
      <c r="C22" s="102" t="s">
        <v>179</v>
      </c>
      <c r="D22" s="102">
        <v>101.2</v>
      </c>
      <c r="E22" s="102">
        <v>10.4</v>
      </c>
      <c r="F22" s="102">
        <v>452.1</v>
      </c>
      <c r="G22" s="102">
        <v>16.3</v>
      </c>
      <c r="H22" s="102">
        <v>8.0</v>
      </c>
      <c r="I22" s="102">
        <v>10.4</v>
      </c>
      <c r="J22" s="102">
        <v>35.1</v>
      </c>
      <c r="K22" s="102">
        <v>18.7</v>
      </c>
      <c r="L22" s="102">
        <v>11.6</v>
      </c>
      <c r="M22" s="102">
        <v>49.8</v>
      </c>
      <c r="N22" s="102">
        <v>11.3</v>
      </c>
      <c r="O22" s="102">
        <v>3.0</v>
      </c>
      <c r="P22" s="102">
        <v>16.9</v>
      </c>
      <c r="Q22" s="102">
        <v>56.0</v>
      </c>
      <c r="R22" s="102">
        <v>24.2</v>
      </c>
      <c r="S22" s="102">
        <v>569.0</v>
      </c>
      <c r="T22" s="102">
        <v>0.7</v>
      </c>
      <c r="U22" s="102">
        <v>565.1</v>
      </c>
      <c r="V22" s="102">
        <v>0.5</v>
      </c>
      <c r="W22" s="102">
        <v>860.6</v>
      </c>
      <c r="X22" s="102">
        <v>5.9</v>
      </c>
      <c r="Y22" s="102">
        <v>5.5</v>
      </c>
      <c r="Z22" s="102">
        <v>3.1</v>
      </c>
      <c r="AA22" s="102">
        <v>0.4</v>
      </c>
      <c r="AB22" s="102">
        <v>444.1</v>
      </c>
      <c r="AC22" s="102">
        <v>0.1</v>
      </c>
      <c r="AD22" s="102">
        <v>59.4</v>
      </c>
      <c r="AE22" s="102">
        <v>16.3</v>
      </c>
      <c r="AF22" s="102">
        <v>15.4</v>
      </c>
      <c r="AG22" s="102">
        <v>8.8</v>
      </c>
      <c r="AH22" s="102">
        <v>9.4</v>
      </c>
      <c r="AI22" s="102">
        <v>10.5</v>
      </c>
      <c r="AJ22" s="102">
        <v>19.4</v>
      </c>
      <c r="AK22" s="102">
        <v>99.7</v>
      </c>
      <c r="AL22" s="102">
        <v>29.3</v>
      </c>
      <c r="AM22" s="102"/>
      <c r="AN22" s="102">
        <v>1.0</v>
      </c>
      <c r="AO22" s="102">
        <v>223.9</v>
      </c>
      <c r="AP22" s="102">
        <v>-4.6</v>
      </c>
    </row>
    <row r="23" ht="15.75" customHeight="1">
      <c r="A23" s="102" t="s">
        <v>640</v>
      </c>
      <c r="B23" s="102">
        <v>3103.0</v>
      </c>
      <c r="C23" s="102" t="s">
        <v>180</v>
      </c>
      <c r="D23" s="102">
        <v>123.4</v>
      </c>
      <c r="E23" s="102">
        <v>12.3</v>
      </c>
      <c r="F23" s="102">
        <v>604.9</v>
      </c>
      <c r="G23" s="102">
        <v>15.2</v>
      </c>
      <c r="H23" s="102">
        <v>7.9</v>
      </c>
      <c r="I23" s="102">
        <v>13.8</v>
      </c>
      <c r="J23" s="102">
        <v>34.0</v>
      </c>
      <c r="K23" s="102">
        <v>17.4</v>
      </c>
      <c r="L23" s="102">
        <v>11.6</v>
      </c>
      <c r="M23" s="102">
        <v>60.9</v>
      </c>
      <c r="N23" s="102">
        <v>12.5</v>
      </c>
      <c r="O23" s="102">
        <v>3.8</v>
      </c>
      <c r="P23" s="102">
        <v>11.8</v>
      </c>
      <c r="Q23" s="102">
        <v>39.4</v>
      </c>
      <c r="R23" s="102">
        <v>45.1</v>
      </c>
      <c r="S23" s="102">
        <v>1139.3</v>
      </c>
      <c r="T23" s="102">
        <v>2.3</v>
      </c>
      <c r="U23" s="102">
        <v>528.4</v>
      </c>
      <c r="V23" s="102">
        <v>0.2</v>
      </c>
      <c r="W23" s="102">
        <v>3583.6</v>
      </c>
      <c r="X23" s="102">
        <v>5.2</v>
      </c>
      <c r="Y23" s="102">
        <v>5.2</v>
      </c>
      <c r="Z23" s="102">
        <v>1.9</v>
      </c>
      <c r="AA23" s="102">
        <v>4.1</v>
      </c>
      <c r="AB23" s="102">
        <v>913.6</v>
      </c>
      <c r="AC23" s="102">
        <v>0.0</v>
      </c>
      <c r="AD23" s="102">
        <v>55.8</v>
      </c>
      <c r="AE23" s="102">
        <v>9.4</v>
      </c>
      <c r="AF23" s="102">
        <v>10.2</v>
      </c>
      <c r="AG23" s="102">
        <v>24.6</v>
      </c>
      <c r="AH23" s="102">
        <v>4.7</v>
      </c>
      <c r="AI23" s="102">
        <v>5.2</v>
      </c>
      <c r="AJ23" s="102">
        <v>9.5</v>
      </c>
      <c r="AK23" s="102">
        <v>59.8</v>
      </c>
      <c r="AL23" s="102">
        <v>29.3</v>
      </c>
      <c r="AM23" s="102"/>
      <c r="AN23" s="102">
        <v>1.0</v>
      </c>
      <c r="AO23" s="102">
        <v>204.1</v>
      </c>
      <c r="AP23" s="102">
        <v>-2.4</v>
      </c>
    </row>
    <row r="24" ht="15.75" customHeight="1">
      <c r="A24" s="102" t="s">
        <v>640</v>
      </c>
      <c r="B24" s="102">
        <v>3151.0</v>
      </c>
      <c r="C24" s="102" t="s">
        <v>181</v>
      </c>
      <c r="D24" s="102">
        <v>172.2</v>
      </c>
      <c r="E24" s="102">
        <v>5.3</v>
      </c>
      <c r="F24" s="102">
        <v>110.2</v>
      </c>
      <c r="G24" s="102">
        <v>18.4</v>
      </c>
      <c r="H24" s="102">
        <v>8.0</v>
      </c>
      <c r="I24" s="102">
        <v>10.4</v>
      </c>
      <c r="J24" s="102">
        <v>38.4</v>
      </c>
      <c r="K24" s="102">
        <v>16.1</v>
      </c>
      <c r="L24" s="102">
        <v>8.7</v>
      </c>
      <c r="M24" s="102">
        <v>85.9</v>
      </c>
      <c r="N24" s="102">
        <v>11.6</v>
      </c>
      <c r="O24" s="102">
        <v>4.5</v>
      </c>
      <c r="P24" s="102">
        <v>11.7</v>
      </c>
      <c r="Q24" s="102">
        <v>56.7</v>
      </c>
      <c r="R24" s="102">
        <v>27.1</v>
      </c>
      <c r="S24" s="102">
        <v>677.3</v>
      </c>
      <c r="T24" s="102">
        <v>2.4</v>
      </c>
      <c r="U24" s="102">
        <v>455.7</v>
      </c>
      <c r="V24" s="102">
        <v>0.2</v>
      </c>
      <c r="W24" s="102">
        <v>257.4</v>
      </c>
      <c r="X24" s="102">
        <v>5.9</v>
      </c>
      <c r="Y24" s="102">
        <v>5.6</v>
      </c>
      <c r="Z24" s="102">
        <v>1.5</v>
      </c>
      <c r="AA24" s="102">
        <v>0.3</v>
      </c>
      <c r="AB24" s="102">
        <v>208.2</v>
      </c>
      <c r="AC24" s="102">
        <v>1.2</v>
      </c>
      <c r="AD24" s="102">
        <v>27.6</v>
      </c>
      <c r="AE24" s="102">
        <v>22.0</v>
      </c>
      <c r="AF24" s="102">
        <v>27.6</v>
      </c>
      <c r="AG24" s="102">
        <v>21.6</v>
      </c>
      <c r="AH24" s="102">
        <v>4.9</v>
      </c>
      <c r="AI24" s="102">
        <v>5.2</v>
      </c>
      <c r="AJ24" s="102">
        <v>15.4</v>
      </c>
      <c r="AK24" s="102">
        <v>52.4</v>
      </c>
      <c r="AL24" s="102">
        <v>27.3</v>
      </c>
      <c r="AM24" s="102"/>
      <c r="AN24" s="102">
        <v>41.0</v>
      </c>
      <c r="AO24" s="102">
        <v>1562.8</v>
      </c>
      <c r="AP24" s="102">
        <v>-0.7</v>
      </c>
    </row>
    <row r="25" ht="15.75" customHeight="1">
      <c r="A25" s="102" t="s">
        <v>640</v>
      </c>
      <c r="B25" s="102">
        <v>3152.0</v>
      </c>
      <c r="C25" s="102" t="s">
        <v>182</v>
      </c>
      <c r="D25" s="102">
        <v>258.1</v>
      </c>
      <c r="E25" s="102">
        <v>7.1</v>
      </c>
      <c r="F25" s="102">
        <v>231.0</v>
      </c>
      <c r="G25" s="102">
        <v>15.0</v>
      </c>
      <c r="H25" s="102">
        <v>9.7</v>
      </c>
      <c r="I25" s="102">
        <v>13.9</v>
      </c>
      <c r="J25" s="102">
        <v>36.2</v>
      </c>
      <c r="K25" s="102">
        <v>15.9</v>
      </c>
      <c r="L25" s="102">
        <v>9.4</v>
      </c>
      <c r="M25" s="102">
        <v>126.3</v>
      </c>
      <c r="N25" s="102">
        <v>9.9</v>
      </c>
      <c r="O25" s="102">
        <v>4.1</v>
      </c>
      <c r="P25" s="102">
        <v>14.2</v>
      </c>
      <c r="Q25" s="102">
        <v>37.2</v>
      </c>
      <c r="R25" s="102">
        <v>44.5</v>
      </c>
      <c r="S25" s="102">
        <v>582.7</v>
      </c>
      <c r="T25" s="102">
        <v>0.9</v>
      </c>
      <c r="U25" s="102">
        <v>525.2</v>
      </c>
      <c r="V25" s="102">
        <v>0.5</v>
      </c>
      <c r="W25" s="102">
        <v>424.8</v>
      </c>
      <c r="X25" s="102">
        <v>6.8</v>
      </c>
      <c r="Y25" s="102">
        <v>6.4</v>
      </c>
      <c r="Z25" s="102">
        <v>1.8</v>
      </c>
      <c r="AA25" s="102">
        <v>1.7</v>
      </c>
      <c r="AB25" s="102">
        <v>363.7</v>
      </c>
      <c r="AC25" s="102">
        <v>0.5</v>
      </c>
      <c r="AD25" s="102">
        <v>22.8</v>
      </c>
      <c r="AE25" s="102">
        <v>19.6</v>
      </c>
      <c r="AF25" s="102">
        <v>38.7</v>
      </c>
      <c r="AG25" s="102">
        <v>18.5</v>
      </c>
      <c r="AH25" s="102">
        <v>6.6</v>
      </c>
      <c r="AI25" s="102">
        <v>6.2</v>
      </c>
      <c r="AJ25" s="102">
        <v>14.9</v>
      </c>
      <c r="AK25" s="102">
        <v>70.3</v>
      </c>
      <c r="AL25" s="102">
        <v>27.5</v>
      </c>
      <c r="AM25" s="102"/>
      <c r="AN25" s="102">
        <v>29.0</v>
      </c>
      <c r="AO25" s="102">
        <v>1117.2</v>
      </c>
      <c r="AP25" s="102">
        <v>-2.7</v>
      </c>
    </row>
    <row r="26" ht="15.75" customHeight="1">
      <c r="A26" s="102" t="s">
        <v>640</v>
      </c>
      <c r="B26" s="102">
        <v>3153.0</v>
      </c>
      <c r="C26" s="102" t="s">
        <v>183</v>
      </c>
      <c r="D26" s="102">
        <v>141.2</v>
      </c>
      <c r="E26" s="102">
        <v>5.9</v>
      </c>
      <c r="F26" s="102">
        <v>146.3</v>
      </c>
      <c r="G26" s="102">
        <v>13.6</v>
      </c>
      <c r="H26" s="102">
        <v>7.7</v>
      </c>
      <c r="I26" s="102">
        <v>9.7</v>
      </c>
      <c r="J26" s="102">
        <v>35.6</v>
      </c>
      <c r="K26" s="102">
        <v>20.0</v>
      </c>
      <c r="L26" s="102">
        <v>13.4</v>
      </c>
      <c r="M26" s="102">
        <v>69.9</v>
      </c>
      <c r="N26" s="102">
        <v>9.8</v>
      </c>
      <c r="O26" s="102">
        <v>6.5</v>
      </c>
      <c r="P26" s="102">
        <v>16.4</v>
      </c>
      <c r="Q26" s="102">
        <v>52.1</v>
      </c>
      <c r="R26" s="102">
        <v>25.1</v>
      </c>
      <c r="S26" s="102">
        <v>632.4</v>
      </c>
      <c r="T26" s="102">
        <v>0.3</v>
      </c>
      <c r="U26" s="102">
        <v>582.2</v>
      </c>
      <c r="V26" s="102">
        <v>0.6</v>
      </c>
      <c r="W26" s="102">
        <v>264.1</v>
      </c>
      <c r="X26" s="102">
        <v>7.2</v>
      </c>
      <c r="Y26" s="102">
        <v>7.3</v>
      </c>
      <c r="Z26" s="102">
        <v>3.0</v>
      </c>
      <c r="AA26" s="102">
        <v>0.8</v>
      </c>
      <c r="AB26" s="102">
        <v>299.8</v>
      </c>
      <c r="AC26" s="102">
        <v>0.5</v>
      </c>
      <c r="AD26" s="102">
        <v>28.7</v>
      </c>
      <c r="AE26" s="102">
        <v>24.2</v>
      </c>
      <c r="AF26" s="102">
        <v>33.4</v>
      </c>
      <c r="AG26" s="102">
        <v>13.2</v>
      </c>
      <c r="AH26" s="102">
        <v>8.4</v>
      </c>
      <c r="AI26" s="102">
        <v>8.4</v>
      </c>
      <c r="AJ26" s="102">
        <v>17.6</v>
      </c>
      <c r="AK26" s="102">
        <v>89.6</v>
      </c>
      <c r="AL26" s="102">
        <v>25.8</v>
      </c>
      <c r="AM26" s="102"/>
      <c r="AN26" s="102">
        <v>14.0</v>
      </c>
      <c r="AO26" s="102">
        <v>965.3</v>
      </c>
      <c r="AP26" s="102">
        <v>-8.2</v>
      </c>
    </row>
    <row r="27" ht="15.75" customHeight="1">
      <c r="A27" s="102" t="s">
        <v>640</v>
      </c>
      <c r="B27" s="102">
        <v>3154.0</v>
      </c>
      <c r="C27" s="102" t="s">
        <v>184</v>
      </c>
      <c r="D27" s="102">
        <v>91.5</v>
      </c>
      <c r="E27" s="102">
        <v>5.9</v>
      </c>
      <c r="F27" s="102">
        <v>135.8</v>
      </c>
      <c r="G27" s="102">
        <v>15.3</v>
      </c>
      <c r="H27" s="102">
        <v>7.5</v>
      </c>
      <c r="I27" s="102">
        <v>10.0</v>
      </c>
      <c r="J27" s="102">
        <v>37.5</v>
      </c>
      <c r="K27" s="102">
        <v>18.2</v>
      </c>
      <c r="L27" s="102">
        <v>11.5</v>
      </c>
      <c r="M27" s="102">
        <v>45.3</v>
      </c>
      <c r="N27" s="102">
        <v>9.2</v>
      </c>
      <c r="O27" s="102">
        <v>5.9</v>
      </c>
      <c r="P27" s="102">
        <v>13.6</v>
      </c>
      <c r="Q27" s="102">
        <v>45.0</v>
      </c>
      <c r="R27" s="102">
        <v>35.5</v>
      </c>
      <c r="S27" s="102">
        <v>662.2</v>
      </c>
      <c r="T27" s="102">
        <v>0.5</v>
      </c>
      <c r="U27" s="102">
        <v>529.1</v>
      </c>
      <c r="V27" s="102">
        <v>0.3</v>
      </c>
      <c r="W27" s="102">
        <v>78.6</v>
      </c>
      <c r="X27" s="102">
        <v>5.9</v>
      </c>
      <c r="Y27" s="102">
        <v>4.9</v>
      </c>
      <c r="Z27" s="102">
        <v>3.3</v>
      </c>
      <c r="AA27" s="102">
        <v>1.4</v>
      </c>
      <c r="AB27" s="102">
        <v>216.1</v>
      </c>
      <c r="AC27" s="102">
        <v>1.1</v>
      </c>
      <c r="AD27" s="102">
        <v>31.3</v>
      </c>
      <c r="AE27" s="102">
        <v>22.7</v>
      </c>
      <c r="AF27" s="102">
        <v>34.4</v>
      </c>
      <c r="AG27" s="102">
        <v>10.5</v>
      </c>
      <c r="AH27" s="102">
        <v>7.0</v>
      </c>
      <c r="AI27" s="102">
        <v>7.5</v>
      </c>
      <c r="AJ27" s="102">
        <v>17.5</v>
      </c>
      <c r="AK27" s="102">
        <v>74.1</v>
      </c>
      <c r="AL27" s="102">
        <v>24.8</v>
      </c>
      <c r="AM27" s="102"/>
      <c r="AN27" s="102">
        <v>26.0</v>
      </c>
      <c r="AO27" s="102">
        <v>674.0</v>
      </c>
      <c r="AP27" s="102">
        <v>-7.1</v>
      </c>
    </row>
    <row r="28" ht="15.75" customHeight="1">
      <c r="A28" s="102" t="s">
        <v>640</v>
      </c>
      <c r="B28" s="102">
        <v>3155.0</v>
      </c>
      <c r="C28" s="102" t="s">
        <v>185</v>
      </c>
      <c r="D28" s="102">
        <v>136.5</v>
      </c>
      <c r="E28" s="102">
        <v>7.2</v>
      </c>
      <c r="F28" s="102">
        <v>107.8</v>
      </c>
      <c r="G28" s="102">
        <v>15.8</v>
      </c>
      <c r="H28" s="102">
        <v>7.3</v>
      </c>
      <c r="I28" s="102">
        <v>9.4</v>
      </c>
      <c r="J28" s="102">
        <v>36.6</v>
      </c>
      <c r="K28" s="102">
        <v>18.7</v>
      </c>
      <c r="L28" s="102">
        <v>12.2</v>
      </c>
      <c r="M28" s="102">
        <v>66.9</v>
      </c>
      <c r="N28" s="102">
        <v>11.7</v>
      </c>
      <c r="O28" s="102">
        <v>6.0</v>
      </c>
      <c r="P28" s="102">
        <v>14.3</v>
      </c>
      <c r="Q28" s="102">
        <v>44.9</v>
      </c>
      <c r="R28" s="102">
        <v>34.7</v>
      </c>
      <c r="S28" s="102">
        <v>725.8</v>
      </c>
      <c r="T28" s="102">
        <v>0.6</v>
      </c>
      <c r="U28" s="102">
        <v>520.7</v>
      </c>
      <c r="V28" s="102">
        <v>0.7</v>
      </c>
      <c r="W28" s="102">
        <v>362.0</v>
      </c>
      <c r="X28" s="102">
        <v>5.8</v>
      </c>
      <c r="Y28" s="102">
        <v>5.4</v>
      </c>
      <c r="Z28" s="102">
        <v>2.5</v>
      </c>
      <c r="AA28" s="102">
        <v>4.8</v>
      </c>
      <c r="AB28" s="102">
        <v>302.7</v>
      </c>
      <c r="AC28" s="102">
        <v>3.4</v>
      </c>
      <c r="AD28" s="102">
        <v>40.0</v>
      </c>
      <c r="AE28" s="102">
        <v>18.2</v>
      </c>
      <c r="AF28" s="102">
        <v>28.0</v>
      </c>
      <c r="AG28" s="102">
        <v>10.3</v>
      </c>
      <c r="AH28" s="102">
        <v>6.9</v>
      </c>
      <c r="AI28" s="102">
        <v>6.6</v>
      </c>
      <c r="AJ28" s="102">
        <v>20.9</v>
      </c>
      <c r="AK28" s="102">
        <v>69.9</v>
      </c>
      <c r="AL28" s="102">
        <v>26.8</v>
      </c>
      <c r="AM28" s="102"/>
      <c r="AN28" s="102">
        <v>11.0</v>
      </c>
      <c r="AO28" s="102">
        <v>1267.1</v>
      </c>
      <c r="AP28" s="102">
        <v>-6.7</v>
      </c>
    </row>
    <row r="29" ht="15.75" customHeight="1">
      <c r="A29" s="102" t="s">
        <v>640</v>
      </c>
      <c r="B29" s="102">
        <v>3156.0</v>
      </c>
      <c r="C29" s="102" t="s">
        <v>1108</v>
      </c>
      <c r="D29" s="102">
        <v>75.4</v>
      </c>
      <c r="E29" s="102">
        <v>5.2</v>
      </c>
      <c r="F29" s="102">
        <v>118.6</v>
      </c>
      <c r="G29" s="102">
        <v>14.7</v>
      </c>
      <c r="H29" s="102">
        <v>6.6</v>
      </c>
      <c r="I29" s="102">
        <v>8.8</v>
      </c>
      <c r="J29" s="102">
        <v>35.4</v>
      </c>
      <c r="K29" s="102">
        <v>20.7</v>
      </c>
      <c r="L29" s="102">
        <v>13.9</v>
      </c>
      <c r="M29" s="102">
        <v>36.7</v>
      </c>
      <c r="N29" s="102">
        <v>11.2</v>
      </c>
      <c r="O29" s="102">
        <v>5.6</v>
      </c>
      <c r="P29" s="102">
        <v>20.0</v>
      </c>
      <c r="Q29" s="102">
        <v>46.1</v>
      </c>
      <c r="R29" s="102">
        <v>28.2</v>
      </c>
      <c r="S29" s="102">
        <v>728.1</v>
      </c>
      <c r="T29" s="102">
        <v>0.6</v>
      </c>
      <c r="U29" s="102">
        <v>563.3</v>
      </c>
      <c r="V29" s="102">
        <v>0.9</v>
      </c>
      <c r="W29" s="102">
        <v>267.8</v>
      </c>
      <c r="X29" s="102">
        <v>6.5</v>
      </c>
      <c r="Y29" s="102">
        <v>7.6</v>
      </c>
      <c r="Z29" s="102">
        <v>2.5</v>
      </c>
      <c r="AA29" s="102">
        <v>0.5</v>
      </c>
      <c r="AB29" s="102">
        <v>317.7</v>
      </c>
      <c r="AC29" s="102">
        <v>0.5</v>
      </c>
      <c r="AD29" s="102">
        <v>41.9</v>
      </c>
      <c r="AE29" s="102">
        <v>20.2</v>
      </c>
      <c r="AF29" s="102">
        <v>28.0</v>
      </c>
      <c r="AG29" s="102">
        <v>9.4</v>
      </c>
      <c r="AH29" s="102">
        <v>7.3</v>
      </c>
      <c r="AI29" s="102">
        <v>7.4</v>
      </c>
      <c r="AJ29" s="102">
        <v>15.7</v>
      </c>
      <c r="AK29" s="102">
        <v>79.8</v>
      </c>
      <c r="AL29" s="102">
        <v>26.3</v>
      </c>
      <c r="AM29" s="102"/>
      <c r="AN29" s="102">
        <v>12.0</v>
      </c>
      <c r="AO29" s="102">
        <v>636.0</v>
      </c>
      <c r="AP29" s="102">
        <v>-9.4</v>
      </c>
    </row>
    <row r="30" ht="15.75" customHeight="1">
      <c r="A30" s="102" t="s">
        <v>640</v>
      </c>
      <c r="B30" s="102">
        <v>3157.0</v>
      </c>
      <c r="C30" s="102" t="s">
        <v>187</v>
      </c>
      <c r="D30" s="102">
        <v>130.9</v>
      </c>
      <c r="E30" s="102">
        <v>6.4</v>
      </c>
      <c r="F30" s="102">
        <v>244.8</v>
      </c>
      <c r="G30" s="102">
        <v>17.8</v>
      </c>
      <c r="H30" s="102">
        <v>7.4</v>
      </c>
      <c r="I30" s="102">
        <v>9.7</v>
      </c>
      <c r="J30" s="102">
        <v>37.8</v>
      </c>
      <c r="K30" s="102">
        <v>17.1</v>
      </c>
      <c r="L30" s="102">
        <v>10.1</v>
      </c>
      <c r="M30" s="102">
        <v>64.6</v>
      </c>
      <c r="N30" s="102">
        <v>11.8</v>
      </c>
      <c r="O30" s="102">
        <v>4.1</v>
      </c>
      <c r="P30" s="102">
        <v>14.7</v>
      </c>
      <c r="Q30" s="102">
        <v>45.7</v>
      </c>
      <c r="R30" s="102">
        <v>35.5</v>
      </c>
      <c r="S30" s="102">
        <v>679.3</v>
      </c>
      <c r="T30" s="102">
        <v>2.0</v>
      </c>
      <c r="U30" s="102">
        <v>481.1</v>
      </c>
      <c r="V30" s="102">
        <v>0.4</v>
      </c>
      <c r="W30" s="102">
        <v>249.6</v>
      </c>
      <c r="X30" s="102">
        <v>7.7</v>
      </c>
      <c r="Y30" s="102">
        <v>7.0</v>
      </c>
      <c r="Z30" s="102">
        <v>2.1</v>
      </c>
      <c r="AA30" s="102">
        <v>0.3</v>
      </c>
      <c r="AB30" s="102">
        <v>218.7</v>
      </c>
      <c r="AC30" s="102">
        <v>0.7</v>
      </c>
      <c r="AD30" s="102">
        <v>35.2</v>
      </c>
      <c r="AE30" s="102">
        <v>24.6</v>
      </c>
      <c r="AF30" s="102">
        <v>27.3</v>
      </c>
      <c r="AG30" s="102">
        <v>12.1</v>
      </c>
      <c r="AH30" s="102">
        <v>6.2</v>
      </c>
      <c r="AI30" s="102">
        <v>6.0</v>
      </c>
      <c r="AJ30" s="102">
        <v>15.9</v>
      </c>
      <c r="AK30" s="102">
        <v>77.6</v>
      </c>
      <c r="AL30" s="102">
        <v>30.7</v>
      </c>
      <c r="AM30" s="102"/>
      <c r="AN30" s="102">
        <v>8.0</v>
      </c>
      <c r="AO30" s="102">
        <v>534.9</v>
      </c>
      <c r="AP30" s="102">
        <v>-3.6</v>
      </c>
    </row>
    <row r="31" ht="15.75" customHeight="1">
      <c r="A31" s="102" t="s">
        <v>640</v>
      </c>
      <c r="B31" s="102">
        <v>3158.0</v>
      </c>
      <c r="C31" s="102" t="s">
        <v>188</v>
      </c>
      <c r="D31" s="102">
        <v>121.3</v>
      </c>
      <c r="E31" s="102">
        <v>5.6</v>
      </c>
      <c r="F31" s="102">
        <v>167.9</v>
      </c>
      <c r="G31" s="102">
        <v>16.5</v>
      </c>
      <c r="H31" s="102">
        <v>7.3</v>
      </c>
      <c r="I31" s="102">
        <v>9.3</v>
      </c>
      <c r="J31" s="102">
        <v>37.7</v>
      </c>
      <c r="K31" s="102">
        <v>18.6</v>
      </c>
      <c r="L31" s="102">
        <v>10.6</v>
      </c>
      <c r="M31" s="102">
        <v>59.7</v>
      </c>
      <c r="N31" s="102">
        <v>9.7</v>
      </c>
      <c r="O31" s="102">
        <v>4.2</v>
      </c>
      <c r="P31" s="102">
        <v>13.5</v>
      </c>
      <c r="Q31" s="102">
        <v>52.9</v>
      </c>
      <c r="R31" s="102">
        <v>29.4</v>
      </c>
      <c r="S31" s="102">
        <v>664.7</v>
      </c>
      <c r="T31" s="102">
        <v>1.4</v>
      </c>
      <c r="U31" s="102">
        <v>502.5</v>
      </c>
      <c r="V31" s="102">
        <v>0.3</v>
      </c>
      <c r="W31" s="102">
        <v>270.6</v>
      </c>
      <c r="X31" s="102">
        <v>6.1</v>
      </c>
      <c r="Y31" s="102">
        <v>7.2</v>
      </c>
      <c r="Z31" s="102">
        <v>2.0</v>
      </c>
      <c r="AA31" s="102">
        <v>0.6</v>
      </c>
      <c r="AB31" s="102">
        <v>181.4</v>
      </c>
      <c r="AC31" s="102">
        <v>1.7</v>
      </c>
      <c r="AD31" s="102">
        <v>26.5</v>
      </c>
      <c r="AE31" s="102">
        <v>21.3</v>
      </c>
      <c r="AF31" s="102">
        <v>38.3</v>
      </c>
      <c r="AG31" s="102">
        <v>12.1</v>
      </c>
      <c r="AH31" s="102">
        <v>6.1</v>
      </c>
      <c r="AI31" s="102">
        <v>6.1</v>
      </c>
      <c r="AJ31" s="102">
        <v>19.7</v>
      </c>
      <c r="AK31" s="102">
        <v>67.3</v>
      </c>
      <c r="AL31" s="102">
        <v>27.7</v>
      </c>
      <c r="AM31" s="102"/>
      <c r="AN31" s="102">
        <v>33.0</v>
      </c>
      <c r="AO31" s="102">
        <v>722.6</v>
      </c>
      <c r="AP31" s="102">
        <v>-4.3</v>
      </c>
    </row>
    <row r="32" ht="15.75" customHeight="1">
      <c r="A32" s="102" t="s">
        <v>640</v>
      </c>
      <c r="B32" s="102">
        <v>3241.0</v>
      </c>
      <c r="C32" s="102" t="s">
        <v>189</v>
      </c>
      <c r="D32" s="102">
        <v>1142.0</v>
      </c>
      <c r="E32" s="102">
        <v>10.6</v>
      </c>
      <c r="F32" s="102">
        <v>498.5</v>
      </c>
      <c r="G32" s="102">
        <v>16.0</v>
      </c>
      <c r="H32" s="102">
        <v>7.9</v>
      </c>
      <c r="I32" s="102">
        <v>13.0</v>
      </c>
      <c r="J32" s="102">
        <v>36.3</v>
      </c>
      <c r="K32" s="102">
        <v>16.8</v>
      </c>
      <c r="L32" s="102">
        <v>10.1</v>
      </c>
      <c r="M32" s="102">
        <v>556.0</v>
      </c>
      <c r="N32" s="102">
        <v>10.1</v>
      </c>
      <c r="O32" s="102">
        <v>5.3</v>
      </c>
      <c r="P32" s="102">
        <v>13.0</v>
      </c>
      <c r="Q32" s="102">
        <v>39.2</v>
      </c>
      <c r="R32" s="102">
        <v>42.5</v>
      </c>
      <c r="S32" s="102">
        <v>547.6</v>
      </c>
      <c r="T32" s="102">
        <v>2.2</v>
      </c>
      <c r="U32" s="102">
        <v>528.3</v>
      </c>
      <c r="V32" s="102">
        <v>0.3</v>
      </c>
      <c r="W32" s="102">
        <v>721.6</v>
      </c>
      <c r="X32" s="102">
        <v>8.8</v>
      </c>
      <c r="Y32" s="102">
        <v>8.1</v>
      </c>
      <c r="Z32" s="102">
        <v>2.8</v>
      </c>
      <c r="AA32" s="102">
        <v>1.2</v>
      </c>
      <c r="AB32" s="102">
        <v>395.6</v>
      </c>
      <c r="AC32" s="102">
        <v>0.3</v>
      </c>
      <c r="AD32" s="102">
        <v>20.8</v>
      </c>
      <c r="AE32" s="102">
        <v>24.0</v>
      </c>
      <c r="AF32" s="102">
        <v>28.5</v>
      </c>
      <c r="AG32" s="102">
        <v>26.4</v>
      </c>
      <c r="AH32" s="102">
        <v>7.8</v>
      </c>
      <c r="AI32" s="102">
        <v>7.5</v>
      </c>
      <c r="AJ32" s="102">
        <v>20.0</v>
      </c>
      <c r="AK32" s="102">
        <v>100.5</v>
      </c>
      <c r="AL32" s="102">
        <v>27.7</v>
      </c>
      <c r="AM32" s="102"/>
      <c r="AN32" s="102">
        <v>21.0</v>
      </c>
      <c r="AO32" s="102">
        <v>2290.8</v>
      </c>
      <c r="AP32" s="102">
        <v>-2.0</v>
      </c>
    </row>
    <row r="33" ht="15.75" customHeight="1">
      <c r="A33" s="102" t="s">
        <v>640</v>
      </c>
      <c r="B33" s="102">
        <v>3251.0</v>
      </c>
      <c r="C33" s="102" t="s">
        <v>190</v>
      </c>
      <c r="D33" s="102">
        <v>213.3</v>
      </c>
      <c r="E33" s="102">
        <v>5.8</v>
      </c>
      <c r="F33" s="102">
        <v>107.3</v>
      </c>
      <c r="G33" s="102">
        <v>17.2</v>
      </c>
      <c r="H33" s="102">
        <v>7.5</v>
      </c>
      <c r="I33" s="102">
        <v>9.8</v>
      </c>
      <c r="J33" s="102">
        <v>37.8</v>
      </c>
      <c r="K33" s="102">
        <v>17.7</v>
      </c>
      <c r="L33" s="102">
        <v>10.0</v>
      </c>
      <c r="M33" s="102">
        <v>106.2</v>
      </c>
      <c r="N33" s="102">
        <v>10.9</v>
      </c>
      <c r="O33" s="102">
        <v>3.9</v>
      </c>
      <c r="P33" s="102">
        <v>13.7</v>
      </c>
      <c r="Q33" s="102">
        <v>51.0</v>
      </c>
      <c r="R33" s="102">
        <v>31.4</v>
      </c>
      <c r="S33" s="102">
        <v>735.4</v>
      </c>
      <c r="T33" s="102">
        <v>3.7</v>
      </c>
      <c r="U33" s="102">
        <v>466.7</v>
      </c>
      <c r="V33" s="102">
        <v>0.6</v>
      </c>
      <c r="W33" s="102">
        <v>555.0</v>
      </c>
      <c r="X33" s="102">
        <v>9.4</v>
      </c>
      <c r="Y33" s="102">
        <v>8.5</v>
      </c>
      <c r="Z33" s="102">
        <v>2.1</v>
      </c>
      <c r="AA33" s="102">
        <v>1.6</v>
      </c>
      <c r="AB33" s="102">
        <v>282.3</v>
      </c>
      <c r="AC33" s="102">
        <v>2.1</v>
      </c>
      <c r="AD33" s="102">
        <v>32.7</v>
      </c>
      <c r="AE33" s="102">
        <v>30.9</v>
      </c>
      <c r="AF33" s="102">
        <v>21.5</v>
      </c>
      <c r="AG33" s="102">
        <v>12.9</v>
      </c>
      <c r="AH33" s="102">
        <v>4.5</v>
      </c>
      <c r="AI33" s="102">
        <v>4.6</v>
      </c>
      <c r="AJ33" s="102">
        <v>11.3</v>
      </c>
      <c r="AK33" s="102">
        <v>55.4</v>
      </c>
      <c r="AL33" s="102">
        <v>30.7</v>
      </c>
      <c r="AM33" s="102"/>
      <c r="AN33" s="102">
        <v>46.0</v>
      </c>
      <c r="AO33" s="102">
        <v>1987.9</v>
      </c>
      <c r="AP33" s="102">
        <v>-3.7</v>
      </c>
    </row>
    <row r="34" ht="15.75" customHeight="1">
      <c r="A34" s="102" t="s">
        <v>640</v>
      </c>
      <c r="B34" s="102">
        <v>3252.0</v>
      </c>
      <c r="C34" s="102" t="s">
        <v>191</v>
      </c>
      <c r="D34" s="102">
        <v>151.7</v>
      </c>
      <c r="E34" s="102">
        <v>8.0</v>
      </c>
      <c r="F34" s="102">
        <v>190.5</v>
      </c>
      <c r="G34" s="102">
        <v>15.7</v>
      </c>
      <c r="H34" s="102">
        <v>7.7</v>
      </c>
      <c r="I34" s="102">
        <v>9.7</v>
      </c>
      <c r="J34" s="102">
        <v>35.6</v>
      </c>
      <c r="K34" s="102">
        <v>18.8</v>
      </c>
      <c r="L34" s="102">
        <v>12.5</v>
      </c>
      <c r="M34" s="102">
        <v>73.3</v>
      </c>
      <c r="N34" s="102">
        <v>10.7</v>
      </c>
      <c r="O34" s="102">
        <v>6.0</v>
      </c>
      <c r="P34" s="102">
        <v>12.8</v>
      </c>
      <c r="Q34" s="102">
        <v>47.5</v>
      </c>
      <c r="R34" s="102">
        <v>33.7</v>
      </c>
      <c r="S34" s="102">
        <v>664.7</v>
      </c>
      <c r="T34" s="102">
        <v>0.7</v>
      </c>
      <c r="U34" s="102">
        <v>547.7</v>
      </c>
      <c r="V34" s="102">
        <v>0.5</v>
      </c>
      <c r="W34" s="102">
        <v>388.7</v>
      </c>
      <c r="X34" s="102">
        <v>7.0</v>
      </c>
      <c r="Y34" s="102">
        <v>6.2</v>
      </c>
      <c r="Z34" s="102">
        <v>3.0</v>
      </c>
      <c r="AA34" s="102">
        <v>1.9</v>
      </c>
      <c r="AB34" s="102">
        <v>319.4</v>
      </c>
      <c r="AC34" s="102">
        <v>1.0</v>
      </c>
      <c r="AD34" s="102">
        <v>29.6</v>
      </c>
      <c r="AE34" s="102">
        <v>19.1</v>
      </c>
      <c r="AF34" s="102">
        <v>32.4</v>
      </c>
      <c r="AG34" s="102">
        <v>18.0</v>
      </c>
      <c r="AH34" s="102">
        <v>8.0</v>
      </c>
      <c r="AI34" s="102">
        <v>7.4</v>
      </c>
      <c r="AJ34" s="102">
        <v>20.0</v>
      </c>
      <c r="AK34" s="102">
        <v>86.5</v>
      </c>
      <c r="AL34" s="102">
        <v>29.3</v>
      </c>
      <c r="AM34" s="102"/>
      <c r="AN34" s="102">
        <v>8.0</v>
      </c>
      <c r="AO34" s="102">
        <v>796.1</v>
      </c>
      <c r="AP34" s="102">
        <v>-6.9</v>
      </c>
    </row>
    <row r="35" ht="15.75" customHeight="1">
      <c r="A35" s="102" t="s">
        <v>640</v>
      </c>
      <c r="B35" s="102">
        <v>3254.0</v>
      </c>
      <c r="C35" s="102" t="s">
        <v>192</v>
      </c>
      <c r="D35" s="102">
        <v>279.9</v>
      </c>
      <c r="E35" s="102">
        <v>5.9</v>
      </c>
      <c r="F35" s="102">
        <v>232.1</v>
      </c>
      <c r="G35" s="102">
        <v>16.0</v>
      </c>
      <c r="H35" s="102">
        <v>8.3</v>
      </c>
      <c r="I35" s="102">
        <v>10.3</v>
      </c>
      <c r="J35" s="102">
        <v>36.2</v>
      </c>
      <c r="K35" s="102">
        <v>17.9</v>
      </c>
      <c r="L35" s="102">
        <v>11.2</v>
      </c>
      <c r="M35" s="102">
        <v>135.6</v>
      </c>
      <c r="N35" s="102">
        <v>10.7</v>
      </c>
      <c r="O35" s="102">
        <v>5.7</v>
      </c>
      <c r="P35" s="102">
        <v>10.7</v>
      </c>
      <c r="Q35" s="102">
        <v>44.6</v>
      </c>
      <c r="R35" s="102">
        <v>39.0</v>
      </c>
      <c r="S35" s="102">
        <v>625.4</v>
      </c>
      <c r="T35" s="102">
        <v>0.9</v>
      </c>
      <c r="U35" s="102">
        <v>512.1</v>
      </c>
      <c r="V35" s="102">
        <v>0.5</v>
      </c>
      <c r="W35" s="102">
        <v>320.0</v>
      </c>
      <c r="X35" s="102">
        <v>7.1</v>
      </c>
      <c r="Y35" s="102">
        <v>6.6</v>
      </c>
      <c r="Z35" s="102">
        <v>2.1</v>
      </c>
      <c r="AA35" s="102">
        <v>1.3</v>
      </c>
      <c r="AB35" s="102">
        <v>297.0</v>
      </c>
      <c r="AC35" s="102">
        <v>0.5</v>
      </c>
      <c r="AD35" s="102">
        <v>34.1</v>
      </c>
      <c r="AE35" s="102">
        <v>21.8</v>
      </c>
      <c r="AF35" s="102">
        <v>31.5</v>
      </c>
      <c r="AG35" s="102">
        <v>12.1</v>
      </c>
      <c r="AH35" s="102">
        <v>7.3</v>
      </c>
      <c r="AI35" s="102">
        <v>6.7</v>
      </c>
      <c r="AJ35" s="102">
        <v>20.8</v>
      </c>
      <c r="AK35" s="102">
        <v>75.6</v>
      </c>
      <c r="AL35" s="102">
        <v>28.7</v>
      </c>
      <c r="AM35" s="102"/>
      <c r="AN35" s="102">
        <v>40.0</v>
      </c>
      <c r="AO35" s="102">
        <v>1205.9</v>
      </c>
      <c r="AP35" s="102">
        <v>-5.0</v>
      </c>
    </row>
    <row r="36" ht="15.75" customHeight="1">
      <c r="A36" s="102" t="s">
        <v>640</v>
      </c>
      <c r="B36" s="102">
        <v>3255.0</v>
      </c>
      <c r="C36" s="102" t="s">
        <v>193</v>
      </c>
      <c r="D36" s="102">
        <v>71.7</v>
      </c>
      <c r="E36" s="102">
        <v>6.8</v>
      </c>
      <c r="F36" s="102">
        <v>103.6</v>
      </c>
      <c r="G36" s="102">
        <v>15.8</v>
      </c>
      <c r="H36" s="102">
        <v>7.5</v>
      </c>
      <c r="I36" s="102">
        <v>9.7</v>
      </c>
      <c r="J36" s="102">
        <v>34.9</v>
      </c>
      <c r="K36" s="102">
        <v>19.2</v>
      </c>
      <c r="L36" s="102">
        <v>12.9</v>
      </c>
      <c r="M36" s="102">
        <v>35.3</v>
      </c>
      <c r="N36" s="102">
        <v>8.6</v>
      </c>
      <c r="O36" s="102">
        <v>6.8</v>
      </c>
      <c r="P36" s="102">
        <v>25.6</v>
      </c>
      <c r="Q36" s="102">
        <v>50.6</v>
      </c>
      <c r="R36" s="102">
        <v>16.9</v>
      </c>
      <c r="S36" s="102">
        <v>714.5</v>
      </c>
      <c r="T36" s="102">
        <v>0.7</v>
      </c>
      <c r="U36" s="102">
        <v>549.2</v>
      </c>
      <c r="V36" s="102">
        <v>0.8</v>
      </c>
      <c r="W36" s="102">
        <v>412.5</v>
      </c>
      <c r="X36" s="102">
        <v>6.8</v>
      </c>
      <c r="Y36" s="102">
        <v>6.3</v>
      </c>
      <c r="Z36" s="102">
        <v>3.1</v>
      </c>
      <c r="AA36" s="102">
        <v>4.6</v>
      </c>
      <c r="AB36" s="102">
        <v>281.1</v>
      </c>
      <c r="AC36" s="102">
        <v>0.7</v>
      </c>
      <c r="AD36" s="102">
        <v>47.5</v>
      </c>
      <c r="AE36" s="102">
        <v>18.4</v>
      </c>
      <c r="AF36" s="102">
        <v>24.0</v>
      </c>
      <c r="AG36" s="102">
        <v>9.3</v>
      </c>
      <c r="AH36" s="102">
        <v>7.8</v>
      </c>
      <c r="AI36" s="102">
        <v>7.9</v>
      </c>
      <c r="AJ36" s="102">
        <v>16.3</v>
      </c>
      <c r="AK36" s="102">
        <v>77.8</v>
      </c>
      <c r="AL36" s="102">
        <v>27.1</v>
      </c>
      <c r="AM36" s="102"/>
      <c r="AN36" s="102">
        <v>32.0</v>
      </c>
      <c r="AO36" s="102">
        <v>692.6</v>
      </c>
      <c r="AP36" s="102">
        <v>-8.3</v>
      </c>
    </row>
    <row r="37" ht="15.75" customHeight="1">
      <c r="A37" s="102" t="s">
        <v>640</v>
      </c>
      <c r="B37" s="102">
        <v>3256.0</v>
      </c>
      <c r="C37" s="102" t="s">
        <v>194</v>
      </c>
      <c r="D37" s="102">
        <v>121.0</v>
      </c>
      <c r="E37" s="102">
        <v>5.7</v>
      </c>
      <c r="F37" s="102">
        <v>86.5</v>
      </c>
      <c r="G37" s="102">
        <v>17.3</v>
      </c>
      <c r="H37" s="102">
        <v>8.1</v>
      </c>
      <c r="I37" s="102">
        <v>10.1</v>
      </c>
      <c r="J37" s="102">
        <v>37.1</v>
      </c>
      <c r="K37" s="102">
        <v>16.8</v>
      </c>
      <c r="L37" s="102">
        <v>10.6</v>
      </c>
      <c r="M37" s="102">
        <v>60.1</v>
      </c>
      <c r="N37" s="102">
        <v>11.3</v>
      </c>
      <c r="O37" s="102">
        <v>5.5</v>
      </c>
      <c r="P37" s="102">
        <v>17.6</v>
      </c>
      <c r="Q37" s="102">
        <v>49.6</v>
      </c>
      <c r="R37" s="102">
        <v>27.3</v>
      </c>
      <c r="S37" s="102">
        <v>739.7</v>
      </c>
      <c r="T37" s="102">
        <v>1.9</v>
      </c>
      <c r="U37" s="102">
        <v>475.2</v>
      </c>
      <c r="V37" s="102">
        <v>0.6</v>
      </c>
      <c r="W37" s="102">
        <v>318.6</v>
      </c>
      <c r="X37" s="102">
        <v>6.4</v>
      </c>
      <c r="Y37" s="102">
        <v>5.4</v>
      </c>
      <c r="Z37" s="102">
        <v>2.4</v>
      </c>
      <c r="AA37" s="102">
        <v>1.1</v>
      </c>
      <c r="AB37" s="102">
        <v>281.0</v>
      </c>
      <c r="AC37" s="102">
        <v>2.1</v>
      </c>
      <c r="AD37" s="102">
        <v>37.6</v>
      </c>
      <c r="AE37" s="102">
        <v>24.0</v>
      </c>
      <c r="AF37" s="102">
        <v>25.9</v>
      </c>
      <c r="AG37" s="102">
        <v>10.5</v>
      </c>
      <c r="AH37" s="102">
        <v>6.0</v>
      </c>
      <c r="AI37" s="102">
        <v>6.2</v>
      </c>
      <c r="AJ37" s="102">
        <v>12.4</v>
      </c>
      <c r="AK37" s="102">
        <v>68.7</v>
      </c>
      <c r="AL37" s="102">
        <v>30.8</v>
      </c>
      <c r="AM37" s="102"/>
      <c r="AN37" s="102">
        <v>36.0</v>
      </c>
      <c r="AO37" s="102">
        <v>1399.0</v>
      </c>
      <c r="AP37" s="102">
        <v>-5.1</v>
      </c>
    </row>
    <row r="38" ht="15.75" customHeight="1">
      <c r="A38" s="102" t="s">
        <v>640</v>
      </c>
      <c r="B38" s="102">
        <v>3257.0</v>
      </c>
      <c r="C38" s="102" t="s">
        <v>195</v>
      </c>
      <c r="D38" s="102">
        <v>158.7</v>
      </c>
      <c r="E38" s="102">
        <v>6.1</v>
      </c>
      <c r="F38" s="102">
        <v>234.9</v>
      </c>
      <c r="G38" s="102">
        <v>16.3</v>
      </c>
      <c r="H38" s="102">
        <v>7.2</v>
      </c>
      <c r="I38" s="102">
        <v>9.4</v>
      </c>
      <c r="J38" s="102">
        <v>37.1</v>
      </c>
      <c r="K38" s="102">
        <v>18.4</v>
      </c>
      <c r="L38" s="102">
        <v>11.6</v>
      </c>
      <c r="M38" s="102">
        <v>77.3</v>
      </c>
      <c r="N38" s="102">
        <v>11.4</v>
      </c>
      <c r="O38" s="102">
        <v>4.2</v>
      </c>
      <c r="P38" s="102">
        <v>12.9</v>
      </c>
      <c r="Q38" s="102">
        <v>38.9</v>
      </c>
      <c r="R38" s="102">
        <v>44.0</v>
      </c>
      <c r="S38" s="102">
        <v>686.8</v>
      </c>
      <c r="T38" s="102">
        <v>1.6</v>
      </c>
      <c r="U38" s="102">
        <v>508.7</v>
      </c>
      <c r="V38" s="102">
        <v>0.5</v>
      </c>
      <c r="W38" s="102">
        <v>226.3</v>
      </c>
      <c r="X38" s="102">
        <v>7.5</v>
      </c>
      <c r="Y38" s="102">
        <v>6.7</v>
      </c>
      <c r="Z38" s="102">
        <v>2.8</v>
      </c>
      <c r="AA38" s="102">
        <v>1.7</v>
      </c>
      <c r="AB38" s="102">
        <v>243.2</v>
      </c>
      <c r="AC38" s="102">
        <v>0.5</v>
      </c>
      <c r="AD38" s="102">
        <v>32.0</v>
      </c>
      <c r="AE38" s="102">
        <v>23.0</v>
      </c>
      <c r="AF38" s="102">
        <v>33.0</v>
      </c>
      <c r="AG38" s="102">
        <v>11.5</v>
      </c>
      <c r="AH38" s="102">
        <v>6.8</v>
      </c>
      <c r="AI38" s="102">
        <v>6.6</v>
      </c>
      <c r="AJ38" s="102">
        <v>17.8</v>
      </c>
      <c r="AK38" s="102">
        <v>74.8</v>
      </c>
      <c r="AL38" s="102">
        <v>29.4</v>
      </c>
      <c r="AM38" s="102"/>
      <c r="AN38" s="102">
        <v>38.0</v>
      </c>
      <c r="AO38" s="102">
        <v>675.6</v>
      </c>
      <c r="AP38" s="102">
        <v>-6.5</v>
      </c>
    </row>
    <row r="39" ht="15.75" customHeight="1">
      <c r="A39" s="102" t="s">
        <v>640</v>
      </c>
      <c r="B39" s="102">
        <v>3351.0</v>
      </c>
      <c r="C39" s="102" t="s">
        <v>196</v>
      </c>
      <c r="D39" s="102">
        <v>177.2</v>
      </c>
      <c r="E39" s="102">
        <v>5.2</v>
      </c>
      <c r="F39" s="102">
        <v>114.7</v>
      </c>
      <c r="G39" s="102">
        <v>17.4</v>
      </c>
      <c r="H39" s="102">
        <v>7.7</v>
      </c>
      <c r="I39" s="102">
        <v>10.5</v>
      </c>
      <c r="J39" s="102">
        <v>35.5</v>
      </c>
      <c r="K39" s="102">
        <v>18.2</v>
      </c>
      <c r="L39" s="102">
        <v>10.6</v>
      </c>
      <c r="M39" s="102">
        <v>86.9</v>
      </c>
      <c r="N39" s="102">
        <v>11.6</v>
      </c>
      <c r="O39" s="102">
        <v>6.4</v>
      </c>
      <c r="P39" s="102">
        <v>21.1</v>
      </c>
      <c r="Q39" s="102">
        <v>50.3</v>
      </c>
      <c r="R39" s="102">
        <v>22.3</v>
      </c>
      <c r="S39" s="102">
        <v>675.9</v>
      </c>
      <c r="T39" s="102">
        <v>1.4</v>
      </c>
      <c r="U39" s="102">
        <v>507.0</v>
      </c>
      <c r="V39" s="102">
        <v>0.4</v>
      </c>
      <c r="W39" s="102">
        <v>361.5</v>
      </c>
      <c r="X39" s="102">
        <v>7.1</v>
      </c>
      <c r="Y39" s="102">
        <v>6.9</v>
      </c>
      <c r="Z39" s="102">
        <v>3.0</v>
      </c>
      <c r="AA39" s="102">
        <v>1.8</v>
      </c>
      <c r="AB39" s="102">
        <v>294.1</v>
      </c>
      <c r="AC39" s="102">
        <v>1.5</v>
      </c>
      <c r="AD39" s="102">
        <v>30.4</v>
      </c>
      <c r="AE39" s="102">
        <v>21.6</v>
      </c>
      <c r="AF39" s="102">
        <v>34.7</v>
      </c>
      <c r="AG39" s="102">
        <v>11.8</v>
      </c>
      <c r="AH39" s="102">
        <v>7.5</v>
      </c>
      <c r="AI39" s="102">
        <v>7.1</v>
      </c>
      <c r="AJ39" s="102">
        <v>20.9</v>
      </c>
      <c r="AK39" s="102">
        <v>80.6</v>
      </c>
      <c r="AL39" s="102">
        <v>29.9</v>
      </c>
      <c r="AM39" s="102"/>
      <c r="AN39" s="102">
        <v>25.0</v>
      </c>
      <c r="AO39" s="102">
        <v>1545.2</v>
      </c>
      <c r="AP39" s="102">
        <v>-4.1</v>
      </c>
    </row>
    <row r="40" ht="15.75" customHeight="1">
      <c r="A40" s="102" t="s">
        <v>640</v>
      </c>
      <c r="B40" s="102">
        <v>3352.0</v>
      </c>
      <c r="C40" s="102" t="s">
        <v>197</v>
      </c>
      <c r="D40" s="102">
        <v>198.7</v>
      </c>
      <c r="E40" s="102">
        <v>5.8</v>
      </c>
      <c r="F40" s="102">
        <v>96.6</v>
      </c>
      <c r="G40" s="102">
        <v>16.7</v>
      </c>
      <c r="H40" s="102">
        <v>7.1</v>
      </c>
      <c r="I40" s="102">
        <v>9.4</v>
      </c>
      <c r="J40" s="102">
        <v>36.1</v>
      </c>
      <c r="K40" s="102">
        <v>19.7</v>
      </c>
      <c r="L40" s="102">
        <v>11.0</v>
      </c>
      <c r="M40" s="102">
        <v>97.6</v>
      </c>
      <c r="N40" s="102">
        <v>10.4</v>
      </c>
      <c r="O40" s="102">
        <v>8.6</v>
      </c>
      <c r="P40" s="102">
        <v>16.5</v>
      </c>
      <c r="Q40" s="102">
        <v>51.9</v>
      </c>
      <c r="R40" s="102">
        <v>23.0</v>
      </c>
      <c r="S40" s="102">
        <v>712.4</v>
      </c>
      <c r="T40" s="102">
        <v>3.1</v>
      </c>
      <c r="U40" s="102">
        <v>519.2</v>
      </c>
      <c r="V40" s="102">
        <v>0.3</v>
      </c>
      <c r="W40" s="102">
        <v>201.9</v>
      </c>
      <c r="X40" s="102">
        <v>7.3</v>
      </c>
      <c r="Y40" s="102">
        <v>7.0</v>
      </c>
      <c r="Z40" s="102">
        <v>2.8</v>
      </c>
      <c r="AA40" s="102">
        <v>1.1</v>
      </c>
      <c r="AB40" s="102">
        <v>210.2</v>
      </c>
      <c r="AC40" s="102">
        <v>3.5</v>
      </c>
      <c r="AD40" s="102">
        <v>27.4</v>
      </c>
      <c r="AE40" s="102">
        <v>26.3</v>
      </c>
      <c r="AF40" s="102">
        <v>33.0</v>
      </c>
      <c r="AG40" s="102">
        <v>9.8</v>
      </c>
      <c r="AH40" s="102">
        <v>6.1</v>
      </c>
      <c r="AI40" s="102">
        <v>5.9</v>
      </c>
      <c r="AJ40" s="102">
        <v>16.5</v>
      </c>
      <c r="AK40" s="102">
        <v>63.7</v>
      </c>
      <c r="AL40" s="102">
        <v>29.3</v>
      </c>
      <c r="AM40" s="102"/>
      <c r="AN40" s="102">
        <v>50.0</v>
      </c>
      <c r="AO40" s="102">
        <v>2057.8</v>
      </c>
      <c r="AP40" s="102">
        <v>-6.1</v>
      </c>
    </row>
    <row r="41" ht="15.75" customHeight="1">
      <c r="A41" s="102" t="s">
        <v>640</v>
      </c>
      <c r="B41" s="102">
        <v>3353.0</v>
      </c>
      <c r="C41" s="102" t="s">
        <v>198</v>
      </c>
      <c r="D41" s="102">
        <v>249.3</v>
      </c>
      <c r="E41" s="102">
        <v>5.4</v>
      </c>
      <c r="F41" s="102">
        <v>200.2</v>
      </c>
      <c r="G41" s="102">
        <v>17.6</v>
      </c>
      <c r="H41" s="102">
        <v>6.9</v>
      </c>
      <c r="I41" s="102">
        <v>9.5</v>
      </c>
      <c r="J41" s="102">
        <v>38.2</v>
      </c>
      <c r="K41" s="102">
        <v>18.4</v>
      </c>
      <c r="L41" s="102">
        <v>9.4</v>
      </c>
      <c r="M41" s="102">
        <v>122.5</v>
      </c>
      <c r="N41" s="102">
        <v>11.0</v>
      </c>
      <c r="O41" s="102">
        <v>3.7</v>
      </c>
      <c r="P41" s="102">
        <v>12.6</v>
      </c>
      <c r="Q41" s="102">
        <v>53.0</v>
      </c>
      <c r="R41" s="102">
        <v>30.8</v>
      </c>
      <c r="S41" s="102">
        <v>713.4</v>
      </c>
      <c r="T41" s="102">
        <v>4.1</v>
      </c>
      <c r="U41" s="102">
        <v>477.9</v>
      </c>
      <c r="V41" s="102">
        <v>0.3</v>
      </c>
      <c r="W41" s="102">
        <v>292.8</v>
      </c>
      <c r="X41" s="102">
        <v>11.3</v>
      </c>
      <c r="Y41" s="102">
        <v>10.6</v>
      </c>
      <c r="Z41" s="102">
        <v>1.5</v>
      </c>
      <c r="AA41" s="102">
        <v>1.7</v>
      </c>
      <c r="AB41" s="102">
        <v>206.2</v>
      </c>
      <c r="AC41" s="102">
        <v>2.2</v>
      </c>
      <c r="AD41" s="102">
        <v>22.3</v>
      </c>
      <c r="AE41" s="102">
        <v>35.8</v>
      </c>
      <c r="AF41" s="102">
        <v>26.1</v>
      </c>
      <c r="AG41" s="102">
        <v>13.7</v>
      </c>
      <c r="AH41" s="102">
        <v>4.7</v>
      </c>
      <c r="AI41" s="102">
        <v>4.7</v>
      </c>
      <c r="AJ41" s="102">
        <v>13.9</v>
      </c>
      <c r="AK41" s="102">
        <v>46.1</v>
      </c>
      <c r="AL41" s="102">
        <v>31.8</v>
      </c>
      <c r="AM41" s="102"/>
      <c r="AN41" s="102">
        <v>42.0</v>
      </c>
      <c r="AO41" s="102">
        <v>1245.0</v>
      </c>
      <c r="AP41" s="102">
        <v>-2.2</v>
      </c>
    </row>
    <row r="42" ht="15.75" customHeight="1">
      <c r="A42" s="102" t="s">
        <v>640</v>
      </c>
      <c r="B42" s="102">
        <v>3354.0</v>
      </c>
      <c r="C42" s="102" t="s">
        <v>199</v>
      </c>
      <c r="D42" s="102">
        <v>48.9</v>
      </c>
      <c r="E42" s="102">
        <v>4.9</v>
      </c>
      <c r="F42" s="102">
        <v>40.0</v>
      </c>
      <c r="G42" s="102">
        <v>15.6</v>
      </c>
      <c r="H42" s="102">
        <v>6.8</v>
      </c>
      <c r="I42" s="102">
        <v>9.1</v>
      </c>
      <c r="J42" s="102">
        <v>35.1</v>
      </c>
      <c r="K42" s="102">
        <v>20.5</v>
      </c>
      <c r="L42" s="102">
        <v>12.9</v>
      </c>
      <c r="M42" s="102">
        <v>24.1</v>
      </c>
      <c r="N42" s="102">
        <v>10.9</v>
      </c>
      <c r="O42" s="102">
        <v>6.0</v>
      </c>
      <c r="P42" s="102">
        <v>13.6</v>
      </c>
      <c r="Q42" s="102">
        <v>55.4</v>
      </c>
      <c r="R42" s="102">
        <v>25.0</v>
      </c>
      <c r="S42" s="102">
        <v>760.9</v>
      </c>
      <c r="T42" s="102">
        <v>0.8</v>
      </c>
      <c r="U42" s="102">
        <v>553.7</v>
      </c>
      <c r="V42" s="102">
        <v>0.5</v>
      </c>
      <c r="W42" s="102">
        <v>259.9</v>
      </c>
      <c r="X42" s="102">
        <v>7.7</v>
      </c>
      <c r="Y42" s="102">
        <v>6.5</v>
      </c>
      <c r="Z42" s="102">
        <v>1.7</v>
      </c>
      <c r="AA42" s="102">
        <v>0.8</v>
      </c>
      <c r="AB42" s="102">
        <v>259.8</v>
      </c>
      <c r="AC42" s="102">
        <v>4.1</v>
      </c>
      <c r="AD42" s="102">
        <v>32.6</v>
      </c>
      <c r="AE42" s="102">
        <v>21.9</v>
      </c>
      <c r="AF42" s="102">
        <v>31.3</v>
      </c>
      <c r="AG42" s="102">
        <v>10.2</v>
      </c>
      <c r="AH42" s="102">
        <v>10.9</v>
      </c>
      <c r="AI42" s="102">
        <v>11.3</v>
      </c>
      <c r="AJ42" s="102">
        <v>23.0</v>
      </c>
      <c r="AK42" s="102">
        <v>87.1</v>
      </c>
      <c r="AL42" s="102">
        <v>25.7</v>
      </c>
      <c r="AM42" s="102"/>
      <c r="AN42" s="102">
        <v>27.0</v>
      </c>
      <c r="AO42" s="102">
        <v>1220.6</v>
      </c>
      <c r="AP42" s="102">
        <v>-6.8</v>
      </c>
    </row>
    <row r="43" ht="15.75" customHeight="1">
      <c r="A43" s="102" t="s">
        <v>640</v>
      </c>
      <c r="B43" s="102">
        <v>3355.0</v>
      </c>
      <c r="C43" s="102" t="s">
        <v>200</v>
      </c>
      <c r="D43" s="102">
        <v>179.0</v>
      </c>
      <c r="E43" s="102">
        <v>5.5</v>
      </c>
      <c r="F43" s="102">
        <v>135.3</v>
      </c>
      <c r="G43" s="102">
        <v>17.5</v>
      </c>
      <c r="H43" s="102">
        <v>8.1</v>
      </c>
      <c r="I43" s="102">
        <v>11.9</v>
      </c>
      <c r="J43" s="102">
        <v>37.8</v>
      </c>
      <c r="K43" s="102">
        <v>15.9</v>
      </c>
      <c r="L43" s="102">
        <v>8.8</v>
      </c>
      <c r="M43" s="102">
        <v>87.7</v>
      </c>
      <c r="N43" s="102">
        <v>10.9</v>
      </c>
      <c r="O43" s="102">
        <v>4.5</v>
      </c>
      <c r="P43" s="102">
        <v>15.6</v>
      </c>
      <c r="Q43" s="102">
        <v>44.9</v>
      </c>
      <c r="R43" s="102">
        <v>35.0</v>
      </c>
      <c r="S43" s="102">
        <v>614.5</v>
      </c>
      <c r="T43" s="102">
        <v>3.6</v>
      </c>
      <c r="U43" s="102">
        <v>489.1</v>
      </c>
      <c r="V43" s="102">
        <v>0.4</v>
      </c>
      <c r="W43" s="102">
        <v>268.0</v>
      </c>
      <c r="X43" s="102">
        <v>9.7</v>
      </c>
      <c r="Y43" s="102">
        <v>8.4</v>
      </c>
      <c r="Z43" s="102">
        <v>2.3</v>
      </c>
      <c r="AA43" s="102">
        <v>4.5</v>
      </c>
      <c r="AB43" s="102">
        <v>280.3</v>
      </c>
      <c r="AC43" s="102">
        <v>1.7</v>
      </c>
      <c r="AD43" s="102">
        <v>25.6</v>
      </c>
      <c r="AE43" s="102">
        <v>22.8</v>
      </c>
      <c r="AF43" s="102">
        <v>33.3</v>
      </c>
      <c r="AG43" s="102">
        <v>16.5</v>
      </c>
      <c r="AH43" s="102">
        <v>6.3</v>
      </c>
      <c r="AI43" s="102">
        <v>5.9</v>
      </c>
      <c r="AJ43" s="102">
        <v>17.6</v>
      </c>
      <c r="AK43" s="102">
        <v>72.3</v>
      </c>
      <c r="AL43" s="102">
        <v>28.4</v>
      </c>
      <c r="AM43" s="102"/>
      <c r="AN43" s="102">
        <v>43.0</v>
      </c>
      <c r="AO43" s="102">
        <v>1323.5</v>
      </c>
      <c r="AP43" s="102">
        <v>-1.9</v>
      </c>
    </row>
    <row r="44" ht="15.75" customHeight="1">
      <c r="A44" s="102" t="s">
        <v>640</v>
      </c>
      <c r="B44" s="102">
        <v>3356.0</v>
      </c>
      <c r="C44" s="102" t="s">
        <v>201</v>
      </c>
      <c r="D44" s="102">
        <v>111.7</v>
      </c>
      <c r="E44" s="102">
        <v>4.6</v>
      </c>
      <c r="F44" s="102">
        <v>171.6</v>
      </c>
      <c r="G44" s="102">
        <v>17.1</v>
      </c>
      <c r="H44" s="102">
        <v>7.0</v>
      </c>
      <c r="I44" s="102">
        <v>9.2</v>
      </c>
      <c r="J44" s="102">
        <v>38.2</v>
      </c>
      <c r="K44" s="102">
        <v>19.0</v>
      </c>
      <c r="L44" s="102">
        <v>9.4</v>
      </c>
      <c r="M44" s="102">
        <v>55.0</v>
      </c>
      <c r="N44" s="102">
        <v>11.1</v>
      </c>
      <c r="O44" s="102">
        <v>4.3</v>
      </c>
      <c r="P44" s="102">
        <v>12.9</v>
      </c>
      <c r="Q44" s="102">
        <v>47.4</v>
      </c>
      <c r="R44" s="102">
        <v>35.4</v>
      </c>
      <c r="S44" s="102">
        <v>704.1</v>
      </c>
      <c r="T44" s="102">
        <v>2.8</v>
      </c>
      <c r="U44" s="102">
        <v>469.6</v>
      </c>
      <c r="V44" s="102">
        <v>0.3</v>
      </c>
      <c r="W44" s="102">
        <v>200.1</v>
      </c>
      <c r="X44" s="102">
        <v>7.2</v>
      </c>
      <c r="Y44" s="102">
        <v>6.9</v>
      </c>
      <c r="Z44" s="102">
        <v>2.1</v>
      </c>
      <c r="AA44" s="102">
        <v>4.4</v>
      </c>
      <c r="AB44" s="102">
        <v>203.2</v>
      </c>
      <c r="AC44" s="102">
        <v>1.7</v>
      </c>
      <c r="AD44" s="102">
        <v>24.9</v>
      </c>
      <c r="AE44" s="102">
        <v>29.3</v>
      </c>
      <c r="AF44" s="102">
        <v>30.3</v>
      </c>
      <c r="AG44" s="102">
        <v>13.8</v>
      </c>
      <c r="AH44" s="102">
        <v>4.5</v>
      </c>
      <c r="AI44" s="102">
        <v>4.5</v>
      </c>
      <c r="AJ44" s="102">
        <v>19.9</v>
      </c>
      <c r="AK44" s="102">
        <v>44.3</v>
      </c>
      <c r="AL44" s="102">
        <v>31.2</v>
      </c>
      <c r="AM44" s="102"/>
      <c r="AN44" s="102">
        <v>11.0</v>
      </c>
      <c r="AO44" s="102">
        <v>650.8</v>
      </c>
      <c r="AP44" s="102">
        <v>-4.6</v>
      </c>
    </row>
    <row r="45" ht="15.75" customHeight="1">
      <c r="A45" s="102" t="s">
        <v>640</v>
      </c>
      <c r="B45" s="102">
        <v>3357.0</v>
      </c>
      <c r="C45" s="102" t="s">
        <v>202</v>
      </c>
      <c r="D45" s="102">
        <v>162.6</v>
      </c>
      <c r="E45" s="102">
        <v>4.9</v>
      </c>
      <c r="F45" s="102">
        <v>78.5</v>
      </c>
      <c r="G45" s="102">
        <v>18.5</v>
      </c>
      <c r="H45" s="102">
        <v>8.2</v>
      </c>
      <c r="I45" s="102">
        <v>10.5</v>
      </c>
      <c r="J45" s="102">
        <v>36.9</v>
      </c>
      <c r="K45" s="102">
        <v>16.6</v>
      </c>
      <c r="L45" s="102">
        <v>9.2</v>
      </c>
      <c r="M45" s="102">
        <v>81.6</v>
      </c>
      <c r="N45" s="102">
        <v>11.7</v>
      </c>
      <c r="O45" s="102">
        <v>4.9</v>
      </c>
      <c r="P45" s="102">
        <v>14.6</v>
      </c>
      <c r="Q45" s="102">
        <v>52.5</v>
      </c>
      <c r="R45" s="102">
        <v>28.0</v>
      </c>
      <c r="S45" s="102">
        <v>786.9</v>
      </c>
      <c r="T45" s="102">
        <v>2.7</v>
      </c>
      <c r="U45" s="102">
        <v>463.0</v>
      </c>
      <c r="V45" s="102">
        <v>0.4</v>
      </c>
      <c r="W45" s="102">
        <v>346.5</v>
      </c>
      <c r="X45" s="102">
        <v>8.3</v>
      </c>
      <c r="Y45" s="102">
        <v>7.2</v>
      </c>
      <c r="Z45" s="102">
        <v>2.1</v>
      </c>
      <c r="AA45" s="102">
        <v>1.3</v>
      </c>
      <c r="AB45" s="102">
        <v>299.0</v>
      </c>
      <c r="AC45" s="102">
        <v>2.4</v>
      </c>
      <c r="AD45" s="102">
        <v>29.0</v>
      </c>
      <c r="AE45" s="102">
        <v>26.3</v>
      </c>
      <c r="AF45" s="102">
        <v>30.0</v>
      </c>
      <c r="AG45" s="102">
        <v>12.3</v>
      </c>
      <c r="AH45" s="102">
        <v>4.4</v>
      </c>
      <c r="AI45" s="102">
        <v>4.5</v>
      </c>
      <c r="AJ45" s="102">
        <v>11.5</v>
      </c>
      <c r="AK45" s="102">
        <v>44.7</v>
      </c>
      <c r="AL45" s="102">
        <v>30.3</v>
      </c>
      <c r="AM45" s="102"/>
      <c r="AN45" s="102">
        <v>57.0</v>
      </c>
      <c r="AO45" s="102">
        <v>2070.3</v>
      </c>
      <c r="AP45" s="102">
        <v>-2.4</v>
      </c>
    </row>
    <row r="46" ht="15.75" customHeight="1">
      <c r="A46" s="102" t="s">
        <v>640</v>
      </c>
      <c r="B46" s="102">
        <v>3358.0</v>
      </c>
      <c r="C46" s="102" t="s">
        <v>203</v>
      </c>
      <c r="D46" s="102">
        <v>138.5</v>
      </c>
      <c r="E46" s="102">
        <v>5.3</v>
      </c>
      <c r="F46" s="102">
        <v>73.9</v>
      </c>
      <c r="G46" s="102">
        <v>17.5</v>
      </c>
      <c r="H46" s="102">
        <v>7.8</v>
      </c>
      <c r="I46" s="102">
        <v>10.5</v>
      </c>
      <c r="J46" s="102">
        <v>36.7</v>
      </c>
      <c r="K46" s="102">
        <v>17.1</v>
      </c>
      <c r="L46" s="102">
        <v>10.5</v>
      </c>
      <c r="M46" s="102">
        <v>69.3</v>
      </c>
      <c r="N46" s="102">
        <v>12.5</v>
      </c>
      <c r="O46" s="102">
        <v>7.1</v>
      </c>
      <c r="P46" s="102">
        <v>18.5</v>
      </c>
      <c r="Q46" s="102">
        <v>49.0</v>
      </c>
      <c r="R46" s="102">
        <v>25.4</v>
      </c>
      <c r="S46" s="102">
        <v>708.9</v>
      </c>
      <c r="T46" s="102">
        <v>1.1</v>
      </c>
      <c r="U46" s="102">
        <v>495.8</v>
      </c>
      <c r="V46" s="102">
        <v>0.4</v>
      </c>
      <c r="W46" s="102">
        <v>298.4</v>
      </c>
      <c r="X46" s="102">
        <v>9.4</v>
      </c>
      <c r="Y46" s="102">
        <v>8.0</v>
      </c>
      <c r="Z46" s="102">
        <v>2.6</v>
      </c>
      <c r="AA46" s="102">
        <v>1.8</v>
      </c>
      <c r="AB46" s="102">
        <v>308.5</v>
      </c>
      <c r="AC46" s="102">
        <v>1.8</v>
      </c>
      <c r="AD46" s="102">
        <v>26.9</v>
      </c>
      <c r="AE46" s="102">
        <v>28.0</v>
      </c>
      <c r="AF46" s="102">
        <v>31.9</v>
      </c>
      <c r="AG46" s="102">
        <v>11.5</v>
      </c>
      <c r="AH46" s="102">
        <v>6.8</v>
      </c>
      <c r="AI46" s="102">
        <v>7.2</v>
      </c>
      <c r="AJ46" s="102">
        <v>15.1</v>
      </c>
      <c r="AK46" s="102">
        <v>72.1</v>
      </c>
      <c r="AL46" s="102">
        <v>30.9</v>
      </c>
      <c r="AM46" s="102"/>
      <c r="AN46" s="102">
        <v>24.0</v>
      </c>
      <c r="AO46" s="102">
        <v>1873.7</v>
      </c>
      <c r="AP46" s="102">
        <v>-4.5</v>
      </c>
    </row>
    <row r="47" ht="15.75" customHeight="1">
      <c r="A47" s="102" t="s">
        <v>640</v>
      </c>
      <c r="B47" s="102">
        <v>3359.0</v>
      </c>
      <c r="C47" s="102" t="s">
        <v>204</v>
      </c>
      <c r="D47" s="102">
        <v>197.7</v>
      </c>
      <c r="E47" s="102">
        <v>5.6</v>
      </c>
      <c r="F47" s="102">
        <v>156.2</v>
      </c>
      <c r="G47" s="102">
        <v>18.1</v>
      </c>
      <c r="H47" s="102">
        <v>7.9</v>
      </c>
      <c r="I47" s="102">
        <v>10.9</v>
      </c>
      <c r="J47" s="102">
        <v>36.9</v>
      </c>
      <c r="K47" s="102">
        <v>17.3</v>
      </c>
      <c r="L47" s="102">
        <v>8.8</v>
      </c>
      <c r="M47" s="102">
        <v>98.6</v>
      </c>
      <c r="N47" s="102">
        <v>11.6</v>
      </c>
      <c r="O47" s="102">
        <v>5.1</v>
      </c>
      <c r="P47" s="102">
        <v>14.7</v>
      </c>
      <c r="Q47" s="102">
        <v>52.3</v>
      </c>
      <c r="R47" s="102">
        <v>27.9</v>
      </c>
      <c r="S47" s="102">
        <v>692.1</v>
      </c>
      <c r="T47" s="102">
        <v>4.1</v>
      </c>
      <c r="U47" s="102">
        <v>483.3</v>
      </c>
      <c r="V47" s="102">
        <v>0.3</v>
      </c>
      <c r="W47" s="102">
        <v>351.3</v>
      </c>
      <c r="X47" s="102">
        <v>9.0</v>
      </c>
      <c r="Y47" s="102">
        <v>7.7</v>
      </c>
      <c r="Z47" s="102">
        <v>2.0</v>
      </c>
      <c r="AA47" s="102">
        <v>0.8</v>
      </c>
      <c r="AB47" s="102">
        <v>279.6</v>
      </c>
      <c r="AC47" s="102">
        <v>2.5</v>
      </c>
      <c r="AD47" s="102">
        <v>30.1</v>
      </c>
      <c r="AE47" s="102">
        <v>27.9</v>
      </c>
      <c r="AF47" s="102">
        <v>24.6</v>
      </c>
      <c r="AG47" s="102">
        <v>14.9</v>
      </c>
      <c r="AH47" s="102">
        <v>5.9</v>
      </c>
      <c r="AI47" s="102">
        <v>6.5</v>
      </c>
      <c r="AJ47" s="102">
        <v>11.1</v>
      </c>
      <c r="AK47" s="102">
        <v>69.4</v>
      </c>
      <c r="AL47" s="102">
        <v>29.7</v>
      </c>
      <c r="AM47" s="102"/>
      <c r="AN47" s="102">
        <v>40.0</v>
      </c>
      <c r="AO47" s="102">
        <v>1266.0</v>
      </c>
      <c r="AP47" s="102">
        <v>-2.7</v>
      </c>
    </row>
    <row r="48" ht="15.75" customHeight="1">
      <c r="A48" s="102" t="s">
        <v>640</v>
      </c>
      <c r="B48" s="102">
        <v>3360.0</v>
      </c>
      <c r="C48" s="102" t="s">
        <v>205</v>
      </c>
      <c r="D48" s="102">
        <v>93.1</v>
      </c>
      <c r="E48" s="102">
        <v>5.1</v>
      </c>
      <c r="F48" s="102">
        <v>64.0</v>
      </c>
      <c r="G48" s="102">
        <v>16.2</v>
      </c>
      <c r="H48" s="102">
        <v>7.4</v>
      </c>
      <c r="I48" s="102">
        <v>9.3</v>
      </c>
      <c r="J48" s="102">
        <v>36.3</v>
      </c>
      <c r="K48" s="102">
        <v>18.6</v>
      </c>
      <c r="L48" s="102">
        <v>12.1</v>
      </c>
      <c r="M48" s="102">
        <v>45.3</v>
      </c>
      <c r="N48" s="102">
        <v>11.4</v>
      </c>
      <c r="O48" s="102">
        <v>4.3</v>
      </c>
      <c r="P48" s="102">
        <v>10.2</v>
      </c>
      <c r="Q48" s="102">
        <v>54.5</v>
      </c>
      <c r="R48" s="102">
        <v>30.9</v>
      </c>
      <c r="S48" s="102">
        <v>688.4</v>
      </c>
      <c r="T48" s="102">
        <v>1.2</v>
      </c>
      <c r="U48" s="102">
        <v>523.0</v>
      </c>
      <c r="V48" s="102">
        <v>0.4</v>
      </c>
      <c r="W48" s="102">
        <v>481.1</v>
      </c>
      <c r="X48" s="102">
        <v>7.2</v>
      </c>
      <c r="Y48" s="102">
        <v>6.5</v>
      </c>
      <c r="Z48" s="102">
        <v>2.5</v>
      </c>
      <c r="AA48" s="102">
        <v>0.4</v>
      </c>
      <c r="AB48" s="102">
        <v>283.7</v>
      </c>
      <c r="AC48" s="102">
        <v>2.9</v>
      </c>
      <c r="AD48" s="102">
        <v>25.4</v>
      </c>
      <c r="AE48" s="102">
        <v>25.2</v>
      </c>
      <c r="AF48" s="102">
        <v>35.3</v>
      </c>
      <c r="AG48" s="102">
        <v>11.2</v>
      </c>
      <c r="AH48" s="102">
        <v>7.1</v>
      </c>
      <c r="AI48" s="102">
        <v>6.6</v>
      </c>
      <c r="AJ48" s="102">
        <v>18.2</v>
      </c>
      <c r="AK48" s="102">
        <v>64.9</v>
      </c>
      <c r="AL48" s="102">
        <v>27.4</v>
      </c>
      <c r="AM48" s="102"/>
      <c r="AN48" s="102">
        <v>27.0</v>
      </c>
      <c r="AO48" s="102">
        <v>1454.1</v>
      </c>
      <c r="AP48" s="102">
        <v>-6.8</v>
      </c>
    </row>
    <row r="49" ht="15.75" customHeight="1">
      <c r="A49" s="102" t="s">
        <v>640</v>
      </c>
      <c r="B49" s="102">
        <v>3361.0</v>
      </c>
      <c r="C49" s="102" t="s">
        <v>206</v>
      </c>
      <c r="D49" s="102">
        <v>133.2</v>
      </c>
      <c r="E49" s="102">
        <v>5.7</v>
      </c>
      <c r="F49" s="102">
        <v>169.1</v>
      </c>
      <c r="G49" s="102">
        <v>17.9</v>
      </c>
      <c r="H49" s="102">
        <v>7.7</v>
      </c>
      <c r="I49" s="102">
        <v>10.2</v>
      </c>
      <c r="J49" s="102">
        <v>37.1</v>
      </c>
      <c r="K49" s="102">
        <v>18.1</v>
      </c>
      <c r="L49" s="102">
        <v>9.1</v>
      </c>
      <c r="M49" s="102">
        <v>65.4</v>
      </c>
      <c r="N49" s="102">
        <v>10.9</v>
      </c>
      <c r="O49" s="102">
        <v>4.0</v>
      </c>
      <c r="P49" s="102">
        <v>13.6</v>
      </c>
      <c r="Q49" s="102">
        <v>49.4</v>
      </c>
      <c r="R49" s="102">
        <v>33.0</v>
      </c>
      <c r="S49" s="102">
        <v>706.3</v>
      </c>
      <c r="T49" s="102">
        <v>2.7</v>
      </c>
      <c r="U49" s="102">
        <v>473.3</v>
      </c>
      <c r="V49" s="102">
        <v>0.5</v>
      </c>
      <c r="W49" s="102">
        <v>517.7</v>
      </c>
      <c r="X49" s="102">
        <v>7.4</v>
      </c>
      <c r="Y49" s="102">
        <v>7.9</v>
      </c>
      <c r="Z49" s="102">
        <v>1.8</v>
      </c>
      <c r="AA49" s="102">
        <v>0.9</v>
      </c>
      <c r="AB49" s="102">
        <v>311.0</v>
      </c>
      <c r="AC49" s="102">
        <v>1.9</v>
      </c>
      <c r="AD49" s="102">
        <v>30.4</v>
      </c>
      <c r="AE49" s="102">
        <v>29.6</v>
      </c>
      <c r="AF49" s="102">
        <v>23.4</v>
      </c>
      <c r="AG49" s="102">
        <v>14.6</v>
      </c>
      <c r="AH49" s="102">
        <v>5.4</v>
      </c>
      <c r="AI49" s="102">
        <v>5.7</v>
      </c>
      <c r="AJ49" s="102">
        <v>17.0</v>
      </c>
      <c r="AK49" s="102">
        <v>63.9</v>
      </c>
      <c r="AL49" s="102">
        <v>32.5</v>
      </c>
      <c r="AM49" s="102"/>
      <c r="AN49" s="102">
        <v>11.0</v>
      </c>
      <c r="AO49" s="102">
        <v>788.0</v>
      </c>
      <c r="AP49" s="102">
        <v>-2.2</v>
      </c>
    </row>
    <row r="50" ht="15.75" customHeight="1">
      <c r="A50" s="102" t="s">
        <v>640</v>
      </c>
      <c r="B50" s="102">
        <v>3401.0</v>
      </c>
      <c r="C50" s="102" t="s">
        <v>207</v>
      </c>
      <c r="D50" s="102">
        <v>74.7</v>
      </c>
      <c r="E50" s="102">
        <v>8.9</v>
      </c>
      <c r="F50" s="102">
        <v>1198.2</v>
      </c>
      <c r="G50" s="102">
        <v>16.6</v>
      </c>
      <c r="H50" s="102">
        <v>8.3</v>
      </c>
      <c r="I50" s="102">
        <v>11.0</v>
      </c>
      <c r="J50" s="102">
        <v>35.7</v>
      </c>
      <c r="K50" s="102">
        <v>18.7</v>
      </c>
      <c r="L50" s="102">
        <v>9.7</v>
      </c>
      <c r="M50" s="102">
        <v>36.9</v>
      </c>
      <c r="N50" s="102">
        <v>11.5</v>
      </c>
      <c r="O50" s="102">
        <v>6.5</v>
      </c>
      <c r="P50" s="102">
        <v>21.2</v>
      </c>
      <c r="Q50" s="102">
        <v>42.0</v>
      </c>
      <c r="R50" s="102">
        <v>30.3</v>
      </c>
      <c r="S50" s="102">
        <v>576.2</v>
      </c>
      <c r="T50" s="102">
        <v>2.5</v>
      </c>
      <c r="U50" s="102">
        <v>520.2</v>
      </c>
      <c r="V50" s="102">
        <v>0.4</v>
      </c>
      <c r="W50" s="102">
        <v>246.9</v>
      </c>
      <c r="X50" s="102">
        <v>8.1</v>
      </c>
      <c r="Y50" s="102">
        <v>7.7</v>
      </c>
      <c r="Z50" s="102">
        <v>4.7</v>
      </c>
      <c r="AA50" s="102">
        <v>1.9</v>
      </c>
      <c r="AB50" s="102">
        <v>250.0</v>
      </c>
      <c r="AC50" s="102">
        <v>0.3</v>
      </c>
      <c r="AD50" s="102">
        <v>23.1</v>
      </c>
      <c r="AE50" s="102">
        <v>26.2</v>
      </c>
      <c r="AF50" s="102">
        <v>30.6</v>
      </c>
      <c r="AG50" s="102">
        <v>19.7</v>
      </c>
      <c r="AH50" s="102">
        <v>10.5</v>
      </c>
      <c r="AI50" s="102">
        <v>11.0</v>
      </c>
      <c r="AJ50" s="102">
        <v>29.3</v>
      </c>
      <c r="AK50" s="102">
        <v>142.0</v>
      </c>
      <c r="AL50" s="102">
        <v>29.8</v>
      </c>
      <c r="AM50" s="102"/>
      <c r="AN50" s="102">
        <v>1.0</v>
      </c>
      <c r="AO50" s="102">
        <v>62.4</v>
      </c>
      <c r="AP50" s="102">
        <v>-2.2</v>
      </c>
    </row>
    <row r="51" ht="15.75" customHeight="1">
      <c r="A51" s="102" t="s">
        <v>640</v>
      </c>
      <c r="B51" s="102">
        <v>3402.0</v>
      </c>
      <c r="C51" s="102" t="s">
        <v>208</v>
      </c>
      <c r="D51" s="102">
        <v>51.3</v>
      </c>
      <c r="E51" s="102">
        <v>7.1</v>
      </c>
      <c r="F51" s="102">
        <v>457.0</v>
      </c>
      <c r="G51" s="102">
        <v>16.3</v>
      </c>
      <c r="H51" s="102">
        <v>9.4</v>
      </c>
      <c r="I51" s="102">
        <v>12.5</v>
      </c>
      <c r="J51" s="102">
        <v>34.7</v>
      </c>
      <c r="K51" s="102">
        <v>17.1</v>
      </c>
      <c r="L51" s="102">
        <v>9.9</v>
      </c>
      <c r="M51" s="102">
        <v>25.6</v>
      </c>
      <c r="N51" s="102">
        <v>10.9</v>
      </c>
      <c r="O51" s="102">
        <v>9.1</v>
      </c>
      <c r="P51" s="102">
        <v>14.0</v>
      </c>
      <c r="Q51" s="102">
        <v>47.0</v>
      </c>
      <c r="R51" s="102">
        <v>29.9</v>
      </c>
      <c r="S51" s="102">
        <v>502.6</v>
      </c>
      <c r="T51" s="102">
        <v>1.9</v>
      </c>
      <c r="U51" s="102">
        <v>524.2</v>
      </c>
      <c r="V51" s="102">
        <v>0.5</v>
      </c>
      <c r="W51" s="102">
        <v>1507.5</v>
      </c>
      <c r="X51" s="102">
        <v>7.7</v>
      </c>
      <c r="Y51" s="102">
        <v>7.6</v>
      </c>
      <c r="Z51" s="102">
        <v>3.1</v>
      </c>
      <c r="AA51" s="102">
        <v>1.2</v>
      </c>
      <c r="AB51" s="102">
        <v>605.3</v>
      </c>
      <c r="AC51" s="102">
        <v>0.2</v>
      </c>
      <c r="AD51" s="102">
        <v>44.7</v>
      </c>
      <c r="AE51" s="102">
        <v>21.0</v>
      </c>
      <c r="AF51" s="102">
        <v>16.9</v>
      </c>
      <c r="AG51" s="102">
        <v>17.2</v>
      </c>
      <c r="AH51" s="102">
        <v>9.5</v>
      </c>
      <c r="AI51" s="102">
        <v>9.7</v>
      </c>
      <c r="AJ51" s="102">
        <v>19.6</v>
      </c>
      <c r="AK51" s="102">
        <v>103.4</v>
      </c>
      <c r="AL51" s="102">
        <v>29.6</v>
      </c>
      <c r="AM51" s="102"/>
      <c r="AN51" s="102">
        <v>1.0</v>
      </c>
      <c r="AO51" s="102">
        <v>112.4</v>
      </c>
      <c r="AP51" s="102">
        <v>-4.6</v>
      </c>
    </row>
    <row r="52" ht="15.75" customHeight="1">
      <c r="A52" s="102" t="s">
        <v>640</v>
      </c>
      <c r="B52" s="102">
        <v>3403.0</v>
      </c>
      <c r="C52" s="102" t="s">
        <v>209</v>
      </c>
      <c r="D52" s="102">
        <v>163.4</v>
      </c>
      <c r="E52" s="102">
        <v>7.8</v>
      </c>
      <c r="F52" s="102">
        <v>1586.9</v>
      </c>
      <c r="G52" s="102">
        <v>15.5</v>
      </c>
      <c r="H52" s="102">
        <v>9.3</v>
      </c>
      <c r="I52" s="102">
        <v>14.8</v>
      </c>
      <c r="J52" s="102">
        <v>36.4</v>
      </c>
      <c r="K52" s="102">
        <v>15.5</v>
      </c>
      <c r="L52" s="102">
        <v>8.6</v>
      </c>
      <c r="M52" s="102">
        <v>78.8</v>
      </c>
      <c r="N52" s="102">
        <v>12.2</v>
      </c>
      <c r="O52" s="102">
        <v>4.7</v>
      </c>
      <c r="P52" s="102">
        <v>11.9</v>
      </c>
      <c r="Q52" s="102">
        <v>33.8</v>
      </c>
      <c r="R52" s="102">
        <v>49.6</v>
      </c>
      <c r="S52" s="102">
        <v>557.6</v>
      </c>
      <c r="T52" s="102">
        <v>6.4</v>
      </c>
      <c r="U52" s="102">
        <v>551.0</v>
      </c>
      <c r="V52" s="102">
        <v>0.3</v>
      </c>
      <c r="W52" s="102">
        <v>513.0</v>
      </c>
      <c r="X52" s="102">
        <v>8.4</v>
      </c>
      <c r="Y52" s="102">
        <v>8.7</v>
      </c>
      <c r="Z52" s="102">
        <v>2.4</v>
      </c>
      <c r="AA52" s="102">
        <v>1.6</v>
      </c>
      <c r="AB52" s="102">
        <v>453.9</v>
      </c>
      <c r="AC52" s="102">
        <v>0.1</v>
      </c>
      <c r="AD52" s="102">
        <v>12.9</v>
      </c>
      <c r="AE52" s="102">
        <v>23.5</v>
      </c>
      <c r="AF52" s="102">
        <v>34.3</v>
      </c>
      <c r="AG52" s="102">
        <v>29.2</v>
      </c>
      <c r="AH52" s="102">
        <v>8.1</v>
      </c>
      <c r="AI52" s="102">
        <v>7.6</v>
      </c>
      <c r="AJ52" s="102">
        <v>22.0</v>
      </c>
      <c r="AK52" s="102">
        <v>102.6</v>
      </c>
      <c r="AL52" s="102">
        <v>27.8</v>
      </c>
      <c r="AM52" s="102"/>
      <c r="AN52" s="102">
        <v>1.0</v>
      </c>
      <c r="AO52" s="102">
        <v>103.0</v>
      </c>
      <c r="AP52" s="102">
        <v>-1.1</v>
      </c>
    </row>
    <row r="53" ht="15.75" customHeight="1">
      <c r="A53" s="102" t="s">
        <v>640</v>
      </c>
      <c r="B53" s="102">
        <v>3404.0</v>
      </c>
      <c r="C53" s="102" t="s">
        <v>210</v>
      </c>
      <c r="D53" s="102">
        <v>166.1</v>
      </c>
      <c r="E53" s="102">
        <v>8.5</v>
      </c>
      <c r="F53" s="102">
        <v>1386.8</v>
      </c>
      <c r="G53" s="102">
        <v>14.5</v>
      </c>
      <c r="H53" s="102">
        <v>10.0</v>
      </c>
      <c r="I53" s="102">
        <v>15.6</v>
      </c>
      <c r="J53" s="102">
        <v>35.1</v>
      </c>
      <c r="K53" s="102">
        <v>14.9</v>
      </c>
      <c r="L53" s="102">
        <v>9.8</v>
      </c>
      <c r="M53" s="102">
        <v>79.9</v>
      </c>
      <c r="N53" s="102">
        <v>13.3</v>
      </c>
      <c r="O53" s="102">
        <v>5.5</v>
      </c>
      <c r="P53" s="102">
        <v>8.5</v>
      </c>
      <c r="Q53" s="102">
        <v>40.8</v>
      </c>
      <c r="R53" s="102">
        <v>45.2</v>
      </c>
      <c r="S53" s="102">
        <v>528.0</v>
      </c>
      <c r="T53" s="102">
        <v>1.8</v>
      </c>
      <c r="U53" s="102">
        <v>530.4</v>
      </c>
      <c r="V53" s="102">
        <v>0.5</v>
      </c>
      <c r="W53" s="102">
        <v>645.3</v>
      </c>
      <c r="X53" s="102">
        <v>9.5</v>
      </c>
      <c r="Y53" s="102">
        <v>8.7</v>
      </c>
      <c r="Z53" s="102">
        <v>2.1</v>
      </c>
      <c r="AA53" s="102">
        <v>2.9</v>
      </c>
      <c r="AB53" s="102">
        <v>517.4</v>
      </c>
      <c r="AC53" s="102">
        <v>0.1</v>
      </c>
      <c r="AD53" s="102">
        <v>21.4</v>
      </c>
      <c r="AE53" s="102">
        <v>26.1</v>
      </c>
      <c r="AF53" s="102">
        <v>29.6</v>
      </c>
      <c r="AG53" s="102">
        <v>22.9</v>
      </c>
      <c r="AH53" s="102">
        <v>7.8</v>
      </c>
      <c r="AI53" s="102">
        <v>7.4</v>
      </c>
      <c r="AJ53" s="102">
        <v>20.9</v>
      </c>
      <c r="AK53" s="102">
        <v>98.5</v>
      </c>
      <c r="AL53" s="102">
        <v>28.8</v>
      </c>
      <c r="AM53" s="102"/>
      <c r="AN53" s="102">
        <v>1.0</v>
      </c>
      <c r="AO53" s="102">
        <v>119.8</v>
      </c>
      <c r="AP53" s="102">
        <v>-1.3</v>
      </c>
    </row>
    <row r="54" ht="15.75" customHeight="1">
      <c r="A54" s="102" t="s">
        <v>640</v>
      </c>
      <c r="B54" s="102">
        <v>3405.0</v>
      </c>
      <c r="C54" s="102" t="s">
        <v>211</v>
      </c>
      <c r="D54" s="102">
        <v>80.6</v>
      </c>
      <c r="E54" s="102">
        <v>6.2</v>
      </c>
      <c r="F54" s="102">
        <v>754.3</v>
      </c>
      <c r="G54" s="102">
        <v>13.5</v>
      </c>
      <c r="H54" s="102">
        <v>9.5</v>
      </c>
      <c r="I54" s="102">
        <v>11.9</v>
      </c>
      <c r="J54" s="102">
        <v>33.7</v>
      </c>
      <c r="K54" s="102">
        <v>19.9</v>
      </c>
      <c r="L54" s="102">
        <v>11.5</v>
      </c>
      <c r="M54" s="102">
        <v>41.0</v>
      </c>
      <c r="N54" s="102">
        <v>10.5</v>
      </c>
      <c r="O54" s="102">
        <v>5.1</v>
      </c>
      <c r="P54" s="102">
        <v>17.2</v>
      </c>
      <c r="Q54" s="102">
        <v>45.0</v>
      </c>
      <c r="R54" s="102">
        <v>32.7</v>
      </c>
      <c r="S54" s="102">
        <v>536.4</v>
      </c>
      <c r="T54" s="102">
        <v>0.8</v>
      </c>
      <c r="U54" s="102">
        <v>581.4</v>
      </c>
      <c r="V54" s="102">
        <v>0.3</v>
      </c>
      <c r="W54" s="102">
        <v>229.1</v>
      </c>
      <c r="X54" s="102">
        <v>7.1</v>
      </c>
      <c r="Y54" s="102">
        <v>9.0</v>
      </c>
      <c r="Z54" s="102">
        <v>3.8</v>
      </c>
      <c r="AA54" s="102">
        <v>1.6</v>
      </c>
      <c r="AB54" s="102">
        <v>334.7</v>
      </c>
      <c r="AC54" s="102">
        <v>0.1</v>
      </c>
      <c r="AD54" s="102">
        <v>23.2</v>
      </c>
      <c r="AE54" s="102">
        <v>19.4</v>
      </c>
      <c r="AF54" s="102">
        <v>41.6</v>
      </c>
      <c r="AG54" s="102">
        <v>15.7</v>
      </c>
      <c r="AH54" s="102">
        <v>12.1</v>
      </c>
      <c r="AI54" s="102">
        <v>11.3</v>
      </c>
      <c r="AJ54" s="102">
        <v>27.2</v>
      </c>
      <c r="AK54" s="102">
        <v>131.4</v>
      </c>
      <c r="AL54" s="102">
        <v>26.9</v>
      </c>
      <c r="AM54" s="102"/>
      <c r="AN54" s="102">
        <v>1.0</v>
      </c>
      <c r="AO54" s="102">
        <v>106.9</v>
      </c>
      <c r="AP54" s="102">
        <v>-6.1</v>
      </c>
    </row>
    <row r="55" ht="15.75" customHeight="1">
      <c r="A55" s="102" t="s">
        <v>640</v>
      </c>
      <c r="B55" s="102">
        <v>3451.0</v>
      </c>
      <c r="C55" s="102" t="s">
        <v>212</v>
      </c>
      <c r="D55" s="102">
        <v>119.4</v>
      </c>
      <c r="E55" s="102">
        <v>4.1</v>
      </c>
      <c r="F55" s="102">
        <v>163.9</v>
      </c>
      <c r="G55" s="102">
        <v>18.0</v>
      </c>
      <c r="H55" s="102">
        <v>7.6</v>
      </c>
      <c r="I55" s="102">
        <v>9.7</v>
      </c>
      <c r="J55" s="102">
        <v>37.1</v>
      </c>
      <c r="K55" s="102">
        <v>18.1</v>
      </c>
      <c r="L55" s="102">
        <v>9.6</v>
      </c>
      <c r="M55" s="102">
        <v>58.7</v>
      </c>
      <c r="N55" s="102">
        <v>11.5</v>
      </c>
      <c r="O55" s="102">
        <v>3.4</v>
      </c>
      <c r="P55" s="102">
        <v>14.3</v>
      </c>
      <c r="Q55" s="102">
        <v>51.2</v>
      </c>
      <c r="R55" s="102">
        <v>31.0</v>
      </c>
      <c r="S55" s="102">
        <v>743.1</v>
      </c>
      <c r="T55" s="102">
        <v>5.9</v>
      </c>
      <c r="U55" s="102">
        <v>480.2</v>
      </c>
      <c r="V55" s="102">
        <v>0.6</v>
      </c>
      <c r="W55" s="102">
        <v>346.9</v>
      </c>
      <c r="X55" s="102">
        <v>8.4</v>
      </c>
      <c r="Y55" s="102">
        <v>7.7</v>
      </c>
      <c r="Z55" s="102">
        <v>2.1</v>
      </c>
      <c r="AA55" s="102">
        <v>3.3</v>
      </c>
      <c r="AB55" s="102">
        <v>307.0</v>
      </c>
      <c r="AC55" s="102">
        <v>7.2</v>
      </c>
      <c r="AD55" s="102">
        <v>31.3</v>
      </c>
      <c r="AE55" s="102">
        <v>30.4</v>
      </c>
      <c r="AF55" s="102">
        <v>22.0</v>
      </c>
      <c r="AG55" s="102">
        <v>9.0</v>
      </c>
      <c r="AH55" s="102">
        <v>4.8</v>
      </c>
      <c r="AI55" s="102">
        <v>5.0</v>
      </c>
      <c r="AJ55" s="102">
        <v>11.6</v>
      </c>
      <c r="AK55" s="102">
        <v>48.7</v>
      </c>
      <c r="AL55" s="102">
        <v>31.1</v>
      </c>
      <c r="AM55" s="102"/>
      <c r="AN55" s="102">
        <v>6.0</v>
      </c>
      <c r="AO55" s="102">
        <v>728.4</v>
      </c>
      <c r="AP55" s="102">
        <v>-2.4</v>
      </c>
    </row>
    <row r="56" ht="15.75" customHeight="1">
      <c r="A56" s="102" t="s">
        <v>640</v>
      </c>
      <c r="B56" s="102">
        <v>3452.0</v>
      </c>
      <c r="C56" s="102" t="s">
        <v>213</v>
      </c>
      <c r="D56" s="102">
        <v>188.3</v>
      </c>
      <c r="E56" s="102">
        <v>3.4</v>
      </c>
      <c r="F56" s="102">
        <v>146.2</v>
      </c>
      <c r="G56" s="102">
        <v>18.0</v>
      </c>
      <c r="H56" s="102">
        <v>8.1</v>
      </c>
      <c r="I56" s="102">
        <v>10.0</v>
      </c>
      <c r="J56" s="102">
        <v>35.9</v>
      </c>
      <c r="K56" s="102">
        <v>18.4</v>
      </c>
      <c r="L56" s="102">
        <v>9.6</v>
      </c>
      <c r="M56" s="102">
        <v>91.9</v>
      </c>
      <c r="N56" s="102">
        <v>11.5</v>
      </c>
      <c r="O56" s="102">
        <v>9.3</v>
      </c>
      <c r="P56" s="102">
        <v>14.6</v>
      </c>
      <c r="Q56" s="102">
        <v>51.4</v>
      </c>
      <c r="R56" s="102">
        <v>24.8</v>
      </c>
      <c r="S56" s="102">
        <v>686.7</v>
      </c>
      <c r="T56" s="102">
        <v>3.5</v>
      </c>
      <c r="U56" s="102">
        <v>519.8</v>
      </c>
      <c r="V56" s="102">
        <v>0.3</v>
      </c>
      <c r="W56" s="102">
        <v>738.7</v>
      </c>
      <c r="X56" s="102">
        <v>7.2</v>
      </c>
      <c r="Y56" s="102">
        <v>6.4</v>
      </c>
      <c r="Z56" s="102">
        <v>2.2</v>
      </c>
      <c r="AA56" s="102">
        <v>0.9</v>
      </c>
      <c r="AB56" s="102">
        <v>269.0</v>
      </c>
      <c r="AC56" s="102">
        <v>2.1</v>
      </c>
      <c r="AD56" s="102">
        <v>27.0</v>
      </c>
      <c r="AE56" s="102">
        <v>27.8</v>
      </c>
      <c r="AF56" s="102">
        <v>29.2</v>
      </c>
      <c r="AG56" s="102">
        <v>13.8</v>
      </c>
      <c r="AH56" s="102">
        <v>8.5</v>
      </c>
      <c r="AI56" s="102">
        <v>9.2</v>
      </c>
      <c r="AJ56" s="102">
        <v>23.2</v>
      </c>
      <c r="AK56" s="102">
        <v>76.9</v>
      </c>
      <c r="AL56" s="102">
        <v>30.0</v>
      </c>
      <c r="AM56" s="102"/>
      <c r="AN56" s="102">
        <v>24.0</v>
      </c>
      <c r="AO56" s="102">
        <v>1287.3</v>
      </c>
      <c r="AP56" s="102">
        <v>-4.1</v>
      </c>
    </row>
    <row r="57" ht="15.75" customHeight="1">
      <c r="A57" s="102" t="s">
        <v>640</v>
      </c>
      <c r="B57" s="102">
        <v>3453.0</v>
      </c>
      <c r="C57" s="102" t="s">
        <v>214</v>
      </c>
      <c r="D57" s="102">
        <v>159.7</v>
      </c>
      <c r="E57" s="102">
        <v>6.7</v>
      </c>
      <c r="F57" s="102">
        <v>112.6</v>
      </c>
      <c r="G57" s="102">
        <v>21.3</v>
      </c>
      <c r="H57" s="102">
        <v>9.4</v>
      </c>
      <c r="I57" s="102">
        <v>12.4</v>
      </c>
      <c r="J57" s="102">
        <v>36.0</v>
      </c>
      <c r="K57" s="102">
        <v>13.1</v>
      </c>
      <c r="L57" s="102">
        <v>7.8</v>
      </c>
      <c r="M57" s="102">
        <v>81.0</v>
      </c>
      <c r="N57" s="102">
        <v>13.2</v>
      </c>
      <c r="O57" s="102">
        <v>6.1</v>
      </c>
      <c r="P57" s="102">
        <v>20.9</v>
      </c>
      <c r="Q57" s="102">
        <v>53.5</v>
      </c>
      <c r="R57" s="102">
        <v>19.5</v>
      </c>
      <c r="S57" s="102">
        <v>684.1</v>
      </c>
      <c r="T57" s="102">
        <v>5.5</v>
      </c>
      <c r="U57" s="102">
        <v>399.6</v>
      </c>
      <c r="V57" s="102">
        <v>0.8</v>
      </c>
      <c r="W57" s="102">
        <v>485.4</v>
      </c>
      <c r="X57" s="102">
        <v>10.5</v>
      </c>
      <c r="Y57" s="102">
        <v>7.9</v>
      </c>
      <c r="Z57" s="102">
        <v>1.9</v>
      </c>
      <c r="AA57" s="102">
        <v>1.3</v>
      </c>
      <c r="AB57" s="102">
        <v>332.5</v>
      </c>
      <c r="AC57" s="102">
        <v>4.1</v>
      </c>
      <c r="AD57" s="102">
        <v>47.9</v>
      </c>
      <c r="AE57" s="102">
        <v>17.5</v>
      </c>
      <c r="AF57" s="102">
        <v>18.6</v>
      </c>
      <c r="AG57" s="102">
        <v>12.0</v>
      </c>
      <c r="AH57" s="102">
        <v>5.8</v>
      </c>
      <c r="AI57" s="102">
        <v>6.4</v>
      </c>
      <c r="AJ57" s="102">
        <v>8.8</v>
      </c>
      <c r="AK57" s="102">
        <v>55.3</v>
      </c>
      <c r="AL57" s="102">
        <v>32.7</v>
      </c>
      <c r="AM57" s="102"/>
      <c r="AN57" s="102">
        <v>13.0</v>
      </c>
      <c r="AO57" s="102">
        <v>1418.4</v>
      </c>
      <c r="AP57" s="102">
        <v>0.7</v>
      </c>
    </row>
    <row r="58" ht="15.75" customHeight="1">
      <c r="A58" s="102" t="s">
        <v>640</v>
      </c>
      <c r="B58" s="102">
        <v>3454.0</v>
      </c>
      <c r="C58" s="102" t="s">
        <v>215</v>
      </c>
      <c r="D58" s="102">
        <v>314.8</v>
      </c>
      <c r="E58" s="102">
        <v>7.8</v>
      </c>
      <c r="F58" s="102">
        <v>109.2</v>
      </c>
      <c r="G58" s="102">
        <v>19.0</v>
      </c>
      <c r="H58" s="102">
        <v>8.8</v>
      </c>
      <c r="I58" s="102">
        <v>11.9</v>
      </c>
      <c r="J58" s="102">
        <v>36.8</v>
      </c>
      <c r="K58" s="102">
        <v>15.2</v>
      </c>
      <c r="L58" s="102">
        <v>8.4</v>
      </c>
      <c r="M58" s="102">
        <v>159.7</v>
      </c>
      <c r="N58" s="102">
        <v>12.3</v>
      </c>
      <c r="O58" s="102">
        <v>4.7</v>
      </c>
      <c r="P58" s="102">
        <v>16.0</v>
      </c>
      <c r="Q58" s="102">
        <v>54.6</v>
      </c>
      <c r="R58" s="102">
        <v>24.7</v>
      </c>
      <c r="S58" s="102">
        <v>696.6</v>
      </c>
      <c r="T58" s="102">
        <v>5.7</v>
      </c>
      <c r="U58" s="102">
        <v>421.7</v>
      </c>
      <c r="V58" s="102">
        <v>0.8</v>
      </c>
      <c r="W58" s="102">
        <v>472.6</v>
      </c>
      <c r="X58" s="102">
        <v>8.7</v>
      </c>
      <c r="Y58" s="102">
        <v>6.9</v>
      </c>
      <c r="Z58" s="102">
        <v>1.9</v>
      </c>
      <c r="AA58" s="102">
        <v>1.9</v>
      </c>
      <c r="AB58" s="102">
        <v>360.0</v>
      </c>
      <c r="AC58" s="102">
        <v>1.5</v>
      </c>
      <c r="AD58" s="102">
        <v>43.2</v>
      </c>
      <c r="AE58" s="102">
        <v>20.8</v>
      </c>
      <c r="AF58" s="102">
        <v>21.9</v>
      </c>
      <c r="AG58" s="102">
        <v>12.6</v>
      </c>
      <c r="AH58" s="102">
        <v>3.7</v>
      </c>
      <c r="AI58" s="102">
        <v>4.0</v>
      </c>
      <c r="AJ58" s="102">
        <v>9.5</v>
      </c>
      <c r="AK58" s="102">
        <v>42.1</v>
      </c>
      <c r="AL58" s="102">
        <v>31.1</v>
      </c>
      <c r="AM58" s="102"/>
      <c r="AN58" s="102">
        <v>60.0</v>
      </c>
      <c r="AO58" s="102">
        <v>2882.0</v>
      </c>
      <c r="AP58" s="102">
        <v>-0.6</v>
      </c>
    </row>
    <row r="59" ht="15.75" customHeight="1">
      <c r="A59" s="102" t="s">
        <v>640</v>
      </c>
      <c r="B59" s="102">
        <v>3455.0</v>
      </c>
      <c r="C59" s="102" t="s">
        <v>216</v>
      </c>
      <c r="D59" s="102">
        <v>98.6</v>
      </c>
      <c r="E59" s="102">
        <v>3.2</v>
      </c>
      <c r="F59" s="102">
        <v>162.3</v>
      </c>
      <c r="G59" s="102">
        <v>16.8</v>
      </c>
      <c r="H59" s="102">
        <v>7.4</v>
      </c>
      <c r="I59" s="102">
        <v>8.8</v>
      </c>
      <c r="J59" s="102">
        <v>36.0</v>
      </c>
      <c r="K59" s="102">
        <v>20.1</v>
      </c>
      <c r="L59" s="102">
        <v>10.8</v>
      </c>
      <c r="M59" s="102">
        <v>48.2</v>
      </c>
      <c r="N59" s="102">
        <v>10.7</v>
      </c>
      <c r="O59" s="102">
        <v>5.7</v>
      </c>
      <c r="P59" s="102">
        <v>21.7</v>
      </c>
      <c r="Q59" s="102">
        <v>52.3</v>
      </c>
      <c r="R59" s="102">
        <v>20.3</v>
      </c>
      <c r="S59" s="102">
        <v>726.3</v>
      </c>
      <c r="T59" s="102">
        <v>3.1</v>
      </c>
      <c r="U59" s="102">
        <v>526.8</v>
      </c>
      <c r="V59" s="102">
        <v>0.3</v>
      </c>
      <c r="W59" s="102">
        <v>154.2</v>
      </c>
      <c r="X59" s="102">
        <v>8.0</v>
      </c>
      <c r="Y59" s="102">
        <v>7.9</v>
      </c>
      <c r="Z59" s="102">
        <v>2.2</v>
      </c>
      <c r="AA59" s="102">
        <v>0.4</v>
      </c>
      <c r="AB59" s="102">
        <v>263.1</v>
      </c>
      <c r="AC59" s="102">
        <v>1.6</v>
      </c>
      <c r="AD59" s="102">
        <v>27.2</v>
      </c>
      <c r="AE59" s="102">
        <v>24.4</v>
      </c>
      <c r="AF59" s="102">
        <v>30.2</v>
      </c>
      <c r="AG59" s="102">
        <v>16.6</v>
      </c>
      <c r="AH59" s="102">
        <v>6.4</v>
      </c>
      <c r="AI59" s="102">
        <v>6.4</v>
      </c>
      <c r="AJ59" s="102">
        <v>18.0</v>
      </c>
      <c r="AK59" s="102">
        <v>60.6</v>
      </c>
      <c r="AL59" s="102">
        <v>30.0</v>
      </c>
      <c r="AM59" s="102"/>
      <c r="AN59" s="102">
        <v>8.0</v>
      </c>
      <c r="AO59" s="102">
        <v>607.9</v>
      </c>
      <c r="AP59" s="102">
        <v>-5.4</v>
      </c>
    </row>
    <row r="60" ht="15.75" customHeight="1">
      <c r="A60" s="102" t="s">
        <v>640</v>
      </c>
      <c r="B60" s="102">
        <v>3456.0</v>
      </c>
      <c r="C60" s="102" t="s">
        <v>217</v>
      </c>
      <c r="D60" s="102">
        <v>135.0</v>
      </c>
      <c r="E60" s="102">
        <v>12.7</v>
      </c>
      <c r="F60" s="102">
        <v>137.7</v>
      </c>
      <c r="G60" s="102">
        <v>19.0</v>
      </c>
      <c r="H60" s="102">
        <v>8.5</v>
      </c>
      <c r="I60" s="102">
        <v>11.0</v>
      </c>
      <c r="J60" s="102">
        <v>36.1</v>
      </c>
      <c r="K60" s="102">
        <v>15.9</v>
      </c>
      <c r="L60" s="102">
        <v>9.4</v>
      </c>
      <c r="M60" s="102">
        <v>67.0</v>
      </c>
      <c r="N60" s="102">
        <v>11.8</v>
      </c>
      <c r="O60" s="102">
        <v>6.8</v>
      </c>
      <c r="P60" s="102">
        <v>15.6</v>
      </c>
      <c r="Q60" s="102">
        <v>51.7</v>
      </c>
      <c r="R60" s="102">
        <v>25.9</v>
      </c>
      <c r="S60" s="102">
        <v>678.2</v>
      </c>
      <c r="T60" s="102">
        <v>3.5</v>
      </c>
      <c r="U60" s="102">
        <v>440.3</v>
      </c>
      <c r="V60" s="102">
        <v>0.7</v>
      </c>
      <c r="W60" s="102">
        <v>373.2</v>
      </c>
      <c r="X60" s="102">
        <v>7.8</v>
      </c>
      <c r="Y60" s="102">
        <v>6.5</v>
      </c>
      <c r="Z60" s="102">
        <v>1.3</v>
      </c>
      <c r="AA60" s="102">
        <v>3.7</v>
      </c>
      <c r="AB60" s="102">
        <v>307.4</v>
      </c>
      <c r="AC60" s="102">
        <v>1.3</v>
      </c>
      <c r="AD60" s="102">
        <v>36.7</v>
      </c>
      <c r="AE60" s="102">
        <v>24.3</v>
      </c>
      <c r="AF60" s="102">
        <v>22.7</v>
      </c>
      <c r="AG60" s="102">
        <v>15.0</v>
      </c>
      <c r="AH60" s="102">
        <v>4.5</v>
      </c>
      <c r="AI60" s="102">
        <v>4.7</v>
      </c>
      <c r="AJ60" s="102">
        <v>14.1</v>
      </c>
      <c r="AK60" s="102">
        <v>52.1</v>
      </c>
      <c r="AL60" s="102">
        <v>31.6</v>
      </c>
      <c r="AM60" s="102"/>
      <c r="AN60" s="102">
        <v>25.0</v>
      </c>
      <c r="AO60" s="102">
        <v>980.9</v>
      </c>
      <c r="AP60" s="102">
        <v>-1.7</v>
      </c>
    </row>
    <row r="61" ht="15.75" customHeight="1">
      <c r="A61" s="102" t="s">
        <v>640</v>
      </c>
      <c r="B61" s="102">
        <v>3457.0</v>
      </c>
      <c r="C61" s="102" t="s">
        <v>218</v>
      </c>
      <c r="D61" s="102">
        <v>165.2</v>
      </c>
      <c r="E61" s="102">
        <v>6.4</v>
      </c>
      <c r="F61" s="102">
        <v>152.1</v>
      </c>
      <c r="G61" s="102">
        <v>18.4</v>
      </c>
      <c r="H61" s="102">
        <v>8.3</v>
      </c>
      <c r="I61" s="102">
        <v>10.9</v>
      </c>
      <c r="J61" s="102">
        <v>36.2</v>
      </c>
      <c r="K61" s="102">
        <v>17.1</v>
      </c>
      <c r="L61" s="102">
        <v>9.0</v>
      </c>
      <c r="M61" s="102">
        <v>81.9</v>
      </c>
      <c r="N61" s="102">
        <v>11.0</v>
      </c>
      <c r="O61" s="102">
        <v>9.3</v>
      </c>
      <c r="P61" s="102">
        <v>17.9</v>
      </c>
      <c r="Q61" s="102">
        <v>50.4</v>
      </c>
      <c r="R61" s="102">
        <v>22.3</v>
      </c>
      <c r="S61" s="102">
        <v>674.3</v>
      </c>
      <c r="T61" s="102">
        <v>3.6</v>
      </c>
      <c r="U61" s="102">
        <v>485.0</v>
      </c>
      <c r="V61" s="102">
        <v>0.4</v>
      </c>
      <c r="W61" s="102">
        <v>307.1</v>
      </c>
      <c r="X61" s="102">
        <v>8.5</v>
      </c>
      <c r="Y61" s="102">
        <v>7.5</v>
      </c>
      <c r="Z61" s="102">
        <v>2.8</v>
      </c>
      <c r="AA61" s="102">
        <v>1.2</v>
      </c>
      <c r="AB61" s="102">
        <v>248.1</v>
      </c>
      <c r="AC61" s="102">
        <v>1.6</v>
      </c>
      <c r="AD61" s="102">
        <v>24.7</v>
      </c>
      <c r="AE61" s="102">
        <v>28.1</v>
      </c>
      <c r="AF61" s="102">
        <v>28.2</v>
      </c>
      <c r="AG61" s="102">
        <v>17.4</v>
      </c>
      <c r="AH61" s="102">
        <v>6.7</v>
      </c>
      <c r="AI61" s="102">
        <v>7.3</v>
      </c>
      <c r="AJ61" s="102">
        <v>16.3</v>
      </c>
      <c r="AK61" s="102">
        <v>61.4</v>
      </c>
      <c r="AL61" s="102">
        <v>30.3</v>
      </c>
      <c r="AM61" s="102"/>
      <c r="AN61" s="102">
        <v>19.0</v>
      </c>
      <c r="AO61" s="102">
        <v>1086.0</v>
      </c>
      <c r="AP61" s="102">
        <v>-3.1</v>
      </c>
    </row>
    <row r="62" ht="15.75" customHeight="1">
      <c r="A62" s="102" t="s">
        <v>640</v>
      </c>
      <c r="B62" s="102">
        <v>3458.0</v>
      </c>
      <c r="C62" s="102" t="s">
        <v>219</v>
      </c>
      <c r="D62" s="102">
        <v>127.7</v>
      </c>
      <c r="E62" s="102">
        <v>5.8</v>
      </c>
      <c r="F62" s="102">
        <v>120.1</v>
      </c>
      <c r="G62" s="102">
        <v>18.1</v>
      </c>
      <c r="H62" s="102">
        <v>7.5</v>
      </c>
      <c r="I62" s="102">
        <v>9.7</v>
      </c>
      <c r="J62" s="102">
        <v>38.8</v>
      </c>
      <c r="K62" s="102">
        <v>16.9</v>
      </c>
      <c r="L62" s="102">
        <v>9.0</v>
      </c>
      <c r="M62" s="102">
        <v>63.5</v>
      </c>
      <c r="N62" s="102">
        <v>10.0</v>
      </c>
      <c r="O62" s="102">
        <v>5.2</v>
      </c>
      <c r="P62" s="102">
        <v>19.6</v>
      </c>
      <c r="Q62" s="102">
        <v>58.5</v>
      </c>
      <c r="R62" s="102">
        <v>16.7</v>
      </c>
      <c r="S62" s="102">
        <v>724.5</v>
      </c>
      <c r="T62" s="102">
        <v>2.2</v>
      </c>
      <c r="U62" s="102">
        <v>447.1</v>
      </c>
      <c r="V62" s="102">
        <v>0.5</v>
      </c>
      <c r="W62" s="102">
        <v>428.0</v>
      </c>
      <c r="X62" s="102">
        <v>9.4</v>
      </c>
      <c r="Y62" s="102">
        <v>8.7</v>
      </c>
      <c r="Z62" s="102">
        <v>2.1</v>
      </c>
      <c r="AA62" s="102">
        <v>2.5</v>
      </c>
      <c r="AB62" s="102">
        <v>236.2</v>
      </c>
      <c r="AC62" s="102">
        <v>2.8</v>
      </c>
      <c r="AD62" s="102">
        <v>34.6</v>
      </c>
      <c r="AE62" s="102">
        <v>25.7</v>
      </c>
      <c r="AF62" s="102">
        <v>23.8</v>
      </c>
      <c r="AG62" s="102">
        <v>13.2</v>
      </c>
      <c r="AH62" s="102">
        <v>4.6</v>
      </c>
      <c r="AI62" s="102">
        <v>4.8</v>
      </c>
      <c r="AJ62" s="102">
        <v>8.5</v>
      </c>
      <c r="AK62" s="102">
        <v>51.1</v>
      </c>
      <c r="AL62" s="102">
        <v>29.2</v>
      </c>
      <c r="AM62" s="102"/>
      <c r="AN62" s="102">
        <v>15.0</v>
      </c>
      <c r="AO62" s="102">
        <v>1063.1</v>
      </c>
      <c r="AP62" s="102">
        <v>-2.4</v>
      </c>
    </row>
    <row r="63" ht="15.75" customHeight="1">
      <c r="A63" s="102" t="s">
        <v>640</v>
      </c>
      <c r="B63" s="102">
        <v>3459.0</v>
      </c>
      <c r="C63" s="102" t="s">
        <v>220</v>
      </c>
      <c r="D63" s="102">
        <v>356.0</v>
      </c>
      <c r="E63" s="102">
        <v>5.7</v>
      </c>
      <c r="F63" s="102">
        <v>167.8</v>
      </c>
      <c r="G63" s="102">
        <v>18.8</v>
      </c>
      <c r="H63" s="102">
        <v>8.3</v>
      </c>
      <c r="I63" s="102">
        <v>10.6</v>
      </c>
      <c r="J63" s="102">
        <v>37.3</v>
      </c>
      <c r="K63" s="102">
        <v>15.6</v>
      </c>
      <c r="L63" s="102">
        <v>9.5</v>
      </c>
      <c r="M63" s="102">
        <v>178.0</v>
      </c>
      <c r="N63" s="102">
        <v>9.8</v>
      </c>
      <c r="O63" s="102">
        <v>5.9</v>
      </c>
      <c r="P63" s="102">
        <v>15.5</v>
      </c>
      <c r="Q63" s="102">
        <v>56.7</v>
      </c>
      <c r="R63" s="102">
        <v>21.9</v>
      </c>
      <c r="S63" s="102">
        <v>702.5</v>
      </c>
      <c r="T63" s="102">
        <v>2.8</v>
      </c>
      <c r="U63" s="102">
        <v>441.1</v>
      </c>
      <c r="V63" s="102">
        <v>0.7</v>
      </c>
      <c r="W63" s="102">
        <v>419.3</v>
      </c>
      <c r="X63" s="102">
        <v>7.0</v>
      </c>
      <c r="Y63" s="102">
        <v>6.7</v>
      </c>
      <c r="Z63" s="102">
        <v>1.9</v>
      </c>
      <c r="AA63" s="102">
        <v>1.6</v>
      </c>
      <c r="AB63" s="102">
        <v>299.6</v>
      </c>
      <c r="AC63" s="102">
        <v>1.8</v>
      </c>
      <c r="AD63" s="102">
        <v>41.7</v>
      </c>
      <c r="AE63" s="102">
        <v>22.8</v>
      </c>
      <c r="AF63" s="102">
        <v>20.6</v>
      </c>
      <c r="AG63" s="102">
        <v>13.1</v>
      </c>
      <c r="AH63" s="102">
        <v>3.9</v>
      </c>
      <c r="AI63" s="102">
        <v>4.2</v>
      </c>
      <c r="AJ63" s="102">
        <v>10.7</v>
      </c>
      <c r="AK63" s="102">
        <v>46.0</v>
      </c>
      <c r="AL63" s="102">
        <v>32.3</v>
      </c>
      <c r="AM63" s="102"/>
      <c r="AN63" s="102">
        <v>34.0</v>
      </c>
      <c r="AO63" s="102">
        <v>2121.6</v>
      </c>
      <c r="AP63" s="102">
        <v>-1.7</v>
      </c>
    </row>
    <row r="64" ht="15.75" customHeight="1">
      <c r="A64" s="102" t="s">
        <v>640</v>
      </c>
      <c r="B64" s="102">
        <v>3460.0</v>
      </c>
      <c r="C64" s="102" t="s">
        <v>221</v>
      </c>
      <c r="D64" s="102">
        <v>137.2</v>
      </c>
      <c r="E64" s="102">
        <v>9.0</v>
      </c>
      <c r="F64" s="102">
        <v>168.9</v>
      </c>
      <c r="G64" s="102">
        <v>20.4</v>
      </c>
      <c r="H64" s="102">
        <v>9.8</v>
      </c>
      <c r="I64" s="102">
        <v>12.9</v>
      </c>
      <c r="J64" s="102">
        <v>36.8</v>
      </c>
      <c r="K64" s="102">
        <v>12.8</v>
      </c>
      <c r="L64" s="102">
        <v>7.4</v>
      </c>
      <c r="M64" s="102">
        <v>68.9</v>
      </c>
      <c r="N64" s="102">
        <v>12.8</v>
      </c>
      <c r="O64" s="102">
        <v>8.2</v>
      </c>
      <c r="P64" s="102">
        <v>16.7</v>
      </c>
      <c r="Q64" s="102">
        <v>47.2</v>
      </c>
      <c r="R64" s="102">
        <v>28.0</v>
      </c>
      <c r="S64" s="102">
        <v>683.4</v>
      </c>
      <c r="T64" s="102">
        <v>5.8</v>
      </c>
      <c r="U64" s="102">
        <v>398.6</v>
      </c>
      <c r="V64" s="102">
        <v>1.1</v>
      </c>
      <c r="W64" s="102">
        <v>593.9</v>
      </c>
      <c r="X64" s="102">
        <v>9.2</v>
      </c>
      <c r="Y64" s="102">
        <v>7.8</v>
      </c>
      <c r="Z64" s="102">
        <v>1.9</v>
      </c>
      <c r="AA64" s="102">
        <v>1.2</v>
      </c>
      <c r="AB64" s="102">
        <v>435.0</v>
      </c>
      <c r="AC64" s="102">
        <v>3.2</v>
      </c>
      <c r="AD64" s="102">
        <v>45.9</v>
      </c>
      <c r="AE64" s="102">
        <v>20.9</v>
      </c>
      <c r="AF64" s="102">
        <v>20.0</v>
      </c>
      <c r="AG64" s="102">
        <v>10.1</v>
      </c>
      <c r="AH64" s="102">
        <v>4.0</v>
      </c>
      <c r="AI64" s="102">
        <v>4.3</v>
      </c>
      <c r="AJ64" s="102">
        <v>9.9</v>
      </c>
      <c r="AK64" s="102">
        <v>41.3</v>
      </c>
      <c r="AL64" s="102">
        <v>33.2</v>
      </c>
      <c r="AM64" s="102"/>
      <c r="AN64" s="102">
        <v>10.0</v>
      </c>
      <c r="AO64" s="102">
        <v>812.6</v>
      </c>
      <c r="AP64" s="102">
        <v>2.0</v>
      </c>
    </row>
    <row r="65" ht="15.75" customHeight="1">
      <c r="A65" s="102" t="s">
        <v>640</v>
      </c>
      <c r="B65" s="102">
        <v>3461.0</v>
      </c>
      <c r="C65" s="102" t="s">
        <v>222</v>
      </c>
      <c r="D65" s="102">
        <v>89.6</v>
      </c>
      <c r="E65" s="102">
        <v>6.3</v>
      </c>
      <c r="F65" s="102">
        <v>109.0</v>
      </c>
      <c r="G65" s="102">
        <v>17.3</v>
      </c>
      <c r="H65" s="102">
        <v>8.1</v>
      </c>
      <c r="I65" s="102">
        <v>9.2</v>
      </c>
      <c r="J65" s="102">
        <v>36.6</v>
      </c>
      <c r="K65" s="102">
        <v>18.4</v>
      </c>
      <c r="L65" s="102">
        <v>10.4</v>
      </c>
      <c r="M65" s="102">
        <v>44.7</v>
      </c>
      <c r="N65" s="102">
        <v>12.7</v>
      </c>
      <c r="O65" s="102">
        <v>3.2</v>
      </c>
      <c r="P65" s="102">
        <v>16.4</v>
      </c>
      <c r="Q65" s="102">
        <v>55.7</v>
      </c>
      <c r="R65" s="102">
        <v>24.8</v>
      </c>
      <c r="S65" s="102">
        <v>670.8</v>
      </c>
      <c r="T65" s="102">
        <v>1.4</v>
      </c>
      <c r="U65" s="102">
        <v>521.4</v>
      </c>
      <c r="V65" s="102">
        <v>0.4</v>
      </c>
      <c r="W65" s="102">
        <v>517.2</v>
      </c>
      <c r="X65" s="102">
        <v>7.1</v>
      </c>
      <c r="Y65" s="102">
        <v>7.4</v>
      </c>
      <c r="Z65" s="102">
        <v>2.2</v>
      </c>
      <c r="AA65" s="102">
        <v>1.6</v>
      </c>
      <c r="AB65" s="102">
        <v>296.7</v>
      </c>
      <c r="AC65" s="102">
        <v>1.6</v>
      </c>
      <c r="AD65" s="102">
        <v>47.7</v>
      </c>
      <c r="AE65" s="102">
        <v>20.2</v>
      </c>
      <c r="AF65" s="102">
        <v>21.7</v>
      </c>
      <c r="AG65" s="102">
        <v>8.8</v>
      </c>
      <c r="AH65" s="102">
        <v>7.4</v>
      </c>
      <c r="AI65" s="102">
        <v>8.4</v>
      </c>
      <c r="AJ65" s="102">
        <v>19.3</v>
      </c>
      <c r="AK65" s="102">
        <v>81.2</v>
      </c>
      <c r="AL65" s="102">
        <v>28.6</v>
      </c>
      <c r="AM65" s="102"/>
      <c r="AN65" s="102">
        <v>9.0</v>
      </c>
      <c r="AO65" s="102">
        <v>821.9</v>
      </c>
      <c r="AP65" s="102">
        <v>-5.7</v>
      </c>
    </row>
    <row r="66" ht="15.75" customHeight="1">
      <c r="A66" s="102" t="s">
        <v>640</v>
      </c>
      <c r="B66" s="102">
        <v>3462.0</v>
      </c>
      <c r="C66" s="102" t="s">
        <v>223</v>
      </c>
      <c r="D66" s="102">
        <v>56.8</v>
      </c>
      <c r="E66" s="102">
        <v>3.9</v>
      </c>
      <c r="F66" s="102">
        <v>86.5</v>
      </c>
      <c r="G66" s="102">
        <v>17.7</v>
      </c>
      <c r="H66" s="102">
        <v>7.7</v>
      </c>
      <c r="I66" s="102">
        <v>9.5</v>
      </c>
      <c r="J66" s="102">
        <v>35.9</v>
      </c>
      <c r="K66" s="102">
        <v>19.0</v>
      </c>
      <c r="L66" s="102">
        <v>10.2</v>
      </c>
      <c r="M66" s="102">
        <v>27.7</v>
      </c>
      <c r="N66" s="102">
        <v>12.8</v>
      </c>
      <c r="O66" s="102">
        <v>4.4</v>
      </c>
      <c r="P66" s="102">
        <v>18.6</v>
      </c>
      <c r="Q66" s="102">
        <v>45.2</v>
      </c>
      <c r="R66" s="102">
        <v>31.8</v>
      </c>
      <c r="S66" s="102">
        <v>726.0</v>
      </c>
      <c r="T66" s="102">
        <v>3.9</v>
      </c>
      <c r="U66" s="102">
        <v>539.5</v>
      </c>
      <c r="V66" s="102">
        <v>0.2</v>
      </c>
      <c r="W66" s="102">
        <v>452.1</v>
      </c>
      <c r="X66" s="102">
        <v>7.3</v>
      </c>
      <c r="Y66" s="102">
        <v>7.3</v>
      </c>
      <c r="Z66" s="102">
        <v>2.2</v>
      </c>
      <c r="AA66" s="102">
        <v>1.4</v>
      </c>
      <c r="AB66" s="102">
        <v>246.9</v>
      </c>
      <c r="AC66" s="102">
        <v>3.0</v>
      </c>
      <c r="AD66" s="102">
        <v>24.0</v>
      </c>
      <c r="AE66" s="102">
        <v>30.9</v>
      </c>
      <c r="AF66" s="102">
        <v>30.1</v>
      </c>
      <c r="AG66" s="102">
        <v>12.1</v>
      </c>
      <c r="AH66" s="102">
        <v>8.4</v>
      </c>
      <c r="AI66" s="102">
        <v>8.8</v>
      </c>
      <c r="AJ66" s="102">
        <v>13.8</v>
      </c>
      <c r="AK66" s="102">
        <v>66.7</v>
      </c>
      <c r="AL66" s="102">
        <v>32.2</v>
      </c>
      <c r="AM66" s="102"/>
      <c r="AN66" s="102">
        <v>19.0</v>
      </c>
      <c r="AO66" s="102">
        <v>656.7</v>
      </c>
      <c r="AP66" s="102">
        <v>-4.0</v>
      </c>
    </row>
    <row r="67" ht="15.75" customHeight="1">
      <c r="A67" s="102" t="s">
        <v>642</v>
      </c>
      <c r="B67" s="102">
        <v>4011.0</v>
      </c>
      <c r="C67" s="102" t="s">
        <v>225</v>
      </c>
      <c r="D67" s="102">
        <v>550.4</v>
      </c>
      <c r="E67" s="102">
        <v>13.5</v>
      </c>
      <c r="F67" s="102">
        <v>1691.4</v>
      </c>
      <c r="G67" s="102">
        <v>14.9</v>
      </c>
      <c r="H67" s="102">
        <v>8.8</v>
      </c>
      <c r="I67" s="102">
        <v>13.8</v>
      </c>
      <c r="J67" s="102">
        <v>35.1</v>
      </c>
      <c r="K67" s="102">
        <v>17.2</v>
      </c>
      <c r="L67" s="102">
        <v>10.3</v>
      </c>
      <c r="M67" s="102">
        <v>268.1</v>
      </c>
      <c r="N67" s="102">
        <v>12.4</v>
      </c>
      <c r="O67" s="102">
        <v>4.6</v>
      </c>
      <c r="P67" s="102">
        <v>18.2</v>
      </c>
      <c r="Q67" s="102">
        <v>31.9</v>
      </c>
      <c r="R67" s="102">
        <v>45.2</v>
      </c>
      <c r="S67" s="102">
        <v>476.0</v>
      </c>
      <c r="T67" s="102">
        <v>5.8</v>
      </c>
      <c r="U67" s="102">
        <v>525.4</v>
      </c>
      <c r="V67" s="102">
        <v>0.4</v>
      </c>
      <c r="W67" s="102">
        <v>529.1</v>
      </c>
      <c r="X67" s="102">
        <v>9.0</v>
      </c>
      <c r="Y67" s="102">
        <v>7.7</v>
      </c>
      <c r="Z67" s="102">
        <v>3.1</v>
      </c>
      <c r="AA67" s="102">
        <v>0.5</v>
      </c>
      <c r="AB67" s="102">
        <v>450.4</v>
      </c>
      <c r="AC67" s="102">
        <v>0.1</v>
      </c>
      <c r="AD67" s="102">
        <v>25.1</v>
      </c>
      <c r="AE67" s="102">
        <v>26.8</v>
      </c>
      <c r="AF67" s="102">
        <v>24.3</v>
      </c>
      <c r="AG67" s="102">
        <v>23.7</v>
      </c>
      <c r="AH67" s="102">
        <v>9.9</v>
      </c>
      <c r="AI67" s="102">
        <v>9.6</v>
      </c>
      <c r="AJ67" s="102">
        <v>21.6</v>
      </c>
      <c r="AK67" s="102">
        <v>132.9</v>
      </c>
      <c r="AL67" s="102">
        <v>28.2</v>
      </c>
      <c r="AM67" s="102"/>
      <c r="AN67" s="102">
        <v>1.0</v>
      </c>
      <c r="AO67" s="102">
        <v>325.4</v>
      </c>
      <c r="AP67" s="102">
        <v>-2.6</v>
      </c>
    </row>
    <row r="68" ht="15.75" customHeight="1">
      <c r="A68" s="102" t="s">
        <v>642</v>
      </c>
      <c r="B68" s="102">
        <v>4012.0</v>
      </c>
      <c r="C68" s="102" t="s">
        <v>226</v>
      </c>
      <c r="D68" s="102">
        <v>113.1</v>
      </c>
      <c r="E68" s="102">
        <v>11.6</v>
      </c>
      <c r="F68" s="102">
        <v>1205.9</v>
      </c>
      <c r="G68" s="102">
        <v>15.8</v>
      </c>
      <c r="H68" s="102">
        <v>8.5</v>
      </c>
      <c r="I68" s="102">
        <v>12.1</v>
      </c>
      <c r="J68" s="102">
        <v>35.0</v>
      </c>
      <c r="K68" s="102">
        <v>18.1</v>
      </c>
      <c r="L68" s="102">
        <v>10.5</v>
      </c>
      <c r="M68" s="102">
        <v>56.5</v>
      </c>
      <c r="N68" s="102">
        <v>15.0</v>
      </c>
      <c r="O68" s="102">
        <v>5.7</v>
      </c>
      <c r="P68" s="102">
        <v>16.1</v>
      </c>
      <c r="Q68" s="102">
        <v>30.7</v>
      </c>
      <c r="R68" s="102">
        <v>47.5</v>
      </c>
      <c r="S68" s="102">
        <v>466.9</v>
      </c>
      <c r="T68" s="102">
        <v>1.0</v>
      </c>
      <c r="U68" s="102">
        <v>571.6</v>
      </c>
      <c r="V68" s="102">
        <v>0.6</v>
      </c>
      <c r="W68" s="102">
        <v>420.4</v>
      </c>
      <c r="X68" s="102">
        <v>10.0</v>
      </c>
      <c r="Y68" s="102">
        <v>10.6</v>
      </c>
      <c r="Z68" s="102">
        <v>2.7</v>
      </c>
      <c r="AA68" s="102">
        <v>2.0</v>
      </c>
      <c r="AB68" s="102">
        <v>430.3</v>
      </c>
      <c r="AC68" s="102">
        <v>0.1</v>
      </c>
      <c r="AD68" s="102">
        <v>21.6</v>
      </c>
      <c r="AE68" s="102">
        <v>32.9</v>
      </c>
      <c r="AF68" s="102">
        <v>27.2</v>
      </c>
      <c r="AG68" s="102">
        <v>18.2</v>
      </c>
      <c r="AH68" s="102">
        <v>14.1</v>
      </c>
      <c r="AI68" s="102">
        <v>14.1</v>
      </c>
      <c r="AJ68" s="102">
        <v>24.5</v>
      </c>
      <c r="AK68" s="102">
        <v>171.8</v>
      </c>
      <c r="AL68" s="102">
        <v>27.9</v>
      </c>
      <c r="AM68" s="102"/>
      <c r="AN68" s="102">
        <v>1.0</v>
      </c>
      <c r="AO68" s="102">
        <v>93.8</v>
      </c>
      <c r="AP68" s="102">
        <v>-3.9</v>
      </c>
    </row>
    <row r="69" ht="15.75" customHeight="1">
      <c r="A69" s="102" t="s">
        <v>643</v>
      </c>
      <c r="B69" s="102">
        <v>5111.0</v>
      </c>
      <c r="C69" s="102" t="s">
        <v>228</v>
      </c>
      <c r="D69" s="102">
        <v>596.4</v>
      </c>
      <c r="E69" s="102">
        <v>18.6</v>
      </c>
      <c r="F69" s="102">
        <v>2743.3</v>
      </c>
      <c r="G69" s="102">
        <v>15.1</v>
      </c>
      <c r="H69" s="102">
        <v>7.5</v>
      </c>
      <c r="I69" s="102">
        <v>15.7</v>
      </c>
      <c r="J69" s="102">
        <v>36.9</v>
      </c>
      <c r="K69" s="102">
        <v>15.7</v>
      </c>
      <c r="L69" s="102">
        <v>9.1</v>
      </c>
      <c r="M69" s="102">
        <v>284.9</v>
      </c>
      <c r="N69" s="102">
        <v>9.4</v>
      </c>
      <c r="O69" s="102">
        <v>5.4</v>
      </c>
      <c r="P69" s="102">
        <v>15.5</v>
      </c>
      <c r="Q69" s="102">
        <v>34.0</v>
      </c>
      <c r="R69" s="102">
        <v>45.1</v>
      </c>
      <c r="S69" s="102">
        <v>556.1</v>
      </c>
      <c r="T69" s="102">
        <v>1.8</v>
      </c>
      <c r="U69" s="102">
        <v>572.4</v>
      </c>
      <c r="V69" s="102">
        <v>0.2</v>
      </c>
      <c r="W69" s="102">
        <v>1362.7</v>
      </c>
      <c r="X69" s="102">
        <v>13.2</v>
      </c>
      <c r="Y69" s="102">
        <v>14.8</v>
      </c>
      <c r="Z69" s="102">
        <v>2.4</v>
      </c>
      <c r="AA69" s="102">
        <v>2.2</v>
      </c>
      <c r="AB69" s="102">
        <v>622.3</v>
      </c>
      <c r="AC69" s="102">
        <v>0.1</v>
      </c>
      <c r="AD69" s="102">
        <v>14.7</v>
      </c>
      <c r="AE69" s="102">
        <v>23.1</v>
      </c>
      <c r="AF69" s="102">
        <v>22.9</v>
      </c>
      <c r="AG69" s="102">
        <v>39.2</v>
      </c>
      <c r="AH69" s="102">
        <v>8.6</v>
      </c>
      <c r="AI69" s="102">
        <v>8.0</v>
      </c>
      <c r="AJ69" s="102">
        <v>15.9</v>
      </c>
      <c r="AK69" s="102">
        <v>105.0</v>
      </c>
      <c r="AL69" s="102">
        <v>27.5</v>
      </c>
      <c r="AM69" s="102"/>
      <c r="AN69" s="102">
        <v>1.0</v>
      </c>
      <c r="AO69" s="102">
        <v>217.4</v>
      </c>
      <c r="AP69" s="102">
        <v>-0.3</v>
      </c>
    </row>
    <row r="70" ht="15.75" customHeight="1">
      <c r="A70" s="102" t="s">
        <v>643</v>
      </c>
      <c r="B70" s="102">
        <v>5112.0</v>
      </c>
      <c r="C70" s="102" t="s">
        <v>229</v>
      </c>
      <c r="D70" s="102">
        <v>487.3</v>
      </c>
      <c r="E70" s="102">
        <v>17.4</v>
      </c>
      <c r="F70" s="102">
        <v>2093.4</v>
      </c>
      <c r="G70" s="102">
        <v>16.3</v>
      </c>
      <c r="H70" s="102">
        <v>8.6</v>
      </c>
      <c r="I70" s="102">
        <v>12.1</v>
      </c>
      <c r="J70" s="102">
        <v>36.0</v>
      </c>
      <c r="K70" s="102">
        <v>16.3</v>
      </c>
      <c r="L70" s="102">
        <v>10.7</v>
      </c>
      <c r="M70" s="102">
        <v>239.7</v>
      </c>
      <c r="N70" s="102">
        <v>11.2</v>
      </c>
      <c r="O70" s="102">
        <v>7.5</v>
      </c>
      <c r="P70" s="102">
        <v>17.3</v>
      </c>
      <c r="Q70" s="102">
        <v>34.6</v>
      </c>
      <c r="R70" s="102">
        <v>40.6</v>
      </c>
      <c r="S70" s="102">
        <v>511.7</v>
      </c>
      <c r="T70" s="102">
        <v>1.2</v>
      </c>
      <c r="U70" s="102">
        <v>534.4</v>
      </c>
      <c r="V70" s="102">
        <v>0.3</v>
      </c>
      <c r="W70" s="102">
        <v>371.5</v>
      </c>
      <c r="X70" s="102">
        <v>9.9</v>
      </c>
      <c r="Y70" s="102">
        <v>10.1</v>
      </c>
      <c r="Z70" s="102">
        <v>2.4</v>
      </c>
      <c r="AA70" s="102">
        <v>2.3</v>
      </c>
      <c r="AB70" s="102">
        <v>325.2</v>
      </c>
      <c r="AC70" s="102">
        <v>0.1</v>
      </c>
      <c r="AD70" s="102">
        <v>30.4</v>
      </c>
      <c r="AE70" s="102">
        <v>23.6</v>
      </c>
      <c r="AF70" s="102">
        <v>25.9</v>
      </c>
      <c r="AG70" s="102">
        <v>20.1</v>
      </c>
      <c r="AH70" s="102">
        <v>12.5</v>
      </c>
      <c r="AI70" s="102">
        <v>13.2</v>
      </c>
      <c r="AJ70" s="102">
        <v>23.9</v>
      </c>
      <c r="AK70" s="102">
        <v>136.7</v>
      </c>
      <c r="AL70" s="102">
        <v>27.8</v>
      </c>
      <c r="AM70" s="102"/>
      <c r="AN70" s="102">
        <v>1.0</v>
      </c>
      <c r="AO70" s="102">
        <v>232.8</v>
      </c>
      <c r="AP70" s="102">
        <v>-4.0</v>
      </c>
    </row>
    <row r="71" ht="15.75" customHeight="1">
      <c r="A71" s="102" t="s">
        <v>643</v>
      </c>
      <c r="B71" s="102">
        <v>5113.0</v>
      </c>
      <c r="C71" s="102" t="s">
        <v>230</v>
      </c>
      <c r="D71" s="102">
        <v>574.4</v>
      </c>
      <c r="E71" s="102">
        <v>12.7</v>
      </c>
      <c r="F71" s="102">
        <v>2731.5</v>
      </c>
      <c r="G71" s="102">
        <v>15.1</v>
      </c>
      <c r="H71" s="102">
        <v>8.4</v>
      </c>
      <c r="I71" s="102">
        <v>13.0</v>
      </c>
      <c r="J71" s="102">
        <v>35.2</v>
      </c>
      <c r="K71" s="102">
        <v>17.3</v>
      </c>
      <c r="L71" s="102">
        <v>11.0</v>
      </c>
      <c r="M71" s="102">
        <v>277.0</v>
      </c>
      <c r="N71" s="102">
        <v>11.1</v>
      </c>
      <c r="O71" s="102">
        <v>5.4</v>
      </c>
      <c r="P71" s="102">
        <v>14.1</v>
      </c>
      <c r="Q71" s="102">
        <v>35.5</v>
      </c>
      <c r="R71" s="102">
        <v>45.0</v>
      </c>
      <c r="S71" s="102">
        <v>536.1</v>
      </c>
      <c r="T71" s="102">
        <v>1.4</v>
      </c>
      <c r="U71" s="102">
        <v>548.3</v>
      </c>
      <c r="V71" s="102">
        <v>0.3</v>
      </c>
      <c r="W71" s="102">
        <v>515.2</v>
      </c>
      <c r="X71" s="102">
        <v>9.5</v>
      </c>
      <c r="Y71" s="102">
        <v>8.5</v>
      </c>
      <c r="Z71" s="102">
        <v>2.6</v>
      </c>
      <c r="AA71" s="102">
        <v>2.7</v>
      </c>
      <c r="AB71" s="102">
        <v>390.2</v>
      </c>
      <c r="AC71" s="102">
        <v>0.0</v>
      </c>
      <c r="AD71" s="102">
        <v>17.6</v>
      </c>
      <c r="AE71" s="102">
        <v>21.2</v>
      </c>
      <c r="AF71" s="102">
        <v>29.3</v>
      </c>
      <c r="AG71" s="102">
        <v>31.8</v>
      </c>
      <c r="AH71" s="102">
        <v>12.1</v>
      </c>
      <c r="AI71" s="102">
        <v>11.5</v>
      </c>
      <c r="AJ71" s="102">
        <v>30.3</v>
      </c>
      <c r="AK71" s="102">
        <v>146.7</v>
      </c>
      <c r="AL71" s="102">
        <v>26.9</v>
      </c>
      <c r="AM71" s="102"/>
      <c r="AN71" s="102">
        <v>1.0</v>
      </c>
      <c r="AO71" s="102">
        <v>210.3</v>
      </c>
      <c r="AP71" s="102">
        <v>-4.1</v>
      </c>
    </row>
    <row r="72" ht="15.75" customHeight="1">
      <c r="A72" s="102" t="s">
        <v>643</v>
      </c>
      <c r="B72" s="102">
        <v>5114.0</v>
      </c>
      <c r="C72" s="102" t="s">
        <v>231</v>
      </c>
      <c r="D72" s="102">
        <v>234.5</v>
      </c>
      <c r="E72" s="102">
        <v>13.4</v>
      </c>
      <c r="F72" s="102">
        <v>1702.6</v>
      </c>
      <c r="G72" s="102">
        <v>15.8</v>
      </c>
      <c r="H72" s="102">
        <v>7.9</v>
      </c>
      <c r="I72" s="102">
        <v>11.3</v>
      </c>
      <c r="J72" s="102">
        <v>37.2</v>
      </c>
      <c r="K72" s="102">
        <v>17.4</v>
      </c>
      <c r="L72" s="102">
        <v>10.4</v>
      </c>
      <c r="M72" s="102">
        <v>114.3</v>
      </c>
      <c r="N72" s="102">
        <v>11.8</v>
      </c>
      <c r="O72" s="102">
        <v>7.7</v>
      </c>
      <c r="P72" s="102">
        <v>19.7</v>
      </c>
      <c r="Q72" s="102">
        <v>34.8</v>
      </c>
      <c r="R72" s="102">
        <v>37.8</v>
      </c>
      <c r="S72" s="102">
        <v>528.6</v>
      </c>
      <c r="T72" s="102">
        <v>1.2</v>
      </c>
      <c r="U72" s="102">
        <v>520.6</v>
      </c>
      <c r="V72" s="102">
        <v>0.5</v>
      </c>
      <c r="W72" s="102">
        <v>512.8</v>
      </c>
      <c r="X72" s="102">
        <v>9.2</v>
      </c>
      <c r="Y72" s="102">
        <v>9.3</v>
      </c>
      <c r="Z72" s="102">
        <v>1.8</v>
      </c>
      <c r="AA72" s="102">
        <v>3.0</v>
      </c>
      <c r="AB72" s="102">
        <v>354.1</v>
      </c>
      <c r="AC72" s="102">
        <v>0.4</v>
      </c>
      <c r="AD72" s="102">
        <v>32.5</v>
      </c>
      <c r="AE72" s="102">
        <v>23.0</v>
      </c>
      <c r="AF72" s="102">
        <v>24.5</v>
      </c>
      <c r="AG72" s="102">
        <v>19.6</v>
      </c>
      <c r="AH72" s="102">
        <v>11.2</v>
      </c>
      <c r="AI72" s="102">
        <v>11.2</v>
      </c>
      <c r="AJ72" s="102">
        <v>20.0</v>
      </c>
      <c r="AK72" s="102">
        <v>117.9</v>
      </c>
      <c r="AL72" s="102">
        <v>26.0</v>
      </c>
      <c r="AM72" s="102"/>
      <c r="AN72" s="102">
        <v>1.0</v>
      </c>
      <c r="AO72" s="102">
        <v>137.8</v>
      </c>
      <c r="AP72" s="102">
        <v>-3.6</v>
      </c>
    </row>
    <row r="73" ht="15.75" customHeight="1">
      <c r="A73" s="102" t="s">
        <v>643</v>
      </c>
      <c r="B73" s="102">
        <v>5116.0</v>
      </c>
      <c r="C73" s="102" t="s">
        <v>232</v>
      </c>
      <c r="D73" s="102">
        <v>257.4</v>
      </c>
      <c r="E73" s="102">
        <v>11.4</v>
      </c>
      <c r="F73" s="102">
        <v>1510.4</v>
      </c>
      <c r="G73" s="102">
        <v>16.5</v>
      </c>
      <c r="H73" s="102">
        <v>8.7</v>
      </c>
      <c r="I73" s="102">
        <v>12.0</v>
      </c>
      <c r="J73" s="102">
        <v>36.1</v>
      </c>
      <c r="K73" s="102">
        <v>16.9</v>
      </c>
      <c r="L73" s="102">
        <v>9.8</v>
      </c>
      <c r="M73" s="102">
        <v>125.3</v>
      </c>
      <c r="N73" s="102">
        <v>12.5</v>
      </c>
      <c r="O73" s="102">
        <v>6.1</v>
      </c>
      <c r="P73" s="102">
        <v>23.0</v>
      </c>
      <c r="Q73" s="102">
        <v>30.6</v>
      </c>
      <c r="R73" s="102">
        <v>40.3</v>
      </c>
      <c r="S73" s="102">
        <v>561.0</v>
      </c>
      <c r="T73" s="102">
        <v>0.9</v>
      </c>
      <c r="U73" s="102">
        <v>529.7</v>
      </c>
      <c r="V73" s="102">
        <v>0.5</v>
      </c>
      <c r="W73" s="102">
        <v>644.0</v>
      </c>
      <c r="X73" s="102">
        <v>10.7</v>
      </c>
      <c r="Y73" s="102">
        <v>11.1</v>
      </c>
      <c r="Z73" s="102">
        <v>2.8</v>
      </c>
      <c r="AA73" s="102">
        <v>2.4</v>
      </c>
      <c r="AB73" s="102">
        <v>330.5</v>
      </c>
      <c r="AC73" s="102">
        <v>0.2</v>
      </c>
      <c r="AD73" s="102">
        <v>25.7</v>
      </c>
      <c r="AE73" s="102">
        <v>24.5</v>
      </c>
      <c r="AF73" s="102">
        <v>27.2</v>
      </c>
      <c r="AG73" s="102">
        <v>22.4</v>
      </c>
      <c r="AH73" s="102">
        <v>11.3</v>
      </c>
      <c r="AI73" s="102">
        <v>11.4</v>
      </c>
      <c r="AJ73" s="102">
        <v>22.3</v>
      </c>
      <c r="AK73" s="102">
        <v>143.6</v>
      </c>
      <c r="AL73" s="102">
        <v>28.9</v>
      </c>
      <c r="AM73" s="102"/>
      <c r="AN73" s="102">
        <v>1.0</v>
      </c>
      <c r="AO73" s="102">
        <v>170.5</v>
      </c>
      <c r="AP73" s="102">
        <v>-2.9</v>
      </c>
    </row>
    <row r="74" ht="15.75" customHeight="1">
      <c r="A74" s="102" t="s">
        <v>643</v>
      </c>
      <c r="B74" s="102">
        <v>5117.0</v>
      </c>
      <c r="C74" s="102" t="s">
        <v>233</v>
      </c>
      <c r="D74" s="102">
        <v>167.0</v>
      </c>
      <c r="E74" s="102">
        <v>11.0</v>
      </c>
      <c r="F74" s="102">
        <v>1829.1</v>
      </c>
      <c r="G74" s="102">
        <v>15.2</v>
      </c>
      <c r="H74" s="102">
        <v>7.4</v>
      </c>
      <c r="I74" s="102">
        <v>10.6</v>
      </c>
      <c r="J74" s="102">
        <v>36.2</v>
      </c>
      <c r="K74" s="102">
        <v>18.5</v>
      </c>
      <c r="L74" s="102">
        <v>12.0</v>
      </c>
      <c r="M74" s="102">
        <v>80.3</v>
      </c>
      <c r="N74" s="102">
        <v>10.3</v>
      </c>
      <c r="O74" s="102">
        <v>4.2</v>
      </c>
      <c r="P74" s="102">
        <v>12.9</v>
      </c>
      <c r="Q74" s="102">
        <v>35.6</v>
      </c>
      <c r="R74" s="102">
        <v>47.3</v>
      </c>
      <c r="S74" s="102">
        <v>598.9</v>
      </c>
      <c r="T74" s="102">
        <v>1.5</v>
      </c>
      <c r="U74" s="102">
        <v>544.4</v>
      </c>
      <c r="V74" s="102">
        <v>0.4</v>
      </c>
      <c r="W74" s="102">
        <v>526.1</v>
      </c>
      <c r="X74" s="102">
        <v>8.5</v>
      </c>
      <c r="Y74" s="102">
        <v>8.5</v>
      </c>
      <c r="Z74" s="102">
        <v>1.7</v>
      </c>
      <c r="AA74" s="102">
        <v>1.0</v>
      </c>
      <c r="AB74" s="102">
        <v>338.9</v>
      </c>
      <c r="AC74" s="102">
        <v>0.2</v>
      </c>
      <c r="AD74" s="102">
        <v>32.9</v>
      </c>
      <c r="AE74" s="102">
        <v>26.7</v>
      </c>
      <c r="AF74" s="102">
        <v>20.2</v>
      </c>
      <c r="AG74" s="102">
        <v>20.1</v>
      </c>
      <c r="AH74" s="102">
        <v>7.6</v>
      </c>
      <c r="AI74" s="102">
        <v>7.6</v>
      </c>
      <c r="AJ74" s="102">
        <v>20.1</v>
      </c>
      <c r="AK74" s="102">
        <v>109.6</v>
      </c>
      <c r="AL74" s="102">
        <v>29.6</v>
      </c>
      <c r="AM74" s="102"/>
      <c r="AN74" s="102">
        <v>1.0</v>
      </c>
      <c r="AO74" s="102">
        <v>91.3</v>
      </c>
      <c r="AP74" s="102">
        <v>-5.1</v>
      </c>
    </row>
    <row r="75" ht="15.75" customHeight="1">
      <c r="A75" s="102" t="s">
        <v>643</v>
      </c>
      <c r="B75" s="102">
        <v>5119.0</v>
      </c>
      <c r="C75" s="102" t="s">
        <v>234</v>
      </c>
      <c r="D75" s="102">
        <v>212.3</v>
      </c>
      <c r="E75" s="102">
        <v>13.5</v>
      </c>
      <c r="F75" s="102">
        <v>2753.5</v>
      </c>
      <c r="G75" s="102">
        <v>15.7</v>
      </c>
      <c r="H75" s="102">
        <v>8.2</v>
      </c>
      <c r="I75" s="102">
        <v>11.8</v>
      </c>
      <c r="J75" s="102">
        <v>36.8</v>
      </c>
      <c r="K75" s="102">
        <v>17.1</v>
      </c>
      <c r="L75" s="102">
        <v>10.4</v>
      </c>
      <c r="M75" s="102">
        <v>103.6</v>
      </c>
      <c r="N75" s="102">
        <v>10.6</v>
      </c>
      <c r="O75" s="102">
        <v>5.2</v>
      </c>
      <c r="P75" s="102">
        <v>18.4</v>
      </c>
      <c r="Q75" s="102">
        <v>35.0</v>
      </c>
      <c r="R75" s="102">
        <v>41.4</v>
      </c>
      <c r="S75" s="102">
        <v>553.8</v>
      </c>
      <c r="T75" s="102">
        <v>2.1</v>
      </c>
      <c r="U75" s="102">
        <v>523.5</v>
      </c>
      <c r="V75" s="102">
        <v>0.3</v>
      </c>
      <c r="W75" s="102">
        <v>532.5</v>
      </c>
      <c r="X75" s="102">
        <v>8.0</v>
      </c>
      <c r="Y75" s="102">
        <v>9.1</v>
      </c>
      <c r="Z75" s="102">
        <v>3.7</v>
      </c>
      <c r="AA75" s="102">
        <v>3.8</v>
      </c>
      <c r="AB75" s="102">
        <v>285.9</v>
      </c>
      <c r="AC75" s="102">
        <v>0.1</v>
      </c>
      <c r="AD75" s="102">
        <v>29.3</v>
      </c>
      <c r="AE75" s="102">
        <v>24.6</v>
      </c>
      <c r="AF75" s="102">
        <v>24.1</v>
      </c>
      <c r="AG75" s="102">
        <v>21.9</v>
      </c>
      <c r="AH75" s="102">
        <v>12.1</v>
      </c>
      <c r="AI75" s="102">
        <v>12.3</v>
      </c>
      <c r="AJ75" s="102">
        <v>27.3</v>
      </c>
      <c r="AK75" s="102">
        <v>129.1</v>
      </c>
      <c r="AL75" s="102">
        <v>27.9</v>
      </c>
      <c r="AM75" s="102"/>
      <c r="AN75" s="102">
        <v>1.0</v>
      </c>
      <c r="AO75" s="102">
        <v>77.1</v>
      </c>
      <c r="AP75" s="102">
        <v>-5.0</v>
      </c>
    </row>
    <row r="76" ht="15.75" customHeight="1">
      <c r="A76" s="102" t="s">
        <v>643</v>
      </c>
      <c r="B76" s="102">
        <v>5120.0</v>
      </c>
      <c r="C76" s="102" t="s">
        <v>235</v>
      </c>
      <c r="D76" s="102">
        <v>108.8</v>
      </c>
      <c r="E76" s="102">
        <v>14.1</v>
      </c>
      <c r="F76" s="102">
        <v>1459.9</v>
      </c>
      <c r="G76" s="102">
        <v>16.9</v>
      </c>
      <c r="H76" s="102">
        <v>8.4</v>
      </c>
      <c r="I76" s="102">
        <v>11.1</v>
      </c>
      <c r="J76" s="102">
        <v>35.2</v>
      </c>
      <c r="K76" s="102">
        <v>17.7</v>
      </c>
      <c r="L76" s="102">
        <v>10.8</v>
      </c>
      <c r="M76" s="102">
        <v>53.0</v>
      </c>
      <c r="N76" s="102">
        <v>13.8</v>
      </c>
      <c r="O76" s="102">
        <v>5.3</v>
      </c>
      <c r="P76" s="102">
        <v>23.3</v>
      </c>
      <c r="Q76" s="102">
        <v>34.6</v>
      </c>
      <c r="R76" s="102">
        <v>36.7</v>
      </c>
      <c r="S76" s="102">
        <v>609.5</v>
      </c>
      <c r="T76" s="102">
        <v>1.5</v>
      </c>
      <c r="U76" s="102">
        <v>551.6</v>
      </c>
      <c r="V76" s="102">
        <v>1.3</v>
      </c>
      <c r="W76" s="102">
        <v>639.2</v>
      </c>
      <c r="X76" s="102">
        <v>8.1</v>
      </c>
      <c r="Y76" s="102">
        <v>8.8</v>
      </c>
      <c r="Z76" s="102">
        <v>2.4</v>
      </c>
      <c r="AA76" s="102">
        <v>1.3</v>
      </c>
      <c r="AB76" s="102">
        <v>382.1</v>
      </c>
      <c r="AC76" s="102">
        <v>0.0</v>
      </c>
      <c r="AD76" s="102">
        <v>45.9</v>
      </c>
      <c r="AE76" s="102">
        <v>16.8</v>
      </c>
      <c r="AF76" s="102">
        <v>20.6</v>
      </c>
      <c r="AG76" s="102">
        <v>16.7</v>
      </c>
      <c r="AH76" s="102">
        <v>9.0</v>
      </c>
      <c r="AI76" s="102">
        <v>9.2</v>
      </c>
      <c r="AJ76" s="102">
        <v>15.4</v>
      </c>
      <c r="AK76" s="102">
        <v>104.5</v>
      </c>
      <c r="AL76" s="102">
        <v>27.9</v>
      </c>
      <c r="AM76" s="102"/>
      <c r="AN76" s="102">
        <v>1.0</v>
      </c>
      <c r="AO76" s="102">
        <v>74.5</v>
      </c>
      <c r="AP76" s="102">
        <v>-4.7</v>
      </c>
    </row>
    <row r="77" ht="15.75" customHeight="1">
      <c r="A77" s="102" t="s">
        <v>643</v>
      </c>
      <c r="B77" s="102">
        <v>5122.0</v>
      </c>
      <c r="C77" s="102" t="s">
        <v>236</v>
      </c>
      <c r="D77" s="102">
        <v>159.9</v>
      </c>
      <c r="E77" s="102">
        <v>13.2</v>
      </c>
      <c r="F77" s="102">
        <v>1785.8</v>
      </c>
      <c r="G77" s="102">
        <v>16.6</v>
      </c>
      <c r="H77" s="102">
        <v>8.0</v>
      </c>
      <c r="I77" s="102">
        <v>11.0</v>
      </c>
      <c r="J77" s="102">
        <v>37.1</v>
      </c>
      <c r="K77" s="102">
        <v>16.5</v>
      </c>
      <c r="L77" s="102">
        <v>10.7</v>
      </c>
      <c r="M77" s="102">
        <v>77.7</v>
      </c>
      <c r="N77" s="102">
        <v>11.4</v>
      </c>
      <c r="O77" s="102">
        <v>4.4</v>
      </c>
      <c r="P77" s="102">
        <v>18.3</v>
      </c>
      <c r="Q77" s="102">
        <v>35.1</v>
      </c>
      <c r="R77" s="102">
        <v>42.1</v>
      </c>
      <c r="S77" s="102">
        <v>598.9</v>
      </c>
      <c r="T77" s="102">
        <v>1.5</v>
      </c>
      <c r="U77" s="102">
        <v>520.0</v>
      </c>
      <c r="V77" s="102">
        <v>0.8</v>
      </c>
      <c r="W77" s="102">
        <v>615.3</v>
      </c>
      <c r="X77" s="102">
        <v>8.6</v>
      </c>
      <c r="Y77" s="102">
        <v>9.4</v>
      </c>
      <c r="Z77" s="102">
        <v>1.9</v>
      </c>
      <c r="AA77" s="102">
        <v>1.8</v>
      </c>
      <c r="AB77" s="102">
        <v>294.6</v>
      </c>
      <c r="AC77" s="102">
        <v>0.1</v>
      </c>
      <c r="AD77" s="102">
        <v>38.8</v>
      </c>
      <c r="AE77" s="102">
        <v>21.3</v>
      </c>
      <c r="AF77" s="102">
        <v>25.9</v>
      </c>
      <c r="AG77" s="102">
        <v>14.0</v>
      </c>
      <c r="AH77" s="102">
        <v>9.5</v>
      </c>
      <c r="AI77" s="102">
        <v>9.2</v>
      </c>
      <c r="AJ77" s="102">
        <v>18.8</v>
      </c>
      <c r="AK77" s="102">
        <v>92.4</v>
      </c>
      <c r="AL77" s="102">
        <v>28.0</v>
      </c>
      <c r="AM77" s="102"/>
      <c r="AN77" s="102">
        <v>1.0</v>
      </c>
      <c r="AO77" s="102">
        <v>89.6</v>
      </c>
      <c r="AP77" s="102">
        <v>-3.8</v>
      </c>
    </row>
    <row r="78" ht="15.75" customHeight="1">
      <c r="A78" s="102" t="s">
        <v>643</v>
      </c>
      <c r="B78" s="102">
        <v>5124.0</v>
      </c>
      <c r="C78" s="102" t="s">
        <v>237</v>
      </c>
      <c r="D78" s="102">
        <v>349.8</v>
      </c>
      <c r="E78" s="102">
        <v>16.0</v>
      </c>
      <c r="F78" s="102">
        <v>2077.1</v>
      </c>
      <c r="G78" s="102">
        <v>16.0</v>
      </c>
      <c r="H78" s="102">
        <v>8.6</v>
      </c>
      <c r="I78" s="102">
        <v>12.3</v>
      </c>
      <c r="J78" s="102">
        <v>35.7</v>
      </c>
      <c r="K78" s="102">
        <v>17.0</v>
      </c>
      <c r="L78" s="102">
        <v>10.4</v>
      </c>
      <c r="M78" s="102">
        <v>169.4</v>
      </c>
      <c r="N78" s="102">
        <v>10.9</v>
      </c>
      <c r="O78" s="102">
        <v>6.4</v>
      </c>
      <c r="P78" s="102">
        <v>18.4</v>
      </c>
      <c r="Q78" s="102">
        <v>33.4</v>
      </c>
      <c r="R78" s="102">
        <v>41.9</v>
      </c>
      <c r="S78" s="102">
        <v>520.7</v>
      </c>
      <c r="T78" s="102">
        <v>1.1</v>
      </c>
      <c r="U78" s="102">
        <v>555.5</v>
      </c>
      <c r="V78" s="102">
        <v>0.5</v>
      </c>
      <c r="W78" s="102">
        <v>523.2</v>
      </c>
      <c r="X78" s="102">
        <v>9.5</v>
      </c>
      <c r="Y78" s="102">
        <v>9.4</v>
      </c>
      <c r="Z78" s="102">
        <v>2.9</v>
      </c>
      <c r="AA78" s="102">
        <v>1.7</v>
      </c>
      <c r="AB78" s="102">
        <v>326.2</v>
      </c>
      <c r="AC78" s="102">
        <v>0.1</v>
      </c>
      <c r="AD78" s="102">
        <v>31.5</v>
      </c>
      <c r="AE78" s="102">
        <v>21.6</v>
      </c>
      <c r="AF78" s="102">
        <v>28.9</v>
      </c>
      <c r="AG78" s="102">
        <v>17.9</v>
      </c>
      <c r="AH78" s="102">
        <v>11.3</v>
      </c>
      <c r="AI78" s="102">
        <v>10.9</v>
      </c>
      <c r="AJ78" s="102">
        <v>22.3</v>
      </c>
      <c r="AK78" s="102">
        <v>135.7</v>
      </c>
      <c r="AL78" s="102">
        <v>28.7</v>
      </c>
      <c r="AM78" s="102"/>
      <c r="AN78" s="102">
        <v>1.0</v>
      </c>
      <c r="AO78" s="102">
        <v>168.4</v>
      </c>
      <c r="AP78" s="102">
        <v>-3.6</v>
      </c>
    </row>
    <row r="79" ht="15.75" customHeight="1">
      <c r="A79" s="102" t="s">
        <v>643</v>
      </c>
      <c r="B79" s="102">
        <v>5154.0</v>
      </c>
      <c r="C79" s="102" t="s">
        <v>238</v>
      </c>
      <c r="D79" s="102">
        <v>308.9</v>
      </c>
      <c r="E79" s="102">
        <v>11.1</v>
      </c>
      <c r="F79" s="102">
        <v>250.5</v>
      </c>
      <c r="G79" s="102">
        <v>17.2</v>
      </c>
      <c r="H79" s="102">
        <v>8.4</v>
      </c>
      <c r="I79" s="102">
        <v>11.1</v>
      </c>
      <c r="J79" s="102">
        <v>37.7</v>
      </c>
      <c r="K79" s="102">
        <v>16.4</v>
      </c>
      <c r="L79" s="102">
        <v>9.2</v>
      </c>
      <c r="M79" s="102">
        <v>153.3</v>
      </c>
      <c r="N79" s="102">
        <v>11.4</v>
      </c>
      <c r="O79" s="102">
        <v>4.9</v>
      </c>
      <c r="P79" s="102">
        <v>20.6</v>
      </c>
      <c r="Q79" s="102">
        <v>44.2</v>
      </c>
      <c r="R79" s="102">
        <v>30.2</v>
      </c>
      <c r="S79" s="102">
        <v>662.7</v>
      </c>
      <c r="T79" s="102">
        <v>3.6</v>
      </c>
      <c r="U79" s="102">
        <v>458.3</v>
      </c>
      <c r="V79" s="102">
        <v>0.5</v>
      </c>
      <c r="W79" s="102">
        <v>432.3</v>
      </c>
      <c r="X79" s="102">
        <v>8.8</v>
      </c>
      <c r="Y79" s="102">
        <v>8.8</v>
      </c>
      <c r="Z79" s="102">
        <v>1.9</v>
      </c>
      <c r="AA79" s="102">
        <v>2.6</v>
      </c>
      <c r="AB79" s="102">
        <v>267.2</v>
      </c>
      <c r="AC79" s="102">
        <v>4.7</v>
      </c>
      <c r="AD79" s="102">
        <v>27.8</v>
      </c>
      <c r="AE79" s="102">
        <v>24.6</v>
      </c>
      <c r="AF79" s="102">
        <v>28.9</v>
      </c>
      <c r="AG79" s="102">
        <v>13.9</v>
      </c>
      <c r="AH79" s="102">
        <v>6.6</v>
      </c>
      <c r="AI79" s="102">
        <v>6.7</v>
      </c>
      <c r="AJ79" s="102">
        <v>16.1</v>
      </c>
      <c r="AK79" s="102">
        <v>59.3</v>
      </c>
      <c r="AL79" s="102">
        <v>28.7</v>
      </c>
      <c r="AM79" s="102"/>
      <c r="AN79" s="102">
        <v>16.0</v>
      </c>
      <c r="AO79" s="102">
        <v>1233.0</v>
      </c>
      <c r="AP79" s="102">
        <v>-2.3</v>
      </c>
    </row>
    <row r="80" ht="15.75" customHeight="1">
      <c r="A80" s="102" t="s">
        <v>643</v>
      </c>
      <c r="B80" s="102">
        <v>5158.0</v>
      </c>
      <c r="C80" s="102" t="s">
        <v>239</v>
      </c>
      <c r="D80" s="102">
        <v>493.8</v>
      </c>
      <c r="E80" s="102">
        <v>10.9</v>
      </c>
      <c r="F80" s="102">
        <v>1212.7</v>
      </c>
      <c r="G80" s="102">
        <v>16.1</v>
      </c>
      <c r="H80" s="102">
        <v>7.1</v>
      </c>
      <c r="I80" s="102">
        <v>10.1</v>
      </c>
      <c r="J80" s="102">
        <v>36.9</v>
      </c>
      <c r="K80" s="102">
        <v>18.7</v>
      </c>
      <c r="L80" s="102">
        <v>11.0</v>
      </c>
      <c r="M80" s="102">
        <v>238.8</v>
      </c>
      <c r="N80" s="102">
        <v>10.6</v>
      </c>
      <c r="O80" s="102">
        <v>4.4</v>
      </c>
      <c r="P80" s="102">
        <v>14.7</v>
      </c>
      <c r="Q80" s="102">
        <v>42.5</v>
      </c>
      <c r="R80" s="102">
        <v>38.4</v>
      </c>
      <c r="S80" s="102">
        <v>639.6</v>
      </c>
      <c r="T80" s="102">
        <v>1.1</v>
      </c>
      <c r="U80" s="102">
        <v>499.6</v>
      </c>
      <c r="V80" s="102">
        <v>0.8</v>
      </c>
      <c r="W80" s="102">
        <v>878.2</v>
      </c>
      <c r="X80" s="102">
        <v>9.5</v>
      </c>
      <c r="Y80" s="102">
        <v>9.9</v>
      </c>
      <c r="Z80" s="102">
        <v>2.2</v>
      </c>
      <c r="AA80" s="102">
        <v>3.6</v>
      </c>
      <c r="AB80" s="102">
        <v>343.3</v>
      </c>
      <c r="AC80" s="102">
        <v>0.2</v>
      </c>
      <c r="AD80" s="102">
        <v>33.6</v>
      </c>
      <c r="AE80" s="102">
        <v>28.1</v>
      </c>
      <c r="AF80" s="102">
        <v>19.4</v>
      </c>
      <c r="AG80" s="102">
        <v>18.7</v>
      </c>
      <c r="AH80" s="102">
        <v>6.9</v>
      </c>
      <c r="AI80" s="102">
        <v>6.7</v>
      </c>
      <c r="AJ80" s="102">
        <v>16.1</v>
      </c>
      <c r="AK80" s="102">
        <v>74.8</v>
      </c>
      <c r="AL80" s="102">
        <v>28.6</v>
      </c>
      <c r="AM80" s="102"/>
      <c r="AN80" s="102">
        <v>10.0</v>
      </c>
      <c r="AO80" s="102">
        <v>407.2</v>
      </c>
      <c r="AP80" s="102">
        <v>-4.0</v>
      </c>
    </row>
    <row r="81" ht="15.75" customHeight="1">
      <c r="A81" s="102" t="s">
        <v>643</v>
      </c>
      <c r="B81" s="102">
        <v>5162.0</v>
      </c>
      <c r="C81" s="102" t="s">
        <v>240</v>
      </c>
      <c r="D81" s="102">
        <v>445.2</v>
      </c>
      <c r="E81" s="102">
        <v>10.2</v>
      </c>
      <c r="F81" s="102">
        <v>772.3</v>
      </c>
      <c r="G81" s="102">
        <v>17.0</v>
      </c>
      <c r="H81" s="102">
        <v>7.3</v>
      </c>
      <c r="I81" s="102">
        <v>10.8</v>
      </c>
      <c r="J81" s="102">
        <v>37.6</v>
      </c>
      <c r="K81" s="102">
        <v>17.4</v>
      </c>
      <c r="L81" s="102">
        <v>9.8</v>
      </c>
      <c r="M81" s="102">
        <v>217.0</v>
      </c>
      <c r="N81" s="102">
        <v>11.6</v>
      </c>
      <c r="O81" s="102">
        <v>4.1</v>
      </c>
      <c r="P81" s="102">
        <v>12.7</v>
      </c>
      <c r="Q81" s="102">
        <v>36.5</v>
      </c>
      <c r="R81" s="102">
        <v>46.7</v>
      </c>
      <c r="S81" s="102">
        <v>654.4</v>
      </c>
      <c r="T81" s="102">
        <v>3.2</v>
      </c>
      <c r="U81" s="102">
        <v>482.5</v>
      </c>
      <c r="V81" s="102">
        <v>0.4</v>
      </c>
      <c r="W81" s="102">
        <v>618.1</v>
      </c>
      <c r="X81" s="102">
        <v>9.6</v>
      </c>
      <c r="Y81" s="102">
        <v>9.1</v>
      </c>
      <c r="Z81" s="102">
        <v>1.6</v>
      </c>
      <c r="AA81" s="102">
        <v>5.5</v>
      </c>
      <c r="AB81" s="102">
        <v>295.3</v>
      </c>
      <c r="AC81" s="102">
        <v>0.7</v>
      </c>
      <c r="AD81" s="102">
        <v>29.4</v>
      </c>
      <c r="AE81" s="102">
        <v>32.8</v>
      </c>
      <c r="AF81" s="102">
        <v>21.2</v>
      </c>
      <c r="AG81" s="102">
        <v>16.0</v>
      </c>
      <c r="AH81" s="102">
        <v>6.4</v>
      </c>
      <c r="AI81" s="102">
        <v>6.4</v>
      </c>
      <c r="AJ81" s="102">
        <v>14.3</v>
      </c>
      <c r="AK81" s="102">
        <v>67.6</v>
      </c>
      <c r="AL81" s="102">
        <v>29.5</v>
      </c>
      <c r="AM81" s="102"/>
      <c r="AN81" s="102">
        <v>8.0</v>
      </c>
      <c r="AO81" s="102">
        <v>576.5</v>
      </c>
      <c r="AP81" s="102">
        <v>-2.0</v>
      </c>
    </row>
    <row r="82" ht="15.75" customHeight="1">
      <c r="A82" s="102" t="s">
        <v>643</v>
      </c>
      <c r="B82" s="102">
        <v>5166.0</v>
      </c>
      <c r="C82" s="102" t="s">
        <v>241</v>
      </c>
      <c r="D82" s="102">
        <v>299.3</v>
      </c>
      <c r="E82" s="102">
        <v>7.8</v>
      </c>
      <c r="F82" s="102">
        <v>531.3</v>
      </c>
      <c r="G82" s="102">
        <v>16.9</v>
      </c>
      <c r="H82" s="102">
        <v>7.9</v>
      </c>
      <c r="I82" s="102">
        <v>9.9</v>
      </c>
      <c r="J82" s="102">
        <v>38.4</v>
      </c>
      <c r="K82" s="102">
        <v>17.1</v>
      </c>
      <c r="L82" s="102">
        <v>9.8</v>
      </c>
      <c r="M82" s="102">
        <v>145.9</v>
      </c>
      <c r="N82" s="102">
        <v>12.4</v>
      </c>
      <c r="O82" s="102">
        <v>4.0</v>
      </c>
      <c r="P82" s="102">
        <v>15.5</v>
      </c>
      <c r="Q82" s="102">
        <v>36.5</v>
      </c>
      <c r="R82" s="102">
        <v>44.0</v>
      </c>
      <c r="S82" s="102">
        <v>674.5</v>
      </c>
      <c r="T82" s="102">
        <v>1.6</v>
      </c>
      <c r="U82" s="102">
        <v>473.3</v>
      </c>
      <c r="V82" s="102">
        <v>0.6</v>
      </c>
      <c r="W82" s="102">
        <v>455.5</v>
      </c>
      <c r="X82" s="102">
        <v>10.3</v>
      </c>
      <c r="Y82" s="102">
        <v>9.9</v>
      </c>
      <c r="Z82" s="102">
        <v>1.9</v>
      </c>
      <c r="AA82" s="102">
        <v>7.5</v>
      </c>
      <c r="AB82" s="102">
        <v>268.2</v>
      </c>
      <c r="AC82" s="102">
        <v>2.1</v>
      </c>
      <c r="AD82" s="102">
        <v>31.6</v>
      </c>
      <c r="AE82" s="102">
        <v>27.2</v>
      </c>
      <c r="AF82" s="102">
        <v>26.3</v>
      </c>
      <c r="AG82" s="102">
        <v>12.8</v>
      </c>
      <c r="AH82" s="102">
        <v>7.1</v>
      </c>
      <c r="AI82" s="102">
        <v>7.0</v>
      </c>
      <c r="AJ82" s="102">
        <v>14.7</v>
      </c>
      <c r="AK82" s="102">
        <v>66.0</v>
      </c>
      <c r="AL82" s="102">
        <v>29.0</v>
      </c>
      <c r="AM82" s="102"/>
      <c r="AN82" s="102">
        <v>9.0</v>
      </c>
      <c r="AO82" s="102">
        <v>563.3</v>
      </c>
      <c r="AP82" s="102">
        <v>-3.6</v>
      </c>
    </row>
    <row r="83" ht="15.75" customHeight="1">
      <c r="A83" s="102" t="s">
        <v>643</v>
      </c>
      <c r="B83" s="102">
        <v>5170.0</v>
      </c>
      <c r="C83" s="102" t="s">
        <v>242</v>
      </c>
      <c r="D83" s="102">
        <v>465.8</v>
      </c>
      <c r="E83" s="102">
        <v>7.6</v>
      </c>
      <c r="F83" s="102">
        <v>446.7</v>
      </c>
      <c r="G83" s="102">
        <v>15.9</v>
      </c>
      <c r="H83" s="102">
        <v>7.9</v>
      </c>
      <c r="I83" s="102">
        <v>10.3</v>
      </c>
      <c r="J83" s="102">
        <v>37.8</v>
      </c>
      <c r="K83" s="102">
        <v>17.7</v>
      </c>
      <c r="L83" s="102">
        <v>10.4</v>
      </c>
      <c r="M83" s="102">
        <v>226.3</v>
      </c>
      <c r="N83" s="102">
        <v>11.9</v>
      </c>
      <c r="O83" s="102">
        <v>4.2</v>
      </c>
      <c r="P83" s="102">
        <v>15.9</v>
      </c>
      <c r="Q83" s="102">
        <v>39.7</v>
      </c>
      <c r="R83" s="102">
        <v>40.2</v>
      </c>
      <c r="S83" s="102">
        <v>655.3</v>
      </c>
      <c r="T83" s="102">
        <v>2.5</v>
      </c>
      <c r="U83" s="102">
        <v>471.6</v>
      </c>
      <c r="V83" s="102">
        <v>0.4</v>
      </c>
      <c r="W83" s="102">
        <v>383.1</v>
      </c>
      <c r="X83" s="102">
        <v>7.7</v>
      </c>
      <c r="Y83" s="102">
        <v>7.6</v>
      </c>
      <c r="Z83" s="102">
        <v>1.9</v>
      </c>
      <c r="AA83" s="102">
        <v>2.9</v>
      </c>
      <c r="AB83" s="102">
        <v>259.4</v>
      </c>
      <c r="AC83" s="102">
        <v>0.8</v>
      </c>
      <c r="AD83" s="102">
        <v>32.1</v>
      </c>
      <c r="AE83" s="102">
        <v>24.6</v>
      </c>
      <c r="AF83" s="102">
        <v>28.1</v>
      </c>
      <c r="AG83" s="102">
        <v>14.4</v>
      </c>
      <c r="AH83" s="102">
        <v>7.2</v>
      </c>
      <c r="AI83" s="102">
        <v>7.3</v>
      </c>
      <c r="AJ83" s="102">
        <v>17.7</v>
      </c>
      <c r="AK83" s="102">
        <v>74.8</v>
      </c>
      <c r="AL83" s="102">
        <v>27.8</v>
      </c>
      <c r="AM83" s="102"/>
      <c r="AN83" s="102">
        <v>13.0</v>
      </c>
      <c r="AO83" s="102">
        <v>1042.8</v>
      </c>
      <c r="AP83" s="102">
        <v>-4.1</v>
      </c>
    </row>
    <row r="84" ht="15.75" customHeight="1">
      <c r="A84" s="102" t="s">
        <v>643</v>
      </c>
      <c r="B84" s="102">
        <v>5314.0</v>
      </c>
      <c r="C84" s="102" t="s">
        <v>243</v>
      </c>
      <c r="D84" s="102">
        <v>330.2</v>
      </c>
      <c r="E84" s="102">
        <v>15.2</v>
      </c>
      <c r="F84" s="102">
        <v>2340.7</v>
      </c>
      <c r="G84" s="102">
        <v>16.4</v>
      </c>
      <c r="H84" s="102">
        <v>9.2</v>
      </c>
      <c r="I84" s="102">
        <v>15.2</v>
      </c>
      <c r="J84" s="102">
        <v>36.1</v>
      </c>
      <c r="K84" s="102">
        <v>14.1</v>
      </c>
      <c r="L84" s="102">
        <v>9.1</v>
      </c>
      <c r="M84" s="102">
        <v>158.8</v>
      </c>
      <c r="N84" s="102">
        <v>13.9</v>
      </c>
      <c r="O84" s="102">
        <v>4.7</v>
      </c>
      <c r="P84" s="102">
        <v>10.9</v>
      </c>
      <c r="Q84" s="102">
        <v>27.5</v>
      </c>
      <c r="R84" s="102">
        <v>56.9</v>
      </c>
      <c r="S84" s="102">
        <v>662.4</v>
      </c>
      <c r="T84" s="102">
        <v>3.0</v>
      </c>
      <c r="U84" s="102">
        <v>515.2</v>
      </c>
      <c r="V84" s="102">
        <v>0.2</v>
      </c>
      <c r="W84" s="102">
        <v>547.5</v>
      </c>
      <c r="X84" s="102">
        <v>9.1</v>
      </c>
      <c r="Y84" s="102">
        <v>8.2</v>
      </c>
      <c r="Z84" s="102">
        <v>2.0</v>
      </c>
      <c r="AA84" s="102">
        <v>1.2</v>
      </c>
      <c r="AB84" s="102">
        <v>479.8</v>
      </c>
      <c r="AC84" s="102">
        <v>0.1</v>
      </c>
      <c r="AD84" s="102">
        <v>8.9</v>
      </c>
      <c r="AE84" s="102">
        <v>15.8</v>
      </c>
      <c r="AF84" s="102">
        <v>44.1</v>
      </c>
      <c r="AG84" s="102">
        <v>31.1</v>
      </c>
      <c r="AH84" s="102">
        <v>7.0</v>
      </c>
      <c r="AI84" s="102">
        <v>6.4</v>
      </c>
      <c r="AJ84" s="102">
        <v>13.6</v>
      </c>
      <c r="AK84" s="102">
        <v>82.5</v>
      </c>
      <c r="AL84" s="102">
        <v>32.2</v>
      </c>
      <c r="AM84" s="102"/>
      <c r="AN84" s="102">
        <v>1.0</v>
      </c>
      <c r="AO84" s="102">
        <v>141.1</v>
      </c>
      <c r="AP84" s="102">
        <v>0.9</v>
      </c>
    </row>
    <row r="85" ht="15.75" customHeight="1">
      <c r="A85" s="102" t="s">
        <v>643</v>
      </c>
      <c r="B85" s="102">
        <v>5315.0</v>
      </c>
      <c r="C85" s="102" t="s">
        <v>244</v>
      </c>
      <c r="D85" s="102">
        <v>1027.1</v>
      </c>
      <c r="E85" s="102">
        <v>16.6</v>
      </c>
      <c r="F85" s="102">
        <v>2535.0</v>
      </c>
      <c r="G85" s="102">
        <v>15.6</v>
      </c>
      <c r="H85" s="102">
        <v>8.6</v>
      </c>
      <c r="I85" s="102">
        <v>16.4</v>
      </c>
      <c r="J85" s="102">
        <v>36.1</v>
      </c>
      <c r="K85" s="102">
        <v>14.7</v>
      </c>
      <c r="L85" s="102">
        <v>8.5</v>
      </c>
      <c r="M85" s="102">
        <v>497.3</v>
      </c>
      <c r="N85" s="102">
        <v>9.8</v>
      </c>
      <c r="O85" s="102">
        <v>5.1</v>
      </c>
      <c r="P85" s="102">
        <v>17.7</v>
      </c>
      <c r="Q85" s="102">
        <v>33.6</v>
      </c>
      <c r="R85" s="102">
        <v>43.6</v>
      </c>
      <c r="S85" s="102">
        <v>498.4</v>
      </c>
      <c r="T85" s="102">
        <v>3.0</v>
      </c>
      <c r="U85" s="102">
        <v>537.4</v>
      </c>
      <c r="V85" s="102">
        <v>0.2</v>
      </c>
      <c r="W85" s="102">
        <v>857.5</v>
      </c>
      <c r="X85" s="102">
        <v>11.8</v>
      </c>
      <c r="Y85" s="102">
        <v>9.7</v>
      </c>
      <c r="Z85" s="102">
        <v>2.5</v>
      </c>
      <c r="AA85" s="102">
        <v>2.5</v>
      </c>
      <c r="AB85" s="102">
        <v>472.4</v>
      </c>
      <c r="AC85" s="102">
        <v>0.0</v>
      </c>
      <c r="AD85" s="102">
        <v>16.7</v>
      </c>
      <c r="AE85" s="102">
        <v>23.6</v>
      </c>
      <c r="AF85" s="102">
        <v>23.9</v>
      </c>
      <c r="AG85" s="102">
        <v>35.7</v>
      </c>
      <c r="AH85" s="102">
        <v>9.5</v>
      </c>
      <c r="AI85" s="102">
        <v>9.0</v>
      </c>
      <c r="AJ85" s="102">
        <v>18.7</v>
      </c>
      <c r="AK85" s="102">
        <v>110.1</v>
      </c>
      <c r="AL85" s="102">
        <v>28.0</v>
      </c>
      <c r="AM85" s="102"/>
      <c r="AN85" s="102">
        <v>1.0</v>
      </c>
      <c r="AO85" s="102">
        <v>405.2</v>
      </c>
      <c r="AP85" s="102">
        <v>0.8</v>
      </c>
    </row>
    <row r="86" ht="15.75" customHeight="1">
      <c r="A86" s="102" t="s">
        <v>643</v>
      </c>
      <c r="B86" s="102">
        <v>5316.0</v>
      </c>
      <c r="C86" s="102" t="s">
        <v>245</v>
      </c>
      <c r="D86" s="102">
        <v>161.7</v>
      </c>
      <c r="E86" s="102">
        <v>11.2</v>
      </c>
      <c r="F86" s="102">
        <v>2050.3</v>
      </c>
      <c r="G86" s="102">
        <v>16.6</v>
      </c>
      <c r="H86" s="102">
        <v>7.7</v>
      </c>
      <c r="I86" s="102">
        <v>11.7</v>
      </c>
      <c r="J86" s="102">
        <v>36.0</v>
      </c>
      <c r="K86" s="102">
        <v>16.9</v>
      </c>
      <c r="L86" s="102">
        <v>11.1</v>
      </c>
      <c r="M86" s="102">
        <v>78.6</v>
      </c>
      <c r="N86" s="102">
        <v>12.4</v>
      </c>
      <c r="O86" s="102">
        <v>2.8</v>
      </c>
      <c r="P86" s="102">
        <v>11.8</v>
      </c>
      <c r="Q86" s="102">
        <v>34.5</v>
      </c>
      <c r="R86" s="102">
        <v>50.8</v>
      </c>
      <c r="S86" s="102">
        <v>579.8</v>
      </c>
      <c r="T86" s="102">
        <v>1.1</v>
      </c>
      <c r="U86" s="102">
        <v>504.2</v>
      </c>
      <c r="V86" s="102">
        <v>0.3</v>
      </c>
      <c r="W86" s="102">
        <v>575.5</v>
      </c>
      <c r="X86" s="102">
        <v>8.1</v>
      </c>
      <c r="Y86" s="102">
        <v>8.2</v>
      </c>
      <c r="Z86" s="102">
        <v>2.5</v>
      </c>
      <c r="AA86" s="102">
        <v>1.3</v>
      </c>
      <c r="AB86" s="102">
        <v>372.4</v>
      </c>
      <c r="AC86" s="102">
        <v>0.1</v>
      </c>
      <c r="AD86" s="102">
        <v>33.9</v>
      </c>
      <c r="AE86" s="102">
        <v>20.8</v>
      </c>
      <c r="AF86" s="102">
        <v>22.5</v>
      </c>
      <c r="AG86" s="102">
        <v>22.8</v>
      </c>
      <c r="AH86" s="102">
        <v>8.3</v>
      </c>
      <c r="AI86" s="102">
        <v>8.5</v>
      </c>
      <c r="AJ86" s="102">
        <v>17.9</v>
      </c>
      <c r="AK86" s="102">
        <v>97.3</v>
      </c>
      <c r="AL86" s="102">
        <v>30.6</v>
      </c>
      <c r="AM86" s="102"/>
      <c r="AN86" s="102">
        <v>1.0</v>
      </c>
      <c r="AO86" s="102">
        <v>78.9</v>
      </c>
      <c r="AP86" s="102">
        <v>-2.1</v>
      </c>
    </row>
    <row r="87" ht="15.75" customHeight="1">
      <c r="A87" s="102" t="s">
        <v>643</v>
      </c>
      <c r="B87" s="102">
        <v>5334.0</v>
      </c>
      <c r="C87" s="102" t="s">
        <v>246</v>
      </c>
      <c r="D87" s="102">
        <v>568.0</v>
      </c>
      <c r="E87" s="102">
        <v>13.2</v>
      </c>
      <c r="F87" s="102">
        <v>803.3</v>
      </c>
      <c r="G87" s="102">
        <v>15.5</v>
      </c>
      <c r="H87" s="102">
        <v>10.3</v>
      </c>
      <c r="I87" s="102">
        <v>13.4</v>
      </c>
      <c r="J87" s="102">
        <v>35.8</v>
      </c>
      <c r="K87" s="102">
        <v>15.6</v>
      </c>
      <c r="L87" s="102">
        <v>9.4</v>
      </c>
      <c r="M87" s="102">
        <v>286.4</v>
      </c>
      <c r="N87" s="102">
        <v>11.1</v>
      </c>
      <c r="O87" s="102">
        <v>4.7</v>
      </c>
      <c r="P87" s="102">
        <v>17.6</v>
      </c>
      <c r="Q87" s="102">
        <v>32.9</v>
      </c>
      <c r="R87" s="102">
        <v>44.8</v>
      </c>
      <c r="S87" s="102">
        <v>544.9</v>
      </c>
      <c r="T87" s="102">
        <v>1.4</v>
      </c>
      <c r="U87" s="102">
        <v>499.2</v>
      </c>
      <c r="V87" s="102">
        <v>0.4</v>
      </c>
      <c r="W87" s="102">
        <v>519.9</v>
      </c>
      <c r="X87" s="102">
        <v>8.5</v>
      </c>
      <c r="Y87" s="102">
        <v>8.0</v>
      </c>
      <c r="Z87" s="102">
        <v>2.0</v>
      </c>
      <c r="AA87" s="102">
        <v>1.2</v>
      </c>
      <c r="AB87" s="102">
        <v>332.3</v>
      </c>
      <c r="AC87" s="102">
        <v>0.2</v>
      </c>
      <c r="AD87" s="102">
        <v>24.9</v>
      </c>
      <c r="AE87" s="102">
        <v>20.8</v>
      </c>
      <c r="AF87" s="102">
        <v>31.9</v>
      </c>
      <c r="AG87" s="102">
        <v>22.2</v>
      </c>
      <c r="AH87" s="102">
        <v>8.6</v>
      </c>
      <c r="AI87" s="102">
        <v>8.3</v>
      </c>
      <c r="AJ87" s="102">
        <v>18.1</v>
      </c>
      <c r="AK87" s="102">
        <v>92.4</v>
      </c>
      <c r="AL87" s="102">
        <v>28.3</v>
      </c>
      <c r="AM87" s="102"/>
      <c r="AN87" s="102">
        <v>10.0</v>
      </c>
      <c r="AO87" s="102">
        <v>707.1</v>
      </c>
      <c r="AP87" s="102">
        <v>-2.0</v>
      </c>
    </row>
    <row r="88" ht="15.75" customHeight="1">
      <c r="A88" s="102" t="s">
        <v>643</v>
      </c>
      <c r="B88" s="102">
        <v>5358.0</v>
      </c>
      <c r="C88" s="102" t="s">
        <v>247</v>
      </c>
      <c r="D88" s="102">
        <v>267.2</v>
      </c>
      <c r="E88" s="102">
        <v>10.1</v>
      </c>
      <c r="F88" s="102">
        <v>283.8</v>
      </c>
      <c r="G88" s="102">
        <v>16.8</v>
      </c>
      <c r="H88" s="102">
        <v>8.5</v>
      </c>
      <c r="I88" s="102">
        <v>11.1</v>
      </c>
      <c r="J88" s="102">
        <v>37.7</v>
      </c>
      <c r="K88" s="102">
        <v>16.5</v>
      </c>
      <c r="L88" s="102">
        <v>9.5</v>
      </c>
      <c r="M88" s="102">
        <v>133.5</v>
      </c>
      <c r="N88" s="102">
        <v>11.9</v>
      </c>
      <c r="O88" s="102">
        <v>4.2</v>
      </c>
      <c r="P88" s="102">
        <v>17.9</v>
      </c>
      <c r="Q88" s="102">
        <v>39.9</v>
      </c>
      <c r="R88" s="102">
        <v>38.1</v>
      </c>
      <c r="S88" s="102">
        <v>650.4</v>
      </c>
      <c r="T88" s="102">
        <v>2.2</v>
      </c>
      <c r="U88" s="102">
        <v>463.4</v>
      </c>
      <c r="V88" s="102">
        <v>0.6</v>
      </c>
      <c r="W88" s="102">
        <v>363.4</v>
      </c>
      <c r="X88" s="102">
        <v>8.4</v>
      </c>
      <c r="Y88" s="102">
        <v>7.5</v>
      </c>
      <c r="Z88" s="102">
        <v>2.1</v>
      </c>
      <c r="AA88" s="102">
        <v>3.5</v>
      </c>
      <c r="AB88" s="102">
        <v>280.0</v>
      </c>
      <c r="AC88" s="102">
        <v>0.8</v>
      </c>
      <c r="AD88" s="102">
        <v>32.7</v>
      </c>
      <c r="AE88" s="102">
        <v>17.5</v>
      </c>
      <c r="AF88" s="102">
        <v>25.3</v>
      </c>
      <c r="AG88" s="102">
        <v>23.6</v>
      </c>
      <c r="AH88" s="102">
        <v>8.1</v>
      </c>
      <c r="AI88" s="102">
        <v>8.4</v>
      </c>
      <c r="AJ88" s="102">
        <v>19.4</v>
      </c>
      <c r="AK88" s="102">
        <v>84.8</v>
      </c>
      <c r="AL88" s="102">
        <v>30.8</v>
      </c>
      <c r="AM88" s="102"/>
      <c r="AN88" s="102">
        <v>15.0</v>
      </c>
      <c r="AO88" s="102">
        <v>941.4</v>
      </c>
      <c r="AP88" s="102">
        <v>-2.9</v>
      </c>
    </row>
    <row r="89" ht="15.75" customHeight="1">
      <c r="A89" s="102" t="s">
        <v>643</v>
      </c>
      <c r="B89" s="102">
        <v>5362.0</v>
      </c>
      <c r="C89" s="102" t="s">
        <v>248</v>
      </c>
      <c r="D89" s="102">
        <v>467.5</v>
      </c>
      <c r="E89" s="102">
        <v>10.7</v>
      </c>
      <c r="F89" s="102">
        <v>663.4</v>
      </c>
      <c r="G89" s="102">
        <v>16.9</v>
      </c>
      <c r="H89" s="102">
        <v>7.7</v>
      </c>
      <c r="I89" s="102">
        <v>10.9</v>
      </c>
      <c r="J89" s="102">
        <v>38.0</v>
      </c>
      <c r="K89" s="102">
        <v>17.3</v>
      </c>
      <c r="L89" s="102">
        <v>9.3</v>
      </c>
      <c r="M89" s="102">
        <v>229.2</v>
      </c>
      <c r="N89" s="102">
        <v>10.3</v>
      </c>
      <c r="O89" s="102">
        <v>5.4</v>
      </c>
      <c r="P89" s="102">
        <v>15.9</v>
      </c>
      <c r="Q89" s="102">
        <v>38.6</v>
      </c>
      <c r="R89" s="102">
        <v>40.1</v>
      </c>
      <c r="S89" s="102">
        <v>633.2</v>
      </c>
      <c r="T89" s="102">
        <v>2.0</v>
      </c>
      <c r="U89" s="102">
        <v>467.4</v>
      </c>
      <c r="V89" s="102">
        <v>0.4</v>
      </c>
      <c r="W89" s="102">
        <v>451.7</v>
      </c>
      <c r="X89" s="102">
        <v>9.8</v>
      </c>
      <c r="Y89" s="102">
        <v>9.3</v>
      </c>
      <c r="Z89" s="102">
        <v>1.9</v>
      </c>
      <c r="AA89" s="102">
        <v>1.4</v>
      </c>
      <c r="AB89" s="102">
        <v>269.5</v>
      </c>
      <c r="AC89" s="102">
        <v>0.8</v>
      </c>
      <c r="AD89" s="102">
        <v>28.0</v>
      </c>
      <c r="AE89" s="102">
        <v>29.7</v>
      </c>
      <c r="AF89" s="102">
        <v>22.6</v>
      </c>
      <c r="AG89" s="102">
        <v>19.0</v>
      </c>
      <c r="AH89" s="102">
        <v>7.5</v>
      </c>
      <c r="AI89" s="102">
        <v>7.6</v>
      </c>
      <c r="AJ89" s="102">
        <v>16.8</v>
      </c>
      <c r="AK89" s="102">
        <v>78.2</v>
      </c>
      <c r="AL89" s="102">
        <v>30.0</v>
      </c>
      <c r="AM89" s="102"/>
      <c r="AN89" s="102">
        <v>10.0</v>
      </c>
      <c r="AO89" s="102">
        <v>704.6</v>
      </c>
      <c r="AP89" s="102">
        <v>-2.3</v>
      </c>
    </row>
    <row r="90" ht="15.75" customHeight="1">
      <c r="A90" s="102" t="s">
        <v>643</v>
      </c>
      <c r="B90" s="102">
        <v>5366.0</v>
      </c>
      <c r="C90" s="102" t="s">
        <v>249</v>
      </c>
      <c r="D90" s="102">
        <v>190.5</v>
      </c>
      <c r="E90" s="102">
        <v>5.7</v>
      </c>
      <c r="F90" s="102">
        <v>152.6</v>
      </c>
      <c r="G90" s="102">
        <v>17.3</v>
      </c>
      <c r="H90" s="102">
        <v>7.9</v>
      </c>
      <c r="I90" s="102">
        <v>10.1</v>
      </c>
      <c r="J90" s="102">
        <v>37.9</v>
      </c>
      <c r="K90" s="102">
        <v>17.0</v>
      </c>
      <c r="L90" s="102">
        <v>9.7</v>
      </c>
      <c r="M90" s="102">
        <v>94.1</v>
      </c>
      <c r="N90" s="102">
        <v>12.8</v>
      </c>
      <c r="O90" s="102">
        <v>3.6</v>
      </c>
      <c r="P90" s="102">
        <v>18.1</v>
      </c>
      <c r="Q90" s="102">
        <v>39.6</v>
      </c>
      <c r="R90" s="102">
        <v>38.7</v>
      </c>
      <c r="S90" s="102">
        <v>713.7</v>
      </c>
      <c r="T90" s="102">
        <v>2.1</v>
      </c>
      <c r="U90" s="102">
        <v>471.1</v>
      </c>
      <c r="V90" s="102">
        <v>0.4</v>
      </c>
      <c r="W90" s="102">
        <v>338.7</v>
      </c>
      <c r="X90" s="102">
        <v>9.9</v>
      </c>
      <c r="Y90" s="102">
        <v>9.3</v>
      </c>
      <c r="Z90" s="102">
        <v>1.8</v>
      </c>
      <c r="AA90" s="102">
        <v>0.9</v>
      </c>
      <c r="AB90" s="102">
        <v>260.0</v>
      </c>
      <c r="AC90" s="102">
        <v>0.7</v>
      </c>
      <c r="AD90" s="102">
        <v>31.3</v>
      </c>
      <c r="AE90" s="102">
        <v>25.3</v>
      </c>
      <c r="AF90" s="102">
        <v>29.0</v>
      </c>
      <c r="AG90" s="102">
        <v>13.7</v>
      </c>
      <c r="AH90" s="102">
        <v>6.0</v>
      </c>
      <c r="AI90" s="102">
        <v>6.0</v>
      </c>
      <c r="AJ90" s="102">
        <v>14.6</v>
      </c>
      <c r="AK90" s="102">
        <v>57.5</v>
      </c>
      <c r="AL90" s="102">
        <v>30.5</v>
      </c>
      <c r="AM90" s="102"/>
      <c r="AN90" s="102">
        <v>11.0</v>
      </c>
      <c r="AO90" s="102">
        <v>1248.7</v>
      </c>
      <c r="AP90" s="102">
        <v>-3.6</v>
      </c>
    </row>
    <row r="91" ht="15.75" customHeight="1">
      <c r="A91" s="102" t="s">
        <v>643</v>
      </c>
      <c r="B91" s="102">
        <v>5370.0</v>
      </c>
      <c r="C91" s="102" t="s">
        <v>250</v>
      </c>
      <c r="D91" s="102">
        <v>254.4</v>
      </c>
      <c r="E91" s="102">
        <v>10.5</v>
      </c>
      <c r="F91" s="102">
        <v>405.1</v>
      </c>
      <c r="G91" s="102">
        <v>17.5</v>
      </c>
      <c r="H91" s="102">
        <v>8.4</v>
      </c>
      <c r="I91" s="102">
        <v>10.7</v>
      </c>
      <c r="J91" s="102">
        <v>37.9</v>
      </c>
      <c r="K91" s="102">
        <v>16.1</v>
      </c>
      <c r="L91" s="102">
        <v>9.3</v>
      </c>
      <c r="M91" s="102">
        <v>125.6</v>
      </c>
      <c r="N91" s="102">
        <v>13.1</v>
      </c>
      <c r="O91" s="102">
        <v>6.6</v>
      </c>
      <c r="P91" s="102">
        <v>17.1</v>
      </c>
      <c r="Q91" s="102">
        <v>37.8</v>
      </c>
      <c r="R91" s="102">
        <v>38.5</v>
      </c>
      <c r="S91" s="102">
        <v>660.2</v>
      </c>
      <c r="T91" s="102">
        <v>3.9</v>
      </c>
      <c r="U91" s="102">
        <v>457.7</v>
      </c>
      <c r="V91" s="102">
        <v>0.5</v>
      </c>
      <c r="W91" s="102">
        <v>368.5</v>
      </c>
      <c r="X91" s="102">
        <v>8.4</v>
      </c>
      <c r="Y91" s="102">
        <v>7.9</v>
      </c>
      <c r="Z91" s="102">
        <v>2.3</v>
      </c>
      <c r="AA91" s="102">
        <v>1.6</v>
      </c>
      <c r="AB91" s="102">
        <v>227.6</v>
      </c>
      <c r="AC91" s="102">
        <v>0.9</v>
      </c>
      <c r="AD91" s="102">
        <v>31.3</v>
      </c>
      <c r="AE91" s="102">
        <v>25.5</v>
      </c>
      <c r="AF91" s="102">
        <v>28.1</v>
      </c>
      <c r="AG91" s="102">
        <v>14.1</v>
      </c>
      <c r="AH91" s="102">
        <v>7.2</v>
      </c>
      <c r="AI91" s="102">
        <v>7.1</v>
      </c>
      <c r="AJ91" s="102">
        <v>13.0</v>
      </c>
      <c r="AK91" s="102">
        <v>70.4</v>
      </c>
      <c r="AL91" s="102">
        <v>31.1</v>
      </c>
      <c r="AM91" s="102"/>
      <c r="AN91" s="102">
        <v>10.0</v>
      </c>
      <c r="AO91" s="102">
        <v>628.0</v>
      </c>
      <c r="AP91" s="102">
        <v>-3.4</v>
      </c>
    </row>
    <row r="92" ht="15.75" customHeight="1">
      <c r="A92" s="102" t="s">
        <v>643</v>
      </c>
      <c r="B92" s="102">
        <v>5374.0</v>
      </c>
      <c r="C92" s="102" t="s">
        <v>251</v>
      </c>
      <c r="D92" s="102">
        <v>278.5</v>
      </c>
      <c r="E92" s="102">
        <v>7.9</v>
      </c>
      <c r="F92" s="102">
        <v>303.1</v>
      </c>
      <c r="G92" s="102">
        <v>18.0</v>
      </c>
      <c r="H92" s="102">
        <v>8.3</v>
      </c>
      <c r="I92" s="102">
        <v>11.0</v>
      </c>
      <c r="J92" s="102">
        <v>36.5</v>
      </c>
      <c r="K92" s="102">
        <v>16.2</v>
      </c>
      <c r="L92" s="102">
        <v>10.0</v>
      </c>
      <c r="M92" s="102">
        <v>136.7</v>
      </c>
      <c r="N92" s="102">
        <v>13.7</v>
      </c>
      <c r="O92" s="102">
        <v>3.2</v>
      </c>
      <c r="P92" s="102">
        <v>17.4</v>
      </c>
      <c r="Q92" s="102">
        <v>42.5</v>
      </c>
      <c r="R92" s="102">
        <v>36.9</v>
      </c>
      <c r="S92" s="102">
        <v>694.2</v>
      </c>
      <c r="T92" s="102">
        <v>1.2</v>
      </c>
      <c r="U92" s="102">
        <v>471.9</v>
      </c>
      <c r="V92" s="102">
        <v>0.9</v>
      </c>
      <c r="W92" s="102">
        <v>644.1</v>
      </c>
      <c r="X92" s="102">
        <v>8.1</v>
      </c>
      <c r="Y92" s="102">
        <v>8.1</v>
      </c>
      <c r="Z92" s="102">
        <v>2.2</v>
      </c>
      <c r="AA92" s="102">
        <v>2.1</v>
      </c>
      <c r="AB92" s="102">
        <v>330.2</v>
      </c>
      <c r="AC92" s="102">
        <v>0.4</v>
      </c>
      <c r="AD92" s="102">
        <v>42.9</v>
      </c>
      <c r="AE92" s="102">
        <v>16.8</v>
      </c>
      <c r="AF92" s="102">
        <v>21.5</v>
      </c>
      <c r="AG92" s="102">
        <v>18.4</v>
      </c>
      <c r="AH92" s="102">
        <v>6.0</v>
      </c>
      <c r="AI92" s="102">
        <v>6.1</v>
      </c>
      <c r="AJ92" s="102">
        <v>13.7</v>
      </c>
      <c r="AK92" s="102">
        <v>53.5</v>
      </c>
      <c r="AL92" s="102">
        <v>28.5</v>
      </c>
      <c r="AM92" s="102"/>
      <c r="AN92" s="102">
        <v>13.0</v>
      </c>
      <c r="AO92" s="102">
        <v>918.9</v>
      </c>
      <c r="AP92" s="102">
        <v>-2.6</v>
      </c>
    </row>
    <row r="93" ht="15.75" customHeight="1">
      <c r="A93" s="102" t="s">
        <v>643</v>
      </c>
      <c r="B93" s="102">
        <v>5378.0</v>
      </c>
      <c r="C93" s="102" t="s">
        <v>252</v>
      </c>
      <c r="D93" s="102">
        <v>276.3</v>
      </c>
      <c r="E93" s="102">
        <v>6.4</v>
      </c>
      <c r="F93" s="102">
        <v>631.8</v>
      </c>
      <c r="G93" s="102">
        <v>17.5</v>
      </c>
      <c r="H93" s="102">
        <v>7.3</v>
      </c>
      <c r="I93" s="102">
        <v>9.2</v>
      </c>
      <c r="J93" s="102">
        <v>37.2</v>
      </c>
      <c r="K93" s="102">
        <v>18.0</v>
      </c>
      <c r="L93" s="102">
        <v>10.8</v>
      </c>
      <c r="M93" s="102">
        <v>134.3</v>
      </c>
      <c r="N93" s="102">
        <v>12.1</v>
      </c>
      <c r="O93" s="102">
        <v>4.2</v>
      </c>
      <c r="P93" s="102">
        <v>12.5</v>
      </c>
      <c r="Q93" s="102">
        <v>37.5</v>
      </c>
      <c r="R93" s="102">
        <v>45.8</v>
      </c>
      <c r="S93" s="102">
        <v>696.9</v>
      </c>
      <c r="T93" s="102">
        <v>1.8</v>
      </c>
      <c r="U93" s="102">
        <v>500.0</v>
      </c>
      <c r="V93" s="102">
        <v>0.4</v>
      </c>
      <c r="W93" s="102">
        <v>349.7</v>
      </c>
      <c r="X93" s="102">
        <v>9.1</v>
      </c>
      <c r="Y93" s="102">
        <v>9.0</v>
      </c>
      <c r="Z93" s="102">
        <v>1.6</v>
      </c>
      <c r="AA93" s="102">
        <v>2.6</v>
      </c>
      <c r="AB93" s="102">
        <v>246.1</v>
      </c>
      <c r="AC93" s="102">
        <v>0.4</v>
      </c>
      <c r="AD93" s="102">
        <v>30.1</v>
      </c>
      <c r="AE93" s="102">
        <v>23.6</v>
      </c>
      <c r="AF93" s="102">
        <v>30.0</v>
      </c>
      <c r="AG93" s="102">
        <v>15.9</v>
      </c>
      <c r="AH93" s="102">
        <v>6.4</v>
      </c>
      <c r="AI93" s="102">
        <v>6.3</v>
      </c>
      <c r="AJ93" s="102">
        <v>16.2</v>
      </c>
      <c r="AK93" s="102">
        <v>58.9</v>
      </c>
      <c r="AL93" s="102">
        <v>27.0</v>
      </c>
      <c r="AM93" s="102"/>
      <c r="AN93" s="102">
        <v>8.0</v>
      </c>
      <c r="AO93" s="102">
        <v>437.3</v>
      </c>
      <c r="AP93" s="102">
        <v>-3.0</v>
      </c>
    </row>
    <row r="94" ht="15.75" customHeight="1">
      <c r="A94" s="102" t="s">
        <v>643</v>
      </c>
      <c r="B94" s="102">
        <v>5382.0</v>
      </c>
      <c r="C94" s="102" t="s">
        <v>253</v>
      </c>
      <c r="D94" s="102">
        <v>601.4</v>
      </c>
      <c r="E94" s="102">
        <v>8.4</v>
      </c>
      <c r="F94" s="102">
        <v>521.5</v>
      </c>
      <c r="G94" s="102">
        <v>17.7</v>
      </c>
      <c r="H94" s="102">
        <v>7.9</v>
      </c>
      <c r="I94" s="102">
        <v>10.5</v>
      </c>
      <c r="J94" s="102">
        <v>37.7</v>
      </c>
      <c r="K94" s="102">
        <v>17.0</v>
      </c>
      <c r="L94" s="102">
        <v>9.2</v>
      </c>
      <c r="M94" s="102">
        <v>295.4</v>
      </c>
      <c r="N94" s="102">
        <v>10.6</v>
      </c>
      <c r="O94" s="102">
        <v>4.2</v>
      </c>
      <c r="P94" s="102">
        <v>14.9</v>
      </c>
      <c r="Q94" s="102">
        <v>37.1</v>
      </c>
      <c r="R94" s="102">
        <v>43.8</v>
      </c>
      <c r="S94" s="102">
        <v>645.2</v>
      </c>
      <c r="T94" s="102">
        <v>2.9</v>
      </c>
      <c r="U94" s="102">
        <v>458.6</v>
      </c>
      <c r="V94" s="102">
        <v>0.4</v>
      </c>
      <c r="W94" s="102">
        <v>393.7</v>
      </c>
      <c r="X94" s="102">
        <v>9.3</v>
      </c>
      <c r="Y94" s="102">
        <v>8.5</v>
      </c>
      <c r="Z94" s="102">
        <v>1.5</v>
      </c>
      <c r="AA94" s="102">
        <v>1.2</v>
      </c>
      <c r="AB94" s="102">
        <v>226.3</v>
      </c>
      <c r="AC94" s="102">
        <v>0.9</v>
      </c>
      <c r="AD94" s="102">
        <v>28.2</v>
      </c>
      <c r="AE94" s="102">
        <v>25.4</v>
      </c>
      <c r="AF94" s="102">
        <v>27.9</v>
      </c>
      <c r="AG94" s="102">
        <v>17.6</v>
      </c>
      <c r="AH94" s="102">
        <v>5.9</v>
      </c>
      <c r="AI94" s="102">
        <v>5.6</v>
      </c>
      <c r="AJ94" s="102">
        <v>14.3</v>
      </c>
      <c r="AK94" s="102">
        <v>60.4</v>
      </c>
      <c r="AL94" s="102">
        <v>30.0</v>
      </c>
      <c r="AM94" s="102"/>
      <c r="AN94" s="102">
        <v>19.0</v>
      </c>
      <c r="AO94" s="102">
        <v>1153.2</v>
      </c>
      <c r="AP94" s="102">
        <v>-1.3</v>
      </c>
    </row>
    <row r="95" ht="15.75" customHeight="1">
      <c r="A95" s="102" t="s">
        <v>643</v>
      </c>
      <c r="B95" s="102">
        <v>5512.0</v>
      </c>
      <c r="C95" s="102" t="s">
        <v>254</v>
      </c>
      <c r="D95" s="102">
        <v>115.8</v>
      </c>
      <c r="E95" s="102">
        <v>9.3</v>
      </c>
      <c r="F95" s="102">
        <v>1150.6</v>
      </c>
      <c r="G95" s="102">
        <v>15.7</v>
      </c>
      <c r="H95" s="102">
        <v>8.0</v>
      </c>
      <c r="I95" s="102">
        <v>11.0</v>
      </c>
      <c r="J95" s="102">
        <v>37.5</v>
      </c>
      <c r="K95" s="102">
        <v>17.4</v>
      </c>
      <c r="L95" s="102">
        <v>10.5</v>
      </c>
      <c r="M95" s="102">
        <v>55.9</v>
      </c>
      <c r="N95" s="102">
        <v>10.5</v>
      </c>
      <c r="O95" s="102">
        <v>7.0</v>
      </c>
      <c r="P95" s="102">
        <v>14.7</v>
      </c>
      <c r="Q95" s="102">
        <v>40.5</v>
      </c>
      <c r="R95" s="102">
        <v>37.9</v>
      </c>
      <c r="S95" s="102">
        <v>624.7</v>
      </c>
      <c r="T95" s="102">
        <v>2.9</v>
      </c>
      <c r="U95" s="102">
        <v>515.3</v>
      </c>
      <c r="V95" s="102">
        <v>0.4</v>
      </c>
      <c r="W95" s="102">
        <v>302.5</v>
      </c>
      <c r="X95" s="102">
        <v>7.6</v>
      </c>
      <c r="Y95" s="102">
        <v>9.2</v>
      </c>
      <c r="Z95" s="102">
        <v>1.8</v>
      </c>
      <c r="AA95" s="102">
        <v>3.6</v>
      </c>
      <c r="AB95" s="102">
        <v>271.8</v>
      </c>
      <c r="AC95" s="102">
        <v>0.5</v>
      </c>
      <c r="AD95" s="102">
        <v>34.3</v>
      </c>
      <c r="AE95" s="102">
        <v>21.8</v>
      </c>
      <c r="AF95" s="102">
        <v>28.2</v>
      </c>
      <c r="AG95" s="102">
        <v>15.1</v>
      </c>
      <c r="AH95" s="102">
        <v>8.6</v>
      </c>
      <c r="AI95" s="102">
        <v>8.4</v>
      </c>
      <c r="AJ95" s="102">
        <v>21.8</v>
      </c>
      <c r="AK95" s="102">
        <v>100.2</v>
      </c>
      <c r="AL95" s="102">
        <v>29.2</v>
      </c>
      <c r="AM95" s="102"/>
      <c r="AN95" s="102">
        <v>1.0</v>
      </c>
      <c r="AO95" s="102">
        <v>100.6</v>
      </c>
      <c r="AP95" s="102">
        <v>-4.6</v>
      </c>
    </row>
    <row r="96" ht="15.75" customHeight="1">
      <c r="A96" s="102" t="s">
        <v>643</v>
      </c>
      <c r="B96" s="102">
        <v>5513.0</v>
      </c>
      <c r="C96" s="102" t="s">
        <v>255</v>
      </c>
      <c r="D96" s="102">
        <v>256.2</v>
      </c>
      <c r="E96" s="102">
        <v>14.8</v>
      </c>
      <c r="F96" s="102">
        <v>2441.7</v>
      </c>
      <c r="G96" s="102">
        <v>16.4</v>
      </c>
      <c r="H96" s="102">
        <v>8.6</v>
      </c>
      <c r="I96" s="102">
        <v>11.8</v>
      </c>
      <c r="J96" s="102">
        <v>36.2</v>
      </c>
      <c r="K96" s="102">
        <v>16.4</v>
      </c>
      <c r="L96" s="102">
        <v>10.5</v>
      </c>
      <c r="M96" s="102">
        <v>125.1</v>
      </c>
      <c r="N96" s="102">
        <v>13.0</v>
      </c>
      <c r="O96" s="102">
        <v>8.6</v>
      </c>
      <c r="P96" s="102">
        <v>23.8</v>
      </c>
      <c r="Q96" s="102">
        <v>32.6</v>
      </c>
      <c r="R96" s="102">
        <v>35.0</v>
      </c>
      <c r="S96" s="102">
        <v>517.3</v>
      </c>
      <c r="T96" s="102">
        <v>1.3</v>
      </c>
      <c r="U96" s="102">
        <v>547.0</v>
      </c>
      <c r="V96" s="102">
        <v>0.3</v>
      </c>
      <c r="W96" s="102">
        <v>49.1</v>
      </c>
      <c r="X96" s="102">
        <v>10.0</v>
      </c>
      <c r="Y96" s="102">
        <v>8.5</v>
      </c>
      <c r="Z96" s="102">
        <v>3.4</v>
      </c>
      <c r="AA96" s="102">
        <v>3.9</v>
      </c>
      <c r="AB96" s="102">
        <v>288.0</v>
      </c>
      <c r="AC96" s="102">
        <v>0.1</v>
      </c>
      <c r="AD96" s="102">
        <v>29.4</v>
      </c>
      <c r="AE96" s="102">
        <v>20.2</v>
      </c>
      <c r="AF96" s="102">
        <v>30.7</v>
      </c>
      <c r="AG96" s="102">
        <v>19.6</v>
      </c>
      <c r="AH96" s="102">
        <v>15.0</v>
      </c>
      <c r="AI96" s="102">
        <v>15.1</v>
      </c>
      <c r="AJ96" s="102">
        <v>29.5</v>
      </c>
      <c r="AK96" s="102">
        <v>174.6</v>
      </c>
      <c r="AL96" s="102">
        <v>28.5</v>
      </c>
      <c r="AM96" s="102"/>
      <c r="AN96" s="102">
        <v>1.0</v>
      </c>
      <c r="AO96" s="102">
        <v>104.9</v>
      </c>
      <c r="AP96" s="102">
        <v>-4.9</v>
      </c>
    </row>
    <row r="97" ht="15.75" customHeight="1">
      <c r="A97" s="102" t="s">
        <v>643</v>
      </c>
      <c r="B97" s="102">
        <v>5515.0</v>
      </c>
      <c r="C97" s="102" t="s">
        <v>256</v>
      </c>
      <c r="D97" s="102">
        <v>294.9</v>
      </c>
      <c r="E97" s="102">
        <v>7.2</v>
      </c>
      <c r="F97" s="102">
        <v>973.5</v>
      </c>
      <c r="G97" s="102">
        <v>15.0</v>
      </c>
      <c r="H97" s="102">
        <v>12.1</v>
      </c>
      <c r="I97" s="102">
        <v>16.9</v>
      </c>
      <c r="J97" s="102">
        <v>34.6</v>
      </c>
      <c r="K97" s="102">
        <v>13.0</v>
      </c>
      <c r="L97" s="102">
        <v>8.5</v>
      </c>
      <c r="M97" s="102">
        <v>138.4</v>
      </c>
      <c r="N97" s="102">
        <v>11.5</v>
      </c>
      <c r="O97" s="102">
        <v>4.5</v>
      </c>
      <c r="P97" s="102">
        <v>13.0</v>
      </c>
      <c r="Q97" s="102">
        <v>32.2</v>
      </c>
      <c r="R97" s="102">
        <v>50.3</v>
      </c>
      <c r="S97" s="102">
        <v>519.5</v>
      </c>
      <c r="T97" s="102">
        <v>6.6</v>
      </c>
      <c r="U97" s="102">
        <v>542.8</v>
      </c>
      <c r="V97" s="102">
        <v>0.3</v>
      </c>
      <c r="W97" s="102">
        <v>827.0</v>
      </c>
      <c r="X97" s="102">
        <v>7.9</v>
      </c>
      <c r="Y97" s="102">
        <v>7.1</v>
      </c>
      <c r="Z97" s="102">
        <v>1.7</v>
      </c>
      <c r="AA97" s="102">
        <v>1.6</v>
      </c>
      <c r="AB97" s="102">
        <v>495.4</v>
      </c>
      <c r="AC97" s="102">
        <v>0.5</v>
      </c>
      <c r="AD97" s="102">
        <v>13.8</v>
      </c>
      <c r="AE97" s="102">
        <v>19.1</v>
      </c>
      <c r="AF97" s="102">
        <v>36.6</v>
      </c>
      <c r="AG97" s="102">
        <v>30.0</v>
      </c>
      <c r="AH97" s="102">
        <v>5.7</v>
      </c>
      <c r="AI97" s="102">
        <v>5.0</v>
      </c>
      <c r="AJ97" s="102">
        <v>13.4</v>
      </c>
      <c r="AK97" s="102">
        <v>69.5</v>
      </c>
      <c r="AL97" s="102">
        <v>30.5</v>
      </c>
      <c r="AM97" s="102"/>
      <c r="AN97" s="102">
        <v>1.0</v>
      </c>
      <c r="AO97" s="102">
        <v>303.0</v>
      </c>
      <c r="AP97" s="102">
        <v>0.7</v>
      </c>
    </row>
    <row r="98" ht="15.75" customHeight="1">
      <c r="A98" s="102" t="s">
        <v>643</v>
      </c>
      <c r="B98" s="102">
        <v>5554.0</v>
      </c>
      <c r="C98" s="102" t="s">
        <v>257</v>
      </c>
      <c r="D98" s="102">
        <v>368.8</v>
      </c>
      <c r="E98" s="102">
        <v>7.6</v>
      </c>
      <c r="F98" s="102">
        <v>259.5</v>
      </c>
      <c r="G98" s="102">
        <v>19.4</v>
      </c>
      <c r="H98" s="102">
        <v>9.1</v>
      </c>
      <c r="I98" s="102">
        <v>11.4</v>
      </c>
      <c r="J98" s="102">
        <v>37.1</v>
      </c>
      <c r="K98" s="102">
        <v>14.5</v>
      </c>
      <c r="L98" s="102">
        <v>8.5</v>
      </c>
      <c r="M98" s="102">
        <v>184.9</v>
      </c>
      <c r="N98" s="102">
        <v>14.0</v>
      </c>
      <c r="O98" s="102">
        <v>4.7</v>
      </c>
      <c r="P98" s="102">
        <v>17.4</v>
      </c>
      <c r="Q98" s="102">
        <v>50.2</v>
      </c>
      <c r="R98" s="102">
        <v>27.7</v>
      </c>
      <c r="S98" s="102">
        <v>647.7</v>
      </c>
      <c r="T98" s="102">
        <v>4.0</v>
      </c>
      <c r="U98" s="102">
        <v>424.2</v>
      </c>
      <c r="V98" s="102">
        <v>0.9</v>
      </c>
      <c r="W98" s="102">
        <v>607.4</v>
      </c>
      <c r="X98" s="102">
        <v>7.3</v>
      </c>
      <c r="Y98" s="102">
        <v>6.8</v>
      </c>
      <c r="Z98" s="102">
        <v>1.8</v>
      </c>
      <c r="AA98" s="102">
        <v>2.7</v>
      </c>
      <c r="AB98" s="102">
        <v>335.1</v>
      </c>
      <c r="AC98" s="102">
        <v>1.2</v>
      </c>
      <c r="AD98" s="102">
        <v>43.5</v>
      </c>
      <c r="AE98" s="102">
        <v>22.4</v>
      </c>
      <c r="AF98" s="102">
        <v>20.4</v>
      </c>
      <c r="AG98" s="102">
        <v>12.4</v>
      </c>
      <c r="AH98" s="102">
        <v>4.2</v>
      </c>
      <c r="AI98" s="102">
        <v>4.5</v>
      </c>
      <c r="AJ98" s="102">
        <v>14.8</v>
      </c>
      <c r="AK98" s="102">
        <v>44.9</v>
      </c>
      <c r="AL98" s="102">
        <v>32.9</v>
      </c>
      <c r="AM98" s="102"/>
      <c r="AN98" s="102">
        <v>17.0</v>
      </c>
      <c r="AO98" s="102">
        <v>1421.0</v>
      </c>
      <c r="AP98" s="102">
        <v>-0.4</v>
      </c>
    </row>
    <row r="99" ht="15.75" customHeight="1">
      <c r="A99" s="102" t="s">
        <v>643</v>
      </c>
      <c r="B99" s="102">
        <v>5558.0</v>
      </c>
      <c r="C99" s="102" t="s">
        <v>258</v>
      </c>
      <c r="D99" s="102">
        <v>218.8</v>
      </c>
      <c r="E99" s="102">
        <v>4.3</v>
      </c>
      <c r="F99" s="102">
        <v>196.8</v>
      </c>
      <c r="G99" s="102">
        <v>18.5</v>
      </c>
      <c r="H99" s="102">
        <v>8.4</v>
      </c>
      <c r="I99" s="102">
        <v>10.3</v>
      </c>
      <c r="J99" s="102">
        <v>38.2</v>
      </c>
      <c r="K99" s="102">
        <v>15.7</v>
      </c>
      <c r="L99" s="102">
        <v>9.0</v>
      </c>
      <c r="M99" s="102">
        <v>107.6</v>
      </c>
      <c r="N99" s="102">
        <v>12.9</v>
      </c>
      <c r="O99" s="102">
        <v>3.0</v>
      </c>
      <c r="P99" s="102">
        <v>14.7</v>
      </c>
      <c r="Q99" s="102">
        <v>47.0</v>
      </c>
      <c r="R99" s="102">
        <v>35.3</v>
      </c>
      <c r="S99" s="102">
        <v>682.8</v>
      </c>
      <c r="T99" s="102">
        <v>3.1</v>
      </c>
      <c r="U99" s="102">
        <v>435.0</v>
      </c>
      <c r="V99" s="102">
        <v>0.6</v>
      </c>
      <c r="W99" s="102">
        <v>378.2</v>
      </c>
      <c r="X99" s="102">
        <v>6.9</v>
      </c>
      <c r="Y99" s="102">
        <v>6.3</v>
      </c>
      <c r="Z99" s="102">
        <v>1.6</v>
      </c>
      <c r="AA99" s="102">
        <v>1.7</v>
      </c>
      <c r="AB99" s="102">
        <v>263.4</v>
      </c>
      <c r="AC99" s="102">
        <v>2.0</v>
      </c>
      <c r="AD99" s="102">
        <v>32.0</v>
      </c>
      <c r="AE99" s="102">
        <v>24.9</v>
      </c>
      <c r="AF99" s="102">
        <v>27.8</v>
      </c>
      <c r="AG99" s="102">
        <v>13.2</v>
      </c>
      <c r="AH99" s="102">
        <v>3.3</v>
      </c>
      <c r="AI99" s="102">
        <v>3.2</v>
      </c>
      <c r="AJ99" s="102">
        <v>12.2</v>
      </c>
      <c r="AK99" s="102">
        <v>39.6</v>
      </c>
      <c r="AL99" s="102">
        <v>31.0</v>
      </c>
      <c r="AM99" s="102"/>
      <c r="AN99" s="102">
        <v>11.0</v>
      </c>
      <c r="AO99" s="102">
        <v>1112.0</v>
      </c>
      <c r="AP99" s="102">
        <v>-1.6</v>
      </c>
    </row>
    <row r="100" ht="15.75" customHeight="1">
      <c r="A100" s="102" t="s">
        <v>643</v>
      </c>
      <c r="B100" s="102">
        <v>5562.0</v>
      </c>
      <c r="C100" s="102" t="s">
        <v>259</v>
      </c>
      <c r="D100" s="102">
        <v>623.4</v>
      </c>
      <c r="E100" s="102">
        <v>8.9</v>
      </c>
      <c r="F100" s="102">
        <v>819.8</v>
      </c>
      <c r="G100" s="102">
        <v>16.1</v>
      </c>
      <c r="H100" s="102">
        <v>8.0</v>
      </c>
      <c r="I100" s="102">
        <v>10.7</v>
      </c>
      <c r="J100" s="102">
        <v>37.2</v>
      </c>
      <c r="K100" s="102">
        <v>17.4</v>
      </c>
      <c r="L100" s="102">
        <v>10.6</v>
      </c>
      <c r="M100" s="102">
        <v>303.3</v>
      </c>
      <c r="N100" s="102">
        <v>11.6</v>
      </c>
      <c r="O100" s="102">
        <v>5.4</v>
      </c>
      <c r="P100" s="102">
        <v>17.3</v>
      </c>
      <c r="Q100" s="102">
        <v>41.2</v>
      </c>
      <c r="R100" s="102">
        <v>36.1</v>
      </c>
      <c r="S100" s="102">
        <v>600.0</v>
      </c>
      <c r="T100" s="102">
        <v>1.7</v>
      </c>
      <c r="U100" s="102">
        <v>511.9</v>
      </c>
      <c r="V100" s="102">
        <v>0.4</v>
      </c>
      <c r="W100" s="102">
        <v>318.5</v>
      </c>
      <c r="X100" s="102">
        <v>7.0</v>
      </c>
      <c r="Y100" s="102">
        <v>7.4</v>
      </c>
      <c r="Z100" s="102">
        <v>1.8</v>
      </c>
      <c r="AA100" s="102">
        <v>2.6</v>
      </c>
      <c r="AB100" s="102">
        <v>239.1</v>
      </c>
      <c r="AC100" s="102">
        <v>0.4</v>
      </c>
      <c r="AD100" s="102">
        <v>26.6</v>
      </c>
      <c r="AE100" s="102">
        <v>23.0</v>
      </c>
      <c r="AF100" s="102">
        <v>31.8</v>
      </c>
      <c r="AG100" s="102">
        <v>18.1</v>
      </c>
      <c r="AH100" s="102">
        <v>10.8</v>
      </c>
      <c r="AI100" s="102">
        <v>10.8</v>
      </c>
      <c r="AJ100" s="102">
        <v>33.4</v>
      </c>
      <c r="AK100" s="102">
        <v>112.8</v>
      </c>
      <c r="AL100" s="102">
        <v>28.2</v>
      </c>
      <c r="AM100" s="102"/>
      <c r="AN100" s="102">
        <v>10.0</v>
      </c>
      <c r="AO100" s="102">
        <v>760.5</v>
      </c>
      <c r="AP100" s="102">
        <v>-4.9</v>
      </c>
    </row>
    <row r="101" ht="15.75" customHeight="1">
      <c r="A101" s="102" t="s">
        <v>643</v>
      </c>
      <c r="B101" s="102">
        <v>5566.0</v>
      </c>
      <c r="C101" s="102" t="s">
        <v>260</v>
      </c>
      <c r="D101" s="102">
        <v>442.6</v>
      </c>
      <c r="E101" s="102">
        <v>6.2</v>
      </c>
      <c r="F101" s="102">
        <v>246.4</v>
      </c>
      <c r="G101" s="102">
        <v>18.9</v>
      </c>
      <c r="H101" s="102">
        <v>8.6</v>
      </c>
      <c r="I101" s="102">
        <v>10.8</v>
      </c>
      <c r="J101" s="102">
        <v>37.4</v>
      </c>
      <c r="K101" s="102">
        <v>15.2</v>
      </c>
      <c r="L101" s="102">
        <v>9.1</v>
      </c>
      <c r="M101" s="102">
        <v>219.9</v>
      </c>
      <c r="N101" s="102">
        <v>13.5</v>
      </c>
      <c r="O101" s="102">
        <v>4.3</v>
      </c>
      <c r="P101" s="102">
        <v>16.5</v>
      </c>
      <c r="Q101" s="102">
        <v>44.7</v>
      </c>
      <c r="R101" s="102">
        <v>34.5</v>
      </c>
      <c r="S101" s="102">
        <v>655.0</v>
      </c>
      <c r="T101" s="102">
        <v>3.9</v>
      </c>
      <c r="U101" s="102">
        <v>434.6</v>
      </c>
      <c r="V101" s="102">
        <v>0.7</v>
      </c>
      <c r="W101" s="102">
        <v>398.2</v>
      </c>
      <c r="X101" s="102">
        <v>7.0</v>
      </c>
      <c r="Y101" s="102">
        <v>6.1</v>
      </c>
      <c r="Z101" s="102">
        <v>1.7</v>
      </c>
      <c r="AA101" s="102">
        <v>3.3</v>
      </c>
      <c r="AB101" s="102">
        <v>303.1</v>
      </c>
      <c r="AC101" s="102">
        <v>0.9</v>
      </c>
      <c r="AD101" s="102">
        <v>35.4</v>
      </c>
      <c r="AE101" s="102">
        <v>26.8</v>
      </c>
      <c r="AF101" s="102">
        <v>24.0</v>
      </c>
      <c r="AG101" s="102">
        <v>12.9</v>
      </c>
      <c r="AH101" s="102">
        <v>4.9</v>
      </c>
      <c r="AI101" s="102">
        <v>5.1</v>
      </c>
      <c r="AJ101" s="102">
        <v>17.8</v>
      </c>
      <c r="AK101" s="102">
        <v>52.3</v>
      </c>
      <c r="AL101" s="102">
        <v>32.7</v>
      </c>
      <c r="AM101" s="102"/>
      <c r="AN101" s="102">
        <v>24.0</v>
      </c>
      <c r="AO101" s="102">
        <v>1795.8</v>
      </c>
      <c r="AP101" s="102">
        <v>-1.3</v>
      </c>
    </row>
    <row r="102" ht="15.75" customHeight="1">
      <c r="A102" s="102" t="s">
        <v>643</v>
      </c>
      <c r="B102" s="102">
        <v>5570.0</v>
      </c>
      <c r="C102" s="102" t="s">
        <v>261</v>
      </c>
      <c r="D102" s="102">
        <v>276.9</v>
      </c>
      <c r="E102" s="102">
        <v>7.5</v>
      </c>
      <c r="F102" s="102">
        <v>209.8</v>
      </c>
      <c r="G102" s="102">
        <v>18.6</v>
      </c>
      <c r="H102" s="102">
        <v>8.2</v>
      </c>
      <c r="I102" s="102">
        <v>10.7</v>
      </c>
      <c r="J102" s="102">
        <v>36.9</v>
      </c>
      <c r="K102" s="102">
        <v>16.0</v>
      </c>
      <c r="L102" s="102">
        <v>9.7</v>
      </c>
      <c r="M102" s="102">
        <v>136.5</v>
      </c>
      <c r="N102" s="102">
        <v>13.0</v>
      </c>
      <c r="O102" s="102">
        <v>3.6</v>
      </c>
      <c r="P102" s="102">
        <v>15.0</v>
      </c>
      <c r="Q102" s="102">
        <v>46.1</v>
      </c>
      <c r="R102" s="102">
        <v>35.2</v>
      </c>
      <c r="S102" s="102">
        <v>662.9</v>
      </c>
      <c r="T102" s="102">
        <v>2.4</v>
      </c>
      <c r="U102" s="102">
        <v>450.2</v>
      </c>
      <c r="V102" s="102">
        <v>0.8</v>
      </c>
      <c r="W102" s="102">
        <v>462.4</v>
      </c>
      <c r="X102" s="102">
        <v>6.2</v>
      </c>
      <c r="Y102" s="102">
        <v>5.6</v>
      </c>
      <c r="Z102" s="102">
        <v>1.7</v>
      </c>
      <c r="AA102" s="102">
        <v>3.2</v>
      </c>
      <c r="AB102" s="102">
        <v>295.8</v>
      </c>
      <c r="AC102" s="102">
        <v>1.2</v>
      </c>
      <c r="AD102" s="102">
        <v>43.7</v>
      </c>
      <c r="AE102" s="102">
        <v>19.6</v>
      </c>
      <c r="AF102" s="102">
        <v>21.8</v>
      </c>
      <c r="AG102" s="102">
        <v>13.6</v>
      </c>
      <c r="AH102" s="102">
        <v>5.8</v>
      </c>
      <c r="AI102" s="102">
        <v>6.0</v>
      </c>
      <c r="AJ102" s="102">
        <v>19.6</v>
      </c>
      <c r="AK102" s="102">
        <v>56.5</v>
      </c>
      <c r="AL102" s="102">
        <v>32.2</v>
      </c>
      <c r="AM102" s="102"/>
      <c r="AN102" s="102">
        <v>13.0</v>
      </c>
      <c r="AO102" s="102">
        <v>1319.4</v>
      </c>
      <c r="AP102" s="102">
        <v>-2.0</v>
      </c>
    </row>
    <row r="103" ht="15.75" customHeight="1">
      <c r="A103" s="102" t="s">
        <v>643</v>
      </c>
      <c r="B103" s="102">
        <v>5711.0</v>
      </c>
      <c r="C103" s="102" t="s">
        <v>262</v>
      </c>
      <c r="D103" s="102">
        <v>324.4</v>
      </c>
      <c r="E103" s="102">
        <v>12.2</v>
      </c>
      <c r="F103" s="102">
        <v>1253.6</v>
      </c>
      <c r="G103" s="102">
        <v>17.0</v>
      </c>
      <c r="H103" s="102">
        <v>9.1</v>
      </c>
      <c r="I103" s="102">
        <v>13.8</v>
      </c>
      <c r="J103" s="102">
        <v>34.4</v>
      </c>
      <c r="K103" s="102">
        <v>15.3</v>
      </c>
      <c r="L103" s="102">
        <v>10.4</v>
      </c>
      <c r="M103" s="102">
        <v>155.6</v>
      </c>
      <c r="N103" s="102">
        <v>13.7</v>
      </c>
      <c r="O103" s="102">
        <v>4.3</v>
      </c>
      <c r="P103" s="102">
        <v>15.0</v>
      </c>
      <c r="Q103" s="102">
        <v>35.9</v>
      </c>
      <c r="R103" s="102">
        <v>44.8</v>
      </c>
      <c r="S103" s="102">
        <v>541.1</v>
      </c>
      <c r="T103" s="102">
        <v>1.9</v>
      </c>
      <c r="U103" s="102">
        <v>523.1</v>
      </c>
      <c r="V103" s="102">
        <v>0.6</v>
      </c>
      <c r="W103" s="102">
        <v>580.6</v>
      </c>
      <c r="X103" s="102">
        <v>9.4</v>
      </c>
      <c r="Y103" s="102">
        <v>9.3</v>
      </c>
      <c r="Z103" s="102">
        <v>2.9</v>
      </c>
      <c r="AA103" s="102">
        <v>1.3</v>
      </c>
      <c r="AB103" s="102">
        <v>413.7</v>
      </c>
      <c r="AC103" s="102">
        <v>0.1</v>
      </c>
      <c r="AD103" s="102">
        <v>23.5</v>
      </c>
      <c r="AE103" s="102">
        <v>23.9</v>
      </c>
      <c r="AF103" s="102">
        <v>32.5</v>
      </c>
      <c r="AG103" s="102">
        <v>19.9</v>
      </c>
      <c r="AH103" s="102">
        <v>9.4</v>
      </c>
      <c r="AI103" s="102">
        <v>9.3</v>
      </c>
      <c r="AJ103" s="102">
        <v>22.4</v>
      </c>
      <c r="AK103" s="102">
        <v>110.8</v>
      </c>
      <c r="AL103" s="102">
        <v>30.5</v>
      </c>
      <c r="AM103" s="102"/>
      <c r="AN103" s="102">
        <v>1.0</v>
      </c>
      <c r="AO103" s="102">
        <v>258.8</v>
      </c>
      <c r="AP103" s="102">
        <v>-0.9</v>
      </c>
    </row>
    <row r="104" ht="15.75" customHeight="1">
      <c r="A104" s="102" t="s">
        <v>643</v>
      </c>
      <c r="B104" s="102">
        <v>5754.0</v>
      </c>
      <c r="C104" s="102" t="s">
        <v>263</v>
      </c>
      <c r="D104" s="102">
        <v>355.4</v>
      </c>
      <c r="E104" s="102">
        <v>9.5</v>
      </c>
      <c r="F104" s="102">
        <v>366.7</v>
      </c>
      <c r="G104" s="102">
        <v>18.8</v>
      </c>
      <c r="H104" s="102">
        <v>8.5</v>
      </c>
      <c r="I104" s="102">
        <v>11.5</v>
      </c>
      <c r="J104" s="102">
        <v>36.9</v>
      </c>
      <c r="K104" s="102">
        <v>15.1</v>
      </c>
      <c r="L104" s="102">
        <v>9.2</v>
      </c>
      <c r="M104" s="102">
        <v>176.4</v>
      </c>
      <c r="N104" s="102">
        <v>12.7</v>
      </c>
      <c r="O104" s="102">
        <v>3.6</v>
      </c>
      <c r="P104" s="102">
        <v>16.6</v>
      </c>
      <c r="Q104" s="102">
        <v>44.9</v>
      </c>
      <c r="R104" s="102">
        <v>34.9</v>
      </c>
      <c r="S104" s="102">
        <v>680.8</v>
      </c>
      <c r="T104" s="102">
        <v>3.1</v>
      </c>
      <c r="U104" s="102">
        <v>451.2</v>
      </c>
      <c r="V104" s="102">
        <v>1.0</v>
      </c>
      <c r="W104" s="102">
        <v>837.3</v>
      </c>
      <c r="X104" s="102">
        <v>7.6</v>
      </c>
      <c r="Y104" s="102">
        <v>7.2</v>
      </c>
      <c r="Z104" s="102">
        <v>1.3</v>
      </c>
      <c r="AA104" s="102">
        <v>2.6</v>
      </c>
      <c r="AB104" s="102">
        <v>410.4</v>
      </c>
      <c r="AC104" s="102">
        <v>0.6</v>
      </c>
      <c r="AD104" s="102">
        <v>43.7</v>
      </c>
      <c r="AE104" s="102">
        <v>22.3</v>
      </c>
      <c r="AF104" s="102">
        <v>15.6</v>
      </c>
      <c r="AG104" s="102">
        <v>17.8</v>
      </c>
      <c r="AH104" s="102">
        <v>5.3</v>
      </c>
      <c r="AI104" s="102">
        <v>5.8</v>
      </c>
      <c r="AJ104" s="102">
        <v>15.2</v>
      </c>
      <c r="AK104" s="102">
        <v>52.0</v>
      </c>
      <c r="AL104" s="102">
        <v>30.5</v>
      </c>
      <c r="AM104" s="102"/>
      <c r="AN104" s="102">
        <v>13.0</v>
      </c>
      <c r="AO104" s="102">
        <v>969.2</v>
      </c>
      <c r="AP104" s="102">
        <v>-1.4</v>
      </c>
    </row>
    <row r="105" ht="15.75" customHeight="1">
      <c r="A105" s="102" t="s">
        <v>643</v>
      </c>
      <c r="B105" s="102">
        <v>5758.0</v>
      </c>
      <c r="C105" s="102" t="s">
        <v>264</v>
      </c>
      <c r="D105" s="102">
        <v>246.9</v>
      </c>
      <c r="E105" s="102">
        <v>6.3</v>
      </c>
      <c r="F105" s="102">
        <v>548.2</v>
      </c>
      <c r="G105" s="102">
        <v>17.6</v>
      </c>
      <c r="H105" s="102">
        <v>8.0</v>
      </c>
      <c r="I105" s="102">
        <v>10.6</v>
      </c>
      <c r="J105" s="102">
        <v>36.2</v>
      </c>
      <c r="K105" s="102">
        <v>16.4</v>
      </c>
      <c r="L105" s="102">
        <v>11.1</v>
      </c>
      <c r="M105" s="102">
        <v>120.0</v>
      </c>
      <c r="N105" s="102">
        <v>13.2</v>
      </c>
      <c r="O105" s="102">
        <v>4.4</v>
      </c>
      <c r="P105" s="102">
        <v>12.6</v>
      </c>
      <c r="Q105" s="102">
        <v>40.6</v>
      </c>
      <c r="R105" s="102">
        <v>42.3</v>
      </c>
      <c r="S105" s="102">
        <v>698.9</v>
      </c>
      <c r="T105" s="102">
        <v>1.5</v>
      </c>
      <c r="U105" s="102">
        <v>492.6</v>
      </c>
      <c r="V105" s="102">
        <v>1.1</v>
      </c>
      <c r="W105" s="102">
        <v>529.5</v>
      </c>
      <c r="X105" s="102">
        <v>9.6</v>
      </c>
      <c r="Y105" s="102">
        <v>8.5</v>
      </c>
      <c r="Z105" s="102">
        <v>2.0</v>
      </c>
      <c r="AA105" s="102">
        <v>3.1</v>
      </c>
      <c r="AB105" s="102">
        <v>348.9</v>
      </c>
      <c r="AC105" s="102">
        <v>0.4</v>
      </c>
      <c r="AD105" s="102">
        <v>42.5</v>
      </c>
      <c r="AE105" s="102">
        <v>23.7</v>
      </c>
      <c r="AF105" s="102">
        <v>20.7</v>
      </c>
      <c r="AG105" s="102">
        <v>12.6</v>
      </c>
      <c r="AH105" s="102">
        <v>6.2</v>
      </c>
      <c r="AI105" s="102">
        <v>6.1</v>
      </c>
      <c r="AJ105" s="102">
        <v>18.5</v>
      </c>
      <c r="AK105" s="102">
        <v>67.5</v>
      </c>
      <c r="AL105" s="102">
        <v>30.5</v>
      </c>
      <c r="AM105" s="102"/>
      <c r="AN105" s="102">
        <v>9.0</v>
      </c>
      <c r="AO105" s="102">
        <v>450.4</v>
      </c>
      <c r="AP105" s="102">
        <v>-4.1</v>
      </c>
    </row>
    <row r="106" ht="15.75" customHeight="1">
      <c r="A106" s="102" t="s">
        <v>643</v>
      </c>
      <c r="B106" s="102">
        <v>5762.0</v>
      </c>
      <c r="C106" s="102" t="s">
        <v>265</v>
      </c>
      <c r="D106" s="102">
        <v>144.7</v>
      </c>
      <c r="E106" s="102">
        <v>4.8</v>
      </c>
      <c r="F106" s="102">
        <v>120.4</v>
      </c>
      <c r="G106" s="102">
        <v>17.7</v>
      </c>
      <c r="H106" s="102">
        <v>8.3</v>
      </c>
      <c r="I106" s="102">
        <v>10.2</v>
      </c>
      <c r="J106" s="102">
        <v>36.5</v>
      </c>
      <c r="K106" s="102">
        <v>16.5</v>
      </c>
      <c r="L106" s="102">
        <v>10.7</v>
      </c>
      <c r="M106" s="102">
        <v>71.9</v>
      </c>
      <c r="N106" s="102">
        <v>15.3</v>
      </c>
      <c r="O106" s="102">
        <v>4.4</v>
      </c>
      <c r="P106" s="102">
        <v>13.5</v>
      </c>
      <c r="Q106" s="102">
        <v>43.5</v>
      </c>
      <c r="R106" s="102">
        <v>38.7</v>
      </c>
      <c r="S106" s="102">
        <v>699.8</v>
      </c>
      <c r="T106" s="102">
        <v>1.2</v>
      </c>
      <c r="U106" s="102">
        <v>471.3</v>
      </c>
      <c r="V106" s="102">
        <v>0.7</v>
      </c>
      <c r="W106" s="102">
        <v>296.1</v>
      </c>
      <c r="X106" s="102">
        <v>6.5</v>
      </c>
      <c r="Y106" s="102">
        <v>5.9</v>
      </c>
      <c r="Z106" s="102">
        <v>1.5</v>
      </c>
      <c r="AA106" s="102">
        <v>2.5</v>
      </c>
      <c r="AB106" s="102">
        <v>277.3</v>
      </c>
      <c r="AC106" s="102">
        <v>0.9</v>
      </c>
      <c r="AD106" s="102">
        <v>38.0</v>
      </c>
      <c r="AE106" s="102">
        <v>21.5</v>
      </c>
      <c r="AF106" s="102">
        <v>29.6</v>
      </c>
      <c r="AG106" s="102">
        <v>10.0</v>
      </c>
      <c r="AH106" s="102">
        <v>5.4</v>
      </c>
      <c r="AI106" s="102">
        <v>5.3</v>
      </c>
      <c r="AJ106" s="102">
        <v>13.1</v>
      </c>
      <c r="AK106" s="102">
        <v>46.6</v>
      </c>
      <c r="AL106" s="102">
        <v>28.7</v>
      </c>
      <c r="AM106" s="102"/>
      <c r="AN106" s="102">
        <v>10.0</v>
      </c>
      <c r="AO106" s="102">
        <v>1201.4</v>
      </c>
      <c r="AP106" s="102">
        <v>-4.9</v>
      </c>
    </row>
    <row r="107" ht="15.75" customHeight="1">
      <c r="A107" s="102" t="s">
        <v>643</v>
      </c>
      <c r="B107" s="102">
        <v>5766.0</v>
      </c>
      <c r="C107" s="102" t="s">
        <v>266</v>
      </c>
      <c r="D107" s="102">
        <v>347.9</v>
      </c>
      <c r="E107" s="102">
        <v>6.1</v>
      </c>
      <c r="F107" s="102">
        <v>279.2</v>
      </c>
      <c r="G107" s="102">
        <v>18.2</v>
      </c>
      <c r="H107" s="102">
        <v>8.4</v>
      </c>
      <c r="I107" s="102">
        <v>10.7</v>
      </c>
      <c r="J107" s="102">
        <v>35.0</v>
      </c>
      <c r="K107" s="102">
        <v>16.6</v>
      </c>
      <c r="L107" s="102">
        <v>11.1</v>
      </c>
      <c r="M107" s="102">
        <v>169.4</v>
      </c>
      <c r="N107" s="102">
        <v>12.4</v>
      </c>
      <c r="O107" s="102">
        <v>4.4</v>
      </c>
      <c r="P107" s="102">
        <v>19.1</v>
      </c>
      <c r="Q107" s="102">
        <v>44.2</v>
      </c>
      <c r="R107" s="102">
        <v>32.4</v>
      </c>
      <c r="S107" s="102">
        <v>666.9</v>
      </c>
      <c r="T107" s="102">
        <v>1.5</v>
      </c>
      <c r="U107" s="102">
        <v>496.7</v>
      </c>
      <c r="V107" s="102">
        <v>0.7</v>
      </c>
      <c r="W107" s="102">
        <v>458.0</v>
      </c>
      <c r="X107" s="102">
        <v>7.9</v>
      </c>
      <c r="Y107" s="102">
        <v>8.2</v>
      </c>
      <c r="Z107" s="102">
        <v>1.8</v>
      </c>
      <c r="AA107" s="102">
        <v>3.2</v>
      </c>
      <c r="AB107" s="102">
        <v>295.7</v>
      </c>
      <c r="AC107" s="102">
        <v>0.7</v>
      </c>
      <c r="AD107" s="102">
        <v>37.6</v>
      </c>
      <c r="AE107" s="102">
        <v>20.2</v>
      </c>
      <c r="AF107" s="102">
        <v>27.7</v>
      </c>
      <c r="AG107" s="102">
        <v>13.7</v>
      </c>
      <c r="AH107" s="102">
        <v>7.3</v>
      </c>
      <c r="AI107" s="102">
        <v>7.1</v>
      </c>
      <c r="AJ107" s="102">
        <v>21.8</v>
      </c>
      <c r="AK107" s="102">
        <v>78.6</v>
      </c>
      <c r="AL107" s="102">
        <v>28.5</v>
      </c>
      <c r="AM107" s="102"/>
      <c r="AN107" s="102">
        <v>16.0</v>
      </c>
      <c r="AO107" s="102">
        <v>1246.2</v>
      </c>
      <c r="AP107" s="102">
        <v>-2.7</v>
      </c>
    </row>
    <row r="108" ht="15.75" customHeight="1">
      <c r="A108" s="102" t="s">
        <v>643</v>
      </c>
      <c r="B108" s="102">
        <v>5770.0</v>
      </c>
      <c r="C108" s="102" t="s">
        <v>267</v>
      </c>
      <c r="D108" s="102">
        <v>311.2</v>
      </c>
      <c r="E108" s="102">
        <v>5.3</v>
      </c>
      <c r="F108" s="102">
        <v>270.1</v>
      </c>
      <c r="G108" s="102">
        <v>18.0</v>
      </c>
      <c r="H108" s="102">
        <v>8.2</v>
      </c>
      <c r="I108" s="102">
        <v>10.7</v>
      </c>
      <c r="J108" s="102">
        <v>35.9</v>
      </c>
      <c r="K108" s="102">
        <v>16.2</v>
      </c>
      <c r="L108" s="102">
        <v>10.9</v>
      </c>
      <c r="M108" s="102">
        <v>152.6</v>
      </c>
      <c r="N108" s="102">
        <v>13.7</v>
      </c>
      <c r="O108" s="102">
        <v>5.0</v>
      </c>
      <c r="P108" s="102">
        <v>14.7</v>
      </c>
      <c r="Q108" s="102">
        <v>39.5</v>
      </c>
      <c r="R108" s="102">
        <v>40.7</v>
      </c>
      <c r="S108" s="102">
        <v>705.9</v>
      </c>
      <c r="T108" s="102">
        <v>1.9</v>
      </c>
      <c r="U108" s="102">
        <v>469.0</v>
      </c>
      <c r="V108" s="102">
        <v>0.9</v>
      </c>
      <c r="W108" s="102">
        <v>469.1</v>
      </c>
      <c r="X108" s="102">
        <v>7.4</v>
      </c>
      <c r="Y108" s="102">
        <v>7.1</v>
      </c>
      <c r="Z108" s="102">
        <v>1.8</v>
      </c>
      <c r="AA108" s="102">
        <v>2.5</v>
      </c>
      <c r="AB108" s="102">
        <v>364.6</v>
      </c>
      <c r="AC108" s="102">
        <v>0.5</v>
      </c>
      <c r="AD108" s="102">
        <v>36.3</v>
      </c>
      <c r="AE108" s="102">
        <v>21.3</v>
      </c>
      <c r="AF108" s="102">
        <v>27.4</v>
      </c>
      <c r="AG108" s="102">
        <v>14.6</v>
      </c>
      <c r="AH108" s="102">
        <v>5.7</v>
      </c>
      <c r="AI108" s="102">
        <v>5.6</v>
      </c>
      <c r="AJ108" s="102">
        <v>15.8</v>
      </c>
      <c r="AK108" s="102">
        <v>70.1</v>
      </c>
      <c r="AL108" s="102">
        <v>30.4</v>
      </c>
      <c r="AM108" s="102"/>
      <c r="AN108" s="102">
        <v>11.0</v>
      </c>
      <c r="AO108" s="102">
        <v>1152.4</v>
      </c>
      <c r="AP108" s="102">
        <v>-3.7</v>
      </c>
    </row>
    <row r="109" ht="15.75" customHeight="1">
      <c r="A109" s="102" t="s">
        <v>643</v>
      </c>
      <c r="B109" s="102">
        <v>5774.0</v>
      </c>
      <c r="C109" s="102" t="s">
        <v>268</v>
      </c>
      <c r="D109" s="102">
        <v>301.5</v>
      </c>
      <c r="E109" s="102">
        <v>7.3</v>
      </c>
      <c r="F109" s="102">
        <v>241.8</v>
      </c>
      <c r="G109" s="102">
        <v>18.4</v>
      </c>
      <c r="H109" s="102">
        <v>9.6</v>
      </c>
      <c r="I109" s="102">
        <v>13.1</v>
      </c>
      <c r="J109" s="102">
        <v>36.8</v>
      </c>
      <c r="K109" s="102">
        <v>14.0</v>
      </c>
      <c r="L109" s="102">
        <v>8.2</v>
      </c>
      <c r="M109" s="102">
        <v>149.6</v>
      </c>
      <c r="N109" s="102">
        <v>13.6</v>
      </c>
      <c r="O109" s="102">
        <v>3.5</v>
      </c>
      <c r="P109" s="102">
        <v>17.9</v>
      </c>
      <c r="Q109" s="102">
        <v>41.9</v>
      </c>
      <c r="R109" s="102">
        <v>36.8</v>
      </c>
      <c r="S109" s="102">
        <v>637.9</v>
      </c>
      <c r="T109" s="102">
        <v>3.4</v>
      </c>
      <c r="U109" s="102">
        <v>462.2</v>
      </c>
      <c r="V109" s="102">
        <v>0.7</v>
      </c>
      <c r="W109" s="102">
        <v>425.7</v>
      </c>
      <c r="X109" s="102">
        <v>7.9</v>
      </c>
      <c r="Y109" s="102">
        <v>7.6</v>
      </c>
      <c r="Z109" s="102">
        <v>1.4</v>
      </c>
      <c r="AA109" s="102">
        <v>2.7</v>
      </c>
      <c r="AB109" s="102">
        <v>352.1</v>
      </c>
      <c r="AC109" s="102">
        <v>0.6</v>
      </c>
      <c r="AD109" s="102">
        <v>33.5</v>
      </c>
      <c r="AE109" s="102">
        <v>20.7</v>
      </c>
      <c r="AF109" s="102">
        <v>26.8</v>
      </c>
      <c r="AG109" s="102">
        <v>18.4</v>
      </c>
      <c r="AH109" s="102">
        <v>6.1</v>
      </c>
      <c r="AI109" s="102">
        <v>6.3</v>
      </c>
      <c r="AJ109" s="102">
        <v>16.2</v>
      </c>
      <c r="AK109" s="102">
        <v>67.3</v>
      </c>
      <c r="AL109" s="102">
        <v>29.9</v>
      </c>
      <c r="AM109" s="102"/>
      <c r="AN109" s="102">
        <v>10.0</v>
      </c>
      <c r="AO109" s="102">
        <v>1246.8</v>
      </c>
      <c r="AP109" s="102">
        <v>0.3</v>
      </c>
    </row>
    <row r="110" ht="15.75" customHeight="1">
      <c r="A110" s="102" t="s">
        <v>643</v>
      </c>
      <c r="B110" s="102">
        <v>5911.0</v>
      </c>
      <c r="C110" s="102" t="s">
        <v>269</v>
      </c>
      <c r="D110" s="102">
        <v>373.5</v>
      </c>
      <c r="E110" s="102">
        <v>11.9</v>
      </c>
      <c r="F110" s="102">
        <v>2564.2</v>
      </c>
      <c r="G110" s="102">
        <v>13.9</v>
      </c>
      <c r="H110" s="102">
        <v>8.7</v>
      </c>
      <c r="I110" s="102">
        <v>13.1</v>
      </c>
      <c r="J110" s="102">
        <v>36.7</v>
      </c>
      <c r="K110" s="102">
        <v>16.9</v>
      </c>
      <c r="L110" s="102">
        <v>10.6</v>
      </c>
      <c r="M110" s="102">
        <v>182.6</v>
      </c>
      <c r="N110" s="102">
        <v>10.7</v>
      </c>
      <c r="O110" s="102">
        <v>6.0</v>
      </c>
      <c r="P110" s="102">
        <v>15.4</v>
      </c>
      <c r="Q110" s="102">
        <v>34.9</v>
      </c>
      <c r="R110" s="102">
        <v>43.6</v>
      </c>
      <c r="S110" s="102">
        <v>563.7</v>
      </c>
      <c r="T110" s="102">
        <v>0.8</v>
      </c>
      <c r="U110" s="102">
        <v>535.2</v>
      </c>
      <c r="V110" s="102">
        <v>0.4</v>
      </c>
      <c r="W110" s="102">
        <v>350.7</v>
      </c>
      <c r="X110" s="102">
        <v>7.6</v>
      </c>
      <c r="Y110" s="102">
        <v>7.2</v>
      </c>
      <c r="Z110" s="102">
        <v>2.4</v>
      </c>
      <c r="AA110" s="102">
        <v>3.6</v>
      </c>
      <c r="AB110" s="102">
        <v>337.0</v>
      </c>
      <c r="AC110" s="102">
        <v>0.0</v>
      </c>
      <c r="AD110" s="102">
        <v>23.6</v>
      </c>
      <c r="AE110" s="102">
        <v>22.3</v>
      </c>
      <c r="AF110" s="102">
        <v>34.1</v>
      </c>
      <c r="AG110" s="102">
        <v>20.0</v>
      </c>
      <c r="AH110" s="102">
        <v>10.1</v>
      </c>
      <c r="AI110" s="102">
        <v>9.5</v>
      </c>
      <c r="AJ110" s="102">
        <v>24.6</v>
      </c>
      <c r="AK110" s="102">
        <v>106.0</v>
      </c>
      <c r="AL110" s="102">
        <v>27.6</v>
      </c>
      <c r="AM110" s="102"/>
      <c r="AN110" s="102">
        <v>1.0</v>
      </c>
      <c r="AO110" s="102">
        <v>145.7</v>
      </c>
      <c r="AP110" s="102">
        <v>-4.3</v>
      </c>
    </row>
    <row r="111" ht="15.75" customHeight="1">
      <c r="A111" s="102" t="s">
        <v>643</v>
      </c>
      <c r="B111" s="102">
        <v>5913.0</v>
      </c>
      <c r="C111" s="102" t="s">
        <v>270</v>
      </c>
      <c r="D111" s="102">
        <v>581.6</v>
      </c>
      <c r="E111" s="102">
        <v>16.2</v>
      </c>
      <c r="F111" s="102">
        <v>2071.9</v>
      </c>
      <c r="G111" s="102">
        <v>15.7</v>
      </c>
      <c r="H111" s="102">
        <v>8.8</v>
      </c>
      <c r="I111" s="102">
        <v>13.2</v>
      </c>
      <c r="J111" s="102">
        <v>35.4</v>
      </c>
      <c r="K111" s="102">
        <v>16.6</v>
      </c>
      <c r="L111" s="102">
        <v>10.3</v>
      </c>
      <c r="M111" s="102">
        <v>286.2</v>
      </c>
      <c r="N111" s="102">
        <v>10.6</v>
      </c>
      <c r="O111" s="102">
        <v>7.4</v>
      </c>
      <c r="P111" s="102">
        <v>16.9</v>
      </c>
      <c r="Q111" s="102">
        <v>36.0</v>
      </c>
      <c r="R111" s="102">
        <v>39.7</v>
      </c>
      <c r="S111" s="102">
        <v>514.6</v>
      </c>
      <c r="T111" s="102">
        <v>1.4</v>
      </c>
      <c r="U111" s="102">
        <v>543.2</v>
      </c>
      <c r="V111" s="102">
        <v>0.3</v>
      </c>
      <c r="W111" s="102">
        <v>460.5</v>
      </c>
      <c r="X111" s="102">
        <v>9.5</v>
      </c>
      <c r="Y111" s="102">
        <v>7.4</v>
      </c>
      <c r="Z111" s="102">
        <v>2.7</v>
      </c>
      <c r="AA111" s="102">
        <v>2.8</v>
      </c>
      <c r="AB111" s="102">
        <v>352.1</v>
      </c>
      <c r="AC111" s="102">
        <v>0.1</v>
      </c>
      <c r="AD111" s="102">
        <v>19.5</v>
      </c>
      <c r="AE111" s="102">
        <v>25.0</v>
      </c>
      <c r="AF111" s="102">
        <v>29.3</v>
      </c>
      <c r="AG111" s="102">
        <v>26.2</v>
      </c>
      <c r="AH111" s="102">
        <v>12.5</v>
      </c>
      <c r="AI111" s="102">
        <v>12.3</v>
      </c>
      <c r="AJ111" s="102">
        <v>27.2</v>
      </c>
      <c r="AK111" s="102">
        <v>140.5</v>
      </c>
      <c r="AL111" s="102">
        <v>28.2</v>
      </c>
      <c r="AM111" s="102"/>
      <c r="AN111" s="102">
        <v>1.0</v>
      </c>
      <c r="AO111" s="102">
        <v>280.7</v>
      </c>
      <c r="AP111" s="102">
        <v>-3.1</v>
      </c>
    </row>
    <row r="112" ht="15.75" customHeight="1">
      <c r="A112" s="102" t="s">
        <v>643</v>
      </c>
      <c r="B112" s="102">
        <v>5914.0</v>
      </c>
      <c r="C112" s="102" t="s">
        <v>271</v>
      </c>
      <c r="D112" s="102">
        <v>186.3</v>
      </c>
      <c r="E112" s="102">
        <v>13.0</v>
      </c>
      <c r="F112" s="102">
        <v>1161.9</v>
      </c>
      <c r="G112" s="102">
        <v>16.5</v>
      </c>
      <c r="H112" s="102">
        <v>8.5</v>
      </c>
      <c r="I112" s="102">
        <v>11.2</v>
      </c>
      <c r="J112" s="102">
        <v>35.1</v>
      </c>
      <c r="K112" s="102">
        <v>17.4</v>
      </c>
      <c r="L112" s="102">
        <v>11.2</v>
      </c>
      <c r="M112" s="102">
        <v>90.0</v>
      </c>
      <c r="N112" s="102">
        <v>13.2</v>
      </c>
      <c r="O112" s="102">
        <v>5.3</v>
      </c>
      <c r="P112" s="102">
        <v>17.3</v>
      </c>
      <c r="Q112" s="102">
        <v>36.5</v>
      </c>
      <c r="R112" s="102">
        <v>40.9</v>
      </c>
      <c r="S112" s="102">
        <v>564.4</v>
      </c>
      <c r="T112" s="102">
        <v>1.0</v>
      </c>
      <c r="U112" s="102">
        <v>557.0</v>
      </c>
      <c r="V112" s="102">
        <v>0.7</v>
      </c>
      <c r="W112" s="102">
        <v>416.3</v>
      </c>
      <c r="X112" s="102">
        <v>7.3</v>
      </c>
      <c r="Y112" s="102">
        <v>7.9</v>
      </c>
      <c r="Z112" s="102">
        <v>2.3</v>
      </c>
      <c r="AA112" s="102">
        <v>3.5</v>
      </c>
      <c r="AB112" s="102">
        <v>358.8</v>
      </c>
      <c r="AC112" s="102">
        <v>0.2</v>
      </c>
      <c r="AD112" s="102">
        <v>29.7</v>
      </c>
      <c r="AE112" s="102">
        <v>24.7</v>
      </c>
      <c r="AF112" s="102">
        <v>29.4</v>
      </c>
      <c r="AG112" s="102">
        <v>16.1</v>
      </c>
      <c r="AH112" s="102">
        <v>10.4</v>
      </c>
      <c r="AI112" s="102">
        <v>10.5</v>
      </c>
      <c r="AJ112" s="102">
        <v>21.1</v>
      </c>
      <c r="AK112" s="102">
        <v>122.7</v>
      </c>
      <c r="AL112" s="102">
        <v>29.8</v>
      </c>
      <c r="AM112" s="102"/>
      <c r="AN112" s="102">
        <v>1.0</v>
      </c>
      <c r="AO112" s="102">
        <v>160.4</v>
      </c>
      <c r="AP112" s="102">
        <v>-5.2</v>
      </c>
    </row>
    <row r="113" ht="15.75" customHeight="1">
      <c r="A113" s="102" t="s">
        <v>643</v>
      </c>
      <c r="B113" s="102">
        <v>5915.0</v>
      </c>
      <c r="C113" s="102" t="s">
        <v>272</v>
      </c>
      <c r="D113" s="102">
        <v>182.0</v>
      </c>
      <c r="E113" s="102">
        <v>14.8</v>
      </c>
      <c r="F113" s="102">
        <v>803.9</v>
      </c>
      <c r="G113" s="102">
        <v>17.3</v>
      </c>
      <c r="H113" s="102">
        <v>8.6</v>
      </c>
      <c r="I113" s="102">
        <v>11.8</v>
      </c>
      <c r="J113" s="102">
        <v>36.5</v>
      </c>
      <c r="K113" s="102">
        <v>16.1</v>
      </c>
      <c r="L113" s="102">
        <v>9.6</v>
      </c>
      <c r="M113" s="102">
        <v>90.9</v>
      </c>
      <c r="N113" s="102">
        <v>12.8</v>
      </c>
      <c r="O113" s="102">
        <v>5.3</v>
      </c>
      <c r="P113" s="102">
        <v>19.5</v>
      </c>
      <c r="Q113" s="102">
        <v>42.3</v>
      </c>
      <c r="R113" s="102">
        <v>32.8</v>
      </c>
      <c r="S113" s="102">
        <v>552.4</v>
      </c>
      <c r="T113" s="102">
        <v>1.3</v>
      </c>
      <c r="U113" s="102">
        <v>475.3</v>
      </c>
      <c r="V113" s="102">
        <v>0.4</v>
      </c>
      <c r="W113" s="102">
        <v>368.1</v>
      </c>
      <c r="X113" s="102">
        <v>7.7</v>
      </c>
      <c r="Y113" s="102">
        <v>7.1</v>
      </c>
      <c r="Z113" s="102">
        <v>2.3</v>
      </c>
      <c r="AA113" s="102">
        <v>2.4</v>
      </c>
      <c r="AB113" s="102">
        <v>284.7</v>
      </c>
      <c r="AC113" s="102">
        <v>0.1</v>
      </c>
      <c r="AD113" s="102">
        <v>26.4</v>
      </c>
      <c r="AE113" s="102">
        <v>26.7</v>
      </c>
      <c r="AF113" s="102">
        <v>30.8</v>
      </c>
      <c r="AG113" s="102">
        <v>16.0</v>
      </c>
      <c r="AH113" s="102">
        <v>9.9</v>
      </c>
      <c r="AI113" s="102">
        <v>10.4</v>
      </c>
      <c r="AJ113" s="102">
        <v>22.9</v>
      </c>
      <c r="AK113" s="102">
        <v>122.6</v>
      </c>
      <c r="AL113" s="102">
        <v>27.1</v>
      </c>
      <c r="AM113" s="102"/>
      <c r="AN113" s="102">
        <v>1.0</v>
      </c>
      <c r="AO113" s="102">
        <v>226.4</v>
      </c>
      <c r="AP113" s="102">
        <v>-2.9</v>
      </c>
    </row>
    <row r="114" ht="15.75" customHeight="1">
      <c r="A114" s="102" t="s">
        <v>643</v>
      </c>
      <c r="B114" s="102">
        <v>5916.0</v>
      </c>
      <c r="C114" s="102" t="s">
        <v>273</v>
      </c>
      <c r="D114" s="102">
        <v>163.9</v>
      </c>
      <c r="E114" s="102">
        <v>15.8</v>
      </c>
      <c r="F114" s="102">
        <v>3188.0</v>
      </c>
      <c r="G114" s="102">
        <v>15.3</v>
      </c>
      <c r="H114" s="102">
        <v>8.0</v>
      </c>
      <c r="I114" s="102">
        <v>11.4</v>
      </c>
      <c r="J114" s="102">
        <v>37.4</v>
      </c>
      <c r="K114" s="102">
        <v>17.1</v>
      </c>
      <c r="L114" s="102">
        <v>10.9</v>
      </c>
      <c r="M114" s="102">
        <v>80.9</v>
      </c>
      <c r="N114" s="102">
        <v>10.8</v>
      </c>
      <c r="O114" s="102">
        <v>8.0</v>
      </c>
      <c r="P114" s="102">
        <v>18.2</v>
      </c>
      <c r="Q114" s="102">
        <v>37.2</v>
      </c>
      <c r="R114" s="102">
        <v>36.6</v>
      </c>
      <c r="S114" s="102">
        <v>498.2</v>
      </c>
      <c r="T114" s="102">
        <v>0.9</v>
      </c>
      <c r="U114" s="102">
        <v>518.3</v>
      </c>
      <c r="V114" s="102">
        <v>0.3</v>
      </c>
      <c r="W114" s="102">
        <v>267.2</v>
      </c>
      <c r="X114" s="102">
        <v>7.7</v>
      </c>
      <c r="Y114" s="102">
        <v>7.5</v>
      </c>
      <c r="Z114" s="102">
        <v>3.1</v>
      </c>
      <c r="AA114" s="102">
        <v>1.8</v>
      </c>
      <c r="AB114" s="102">
        <v>263.8</v>
      </c>
      <c r="AC114" s="102">
        <v>0.1</v>
      </c>
      <c r="AD114" s="102">
        <v>28.6</v>
      </c>
      <c r="AE114" s="102">
        <v>22.3</v>
      </c>
      <c r="AF114" s="102">
        <v>29.9</v>
      </c>
      <c r="AG114" s="102">
        <v>19.1</v>
      </c>
      <c r="AH114" s="102">
        <v>13.4</v>
      </c>
      <c r="AI114" s="102">
        <v>13.2</v>
      </c>
      <c r="AJ114" s="102">
        <v>28.5</v>
      </c>
      <c r="AK114" s="102">
        <v>129.1</v>
      </c>
      <c r="AL114" s="102">
        <v>27.6</v>
      </c>
      <c r="AM114" s="102"/>
      <c r="AN114" s="102">
        <v>1.0</v>
      </c>
      <c r="AO114" s="102">
        <v>51.4</v>
      </c>
      <c r="AP114" s="102">
        <v>-5.6</v>
      </c>
    </row>
    <row r="115" ht="15.75" customHeight="1">
      <c r="A115" s="102" t="s">
        <v>643</v>
      </c>
      <c r="B115" s="102">
        <v>5954.0</v>
      </c>
      <c r="C115" s="102" t="s">
        <v>274</v>
      </c>
      <c r="D115" s="102">
        <v>328.9</v>
      </c>
      <c r="E115" s="102">
        <v>8.2</v>
      </c>
      <c r="F115" s="102">
        <v>805.3</v>
      </c>
      <c r="G115" s="102">
        <v>15.3</v>
      </c>
      <c r="H115" s="102">
        <v>7.6</v>
      </c>
      <c r="I115" s="102">
        <v>10.5</v>
      </c>
      <c r="J115" s="102">
        <v>37.2</v>
      </c>
      <c r="K115" s="102">
        <v>18.4</v>
      </c>
      <c r="L115" s="102">
        <v>11.0</v>
      </c>
      <c r="M115" s="102">
        <v>158.8</v>
      </c>
      <c r="N115" s="102">
        <v>10.6</v>
      </c>
      <c r="O115" s="102">
        <v>4.5</v>
      </c>
      <c r="P115" s="102">
        <v>15.1</v>
      </c>
      <c r="Q115" s="102">
        <v>37.9</v>
      </c>
      <c r="R115" s="102">
        <v>42.5</v>
      </c>
      <c r="S115" s="102">
        <v>657.8</v>
      </c>
      <c r="T115" s="102">
        <v>1.3</v>
      </c>
      <c r="U115" s="102">
        <v>529.5</v>
      </c>
      <c r="V115" s="102">
        <v>0.8</v>
      </c>
      <c r="W115" s="102">
        <v>583.7</v>
      </c>
      <c r="X115" s="102">
        <v>7.7</v>
      </c>
      <c r="Y115" s="102">
        <v>8.5</v>
      </c>
      <c r="Z115" s="102">
        <v>2.1</v>
      </c>
      <c r="AA115" s="102">
        <v>2.8</v>
      </c>
      <c r="AB115" s="102">
        <v>294.5</v>
      </c>
      <c r="AC115" s="102">
        <v>0.2</v>
      </c>
      <c r="AD115" s="102">
        <v>41.6</v>
      </c>
      <c r="AE115" s="102">
        <v>20.3</v>
      </c>
      <c r="AF115" s="102">
        <v>25.1</v>
      </c>
      <c r="AG115" s="102">
        <v>12.7</v>
      </c>
      <c r="AH115" s="102">
        <v>7.3</v>
      </c>
      <c r="AI115" s="102">
        <v>7.2</v>
      </c>
      <c r="AJ115" s="102">
        <v>17.4</v>
      </c>
      <c r="AK115" s="102">
        <v>79.5</v>
      </c>
      <c r="AL115" s="102">
        <v>26.1</v>
      </c>
      <c r="AM115" s="102"/>
      <c r="AN115" s="102">
        <v>9.0</v>
      </c>
      <c r="AO115" s="102">
        <v>408.4</v>
      </c>
      <c r="AP115" s="102">
        <v>-5.6</v>
      </c>
    </row>
    <row r="116" ht="15.75" customHeight="1">
      <c r="A116" s="102" t="s">
        <v>643</v>
      </c>
      <c r="B116" s="102">
        <v>5958.0</v>
      </c>
      <c r="C116" s="102" t="s">
        <v>275</v>
      </c>
      <c r="D116" s="102">
        <v>263.8</v>
      </c>
      <c r="E116" s="102">
        <v>7.0</v>
      </c>
      <c r="F116" s="102">
        <v>134.6</v>
      </c>
      <c r="G116" s="102">
        <v>17.5</v>
      </c>
      <c r="H116" s="102">
        <v>8.2</v>
      </c>
      <c r="I116" s="102">
        <v>10.4</v>
      </c>
      <c r="J116" s="102">
        <v>36.5</v>
      </c>
      <c r="K116" s="102">
        <v>16.7</v>
      </c>
      <c r="L116" s="102">
        <v>10.7</v>
      </c>
      <c r="M116" s="102">
        <v>130.7</v>
      </c>
      <c r="N116" s="102">
        <v>13.1</v>
      </c>
      <c r="O116" s="102">
        <v>6.1</v>
      </c>
      <c r="P116" s="102">
        <v>18.9</v>
      </c>
      <c r="Q116" s="102">
        <v>42.5</v>
      </c>
      <c r="R116" s="102">
        <v>32.5</v>
      </c>
      <c r="S116" s="102">
        <v>691.5</v>
      </c>
      <c r="T116" s="102">
        <v>1.5</v>
      </c>
      <c r="U116" s="102">
        <v>503.0</v>
      </c>
      <c r="V116" s="102">
        <v>1.1</v>
      </c>
      <c r="W116" s="102">
        <v>515.7</v>
      </c>
      <c r="X116" s="102">
        <v>7.9</v>
      </c>
      <c r="Y116" s="102">
        <v>8.3</v>
      </c>
      <c r="Z116" s="102">
        <v>2.3</v>
      </c>
      <c r="AA116" s="102">
        <v>4.8</v>
      </c>
      <c r="AB116" s="102">
        <v>349.1</v>
      </c>
      <c r="AC116" s="102">
        <v>0.8</v>
      </c>
      <c r="AD116" s="102">
        <v>44.7</v>
      </c>
      <c r="AE116" s="102">
        <v>18.6</v>
      </c>
      <c r="AF116" s="102">
        <v>24.8</v>
      </c>
      <c r="AG116" s="102">
        <v>11.2</v>
      </c>
      <c r="AH116" s="102">
        <v>5.1</v>
      </c>
      <c r="AI116" s="102">
        <v>5.3</v>
      </c>
      <c r="AJ116" s="102">
        <v>12.1</v>
      </c>
      <c r="AK116" s="102">
        <v>52.7</v>
      </c>
      <c r="AL116" s="102">
        <v>28.0</v>
      </c>
      <c r="AM116" s="102"/>
      <c r="AN116" s="102">
        <v>12.0</v>
      </c>
      <c r="AO116" s="102">
        <v>1960.2</v>
      </c>
      <c r="AP116" s="102">
        <v>-4.0</v>
      </c>
    </row>
    <row r="117" ht="15.75" customHeight="1">
      <c r="A117" s="102" t="s">
        <v>643</v>
      </c>
      <c r="B117" s="102">
        <v>5962.0</v>
      </c>
      <c r="C117" s="102" t="s">
        <v>276</v>
      </c>
      <c r="D117" s="102">
        <v>425.7</v>
      </c>
      <c r="E117" s="102">
        <v>11.9</v>
      </c>
      <c r="F117" s="102">
        <v>401.2</v>
      </c>
      <c r="G117" s="102">
        <v>17.1</v>
      </c>
      <c r="H117" s="102">
        <v>8.3</v>
      </c>
      <c r="I117" s="102">
        <v>10.8</v>
      </c>
      <c r="J117" s="102">
        <v>36.5</v>
      </c>
      <c r="K117" s="102">
        <v>17.1</v>
      </c>
      <c r="L117" s="102">
        <v>10.1</v>
      </c>
      <c r="M117" s="102">
        <v>209.7</v>
      </c>
      <c r="N117" s="102">
        <v>12.1</v>
      </c>
      <c r="O117" s="102">
        <v>7.0</v>
      </c>
      <c r="P117" s="102">
        <v>18.1</v>
      </c>
      <c r="Q117" s="102">
        <v>40.3</v>
      </c>
      <c r="R117" s="102">
        <v>34.6</v>
      </c>
      <c r="S117" s="102">
        <v>643.8</v>
      </c>
      <c r="T117" s="102">
        <v>1.2</v>
      </c>
      <c r="U117" s="102">
        <v>507.0</v>
      </c>
      <c r="V117" s="102">
        <v>1.4</v>
      </c>
      <c r="W117" s="102">
        <v>595.6</v>
      </c>
      <c r="X117" s="102">
        <v>7.3</v>
      </c>
      <c r="Y117" s="102">
        <v>7.8</v>
      </c>
      <c r="Z117" s="102">
        <v>2.6</v>
      </c>
      <c r="AA117" s="102">
        <v>3.4</v>
      </c>
      <c r="AB117" s="102">
        <v>351.1</v>
      </c>
      <c r="AC117" s="102">
        <v>0.2</v>
      </c>
      <c r="AD117" s="102">
        <v>53.9</v>
      </c>
      <c r="AE117" s="102">
        <v>15.6</v>
      </c>
      <c r="AF117" s="102">
        <v>19.0</v>
      </c>
      <c r="AG117" s="102">
        <v>11.2</v>
      </c>
      <c r="AH117" s="102">
        <v>6.9</v>
      </c>
      <c r="AI117" s="102">
        <v>7.2</v>
      </c>
      <c r="AJ117" s="102">
        <v>13.9</v>
      </c>
      <c r="AK117" s="102">
        <v>75.5</v>
      </c>
      <c r="AL117" s="102">
        <v>29.5</v>
      </c>
      <c r="AM117" s="102"/>
      <c r="AN117" s="102">
        <v>15.0</v>
      </c>
      <c r="AO117" s="102">
        <v>1061.1</v>
      </c>
      <c r="AP117" s="102">
        <v>-3.1</v>
      </c>
    </row>
    <row r="118" ht="15.75" customHeight="1">
      <c r="A118" s="102" t="s">
        <v>643</v>
      </c>
      <c r="B118" s="102">
        <v>5966.0</v>
      </c>
      <c r="C118" s="102" t="s">
        <v>277</v>
      </c>
      <c r="D118" s="102">
        <v>137.8</v>
      </c>
      <c r="E118" s="102">
        <v>8.5</v>
      </c>
      <c r="F118" s="102">
        <v>193.5</v>
      </c>
      <c r="G118" s="102">
        <v>18.0</v>
      </c>
      <c r="H118" s="102">
        <v>8.5</v>
      </c>
      <c r="I118" s="102">
        <v>11.3</v>
      </c>
      <c r="J118" s="102">
        <v>37.8</v>
      </c>
      <c r="K118" s="102">
        <v>15.1</v>
      </c>
      <c r="L118" s="102">
        <v>9.3</v>
      </c>
      <c r="M118" s="102">
        <v>69.0</v>
      </c>
      <c r="N118" s="102">
        <v>13.9</v>
      </c>
      <c r="O118" s="102">
        <v>5.5</v>
      </c>
      <c r="P118" s="102">
        <v>19.7</v>
      </c>
      <c r="Q118" s="102">
        <v>39.5</v>
      </c>
      <c r="R118" s="102">
        <v>35.3</v>
      </c>
      <c r="S118" s="102">
        <v>699.9</v>
      </c>
      <c r="T118" s="102">
        <v>1.9</v>
      </c>
      <c r="U118" s="102">
        <v>460.8</v>
      </c>
      <c r="V118" s="102">
        <v>1.6</v>
      </c>
      <c r="W118" s="102">
        <v>726.8</v>
      </c>
      <c r="X118" s="102">
        <v>6.4</v>
      </c>
      <c r="Y118" s="102">
        <v>7.0</v>
      </c>
      <c r="Z118" s="102">
        <v>1.7</v>
      </c>
      <c r="AA118" s="102">
        <v>2.5</v>
      </c>
      <c r="AB118" s="102">
        <v>374.5</v>
      </c>
      <c r="AC118" s="102">
        <v>0.5</v>
      </c>
      <c r="AD118" s="102">
        <v>56.0</v>
      </c>
      <c r="AE118" s="102">
        <v>14.5</v>
      </c>
      <c r="AF118" s="102">
        <v>17.5</v>
      </c>
      <c r="AG118" s="102">
        <v>11.6</v>
      </c>
      <c r="AH118" s="102">
        <v>4.7</v>
      </c>
      <c r="AI118" s="102">
        <v>5.4</v>
      </c>
      <c r="AJ118" s="102">
        <v>13.7</v>
      </c>
      <c r="AK118" s="102">
        <v>43.6</v>
      </c>
      <c r="AL118" s="102">
        <v>31.3</v>
      </c>
      <c r="AM118" s="102"/>
      <c r="AN118" s="102">
        <v>7.0</v>
      </c>
      <c r="AO118" s="102">
        <v>712.1</v>
      </c>
      <c r="AP118" s="102">
        <v>-2.0</v>
      </c>
    </row>
    <row r="119" ht="15.75" customHeight="1">
      <c r="A119" s="102" t="s">
        <v>643</v>
      </c>
      <c r="B119" s="102">
        <v>5970.0</v>
      </c>
      <c r="C119" s="102" t="s">
        <v>278</v>
      </c>
      <c r="D119" s="102">
        <v>280.9</v>
      </c>
      <c r="E119" s="102">
        <v>8.9</v>
      </c>
      <c r="F119" s="102">
        <v>248.0</v>
      </c>
      <c r="G119" s="102">
        <v>16.2</v>
      </c>
      <c r="H119" s="102">
        <v>9.0</v>
      </c>
      <c r="I119" s="102">
        <v>11.9</v>
      </c>
      <c r="J119" s="102">
        <v>36.1</v>
      </c>
      <c r="K119" s="102">
        <v>16.7</v>
      </c>
      <c r="L119" s="102">
        <v>10.2</v>
      </c>
      <c r="M119" s="102">
        <v>139.3</v>
      </c>
      <c r="N119" s="102">
        <v>13.8</v>
      </c>
      <c r="O119" s="102">
        <v>3.5</v>
      </c>
      <c r="P119" s="102">
        <v>14.7</v>
      </c>
      <c r="Q119" s="102">
        <v>41.1</v>
      </c>
      <c r="R119" s="102">
        <v>40.8</v>
      </c>
      <c r="S119" s="102">
        <v>691.1</v>
      </c>
      <c r="T119" s="102">
        <v>1.3</v>
      </c>
      <c r="U119" s="102">
        <v>491.8</v>
      </c>
      <c r="V119" s="102">
        <v>1.1</v>
      </c>
      <c r="W119" s="102">
        <v>791.8</v>
      </c>
      <c r="X119" s="102">
        <v>6.6</v>
      </c>
      <c r="Y119" s="102">
        <v>6.4</v>
      </c>
      <c r="Z119" s="102">
        <v>1.6</v>
      </c>
      <c r="AA119" s="102">
        <v>1.6</v>
      </c>
      <c r="AB119" s="102">
        <v>376.3</v>
      </c>
      <c r="AC119" s="102">
        <v>0.3</v>
      </c>
      <c r="AD119" s="102">
        <v>43.7</v>
      </c>
      <c r="AE119" s="102">
        <v>20.5</v>
      </c>
      <c r="AF119" s="102">
        <v>22.7</v>
      </c>
      <c r="AG119" s="102">
        <v>12.9</v>
      </c>
      <c r="AH119" s="102">
        <v>5.7</v>
      </c>
      <c r="AI119" s="102">
        <v>5.9</v>
      </c>
      <c r="AJ119" s="102">
        <v>14.7</v>
      </c>
      <c r="AK119" s="102">
        <v>54.6</v>
      </c>
      <c r="AL119" s="102">
        <v>29.1</v>
      </c>
      <c r="AM119" s="102"/>
      <c r="AN119" s="102">
        <v>11.0</v>
      </c>
      <c r="AO119" s="102">
        <v>1132.9</v>
      </c>
      <c r="AP119" s="102">
        <v>-3.8</v>
      </c>
    </row>
    <row r="120" ht="15.75" customHeight="1">
      <c r="A120" s="102" t="s">
        <v>643</v>
      </c>
      <c r="B120" s="102">
        <v>5974.0</v>
      </c>
      <c r="C120" s="102" t="s">
        <v>279</v>
      </c>
      <c r="D120" s="102">
        <v>303.1</v>
      </c>
      <c r="E120" s="102">
        <v>7.4</v>
      </c>
      <c r="F120" s="102">
        <v>228.2</v>
      </c>
      <c r="G120" s="102">
        <v>17.5</v>
      </c>
      <c r="H120" s="102">
        <v>8.1</v>
      </c>
      <c r="I120" s="102">
        <v>11.0</v>
      </c>
      <c r="J120" s="102">
        <v>37.2</v>
      </c>
      <c r="K120" s="102">
        <v>16.3</v>
      </c>
      <c r="L120" s="102">
        <v>9.9</v>
      </c>
      <c r="M120" s="102">
        <v>149.5</v>
      </c>
      <c r="N120" s="102">
        <v>13.0</v>
      </c>
      <c r="O120" s="102">
        <v>5.2</v>
      </c>
      <c r="P120" s="102">
        <v>15.9</v>
      </c>
      <c r="Q120" s="102">
        <v>40.9</v>
      </c>
      <c r="R120" s="102">
        <v>38.1</v>
      </c>
      <c r="S120" s="102">
        <v>665.4</v>
      </c>
      <c r="T120" s="102">
        <v>2.3</v>
      </c>
      <c r="U120" s="102">
        <v>467.9</v>
      </c>
      <c r="V120" s="102">
        <v>0.8</v>
      </c>
      <c r="W120" s="102">
        <v>433.3</v>
      </c>
      <c r="X120" s="102">
        <v>8.2</v>
      </c>
      <c r="Y120" s="102">
        <v>8.4</v>
      </c>
      <c r="Z120" s="102">
        <v>2.3</v>
      </c>
      <c r="AA120" s="102">
        <v>1.3</v>
      </c>
      <c r="AB120" s="102">
        <v>331.4</v>
      </c>
      <c r="AC120" s="102">
        <v>1.6</v>
      </c>
      <c r="AD120" s="102">
        <v>39.9</v>
      </c>
      <c r="AE120" s="102">
        <v>21.0</v>
      </c>
      <c r="AF120" s="102">
        <v>24.3</v>
      </c>
      <c r="AG120" s="102">
        <v>13.2</v>
      </c>
      <c r="AH120" s="102">
        <v>6.2</v>
      </c>
      <c r="AI120" s="102">
        <v>6.4</v>
      </c>
      <c r="AJ120" s="102">
        <v>15.6</v>
      </c>
      <c r="AK120" s="102">
        <v>58.2</v>
      </c>
      <c r="AL120" s="102">
        <v>28.7</v>
      </c>
      <c r="AM120" s="102"/>
      <c r="AN120" s="102">
        <v>14.0</v>
      </c>
      <c r="AO120" s="102">
        <v>1328.6</v>
      </c>
      <c r="AP120" s="102">
        <v>-3.0</v>
      </c>
    </row>
    <row r="121" ht="15.75" customHeight="1">
      <c r="A121" s="102" t="s">
        <v>643</v>
      </c>
      <c r="B121" s="102">
        <v>5978.0</v>
      </c>
      <c r="C121" s="102" t="s">
        <v>280</v>
      </c>
      <c r="D121" s="102">
        <v>407.5</v>
      </c>
      <c r="E121" s="102">
        <v>8.8</v>
      </c>
      <c r="F121" s="102">
        <v>750.8</v>
      </c>
      <c r="G121" s="102">
        <v>16.3</v>
      </c>
      <c r="H121" s="102">
        <v>8.1</v>
      </c>
      <c r="I121" s="102">
        <v>10.7</v>
      </c>
      <c r="J121" s="102">
        <v>37.1</v>
      </c>
      <c r="K121" s="102">
        <v>17.4</v>
      </c>
      <c r="L121" s="102">
        <v>10.3</v>
      </c>
      <c r="M121" s="102">
        <v>199.7</v>
      </c>
      <c r="N121" s="102">
        <v>12.0</v>
      </c>
      <c r="O121" s="102">
        <v>5.7</v>
      </c>
      <c r="P121" s="102">
        <v>15.5</v>
      </c>
      <c r="Q121" s="102">
        <v>38.4</v>
      </c>
      <c r="R121" s="102">
        <v>40.4</v>
      </c>
      <c r="S121" s="102">
        <v>618.2</v>
      </c>
      <c r="T121" s="102">
        <v>1.4</v>
      </c>
      <c r="U121" s="102">
        <v>487.5</v>
      </c>
      <c r="V121" s="102">
        <v>0.5</v>
      </c>
      <c r="W121" s="102">
        <v>466.3</v>
      </c>
      <c r="X121" s="102">
        <v>7.2</v>
      </c>
      <c r="Y121" s="102">
        <v>7.4</v>
      </c>
      <c r="Z121" s="102">
        <v>2.3</v>
      </c>
      <c r="AA121" s="102">
        <v>3.9</v>
      </c>
      <c r="AB121" s="102">
        <v>274.5</v>
      </c>
      <c r="AC121" s="102">
        <v>0.4</v>
      </c>
      <c r="AD121" s="102">
        <v>29.5</v>
      </c>
      <c r="AE121" s="102">
        <v>30.5</v>
      </c>
      <c r="AF121" s="102">
        <v>24.0</v>
      </c>
      <c r="AG121" s="102">
        <v>15.7</v>
      </c>
      <c r="AH121" s="102">
        <v>9.3</v>
      </c>
      <c r="AI121" s="102">
        <v>9.4</v>
      </c>
      <c r="AJ121" s="102">
        <v>23.3</v>
      </c>
      <c r="AK121" s="102">
        <v>96.1</v>
      </c>
      <c r="AL121" s="102">
        <v>28.1</v>
      </c>
      <c r="AM121" s="102"/>
      <c r="AN121" s="102">
        <v>10.0</v>
      </c>
      <c r="AO121" s="102">
        <v>542.7</v>
      </c>
      <c r="AP121" s="102">
        <v>-4.7</v>
      </c>
    </row>
    <row r="122" ht="15.75" customHeight="1">
      <c r="A122" s="102" t="s">
        <v>645</v>
      </c>
      <c r="B122" s="102">
        <v>6411.0</v>
      </c>
      <c r="C122" s="102" t="s">
        <v>282</v>
      </c>
      <c r="D122" s="102">
        <v>151.1</v>
      </c>
      <c r="E122" s="102">
        <v>15.4</v>
      </c>
      <c r="F122" s="102">
        <v>1237.9</v>
      </c>
      <c r="G122" s="102">
        <v>15.4</v>
      </c>
      <c r="H122" s="102">
        <v>10.5</v>
      </c>
      <c r="I122" s="102">
        <v>16.7</v>
      </c>
      <c r="J122" s="102">
        <v>34.5</v>
      </c>
      <c r="K122" s="102">
        <v>14.3</v>
      </c>
      <c r="L122" s="102">
        <v>8.6</v>
      </c>
      <c r="M122" s="102">
        <v>76.6</v>
      </c>
      <c r="N122" s="102">
        <v>14.0</v>
      </c>
      <c r="O122" s="102">
        <v>3.1</v>
      </c>
      <c r="P122" s="102">
        <v>9.7</v>
      </c>
      <c r="Q122" s="102">
        <v>29.8</v>
      </c>
      <c r="R122" s="102">
        <v>57.4</v>
      </c>
      <c r="S122" s="102">
        <v>521.1</v>
      </c>
      <c r="T122" s="102">
        <v>4.3</v>
      </c>
      <c r="U122" s="102">
        <v>518.4</v>
      </c>
      <c r="V122" s="102">
        <v>0.3</v>
      </c>
      <c r="W122" s="102">
        <v>1215.9</v>
      </c>
      <c r="X122" s="102">
        <v>10.6</v>
      </c>
      <c r="Y122" s="102">
        <v>11.5</v>
      </c>
      <c r="Z122" s="102">
        <v>1.7</v>
      </c>
      <c r="AA122" s="102">
        <v>0.9</v>
      </c>
      <c r="AB122" s="102">
        <v>603.5</v>
      </c>
      <c r="AC122" s="102">
        <v>0.1</v>
      </c>
      <c r="AD122" s="102">
        <v>21.7</v>
      </c>
      <c r="AE122" s="102">
        <v>15.7</v>
      </c>
      <c r="AF122" s="102">
        <v>30.2</v>
      </c>
      <c r="AG122" s="102">
        <v>32.3</v>
      </c>
      <c r="AH122" s="102">
        <v>6.4</v>
      </c>
      <c r="AI122" s="102">
        <v>6.1</v>
      </c>
      <c r="AJ122" s="102">
        <v>12.3</v>
      </c>
      <c r="AK122" s="102">
        <v>85.6</v>
      </c>
      <c r="AL122" s="102">
        <v>33.4</v>
      </c>
      <c r="AM122" s="102"/>
      <c r="AN122" s="102">
        <v>1.0</v>
      </c>
      <c r="AO122" s="102">
        <v>122.1</v>
      </c>
      <c r="AP122" s="102">
        <v>0.4</v>
      </c>
    </row>
    <row r="123" ht="15.75" customHeight="1">
      <c r="A123" s="102" t="s">
        <v>645</v>
      </c>
      <c r="B123" s="102">
        <v>6412.0</v>
      </c>
      <c r="C123" s="102" t="s">
        <v>283</v>
      </c>
      <c r="D123" s="102">
        <v>702.8</v>
      </c>
      <c r="E123" s="102">
        <v>22.0</v>
      </c>
      <c r="F123" s="102">
        <v>2830.3</v>
      </c>
      <c r="G123" s="102">
        <v>15.6</v>
      </c>
      <c r="H123" s="102">
        <v>7.4</v>
      </c>
      <c r="I123" s="102">
        <v>17.1</v>
      </c>
      <c r="J123" s="102">
        <v>37.6</v>
      </c>
      <c r="K123" s="102">
        <v>14.3</v>
      </c>
      <c r="L123" s="102">
        <v>7.9</v>
      </c>
      <c r="M123" s="102">
        <v>345.7</v>
      </c>
      <c r="N123" s="102">
        <v>8.3</v>
      </c>
      <c r="O123" s="102">
        <v>5.3</v>
      </c>
      <c r="P123" s="102">
        <v>15.4</v>
      </c>
      <c r="Q123" s="102">
        <v>34.4</v>
      </c>
      <c r="R123" s="102">
        <v>44.9</v>
      </c>
      <c r="S123" s="102">
        <v>507.6</v>
      </c>
      <c r="T123" s="102">
        <v>3.8</v>
      </c>
      <c r="U123" s="102">
        <v>526.1</v>
      </c>
      <c r="V123" s="102">
        <v>0.2</v>
      </c>
      <c r="W123" s="102">
        <v>2111.9</v>
      </c>
      <c r="X123" s="102">
        <v>17.8</v>
      </c>
      <c r="Y123" s="102">
        <v>17.7</v>
      </c>
      <c r="Z123" s="102">
        <v>2.0</v>
      </c>
      <c r="AA123" s="102">
        <v>4.5</v>
      </c>
      <c r="AB123" s="102">
        <v>723.3</v>
      </c>
      <c r="AC123" s="102">
        <v>0.0</v>
      </c>
      <c r="AD123" s="102">
        <v>11.4</v>
      </c>
      <c r="AE123" s="102">
        <v>26.9</v>
      </c>
      <c r="AF123" s="102">
        <v>18.4</v>
      </c>
      <c r="AG123" s="102">
        <v>43.3</v>
      </c>
      <c r="AH123" s="102">
        <v>7.0</v>
      </c>
      <c r="AI123" s="102">
        <v>6.6</v>
      </c>
      <c r="AJ123" s="102">
        <v>11.5</v>
      </c>
      <c r="AK123" s="102">
        <v>100.5</v>
      </c>
      <c r="AL123" s="102">
        <v>30.6</v>
      </c>
      <c r="AM123" s="102"/>
      <c r="AN123" s="102">
        <v>1.0</v>
      </c>
      <c r="AO123" s="102">
        <v>248.3</v>
      </c>
      <c r="AP123" s="102">
        <v>2.7</v>
      </c>
    </row>
    <row r="124" ht="15.75" customHeight="1">
      <c r="A124" s="102" t="s">
        <v>645</v>
      </c>
      <c r="B124" s="102">
        <v>6413.0</v>
      </c>
      <c r="C124" s="102" t="s">
        <v>284</v>
      </c>
      <c r="D124" s="102">
        <v>124.8</v>
      </c>
      <c r="E124" s="102">
        <v>27.8</v>
      </c>
      <c r="F124" s="102">
        <v>2781.2</v>
      </c>
      <c r="G124" s="102">
        <v>17.6</v>
      </c>
      <c r="H124" s="102">
        <v>8.7</v>
      </c>
      <c r="I124" s="102">
        <v>15.1</v>
      </c>
      <c r="J124" s="102">
        <v>36.2</v>
      </c>
      <c r="K124" s="102">
        <v>14.5</v>
      </c>
      <c r="L124" s="102">
        <v>7.9</v>
      </c>
      <c r="M124" s="102">
        <v>63.1</v>
      </c>
      <c r="N124" s="102">
        <v>10.6</v>
      </c>
      <c r="O124" s="102">
        <v>9.3</v>
      </c>
      <c r="P124" s="102">
        <v>22.7</v>
      </c>
      <c r="Q124" s="102">
        <v>34.3</v>
      </c>
      <c r="R124" s="102">
        <v>33.7</v>
      </c>
      <c r="S124" s="102">
        <v>459.9</v>
      </c>
      <c r="T124" s="102">
        <v>0.8</v>
      </c>
      <c r="U124" s="102">
        <v>492.9</v>
      </c>
      <c r="V124" s="102">
        <v>0.3</v>
      </c>
      <c r="W124" s="102">
        <v>451.5</v>
      </c>
      <c r="X124" s="102">
        <v>29.8</v>
      </c>
      <c r="Y124" s="102">
        <v>24.9</v>
      </c>
      <c r="Z124" s="102">
        <v>3.4</v>
      </c>
      <c r="AA124" s="102">
        <v>0.5</v>
      </c>
      <c r="AB124" s="102">
        <v>351.0</v>
      </c>
      <c r="AC124" s="102">
        <v>0.1</v>
      </c>
      <c r="AD124" s="102">
        <v>19.2</v>
      </c>
      <c r="AE124" s="102">
        <v>20.9</v>
      </c>
      <c r="AF124" s="102">
        <v>25.6</v>
      </c>
      <c r="AG124" s="102">
        <v>34.3</v>
      </c>
      <c r="AH124" s="102">
        <v>10.7</v>
      </c>
      <c r="AI124" s="102">
        <v>11.5</v>
      </c>
      <c r="AJ124" s="102">
        <v>16.7</v>
      </c>
      <c r="AK124" s="102">
        <v>153.0</v>
      </c>
      <c r="AL124" s="102">
        <v>34.6</v>
      </c>
      <c r="AM124" s="102"/>
      <c r="AN124" s="102">
        <v>1.0</v>
      </c>
      <c r="AO124" s="102">
        <v>44.9</v>
      </c>
      <c r="AP124" s="102">
        <v>1.7</v>
      </c>
    </row>
    <row r="125" ht="15.75" customHeight="1">
      <c r="A125" s="102" t="s">
        <v>645</v>
      </c>
      <c r="B125" s="102">
        <v>6414.0</v>
      </c>
      <c r="C125" s="102" t="s">
        <v>285</v>
      </c>
      <c r="D125" s="102">
        <v>280.6</v>
      </c>
      <c r="E125" s="102">
        <v>19.5</v>
      </c>
      <c r="F125" s="102">
        <v>1375.7</v>
      </c>
      <c r="G125" s="102">
        <v>16.7</v>
      </c>
      <c r="H125" s="102">
        <v>7.7</v>
      </c>
      <c r="I125" s="102">
        <v>13.9</v>
      </c>
      <c r="J125" s="102">
        <v>36.6</v>
      </c>
      <c r="K125" s="102">
        <v>15.8</v>
      </c>
      <c r="L125" s="102">
        <v>9.2</v>
      </c>
      <c r="M125" s="102">
        <v>135.6</v>
      </c>
      <c r="N125" s="102">
        <v>10.7</v>
      </c>
      <c r="O125" s="102">
        <v>6.6</v>
      </c>
      <c r="P125" s="102">
        <v>15.6</v>
      </c>
      <c r="Q125" s="102">
        <v>35.5</v>
      </c>
      <c r="R125" s="102">
        <v>42.3</v>
      </c>
      <c r="S125" s="102">
        <v>566.9</v>
      </c>
      <c r="T125" s="102">
        <v>1.4</v>
      </c>
      <c r="U125" s="102">
        <v>517.9</v>
      </c>
      <c r="V125" s="102">
        <v>0.2</v>
      </c>
      <c r="W125" s="102">
        <v>814.1</v>
      </c>
      <c r="X125" s="102">
        <v>14.2</v>
      </c>
      <c r="Y125" s="102">
        <v>14.2</v>
      </c>
      <c r="Z125" s="102">
        <v>2.5</v>
      </c>
      <c r="AA125" s="102">
        <v>0.7</v>
      </c>
      <c r="AB125" s="102">
        <v>439.0</v>
      </c>
      <c r="AC125" s="102">
        <v>0.1</v>
      </c>
      <c r="AD125" s="102">
        <v>15.5</v>
      </c>
      <c r="AE125" s="102">
        <v>20.7</v>
      </c>
      <c r="AF125" s="102">
        <v>32.5</v>
      </c>
      <c r="AG125" s="102">
        <v>31.1</v>
      </c>
      <c r="AH125" s="102">
        <v>7.2</v>
      </c>
      <c r="AI125" s="102">
        <v>7.2</v>
      </c>
      <c r="AJ125" s="102">
        <v>13.9</v>
      </c>
      <c r="AK125" s="102">
        <v>109.6</v>
      </c>
      <c r="AL125" s="102">
        <v>32.5</v>
      </c>
      <c r="AM125" s="102"/>
      <c r="AN125" s="102">
        <v>1.0</v>
      </c>
      <c r="AO125" s="102">
        <v>203.9</v>
      </c>
      <c r="AP125" s="102">
        <v>0.7</v>
      </c>
    </row>
    <row r="126" ht="15.75" customHeight="1">
      <c r="A126" s="102" t="s">
        <v>645</v>
      </c>
      <c r="B126" s="102">
        <v>6431.0</v>
      </c>
      <c r="C126" s="102" t="s">
        <v>286</v>
      </c>
      <c r="D126" s="102">
        <v>263.3</v>
      </c>
      <c r="E126" s="102">
        <v>10.2</v>
      </c>
      <c r="F126" s="102">
        <v>366.0</v>
      </c>
      <c r="G126" s="102">
        <v>16.3</v>
      </c>
      <c r="H126" s="102">
        <v>7.5</v>
      </c>
      <c r="I126" s="102">
        <v>10.7</v>
      </c>
      <c r="J126" s="102">
        <v>37.9</v>
      </c>
      <c r="K126" s="102">
        <v>17.7</v>
      </c>
      <c r="L126" s="102">
        <v>9.9</v>
      </c>
      <c r="M126" s="102">
        <v>129.5</v>
      </c>
      <c r="N126" s="102">
        <v>11.7</v>
      </c>
      <c r="O126" s="102">
        <v>3.4</v>
      </c>
      <c r="P126" s="102">
        <v>15.1</v>
      </c>
      <c r="Q126" s="102">
        <v>43.5</v>
      </c>
      <c r="R126" s="102">
        <v>38.0</v>
      </c>
      <c r="S126" s="102">
        <v>717.4</v>
      </c>
      <c r="T126" s="102">
        <v>1.3</v>
      </c>
      <c r="U126" s="102">
        <v>481.2</v>
      </c>
      <c r="V126" s="102">
        <v>0.5</v>
      </c>
      <c r="W126" s="102">
        <v>353.6</v>
      </c>
      <c r="X126" s="102">
        <v>11.2</v>
      </c>
      <c r="Y126" s="102">
        <v>11.2</v>
      </c>
      <c r="Z126" s="102">
        <v>1.5</v>
      </c>
      <c r="AA126" s="102">
        <v>1.2</v>
      </c>
      <c r="AB126" s="102">
        <v>249.9</v>
      </c>
      <c r="AC126" s="102">
        <v>0.8</v>
      </c>
      <c r="AD126" s="102">
        <v>33.4</v>
      </c>
      <c r="AE126" s="102">
        <v>27.4</v>
      </c>
      <c r="AF126" s="102">
        <v>23.6</v>
      </c>
      <c r="AG126" s="102">
        <v>14.8</v>
      </c>
      <c r="AH126" s="102">
        <v>4.3</v>
      </c>
      <c r="AI126" s="102">
        <v>4.4</v>
      </c>
      <c r="AJ126" s="102">
        <v>10.6</v>
      </c>
      <c r="AK126" s="102">
        <v>50.7</v>
      </c>
      <c r="AL126" s="102">
        <v>27.6</v>
      </c>
      <c r="AM126" s="102"/>
      <c r="AN126" s="102">
        <v>22.0</v>
      </c>
      <c r="AO126" s="102">
        <v>719.5</v>
      </c>
      <c r="AP126" s="102">
        <v>-3.0</v>
      </c>
    </row>
    <row r="127" ht="15.75" customHeight="1">
      <c r="A127" s="102" t="s">
        <v>645</v>
      </c>
      <c r="B127" s="102">
        <v>6432.0</v>
      </c>
      <c r="C127" s="102" t="s">
        <v>287</v>
      </c>
      <c r="D127" s="102">
        <v>291.0</v>
      </c>
      <c r="E127" s="102">
        <v>11.1</v>
      </c>
      <c r="F127" s="102">
        <v>441.8</v>
      </c>
      <c r="G127" s="102">
        <v>16.9</v>
      </c>
      <c r="H127" s="102">
        <v>7.8</v>
      </c>
      <c r="I127" s="102">
        <v>11.1</v>
      </c>
      <c r="J127" s="102">
        <v>38.4</v>
      </c>
      <c r="K127" s="102">
        <v>17.1</v>
      </c>
      <c r="L127" s="102">
        <v>8.8</v>
      </c>
      <c r="M127" s="102">
        <v>144.5</v>
      </c>
      <c r="N127" s="102">
        <v>10.0</v>
      </c>
      <c r="O127" s="102">
        <v>5.8</v>
      </c>
      <c r="P127" s="102">
        <v>18.6</v>
      </c>
      <c r="Q127" s="102">
        <v>43.8</v>
      </c>
      <c r="R127" s="102">
        <v>31.8</v>
      </c>
      <c r="S127" s="102">
        <v>697.3</v>
      </c>
      <c r="T127" s="102">
        <v>1.1</v>
      </c>
      <c r="U127" s="102">
        <v>459.5</v>
      </c>
      <c r="V127" s="102">
        <v>0.4</v>
      </c>
      <c r="W127" s="102">
        <v>401.1</v>
      </c>
      <c r="X127" s="102">
        <v>10.8</v>
      </c>
      <c r="Y127" s="102">
        <v>11.0</v>
      </c>
      <c r="Z127" s="102">
        <v>1.6</v>
      </c>
      <c r="AA127" s="102">
        <v>1.1</v>
      </c>
      <c r="AB127" s="102">
        <v>227.9</v>
      </c>
      <c r="AC127" s="102">
        <v>1.0</v>
      </c>
      <c r="AD127" s="102">
        <v>32.4</v>
      </c>
      <c r="AE127" s="102">
        <v>28.0</v>
      </c>
      <c r="AF127" s="102">
        <v>21.4</v>
      </c>
      <c r="AG127" s="102">
        <v>17.3</v>
      </c>
      <c r="AH127" s="102">
        <v>4.7</v>
      </c>
      <c r="AI127" s="102">
        <v>4.8</v>
      </c>
      <c r="AJ127" s="102">
        <v>11.4</v>
      </c>
      <c r="AK127" s="102">
        <v>53.5</v>
      </c>
      <c r="AL127" s="102">
        <v>32.4</v>
      </c>
      <c r="AM127" s="102"/>
      <c r="AN127" s="102">
        <v>23.0</v>
      </c>
      <c r="AO127" s="102">
        <v>658.7</v>
      </c>
      <c r="AP127" s="102">
        <v>-1.0</v>
      </c>
    </row>
    <row r="128" ht="15.75" customHeight="1">
      <c r="A128" s="102" t="s">
        <v>645</v>
      </c>
      <c r="B128" s="102">
        <v>6433.0</v>
      </c>
      <c r="C128" s="102" t="s">
        <v>288</v>
      </c>
      <c r="D128" s="102">
        <v>259.2</v>
      </c>
      <c r="E128" s="102">
        <v>17.9</v>
      </c>
      <c r="F128" s="102">
        <v>572.2</v>
      </c>
      <c r="G128" s="102">
        <v>17.2</v>
      </c>
      <c r="H128" s="102">
        <v>7.9</v>
      </c>
      <c r="I128" s="102">
        <v>12.7</v>
      </c>
      <c r="J128" s="102">
        <v>37.0</v>
      </c>
      <c r="K128" s="102">
        <v>16.5</v>
      </c>
      <c r="L128" s="102">
        <v>8.7</v>
      </c>
      <c r="M128" s="102">
        <v>129.4</v>
      </c>
      <c r="N128" s="102">
        <v>9.3</v>
      </c>
      <c r="O128" s="102">
        <v>5.9</v>
      </c>
      <c r="P128" s="102">
        <v>19.2</v>
      </c>
      <c r="Q128" s="102">
        <v>45.0</v>
      </c>
      <c r="R128" s="102">
        <v>29.9</v>
      </c>
      <c r="S128" s="102">
        <v>660.0</v>
      </c>
      <c r="T128" s="102">
        <v>2.6</v>
      </c>
      <c r="U128" s="102">
        <v>468.5</v>
      </c>
      <c r="V128" s="102">
        <v>0.3</v>
      </c>
      <c r="W128" s="102">
        <v>330.7</v>
      </c>
      <c r="X128" s="102">
        <v>13.0</v>
      </c>
      <c r="Y128" s="102">
        <v>12.1</v>
      </c>
      <c r="Z128" s="102">
        <v>1.6</v>
      </c>
      <c r="AA128" s="102">
        <v>7.1</v>
      </c>
      <c r="AB128" s="102">
        <v>343.5</v>
      </c>
      <c r="AC128" s="102">
        <v>0.4</v>
      </c>
      <c r="AD128" s="102">
        <v>33.4</v>
      </c>
      <c r="AE128" s="102">
        <v>29.0</v>
      </c>
      <c r="AF128" s="102">
        <v>17.9</v>
      </c>
      <c r="AG128" s="102">
        <v>19.3</v>
      </c>
      <c r="AH128" s="102">
        <v>5.7</v>
      </c>
      <c r="AI128" s="102">
        <v>5.9</v>
      </c>
      <c r="AJ128" s="102">
        <v>12.7</v>
      </c>
      <c r="AK128" s="102">
        <v>78.9</v>
      </c>
      <c r="AL128" s="102">
        <v>33.0</v>
      </c>
      <c r="AM128" s="102"/>
      <c r="AN128" s="102">
        <v>14.0</v>
      </c>
      <c r="AO128" s="102">
        <v>453.1</v>
      </c>
      <c r="AP128" s="102">
        <v>-0.5</v>
      </c>
    </row>
    <row r="129" ht="15.75" customHeight="1">
      <c r="A129" s="102" t="s">
        <v>645</v>
      </c>
      <c r="B129" s="102">
        <v>6434.0</v>
      </c>
      <c r="C129" s="102" t="s">
        <v>289</v>
      </c>
      <c r="D129" s="102">
        <v>229.4</v>
      </c>
      <c r="E129" s="102">
        <v>12.5</v>
      </c>
      <c r="F129" s="102">
        <v>476.0</v>
      </c>
      <c r="G129" s="102">
        <v>17.7</v>
      </c>
      <c r="H129" s="102">
        <v>6.5</v>
      </c>
      <c r="I129" s="102">
        <v>9.7</v>
      </c>
      <c r="J129" s="102">
        <v>37.6</v>
      </c>
      <c r="K129" s="102">
        <v>18.0</v>
      </c>
      <c r="L129" s="102">
        <v>10.4</v>
      </c>
      <c r="M129" s="102">
        <v>110.7</v>
      </c>
      <c r="N129" s="102">
        <v>12.1</v>
      </c>
      <c r="O129" s="102">
        <v>3.2</v>
      </c>
      <c r="P129" s="102">
        <v>14.0</v>
      </c>
      <c r="Q129" s="102">
        <v>31.3</v>
      </c>
      <c r="R129" s="102">
        <v>51.4</v>
      </c>
      <c r="S129" s="102">
        <v>769.9</v>
      </c>
      <c r="T129" s="102">
        <v>1.7</v>
      </c>
      <c r="U129" s="102">
        <v>492.8</v>
      </c>
      <c r="V129" s="102">
        <v>0.3</v>
      </c>
      <c r="W129" s="102">
        <v>706.7</v>
      </c>
      <c r="X129" s="102">
        <v>13.3</v>
      </c>
      <c r="Y129" s="102">
        <v>11.6</v>
      </c>
      <c r="Z129" s="102">
        <v>1.5</v>
      </c>
      <c r="AA129" s="102">
        <v>0.4</v>
      </c>
      <c r="AB129" s="102">
        <v>350.6</v>
      </c>
      <c r="AC129" s="102">
        <v>0.3</v>
      </c>
      <c r="AD129" s="102">
        <v>20.2</v>
      </c>
      <c r="AE129" s="102">
        <v>21.8</v>
      </c>
      <c r="AF129" s="102">
        <v>24.3</v>
      </c>
      <c r="AG129" s="102">
        <v>33.5</v>
      </c>
      <c r="AH129" s="102">
        <v>4.0</v>
      </c>
      <c r="AI129" s="102">
        <v>3.9</v>
      </c>
      <c r="AJ129" s="102">
        <v>10.0</v>
      </c>
      <c r="AK129" s="102">
        <v>39.6</v>
      </c>
      <c r="AL129" s="102">
        <v>31.2</v>
      </c>
      <c r="AM129" s="102"/>
      <c r="AN129" s="102">
        <v>13.0</v>
      </c>
      <c r="AO129" s="102">
        <v>482.0</v>
      </c>
      <c r="AP129" s="102">
        <v>-2.1</v>
      </c>
    </row>
    <row r="130" ht="15.75" customHeight="1">
      <c r="A130" s="102" t="s">
        <v>645</v>
      </c>
      <c r="B130" s="102">
        <v>6435.0</v>
      </c>
      <c r="C130" s="102" t="s">
        <v>290</v>
      </c>
      <c r="D130" s="102">
        <v>409.4</v>
      </c>
      <c r="E130" s="102">
        <v>10.6</v>
      </c>
      <c r="F130" s="102">
        <v>292.9</v>
      </c>
      <c r="G130" s="102">
        <v>16.5</v>
      </c>
      <c r="H130" s="102">
        <v>7.7</v>
      </c>
      <c r="I130" s="102">
        <v>11.2</v>
      </c>
      <c r="J130" s="102">
        <v>37.4</v>
      </c>
      <c r="K130" s="102">
        <v>17.5</v>
      </c>
      <c r="L130" s="102">
        <v>9.6</v>
      </c>
      <c r="M130" s="102">
        <v>201.7</v>
      </c>
      <c r="N130" s="102">
        <v>10.5</v>
      </c>
      <c r="O130" s="102">
        <v>5.6</v>
      </c>
      <c r="P130" s="102">
        <v>18.2</v>
      </c>
      <c r="Q130" s="102">
        <v>45.7</v>
      </c>
      <c r="R130" s="102">
        <v>30.4</v>
      </c>
      <c r="S130" s="102">
        <v>676.4</v>
      </c>
      <c r="T130" s="102">
        <v>2.1</v>
      </c>
      <c r="U130" s="102">
        <v>480.8</v>
      </c>
      <c r="V130" s="102">
        <v>0.5</v>
      </c>
      <c r="W130" s="102">
        <v>424.0</v>
      </c>
      <c r="X130" s="102">
        <v>11.9</v>
      </c>
      <c r="Y130" s="102">
        <v>11.7</v>
      </c>
      <c r="Z130" s="102">
        <v>1.4</v>
      </c>
      <c r="AA130" s="102">
        <v>1.2</v>
      </c>
      <c r="AB130" s="102">
        <v>282.9</v>
      </c>
      <c r="AC130" s="102">
        <v>0.5</v>
      </c>
      <c r="AD130" s="102">
        <v>34.1</v>
      </c>
      <c r="AE130" s="102">
        <v>23.5</v>
      </c>
      <c r="AF130" s="102">
        <v>22.9</v>
      </c>
      <c r="AG130" s="102">
        <v>19.0</v>
      </c>
      <c r="AH130" s="102">
        <v>5.0</v>
      </c>
      <c r="AI130" s="102">
        <v>5.0</v>
      </c>
      <c r="AJ130" s="102">
        <v>11.8</v>
      </c>
      <c r="AK130" s="102">
        <v>57.8</v>
      </c>
      <c r="AL130" s="102">
        <v>32.4</v>
      </c>
      <c r="AM130" s="102"/>
      <c r="AN130" s="102">
        <v>29.0</v>
      </c>
      <c r="AO130" s="102">
        <v>1397.6</v>
      </c>
      <c r="AP130" s="102">
        <v>-2.5</v>
      </c>
    </row>
    <row r="131" ht="15.75" customHeight="1">
      <c r="A131" s="102" t="s">
        <v>645</v>
      </c>
      <c r="B131" s="102">
        <v>6436.0</v>
      </c>
      <c r="C131" s="102" t="s">
        <v>291</v>
      </c>
      <c r="D131" s="102">
        <v>229.8</v>
      </c>
      <c r="E131" s="102">
        <v>12.9</v>
      </c>
      <c r="F131" s="102">
        <v>1033.2</v>
      </c>
      <c r="G131" s="102">
        <v>17.6</v>
      </c>
      <c r="H131" s="102">
        <v>6.6</v>
      </c>
      <c r="I131" s="102">
        <v>11.0</v>
      </c>
      <c r="J131" s="102">
        <v>37.9</v>
      </c>
      <c r="K131" s="102">
        <v>17.3</v>
      </c>
      <c r="L131" s="102">
        <v>9.7</v>
      </c>
      <c r="M131" s="102">
        <v>112.0</v>
      </c>
      <c r="N131" s="102">
        <v>8.7</v>
      </c>
      <c r="O131" s="102">
        <v>3.7</v>
      </c>
      <c r="P131" s="102">
        <v>15.6</v>
      </c>
      <c r="Q131" s="102">
        <v>41.2</v>
      </c>
      <c r="R131" s="102">
        <v>39.4</v>
      </c>
      <c r="S131" s="102">
        <v>854.2</v>
      </c>
      <c r="T131" s="102">
        <v>2.2</v>
      </c>
      <c r="U131" s="102">
        <v>485.5</v>
      </c>
      <c r="V131" s="102">
        <v>0.3</v>
      </c>
      <c r="W131" s="102">
        <v>1070.4</v>
      </c>
      <c r="X131" s="102">
        <v>12.7</v>
      </c>
      <c r="Y131" s="102">
        <v>12.3</v>
      </c>
      <c r="Z131" s="102">
        <v>1.1</v>
      </c>
      <c r="AA131" s="102">
        <v>1.8</v>
      </c>
      <c r="AB131" s="102">
        <v>385.8</v>
      </c>
      <c r="AC131" s="102">
        <v>0.2</v>
      </c>
      <c r="AD131" s="102">
        <v>15.6</v>
      </c>
      <c r="AE131" s="102">
        <v>29.8</v>
      </c>
      <c r="AF131" s="102">
        <v>22.2</v>
      </c>
      <c r="AG131" s="102">
        <v>32.1</v>
      </c>
      <c r="AH131" s="102">
        <v>4.1</v>
      </c>
      <c r="AI131" s="102">
        <v>4.1</v>
      </c>
      <c r="AJ131" s="102">
        <v>9.2</v>
      </c>
      <c r="AK131" s="102">
        <v>41.8</v>
      </c>
      <c r="AL131" s="102">
        <v>30.4</v>
      </c>
      <c r="AM131" s="102"/>
      <c r="AN131" s="102">
        <v>12.0</v>
      </c>
      <c r="AO131" s="102">
        <v>222.4</v>
      </c>
      <c r="AP131" s="102">
        <v>-0.1</v>
      </c>
    </row>
    <row r="132" ht="15.75" customHeight="1">
      <c r="A132" s="102" t="s">
        <v>645</v>
      </c>
      <c r="B132" s="102">
        <v>6437.0</v>
      </c>
      <c r="C132" s="102" t="s">
        <v>292</v>
      </c>
      <c r="D132" s="102">
        <v>96.7</v>
      </c>
      <c r="E132" s="102">
        <v>11.2</v>
      </c>
      <c r="F132" s="102">
        <v>154.9</v>
      </c>
      <c r="G132" s="102">
        <v>16.2</v>
      </c>
      <c r="H132" s="102">
        <v>8.3</v>
      </c>
      <c r="I132" s="102">
        <v>10.4</v>
      </c>
      <c r="J132" s="102">
        <v>36.5</v>
      </c>
      <c r="K132" s="102">
        <v>18.0</v>
      </c>
      <c r="L132" s="102">
        <v>10.6</v>
      </c>
      <c r="M132" s="102">
        <v>47.8</v>
      </c>
      <c r="N132" s="102">
        <v>10.0</v>
      </c>
      <c r="O132" s="102">
        <v>6.9</v>
      </c>
      <c r="P132" s="102">
        <v>18.4</v>
      </c>
      <c r="Q132" s="102">
        <v>41.1</v>
      </c>
      <c r="R132" s="102">
        <v>33.6</v>
      </c>
      <c r="S132" s="102">
        <v>730.9</v>
      </c>
      <c r="T132" s="102">
        <v>1.3</v>
      </c>
      <c r="U132" s="102">
        <v>478.2</v>
      </c>
      <c r="V132" s="102">
        <v>0.7</v>
      </c>
      <c r="W132" s="102">
        <v>239.7</v>
      </c>
      <c r="X132" s="102">
        <v>11.2</v>
      </c>
      <c r="Y132" s="102">
        <v>10.5</v>
      </c>
      <c r="Z132" s="102">
        <v>2.4</v>
      </c>
      <c r="AA132" s="102">
        <v>0.7</v>
      </c>
      <c r="AB132" s="102">
        <v>251.8</v>
      </c>
      <c r="AC132" s="102">
        <v>0.6</v>
      </c>
      <c r="AD132" s="102">
        <v>44.3</v>
      </c>
      <c r="AE132" s="102">
        <v>17.4</v>
      </c>
      <c r="AF132" s="102">
        <v>25.6</v>
      </c>
      <c r="AG132" s="102">
        <v>12.1</v>
      </c>
      <c r="AH132" s="102">
        <v>5.5</v>
      </c>
      <c r="AI132" s="102">
        <v>6.1</v>
      </c>
      <c r="AJ132" s="102">
        <v>13.8</v>
      </c>
      <c r="AK132" s="102">
        <v>62.6</v>
      </c>
      <c r="AL132" s="102">
        <v>29.8</v>
      </c>
      <c r="AM132" s="102"/>
      <c r="AN132" s="102">
        <v>15.0</v>
      </c>
      <c r="AO132" s="102">
        <v>624.0</v>
      </c>
      <c r="AP132" s="102">
        <v>-4.3</v>
      </c>
    </row>
    <row r="133" ht="15.75" customHeight="1">
      <c r="A133" s="102" t="s">
        <v>645</v>
      </c>
      <c r="B133" s="102">
        <v>6438.0</v>
      </c>
      <c r="C133" s="102" t="s">
        <v>293</v>
      </c>
      <c r="D133" s="102">
        <v>342.4</v>
      </c>
      <c r="E133" s="102">
        <v>13.3</v>
      </c>
      <c r="F133" s="102">
        <v>960.9</v>
      </c>
      <c r="G133" s="102">
        <v>16.7</v>
      </c>
      <c r="H133" s="102">
        <v>7.4</v>
      </c>
      <c r="I133" s="102">
        <v>11.8</v>
      </c>
      <c r="J133" s="102">
        <v>37.0</v>
      </c>
      <c r="K133" s="102">
        <v>17.6</v>
      </c>
      <c r="L133" s="102">
        <v>9.4</v>
      </c>
      <c r="M133" s="102">
        <v>168.4</v>
      </c>
      <c r="N133" s="102">
        <v>9.2</v>
      </c>
      <c r="O133" s="102">
        <v>4.9</v>
      </c>
      <c r="P133" s="102">
        <v>19.7</v>
      </c>
      <c r="Q133" s="102">
        <v>37.3</v>
      </c>
      <c r="R133" s="102">
        <v>38.1</v>
      </c>
      <c r="S133" s="102">
        <v>655.6</v>
      </c>
      <c r="T133" s="102">
        <v>1.7</v>
      </c>
      <c r="U133" s="102">
        <v>476.1</v>
      </c>
      <c r="V133" s="102">
        <v>0.5</v>
      </c>
      <c r="W133" s="102">
        <v>493.1</v>
      </c>
      <c r="X133" s="102">
        <v>14.4</v>
      </c>
      <c r="Y133" s="102">
        <v>13.9</v>
      </c>
      <c r="Z133" s="102">
        <v>1.7</v>
      </c>
      <c r="AA133" s="102">
        <v>0.9</v>
      </c>
      <c r="AB133" s="102">
        <v>311.3</v>
      </c>
      <c r="AC133" s="102">
        <v>0.2</v>
      </c>
      <c r="AD133" s="102">
        <v>25.5</v>
      </c>
      <c r="AE133" s="102">
        <v>33.7</v>
      </c>
      <c r="AF133" s="102">
        <v>15.9</v>
      </c>
      <c r="AG133" s="102">
        <v>24.6</v>
      </c>
      <c r="AH133" s="102">
        <v>5.3</v>
      </c>
      <c r="AI133" s="102">
        <v>5.2</v>
      </c>
      <c r="AJ133" s="102">
        <v>11.4</v>
      </c>
      <c r="AK133" s="102">
        <v>65.3</v>
      </c>
      <c r="AL133" s="102">
        <v>33.6</v>
      </c>
      <c r="AM133" s="102"/>
      <c r="AN133" s="102">
        <v>13.0</v>
      </c>
      <c r="AO133" s="102">
        <v>356.3</v>
      </c>
      <c r="AP133" s="102">
        <v>-0.3</v>
      </c>
    </row>
    <row r="134" ht="15.75" customHeight="1">
      <c r="A134" s="102" t="s">
        <v>645</v>
      </c>
      <c r="B134" s="102">
        <v>6439.0</v>
      </c>
      <c r="C134" s="102" t="s">
        <v>294</v>
      </c>
      <c r="D134" s="102">
        <v>183.6</v>
      </c>
      <c r="E134" s="102">
        <v>9.2</v>
      </c>
      <c r="F134" s="102">
        <v>226.2</v>
      </c>
      <c r="G134" s="102">
        <v>16.5</v>
      </c>
      <c r="H134" s="102">
        <v>7.1</v>
      </c>
      <c r="I134" s="102">
        <v>9.8</v>
      </c>
      <c r="J134" s="102">
        <v>38.3</v>
      </c>
      <c r="K134" s="102">
        <v>18.4</v>
      </c>
      <c r="L134" s="102">
        <v>9.9</v>
      </c>
      <c r="M134" s="102">
        <v>90.2</v>
      </c>
      <c r="N134" s="102">
        <v>10.0</v>
      </c>
      <c r="O134" s="102">
        <v>6.3</v>
      </c>
      <c r="P134" s="102">
        <v>13.9</v>
      </c>
      <c r="Q134" s="102">
        <v>41.4</v>
      </c>
      <c r="R134" s="102">
        <v>38.4</v>
      </c>
      <c r="S134" s="102">
        <v>732.6</v>
      </c>
      <c r="T134" s="102">
        <v>1.8</v>
      </c>
      <c r="U134" s="102">
        <v>493.1</v>
      </c>
      <c r="V134" s="102">
        <v>0.4</v>
      </c>
      <c r="W134" s="102">
        <v>328.2</v>
      </c>
      <c r="X134" s="102">
        <v>10.9</v>
      </c>
      <c r="Y134" s="102">
        <v>10.8</v>
      </c>
      <c r="Z134" s="102">
        <v>1.1</v>
      </c>
      <c r="AA134" s="102">
        <v>0.1</v>
      </c>
      <c r="AB134" s="102">
        <v>213.3</v>
      </c>
      <c r="AC134" s="102">
        <v>1.1</v>
      </c>
      <c r="AD134" s="102">
        <v>27.5</v>
      </c>
      <c r="AE134" s="102">
        <v>23.8</v>
      </c>
      <c r="AF134" s="102">
        <v>29.4</v>
      </c>
      <c r="AG134" s="102">
        <v>18.2</v>
      </c>
      <c r="AH134" s="102">
        <v>4.3</v>
      </c>
      <c r="AI134" s="102">
        <v>4.3</v>
      </c>
      <c r="AJ134" s="102">
        <v>12.1</v>
      </c>
      <c r="AK134" s="102">
        <v>40.5</v>
      </c>
      <c r="AL134" s="102">
        <v>30.1</v>
      </c>
      <c r="AM134" s="102"/>
      <c r="AN134" s="102">
        <v>17.0</v>
      </c>
      <c r="AO134" s="102">
        <v>811.5</v>
      </c>
      <c r="AP134" s="102">
        <v>-3.0</v>
      </c>
    </row>
    <row r="135" ht="15.75" customHeight="1">
      <c r="A135" s="102" t="s">
        <v>645</v>
      </c>
      <c r="B135" s="102">
        <v>6440.0</v>
      </c>
      <c r="C135" s="102" t="s">
        <v>295</v>
      </c>
      <c r="D135" s="102">
        <v>299.2</v>
      </c>
      <c r="E135" s="102">
        <v>8.4</v>
      </c>
      <c r="F135" s="102">
        <v>271.9</v>
      </c>
      <c r="G135" s="102">
        <v>16.9</v>
      </c>
      <c r="H135" s="102">
        <v>7.6</v>
      </c>
      <c r="I135" s="102">
        <v>10.7</v>
      </c>
      <c r="J135" s="102">
        <v>38.2</v>
      </c>
      <c r="K135" s="102">
        <v>17.0</v>
      </c>
      <c r="L135" s="102">
        <v>9.7</v>
      </c>
      <c r="M135" s="102">
        <v>147.6</v>
      </c>
      <c r="N135" s="102">
        <v>11.8</v>
      </c>
      <c r="O135" s="102">
        <v>4.7</v>
      </c>
      <c r="P135" s="102">
        <v>15.7</v>
      </c>
      <c r="Q135" s="102">
        <v>39.8</v>
      </c>
      <c r="R135" s="102">
        <v>39.7</v>
      </c>
      <c r="S135" s="102">
        <v>692.3</v>
      </c>
      <c r="T135" s="102">
        <v>2.4</v>
      </c>
      <c r="U135" s="102">
        <v>469.5</v>
      </c>
      <c r="V135" s="102">
        <v>0.4</v>
      </c>
      <c r="W135" s="102">
        <v>252.8</v>
      </c>
      <c r="X135" s="102">
        <v>11.7</v>
      </c>
      <c r="Y135" s="102">
        <v>10.3</v>
      </c>
      <c r="Z135" s="102">
        <v>1.7</v>
      </c>
      <c r="AA135" s="102">
        <v>1.1</v>
      </c>
      <c r="AB135" s="102">
        <v>249.9</v>
      </c>
      <c r="AC135" s="102">
        <v>0.8</v>
      </c>
      <c r="AD135" s="102">
        <v>27.1</v>
      </c>
      <c r="AE135" s="102">
        <v>25.6</v>
      </c>
      <c r="AF135" s="102">
        <v>27.0</v>
      </c>
      <c r="AG135" s="102">
        <v>19.5</v>
      </c>
      <c r="AH135" s="102">
        <v>5.1</v>
      </c>
      <c r="AI135" s="102">
        <v>5.1</v>
      </c>
      <c r="AJ135" s="102">
        <v>13.6</v>
      </c>
      <c r="AK135" s="102">
        <v>49.7</v>
      </c>
      <c r="AL135" s="102">
        <v>29.5</v>
      </c>
      <c r="AM135" s="102"/>
      <c r="AN135" s="102">
        <v>25.0</v>
      </c>
      <c r="AO135" s="102">
        <v>1100.7</v>
      </c>
      <c r="AP135" s="102">
        <v>-2.5</v>
      </c>
    </row>
    <row r="136" ht="15.75" customHeight="1">
      <c r="A136" s="102" t="s">
        <v>645</v>
      </c>
      <c r="B136" s="102">
        <v>6531.0</v>
      </c>
      <c r="C136" s="102" t="s">
        <v>296</v>
      </c>
      <c r="D136" s="102">
        <v>257.8</v>
      </c>
      <c r="E136" s="102">
        <v>7.9</v>
      </c>
      <c r="F136" s="102">
        <v>301.7</v>
      </c>
      <c r="G136" s="102">
        <v>15.6</v>
      </c>
      <c r="H136" s="102">
        <v>10.1</v>
      </c>
      <c r="I136" s="102">
        <v>13.6</v>
      </c>
      <c r="J136" s="102">
        <v>36.1</v>
      </c>
      <c r="K136" s="102">
        <v>15.3</v>
      </c>
      <c r="L136" s="102">
        <v>9.3</v>
      </c>
      <c r="M136" s="102">
        <v>126.2</v>
      </c>
      <c r="N136" s="102">
        <v>12.2</v>
      </c>
      <c r="O136" s="102">
        <v>3.2</v>
      </c>
      <c r="P136" s="102">
        <v>14.7</v>
      </c>
      <c r="Q136" s="102">
        <v>42.2</v>
      </c>
      <c r="R136" s="102">
        <v>39.8</v>
      </c>
      <c r="S136" s="102">
        <v>644.5</v>
      </c>
      <c r="T136" s="102">
        <v>3.0</v>
      </c>
      <c r="U136" s="102">
        <v>495.2</v>
      </c>
      <c r="V136" s="102">
        <v>0.5</v>
      </c>
      <c r="W136" s="102">
        <v>347.9</v>
      </c>
      <c r="X136" s="102">
        <v>10.0</v>
      </c>
      <c r="Y136" s="102">
        <v>10.1</v>
      </c>
      <c r="Z136" s="102">
        <v>1.2</v>
      </c>
      <c r="AA136" s="102">
        <v>1.1</v>
      </c>
      <c r="AB136" s="102">
        <v>338.8</v>
      </c>
      <c r="AC136" s="102">
        <v>0.3</v>
      </c>
      <c r="AD136" s="102">
        <v>25.0</v>
      </c>
      <c r="AE136" s="102">
        <v>24.4</v>
      </c>
      <c r="AF136" s="102">
        <v>34.6</v>
      </c>
      <c r="AG136" s="102">
        <v>15.6</v>
      </c>
      <c r="AH136" s="102">
        <v>6.7</v>
      </c>
      <c r="AI136" s="102">
        <v>6.3</v>
      </c>
      <c r="AJ136" s="102">
        <v>17.8</v>
      </c>
      <c r="AK136" s="102">
        <v>71.4</v>
      </c>
      <c r="AL136" s="102">
        <v>27.7</v>
      </c>
      <c r="AM136" s="102"/>
      <c r="AN136" s="102">
        <v>18.0</v>
      </c>
      <c r="AO136" s="102">
        <v>854.6</v>
      </c>
      <c r="AP136" s="102">
        <v>-1.5</v>
      </c>
    </row>
    <row r="137" ht="15.75" customHeight="1">
      <c r="A137" s="102" t="s">
        <v>645</v>
      </c>
      <c r="B137" s="102">
        <v>6532.0</v>
      </c>
      <c r="C137" s="102" t="s">
        <v>297</v>
      </c>
      <c r="D137" s="102">
        <v>251.7</v>
      </c>
      <c r="E137" s="102">
        <v>8.1</v>
      </c>
      <c r="F137" s="102">
        <v>236.0</v>
      </c>
      <c r="G137" s="102">
        <v>16.9</v>
      </c>
      <c r="H137" s="102">
        <v>8.2</v>
      </c>
      <c r="I137" s="102">
        <v>11.0</v>
      </c>
      <c r="J137" s="102">
        <v>36.5</v>
      </c>
      <c r="K137" s="102">
        <v>17.0</v>
      </c>
      <c r="L137" s="102">
        <v>10.4</v>
      </c>
      <c r="M137" s="102">
        <v>123.7</v>
      </c>
      <c r="N137" s="102">
        <v>11.3</v>
      </c>
      <c r="O137" s="102">
        <v>4.9</v>
      </c>
      <c r="P137" s="102">
        <v>23.1</v>
      </c>
      <c r="Q137" s="102">
        <v>46.7</v>
      </c>
      <c r="R137" s="102">
        <v>25.2</v>
      </c>
      <c r="S137" s="102">
        <v>715.2</v>
      </c>
      <c r="T137" s="102">
        <v>1.3</v>
      </c>
      <c r="U137" s="102">
        <v>477.1</v>
      </c>
      <c r="V137" s="102">
        <v>1.0</v>
      </c>
      <c r="W137" s="102">
        <v>495.0</v>
      </c>
      <c r="X137" s="102">
        <v>7.8</v>
      </c>
      <c r="Y137" s="102">
        <v>8.5</v>
      </c>
      <c r="Z137" s="102">
        <v>1.8</v>
      </c>
      <c r="AA137" s="102">
        <v>1.3</v>
      </c>
      <c r="AB137" s="102">
        <v>340.9</v>
      </c>
      <c r="AC137" s="102">
        <v>0.3</v>
      </c>
      <c r="AD137" s="102">
        <v>43.7</v>
      </c>
      <c r="AE137" s="102">
        <v>18.9</v>
      </c>
      <c r="AF137" s="102">
        <v>23.4</v>
      </c>
      <c r="AG137" s="102">
        <v>13.8</v>
      </c>
      <c r="AH137" s="102">
        <v>5.8</v>
      </c>
      <c r="AI137" s="102">
        <v>6.1</v>
      </c>
      <c r="AJ137" s="102">
        <v>15.8</v>
      </c>
      <c r="AK137" s="102">
        <v>65.0</v>
      </c>
      <c r="AL137" s="102">
        <v>29.7</v>
      </c>
      <c r="AM137" s="102"/>
      <c r="AN137" s="102">
        <v>23.0</v>
      </c>
      <c r="AO137" s="102">
        <v>1066.5</v>
      </c>
      <c r="AP137" s="102">
        <v>-3.4</v>
      </c>
    </row>
    <row r="138" ht="15.75" customHeight="1">
      <c r="A138" s="102" t="s">
        <v>645</v>
      </c>
      <c r="B138" s="102">
        <v>6533.0</v>
      </c>
      <c r="C138" s="102" t="s">
        <v>298</v>
      </c>
      <c r="D138" s="102">
        <v>169.8</v>
      </c>
      <c r="E138" s="102">
        <v>8.1</v>
      </c>
      <c r="F138" s="102">
        <v>229.9</v>
      </c>
      <c r="G138" s="102">
        <v>17.5</v>
      </c>
      <c r="H138" s="102">
        <v>8.0</v>
      </c>
      <c r="I138" s="102">
        <v>10.8</v>
      </c>
      <c r="J138" s="102">
        <v>37.1</v>
      </c>
      <c r="K138" s="102">
        <v>16.7</v>
      </c>
      <c r="L138" s="102">
        <v>9.9</v>
      </c>
      <c r="M138" s="102">
        <v>83.6</v>
      </c>
      <c r="N138" s="102">
        <v>12.5</v>
      </c>
      <c r="O138" s="102">
        <v>4.2</v>
      </c>
      <c r="P138" s="102">
        <v>25.1</v>
      </c>
      <c r="Q138" s="102">
        <v>44.6</v>
      </c>
      <c r="R138" s="102">
        <v>26.1</v>
      </c>
      <c r="S138" s="102">
        <v>725.9</v>
      </c>
      <c r="T138" s="102">
        <v>1.8</v>
      </c>
      <c r="U138" s="102">
        <v>478.8</v>
      </c>
      <c r="V138" s="102">
        <v>0.6</v>
      </c>
      <c r="W138" s="102">
        <v>337.6</v>
      </c>
      <c r="X138" s="102">
        <v>11.0</v>
      </c>
      <c r="Y138" s="102">
        <v>11.2</v>
      </c>
      <c r="Z138" s="102">
        <v>1.4</v>
      </c>
      <c r="AA138" s="102">
        <v>2.6</v>
      </c>
      <c r="AB138" s="102">
        <v>273.8</v>
      </c>
      <c r="AC138" s="102">
        <v>0.3</v>
      </c>
      <c r="AD138" s="102">
        <v>30.2</v>
      </c>
      <c r="AE138" s="102">
        <v>25.4</v>
      </c>
      <c r="AF138" s="102">
        <v>28.5</v>
      </c>
      <c r="AG138" s="102">
        <v>15.5</v>
      </c>
      <c r="AH138" s="102">
        <v>5.5</v>
      </c>
      <c r="AI138" s="102">
        <v>5.7</v>
      </c>
      <c r="AJ138" s="102">
        <v>17.6</v>
      </c>
      <c r="AK138" s="102">
        <v>65.0</v>
      </c>
      <c r="AL138" s="102">
        <v>32.5</v>
      </c>
      <c r="AM138" s="102"/>
      <c r="AN138" s="102">
        <v>19.0</v>
      </c>
      <c r="AO138" s="102">
        <v>738.5</v>
      </c>
      <c r="AP138" s="102">
        <v>-3.6</v>
      </c>
    </row>
    <row r="139" ht="15.75" customHeight="1">
      <c r="A139" s="102" t="s">
        <v>645</v>
      </c>
      <c r="B139" s="102">
        <v>6534.0</v>
      </c>
      <c r="C139" s="102" t="s">
        <v>299</v>
      </c>
      <c r="D139" s="102">
        <v>250.6</v>
      </c>
      <c r="E139" s="102">
        <v>9.7</v>
      </c>
      <c r="F139" s="102">
        <v>198.5</v>
      </c>
      <c r="G139" s="102">
        <v>15.8</v>
      </c>
      <c r="H139" s="102">
        <v>10.4</v>
      </c>
      <c r="I139" s="102">
        <v>12.7</v>
      </c>
      <c r="J139" s="102">
        <v>36.7</v>
      </c>
      <c r="K139" s="102">
        <v>15.2</v>
      </c>
      <c r="L139" s="102">
        <v>9.2</v>
      </c>
      <c r="M139" s="102">
        <v>123.0</v>
      </c>
      <c r="N139" s="102">
        <v>10.6</v>
      </c>
      <c r="O139" s="102">
        <v>5.7</v>
      </c>
      <c r="P139" s="102">
        <v>19.6</v>
      </c>
      <c r="Q139" s="102">
        <v>38.4</v>
      </c>
      <c r="R139" s="102">
        <v>36.4</v>
      </c>
      <c r="S139" s="102">
        <v>636.1</v>
      </c>
      <c r="T139" s="102">
        <v>2.0</v>
      </c>
      <c r="U139" s="102">
        <v>461.5</v>
      </c>
      <c r="V139" s="102">
        <v>0.6</v>
      </c>
      <c r="W139" s="102">
        <v>615.3</v>
      </c>
      <c r="X139" s="102">
        <v>10.8</v>
      </c>
      <c r="Y139" s="102">
        <v>11.0</v>
      </c>
      <c r="Z139" s="102">
        <v>1.3</v>
      </c>
      <c r="AA139" s="102">
        <v>0.6</v>
      </c>
      <c r="AB139" s="102">
        <v>332.4</v>
      </c>
      <c r="AC139" s="102">
        <v>0.3</v>
      </c>
      <c r="AD139" s="102">
        <v>38.8</v>
      </c>
      <c r="AE139" s="102">
        <v>14.3</v>
      </c>
      <c r="AF139" s="102">
        <v>32.8</v>
      </c>
      <c r="AG139" s="102">
        <v>13.7</v>
      </c>
      <c r="AH139" s="102">
        <v>4.1</v>
      </c>
      <c r="AI139" s="102">
        <v>4.1</v>
      </c>
      <c r="AJ139" s="102">
        <v>9.9</v>
      </c>
      <c r="AK139" s="102">
        <v>47.7</v>
      </c>
      <c r="AL139" s="102">
        <v>29.9</v>
      </c>
      <c r="AM139" s="102"/>
      <c r="AN139" s="102">
        <v>22.0</v>
      </c>
      <c r="AO139" s="102">
        <v>1262.6</v>
      </c>
      <c r="AP139" s="102">
        <v>-1.9</v>
      </c>
    </row>
    <row r="140" ht="15.75" customHeight="1">
      <c r="A140" s="102" t="s">
        <v>645</v>
      </c>
      <c r="B140" s="102">
        <v>6535.0</v>
      </c>
      <c r="C140" s="102" t="s">
        <v>300</v>
      </c>
      <c r="D140" s="102">
        <v>107.5</v>
      </c>
      <c r="E140" s="102">
        <v>3.8</v>
      </c>
      <c r="F140" s="102">
        <v>73.7</v>
      </c>
      <c r="G140" s="102">
        <v>15.3</v>
      </c>
      <c r="H140" s="102">
        <v>7.5</v>
      </c>
      <c r="I140" s="102">
        <v>9.8</v>
      </c>
      <c r="J140" s="102">
        <v>37.3</v>
      </c>
      <c r="K140" s="102">
        <v>17.7</v>
      </c>
      <c r="L140" s="102">
        <v>12.3</v>
      </c>
      <c r="M140" s="102">
        <v>53.5</v>
      </c>
      <c r="N140" s="102">
        <v>10.1</v>
      </c>
      <c r="O140" s="102">
        <v>3.4</v>
      </c>
      <c r="P140" s="102">
        <v>20.4</v>
      </c>
      <c r="Q140" s="102">
        <v>42.7</v>
      </c>
      <c r="R140" s="102">
        <v>33.5</v>
      </c>
      <c r="S140" s="102">
        <v>817.3</v>
      </c>
      <c r="T140" s="102">
        <v>0.9</v>
      </c>
      <c r="U140" s="102">
        <v>482.3</v>
      </c>
      <c r="V140" s="102">
        <v>0.8</v>
      </c>
      <c r="W140" s="102">
        <v>290.7</v>
      </c>
      <c r="X140" s="102">
        <v>7.2</v>
      </c>
      <c r="Y140" s="102">
        <v>6.7</v>
      </c>
      <c r="Z140" s="102">
        <v>1.5</v>
      </c>
      <c r="AA140" s="102">
        <v>0.4</v>
      </c>
      <c r="AB140" s="102">
        <v>261.7</v>
      </c>
      <c r="AC140" s="102">
        <v>1.4</v>
      </c>
      <c r="AD140" s="102">
        <v>39.1</v>
      </c>
      <c r="AE140" s="102">
        <v>19.6</v>
      </c>
      <c r="AF140" s="102">
        <v>30.0</v>
      </c>
      <c r="AG140" s="102">
        <v>9.9</v>
      </c>
      <c r="AH140" s="102">
        <v>4.2</v>
      </c>
      <c r="AI140" s="102">
        <v>4.0</v>
      </c>
      <c r="AJ140" s="102">
        <v>11.7</v>
      </c>
      <c r="AK140" s="102">
        <v>42.2</v>
      </c>
      <c r="AL140" s="102">
        <v>28.6</v>
      </c>
      <c r="AM140" s="102"/>
      <c r="AN140" s="102">
        <v>19.0</v>
      </c>
      <c r="AO140" s="102">
        <v>1459.0</v>
      </c>
      <c r="AP140" s="102">
        <v>-5.6</v>
      </c>
    </row>
    <row r="141" ht="15.75" customHeight="1">
      <c r="A141" s="102" t="s">
        <v>645</v>
      </c>
      <c r="B141" s="102">
        <v>6611.0</v>
      </c>
      <c r="C141" s="102" t="s">
        <v>301</v>
      </c>
      <c r="D141" s="102">
        <v>197.6</v>
      </c>
      <c r="E141" s="102">
        <v>12.0</v>
      </c>
      <c r="F141" s="102">
        <v>1850.3</v>
      </c>
      <c r="G141" s="102">
        <v>15.0</v>
      </c>
      <c r="H141" s="102">
        <v>9.9</v>
      </c>
      <c r="I141" s="102">
        <v>14.9</v>
      </c>
      <c r="J141" s="102">
        <v>34.3</v>
      </c>
      <c r="K141" s="102">
        <v>15.9</v>
      </c>
      <c r="L141" s="102">
        <v>10.0</v>
      </c>
      <c r="M141" s="102">
        <v>95.7</v>
      </c>
      <c r="N141" s="102">
        <v>11.9</v>
      </c>
      <c r="O141" s="102">
        <v>7.9</v>
      </c>
      <c r="P141" s="102">
        <v>15.2</v>
      </c>
      <c r="Q141" s="102">
        <v>41.5</v>
      </c>
      <c r="R141" s="102">
        <v>35.4</v>
      </c>
      <c r="S141" s="102">
        <v>485.9</v>
      </c>
      <c r="T141" s="102">
        <v>1.4</v>
      </c>
      <c r="U141" s="102">
        <v>536.1</v>
      </c>
      <c r="V141" s="102">
        <v>0.4</v>
      </c>
      <c r="W141" s="102">
        <v>844.8</v>
      </c>
      <c r="X141" s="102">
        <v>11.1</v>
      </c>
      <c r="Y141" s="102">
        <v>10.2</v>
      </c>
      <c r="Z141" s="102">
        <v>2.4</v>
      </c>
      <c r="AA141" s="102">
        <v>1.3</v>
      </c>
      <c r="AB141" s="102">
        <v>517.3</v>
      </c>
      <c r="AC141" s="102">
        <v>0.1</v>
      </c>
      <c r="AD141" s="102">
        <v>22.1</v>
      </c>
      <c r="AE141" s="102">
        <v>22.2</v>
      </c>
      <c r="AF141" s="102">
        <v>33.1</v>
      </c>
      <c r="AG141" s="102">
        <v>22.4</v>
      </c>
      <c r="AH141" s="102">
        <v>9.7</v>
      </c>
      <c r="AI141" s="102">
        <v>9.4</v>
      </c>
      <c r="AJ141" s="102">
        <v>19.3</v>
      </c>
      <c r="AK141" s="102">
        <v>106.0</v>
      </c>
      <c r="AL141" s="102">
        <v>28.2</v>
      </c>
      <c r="AM141" s="102"/>
      <c r="AN141" s="102">
        <v>1.0</v>
      </c>
      <c r="AO141" s="102">
        <v>106.8</v>
      </c>
      <c r="AP141" s="102">
        <v>-1.6</v>
      </c>
    </row>
    <row r="142" ht="15.75" customHeight="1">
      <c r="A142" s="102" t="s">
        <v>645</v>
      </c>
      <c r="B142" s="102">
        <v>6631.0</v>
      </c>
      <c r="C142" s="102" t="s">
        <v>302</v>
      </c>
      <c r="D142" s="102">
        <v>216.9</v>
      </c>
      <c r="E142" s="102">
        <v>5.2</v>
      </c>
      <c r="F142" s="102">
        <v>157.1</v>
      </c>
      <c r="G142" s="102">
        <v>17.7</v>
      </c>
      <c r="H142" s="102">
        <v>8.5</v>
      </c>
      <c r="I142" s="102">
        <v>11.4</v>
      </c>
      <c r="J142" s="102">
        <v>36.2</v>
      </c>
      <c r="K142" s="102">
        <v>15.9</v>
      </c>
      <c r="L142" s="102">
        <v>10.2</v>
      </c>
      <c r="M142" s="102">
        <v>106.7</v>
      </c>
      <c r="N142" s="102">
        <v>12.8</v>
      </c>
      <c r="O142" s="102">
        <v>4.4</v>
      </c>
      <c r="P142" s="102">
        <v>24.4</v>
      </c>
      <c r="Q142" s="102">
        <v>44.9</v>
      </c>
      <c r="R142" s="102">
        <v>26.3</v>
      </c>
      <c r="S142" s="102">
        <v>747.2</v>
      </c>
      <c r="T142" s="102">
        <v>2.5</v>
      </c>
      <c r="U142" s="102">
        <v>482.3</v>
      </c>
      <c r="V142" s="102">
        <v>0.7</v>
      </c>
      <c r="W142" s="102">
        <v>394.1</v>
      </c>
      <c r="X142" s="102">
        <v>7.3</v>
      </c>
      <c r="Y142" s="102">
        <v>7.7</v>
      </c>
      <c r="Z142" s="102">
        <v>1.1</v>
      </c>
      <c r="AA142" s="102">
        <v>5.5</v>
      </c>
      <c r="AB142" s="102">
        <v>377.9</v>
      </c>
      <c r="AC142" s="102">
        <v>0.4</v>
      </c>
      <c r="AD142" s="102">
        <v>33.2</v>
      </c>
      <c r="AE142" s="102">
        <v>24.8</v>
      </c>
      <c r="AF142" s="102">
        <v>23.5</v>
      </c>
      <c r="AG142" s="102">
        <v>18.2</v>
      </c>
      <c r="AH142" s="102">
        <v>3.4</v>
      </c>
      <c r="AI142" s="102">
        <v>3.6</v>
      </c>
      <c r="AJ142" s="102">
        <v>10.4</v>
      </c>
      <c r="AK142" s="102">
        <v>44.1</v>
      </c>
      <c r="AL142" s="102">
        <v>30.5</v>
      </c>
      <c r="AM142" s="102"/>
      <c r="AN142" s="102">
        <v>23.0</v>
      </c>
      <c r="AO142" s="102">
        <v>1380.4</v>
      </c>
      <c r="AP142" s="102">
        <v>-2.3</v>
      </c>
    </row>
    <row r="143" ht="15.75" customHeight="1">
      <c r="A143" s="102" t="s">
        <v>645</v>
      </c>
      <c r="B143" s="102">
        <v>6632.0</v>
      </c>
      <c r="C143" s="102" t="s">
        <v>303</v>
      </c>
      <c r="D143" s="102">
        <v>121.5</v>
      </c>
      <c r="E143" s="102">
        <v>5.7</v>
      </c>
      <c r="F143" s="102">
        <v>110.7</v>
      </c>
      <c r="G143" s="102">
        <v>15.8</v>
      </c>
      <c r="H143" s="102">
        <v>7.3</v>
      </c>
      <c r="I143" s="102">
        <v>10.5</v>
      </c>
      <c r="J143" s="102">
        <v>36.1</v>
      </c>
      <c r="K143" s="102">
        <v>18.2</v>
      </c>
      <c r="L143" s="102">
        <v>12.0</v>
      </c>
      <c r="M143" s="102">
        <v>60.3</v>
      </c>
      <c r="N143" s="102">
        <v>11.2</v>
      </c>
      <c r="O143" s="102">
        <v>3.8</v>
      </c>
      <c r="P143" s="102">
        <v>20.1</v>
      </c>
      <c r="Q143" s="102">
        <v>44.8</v>
      </c>
      <c r="R143" s="102">
        <v>31.3</v>
      </c>
      <c r="S143" s="102">
        <v>766.6</v>
      </c>
      <c r="T143" s="102">
        <v>1.6</v>
      </c>
      <c r="U143" s="102">
        <v>491.2</v>
      </c>
      <c r="V143" s="102">
        <v>0.5</v>
      </c>
      <c r="W143" s="102">
        <v>494.6</v>
      </c>
      <c r="X143" s="102">
        <v>6.1</v>
      </c>
      <c r="Y143" s="102">
        <v>6.2</v>
      </c>
      <c r="Z143" s="102">
        <v>1.8</v>
      </c>
      <c r="AA143" s="102">
        <v>1.9</v>
      </c>
      <c r="AB143" s="102">
        <v>359.9</v>
      </c>
      <c r="AC143" s="102">
        <v>0.6</v>
      </c>
      <c r="AD143" s="102">
        <v>32.2</v>
      </c>
      <c r="AE143" s="102">
        <v>33.5</v>
      </c>
      <c r="AF143" s="102">
        <v>22.8</v>
      </c>
      <c r="AG143" s="102">
        <v>10.8</v>
      </c>
      <c r="AH143" s="102">
        <v>4.4</v>
      </c>
      <c r="AI143" s="102">
        <v>4.6</v>
      </c>
      <c r="AJ143" s="102">
        <v>13.4</v>
      </c>
      <c r="AK143" s="102">
        <v>50.6</v>
      </c>
      <c r="AL143" s="102">
        <v>29.6</v>
      </c>
      <c r="AM143" s="102"/>
      <c r="AN143" s="102">
        <v>20.0</v>
      </c>
      <c r="AO143" s="102">
        <v>1097.1</v>
      </c>
      <c r="AP143" s="102">
        <v>-4.8</v>
      </c>
    </row>
    <row r="144" ht="15.75" customHeight="1">
      <c r="A144" s="102" t="s">
        <v>645</v>
      </c>
      <c r="B144" s="102">
        <v>6633.0</v>
      </c>
      <c r="C144" s="102" t="s">
        <v>304</v>
      </c>
      <c r="D144" s="102">
        <v>235.9</v>
      </c>
      <c r="E144" s="102">
        <v>3.9</v>
      </c>
      <c r="F144" s="102">
        <v>182.5</v>
      </c>
      <c r="G144" s="102">
        <v>15.8</v>
      </c>
      <c r="H144" s="102">
        <v>7.1</v>
      </c>
      <c r="I144" s="102">
        <v>9.6</v>
      </c>
      <c r="J144" s="102">
        <v>36.9</v>
      </c>
      <c r="K144" s="102">
        <v>19.5</v>
      </c>
      <c r="L144" s="102">
        <v>11.1</v>
      </c>
      <c r="M144" s="102">
        <v>115.1</v>
      </c>
      <c r="N144" s="102">
        <v>9.9</v>
      </c>
      <c r="O144" s="102">
        <v>4.7</v>
      </c>
      <c r="P144" s="102">
        <v>19.0</v>
      </c>
      <c r="Q144" s="102">
        <v>50.4</v>
      </c>
      <c r="R144" s="102">
        <v>25.9</v>
      </c>
      <c r="S144" s="102">
        <v>704.9</v>
      </c>
      <c r="T144" s="102">
        <v>0.9</v>
      </c>
      <c r="U144" s="102">
        <v>490.5</v>
      </c>
      <c r="V144" s="102">
        <v>0.4</v>
      </c>
      <c r="W144" s="102">
        <v>644.7</v>
      </c>
      <c r="X144" s="102">
        <v>6.6</v>
      </c>
      <c r="Y144" s="102">
        <v>6.7</v>
      </c>
      <c r="Z144" s="102">
        <v>1.3</v>
      </c>
      <c r="AA144" s="102">
        <v>2.7</v>
      </c>
      <c r="AB144" s="102">
        <v>280.0</v>
      </c>
      <c r="AC144" s="102">
        <v>0.7</v>
      </c>
      <c r="AD144" s="102">
        <v>45.4</v>
      </c>
      <c r="AE144" s="102">
        <v>21.6</v>
      </c>
      <c r="AF144" s="102">
        <v>22.7</v>
      </c>
      <c r="AG144" s="102">
        <v>9.6</v>
      </c>
      <c r="AH144" s="102">
        <v>5.1</v>
      </c>
      <c r="AI144" s="102">
        <v>5.1</v>
      </c>
      <c r="AJ144" s="102">
        <v>15.3</v>
      </c>
      <c r="AK144" s="102">
        <v>48.0</v>
      </c>
      <c r="AL144" s="102">
        <v>29.5</v>
      </c>
      <c r="AM144" s="102"/>
      <c r="AN144" s="102">
        <v>29.0</v>
      </c>
      <c r="AO144" s="102">
        <v>1292.9</v>
      </c>
      <c r="AP144" s="102">
        <v>-5.1</v>
      </c>
    </row>
    <row r="145" ht="15.75" customHeight="1">
      <c r="A145" s="102" t="s">
        <v>645</v>
      </c>
      <c r="B145" s="102">
        <v>6634.0</v>
      </c>
      <c r="C145" s="102" t="s">
        <v>305</v>
      </c>
      <c r="D145" s="102">
        <v>180.5</v>
      </c>
      <c r="E145" s="102">
        <v>4.0</v>
      </c>
      <c r="F145" s="102">
        <v>117.3</v>
      </c>
      <c r="G145" s="102">
        <v>16.1</v>
      </c>
      <c r="H145" s="102">
        <v>7.7</v>
      </c>
      <c r="I145" s="102">
        <v>10.5</v>
      </c>
      <c r="J145" s="102">
        <v>37.0</v>
      </c>
      <c r="K145" s="102">
        <v>17.9</v>
      </c>
      <c r="L145" s="102">
        <v>10.9</v>
      </c>
      <c r="M145" s="102">
        <v>89.5</v>
      </c>
      <c r="N145" s="102">
        <v>11.9</v>
      </c>
      <c r="O145" s="102">
        <v>6.7</v>
      </c>
      <c r="P145" s="102">
        <v>18.8</v>
      </c>
      <c r="Q145" s="102">
        <v>42.3</v>
      </c>
      <c r="R145" s="102">
        <v>32.2</v>
      </c>
      <c r="S145" s="102">
        <v>762.8</v>
      </c>
      <c r="T145" s="102">
        <v>0.4</v>
      </c>
      <c r="U145" s="102">
        <v>483.4</v>
      </c>
      <c r="V145" s="102">
        <v>0.5</v>
      </c>
      <c r="W145" s="102">
        <v>226.1</v>
      </c>
      <c r="X145" s="102">
        <v>6.0</v>
      </c>
      <c r="Y145" s="102">
        <v>6.1</v>
      </c>
      <c r="Z145" s="102">
        <v>1.3</v>
      </c>
      <c r="AA145" s="102">
        <v>2.0</v>
      </c>
      <c r="AB145" s="102">
        <v>263.8</v>
      </c>
      <c r="AC145" s="102">
        <v>0.8</v>
      </c>
      <c r="AD145" s="102">
        <v>35.1</v>
      </c>
      <c r="AE145" s="102">
        <v>25.3</v>
      </c>
      <c r="AF145" s="102">
        <v>30.4</v>
      </c>
      <c r="AG145" s="102">
        <v>8.4</v>
      </c>
      <c r="AH145" s="102">
        <v>5.0</v>
      </c>
      <c r="AI145" s="102">
        <v>5.1</v>
      </c>
      <c r="AJ145" s="102">
        <v>17.7</v>
      </c>
      <c r="AK145" s="102">
        <v>47.0</v>
      </c>
      <c r="AL145" s="102">
        <v>28.1</v>
      </c>
      <c r="AM145" s="102"/>
      <c r="AN145" s="102">
        <v>27.0</v>
      </c>
      <c r="AO145" s="102">
        <v>1538.5</v>
      </c>
      <c r="AP145" s="102">
        <v>-4.9</v>
      </c>
    </row>
    <row r="146" ht="15.75" customHeight="1">
      <c r="A146" s="102" t="s">
        <v>645</v>
      </c>
      <c r="B146" s="102">
        <v>6635.0</v>
      </c>
      <c r="C146" s="102" t="s">
        <v>306</v>
      </c>
      <c r="D146" s="102">
        <v>159.6</v>
      </c>
      <c r="E146" s="102">
        <v>5.0</v>
      </c>
      <c r="F146" s="102">
        <v>86.4</v>
      </c>
      <c r="G146" s="102">
        <v>16.6</v>
      </c>
      <c r="H146" s="102">
        <v>7.7</v>
      </c>
      <c r="I146" s="102">
        <v>10.4</v>
      </c>
      <c r="J146" s="102">
        <v>36.6</v>
      </c>
      <c r="K146" s="102">
        <v>17.4</v>
      </c>
      <c r="L146" s="102">
        <v>11.3</v>
      </c>
      <c r="M146" s="102">
        <v>78.9</v>
      </c>
      <c r="N146" s="102">
        <v>12.5</v>
      </c>
      <c r="O146" s="102">
        <v>6.1</v>
      </c>
      <c r="P146" s="102">
        <v>18.6</v>
      </c>
      <c r="Q146" s="102">
        <v>47.1</v>
      </c>
      <c r="R146" s="102">
        <v>28.2</v>
      </c>
      <c r="S146" s="102">
        <v>766.1</v>
      </c>
      <c r="T146" s="102">
        <v>0.9</v>
      </c>
      <c r="U146" s="102">
        <v>497.3</v>
      </c>
      <c r="V146" s="102">
        <v>0.8</v>
      </c>
      <c r="W146" s="102">
        <v>284.7</v>
      </c>
      <c r="X146" s="102">
        <v>7.0</v>
      </c>
      <c r="Y146" s="102">
        <v>6.4</v>
      </c>
      <c r="Z146" s="102">
        <v>1.5</v>
      </c>
      <c r="AA146" s="102">
        <v>0.6</v>
      </c>
      <c r="AB146" s="102">
        <v>348.8</v>
      </c>
      <c r="AC146" s="102">
        <v>0.8</v>
      </c>
      <c r="AD146" s="102">
        <v>39.3</v>
      </c>
      <c r="AE146" s="102">
        <v>19.8</v>
      </c>
      <c r="AF146" s="102">
        <v>31.2</v>
      </c>
      <c r="AG146" s="102">
        <v>8.9</v>
      </c>
      <c r="AH146" s="102">
        <v>4.9</v>
      </c>
      <c r="AI146" s="102">
        <v>4.8</v>
      </c>
      <c r="AJ146" s="102">
        <v>13.0</v>
      </c>
      <c r="AK146" s="102">
        <v>48.8</v>
      </c>
      <c r="AL146" s="102">
        <v>28.2</v>
      </c>
      <c r="AM146" s="102"/>
      <c r="AN146" s="102">
        <v>22.0</v>
      </c>
      <c r="AO146" s="102">
        <v>1848.4</v>
      </c>
      <c r="AP146" s="102">
        <v>-4.8</v>
      </c>
    </row>
    <row r="147" ht="15.75" customHeight="1">
      <c r="A147" s="102" t="s">
        <v>645</v>
      </c>
      <c r="B147" s="102">
        <v>6636.0</v>
      </c>
      <c r="C147" s="102" t="s">
        <v>307</v>
      </c>
      <c r="D147" s="102">
        <v>102.2</v>
      </c>
      <c r="E147" s="102">
        <v>3.7</v>
      </c>
      <c r="F147" s="102">
        <v>99.7</v>
      </c>
      <c r="G147" s="102">
        <v>14.9</v>
      </c>
      <c r="H147" s="102">
        <v>7.3</v>
      </c>
      <c r="I147" s="102">
        <v>9.6</v>
      </c>
      <c r="J147" s="102">
        <v>36.6</v>
      </c>
      <c r="K147" s="102">
        <v>19.2</v>
      </c>
      <c r="L147" s="102">
        <v>12.4</v>
      </c>
      <c r="M147" s="102">
        <v>50.2</v>
      </c>
      <c r="N147" s="102">
        <v>11.2</v>
      </c>
      <c r="O147" s="102">
        <v>6.7</v>
      </c>
      <c r="P147" s="102">
        <v>19.7</v>
      </c>
      <c r="Q147" s="102">
        <v>51.0</v>
      </c>
      <c r="R147" s="102">
        <v>22.5</v>
      </c>
      <c r="S147" s="102">
        <v>735.9</v>
      </c>
      <c r="T147" s="102">
        <v>0.4</v>
      </c>
      <c r="U147" s="102">
        <v>516.7</v>
      </c>
      <c r="V147" s="102">
        <v>0.7</v>
      </c>
      <c r="W147" s="102">
        <v>208.0</v>
      </c>
      <c r="X147" s="102">
        <v>5.2</v>
      </c>
      <c r="Y147" s="102">
        <v>6.5</v>
      </c>
      <c r="Z147" s="102">
        <v>1.9</v>
      </c>
      <c r="AA147" s="102">
        <v>0.9</v>
      </c>
      <c r="AB147" s="102">
        <v>260.3</v>
      </c>
      <c r="AC147" s="102">
        <v>1.7</v>
      </c>
      <c r="AD147" s="102">
        <v>32.7</v>
      </c>
      <c r="AE147" s="102">
        <v>20.0</v>
      </c>
      <c r="AF147" s="102">
        <v>35.1</v>
      </c>
      <c r="AG147" s="102">
        <v>10.4</v>
      </c>
      <c r="AH147" s="102">
        <v>6.4</v>
      </c>
      <c r="AI147" s="102">
        <v>6.1</v>
      </c>
      <c r="AJ147" s="102">
        <v>18.7</v>
      </c>
      <c r="AK147" s="102">
        <v>67.6</v>
      </c>
      <c r="AL147" s="102">
        <v>27.1</v>
      </c>
      <c r="AM147" s="102"/>
      <c r="AN147" s="102">
        <v>16.0</v>
      </c>
      <c r="AO147" s="102">
        <v>1024.7</v>
      </c>
      <c r="AP147" s="102">
        <v>-7.5</v>
      </c>
    </row>
    <row r="148" ht="15.75" customHeight="1">
      <c r="A148" s="102" t="s">
        <v>646</v>
      </c>
      <c r="B148" s="102">
        <v>7111.0</v>
      </c>
      <c r="C148" s="102" t="s">
        <v>647</v>
      </c>
      <c r="D148" s="102">
        <v>108.6</v>
      </c>
      <c r="E148" s="102">
        <v>8.9</v>
      </c>
      <c r="F148" s="102">
        <v>1032.6</v>
      </c>
      <c r="G148" s="102">
        <v>14.6</v>
      </c>
      <c r="H148" s="102">
        <v>9.5</v>
      </c>
      <c r="I148" s="102">
        <v>14.5</v>
      </c>
      <c r="J148" s="102">
        <v>33.6</v>
      </c>
      <c r="K148" s="102">
        <v>16.6</v>
      </c>
      <c r="L148" s="102">
        <v>11.1</v>
      </c>
      <c r="M148" s="102">
        <v>52.3</v>
      </c>
      <c r="N148" s="102">
        <v>13.9</v>
      </c>
      <c r="O148" s="102">
        <v>5.3</v>
      </c>
      <c r="P148" s="102">
        <v>18.6</v>
      </c>
      <c r="Q148" s="102">
        <v>29.3</v>
      </c>
      <c r="R148" s="102">
        <v>46.8</v>
      </c>
      <c r="S148" s="102">
        <v>606.9</v>
      </c>
      <c r="T148" s="102">
        <v>0.7</v>
      </c>
      <c r="U148" s="102">
        <v>561.8</v>
      </c>
      <c r="V148" s="102">
        <v>0.4</v>
      </c>
      <c r="W148" s="102">
        <v>961.7</v>
      </c>
      <c r="X148" s="102">
        <v>13.2</v>
      </c>
      <c r="Y148" s="102">
        <v>10.4</v>
      </c>
      <c r="Z148" s="102">
        <v>2.2</v>
      </c>
      <c r="AA148" s="102">
        <v>2.0</v>
      </c>
      <c r="AB148" s="102">
        <v>609.2</v>
      </c>
      <c r="AC148" s="102">
        <v>0.1</v>
      </c>
      <c r="AD148" s="102">
        <v>15.9</v>
      </c>
      <c r="AE148" s="102">
        <v>23.8</v>
      </c>
      <c r="AF148" s="102">
        <v>34.5</v>
      </c>
      <c r="AG148" s="102">
        <v>25.7</v>
      </c>
      <c r="AH148" s="102">
        <v>6.1</v>
      </c>
      <c r="AI148" s="102">
        <v>5.9</v>
      </c>
      <c r="AJ148" s="102">
        <v>15.0</v>
      </c>
      <c r="AK148" s="102">
        <v>81.8</v>
      </c>
      <c r="AL148" s="102">
        <v>29.7</v>
      </c>
      <c r="AM148" s="102"/>
      <c r="AN148" s="102">
        <v>1.0</v>
      </c>
      <c r="AO148" s="102">
        <v>105.1</v>
      </c>
      <c r="AP148" s="102">
        <v>-2.8</v>
      </c>
    </row>
    <row r="149" ht="15.75" customHeight="1">
      <c r="A149" s="102" t="s">
        <v>646</v>
      </c>
      <c r="B149" s="102">
        <v>7131.0</v>
      </c>
      <c r="C149" s="102" t="s">
        <v>310</v>
      </c>
      <c r="D149" s="102">
        <v>127.0</v>
      </c>
      <c r="E149" s="102">
        <v>7.2</v>
      </c>
      <c r="F149" s="102">
        <v>161.4</v>
      </c>
      <c r="G149" s="102">
        <v>15.7</v>
      </c>
      <c r="H149" s="102">
        <v>7.7</v>
      </c>
      <c r="I149" s="102">
        <v>9.9</v>
      </c>
      <c r="J149" s="102">
        <v>36.7</v>
      </c>
      <c r="K149" s="102">
        <v>18.3</v>
      </c>
      <c r="L149" s="102">
        <v>11.6</v>
      </c>
      <c r="M149" s="102">
        <v>62.2</v>
      </c>
      <c r="N149" s="102">
        <v>11.5</v>
      </c>
      <c r="O149" s="102">
        <v>3.3</v>
      </c>
      <c r="P149" s="102">
        <v>17.3</v>
      </c>
      <c r="Q149" s="102">
        <v>39.5</v>
      </c>
      <c r="R149" s="102">
        <v>39.8</v>
      </c>
      <c r="S149" s="102">
        <v>739.8</v>
      </c>
      <c r="T149" s="102">
        <v>2.4</v>
      </c>
      <c r="U149" s="102">
        <v>525.9</v>
      </c>
      <c r="V149" s="102">
        <v>0.4</v>
      </c>
      <c r="W149" s="102">
        <v>268.3</v>
      </c>
      <c r="X149" s="102">
        <v>9.4</v>
      </c>
      <c r="Y149" s="102">
        <v>9.4</v>
      </c>
      <c r="Z149" s="102">
        <v>1.9</v>
      </c>
      <c r="AA149" s="102">
        <v>0.8</v>
      </c>
      <c r="AB149" s="102">
        <v>233.5</v>
      </c>
      <c r="AC149" s="102">
        <v>1.4</v>
      </c>
      <c r="AD149" s="102">
        <v>29.6</v>
      </c>
      <c r="AE149" s="102">
        <v>25.4</v>
      </c>
      <c r="AF149" s="102">
        <v>30.9</v>
      </c>
      <c r="AG149" s="102">
        <v>12.7</v>
      </c>
      <c r="AH149" s="102">
        <v>4.1</v>
      </c>
      <c r="AI149" s="102">
        <v>3.6</v>
      </c>
      <c r="AJ149" s="102">
        <v>10.7</v>
      </c>
      <c r="AK149" s="102">
        <v>40.8</v>
      </c>
      <c r="AL149" s="102">
        <v>29.7</v>
      </c>
      <c r="AM149" s="102"/>
      <c r="AN149" s="102">
        <v>74.0</v>
      </c>
      <c r="AO149" s="102">
        <v>787.0</v>
      </c>
      <c r="AP149" s="102">
        <v>-5.7</v>
      </c>
    </row>
    <row r="150" ht="15.75" customHeight="1">
      <c r="A150" s="102" t="s">
        <v>646</v>
      </c>
      <c r="B150" s="102">
        <v>7132.0</v>
      </c>
      <c r="C150" s="102" t="s">
        <v>311</v>
      </c>
      <c r="D150" s="102">
        <v>130.0</v>
      </c>
      <c r="E150" s="102">
        <v>5.4</v>
      </c>
      <c r="F150" s="102">
        <v>202.5</v>
      </c>
      <c r="G150" s="102">
        <v>16.8</v>
      </c>
      <c r="H150" s="102">
        <v>8.5</v>
      </c>
      <c r="I150" s="102">
        <v>10.6</v>
      </c>
      <c r="J150" s="102">
        <v>36.6</v>
      </c>
      <c r="K150" s="102">
        <v>16.9</v>
      </c>
      <c r="L150" s="102">
        <v>10.6</v>
      </c>
      <c r="M150" s="102">
        <v>64.4</v>
      </c>
      <c r="N150" s="102">
        <v>11.7</v>
      </c>
      <c r="O150" s="102">
        <v>4.8</v>
      </c>
      <c r="P150" s="102">
        <v>21.1</v>
      </c>
      <c r="Q150" s="102">
        <v>43.8</v>
      </c>
      <c r="R150" s="102">
        <v>30.3</v>
      </c>
      <c r="S150" s="102">
        <v>719.2</v>
      </c>
      <c r="T150" s="102">
        <v>1.5</v>
      </c>
      <c r="U150" s="102">
        <v>481.2</v>
      </c>
      <c r="V150" s="102">
        <v>1.0</v>
      </c>
      <c r="W150" s="102">
        <v>333.5</v>
      </c>
      <c r="X150" s="102">
        <v>7.4</v>
      </c>
      <c r="Y150" s="102">
        <v>8.4</v>
      </c>
      <c r="Z150" s="102">
        <v>2.3</v>
      </c>
      <c r="AA150" s="102">
        <v>1.3</v>
      </c>
      <c r="AB150" s="102">
        <v>258.1</v>
      </c>
      <c r="AC150" s="102">
        <v>0.5</v>
      </c>
      <c r="AD150" s="102">
        <v>45.4</v>
      </c>
      <c r="AE150" s="102">
        <v>20.2</v>
      </c>
      <c r="AF150" s="102">
        <v>23.7</v>
      </c>
      <c r="AG150" s="102">
        <v>10.1</v>
      </c>
      <c r="AH150" s="102">
        <v>5.6</v>
      </c>
      <c r="AI150" s="102">
        <v>6.0</v>
      </c>
      <c r="AJ150" s="102">
        <v>12.4</v>
      </c>
      <c r="AK150" s="102">
        <v>52.8</v>
      </c>
      <c r="AL150" s="102">
        <v>28.7</v>
      </c>
      <c r="AM150" s="102"/>
      <c r="AN150" s="102">
        <v>119.0</v>
      </c>
      <c r="AO150" s="102">
        <v>642.0</v>
      </c>
      <c r="AP150" s="102">
        <v>-4.8</v>
      </c>
    </row>
    <row r="151" ht="15.75" customHeight="1">
      <c r="A151" s="102" t="s">
        <v>646</v>
      </c>
      <c r="B151" s="102">
        <v>7133.0</v>
      </c>
      <c r="C151" s="102" t="s">
        <v>312</v>
      </c>
      <c r="D151" s="102">
        <v>155.2</v>
      </c>
      <c r="E151" s="102">
        <v>8.5</v>
      </c>
      <c r="F151" s="102">
        <v>179.7</v>
      </c>
      <c r="G151" s="102">
        <v>16.4</v>
      </c>
      <c r="H151" s="102">
        <v>7.8</v>
      </c>
      <c r="I151" s="102">
        <v>10.6</v>
      </c>
      <c r="J151" s="102">
        <v>36.9</v>
      </c>
      <c r="K151" s="102">
        <v>17.8</v>
      </c>
      <c r="L151" s="102">
        <v>10.5</v>
      </c>
      <c r="M151" s="102">
        <v>76.2</v>
      </c>
      <c r="N151" s="102">
        <v>11.3</v>
      </c>
      <c r="O151" s="102">
        <v>4.9</v>
      </c>
      <c r="P151" s="102">
        <v>16.9</v>
      </c>
      <c r="Q151" s="102">
        <v>41.2</v>
      </c>
      <c r="R151" s="102">
        <v>37.0</v>
      </c>
      <c r="S151" s="102">
        <v>719.4</v>
      </c>
      <c r="T151" s="102">
        <v>2.2</v>
      </c>
      <c r="U151" s="102">
        <v>504.4</v>
      </c>
      <c r="V151" s="102">
        <v>0.6</v>
      </c>
      <c r="W151" s="102">
        <v>313.4</v>
      </c>
      <c r="X151" s="102">
        <v>9.9</v>
      </c>
      <c r="Y151" s="102">
        <v>10.7</v>
      </c>
      <c r="Z151" s="102">
        <v>2.2</v>
      </c>
      <c r="AA151" s="102">
        <v>3.0</v>
      </c>
      <c r="AB151" s="102">
        <v>306.7</v>
      </c>
      <c r="AC151" s="102">
        <v>0.9</v>
      </c>
      <c r="AD151" s="102">
        <v>32.4</v>
      </c>
      <c r="AE151" s="102">
        <v>21.7</v>
      </c>
      <c r="AF151" s="102">
        <v>30.7</v>
      </c>
      <c r="AG151" s="102">
        <v>14.4</v>
      </c>
      <c r="AH151" s="102">
        <v>7.0</v>
      </c>
      <c r="AI151" s="102">
        <v>7.2</v>
      </c>
      <c r="AJ151" s="102">
        <v>15.7</v>
      </c>
      <c r="AK151" s="102">
        <v>68.4</v>
      </c>
      <c r="AL151" s="102">
        <v>29.1</v>
      </c>
      <c r="AM151" s="102"/>
      <c r="AN151" s="102">
        <v>119.0</v>
      </c>
      <c r="AO151" s="102">
        <v>863.7</v>
      </c>
      <c r="AP151" s="102">
        <v>-4.2</v>
      </c>
    </row>
    <row r="152" ht="15.75" customHeight="1">
      <c r="A152" s="102" t="s">
        <v>646</v>
      </c>
      <c r="B152" s="102">
        <v>7134.0</v>
      </c>
      <c r="C152" s="102" t="s">
        <v>313</v>
      </c>
      <c r="D152" s="102">
        <v>81.3</v>
      </c>
      <c r="E152" s="102">
        <v>5.0</v>
      </c>
      <c r="F152" s="102">
        <v>104.7</v>
      </c>
      <c r="G152" s="102">
        <v>15.6</v>
      </c>
      <c r="H152" s="102">
        <v>7.7</v>
      </c>
      <c r="I152" s="102">
        <v>10.4</v>
      </c>
      <c r="J152" s="102">
        <v>36.1</v>
      </c>
      <c r="K152" s="102">
        <v>18.1</v>
      </c>
      <c r="L152" s="102">
        <v>12.1</v>
      </c>
      <c r="M152" s="102">
        <v>40.1</v>
      </c>
      <c r="N152" s="102">
        <v>9.8</v>
      </c>
      <c r="O152" s="102">
        <v>4.8</v>
      </c>
      <c r="P152" s="102">
        <v>23.8</v>
      </c>
      <c r="Q152" s="102">
        <v>48.1</v>
      </c>
      <c r="R152" s="102">
        <v>23.4</v>
      </c>
      <c r="S152" s="102">
        <v>726.6</v>
      </c>
      <c r="T152" s="102">
        <v>1.2</v>
      </c>
      <c r="U152" s="102">
        <v>556.1</v>
      </c>
      <c r="V152" s="102">
        <v>0.8</v>
      </c>
      <c r="W152" s="102">
        <v>292.9</v>
      </c>
      <c r="X152" s="102">
        <v>7.2</v>
      </c>
      <c r="Y152" s="102">
        <v>7.9</v>
      </c>
      <c r="Z152" s="102">
        <v>1.4</v>
      </c>
      <c r="AA152" s="102">
        <v>0.8</v>
      </c>
      <c r="AB152" s="102">
        <v>304.8</v>
      </c>
      <c r="AC152" s="102">
        <v>0.4</v>
      </c>
      <c r="AD152" s="102">
        <v>37.1</v>
      </c>
      <c r="AE152" s="102">
        <v>18.7</v>
      </c>
      <c r="AF152" s="102">
        <v>34.5</v>
      </c>
      <c r="AG152" s="102">
        <v>9.3</v>
      </c>
      <c r="AH152" s="102">
        <v>6.7</v>
      </c>
      <c r="AI152" s="102">
        <v>6.9</v>
      </c>
      <c r="AJ152" s="102">
        <v>15.6</v>
      </c>
      <c r="AK152" s="102">
        <v>66.0</v>
      </c>
      <c r="AL152" s="102">
        <v>28.3</v>
      </c>
      <c r="AM152" s="102"/>
      <c r="AN152" s="102">
        <v>96.0</v>
      </c>
      <c r="AO152" s="102">
        <v>776.6</v>
      </c>
      <c r="AP152" s="102">
        <v>-6.2</v>
      </c>
    </row>
    <row r="153" ht="15.75" customHeight="1">
      <c r="A153" s="102" t="s">
        <v>646</v>
      </c>
      <c r="B153" s="102">
        <v>7135.0</v>
      </c>
      <c r="C153" s="102" t="s">
        <v>314</v>
      </c>
      <c r="D153" s="102">
        <v>62.5</v>
      </c>
      <c r="E153" s="102">
        <v>4.3</v>
      </c>
      <c r="F153" s="102">
        <v>86.8</v>
      </c>
      <c r="G153" s="102">
        <v>16.3</v>
      </c>
      <c r="H153" s="102">
        <v>7.8</v>
      </c>
      <c r="I153" s="102">
        <v>10.2</v>
      </c>
      <c r="J153" s="102">
        <v>35.8</v>
      </c>
      <c r="K153" s="102">
        <v>17.9</v>
      </c>
      <c r="L153" s="102">
        <v>12.1</v>
      </c>
      <c r="M153" s="102">
        <v>31.1</v>
      </c>
      <c r="N153" s="102">
        <v>9.5</v>
      </c>
      <c r="O153" s="102">
        <v>6.4</v>
      </c>
      <c r="P153" s="102">
        <v>22.3</v>
      </c>
      <c r="Q153" s="102">
        <v>51.2</v>
      </c>
      <c r="R153" s="102">
        <v>20.1</v>
      </c>
      <c r="S153" s="102">
        <v>808.6</v>
      </c>
      <c r="T153" s="102">
        <v>1.5</v>
      </c>
      <c r="U153" s="102">
        <v>538.3</v>
      </c>
      <c r="V153" s="102">
        <v>0.4</v>
      </c>
      <c r="W153" s="102">
        <v>266.0</v>
      </c>
      <c r="X153" s="102">
        <v>8.6</v>
      </c>
      <c r="Y153" s="102">
        <v>9.8</v>
      </c>
      <c r="Z153" s="102">
        <v>1.5</v>
      </c>
      <c r="AA153" s="102" t="s">
        <v>641</v>
      </c>
      <c r="AB153" s="102">
        <v>283.2</v>
      </c>
      <c r="AC153" s="102">
        <v>1.5</v>
      </c>
      <c r="AD153" s="102">
        <v>25.1</v>
      </c>
      <c r="AE153" s="102">
        <v>27.6</v>
      </c>
      <c r="AF153" s="102">
        <v>34.3</v>
      </c>
      <c r="AG153" s="102">
        <v>11.6</v>
      </c>
      <c r="AH153" s="102">
        <v>4.4</v>
      </c>
      <c r="AI153" s="102">
        <v>4.5</v>
      </c>
      <c r="AJ153" s="102">
        <v>13.0</v>
      </c>
      <c r="AK153" s="102">
        <v>31.5</v>
      </c>
      <c r="AL153" s="102">
        <v>29.3</v>
      </c>
      <c r="AM153" s="102"/>
      <c r="AN153" s="102">
        <v>92.0</v>
      </c>
      <c r="AO153" s="102">
        <v>720.0</v>
      </c>
      <c r="AP153" s="102">
        <v>-6.3</v>
      </c>
    </row>
    <row r="154" ht="15.75" customHeight="1">
      <c r="A154" s="102" t="s">
        <v>646</v>
      </c>
      <c r="B154" s="102">
        <v>7137.0</v>
      </c>
      <c r="C154" s="102" t="s">
        <v>315</v>
      </c>
      <c r="D154" s="102">
        <v>209.5</v>
      </c>
      <c r="E154" s="102">
        <v>4.9</v>
      </c>
      <c r="F154" s="102">
        <v>256.4</v>
      </c>
      <c r="G154" s="102">
        <v>16.5</v>
      </c>
      <c r="H154" s="102">
        <v>7.8</v>
      </c>
      <c r="I154" s="102">
        <v>10.9</v>
      </c>
      <c r="J154" s="102">
        <v>37.4</v>
      </c>
      <c r="K154" s="102">
        <v>17.1</v>
      </c>
      <c r="L154" s="102">
        <v>10.2</v>
      </c>
      <c r="M154" s="102">
        <v>102.9</v>
      </c>
      <c r="N154" s="102">
        <v>9.6</v>
      </c>
      <c r="O154" s="102">
        <v>5.8</v>
      </c>
      <c r="P154" s="102">
        <v>21.3</v>
      </c>
      <c r="Q154" s="102">
        <v>45.5</v>
      </c>
      <c r="R154" s="102">
        <v>27.4</v>
      </c>
      <c r="S154" s="102">
        <v>714.6</v>
      </c>
      <c r="T154" s="102">
        <v>2.1</v>
      </c>
      <c r="U154" s="102">
        <v>508.4</v>
      </c>
      <c r="V154" s="102">
        <v>0.7</v>
      </c>
      <c r="W154" s="102">
        <v>413.5</v>
      </c>
      <c r="X154" s="102">
        <v>8.4</v>
      </c>
      <c r="Y154" s="102">
        <v>9.6</v>
      </c>
      <c r="Z154" s="102">
        <v>1.6</v>
      </c>
      <c r="AA154" s="102">
        <v>0.3</v>
      </c>
      <c r="AB154" s="102">
        <v>277.7</v>
      </c>
      <c r="AC154" s="102">
        <v>0.6</v>
      </c>
      <c r="AD154" s="102">
        <v>35.7</v>
      </c>
      <c r="AE154" s="102">
        <v>23.5</v>
      </c>
      <c r="AF154" s="102">
        <v>28.5</v>
      </c>
      <c r="AG154" s="102">
        <v>11.7</v>
      </c>
      <c r="AH154" s="102">
        <v>4.5</v>
      </c>
      <c r="AI154" s="102">
        <v>4.7</v>
      </c>
      <c r="AJ154" s="102">
        <v>12.5</v>
      </c>
      <c r="AK154" s="102">
        <v>51.4</v>
      </c>
      <c r="AL154" s="102">
        <v>29.3</v>
      </c>
      <c r="AM154" s="102"/>
      <c r="AN154" s="102">
        <v>87.0</v>
      </c>
      <c r="AO154" s="102">
        <v>817.3</v>
      </c>
      <c r="AP154" s="102">
        <v>-3.2</v>
      </c>
    </row>
    <row r="155" ht="15.75" customHeight="1">
      <c r="A155" s="102" t="s">
        <v>646</v>
      </c>
      <c r="B155" s="102">
        <v>7138.0</v>
      </c>
      <c r="C155" s="102" t="s">
        <v>316</v>
      </c>
      <c r="D155" s="102">
        <v>179.8</v>
      </c>
      <c r="E155" s="102">
        <v>6.8</v>
      </c>
      <c r="F155" s="102">
        <v>286.9</v>
      </c>
      <c r="G155" s="102">
        <v>17.2</v>
      </c>
      <c r="H155" s="102">
        <v>8.1</v>
      </c>
      <c r="I155" s="102">
        <v>10.1</v>
      </c>
      <c r="J155" s="102">
        <v>36.5</v>
      </c>
      <c r="K155" s="102">
        <v>17.2</v>
      </c>
      <c r="L155" s="102">
        <v>10.9</v>
      </c>
      <c r="M155" s="102">
        <v>88.2</v>
      </c>
      <c r="N155" s="102">
        <v>12.4</v>
      </c>
      <c r="O155" s="102">
        <v>7.6</v>
      </c>
      <c r="P155" s="102">
        <v>19.8</v>
      </c>
      <c r="Q155" s="102">
        <v>47.1</v>
      </c>
      <c r="R155" s="102">
        <v>25.5</v>
      </c>
      <c r="S155" s="102">
        <v>721.7</v>
      </c>
      <c r="T155" s="102">
        <v>1.5</v>
      </c>
      <c r="U155" s="102">
        <v>503.1</v>
      </c>
      <c r="V155" s="102">
        <v>0.9</v>
      </c>
      <c r="W155" s="102">
        <v>420.4</v>
      </c>
      <c r="X155" s="102">
        <v>9.4</v>
      </c>
      <c r="Y155" s="102">
        <v>12.2</v>
      </c>
      <c r="Z155" s="102">
        <v>1.9</v>
      </c>
      <c r="AA155" s="102">
        <v>1.5</v>
      </c>
      <c r="AB155" s="102">
        <v>304.2</v>
      </c>
      <c r="AC155" s="102">
        <v>0.5</v>
      </c>
      <c r="AD155" s="102">
        <v>40.0</v>
      </c>
      <c r="AE155" s="102">
        <v>21.4</v>
      </c>
      <c r="AF155" s="102">
        <v>26.4</v>
      </c>
      <c r="AG155" s="102">
        <v>11.8</v>
      </c>
      <c r="AH155" s="102">
        <v>5.7</v>
      </c>
      <c r="AI155" s="102">
        <v>5.6</v>
      </c>
      <c r="AJ155" s="102">
        <v>14.7</v>
      </c>
      <c r="AK155" s="102">
        <v>58.5</v>
      </c>
      <c r="AL155" s="102">
        <v>29.1</v>
      </c>
      <c r="AM155" s="102"/>
      <c r="AN155" s="102">
        <v>62.0</v>
      </c>
      <c r="AO155" s="102">
        <v>626.9</v>
      </c>
      <c r="AP155" s="102">
        <v>-4.2</v>
      </c>
    </row>
    <row r="156" ht="15.75" customHeight="1">
      <c r="A156" s="102" t="s">
        <v>646</v>
      </c>
      <c r="B156" s="102">
        <v>7140.0</v>
      </c>
      <c r="C156" s="102" t="s">
        <v>317</v>
      </c>
      <c r="D156" s="102">
        <v>100.5</v>
      </c>
      <c r="E156" s="102">
        <v>4.4</v>
      </c>
      <c r="F156" s="102">
        <v>104.3</v>
      </c>
      <c r="G156" s="102">
        <v>16.6</v>
      </c>
      <c r="H156" s="102">
        <v>7.7</v>
      </c>
      <c r="I156" s="102">
        <v>10.5</v>
      </c>
      <c r="J156" s="102">
        <v>37.3</v>
      </c>
      <c r="K156" s="102">
        <v>17.1</v>
      </c>
      <c r="L156" s="102">
        <v>10.8</v>
      </c>
      <c r="M156" s="102">
        <v>49.7</v>
      </c>
      <c r="N156" s="102">
        <v>11.9</v>
      </c>
      <c r="O156" s="102">
        <v>4.8</v>
      </c>
      <c r="P156" s="102">
        <v>22.1</v>
      </c>
      <c r="Q156" s="102">
        <v>44.0</v>
      </c>
      <c r="R156" s="102">
        <v>29.1</v>
      </c>
      <c r="S156" s="102">
        <v>790.6</v>
      </c>
      <c r="T156" s="102">
        <v>1.8</v>
      </c>
      <c r="U156" s="102">
        <v>514.1</v>
      </c>
      <c r="V156" s="102">
        <v>0.7</v>
      </c>
      <c r="W156" s="102">
        <v>363.1</v>
      </c>
      <c r="X156" s="102">
        <v>8.3</v>
      </c>
      <c r="Y156" s="102">
        <v>8.9</v>
      </c>
      <c r="Z156" s="102">
        <v>1.4</v>
      </c>
      <c r="AA156" s="102">
        <v>1.9</v>
      </c>
      <c r="AB156" s="102">
        <v>317.6</v>
      </c>
      <c r="AC156" s="102">
        <v>0.8</v>
      </c>
      <c r="AD156" s="102">
        <v>37.6</v>
      </c>
      <c r="AE156" s="102">
        <v>25.9</v>
      </c>
      <c r="AF156" s="102">
        <v>22.0</v>
      </c>
      <c r="AG156" s="102">
        <v>13.7</v>
      </c>
      <c r="AH156" s="102">
        <v>4.6</v>
      </c>
      <c r="AI156" s="102">
        <v>4.8</v>
      </c>
      <c r="AJ156" s="102">
        <v>12.6</v>
      </c>
      <c r="AK156" s="102">
        <v>36.6</v>
      </c>
      <c r="AL156" s="102">
        <v>28.9</v>
      </c>
      <c r="AM156" s="102"/>
      <c r="AN156" s="102">
        <v>134.0</v>
      </c>
      <c r="AO156" s="102">
        <v>963.4</v>
      </c>
      <c r="AP156" s="102">
        <v>-4.7</v>
      </c>
    </row>
    <row r="157" ht="15.75" customHeight="1">
      <c r="A157" s="102" t="s">
        <v>646</v>
      </c>
      <c r="B157" s="102">
        <v>7141.0</v>
      </c>
      <c r="C157" s="102" t="s">
        <v>318</v>
      </c>
      <c r="D157" s="102">
        <v>121.8</v>
      </c>
      <c r="E157" s="102">
        <v>5.1</v>
      </c>
      <c r="F157" s="102">
        <v>155.7</v>
      </c>
      <c r="G157" s="102">
        <v>15.9</v>
      </c>
      <c r="H157" s="102">
        <v>7.6</v>
      </c>
      <c r="I157" s="102">
        <v>10.3</v>
      </c>
      <c r="J157" s="102">
        <v>36.8</v>
      </c>
      <c r="K157" s="102">
        <v>18.3</v>
      </c>
      <c r="L157" s="102">
        <v>11.1</v>
      </c>
      <c r="M157" s="102">
        <v>60.2</v>
      </c>
      <c r="N157" s="102">
        <v>10.7</v>
      </c>
      <c r="O157" s="102">
        <v>4.2</v>
      </c>
      <c r="P157" s="102">
        <v>18.7</v>
      </c>
      <c r="Q157" s="102">
        <v>43.9</v>
      </c>
      <c r="R157" s="102">
        <v>33.2</v>
      </c>
      <c r="S157" s="102">
        <v>740.2</v>
      </c>
      <c r="T157" s="102">
        <v>1.3</v>
      </c>
      <c r="U157" s="102">
        <v>522.4</v>
      </c>
      <c r="V157" s="102">
        <v>0.6</v>
      </c>
      <c r="W157" s="102">
        <v>326.8</v>
      </c>
      <c r="X157" s="102">
        <v>8.4</v>
      </c>
      <c r="Y157" s="102">
        <v>9.2</v>
      </c>
      <c r="Z157" s="102">
        <v>1.9</v>
      </c>
      <c r="AA157" s="102" t="s">
        <v>641</v>
      </c>
      <c r="AB157" s="102">
        <v>236.6</v>
      </c>
      <c r="AC157" s="102">
        <v>0.6</v>
      </c>
      <c r="AD157" s="102">
        <v>37.8</v>
      </c>
      <c r="AE157" s="102">
        <v>20.7</v>
      </c>
      <c r="AF157" s="102">
        <v>31.0</v>
      </c>
      <c r="AG157" s="102">
        <v>9.9</v>
      </c>
      <c r="AH157" s="102">
        <v>4.2</v>
      </c>
      <c r="AI157" s="102">
        <v>4.3</v>
      </c>
      <c r="AJ157" s="102">
        <v>12.2</v>
      </c>
      <c r="AK157" s="102">
        <v>44.5</v>
      </c>
      <c r="AL157" s="102">
        <v>30.4</v>
      </c>
      <c r="AM157" s="102"/>
      <c r="AN157" s="102">
        <v>137.0</v>
      </c>
      <c r="AO157" s="102">
        <v>782.3</v>
      </c>
      <c r="AP157" s="102">
        <v>-5.0</v>
      </c>
    </row>
    <row r="158" ht="15.75" customHeight="1">
      <c r="A158" s="102" t="s">
        <v>646</v>
      </c>
      <c r="B158" s="102">
        <v>7143.0</v>
      </c>
      <c r="C158" s="102" t="s">
        <v>319</v>
      </c>
      <c r="D158" s="102">
        <v>196.8</v>
      </c>
      <c r="E158" s="102">
        <v>6.6</v>
      </c>
      <c r="F158" s="102">
        <v>199.0</v>
      </c>
      <c r="G158" s="102">
        <v>17.5</v>
      </c>
      <c r="H158" s="102">
        <v>8.2</v>
      </c>
      <c r="I158" s="102">
        <v>10.7</v>
      </c>
      <c r="J158" s="102">
        <v>37.2</v>
      </c>
      <c r="K158" s="102">
        <v>16.4</v>
      </c>
      <c r="L158" s="102">
        <v>9.9</v>
      </c>
      <c r="M158" s="102">
        <v>97.7</v>
      </c>
      <c r="N158" s="102">
        <v>10.3</v>
      </c>
      <c r="O158" s="102">
        <v>6.7</v>
      </c>
      <c r="P158" s="102">
        <v>20.6</v>
      </c>
      <c r="Q158" s="102">
        <v>49.2</v>
      </c>
      <c r="R158" s="102">
        <v>23.6</v>
      </c>
      <c r="S158" s="102">
        <v>767.1</v>
      </c>
      <c r="T158" s="102">
        <v>2.1</v>
      </c>
      <c r="U158" s="102">
        <v>491.4</v>
      </c>
      <c r="V158" s="102">
        <v>1.1</v>
      </c>
      <c r="W158" s="102">
        <v>392.6</v>
      </c>
      <c r="X158" s="102">
        <v>9.0</v>
      </c>
      <c r="Y158" s="102">
        <v>9.3</v>
      </c>
      <c r="Z158" s="102">
        <v>1.7</v>
      </c>
      <c r="AA158" s="102">
        <v>6.9</v>
      </c>
      <c r="AB158" s="102">
        <v>308.2</v>
      </c>
      <c r="AC158" s="102">
        <v>0.4</v>
      </c>
      <c r="AD158" s="102">
        <v>43.9</v>
      </c>
      <c r="AE158" s="102">
        <v>21.7</v>
      </c>
      <c r="AF158" s="102">
        <v>20.2</v>
      </c>
      <c r="AG158" s="102">
        <v>13.8</v>
      </c>
      <c r="AH158" s="102">
        <v>3.9</v>
      </c>
      <c r="AI158" s="102">
        <v>3.9</v>
      </c>
      <c r="AJ158" s="102">
        <v>9.4</v>
      </c>
      <c r="AK158" s="102">
        <v>39.9</v>
      </c>
      <c r="AL158" s="102">
        <v>30.3</v>
      </c>
      <c r="AM158" s="102"/>
      <c r="AN158" s="102">
        <v>192.0</v>
      </c>
      <c r="AO158" s="102">
        <v>989.0</v>
      </c>
      <c r="AP158" s="102">
        <v>-3.4</v>
      </c>
    </row>
    <row r="159" ht="15.75" customHeight="1">
      <c r="A159" s="102" t="s">
        <v>646</v>
      </c>
      <c r="B159" s="102">
        <v>7211.0</v>
      </c>
      <c r="C159" s="102" t="s">
        <v>648</v>
      </c>
      <c r="D159" s="102">
        <v>105.9</v>
      </c>
      <c r="E159" s="102">
        <v>8.7</v>
      </c>
      <c r="F159" s="102">
        <v>904.0</v>
      </c>
      <c r="G159" s="102">
        <v>14.0</v>
      </c>
      <c r="H159" s="102">
        <v>12.8</v>
      </c>
      <c r="I159" s="102">
        <v>16.3</v>
      </c>
      <c r="J159" s="102">
        <v>34.0</v>
      </c>
      <c r="K159" s="102">
        <v>13.5</v>
      </c>
      <c r="L159" s="102">
        <v>9.4</v>
      </c>
      <c r="M159" s="102">
        <v>50.6</v>
      </c>
      <c r="N159" s="102">
        <v>12.7</v>
      </c>
      <c r="O159" s="102">
        <v>5.2</v>
      </c>
      <c r="P159" s="102">
        <v>17.2</v>
      </c>
      <c r="Q159" s="102">
        <v>33.9</v>
      </c>
      <c r="R159" s="102">
        <v>43.7</v>
      </c>
      <c r="S159" s="102">
        <v>537.4</v>
      </c>
      <c r="T159" s="102">
        <v>2.6</v>
      </c>
      <c r="U159" s="102">
        <v>573.3</v>
      </c>
      <c r="V159" s="102">
        <v>0.6</v>
      </c>
      <c r="W159" s="102">
        <v>556.5</v>
      </c>
      <c r="X159" s="102">
        <v>9.9</v>
      </c>
      <c r="Y159" s="102">
        <v>9.7</v>
      </c>
      <c r="Z159" s="102">
        <v>2.4</v>
      </c>
      <c r="AA159" s="102">
        <v>1.0</v>
      </c>
      <c r="AB159" s="102">
        <v>481.8</v>
      </c>
      <c r="AC159" s="102">
        <v>0.3</v>
      </c>
      <c r="AD159" s="102">
        <v>20.9</v>
      </c>
      <c r="AE159" s="102">
        <v>24.2</v>
      </c>
      <c r="AF159" s="102">
        <v>40.7</v>
      </c>
      <c r="AG159" s="102">
        <v>13.9</v>
      </c>
      <c r="AH159" s="102">
        <v>5.4</v>
      </c>
      <c r="AI159" s="102">
        <v>4.6</v>
      </c>
      <c r="AJ159" s="102">
        <v>9.7</v>
      </c>
      <c r="AK159" s="102">
        <v>58.8</v>
      </c>
      <c r="AL159" s="102">
        <v>28.6</v>
      </c>
      <c r="AM159" s="102" t="s">
        <v>1109</v>
      </c>
      <c r="AN159" s="102">
        <v>1.0</v>
      </c>
      <c r="AO159" s="102">
        <v>117.1</v>
      </c>
      <c r="AP159" s="102">
        <v>-0.8</v>
      </c>
    </row>
    <row r="160" ht="15.75" customHeight="1">
      <c r="A160" s="102" t="s">
        <v>646</v>
      </c>
      <c r="B160" s="102">
        <v>7231.0</v>
      </c>
      <c r="C160" s="102" t="s">
        <v>321</v>
      </c>
      <c r="D160" s="102">
        <v>109.5</v>
      </c>
      <c r="E160" s="102">
        <v>6.3</v>
      </c>
      <c r="F160" s="102">
        <v>93.8</v>
      </c>
      <c r="G160" s="102">
        <v>16.5</v>
      </c>
      <c r="H160" s="102">
        <v>7.9</v>
      </c>
      <c r="I160" s="102">
        <v>10.6</v>
      </c>
      <c r="J160" s="102">
        <v>36.8</v>
      </c>
      <c r="K160" s="102">
        <v>17.0</v>
      </c>
      <c r="L160" s="102">
        <v>11.2</v>
      </c>
      <c r="M160" s="102">
        <v>54.3</v>
      </c>
      <c r="N160" s="102">
        <v>11.9</v>
      </c>
      <c r="O160" s="102">
        <v>6.6</v>
      </c>
      <c r="P160" s="102">
        <v>16.9</v>
      </c>
      <c r="Q160" s="102">
        <v>47.5</v>
      </c>
      <c r="R160" s="102">
        <v>29.0</v>
      </c>
      <c r="S160" s="102">
        <v>807.6</v>
      </c>
      <c r="T160" s="102">
        <v>3.4</v>
      </c>
      <c r="U160" s="102">
        <v>540.0</v>
      </c>
      <c r="V160" s="102">
        <v>0.8</v>
      </c>
      <c r="W160" s="102">
        <v>417.6</v>
      </c>
      <c r="X160" s="102">
        <v>7.8</v>
      </c>
      <c r="Y160" s="102">
        <v>8.3</v>
      </c>
      <c r="Z160" s="102">
        <v>1.6</v>
      </c>
      <c r="AA160" s="102">
        <v>1.0</v>
      </c>
      <c r="AB160" s="102">
        <v>331.9</v>
      </c>
      <c r="AC160" s="102">
        <v>1.3</v>
      </c>
      <c r="AD160" s="102">
        <v>44.0</v>
      </c>
      <c r="AE160" s="102">
        <v>20.4</v>
      </c>
      <c r="AF160" s="102">
        <v>24.2</v>
      </c>
      <c r="AG160" s="102">
        <v>10.1</v>
      </c>
      <c r="AH160" s="102">
        <v>4.0</v>
      </c>
      <c r="AI160" s="102">
        <v>4.0</v>
      </c>
      <c r="AJ160" s="102">
        <v>11.7</v>
      </c>
      <c r="AK160" s="102">
        <v>31.3</v>
      </c>
      <c r="AL160" s="102">
        <v>30.2</v>
      </c>
      <c r="AM160" s="102"/>
      <c r="AN160" s="102">
        <v>107.0</v>
      </c>
      <c r="AO160" s="102">
        <v>1167.6</v>
      </c>
      <c r="AP160" s="102">
        <v>-4.0</v>
      </c>
    </row>
    <row r="161" ht="15.75" customHeight="1">
      <c r="A161" s="102" t="s">
        <v>646</v>
      </c>
      <c r="B161" s="102">
        <v>7232.0</v>
      </c>
      <c r="C161" s="102" t="s">
        <v>322</v>
      </c>
      <c r="D161" s="102">
        <v>94.0</v>
      </c>
      <c r="E161" s="102">
        <v>7.9</v>
      </c>
      <c r="F161" s="102">
        <v>57.8</v>
      </c>
      <c r="G161" s="102">
        <v>17.3</v>
      </c>
      <c r="H161" s="102">
        <v>8.1</v>
      </c>
      <c r="I161" s="102">
        <v>11.1</v>
      </c>
      <c r="J161" s="102">
        <v>37.2</v>
      </c>
      <c r="K161" s="102">
        <v>15.9</v>
      </c>
      <c r="L161" s="102">
        <v>10.5</v>
      </c>
      <c r="M161" s="102">
        <v>47.1</v>
      </c>
      <c r="N161" s="102">
        <v>14.4</v>
      </c>
      <c r="O161" s="102">
        <v>4.8</v>
      </c>
      <c r="P161" s="102">
        <v>20.1</v>
      </c>
      <c r="Q161" s="102">
        <v>41.3</v>
      </c>
      <c r="R161" s="102">
        <v>33.8</v>
      </c>
      <c r="S161" s="102">
        <v>838.9</v>
      </c>
      <c r="T161" s="102">
        <v>6.3</v>
      </c>
      <c r="U161" s="102">
        <v>542.9</v>
      </c>
      <c r="V161" s="102">
        <v>0.6</v>
      </c>
      <c r="W161" s="102">
        <v>352.7</v>
      </c>
      <c r="X161" s="102">
        <v>7.7</v>
      </c>
      <c r="Y161" s="102">
        <v>7.4</v>
      </c>
      <c r="Z161" s="102">
        <v>1.2</v>
      </c>
      <c r="AA161" s="102">
        <v>0.8</v>
      </c>
      <c r="AB161" s="102">
        <v>278.7</v>
      </c>
      <c r="AC161" s="102">
        <v>1.0</v>
      </c>
      <c r="AD161" s="102">
        <v>42.1</v>
      </c>
      <c r="AE161" s="102">
        <v>21.0</v>
      </c>
      <c r="AF161" s="102">
        <v>26.2</v>
      </c>
      <c r="AG161" s="102">
        <v>9.6</v>
      </c>
      <c r="AH161" s="102">
        <v>3.3</v>
      </c>
      <c r="AI161" s="102">
        <v>3.0</v>
      </c>
      <c r="AJ161" s="102">
        <v>9.3</v>
      </c>
      <c r="AK161" s="102">
        <v>24.6</v>
      </c>
      <c r="AL161" s="102">
        <v>31.9</v>
      </c>
      <c r="AM161" s="102"/>
      <c r="AN161" s="102">
        <v>235.0</v>
      </c>
      <c r="AO161" s="102">
        <v>1626.2</v>
      </c>
      <c r="AP161" s="102">
        <v>-3.4</v>
      </c>
    </row>
    <row r="162" ht="15.75" customHeight="1">
      <c r="A162" s="102" t="s">
        <v>646</v>
      </c>
      <c r="B162" s="102">
        <v>7233.0</v>
      </c>
      <c r="C162" s="102" t="s">
        <v>323</v>
      </c>
      <c r="D162" s="102">
        <v>60.2</v>
      </c>
      <c r="E162" s="102">
        <v>4.7</v>
      </c>
      <c r="F162" s="102">
        <v>66.1</v>
      </c>
      <c r="G162" s="102">
        <v>16.6</v>
      </c>
      <c r="H162" s="102">
        <v>8.1</v>
      </c>
      <c r="I162" s="102">
        <v>10.0</v>
      </c>
      <c r="J162" s="102">
        <v>35.4</v>
      </c>
      <c r="K162" s="102">
        <v>18.0</v>
      </c>
      <c r="L162" s="102">
        <v>11.9</v>
      </c>
      <c r="M162" s="102">
        <v>29.9</v>
      </c>
      <c r="N162" s="102">
        <v>13.1</v>
      </c>
      <c r="O162" s="102">
        <v>5.3</v>
      </c>
      <c r="P162" s="102">
        <v>17.9</v>
      </c>
      <c r="Q162" s="102">
        <v>46.4</v>
      </c>
      <c r="R162" s="102">
        <v>30.3</v>
      </c>
      <c r="S162" s="102">
        <v>826.5</v>
      </c>
      <c r="T162" s="102">
        <v>2.0</v>
      </c>
      <c r="U162" s="102">
        <v>549.9</v>
      </c>
      <c r="V162" s="102">
        <v>0.9</v>
      </c>
      <c r="W162" s="102">
        <v>388.5</v>
      </c>
      <c r="X162" s="102">
        <v>6.8</v>
      </c>
      <c r="Y162" s="102">
        <v>9.3</v>
      </c>
      <c r="Z162" s="102">
        <v>1.4</v>
      </c>
      <c r="AA162" s="102">
        <v>2.3</v>
      </c>
      <c r="AB162" s="102">
        <v>292.5</v>
      </c>
      <c r="AC162" s="102">
        <v>1.2</v>
      </c>
      <c r="AD162" s="102">
        <v>39.7</v>
      </c>
      <c r="AE162" s="102">
        <v>23.4</v>
      </c>
      <c r="AF162" s="102">
        <v>27.3</v>
      </c>
      <c r="AG162" s="102">
        <v>8.4</v>
      </c>
      <c r="AH162" s="102">
        <v>4.6</v>
      </c>
      <c r="AI162" s="102">
        <v>4.7</v>
      </c>
      <c r="AJ162" s="102">
        <v>9.4</v>
      </c>
      <c r="AK162" s="102">
        <v>39.0</v>
      </c>
      <c r="AL162" s="102">
        <v>30.1</v>
      </c>
      <c r="AM162" s="102"/>
      <c r="AN162" s="102">
        <v>109.0</v>
      </c>
      <c r="AO162" s="102">
        <v>911.1</v>
      </c>
      <c r="AP162" s="102">
        <v>-5.5</v>
      </c>
    </row>
    <row r="163" ht="15.75" customHeight="1">
      <c r="A163" s="102" t="s">
        <v>646</v>
      </c>
      <c r="B163" s="102">
        <v>7235.0</v>
      </c>
      <c r="C163" s="102" t="s">
        <v>324</v>
      </c>
      <c r="D163" s="102">
        <v>143.2</v>
      </c>
      <c r="E163" s="102">
        <v>7.5</v>
      </c>
      <c r="F163" s="102">
        <v>130.0</v>
      </c>
      <c r="G163" s="102">
        <v>17.1</v>
      </c>
      <c r="H163" s="102">
        <v>7.6</v>
      </c>
      <c r="I163" s="102">
        <v>11.1</v>
      </c>
      <c r="J163" s="102">
        <v>38.5</v>
      </c>
      <c r="K163" s="102">
        <v>15.9</v>
      </c>
      <c r="L163" s="102">
        <v>9.8</v>
      </c>
      <c r="M163" s="102">
        <v>70.7</v>
      </c>
      <c r="N163" s="102">
        <v>8.7</v>
      </c>
      <c r="O163" s="102">
        <v>6.1</v>
      </c>
      <c r="P163" s="102">
        <v>19.8</v>
      </c>
      <c r="Q163" s="102">
        <v>46.2</v>
      </c>
      <c r="R163" s="102">
        <v>28.0</v>
      </c>
      <c r="S163" s="102">
        <v>780.9</v>
      </c>
      <c r="T163" s="102">
        <v>4.3</v>
      </c>
      <c r="U163" s="102">
        <v>492.9</v>
      </c>
      <c r="V163" s="102">
        <v>0.5</v>
      </c>
      <c r="W163" s="102">
        <v>176.3</v>
      </c>
      <c r="X163" s="102">
        <v>6.5</v>
      </c>
      <c r="Y163" s="102">
        <v>7.3</v>
      </c>
      <c r="Z163" s="102">
        <v>1.1</v>
      </c>
      <c r="AA163" s="102">
        <v>0.6</v>
      </c>
      <c r="AB163" s="102">
        <v>186.8</v>
      </c>
      <c r="AC163" s="102">
        <v>1.4</v>
      </c>
      <c r="AD163" s="102">
        <v>36.9</v>
      </c>
      <c r="AE163" s="102">
        <v>24.4</v>
      </c>
      <c r="AF163" s="102">
        <v>27.4</v>
      </c>
      <c r="AG163" s="102">
        <v>9.9</v>
      </c>
      <c r="AH163" s="102">
        <v>3.5</v>
      </c>
      <c r="AI163" s="102">
        <v>3.2</v>
      </c>
      <c r="AJ163" s="102">
        <v>11.5</v>
      </c>
      <c r="AK163" s="102">
        <v>24.4</v>
      </c>
      <c r="AL163" s="102">
        <v>27.6</v>
      </c>
      <c r="AM163" s="102"/>
      <c r="AN163" s="102">
        <v>104.0</v>
      </c>
      <c r="AO163" s="102">
        <v>1101.5</v>
      </c>
      <c r="AP163" s="102">
        <v>-2.2</v>
      </c>
    </row>
    <row r="164" ht="15.75" customHeight="1">
      <c r="A164" s="102" t="s">
        <v>646</v>
      </c>
      <c r="B164" s="102">
        <v>7311.0</v>
      </c>
      <c r="C164" s="102" t="s">
        <v>649</v>
      </c>
      <c r="D164" s="102">
        <v>47.4</v>
      </c>
      <c r="E164" s="102">
        <v>13.7</v>
      </c>
      <c r="F164" s="102">
        <v>1083.9</v>
      </c>
      <c r="G164" s="102">
        <v>15.7</v>
      </c>
      <c r="H164" s="102">
        <v>7.9</v>
      </c>
      <c r="I164" s="102">
        <v>12.1</v>
      </c>
      <c r="J164" s="102">
        <v>35.3</v>
      </c>
      <c r="K164" s="102">
        <v>17.4</v>
      </c>
      <c r="L164" s="102">
        <v>11.5</v>
      </c>
      <c r="M164" s="102">
        <v>23.3</v>
      </c>
      <c r="N164" s="102">
        <v>14.4</v>
      </c>
      <c r="O164" s="102">
        <v>6.1</v>
      </c>
      <c r="P164" s="102">
        <v>20.4</v>
      </c>
      <c r="Q164" s="102">
        <v>34.0</v>
      </c>
      <c r="R164" s="102">
        <v>39.5</v>
      </c>
      <c r="S164" s="102">
        <v>600.1</v>
      </c>
      <c r="T164" s="102">
        <v>2.3</v>
      </c>
      <c r="U164" s="102">
        <v>521.9</v>
      </c>
      <c r="V164" s="102">
        <v>0.6</v>
      </c>
      <c r="W164" s="102">
        <v>475.8</v>
      </c>
      <c r="X164" s="102">
        <v>10.0</v>
      </c>
      <c r="Y164" s="102">
        <v>9.1</v>
      </c>
      <c r="Z164" s="102">
        <v>2.8</v>
      </c>
      <c r="AA164" s="102" t="s">
        <v>641</v>
      </c>
      <c r="AB164" s="102">
        <v>332.9</v>
      </c>
      <c r="AC164" s="102">
        <v>0.5</v>
      </c>
      <c r="AD164" s="102">
        <v>41.5</v>
      </c>
      <c r="AE164" s="102">
        <v>21.9</v>
      </c>
      <c r="AF164" s="102">
        <v>23.3</v>
      </c>
      <c r="AG164" s="102">
        <v>12.9</v>
      </c>
      <c r="AH164" s="102">
        <v>7.2</v>
      </c>
      <c r="AI164" s="102">
        <v>7.6</v>
      </c>
      <c r="AJ164" s="102">
        <v>13.4</v>
      </c>
      <c r="AK164" s="102">
        <v>82.7</v>
      </c>
      <c r="AL164" s="102">
        <v>30.1</v>
      </c>
      <c r="AM164" s="102"/>
      <c r="AN164" s="102">
        <v>1.0</v>
      </c>
      <c r="AO164" s="102">
        <v>43.8</v>
      </c>
      <c r="AP164" s="102">
        <v>-2.9</v>
      </c>
    </row>
    <row r="165" ht="15.75" customHeight="1">
      <c r="A165" s="102" t="s">
        <v>646</v>
      </c>
      <c r="B165" s="102">
        <v>7312.0</v>
      </c>
      <c r="C165" s="102" t="s">
        <v>650</v>
      </c>
      <c r="D165" s="102">
        <v>99.9</v>
      </c>
      <c r="E165" s="102">
        <v>11.3</v>
      </c>
      <c r="F165" s="102">
        <v>715.1</v>
      </c>
      <c r="G165" s="102">
        <v>14.2</v>
      </c>
      <c r="H165" s="102">
        <v>11.3</v>
      </c>
      <c r="I165" s="102">
        <v>14.4</v>
      </c>
      <c r="J165" s="102">
        <v>34.6</v>
      </c>
      <c r="K165" s="102">
        <v>15.9</v>
      </c>
      <c r="L165" s="102">
        <v>9.6</v>
      </c>
      <c r="M165" s="102">
        <v>50.9</v>
      </c>
      <c r="N165" s="102">
        <v>14.0</v>
      </c>
      <c r="O165" s="102">
        <v>6.1</v>
      </c>
      <c r="P165" s="102">
        <v>15.6</v>
      </c>
      <c r="Q165" s="102">
        <v>31.3</v>
      </c>
      <c r="R165" s="102">
        <v>47.0</v>
      </c>
      <c r="S165" s="102">
        <v>548.6</v>
      </c>
      <c r="T165" s="102">
        <v>2.1</v>
      </c>
      <c r="U165" s="102">
        <v>585.5</v>
      </c>
      <c r="V165" s="102">
        <v>0.5</v>
      </c>
      <c r="W165" s="102">
        <v>562.7</v>
      </c>
      <c r="X165" s="102">
        <v>10.6</v>
      </c>
      <c r="Y165" s="102">
        <v>10.1</v>
      </c>
      <c r="Z165" s="102">
        <v>2.5</v>
      </c>
      <c r="AA165" s="102" t="s">
        <v>641</v>
      </c>
      <c r="AB165" s="102">
        <v>502.2</v>
      </c>
      <c r="AC165" s="102">
        <v>0.0</v>
      </c>
      <c r="AD165" s="102">
        <v>23.2</v>
      </c>
      <c r="AE165" s="102">
        <v>19.0</v>
      </c>
      <c r="AF165" s="102">
        <v>36.3</v>
      </c>
      <c r="AG165" s="102">
        <v>21.4</v>
      </c>
      <c r="AH165" s="102">
        <v>10.0</v>
      </c>
      <c r="AI165" s="102">
        <v>10.0</v>
      </c>
      <c r="AJ165" s="102">
        <v>17.5</v>
      </c>
      <c r="AK165" s="102">
        <v>105.7</v>
      </c>
      <c r="AL165" s="102">
        <v>26.1</v>
      </c>
      <c r="AM165" s="102"/>
      <c r="AN165" s="102">
        <v>1.0</v>
      </c>
      <c r="AO165" s="102">
        <v>139.7</v>
      </c>
      <c r="AP165" s="102">
        <v>-3.0</v>
      </c>
    </row>
    <row r="166" ht="15.75" customHeight="1">
      <c r="A166" s="102" t="s">
        <v>646</v>
      </c>
      <c r="B166" s="102">
        <v>7313.0</v>
      </c>
      <c r="C166" s="102" t="s">
        <v>651</v>
      </c>
      <c r="D166" s="102">
        <v>44.2</v>
      </c>
      <c r="E166" s="102">
        <v>7.2</v>
      </c>
      <c r="F166" s="102">
        <v>532.2</v>
      </c>
      <c r="G166" s="102">
        <v>15.3</v>
      </c>
      <c r="H166" s="102">
        <v>11.0</v>
      </c>
      <c r="I166" s="102">
        <v>13.1</v>
      </c>
      <c r="J166" s="102">
        <v>36.2</v>
      </c>
      <c r="K166" s="102">
        <v>15.0</v>
      </c>
      <c r="L166" s="102">
        <v>9.4</v>
      </c>
      <c r="M166" s="102">
        <v>20.8</v>
      </c>
      <c r="N166" s="102">
        <v>17.0</v>
      </c>
      <c r="O166" s="102">
        <v>5.6</v>
      </c>
      <c r="P166" s="102">
        <v>11.1</v>
      </c>
      <c r="Q166" s="102">
        <v>38.1</v>
      </c>
      <c r="R166" s="102">
        <v>45.3</v>
      </c>
      <c r="S166" s="102">
        <v>649.0</v>
      </c>
      <c r="T166" s="102">
        <v>4.1</v>
      </c>
      <c r="U166" s="102">
        <v>525.3</v>
      </c>
      <c r="V166" s="102">
        <v>0.5</v>
      </c>
      <c r="W166" s="102">
        <v>538.1</v>
      </c>
      <c r="X166" s="102">
        <v>7.9</v>
      </c>
      <c r="Y166" s="102">
        <v>8.0</v>
      </c>
      <c r="Z166" s="102">
        <v>1.6</v>
      </c>
      <c r="AA166" s="102">
        <v>1.2</v>
      </c>
      <c r="AB166" s="102">
        <v>450.8</v>
      </c>
      <c r="AC166" s="102">
        <v>0.5</v>
      </c>
      <c r="AD166" s="102">
        <v>18.5</v>
      </c>
      <c r="AE166" s="102">
        <v>24.0</v>
      </c>
      <c r="AF166" s="102">
        <v>38.5</v>
      </c>
      <c r="AG166" s="102">
        <v>18.6</v>
      </c>
      <c r="AH166" s="102">
        <v>4.9</v>
      </c>
      <c r="AI166" s="102">
        <v>4.6</v>
      </c>
      <c r="AJ166" s="102">
        <v>11.2</v>
      </c>
      <c r="AK166" s="102">
        <v>52.0</v>
      </c>
      <c r="AL166" s="102">
        <v>29.8</v>
      </c>
      <c r="AM166" s="102"/>
      <c r="AN166" s="102">
        <v>1.0</v>
      </c>
      <c r="AO166" s="102">
        <v>83.0</v>
      </c>
      <c r="AP166" s="102">
        <v>-1.2</v>
      </c>
    </row>
    <row r="167" ht="15.75" customHeight="1">
      <c r="A167" s="102" t="s">
        <v>646</v>
      </c>
      <c r="B167" s="102">
        <v>7314.0</v>
      </c>
      <c r="C167" s="102" t="s">
        <v>652</v>
      </c>
      <c r="D167" s="102">
        <v>167.0</v>
      </c>
      <c r="E167" s="102">
        <v>22.5</v>
      </c>
      <c r="F167" s="102">
        <v>2154.0</v>
      </c>
      <c r="G167" s="102">
        <v>16.5</v>
      </c>
      <c r="H167" s="102">
        <v>8.6</v>
      </c>
      <c r="I167" s="102">
        <v>13.0</v>
      </c>
      <c r="J167" s="102">
        <v>36.3</v>
      </c>
      <c r="K167" s="102">
        <v>15.7</v>
      </c>
      <c r="L167" s="102">
        <v>9.8</v>
      </c>
      <c r="M167" s="102">
        <v>83.7</v>
      </c>
      <c r="N167" s="102">
        <v>11.2</v>
      </c>
      <c r="O167" s="102">
        <v>8.9</v>
      </c>
      <c r="P167" s="102">
        <v>27.8</v>
      </c>
      <c r="Q167" s="102">
        <v>28.4</v>
      </c>
      <c r="R167" s="102">
        <v>34.9</v>
      </c>
      <c r="S167" s="102">
        <v>523.4</v>
      </c>
      <c r="T167" s="102">
        <v>1.8</v>
      </c>
      <c r="U167" s="102">
        <v>505.9</v>
      </c>
      <c r="V167" s="102">
        <v>0.2</v>
      </c>
      <c r="W167" s="102">
        <v>1361.6</v>
      </c>
      <c r="X167" s="102">
        <v>9.4</v>
      </c>
      <c r="Y167" s="102">
        <v>8.8</v>
      </c>
      <c r="Z167" s="102">
        <v>1.6</v>
      </c>
      <c r="AA167" s="102">
        <v>0.6</v>
      </c>
      <c r="AB167" s="102">
        <v>563.8</v>
      </c>
      <c r="AC167" s="102">
        <v>0.1</v>
      </c>
      <c r="AD167" s="102">
        <v>51.6</v>
      </c>
      <c r="AE167" s="102">
        <v>12.3</v>
      </c>
      <c r="AF167" s="102">
        <v>19.2</v>
      </c>
      <c r="AG167" s="102">
        <v>16.8</v>
      </c>
      <c r="AH167" s="102">
        <v>9.0</v>
      </c>
      <c r="AI167" s="102">
        <v>9.6</v>
      </c>
      <c r="AJ167" s="102">
        <v>14.6</v>
      </c>
      <c r="AK167" s="102">
        <v>119.3</v>
      </c>
      <c r="AL167" s="102">
        <v>31.4</v>
      </c>
      <c r="AM167" s="102"/>
      <c r="AN167" s="102">
        <v>1.0</v>
      </c>
      <c r="AO167" s="102">
        <v>77.6</v>
      </c>
      <c r="AP167" s="102">
        <v>-0.5</v>
      </c>
    </row>
    <row r="168" ht="15.75" customHeight="1">
      <c r="A168" s="102" t="s">
        <v>646</v>
      </c>
      <c r="B168" s="102">
        <v>7315.0</v>
      </c>
      <c r="C168" s="102" t="s">
        <v>653</v>
      </c>
      <c r="D168" s="102">
        <v>202.7</v>
      </c>
      <c r="E168" s="102">
        <v>16.7</v>
      </c>
      <c r="F168" s="102">
        <v>2074.0</v>
      </c>
      <c r="G168" s="102">
        <v>14.6</v>
      </c>
      <c r="H168" s="102">
        <v>10.9</v>
      </c>
      <c r="I168" s="102">
        <v>17.8</v>
      </c>
      <c r="J168" s="102">
        <v>34.2</v>
      </c>
      <c r="K168" s="102">
        <v>14.2</v>
      </c>
      <c r="L168" s="102">
        <v>8.4</v>
      </c>
      <c r="M168" s="102">
        <v>97.9</v>
      </c>
      <c r="N168" s="102">
        <v>11.6</v>
      </c>
      <c r="O168" s="102">
        <v>1.5</v>
      </c>
      <c r="P168" s="102">
        <v>17.6</v>
      </c>
      <c r="Q168" s="102">
        <v>34.1</v>
      </c>
      <c r="R168" s="102">
        <v>46.8</v>
      </c>
      <c r="S168" s="102">
        <v>527.9</v>
      </c>
      <c r="T168" s="102">
        <v>3.0</v>
      </c>
      <c r="U168" s="102">
        <v>551.2</v>
      </c>
      <c r="V168" s="102">
        <v>0.3</v>
      </c>
      <c r="W168" s="102">
        <v>628.4</v>
      </c>
      <c r="X168" s="102">
        <v>11.4</v>
      </c>
      <c r="Y168" s="102">
        <v>9.2</v>
      </c>
      <c r="Z168" s="102">
        <v>1.3</v>
      </c>
      <c r="AA168" s="102">
        <v>1.7</v>
      </c>
      <c r="AB168" s="102">
        <v>509.4</v>
      </c>
      <c r="AC168" s="102">
        <v>0.1</v>
      </c>
      <c r="AD168" s="102">
        <v>12.6</v>
      </c>
      <c r="AE168" s="102">
        <v>19.3</v>
      </c>
      <c r="AF168" s="102">
        <v>36.6</v>
      </c>
      <c r="AG168" s="102">
        <v>31.4</v>
      </c>
      <c r="AH168" s="102">
        <v>6.0</v>
      </c>
      <c r="AI168" s="102">
        <v>5.7</v>
      </c>
      <c r="AJ168" s="102">
        <v>12.7</v>
      </c>
      <c r="AK168" s="102">
        <v>72.6</v>
      </c>
      <c r="AL168" s="102">
        <v>30.1</v>
      </c>
      <c r="AM168" s="102"/>
      <c r="AN168" s="102">
        <v>1.0</v>
      </c>
      <c r="AO168" s="102">
        <v>97.7</v>
      </c>
      <c r="AP168" s="102">
        <v>0.4</v>
      </c>
    </row>
    <row r="169" ht="15.75" customHeight="1">
      <c r="A169" s="102" t="s">
        <v>646</v>
      </c>
      <c r="B169" s="102">
        <v>7316.0</v>
      </c>
      <c r="C169" s="102" t="s">
        <v>654</v>
      </c>
      <c r="D169" s="102">
        <v>52.9</v>
      </c>
      <c r="E169" s="102">
        <v>6.3</v>
      </c>
      <c r="F169" s="102">
        <v>451.7</v>
      </c>
      <c r="G169" s="102">
        <v>15.7</v>
      </c>
      <c r="H169" s="102">
        <v>7.5</v>
      </c>
      <c r="I169" s="102">
        <v>10.8</v>
      </c>
      <c r="J169" s="102">
        <v>36.2</v>
      </c>
      <c r="K169" s="102">
        <v>17.7</v>
      </c>
      <c r="L169" s="102">
        <v>12.1</v>
      </c>
      <c r="M169" s="102">
        <v>25.4</v>
      </c>
      <c r="N169" s="102">
        <v>9.6</v>
      </c>
      <c r="O169" s="102">
        <v>5.1</v>
      </c>
      <c r="P169" s="102">
        <v>11.5</v>
      </c>
      <c r="Q169" s="102">
        <v>27.9</v>
      </c>
      <c r="R169" s="102">
        <v>55.5</v>
      </c>
      <c r="S169" s="102">
        <v>681.8</v>
      </c>
      <c r="T169" s="102">
        <v>1.9</v>
      </c>
      <c r="U169" s="102">
        <v>539.2</v>
      </c>
      <c r="V169" s="102">
        <v>0.4</v>
      </c>
      <c r="W169" s="102">
        <v>334.5</v>
      </c>
      <c r="X169" s="102">
        <v>9.8</v>
      </c>
      <c r="Y169" s="102">
        <v>9.4</v>
      </c>
      <c r="Z169" s="102">
        <v>1.2</v>
      </c>
      <c r="AA169" s="102">
        <v>0.7</v>
      </c>
      <c r="AB169" s="102">
        <v>299.2</v>
      </c>
      <c r="AC169" s="102">
        <v>0.9</v>
      </c>
      <c r="AD169" s="102">
        <v>19.2</v>
      </c>
      <c r="AE169" s="102">
        <v>24.4</v>
      </c>
      <c r="AF169" s="102">
        <v>33.9</v>
      </c>
      <c r="AG169" s="102">
        <v>21.5</v>
      </c>
      <c r="AH169" s="102">
        <v>5.9</v>
      </c>
      <c r="AI169" s="102">
        <v>5.8</v>
      </c>
      <c r="AJ169" s="102">
        <v>10.4</v>
      </c>
      <c r="AK169" s="102">
        <v>65.6</v>
      </c>
      <c r="AL169" s="102">
        <v>28.7</v>
      </c>
      <c r="AM169" s="102"/>
      <c r="AN169" s="102">
        <v>1.0</v>
      </c>
      <c r="AO169" s="102">
        <v>117.1</v>
      </c>
      <c r="AP169" s="102">
        <v>-4.8</v>
      </c>
    </row>
    <row r="170" ht="15.75" customHeight="1">
      <c r="A170" s="102" t="s">
        <v>646</v>
      </c>
      <c r="B170" s="102">
        <v>7317.0</v>
      </c>
      <c r="C170" s="102" t="s">
        <v>655</v>
      </c>
      <c r="D170" s="102">
        <v>39.6</v>
      </c>
      <c r="E170" s="102">
        <v>10.2</v>
      </c>
      <c r="F170" s="102">
        <v>645.6</v>
      </c>
      <c r="G170" s="102">
        <v>14.8</v>
      </c>
      <c r="H170" s="102">
        <v>7.9</v>
      </c>
      <c r="I170" s="102">
        <v>10.5</v>
      </c>
      <c r="J170" s="102">
        <v>35.1</v>
      </c>
      <c r="K170" s="102">
        <v>18.5</v>
      </c>
      <c r="L170" s="102">
        <v>13.3</v>
      </c>
      <c r="M170" s="102">
        <v>19.3</v>
      </c>
      <c r="N170" s="102">
        <v>11.9</v>
      </c>
      <c r="O170" s="102">
        <v>10.6</v>
      </c>
      <c r="P170" s="102">
        <v>15.5</v>
      </c>
      <c r="Q170" s="102">
        <v>30.8</v>
      </c>
      <c r="R170" s="102">
        <v>43.1</v>
      </c>
      <c r="S170" s="102">
        <v>641.2</v>
      </c>
      <c r="T170" s="102">
        <v>0.6</v>
      </c>
      <c r="U170" s="102">
        <v>637.7</v>
      </c>
      <c r="V170" s="102">
        <v>0.9</v>
      </c>
      <c r="W170" s="102">
        <v>543.2</v>
      </c>
      <c r="X170" s="102">
        <v>9.4</v>
      </c>
      <c r="Y170" s="102">
        <v>10.0</v>
      </c>
      <c r="Z170" s="102">
        <v>5.0</v>
      </c>
      <c r="AA170" s="102">
        <v>0.6</v>
      </c>
      <c r="AB170" s="102">
        <v>487.3</v>
      </c>
      <c r="AC170" s="102">
        <v>0.1</v>
      </c>
      <c r="AD170" s="102">
        <v>33.5</v>
      </c>
      <c r="AE170" s="102">
        <v>22.3</v>
      </c>
      <c r="AF170" s="102">
        <v>31.3</v>
      </c>
      <c r="AG170" s="102">
        <v>12.9</v>
      </c>
      <c r="AH170" s="102">
        <v>12.8</v>
      </c>
      <c r="AI170" s="102">
        <v>12.3</v>
      </c>
      <c r="AJ170" s="102">
        <v>24.9</v>
      </c>
      <c r="AK170" s="102">
        <v>132.9</v>
      </c>
      <c r="AL170" s="102">
        <v>27.7</v>
      </c>
      <c r="AM170" s="102"/>
      <c r="AN170" s="102">
        <v>1.0</v>
      </c>
      <c r="AO170" s="102">
        <v>61.4</v>
      </c>
      <c r="AP170" s="102">
        <v>-7.8</v>
      </c>
    </row>
    <row r="171" ht="15.75" customHeight="1">
      <c r="A171" s="102" t="s">
        <v>646</v>
      </c>
      <c r="B171" s="102">
        <v>7318.0</v>
      </c>
      <c r="C171" s="102" t="s">
        <v>656</v>
      </c>
      <c r="D171" s="102">
        <v>50.1</v>
      </c>
      <c r="E171" s="102">
        <v>11.2</v>
      </c>
      <c r="F171" s="102">
        <v>1175.7</v>
      </c>
      <c r="G171" s="102">
        <v>16.4</v>
      </c>
      <c r="H171" s="102">
        <v>7.5</v>
      </c>
      <c r="I171" s="102">
        <v>11.6</v>
      </c>
      <c r="J171" s="102">
        <v>37.7</v>
      </c>
      <c r="K171" s="102">
        <v>17.0</v>
      </c>
      <c r="L171" s="102">
        <v>9.8</v>
      </c>
      <c r="M171" s="102">
        <v>24.1</v>
      </c>
      <c r="N171" s="102">
        <v>17.0</v>
      </c>
      <c r="O171" s="102">
        <v>2.6</v>
      </c>
      <c r="P171" s="102">
        <v>12.1</v>
      </c>
      <c r="Q171" s="102">
        <v>30.5</v>
      </c>
      <c r="R171" s="102">
        <v>54.8</v>
      </c>
      <c r="S171" s="102">
        <v>628.6</v>
      </c>
      <c r="T171" s="102">
        <v>3.1</v>
      </c>
      <c r="U171" s="102">
        <v>511.4</v>
      </c>
      <c r="V171" s="102">
        <v>0.6</v>
      </c>
      <c r="W171" s="102">
        <v>825.4</v>
      </c>
      <c r="X171" s="102">
        <v>11.1</v>
      </c>
      <c r="Y171" s="102">
        <v>11.4</v>
      </c>
      <c r="Z171" s="102">
        <v>1.7</v>
      </c>
      <c r="AA171" s="102">
        <v>2.6</v>
      </c>
      <c r="AB171" s="102">
        <v>500.2</v>
      </c>
      <c r="AC171" s="102">
        <v>0.1</v>
      </c>
      <c r="AD171" s="102">
        <v>25.8</v>
      </c>
      <c r="AE171" s="102">
        <v>20.8</v>
      </c>
      <c r="AF171" s="102">
        <v>36.0</v>
      </c>
      <c r="AG171" s="102">
        <v>17.4</v>
      </c>
      <c r="AH171" s="102">
        <v>6.2</v>
      </c>
      <c r="AI171" s="102">
        <v>5.8</v>
      </c>
      <c r="AJ171" s="102">
        <v>15.3</v>
      </c>
      <c r="AK171" s="102">
        <v>69.3</v>
      </c>
      <c r="AL171" s="102">
        <v>28.0</v>
      </c>
      <c r="AM171" s="102"/>
      <c r="AN171" s="102">
        <v>1.0</v>
      </c>
      <c r="AO171" s="102">
        <v>42.6</v>
      </c>
      <c r="AP171" s="102">
        <v>-2.9</v>
      </c>
    </row>
    <row r="172" ht="15.75" customHeight="1">
      <c r="A172" s="102" t="s">
        <v>646</v>
      </c>
      <c r="B172" s="102">
        <v>7319.0</v>
      </c>
      <c r="C172" s="102" t="s">
        <v>657</v>
      </c>
      <c r="D172" s="102">
        <v>82.1</v>
      </c>
      <c r="E172" s="102">
        <v>13.5</v>
      </c>
      <c r="F172" s="102">
        <v>755.5</v>
      </c>
      <c r="G172" s="102">
        <v>16.4</v>
      </c>
      <c r="H172" s="102">
        <v>8.8</v>
      </c>
      <c r="I172" s="102">
        <v>12.8</v>
      </c>
      <c r="J172" s="102">
        <v>36.5</v>
      </c>
      <c r="K172" s="102">
        <v>16.1</v>
      </c>
      <c r="L172" s="102">
        <v>9.4</v>
      </c>
      <c r="M172" s="102">
        <v>40.3</v>
      </c>
      <c r="N172" s="102">
        <v>10.8</v>
      </c>
      <c r="O172" s="102">
        <v>4.6</v>
      </c>
      <c r="P172" s="102">
        <v>20.5</v>
      </c>
      <c r="Q172" s="102">
        <v>40.3</v>
      </c>
      <c r="R172" s="102">
        <v>34.6</v>
      </c>
      <c r="S172" s="102">
        <v>596.1</v>
      </c>
      <c r="T172" s="102">
        <v>1.6</v>
      </c>
      <c r="U172" s="102">
        <v>524.8</v>
      </c>
      <c r="V172" s="102">
        <v>0.5</v>
      </c>
      <c r="W172" s="102">
        <v>477.9</v>
      </c>
      <c r="X172" s="102">
        <v>12.0</v>
      </c>
      <c r="Y172" s="102">
        <v>12.8</v>
      </c>
      <c r="Z172" s="102">
        <v>2.0</v>
      </c>
      <c r="AA172" s="102">
        <v>0.8</v>
      </c>
      <c r="AB172" s="102">
        <v>367.8</v>
      </c>
      <c r="AC172" s="102">
        <v>0.6</v>
      </c>
      <c r="AD172" s="102">
        <v>26.2</v>
      </c>
      <c r="AE172" s="102">
        <v>27.3</v>
      </c>
      <c r="AF172" s="102">
        <v>24.3</v>
      </c>
      <c r="AG172" s="102">
        <v>21.6</v>
      </c>
      <c r="AH172" s="102">
        <v>8.2</v>
      </c>
      <c r="AI172" s="102">
        <v>8.9</v>
      </c>
      <c r="AJ172" s="102">
        <v>15.6</v>
      </c>
      <c r="AK172" s="102">
        <v>97.3</v>
      </c>
      <c r="AL172" s="102">
        <v>30.5</v>
      </c>
      <c r="AM172" s="102"/>
      <c r="AN172" s="102">
        <v>1.0</v>
      </c>
      <c r="AO172" s="102">
        <v>108.7</v>
      </c>
      <c r="AP172" s="102">
        <v>-1.8</v>
      </c>
    </row>
    <row r="173" ht="15.75" customHeight="1">
      <c r="A173" s="102" t="s">
        <v>646</v>
      </c>
      <c r="B173" s="102">
        <v>7320.0</v>
      </c>
      <c r="C173" s="102" t="s">
        <v>658</v>
      </c>
      <c r="D173" s="102">
        <v>33.7</v>
      </c>
      <c r="E173" s="102">
        <v>5.6</v>
      </c>
      <c r="F173" s="102">
        <v>477.3</v>
      </c>
      <c r="G173" s="102">
        <v>15.6</v>
      </c>
      <c r="H173" s="102">
        <v>8.3</v>
      </c>
      <c r="I173" s="102">
        <v>12.0</v>
      </c>
      <c r="J173" s="102">
        <v>35.3</v>
      </c>
      <c r="K173" s="102">
        <v>17.6</v>
      </c>
      <c r="L173" s="102">
        <v>11.3</v>
      </c>
      <c r="M173" s="102">
        <v>16.5</v>
      </c>
      <c r="N173" s="102">
        <v>15.9</v>
      </c>
      <c r="O173" s="102">
        <v>5.8</v>
      </c>
      <c r="P173" s="102">
        <v>17.1</v>
      </c>
      <c r="Q173" s="102">
        <v>37.6</v>
      </c>
      <c r="R173" s="102">
        <v>39.5</v>
      </c>
      <c r="S173" s="102">
        <v>694.3</v>
      </c>
      <c r="T173" s="102">
        <v>0.9</v>
      </c>
      <c r="U173" s="102">
        <v>556.8</v>
      </c>
      <c r="V173" s="102">
        <v>0.8</v>
      </c>
      <c r="W173" s="102">
        <v>1231.7</v>
      </c>
      <c r="X173" s="102">
        <v>9.3</v>
      </c>
      <c r="Y173" s="102">
        <v>11.7</v>
      </c>
      <c r="Z173" s="102">
        <v>3.4</v>
      </c>
      <c r="AA173" s="102">
        <v>0.5</v>
      </c>
      <c r="AB173" s="102">
        <v>424.7</v>
      </c>
      <c r="AC173" s="102">
        <v>0.3</v>
      </c>
      <c r="AD173" s="102">
        <v>40.2</v>
      </c>
      <c r="AE173" s="102">
        <v>22.3</v>
      </c>
      <c r="AF173" s="102">
        <v>25.8</v>
      </c>
      <c r="AG173" s="102">
        <v>11.5</v>
      </c>
      <c r="AH173" s="102">
        <v>7.4</v>
      </c>
      <c r="AI173" s="102">
        <v>7.4</v>
      </c>
      <c r="AJ173" s="102">
        <v>17.5</v>
      </c>
      <c r="AK173" s="102">
        <v>74.4</v>
      </c>
      <c r="AL173" s="102">
        <v>25.7</v>
      </c>
      <c r="AM173" s="102"/>
      <c r="AN173" s="102">
        <v>1.0</v>
      </c>
      <c r="AO173" s="102">
        <v>70.6</v>
      </c>
      <c r="AP173" s="102">
        <v>-4.7</v>
      </c>
    </row>
    <row r="174" ht="15.75" customHeight="1">
      <c r="A174" s="102" t="s">
        <v>646</v>
      </c>
      <c r="B174" s="102">
        <v>7331.0</v>
      </c>
      <c r="C174" s="102" t="s">
        <v>335</v>
      </c>
      <c r="D174" s="102">
        <v>124.6</v>
      </c>
      <c r="E174" s="102">
        <v>6.3</v>
      </c>
      <c r="F174" s="102">
        <v>211.9</v>
      </c>
      <c r="G174" s="102">
        <v>17.5</v>
      </c>
      <c r="H174" s="102">
        <v>7.8</v>
      </c>
      <c r="I174" s="102">
        <v>10.6</v>
      </c>
      <c r="J174" s="102">
        <v>39.2</v>
      </c>
      <c r="K174" s="102">
        <v>16.0</v>
      </c>
      <c r="L174" s="102">
        <v>8.8</v>
      </c>
      <c r="M174" s="102">
        <v>61.9</v>
      </c>
      <c r="N174" s="102">
        <v>11.9</v>
      </c>
      <c r="O174" s="102">
        <v>4.8</v>
      </c>
      <c r="P174" s="102">
        <v>15.7</v>
      </c>
      <c r="Q174" s="102">
        <v>46.7</v>
      </c>
      <c r="R174" s="102">
        <v>32.8</v>
      </c>
      <c r="S174" s="102">
        <v>778.3</v>
      </c>
      <c r="T174" s="102">
        <v>3.0</v>
      </c>
      <c r="U174" s="102">
        <v>470.4</v>
      </c>
      <c r="V174" s="102">
        <v>0.3</v>
      </c>
      <c r="W174" s="102">
        <v>249.1</v>
      </c>
      <c r="X174" s="102">
        <v>10.8</v>
      </c>
      <c r="Y174" s="102">
        <v>9.2</v>
      </c>
      <c r="Z174" s="102">
        <v>1.3</v>
      </c>
      <c r="AA174" s="102">
        <v>1.7</v>
      </c>
      <c r="AB174" s="102">
        <v>224.8</v>
      </c>
      <c r="AC174" s="102">
        <v>3.0</v>
      </c>
      <c r="AD174" s="102">
        <v>26.6</v>
      </c>
      <c r="AE174" s="102">
        <v>21.9</v>
      </c>
      <c r="AF174" s="102">
        <v>24.6</v>
      </c>
      <c r="AG174" s="102">
        <v>23.8</v>
      </c>
      <c r="AH174" s="102">
        <v>4.5</v>
      </c>
      <c r="AI174" s="102">
        <v>4.6</v>
      </c>
      <c r="AJ174" s="102">
        <v>9.5</v>
      </c>
      <c r="AK174" s="102">
        <v>42.6</v>
      </c>
      <c r="AL174" s="102">
        <v>30.5</v>
      </c>
      <c r="AM174" s="102"/>
      <c r="AN174" s="102">
        <v>69.0</v>
      </c>
      <c r="AO174" s="102">
        <v>588.1</v>
      </c>
      <c r="AP174" s="102">
        <v>-1.9</v>
      </c>
    </row>
    <row r="175" ht="15.75" customHeight="1">
      <c r="A175" s="102" t="s">
        <v>646</v>
      </c>
      <c r="B175" s="102">
        <v>7332.0</v>
      </c>
      <c r="C175" s="102" t="s">
        <v>336</v>
      </c>
      <c r="D175" s="102">
        <v>132.4</v>
      </c>
      <c r="E175" s="102">
        <v>6.9</v>
      </c>
      <c r="F175" s="102">
        <v>222.6</v>
      </c>
      <c r="G175" s="102">
        <v>15.8</v>
      </c>
      <c r="H175" s="102">
        <v>7.2</v>
      </c>
      <c r="I175" s="102">
        <v>9.4</v>
      </c>
      <c r="J175" s="102">
        <v>38.1</v>
      </c>
      <c r="K175" s="102">
        <v>18.8</v>
      </c>
      <c r="L175" s="102">
        <v>10.7</v>
      </c>
      <c r="M175" s="102">
        <v>65.1</v>
      </c>
      <c r="N175" s="102">
        <v>8.5</v>
      </c>
      <c r="O175" s="102">
        <v>6.8</v>
      </c>
      <c r="P175" s="102">
        <v>16.2</v>
      </c>
      <c r="Q175" s="102">
        <v>44.9</v>
      </c>
      <c r="R175" s="102">
        <v>32.1</v>
      </c>
      <c r="S175" s="102">
        <v>744.3</v>
      </c>
      <c r="T175" s="102">
        <v>2.4</v>
      </c>
      <c r="U175" s="102">
        <v>500.4</v>
      </c>
      <c r="V175" s="102">
        <v>0.4</v>
      </c>
      <c r="W175" s="102">
        <v>254.2</v>
      </c>
      <c r="X175" s="102">
        <v>9.6</v>
      </c>
      <c r="Y175" s="102">
        <v>9.3</v>
      </c>
      <c r="Z175" s="102">
        <v>1.2</v>
      </c>
      <c r="AA175" s="102">
        <v>1.4</v>
      </c>
      <c r="AB175" s="102">
        <v>213.7</v>
      </c>
      <c r="AC175" s="102">
        <v>3.5</v>
      </c>
      <c r="AD175" s="102">
        <v>27.8</v>
      </c>
      <c r="AE175" s="102">
        <v>24.5</v>
      </c>
      <c r="AF175" s="102">
        <v>30.4</v>
      </c>
      <c r="AG175" s="102">
        <v>13.9</v>
      </c>
      <c r="AH175" s="102">
        <v>4.0</v>
      </c>
      <c r="AI175" s="102">
        <v>4.1</v>
      </c>
      <c r="AJ175" s="102">
        <v>7.6</v>
      </c>
      <c r="AK175" s="102">
        <v>36.8</v>
      </c>
      <c r="AL175" s="102">
        <v>28.3</v>
      </c>
      <c r="AM175" s="102"/>
      <c r="AN175" s="102">
        <v>48.0</v>
      </c>
      <c r="AO175" s="102">
        <v>594.8</v>
      </c>
      <c r="AP175" s="102">
        <v>-4.8</v>
      </c>
    </row>
    <row r="176" ht="15.75" customHeight="1">
      <c r="A176" s="102" t="s">
        <v>646</v>
      </c>
      <c r="B176" s="102">
        <v>7333.0</v>
      </c>
      <c r="C176" s="102" t="s">
        <v>337</v>
      </c>
      <c r="D176" s="102">
        <v>75.2</v>
      </c>
      <c r="E176" s="102">
        <v>5.6</v>
      </c>
      <c r="F176" s="102">
        <v>116.5</v>
      </c>
      <c r="G176" s="102">
        <v>17.3</v>
      </c>
      <c r="H176" s="102">
        <v>7.7</v>
      </c>
      <c r="I176" s="102">
        <v>10.3</v>
      </c>
      <c r="J176" s="102">
        <v>38.2</v>
      </c>
      <c r="K176" s="102">
        <v>16.4</v>
      </c>
      <c r="L176" s="102">
        <v>10.0</v>
      </c>
      <c r="M176" s="102">
        <v>37.2</v>
      </c>
      <c r="N176" s="102">
        <v>12.8</v>
      </c>
      <c r="O176" s="102">
        <v>6.0</v>
      </c>
      <c r="P176" s="102">
        <v>23.9</v>
      </c>
      <c r="Q176" s="102">
        <v>42.8</v>
      </c>
      <c r="R176" s="102">
        <v>27.3</v>
      </c>
      <c r="S176" s="102">
        <v>751.5</v>
      </c>
      <c r="T176" s="102">
        <v>1.0</v>
      </c>
      <c r="U176" s="102">
        <v>489.2</v>
      </c>
      <c r="V176" s="102">
        <v>0.6</v>
      </c>
      <c r="W176" s="102">
        <v>328.0</v>
      </c>
      <c r="X176" s="102">
        <v>8.0</v>
      </c>
      <c r="Y176" s="102">
        <v>8.5</v>
      </c>
      <c r="Z176" s="102">
        <v>2.0</v>
      </c>
      <c r="AA176" s="102">
        <v>0.6</v>
      </c>
      <c r="AB176" s="102">
        <v>263.8</v>
      </c>
      <c r="AC176" s="102">
        <v>0.7</v>
      </c>
      <c r="AD176" s="102">
        <v>45.0</v>
      </c>
      <c r="AE176" s="102">
        <v>14.2</v>
      </c>
      <c r="AF176" s="102">
        <v>27.5</v>
      </c>
      <c r="AG176" s="102">
        <v>12.6</v>
      </c>
      <c r="AH176" s="102">
        <v>5.5</v>
      </c>
      <c r="AI176" s="102">
        <v>5.7</v>
      </c>
      <c r="AJ176" s="102">
        <v>12.4</v>
      </c>
      <c r="AK176" s="102">
        <v>55.6</v>
      </c>
      <c r="AL176" s="102">
        <v>30.3</v>
      </c>
      <c r="AM176" s="102"/>
      <c r="AN176" s="102">
        <v>81.0</v>
      </c>
      <c r="AO176" s="102">
        <v>645.5</v>
      </c>
      <c r="AP176" s="102">
        <v>-4.7</v>
      </c>
    </row>
    <row r="177" ht="15.75" customHeight="1">
      <c r="A177" s="102" t="s">
        <v>646</v>
      </c>
      <c r="B177" s="102">
        <v>7334.0</v>
      </c>
      <c r="C177" s="102" t="s">
        <v>338</v>
      </c>
      <c r="D177" s="102">
        <v>125.6</v>
      </c>
      <c r="E177" s="102">
        <v>9.4</v>
      </c>
      <c r="F177" s="102">
        <v>271.0</v>
      </c>
      <c r="G177" s="102">
        <v>17.2</v>
      </c>
      <c r="H177" s="102">
        <v>8.5</v>
      </c>
      <c r="I177" s="102">
        <v>11.6</v>
      </c>
      <c r="J177" s="102">
        <v>38.3</v>
      </c>
      <c r="K177" s="102">
        <v>15.8</v>
      </c>
      <c r="L177" s="102">
        <v>8.6</v>
      </c>
      <c r="M177" s="102">
        <v>62.4</v>
      </c>
      <c r="N177" s="102">
        <v>9.6</v>
      </c>
      <c r="O177" s="102">
        <v>5.5</v>
      </c>
      <c r="P177" s="102">
        <v>21.1</v>
      </c>
      <c r="Q177" s="102">
        <v>51.0</v>
      </c>
      <c r="R177" s="102">
        <v>22.4</v>
      </c>
      <c r="S177" s="102">
        <v>718.6</v>
      </c>
      <c r="T177" s="102">
        <v>2.9</v>
      </c>
      <c r="U177" s="102">
        <v>474.0</v>
      </c>
      <c r="V177" s="102">
        <v>0.5</v>
      </c>
      <c r="W177" s="102">
        <v>410.2</v>
      </c>
      <c r="X177" s="102">
        <v>9.1</v>
      </c>
      <c r="Y177" s="102">
        <v>8.2</v>
      </c>
      <c r="Z177" s="102">
        <v>1.4</v>
      </c>
      <c r="AA177" s="102">
        <v>0.8</v>
      </c>
      <c r="AB177" s="102">
        <v>336.7</v>
      </c>
      <c r="AC177" s="102">
        <v>1.2</v>
      </c>
      <c r="AD177" s="102">
        <v>51.4</v>
      </c>
      <c r="AE177" s="102">
        <v>21.2</v>
      </c>
      <c r="AF177" s="102">
        <v>16.7</v>
      </c>
      <c r="AG177" s="102">
        <v>9.5</v>
      </c>
      <c r="AH177" s="102">
        <v>4.5</v>
      </c>
      <c r="AI177" s="102">
        <v>4.7</v>
      </c>
      <c r="AJ177" s="102">
        <v>8.8</v>
      </c>
      <c r="AK177" s="102">
        <v>44.8</v>
      </c>
      <c r="AL177" s="102">
        <v>29.5</v>
      </c>
      <c r="AM177" s="102"/>
      <c r="AN177" s="102">
        <v>31.0</v>
      </c>
      <c r="AO177" s="102">
        <v>463.3</v>
      </c>
      <c r="AP177" s="102">
        <v>-1.3</v>
      </c>
    </row>
    <row r="178" ht="15.75" customHeight="1">
      <c r="A178" s="102" t="s">
        <v>646</v>
      </c>
      <c r="B178" s="102">
        <v>7335.0</v>
      </c>
      <c r="C178" s="102" t="s">
        <v>339</v>
      </c>
      <c r="D178" s="102">
        <v>104.1</v>
      </c>
      <c r="E178" s="102">
        <v>6.4</v>
      </c>
      <c r="F178" s="102">
        <v>162.7</v>
      </c>
      <c r="G178" s="102">
        <v>16.9</v>
      </c>
      <c r="H178" s="102">
        <v>8.1</v>
      </c>
      <c r="I178" s="102">
        <v>10.7</v>
      </c>
      <c r="J178" s="102">
        <v>37.4</v>
      </c>
      <c r="K178" s="102">
        <v>16.7</v>
      </c>
      <c r="L178" s="102">
        <v>10.2</v>
      </c>
      <c r="M178" s="102">
        <v>51.2</v>
      </c>
      <c r="N178" s="102">
        <v>10.2</v>
      </c>
      <c r="O178" s="102">
        <v>5.4</v>
      </c>
      <c r="P178" s="102">
        <v>18.5</v>
      </c>
      <c r="Q178" s="102">
        <v>43.4</v>
      </c>
      <c r="R178" s="102">
        <v>32.7</v>
      </c>
      <c r="S178" s="102">
        <v>728.9</v>
      </c>
      <c r="T178" s="102">
        <v>3.4</v>
      </c>
      <c r="U178" s="102">
        <v>572.1</v>
      </c>
      <c r="V178" s="102">
        <v>0.4</v>
      </c>
      <c r="W178" s="102">
        <v>221.5</v>
      </c>
      <c r="X178" s="102">
        <v>8.4</v>
      </c>
      <c r="Y178" s="102">
        <v>8.9</v>
      </c>
      <c r="Z178" s="102">
        <v>1.8</v>
      </c>
      <c r="AA178" s="102" t="s">
        <v>641</v>
      </c>
      <c r="AB178" s="102">
        <v>216.1</v>
      </c>
      <c r="AC178" s="102">
        <v>0.4</v>
      </c>
      <c r="AD178" s="102">
        <v>29.0</v>
      </c>
      <c r="AE178" s="102">
        <v>21.4</v>
      </c>
      <c r="AF178" s="102">
        <v>40.6</v>
      </c>
      <c r="AG178" s="102">
        <v>8.6</v>
      </c>
      <c r="AH178" s="102">
        <v>5.5</v>
      </c>
      <c r="AI178" s="102">
        <v>5.3</v>
      </c>
      <c r="AJ178" s="102">
        <v>11.7</v>
      </c>
      <c r="AK178" s="102">
        <v>49.7</v>
      </c>
      <c r="AL178" s="102">
        <v>29.7</v>
      </c>
      <c r="AM178" s="102"/>
      <c r="AN178" s="102">
        <v>50.0</v>
      </c>
      <c r="AO178" s="102">
        <v>639.9</v>
      </c>
      <c r="AP178" s="102">
        <v>-3.3</v>
      </c>
    </row>
    <row r="179" ht="15.75" customHeight="1">
      <c r="A179" s="102" t="s">
        <v>646</v>
      </c>
      <c r="B179" s="102">
        <v>7336.0</v>
      </c>
      <c r="C179" s="102" t="s">
        <v>340</v>
      </c>
      <c r="D179" s="102">
        <v>71.2</v>
      </c>
      <c r="E179" s="102">
        <v>3.7</v>
      </c>
      <c r="F179" s="102">
        <v>124.1</v>
      </c>
      <c r="G179" s="102">
        <v>15.6</v>
      </c>
      <c r="H179" s="102">
        <v>7.8</v>
      </c>
      <c r="I179" s="102">
        <v>10.1</v>
      </c>
      <c r="J179" s="102">
        <v>37.2</v>
      </c>
      <c r="K179" s="102">
        <v>17.7</v>
      </c>
      <c r="L179" s="102">
        <v>11.6</v>
      </c>
      <c r="M179" s="102">
        <v>35.4</v>
      </c>
      <c r="N179" s="102">
        <v>9.1</v>
      </c>
      <c r="O179" s="102">
        <v>5.7</v>
      </c>
      <c r="P179" s="102">
        <v>21.4</v>
      </c>
      <c r="Q179" s="102">
        <v>50.1</v>
      </c>
      <c r="R179" s="102">
        <v>22.8</v>
      </c>
      <c r="S179" s="102">
        <v>768.1</v>
      </c>
      <c r="T179" s="102">
        <v>1.6</v>
      </c>
      <c r="U179" s="102">
        <v>528.7</v>
      </c>
      <c r="V179" s="102">
        <v>0.4</v>
      </c>
      <c r="W179" s="102">
        <v>121.7</v>
      </c>
      <c r="X179" s="102">
        <v>6.1</v>
      </c>
      <c r="Y179" s="102">
        <v>6.9</v>
      </c>
      <c r="Z179" s="102">
        <v>3.8</v>
      </c>
      <c r="AA179" s="102">
        <v>0.6</v>
      </c>
      <c r="AB179" s="102">
        <v>168.0</v>
      </c>
      <c r="AC179" s="102">
        <v>1.2</v>
      </c>
      <c r="AD179" s="102">
        <v>32.6</v>
      </c>
      <c r="AE179" s="102">
        <v>17.7</v>
      </c>
      <c r="AF179" s="102">
        <v>34.6</v>
      </c>
      <c r="AG179" s="102">
        <v>14.0</v>
      </c>
      <c r="AH179" s="102">
        <v>4.6</v>
      </c>
      <c r="AI179" s="102">
        <v>4.3</v>
      </c>
      <c r="AJ179" s="102">
        <v>10.9</v>
      </c>
      <c r="AK179" s="102">
        <v>53.7</v>
      </c>
      <c r="AL179" s="102">
        <v>27.6</v>
      </c>
      <c r="AM179" s="102"/>
      <c r="AN179" s="102">
        <v>98.0</v>
      </c>
      <c r="AO179" s="102">
        <v>573.4</v>
      </c>
      <c r="AP179" s="102">
        <v>-6.7</v>
      </c>
    </row>
    <row r="180" ht="15.75" customHeight="1">
      <c r="A180" s="102" t="s">
        <v>646</v>
      </c>
      <c r="B180" s="102">
        <v>7337.0</v>
      </c>
      <c r="C180" s="102" t="s">
        <v>341</v>
      </c>
      <c r="D180" s="102">
        <v>109.3</v>
      </c>
      <c r="E180" s="102">
        <v>5.2</v>
      </c>
      <c r="F180" s="102">
        <v>170.8</v>
      </c>
      <c r="G180" s="102">
        <v>16.0</v>
      </c>
      <c r="H180" s="102">
        <v>7.6</v>
      </c>
      <c r="I180" s="102">
        <v>10.0</v>
      </c>
      <c r="J180" s="102">
        <v>38.0</v>
      </c>
      <c r="K180" s="102">
        <v>17.7</v>
      </c>
      <c r="L180" s="102">
        <v>10.6</v>
      </c>
      <c r="M180" s="102">
        <v>54.2</v>
      </c>
      <c r="N180" s="102">
        <v>10.2</v>
      </c>
      <c r="O180" s="102">
        <v>5.0</v>
      </c>
      <c r="P180" s="102">
        <v>14.0</v>
      </c>
      <c r="Q180" s="102">
        <v>45.4</v>
      </c>
      <c r="R180" s="102">
        <v>35.5</v>
      </c>
      <c r="S180" s="102">
        <v>807.8</v>
      </c>
      <c r="T180" s="102">
        <v>2.9</v>
      </c>
      <c r="U180" s="102">
        <v>497.5</v>
      </c>
      <c r="V180" s="102">
        <v>0.5</v>
      </c>
      <c r="W180" s="102">
        <v>231.3</v>
      </c>
      <c r="X180" s="102">
        <v>9.1</v>
      </c>
      <c r="Y180" s="102">
        <v>7.9</v>
      </c>
      <c r="Z180" s="102">
        <v>1.1</v>
      </c>
      <c r="AA180" s="102">
        <v>0.8</v>
      </c>
      <c r="AB180" s="102">
        <v>236.2</v>
      </c>
      <c r="AC180" s="102">
        <v>2.7</v>
      </c>
      <c r="AD180" s="102">
        <v>31.9</v>
      </c>
      <c r="AE180" s="102">
        <v>21.7</v>
      </c>
      <c r="AF180" s="102">
        <v>30.9</v>
      </c>
      <c r="AG180" s="102">
        <v>12.7</v>
      </c>
      <c r="AH180" s="102">
        <v>4.1</v>
      </c>
      <c r="AI180" s="102">
        <v>4.1</v>
      </c>
      <c r="AJ180" s="102">
        <v>10.3</v>
      </c>
      <c r="AK180" s="102">
        <v>33.6</v>
      </c>
      <c r="AL180" s="102">
        <v>28.8</v>
      </c>
      <c r="AM180" s="102"/>
      <c r="AN180" s="102">
        <v>75.0</v>
      </c>
      <c r="AO180" s="102">
        <v>639.8</v>
      </c>
      <c r="AP180" s="102">
        <v>-3.4</v>
      </c>
    </row>
    <row r="181" ht="15.75" customHeight="1">
      <c r="A181" s="102" t="s">
        <v>646</v>
      </c>
      <c r="B181" s="102">
        <v>7338.0</v>
      </c>
      <c r="C181" s="102" t="s">
        <v>342</v>
      </c>
      <c r="D181" s="102">
        <v>149.7</v>
      </c>
      <c r="E181" s="102">
        <v>8.2</v>
      </c>
      <c r="F181" s="102">
        <v>491.0</v>
      </c>
      <c r="G181" s="102">
        <v>16.1</v>
      </c>
      <c r="H181" s="102">
        <v>7.2</v>
      </c>
      <c r="I181" s="102">
        <v>10.3</v>
      </c>
      <c r="J181" s="102">
        <v>38.2</v>
      </c>
      <c r="K181" s="102">
        <v>17.9</v>
      </c>
      <c r="L181" s="102">
        <v>10.4</v>
      </c>
      <c r="M181" s="102">
        <v>73.5</v>
      </c>
      <c r="N181" s="102">
        <v>6.5</v>
      </c>
      <c r="O181" s="102">
        <v>2.9</v>
      </c>
      <c r="P181" s="102">
        <v>25.0</v>
      </c>
      <c r="Q181" s="102">
        <v>56.7</v>
      </c>
      <c r="R181" s="102">
        <v>15.5</v>
      </c>
      <c r="S181" s="102">
        <v>733.2</v>
      </c>
      <c r="T181" s="102">
        <v>2.8</v>
      </c>
      <c r="U181" s="102">
        <v>478.4</v>
      </c>
      <c r="V181" s="102">
        <v>0.3</v>
      </c>
      <c r="W181" s="102">
        <v>195.6</v>
      </c>
      <c r="X181" s="102">
        <v>9.6</v>
      </c>
      <c r="Y181" s="102">
        <v>9.9</v>
      </c>
      <c r="Z181" s="102">
        <v>1.2</v>
      </c>
      <c r="AA181" s="102">
        <v>0.2</v>
      </c>
      <c r="AB181" s="102">
        <v>165.2</v>
      </c>
      <c r="AC181" s="102">
        <v>11.3</v>
      </c>
      <c r="AD181" s="102">
        <v>28.0</v>
      </c>
      <c r="AE181" s="102">
        <v>26.7</v>
      </c>
      <c r="AF181" s="102">
        <v>20.9</v>
      </c>
      <c r="AG181" s="102">
        <v>13.2</v>
      </c>
      <c r="AH181" s="102">
        <v>3.7</v>
      </c>
      <c r="AI181" s="102">
        <v>3.8</v>
      </c>
      <c r="AJ181" s="102">
        <v>5.5</v>
      </c>
      <c r="AK181" s="102">
        <v>33.3</v>
      </c>
      <c r="AL181" s="102">
        <v>28.6</v>
      </c>
      <c r="AM181" s="102"/>
      <c r="AN181" s="102">
        <v>25.0</v>
      </c>
      <c r="AO181" s="102">
        <v>305.0</v>
      </c>
      <c r="AP181" s="102">
        <v>-3.1</v>
      </c>
    </row>
    <row r="182" ht="15.75" customHeight="1">
      <c r="A182" s="102" t="s">
        <v>646</v>
      </c>
      <c r="B182" s="102">
        <v>7339.0</v>
      </c>
      <c r="C182" s="102" t="s">
        <v>343</v>
      </c>
      <c r="D182" s="102">
        <v>203.8</v>
      </c>
      <c r="E182" s="102">
        <v>7.3</v>
      </c>
      <c r="F182" s="102">
        <v>336.4</v>
      </c>
      <c r="G182" s="102">
        <v>17.4</v>
      </c>
      <c r="H182" s="102">
        <v>7.4</v>
      </c>
      <c r="I182" s="102">
        <v>10.5</v>
      </c>
      <c r="J182" s="102">
        <v>39.3</v>
      </c>
      <c r="K182" s="102">
        <v>16.7</v>
      </c>
      <c r="L182" s="102">
        <v>8.7</v>
      </c>
      <c r="M182" s="102">
        <v>100.2</v>
      </c>
      <c r="N182" s="102">
        <v>8.8</v>
      </c>
      <c r="O182" s="102">
        <v>5.4</v>
      </c>
      <c r="P182" s="102">
        <v>17.7</v>
      </c>
      <c r="Q182" s="102">
        <v>37.2</v>
      </c>
      <c r="R182" s="102">
        <v>39.8</v>
      </c>
      <c r="S182" s="102">
        <v>744.1</v>
      </c>
      <c r="T182" s="102">
        <v>2.6</v>
      </c>
      <c r="U182" s="102">
        <v>496.1</v>
      </c>
      <c r="V182" s="102">
        <v>0.3</v>
      </c>
      <c r="W182" s="102">
        <v>1000.4</v>
      </c>
      <c r="X182" s="102">
        <v>9.6</v>
      </c>
      <c r="Y182" s="102">
        <v>9.3</v>
      </c>
      <c r="Z182" s="102">
        <v>1.3</v>
      </c>
      <c r="AA182" s="102">
        <v>0.8</v>
      </c>
      <c r="AB182" s="102">
        <v>236.5</v>
      </c>
      <c r="AC182" s="102">
        <v>1.9</v>
      </c>
      <c r="AD182" s="102">
        <v>35.5</v>
      </c>
      <c r="AE182" s="102">
        <v>27.4</v>
      </c>
      <c r="AF182" s="102">
        <v>22.5</v>
      </c>
      <c r="AG182" s="102">
        <v>12.8</v>
      </c>
      <c r="AH182" s="102">
        <v>4.2</v>
      </c>
      <c r="AI182" s="102">
        <v>4.0</v>
      </c>
      <c r="AJ182" s="102">
        <v>9.6</v>
      </c>
      <c r="AK182" s="102">
        <v>40.5</v>
      </c>
      <c r="AL182" s="102">
        <v>28.8</v>
      </c>
      <c r="AM182" s="102"/>
      <c r="AN182" s="102">
        <v>66.0</v>
      </c>
      <c r="AO182" s="102">
        <v>605.7</v>
      </c>
      <c r="AP182" s="102">
        <v>-1.0</v>
      </c>
    </row>
    <row r="183" ht="15.75" customHeight="1">
      <c r="A183" s="102" t="s">
        <v>646</v>
      </c>
      <c r="B183" s="102">
        <v>7340.0</v>
      </c>
      <c r="C183" s="102" t="s">
        <v>344</v>
      </c>
      <c r="D183" s="102">
        <v>97.3</v>
      </c>
      <c r="E183" s="102">
        <v>3.3</v>
      </c>
      <c r="F183" s="102">
        <v>102.0</v>
      </c>
      <c r="G183" s="102">
        <v>14.8</v>
      </c>
      <c r="H183" s="102">
        <v>7.6</v>
      </c>
      <c r="I183" s="102">
        <v>9.7</v>
      </c>
      <c r="J183" s="102">
        <v>37.7</v>
      </c>
      <c r="K183" s="102">
        <v>18.3</v>
      </c>
      <c r="L183" s="102">
        <v>11.9</v>
      </c>
      <c r="M183" s="102">
        <v>48.3</v>
      </c>
      <c r="N183" s="102">
        <v>8.0</v>
      </c>
      <c r="O183" s="102">
        <v>3.3</v>
      </c>
      <c r="P183" s="102">
        <v>29.0</v>
      </c>
      <c r="Q183" s="102">
        <v>49.9</v>
      </c>
      <c r="R183" s="102">
        <v>17.8</v>
      </c>
      <c r="S183" s="102">
        <v>791.7</v>
      </c>
      <c r="T183" s="102">
        <v>2.1</v>
      </c>
      <c r="U183" s="102">
        <v>517.4</v>
      </c>
      <c r="V183" s="102">
        <v>0.5</v>
      </c>
      <c r="W183" s="102">
        <v>228.4</v>
      </c>
      <c r="X183" s="102">
        <v>6.3</v>
      </c>
      <c r="Y183" s="102">
        <v>6.9</v>
      </c>
      <c r="Z183" s="102">
        <v>1.5</v>
      </c>
      <c r="AA183" s="102">
        <v>0.6</v>
      </c>
      <c r="AB183" s="102">
        <v>147.6</v>
      </c>
      <c r="AC183" s="102">
        <v>1.2</v>
      </c>
      <c r="AD183" s="102">
        <v>37.2</v>
      </c>
      <c r="AE183" s="102">
        <v>30.7</v>
      </c>
      <c r="AF183" s="102">
        <v>23.9</v>
      </c>
      <c r="AG183" s="102">
        <v>7.0</v>
      </c>
      <c r="AH183" s="102">
        <v>4.7</v>
      </c>
      <c r="AI183" s="102">
        <v>4.4</v>
      </c>
      <c r="AJ183" s="102">
        <v>9.8</v>
      </c>
      <c r="AK183" s="102">
        <v>28.8</v>
      </c>
      <c r="AL183" s="102">
        <v>26.7</v>
      </c>
      <c r="AM183" s="102"/>
      <c r="AN183" s="102">
        <v>84.0</v>
      </c>
      <c r="AO183" s="102">
        <v>953.7</v>
      </c>
      <c r="AP183" s="102">
        <v>-6.1</v>
      </c>
    </row>
    <row r="184" ht="15.75" customHeight="1">
      <c r="A184" s="102" t="s">
        <v>659</v>
      </c>
      <c r="B184" s="102">
        <v>8111.0</v>
      </c>
      <c r="C184" s="102" t="s">
        <v>346</v>
      </c>
      <c r="D184" s="102">
        <v>620.1</v>
      </c>
      <c r="E184" s="102">
        <v>23.0</v>
      </c>
      <c r="F184" s="102">
        <v>2990.6</v>
      </c>
      <c r="G184" s="102">
        <v>14.5</v>
      </c>
      <c r="H184" s="102">
        <v>8.5</v>
      </c>
      <c r="I184" s="102">
        <v>16.8</v>
      </c>
      <c r="J184" s="102">
        <v>36.4</v>
      </c>
      <c r="K184" s="102">
        <v>14.8</v>
      </c>
      <c r="L184" s="102">
        <v>9.0</v>
      </c>
      <c r="M184" s="102">
        <v>309.5</v>
      </c>
      <c r="N184" s="102">
        <v>10.3</v>
      </c>
      <c r="O184" s="102">
        <v>4.9</v>
      </c>
      <c r="P184" s="102">
        <v>11.7</v>
      </c>
      <c r="Q184" s="102">
        <v>28.3</v>
      </c>
      <c r="R184" s="102">
        <v>55.1</v>
      </c>
      <c r="S184" s="102">
        <v>515.4</v>
      </c>
      <c r="T184" s="102">
        <v>3.0</v>
      </c>
      <c r="U184" s="102">
        <v>493.6</v>
      </c>
      <c r="V184" s="102">
        <v>0.3</v>
      </c>
      <c r="W184" s="102">
        <v>1036.1</v>
      </c>
      <c r="X184" s="102">
        <v>8.9</v>
      </c>
      <c r="Y184" s="102">
        <v>8.1</v>
      </c>
      <c r="Z184" s="102">
        <v>1.4</v>
      </c>
      <c r="AA184" s="102">
        <v>0.8</v>
      </c>
      <c r="AB184" s="102">
        <v>580.3</v>
      </c>
      <c r="AC184" s="102">
        <v>0.1</v>
      </c>
      <c r="AD184" s="102">
        <v>19.9</v>
      </c>
      <c r="AE184" s="102">
        <v>16.1</v>
      </c>
      <c r="AF184" s="102">
        <v>27.3</v>
      </c>
      <c r="AG184" s="102">
        <v>36.7</v>
      </c>
      <c r="AH184" s="102">
        <v>5.5</v>
      </c>
      <c r="AI184" s="102">
        <v>5.4</v>
      </c>
      <c r="AJ184" s="102">
        <v>9.9</v>
      </c>
      <c r="AK184" s="102">
        <v>63.4</v>
      </c>
      <c r="AL184" s="102">
        <v>27.1</v>
      </c>
      <c r="AM184" s="102"/>
      <c r="AN184" s="102">
        <v>1.0</v>
      </c>
      <c r="AO184" s="102">
        <v>207.4</v>
      </c>
      <c r="AP184" s="102">
        <v>0.8</v>
      </c>
    </row>
    <row r="185" ht="15.75" customHeight="1">
      <c r="A185" s="102" t="s">
        <v>659</v>
      </c>
      <c r="B185" s="102">
        <v>8115.0</v>
      </c>
      <c r="C185" s="102" t="s">
        <v>347</v>
      </c>
      <c r="D185" s="102">
        <v>375.0</v>
      </c>
      <c r="E185" s="102">
        <v>15.0</v>
      </c>
      <c r="F185" s="102">
        <v>607.0</v>
      </c>
      <c r="G185" s="102">
        <v>17.9</v>
      </c>
      <c r="H185" s="102">
        <v>7.7</v>
      </c>
      <c r="I185" s="102">
        <v>12.1</v>
      </c>
      <c r="J185" s="102">
        <v>37.1</v>
      </c>
      <c r="K185" s="102">
        <v>16.3</v>
      </c>
      <c r="L185" s="102">
        <v>9.0</v>
      </c>
      <c r="M185" s="102">
        <v>185.9</v>
      </c>
      <c r="N185" s="102">
        <v>12.6</v>
      </c>
      <c r="O185" s="102">
        <v>3.8</v>
      </c>
      <c r="P185" s="102">
        <v>16.2</v>
      </c>
      <c r="Q185" s="102">
        <v>35.1</v>
      </c>
      <c r="R185" s="102">
        <v>45.0</v>
      </c>
      <c r="S185" s="102">
        <v>700.1</v>
      </c>
      <c r="T185" s="102">
        <v>2.5</v>
      </c>
      <c r="U185" s="102">
        <v>473.9</v>
      </c>
      <c r="V185" s="102">
        <v>0.5</v>
      </c>
      <c r="W185" s="102">
        <v>787.0</v>
      </c>
      <c r="X185" s="102">
        <v>10.0</v>
      </c>
      <c r="Y185" s="102">
        <v>10.3</v>
      </c>
      <c r="Z185" s="102">
        <v>1.1</v>
      </c>
      <c r="AA185" s="102">
        <v>1.8</v>
      </c>
      <c r="AB185" s="102">
        <v>422.9</v>
      </c>
      <c r="AC185" s="102">
        <v>0.2</v>
      </c>
      <c r="AD185" s="102">
        <v>43.2</v>
      </c>
      <c r="AE185" s="102">
        <v>19.6</v>
      </c>
      <c r="AF185" s="102">
        <v>15.0</v>
      </c>
      <c r="AG185" s="102">
        <v>22.0</v>
      </c>
      <c r="AH185" s="102">
        <v>3.5</v>
      </c>
      <c r="AI185" s="102">
        <v>3.8</v>
      </c>
      <c r="AJ185" s="102">
        <v>7.4</v>
      </c>
      <c r="AK185" s="102">
        <v>33.2</v>
      </c>
      <c r="AL185" s="102">
        <v>29.6</v>
      </c>
      <c r="AM185" s="102"/>
      <c r="AN185" s="102">
        <v>26.0</v>
      </c>
      <c r="AO185" s="102">
        <v>617.8</v>
      </c>
      <c r="AP185" s="102">
        <v>0.5</v>
      </c>
    </row>
    <row r="186" ht="15.75" customHeight="1">
      <c r="A186" s="102" t="s">
        <v>659</v>
      </c>
      <c r="B186" s="102">
        <v>8116.0</v>
      </c>
      <c r="C186" s="102" t="s">
        <v>348</v>
      </c>
      <c r="D186" s="102">
        <v>520.7</v>
      </c>
      <c r="E186" s="102">
        <v>14.1</v>
      </c>
      <c r="F186" s="102">
        <v>811.7</v>
      </c>
      <c r="G186" s="102">
        <v>17.2</v>
      </c>
      <c r="H186" s="102">
        <v>7.9</v>
      </c>
      <c r="I186" s="102">
        <v>12.1</v>
      </c>
      <c r="J186" s="102">
        <v>36.8</v>
      </c>
      <c r="K186" s="102">
        <v>16.5</v>
      </c>
      <c r="L186" s="102">
        <v>9.5</v>
      </c>
      <c r="M186" s="102">
        <v>257.0</v>
      </c>
      <c r="N186" s="102">
        <v>12.4</v>
      </c>
      <c r="O186" s="102">
        <v>3.3</v>
      </c>
      <c r="P186" s="102">
        <v>18.1</v>
      </c>
      <c r="Q186" s="102">
        <v>34.5</v>
      </c>
      <c r="R186" s="102">
        <v>44.0</v>
      </c>
      <c r="S186" s="102">
        <v>681.1</v>
      </c>
      <c r="T186" s="102">
        <v>3.5</v>
      </c>
      <c r="U186" s="102">
        <v>485.6</v>
      </c>
      <c r="V186" s="102">
        <v>0.8</v>
      </c>
      <c r="W186" s="102">
        <v>555.7</v>
      </c>
      <c r="X186" s="102">
        <v>10.0</v>
      </c>
      <c r="Y186" s="102">
        <v>9.9</v>
      </c>
      <c r="Z186" s="102">
        <v>1.4</v>
      </c>
      <c r="AA186" s="102">
        <v>1.1</v>
      </c>
      <c r="AB186" s="102">
        <v>359.3</v>
      </c>
      <c r="AC186" s="102">
        <v>0.3</v>
      </c>
      <c r="AD186" s="102">
        <v>43.0</v>
      </c>
      <c r="AE186" s="102">
        <v>22.5</v>
      </c>
      <c r="AF186" s="102">
        <v>17.4</v>
      </c>
      <c r="AG186" s="102">
        <v>16.8</v>
      </c>
      <c r="AH186" s="102">
        <v>3.4</v>
      </c>
      <c r="AI186" s="102">
        <v>3.5</v>
      </c>
      <c r="AJ186" s="102">
        <v>7.5</v>
      </c>
      <c r="AK186" s="102">
        <v>37.3</v>
      </c>
      <c r="AL186" s="102">
        <v>28.8</v>
      </c>
      <c r="AM186" s="102"/>
      <c r="AN186" s="102">
        <v>44.0</v>
      </c>
      <c r="AO186" s="102">
        <v>641.5</v>
      </c>
      <c r="AP186" s="102">
        <v>-0.6</v>
      </c>
    </row>
    <row r="187" ht="15.75" customHeight="1">
      <c r="A187" s="102" t="s">
        <v>659</v>
      </c>
      <c r="B187" s="102">
        <v>8117.0</v>
      </c>
      <c r="C187" s="102" t="s">
        <v>349</v>
      </c>
      <c r="D187" s="102">
        <v>252.6</v>
      </c>
      <c r="E187" s="102">
        <v>13.6</v>
      </c>
      <c r="F187" s="102">
        <v>393.3</v>
      </c>
      <c r="G187" s="102">
        <v>17.0</v>
      </c>
      <c r="H187" s="102">
        <v>8.1</v>
      </c>
      <c r="I187" s="102">
        <v>11.2</v>
      </c>
      <c r="J187" s="102">
        <v>36.6</v>
      </c>
      <c r="K187" s="102">
        <v>16.9</v>
      </c>
      <c r="L187" s="102">
        <v>10.1</v>
      </c>
      <c r="M187" s="102">
        <v>125.0</v>
      </c>
      <c r="N187" s="102">
        <v>13.3</v>
      </c>
      <c r="O187" s="102">
        <v>4.7</v>
      </c>
      <c r="P187" s="102">
        <v>13.8</v>
      </c>
      <c r="Q187" s="102">
        <v>40.8</v>
      </c>
      <c r="R187" s="102">
        <v>40.7</v>
      </c>
      <c r="S187" s="102">
        <v>708.1</v>
      </c>
      <c r="T187" s="102">
        <v>2.1</v>
      </c>
      <c r="U187" s="102">
        <v>478.3</v>
      </c>
      <c r="V187" s="102">
        <v>0.9</v>
      </c>
      <c r="W187" s="102">
        <v>477.9</v>
      </c>
      <c r="X187" s="102">
        <v>9.4</v>
      </c>
      <c r="Y187" s="102">
        <v>9.9</v>
      </c>
      <c r="Z187" s="102">
        <v>1.5</v>
      </c>
      <c r="AA187" s="102">
        <v>2.5</v>
      </c>
      <c r="AB187" s="102">
        <v>315.6</v>
      </c>
      <c r="AC187" s="102">
        <v>0.3</v>
      </c>
      <c r="AD187" s="102">
        <v>45.9</v>
      </c>
      <c r="AE187" s="102">
        <v>20.2</v>
      </c>
      <c r="AF187" s="102">
        <v>20.6</v>
      </c>
      <c r="AG187" s="102">
        <v>13.1</v>
      </c>
      <c r="AH187" s="102">
        <v>4.0</v>
      </c>
      <c r="AI187" s="102">
        <v>4.2</v>
      </c>
      <c r="AJ187" s="102">
        <v>8.2</v>
      </c>
      <c r="AK187" s="102">
        <v>42.1</v>
      </c>
      <c r="AL187" s="102">
        <v>29.3</v>
      </c>
      <c r="AM187" s="102"/>
      <c r="AN187" s="102">
        <v>38.0</v>
      </c>
      <c r="AO187" s="102">
        <v>642.4</v>
      </c>
      <c r="AP187" s="102">
        <v>-2.0</v>
      </c>
    </row>
    <row r="188" ht="15.75" customHeight="1">
      <c r="A188" s="102" t="s">
        <v>659</v>
      </c>
      <c r="B188" s="102">
        <v>8118.0</v>
      </c>
      <c r="C188" s="102" t="s">
        <v>350</v>
      </c>
      <c r="D188" s="102">
        <v>525.6</v>
      </c>
      <c r="E188" s="102">
        <v>15.3</v>
      </c>
      <c r="F188" s="102">
        <v>765.3</v>
      </c>
      <c r="G188" s="102">
        <v>17.6</v>
      </c>
      <c r="H188" s="102">
        <v>7.8</v>
      </c>
      <c r="I188" s="102">
        <v>12.2</v>
      </c>
      <c r="J188" s="102">
        <v>37.2</v>
      </c>
      <c r="K188" s="102">
        <v>16.1</v>
      </c>
      <c r="L188" s="102">
        <v>9.1</v>
      </c>
      <c r="M188" s="102">
        <v>259.9</v>
      </c>
      <c r="N188" s="102">
        <v>12.4</v>
      </c>
      <c r="O188" s="102">
        <v>3.8</v>
      </c>
      <c r="P188" s="102">
        <v>10.6</v>
      </c>
      <c r="Q188" s="102">
        <v>38.7</v>
      </c>
      <c r="R188" s="102">
        <v>46.9</v>
      </c>
      <c r="S188" s="102">
        <v>668.7</v>
      </c>
      <c r="T188" s="102">
        <v>4.0</v>
      </c>
      <c r="U188" s="102">
        <v>480.1</v>
      </c>
      <c r="V188" s="102">
        <v>0.7</v>
      </c>
      <c r="W188" s="102">
        <v>582.1</v>
      </c>
      <c r="X188" s="102">
        <v>9.9</v>
      </c>
      <c r="Y188" s="102">
        <v>9.4</v>
      </c>
      <c r="Z188" s="102">
        <v>1.3</v>
      </c>
      <c r="AA188" s="102">
        <v>1.7</v>
      </c>
      <c r="AB188" s="102">
        <v>334.6</v>
      </c>
      <c r="AC188" s="102">
        <v>0.7</v>
      </c>
      <c r="AD188" s="102">
        <v>38.3</v>
      </c>
      <c r="AE188" s="102">
        <v>22.4</v>
      </c>
      <c r="AF188" s="102">
        <v>19.1</v>
      </c>
      <c r="AG188" s="102">
        <v>19.5</v>
      </c>
      <c r="AH188" s="102">
        <v>3.8</v>
      </c>
      <c r="AI188" s="102">
        <v>4.1</v>
      </c>
      <c r="AJ188" s="102">
        <v>8.1</v>
      </c>
      <c r="AK188" s="102">
        <v>36.6</v>
      </c>
      <c r="AL188" s="102">
        <v>30.6</v>
      </c>
      <c r="AM188" s="102"/>
      <c r="AN188" s="102">
        <v>39.0</v>
      </c>
      <c r="AO188" s="102">
        <v>686.8</v>
      </c>
      <c r="AP188" s="102">
        <v>0.3</v>
      </c>
    </row>
    <row r="189" ht="15.75" customHeight="1">
      <c r="A189" s="102" t="s">
        <v>659</v>
      </c>
      <c r="B189" s="102">
        <v>8119.0</v>
      </c>
      <c r="C189" s="102" t="s">
        <v>351</v>
      </c>
      <c r="D189" s="102">
        <v>417.3</v>
      </c>
      <c r="E189" s="102">
        <v>13.2</v>
      </c>
      <c r="F189" s="102">
        <v>486.3</v>
      </c>
      <c r="G189" s="102">
        <v>17.3</v>
      </c>
      <c r="H189" s="102">
        <v>7.8</v>
      </c>
      <c r="I189" s="102">
        <v>11.2</v>
      </c>
      <c r="J189" s="102">
        <v>37.3</v>
      </c>
      <c r="K189" s="102">
        <v>16.7</v>
      </c>
      <c r="L189" s="102">
        <v>9.7</v>
      </c>
      <c r="M189" s="102">
        <v>205.7</v>
      </c>
      <c r="N189" s="102">
        <v>12.5</v>
      </c>
      <c r="O189" s="102">
        <v>4.5</v>
      </c>
      <c r="P189" s="102">
        <v>13.0</v>
      </c>
      <c r="Q189" s="102">
        <v>42.3</v>
      </c>
      <c r="R189" s="102">
        <v>40.2</v>
      </c>
      <c r="S189" s="102">
        <v>689.6</v>
      </c>
      <c r="T189" s="102">
        <v>2.7</v>
      </c>
      <c r="U189" s="102">
        <v>478.8</v>
      </c>
      <c r="V189" s="102">
        <v>0.8</v>
      </c>
      <c r="W189" s="102">
        <v>510.7</v>
      </c>
      <c r="X189" s="102">
        <v>9.9</v>
      </c>
      <c r="Y189" s="102">
        <v>9.7</v>
      </c>
      <c r="Z189" s="102">
        <v>1.6</v>
      </c>
      <c r="AA189" s="102">
        <v>0.8</v>
      </c>
      <c r="AB189" s="102">
        <v>309.9</v>
      </c>
      <c r="AC189" s="102">
        <v>0.5</v>
      </c>
      <c r="AD189" s="102">
        <v>41.7</v>
      </c>
      <c r="AE189" s="102">
        <v>21.0</v>
      </c>
      <c r="AF189" s="102">
        <v>21.0</v>
      </c>
      <c r="AG189" s="102">
        <v>15.8</v>
      </c>
      <c r="AH189" s="102">
        <v>3.7</v>
      </c>
      <c r="AI189" s="102">
        <v>3.8</v>
      </c>
      <c r="AJ189" s="102">
        <v>8.6</v>
      </c>
      <c r="AK189" s="102">
        <v>40.0</v>
      </c>
      <c r="AL189" s="102">
        <v>28.0</v>
      </c>
      <c r="AM189" s="102"/>
      <c r="AN189" s="102">
        <v>31.0</v>
      </c>
      <c r="AO189" s="102">
        <v>858.1</v>
      </c>
      <c r="AP189" s="102">
        <v>-1.3</v>
      </c>
    </row>
    <row r="190" ht="15.75" customHeight="1">
      <c r="A190" s="102" t="s">
        <v>659</v>
      </c>
      <c r="B190" s="102">
        <v>8121.0</v>
      </c>
      <c r="C190" s="102" t="s">
        <v>352</v>
      </c>
      <c r="D190" s="102">
        <v>125.1</v>
      </c>
      <c r="E190" s="102">
        <v>20.8</v>
      </c>
      <c r="F190" s="102">
        <v>1252.3</v>
      </c>
      <c r="G190" s="102">
        <v>16.5</v>
      </c>
      <c r="H190" s="102">
        <v>8.5</v>
      </c>
      <c r="I190" s="102">
        <v>14.0</v>
      </c>
      <c r="J190" s="102">
        <v>35.4</v>
      </c>
      <c r="K190" s="102">
        <v>15.8</v>
      </c>
      <c r="L190" s="102">
        <v>9.8</v>
      </c>
      <c r="M190" s="102">
        <v>62.2</v>
      </c>
      <c r="N190" s="102">
        <v>14.5</v>
      </c>
      <c r="O190" s="102">
        <v>5.1</v>
      </c>
      <c r="P190" s="102">
        <v>16.7</v>
      </c>
      <c r="Q190" s="102">
        <v>38.2</v>
      </c>
      <c r="R190" s="102">
        <v>40.0</v>
      </c>
      <c r="S190" s="102">
        <v>561.9</v>
      </c>
      <c r="T190" s="102">
        <v>2.3</v>
      </c>
      <c r="U190" s="102">
        <v>472.2</v>
      </c>
      <c r="V190" s="102">
        <v>0.6</v>
      </c>
      <c r="W190" s="102">
        <v>770.7</v>
      </c>
      <c r="X190" s="102">
        <v>10.4</v>
      </c>
      <c r="Y190" s="102">
        <v>10.5</v>
      </c>
      <c r="Z190" s="102">
        <v>2.5</v>
      </c>
      <c r="AA190" s="102">
        <v>1.2</v>
      </c>
      <c r="AB190" s="102">
        <v>506.2</v>
      </c>
      <c r="AC190" s="102">
        <v>0.3</v>
      </c>
      <c r="AD190" s="102">
        <v>28.6</v>
      </c>
      <c r="AE190" s="102">
        <v>23.4</v>
      </c>
      <c r="AF190" s="102">
        <v>24.3</v>
      </c>
      <c r="AG190" s="102">
        <v>23.4</v>
      </c>
      <c r="AH190" s="102">
        <v>6.3</v>
      </c>
      <c r="AI190" s="102">
        <v>6.6</v>
      </c>
      <c r="AJ190" s="102">
        <v>11.4</v>
      </c>
      <c r="AK190" s="102">
        <v>66.1</v>
      </c>
      <c r="AL190" s="102">
        <v>30.7</v>
      </c>
      <c r="AM190" s="102"/>
      <c r="AN190" s="102">
        <v>1.0</v>
      </c>
      <c r="AO190" s="102">
        <v>99.9</v>
      </c>
      <c r="AP190" s="102">
        <v>-0.2</v>
      </c>
    </row>
    <row r="191" ht="15.75" customHeight="1">
      <c r="A191" s="102" t="s">
        <v>659</v>
      </c>
      <c r="B191" s="102">
        <v>8125.0</v>
      </c>
      <c r="C191" s="102" t="s">
        <v>353</v>
      </c>
      <c r="D191" s="102">
        <v>330.0</v>
      </c>
      <c r="E191" s="102">
        <v>10.9</v>
      </c>
      <c r="F191" s="102">
        <v>300.1</v>
      </c>
      <c r="G191" s="102">
        <v>18.0</v>
      </c>
      <c r="H191" s="102">
        <v>8.1</v>
      </c>
      <c r="I191" s="102">
        <v>11.7</v>
      </c>
      <c r="J191" s="102">
        <v>37.9</v>
      </c>
      <c r="K191" s="102">
        <v>15.5</v>
      </c>
      <c r="L191" s="102">
        <v>8.8</v>
      </c>
      <c r="M191" s="102">
        <v>164.5</v>
      </c>
      <c r="N191" s="102">
        <v>12.7</v>
      </c>
      <c r="O191" s="102">
        <v>4.3</v>
      </c>
      <c r="P191" s="102">
        <v>19.8</v>
      </c>
      <c r="Q191" s="102">
        <v>39.4</v>
      </c>
      <c r="R191" s="102">
        <v>36.5</v>
      </c>
      <c r="S191" s="102">
        <v>774.1</v>
      </c>
      <c r="T191" s="102">
        <v>3.7</v>
      </c>
      <c r="U191" s="102">
        <v>462.3</v>
      </c>
      <c r="V191" s="102">
        <v>0.9</v>
      </c>
      <c r="W191" s="102">
        <v>762.7</v>
      </c>
      <c r="X191" s="102">
        <v>9.2</v>
      </c>
      <c r="Y191" s="102">
        <v>8.3</v>
      </c>
      <c r="Z191" s="102">
        <v>1.2</v>
      </c>
      <c r="AA191" s="102">
        <v>1.9</v>
      </c>
      <c r="AB191" s="102">
        <v>353.0</v>
      </c>
      <c r="AC191" s="102">
        <v>0.6</v>
      </c>
      <c r="AD191" s="102">
        <v>49.8</v>
      </c>
      <c r="AE191" s="102">
        <v>18.7</v>
      </c>
      <c r="AF191" s="102">
        <v>15.6</v>
      </c>
      <c r="AG191" s="102">
        <v>15.3</v>
      </c>
      <c r="AH191" s="102">
        <v>3.6</v>
      </c>
      <c r="AI191" s="102">
        <v>3.9</v>
      </c>
      <c r="AJ191" s="102">
        <v>8.3</v>
      </c>
      <c r="AK191" s="102">
        <v>31.1</v>
      </c>
      <c r="AL191" s="102">
        <v>29.3</v>
      </c>
      <c r="AM191" s="102"/>
      <c r="AN191" s="102">
        <v>46.0</v>
      </c>
      <c r="AO191" s="102">
        <v>1099.9</v>
      </c>
      <c r="AP191" s="102">
        <v>-1.3</v>
      </c>
    </row>
    <row r="192" ht="15.75" customHeight="1">
      <c r="A192" s="102" t="s">
        <v>659</v>
      </c>
      <c r="B192" s="102">
        <v>8126.0</v>
      </c>
      <c r="C192" s="102" t="s">
        <v>354</v>
      </c>
      <c r="D192" s="102">
        <v>109.1</v>
      </c>
      <c r="E192" s="102">
        <v>7.4</v>
      </c>
      <c r="F192" s="102">
        <v>140.5</v>
      </c>
      <c r="G192" s="102">
        <v>18.0</v>
      </c>
      <c r="H192" s="102">
        <v>8.7</v>
      </c>
      <c r="I192" s="102">
        <v>11.8</v>
      </c>
      <c r="J192" s="102">
        <v>37.2</v>
      </c>
      <c r="K192" s="102">
        <v>15.0</v>
      </c>
      <c r="L192" s="102">
        <v>9.3</v>
      </c>
      <c r="M192" s="102">
        <v>54.7</v>
      </c>
      <c r="N192" s="102">
        <v>14.2</v>
      </c>
      <c r="O192" s="102">
        <v>4.5</v>
      </c>
      <c r="P192" s="102">
        <v>26.7</v>
      </c>
      <c r="Q192" s="102">
        <v>40.7</v>
      </c>
      <c r="R192" s="102">
        <v>28.0</v>
      </c>
      <c r="S192" s="102">
        <v>853.1</v>
      </c>
      <c r="T192" s="102">
        <v>3.4</v>
      </c>
      <c r="U192" s="102">
        <v>461.2</v>
      </c>
      <c r="V192" s="102">
        <v>1.2</v>
      </c>
      <c r="W192" s="102">
        <v>895.6</v>
      </c>
      <c r="X192" s="102">
        <v>6.6</v>
      </c>
      <c r="Y192" s="102">
        <v>6.4</v>
      </c>
      <c r="Z192" s="102">
        <v>0.7</v>
      </c>
      <c r="AA192" s="102">
        <v>0.8</v>
      </c>
      <c r="AB192" s="102">
        <v>456.2</v>
      </c>
      <c r="AC192" s="102">
        <v>0.9</v>
      </c>
      <c r="AD192" s="102">
        <v>47.9</v>
      </c>
      <c r="AE192" s="102">
        <v>30.0</v>
      </c>
      <c r="AF192" s="102">
        <v>14.2</v>
      </c>
      <c r="AG192" s="102">
        <v>7.1</v>
      </c>
      <c r="AH192" s="102">
        <v>2.9</v>
      </c>
      <c r="AI192" s="102">
        <v>3.0</v>
      </c>
      <c r="AJ192" s="102">
        <v>5.9</v>
      </c>
      <c r="AK192" s="102">
        <v>23.7</v>
      </c>
      <c r="AL192" s="102">
        <v>28.6</v>
      </c>
      <c r="AM192" s="102"/>
      <c r="AN192" s="102">
        <v>16.0</v>
      </c>
      <c r="AO192" s="102">
        <v>776.8</v>
      </c>
      <c r="AP192" s="102">
        <v>-1.4</v>
      </c>
    </row>
    <row r="193" ht="15.75" customHeight="1">
      <c r="A193" s="102" t="s">
        <v>659</v>
      </c>
      <c r="B193" s="102">
        <v>8127.0</v>
      </c>
      <c r="C193" s="102" t="s">
        <v>355</v>
      </c>
      <c r="D193" s="102">
        <v>188.9</v>
      </c>
      <c r="E193" s="102">
        <v>7.7</v>
      </c>
      <c r="F193" s="102">
        <v>127.3</v>
      </c>
      <c r="G193" s="102">
        <v>18.3</v>
      </c>
      <c r="H193" s="102">
        <v>8.4</v>
      </c>
      <c r="I193" s="102">
        <v>12.1</v>
      </c>
      <c r="J193" s="102">
        <v>37.0</v>
      </c>
      <c r="K193" s="102">
        <v>15.2</v>
      </c>
      <c r="L193" s="102">
        <v>9.0</v>
      </c>
      <c r="M193" s="102">
        <v>94.2</v>
      </c>
      <c r="N193" s="102">
        <v>15.4</v>
      </c>
      <c r="O193" s="102">
        <v>4.0</v>
      </c>
      <c r="P193" s="102">
        <v>22.2</v>
      </c>
      <c r="Q193" s="102">
        <v>36.8</v>
      </c>
      <c r="R193" s="102">
        <v>37.0</v>
      </c>
      <c r="S193" s="102">
        <v>778.0</v>
      </c>
      <c r="T193" s="102">
        <v>2.9</v>
      </c>
      <c r="U193" s="102">
        <v>463.3</v>
      </c>
      <c r="V193" s="102">
        <v>1.1</v>
      </c>
      <c r="W193" s="102">
        <v>552.3</v>
      </c>
      <c r="X193" s="102">
        <v>7.3</v>
      </c>
      <c r="Y193" s="102">
        <v>6.8</v>
      </c>
      <c r="Z193" s="102">
        <v>1.1</v>
      </c>
      <c r="AA193" s="102">
        <v>0.4</v>
      </c>
      <c r="AB193" s="102">
        <v>377.5</v>
      </c>
      <c r="AC193" s="102">
        <v>0.6</v>
      </c>
      <c r="AD193" s="102">
        <v>44.8</v>
      </c>
      <c r="AE193" s="102">
        <v>18.5</v>
      </c>
      <c r="AF193" s="102">
        <v>18.6</v>
      </c>
      <c r="AG193" s="102">
        <v>17.5</v>
      </c>
      <c r="AH193" s="102">
        <v>3.4</v>
      </c>
      <c r="AI193" s="102">
        <v>3.4</v>
      </c>
      <c r="AJ193" s="102">
        <v>8.4</v>
      </c>
      <c r="AK193" s="102">
        <v>30.7</v>
      </c>
      <c r="AL193" s="102">
        <v>30.7</v>
      </c>
      <c r="AM193" s="102"/>
      <c r="AN193" s="102">
        <v>30.0</v>
      </c>
      <c r="AO193" s="102">
        <v>1484.0</v>
      </c>
      <c r="AP193" s="102">
        <v>-1.1</v>
      </c>
    </row>
    <row r="194" ht="15.75" customHeight="1">
      <c r="A194" s="102" t="s">
        <v>659</v>
      </c>
      <c r="B194" s="102">
        <v>8128.0</v>
      </c>
      <c r="C194" s="102" t="s">
        <v>356</v>
      </c>
      <c r="D194" s="102">
        <v>132.4</v>
      </c>
      <c r="E194" s="102">
        <v>5.4</v>
      </c>
      <c r="F194" s="102">
        <v>101.5</v>
      </c>
      <c r="G194" s="102">
        <v>16.6</v>
      </c>
      <c r="H194" s="102">
        <v>8.0</v>
      </c>
      <c r="I194" s="102">
        <v>11.0</v>
      </c>
      <c r="J194" s="102">
        <v>36.8</v>
      </c>
      <c r="K194" s="102">
        <v>16.8</v>
      </c>
      <c r="L194" s="102">
        <v>10.8</v>
      </c>
      <c r="M194" s="102">
        <v>65.5</v>
      </c>
      <c r="N194" s="102">
        <v>15.0</v>
      </c>
      <c r="O194" s="102">
        <v>2.9</v>
      </c>
      <c r="P194" s="102">
        <v>19.5</v>
      </c>
      <c r="Q194" s="102">
        <v>39.6</v>
      </c>
      <c r="R194" s="102">
        <v>38.0</v>
      </c>
      <c r="S194" s="102">
        <v>798.6</v>
      </c>
      <c r="T194" s="102">
        <v>1.7</v>
      </c>
      <c r="U194" s="102">
        <v>488.0</v>
      </c>
      <c r="V194" s="102">
        <v>1.0</v>
      </c>
      <c r="W194" s="102">
        <v>461.5</v>
      </c>
      <c r="X194" s="102">
        <v>6.8</v>
      </c>
      <c r="Y194" s="102">
        <v>6.5</v>
      </c>
      <c r="Z194" s="102">
        <v>0.8</v>
      </c>
      <c r="AA194" s="102">
        <v>0.9</v>
      </c>
      <c r="AB194" s="102">
        <v>375.4</v>
      </c>
      <c r="AC194" s="102">
        <v>0.8</v>
      </c>
      <c r="AD194" s="102">
        <v>48.2</v>
      </c>
      <c r="AE194" s="102">
        <v>17.8</v>
      </c>
      <c r="AF194" s="102">
        <v>23.2</v>
      </c>
      <c r="AG194" s="102">
        <v>10.0</v>
      </c>
      <c r="AH194" s="102">
        <v>3.5</v>
      </c>
      <c r="AI194" s="102">
        <v>3.6</v>
      </c>
      <c r="AJ194" s="102">
        <v>10.7</v>
      </c>
      <c r="AK194" s="102">
        <v>27.7</v>
      </c>
      <c r="AL194" s="102">
        <v>27.7</v>
      </c>
      <c r="AM194" s="102"/>
      <c r="AN194" s="102">
        <v>18.0</v>
      </c>
      <c r="AO194" s="102">
        <v>1304.4</v>
      </c>
      <c r="AP194" s="102">
        <v>-4.1</v>
      </c>
    </row>
    <row r="195" ht="15.75" customHeight="1">
      <c r="A195" s="102" t="s">
        <v>659</v>
      </c>
      <c r="B195" s="102">
        <v>8135.0</v>
      </c>
      <c r="C195" s="102" t="s">
        <v>357</v>
      </c>
      <c r="D195" s="102">
        <v>130.6</v>
      </c>
      <c r="E195" s="102">
        <v>10.6</v>
      </c>
      <c r="F195" s="102">
        <v>208.3</v>
      </c>
      <c r="G195" s="102">
        <v>17.0</v>
      </c>
      <c r="H195" s="102">
        <v>8.1</v>
      </c>
      <c r="I195" s="102">
        <v>11.1</v>
      </c>
      <c r="J195" s="102">
        <v>35.9</v>
      </c>
      <c r="K195" s="102">
        <v>16.7</v>
      </c>
      <c r="L195" s="102">
        <v>11.1</v>
      </c>
      <c r="M195" s="102">
        <v>64.6</v>
      </c>
      <c r="N195" s="102">
        <v>14.0</v>
      </c>
      <c r="O195" s="102">
        <v>5.0</v>
      </c>
      <c r="P195" s="102">
        <v>18.8</v>
      </c>
      <c r="Q195" s="102">
        <v>34.6</v>
      </c>
      <c r="R195" s="102">
        <v>41.5</v>
      </c>
      <c r="S195" s="102">
        <v>689.8</v>
      </c>
      <c r="T195" s="102">
        <v>2.1</v>
      </c>
      <c r="U195" s="102">
        <v>478.3</v>
      </c>
      <c r="V195" s="102">
        <v>0.9</v>
      </c>
      <c r="W195" s="102">
        <v>329.0</v>
      </c>
      <c r="X195" s="102">
        <v>6.9</v>
      </c>
      <c r="Y195" s="102">
        <v>8.0</v>
      </c>
      <c r="Z195" s="102">
        <v>1.3</v>
      </c>
      <c r="AA195" s="102">
        <v>0.5</v>
      </c>
      <c r="AB195" s="102">
        <v>362.1</v>
      </c>
      <c r="AC195" s="102">
        <v>0.3</v>
      </c>
      <c r="AD195" s="102">
        <v>49.2</v>
      </c>
      <c r="AE195" s="102">
        <v>17.4</v>
      </c>
      <c r="AF195" s="102">
        <v>18.6</v>
      </c>
      <c r="AG195" s="102">
        <v>14.6</v>
      </c>
      <c r="AH195" s="102">
        <v>5.2</v>
      </c>
      <c r="AI195" s="102">
        <v>5.4</v>
      </c>
      <c r="AJ195" s="102">
        <v>11.5</v>
      </c>
      <c r="AK195" s="102">
        <v>42.6</v>
      </c>
      <c r="AL195" s="102">
        <v>29.5</v>
      </c>
      <c r="AM195" s="102"/>
      <c r="AN195" s="102">
        <v>11.0</v>
      </c>
      <c r="AO195" s="102">
        <v>627.1</v>
      </c>
      <c r="AP195" s="102">
        <v>-3.1</v>
      </c>
    </row>
    <row r="196" ht="15.75" customHeight="1">
      <c r="A196" s="102" t="s">
        <v>659</v>
      </c>
      <c r="B196" s="102">
        <v>8136.0</v>
      </c>
      <c r="C196" s="102" t="s">
        <v>358</v>
      </c>
      <c r="D196" s="102">
        <v>310.3</v>
      </c>
      <c r="E196" s="102">
        <v>8.6</v>
      </c>
      <c r="F196" s="102">
        <v>205.3</v>
      </c>
      <c r="G196" s="102">
        <v>18.1</v>
      </c>
      <c r="H196" s="102">
        <v>8.4</v>
      </c>
      <c r="I196" s="102">
        <v>11.4</v>
      </c>
      <c r="J196" s="102">
        <v>36.6</v>
      </c>
      <c r="K196" s="102">
        <v>15.9</v>
      </c>
      <c r="L196" s="102">
        <v>9.5</v>
      </c>
      <c r="M196" s="102">
        <v>154.0</v>
      </c>
      <c r="N196" s="102">
        <v>14.6</v>
      </c>
      <c r="O196" s="102">
        <v>4.3</v>
      </c>
      <c r="P196" s="102">
        <v>18.2</v>
      </c>
      <c r="Q196" s="102">
        <v>38.0</v>
      </c>
      <c r="R196" s="102">
        <v>39.4</v>
      </c>
      <c r="S196" s="102">
        <v>725.1</v>
      </c>
      <c r="T196" s="102">
        <v>2.8</v>
      </c>
      <c r="U196" s="102">
        <v>468.7</v>
      </c>
      <c r="V196" s="102">
        <v>0.8</v>
      </c>
      <c r="W196" s="102">
        <v>502.7</v>
      </c>
      <c r="X196" s="102">
        <v>6.8</v>
      </c>
      <c r="Y196" s="102">
        <v>7.2</v>
      </c>
      <c r="Z196" s="102">
        <v>1.3</v>
      </c>
      <c r="AA196" s="102">
        <v>1.0</v>
      </c>
      <c r="AB196" s="102">
        <v>351.7</v>
      </c>
      <c r="AC196" s="102">
        <v>0.4</v>
      </c>
      <c r="AD196" s="102">
        <v>49.3</v>
      </c>
      <c r="AE196" s="102">
        <v>16.8</v>
      </c>
      <c r="AF196" s="102">
        <v>21.3</v>
      </c>
      <c r="AG196" s="102">
        <v>12.2</v>
      </c>
      <c r="AH196" s="102">
        <v>3.4</v>
      </c>
      <c r="AI196" s="102">
        <v>3.6</v>
      </c>
      <c r="AJ196" s="102">
        <v>8.6</v>
      </c>
      <c r="AK196" s="102">
        <v>31.7</v>
      </c>
      <c r="AL196" s="102">
        <v>29.6</v>
      </c>
      <c r="AM196" s="102"/>
      <c r="AN196" s="102">
        <v>42.0</v>
      </c>
      <c r="AO196" s="102">
        <v>1511.6</v>
      </c>
      <c r="AP196" s="102">
        <v>-2.1</v>
      </c>
    </row>
    <row r="197" ht="15.75" customHeight="1">
      <c r="A197" s="102" t="s">
        <v>659</v>
      </c>
      <c r="B197" s="102">
        <v>8211.0</v>
      </c>
      <c r="C197" s="102" t="s">
        <v>359</v>
      </c>
      <c r="D197" s="102">
        <v>54.6</v>
      </c>
      <c r="E197" s="102">
        <v>14.4</v>
      </c>
      <c r="F197" s="102">
        <v>389.5</v>
      </c>
      <c r="G197" s="102">
        <v>13.8</v>
      </c>
      <c r="H197" s="102">
        <v>6.5</v>
      </c>
      <c r="I197" s="102">
        <v>10.2</v>
      </c>
      <c r="J197" s="102">
        <v>35.8</v>
      </c>
      <c r="K197" s="102">
        <v>20.0</v>
      </c>
      <c r="L197" s="102">
        <v>13.7</v>
      </c>
      <c r="M197" s="102">
        <v>25.7</v>
      </c>
      <c r="N197" s="102">
        <v>13.3</v>
      </c>
      <c r="O197" s="102">
        <v>3.3</v>
      </c>
      <c r="P197" s="102">
        <v>13.6</v>
      </c>
      <c r="Q197" s="102">
        <v>20.9</v>
      </c>
      <c r="R197" s="102">
        <v>62.2</v>
      </c>
      <c r="S197" s="102">
        <v>684.4</v>
      </c>
      <c r="T197" s="102">
        <v>1.7</v>
      </c>
      <c r="U197" s="102">
        <v>553.8</v>
      </c>
      <c r="V197" s="102">
        <v>0.6</v>
      </c>
      <c r="W197" s="102">
        <v>754.9</v>
      </c>
      <c r="X197" s="102">
        <v>14.0</v>
      </c>
      <c r="Y197" s="102">
        <v>12.7</v>
      </c>
      <c r="Z197" s="102">
        <v>1.4</v>
      </c>
      <c r="AA197" s="102">
        <v>0.4</v>
      </c>
      <c r="AB197" s="102">
        <v>573.3</v>
      </c>
      <c r="AC197" s="102">
        <v>0.4</v>
      </c>
      <c r="AD197" s="102">
        <v>21.6</v>
      </c>
      <c r="AE197" s="102">
        <v>20.1</v>
      </c>
      <c r="AF197" s="102">
        <v>21.0</v>
      </c>
      <c r="AG197" s="102">
        <v>36.9</v>
      </c>
      <c r="AH197" s="102">
        <v>5.6</v>
      </c>
      <c r="AI197" s="102">
        <v>5.8</v>
      </c>
      <c r="AJ197" s="102">
        <v>13.9</v>
      </c>
      <c r="AK197" s="102">
        <v>47.7</v>
      </c>
      <c r="AL197" s="102">
        <v>26.9</v>
      </c>
      <c r="AM197" s="102"/>
      <c r="AN197" s="102">
        <v>1.0</v>
      </c>
      <c r="AO197" s="102">
        <v>140.2</v>
      </c>
      <c r="AP197" s="102">
        <v>-7.4</v>
      </c>
    </row>
    <row r="198" ht="15.75" customHeight="1">
      <c r="A198" s="102" t="s">
        <v>659</v>
      </c>
      <c r="B198" s="102">
        <v>8212.0</v>
      </c>
      <c r="C198" s="102" t="s">
        <v>360</v>
      </c>
      <c r="D198" s="102">
        <v>301.4</v>
      </c>
      <c r="E198" s="102">
        <v>16.6</v>
      </c>
      <c r="F198" s="102">
        <v>1737.6</v>
      </c>
      <c r="G198" s="102">
        <v>14.1</v>
      </c>
      <c r="H198" s="102">
        <v>10.4</v>
      </c>
      <c r="I198" s="102">
        <v>16.0</v>
      </c>
      <c r="J198" s="102">
        <v>35.4</v>
      </c>
      <c r="K198" s="102">
        <v>14.9</v>
      </c>
      <c r="L198" s="102">
        <v>9.3</v>
      </c>
      <c r="M198" s="102">
        <v>152.4</v>
      </c>
      <c r="N198" s="102">
        <v>11.4</v>
      </c>
      <c r="O198" s="102">
        <v>5.5</v>
      </c>
      <c r="P198" s="102">
        <v>11.3</v>
      </c>
      <c r="Q198" s="102">
        <v>27.7</v>
      </c>
      <c r="R198" s="102">
        <v>55.5</v>
      </c>
      <c r="S198" s="102">
        <v>517.2</v>
      </c>
      <c r="T198" s="102">
        <v>4.5</v>
      </c>
      <c r="U198" s="102">
        <v>508.6</v>
      </c>
      <c r="V198" s="102">
        <v>0.4</v>
      </c>
      <c r="W198" s="102">
        <v>909.7</v>
      </c>
      <c r="X198" s="102">
        <v>9.8</v>
      </c>
      <c r="Y198" s="102">
        <v>8.9</v>
      </c>
      <c r="Z198" s="102">
        <v>1.5</v>
      </c>
      <c r="AA198" s="102">
        <v>1.3</v>
      </c>
      <c r="AB198" s="102">
        <v>542.5</v>
      </c>
      <c r="AC198" s="102">
        <v>0.1</v>
      </c>
      <c r="AD198" s="102">
        <v>18.4</v>
      </c>
      <c r="AE198" s="102">
        <v>21.6</v>
      </c>
      <c r="AF198" s="102">
        <v>28.7</v>
      </c>
      <c r="AG198" s="102">
        <v>31.2</v>
      </c>
      <c r="AH198" s="102">
        <v>5.5</v>
      </c>
      <c r="AI198" s="102">
        <v>5.2</v>
      </c>
      <c r="AJ198" s="102">
        <v>10.7</v>
      </c>
      <c r="AK198" s="102">
        <v>62.4</v>
      </c>
      <c r="AL198" s="102">
        <v>26.7</v>
      </c>
      <c r="AM198" s="102"/>
      <c r="AN198" s="102">
        <v>1.0</v>
      </c>
      <c r="AO198" s="102">
        <v>173.5</v>
      </c>
      <c r="AP198" s="102">
        <v>-1.2</v>
      </c>
    </row>
    <row r="199" ht="15.75" customHeight="1">
      <c r="A199" s="102" t="s">
        <v>659</v>
      </c>
      <c r="B199" s="102">
        <v>8215.0</v>
      </c>
      <c r="C199" s="102" t="s">
        <v>361</v>
      </c>
      <c r="D199" s="102">
        <v>435.5</v>
      </c>
      <c r="E199" s="102">
        <v>9.7</v>
      </c>
      <c r="F199" s="102">
        <v>401.4</v>
      </c>
      <c r="G199" s="102">
        <v>16.9</v>
      </c>
      <c r="H199" s="102">
        <v>7.8</v>
      </c>
      <c r="I199" s="102">
        <v>11.4</v>
      </c>
      <c r="J199" s="102">
        <v>37.7</v>
      </c>
      <c r="K199" s="102">
        <v>16.7</v>
      </c>
      <c r="L199" s="102">
        <v>9.6</v>
      </c>
      <c r="M199" s="102">
        <v>215.4</v>
      </c>
      <c r="N199" s="102">
        <v>12.9</v>
      </c>
      <c r="O199" s="102">
        <v>4.2</v>
      </c>
      <c r="P199" s="102">
        <v>15.2</v>
      </c>
      <c r="Q199" s="102">
        <v>39.0</v>
      </c>
      <c r="R199" s="102">
        <v>41.7</v>
      </c>
      <c r="S199" s="102">
        <v>693.6</v>
      </c>
      <c r="T199" s="102">
        <v>2.4</v>
      </c>
      <c r="U199" s="102">
        <v>466.9</v>
      </c>
      <c r="V199" s="102">
        <v>0.7</v>
      </c>
      <c r="W199" s="102">
        <v>481.9</v>
      </c>
      <c r="X199" s="102">
        <v>9.8</v>
      </c>
      <c r="Y199" s="102">
        <v>8.9</v>
      </c>
      <c r="Z199" s="102">
        <v>1.2</v>
      </c>
      <c r="AA199" s="102">
        <v>1.4</v>
      </c>
      <c r="AB199" s="102">
        <v>308.4</v>
      </c>
      <c r="AC199" s="102">
        <v>0.4</v>
      </c>
      <c r="AD199" s="102">
        <v>38.3</v>
      </c>
      <c r="AE199" s="102">
        <v>20.7</v>
      </c>
      <c r="AF199" s="102">
        <v>17.8</v>
      </c>
      <c r="AG199" s="102">
        <v>22.8</v>
      </c>
      <c r="AH199" s="102">
        <v>3.1</v>
      </c>
      <c r="AI199" s="102">
        <v>3.1</v>
      </c>
      <c r="AJ199" s="102">
        <v>7.3</v>
      </c>
      <c r="AK199" s="102">
        <v>28.4</v>
      </c>
      <c r="AL199" s="102">
        <v>29.9</v>
      </c>
      <c r="AM199" s="102"/>
      <c r="AN199" s="102">
        <v>32.0</v>
      </c>
      <c r="AO199" s="102">
        <v>1084.9</v>
      </c>
      <c r="AP199" s="102">
        <v>-1.2</v>
      </c>
    </row>
    <row r="200" ht="15.75" customHeight="1">
      <c r="A200" s="102" t="s">
        <v>659</v>
      </c>
      <c r="B200" s="102">
        <v>8216.0</v>
      </c>
      <c r="C200" s="102" t="s">
        <v>362</v>
      </c>
      <c r="D200" s="102">
        <v>227.1</v>
      </c>
      <c r="E200" s="102">
        <v>9.6</v>
      </c>
      <c r="F200" s="102">
        <v>307.5</v>
      </c>
      <c r="G200" s="102">
        <v>16.6</v>
      </c>
      <c r="H200" s="102">
        <v>7.7</v>
      </c>
      <c r="I200" s="102">
        <v>11.1</v>
      </c>
      <c r="J200" s="102">
        <v>37.7</v>
      </c>
      <c r="K200" s="102">
        <v>16.7</v>
      </c>
      <c r="L200" s="102">
        <v>10.2</v>
      </c>
      <c r="M200" s="102">
        <v>111.9</v>
      </c>
      <c r="N200" s="102">
        <v>11.1</v>
      </c>
      <c r="O200" s="102">
        <v>5.0</v>
      </c>
      <c r="P200" s="102">
        <v>17.8</v>
      </c>
      <c r="Q200" s="102">
        <v>40.6</v>
      </c>
      <c r="R200" s="102">
        <v>36.7</v>
      </c>
      <c r="S200" s="102">
        <v>724.0</v>
      </c>
      <c r="T200" s="102">
        <v>2.2</v>
      </c>
      <c r="U200" s="102">
        <v>477.4</v>
      </c>
      <c r="V200" s="102">
        <v>0.7</v>
      </c>
      <c r="W200" s="102">
        <v>550.8</v>
      </c>
      <c r="X200" s="102">
        <v>8.1</v>
      </c>
      <c r="Y200" s="102">
        <v>8.2</v>
      </c>
      <c r="Z200" s="102">
        <v>1.3</v>
      </c>
      <c r="AA200" s="102">
        <v>1.6</v>
      </c>
      <c r="AB200" s="102">
        <v>354.7</v>
      </c>
      <c r="AC200" s="102">
        <v>0.5</v>
      </c>
      <c r="AD200" s="102">
        <v>56.3</v>
      </c>
      <c r="AE200" s="102">
        <v>16.9</v>
      </c>
      <c r="AF200" s="102">
        <v>14.3</v>
      </c>
      <c r="AG200" s="102">
        <v>12.1</v>
      </c>
      <c r="AH200" s="102">
        <v>3.5</v>
      </c>
      <c r="AI200" s="102">
        <v>3.8</v>
      </c>
      <c r="AJ200" s="102">
        <v>8.3</v>
      </c>
      <c r="AK200" s="102">
        <v>33.2</v>
      </c>
      <c r="AL200" s="102">
        <v>29.8</v>
      </c>
      <c r="AM200" s="102"/>
      <c r="AN200" s="102">
        <v>23.0</v>
      </c>
      <c r="AO200" s="102">
        <v>738.8</v>
      </c>
      <c r="AP200" s="102">
        <v>-2.7</v>
      </c>
    </row>
    <row r="201" ht="15.75" customHeight="1">
      <c r="A201" s="102" t="s">
        <v>659</v>
      </c>
      <c r="B201" s="102">
        <v>8221.0</v>
      </c>
      <c r="C201" s="102" t="s">
        <v>363</v>
      </c>
      <c r="D201" s="102">
        <v>151.5</v>
      </c>
      <c r="E201" s="102">
        <v>17.9</v>
      </c>
      <c r="F201" s="102">
        <v>1392.4</v>
      </c>
      <c r="G201" s="102">
        <v>13.0</v>
      </c>
      <c r="H201" s="102">
        <v>12.6</v>
      </c>
      <c r="I201" s="102">
        <v>18.1</v>
      </c>
      <c r="J201" s="102">
        <v>35.2</v>
      </c>
      <c r="K201" s="102">
        <v>13.3</v>
      </c>
      <c r="L201" s="102">
        <v>7.8</v>
      </c>
      <c r="M201" s="102">
        <v>72.2</v>
      </c>
      <c r="N201" s="102">
        <v>13.0</v>
      </c>
      <c r="O201" s="102">
        <v>2.0</v>
      </c>
      <c r="P201" s="102">
        <v>7.6</v>
      </c>
      <c r="Q201" s="102">
        <v>24.7</v>
      </c>
      <c r="R201" s="102">
        <v>65.7</v>
      </c>
      <c r="S201" s="102">
        <v>425.2</v>
      </c>
      <c r="T201" s="102">
        <v>5.6</v>
      </c>
      <c r="U201" s="102">
        <v>489.1</v>
      </c>
      <c r="V201" s="102">
        <v>0.3</v>
      </c>
      <c r="W201" s="102">
        <v>659.0</v>
      </c>
      <c r="X201" s="102">
        <v>9.2</v>
      </c>
      <c r="Y201" s="102">
        <v>8.6</v>
      </c>
      <c r="Z201" s="102">
        <v>0.8</v>
      </c>
      <c r="AA201" s="102">
        <v>1.5</v>
      </c>
      <c r="AB201" s="102">
        <v>542.7</v>
      </c>
      <c r="AC201" s="102">
        <v>0.1</v>
      </c>
      <c r="AD201" s="102">
        <v>16.3</v>
      </c>
      <c r="AE201" s="102">
        <v>15.6</v>
      </c>
      <c r="AF201" s="102">
        <v>43.0</v>
      </c>
      <c r="AG201" s="102">
        <v>25.1</v>
      </c>
      <c r="AH201" s="102">
        <v>5.1</v>
      </c>
      <c r="AI201" s="102">
        <v>4.6</v>
      </c>
      <c r="AJ201" s="102">
        <v>9.4</v>
      </c>
      <c r="AK201" s="102">
        <v>46.0</v>
      </c>
      <c r="AL201" s="102">
        <v>25.3</v>
      </c>
      <c r="AM201" s="102"/>
      <c r="AN201" s="102">
        <v>1.0</v>
      </c>
      <c r="AO201" s="102">
        <v>108.8</v>
      </c>
      <c r="AP201" s="102">
        <v>1.4</v>
      </c>
    </row>
    <row r="202" ht="15.75" customHeight="1">
      <c r="A202" s="102" t="s">
        <v>659</v>
      </c>
      <c r="B202" s="102">
        <v>8222.0</v>
      </c>
      <c r="C202" s="102" t="s">
        <v>364</v>
      </c>
      <c r="D202" s="102">
        <v>318.0</v>
      </c>
      <c r="E202" s="102">
        <v>24.4</v>
      </c>
      <c r="F202" s="102">
        <v>2193.7</v>
      </c>
      <c r="G202" s="102">
        <v>14.6</v>
      </c>
      <c r="H202" s="102">
        <v>9.2</v>
      </c>
      <c r="I202" s="102">
        <v>15.1</v>
      </c>
      <c r="J202" s="102">
        <v>36.4</v>
      </c>
      <c r="K202" s="102">
        <v>15.5</v>
      </c>
      <c r="L202" s="102">
        <v>9.1</v>
      </c>
      <c r="M202" s="102">
        <v>159.0</v>
      </c>
      <c r="N202" s="102">
        <v>10.9</v>
      </c>
      <c r="O202" s="102">
        <v>6.1</v>
      </c>
      <c r="P202" s="102">
        <v>9.9</v>
      </c>
      <c r="Q202" s="102">
        <v>35.7</v>
      </c>
      <c r="R202" s="102">
        <v>48.4</v>
      </c>
      <c r="S202" s="102">
        <v>513.6</v>
      </c>
      <c r="T202" s="102">
        <v>2.8</v>
      </c>
      <c r="U202" s="102">
        <v>532.1</v>
      </c>
      <c r="V202" s="102">
        <v>0.4</v>
      </c>
      <c r="W202" s="102">
        <v>1262.6</v>
      </c>
      <c r="X202" s="102">
        <v>9.8</v>
      </c>
      <c r="Y202" s="102">
        <v>10.9</v>
      </c>
      <c r="Z202" s="102">
        <v>2.3</v>
      </c>
      <c r="AA202" s="102">
        <v>0.9</v>
      </c>
      <c r="AB202" s="102">
        <v>537.2</v>
      </c>
      <c r="AC202" s="102">
        <v>0.1</v>
      </c>
      <c r="AD202" s="102">
        <v>29.3</v>
      </c>
      <c r="AE202" s="102">
        <v>22.9</v>
      </c>
      <c r="AF202" s="102">
        <v>21.0</v>
      </c>
      <c r="AG202" s="102">
        <v>26.7</v>
      </c>
      <c r="AH202" s="102">
        <v>5.7</v>
      </c>
      <c r="AI202" s="102">
        <v>6.0</v>
      </c>
      <c r="AJ202" s="102">
        <v>10.9</v>
      </c>
      <c r="AK202" s="102">
        <v>86.3</v>
      </c>
      <c r="AL202" s="102">
        <v>28.8</v>
      </c>
      <c r="AM202" s="102"/>
      <c r="AN202" s="102">
        <v>1.0</v>
      </c>
      <c r="AO202" s="102">
        <v>145.0</v>
      </c>
      <c r="AP202" s="102">
        <v>-1.2</v>
      </c>
    </row>
    <row r="203" ht="15.75" customHeight="1">
      <c r="A203" s="102" t="s">
        <v>659</v>
      </c>
      <c r="B203" s="102">
        <v>8225.0</v>
      </c>
      <c r="C203" s="102" t="s">
        <v>365</v>
      </c>
      <c r="D203" s="102">
        <v>145.5</v>
      </c>
      <c r="E203" s="102">
        <v>6.7</v>
      </c>
      <c r="F203" s="102">
        <v>129.2</v>
      </c>
      <c r="G203" s="102">
        <v>16.9</v>
      </c>
      <c r="H203" s="102">
        <v>8.1</v>
      </c>
      <c r="I203" s="102">
        <v>10.7</v>
      </c>
      <c r="J203" s="102">
        <v>37.9</v>
      </c>
      <c r="K203" s="102">
        <v>16.5</v>
      </c>
      <c r="L203" s="102">
        <v>9.9</v>
      </c>
      <c r="M203" s="102">
        <v>72.9</v>
      </c>
      <c r="N203" s="102">
        <v>13.2</v>
      </c>
      <c r="O203" s="102">
        <v>6.4</v>
      </c>
      <c r="P203" s="102">
        <v>23.6</v>
      </c>
      <c r="Q203" s="102">
        <v>30.6</v>
      </c>
      <c r="R203" s="102">
        <v>39.5</v>
      </c>
      <c r="S203" s="102">
        <v>726.2</v>
      </c>
      <c r="T203" s="102">
        <v>1.3</v>
      </c>
      <c r="U203" s="102">
        <v>462.4</v>
      </c>
      <c r="V203" s="102">
        <v>1.0</v>
      </c>
      <c r="W203" s="102">
        <v>303.2</v>
      </c>
      <c r="X203" s="102">
        <v>7.5</v>
      </c>
      <c r="Y203" s="102">
        <v>7.0</v>
      </c>
      <c r="Z203" s="102">
        <v>1.0</v>
      </c>
      <c r="AA203" s="102">
        <v>1.2</v>
      </c>
      <c r="AB203" s="102">
        <v>288.8</v>
      </c>
      <c r="AC203" s="102">
        <v>0.7</v>
      </c>
      <c r="AD203" s="102">
        <v>43.7</v>
      </c>
      <c r="AE203" s="102">
        <v>16.3</v>
      </c>
      <c r="AF203" s="102">
        <v>28.3</v>
      </c>
      <c r="AG203" s="102">
        <v>11.0</v>
      </c>
      <c r="AH203" s="102">
        <v>3.9</v>
      </c>
      <c r="AI203" s="102">
        <v>4.2</v>
      </c>
      <c r="AJ203" s="102">
        <v>8.9</v>
      </c>
      <c r="AK203" s="102">
        <v>30.5</v>
      </c>
      <c r="AL203" s="102">
        <v>28.0</v>
      </c>
      <c r="AM203" s="102"/>
      <c r="AN203" s="102">
        <v>27.0</v>
      </c>
      <c r="AO203" s="102">
        <v>1126.3</v>
      </c>
      <c r="AP203" s="102">
        <v>-3.7</v>
      </c>
    </row>
    <row r="204" ht="15.75" customHeight="1">
      <c r="A204" s="102" t="s">
        <v>659</v>
      </c>
      <c r="B204" s="102">
        <v>8226.0</v>
      </c>
      <c r="C204" s="102" t="s">
        <v>366</v>
      </c>
      <c r="D204" s="102">
        <v>541.2</v>
      </c>
      <c r="E204" s="102">
        <v>10.3</v>
      </c>
      <c r="F204" s="102">
        <v>509.7</v>
      </c>
      <c r="G204" s="102">
        <v>16.7</v>
      </c>
      <c r="H204" s="102">
        <v>7.7</v>
      </c>
      <c r="I204" s="102">
        <v>11.4</v>
      </c>
      <c r="J204" s="102">
        <v>37.6</v>
      </c>
      <c r="K204" s="102">
        <v>17.1</v>
      </c>
      <c r="L204" s="102">
        <v>9.5</v>
      </c>
      <c r="M204" s="102">
        <v>264.9</v>
      </c>
      <c r="N204" s="102">
        <v>11.3</v>
      </c>
      <c r="O204" s="102">
        <v>4.2</v>
      </c>
      <c r="P204" s="102">
        <v>14.6</v>
      </c>
      <c r="Q204" s="102">
        <v>37.2</v>
      </c>
      <c r="R204" s="102">
        <v>44.1</v>
      </c>
      <c r="S204" s="102">
        <v>686.2</v>
      </c>
      <c r="T204" s="102">
        <v>2.7</v>
      </c>
      <c r="U204" s="102">
        <v>488.5</v>
      </c>
      <c r="V204" s="102">
        <v>0.5</v>
      </c>
      <c r="W204" s="102">
        <v>561.3</v>
      </c>
      <c r="X204" s="102">
        <v>9.9</v>
      </c>
      <c r="Y204" s="102">
        <v>9.1</v>
      </c>
      <c r="Z204" s="102">
        <v>1.1</v>
      </c>
      <c r="AA204" s="102">
        <v>0.5</v>
      </c>
      <c r="AB204" s="102">
        <v>274.6</v>
      </c>
      <c r="AC204" s="102">
        <v>0.4</v>
      </c>
      <c r="AD204" s="102">
        <v>31.6</v>
      </c>
      <c r="AE204" s="102">
        <v>22.3</v>
      </c>
      <c r="AF204" s="102">
        <v>20.0</v>
      </c>
      <c r="AG204" s="102">
        <v>25.7</v>
      </c>
      <c r="AH204" s="102">
        <v>4.3</v>
      </c>
      <c r="AI204" s="102">
        <v>4.2</v>
      </c>
      <c r="AJ204" s="102">
        <v>10.0</v>
      </c>
      <c r="AK204" s="102">
        <v>41.6</v>
      </c>
      <c r="AL204" s="102">
        <v>28.8</v>
      </c>
      <c r="AM204" s="102"/>
      <c r="AN204" s="102">
        <v>54.0</v>
      </c>
      <c r="AO204" s="102">
        <v>1061.7</v>
      </c>
      <c r="AP204" s="102">
        <v>-1.1</v>
      </c>
    </row>
    <row r="205" ht="15.75" customHeight="1">
      <c r="A205" s="102" t="s">
        <v>659</v>
      </c>
      <c r="B205" s="102">
        <v>8231.0</v>
      </c>
      <c r="C205" s="102" t="s">
        <v>367</v>
      </c>
      <c r="D205" s="102">
        <v>121.9</v>
      </c>
      <c r="E205" s="102">
        <v>20.3</v>
      </c>
      <c r="F205" s="102">
        <v>1243.9</v>
      </c>
      <c r="G205" s="102">
        <v>16.6</v>
      </c>
      <c r="H205" s="102">
        <v>8.9</v>
      </c>
      <c r="I205" s="102">
        <v>13.2</v>
      </c>
      <c r="J205" s="102">
        <v>35.0</v>
      </c>
      <c r="K205" s="102">
        <v>15.8</v>
      </c>
      <c r="L205" s="102">
        <v>10.6</v>
      </c>
      <c r="M205" s="102">
        <v>59.6</v>
      </c>
      <c r="N205" s="102">
        <v>14.8</v>
      </c>
      <c r="O205" s="102">
        <v>6.1</v>
      </c>
      <c r="P205" s="102">
        <v>17.8</v>
      </c>
      <c r="Q205" s="102">
        <v>27.9</v>
      </c>
      <c r="R205" s="102">
        <v>48.2</v>
      </c>
      <c r="S205" s="102">
        <v>510.5</v>
      </c>
      <c r="T205" s="102">
        <v>2.2</v>
      </c>
      <c r="U205" s="102">
        <v>507.0</v>
      </c>
      <c r="V205" s="102">
        <v>0.9</v>
      </c>
      <c r="W205" s="102">
        <v>862.1</v>
      </c>
      <c r="X205" s="102">
        <v>11.7</v>
      </c>
      <c r="Y205" s="102">
        <v>10.5</v>
      </c>
      <c r="Z205" s="102">
        <v>2.4</v>
      </c>
      <c r="AA205" s="102">
        <v>1.4</v>
      </c>
      <c r="AB205" s="102">
        <v>419.4</v>
      </c>
      <c r="AC205" s="102">
        <v>0.1</v>
      </c>
      <c r="AD205" s="102">
        <v>32.2</v>
      </c>
      <c r="AE205" s="102">
        <v>23.2</v>
      </c>
      <c r="AF205" s="102">
        <v>24.4</v>
      </c>
      <c r="AG205" s="102">
        <v>20.1</v>
      </c>
      <c r="AH205" s="102">
        <v>7.3</v>
      </c>
      <c r="AI205" s="102">
        <v>7.5</v>
      </c>
      <c r="AJ205" s="102">
        <v>14.0</v>
      </c>
      <c r="AK205" s="102">
        <v>88.0</v>
      </c>
      <c r="AL205" s="102">
        <v>33.1</v>
      </c>
      <c r="AM205" s="102"/>
      <c r="AN205" s="102">
        <v>1.0</v>
      </c>
      <c r="AO205" s="102">
        <v>98.0</v>
      </c>
      <c r="AP205" s="102">
        <v>-2.1</v>
      </c>
    </row>
    <row r="206" ht="15.75" customHeight="1">
      <c r="A206" s="102" t="s">
        <v>659</v>
      </c>
      <c r="B206" s="102">
        <v>8235.0</v>
      </c>
      <c r="C206" s="102" t="s">
        <v>368</v>
      </c>
      <c r="D206" s="102">
        <v>156.6</v>
      </c>
      <c r="E206" s="102">
        <v>11.1</v>
      </c>
      <c r="F206" s="102">
        <v>196.4</v>
      </c>
      <c r="G206" s="102">
        <v>17.6</v>
      </c>
      <c r="H206" s="102">
        <v>8.1</v>
      </c>
      <c r="I206" s="102">
        <v>10.6</v>
      </c>
      <c r="J206" s="102">
        <v>37.6</v>
      </c>
      <c r="K206" s="102">
        <v>16.2</v>
      </c>
      <c r="L206" s="102">
        <v>9.9</v>
      </c>
      <c r="M206" s="102">
        <v>77.6</v>
      </c>
      <c r="N206" s="102">
        <v>13.6</v>
      </c>
      <c r="O206" s="102">
        <v>3.8</v>
      </c>
      <c r="P206" s="102">
        <v>18.3</v>
      </c>
      <c r="Q206" s="102">
        <v>39.1</v>
      </c>
      <c r="R206" s="102">
        <v>38.9</v>
      </c>
      <c r="S206" s="102">
        <v>713.4</v>
      </c>
      <c r="T206" s="102">
        <v>1.8</v>
      </c>
      <c r="U206" s="102">
        <v>483.3</v>
      </c>
      <c r="V206" s="102">
        <v>0.7</v>
      </c>
      <c r="W206" s="102">
        <v>340.5</v>
      </c>
      <c r="X206" s="102">
        <v>9.3</v>
      </c>
      <c r="Y206" s="102">
        <v>8.7</v>
      </c>
      <c r="Z206" s="102">
        <v>1.4</v>
      </c>
      <c r="AA206" s="102">
        <v>0.5</v>
      </c>
      <c r="AB206" s="102">
        <v>268.1</v>
      </c>
      <c r="AC206" s="102">
        <v>0.5</v>
      </c>
      <c r="AD206" s="102">
        <v>36.7</v>
      </c>
      <c r="AE206" s="102">
        <v>23.5</v>
      </c>
      <c r="AF206" s="102">
        <v>29.8</v>
      </c>
      <c r="AG206" s="102">
        <v>9.5</v>
      </c>
      <c r="AH206" s="102">
        <v>3.9</v>
      </c>
      <c r="AI206" s="102">
        <v>4.1</v>
      </c>
      <c r="AJ206" s="102">
        <v>8.1</v>
      </c>
      <c r="AK206" s="102">
        <v>29.9</v>
      </c>
      <c r="AL206" s="102">
        <v>28.8</v>
      </c>
      <c r="AM206" s="102"/>
      <c r="AN206" s="102">
        <v>25.0</v>
      </c>
      <c r="AO206" s="102">
        <v>797.5</v>
      </c>
      <c r="AP206" s="102">
        <v>-1.8</v>
      </c>
    </row>
    <row r="207" ht="15.75" customHeight="1">
      <c r="A207" s="102" t="s">
        <v>659</v>
      </c>
      <c r="B207" s="102">
        <v>8236.0</v>
      </c>
      <c r="C207" s="102" t="s">
        <v>369</v>
      </c>
      <c r="D207" s="102">
        <v>194.5</v>
      </c>
      <c r="E207" s="102">
        <v>10.0</v>
      </c>
      <c r="F207" s="102">
        <v>339.1</v>
      </c>
      <c r="G207" s="102">
        <v>17.7</v>
      </c>
      <c r="H207" s="102">
        <v>8.0</v>
      </c>
      <c r="I207" s="102">
        <v>10.4</v>
      </c>
      <c r="J207" s="102">
        <v>37.6</v>
      </c>
      <c r="K207" s="102">
        <v>16.6</v>
      </c>
      <c r="L207" s="102">
        <v>9.7</v>
      </c>
      <c r="M207" s="102">
        <v>96.3</v>
      </c>
      <c r="N207" s="102">
        <v>10.8</v>
      </c>
      <c r="O207" s="102">
        <v>3.3</v>
      </c>
      <c r="P207" s="102">
        <v>15.5</v>
      </c>
      <c r="Q207" s="102">
        <v>43.7</v>
      </c>
      <c r="R207" s="102">
        <v>37.5</v>
      </c>
      <c r="S207" s="102">
        <v>731.6</v>
      </c>
      <c r="T207" s="102">
        <v>2.2</v>
      </c>
      <c r="U207" s="102">
        <v>470.5</v>
      </c>
      <c r="V207" s="102">
        <v>1.3</v>
      </c>
      <c r="W207" s="102">
        <v>469.8</v>
      </c>
      <c r="X207" s="102">
        <v>8.4</v>
      </c>
      <c r="Y207" s="102">
        <v>8.4</v>
      </c>
      <c r="Z207" s="102">
        <v>1.2</v>
      </c>
      <c r="AA207" s="102">
        <v>0.9</v>
      </c>
      <c r="AB207" s="102">
        <v>277.1</v>
      </c>
      <c r="AC207" s="102">
        <v>0.3</v>
      </c>
      <c r="AD207" s="102">
        <v>58.3</v>
      </c>
      <c r="AE207" s="102">
        <v>17.8</v>
      </c>
      <c r="AF207" s="102">
        <v>15.6</v>
      </c>
      <c r="AG207" s="102">
        <v>8.1</v>
      </c>
      <c r="AH207" s="102">
        <v>2.5</v>
      </c>
      <c r="AI207" s="102">
        <v>2.6</v>
      </c>
      <c r="AJ207" s="102">
        <v>5.7</v>
      </c>
      <c r="AK207" s="102">
        <v>21.0</v>
      </c>
      <c r="AL207" s="102">
        <v>29.8</v>
      </c>
      <c r="AM207" s="102"/>
      <c r="AN207" s="102">
        <v>28.0</v>
      </c>
      <c r="AO207" s="102">
        <v>573.7</v>
      </c>
      <c r="AP207" s="102">
        <v>-1.2</v>
      </c>
    </row>
    <row r="208" ht="15.75" customHeight="1">
      <c r="A208" s="102" t="s">
        <v>659</v>
      </c>
      <c r="B208" s="102">
        <v>8237.0</v>
      </c>
      <c r="C208" s="102" t="s">
        <v>370</v>
      </c>
      <c r="D208" s="102">
        <v>118.5</v>
      </c>
      <c r="E208" s="102">
        <v>9.2</v>
      </c>
      <c r="F208" s="102">
        <v>136.1</v>
      </c>
      <c r="G208" s="102">
        <v>17.6</v>
      </c>
      <c r="H208" s="102">
        <v>8.5</v>
      </c>
      <c r="I208" s="102">
        <v>11.0</v>
      </c>
      <c r="J208" s="102">
        <v>37.5</v>
      </c>
      <c r="K208" s="102">
        <v>15.7</v>
      </c>
      <c r="L208" s="102">
        <v>9.7</v>
      </c>
      <c r="M208" s="102">
        <v>58.5</v>
      </c>
      <c r="N208" s="102">
        <v>13.1</v>
      </c>
      <c r="O208" s="102">
        <v>4.2</v>
      </c>
      <c r="P208" s="102">
        <v>22.5</v>
      </c>
      <c r="Q208" s="102">
        <v>41.4</v>
      </c>
      <c r="R208" s="102">
        <v>31.9</v>
      </c>
      <c r="S208" s="102">
        <v>716.9</v>
      </c>
      <c r="T208" s="102">
        <v>2.5</v>
      </c>
      <c r="U208" s="102">
        <v>482.0</v>
      </c>
      <c r="V208" s="102">
        <v>1.1</v>
      </c>
      <c r="W208" s="102">
        <v>444.4</v>
      </c>
      <c r="X208" s="102">
        <v>7.2</v>
      </c>
      <c r="Y208" s="102">
        <v>7.2</v>
      </c>
      <c r="Z208" s="102">
        <v>1.4</v>
      </c>
      <c r="AA208" s="102">
        <v>2.7</v>
      </c>
      <c r="AB208" s="102">
        <v>358.3</v>
      </c>
      <c r="AC208" s="102">
        <v>0.3</v>
      </c>
      <c r="AD208" s="102">
        <v>48.2</v>
      </c>
      <c r="AE208" s="102">
        <v>21.8</v>
      </c>
      <c r="AF208" s="102">
        <v>19.7</v>
      </c>
      <c r="AG208" s="102">
        <v>10.0</v>
      </c>
      <c r="AH208" s="102">
        <v>3.8</v>
      </c>
      <c r="AI208" s="102">
        <v>4.0</v>
      </c>
      <c r="AJ208" s="102">
        <v>8.6</v>
      </c>
      <c r="AK208" s="102">
        <v>27.8</v>
      </c>
      <c r="AL208" s="102">
        <v>27.8</v>
      </c>
      <c r="AM208" s="102"/>
      <c r="AN208" s="102">
        <v>16.0</v>
      </c>
      <c r="AO208" s="102">
        <v>870.7</v>
      </c>
      <c r="AP208" s="102">
        <v>-2.4</v>
      </c>
    </row>
    <row r="209" ht="15.75" customHeight="1">
      <c r="A209" s="102" t="s">
        <v>659</v>
      </c>
      <c r="B209" s="102">
        <v>8311.0</v>
      </c>
      <c r="C209" s="102" t="s">
        <v>371</v>
      </c>
      <c r="D209" s="102">
        <v>232.9</v>
      </c>
      <c r="E209" s="102">
        <v>14.7</v>
      </c>
      <c r="F209" s="102">
        <v>1521.6</v>
      </c>
      <c r="G209" s="102">
        <v>14.7</v>
      </c>
      <c r="H209" s="102">
        <v>11.7</v>
      </c>
      <c r="I209" s="102">
        <v>17.1</v>
      </c>
      <c r="J209" s="102">
        <v>35.9</v>
      </c>
      <c r="K209" s="102">
        <v>12.8</v>
      </c>
      <c r="L209" s="102">
        <v>7.8</v>
      </c>
      <c r="M209" s="102">
        <v>111.3</v>
      </c>
      <c r="N209" s="102">
        <v>12.8</v>
      </c>
      <c r="O209" s="102">
        <v>4.4</v>
      </c>
      <c r="P209" s="102">
        <v>11.7</v>
      </c>
      <c r="Q209" s="102">
        <v>26.9</v>
      </c>
      <c r="R209" s="102">
        <v>57.0</v>
      </c>
      <c r="S209" s="102">
        <v>438.7</v>
      </c>
      <c r="T209" s="102">
        <v>4.6</v>
      </c>
      <c r="U209" s="102">
        <v>486.6</v>
      </c>
      <c r="V209" s="102">
        <v>0.3</v>
      </c>
      <c r="W209" s="102">
        <v>633.3</v>
      </c>
      <c r="X209" s="102">
        <v>9.0</v>
      </c>
      <c r="Y209" s="102">
        <v>8.1</v>
      </c>
      <c r="Z209" s="102">
        <v>1.1</v>
      </c>
      <c r="AA209" s="102">
        <v>1.8</v>
      </c>
      <c r="AB209" s="102">
        <v>463.2</v>
      </c>
      <c r="AC209" s="102">
        <v>0.1</v>
      </c>
      <c r="AD209" s="102">
        <v>14.1</v>
      </c>
      <c r="AE209" s="102">
        <v>23.3</v>
      </c>
      <c r="AF209" s="102">
        <v>41.4</v>
      </c>
      <c r="AG209" s="102">
        <v>21.1</v>
      </c>
      <c r="AH209" s="102">
        <v>6.0</v>
      </c>
      <c r="AI209" s="102">
        <v>5.2</v>
      </c>
      <c r="AJ209" s="102">
        <v>13.0</v>
      </c>
      <c r="AK209" s="102">
        <v>68.4</v>
      </c>
      <c r="AL209" s="102">
        <v>28.9</v>
      </c>
      <c r="AM209" s="102"/>
      <c r="AN209" s="102">
        <v>1.0</v>
      </c>
      <c r="AO209" s="102">
        <v>153.1</v>
      </c>
      <c r="AP209" s="102">
        <v>2.1</v>
      </c>
    </row>
    <row r="210" ht="15.75" customHeight="1">
      <c r="A210" s="102" t="s">
        <v>659</v>
      </c>
      <c r="B210" s="102">
        <v>8315.0</v>
      </c>
      <c r="C210" s="102" t="s">
        <v>372</v>
      </c>
      <c r="D210" s="102">
        <v>253.6</v>
      </c>
      <c r="E210" s="102">
        <v>8.1</v>
      </c>
      <c r="F210" s="102">
        <v>184.0</v>
      </c>
      <c r="G210" s="102">
        <v>17.7</v>
      </c>
      <c r="H210" s="102">
        <v>7.9</v>
      </c>
      <c r="I210" s="102">
        <v>10.7</v>
      </c>
      <c r="J210" s="102">
        <v>37.0</v>
      </c>
      <c r="K210" s="102">
        <v>17.0</v>
      </c>
      <c r="L210" s="102">
        <v>9.7</v>
      </c>
      <c r="M210" s="102">
        <v>124.4</v>
      </c>
      <c r="N210" s="102">
        <v>11.3</v>
      </c>
      <c r="O210" s="102">
        <v>3.5</v>
      </c>
      <c r="P210" s="102">
        <v>21.1</v>
      </c>
      <c r="Q210" s="102">
        <v>39.2</v>
      </c>
      <c r="R210" s="102">
        <v>36.2</v>
      </c>
      <c r="S210" s="102">
        <v>699.5</v>
      </c>
      <c r="T210" s="102">
        <v>2.9</v>
      </c>
      <c r="U210" s="102">
        <v>470.7</v>
      </c>
      <c r="V210" s="102">
        <v>0.6</v>
      </c>
      <c r="W210" s="102">
        <v>357.8</v>
      </c>
      <c r="X210" s="102">
        <v>8.9</v>
      </c>
      <c r="Y210" s="102">
        <v>8.3</v>
      </c>
      <c r="Z210" s="102">
        <v>1.2</v>
      </c>
      <c r="AA210" s="102">
        <v>0.3</v>
      </c>
      <c r="AB210" s="102">
        <v>281.5</v>
      </c>
      <c r="AC210" s="102">
        <v>1.0</v>
      </c>
      <c r="AD210" s="102">
        <v>38.0</v>
      </c>
      <c r="AE210" s="102">
        <v>26.4</v>
      </c>
      <c r="AF210" s="102">
        <v>22.6</v>
      </c>
      <c r="AG210" s="102">
        <v>11.9</v>
      </c>
      <c r="AH210" s="102">
        <v>3.4</v>
      </c>
      <c r="AI210" s="102">
        <v>3.3</v>
      </c>
      <c r="AJ210" s="102">
        <v>8.2</v>
      </c>
      <c r="AK210" s="102">
        <v>30.1</v>
      </c>
      <c r="AL210" s="102">
        <v>29.6</v>
      </c>
      <c r="AM210" s="102"/>
      <c r="AN210" s="102">
        <v>50.0</v>
      </c>
      <c r="AO210" s="102">
        <v>1378.3</v>
      </c>
      <c r="AP210" s="102">
        <v>-1.2</v>
      </c>
    </row>
    <row r="211" ht="15.75" customHeight="1">
      <c r="A211" s="102" t="s">
        <v>659</v>
      </c>
      <c r="B211" s="102">
        <v>8316.0</v>
      </c>
      <c r="C211" s="102" t="s">
        <v>373</v>
      </c>
      <c r="D211" s="102">
        <v>159.4</v>
      </c>
      <c r="E211" s="102">
        <v>7.0</v>
      </c>
      <c r="F211" s="102">
        <v>234.5</v>
      </c>
      <c r="G211" s="102">
        <v>17.7</v>
      </c>
      <c r="H211" s="102">
        <v>8.0</v>
      </c>
      <c r="I211" s="102">
        <v>10.9</v>
      </c>
      <c r="J211" s="102">
        <v>37.6</v>
      </c>
      <c r="K211" s="102">
        <v>16.4</v>
      </c>
      <c r="L211" s="102">
        <v>9.3</v>
      </c>
      <c r="M211" s="102">
        <v>78.4</v>
      </c>
      <c r="N211" s="102">
        <v>12.8</v>
      </c>
      <c r="O211" s="102">
        <v>4.8</v>
      </c>
      <c r="P211" s="102">
        <v>23.9</v>
      </c>
      <c r="Q211" s="102">
        <v>36.5</v>
      </c>
      <c r="R211" s="102">
        <v>34.8</v>
      </c>
      <c r="S211" s="102">
        <v>703.3</v>
      </c>
      <c r="T211" s="102">
        <v>3.5</v>
      </c>
      <c r="U211" s="102">
        <v>467.2</v>
      </c>
      <c r="V211" s="102">
        <v>0.9</v>
      </c>
      <c r="W211" s="102">
        <v>366.0</v>
      </c>
      <c r="X211" s="102">
        <v>8.2</v>
      </c>
      <c r="Y211" s="102">
        <v>7.7</v>
      </c>
      <c r="Z211" s="102">
        <v>1.4</v>
      </c>
      <c r="AA211" s="102">
        <v>0.5</v>
      </c>
      <c r="AB211" s="102">
        <v>284.4</v>
      </c>
      <c r="AC211" s="102">
        <v>0.8</v>
      </c>
      <c r="AD211" s="102">
        <v>46.5</v>
      </c>
      <c r="AE211" s="102">
        <v>19.1</v>
      </c>
      <c r="AF211" s="102">
        <v>24.1</v>
      </c>
      <c r="AG211" s="102">
        <v>9.5</v>
      </c>
      <c r="AH211" s="102">
        <v>3.2</v>
      </c>
      <c r="AI211" s="102">
        <v>3.0</v>
      </c>
      <c r="AJ211" s="102">
        <v>8.0</v>
      </c>
      <c r="AK211" s="102">
        <v>29.3</v>
      </c>
      <c r="AL211" s="102">
        <v>28.6</v>
      </c>
      <c r="AM211" s="102"/>
      <c r="AN211" s="102">
        <v>24.0</v>
      </c>
      <c r="AO211" s="102">
        <v>679.9</v>
      </c>
      <c r="AP211" s="102">
        <v>-1.5</v>
      </c>
    </row>
    <row r="212" ht="15.75" customHeight="1">
      <c r="A212" s="102" t="s">
        <v>659</v>
      </c>
      <c r="B212" s="102">
        <v>8317.0</v>
      </c>
      <c r="C212" s="102" t="s">
        <v>374</v>
      </c>
      <c r="D212" s="102">
        <v>419.1</v>
      </c>
      <c r="E212" s="102">
        <v>8.4</v>
      </c>
      <c r="F212" s="102">
        <v>225.2</v>
      </c>
      <c r="G212" s="102">
        <v>17.7</v>
      </c>
      <c r="H212" s="102">
        <v>8.2</v>
      </c>
      <c r="I212" s="102">
        <v>11.3</v>
      </c>
      <c r="J212" s="102">
        <v>36.9</v>
      </c>
      <c r="K212" s="102">
        <v>15.9</v>
      </c>
      <c r="L212" s="102">
        <v>10.0</v>
      </c>
      <c r="M212" s="102">
        <v>207.1</v>
      </c>
      <c r="N212" s="102">
        <v>14.4</v>
      </c>
      <c r="O212" s="102">
        <v>3.6</v>
      </c>
      <c r="P212" s="102">
        <v>18.3</v>
      </c>
      <c r="Q212" s="102">
        <v>36.3</v>
      </c>
      <c r="R212" s="102">
        <v>41.8</v>
      </c>
      <c r="S212" s="102">
        <v>723.9</v>
      </c>
      <c r="T212" s="102">
        <v>3.3</v>
      </c>
      <c r="U212" s="102">
        <v>465.0</v>
      </c>
      <c r="V212" s="102">
        <v>1.0</v>
      </c>
      <c r="W212" s="102">
        <v>541.8</v>
      </c>
      <c r="X212" s="102">
        <v>7.9</v>
      </c>
      <c r="Y212" s="102">
        <v>7.3</v>
      </c>
      <c r="Z212" s="102">
        <v>1.2</v>
      </c>
      <c r="AA212" s="102">
        <v>5.5</v>
      </c>
      <c r="AB212" s="102">
        <v>376.9</v>
      </c>
      <c r="AC212" s="102">
        <v>0.5</v>
      </c>
      <c r="AD212" s="102">
        <v>40.6</v>
      </c>
      <c r="AE212" s="102">
        <v>23.4</v>
      </c>
      <c r="AF212" s="102">
        <v>22.6</v>
      </c>
      <c r="AG212" s="102">
        <v>13.0</v>
      </c>
      <c r="AH212" s="102">
        <v>3.6</v>
      </c>
      <c r="AI212" s="102">
        <v>3.8</v>
      </c>
      <c r="AJ212" s="102">
        <v>9.6</v>
      </c>
      <c r="AK212" s="102">
        <v>38.0</v>
      </c>
      <c r="AL212" s="102">
        <v>32.9</v>
      </c>
      <c r="AM212" s="102"/>
      <c r="AN212" s="102">
        <v>51.0</v>
      </c>
      <c r="AO212" s="102">
        <v>1860.8</v>
      </c>
      <c r="AP212" s="102">
        <v>-1.5</v>
      </c>
    </row>
    <row r="213" ht="15.75" customHeight="1">
      <c r="A213" s="102" t="s">
        <v>659</v>
      </c>
      <c r="B213" s="102">
        <v>8325.0</v>
      </c>
      <c r="C213" s="102" t="s">
        <v>375</v>
      </c>
      <c r="D213" s="102">
        <v>138.2</v>
      </c>
      <c r="E213" s="102">
        <v>8.5</v>
      </c>
      <c r="F213" s="102">
        <v>179.6</v>
      </c>
      <c r="G213" s="102">
        <v>18.0</v>
      </c>
      <c r="H213" s="102">
        <v>8.2</v>
      </c>
      <c r="I213" s="102">
        <v>10.8</v>
      </c>
      <c r="J213" s="102">
        <v>36.6</v>
      </c>
      <c r="K213" s="102">
        <v>16.3</v>
      </c>
      <c r="L213" s="102">
        <v>10.0</v>
      </c>
      <c r="M213" s="102">
        <v>68.4</v>
      </c>
      <c r="N213" s="102">
        <v>13.8</v>
      </c>
      <c r="O213" s="102">
        <v>4.3</v>
      </c>
      <c r="P213" s="102">
        <v>19.7</v>
      </c>
      <c r="Q213" s="102">
        <v>32.9</v>
      </c>
      <c r="R213" s="102">
        <v>43.1</v>
      </c>
      <c r="S213" s="102">
        <v>763.2</v>
      </c>
      <c r="T213" s="102">
        <v>2.3</v>
      </c>
      <c r="U213" s="102">
        <v>482.9</v>
      </c>
      <c r="V213" s="102">
        <v>1.3</v>
      </c>
      <c r="W213" s="102">
        <v>664.9</v>
      </c>
      <c r="X213" s="102">
        <v>8.0</v>
      </c>
      <c r="Y213" s="102">
        <v>8.2</v>
      </c>
      <c r="Z213" s="102">
        <v>1.3</v>
      </c>
      <c r="AA213" s="102">
        <v>1.6</v>
      </c>
      <c r="AB213" s="102">
        <v>362.7</v>
      </c>
      <c r="AC213" s="102">
        <v>0.3</v>
      </c>
      <c r="AD213" s="102">
        <v>52.8</v>
      </c>
      <c r="AE213" s="102">
        <v>17.0</v>
      </c>
      <c r="AF213" s="102">
        <v>19.1</v>
      </c>
      <c r="AG213" s="102">
        <v>10.7</v>
      </c>
      <c r="AH213" s="102">
        <v>3.0</v>
      </c>
      <c r="AI213" s="102">
        <v>3.2</v>
      </c>
      <c r="AJ213" s="102">
        <v>9.1</v>
      </c>
      <c r="AK213" s="102">
        <v>26.2</v>
      </c>
      <c r="AL213" s="102">
        <v>30.5</v>
      </c>
      <c r="AM213" s="102"/>
      <c r="AN213" s="102">
        <v>21.0</v>
      </c>
      <c r="AO213" s="102">
        <v>769.4</v>
      </c>
      <c r="AP213" s="102">
        <v>-2.0</v>
      </c>
    </row>
    <row r="214" ht="15.75" customHeight="1">
      <c r="A214" s="102" t="s">
        <v>659</v>
      </c>
      <c r="B214" s="102">
        <v>8326.0</v>
      </c>
      <c r="C214" s="102" t="s">
        <v>376</v>
      </c>
      <c r="D214" s="102">
        <v>206.8</v>
      </c>
      <c r="E214" s="102">
        <v>11.2</v>
      </c>
      <c r="F214" s="102">
        <v>201.7</v>
      </c>
      <c r="G214" s="102">
        <v>16.9</v>
      </c>
      <c r="H214" s="102">
        <v>8.3</v>
      </c>
      <c r="I214" s="102">
        <v>11.5</v>
      </c>
      <c r="J214" s="102">
        <v>35.3</v>
      </c>
      <c r="K214" s="102">
        <v>17.0</v>
      </c>
      <c r="L214" s="102">
        <v>11.1</v>
      </c>
      <c r="M214" s="102">
        <v>101.8</v>
      </c>
      <c r="N214" s="102">
        <v>13.1</v>
      </c>
      <c r="O214" s="102">
        <v>4.0</v>
      </c>
      <c r="P214" s="102">
        <v>19.4</v>
      </c>
      <c r="Q214" s="102">
        <v>41.0</v>
      </c>
      <c r="R214" s="102">
        <v>35.6</v>
      </c>
      <c r="S214" s="102">
        <v>695.0</v>
      </c>
      <c r="T214" s="102">
        <v>2.2</v>
      </c>
      <c r="U214" s="102">
        <v>507.1</v>
      </c>
      <c r="V214" s="102">
        <v>1.3</v>
      </c>
      <c r="W214" s="102">
        <v>534.7</v>
      </c>
      <c r="X214" s="102">
        <v>8.3</v>
      </c>
      <c r="Y214" s="102">
        <v>8.3</v>
      </c>
      <c r="Z214" s="102">
        <v>1.9</v>
      </c>
      <c r="AA214" s="102">
        <v>2.2</v>
      </c>
      <c r="AB214" s="102">
        <v>379.4</v>
      </c>
      <c r="AC214" s="102">
        <v>0.2</v>
      </c>
      <c r="AD214" s="102">
        <v>43.4</v>
      </c>
      <c r="AE214" s="102">
        <v>18.6</v>
      </c>
      <c r="AF214" s="102">
        <v>23.0</v>
      </c>
      <c r="AG214" s="102">
        <v>14.8</v>
      </c>
      <c r="AH214" s="102">
        <v>3.5</v>
      </c>
      <c r="AI214" s="102">
        <v>3.7</v>
      </c>
      <c r="AJ214" s="102">
        <v>8.0</v>
      </c>
      <c r="AK214" s="102">
        <v>35.9</v>
      </c>
      <c r="AL214" s="102">
        <v>31.8</v>
      </c>
      <c r="AM214" s="102"/>
      <c r="AN214" s="102">
        <v>20.0</v>
      </c>
      <c r="AO214" s="102">
        <v>1025.3</v>
      </c>
      <c r="AP214" s="102">
        <v>-2.9</v>
      </c>
    </row>
    <row r="215" ht="15.75" customHeight="1">
      <c r="A215" s="102" t="s">
        <v>659</v>
      </c>
      <c r="B215" s="102">
        <v>8327.0</v>
      </c>
      <c r="C215" s="102" t="s">
        <v>377</v>
      </c>
      <c r="D215" s="102">
        <v>134.5</v>
      </c>
      <c r="E215" s="102">
        <v>11.4</v>
      </c>
      <c r="F215" s="102">
        <v>183.1</v>
      </c>
      <c r="G215" s="102">
        <v>18.9</v>
      </c>
      <c r="H215" s="102">
        <v>8.3</v>
      </c>
      <c r="I215" s="102">
        <v>11.9</v>
      </c>
      <c r="J215" s="102">
        <v>35.9</v>
      </c>
      <c r="K215" s="102">
        <v>15.4</v>
      </c>
      <c r="L215" s="102">
        <v>9.7</v>
      </c>
      <c r="M215" s="102">
        <v>67.0</v>
      </c>
      <c r="N215" s="102">
        <v>13.2</v>
      </c>
      <c r="O215" s="102">
        <v>3.9</v>
      </c>
      <c r="P215" s="102">
        <v>24.0</v>
      </c>
      <c r="Q215" s="102">
        <v>39.5</v>
      </c>
      <c r="R215" s="102">
        <v>32.6</v>
      </c>
      <c r="S215" s="102">
        <v>706.7</v>
      </c>
      <c r="T215" s="102">
        <v>2.5</v>
      </c>
      <c r="U215" s="102">
        <v>471.8</v>
      </c>
      <c r="V215" s="102">
        <v>1.9</v>
      </c>
      <c r="W215" s="102">
        <v>736.5</v>
      </c>
      <c r="X215" s="102">
        <v>8.1</v>
      </c>
      <c r="Y215" s="102">
        <v>6.9</v>
      </c>
      <c r="Z215" s="102">
        <v>1.5</v>
      </c>
      <c r="AA215" s="102">
        <v>2.3</v>
      </c>
      <c r="AB215" s="102">
        <v>419.7</v>
      </c>
      <c r="AC215" s="102">
        <v>0.2</v>
      </c>
      <c r="AD215" s="102">
        <v>63.8</v>
      </c>
      <c r="AE215" s="102">
        <v>14.8</v>
      </c>
      <c r="AF215" s="102">
        <v>13.9</v>
      </c>
      <c r="AG215" s="102">
        <v>7.4</v>
      </c>
      <c r="AH215" s="102">
        <v>2.9</v>
      </c>
      <c r="AI215" s="102">
        <v>3.1</v>
      </c>
      <c r="AJ215" s="102">
        <v>6.6</v>
      </c>
      <c r="AK215" s="102">
        <v>31.4</v>
      </c>
      <c r="AL215" s="102">
        <v>32.4</v>
      </c>
      <c r="AM215" s="102"/>
      <c r="AN215" s="102">
        <v>35.0</v>
      </c>
      <c r="AO215" s="102">
        <v>734.4</v>
      </c>
      <c r="AP215" s="102">
        <v>-0.7</v>
      </c>
    </row>
    <row r="216" ht="15.75" customHeight="1">
      <c r="A216" s="102" t="s">
        <v>659</v>
      </c>
      <c r="B216" s="102">
        <v>8335.0</v>
      </c>
      <c r="C216" s="102" t="s">
        <v>378</v>
      </c>
      <c r="D216" s="102">
        <v>282.8</v>
      </c>
      <c r="E216" s="102">
        <v>12.1</v>
      </c>
      <c r="F216" s="102">
        <v>345.7</v>
      </c>
      <c r="G216" s="102">
        <v>16.0</v>
      </c>
      <c r="H216" s="102">
        <v>9.6</v>
      </c>
      <c r="I216" s="102">
        <v>12.0</v>
      </c>
      <c r="J216" s="102">
        <v>36.5</v>
      </c>
      <c r="K216" s="102">
        <v>16.2</v>
      </c>
      <c r="L216" s="102">
        <v>9.9</v>
      </c>
      <c r="M216" s="102">
        <v>138.0</v>
      </c>
      <c r="N216" s="102">
        <v>11.9</v>
      </c>
      <c r="O216" s="102">
        <v>3.3</v>
      </c>
      <c r="P216" s="102">
        <v>20.9</v>
      </c>
      <c r="Q216" s="102">
        <v>32.9</v>
      </c>
      <c r="R216" s="102">
        <v>42.9</v>
      </c>
      <c r="S216" s="102">
        <v>620.9</v>
      </c>
      <c r="T216" s="102">
        <v>3.8</v>
      </c>
      <c r="U216" s="102">
        <v>490.8</v>
      </c>
      <c r="V216" s="102">
        <v>0.6</v>
      </c>
      <c r="W216" s="102">
        <v>427.5</v>
      </c>
      <c r="X216" s="102">
        <v>9.2</v>
      </c>
      <c r="Y216" s="102">
        <v>8.2</v>
      </c>
      <c r="Z216" s="102">
        <v>1.5</v>
      </c>
      <c r="AA216" s="102">
        <v>1.0</v>
      </c>
      <c r="AB216" s="102">
        <v>314.4</v>
      </c>
      <c r="AC216" s="102">
        <v>0.9</v>
      </c>
      <c r="AD216" s="102">
        <v>31.4</v>
      </c>
      <c r="AE216" s="102">
        <v>24.8</v>
      </c>
      <c r="AF216" s="102">
        <v>27.5</v>
      </c>
      <c r="AG216" s="102">
        <v>15.5</v>
      </c>
      <c r="AH216" s="102">
        <v>4.3</v>
      </c>
      <c r="AI216" s="102">
        <v>4.1</v>
      </c>
      <c r="AJ216" s="102">
        <v>8.5</v>
      </c>
      <c r="AK216" s="102">
        <v>38.5</v>
      </c>
      <c r="AL216" s="102">
        <v>30.4</v>
      </c>
      <c r="AM216" s="102"/>
      <c r="AN216" s="102">
        <v>25.0</v>
      </c>
      <c r="AO216" s="102">
        <v>818.0</v>
      </c>
      <c r="AP216" s="102">
        <v>-1.6</v>
      </c>
    </row>
    <row r="217" ht="15.75" customHeight="1">
      <c r="A217" s="102" t="s">
        <v>659</v>
      </c>
      <c r="B217" s="102">
        <v>8336.0</v>
      </c>
      <c r="C217" s="102" t="s">
        <v>379</v>
      </c>
      <c r="D217" s="102">
        <v>224.4</v>
      </c>
      <c r="E217" s="102">
        <v>11.8</v>
      </c>
      <c r="F217" s="102">
        <v>278.1</v>
      </c>
      <c r="G217" s="102">
        <v>17.5</v>
      </c>
      <c r="H217" s="102">
        <v>8.0</v>
      </c>
      <c r="I217" s="102">
        <v>11.3</v>
      </c>
      <c r="J217" s="102">
        <v>37.5</v>
      </c>
      <c r="K217" s="102">
        <v>15.9</v>
      </c>
      <c r="L217" s="102">
        <v>9.8</v>
      </c>
      <c r="M217" s="102">
        <v>109.6</v>
      </c>
      <c r="N217" s="102">
        <v>13.1</v>
      </c>
      <c r="O217" s="102">
        <v>4.6</v>
      </c>
      <c r="P217" s="102">
        <v>18.4</v>
      </c>
      <c r="Q217" s="102">
        <v>36.2</v>
      </c>
      <c r="R217" s="102">
        <v>40.7</v>
      </c>
      <c r="S217" s="102">
        <v>677.4</v>
      </c>
      <c r="T217" s="102">
        <v>3.4</v>
      </c>
      <c r="U217" s="102">
        <v>485.0</v>
      </c>
      <c r="V217" s="102">
        <v>0.7</v>
      </c>
      <c r="W217" s="102">
        <v>510.7</v>
      </c>
      <c r="X217" s="102">
        <v>6.5</v>
      </c>
      <c r="Y217" s="102">
        <v>6.5</v>
      </c>
      <c r="Z217" s="102">
        <v>0.9</v>
      </c>
      <c r="AA217" s="102">
        <v>0.4</v>
      </c>
      <c r="AB217" s="102">
        <v>310.6</v>
      </c>
      <c r="AC217" s="102">
        <v>0.6</v>
      </c>
      <c r="AD217" s="102">
        <v>40.4</v>
      </c>
      <c r="AE217" s="102">
        <v>23.3</v>
      </c>
      <c r="AF217" s="102">
        <v>21.5</v>
      </c>
      <c r="AG217" s="102">
        <v>14.1</v>
      </c>
      <c r="AH217" s="102">
        <v>3.6</v>
      </c>
      <c r="AI217" s="102">
        <v>3.2</v>
      </c>
      <c r="AJ217" s="102">
        <v>6.9</v>
      </c>
      <c r="AK217" s="102">
        <v>38.6</v>
      </c>
      <c r="AL217" s="102">
        <v>29.0</v>
      </c>
      <c r="AM217" s="102"/>
      <c r="AN217" s="102">
        <v>35.0</v>
      </c>
      <c r="AO217" s="102">
        <v>806.8</v>
      </c>
      <c r="AP217" s="102">
        <v>-0.9</v>
      </c>
    </row>
    <row r="218" ht="15.75" customHeight="1">
      <c r="A218" s="102" t="s">
        <v>659</v>
      </c>
      <c r="B218" s="102">
        <v>8337.0</v>
      </c>
      <c r="C218" s="102" t="s">
        <v>380</v>
      </c>
      <c r="D218" s="102">
        <v>166.5</v>
      </c>
      <c r="E218" s="102">
        <v>11.4</v>
      </c>
      <c r="F218" s="102">
        <v>147.2</v>
      </c>
      <c r="G218" s="102">
        <v>18.0</v>
      </c>
      <c r="H218" s="102">
        <v>7.9</v>
      </c>
      <c r="I218" s="102">
        <v>11.2</v>
      </c>
      <c r="J218" s="102">
        <v>36.5</v>
      </c>
      <c r="K218" s="102">
        <v>16.3</v>
      </c>
      <c r="L218" s="102">
        <v>10.1</v>
      </c>
      <c r="M218" s="102">
        <v>81.9</v>
      </c>
      <c r="N218" s="102">
        <v>14.0</v>
      </c>
      <c r="O218" s="102">
        <v>4.1</v>
      </c>
      <c r="P218" s="102">
        <v>26.0</v>
      </c>
      <c r="Q218" s="102">
        <v>36.7</v>
      </c>
      <c r="R218" s="102">
        <v>33.2</v>
      </c>
      <c r="S218" s="102">
        <v>728.5</v>
      </c>
      <c r="T218" s="102">
        <v>2.4</v>
      </c>
      <c r="U218" s="102">
        <v>487.0</v>
      </c>
      <c r="V218" s="102">
        <v>0.6</v>
      </c>
      <c r="W218" s="102">
        <v>407.3</v>
      </c>
      <c r="X218" s="102">
        <v>7.0</v>
      </c>
      <c r="Y218" s="102">
        <v>6.4</v>
      </c>
      <c r="Z218" s="102">
        <v>0.8</v>
      </c>
      <c r="AA218" s="102">
        <v>0.5</v>
      </c>
      <c r="AB218" s="102">
        <v>289.0</v>
      </c>
      <c r="AC218" s="102">
        <v>0.4</v>
      </c>
      <c r="AD218" s="102">
        <v>40.3</v>
      </c>
      <c r="AE218" s="102">
        <v>24.5</v>
      </c>
      <c r="AF218" s="102">
        <v>24.4</v>
      </c>
      <c r="AG218" s="102">
        <v>10.4</v>
      </c>
      <c r="AH218" s="102">
        <v>3.0</v>
      </c>
      <c r="AI218" s="102">
        <v>2.6</v>
      </c>
      <c r="AJ218" s="102">
        <v>5.7</v>
      </c>
      <c r="AK218" s="102">
        <v>28.8</v>
      </c>
      <c r="AL218" s="102">
        <v>30.8</v>
      </c>
      <c r="AM218" s="102"/>
      <c r="AN218" s="102">
        <v>32.0</v>
      </c>
      <c r="AO218" s="102">
        <v>1131.2</v>
      </c>
      <c r="AP218" s="102">
        <v>-1.6</v>
      </c>
    </row>
    <row r="219" ht="15.75" customHeight="1">
      <c r="A219" s="102" t="s">
        <v>659</v>
      </c>
      <c r="B219" s="102">
        <v>8415.0</v>
      </c>
      <c r="C219" s="102" t="s">
        <v>381</v>
      </c>
      <c r="D219" s="102">
        <v>282.0</v>
      </c>
      <c r="E219" s="102">
        <v>12.6</v>
      </c>
      <c r="F219" s="102">
        <v>258.1</v>
      </c>
      <c r="G219" s="102">
        <v>17.4</v>
      </c>
      <c r="H219" s="102">
        <v>8.5</v>
      </c>
      <c r="I219" s="102">
        <v>11.5</v>
      </c>
      <c r="J219" s="102">
        <v>37.1</v>
      </c>
      <c r="K219" s="102">
        <v>15.8</v>
      </c>
      <c r="L219" s="102">
        <v>9.7</v>
      </c>
      <c r="M219" s="102">
        <v>138.8</v>
      </c>
      <c r="N219" s="102">
        <v>13.4</v>
      </c>
      <c r="O219" s="102">
        <v>3.6</v>
      </c>
      <c r="P219" s="102">
        <v>18.2</v>
      </c>
      <c r="Q219" s="102">
        <v>33.3</v>
      </c>
      <c r="R219" s="102">
        <v>44.9</v>
      </c>
      <c r="S219" s="102">
        <v>705.1</v>
      </c>
      <c r="T219" s="102">
        <v>2.5</v>
      </c>
      <c r="U219" s="102">
        <v>468.6</v>
      </c>
      <c r="V219" s="102">
        <v>0.8</v>
      </c>
      <c r="W219" s="102">
        <v>502.0</v>
      </c>
      <c r="X219" s="102">
        <v>9.1</v>
      </c>
      <c r="Y219" s="102">
        <v>8.8</v>
      </c>
      <c r="Z219" s="102">
        <v>1.0</v>
      </c>
      <c r="AA219" s="102">
        <v>2.3</v>
      </c>
      <c r="AB219" s="102">
        <v>350.3</v>
      </c>
      <c r="AC219" s="102">
        <v>0.5</v>
      </c>
      <c r="AD219" s="102">
        <v>43.6</v>
      </c>
      <c r="AE219" s="102">
        <v>19.3</v>
      </c>
      <c r="AF219" s="102">
        <v>22.2</v>
      </c>
      <c r="AG219" s="102">
        <v>14.4</v>
      </c>
      <c r="AH219" s="102">
        <v>3.7</v>
      </c>
      <c r="AI219" s="102">
        <v>3.7</v>
      </c>
      <c r="AJ219" s="102">
        <v>8.9</v>
      </c>
      <c r="AK219" s="102">
        <v>38.5</v>
      </c>
      <c r="AL219" s="102">
        <v>29.5</v>
      </c>
      <c r="AM219" s="102"/>
      <c r="AN219" s="102">
        <v>26.0</v>
      </c>
      <c r="AO219" s="102">
        <v>1092.7</v>
      </c>
      <c r="AP219" s="102">
        <v>-1.2</v>
      </c>
    </row>
    <row r="220" ht="15.75" customHeight="1">
      <c r="A220" s="102" t="s">
        <v>659</v>
      </c>
      <c r="B220" s="102">
        <v>8416.0</v>
      </c>
      <c r="C220" s="102" t="s">
        <v>382</v>
      </c>
      <c r="D220" s="102">
        <v>224.0</v>
      </c>
      <c r="E220" s="102">
        <v>11.8</v>
      </c>
      <c r="F220" s="102">
        <v>431.5</v>
      </c>
      <c r="G220" s="102">
        <v>16.7</v>
      </c>
      <c r="H220" s="102">
        <v>11.0</v>
      </c>
      <c r="I220" s="102">
        <v>13.9</v>
      </c>
      <c r="J220" s="102">
        <v>37.2</v>
      </c>
      <c r="K220" s="102">
        <v>13.6</v>
      </c>
      <c r="L220" s="102">
        <v>7.6</v>
      </c>
      <c r="M220" s="102">
        <v>110.3</v>
      </c>
      <c r="N220" s="102">
        <v>14.6</v>
      </c>
      <c r="O220" s="102">
        <v>4.8</v>
      </c>
      <c r="P220" s="102">
        <v>12.7</v>
      </c>
      <c r="Q220" s="102">
        <v>28.9</v>
      </c>
      <c r="R220" s="102">
        <v>53.6</v>
      </c>
      <c r="S220" s="102">
        <v>600.5</v>
      </c>
      <c r="T220" s="102">
        <v>4.3</v>
      </c>
      <c r="U220" s="102">
        <v>458.4</v>
      </c>
      <c r="V220" s="102">
        <v>0.6</v>
      </c>
      <c r="W220" s="102">
        <v>378.3</v>
      </c>
      <c r="X220" s="102">
        <v>7.3</v>
      </c>
      <c r="Y220" s="102">
        <v>6.5</v>
      </c>
      <c r="Z220" s="102">
        <v>0.9</v>
      </c>
      <c r="AA220" s="102">
        <v>0.2</v>
      </c>
      <c r="AB220" s="102">
        <v>302.7</v>
      </c>
      <c r="AC220" s="102">
        <v>0.2</v>
      </c>
      <c r="AD220" s="102">
        <v>27.5</v>
      </c>
      <c r="AE220" s="102">
        <v>18.1</v>
      </c>
      <c r="AF220" s="102">
        <v>41.5</v>
      </c>
      <c r="AG220" s="102">
        <v>12.6</v>
      </c>
      <c r="AH220" s="102">
        <v>3.2</v>
      </c>
      <c r="AI220" s="102">
        <v>3.0</v>
      </c>
      <c r="AJ220" s="102">
        <v>7.7</v>
      </c>
      <c r="AK220" s="102">
        <v>30.9</v>
      </c>
      <c r="AL220" s="102">
        <v>29.2</v>
      </c>
      <c r="AM220" s="102"/>
      <c r="AN220" s="102">
        <v>15.0</v>
      </c>
      <c r="AO220" s="102">
        <v>519.2</v>
      </c>
      <c r="AP220" s="102">
        <v>0.8</v>
      </c>
    </row>
    <row r="221" ht="15.75" customHeight="1">
      <c r="A221" s="102" t="s">
        <v>659</v>
      </c>
      <c r="B221" s="102">
        <v>8417.0</v>
      </c>
      <c r="C221" s="102" t="s">
        <v>383</v>
      </c>
      <c r="D221" s="102">
        <v>187.2</v>
      </c>
      <c r="E221" s="102">
        <v>9.6</v>
      </c>
      <c r="F221" s="102">
        <v>204.0</v>
      </c>
      <c r="G221" s="102">
        <v>16.9</v>
      </c>
      <c r="H221" s="102">
        <v>8.3</v>
      </c>
      <c r="I221" s="102">
        <v>10.7</v>
      </c>
      <c r="J221" s="102">
        <v>36.8</v>
      </c>
      <c r="K221" s="102">
        <v>16.7</v>
      </c>
      <c r="L221" s="102">
        <v>10.6</v>
      </c>
      <c r="M221" s="102">
        <v>92.6</v>
      </c>
      <c r="N221" s="102">
        <v>12.6</v>
      </c>
      <c r="O221" s="102">
        <v>3.6</v>
      </c>
      <c r="P221" s="102">
        <v>16.3</v>
      </c>
      <c r="Q221" s="102">
        <v>42.3</v>
      </c>
      <c r="R221" s="102">
        <v>37.8</v>
      </c>
      <c r="S221" s="102">
        <v>764.9</v>
      </c>
      <c r="T221" s="102">
        <v>2.4</v>
      </c>
      <c r="U221" s="102">
        <v>481.9</v>
      </c>
      <c r="V221" s="102">
        <v>1.0</v>
      </c>
      <c r="W221" s="102">
        <v>456.7</v>
      </c>
      <c r="X221" s="102">
        <v>7.6</v>
      </c>
      <c r="Y221" s="102">
        <v>7.3</v>
      </c>
      <c r="Z221" s="102">
        <v>1.3</v>
      </c>
      <c r="AA221" s="102">
        <v>5.6</v>
      </c>
      <c r="AB221" s="102">
        <v>328.5</v>
      </c>
      <c r="AC221" s="102">
        <v>0.3</v>
      </c>
      <c r="AD221" s="102">
        <v>49.7</v>
      </c>
      <c r="AE221" s="102">
        <v>22.1</v>
      </c>
      <c r="AF221" s="102">
        <v>17.8</v>
      </c>
      <c r="AG221" s="102">
        <v>10.1</v>
      </c>
      <c r="AH221" s="102">
        <v>4.1</v>
      </c>
      <c r="AI221" s="102">
        <v>4.5</v>
      </c>
      <c r="AJ221" s="102">
        <v>9.8</v>
      </c>
      <c r="AK221" s="102">
        <v>35.2</v>
      </c>
      <c r="AL221" s="102">
        <v>29.5</v>
      </c>
      <c r="AM221" s="102"/>
      <c r="AN221" s="102">
        <v>25.0</v>
      </c>
      <c r="AO221" s="102">
        <v>917.7</v>
      </c>
      <c r="AP221" s="102">
        <v>-2.4</v>
      </c>
    </row>
    <row r="222" ht="15.75" customHeight="1">
      <c r="A222" s="102" t="s">
        <v>659</v>
      </c>
      <c r="B222" s="102">
        <v>8421.0</v>
      </c>
      <c r="C222" s="102" t="s">
        <v>384</v>
      </c>
      <c r="D222" s="102">
        <v>124.0</v>
      </c>
      <c r="E222" s="102">
        <v>17.1</v>
      </c>
      <c r="F222" s="102">
        <v>1044.9</v>
      </c>
      <c r="G222" s="102">
        <v>15.5</v>
      </c>
      <c r="H222" s="102">
        <v>9.6</v>
      </c>
      <c r="I222" s="102">
        <v>15.8</v>
      </c>
      <c r="J222" s="102">
        <v>35.2</v>
      </c>
      <c r="K222" s="102">
        <v>15.1</v>
      </c>
      <c r="L222" s="102">
        <v>8.8</v>
      </c>
      <c r="M222" s="102">
        <v>61.2</v>
      </c>
      <c r="N222" s="102">
        <v>16.7</v>
      </c>
      <c r="O222" s="102">
        <v>3.4</v>
      </c>
      <c r="P222" s="102">
        <v>12.3</v>
      </c>
      <c r="Q222" s="102">
        <v>27.4</v>
      </c>
      <c r="R222" s="102">
        <v>56.9</v>
      </c>
      <c r="S222" s="102">
        <v>566.9</v>
      </c>
      <c r="T222" s="102">
        <v>3.2</v>
      </c>
      <c r="U222" s="102">
        <v>498.5</v>
      </c>
      <c r="V222" s="102">
        <v>0.7</v>
      </c>
      <c r="W222" s="102">
        <v>1107.3</v>
      </c>
      <c r="X222" s="102">
        <v>8.2</v>
      </c>
      <c r="Y222" s="102">
        <v>8.4</v>
      </c>
      <c r="Z222" s="102">
        <v>1.3</v>
      </c>
      <c r="AA222" s="102">
        <v>42.1</v>
      </c>
      <c r="AB222" s="102">
        <v>683.9</v>
      </c>
      <c r="AC222" s="102">
        <v>0.1</v>
      </c>
      <c r="AD222" s="102">
        <v>26.3</v>
      </c>
      <c r="AE222" s="102">
        <v>23.5</v>
      </c>
      <c r="AF222" s="102">
        <v>26.3</v>
      </c>
      <c r="AG222" s="102">
        <v>23.8</v>
      </c>
      <c r="AH222" s="102">
        <v>4.8</v>
      </c>
      <c r="AI222" s="102">
        <v>4.7</v>
      </c>
      <c r="AJ222" s="102">
        <v>9.2</v>
      </c>
      <c r="AK222" s="102">
        <v>44.4</v>
      </c>
      <c r="AL222" s="102">
        <v>31.0</v>
      </c>
      <c r="AM222" s="102"/>
      <c r="AN222" s="102">
        <v>1.0</v>
      </c>
      <c r="AO222" s="102">
        <v>118.7</v>
      </c>
      <c r="AP222" s="102">
        <v>0.4</v>
      </c>
    </row>
    <row r="223" ht="15.75" customHeight="1">
      <c r="A223" s="102" t="s">
        <v>659</v>
      </c>
      <c r="B223" s="102">
        <v>8425.0</v>
      </c>
      <c r="C223" s="102" t="s">
        <v>385</v>
      </c>
      <c r="D223" s="102">
        <v>190.5</v>
      </c>
      <c r="E223" s="102">
        <v>9.6</v>
      </c>
      <c r="F223" s="102">
        <v>140.2</v>
      </c>
      <c r="G223" s="102">
        <v>18.9</v>
      </c>
      <c r="H223" s="102">
        <v>8.4</v>
      </c>
      <c r="I223" s="102">
        <v>11.6</v>
      </c>
      <c r="J223" s="102">
        <v>37.0</v>
      </c>
      <c r="K223" s="102">
        <v>15.2</v>
      </c>
      <c r="L223" s="102">
        <v>8.9</v>
      </c>
      <c r="M223" s="102">
        <v>95.5</v>
      </c>
      <c r="N223" s="102">
        <v>12.0</v>
      </c>
      <c r="O223" s="102">
        <v>4.0</v>
      </c>
      <c r="P223" s="102">
        <v>22.9</v>
      </c>
      <c r="Q223" s="102">
        <v>39.9</v>
      </c>
      <c r="R223" s="102">
        <v>33.3</v>
      </c>
      <c r="S223" s="102">
        <v>754.8</v>
      </c>
      <c r="T223" s="102">
        <v>3.5</v>
      </c>
      <c r="U223" s="102">
        <v>450.8</v>
      </c>
      <c r="V223" s="102">
        <v>0.9</v>
      </c>
      <c r="W223" s="102">
        <v>462.9</v>
      </c>
      <c r="X223" s="102">
        <v>8.3</v>
      </c>
      <c r="Y223" s="102">
        <v>8.3</v>
      </c>
      <c r="Z223" s="102">
        <v>0.9</v>
      </c>
      <c r="AA223" s="102">
        <v>147.7</v>
      </c>
      <c r="AB223" s="102">
        <v>258.4</v>
      </c>
      <c r="AC223" s="102">
        <v>1.0</v>
      </c>
      <c r="AD223" s="102">
        <v>49.6</v>
      </c>
      <c r="AE223" s="102">
        <v>20.3</v>
      </c>
      <c r="AF223" s="102">
        <v>18.5</v>
      </c>
      <c r="AG223" s="102">
        <v>10.7</v>
      </c>
      <c r="AH223" s="102">
        <v>2.8</v>
      </c>
      <c r="AI223" s="102">
        <v>3.1</v>
      </c>
      <c r="AJ223" s="102">
        <v>6.8</v>
      </c>
      <c r="AK223" s="102">
        <v>20.3</v>
      </c>
      <c r="AL223" s="102">
        <v>31.8</v>
      </c>
      <c r="AM223" s="102"/>
      <c r="AN223" s="102">
        <v>55.0</v>
      </c>
      <c r="AO223" s="102">
        <v>1358.7</v>
      </c>
      <c r="AP223" s="102">
        <v>-1.0</v>
      </c>
    </row>
    <row r="224" ht="15.75" customHeight="1">
      <c r="A224" s="102" t="s">
        <v>659</v>
      </c>
      <c r="B224" s="102">
        <v>8426.0</v>
      </c>
      <c r="C224" s="102" t="s">
        <v>386</v>
      </c>
      <c r="D224" s="102">
        <v>189.7</v>
      </c>
      <c r="E224" s="102">
        <v>6.4</v>
      </c>
      <c r="F224" s="102">
        <v>134.6</v>
      </c>
      <c r="G224" s="102">
        <v>19.2</v>
      </c>
      <c r="H224" s="102">
        <v>8.5</v>
      </c>
      <c r="I224" s="102">
        <v>11.8</v>
      </c>
      <c r="J224" s="102">
        <v>36.9</v>
      </c>
      <c r="K224" s="102">
        <v>14.8</v>
      </c>
      <c r="L224" s="102">
        <v>8.8</v>
      </c>
      <c r="M224" s="102">
        <v>94.9</v>
      </c>
      <c r="N224" s="102">
        <v>14.6</v>
      </c>
      <c r="O224" s="102">
        <v>3.2</v>
      </c>
      <c r="P224" s="102">
        <v>19.5</v>
      </c>
      <c r="Q224" s="102">
        <v>40.2</v>
      </c>
      <c r="R224" s="102">
        <v>37.2</v>
      </c>
      <c r="S224" s="102">
        <v>774.4</v>
      </c>
      <c r="T224" s="102">
        <v>4.1</v>
      </c>
      <c r="U224" s="102">
        <v>461.7</v>
      </c>
      <c r="V224" s="102">
        <v>1.0</v>
      </c>
      <c r="W224" s="102">
        <v>830.5</v>
      </c>
      <c r="X224" s="102">
        <v>7.9</v>
      </c>
      <c r="Y224" s="102">
        <v>7.4</v>
      </c>
      <c r="Z224" s="102">
        <v>1.0</v>
      </c>
      <c r="AA224" s="102">
        <v>1.0</v>
      </c>
      <c r="AB224" s="102">
        <v>375.4</v>
      </c>
      <c r="AC224" s="102">
        <v>0.7</v>
      </c>
      <c r="AD224" s="102">
        <v>55.5</v>
      </c>
      <c r="AE224" s="102">
        <v>15.5</v>
      </c>
      <c r="AF224" s="102">
        <v>18.9</v>
      </c>
      <c r="AG224" s="102">
        <v>9.4</v>
      </c>
      <c r="AH224" s="102">
        <v>2.6</v>
      </c>
      <c r="AI224" s="102">
        <v>2.8</v>
      </c>
      <c r="AJ224" s="102">
        <v>6.7</v>
      </c>
      <c r="AK224" s="102">
        <v>20.3</v>
      </c>
      <c r="AL224" s="102">
        <v>32.3</v>
      </c>
      <c r="AM224" s="102"/>
      <c r="AN224" s="102">
        <v>45.0</v>
      </c>
      <c r="AO224" s="102">
        <v>1409.8</v>
      </c>
      <c r="AP224" s="102">
        <v>0.0</v>
      </c>
    </row>
    <row r="225" ht="15.75" customHeight="1">
      <c r="A225" s="102" t="s">
        <v>659</v>
      </c>
      <c r="B225" s="102">
        <v>8435.0</v>
      </c>
      <c r="C225" s="102" t="s">
        <v>387</v>
      </c>
      <c r="D225" s="102">
        <v>211.1</v>
      </c>
      <c r="E225" s="102">
        <v>10.3</v>
      </c>
      <c r="F225" s="102">
        <v>317.5</v>
      </c>
      <c r="G225" s="102">
        <v>16.9</v>
      </c>
      <c r="H225" s="102">
        <v>8.0</v>
      </c>
      <c r="I225" s="102">
        <v>11.5</v>
      </c>
      <c r="J225" s="102">
        <v>36.2</v>
      </c>
      <c r="K225" s="102">
        <v>17.9</v>
      </c>
      <c r="L225" s="102">
        <v>9.5</v>
      </c>
      <c r="M225" s="102">
        <v>104.0</v>
      </c>
      <c r="N225" s="102">
        <v>13.2</v>
      </c>
      <c r="O225" s="102">
        <v>5.3</v>
      </c>
      <c r="P225" s="102">
        <v>15.6</v>
      </c>
      <c r="Q225" s="102">
        <v>39.8</v>
      </c>
      <c r="R225" s="102">
        <v>39.4</v>
      </c>
      <c r="S225" s="102">
        <v>732.7</v>
      </c>
      <c r="T225" s="102">
        <v>5.8</v>
      </c>
      <c r="U225" s="102">
        <v>493.6</v>
      </c>
      <c r="V225" s="102">
        <v>0.7</v>
      </c>
      <c r="W225" s="102">
        <v>520.5</v>
      </c>
      <c r="X225" s="102">
        <v>9.1</v>
      </c>
      <c r="Y225" s="102">
        <v>9.0</v>
      </c>
      <c r="Z225" s="102">
        <v>1.0</v>
      </c>
      <c r="AA225" s="102">
        <v>0.3</v>
      </c>
      <c r="AB225" s="102">
        <v>382.7</v>
      </c>
      <c r="AC225" s="102">
        <v>0.9</v>
      </c>
      <c r="AD225" s="102">
        <v>47.3</v>
      </c>
      <c r="AE225" s="102">
        <v>18.5</v>
      </c>
      <c r="AF225" s="102">
        <v>20.5</v>
      </c>
      <c r="AG225" s="102">
        <v>12.8</v>
      </c>
      <c r="AH225" s="102">
        <v>2.9</v>
      </c>
      <c r="AI225" s="102">
        <v>3.3</v>
      </c>
      <c r="AJ225" s="102">
        <v>5.6</v>
      </c>
      <c r="AK225" s="102">
        <v>22.3</v>
      </c>
      <c r="AL225" s="102">
        <v>30.2</v>
      </c>
      <c r="AM225" s="102"/>
      <c r="AN225" s="102">
        <v>23.0</v>
      </c>
      <c r="AO225" s="102">
        <v>664.8</v>
      </c>
      <c r="AP225" s="102">
        <v>-1.1</v>
      </c>
    </row>
    <row r="226" ht="15.75" customHeight="1">
      <c r="A226" s="102" t="s">
        <v>659</v>
      </c>
      <c r="B226" s="102">
        <v>8436.0</v>
      </c>
      <c r="C226" s="102" t="s">
        <v>388</v>
      </c>
      <c r="D226" s="102">
        <v>280.2</v>
      </c>
      <c r="E226" s="102">
        <v>8.9</v>
      </c>
      <c r="F226" s="102">
        <v>171.7</v>
      </c>
      <c r="G226" s="102">
        <v>18.2</v>
      </c>
      <c r="H226" s="102">
        <v>8.8</v>
      </c>
      <c r="I226" s="102">
        <v>11.7</v>
      </c>
      <c r="J226" s="102">
        <v>36.9</v>
      </c>
      <c r="K226" s="102">
        <v>15.5</v>
      </c>
      <c r="L226" s="102">
        <v>8.9</v>
      </c>
      <c r="M226" s="102">
        <v>138.9</v>
      </c>
      <c r="N226" s="102">
        <v>16.5</v>
      </c>
      <c r="O226" s="102">
        <v>5.0</v>
      </c>
      <c r="P226" s="102">
        <v>15.9</v>
      </c>
      <c r="Q226" s="102">
        <v>41.2</v>
      </c>
      <c r="R226" s="102">
        <v>37.9</v>
      </c>
      <c r="S226" s="102">
        <v>726.5</v>
      </c>
      <c r="T226" s="102">
        <v>4.3</v>
      </c>
      <c r="U226" s="102">
        <v>451.9</v>
      </c>
      <c r="V226" s="102">
        <v>0.8</v>
      </c>
      <c r="W226" s="102">
        <v>436.8</v>
      </c>
      <c r="X226" s="102">
        <v>8.8</v>
      </c>
      <c r="Y226" s="102">
        <v>8.4</v>
      </c>
      <c r="Z226" s="102">
        <v>0.8</v>
      </c>
      <c r="AA226" s="102">
        <v>0.8</v>
      </c>
      <c r="AB226" s="102">
        <v>360.8</v>
      </c>
      <c r="AC226" s="102">
        <v>0.8</v>
      </c>
      <c r="AD226" s="102">
        <v>38.1</v>
      </c>
      <c r="AE226" s="102">
        <v>20.1</v>
      </c>
      <c r="AF226" s="102">
        <v>25.9</v>
      </c>
      <c r="AG226" s="102">
        <v>15.1</v>
      </c>
      <c r="AH226" s="102">
        <v>2.7</v>
      </c>
      <c r="AI226" s="102">
        <v>2.8</v>
      </c>
      <c r="AJ226" s="102">
        <v>6.2</v>
      </c>
      <c r="AK226" s="102">
        <v>27.4</v>
      </c>
      <c r="AL226" s="102">
        <v>30.1</v>
      </c>
      <c r="AM226" s="102"/>
      <c r="AN226" s="102">
        <v>39.0</v>
      </c>
      <c r="AO226" s="102">
        <v>1631.8</v>
      </c>
      <c r="AP226" s="102">
        <v>-0.6</v>
      </c>
    </row>
    <row r="227" ht="15.75" customHeight="1">
      <c r="A227" s="102" t="s">
        <v>659</v>
      </c>
      <c r="B227" s="102">
        <v>8437.0</v>
      </c>
      <c r="C227" s="102" t="s">
        <v>389</v>
      </c>
      <c r="D227" s="102">
        <v>129.7</v>
      </c>
      <c r="E227" s="102">
        <v>8.0</v>
      </c>
      <c r="F227" s="102">
        <v>107.7</v>
      </c>
      <c r="G227" s="102">
        <v>18.2</v>
      </c>
      <c r="H227" s="102">
        <v>8.7</v>
      </c>
      <c r="I227" s="102">
        <v>11.1</v>
      </c>
      <c r="J227" s="102">
        <v>37.3</v>
      </c>
      <c r="K227" s="102">
        <v>15.3</v>
      </c>
      <c r="L227" s="102">
        <v>9.4</v>
      </c>
      <c r="M227" s="102">
        <v>64.5</v>
      </c>
      <c r="N227" s="102">
        <v>16.1</v>
      </c>
      <c r="O227" s="102">
        <v>5.8</v>
      </c>
      <c r="P227" s="102">
        <v>15.6</v>
      </c>
      <c r="Q227" s="102">
        <v>35.4</v>
      </c>
      <c r="R227" s="102">
        <v>43.2</v>
      </c>
      <c r="S227" s="102">
        <v>761.9</v>
      </c>
      <c r="T227" s="102">
        <v>2.3</v>
      </c>
      <c r="U227" s="102">
        <v>463.5</v>
      </c>
      <c r="V227" s="102">
        <v>1.1</v>
      </c>
      <c r="W227" s="102">
        <v>461.5</v>
      </c>
      <c r="X227" s="102">
        <v>8.4</v>
      </c>
      <c r="Y227" s="102">
        <v>7.7</v>
      </c>
      <c r="Z227" s="102">
        <v>1.8</v>
      </c>
      <c r="AA227" s="102">
        <v>0.9</v>
      </c>
      <c r="AB227" s="102">
        <v>321.8</v>
      </c>
      <c r="AC227" s="102">
        <v>0.9</v>
      </c>
      <c r="AD227" s="102">
        <v>44.9</v>
      </c>
      <c r="AE227" s="102">
        <v>19.1</v>
      </c>
      <c r="AF227" s="102">
        <v>26.3</v>
      </c>
      <c r="AG227" s="102">
        <v>8.9</v>
      </c>
      <c r="AH227" s="102">
        <v>3.6</v>
      </c>
      <c r="AI227" s="102">
        <v>4.0</v>
      </c>
      <c r="AJ227" s="102">
        <v>8.1</v>
      </c>
      <c r="AK227" s="102">
        <v>30.1</v>
      </c>
      <c r="AL227" s="102">
        <v>29.0</v>
      </c>
      <c r="AM227" s="102"/>
      <c r="AN227" s="102">
        <v>25.0</v>
      </c>
      <c r="AO227" s="102">
        <v>1204.3</v>
      </c>
      <c r="AP227" s="102">
        <v>-1.5</v>
      </c>
    </row>
    <row r="228" ht="15.75" customHeight="1">
      <c r="A228" s="102" t="s">
        <v>660</v>
      </c>
      <c r="B228" s="102">
        <v>9161.0</v>
      </c>
      <c r="C228" s="102" t="s">
        <v>391</v>
      </c>
      <c r="D228" s="102">
        <v>128.5</v>
      </c>
      <c r="E228" s="102">
        <v>16.3</v>
      </c>
      <c r="F228" s="102">
        <v>963.5</v>
      </c>
      <c r="G228" s="102">
        <v>16.6</v>
      </c>
      <c r="H228" s="102">
        <v>8.3</v>
      </c>
      <c r="I228" s="102">
        <v>15.9</v>
      </c>
      <c r="J228" s="102">
        <v>35.0</v>
      </c>
      <c r="K228" s="102">
        <v>15.3</v>
      </c>
      <c r="L228" s="102">
        <v>8.9</v>
      </c>
      <c r="M228" s="102">
        <v>64.7</v>
      </c>
      <c r="N228" s="102">
        <v>13.9</v>
      </c>
      <c r="O228" s="102">
        <v>5.8</v>
      </c>
      <c r="P228" s="102">
        <v>21.0</v>
      </c>
      <c r="Q228" s="102">
        <v>40.6</v>
      </c>
      <c r="R228" s="102">
        <v>32.5</v>
      </c>
      <c r="S228" s="102">
        <v>770.4</v>
      </c>
      <c r="T228" s="102">
        <v>5.6</v>
      </c>
      <c r="U228" s="102">
        <v>493.3</v>
      </c>
      <c r="V228" s="102">
        <v>0.4</v>
      </c>
      <c r="W228" s="102">
        <v>1878.5</v>
      </c>
      <c r="X228" s="102">
        <v>9.9</v>
      </c>
      <c r="Y228" s="102">
        <v>8.9</v>
      </c>
      <c r="Z228" s="102">
        <v>1.7</v>
      </c>
      <c r="AA228" s="102">
        <v>2.3</v>
      </c>
      <c r="AB228" s="102">
        <v>684.4</v>
      </c>
      <c r="AC228" s="102">
        <v>0.1</v>
      </c>
      <c r="AD228" s="102">
        <v>50.2</v>
      </c>
      <c r="AE228" s="102">
        <v>14.5</v>
      </c>
      <c r="AF228" s="102">
        <v>16.2</v>
      </c>
      <c r="AG228" s="102">
        <v>19.1</v>
      </c>
      <c r="AH228" s="102">
        <v>3.4</v>
      </c>
      <c r="AI228" s="102">
        <v>3.9</v>
      </c>
      <c r="AJ228" s="102">
        <v>6.8</v>
      </c>
      <c r="AK228" s="102">
        <v>43.3</v>
      </c>
      <c r="AL228" s="102">
        <v>32.8</v>
      </c>
      <c r="AM228" s="102"/>
      <c r="AN228" s="102">
        <v>1.0</v>
      </c>
      <c r="AO228" s="102">
        <v>133.4</v>
      </c>
      <c r="AP228" s="102">
        <v>0.4</v>
      </c>
    </row>
    <row r="229" ht="15.75" customHeight="1">
      <c r="A229" s="102" t="s">
        <v>660</v>
      </c>
      <c r="B229" s="102">
        <v>9162.0</v>
      </c>
      <c r="C229" s="102" t="s">
        <v>392</v>
      </c>
      <c r="D229" s="102">
        <v>1401.7</v>
      </c>
      <c r="E229" s="102">
        <v>24.9</v>
      </c>
      <c r="F229" s="102">
        <v>4511.5</v>
      </c>
      <c r="G229" s="102">
        <v>14.9</v>
      </c>
      <c r="H229" s="102">
        <v>8.5</v>
      </c>
      <c r="I229" s="102">
        <v>18.8</v>
      </c>
      <c r="J229" s="102">
        <v>35.2</v>
      </c>
      <c r="K229" s="102">
        <v>14.9</v>
      </c>
      <c r="L229" s="102">
        <v>7.7</v>
      </c>
      <c r="M229" s="102">
        <v>683.8</v>
      </c>
      <c r="N229" s="102">
        <v>8.1</v>
      </c>
      <c r="O229" s="102">
        <v>6.9</v>
      </c>
      <c r="P229" s="102">
        <v>22.3</v>
      </c>
      <c r="Q229" s="102">
        <v>38.2</v>
      </c>
      <c r="R229" s="102">
        <v>32.6</v>
      </c>
      <c r="S229" s="102">
        <v>550.5</v>
      </c>
      <c r="T229" s="102">
        <v>4.3</v>
      </c>
      <c r="U229" s="102">
        <v>551.5</v>
      </c>
      <c r="V229" s="102">
        <v>0.2</v>
      </c>
      <c r="W229" s="102">
        <v>1233.4</v>
      </c>
      <c r="X229" s="102">
        <v>14.6</v>
      </c>
      <c r="Y229" s="102">
        <v>11.1</v>
      </c>
      <c r="Z229" s="102">
        <v>1.6</v>
      </c>
      <c r="AA229" s="102">
        <v>0.7</v>
      </c>
      <c r="AB229" s="102">
        <v>523.6</v>
      </c>
      <c r="AC229" s="102">
        <v>0.1</v>
      </c>
      <c r="AD229" s="102">
        <v>17.1</v>
      </c>
      <c r="AE229" s="102">
        <v>18.0</v>
      </c>
      <c r="AF229" s="102">
        <v>25.2</v>
      </c>
      <c r="AG229" s="102">
        <v>39.6</v>
      </c>
      <c r="AH229" s="102">
        <v>5.0</v>
      </c>
      <c r="AI229" s="102">
        <v>4.8</v>
      </c>
      <c r="AJ229" s="102">
        <v>9.0</v>
      </c>
      <c r="AK229" s="102">
        <v>52.4</v>
      </c>
      <c r="AL229" s="102">
        <v>29.7</v>
      </c>
      <c r="AM229" s="102"/>
      <c r="AN229" s="102">
        <v>1.0</v>
      </c>
      <c r="AO229" s="102">
        <v>310.7</v>
      </c>
      <c r="AP229" s="102">
        <v>3.4</v>
      </c>
    </row>
    <row r="230" ht="15.75" customHeight="1">
      <c r="A230" s="102" t="s">
        <v>660</v>
      </c>
      <c r="B230" s="102">
        <v>9163.0</v>
      </c>
      <c r="C230" s="102" t="s">
        <v>393</v>
      </c>
      <c r="D230" s="102">
        <v>61.9</v>
      </c>
      <c r="E230" s="102">
        <v>16.9</v>
      </c>
      <c r="F230" s="102">
        <v>1662.4</v>
      </c>
      <c r="G230" s="102">
        <v>15.9</v>
      </c>
      <c r="H230" s="102">
        <v>8.4</v>
      </c>
      <c r="I230" s="102">
        <v>13.5</v>
      </c>
      <c r="J230" s="102">
        <v>35.9</v>
      </c>
      <c r="K230" s="102">
        <v>17.1</v>
      </c>
      <c r="L230" s="102">
        <v>9.3</v>
      </c>
      <c r="M230" s="102">
        <v>30.3</v>
      </c>
      <c r="N230" s="102">
        <v>16.9</v>
      </c>
      <c r="O230" s="102">
        <v>6.9</v>
      </c>
      <c r="P230" s="102">
        <v>15.2</v>
      </c>
      <c r="Q230" s="102">
        <v>47.2</v>
      </c>
      <c r="R230" s="102">
        <v>30.8</v>
      </c>
      <c r="S230" s="102">
        <v>607.9</v>
      </c>
      <c r="T230" s="102">
        <v>1.7</v>
      </c>
      <c r="U230" s="102">
        <v>518.8</v>
      </c>
      <c r="V230" s="102">
        <v>0.5</v>
      </c>
      <c r="W230" s="102">
        <v>688.9</v>
      </c>
      <c r="X230" s="102">
        <v>13.5</v>
      </c>
      <c r="Y230" s="102">
        <v>12.3</v>
      </c>
      <c r="Z230" s="102">
        <v>1.6</v>
      </c>
      <c r="AA230" s="102">
        <v>0.1</v>
      </c>
      <c r="AB230" s="102">
        <v>494.9</v>
      </c>
      <c r="AC230" s="102">
        <v>0.1</v>
      </c>
      <c r="AD230" s="102">
        <v>25.3</v>
      </c>
      <c r="AE230" s="102">
        <v>23.0</v>
      </c>
      <c r="AF230" s="102">
        <v>30.8</v>
      </c>
      <c r="AG230" s="102">
        <v>20.7</v>
      </c>
      <c r="AH230" s="102">
        <v>4.9</v>
      </c>
      <c r="AI230" s="102">
        <v>4.8</v>
      </c>
      <c r="AJ230" s="102">
        <v>9.0</v>
      </c>
      <c r="AK230" s="102">
        <v>52.8</v>
      </c>
      <c r="AL230" s="102">
        <v>29.8</v>
      </c>
      <c r="AM230" s="102"/>
      <c r="AN230" s="102">
        <v>1.0</v>
      </c>
      <c r="AO230" s="102">
        <v>37.2</v>
      </c>
      <c r="AP230" s="102">
        <v>0.6</v>
      </c>
    </row>
    <row r="231" ht="15.75" customHeight="1">
      <c r="A231" s="102" t="s">
        <v>660</v>
      </c>
      <c r="B231" s="102">
        <v>9171.0</v>
      </c>
      <c r="C231" s="102" t="s">
        <v>394</v>
      </c>
      <c r="D231" s="102">
        <v>108.1</v>
      </c>
      <c r="E231" s="102">
        <v>7.8</v>
      </c>
      <c r="F231" s="102">
        <v>189.9</v>
      </c>
      <c r="G231" s="102">
        <v>16.9</v>
      </c>
      <c r="H231" s="102">
        <v>8.0</v>
      </c>
      <c r="I231" s="102">
        <v>11.2</v>
      </c>
      <c r="J231" s="102">
        <v>36.9</v>
      </c>
      <c r="K231" s="102">
        <v>16.9</v>
      </c>
      <c r="L231" s="102">
        <v>10.1</v>
      </c>
      <c r="M231" s="102">
        <v>53.1</v>
      </c>
      <c r="N231" s="102">
        <v>12.1</v>
      </c>
      <c r="O231" s="102">
        <v>3.1</v>
      </c>
      <c r="P231" s="102">
        <v>28.0</v>
      </c>
      <c r="Q231" s="102">
        <v>45.7</v>
      </c>
      <c r="R231" s="102">
        <v>23.2</v>
      </c>
      <c r="S231" s="102">
        <v>735.0</v>
      </c>
      <c r="T231" s="102">
        <v>2.5</v>
      </c>
      <c r="U231" s="102">
        <v>466.9</v>
      </c>
      <c r="V231" s="102">
        <v>0.5</v>
      </c>
      <c r="W231" s="102">
        <v>487.0</v>
      </c>
      <c r="X231" s="102">
        <v>9.0</v>
      </c>
      <c r="Y231" s="102">
        <v>8.3</v>
      </c>
      <c r="Z231" s="102">
        <v>0.9</v>
      </c>
      <c r="AA231" s="102">
        <v>0.2</v>
      </c>
      <c r="AB231" s="102">
        <v>392.2</v>
      </c>
      <c r="AC231" s="102">
        <v>0.5</v>
      </c>
      <c r="AD231" s="102">
        <v>52.2</v>
      </c>
      <c r="AE231" s="102">
        <v>14.6</v>
      </c>
      <c r="AF231" s="102">
        <v>21.3</v>
      </c>
      <c r="AG231" s="102">
        <v>11.3</v>
      </c>
      <c r="AH231" s="102">
        <v>3.5</v>
      </c>
      <c r="AI231" s="102">
        <v>3.7</v>
      </c>
      <c r="AJ231" s="102">
        <v>7.4</v>
      </c>
      <c r="AK231" s="102">
        <v>30.1</v>
      </c>
      <c r="AL231" s="102">
        <v>28.0</v>
      </c>
      <c r="AM231" s="102"/>
      <c r="AN231" s="102">
        <v>24.0</v>
      </c>
      <c r="AO231" s="102">
        <v>569.4</v>
      </c>
      <c r="AP231" s="102">
        <v>-2.8</v>
      </c>
    </row>
    <row r="232" ht="15.75" customHeight="1">
      <c r="A232" s="102" t="s">
        <v>660</v>
      </c>
      <c r="B232" s="102">
        <v>9172.0</v>
      </c>
      <c r="C232" s="102" t="s">
        <v>395</v>
      </c>
      <c r="D232" s="102">
        <v>103.6</v>
      </c>
      <c r="E232" s="102">
        <v>13.2</v>
      </c>
      <c r="F232" s="102">
        <v>123.3</v>
      </c>
      <c r="G232" s="102">
        <v>15.3</v>
      </c>
      <c r="H232" s="102">
        <v>8.1</v>
      </c>
      <c r="I232" s="102">
        <v>12.0</v>
      </c>
      <c r="J232" s="102">
        <v>35.1</v>
      </c>
      <c r="K232" s="102">
        <v>18.2</v>
      </c>
      <c r="L232" s="102">
        <v>11.2</v>
      </c>
      <c r="M232" s="102">
        <v>50.5</v>
      </c>
      <c r="N232" s="102">
        <v>9.9</v>
      </c>
      <c r="O232" s="102">
        <v>6.8</v>
      </c>
      <c r="P232" s="102">
        <v>26.4</v>
      </c>
      <c r="Q232" s="102">
        <v>43.2</v>
      </c>
      <c r="R232" s="102">
        <v>23.6</v>
      </c>
      <c r="S232" s="102">
        <v>701.3</v>
      </c>
      <c r="T232" s="102">
        <v>3.5</v>
      </c>
      <c r="U232" s="102">
        <v>501.5</v>
      </c>
      <c r="V232" s="102">
        <v>0.5</v>
      </c>
      <c r="W232" s="102">
        <v>374.5</v>
      </c>
      <c r="X232" s="102">
        <v>10.3</v>
      </c>
      <c r="Y232" s="102">
        <v>9.1</v>
      </c>
      <c r="Z232" s="102">
        <v>1.1</v>
      </c>
      <c r="AA232" s="102">
        <v>0.7</v>
      </c>
      <c r="AB232" s="102">
        <v>304.0</v>
      </c>
      <c r="AC232" s="102">
        <v>0.7</v>
      </c>
      <c r="AD232" s="102">
        <v>30.5</v>
      </c>
      <c r="AE232" s="102">
        <v>28.2</v>
      </c>
      <c r="AF232" s="102">
        <v>29.7</v>
      </c>
      <c r="AG232" s="102">
        <v>10.8</v>
      </c>
      <c r="AH232" s="102">
        <v>4.4</v>
      </c>
      <c r="AI232" s="102">
        <v>4.2</v>
      </c>
      <c r="AJ232" s="102">
        <v>9.2</v>
      </c>
      <c r="AK232" s="102">
        <v>24.3</v>
      </c>
      <c r="AL232" s="102">
        <v>30.0</v>
      </c>
      <c r="AM232" s="102"/>
      <c r="AN232" s="102">
        <v>15.0</v>
      </c>
      <c r="AO232" s="102">
        <v>839.9</v>
      </c>
      <c r="AP232" s="102">
        <v>-3.5</v>
      </c>
    </row>
    <row r="233" ht="15.75" customHeight="1">
      <c r="A233" s="102" t="s">
        <v>660</v>
      </c>
      <c r="B233" s="102">
        <v>9173.0</v>
      </c>
      <c r="C233" s="102" t="s">
        <v>396</v>
      </c>
      <c r="D233" s="102">
        <v>123.2</v>
      </c>
      <c r="E233" s="102">
        <v>9.2</v>
      </c>
      <c r="F233" s="102">
        <v>111.0</v>
      </c>
      <c r="G233" s="102">
        <v>17.4</v>
      </c>
      <c r="H233" s="102">
        <v>7.6</v>
      </c>
      <c r="I233" s="102">
        <v>11.0</v>
      </c>
      <c r="J233" s="102">
        <v>37.3</v>
      </c>
      <c r="K233" s="102">
        <v>17.1</v>
      </c>
      <c r="L233" s="102">
        <v>9.7</v>
      </c>
      <c r="M233" s="102">
        <v>60.4</v>
      </c>
      <c r="N233" s="102">
        <v>12.4</v>
      </c>
      <c r="O233" s="102">
        <v>3.1</v>
      </c>
      <c r="P233" s="102">
        <v>23.9</v>
      </c>
      <c r="Q233" s="102">
        <v>44.3</v>
      </c>
      <c r="R233" s="102">
        <v>28.7</v>
      </c>
      <c r="S233" s="102">
        <v>740.5</v>
      </c>
      <c r="T233" s="102">
        <v>4.5</v>
      </c>
      <c r="U233" s="102">
        <v>475.7</v>
      </c>
      <c r="V233" s="102">
        <v>0.6</v>
      </c>
      <c r="W233" s="102">
        <v>298.0</v>
      </c>
      <c r="X233" s="102">
        <v>13.3</v>
      </c>
      <c r="Y233" s="102">
        <v>10.8</v>
      </c>
      <c r="Z233" s="102">
        <v>1.2</v>
      </c>
      <c r="AA233" s="102">
        <v>0.5</v>
      </c>
      <c r="AB233" s="102">
        <v>271.1</v>
      </c>
      <c r="AC233" s="102">
        <v>1.0</v>
      </c>
      <c r="AD233" s="102">
        <v>33.5</v>
      </c>
      <c r="AE233" s="102">
        <v>25.6</v>
      </c>
      <c r="AF233" s="102">
        <v>25.3</v>
      </c>
      <c r="AG233" s="102">
        <v>14.7</v>
      </c>
      <c r="AH233" s="102">
        <v>2.9</v>
      </c>
      <c r="AI233" s="102">
        <v>2.7</v>
      </c>
      <c r="AJ233" s="102">
        <v>6.6</v>
      </c>
      <c r="AK233" s="102">
        <v>22.3</v>
      </c>
      <c r="AL233" s="102">
        <v>28.7</v>
      </c>
      <c r="AM233" s="102"/>
      <c r="AN233" s="102">
        <v>21.0</v>
      </c>
      <c r="AO233" s="102">
        <v>1110.7</v>
      </c>
      <c r="AP233" s="102">
        <v>-1.5</v>
      </c>
    </row>
    <row r="234" ht="15.75" customHeight="1">
      <c r="A234" s="102" t="s">
        <v>660</v>
      </c>
      <c r="B234" s="102">
        <v>9174.0</v>
      </c>
      <c r="C234" s="102" t="s">
        <v>397</v>
      </c>
      <c r="D234" s="102">
        <v>142.3</v>
      </c>
      <c r="E234" s="102">
        <v>12.7</v>
      </c>
      <c r="F234" s="102">
        <v>245.7</v>
      </c>
      <c r="G234" s="102">
        <v>18.1</v>
      </c>
      <c r="H234" s="102">
        <v>8.0</v>
      </c>
      <c r="I234" s="102">
        <v>12.2</v>
      </c>
      <c r="J234" s="102">
        <v>38.4</v>
      </c>
      <c r="K234" s="102">
        <v>15.5</v>
      </c>
      <c r="L234" s="102">
        <v>7.8</v>
      </c>
      <c r="M234" s="102">
        <v>70.8</v>
      </c>
      <c r="N234" s="102">
        <v>10.5</v>
      </c>
      <c r="O234" s="102">
        <v>5.0</v>
      </c>
      <c r="P234" s="102">
        <v>29.2</v>
      </c>
      <c r="Q234" s="102">
        <v>38.4</v>
      </c>
      <c r="R234" s="102">
        <v>27.4</v>
      </c>
      <c r="S234" s="102">
        <v>692.0</v>
      </c>
      <c r="T234" s="102">
        <v>5.3</v>
      </c>
      <c r="U234" s="102">
        <v>457.7</v>
      </c>
      <c r="V234" s="102">
        <v>0.4</v>
      </c>
      <c r="W234" s="102">
        <v>369.7</v>
      </c>
      <c r="X234" s="102">
        <v>12.9</v>
      </c>
      <c r="Y234" s="102">
        <v>10.7</v>
      </c>
      <c r="Z234" s="102">
        <v>1.2</v>
      </c>
      <c r="AA234" s="102">
        <v>0.4</v>
      </c>
      <c r="AB234" s="102">
        <v>241.2</v>
      </c>
      <c r="AC234" s="102">
        <v>0.8</v>
      </c>
      <c r="AD234" s="102">
        <v>29.6</v>
      </c>
      <c r="AE234" s="102">
        <v>27.9</v>
      </c>
      <c r="AF234" s="102">
        <v>26.8</v>
      </c>
      <c r="AG234" s="102">
        <v>14.8</v>
      </c>
      <c r="AH234" s="102">
        <v>2.4</v>
      </c>
      <c r="AI234" s="102">
        <v>2.4</v>
      </c>
      <c r="AJ234" s="102">
        <v>6.1</v>
      </c>
      <c r="AK234" s="102">
        <v>18.5</v>
      </c>
      <c r="AL234" s="102">
        <v>33.0</v>
      </c>
      <c r="AM234" s="102"/>
      <c r="AN234" s="102">
        <v>17.0</v>
      </c>
      <c r="AO234" s="102">
        <v>579.2</v>
      </c>
      <c r="AP234" s="102">
        <v>0.2</v>
      </c>
    </row>
    <row r="235" ht="15.75" customHeight="1">
      <c r="A235" s="102" t="s">
        <v>660</v>
      </c>
      <c r="B235" s="102">
        <v>9175.0</v>
      </c>
      <c r="C235" s="102" t="s">
        <v>398</v>
      </c>
      <c r="D235" s="102">
        <v>132.9</v>
      </c>
      <c r="E235" s="102">
        <v>10.0</v>
      </c>
      <c r="F235" s="102">
        <v>241.9</v>
      </c>
      <c r="G235" s="102">
        <v>19.0</v>
      </c>
      <c r="H235" s="102">
        <v>7.5</v>
      </c>
      <c r="I235" s="102">
        <v>11.0</v>
      </c>
      <c r="J235" s="102">
        <v>38.3</v>
      </c>
      <c r="K235" s="102">
        <v>16.0</v>
      </c>
      <c r="L235" s="102">
        <v>8.2</v>
      </c>
      <c r="M235" s="102">
        <v>65.9</v>
      </c>
      <c r="N235" s="102">
        <v>10.4</v>
      </c>
      <c r="O235" s="102">
        <v>3.8</v>
      </c>
      <c r="P235" s="102">
        <v>20.4</v>
      </c>
      <c r="Q235" s="102">
        <v>41.7</v>
      </c>
      <c r="R235" s="102">
        <v>34.1</v>
      </c>
      <c r="S235" s="102">
        <v>677.4</v>
      </c>
      <c r="T235" s="102">
        <v>5.0</v>
      </c>
      <c r="U235" s="102">
        <v>444.5</v>
      </c>
      <c r="V235" s="102">
        <v>0.4</v>
      </c>
      <c r="W235" s="102">
        <v>414.7</v>
      </c>
      <c r="X235" s="102">
        <v>13.5</v>
      </c>
      <c r="Y235" s="102">
        <v>12.0</v>
      </c>
      <c r="Z235" s="102">
        <v>0.9</v>
      </c>
      <c r="AA235" s="102">
        <v>1.5</v>
      </c>
      <c r="AB235" s="102">
        <v>248.6</v>
      </c>
      <c r="AC235" s="102">
        <v>1.5</v>
      </c>
      <c r="AD235" s="102">
        <v>23.6</v>
      </c>
      <c r="AE235" s="102">
        <v>37.3</v>
      </c>
      <c r="AF235" s="102">
        <v>22.9</v>
      </c>
      <c r="AG235" s="102">
        <v>14.7</v>
      </c>
      <c r="AH235" s="102">
        <v>2.5</v>
      </c>
      <c r="AI235" s="102">
        <v>2.5</v>
      </c>
      <c r="AJ235" s="102">
        <v>5.9</v>
      </c>
      <c r="AK235" s="102">
        <v>14.6</v>
      </c>
      <c r="AL235" s="102">
        <v>30.5</v>
      </c>
      <c r="AM235" s="102"/>
      <c r="AN235" s="102">
        <v>21.0</v>
      </c>
      <c r="AO235" s="102">
        <v>549.4</v>
      </c>
      <c r="AP235" s="102">
        <v>0.6</v>
      </c>
    </row>
    <row r="236" ht="15.75" customHeight="1">
      <c r="A236" s="102" t="s">
        <v>660</v>
      </c>
      <c r="B236" s="102">
        <v>9176.0</v>
      </c>
      <c r="C236" s="102" t="s">
        <v>399</v>
      </c>
      <c r="D236" s="102">
        <v>126.6</v>
      </c>
      <c r="E236" s="102">
        <v>6.6</v>
      </c>
      <c r="F236" s="102">
        <v>104.3</v>
      </c>
      <c r="G236" s="102">
        <v>18.9</v>
      </c>
      <c r="H236" s="102">
        <v>9.0</v>
      </c>
      <c r="I236" s="102">
        <v>12.4</v>
      </c>
      <c r="J236" s="102">
        <v>37.3</v>
      </c>
      <c r="K236" s="102">
        <v>14.2</v>
      </c>
      <c r="L236" s="102">
        <v>8.3</v>
      </c>
      <c r="M236" s="102">
        <v>63.9</v>
      </c>
      <c r="N236" s="102">
        <v>10.2</v>
      </c>
      <c r="O236" s="102">
        <v>2.3</v>
      </c>
      <c r="P236" s="102">
        <v>25.1</v>
      </c>
      <c r="Q236" s="102">
        <v>50.0</v>
      </c>
      <c r="R236" s="102">
        <v>22.7</v>
      </c>
      <c r="S236" s="102">
        <v>758.0</v>
      </c>
      <c r="T236" s="102">
        <v>4.5</v>
      </c>
      <c r="U236" s="102">
        <v>429.7</v>
      </c>
      <c r="V236" s="102">
        <v>0.7</v>
      </c>
      <c r="W236" s="102">
        <v>341.8</v>
      </c>
      <c r="X236" s="102">
        <v>7.8</v>
      </c>
      <c r="Y236" s="102">
        <v>6.7</v>
      </c>
      <c r="Z236" s="102">
        <v>0.6</v>
      </c>
      <c r="AA236" s="102">
        <v>3.5</v>
      </c>
      <c r="AB236" s="102">
        <v>256.0</v>
      </c>
      <c r="AC236" s="102">
        <v>0.6</v>
      </c>
      <c r="AD236" s="102">
        <v>37.6</v>
      </c>
      <c r="AE236" s="102">
        <v>20.9</v>
      </c>
      <c r="AF236" s="102">
        <v>23.5</v>
      </c>
      <c r="AG236" s="102">
        <v>17.4</v>
      </c>
      <c r="AH236" s="102">
        <v>1.3</v>
      </c>
      <c r="AI236" s="102">
        <v>1.3</v>
      </c>
      <c r="AJ236" s="102">
        <v>4.7</v>
      </c>
      <c r="AK236" s="102">
        <v>8.6</v>
      </c>
      <c r="AL236" s="102">
        <v>31.1</v>
      </c>
      <c r="AM236" s="102"/>
      <c r="AN236" s="102">
        <v>30.0</v>
      </c>
      <c r="AO236" s="102">
        <v>1214.1</v>
      </c>
      <c r="AP236" s="102">
        <v>1.1</v>
      </c>
    </row>
    <row r="237" ht="15.75" customHeight="1">
      <c r="A237" s="102" t="s">
        <v>660</v>
      </c>
      <c r="B237" s="102">
        <v>9177.0</v>
      </c>
      <c r="C237" s="102" t="s">
        <v>400</v>
      </c>
      <c r="D237" s="102">
        <v>129.8</v>
      </c>
      <c r="E237" s="102">
        <v>8.0</v>
      </c>
      <c r="F237" s="102">
        <v>149.1</v>
      </c>
      <c r="G237" s="102">
        <v>19.1</v>
      </c>
      <c r="H237" s="102">
        <v>8.3</v>
      </c>
      <c r="I237" s="102">
        <v>12.0</v>
      </c>
      <c r="J237" s="102">
        <v>39.5</v>
      </c>
      <c r="K237" s="102">
        <v>14.0</v>
      </c>
      <c r="L237" s="102">
        <v>7.2</v>
      </c>
      <c r="M237" s="102">
        <v>65.2</v>
      </c>
      <c r="N237" s="102">
        <v>11.7</v>
      </c>
      <c r="O237" s="102">
        <v>3.3</v>
      </c>
      <c r="P237" s="102">
        <v>27.5</v>
      </c>
      <c r="Q237" s="102">
        <v>46.7</v>
      </c>
      <c r="R237" s="102">
        <v>22.5</v>
      </c>
      <c r="S237" s="102">
        <v>765.0</v>
      </c>
      <c r="T237" s="102">
        <v>3.9</v>
      </c>
      <c r="U237" s="102">
        <v>432.9</v>
      </c>
      <c r="V237" s="102">
        <v>0.3</v>
      </c>
      <c r="W237" s="102">
        <v>500.1</v>
      </c>
      <c r="X237" s="102">
        <v>11.5</v>
      </c>
      <c r="Y237" s="102">
        <v>10.7</v>
      </c>
      <c r="Z237" s="102">
        <v>0.9</v>
      </c>
      <c r="AA237" s="102">
        <v>0.1</v>
      </c>
      <c r="AB237" s="102">
        <v>280.4</v>
      </c>
      <c r="AC237" s="102">
        <v>0.9</v>
      </c>
      <c r="AD237" s="102">
        <v>22.0</v>
      </c>
      <c r="AE237" s="102">
        <v>35.0</v>
      </c>
      <c r="AF237" s="102">
        <v>24.0</v>
      </c>
      <c r="AG237" s="102">
        <v>18.1</v>
      </c>
      <c r="AH237" s="102">
        <v>2.1</v>
      </c>
      <c r="AI237" s="102">
        <v>2.1</v>
      </c>
      <c r="AJ237" s="102">
        <v>5.1</v>
      </c>
      <c r="AK237" s="102">
        <v>17.8</v>
      </c>
      <c r="AL237" s="102">
        <v>31.6</v>
      </c>
      <c r="AM237" s="102"/>
      <c r="AN237" s="102">
        <v>26.0</v>
      </c>
      <c r="AO237" s="102">
        <v>870.7</v>
      </c>
      <c r="AP237" s="102">
        <v>1.0</v>
      </c>
    </row>
    <row r="238" ht="15.75" customHeight="1">
      <c r="A238" s="102" t="s">
        <v>660</v>
      </c>
      <c r="B238" s="102">
        <v>9178.0</v>
      </c>
      <c r="C238" s="102" t="s">
        <v>401</v>
      </c>
      <c r="D238" s="102">
        <v>170.1</v>
      </c>
      <c r="E238" s="102">
        <v>13.0</v>
      </c>
      <c r="F238" s="102">
        <v>212.7</v>
      </c>
      <c r="G238" s="102">
        <v>18.0</v>
      </c>
      <c r="H238" s="102">
        <v>9.1</v>
      </c>
      <c r="I238" s="102">
        <v>13.9</v>
      </c>
      <c r="J238" s="102">
        <v>38.5</v>
      </c>
      <c r="K238" s="102">
        <v>13.6</v>
      </c>
      <c r="L238" s="102">
        <v>6.9</v>
      </c>
      <c r="M238" s="102">
        <v>86.4</v>
      </c>
      <c r="N238" s="102">
        <v>10.9</v>
      </c>
      <c r="O238" s="102">
        <v>3.9</v>
      </c>
      <c r="P238" s="102">
        <v>21.2</v>
      </c>
      <c r="Q238" s="102">
        <v>50.8</v>
      </c>
      <c r="R238" s="102">
        <v>24.0</v>
      </c>
      <c r="S238" s="102">
        <v>714.3</v>
      </c>
      <c r="T238" s="102">
        <v>4.7</v>
      </c>
      <c r="U238" s="102">
        <v>459.3</v>
      </c>
      <c r="V238" s="102">
        <v>0.5</v>
      </c>
      <c r="W238" s="102">
        <v>609.9</v>
      </c>
      <c r="X238" s="102">
        <v>11.6</v>
      </c>
      <c r="Y238" s="102">
        <v>10.2</v>
      </c>
      <c r="Z238" s="102">
        <v>1.2</v>
      </c>
      <c r="AA238" s="102">
        <v>7.8</v>
      </c>
      <c r="AB238" s="102">
        <v>434.1</v>
      </c>
      <c r="AC238" s="102">
        <v>0.4</v>
      </c>
      <c r="AD238" s="102">
        <v>22.0</v>
      </c>
      <c r="AE238" s="102">
        <v>48.2</v>
      </c>
      <c r="AF238" s="102">
        <v>14.6</v>
      </c>
      <c r="AG238" s="102">
        <v>14.7</v>
      </c>
      <c r="AH238" s="102">
        <v>2.4</v>
      </c>
      <c r="AI238" s="102">
        <v>2.4</v>
      </c>
      <c r="AJ238" s="102">
        <v>5.4</v>
      </c>
      <c r="AK238" s="102">
        <v>13.0</v>
      </c>
      <c r="AL238" s="102">
        <v>32.1</v>
      </c>
      <c r="AM238" s="102"/>
      <c r="AN238" s="102">
        <v>24.0</v>
      </c>
      <c r="AO238" s="102">
        <v>799.8</v>
      </c>
      <c r="AP238" s="102">
        <v>1.7</v>
      </c>
    </row>
    <row r="239" ht="15.75" customHeight="1">
      <c r="A239" s="102" t="s">
        <v>660</v>
      </c>
      <c r="B239" s="102">
        <v>9179.0</v>
      </c>
      <c r="C239" s="102" t="s">
        <v>402</v>
      </c>
      <c r="D239" s="102">
        <v>208.8</v>
      </c>
      <c r="E239" s="102">
        <v>10.3</v>
      </c>
      <c r="F239" s="102">
        <v>480.2</v>
      </c>
      <c r="G239" s="102">
        <v>17.4</v>
      </c>
      <c r="H239" s="102">
        <v>7.4</v>
      </c>
      <c r="I239" s="102">
        <v>11.1</v>
      </c>
      <c r="J239" s="102">
        <v>37.0</v>
      </c>
      <c r="K239" s="102">
        <v>18.1</v>
      </c>
      <c r="L239" s="102">
        <v>8.9</v>
      </c>
      <c r="M239" s="102">
        <v>102.2</v>
      </c>
      <c r="N239" s="102">
        <v>10.2</v>
      </c>
      <c r="O239" s="102">
        <v>3.7</v>
      </c>
      <c r="P239" s="102">
        <v>18.9</v>
      </c>
      <c r="Q239" s="102">
        <v>41.2</v>
      </c>
      <c r="R239" s="102">
        <v>36.2</v>
      </c>
      <c r="S239" s="102">
        <v>637.4</v>
      </c>
      <c r="T239" s="102">
        <v>4.2</v>
      </c>
      <c r="U239" s="102">
        <v>469.5</v>
      </c>
      <c r="V239" s="102">
        <v>0.3</v>
      </c>
      <c r="W239" s="102">
        <v>367.2</v>
      </c>
      <c r="X239" s="102">
        <v>12.0</v>
      </c>
      <c r="Y239" s="102">
        <v>10.5</v>
      </c>
      <c r="Z239" s="102">
        <v>1.3</v>
      </c>
      <c r="AA239" s="102">
        <v>0.9</v>
      </c>
      <c r="AB239" s="102">
        <v>203.5</v>
      </c>
      <c r="AC239" s="102">
        <v>0.4</v>
      </c>
      <c r="AD239" s="102">
        <v>26.1</v>
      </c>
      <c r="AE239" s="102">
        <v>28.9</v>
      </c>
      <c r="AF239" s="102">
        <v>24.2</v>
      </c>
      <c r="AG239" s="102">
        <v>20.4</v>
      </c>
      <c r="AH239" s="102">
        <v>2.9</v>
      </c>
      <c r="AI239" s="102">
        <v>2.8</v>
      </c>
      <c r="AJ239" s="102">
        <v>7.2</v>
      </c>
      <c r="AK239" s="102">
        <v>29.9</v>
      </c>
      <c r="AL239" s="102">
        <v>31.8</v>
      </c>
      <c r="AM239" s="102"/>
      <c r="AN239" s="102">
        <v>23.0</v>
      </c>
      <c r="AO239" s="102">
        <v>434.8</v>
      </c>
      <c r="AP239" s="102">
        <v>-0.2</v>
      </c>
    </row>
    <row r="240" ht="15.75" customHeight="1">
      <c r="A240" s="102" t="s">
        <v>660</v>
      </c>
      <c r="B240" s="102">
        <v>9180.0</v>
      </c>
      <c r="C240" s="102" t="s">
        <v>403</v>
      </c>
      <c r="D240" s="102">
        <v>87.0</v>
      </c>
      <c r="E240" s="102">
        <v>9.9</v>
      </c>
      <c r="F240" s="102">
        <v>86.0</v>
      </c>
      <c r="G240" s="102">
        <v>15.4</v>
      </c>
      <c r="H240" s="102">
        <v>7.6</v>
      </c>
      <c r="I240" s="102">
        <v>10.6</v>
      </c>
      <c r="J240" s="102">
        <v>35.9</v>
      </c>
      <c r="K240" s="102">
        <v>19.0</v>
      </c>
      <c r="L240" s="102">
        <v>11.5</v>
      </c>
      <c r="M240" s="102">
        <v>42.1</v>
      </c>
      <c r="N240" s="102">
        <v>10.9</v>
      </c>
      <c r="O240" s="102">
        <v>2.3</v>
      </c>
      <c r="P240" s="102">
        <v>23.9</v>
      </c>
      <c r="Q240" s="102">
        <v>39.8</v>
      </c>
      <c r="R240" s="102">
        <v>34.0</v>
      </c>
      <c r="S240" s="102">
        <v>698.8</v>
      </c>
      <c r="T240" s="102">
        <v>2.3</v>
      </c>
      <c r="U240" s="102">
        <v>555.6</v>
      </c>
      <c r="V240" s="102">
        <v>0.2</v>
      </c>
      <c r="W240" s="102">
        <v>347.2</v>
      </c>
      <c r="X240" s="102">
        <v>11.4</v>
      </c>
      <c r="Y240" s="102">
        <v>10.7</v>
      </c>
      <c r="Z240" s="102">
        <v>1.5</v>
      </c>
      <c r="AA240" s="102">
        <v>0.1</v>
      </c>
      <c r="AB240" s="102">
        <v>287.3</v>
      </c>
      <c r="AC240" s="102">
        <v>0.5</v>
      </c>
      <c r="AD240" s="102">
        <v>17.5</v>
      </c>
      <c r="AE240" s="102">
        <v>33.4</v>
      </c>
      <c r="AF240" s="102">
        <v>38.1</v>
      </c>
      <c r="AG240" s="102">
        <v>10.5</v>
      </c>
      <c r="AH240" s="102">
        <v>4.5</v>
      </c>
      <c r="AI240" s="102">
        <v>4.3</v>
      </c>
      <c r="AJ240" s="102">
        <v>9.8</v>
      </c>
      <c r="AK240" s="102">
        <v>25.6</v>
      </c>
      <c r="AL240" s="102">
        <v>27.4</v>
      </c>
      <c r="AM240" s="102"/>
      <c r="AN240" s="102">
        <v>22.0</v>
      </c>
      <c r="AO240" s="102">
        <v>1012.2</v>
      </c>
      <c r="AP240" s="102">
        <v>-4.2</v>
      </c>
    </row>
    <row r="241" ht="15.75" customHeight="1">
      <c r="A241" s="102" t="s">
        <v>660</v>
      </c>
      <c r="B241" s="102">
        <v>9181.0</v>
      </c>
      <c r="C241" s="102" t="s">
        <v>404</v>
      </c>
      <c r="D241" s="102">
        <v>115.9</v>
      </c>
      <c r="E241" s="102">
        <v>6.6</v>
      </c>
      <c r="F241" s="102">
        <v>144.1</v>
      </c>
      <c r="G241" s="102">
        <v>18.8</v>
      </c>
      <c r="H241" s="102">
        <v>7.7</v>
      </c>
      <c r="I241" s="102">
        <v>10.4</v>
      </c>
      <c r="J241" s="102">
        <v>38.7</v>
      </c>
      <c r="K241" s="102">
        <v>16.1</v>
      </c>
      <c r="L241" s="102">
        <v>8.3</v>
      </c>
      <c r="M241" s="102">
        <v>58.1</v>
      </c>
      <c r="N241" s="102">
        <v>12.2</v>
      </c>
      <c r="O241" s="102">
        <v>4.9</v>
      </c>
      <c r="P241" s="102">
        <v>23.8</v>
      </c>
      <c r="Q241" s="102">
        <v>45.2</v>
      </c>
      <c r="R241" s="102">
        <v>26.2</v>
      </c>
      <c r="S241" s="102">
        <v>772.4</v>
      </c>
      <c r="T241" s="102">
        <v>3.6</v>
      </c>
      <c r="U241" s="102">
        <v>452.1</v>
      </c>
      <c r="V241" s="102">
        <v>0.4</v>
      </c>
      <c r="W241" s="102">
        <v>432.2</v>
      </c>
      <c r="X241" s="102">
        <v>12.3</v>
      </c>
      <c r="Y241" s="102">
        <v>10.3</v>
      </c>
      <c r="Z241" s="102">
        <v>0.9</v>
      </c>
      <c r="AA241" s="102">
        <v>1.0</v>
      </c>
      <c r="AB241" s="102">
        <v>270.5</v>
      </c>
      <c r="AC241" s="102">
        <v>1.0</v>
      </c>
      <c r="AD241" s="102">
        <v>35.3</v>
      </c>
      <c r="AE241" s="102">
        <v>23.7</v>
      </c>
      <c r="AF241" s="102">
        <v>26.4</v>
      </c>
      <c r="AG241" s="102">
        <v>13.6</v>
      </c>
      <c r="AH241" s="102">
        <v>2.9</v>
      </c>
      <c r="AI241" s="102">
        <v>3.0</v>
      </c>
      <c r="AJ241" s="102">
        <v>7.3</v>
      </c>
      <c r="AK241" s="102">
        <v>17.8</v>
      </c>
      <c r="AL241" s="102">
        <v>32.1</v>
      </c>
      <c r="AM241" s="102"/>
      <c r="AN241" s="102">
        <v>31.0</v>
      </c>
      <c r="AO241" s="102">
        <v>804.4</v>
      </c>
      <c r="AP241" s="102">
        <v>-0.5</v>
      </c>
    </row>
    <row r="242" ht="15.75" customHeight="1">
      <c r="A242" s="102" t="s">
        <v>660</v>
      </c>
      <c r="B242" s="102">
        <v>9182.0</v>
      </c>
      <c r="C242" s="102" t="s">
        <v>405</v>
      </c>
      <c r="D242" s="102">
        <v>96.7</v>
      </c>
      <c r="E242" s="102">
        <v>9.0</v>
      </c>
      <c r="F242" s="102">
        <v>111.7</v>
      </c>
      <c r="G242" s="102">
        <v>16.5</v>
      </c>
      <c r="H242" s="102">
        <v>7.6</v>
      </c>
      <c r="I242" s="102">
        <v>10.5</v>
      </c>
      <c r="J242" s="102">
        <v>37.1</v>
      </c>
      <c r="K242" s="102">
        <v>18.1</v>
      </c>
      <c r="L242" s="102">
        <v>10.2</v>
      </c>
      <c r="M242" s="102">
        <v>46.8</v>
      </c>
      <c r="N242" s="102">
        <v>10.1</v>
      </c>
      <c r="O242" s="102">
        <v>4.0</v>
      </c>
      <c r="P242" s="102">
        <v>22.0</v>
      </c>
      <c r="Q242" s="102">
        <v>54.9</v>
      </c>
      <c r="R242" s="102">
        <v>19.1</v>
      </c>
      <c r="S242" s="102">
        <v>757.2</v>
      </c>
      <c r="T242" s="102">
        <v>1.9</v>
      </c>
      <c r="U242" s="102">
        <v>506.6</v>
      </c>
      <c r="V242" s="102">
        <v>0.5</v>
      </c>
      <c r="W242" s="102">
        <v>418.1</v>
      </c>
      <c r="X242" s="102">
        <v>15.3</v>
      </c>
      <c r="Y242" s="102">
        <v>12.8</v>
      </c>
      <c r="Z242" s="102">
        <v>1.3</v>
      </c>
      <c r="AA242" s="102">
        <v>0.4</v>
      </c>
      <c r="AB242" s="102">
        <v>309.9</v>
      </c>
      <c r="AC242" s="102">
        <v>1.3</v>
      </c>
      <c r="AD242" s="102">
        <v>32.8</v>
      </c>
      <c r="AE242" s="102">
        <v>30.2</v>
      </c>
      <c r="AF242" s="102">
        <v>22.6</v>
      </c>
      <c r="AG242" s="102">
        <v>13.1</v>
      </c>
      <c r="AH242" s="102">
        <v>3.1</v>
      </c>
      <c r="AI242" s="102">
        <v>3.1</v>
      </c>
      <c r="AJ242" s="102">
        <v>6.6</v>
      </c>
      <c r="AK242" s="102">
        <v>17.1</v>
      </c>
      <c r="AL242" s="102">
        <v>28.1</v>
      </c>
      <c r="AM242" s="102"/>
      <c r="AN242" s="102">
        <v>17.0</v>
      </c>
      <c r="AO242" s="102">
        <v>866.2</v>
      </c>
      <c r="AP242" s="102">
        <v>-3.0</v>
      </c>
    </row>
    <row r="243" ht="15.75" customHeight="1">
      <c r="A243" s="102" t="s">
        <v>660</v>
      </c>
      <c r="B243" s="102">
        <v>9183.0</v>
      </c>
      <c r="C243" s="102" t="s">
        <v>406</v>
      </c>
      <c r="D243" s="102">
        <v>111.2</v>
      </c>
      <c r="E243" s="102">
        <v>8.0</v>
      </c>
      <c r="F243" s="102">
        <v>138.1</v>
      </c>
      <c r="G243" s="102">
        <v>17.5</v>
      </c>
      <c r="H243" s="102">
        <v>8.2</v>
      </c>
      <c r="I243" s="102">
        <v>11.2</v>
      </c>
      <c r="J243" s="102">
        <v>37.4</v>
      </c>
      <c r="K243" s="102">
        <v>16.4</v>
      </c>
      <c r="L243" s="102">
        <v>9.4</v>
      </c>
      <c r="M243" s="102">
        <v>55.7</v>
      </c>
      <c r="N243" s="102">
        <v>11.7</v>
      </c>
      <c r="O243" s="102">
        <v>4.4</v>
      </c>
      <c r="P243" s="102">
        <v>25.1</v>
      </c>
      <c r="Q243" s="102">
        <v>49.9</v>
      </c>
      <c r="R243" s="102">
        <v>20.6</v>
      </c>
      <c r="S243" s="102">
        <v>759.7</v>
      </c>
      <c r="T243" s="102">
        <v>2.7</v>
      </c>
      <c r="U243" s="102">
        <v>431.3</v>
      </c>
      <c r="V243" s="102">
        <v>0.7</v>
      </c>
      <c r="W243" s="102">
        <v>515.5</v>
      </c>
      <c r="X243" s="102">
        <v>9.7</v>
      </c>
      <c r="Y243" s="102">
        <v>9.1</v>
      </c>
      <c r="Z243" s="102">
        <v>1.3</v>
      </c>
      <c r="AA243" s="102">
        <v>0.8</v>
      </c>
      <c r="AB243" s="102">
        <v>304.7</v>
      </c>
      <c r="AC243" s="102">
        <v>0.6</v>
      </c>
      <c r="AD243" s="102">
        <v>44.9</v>
      </c>
      <c r="AE243" s="102">
        <v>21.7</v>
      </c>
      <c r="AF243" s="102">
        <v>23.1</v>
      </c>
      <c r="AG243" s="102">
        <v>9.7</v>
      </c>
      <c r="AH243" s="102">
        <v>3.8</v>
      </c>
      <c r="AI243" s="102">
        <v>3.9</v>
      </c>
      <c r="AJ243" s="102">
        <v>9.3</v>
      </c>
      <c r="AK243" s="102">
        <v>32.9</v>
      </c>
      <c r="AL243" s="102">
        <v>28.3</v>
      </c>
      <c r="AM243" s="102"/>
      <c r="AN243" s="102">
        <v>31.0</v>
      </c>
      <c r="AO243" s="102">
        <v>805.3</v>
      </c>
      <c r="AP243" s="102">
        <v>-3.1</v>
      </c>
    </row>
    <row r="244" ht="15.75" customHeight="1">
      <c r="A244" s="102" t="s">
        <v>660</v>
      </c>
      <c r="B244" s="102">
        <v>9184.0</v>
      </c>
      <c r="C244" s="102" t="s">
        <v>661</v>
      </c>
      <c r="D244" s="102">
        <v>332.8</v>
      </c>
      <c r="E244" s="102">
        <v>13.8</v>
      </c>
      <c r="F244" s="102">
        <v>500.9</v>
      </c>
      <c r="G244" s="102">
        <v>18.0</v>
      </c>
      <c r="H244" s="102">
        <v>7.3</v>
      </c>
      <c r="I244" s="102">
        <v>11.5</v>
      </c>
      <c r="J244" s="102">
        <v>37.1</v>
      </c>
      <c r="K244" s="102">
        <v>17.2</v>
      </c>
      <c r="L244" s="102">
        <v>8.8</v>
      </c>
      <c r="M244" s="102">
        <v>164.8</v>
      </c>
      <c r="N244" s="102">
        <v>8.0</v>
      </c>
      <c r="O244" s="102">
        <v>3.8</v>
      </c>
      <c r="P244" s="102">
        <v>15.0</v>
      </c>
      <c r="Q244" s="102">
        <v>36.3</v>
      </c>
      <c r="R244" s="102">
        <v>44.9</v>
      </c>
      <c r="S244" s="102">
        <v>781.6</v>
      </c>
      <c r="T244" s="102">
        <v>2.2</v>
      </c>
      <c r="U244" s="102">
        <v>471.6</v>
      </c>
      <c r="V244" s="102">
        <v>0.6</v>
      </c>
      <c r="W244" s="102">
        <v>1938.1</v>
      </c>
      <c r="X244" s="102">
        <v>17.0</v>
      </c>
      <c r="Y244" s="102">
        <v>14.8</v>
      </c>
      <c r="Z244" s="102">
        <v>1.1</v>
      </c>
      <c r="AA244" s="102">
        <v>1.7</v>
      </c>
      <c r="AB244" s="102">
        <v>572.0</v>
      </c>
      <c r="AC244" s="102">
        <v>0.2</v>
      </c>
      <c r="AD244" s="102">
        <v>22.1</v>
      </c>
      <c r="AE244" s="102">
        <v>25.0</v>
      </c>
      <c r="AF244" s="102">
        <v>13.9</v>
      </c>
      <c r="AG244" s="102">
        <v>38.8</v>
      </c>
      <c r="AH244" s="102">
        <v>2.9</v>
      </c>
      <c r="AI244" s="102">
        <v>2.9</v>
      </c>
      <c r="AJ244" s="102">
        <v>6.4</v>
      </c>
      <c r="AK244" s="102">
        <v>20.4</v>
      </c>
      <c r="AL244" s="102">
        <v>31.8</v>
      </c>
      <c r="AM244" s="102"/>
      <c r="AN244" s="102">
        <v>29.0</v>
      </c>
      <c r="AO244" s="102">
        <v>664.3</v>
      </c>
      <c r="AP244" s="102">
        <v>0.7</v>
      </c>
    </row>
    <row r="245" ht="15.75" customHeight="1">
      <c r="A245" s="102" t="s">
        <v>660</v>
      </c>
      <c r="B245" s="102">
        <v>9185.0</v>
      </c>
      <c r="C245" s="102" t="s">
        <v>408</v>
      </c>
      <c r="D245" s="102">
        <v>92.7</v>
      </c>
      <c r="E245" s="102">
        <v>8.3</v>
      </c>
      <c r="F245" s="102">
        <v>125.3</v>
      </c>
      <c r="G245" s="102">
        <v>18.1</v>
      </c>
      <c r="H245" s="102">
        <v>8.4</v>
      </c>
      <c r="I245" s="102">
        <v>12.2</v>
      </c>
      <c r="J245" s="102">
        <v>37.3</v>
      </c>
      <c r="K245" s="102">
        <v>15.3</v>
      </c>
      <c r="L245" s="102">
        <v>8.6</v>
      </c>
      <c r="M245" s="102">
        <v>46.4</v>
      </c>
      <c r="N245" s="102">
        <v>11.5</v>
      </c>
      <c r="O245" s="102">
        <v>6.7</v>
      </c>
      <c r="P245" s="102">
        <v>18.7</v>
      </c>
      <c r="Q245" s="102">
        <v>51.7</v>
      </c>
      <c r="R245" s="102">
        <v>22.9</v>
      </c>
      <c r="S245" s="102">
        <v>799.7</v>
      </c>
      <c r="T245" s="102">
        <v>5.0</v>
      </c>
      <c r="U245" s="102">
        <v>444.2</v>
      </c>
      <c r="V245" s="102">
        <v>0.8</v>
      </c>
      <c r="W245" s="102">
        <v>388.0</v>
      </c>
      <c r="X245" s="102">
        <v>8.9</v>
      </c>
      <c r="Y245" s="102">
        <v>7.3</v>
      </c>
      <c r="Z245" s="102">
        <v>0.8</v>
      </c>
      <c r="AA245" s="102">
        <v>0.2</v>
      </c>
      <c r="AB245" s="102">
        <v>313.4</v>
      </c>
      <c r="AC245" s="102">
        <v>0.7</v>
      </c>
      <c r="AD245" s="102">
        <v>42.1</v>
      </c>
      <c r="AE245" s="102">
        <v>21.9</v>
      </c>
      <c r="AF245" s="102">
        <v>25.9</v>
      </c>
      <c r="AG245" s="102">
        <v>9.4</v>
      </c>
      <c r="AH245" s="102">
        <v>2.1</v>
      </c>
      <c r="AI245" s="102">
        <v>2.1</v>
      </c>
      <c r="AJ245" s="102">
        <v>6.6</v>
      </c>
      <c r="AK245" s="102">
        <v>16.9</v>
      </c>
      <c r="AL245" s="102">
        <v>27.2</v>
      </c>
      <c r="AM245" s="102"/>
      <c r="AN245" s="102">
        <v>18.0</v>
      </c>
      <c r="AO245" s="102">
        <v>739.8</v>
      </c>
      <c r="AP245" s="102">
        <v>0.2</v>
      </c>
    </row>
    <row r="246" ht="15.75" customHeight="1">
      <c r="A246" s="102" t="s">
        <v>660</v>
      </c>
      <c r="B246" s="102">
        <v>9186.0</v>
      </c>
      <c r="C246" s="102" t="s">
        <v>409</v>
      </c>
      <c r="D246" s="102">
        <v>119.5</v>
      </c>
      <c r="E246" s="102">
        <v>7.8</v>
      </c>
      <c r="F246" s="102">
        <v>157.1</v>
      </c>
      <c r="G246" s="102">
        <v>17.9</v>
      </c>
      <c r="H246" s="102">
        <v>8.2</v>
      </c>
      <c r="I246" s="102">
        <v>12.2</v>
      </c>
      <c r="J246" s="102">
        <v>38.7</v>
      </c>
      <c r="K246" s="102">
        <v>14.9</v>
      </c>
      <c r="L246" s="102">
        <v>7.9</v>
      </c>
      <c r="M246" s="102">
        <v>60.3</v>
      </c>
      <c r="N246" s="102">
        <v>10.2</v>
      </c>
      <c r="O246" s="102">
        <v>5.5</v>
      </c>
      <c r="P246" s="102">
        <v>28.9</v>
      </c>
      <c r="Q246" s="102">
        <v>45.4</v>
      </c>
      <c r="R246" s="102">
        <v>20.2</v>
      </c>
      <c r="S246" s="102">
        <v>787.4</v>
      </c>
      <c r="T246" s="102">
        <v>5.7</v>
      </c>
      <c r="U246" s="102">
        <v>442.4</v>
      </c>
      <c r="V246" s="102">
        <v>0.5</v>
      </c>
      <c r="W246" s="102">
        <v>319.6</v>
      </c>
      <c r="X246" s="102">
        <v>11.8</v>
      </c>
      <c r="Y246" s="102">
        <v>10.5</v>
      </c>
      <c r="Z246" s="102">
        <v>1.3</v>
      </c>
      <c r="AA246" s="102">
        <v>0.6</v>
      </c>
      <c r="AB246" s="102">
        <v>285.3</v>
      </c>
      <c r="AC246" s="102">
        <v>0.8</v>
      </c>
      <c r="AD246" s="102">
        <v>43.4</v>
      </c>
      <c r="AE246" s="102">
        <v>25.3</v>
      </c>
      <c r="AF246" s="102">
        <v>19.9</v>
      </c>
      <c r="AG246" s="102">
        <v>10.6</v>
      </c>
      <c r="AH246" s="102">
        <v>2.0</v>
      </c>
      <c r="AI246" s="102">
        <v>2.3</v>
      </c>
      <c r="AJ246" s="102">
        <v>4.0</v>
      </c>
      <c r="AK246" s="102">
        <v>10.7</v>
      </c>
      <c r="AL246" s="102">
        <v>27.6</v>
      </c>
      <c r="AM246" s="102"/>
      <c r="AN246" s="102">
        <v>19.0</v>
      </c>
      <c r="AO246" s="102">
        <v>760.8</v>
      </c>
      <c r="AP246" s="102">
        <v>-0.5</v>
      </c>
    </row>
    <row r="247" ht="15.75" customHeight="1">
      <c r="A247" s="102" t="s">
        <v>660</v>
      </c>
      <c r="B247" s="102">
        <v>9187.0</v>
      </c>
      <c r="C247" s="102" t="s">
        <v>410</v>
      </c>
      <c r="D247" s="102">
        <v>252.9</v>
      </c>
      <c r="E247" s="102">
        <v>7.9</v>
      </c>
      <c r="F247" s="102">
        <v>175.7</v>
      </c>
      <c r="G247" s="102">
        <v>17.6</v>
      </c>
      <c r="H247" s="102">
        <v>8.1</v>
      </c>
      <c r="I247" s="102">
        <v>10.7</v>
      </c>
      <c r="J247" s="102">
        <v>37.4</v>
      </c>
      <c r="K247" s="102">
        <v>17.2</v>
      </c>
      <c r="L247" s="102">
        <v>9.1</v>
      </c>
      <c r="M247" s="102">
        <v>125.1</v>
      </c>
      <c r="N247" s="102">
        <v>9.9</v>
      </c>
      <c r="O247" s="102">
        <v>4.9</v>
      </c>
      <c r="P247" s="102">
        <v>24.3</v>
      </c>
      <c r="Q247" s="102">
        <v>49.5</v>
      </c>
      <c r="R247" s="102">
        <v>21.3</v>
      </c>
      <c r="S247" s="102">
        <v>751.7</v>
      </c>
      <c r="T247" s="102">
        <v>4.4</v>
      </c>
      <c r="U247" s="102">
        <v>460.4</v>
      </c>
      <c r="V247" s="102">
        <v>0.5</v>
      </c>
      <c r="W247" s="102">
        <v>348.0</v>
      </c>
      <c r="X247" s="102">
        <v>13.1</v>
      </c>
      <c r="Y247" s="102">
        <v>11.2</v>
      </c>
      <c r="Z247" s="102">
        <v>1.2</v>
      </c>
      <c r="AA247" s="102">
        <v>0.6</v>
      </c>
      <c r="AB247" s="102">
        <v>280.7</v>
      </c>
      <c r="AC247" s="102">
        <v>0.9</v>
      </c>
      <c r="AD247" s="102">
        <v>33.7</v>
      </c>
      <c r="AE247" s="102">
        <v>26.1</v>
      </c>
      <c r="AF247" s="102">
        <v>28.2</v>
      </c>
      <c r="AG247" s="102">
        <v>11.1</v>
      </c>
      <c r="AH247" s="102">
        <v>2.7</v>
      </c>
      <c r="AI247" s="102">
        <v>2.6</v>
      </c>
      <c r="AJ247" s="102">
        <v>6.0</v>
      </c>
      <c r="AK247" s="102">
        <v>17.7</v>
      </c>
      <c r="AL247" s="102">
        <v>29.2</v>
      </c>
      <c r="AM247" s="102"/>
      <c r="AN247" s="102">
        <v>46.0</v>
      </c>
      <c r="AO247" s="102">
        <v>1439.5</v>
      </c>
      <c r="AP247" s="102">
        <v>-1.1</v>
      </c>
    </row>
    <row r="248" ht="15.75" customHeight="1">
      <c r="A248" s="102" t="s">
        <v>660</v>
      </c>
      <c r="B248" s="102">
        <v>9188.0</v>
      </c>
      <c r="C248" s="102" t="s">
        <v>411</v>
      </c>
      <c r="D248" s="102">
        <v>133.0</v>
      </c>
      <c r="E248" s="102">
        <v>11.2</v>
      </c>
      <c r="F248" s="102">
        <v>272.6</v>
      </c>
      <c r="G248" s="102">
        <v>17.9</v>
      </c>
      <c r="H248" s="102">
        <v>6.9</v>
      </c>
      <c r="I248" s="102">
        <v>9.4</v>
      </c>
      <c r="J248" s="102">
        <v>37.2</v>
      </c>
      <c r="K248" s="102">
        <v>18.6</v>
      </c>
      <c r="L248" s="102">
        <v>10.0</v>
      </c>
      <c r="M248" s="102">
        <v>63.9</v>
      </c>
      <c r="N248" s="102">
        <v>9.4</v>
      </c>
      <c r="O248" s="102">
        <v>1.8</v>
      </c>
      <c r="P248" s="102">
        <v>23.2</v>
      </c>
      <c r="Q248" s="102">
        <v>34.8</v>
      </c>
      <c r="R248" s="102">
        <v>40.2</v>
      </c>
      <c r="S248" s="102">
        <v>718.7</v>
      </c>
      <c r="T248" s="102">
        <v>2.5</v>
      </c>
      <c r="U248" s="102">
        <v>482.7</v>
      </c>
      <c r="V248" s="102">
        <v>0.4</v>
      </c>
      <c r="W248" s="102">
        <v>781.9</v>
      </c>
      <c r="X248" s="102">
        <v>14.5</v>
      </c>
      <c r="Y248" s="102">
        <v>13.0</v>
      </c>
      <c r="Z248" s="102">
        <v>0.9</v>
      </c>
      <c r="AA248" s="102">
        <v>0.4</v>
      </c>
      <c r="AB248" s="102">
        <v>313.7</v>
      </c>
      <c r="AC248" s="102">
        <v>0.5</v>
      </c>
      <c r="AD248" s="102">
        <v>29.5</v>
      </c>
      <c r="AE248" s="102">
        <v>20.1</v>
      </c>
      <c r="AF248" s="102">
        <v>26.4</v>
      </c>
      <c r="AG248" s="102">
        <v>23.6</v>
      </c>
      <c r="AH248" s="102">
        <v>2.9</v>
      </c>
      <c r="AI248" s="102">
        <v>2.8</v>
      </c>
      <c r="AJ248" s="102">
        <v>5.3</v>
      </c>
      <c r="AK248" s="102">
        <v>16.9</v>
      </c>
      <c r="AL248" s="102">
        <v>25.5</v>
      </c>
      <c r="AM248" s="102"/>
      <c r="AN248" s="102">
        <v>14.0</v>
      </c>
      <c r="AO248" s="102">
        <v>487.7</v>
      </c>
      <c r="AP248" s="102">
        <v>-1.3</v>
      </c>
    </row>
    <row r="249" ht="15.75" customHeight="1">
      <c r="A249" s="102" t="s">
        <v>660</v>
      </c>
      <c r="B249" s="102">
        <v>9189.0</v>
      </c>
      <c r="C249" s="102" t="s">
        <v>412</v>
      </c>
      <c r="D249" s="102">
        <v>171.5</v>
      </c>
      <c r="E249" s="102">
        <v>7.2</v>
      </c>
      <c r="F249" s="102">
        <v>111.8</v>
      </c>
      <c r="G249" s="102">
        <v>16.7</v>
      </c>
      <c r="H249" s="102">
        <v>7.9</v>
      </c>
      <c r="I249" s="102">
        <v>10.8</v>
      </c>
      <c r="J249" s="102">
        <v>36.4</v>
      </c>
      <c r="K249" s="102">
        <v>17.8</v>
      </c>
      <c r="L249" s="102">
        <v>10.4</v>
      </c>
      <c r="M249" s="102">
        <v>83.8</v>
      </c>
      <c r="N249" s="102">
        <v>11.9</v>
      </c>
      <c r="O249" s="102">
        <v>4.6</v>
      </c>
      <c r="P249" s="102">
        <v>24.7</v>
      </c>
      <c r="Q249" s="102">
        <v>46.7</v>
      </c>
      <c r="R249" s="102">
        <v>24.1</v>
      </c>
      <c r="S249" s="102">
        <v>776.1</v>
      </c>
      <c r="T249" s="102">
        <v>3.8</v>
      </c>
      <c r="U249" s="102">
        <v>493.1</v>
      </c>
      <c r="V249" s="102">
        <v>0.5</v>
      </c>
      <c r="W249" s="102">
        <v>535.0</v>
      </c>
      <c r="X249" s="102">
        <v>10.6</v>
      </c>
      <c r="Y249" s="102">
        <v>9.1</v>
      </c>
      <c r="Z249" s="102">
        <v>0.8</v>
      </c>
      <c r="AA249" s="102">
        <v>1.0</v>
      </c>
      <c r="AB249" s="102">
        <v>339.1</v>
      </c>
      <c r="AC249" s="102">
        <v>0.8</v>
      </c>
      <c r="AD249" s="102">
        <v>43.1</v>
      </c>
      <c r="AE249" s="102">
        <v>22.7</v>
      </c>
      <c r="AF249" s="102">
        <v>23.0</v>
      </c>
      <c r="AG249" s="102">
        <v>10.4</v>
      </c>
      <c r="AH249" s="102">
        <v>3.3</v>
      </c>
      <c r="AI249" s="102">
        <v>3.2</v>
      </c>
      <c r="AJ249" s="102">
        <v>8.2</v>
      </c>
      <c r="AK249" s="102">
        <v>22.6</v>
      </c>
      <c r="AL249" s="102">
        <v>27.9</v>
      </c>
      <c r="AM249" s="102"/>
      <c r="AN249" s="102">
        <v>35.0</v>
      </c>
      <c r="AO249" s="102">
        <v>1534.0</v>
      </c>
      <c r="AP249" s="102">
        <v>-3.0</v>
      </c>
    </row>
    <row r="250" ht="15.75" customHeight="1">
      <c r="A250" s="102" t="s">
        <v>660</v>
      </c>
      <c r="B250" s="102">
        <v>9190.0</v>
      </c>
      <c r="C250" s="102" t="s">
        <v>413</v>
      </c>
      <c r="D250" s="102">
        <v>131.7</v>
      </c>
      <c r="E250" s="102">
        <v>7.1</v>
      </c>
      <c r="F250" s="102">
        <v>136.3</v>
      </c>
      <c r="G250" s="102">
        <v>18.0</v>
      </c>
      <c r="H250" s="102">
        <v>8.0</v>
      </c>
      <c r="I250" s="102">
        <v>10.6</v>
      </c>
      <c r="J250" s="102">
        <v>36.8</v>
      </c>
      <c r="K250" s="102">
        <v>17.1</v>
      </c>
      <c r="L250" s="102">
        <v>9.5</v>
      </c>
      <c r="M250" s="102">
        <v>65.3</v>
      </c>
      <c r="N250" s="102">
        <v>11.5</v>
      </c>
      <c r="O250" s="102">
        <v>5.1</v>
      </c>
      <c r="P250" s="102">
        <v>19.0</v>
      </c>
      <c r="Q250" s="102">
        <v>49.2</v>
      </c>
      <c r="R250" s="102">
        <v>26.7</v>
      </c>
      <c r="S250" s="102">
        <v>767.4</v>
      </c>
      <c r="T250" s="102">
        <v>3.9</v>
      </c>
      <c r="U250" s="102">
        <v>470.9</v>
      </c>
      <c r="V250" s="102">
        <v>0.6</v>
      </c>
      <c r="W250" s="102">
        <v>762.7</v>
      </c>
      <c r="X250" s="102">
        <v>10.8</v>
      </c>
      <c r="Y250" s="102">
        <v>9.7</v>
      </c>
      <c r="Z250" s="102">
        <v>1.2</v>
      </c>
      <c r="AA250" s="102">
        <v>0.3</v>
      </c>
      <c r="AB250" s="102">
        <v>316.7</v>
      </c>
      <c r="AC250" s="102">
        <v>0.7</v>
      </c>
      <c r="AD250" s="102">
        <v>47.0</v>
      </c>
      <c r="AE250" s="102">
        <v>18.8</v>
      </c>
      <c r="AF250" s="102">
        <v>22.9</v>
      </c>
      <c r="AG250" s="102">
        <v>10.6</v>
      </c>
      <c r="AH250" s="102">
        <v>2.7</v>
      </c>
      <c r="AI250" s="102">
        <v>2.5</v>
      </c>
      <c r="AJ250" s="102">
        <v>6.3</v>
      </c>
      <c r="AK250" s="102">
        <v>23.7</v>
      </c>
      <c r="AL250" s="102">
        <v>30.6</v>
      </c>
      <c r="AM250" s="102"/>
      <c r="AN250" s="102">
        <v>34.0</v>
      </c>
      <c r="AO250" s="102">
        <v>966.4</v>
      </c>
      <c r="AP250" s="102">
        <v>-1.0</v>
      </c>
    </row>
    <row r="251" ht="15.75" customHeight="1">
      <c r="A251" s="102" t="s">
        <v>660</v>
      </c>
      <c r="B251" s="102">
        <v>9261.0</v>
      </c>
      <c r="C251" s="102" t="s">
        <v>414</v>
      </c>
      <c r="D251" s="102">
        <v>65.3</v>
      </c>
      <c r="E251" s="102">
        <v>12.1</v>
      </c>
      <c r="F251" s="102">
        <v>992.2</v>
      </c>
      <c r="G251" s="102">
        <v>15.2</v>
      </c>
      <c r="H251" s="102">
        <v>8.4</v>
      </c>
      <c r="I251" s="102">
        <v>13.2</v>
      </c>
      <c r="J251" s="102">
        <v>35.6</v>
      </c>
      <c r="K251" s="102">
        <v>16.9</v>
      </c>
      <c r="L251" s="102">
        <v>10.7</v>
      </c>
      <c r="M251" s="102">
        <v>31.3</v>
      </c>
      <c r="N251" s="102">
        <v>17.0</v>
      </c>
      <c r="O251" s="102">
        <v>3.7</v>
      </c>
      <c r="P251" s="102">
        <v>15.9</v>
      </c>
      <c r="Q251" s="102">
        <v>50.2</v>
      </c>
      <c r="R251" s="102">
        <v>30.3</v>
      </c>
      <c r="S251" s="102">
        <v>584.1</v>
      </c>
      <c r="T251" s="102">
        <v>10.2</v>
      </c>
      <c r="U251" s="102">
        <v>533.2</v>
      </c>
      <c r="V251" s="102">
        <v>0.4</v>
      </c>
      <c r="W251" s="102">
        <v>547.5</v>
      </c>
      <c r="X251" s="102">
        <v>11.0</v>
      </c>
      <c r="Y251" s="102">
        <v>9.5</v>
      </c>
      <c r="Z251" s="102">
        <v>2.4</v>
      </c>
      <c r="AA251" s="102">
        <v>0.8</v>
      </c>
      <c r="AB251" s="102">
        <v>513.0</v>
      </c>
      <c r="AC251" s="102">
        <v>0.1</v>
      </c>
      <c r="AD251" s="102">
        <v>19.0</v>
      </c>
      <c r="AE251" s="102">
        <v>18.6</v>
      </c>
      <c r="AF251" s="102">
        <v>36.4</v>
      </c>
      <c r="AG251" s="102">
        <v>25.9</v>
      </c>
      <c r="AH251" s="102">
        <v>4.6</v>
      </c>
      <c r="AI251" s="102">
        <v>4.6</v>
      </c>
      <c r="AJ251" s="102">
        <v>9.8</v>
      </c>
      <c r="AK251" s="102">
        <v>44.3</v>
      </c>
      <c r="AL251" s="102">
        <v>28.1</v>
      </c>
      <c r="AM251" s="102"/>
      <c r="AN251" s="102">
        <v>1.0</v>
      </c>
      <c r="AO251" s="102">
        <v>65.8</v>
      </c>
      <c r="AP251" s="102">
        <v>-2.0</v>
      </c>
    </row>
    <row r="252" ht="15.75" customHeight="1">
      <c r="A252" s="102" t="s">
        <v>660</v>
      </c>
      <c r="B252" s="102">
        <v>9262.0</v>
      </c>
      <c r="C252" s="102" t="s">
        <v>415</v>
      </c>
      <c r="D252" s="102">
        <v>51.0</v>
      </c>
      <c r="E252" s="102">
        <v>11.3</v>
      </c>
      <c r="F252" s="102">
        <v>732.4</v>
      </c>
      <c r="G252" s="102">
        <v>12.8</v>
      </c>
      <c r="H252" s="102">
        <v>10.6</v>
      </c>
      <c r="I252" s="102">
        <v>13.7</v>
      </c>
      <c r="J252" s="102">
        <v>34.9</v>
      </c>
      <c r="K252" s="102">
        <v>17.4</v>
      </c>
      <c r="L252" s="102">
        <v>10.7</v>
      </c>
      <c r="M252" s="102">
        <v>24.2</v>
      </c>
      <c r="N252" s="102">
        <v>16.6</v>
      </c>
      <c r="O252" s="102">
        <v>4.1</v>
      </c>
      <c r="P252" s="102">
        <v>14.1</v>
      </c>
      <c r="Q252" s="102">
        <v>48.9</v>
      </c>
      <c r="R252" s="102">
        <v>32.9</v>
      </c>
      <c r="S252" s="102">
        <v>605.2</v>
      </c>
      <c r="T252" s="102">
        <v>3.1</v>
      </c>
      <c r="U252" s="102">
        <v>599.6</v>
      </c>
      <c r="V252" s="102">
        <v>0.5</v>
      </c>
      <c r="W252" s="102">
        <v>593.6</v>
      </c>
      <c r="X252" s="102">
        <v>12.6</v>
      </c>
      <c r="Y252" s="102">
        <v>14.5</v>
      </c>
      <c r="Z252" s="102">
        <v>1.5</v>
      </c>
      <c r="AA252" s="102">
        <v>0.6</v>
      </c>
      <c r="AB252" s="102">
        <v>679.9</v>
      </c>
      <c r="AC252" s="102">
        <v>0.1</v>
      </c>
      <c r="AD252" s="102">
        <v>27.7</v>
      </c>
      <c r="AE252" s="102">
        <v>22.0</v>
      </c>
      <c r="AF252" s="102">
        <v>32.6</v>
      </c>
      <c r="AG252" s="102">
        <v>17.7</v>
      </c>
      <c r="AH252" s="102">
        <v>5.3</v>
      </c>
      <c r="AI252" s="102">
        <v>5.1</v>
      </c>
      <c r="AJ252" s="102">
        <v>12.1</v>
      </c>
      <c r="AK252" s="102">
        <v>49.0</v>
      </c>
      <c r="AL252" s="102">
        <v>25.1</v>
      </c>
      <c r="AM252" s="102"/>
      <c r="AN252" s="102">
        <v>1.0</v>
      </c>
      <c r="AO252" s="102">
        <v>69.6</v>
      </c>
      <c r="AP252" s="102">
        <v>-3.3</v>
      </c>
    </row>
    <row r="253" ht="15.75" customHeight="1">
      <c r="A253" s="102" t="s">
        <v>660</v>
      </c>
      <c r="B253" s="102">
        <v>9263.0</v>
      </c>
      <c r="C253" s="102" t="s">
        <v>416</v>
      </c>
      <c r="D253" s="102">
        <v>45.2</v>
      </c>
      <c r="E253" s="102">
        <v>11.6</v>
      </c>
      <c r="F253" s="102">
        <v>668.7</v>
      </c>
      <c r="G253" s="102">
        <v>14.3</v>
      </c>
      <c r="H253" s="102">
        <v>8.1</v>
      </c>
      <c r="I253" s="102">
        <v>13.1</v>
      </c>
      <c r="J253" s="102">
        <v>36.7</v>
      </c>
      <c r="K253" s="102">
        <v>17.5</v>
      </c>
      <c r="L253" s="102">
        <v>10.3</v>
      </c>
      <c r="M253" s="102">
        <v>22.6</v>
      </c>
      <c r="N253" s="102">
        <v>22.5</v>
      </c>
      <c r="O253" s="102">
        <v>5.1</v>
      </c>
      <c r="P253" s="102">
        <v>19.4</v>
      </c>
      <c r="Q253" s="102">
        <v>42.9</v>
      </c>
      <c r="R253" s="102">
        <v>32.6</v>
      </c>
      <c r="S253" s="102">
        <v>657.1</v>
      </c>
      <c r="T253" s="102">
        <v>2.7</v>
      </c>
      <c r="U253" s="102">
        <v>538.5</v>
      </c>
      <c r="V253" s="102">
        <v>0.8</v>
      </c>
      <c r="W253" s="102">
        <v>609.4</v>
      </c>
      <c r="X253" s="102">
        <v>9.3</v>
      </c>
      <c r="Y253" s="102">
        <v>8.6</v>
      </c>
      <c r="Z253" s="102">
        <v>3.3</v>
      </c>
      <c r="AA253" s="102">
        <v>2.5</v>
      </c>
      <c r="AB253" s="102">
        <v>575.1</v>
      </c>
      <c r="AC253" s="102">
        <v>0.3</v>
      </c>
      <c r="AD253" s="102">
        <v>26.4</v>
      </c>
      <c r="AE253" s="102">
        <v>29.2</v>
      </c>
      <c r="AF253" s="102">
        <v>28.5</v>
      </c>
      <c r="AG253" s="102">
        <v>15.6</v>
      </c>
      <c r="AH253" s="102">
        <v>5.7</v>
      </c>
      <c r="AI253" s="102">
        <v>5.8</v>
      </c>
      <c r="AJ253" s="102">
        <v>12.3</v>
      </c>
      <c r="AK253" s="102">
        <v>65.6</v>
      </c>
      <c r="AL253" s="102">
        <v>27.9</v>
      </c>
      <c r="AM253" s="102"/>
      <c r="AN253" s="102">
        <v>1.0</v>
      </c>
      <c r="AO253" s="102">
        <v>67.6</v>
      </c>
      <c r="AP253" s="102">
        <v>-5.0</v>
      </c>
    </row>
    <row r="254" ht="15.75" customHeight="1">
      <c r="A254" s="102" t="s">
        <v>660</v>
      </c>
      <c r="B254" s="102">
        <v>9271.0</v>
      </c>
      <c r="C254" s="102" t="s">
        <v>417</v>
      </c>
      <c r="D254" s="102">
        <v>117.3</v>
      </c>
      <c r="E254" s="102">
        <v>5.6</v>
      </c>
      <c r="F254" s="102">
        <v>136.2</v>
      </c>
      <c r="G254" s="102">
        <v>16.5</v>
      </c>
      <c r="H254" s="102">
        <v>8.5</v>
      </c>
      <c r="I254" s="102">
        <v>11.7</v>
      </c>
      <c r="J254" s="102">
        <v>38.0</v>
      </c>
      <c r="K254" s="102">
        <v>16.2</v>
      </c>
      <c r="L254" s="102">
        <v>9.1</v>
      </c>
      <c r="M254" s="102">
        <v>58.1</v>
      </c>
      <c r="N254" s="102">
        <v>11.9</v>
      </c>
      <c r="O254" s="102">
        <v>4.9</v>
      </c>
      <c r="P254" s="102">
        <v>22.7</v>
      </c>
      <c r="Q254" s="102">
        <v>49.0</v>
      </c>
      <c r="R254" s="102">
        <v>23.4</v>
      </c>
      <c r="S254" s="102">
        <v>784.4</v>
      </c>
      <c r="T254" s="102">
        <v>5.1</v>
      </c>
      <c r="U254" s="102">
        <v>473.5</v>
      </c>
      <c r="V254" s="102">
        <v>0.7</v>
      </c>
      <c r="W254" s="102">
        <v>380.9</v>
      </c>
      <c r="X254" s="102">
        <v>9.5</v>
      </c>
      <c r="Y254" s="102">
        <v>8.9</v>
      </c>
      <c r="Z254" s="102">
        <v>1.6</v>
      </c>
      <c r="AA254" s="102">
        <v>3.8</v>
      </c>
      <c r="AB254" s="102">
        <v>373.4</v>
      </c>
      <c r="AC254" s="102">
        <v>0.6</v>
      </c>
      <c r="AD254" s="102">
        <v>43.3</v>
      </c>
      <c r="AE254" s="102">
        <v>20.7</v>
      </c>
      <c r="AF254" s="102">
        <v>23.0</v>
      </c>
      <c r="AG254" s="102">
        <v>12.4</v>
      </c>
      <c r="AH254" s="102">
        <v>3.3</v>
      </c>
      <c r="AI254" s="102">
        <v>3.2</v>
      </c>
      <c r="AJ254" s="102">
        <v>6.5</v>
      </c>
      <c r="AK254" s="102">
        <v>31.3</v>
      </c>
      <c r="AL254" s="102">
        <v>28.6</v>
      </c>
      <c r="AM254" s="102"/>
      <c r="AN254" s="102">
        <v>26.0</v>
      </c>
      <c r="AO254" s="102">
        <v>861.3</v>
      </c>
      <c r="AP254" s="102">
        <v>-2.5</v>
      </c>
    </row>
    <row r="255" ht="15.75" customHeight="1">
      <c r="A255" s="102" t="s">
        <v>660</v>
      </c>
      <c r="B255" s="102">
        <v>9272.0</v>
      </c>
      <c r="C255" s="102" t="s">
        <v>418</v>
      </c>
      <c r="D255" s="102">
        <v>78.9</v>
      </c>
      <c r="E255" s="102">
        <v>3.1</v>
      </c>
      <c r="F255" s="102">
        <v>80.1</v>
      </c>
      <c r="G255" s="102">
        <v>16.5</v>
      </c>
      <c r="H255" s="102">
        <v>8.4</v>
      </c>
      <c r="I255" s="102">
        <v>10.6</v>
      </c>
      <c r="J255" s="102">
        <v>38.3</v>
      </c>
      <c r="K255" s="102">
        <v>16.5</v>
      </c>
      <c r="L255" s="102">
        <v>9.7</v>
      </c>
      <c r="M255" s="102">
        <v>39.1</v>
      </c>
      <c r="N255" s="102">
        <v>11.3</v>
      </c>
      <c r="O255" s="102">
        <v>4.0</v>
      </c>
      <c r="P255" s="102">
        <v>29.8</v>
      </c>
      <c r="Q255" s="102">
        <v>43.2</v>
      </c>
      <c r="R255" s="102">
        <v>22.9</v>
      </c>
      <c r="S255" s="102">
        <v>844.0</v>
      </c>
      <c r="T255" s="102">
        <v>2.5</v>
      </c>
      <c r="U255" s="102">
        <v>475.5</v>
      </c>
      <c r="V255" s="102">
        <v>0.6</v>
      </c>
      <c r="W255" s="102">
        <v>257.6</v>
      </c>
      <c r="X255" s="102">
        <v>7.6</v>
      </c>
      <c r="Y255" s="102">
        <v>7.7</v>
      </c>
      <c r="Z255" s="102">
        <v>1.1</v>
      </c>
      <c r="AA255" s="102">
        <v>0.3</v>
      </c>
      <c r="AB255" s="102">
        <v>261.9</v>
      </c>
      <c r="AC255" s="102">
        <v>0.8</v>
      </c>
      <c r="AD255" s="102">
        <v>44.3</v>
      </c>
      <c r="AE255" s="102">
        <v>20.8</v>
      </c>
      <c r="AF255" s="102">
        <v>26.0</v>
      </c>
      <c r="AG255" s="102">
        <v>8.0</v>
      </c>
      <c r="AH255" s="102">
        <v>3.8</v>
      </c>
      <c r="AI255" s="102">
        <v>3.4</v>
      </c>
      <c r="AJ255" s="102">
        <v>13.4</v>
      </c>
      <c r="AK255" s="102">
        <v>21.1</v>
      </c>
      <c r="AL255" s="102">
        <v>28.9</v>
      </c>
      <c r="AM255" s="102"/>
      <c r="AN255" s="102">
        <v>25.0</v>
      </c>
      <c r="AO255" s="102">
        <v>984.1</v>
      </c>
      <c r="AP255" s="102">
        <v>-4.0</v>
      </c>
    </row>
    <row r="256" ht="15.75" customHeight="1">
      <c r="A256" s="102" t="s">
        <v>660</v>
      </c>
      <c r="B256" s="102">
        <v>9273.0</v>
      </c>
      <c r="C256" s="102" t="s">
        <v>419</v>
      </c>
      <c r="D256" s="102">
        <v>114.5</v>
      </c>
      <c r="E256" s="102">
        <v>7.1</v>
      </c>
      <c r="F256" s="102">
        <v>107.4</v>
      </c>
      <c r="G256" s="102">
        <v>18.3</v>
      </c>
      <c r="H256" s="102">
        <v>8.5</v>
      </c>
      <c r="I256" s="102">
        <v>11.8</v>
      </c>
      <c r="J256" s="102">
        <v>37.6</v>
      </c>
      <c r="K256" s="102">
        <v>15.2</v>
      </c>
      <c r="L256" s="102">
        <v>8.6</v>
      </c>
      <c r="M256" s="102">
        <v>57.2</v>
      </c>
      <c r="N256" s="102">
        <v>10.9</v>
      </c>
      <c r="O256" s="102">
        <v>5.1</v>
      </c>
      <c r="P256" s="102">
        <v>30.2</v>
      </c>
      <c r="Q256" s="102">
        <v>43.8</v>
      </c>
      <c r="R256" s="102">
        <v>21.0</v>
      </c>
      <c r="S256" s="102">
        <v>792.3</v>
      </c>
      <c r="T256" s="102">
        <v>3.1</v>
      </c>
      <c r="U256" s="102">
        <v>445.0</v>
      </c>
      <c r="V256" s="102">
        <v>0.6</v>
      </c>
      <c r="W256" s="102">
        <v>425.2</v>
      </c>
      <c r="X256" s="102">
        <v>8.5</v>
      </c>
      <c r="Y256" s="102">
        <v>7.7</v>
      </c>
      <c r="Z256" s="102">
        <v>0.9</v>
      </c>
      <c r="AA256" s="102">
        <v>0.3</v>
      </c>
      <c r="AB256" s="102">
        <v>298.2</v>
      </c>
      <c r="AC256" s="102">
        <v>1.0</v>
      </c>
      <c r="AD256" s="102">
        <v>45.7</v>
      </c>
      <c r="AE256" s="102">
        <v>20.7</v>
      </c>
      <c r="AF256" s="102">
        <v>22.5</v>
      </c>
      <c r="AG256" s="102">
        <v>10.1</v>
      </c>
      <c r="AH256" s="102">
        <v>2.8</v>
      </c>
      <c r="AI256" s="102">
        <v>2.9</v>
      </c>
      <c r="AJ256" s="102">
        <v>7.4</v>
      </c>
      <c r="AK256" s="102">
        <v>14.4</v>
      </c>
      <c r="AL256" s="102">
        <v>30.2</v>
      </c>
      <c r="AM256" s="102"/>
      <c r="AN256" s="102">
        <v>24.0</v>
      </c>
      <c r="AO256" s="102">
        <v>1066.4</v>
      </c>
      <c r="AP256" s="102">
        <v>-0.6</v>
      </c>
    </row>
    <row r="257" ht="15.75" customHeight="1">
      <c r="A257" s="102" t="s">
        <v>660</v>
      </c>
      <c r="B257" s="102">
        <v>9274.0</v>
      </c>
      <c r="C257" s="102" t="s">
        <v>420</v>
      </c>
      <c r="D257" s="102">
        <v>150.5</v>
      </c>
      <c r="E257" s="102">
        <v>6.0</v>
      </c>
      <c r="F257" s="102">
        <v>111.6</v>
      </c>
      <c r="G257" s="102">
        <v>18.3</v>
      </c>
      <c r="H257" s="102">
        <v>8.3</v>
      </c>
      <c r="I257" s="102">
        <v>11.3</v>
      </c>
      <c r="J257" s="102">
        <v>38.8</v>
      </c>
      <c r="K257" s="102">
        <v>15.4</v>
      </c>
      <c r="L257" s="102">
        <v>8.0</v>
      </c>
      <c r="M257" s="102">
        <v>75.9</v>
      </c>
      <c r="N257" s="102">
        <v>9.0</v>
      </c>
      <c r="O257" s="102">
        <v>2.5</v>
      </c>
      <c r="P257" s="102">
        <v>36.1</v>
      </c>
      <c r="Q257" s="102">
        <v>49.2</v>
      </c>
      <c r="R257" s="102">
        <v>12.1</v>
      </c>
      <c r="S257" s="102">
        <v>823.5</v>
      </c>
      <c r="T257" s="102">
        <v>3.5</v>
      </c>
      <c r="U257" s="102">
        <v>427.8</v>
      </c>
      <c r="V257" s="102">
        <v>0.7</v>
      </c>
      <c r="W257" s="102">
        <v>331.9</v>
      </c>
      <c r="X257" s="102">
        <v>9.6</v>
      </c>
      <c r="Y257" s="102">
        <v>8.4</v>
      </c>
      <c r="Z257" s="102">
        <v>1.1</v>
      </c>
      <c r="AA257" s="102">
        <v>1.6</v>
      </c>
      <c r="AB257" s="102">
        <v>273.6</v>
      </c>
      <c r="AC257" s="102">
        <v>1.1</v>
      </c>
      <c r="AD257" s="102">
        <v>48.7</v>
      </c>
      <c r="AE257" s="102">
        <v>20.3</v>
      </c>
      <c r="AF257" s="102">
        <v>15.8</v>
      </c>
      <c r="AG257" s="102">
        <v>13.9</v>
      </c>
      <c r="AH257" s="102">
        <v>2.5</v>
      </c>
      <c r="AI257" s="102">
        <v>2.7</v>
      </c>
      <c r="AJ257" s="102">
        <v>6.0</v>
      </c>
      <c r="AK257" s="102">
        <v>15.5</v>
      </c>
      <c r="AL257" s="102">
        <v>29.7</v>
      </c>
      <c r="AM257" s="102"/>
      <c r="AN257" s="102">
        <v>35.0</v>
      </c>
      <c r="AO257" s="102">
        <v>1347.9</v>
      </c>
      <c r="AP257" s="102">
        <v>-0.2</v>
      </c>
    </row>
    <row r="258" ht="15.75" customHeight="1">
      <c r="A258" s="102" t="s">
        <v>660</v>
      </c>
      <c r="B258" s="102">
        <v>9275.0</v>
      </c>
      <c r="C258" s="102" t="s">
        <v>421</v>
      </c>
      <c r="D258" s="102">
        <v>188.0</v>
      </c>
      <c r="E258" s="102">
        <v>5.2</v>
      </c>
      <c r="F258" s="102">
        <v>122.8</v>
      </c>
      <c r="G258" s="102">
        <v>16.6</v>
      </c>
      <c r="H258" s="102">
        <v>8.0</v>
      </c>
      <c r="I258" s="102">
        <v>11.1</v>
      </c>
      <c r="J258" s="102">
        <v>37.6</v>
      </c>
      <c r="K258" s="102">
        <v>16.9</v>
      </c>
      <c r="L258" s="102">
        <v>9.8</v>
      </c>
      <c r="M258" s="102">
        <v>92.8</v>
      </c>
      <c r="N258" s="102">
        <v>9.8</v>
      </c>
      <c r="O258" s="102">
        <v>4.1</v>
      </c>
      <c r="P258" s="102">
        <v>29.6</v>
      </c>
      <c r="Q258" s="102">
        <v>47.6</v>
      </c>
      <c r="R258" s="102">
        <v>18.7</v>
      </c>
      <c r="S258" s="102">
        <v>798.7</v>
      </c>
      <c r="T258" s="102">
        <v>1.0</v>
      </c>
      <c r="U258" s="102">
        <v>459.6</v>
      </c>
      <c r="V258" s="102">
        <v>0.9</v>
      </c>
      <c r="W258" s="102">
        <v>285.9</v>
      </c>
      <c r="X258" s="102">
        <v>8.9</v>
      </c>
      <c r="Y258" s="102">
        <v>8.2</v>
      </c>
      <c r="Z258" s="102">
        <v>0.9</v>
      </c>
      <c r="AA258" s="102">
        <v>0.2</v>
      </c>
      <c r="AB258" s="102">
        <v>276.5</v>
      </c>
      <c r="AC258" s="102">
        <v>0.9</v>
      </c>
      <c r="AD258" s="102">
        <v>41.6</v>
      </c>
      <c r="AE258" s="102">
        <v>25.4</v>
      </c>
      <c r="AF258" s="102">
        <v>24.3</v>
      </c>
      <c r="AG258" s="102">
        <v>7.7</v>
      </c>
      <c r="AH258" s="102">
        <v>3.8</v>
      </c>
      <c r="AI258" s="102">
        <v>3.8</v>
      </c>
      <c r="AJ258" s="102">
        <v>13.1</v>
      </c>
      <c r="AK258" s="102">
        <v>26.4</v>
      </c>
      <c r="AL258" s="102">
        <v>29.4</v>
      </c>
      <c r="AM258" s="102"/>
      <c r="AN258" s="102">
        <v>38.0</v>
      </c>
      <c r="AO258" s="102">
        <v>1530.3</v>
      </c>
      <c r="AP258" s="102">
        <v>-3.0</v>
      </c>
    </row>
    <row r="259" ht="15.75" customHeight="1">
      <c r="A259" s="102" t="s">
        <v>660</v>
      </c>
      <c r="B259" s="102">
        <v>9276.0</v>
      </c>
      <c r="C259" s="102" t="s">
        <v>422</v>
      </c>
      <c r="D259" s="102">
        <v>78.3</v>
      </c>
      <c r="E259" s="102">
        <v>5.7</v>
      </c>
      <c r="F259" s="102">
        <v>80.3</v>
      </c>
      <c r="G259" s="102">
        <v>15.7</v>
      </c>
      <c r="H259" s="102">
        <v>8.0</v>
      </c>
      <c r="I259" s="102">
        <v>11.2</v>
      </c>
      <c r="J259" s="102">
        <v>37.8</v>
      </c>
      <c r="K259" s="102">
        <v>17.3</v>
      </c>
      <c r="L259" s="102">
        <v>10.0</v>
      </c>
      <c r="M259" s="102">
        <v>39.1</v>
      </c>
      <c r="N259" s="102">
        <v>10.2</v>
      </c>
      <c r="O259" s="102">
        <v>2.9</v>
      </c>
      <c r="P259" s="102">
        <v>27.8</v>
      </c>
      <c r="Q259" s="102">
        <v>50.1</v>
      </c>
      <c r="R259" s="102">
        <v>19.2</v>
      </c>
      <c r="S259" s="102">
        <v>788.6</v>
      </c>
      <c r="T259" s="102">
        <v>2.0</v>
      </c>
      <c r="U259" s="102">
        <v>495.6</v>
      </c>
      <c r="V259" s="102">
        <v>0.6</v>
      </c>
      <c r="W259" s="102">
        <v>415.8</v>
      </c>
      <c r="X259" s="102">
        <v>7.6</v>
      </c>
      <c r="Y259" s="102">
        <v>7.1</v>
      </c>
      <c r="Z259" s="102">
        <v>1.2</v>
      </c>
      <c r="AA259" s="102">
        <v>0.3</v>
      </c>
      <c r="AB259" s="102">
        <v>299.3</v>
      </c>
      <c r="AC259" s="102">
        <v>0.8</v>
      </c>
      <c r="AD259" s="102">
        <v>47.1</v>
      </c>
      <c r="AE259" s="102">
        <v>18.9</v>
      </c>
      <c r="AF259" s="102">
        <v>21.0</v>
      </c>
      <c r="AG259" s="102">
        <v>12.2</v>
      </c>
      <c r="AH259" s="102">
        <v>4.0</v>
      </c>
      <c r="AI259" s="102">
        <v>3.6</v>
      </c>
      <c r="AJ259" s="102">
        <v>13.0</v>
      </c>
      <c r="AK259" s="102">
        <v>24.0</v>
      </c>
      <c r="AL259" s="102">
        <v>26.7</v>
      </c>
      <c r="AM259" s="102"/>
      <c r="AN259" s="102">
        <v>24.0</v>
      </c>
      <c r="AO259" s="102">
        <v>974.9</v>
      </c>
      <c r="AP259" s="102">
        <v>-4.4</v>
      </c>
    </row>
    <row r="260" ht="15.75" customHeight="1">
      <c r="A260" s="102" t="s">
        <v>660</v>
      </c>
      <c r="B260" s="102">
        <v>9277.0</v>
      </c>
      <c r="C260" s="102" t="s">
        <v>423</v>
      </c>
      <c r="D260" s="102">
        <v>118.6</v>
      </c>
      <c r="E260" s="102">
        <v>6.1</v>
      </c>
      <c r="F260" s="102">
        <v>92.5</v>
      </c>
      <c r="G260" s="102">
        <v>17.3</v>
      </c>
      <c r="H260" s="102">
        <v>8.2</v>
      </c>
      <c r="I260" s="102">
        <v>11.3</v>
      </c>
      <c r="J260" s="102">
        <v>36.8</v>
      </c>
      <c r="K260" s="102">
        <v>16.4</v>
      </c>
      <c r="L260" s="102">
        <v>10.1</v>
      </c>
      <c r="M260" s="102">
        <v>59.1</v>
      </c>
      <c r="N260" s="102">
        <v>11.9</v>
      </c>
      <c r="O260" s="102">
        <v>6.4</v>
      </c>
      <c r="P260" s="102">
        <v>28.5</v>
      </c>
      <c r="Q260" s="102">
        <v>47.3</v>
      </c>
      <c r="R260" s="102">
        <v>17.8</v>
      </c>
      <c r="S260" s="102">
        <v>866.4</v>
      </c>
      <c r="T260" s="102">
        <v>3.3</v>
      </c>
      <c r="U260" s="102">
        <v>441.8</v>
      </c>
      <c r="V260" s="102">
        <v>0.7</v>
      </c>
      <c r="W260" s="102">
        <v>317.9</v>
      </c>
      <c r="X260" s="102">
        <v>8.6</v>
      </c>
      <c r="Y260" s="102">
        <v>7.9</v>
      </c>
      <c r="Z260" s="102">
        <v>1.0</v>
      </c>
      <c r="AA260" s="102">
        <v>1.8</v>
      </c>
      <c r="AB260" s="102">
        <v>296.6</v>
      </c>
      <c r="AC260" s="102">
        <v>0.9</v>
      </c>
      <c r="AD260" s="102">
        <v>43.1</v>
      </c>
      <c r="AE260" s="102">
        <v>21.7</v>
      </c>
      <c r="AF260" s="102">
        <v>22.5</v>
      </c>
      <c r="AG260" s="102">
        <v>11.8</v>
      </c>
      <c r="AH260" s="102">
        <v>3.4</v>
      </c>
      <c r="AI260" s="102">
        <v>3.3</v>
      </c>
      <c r="AJ260" s="102">
        <v>10.5</v>
      </c>
      <c r="AK260" s="102">
        <v>23.0</v>
      </c>
      <c r="AL260" s="102">
        <v>30.4</v>
      </c>
      <c r="AM260" s="102"/>
      <c r="AN260" s="102">
        <v>31.0</v>
      </c>
      <c r="AO260" s="102">
        <v>1281.4</v>
      </c>
      <c r="AP260" s="102">
        <v>-3.5</v>
      </c>
    </row>
    <row r="261" ht="15.75" customHeight="1">
      <c r="A261" s="102" t="s">
        <v>660</v>
      </c>
      <c r="B261" s="102">
        <v>9278.0</v>
      </c>
      <c r="C261" s="102" t="s">
        <v>424</v>
      </c>
      <c r="D261" s="102">
        <v>98.3</v>
      </c>
      <c r="E261" s="102">
        <v>4.7</v>
      </c>
      <c r="F261" s="102">
        <v>81.8</v>
      </c>
      <c r="G261" s="102">
        <v>17.8</v>
      </c>
      <c r="H261" s="102">
        <v>8.2</v>
      </c>
      <c r="I261" s="102">
        <v>10.9</v>
      </c>
      <c r="J261" s="102">
        <v>38.9</v>
      </c>
      <c r="K261" s="102">
        <v>15.6</v>
      </c>
      <c r="L261" s="102">
        <v>8.6</v>
      </c>
      <c r="M261" s="102">
        <v>49.1</v>
      </c>
      <c r="N261" s="102">
        <v>8.0</v>
      </c>
      <c r="O261" s="102">
        <v>4.0</v>
      </c>
      <c r="P261" s="102">
        <v>34.1</v>
      </c>
      <c r="Q261" s="102">
        <v>40.6</v>
      </c>
      <c r="R261" s="102">
        <v>21.2</v>
      </c>
      <c r="S261" s="102">
        <v>848.9</v>
      </c>
      <c r="T261" s="102">
        <v>3.6</v>
      </c>
      <c r="U261" s="102">
        <v>425.6</v>
      </c>
      <c r="V261" s="102">
        <v>0.6</v>
      </c>
      <c r="W261" s="102">
        <v>372.3</v>
      </c>
      <c r="X261" s="102">
        <v>8.6</v>
      </c>
      <c r="Y261" s="102">
        <v>14.0</v>
      </c>
      <c r="Z261" s="102">
        <v>0.8</v>
      </c>
      <c r="AA261" s="102">
        <v>0.2</v>
      </c>
      <c r="AB261" s="102">
        <v>212.2</v>
      </c>
      <c r="AC261" s="102">
        <v>2.7</v>
      </c>
      <c r="AD261" s="102">
        <v>49.7</v>
      </c>
      <c r="AE261" s="102">
        <v>18.1</v>
      </c>
      <c r="AF261" s="102">
        <v>21.3</v>
      </c>
      <c r="AG261" s="102">
        <v>8.2</v>
      </c>
      <c r="AH261" s="102">
        <v>2.6</v>
      </c>
      <c r="AI261" s="102">
        <v>2.5</v>
      </c>
      <c r="AJ261" s="102">
        <v>8.3</v>
      </c>
      <c r="AK261" s="102">
        <v>19.1</v>
      </c>
      <c r="AL261" s="102">
        <v>29.6</v>
      </c>
      <c r="AM261" s="102"/>
      <c r="AN261" s="102">
        <v>37.0</v>
      </c>
      <c r="AO261" s="102">
        <v>1201.9</v>
      </c>
      <c r="AP261" s="102">
        <v>-1.9</v>
      </c>
    </row>
    <row r="262" ht="15.75" customHeight="1">
      <c r="A262" s="102" t="s">
        <v>660</v>
      </c>
      <c r="B262" s="102">
        <v>9279.0</v>
      </c>
      <c r="C262" s="102" t="s">
        <v>425</v>
      </c>
      <c r="D262" s="102">
        <v>92.1</v>
      </c>
      <c r="E262" s="102">
        <v>8.3</v>
      </c>
      <c r="F262" s="102">
        <v>105.0</v>
      </c>
      <c r="G262" s="102">
        <v>17.0</v>
      </c>
      <c r="H262" s="102">
        <v>8.9</v>
      </c>
      <c r="I262" s="102">
        <v>12.1</v>
      </c>
      <c r="J262" s="102">
        <v>37.7</v>
      </c>
      <c r="K262" s="102">
        <v>15.4</v>
      </c>
      <c r="L262" s="102">
        <v>8.9</v>
      </c>
      <c r="M262" s="102">
        <v>46.8</v>
      </c>
      <c r="N262" s="102">
        <v>11.0</v>
      </c>
      <c r="O262" s="102">
        <v>2.4</v>
      </c>
      <c r="P262" s="102">
        <v>34.8</v>
      </c>
      <c r="Q262" s="102">
        <v>40.5</v>
      </c>
      <c r="R262" s="102">
        <v>22.3</v>
      </c>
      <c r="S262" s="102">
        <v>825.9</v>
      </c>
      <c r="T262" s="102">
        <v>2.2</v>
      </c>
      <c r="U262" s="102">
        <v>437.7</v>
      </c>
      <c r="V262" s="102">
        <v>0.5</v>
      </c>
      <c r="W262" s="102">
        <v>1608.0</v>
      </c>
      <c r="X262" s="102">
        <v>8.2</v>
      </c>
      <c r="Y262" s="102">
        <v>7.3</v>
      </c>
      <c r="Z262" s="102">
        <v>0.8</v>
      </c>
      <c r="AA262" s="102">
        <v>0.4</v>
      </c>
      <c r="AB262" s="102">
        <v>490.6</v>
      </c>
      <c r="AC262" s="102">
        <v>1.0</v>
      </c>
      <c r="AD262" s="102">
        <v>62.7</v>
      </c>
      <c r="AE262" s="102">
        <v>13.3</v>
      </c>
      <c r="AF262" s="102">
        <v>10.8</v>
      </c>
      <c r="AG262" s="102">
        <v>12.2</v>
      </c>
      <c r="AH262" s="102">
        <v>2.5</v>
      </c>
      <c r="AI262" s="102">
        <v>2.7</v>
      </c>
      <c r="AJ262" s="102">
        <v>2.7</v>
      </c>
      <c r="AK262" s="102">
        <v>16.1</v>
      </c>
      <c r="AL262" s="102">
        <v>29.0</v>
      </c>
      <c r="AM262" s="102"/>
      <c r="AN262" s="102">
        <v>15.0</v>
      </c>
      <c r="AO262" s="102">
        <v>877.8</v>
      </c>
      <c r="AP262" s="102">
        <v>-2.4</v>
      </c>
    </row>
    <row r="263" ht="15.75" customHeight="1">
      <c r="A263" s="102" t="s">
        <v>660</v>
      </c>
      <c r="B263" s="102">
        <v>9361.0</v>
      </c>
      <c r="C263" s="102" t="s">
        <v>426</v>
      </c>
      <c r="D263" s="102">
        <v>43.3</v>
      </c>
      <c r="E263" s="102">
        <v>7.8</v>
      </c>
      <c r="F263" s="102">
        <v>864.1</v>
      </c>
      <c r="G263" s="102">
        <v>14.8</v>
      </c>
      <c r="H263" s="102">
        <v>8.2</v>
      </c>
      <c r="I263" s="102">
        <v>12.4</v>
      </c>
      <c r="J263" s="102">
        <v>35.9</v>
      </c>
      <c r="K263" s="102">
        <v>17.2</v>
      </c>
      <c r="L263" s="102">
        <v>11.5</v>
      </c>
      <c r="M263" s="102">
        <v>21.1</v>
      </c>
      <c r="N263" s="102">
        <v>22.3</v>
      </c>
      <c r="O263" s="102">
        <v>5.0</v>
      </c>
      <c r="P263" s="102">
        <v>17.9</v>
      </c>
      <c r="Q263" s="102">
        <v>44.1</v>
      </c>
      <c r="R263" s="102">
        <v>33.0</v>
      </c>
      <c r="S263" s="102">
        <v>619.9</v>
      </c>
      <c r="T263" s="102">
        <v>2.6</v>
      </c>
      <c r="U263" s="102">
        <v>531.8</v>
      </c>
      <c r="V263" s="102">
        <v>0.9</v>
      </c>
      <c r="W263" s="102">
        <v>522.6</v>
      </c>
      <c r="X263" s="102">
        <v>7.6</v>
      </c>
      <c r="Y263" s="102">
        <v>7.2</v>
      </c>
      <c r="Z263" s="102">
        <v>1.8</v>
      </c>
      <c r="AA263" s="102">
        <v>2.4</v>
      </c>
      <c r="AB263" s="102">
        <v>555.9</v>
      </c>
      <c r="AC263" s="102">
        <v>0.1</v>
      </c>
      <c r="AD263" s="102">
        <v>43.3</v>
      </c>
      <c r="AE263" s="102">
        <v>16.0</v>
      </c>
      <c r="AF263" s="102">
        <v>26.3</v>
      </c>
      <c r="AG263" s="102">
        <v>14.4</v>
      </c>
      <c r="AH263" s="102">
        <v>5.5</v>
      </c>
      <c r="AI263" s="102">
        <v>5.3</v>
      </c>
      <c r="AJ263" s="102">
        <v>13.5</v>
      </c>
      <c r="AK263" s="102">
        <v>57.6</v>
      </c>
      <c r="AL263" s="102">
        <v>27.4</v>
      </c>
      <c r="AM263" s="102"/>
      <c r="AN263" s="102">
        <v>1.0</v>
      </c>
      <c r="AO263" s="102">
        <v>50.1</v>
      </c>
      <c r="AP263" s="102">
        <v>-4.9</v>
      </c>
    </row>
    <row r="264" ht="15.75" customHeight="1">
      <c r="A264" s="102" t="s">
        <v>660</v>
      </c>
      <c r="B264" s="102">
        <v>9362.0</v>
      </c>
      <c r="C264" s="102" t="s">
        <v>427</v>
      </c>
      <c r="D264" s="102">
        <v>138.5</v>
      </c>
      <c r="E264" s="102">
        <v>11.8</v>
      </c>
      <c r="F264" s="102">
        <v>1716.5</v>
      </c>
      <c r="G264" s="102">
        <v>14.0</v>
      </c>
      <c r="H264" s="102">
        <v>9.8</v>
      </c>
      <c r="I264" s="102">
        <v>17.3</v>
      </c>
      <c r="J264" s="102">
        <v>35.5</v>
      </c>
      <c r="K264" s="102">
        <v>14.4</v>
      </c>
      <c r="L264" s="102">
        <v>8.9</v>
      </c>
      <c r="M264" s="102">
        <v>66.8</v>
      </c>
      <c r="N264" s="102">
        <v>14.9</v>
      </c>
      <c r="O264" s="102">
        <v>4.5</v>
      </c>
      <c r="P264" s="102">
        <v>18.2</v>
      </c>
      <c r="Q264" s="102">
        <v>38.2</v>
      </c>
      <c r="R264" s="102">
        <v>39.0</v>
      </c>
      <c r="S264" s="102">
        <v>623.7</v>
      </c>
      <c r="T264" s="102">
        <v>6.4</v>
      </c>
      <c r="U264" s="102">
        <v>617.3</v>
      </c>
      <c r="V264" s="102">
        <v>0.5</v>
      </c>
      <c r="W264" s="102">
        <v>1825.7</v>
      </c>
      <c r="X264" s="102">
        <v>10.2</v>
      </c>
      <c r="Y264" s="102">
        <v>8.4</v>
      </c>
      <c r="Z264" s="102">
        <v>1.4</v>
      </c>
      <c r="AA264" s="102">
        <v>1.3</v>
      </c>
      <c r="AB264" s="102">
        <v>759.0</v>
      </c>
      <c r="AC264" s="102">
        <v>0.1</v>
      </c>
      <c r="AD264" s="102">
        <v>31.6</v>
      </c>
      <c r="AE264" s="102">
        <v>18.2</v>
      </c>
      <c r="AF264" s="102">
        <v>29.1</v>
      </c>
      <c r="AG264" s="102">
        <v>20.9</v>
      </c>
      <c r="AH264" s="102">
        <v>4.5</v>
      </c>
      <c r="AI264" s="102">
        <v>4.3</v>
      </c>
      <c r="AJ264" s="102">
        <v>9.0</v>
      </c>
      <c r="AK264" s="102">
        <v>53.6</v>
      </c>
      <c r="AL264" s="102">
        <v>25.5</v>
      </c>
      <c r="AM264" s="102"/>
      <c r="AN264" s="102">
        <v>1.0</v>
      </c>
      <c r="AO264" s="102">
        <v>80.7</v>
      </c>
      <c r="AP264" s="102">
        <v>0.1</v>
      </c>
    </row>
    <row r="265" ht="15.75" customHeight="1">
      <c r="A265" s="102" t="s">
        <v>660</v>
      </c>
      <c r="B265" s="102">
        <v>9363.0</v>
      </c>
      <c r="C265" s="102" t="s">
        <v>428</v>
      </c>
      <c r="D265" s="102">
        <v>41.9</v>
      </c>
      <c r="E265" s="102">
        <v>7.4</v>
      </c>
      <c r="F265" s="102">
        <v>593.8</v>
      </c>
      <c r="G265" s="102">
        <v>15.5</v>
      </c>
      <c r="H265" s="102">
        <v>8.4</v>
      </c>
      <c r="I265" s="102">
        <v>12.1</v>
      </c>
      <c r="J265" s="102">
        <v>35.4</v>
      </c>
      <c r="K265" s="102">
        <v>17.7</v>
      </c>
      <c r="L265" s="102">
        <v>11.0</v>
      </c>
      <c r="M265" s="102">
        <v>19.9</v>
      </c>
      <c r="N265" s="102">
        <v>21.1</v>
      </c>
      <c r="O265" s="102">
        <v>1.7</v>
      </c>
      <c r="P265" s="102">
        <v>19.1</v>
      </c>
      <c r="Q265" s="102">
        <v>48.6</v>
      </c>
      <c r="R265" s="102">
        <v>30.6</v>
      </c>
      <c r="S265" s="102">
        <v>691.3</v>
      </c>
      <c r="T265" s="102">
        <v>4.6</v>
      </c>
      <c r="U265" s="102">
        <v>568.5</v>
      </c>
      <c r="V265" s="102">
        <v>0.9</v>
      </c>
      <c r="W265" s="102">
        <v>374.2</v>
      </c>
      <c r="X265" s="102">
        <v>9.8</v>
      </c>
      <c r="Y265" s="102">
        <v>8.6</v>
      </c>
      <c r="Z265" s="102">
        <v>2.9</v>
      </c>
      <c r="AA265" s="102">
        <v>1.1</v>
      </c>
      <c r="AB265" s="102">
        <v>615.1</v>
      </c>
      <c r="AC265" s="102">
        <v>0.2</v>
      </c>
      <c r="AD265" s="102">
        <v>21.5</v>
      </c>
      <c r="AE265" s="102">
        <v>35.4</v>
      </c>
      <c r="AF265" s="102">
        <v>26.0</v>
      </c>
      <c r="AG265" s="102">
        <v>16.8</v>
      </c>
      <c r="AH265" s="102">
        <v>6.6</v>
      </c>
      <c r="AI265" s="102">
        <v>6.2</v>
      </c>
      <c r="AJ265" s="102">
        <v>15.4</v>
      </c>
      <c r="AK265" s="102">
        <v>89.6</v>
      </c>
      <c r="AL265" s="102">
        <v>29.6</v>
      </c>
      <c r="AM265" s="102"/>
      <c r="AN265" s="102">
        <v>1.0</v>
      </c>
      <c r="AO265" s="102">
        <v>70.5</v>
      </c>
      <c r="AP265" s="102">
        <v>-4.7</v>
      </c>
    </row>
    <row r="266" ht="15.75" customHeight="1">
      <c r="A266" s="102" t="s">
        <v>660</v>
      </c>
      <c r="B266" s="102">
        <v>9371.0</v>
      </c>
      <c r="C266" s="102" t="s">
        <v>429</v>
      </c>
      <c r="D266" s="102">
        <v>104.4</v>
      </c>
      <c r="E266" s="102">
        <v>4.3</v>
      </c>
      <c r="F266" s="102">
        <v>83.2</v>
      </c>
      <c r="G266" s="102">
        <v>16.8</v>
      </c>
      <c r="H266" s="102">
        <v>8.6</v>
      </c>
      <c r="I266" s="102">
        <v>10.8</v>
      </c>
      <c r="J266" s="102">
        <v>37.9</v>
      </c>
      <c r="K266" s="102">
        <v>15.9</v>
      </c>
      <c r="L266" s="102">
        <v>10.0</v>
      </c>
      <c r="M266" s="102">
        <v>52.0</v>
      </c>
      <c r="N266" s="102">
        <v>6.6</v>
      </c>
      <c r="O266" s="102">
        <v>3.0</v>
      </c>
      <c r="P266" s="102">
        <v>37.0</v>
      </c>
      <c r="Q266" s="102">
        <v>47.0</v>
      </c>
      <c r="R266" s="102">
        <v>12.9</v>
      </c>
      <c r="S266" s="102">
        <v>812.9</v>
      </c>
      <c r="T266" s="102">
        <v>1.0</v>
      </c>
      <c r="U266" s="102">
        <v>472.1</v>
      </c>
      <c r="V266" s="102">
        <v>0.5</v>
      </c>
      <c r="W266" s="102">
        <v>254.6</v>
      </c>
      <c r="X266" s="102">
        <v>8.2</v>
      </c>
      <c r="Y266" s="102">
        <v>6.5</v>
      </c>
      <c r="Z266" s="102">
        <v>1.0</v>
      </c>
      <c r="AA266" s="102">
        <v>0.5</v>
      </c>
      <c r="AB266" s="102">
        <v>243.2</v>
      </c>
      <c r="AC266" s="102">
        <v>0.6</v>
      </c>
      <c r="AD266" s="102">
        <v>46.7</v>
      </c>
      <c r="AE266" s="102">
        <v>19.5</v>
      </c>
      <c r="AF266" s="102">
        <v>25.3</v>
      </c>
      <c r="AG266" s="102">
        <v>7.9</v>
      </c>
      <c r="AH266" s="102">
        <v>3.0</v>
      </c>
      <c r="AI266" s="102">
        <v>3.1</v>
      </c>
      <c r="AJ266" s="102">
        <v>9.8</v>
      </c>
      <c r="AK266" s="102">
        <v>21.9</v>
      </c>
      <c r="AL266" s="102">
        <v>28.9</v>
      </c>
      <c r="AM266" s="102"/>
      <c r="AN266" s="102">
        <v>27.0</v>
      </c>
      <c r="AO266" s="102">
        <v>1255.8</v>
      </c>
      <c r="AP266" s="102">
        <v>-3.6</v>
      </c>
    </row>
    <row r="267" ht="15.75" customHeight="1">
      <c r="A267" s="102" t="s">
        <v>660</v>
      </c>
      <c r="B267" s="102">
        <v>9372.0</v>
      </c>
      <c r="C267" s="102" t="s">
        <v>430</v>
      </c>
      <c r="D267" s="102">
        <v>128.1</v>
      </c>
      <c r="E267" s="102">
        <v>3.8</v>
      </c>
      <c r="F267" s="102">
        <v>84.7</v>
      </c>
      <c r="G267" s="102">
        <v>16.5</v>
      </c>
      <c r="H267" s="102">
        <v>8.4</v>
      </c>
      <c r="I267" s="102">
        <v>11.4</v>
      </c>
      <c r="J267" s="102">
        <v>37.8</v>
      </c>
      <c r="K267" s="102">
        <v>16.2</v>
      </c>
      <c r="L267" s="102">
        <v>9.8</v>
      </c>
      <c r="M267" s="102">
        <v>63.9</v>
      </c>
      <c r="N267" s="102">
        <v>11.2</v>
      </c>
      <c r="O267" s="102">
        <v>2.8</v>
      </c>
      <c r="P267" s="102">
        <v>27.9</v>
      </c>
      <c r="Q267" s="102">
        <v>50.9</v>
      </c>
      <c r="R267" s="102">
        <v>18.4</v>
      </c>
      <c r="S267" s="102">
        <v>876.0</v>
      </c>
      <c r="T267" s="102">
        <v>2.9</v>
      </c>
      <c r="U267" s="102">
        <v>466.2</v>
      </c>
      <c r="V267" s="102">
        <v>0.7</v>
      </c>
      <c r="W267" s="102">
        <v>377.7</v>
      </c>
      <c r="X267" s="102">
        <v>8.5</v>
      </c>
      <c r="Y267" s="102">
        <v>7.4</v>
      </c>
      <c r="Z267" s="102">
        <v>1.1</v>
      </c>
      <c r="AA267" s="102">
        <v>4.8</v>
      </c>
      <c r="AB267" s="102">
        <v>358.7</v>
      </c>
      <c r="AC267" s="102">
        <v>0.7</v>
      </c>
      <c r="AD267" s="102">
        <v>50.2</v>
      </c>
      <c r="AE267" s="102">
        <v>19.8</v>
      </c>
      <c r="AF267" s="102">
        <v>19.6</v>
      </c>
      <c r="AG267" s="102">
        <v>9.6</v>
      </c>
      <c r="AH267" s="102">
        <v>3.0</v>
      </c>
      <c r="AI267" s="102">
        <v>2.8</v>
      </c>
      <c r="AJ267" s="102">
        <v>8.9</v>
      </c>
      <c r="AK267" s="102">
        <v>17.9</v>
      </c>
      <c r="AL267" s="102">
        <v>28.0</v>
      </c>
      <c r="AM267" s="102"/>
      <c r="AN267" s="102">
        <v>39.0</v>
      </c>
      <c r="AO267" s="102">
        <v>1512.2</v>
      </c>
      <c r="AP267" s="102">
        <v>-3.1</v>
      </c>
    </row>
    <row r="268" ht="15.75" customHeight="1">
      <c r="A268" s="102" t="s">
        <v>660</v>
      </c>
      <c r="B268" s="102">
        <v>9373.0</v>
      </c>
      <c r="C268" s="102" t="s">
        <v>431</v>
      </c>
      <c r="D268" s="102">
        <v>128.3</v>
      </c>
      <c r="E268" s="102">
        <v>5.1</v>
      </c>
      <c r="F268" s="102">
        <v>95.5</v>
      </c>
      <c r="G268" s="102">
        <v>17.8</v>
      </c>
      <c r="H268" s="102">
        <v>8.9</v>
      </c>
      <c r="I268" s="102">
        <v>11.2</v>
      </c>
      <c r="J268" s="102">
        <v>38.4</v>
      </c>
      <c r="K268" s="102">
        <v>15.1</v>
      </c>
      <c r="L268" s="102">
        <v>8.6</v>
      </c>
      <c r="M268" s="102">
        <v>64.2</v>
      </c>
      <c r="N268" s="102">
        <v>13.0</v>
      </c>
      <c r="O268" s="102">
        <v>4.0</v>
      </c>
      <c r="P268" s="102">
        <v>27.1</v>
      </c>
      <c r="Q268" s="102">
        <v>45.4</v>
      </c>
      <c r="R268" s="102">
        <v>23.6</v>
      </c>
      <c r="S268" s="102">
        <v>812.2</v>
      </c>
      <c r="T268" s="102">
        <v>3.8</v>
      </c>
      <c r="U268" s="102">
        <v>431.5</v>
      </c>
      <c r="V268" s="102">
        <v>0.8</v>
      </c>
      <c r="W268" s="102">
        <v>409.0</v>
      </c>
      <c r="X268" s="102">
        <v>8.2</v>
      </c>
      <c r="Y268" s="102">
        <v>7.6</v>
      </c>
      <c r="Z268" s="102">
        <v>0.7</v>
      </c>
      <c r="AA268" s="102">
        <v>1.0</v>
      </c>
      <c r="AB268" s="102">
        <v>326.6</v>
      </c>
      <c r="AC268" s="102">
        <v>0.4</v>
      </c>
      <c r="AD268" s="102">
        <v>44.8</v>
      </c>
      <c r="AE268" s="102">
        <v>20.3</v>
      </c>
      <c r="AF268" s="102">
        <v>24.0</v>
      </c>
      <c r="AG268" s="102">
        <v>10.6</v>
      </c>
      <c r="AH268" s="102">
        <v>2.1</v>
      </c>
      <c r="AI268" s="102">
        <v>2.0</v>
      </c>
      <c r="AJ268" s="102">
        <v>5.2</v>
      </c>
      <c r="AK268" s="102">
        <v>15.5</v>
      </c>
      <c r="AL268" s="102">
        <v>29.9</v>
      </c>
      <c r="AM268" s="102"/>
      <c r="AN268" s="102">
        <v>19.0</v>
      </c>
      <c r="AO268" s="102">
        <v>1344.1</v>
      </c>
      <c r="AP268" s="102">
        <v>-1.8</v>
      </c>
    </row>
    <row r="269" ht="15.75" customHeight="1">
      <c r="A269" s="102" t="s">
        <v>660</v>
      </c>
      <c r="B269" s="102">
        <v>9374.0</v>
      </c>
      <c r="C269" s="102" t="s">
        <v>432</v>
      </c>
      <c r="D269" s="102">
        <v>96.5</v>
      </c>
      <c r="E269" s="102">
        <v>3.9</v>
      </c>
      <c r="F269" s="102">
        <v>67.6</v>
      </c>
      <c r="G269" s="102">
        <v>17.0</v>
      </c>
      <c r="H269" s="102">
        <v>8.6</v>
      </c>
      <c r="I269" s="102">
        <v>11.3</v>
      </c>
      <c r="J269" s="102">
        <v>37.9</v>
      </c>
      <c r="K269" s="102">
        <v>15.8</v>
      </c>
      <c r="L269" s="102">
        <v>9.5</v>
      </c>
      <c r="M269" s="102">
        <v>48.0</v>
      </c>
      <c r="N269" s="102">
        <v>8.8</v>
      </c>
      <c r="O269" s="102">
        <v>5.7</v>
      </c>
      <c r="P269" s="102">
        <v>31.3</v>
      </c>
      <c r="Q269" s="102">
        <v>45.3</v>
      </c>
      <c r="R269" s="102">
        <v>17.7</v>
      </c>
      <c r="S269" s="102">
        <v>825.4</v>
      </c>
      <c r="T269" s="102">
        <v>3.6</v>
      </c>
      <c r="U269" s="102">
        <v>476.8</v>
      </c>
      <c r="V269" s="102">
        <v>0.7</v>
      </c>
      <c r="W269" s="102">
        <v>303.0</v>
      </c>
      <c r="X269" s="102">
        <v>6.5</v>
      </c>
      <c r="Y269" s="102">
        <v>6.1</v>
      </c>
      <c r="Z269" s="102">
        <v>1.3</v>
      </c>
      <c r="AA269" s="102">
        <v>1.9</v>
      </c>
      <c r="AB269" s="102">
        <v>274.9</v>
      </c>
      <c r="AC269" s="102">
        <v>0.8</v>
      </c>
      <c r="AD269" s="102">
        <v>54.2</v>
      </c>
      <c r="AE269" s="102">
        <v>12.6</v>
      </c>
      <c r="AF269" s="102">
        <v>25.1</v>
      </c>
      <c r="AG269" s="102">
        <v>7.2</v>
      </c>
      <c r="AH269" s="102">
        <v>3.7</v>
      </c>
      <c r="AI269" s="102">
        <v>3.8</v>
      </c>
      <c r="AJ269" s="102">
        <v>10.6</v>
      </c>
      <c r="AK269" s="102">
        <v>27.0</v>
      </c>
      <c r="AL269" s="102">
        <v>29.3</v>
      </c>
      <c r="AM269" s="102"/>
      <c r="AN269" s="102">
        <v>38.0</v>
      </c>
      <c r="AO269" s="102">
        <v>1427.7</v>
      </c>
      <c r="AP269" s="102">
        <v>-3.5</v>
      </c>
    </row>
    <row r="270" ht="15.75" customHeight="1">
      <c r="A270" s="102" t="s">
        <v>660</v>
      </c>
      <c r="B270" s="102">
        <v>9375.0</v>
      </c>
      <c r="C270" s="102" t="s">
        <v>433</v>
      </c>
      <c r="D270" s="102">
        <v>186.0</v>
      </c>
      <c r="E270" s="102">
        <v>5.1</v>
      </c>
      <c r="F270" s="102">
        <v>133.6</v>
      </c>
      <c r="G270" s="102">
        <v>17.7</v>
      </c>
      <c r="H270" s="102">
        <v>8.1</v>
      </c>
      <c r="I270" s="102">
        <v>11.3</v>
      </c>
      <c r="J270" s="102">
        <v>39.1</v>
      </c>
      <c r="K270" s="102">
        <v>15.8</v>
      </c>
      <c r="L270" s="102">
        <v>8.0</v>
      </c>
      <c r="M270" s="102">
        <v>92.8</v>
      </c>
      <c r="N270" s="102">
        <v>6.1</v>
      </c>
      <c r="O270" s="102">
        <v>1.8</v>
      </c>
      <c r="P270" s="102">
        <v>38.8</v>
      </c>
      <c r="Q270" s="102">
        <v>47.6</v>
      </c>
      <c r="R270" s="102">
        <v>11.8</v>
      </c>
      <c r="S270" s="102">
        <v>783.4</v>
      </c>
      <c r="T270" s="102">
        <v>5.1</v>
      </c>
      <c r="U270" s="102">
        <v>451.9</v>
      </c>
      <c r="V270" s="102">
        <v>0.3</v>
      </c>
      <c r="W270" s="102">
        <v>219.1</v>
      </c>
      <c r="X270" s="102">
        <v>8.1</v>
      </c>
      <c r="Y270" s="102">
        <v>7.5</v>
      </c>
      <c r="Z270" s="102">
        <v>0.7</v>
      </c>
      <c r="AA270" s="102">
        <v>1.4</v>
      </c>
      <c r="AB270" s="102">
        <v>208.5</v>
      </c>
      <c r="AC270" s="102">
        <v>1.1</v>
      </c>
      <c r="AD270" s="102">
        <v>42.7</v>
      </c>
      <c r="AE270" s="102">
        <v>26.1</v>
      </c>
      <c r="AF270" s="102">
        <v>18.1</v>
      </c>
      <c r="AG270" s="102">
        <v>12.1</v>
      </c>
      <c r="AH270" s="102">
        <v>2.4</v>
      </c>
      <c r="AI270" s="102">
        <v>2.4</v>
      </c>
      <c r="AJ270" s="102">
        <v>8.6</v>
      </c>
      <c r="AK270" s="102">
        <v>19.2</v>
      </c>
      <c r="AL270" s="102">
        <v>27.0</v>
      </c>
      <c r="AM270" s="102"/>
      <c r="AN270" s="102">
        <v>41.0</v>
      </c>
      <c r="AO270" s="102">
        <v>1391.9</v>
      </c>
      <c r="AP270" s="102">
        <v>-1.1</v>
      </c>
    </row>
    <row r="271" ht="15.75" customHeight="1">
      <c r="A271" s="102" t="s">
        <v>660</v>
      </c>
      <c r="B271" s="102">
        <v>9376.0</v>
      </c>
      <c r="C271" s="102" t="s">
        <v>434</v>
      </c>
      <c r="D271" s="102">
        <v>143.2</v>
      </c>
      <c r="E271" s="102">
        <v>5.3</v>
      </c>
      <c r="F271" s="102">
        <v>97.2</v>
      </c>
      <c r="G271" s="102">
        <v>16.7</v>
      </c>
      <c r="H271" s="102">
        <v>8.5</v>
      </c>
      <c r="I271" s="102">
        <v>11.6</v>
      </c>
      <c r="J271" s="102">
        <v>37.6</v>
      </c>
      <c r="K271" s="102">
        <v>15.9</v>
      </c>
      <c r="L271" s="102">
        <v>9.7</v>
      </c>
      <c r="M271" s="102">
        <v>71.5</v>
      </c>
      <c r="N271" s="102">
        <v>11.9</v>
      </c>
      <c r="O271" s="102">
        <v>3.5</v>
      </c>
      <c r="P271" s="102">
        <v>29.0</v>
      </c>
      <c r="Q271" s="102">
        <v>43.3</v>
      </c>
      <c r="R271" s="102">
        <v>24.2</v>
      </c>
      <c r="S271" s="102">
        <v>838.0</v>
      </c>
      <c r="T271" s="102">
        <v>2.2</v>
      </c>
      <c r="U271" s="102">
        <v>470.9</v>
      </c>
      <c r="V271" s="102">
        <v>0.8</v>
      </c>
      <c r="W271" s="102">
        <v>363.1</v>
      </c>
      <c r="X271" s="102">
        <v>8.2</v>
      </c>
      <c r="Y271" s="102">
        <v>6.8</v>
      </c>
      <c r="Z271" s="102">
        <v>1.5</v>
      </c>
      <c r="AA271" s="102">
        <v>0.4</v>
      </c>
      <c r="AB271" s="102">
        <v>340.9</v>
      </c>
      <c r="AC271" s="102">
        <v>0.7</v>
      </c>
      <c r="AD271" s="102">
        <v>46.3</v>
      </c>
      <c r="AE271" s="102">
        <v>21.7</v>
      </c>
      <c r="AF271" s="102">
        <v>19.0</v>
      </c>
      <c r="AG271" s="102">
        <v>12.3</v>
      </c>
      <c r="AH271" s="102">
        <v>3.3</v>
      </c>
      <c r="AI271" s="102">
        <v>3.3</v>
      </c>
      <c r="AJ271" s="102">
        <v>9.8</v>
      </c>
      <c r="AK271" s="102">
        <v>25.0</v>
      </c>
      <c r="AL271" s="102">
        <v>31.1</v>
      </c>
      <c r="AM271" s="102"/>
      <c r="AN271" s="102">
        <v>33.0</v>
      </c>
      <c r="AO271" s="102">
        <v>1472.9</v>
      </c>
      <c r="AP271" s="102">
        <v>-3.5</v>
      </c>
    </row>
    <row r="272" ht="15.75" customHeight="1">
      <c r="A272" s="102" t="s">
        <v>660</v>
      </c>
      <c r="B272" s="102">
        <v>9377.0</v>
      </c>
      <c r="C272" s="102" t="s">
        <v>435</v>
      </c>
      <c r="D272" s="102">
        <v>73.7</v>
      </c>
      <c r="E272" s="102">
        <v>3.2</v>
      </c>
      <c r="F272" s="102">
        <v>68.0</v>
      </c>
      <c r="G272" s="102">
        <v>16.3</v>
      </c>
      <c r="H272" s="102">
        <v>8.3</v>
      </c>
      <c r="I272" s="102">
        <v>10.4</v>
      </c>
      <c r="J272" s="102">
        <v>37.0</v>
      </c>
      <c r="K272" s="102">
        <v>17.0</v>
      </c>
      <c r="L272" s="102">
        <v>11.0</v>
      </c>
      <c r="M272" s="102">
        <v>36.4</v>
      </c>
      <c r="N272" s="102">
        <v>11.0</v>
      </c>
      <c r="O272" s="102">
        <v>3.5</v>
      </c>
      <c r="P272" s="102">
        <v>28.3</v>
      </c>
      <c r="Q272" s="102">
        <v>50.7</v>
      </c>
      <c r="R272" s="102">
        <v>17.5</v>
      </c>
      <c r="S272" s="102">
        <v>830.5</v>
      </c>
      <c r="T272" s="102">
        <v>1.3</v>
      </c>
      <c r="U272" s="102">
        <v>497.8</v>
      </c>
      <c r="V272" s="102">
        <v>0.8</v>
      </c>
      <c r="W272" s="102">
        <v>315.7</v>
      </c>
      <c r="X272" s="102">
        <v>7.5</v>
      </c>
      <c r="Y272" s="102">
        <v>6.8</v>
      </c>
      <c r="Z272" s="102">
        <v>1.1</v>
      </c>
      <c r="AA272" s="102">
        <v>2.9</v>
      </c>
      <c r="AB272" s="102">
        <v>294.8</v>
      </c>
      <c r="AC272" s="102">
        <v>1.2</v>
      </c>
      <c r="AD272" s="102">
        <v>53.1</v>
      </c>
      <c r="AE272" s="102">
        <v>16.7</v>
      </c>
      <c r="AF272" s="102">
        <v>19.9</v>
      </c>
      <c r="AG272" s="102">
        <v>9.1</v>
      </c>
      <c r="AH272" s="102">
        <v>4.4</v>
      </c>
      <c r="AI272" s="102">
        <v>4.8</v>
      </c>
      <c r="AJ272" s="102">
        <v>16.1</v>
      </c>
      <c r="AK272" s="102">
        <v>30.8</v>
      </c>
      <c r="AL272" s="102">
        <v>25.8</v>
      </c>
      <c r="AM272" s="102"/>
      <c r="AN272" s="102">
        <v>26.0</v>
      </c>
      <c r="AO272" s="102">
        <v>1084.2</v>
      </c>
      <c r="AP272" s="102">
        <v>-5.2</v>
      </c>
    </row>
    <row r="273" ht="15.75" customHeight="1">
      <c r="A273" s="102" t="s">
        <v>660</v>
      </c>
      <c r="B273" s="102">
        <v>9461.0</v>
      </c>
      <c r="C273" s="102" t="s">
        <v>436</v>
      </c>
      <c r="D273" s="102">
        <v>70.2</v>
      </c>
      <c r="E273" s="102">
        <v>8.4</v>
      </c>
      <c r="F273" s="102">
        <v>1284.7</v>
      </c>
      <c r="G273" s="102">
        <v>13.9</v>
      </c>
      <c r="H273" s="102">
        <v>10.2</v>
      </c>
      <c r="I273" s="102">
        <v>14.5</v>
      </c>
      <c r="J273" s="102">
        <v>34.8</v>
      </c>
      <c r="K273" s="102">
        <v>15.7</v>
      </c>
      <c r="L273" s="102">
        <v>11.0</v>
      </c>
      <c r="M273" s="102">
        <v>32.8</v>
      </c>
      <c r="N273" s="102">
        <v>20.2</v>
      </c>
      <c r="O273" s="102">
        <v>3.9</v>
      </c>
      <c r="P273" s="102">
        <v>13.0</v>
      </c>
      <c r="Q273" s="102">
        <v>28.3</v>
      </c>
      <c r="R273" s="102">
        <v>54.8</v>
      </c>
      <c r="S273" s="102">
        <v>629.4</v>
      </c>
      <c r="T273" s="102">
        <v>7.4</v>
      </c>
      <c r="U273" s="102">
        <v>609.5</v>
      </c>
      <c r="V273" s="102">
        <v>0.6</v>
      </c>
      <c r="W273" s="102">
        <v>500.0</v>
      </c>
      <c r="X273" s="102">
        <v>9.8</v>
      </c>
      <c r="Y273" s="102">
        <v>9.2</v>
      </c>
      <c r="Z273" s="102">
        <v>1.5</v>
      </c>
      <c r="AA273" s="102">
        <v>2.2</v>
      </c>
      <c r="AB273" s="102">
        <v>694.8</v>
      </c>
      <c r="AC273" s="102">
        <v>0.2</v>
      </c>
      <c r="AD273" s="102">
        <v>35.5</v>
      </c>
      <c r="AE273" s="102">
        <v>18.3</v>
      </c>
      <c r="AF273" s="102">
        <v>30.1</v>
      </c>
      <c r="AG273" s="102">
        <v>15.8</v>
      </c>
      <c r="AH273" s="102">
        <v>5.0</v>
      </c>
      <c r="AI273" s="102">
        <v>5.0</v>
      </c>
      <c r="AJ273" s="102">
        <v>11.3</v>
      </c>
      <c r="AK273" s="102">
        <v>49.3</v>
      </c>
      <c r="AL273" s="102">
        <v>28.5</v>
      </c>
      <c r="AM273" s="102"/>
      <c r="AN273" s="102">
        <v>1.0</v>
      </c>
      <c r="AO273" s="102">
        <v>54.6</v>
      </c>
      <c r="AP273" s="102">
        <v>-3.0</v>
      </c>
    </row>
    <row r="274" ht="15.75" customHeight="1">
      <c r="A274" s="102" t="s">
        <v>660</v>
      </c>
      <c r="B274" s="102">
        <v>9462.0</v>
      </c>
      <c r="C274" s="102" t="s">
        <v>437</v>
      </c>
      <c r="D274" s="102">
        <v>73.4</v>
      </c>
      <c r="E274" s="102">
        <v>9.0</v>
      </c>
      <c r="F274" s="102">
        <v>1096.9</v>
      </c>
      <c r="G274" s="102">
        <v>13.0</v>
      </c>
      <c r="H274" s="102">
        <v>13.4</v>
      </c>
      <c r="I274" s="102">
        <v>13.9</v>
      </c>
      <c r="J274" s="102">
        <v>33.1</v>
      </c>
      <c r="K274" s="102">
        <v>16.7</v>
      </c>
      <c r="L274" s="102">
        <v>9.9</v>
      </c>
      <c r="M274" s="102">
        <v>35.7</v>
      </c>
      <c r="N274" s="102">
        <v>17.5</v>
      </c>
      <c r="O274" s="102">
        <v>4.3</v>
      </c>
      <c r="P274" s="102">
        <v>14.9</v>
      </c>
      <c r="Q274" s="102">
        <v>39.7</v>
      </c>
      <c r="R274" s="102">
        <v>41.1</v>
      </c>
      <c r="S274" s="102">
        <v>580.9</v>
      </c>
      <c r="T274" s="102">
        <v>3.7</v>
      </c>
      <c r="U274" s="102">
        <v>570.5</v>
      </c>
      <c r="V274" s="102">
        <v>0.6</v>
      </c>
      <c r="W274" s="102">
        <v>664.9</v>
      </c>
      <c r="X274" s="102">
        <v>8.6</v>
      </c>
      <c r="Y274" s="102">
        <v>8.8</v>
      </c>
      <c r="Z274" s="102">
        <v>2.7</v>
      </c>
      <c r="AA274" s="102">
        <v>5.8</v>
      </c>
      <c r="AB274" s="102">
        <v>582.8</v>
      </c>
      <c r="AC274" s="102">
        <v>0.2</v>
      </c>
      <c r="AD274" s="102">
        <v>24.0</v>
      </c>
      <c r="AE274" s="102">
        <v>19.4</v>
      </c>
      <c r="AF274" s="102">
        <v>37.1</v>
      </c>
      <c r="AG274" s="102">
        <v>19.3</v>
      </c>
      <c r="AH274" s="102">
        <v>6.1</v>
      </c>
      <c r="AI274" s="102">
        <v>5.6</v>
      </c>
      <c r="AJ274" s="102">
        <v>12.0</v>
      </c>
      <c r="AK274" s="102">
        <v>63.6</v>
      </c>
      <c r="AL274" s="102">
        <v>25.8</v>
      </c>
      <c r="AM274" s="102"/>
      <c r="AN274" s="102">
        <v>1.0</v>
      </c>
      <c r="AO274" s="102">
        <v>66.9</v>
      </c>
      <c r="AP274" s="102">
        <v>-3.6</v>
      </c>
    </row>
    <row r="275" ht="15.75" customHeight="1">
      <c r="A275" s="102" t="s">
        <v>660</v>
      </c>
      <c r="B275" s="102">
        <v>9463.0</v>
      </c>
      <c r="C275" s="102" t="s">
        <v>438</v>
      </c>
      <c r="D275" s="102">
        <v>40.9</v>
      </c>
      <c r="E275" s="102">
        <v>9.1</v>
      </c>
      <c r="F275" s="102">
        <v>847.9</v>
      </c>
      <c r="G275" s="102">
        <v>14.5</v>
      </c>
      <c r="H275" s="102">
        <v>8.6</v>
      </c>
      <c r="I275" s="102">
        <v>12.1</v>
      </c>
      <c r="J275" s="102">
        <v>35.8</v>
      </c>
      <c r="K275" s="102">
        <v>17.3</v>
      </c>
      <c r="L275" s="102">
        <v>11.7</v>
      </c>
      <c r="M275" s="102">
        <v>19.7</v>
      </c>
      <c r="N275" s="102">
        <v>20.6</v>
      </c>
      <c r="O275" s="102">
        <v>7.0</v>
      </c>
      <c r="P275" s="102">
        <v>12.3</v>
      </c>
      <c r="Q275" s="102">
        <v>48.6</v>
      </c>
      <c r="R275" s="102">
        <v>32.1</v>
      </c>
      <c r="S275" s="102">
        <v>667.1</v>
      </c>
      <c r="T275" s="102">
        <v>3.0</v>
      </c>
      <c r="U275" s="102">
        <v>574.0</v>
      </c>
      <c r="V275" s="102">
        <v>0.8</v>
      </c>
      <c r="W275" s="102">
        <v>1947.5</v>
      </c>
      <c r="X275" s="102">
        <v>6.5</v>
      </c>
      <c r="Y275" s="102">
        <v>5.9</v>
      </c>
      <c r="Z275" s="102">
        <v>1.8</v>
      </c>
      <c r="AA275" s="102">
        <v>4.0</v>
      </c>
      <c r="AB275" s="102">
        <v>787.7</v>
      </c>
      <c r="AC275" s="102">
        <v>0.1</v>
      </c>
      <c r="AD275" s="102">
        <v>31.8</v>
      </c>
      <c r="AE275" s="102">
        <v>14.7</v>
      </c>
      <c r="AF275" s="102">
        <v>22.1</v>
      </c>
      <c r="AG275" s="102">
        <v>31.3</v>
      </c>
      <c r="AH275" s="102">
        <v>5.8</v>
      </c>
      <c r="AI275" s="102">
        <v>5.9</v>
      </c>
      <c r="AJ275" s="102">
        <v>10.7</v>
      </c>
      <c r="AK275" s="102">
        <v>70.8</v>
      </c>
      <c r="AL275" s="102">
        <v>29.1</v>
      </c>
      <c r="AM275" s="102"/>
      <c r="AN275" s="102">
        <v>1.0</v>
      </c>
      <c r="AO275" s="102">
        <v>48.3</v>
      </c>
      <c r="AP275" s="102">
        <v>-5.1</v>
      </c>
    </row>
    <row r="276" ht="15.75" customHeight="1">
      <c r="A276" s="102" t="s">
        <v>660</v>
      </c>
      <c r="B276" s="102">
        <v>9464.0</v>
      </c>
      <c r="C276" s="102" t="s">
        <v>439</v>
      </c>
      <c r="D276" s="102">
        <v>45.8</v>
      </c>
      <c r="E276" s="102">
        <v>11.3</v>
      </c>
      <c r="F276" s="102">
        <v>789.9</v>
      </c>
      <c r="G276" s="102">
        <v>14.8</v>
      </c>
      <c r="H276" s="102">
        <v>8.2</v>
      </c>
      <c r="I276" s="102">
        <v>11.4</v>
      </c>
      <c r="J276" s="102">
        <v>34.8</v>
      </c>
      <c r="K276" s="102">
        <v>19.0</v>
      </c>
      <c r="L276" s="102">
        <v>11.8</v>
      </c>
      <c r="M276" s="102">
        <v>22.0</v>
      </c>
      <c r="N276" s="102">
        <v>16.9</v>
      </c>
      <c r="O276" s="102">
        <v>7.6</v>
      </c>
      <c r="P276" s="102">
        <v>19.1</v>
      </c>
      <c r="Q276" s="102">
        <v>38.7</v>
      </c>
      <c r="R276" s="102">
        <v>34.6</v>
      </c>
      <c r="S276" s="102">
        <v>599.2</v>
      </c>
      <c r="T276" s="102">
        <v>1.1</v>
      </c>
      <c r="U276" s="102">
        <v>612.1</v>
      </c>
      <c r="V276" s="102">
        <v>0.7</v>
      </c>
      <c r="W276" s="102">
        <v>348.8</v>
      </c>
      <c r="X276" s="102">
        <v>7.3</v>
      </c>
      <c r="Y276" s="102">
        <v>7.4</v>
      </c>
      <c r="Z276" s="102">
        <v>2.4</v>
      </c>
      <c r="AA276" s="102">
        <v>0.5</v>
      </c>
      <c r="AB276" s="102">
        <v>510.9</v>
      </c>
      <c r="AC276" s="102">
        <v>0.2</v>
      </c>
      <c r="AD276" s="102">
        <v>23.2</v>
      </c>
      <c r="AE276" s="102">
        <v>25.5</v>
      </c>
      <c r="AF276" s="102">
        <v>30.6</v>
      </c>
      <c r="AG276" s="102">
        <v>20.5</v>
      </c>
      <c r="AH276" s="102">
        <v>6.5</v>
      </c>
      <c r="AI276" s="102">
        <v>6.1</v>
      </c>
      <c r="AJ276" s="102">
        <v>13.5</v>
      </c>
      <c r="AK276" s="102">
        <v>96.6</v>
      </c>
      <c r="AL276" s="102">
        <v>28.7</v>
      </c>
      <c r="AM276" s="102"/>
      <c r="AN276" s="102">
        <v>1.0</v>
      </c>
      <c r="AO276" s="102">
        <v>58.0</v>
      </c>
      <c r="AP276" s="102">
        <v>-6.7</v>
      </c>
    </row>
    <row r="277" ht="15.75" customHeight="1">
      <c r="A277" s="102" t="s">
        <v>660</v>
      </c>
      <c r="B277" s="102">
        <v>9471.0</v>
      </c>
      <c r="C277" s="102" t="s">
        <v>440</v>
      </c>
      <c r="D277" s="102">
        <v>144.3</v>
      </c>
      <c r="E277" s="102">
        <v>3.3</v>
      </c>
      <c r="F277" s="102">
        <v>123.6</v>
      </c>
      <c r="G277" s="102">
        <v>17.7</v>
      </c>
      <c r="H277" s="102">
        <v>8.5</v>
      </c>
      <c r="I277" s="102">
        <v>11.7</v>
      </c>
      <c r="J277" s="102">
        <v>38.9</v>
      </c>
      <c r="K277" s="102">
        <v>15.0</v>
      </c>
      <c r="L277" s="102">
        <v>8.3</v>
      </c>
      <c r="M277" s="102">
        <v>71.9</v>
      </c>
      <c r="N277" s="102">
        <v>6.2</v>
      </c>
      <c r="O277" s="102">
        <v>3.7</v>
      </c>
      <c r="P277" s="102">
        <v>36.5</v>
      </c>
      <c r="Q277" s="102">
        <v>59.9</v>
      </c>
      <c r="R277" s="102" t="s">
        <v>644</v>
      </c>
      <c r="S277" s="102">
        <v>819.1</v>
      </c>
      <c r="T277" s="102">
        <v>2.8</v>
      </c>
      <c r="U277" s="102">
        <v>453.2</v>
      </c>
      <c r="V277" s="102">
        <v>0.5</v>
      </c>
      <c r="W277" s="102">
        <v>347.7</v>
      </c>
      <c r="X277" s="102">
        <v>7.9</v>
      </c>
      <c r="Y277" s="102">
        <v>6.6</v>
      </c>
      <c r="Z277" s="102">
        <v>1.0</v>
      </c>
      <c r="AA277" s="102">
        <v>0.4</v>
      </c>
      <c r="AB277" s="102">
        <v>227.4</v>
      </c>
      <c r="AC277" s="102">
        <v>1.2</v>
      </c>
      <c r="AD277" s="102">
        <v>44.6</v>
      </c>
      <c r="AE277" s="102">
        <v>27.1</v>
      </c>
      <c r="AF277" s="102">
        <v>17.7</v>
      </c>
      <c r="AG277" s="102">
        <v>9.4</v>
      </c>
      <c r="AH277" s="102">
        <v>2.8</v>
      </c>
      <c r="AI277" s="102">
        <v>2.8</v>
      </c>
      <c r="AJ277" s="102">
        <v>7.4</v>
      </c>
      <c r="AK277" s="102">
        <v>17.6</v>
      </c>
      <c r="AL277" s="102">
        <v>29.9</v>
      </c>
      <c r="AM277" s="102"/>
      <c r="AN277" s="102">
        <v>36.0</v>
      </c>
      <c r="AO277" s="102">
        <v>1167.8</v>
      </c>
      <c r="AP277" s="102">
        <v>-2.1</v>
      </c>
    </row>
    <row r="278" ht="15.75" customHeight="1">
      <c r="A278" s="102" t="s">
        <v>660</v>
      </c>
      <c r="B278" s="102">
        <v>9472.0</v>
      </c>
      <c r="C278" s="102" t="s">
        <v>441</v>
      </c>
      <c r="D278" s="102">
        <v>105.4</v>
      </c>
      <c r="E278" s="102">
        <v>4.2</v>
      </c>
      <c r="F278" s="102">
        <v>82.7</v>
      </c>
      <c r="G278" s="102">
        <v>16.7</v>
      </c>
      <c r="H278" s="102">
        <v>7.9</v>
      </c>
      <c r="I278" s="102">
        <v>10.4</v>
      </c>
      <c r="J278" s="102">
        <v>38.1</v>
      </c>
      <c r="K278" s="102">
        <v>17.0</v>
      </c>
      <c r="L278" s="102">
        <v>10.0</v>
      </c>
      <c r="M278" s="102">
        <v>52.1</v>
      </c>
      <c r="N278" s="102">
        <v>6.9</v>
      </c>
      <c r="O278" s="102">
        <v>4.4</v>
      </c>
      <c r="P278" s="102">
        <v>37.8</v>
      </c>
      <c r="Q278" s="102">
        <v>44.6</v>
      </c>
      <c r="R278" s="102">
        <v>13.2</v>
      </c>
      <c r="S278" s="102">
        <v>841.2</v>
      </c>
      <c r="T278" s="102">
        <v>2.4</v>
      </c>
      <c r="U278" s="102">
        <v>484.7</v>
      </c>
      <c r="V278" s="102">
        <v>0.5</v>
      </c>
      <c r="W278" s="102">
        <v>222.5</v>
      </c>
      <c r="X278" s="102">
        <v>7.3</v>
      </c>
      <c r="Y278" s="102">
        <v>7.4</v>
      </c>
      <c r="Z278" s="102">
        <v>1.4</v>
      </c>
      <c r="AA278" s="102">
        <v>0.7</v>
      </c>
      <c r="AB278" s="102">
        <v>217.2</v>
      </c>
      <c r="AC278" s="102">
        <v>1.0</v>
      </c>
      <c r="AD278" s="102">
        <v>42.3</v>
      </c>
      <c r="AE278" s="102">
        <v>25.4</v>
      </c>
      <c r="AF278" s="102">
        <v>19.8</v>
      </c>
      <c r="AG278" s="102">
        <v>11.5</v>
      </c>
      <c r="AH278" s="102">
        <v>3.6</v>
      </c>
      <c r="AI278" s="102">
        <v>3.3</v>
      </c>
      <c r="AJ278" s="102">
        <v>7.0</v>
      </c>
      <c r="AK278" s="102">
        <v>23.2</v>
      </c>
      <c r="AL278" s="102">
        <v>26.7</v>
      </c>
      <c r="AM278" s="102"/>
      <c r="AN278" s="102">
        <v>33.0</v>
      </c>
      <c r="AO278" s="102">
        <v>1273.8</v>
      </c>
      <c r="AP278" s="102">
        <v>-4.2</v>
      </c>
    </row>
    <row r="279" ht="15.75" customHeight="1">
      <c r="A279" s="102" t="s">
        <v>660</v>
      </c>
      <c r="B279" s="102">
        <v>9473.0</v>
      </c>
      <c r="C279" s="102" t="s">
        <v>442</v>
      </c>
      <c r="D279" s="102">
        <v>87.3</v>
      </c>
      <c r="E279" s="102">
        <v>4.0</v>
      </c>
      <c r="F279" s="102">
        <v>147.9</v>
      </c>
      <c r="G279" s="102">
        <v>15.9</v>
      </c>
      <c r="H279" s="102">
        <v>7.7</v>
      </c>
      <c r="I279" s="102">
        <v>10.3</v>
      </c>
      <c r="J279" s="102">
        <v>37.7</v>
      </c>
      <c r="K279" s="102">
        <v>17.5</v>
      </c>
      <c r="L279" s="102">
        <v>10.9</v>
      </c>
      <c r="M279" s="102">
        <v>43.1</v>
      </c>
      <c r="N279" s="102">
        <v>6.0</v>
      </c>
      <c r="O279" s="102">
        <v>8.0</v>
      </c>
      <c r="P279" s="102">
        <v>40.0</v>
      </c>
      <c r="Q279" s="102">
        <v>36.1</v>
      </c>
      <c r="R279" s="102">
        <v>15.9</v>
      </c>
      <c r="S279" s="102">
        <v>768.2</v>
      </c>
      <c r="T279" s="102">
        <v>1.5</v>
      </c>
      <c r="U279" s="102">
        <v>483.8</v>
      </c>
      <c r="V279" s="102">
        <v>1.1</v>
      </c>
      <c r="W279" s="102">
        <v>440.9</v>
      </c>
      <c r="X279" s="102">
        <v>7.2</v>
      </c>
      <c r="Y279" s="102">
        <v>6.3</v>
      </c>
      <c r="Z279" s="102">
        <v>1.3</v>
      </c>
      <c r="AA279" s="102">
        <v>0.4</v>
      </c>
      <c r="AB279" s="102">
        <v>300.4</v>
      </c>
      <c r="AC279" s="102">
        <v>0.6</v>
      </c>
      <c r="AD279" s="102">
        <v>57.9</v>
      </c>
      <c r="AE279" s="102">
        <v>20.2</v>
      </c>
      <c r="AF279" s="102">
        <v>14.4</v>
      </c>
      <c r="AG279" s="102">
        <v>6.9</v>
      </c>
      <c r="AH279" s="102">
        <v>3.7</v>
      </c>
      <c r="AI279" s="102">
        <v>3.7</v>
      </c>
      <c r="AJ279" s="102">
        <v>8.7</v>
      </c>
      <c r="AK279" s="102">
        <v>30.8</v>
      </c>
      <c r="AL279" s="102">
        <v>28.2</v>
      </c>
      <c r="AM279" s="102"/>
      <c r="AN279" s="102">
        <v>17.0</v>
      </c>
      <c r="AO279" s="102">
        <v>590.5</v>
      </c>
      <c r="AP279" s="102">
        <v>-4.8</v>
      </c>
    </row>
    <row r="280" ht="15.75" customHeight="1">
      <c r="A280" s="102" t="s">
        <v>660</v>
      </c>
      <c r="B280" s="102">
        <v>9474.0</v>
      </c>
      <c r="C280" s="102" t="s">
        <v>443</v>
      </c>
      <c r="D280" s="102">
        <v>113.5</v>
      </c>
      <c r="E280" s="102">
        <v>5.2</v>
      </c>
      <c r="F280" s="102">
        <v>176.6</v>
      </c>
      <c r="G280" s="102">
        <v>17.4</v>
      </c>
      <c r="H280" s="102">
        <v>8.5</v>
      </c>
      <c r="I280" s="102">
        <v>11.0</v>
      </c>
      <c r="J280" s="102">
        <v>38.2</v>
      </c>
      <c r="K280" s="102">
        <v>16.0</v>
      </c>
      <c r="L280" s="102">
        <v>8.8</v>
      </c>
      <c r="M280" s="102">
        <v>56.2</v>
      </c>
      <c r="N280" s="102">
        <v>11.2</v>
      </c>
      <c r="O280" s="102">
        <v>3.0</v>
      </c>
      <c r="P280" s="102">
        <v>21.7</v>
      </c>
      <c r="Q280" s="102">
        <v>47.0</v>
      </c>
      <c r="R280" s="102">
        <v>28.3</v>
      </c>
      <c r="S280" s="102">
        <v>803.7</v>
      </c>
      <c r="T280" s="102">
        <v>3.2</v>
      </c>
      <c r="U280" s="102">
        <v>465.5</v>
      </c>
      <c r="V280" s="102">
        <v>0.4</v>
      </c>
      <c r="W280" s="102">
        <v>219.4</v>
      </c>
      <c r="X280" s="102">
        <v>7.5</v>
      </c>
      <c r="Y280" s="102">
        <v>7.0</v>
      </c>
      <c r="Z280" s="102">
        <v>0.9</v>
      </c>
      <c r="AA280" s="102">
        <v>0.2</v>
      </c>
      <c r="AB280" s="102">
        <v>231.8</v>
      </c>
      <c r="AC280" s="102">
        <v>1.1</v>
      </c>
      <c r="AD280" s="102">
        <v>39.6</v>
      </c>
      <c r="AE280" s="102">
        <v>21.6</v>
      </c>
      <c r="AF280" s="102">
        <v>23.7</v>
      </c>
      <c r="AG280" s="102">
        <v>14.1</v>
      </c>
      <c r="AH280" s="102">
        <v>3.0</v>
      </c>
      <c r="AI280" s="102">
        <v>3.3</v>
      </c>
      <c r="AJ280" s="102">
        <v>7.0</v>
      </c>
      <c r="AK280" s="102">
        <v>23.0</v>
      </c>
      <c r="AL280" s="102">
        <v>30.0</v>
      </c>
      <c r="AM280" s="102"/>
      <c r="AN280" s="102">
        <v>29.0</v>
      </c>
      <c r="AO280" s="102">
        <v>642.8</v>
      </c>
      <c r="AP280" s="102">
        <v>-1.7</v>
      </c>
    </row>
    <row r="281" ht="15.75" customHeight="1">
      <c r="A281" s="102" t="s">
        <v>660</v>
      </c>
      <c r="B281" s="102">
        <v>9475.0</v>
      </c>
      <c r="C281" s="102" t="s">
        <v>444</v>
      </c>
      <c r="D281" s="102">
        <v>98.2</v>
      </c>
      <c r="E281" s="102">
        <v>4.2</v>
      </c>
      <c r="F281" s="102">
        <v>110.0</v>
      </c>
      <c r="G281" s="102">
        <v>15.1</v>
      </c>
      <c r="H281" s="102">
        <v>7.3</v>
      </c>
      <c r="I281" s="102">
        <v>9.2</v>
      </c>
      <c r="J281" s="102">
        <v>36.9</v>
      </c>
      <c r="K281" s="102">
        <v>18.7</v>
      </c>
      <c r="L281" s="102">
        <v>12.8</v>
      </c>
      <c r="M281" s="102">
        <v>47.7</v>
      </c>
      <c r="N281" s="102">
        <v>7.6</v>
      </c>
      <c r="O281" s="102">
        <v>4.0</v>
      </c>
      <c r="P281" s="102">
        <v>31.0</v>
      </c>
      <c r="Q281" s="102">
        <v>47.5</v>
      </c>
      <c r="R281" s="102">
        <v>17.5</v>
      </c>
      <c r="S281" s="102">
        <v>772.0</v>
      </c>
      <c r="T281" s="102">
        <v>0.9</v>
      </c>
      <c r="U281" s="102">
        <v>531.1</v>
      </c>
      <c r="V281" s="102">
        <v>1.0</v>
      </c>
      <c r="W281" s="102">
        <v>325.0</v>
      </c>
      <c r="X281" s="102">
        <v>6.8</v>
      </c>
      <c r="Y281" s="102">
        <v>6.8</v>
      </c>
      <c r="Z281" s="102">
        <v>1.7</v>
      </c>
      <c r="AA281" s="102">
        <v>2.1</v>
      </c>
      <c r="AB281" s="102">
        <v>344.6</v>
      </c>
      <c r="AC281" s="102">
        <v>0.6</v>
      </c>
      <c r="AD281" s="102">
        <v>51.6</v>
      </c>
      <c r="AE281" s="102">
        <v>24.2</v>
      </c>
      <c r="AF281" s="102">
        <v>17.6</v>
      </c>
      <c r="AG281" s="102">
        <v>6.1</v>
      </c>
      <c r="AH281" s="102">
        <v>4.1</v>
      </c>
      <c r="AI281" s="102">
        <v>4.0</v>
      </c>
      <c r="AJ281" s="102">
        <v>10.6</v>
      </c>
      <c r="AK281" s="102">
        <v>37.0</v>
      </c>
      <c r="AL281" s="102">
        <v>27.7</v>
      </c>
      <c r="AM281" s="102"/>
      <c r="AN281" s="102">
        <v>27.0</v>
      </c>
      <c r="AO281" s="102">
        <v>892.5</v>
      </c>
      <c r="AP281" s="102">
        <v>-8.6</v>
      </c>
    </row>
    <row r="282" ht="15.75" customHeight="1">
      <c r="A282" s="102" t="s">
        <v>660</v>
      </c>
      <c r="B282" s="102">
        <v>9476.0</v>
      </c>
      <c r="C282" s="102" t="s">
        <v>445</v>
      </c>
      <c r="D282" s="102">
        <v>69.0</v>
      </c>
      <c r="E282" s="102">
        <v>3.8</v>
      </c>
      <c r="F282" s="102">
        <v>105.9</v>
      </c>
      <c r="G282" s="102">
        <v>14.9</v>
      </c>
      <c r="H282" s="102">
        <v>7.4</v>
      </c>
      <c r="I282" s="102">
        <v>10.1</v>
      </c>
      <c r="J282" s="102">
        <v>38.5</v>
      </c>
      <c r="K282" s="102">
        <v>17.6</v>
      </c>
      <c r="L282" s="102">
        <v>11.5</v>
      </c>
      <c r="M282" s="102">
        <v>34.1</v>
      </c>
      <c r="N282" s="102">
        <v>9.8</v>
      </c>
      <c r="O282" s="102">
        <v>3.7</v>
      </c>
      <c r="P282" s="102">
        <v>25.3</v>
      </c>
      <c r="Q282" s="102">
        <v>44.3</v>
      </c>
      <c r="R282" s="102">
        <v>26.7</v>
      </c>
      <c r="S282" s="102">
        <v>786.6</v>
      </c>
      <c r="T282" s="102">
        <v>1.2</v>
      </c>
      <c r="U282" s="102">
        <v>491.7</v>
      </c>
      <c r="V282" s="102">
        <v>1.4</v>
      </c>
      <c r="W282" s="102">
        <v>364.7</v>
      </c>
      <c r="X282" s="102">
        <v>6.4</v>
      </c>
      <c r="Y282" s="102">
        <v>7.0</v>
      </c>
      <c r="Z282" s="102">
        <v>1.0</v>
      </c>
      <c r="AA282" s="102">
        <v>0.7</v>
      </c>
      <c r="AB282" s="102">
        <v>360.1</v>
      </c>
      <c r="AC282" s="102">
        <v>0.9</v>
      </c>
      <c r="AD282" s="102">
        <v>55.8</v>
      </c>
      <c r="AE282" s="102">
        <v>14.6</v>
      </c>
      <c r="AF282" s="102">
        <v>17.6</v>
      </c>
      <c r="AG282" s="102">
        <v>11.0</v>
      </c>
      <c r="AH282" s="102">
        <v>4.2</v>
      </c>
      <c r="AI282" s="102">
        <v>4.0</v>
      </c>
      <c r="AJ282" s="102">
        <v>9.9</v>
      </c>
      <c r="AK282" s="102">
        <v>27.4</v>
      </c>
      <c r="AL282" s="102">
        <v>27.3</v>
      </c>
      <c r="AM282" s="102"/>
      <c r="AN282" s="102">
        <v>18.0</v>
      </c>
      <c r="AO282" s="102">
        <v>651.5</v>
      </c>
      <c r="AP282" s="102">
        <v>-5.3</v>
      </c>
    </row>
    <row r="283" ht="15.75" customHeight="1">
      <c r="A283" s="102" t="s">
        <v>660</v>
      </c>
      <c r="B283" s="102">
        <v>9477.0</v>
      </c>
      <c r="C283" s="102" t="s">
        <v>446</v>
      </c>
      <c r="D283" s="102">
        <v>73.4</v>
      </c>
      <c r="E283" s="102">
        <v>3.3</v>
      </c>
      <c r="F283" s="102">
        <v>111.5</v>
      </c>
      <c r="G283" s="102">
        <v>15.6</v>
      </c>
      <c r="H283" s="102">
        <v>7.3</v>
      </c>
      <c r="I283" s="102">
        <v>10.3</v>
      </c>
      <c r="J283" s="102">
        <v>37.7</v>
      </c>
      <c r="K283" s="102">
        <v>17.9</v>
      </c>
      <c r="L283" s="102">
        <v>11.2</v>
      </c>
      <c r="M283" s="102">
        <v>35.8</v>
      </c>
      <c r="N283" s="102">
        <v>9.0</v>
      </c>
      <c r="O283" s="102">
        <v>6.9</v>
      </c>
      <c r="P283" s="102">
        <v>27.3</v>
      </c>
      <c r="Q283" s="102">
        <v>36.7</v>
      </c>
      <c r="R283" s="102">
        <v>29.1</v>
      </c>
      <c r="S283" s="102">
        <v>808.0</v>
      </c>
      <c r="T283" s="102">
        <v>1.3</v>
      </c>
      <c r="U283" s="102">
        <v>509.4</v>
      </c>
      <c r="V283" s="102">
        <v>0.9</v>
      </c>
      <c r="W283" s="102">
        <v>410.4</v>
      </c>
      <c r="X283" s="102">
        <v>6.6</v>
      </c>
      <c r="Y283" s="102">
        <v>6.2</v>
      </c>
      <c r="Z283" s="102">
        <v>1.9</v>
      </c>
      <c r="AA283" s="102">
        <v>3.2</v>
      </c>
      <c r="AB283" s="102">
        <v>349.6</v>
      </c>
      <c r="AC283" s="102">
        <v>0.4</v>
      </c>
      <c r="AD283" s="102">
        <v>43.6</v>
      </c>
      <c r="AE283" s="102">
        <v>20.9</v>
      </c>
      <c r="AF283" s="102">
        <v>24.7</v>
      </c>
      <c r="AG283" s="102">
        <v>10.5</v>
      </c>
      <c r="AH283" s="102">
        <v>4.7</v>
      </c>
      <c r="AI283" s="102">
        <v>4.6</v>
      </c>
      <c r="AJ283" s="102">
        <v>13.7</v>
      </c>
      <c r="AK283" s="102">
        <v>37.4</v>
      </c>
      <c r="AL283" s="102">
        <v>25.7</v>
      </c>
      <c r="AM283" s="102"/>
      <c r="AN283" s="102">
        <v>22.0</v>
      </c>
      <c r="AO283" s="102">
        <v>658.3</v>
      </c>
      <c r="AP283" s="102">
        <v>-5.9</v>
      </c>
    </row>
    <row r="284" ht="15.75" customHeight="1">
      <c r="A284" s="102" t="s">
        <v>660</v>
      </c>
      <c r="B284" s="102">
        <v>9478.0</v>
      </c>
      <c r="C284" s="102" t="s">
        <v>447</v>
      </c>
      <c r="D284" s="102">
        <v>67.8</v>
      </c>
      <c r="E284" s="102">
        <v>4.5</v>
      </c>
      <c r="F284" s="102">
        <v>130.4</v>
      </c>
      <c r="G284" s="102">
        <v>15.8</v>
      </c>
      <c r="H284" s="102">
        <v>8.1</v>
      </c>
      <c r="I284" s="102">
        <v>10.8</v>
      </c>
      <c r="J284" s="102">
        <v>37.9</v>
      </c>
      <c r="K284" s="102">
        <v>16.9</v>
      </c>
      <c r="L284" s="102">
        <v>10.5</v>
      </c>
      <c r="M284" s="102">
        <v>33.4</v>
      </c>
      <c r="N284" s="102">
        <v>12.8</v>
      </c>
      <c r="O284" s="102">
        <v>5.3</v>
      </c>
      <c r="P284" s="102">
        <v>20.3</v>
      </c>
      <c r="Q284" s="102">
        <v>53.4</v>
      </c>
      <c r="R284" s="102">
        <v>21.1</v>
      </c>
      <c r="S284" s="102">
        <v>782.2</v>
      </c>
      <c r="T284" s="102">
        <v>1.5</v>
      </c>
      <c r="U284" s="102">
        <v>475.3</v>
      </c>
      <c r="V284" s="102">
        <v>1.0</v>
      </c>
      <c r="W284" s="102">
        <v>330.5</v>
      </c>
      <c r="X284" s="102">
        <v>6.8</v>
      </c>
      <c r="Y284" s="102">
        <v>6.8</v>
      </c>
      <c r="Z284" s="102">
        <v>1.4</v>
      </c>
      <c r="AA284" s="102">
        <v>1.4</v>
      </c>
      <c r="AB284" s="102">
        <v>398.7</v>
      </c>
      <c r="AC284" s="102">
        <v>0.5</v>
      </c>
      <c r="AD284" s="102">
        <v>38.2</v>
      </c>
      <c r="AE284" s="102">
        <v>27.1</v>
      </c>
      <c r="AF284" s="102">
        <v>23.4</v>
      </c>
      <c r="AG284" s="102">
        <v>10.9</v>
      </c>
      <c r="AH284" s="102">
        <v>4.3</v>
      </c>
      <c r="AI284" s="102">
        <v>4.2</v>
      </c>
      <c r="AJ284" s="102">
        <v>12.9</v>
      </c>
      <c r="AK284" s="102">
        <v>30.6</v>
      </c>
      <c r="AL284" s="102">
        <v>27.7</v>
      </c>
      <c r="AM284" s="102"/>
      <c r="AN284" s="102">
        <v>11.0</v>
      </c>
      <c r="AO284" s="102">
        <v>520.0</v>
      </c>
      <c r="AP284" s="102">
        <v>-4.9</v>
      </c>
    </row>
    <row r="285" ht="15.75" customHeight="1">
      <c r="A285" s="102" t="s">
        <v>660</v>
      </c>
      <c r="B285" s="102">
        <v>9479.0</v>
      </c>
      <c r="C285" s="102" t="s">
        <v>448</v>
      </c>
      <c r="D285" s="102">
        <v>74.9</v>
      </c>
      <c r="E285" s="102">
        <v>6.7</v>
      </c>
      <c r="F285" s="102">
        <v>123.6</v>
      </c>
      <c r="G285" s="102">
        <v>14.4</v>
      </c>
      <c r="H285" s="102">
        <v>7.2</v>
      </c>
      <c r="I285" s="102">
        <v>9.5</v>
      </c>
      <c r="J285" s="102">
        <v>36.1</v>
      </c>
      <c r="K285" s="102">
        <v>19.7</v>
      </c>
      <c r="L285" s="102">
        <v>13.0</v>
      </c>
      <c r="M285" s="102">
        <v>36.0</v>
      </c>
      <c r="N285" s="102">
        <v>12.9</v>
      </c>
      <c r="O285" s="102">
        <v>6.7</v>
      </c>
      <c r="P285" s="102">
        <v>20.4</v>
      </c>
      <c r="Q285" s="102">
        <v>43.7</v>
      </c>
      <c r="R285" s="102">
        <v>29.2</v>
      </c>
      <c r="S285" s="102">
        <v>740.7</v>
      </c>
      <c r="T285" s="102">
        <v>0.8</v>
      </c>
      <c r="U285" s="102">
        <v>556.9</v>
      </c>
      <c r="V285" s="102">
        <v>1.1</v>
      </c>
      <c r="W285" s="102">
        <v>256.0</v>
      </c>
      <c r="X285" s="102">
        <v>6.2</v>
      </c>
      <c r="Y285" s="102">
        <v>6.5</v>
      </c>
      <c r="Z285" s="102">
        <v>2.3</v>
      </c>
      <c r="AA285" s="102">
        <v>0.4</v>
      </c>
      <c r="AB285" s="102">
        <v>355.9</v>
      </c>
      <c r="AC285" s="102">
        <v>0.4</v>
      </c>
      <c r="AD285" s="102">
        <v>47.0</v>
      </c>
      <c r="AE285" s="102">
        <v>18.9</v>
      </c>
      <c r="AF285" s="102">
        <v>23.1</v>
      </c>
      <c r="AG285" s="102">
        <v>10.5</v>
      </c>
      <c r="AH285" s="102">
        <v>5.2</v>
      </c>
      <c r="AI285" s="102">
        <v>5.2</v>
      </c>
      <c r="AJ285" s="102">
        <v>13.6</v>
      </c>
      <c r="AK285" s="102">
        <v>52.0</v>
      </c>
      <c r="AL285" s="102">
        <v>25.8</v>
      </c>
      <c r="AM285" s="102"/>
      <c r="AN285" s="102">
        <v>17.0</v>
      </c>
      <c r="AO285" s="102">
        <v>606.4</v>
      </c>
      <c r="AP285" s="102">
        <v>-9.1</v>
      </c>
    </row>
    <row r="286" ht="15.75" customHeight="1">
      <c r="A286" s="102" t="s">
        <v>660</v>
      </c>
      <c r="B286" s="102">
        <v>9561.0</v>
      </c>
      <c r="C286" s="102" t="s">
        <v>449</v>
      </c>
      <c r="D286" s="102">
        <v>40.4</v>
      </c>
      <c r="E286" s="102">
        <v>10.8</v>
      </c>
      <c r="F286" s="102">
        <v>403.9</v>
      </c>
      <c r="G286" s="102">
        <v>15.6</v>
      </c>
      <c r="H286" s="102">
        <v>8.6</v>
      </c>
      <c r="I286" s="102">
        <v>12.4</v>
      </c>
      <c r="J286" s="102">
        <v>34.9</v>
      </c>
      <c r="K286" s="102">
        <v>17.1</v>
      </c>
      <c r="L286" s="102">
        <v>11.2</v>
      </c>
      <c r="M286" s="102">
        <v>19.3</v>
      </c>
      <c r="N286" s="102">
        <v>21.3</v>
      </c>
      <c r="O286" s="102">
        <v>2.8</v>
      </c>
      <c r="P286" s="102">
        <v>18.2</v>
      </c>
      <c r="Q286" s="102">
        <v>38.6</v>
      </c>
      <c r="R286" s="102">
        <v>40.4</v>
      </c>
      <c r="S286" s="102">
        <v>668.9</v>
      </c>
      <c r="T286" s="102">
        <v>3.4</v>
      </c>
      <c r="U286" s="102">
        <v>542.1</v>
      </c>
      <c r="V286" s="102">
        <v>0.4</v>
      </c>
      <c r="W286" s="102">
        <v>475.0</v>
      </c>
      <c r="X286" s="102">
        <v>8.0</v>
      </c>
      <c r="Y286" s="102">
        <v>7.6</v>
      </c>
      <c r="Z286" s="102">
        <v>1.7</v>
      </c>
      <c r="AA286" s="102">
        <v>2.6</v>
      </c>
      <c r="AB286" s="102">
        <v>615.3</v>
      </c>
      <c r="AC286" s="102">
        <v>0.6</v>
      </c>
      <c r="AD286" s="102">
        <v>25.6</v>
      </c>
      <c r="AE286" s="102">
        <v>20.7</v>
      </c>
      <c r="AF286" s="102">
        <v>35.5</v>
      </c>
      <c r="AG286" s="102">
        <v>17.6</v>
      </c>
      <c r="AH286" s="102">
        <v>5.0</v>
      </c>
      <c r="AI286" s="102">
        <v>5.1</v>
      </c>
      <c r="AJ286" s="102">
        <v>14.1</v>
      </c>
      <c r="AK286" s="102">
        <v>59.2</v>
      </c>
      <c r="AL286" s="102">
        <v>33.3</v>
      </c>
      <c r="AM286" s="102"/>
      <c r="AN286" s="102">
        <v>1.0</v>
      </c>
      <c r="AO286" s="102">
        <v>99.9</v>
      </c>
      <c r="AP286" s="102">
        <v>-4.9</v>
      </c>
    </row>
    <row r="287" ht="15.75" customHeight="1">
      <c r="A287" s="102" t="s">
        <v>660</v>
      </c>
      <c r="B287" s="102">
        <v>9562.0</v>
      </c>
      <c r="C287" s="102" t="s">
        <v>450</v>
      </c>
      <c r="D287" s="102">
        <v>107.4</v>
      </c>
      <c r="E287" s="102">
        <v>15.6</v>
      </c>
      <c r="F287" s="102">
        <v>1395.6</v>
      </c>
      <c r="G287" s="102">
        <v>15.5</v>
      </c>
      <c r="H287" s="102">
        <v>9.7</v>
      </c>
      <c r="I287" s="102">
        <v>16.9</v>
      </c>
      <c r="J287" s="102">
        <v>33.8</v>
      </c>
      <c r="K287" s="102">
        <v>14.5</v>
      </c>
      <c r="L287" s="102">
        <v>9.5</v>
      </c>
      <c r="M287" s="102">
        <v>52.9</v>
      </c>
      <c r="N287" s="102">
        <v>12.2</v>
      </c>
      <c r="O287" s="102">
        <v>3.7</v>
      </c>
      <c r="P287" s="102">
        <v>13.0</v>
      </c>
      <c r="Q287" s="102">
        <v>39.5</v>
      </c>
      <c r="R287" s="102">
        <v>43.8</v>
      </c>
      <c r="S287" s="102">
        <v>551.5</v>
      </c>
      <c r="T287" s="102">
        <v>4.4</v>
      </c>
      <c r="U287" s="102">
        <v>587.6</v>
      </c>
      <c r="V287" s="102">
        <v>0.4</v>
      </c>
      <c r="W287" s="102">
        <v>708.5</v>
      </c>
      <c r="X287" s="102">
        <v>7.8</v>
      </c>
      <c r="Y287" s="102">
        <v>6.5</v>
      </c>
      <c r="Z287" s="102">
        <v>1.2</v>
      </c>
      <c r="AA287" s="102">
        <v>2.4</v>
      </c>
      <c r="AB287" s="102">
        <v>812.5</v>
      </c>
      <c r="AC287" s="102">
        <v>0.1</v>
      </c>
      <c r="AD287" s="102">
        <v>36.9</v>
      </c>
      <c r="AE287" s="102">
        <v>9.6</v>
      </c>
      <c r="AF287" s="102">
        <v>26.6</v>
      </c>
      <c r="AG287" s="102">
        <v>26.9</v>
      </c>
      <c r="AH287" s="102">
        <v>4.0</v>
      </c>
      <c r="AI287" s="102">
        <v>3.9</v>
      </c>
      <c r="AJ287" s="102">
        <v>6.8</v>
      </c>
      <c r="AK287" s="102">
        <v>41.4</v>
      </c>
      <c r="AL287" s="102">
        <v>32.3</v>
      </c>
      <c r="AM287" s="102"/>
      <c r="AN287" s="102">
        <v>1.0</v>
      </c>
      <c r="AO287" s="102">
        <v>77.0</v>
      </c>
      <c r="AP287" s="102">
        <v>-0.1</v>
      </c>
    </row>
    <row r="288" ht="15.75" customHeight="1">
      <c r="A288" s="102" t="s">
        <v>660</v>
      </c>
      <c r="B288" s="102">
        <v>9563.0</v>
      </c>
      <c r="C288" s="102" t="s">
        <v>451</v>
      </c>
      <c r="D288" s="102">
        <v>118.0</v>
      </c>
      <c r="E288" s="102">
        <v>13.7</v>
      </c>
      <c r="F288" s="102">
        <v>1863.0</v>
      </c>
      <c r="G288" s="102">
        <v>16.2</v>
      </c>
      <c r="H288" s="102">
        <v>8.4</v>
      </c>
      <c r="I288" s="102">
        <v>14.0</v>
      </c>
      <c r="J288" s="102">
        <v>37.1</v>
      </c>
      <c r="K288" s="102">
        <v>15.7</v>
      </c>
      <c r="L288" s="102">
        <v>8.6</v>
      </c>
      <c r="M288" s="102">
        <v>57.6</v>
      </c>
      <c r="N288" s="102">
        <v>10.7</v>
      </c>
      <c r="O288" s="102">
        <v>7.8</v>
      </c>
      <c r="P288" s="102">
        <v>24.5</v>
      </c>
      <c r="Q288" s="102">
        <v>41.6</v>
      </c>
      <c r="R288" s="102">
        <v>26.1</v>
      </c>
      <c r="S288" s="102">
        <v>555.0</v>
      </c>
      <c r="T288" s="102">
        <v>1.3</v>
      </c>
      <c r="U288" s="102">
        <v>522.8</v>
      </c>
      <c r="V288" s="102">
        <v>0.4</v>
      </c>
      <c r="W288" s="102">
        <v>450.5</v>
      </c>
      <c r="X288" s="102">
        <v>14.3</v>
      </c>
      <c r="Y288" s="102">
        <v>11.2</v>
      </c>
      <c r="Z288" s="102">
        <v>1.9</v>
      </c>
      <c r="AA288" s="102">
        <v>0.8</v>
      </c>
      <c r="AB288" s="102">
        <v>346.6</v>
      </c>
      <c r="AC288" s="102">
        <v>0.4</v>
      </c>
      <c r="AD288" s="102">
        <v>30.9</v>
      </c>
      <c r="AE288" s="102">
        <v>24.4</v>
      </c>
      <c r="AF288" s="102">
        <v>24.7</v>
      </c>
      <c r="AG288" s="102">
        <v>19.7</v>
      </c>
      <c r="AH288" s="102">
        <v>6.4</v>
      </c>
      <c r="AI288" s="102">
        <v>6.3</v>
      </c>
      <c r="AJ288" s="102">
        <v>13.3</v>
      </c>
      <c r="AK288" s="102">
        <v>77.2</v>
      </c>
      <c r="AL288" s="102">
        <v>28.6</v>
      </c>
      <c r="AM288" s="102"/>
      <c r="AN288" s="102">
        <v>1.0</v>
      </c>
      <c r="AO288" s="102">
        <v>63.4</v>
      </c>
      <c r="AP288" s="102">
        <v>-0.5</v>
      </c>
    </row>
    <row r="289" ht="15.75" customHeight="1">
      <c r="A289" s="102" t="s">
        <v>660</v>
      </c>
      <c r="B289" s="102">
        <v>9564.0</v>
      </c>
      <c r="C289" s="102" t="s">
        <v>452</v>
      </c>
      <c r="D289" s="102">
        <v>515.3</v>
      </c>
      <c r="E289" s="102">
        <v>17.5</v>
      </c>
      <c r="F289" s="102">
        <v>2765.0</v>
      </c>
      <c r="G289" s="102">
        <v>14.6</v>
      </c>
      <c r="H289" s="102">
        <v>8.6</v>
      </c>
      <c r="I289" s="102">
        <v>15.1</v>
      </c>
      <c r="J289" s="102">
        <v>35.4</v>
      </c>
      <c r="K289" s="102">
        <v>16.5</v>
      </c>
      <c r="L289" s="102">
        <v>9.8</v>
      </c>
      <c r="M289" s="102">
        <v>250.8</v>
      </c>
      <c r="N289" s="102">
        <v>9.7</v>
      </c>
      <c r="O289" s="102">
        <v>7.9</v>
      </c>
      <c r="P289" s="102">
        <v>26.0</v>
      </c>
      <c r="Q289" s="102">
        <v>37.5</v>
      </c>
      <c r="R289" s="102">
        <v>28.5</v>
      </c>
      <c r="S289" s="102">
        <v>522.5</v>
      </c>
      <c r="T289" s="102">
        <v>2.3</v>
      </c>
      <c r="U289" s="102">
        <v>530.0</v>
      </c>
      <c r="V289" s="102">
        <v>0.4</v>
      </c>
      <c r="W289" s="102">
        <v>770.8</v>
      </c>
      <c r="X289" s="102">
        <v>11.8</v>
      </c>
      <c r="Y289" s="102">
        <v>9.6</v>
      </c>
      <c r="Z289" s="102">
        <v>1.7</v>
      </c>
      <c r="AA289" s="102">
        <v>1.2</v>
      </c>
      <c r="AB289" s="102">
        <v>534.1</v>
      </c>
      <c r="AC289" s="102">
        <v>0.4</v>
      </c>
      <c r="AD289" s="102">
        <v>22.5</v>
      </c>
      <c r="AE289" s="102">
        <v>23.2</v>
      </c>
      <c r="AF289" s="102">
        <v>21.9</v>
      </c>
      <c r="AG289" s="102">
        <v>32.0</v>
      </c>
      <c r="AH289" s="102">
        <v>7.4</v>
      </c>
      <c r="AI289" s="102">
        <v>7.5</v>
      </c>
      <c r="AJ289" s="102">
        <v>14.5</v>
      </c>
      <c r="AK289" s="102">
        <v>89.3</v>
      </c>
      <c r="AL289" s="102">
        <v>29.1</v>
      </c>
      <c r="AM289" s="102"/>
      <c r="AN289" s="102">
        <v>1.0</v>
      </c>
      <c r="AO289" s="102">
        <v>186.4</v>
      </c>
      <c r="AP289" s="102">
        <v>-1.3</v>
      </c>
    </row>
    <row r="290" ht="15.75" customHeight="1">
      <c r="A290" s="102" t="s">
        <v>660</v>
      </c>
      <c r="B290" s="102">
        <v>9565.0</v>
      </c>
      <c r="C290" s="102" t="s">
        <v>453</v>
      </c>
      <c r="D290" s="102">
        <v>39.6</v>
      </c>
      <c r="E290" s="102">
        <v>9.9</v>
      </c>
      <c r="F290" s="102">
        <v>970.7</v>
      </c>
      <c r="G290" s="102">
        <v>16.7</v>
      </c>
      <c r="H290" s="102">
        <v>7.9</v>
      </c>
      <c r="I290" s="102">
        <v>11.3</v>
      </c>
      <c r="J290" s="102">
        <v>36.8</v>
      </c>
      <c r="K290" s="102">
        <v>17.6</v>
      </c>
      <c r="L290" s="102">
        <v>9.7</v>
      </c>
      <c r="M290" s="102">
        <v>19.2</v>
      </c>
      <c r="N290" s="102">
        <v>17.1</v>
      </c>
      <c r="O290" s="102">
        <v>3.6</v>
      </c>
      <c r="P290" s="102">
        <v>18.6</v>
      </c>
      <c r="Q290" s="102">
        <v>41.4</v>
      </c>
      <c r="R290" s="102">
        <v>36.4</v>
      </c>
      <c r="S290" s="102">
        <v>688.9</v>
      </c>
      <c r="T290" s="102">
        <v>5.8</v>
      </c>
      <c r="U290" s="102">
        <v>496.0</v>
      </c>
      <c r="V290" s="102">
        <v>1.1</v>
      </c>
      <c r="W290" s="102">
        <v>485.4</v>
      </c>
      <c r="X290" s="102">
        <v>11.9</v>
      </c>
      <c r="Y290" s="102">
        <v>10.3</v>
      </c>
      <c r="Z290" s="102">
        <v>1.8</v>
      </c>
      <c r="AA290" s="102">
        <v>2.8</v>
      </c>
      <c r="AB290" s="102">
        <v>362.8</v>
      </c>
      <c r="AC290" s="102">
        <v>0.2</v>
      </c>
      <c r="AD290" s="102">
        <v>36.6</v>
      </c>
      <c r="AE290" s="102">
        <v>28.6</v>
      </c>
      <c r="AF290" s="102">
        <v>22.0</v>
      </c>
      <c r="AG290" s="102">
        <v>12.6</v>
      </c>
      <c r="AH290" s="102">
        <v>4.2</v>
      </c>
      <c r="AI290" s="102">
        <v>4.3</v>
      </c>
      <c r="AJ290" s="102">
        <v>9.9</v>
      </c>
      <c r="AK290" s="102">
        <v>49.9</v>
      </c>
      <c r="AL290" s="102">
        <v>29.7</v>
      </c>
      <c r="AM290" s="102"/>
      <c r="AN290" s="102">
        <v>1.0</v>
      </c>
      <c r="AO290" s="102">
        <v>40.8</v>
      </c>
      <c r="AP290" s="102">
        <v>-2.1</v>
      </c>
    </row>
    <row r="291" ht="15.75" customHeight="1">
      <c r="A291" s="102" t="s">
        <v>660</v>
      </c>
      <c r="B291" s="102">
        <v>9571.0</v>
      </c>
      <c r="C291" s="102" t="s">
        <v>454</v>
      </c>
      <c r="D291" s="102">
        <v>179.6</v>
      </c>
      <c r="E291" s="102">
        <v>5.8</v>
      </c>
      <c r="F291" s="102">
        <v>91.1</v>
      </c>
      <c r="G291" s="102">
        <v>17.8</v>
      </c>
      <c r="H291" s="102">
        <v>8.7</v>
      </c>
      <c r="I291" s="102">
        <v>11.2</v>
      </c>
      <c r="J291" s="102">
        <v>37.3</v>
      </c>
      <c r="K291" s="102">
        <v>15.4</v>
      </c>
      <c r="L291" s="102">
        <v>9.6</v>
      </c>
      <c r="M291" s="102">
        <v>89.4</v>
      </c>
      <c r="N291" s="102">
        <v>11.3</v>
      </c>
      <c r="O291" s="102">
        <v>5.6</v>
      </c>
      <c r="P291" s="102">
        <v>27.8</v>
      </c>
      <c r="Q291" s="102">
        <v>47.2</v>
      </c>
      <c r="R291" s="102">
        <v>19.4</v>
      </c>
      <c r="S291" s="102">
        <v>847.8</v>
      </c>
      <c r="T291" s="102">
        <v>2.4</v>
      </c>
      <c r="U291" s="102">
        <v>454.6</v>
      </c>
      <c r="V291" s="102">
        <v>0.8</v>
      </c>
      <c r="W291" s="102">
        <v>464.4</v>
      </c>
      <c r="X291" s="102">
        <v>6.5</v>
      </c>
      <c r="Y291" s="102">
        <v>6.0</v>
      </c>
      <c r="Z291" s="102">
        <v>0.9</v>
      </c>
      <c r="AA291" s="102">
        <v>0.4</v>
      </c>
      <c r="AB291" s="102">
        <v>301.6</v>
      </c>
      <c r="AC291" s="102">
        <v>0.8</v>
      </c>
      <c r="AD291" s="102">
        <v>50.3</v>
      </c>
      <c r="AE291" s="102">
        <v>19.4</v>
      </c>
      <c r="AF291" s="102">
        <v>21.6</v>
      </c>
      <c r="AG291" s="102">
        <v>7.8</v>
      </c>
      <c r="AH291" s="102">
        <v>3.0</v>
      </c>
      <c r="AI291" s="102">
        <v>3.1</v>
      </c>
      <c r="AJ291" s="102">
        <v>9.1</v>
      </c>
      <c r="AK291" s="102">
        <v>19.5</v>
      </c>
      <c r="AL291" s="102">
        <v>33.2</v>
      </c>
      <c r="AM291" s="102"/>
      <c r="AN291" s="102">
        <v>58.0</v>
      </c>
      <c r="AO291" s="102">
        <v>1971.8</v>
      </c>
      <c r="AP291" s="102">
        <v>-2.6</v>
      </c>
    </row>
    <row r="292" ht="15.75" customHeight="1">
      <c r="A292" s="102" t="s">
        <v>660</v>
      </c>
      <c r="B292" s="102">
        <v>9572.0</v>
      </c>
      <c r="C292" s="102" t="s">
        <v>455</v>
      </c>
      <c r="D292" s="102">
        <v>132.5</v>
      </c>
      <c r="E292" s="102">
        <v>6.4</v>
      </c>
      <c r="F292" s="102">
        <v>234.7</v>
      </c>
      <c r="G292" s="102">
        <v>17.6</v>
      </c>
      <c r="H292" s="102">
        <v>7.8</v>
      </c>
      <c r="I292" s="102">
        <v>11.2</v>
      </c>
      <c r="J292" s="102">
        <v>38.2</v>
      </c>
      <c r="K292" s="102">
        <v>16.8</v>
      </c>
      <c r="L292" s="102">
        <v>8.3</v>
      </c>
      <c r="M292" s="102">
        <v>66.0</v>
      </c>
      <c r="N292" s="102">
        <v>9.7</v>
      </c>
      <c r="O292" s="102">
        <v>3.7</v>
      </c>
      <c r="P292" s="102">
        <v>24.3</v>
      </c>
      <c r="Q292" s="102">
        <v>34.2</v>
      </c>
      <c r="R292" s="102">
        <v>37.8</v>
      </c>
      <c r="S292" s="102">
        <v>761.1</v>
      </c>
      <c r="T292" s="102">
        <v>3.3</v>
      </c>
      <c r="U292" s="102">
        <v>458.0</v>
      </c>
      <c r="V292" s="102">
        <v>0.4</v>
      </c>
      <c r="W292" s="102">
        <v>370.8</v>
      </c>
      <c r="X292" s="102">
        <v>8.0</v>
      </c>
      <c r="Y292" s="102">
        <v>7.1</v>
      </c>
      <c r="Z292" s="102">
        <v>0.9</v>
      </c>
      <c r="AA292" s="102">
        <v>0.6</v>
      </c>
      <c r="AB292" s="102">
        <v>321.2</v>
      </c>
      <c r="AC292" s="102">
        <v>0.4</v>
      </c>
      <c r="AD292" s="102">
        <v>54.0</v>
      </c>
      <c r="AE292" s="102">
        <v>18.6</v>
      </c>
      <c r="AF292" s="102">
        <v>15.8</v>
      </c>
      <c r="AG292" s="102">
        <v>11.2</v>
      </c>
      <c r="AH292" s="102">
        <v>2.3</v>
      </c>
      <c r="AI292" s="102">
        <v>2.2</v>
      </c>
      <c r="AJ292" s="102">
        <v>5.4</v>
      </c>
      <c r="AK292" s="102">
        <v>15.0</v>
      </c>
      <c r="AL292" s="102">
        <v>29.8</v>
      </c>
      <c r="AM292" s="102"/>
      <c r="AN292" s="102">
        <v>25.0</v>
      </c>
      <c r="AO292" s="102">
        <v>564.7</v>
      </c>
      <c r="AP292" s="102">
        <v>-1.0</v>
      </c>
    </row>
    <row r="293" ht="15.75" customHeight="1">
      <c r="A293" s="102" t="s">
        <v>660</v>
      </c>
      <c r="B293" s="102">
        <v>9573.0</v>
      </c>
      <c r="C293" s="102" t="s">
        <v>456</v>
      </c>
      <c r="D293" s="102">
        <v>116.3</v>
      </c>
      <c r="E293" s="102">
        <v>5.6</v>
      </c>
      <c r="F293" s="102">
        <v>378.1</v>
      </c>
      <c r="G293" s="102">
        <v>16.2</v>
      </c>
      <c r="H293" s="102">
        <v>7.3</v>
      </c>
      <c r="I293" s="102">
        <v>10.5</v>
      </c>
      <c r="J293" s="102">
        <v>38.5</v>
      </c>
      <c r="K293" s="102">
        <v>18.1</v>
      </c>
      <c r="L293" s="102">
        <v>9.5</v>
      </c>
      <c r="M293" s="102">
        <v>57.2</v>
      </c>
      <c r="N293" s="102">
        <v>8.1</v>
      </c>
      <c r="O293" s="102">
        <v>2.2</v>
      </c>
      <c r="P293" s="102">
        <v>27.6</v>
      </c>
      <c r="Q293" s="102">
        <v>31.2</v>
      </c>
      <c r="R293" s="102">
        <v>39.0</v>
      </c>
      <c r="S293" s="102">
        <v>725.8</v>
      </c>
      <c r="T293" s="102">
        <v>3.1</v>
      </c>
      <c r="U293" s="102">
        <v>478.1</v>
      </c>
      <c r="V293" s="102">
        <v>0.5</v>
      </c>
      <c r="W293" s="102">
        <v>285.7</v>
      </c>
      <c r="X293" s="102">
        <v>9.7</v>
      </c>
      <c r="Y293" s="102">
        <v>10.4</v>
      </c>
      <c r="Z293" s="102">
        <v>1.1</v>
      </c>
      <c r="AA293" s="102">
        <v>2.1</v>
      </c>
      <c r="AB293" s="102">
        <v>187.8</v>
      </c>
      <c r="AC293" s="102">
        <v>0.7</v>
      </c>
      <c r="AD293" s="102">
        <v>38.7</v>
      </c>
      <c r="AE293" s="102">
        <v>23.5</v>
      </c>
      <c r="AF293" s="102">
        <v>24.4</v>
      </c>
      <c r="AG293" s="102">
        <v>12.8</v>
      </c>
      <c r="AH293" s="102">
        <v>3.1</v>
      </c>
      <c r="AI293" s="102">
        <v>3.1</v>
      </c>
      <c r="AJ293" s="102">
        <v>8.9</v>
      </c>
      <c r="AK293" s="102">
        <v>24.0</v>
      </c>
      <c r="AL293" s="102">
        <v>27.5</v>
      </c>
      <c r="AM293" s="102"/>
      <c r="AN293" s="102">
        <v>14.0</v>
      </c>
      <c r="AO293" s="102">
        <v>307.6</v>
      </c>
      <c r="AP293" s="102">
        <v>-1.7</v>
      </c>
    </row>
    <row r="294" ht="15.75" customHeight="1">
      <c r="A294" s="102" t="s">
        <v>660</v>
      </c>
      <c r="B294" s="102">
        <v>9574.0</v>
      </c>
      <c r="C294" s="102" t="s">
        <v>457</v>
      </c>
      <c r="D294" s="102">
        <v>166.7</v>
      </c>
      <c r="E294" s="102">
        <v>7.6</v>
      </c>
      <c r="F294" s="102">
        <v>208.5</v>
      </c>
      <c r="G294" s="102">
        <v>16.2</v>
      </c>
      <c r="H294" s="102">
        <v>7.5</v>
      </c>
      <c r="I294" s="102">
        <v>10.2</v>
      </c>
      <c r="J294" s="102">
        <v>38.0</v>
      </c>
      <c r="K294" s="102">
        <v>17.9</v>
      </c>
      <c r="L294" s="102">
        <v>10.1</v>
      </c>
      <c r="M294" s="102">
        <v>81.9</v>
      </c>
      <c r="N294" s="102">
        <v>10.5</v>
      </c>
      <c r="O294" s="102">
        <v>7.4</v>
      </c>
      <c r="P294" s="102">
        <v>25.8</v>
      </c>
      <c r="Q294" s="102">
        <v>39.3</v>
      </c>
      <c r="R294" s="102">
        <v>27.5</v>
      </c>
      <c r="S294" s="102">
        <v>741.0</v>
      </c>
      <c r="T294" s="102">
        <v>2.6</v>
      </c>
      <c r="U294" s="102">
        <v>486.9</v>
      </c>
      <c r="V294" s="102">
        <v>0.7</v>
      </c>
      <c r="W294" s="102">
        <v>424.1</v>
      </c>
      <c r="X294" s="102">
        <v>9.1</v>
      </c>
      <c r="Y294" s="102">
        <v>8.0</v>
      </c>
      <c r="Z294" s="102">
        <v>1.1</v>
      </c>
      <c r="AA294" s="102">
        <v>2.4</v>
      </c>
      <c r="AB294" s="102">
        <v>289.0</v>
      </c>
      <c r="AC294" s="102">
        <v>0.3</v>
      </c>
      <c r="AD294" s="102">
        <v>43.6</v>
      </c>
      <c r="AE294" s="102">
        <v>20.7</v>
      </c>
      <c r="AF294" s="102">
        <v>24.8</v>
      </c>
      <c r="AG294" s="102">
        <v>10.7</v>
      </c>
      <c r="AH294" s="102">
        <v>3.0</v>
      </c>
      <c r="AI294" s="102">
        <v>2.7</v>
      </c>
      <c r="AJ294" s="102">
        <v>6.8</v>
      </c>
      <c r="AK294" s="102">
        <v>21.4</v>
      </c>
      <c r="AL294" s="102">
        <v>29.0</v>
      </c>
      <c r="AM294" s="102"/>
      <c r="AN294" s="102">
        <v>27.0</v>
      </c>
      <c r="AO294" s="102">
        <v>799.6</v>
      </c>
      <c r="AP294" s="102">
        <v>-3.4</v>
      </c>
    </row>
    <row r="295" ht="15.75" customHeight="1">
      <c r="A295" s="102" t="s">
        <v>660</v>
      </c>
      <c r="B295" s="102">
        <v>9575.0</v>
      </c>
      <c r="C295" s="102" t="s">
        <v>458</v>
      </c>
      <c r="D295" s="102">
        <v>97.4</v>
      </c>
      <c r="E295" s="102">
        <v>4.9</v>
      </c>
      <c r="F295" s="102">
        <v>76.8</v>
      </c>
      <c r="G295" s="102">
        <v>17.4</v>
      </c>
      <c r="H295" s="102">
        <v>8.5</v>
      </c>
      <c r="I295" s="102">
        <v>10.9</v>
      </c>
      <c r="J295" s="102">
        <v>37.3</v>
      </c>
      <c r="K295" s="102">
        <v>16.2</v>
      </c>
      <c r="L295" s="102">
        <v>9.8</v>
      </c>
      <c r="M295" s="102">
        <v>48.4</v>
      </c>
      <c r="N295" s="102">
        <v>12.5</v>
      </c>
      <c r="O295" s="102">
        <v>4.8</v>
      </c>
      <c r="P295" s="102">
        <v>22.3</v>
      </c>
      <c r="Q295" s="102">
        <v>48.8</v>
      </c>
      <c r="R295" s="102">
        <v>24.1</v>
      </c>
      <c r="S295" s="102">
        <v>838.3</v>
      </c>
      <c r="T295" s="102">
        <v>2.4</v>
      </c>
      <c r="U295" s="102">
        <v>464.0</v>
      </c>
      <c r="V295" s="102">
        <v>0.8</v>
      </c>
      <c r="W295" s="102">
        <v>316.5</v>
      </c>
      <c r="X295" s="102">
        <v>8.7</v>
      </c>
      <c r="Y295" s="102">
        <v>6.9</v>
      </c>
      <c r="Z295" s="102">
        <v>1.1</v>
      </c>
      <c r="AA295" s="102">
        <v>3.5</v>
      </c>
      <c r="AB295" s="102">
        <v>294.1</v>
      </c>
      <c r="AC295" s="102">
        <v>2.0</v>
      </c>
      <c r="AD295" s="102">
        <v>38.8</v>
      </c>
      <c r="AE295" s="102">
        <v>21.9</v>
      </c>
      <c r="AF295" s="102">
        <v>23.5</v>
      </c>
      <c r="AG295" s="102">
        <v>13.8</v>
      </c>
      <c r="AH295" s="102">
        <v>2.6</v>
      </c>
      <c r="AI295" s="102">
        <v>2.7</v>
      </c>
      <c r="AJ295" s="102">
        <v>6.2</v>
      </c>
      <c r="AK295" s="102">
        <v>22.8</v>
      </c>
      <c r="AL295" s="102">
        <v>31.7</v>
      </c>
      <c r="AM295" s="102"/>
      <c r="AN295" s="102">
        <v>38.0</v>
      </c>
      <c r="AO295" s="102">
        <v>1267.6</v>
      </c>
      <c r="AP295" s="102">
        <v>-3.5</v>
      </c>
    </row>
    <row r="296" ht="15.75" customHeight="1">
      <c r="A296" s="102" t="s">
        <v>660</v>
      </c>
      <c r="B296" s="102">
        <v>9576.0</v>
      </c>
      <c r="C296" s="102" t="s">
        <v>459</v>
      </c>
      <c r="D296" s="102">
        <v>124.0</v>
      </c>
      <c r="E296" s="102">
        <v>4.6</v>
      </c>
      <c r="F296" s="102">
        <v>138.5</v>
      </c>
      <c r="G296" s="102">
        <v>17.4</v>
      </c>
      <c r="H296" s="102">
        <v>8.2</v>
      </c>
      <c r="I296" s="102">
        <v>10.6</v>
      </c>
      <c r="J296" s="102">
        <v>38.1</v>
      </c>
      <c r="K296" s="102">
        <v>16.7</v>
      </c>
      <c r="L296" s="102">
        <v>9.1</v>
      </c>
      <c r="M296" s="102">
        <v>61.4</v>
      </c>
      <c r="N296" s="102">
        <v>9.6</v>
      </c>
      <c r="O296" s="102">
        <v>6.5</v>
      </c>
      <c r="P296" s="102">
        <v>27.6</v>
      </c>
      <c r="Q296" s="102">
        <v>41.3</v>
      </c>
      <c r="R296" s="102">
        <v>24.6</v>
      </c>
      <c r="S296" s="102">
        <v>812.6</v>
      </c>
      <c r="T296" s="102">
        <v>1.8</v>
      </c>
      <c r="U296" s="102">
        <v>455.8</v>
      </c>
      <c r="V296" s="102">
        <v>0.8</v>
      </c>
      <c r="W296" s="102">
        <v>362.1</v>
      </c>
      <c r="X296" s="102">
        <v>9.2</v>
      </c>
      <c r="Y296" s="102">
        <v>8.2</v>
      </c>
      <c r="Z296" s="102">
        <v>1.2</v>
      </c>
      <c r="AA296" s="102">
        <v>0.6</v>
      </c>
      <c r="AB296" s="102">
        <v>263.1</v>
      </c>
      <c r="AC296" s="102">
        <v>0.7</v>
      </c>
      <c r="AD296" s="102">
        <v>41.3</v>
      </c>
      <c r="AE296" s="102">
        <v>23.9</v>
      </c>
      <c r="AF296" s="102">
        <v>23.4</v>
      </c>
      <c r="AG296" s="102">
        <v>10.7</v>
      </c>
      <c r="AH296" s="102">
        <v>2.9</v>
      </c>
      <c r="AI296" s="102">
        <v>3.0</v>
      </c>
      <c r="AJ296" s="102">
        <v>7.9</v>
      </c>
      <c r="AK296" s="102">
        <v>19.4</v>
      </c>
      <c r="AL296" s="102">
        <v>30.9</v>
      </c>
      <c r="AM296" s="102"/>
      <c r="AN296" s="102">
        <v>16.0</v>
      </c>
      <c r="AO296" s="102">
        <v>895.4</v>
      </c>
      <c r="AP296" s="102">
        <v>-2.5</v>
      </c>
    </row>
    <row r="297" ht="15.75" customHeight="1">
      <c r="A297" s="102" t="s">
        <v>660</v>
      </c>
      <c r="B297" s="102">
        <v>9577.0</v>
      </c>
      <c r="C297" s="102" t="s">
        <v>460</v>
      </c>
      <c r="D297" s="102">
        <v>91.9</v>
      </c>
      <c r="E297" s="102">
        <v>6.2</v>
      </c>
      <c r="F297" s="102">
        <v>94.7</v>
      </c>
      <c r="G297" s="102">
        <v>17.3</v>
      </c>
      <c r="H297" s="102">
        <v>8.5</v>
      </c>
      <c r="I297" s="102">
        <v>10.7</v>
      </c>
      <c r="J297" s="102">
        <v>36.4</v>
      </c>
      <c r="K297" s="102">
        <v>16.9</v>
      </c>
      <c r="L297" s="102">
        <v>10.2</v>
      </c>
      <c r="M297" s="102">
        <v>45.7</v>
      </c>
      <c r="N297" s="102">
        <v>11.9</v>
      </c>
      <c r="O297" s="102">
        <v>4.0</v>
      </c>
      <c r="P297" s="102">
        <v>27.6</v>
      </c>
      <c r="Q297" s="102">
        <v>45.3</v>
      </c>
      <c r="R297" s="102">
        <v>23.1</v>
      </c>
      <c r="S297" s="102">
        <v>815.7</v>
      </c>
      <c r="T297" s="102">
        <v>1.7</v>
      </c>
      <c r="U297" s="102">
        <v>478.0</v>
      </c>
      <c r="V297" s="102">
        <v>0.8</v>
      </c>
      <c r="W297" s="102">
        <v>300.9</v>
      </c>
      <c r="X297" s="102">
        <v>8.3</v>
      </c>
      <c r="Y297" s="102">
        <v>7.4</v>
      </c>
      <c r="Z297" s="102">
        <v>1.1</v>
      </c>
      <c r="AA297" s="102">
        <v>0.4</v>
      </c>
      <c r="AB297" s="102">
        <v>316.3</v>
      </c>
      <c r="AC297" s="102">
        <v>0.7</v>
      </c>
      <c r="AD297" s="102">
        <v>42.7</v>
      </c>
      <c r="AE297" s="102">
        <v>19.3</v>
      </c>
      <c r="AF297" s="102">
        <v>27.1</v>
      </c>
      <c r="AG297" s="102">
        <v>10.1</v>
      </c>
      <c r="AH297" s="102">
        <v>3.3</v>
      </c>
      <c r="AI297" s="102">
        <v>3.4</v>
      </c>
      <c r="AJ297" s="102">
        <v>9.4</v>
      </c>
      <c r="AK297" s="102">
        <v>25.5</v>
      </c>
      <c r="AL297" s="102">
        <v>31.2</v>
      </c>
      <c r="AM297" s="102"/>
      <c r="AN297" s="102">
        <v>27.0</v>
      </c>
      <c r="AO297" s="102">
        <v>970.9</v>
      </c>
      <c r="AP297" s="102">
        <v>-4.3</v>
      </c>
    </row>
    <row r="298" ht="15.75" customHeight="1">
      <c r="A298" s="102" t="s">
        <v>660</v>
      </c>
      <c r="B298" s="102">
        <v>9661.0</v>
      </c>
      <c r="C298" s="102" t="s">
        <v>461</v>
      </c>
      <c r="D298" s="102">
        <v>69.0</v>
      </c>
      <c r="E298" s="102">
        <v>15.8</v>
      </c>
      <c r="F298" s="102">
        <v>1104.1</v>
      </c>
      <c r="G298" s="102">
        <v>15.6</v>
      </c>
      <c r="H298" s="102">
        <v>7.9</v>
      </c>
      <c r="I298" s="102">
        <v>13.8</v>
      </c>
      <c r="J298" s="102">
        <v>36.2</v>
      </c>
      <c r="K298" s="102">
        <v>16.5</v>
      </c>
      <c r="L298" s="102">
        <v>10.0</v>
      </c>
      <c r="M298" s="102">
        <v>33.2</v>
      </c>
      <c r="N298" s="102">
        <v>17.2</v>
      </c>
      <c r="O298" s="102">
        <v>3.7</v>
      </c>
      <c r="P298" s="102">
        <v>17.0</v>
      </c>
      <c r="Q298" s="102">
        <v>43.6</v>
      </c>
      <c r="R298" s="102">
        <v>35.6</v>
      </c>
      <c r="S298" s="102">
        <v>686.4</v>
      </c>
      <c r="T298" s="102">
        <v>3.9</v>
      </c>
      <c r="U298" s="102">
        <v>530.6</v>
      </c>
      <c r="V298" s="102">
        <v>0.6</v>
      </c>
      <c r="W298" s="102">
        <v>716.4</v>
      </c>
      <c r="X298" s="102">
        <v>11.8</v>
      </c>
      <c r="Y298" s="102">
        <v>10.6</v>
      </c>
      <c r="Z298" s="102">
        <v>2.4</v>
      </c>
      <c r="AA298" s="102">
        <v>0.9</v>
      </c>
      <c r="AB298" s="102">
        <v>666.3</v>
      </c>
      <c r="AC298" s="102">
        <v>0.1</v>
      </c>
      <c r="AD298" s="102">
        <v>26.4</v>
      </c>
      <c r="AE298" s="102">
        <v>33.3</v>
      </c>
      <c r="AF298" s="102">
        <v>22.1</v>
      </c>
      <c r="AG298" s="102">
        <v>18.1</v>
      </c>
      <c r="AH298" s="102">
        <v>5.9</v>
      </c>
      <c r="AI298" s="102">
        <v>5.9</v>
      </c>
      <c r="AJ298" s="102">
        <v>13.6</v>
      </c>
      <c r="AK298" s="102">
        <v>72.6</v>
      </c>
      <c r="AL298" s="102">
        <v>29.0</v>
      </c>
      <c r="AM298" s="102"/>
      <c r="AN298" s="102">
        <v>1.0</v>
      </c>
      <c r="AO298" s="102">
        <v>62.5</v>
      </c>
      <c r="AP298" s="102">
        <v>-2.3</v>
      </c>
    </row>
    <row r="299" ht="15.75" customHeight="1">
      <c r="A299" s="102" t="s">
        <v>660</v>
      </c>
      <c r="B299" s="102">
        <v>9662.0</v>
      </c>
      <c r="C299" s="102" t="s">
        <v>462</v>
      </c>
      <c r="D299" s="102">
        <v>53.2</v>
      </c>
      <c r="E299" s="102">
        <v>15.4</v>
      </c>
      <c r="F299" s="102">
        <v>1491.0</v>
      </c>
      <c r="G299" s="102">
        <v>14.6</v>
      </c>
      <c r="H299" s="102">
        <v>8.9</v>
      </c>
      <c r="I299" s="102">
        <v>12.8</v>
      </c>
      <c r="J299" s="102">
        <v>33.5</v>
      </c>
      <c r="K299" s="102">
        <v>17.8</v>
      </c>
      <c r="L299" s="102">
        <v>12.5</v>
      </c>
      <c r="M299" s="102">
        <v>25.7</v>
      </c>
      <c r="N299" s="102">
        <v>25.9</v>
      </c>
      <c r="O299" s="102">
        <v>3.9</v>
      </c>
      <c r="P299" s="102">
        <v>17.7</v>
      </c>
      <c r="Q299" s="102">
        <v>44.5</v>
      </c>
      <c r="R299" s="102">
        <v>33.9</v>
      </c>
      <c r="S299" s="102">
        <v>569.9</v>
      </c>
      <c r="T299" s="102">
        <v>1.1</v>
      </c>
      <c r="U299" s="102">
        <v>563.8</v>
      </c>
      <c r="V299" s="102">
        <v>0.6</v>
      </c>
      <c r="W299" s="102">
        <v>1133.8</v>
      </c>
      <c r="X299" s="102">
        <v>8.5</v>
      </c>
      <c r="Y299" s="102">
        <v>8.0</v>
      </c>
      <c r="Z299" s="102">
        <v>1.5</v>
      </c>
      <c r="AA299" s="102">
        <v>2.4</v>
      </c>
      <c r="AB299" s="102">
        <v>979.3</v>
      </c>
      <c r="AC299" s="102">
        <v>0.0</v>
      </c>
      <c r="AD299" s="102">
        <v>51.8</v>
      </c>
      <c r="AE299" s="102">
        <v>15.4</v>
      </c>
      <c r="AF299" s="102">
        <v>20.8</v>
      </c>
      <c r="AG299" s="102">
        <v>12.0</v>
      </c>
      <c r="AH299" s="102">
        <v>5.6</v>
      </c>
      <c r="AI299" s="102">
        <v>6.4</v>
      </c>
      <c r="AJ299" s="102">
        <v>9.9</v>
      </c>
      <c r="AK299" s="102">
        <v>86.9</v>
      </c>
      <c r="AL299" s="102">
        <v>25.5</v>
      </c>
      <c r="AM299" s="102"/>
      <c r="AN299" s="102">
        <v>1.0</v>
      </c>
      <c r="AO299" s="102">
        <v>35.7</v>
      </c>
      <c r="AP299" s="102">
        <v>-4.7</v>
      </c>
    </row>
    <row r="300" ht="15.75" customHeight="1">
      <c r="A300" s="102" t="s">
        <v>660</v>
      </c>
      <c r="B300" s="102">
        <v>9663.0</v>
      </c>
      <c r="C300" s="102" t="s">
        <v>463</v>
      </c>
      <c r="D300" s="102">
        <v>133.9</v>
      </c>
      <c r="E300" s="102">
        <v>13.1</v>
      </c>
      <c r="F300" s="102">
        <v>1527.9</v>
      </c>
      <c r="G300" s="102">
        <v>11.7</v>
      </c>
      <c r="H300" s="102">
        <v>12.5</v>
      </c>
      <c r="I300" s="102">
        <v>18.2</v>
      </c>
      <c r="J300" s="102">
        <v>33.4</v>
      </c>
      <c r="K300" s="102">
        <v>14.2</v>
      </c>
      <c r="L300" s="102">
        <v>9.9</v>
      </c>
      <c r="M300" s="102">
        <v>62.7</v>
      </c>
      <c r="N300" s="102">
        <v>15.7</v>
      </c>
      <c r="O300" s="102">
        <v>5.9</v>
      </c>
      <c r="P300" s="102">
        <v>12.3</v>
      </c>
      <c r="Q300" s="102">
        <v>41.4</v>
      </c>
      <c r="R300" s="102">
        <v>40.5</v>
      </c>
      <c r="S300" s="102">
        <v>532.8</v>
      </c>
      <c r="T300" s="102">
        <v>5.3</v>
      </c>
      <c r="U300" s="102">
        <v>571.0</v>
      </c>
      <c r="V300" s="102">
        <v>0.3</v>
      </c>
      <c r="W300" s="102">
        <v>503.6</v>
      </c>
      <c r="X300" s="102">
        <v>8.5</v>
      </c>
      <c r="Y300" s="102">
        <v>8.4</v>
      </c>
      <c r="Z300" s="102">
        <v>1.3</v>
      </c>
      <c r="AA300" s="102">
        <v>1.0</v>
      </c>
      <c r="AB300" s="102">
        <v>598.8</v>
      </c>
      <c r="AC300" s="102">
        <v>0.2</v>
      </c>
      <c r="AD300" s="102">
        <v>16.2</v>
      </c>
      <c r="AE300" s="102">
        <v>22.0</v>
      </c>
      <c r="AF300" s="102">
        <v>40.3</v>
      </c>
      <c r="AG300" s="102">
        <v>21.4</v>
      </c>
      <c r="AH300" s="102">
        <v>4.6</v>
      </c>
      <c r="AI300" s="102">
        <v>4.3</v>
      </c>
      <c r="AJ300" s="102">
        <v>11.2</v>
      </c>
      <c r="AK300" s="102">
        <v>51.4</v>
      </c>
      <c r="AL300" s="102">
        <v>28.4</v>
      </c>
      <c r="AM300" s="102"/>
      <c r="AN300" s="102">
        <v>1.0</v>
      </c>
      <c r="AO300" s="102">
        <v>87.6</v>
      </c>
      <c r="AP300" s="102">
        <v>-2.7</v>
      </c>
    </row>
    <row r="301" ht="15.75" customHeight="1">
      <c r="A301" s="102" t="s">
        <v>660</v>
      </c>
      <c r="B301" s="102">
        <v>9671.0</v>
      </c>
      <c r="C301" s="102" t="s">
        <v>464</v>
      </c>
      <c r="D301" s="102">
        <v>172.4</v>
      </c>
      <c r="E301" s="102">
        <v>7.4</v>
      </c>
      <c r="F301" s="102">
        <v>246.6</v>
      </c>
      <c r="G301" s="102">
        <v>16.8</v>
      </c>
      <c r="H301" s="102">
        <v>8.0</v>
      </c>
      <c r="I301" s="102">
        <v>10.8</v>
      </c>
      <c r="J301" s="102">
        <v>38.3</v>
      </c>
      <c r="K301" s="102">
        <v>16.5</v>
      </c>
      <c r="L301" s="102">
        <v>9.6</v>
      </c>
      <c r="M301" s="102">
        <v>85.7</v>
      </c>
      <c r="N301" s="102">
        <v>8.2</v>
      </c>
      <c r="O301" s="102">
        <v>4.3</v>
      </c>
      <c r="P301" s="102">
        <v>30.3</v>
      </c>
      <c r="Q301" s="102">
        <v>44.7</v>
      </c>
      <c r="R301" s="102">
        <v>20.7</v>
      </c>
      <c r="S301" s="102">
        <v>756.7</v>
      </c>
      <c r="T301" s="102">
        <v>2.3</v>
      </c>
      <c r="U301" s="102">
        <v>474.0</v>
      </c>
      <c r="V301" s="102">
        <v>0.6</v>
      </c>
      <c r="W301" s="102">
        <v>379.1</v>
      </c>
      <c r="X301" s="102">
        <v>9.6</v>
      </c>
      <c r="Y301" s="102">
        <v>9.9</v>
      </c>
      <c r="Z301" s="102">
        <v>1.7</v>
      </c>
      <c r="AA301" s="102">
        <v>1.1</v>
      </c>
      <c r="AB301" s="102">
        <v>275.9</v>
      </c>
      <c r="AC301" s="102">
        <v>0.8</v>
      </c>
      <c r="AD301" s="102">
        <v>44.5</v>
      </c>
      <c r="AE301" s="102">
        <v>29.4</v>
      </c>
      <c r="AF301" s="102">
        <v>14.0</v>
      </c>
      <c r="AG301" s="102">
        <v>11.4</v>
      </c>
      <c r="AH301" s="102">
        <v>3.2</v>
      </c>
      <c r="AI301" s="102">
        <v>3.2</v>
      </c>
      <c r="AJ301" s="102">
        <v>7.8</v>
      </c>
      <c r="AK301" s="102">
        <v>25.5</v>
      </c>
      <c r="AL301" s="102">
        <v>31.7</v>
      </c>
      <c r="AM301" s="102"/>
      <c r="AN301" s="102">
        <v>32.0</v>
      </c>
      <c r="AO301" s="102">
        <v>699.2</v>
      </c>
      <c r="AP301" s="102">
        <v>-2.6</v>
      </c>
    </row>
    <row r="302" ht="15.75" customHeight="1">
      <c r="A302" s="102" t="s">
        <v>660</v>
      </c>
      <c r="B302" s="102">
        <v>9672.0</v>
      </c>
      <c r="C302" s="102" t="s">
        <v>465</v>
      </c>
      <c r="D302" s="102">
        <v>103.2</v>
      </c>
      <c r="E302" s="102">
        <v>3.6</v>
      </c>
      <c r="F302" s="102">
        <v>90.8</v>
      </c>
      <c r="G302" s="102">
        <v>16.0</v>
      </c>
      <c r="H302" s="102">
        <v>7.8</v>
      </c>
      <c r="I302" s="102">
        <v>10.3</v>
      </c>
      <c r="J302" s="102">
        <v>36.4</v>
      </c>
      <c r="K302" s="102">
        <v>17.7</v>
      </c>
      <c r="L302" s="102">
        <v>11.8</v>
      </c>
      <c r="M302" s="102">
        <v>50.4</v>
      </c>
      <c r="N302" s="102">
        <v>10.9</v>
      </c>
      <c r="O302" s="102">
        <v>3.8</v>
      </c>
      <c r="P302" s="102">
        <v>28.1</v>
      </c>
      <c r="Q302" s="102">
        <v>41.3</v>
      </c>
      <c r="R302" s="102">
        <v>26.8</v>
      </c>
      <c r="S302" s="102">
        <v>803.1</v>
      </c>
      <c r="T302" s="102">
        <v>1.4</v>
      </c>
      <c r="U302" s="102">
        <v>507.4</v>
      </c>
      <c r="V302" s="102">
        <v>0.5</v>
      </c>
      <c r="W302" s="102">
        <v>263.0</v>
      </c>
      <c r="X302" s="102">
        <v>6.5</v>
      </c>
      <c r="Y302" s="102">
        <v>6.7</v>
      </c>
      <c r="Z302" s="102">
        <v>1.1</v>
      </c>
      <c r="AA302" s="102">
        <v>0.9</v>
      </c>
      <c r="AB302" s="102">
        <v>300.9</v>
      </c>
      <c r="AC302" s="102">
        <v>0.9</v>
      </c>
      <c r="AD302" s="102">
        <v>31.9</v>
      </c>
      <c r="AE302" s="102">
        <v>20.7</v>
      </c>
      <c r="AF302" s="102">
        <v>36.7</v>
      </c>
      <c r="AG302" s="102">
        <v>9.8</v>
      </c>
      <c r="AH302" s="102">
        <v>3.8</v>
      </c>
      <c r="AI302" s="102">
        <v>4.3</v>
      </c>
      <c r="AJ302" s="102">
        <v>12.1</v>
      </c>
      <c r="AK302" s="102">
        <v>28.8</v>
      </c>
      <c r="AL302" s="102">
        <v>28.2</v>
      </c>
      <c r="AM302" s="102"/>
      <c r="AN302" s="102">
        <v>26.0</v>
      </c>
      <c r="AO302" s="102">
        <v>1137.0</v>
      </c>
      <c r="AP302" s="102">
        <v>-5.0</v>
      </c>
    </row>
    <row r="303" ht="15.75" customHeight="1">
      <c r="A303" s="102" t="s">
        <v>660</v>
      </c>
      <c r="B303" s="102">
        <v>9673.0</v>
      </c>
      <c r="C303" s="102" t="s">
        <v>466</v>
      </c>
      <c r="D303" s="102">
        <v>82.1</v>
      </c>
      <c r="E303" s="102">
        <v>3.5</v>
      </c>
      <c r="F303" s="102">
        <v>80.3</v>
      </c>
      <c r="G303" s="102">
        <v>16.8</v>
      </c>
      <c r="H303" s="102">
        <v>8.3</v>
      </c>
      <c r="I303" s="102">
        <v>10.7</v>
      </c>
      <c r="J303" s="102">
        <v>37.4</v>
      </c>
      <c r="K303" s="102">
        <v>16.4</v>
      </c>
      <c r="L303" s="102">
        <v>10.4</v>
      </c>
      <c r="M303" s="102">
        <v>41.2</v>
      </c>
      <c r="N303" s="102">
        <v>13.4</v>
      </c>
      <c r="O303" s="102">
        <v>3.5</v>
      </c>
      <c r="P303" s="102">
        <v>22.5</v>
      </c>
      <c r="Q303" s="102">
        <v>52.4</v>
      </c>
      <c r="R303" s="102">
        <v>21.7</v>
      </c>
      <c r="S303" s="102">
        <v>791.2</v>
      </c>
      <c r="T303" s="102">
        <v>1.6</v>
      </c>
      <c r="U303" s="102">
        <v>472.1</v>
      </c>
      <c r="V303" s="102">
        <v>0.8</v>
      </c>
      <c r="W303" s="102">
        <v>290.7</v>
      </c>
      <c r="X303" s="102">
        <v>6.1</v>
      </c>
      <c r="Y303" s="102">
        <v>5.7</v>
      </c>
      <c r="Z303" s="102">
        <v>0.8</v>
      </c>
      <c r="AA303" s="102">
        <v>1.8</v>
      </c>
      <c r="AB303" s="102">
        <v>359.1</v>
      </c>
      <c r="AC303" s="102">
        <v>0.7</v>
      </c>
      <c r="AD303" s="102">
        <v>44.4</v>
      </c>
      <c r="AE303" s="102">
        <v>18.6</v>
      </c>
      <c r="AF303" s="102">
        <v>27.7</v>
      </c>
      <c r="AG303" s="102">
        <v>8.6</v>
      </c>
      <c r="AH303" s="102">
        <v>3.0</v>
      </c>
      <c r="AI303" s="102">
        <v>2.9</v>
      </c>
      <c r="AJ303" s="102">
        <v>10.7</v>
      </c>
      <c r="AK303" s="102">
        <v>21.7</v>
      </c>
      <c r="AL303" s="102">
        <v>26.7</v>
      </c>
      <c r="AM303" s="102"/>
      <c r="AN303" s="102">
        <v>37.0</v>
      </c>
      <c r="AO303" s="102">
        <v>1021.8</v>
      </c>
      <c r="AP303" s="102">
        <v>-2.8</v>
      </c>
    </row>
    <row r="304" ht="15.75" customHeight="1">
      <c r="A304" s="102" t="s">
        <v>660</v>
      </c>
      <c r="B304" s="102">
        <v>9674.0</v>
      </c>
      <c r="C304" s="102" t="s">
        <v>467</v>
      </c>
      <c r="D304" s="102">
        <v>84.5</v>
      </c>
      <c r="E304" s="102">
        <v>3.1</v>
      </c>
      <c r="F304" s="102">
        <v>88.4</v>
      </c>
      <c r="G304" s="102">
        <v>17.2</v>
      </c>
      <c r="H304" s="102">
        <v>8.4</v>
      </c>
      <c r="I304" s="102">
        <v>11.2</v>
      </c>
      <c r="J304" s="102">
        <v>38.0</v>
      </c>
      <c r="K304" s="102">
        <v>15.9</v>
      </c>
      <c r="L304" s="102">
        <v>9.3</v>
      </c>
      <c r="M304" s="102">
        <v>42.4</v>
      </c>
      <c r="N304" s="102">
        <v>12.7</v>
      </c>
      <c r="O304" s="102">
        <v>6.5</v>
      </c>
      <c r="P304" s="102">
        <v>24.4</v>
      </c>
      <c r="Q304" s="102">
        <v>48.8</v>
      </c>
      <c r="R304" s="102">
        <v>20.2</v>
      </c>
      <c r="S304" s="102">
        <v>831.9</v>
      </c>
      <c r="T304" s="102">
        <v>2.1</v>
      </c>
      <c r="U304" s="102">
        <v>456.2</v>
      </c>
      <c r="V304" s="102">
        <v>0.7</v>
      </c>
      <c r="W304" s="102">
        <v>297.2</v>
      </c>
      <c r="X304" s="102">
        <v>6.7</v>
      </c>
      <c r="Y304" s="102">
        <v>6.1</v>
      </c>
      <c r="Z304" s="102">
        <v>0.5</v>
      </c>
      <c r="AA304" s="102">
        <v>1.8</v>
      </c>
      <c r="AB304" s="102">
        <v>288.2</v>
      </c>
      <c r="AC304" s="102">
        <v>0.7</v>
      </c>
      <c r="AD304" s="102">
        <v>53.5</v>
      </c>
      <c r="AE304" s="102">
        <v>17.0</v>
      </c>
      <c r="AF304" s="102">
        <v>19.9</v>
      </c>
      <c r="AG304" s="102">
        <v>8.8</v>
      </c>
      <c r="AH304" s="102">
        <v>3.4</v>
      </c>
      <c r="AI304" s="102">
        <v>3.5</v>
      </c>
      <c r="AJ304" s="102">
        <v>9.4</v>
      </c>
      <c r="AK304" s="102">
        <v>24.6</v>
      </c>
      <c r="AL304" s="102">
        <v>30.6</v>
      </c>
      <c r="AM304" s="102"/>
      <c r="AN304" s="102">
        <v>26.0</v>
      </c>
      <c r="AO304" s="102">
        <v>956.4</v>
      </c>
      <c r="AP304" s="102">
        <v>-2.9</v>
      </c>
    </row>
    <row r="305" ht="15.75" customHeight="1">
      <c r="A305" s="102" t="s">
        <v>660</v>
      </c>
      <c r="B305" s="102">
        <v>9675.0</v>
      </c>
      <c r="C305" s="102" t="s">
        <v>468</v>
      </c>
      <c r="D305" s="102">
        <v>88.5</v>
      </c>
      <c r="E305" s="102">
        <v>5.6</v>
      </c>
      <c r="F305" s="102">
        <v>129.4</v>
      </c>
      <c r="G305" s="102">
        <v>16.7</v>
      </c>
      <c r="H305" s="102">
        <v>8.6</v>
      </c>
      <c r="I305" s="102">
        <v>11.5</v>
      </c>
      <c r="J305" s="102">
        <v>37.6</v>
      </c>
      <c r="K305" s="102">
        <v>15.9</v>
      </c>
      <c r="L305" s="102">
        <v>9.7</v>
      </c>
      <c r="M305" s="102">
        <v>44.4</v>
      </c>
      <c r="N305" s="102">
        <v>16.4</v>
      </c>
      <c r="O305" s="102">
        <v>3.9</v>
      </c>
      <c r="P305" s="102">
        <v>19.6</v>
      </c>
      <c r="Q305" s="102">
        <v>41.8</v>
      </c>
      <c r="R305" s="102">
        <v>34.7</v>
      </c>
      <c r="S305" s="102">
        <v>808.7</v>
      </c>
      <c r="T305" s="102">
        <v>1.1</v>
      </c>
      <c r="U305" s="102">
        <v>470.4</v>
      </c>
      <c r="V305" s="102">
        <v>0.8</v>
      </c>
      <c r="W305" s="102">
        <v>389.6</v>
      </c>
      <c r="X305" s="102">
        <v>8.5</v>
      </c>
      <c r="Y305" s="102">
        <v>7.2</v>
      </c>
      <c r="Z305" s="102">
        <v>1.1</v>
      </c>
      <c r="AA305" s="102">
        <v>0.5</v>
      </c>
      <c r="AB305" s="102">
        <v>324.6</v>
      </c>
      <c r="AC305" s="102">
        <v>2.5</v>
      </c>
      <c r="AD305" s="102">
        <v>41.0</v>
      </c>
      <c r="AE305" s="102">
        <v>26.0</v>
      </c>
      <c r="AF305" s="102">
        <v>22.7</v>
      </c>
      <c r="AG305" s="102">
        <v>7.9</v>
      </c>
      <c r="AH305" s="102">
        <v>3.3</v>
      </c>
      <c r="AI305" s="102">
        <v>3.6</v>
      </c>
      <c r="AJ305" s="102">
        <v>10.2</v>
      </c>
      <c r="AK305" s="102">
        <v>26.7</v>
      </c>
      <c r="AL305" s="102">
        <v>31.3</v>
      </c>
      <c r="AM305" s="102"/>
      <c r="AN305" s="102">
        <v>31.0</v>
      </c>
      <c r="AO305" s="102">
        <v>684.2</v>
      </c>
      <c r="AP305" s="102">
        <v>-2.9</v>
      </c>
    </row>
    <row r="306" ht="15.75" customHeight="1">
      <c r="A306" s="102" t="s">
        <v>660</v>
      </c>
      <c r="B306" s="102">
        <v>9676.0</v>
      </c>
      <c r="C306" s="102" t="s">
        <v>469</v>
      </c>
      <c r="D306" s="102">
        <v>127.6</v>
      </c>
      <c r="E306" s="102">
        <v>9.7</v>
      </c>
      <c r="F306" s="102">
        <v>178.3</v>
      </c>
      <c r="G306" s="102">
        <v>17.5</v>
      </c>
      <c r="H306" s="102">
        <v>8.3</v>
      </c>
      <c r="I306" s="102">
        <v>10.8</v>
      </c>
      <c r="J306" s="102">
        <v>37.5</v>
      </c>
      <c r="K306" s="102">
        <v>16.3</v>
      </c>
      <c r="L306" s="102">
        <v>9.6</v>
      </c>
      <c r="M306" s="102">
        <v>63.8</v>
      </c>
      <c r="N306" s="102">
        <v>11.3</v>
      </c>
      <c r="O306" s="102">
        <v>5.2</v>
      </c>
      <c r="P306" s="102">
        <v>28.4</v>
      </c>
      <c r="Q306" s="102">
        <v>44.9</v>
      </c>
      <c r="R306" s="102">
        <v>21.5</v>
      </c>
      <c r="S306" s="102">
        <v>735.6</v>
      </c>
      <c r="T306" s="102">
        <v>2.0</v>
      </c>
      <c r="U306" s="102">
        <v>475.1</v>
      </c>
      <c r="V306" s="102">
        <v>0.8</v>
      </c>
      <c r="W306" s="102">
        <v>393.0</v>
      </c>
      <c r="X306" s="102">
        <v>10.4</v>
      </c>
      <c r="Y306" s="102">
        <v>9.8</v>
      </c>
      <c r="Z306" s="102">
        <v>1.3</v>
      </c>
      <c r="AA306" s="102">
        <v>0.3</v>
      </c>
      <c r="AB306" s="102">
        <v>302.4</v>
      </c>
      <c r="AC306" s="102">
        <v>0.5</v>
      </c>
      <c r="AD306" s="102">
        <v>50.0</v>
      </c>
      <c r="AE306" s="102">
        <v>19.6</v>
      </c>
      <c r="AF306" s="102">
        <v>17.9</v>
      </c>
      <c r="AG306" s="102">
        <v>11.9</v>
      </c>
      <c r="AH306" s="102">
        <v>3.3</v>
      </c>
      <c r="AI306" s="102">
        <v>3.4</v>
      </c>
      <c r="AJ306" s="102">
        <v>8.4</v>
      </c>
      <c r="AK306" s="102">
        <v>30.0</v>
      </c>
      <c r="AL306" s="102">
        <v>30.7</v>
      </c>
      <c r="AM306" s="102"/>
      <c r="AN306" s="102">
        <v>32.0</v>
      </c>
      <c r="AO306" s="102">
        <v>715.9</v>
      </c>
      <c r="AP306" s="102">
        <v>-2.0</v>
      </c>
    </row>
    <row r="307" ht="15.75" customHeight="1">
      <c r="A307" s="102" t="s">
        <v>660</v>
      </c>
      <c r="B307" s="102">
        <v>9677.0</v>
      </c>
      <c r="C307" s="102" t="s">
        <v>470</v>
      </c>
      <c r="D307" s="102">
        <v>126.6</v>
      </c>
      <c r="E307" s="102">
        <v>5.8</v>
      </c>
      <c r="F307" s="102">
        <v>95.8</v>
      </c>
      <c r="G307" s="102">
        <v>16.1</v>
      </c>
      <c r="H307" s="102">
        <v>8.1</v>
      </c>
      <c r="I307" s="102">
        <v>10.7</v>
      </c>
      <c r="J307" s="102">
        <v>37.6</v>
      </c>
      <c r="K307" s="102">
        <v>17.0</v>
      </c>
      <c r="L307" s="102">
        <v>10.5</v>
      </c>
      <c r="M307" s="102">
        <v>63.1</v>
      </c>
      <c r="N307" s="102">
        <v>11.9</v>
      </c>
      <c r="O307" s="102">
        <v>2.7</v>
      </c>
      <c r="P307" s="102">
        <v>22.2</v>
      </c>
      <c r="Q307" s="102">
        <v>49.8</v>
      </c>
      <c r="R307" s="102">
        <v>25.3</v>
      </c>
      <c r="S307" s="102">
        <v>801.6</v>
      </c>
      <c r="T307" s="102">
        <v>1.5</v>
      </c>
      <c r="U307" s="102">
        <v>484.1</v>
      </c>
      <c r="V307" s="102">
        <v>0.8</v>
      </c>
      <c r="W307" s="102">
        <v>343.6</v>
      </c>
      <c r="X307" s="102">
        <v>6.8</v>
      </c>
      <c r="Y307" s="102">
        <v>6.6</v>
      </c>
      <c r="Z307" s="102">
        <v>0.7</v>
      </c>
      <c r="AA307" s="102">
        <v>1.4</v>
      </c>
      <c r="AB307" s="102">
        <v>346.8</v>
      </c>
      <c r="AC307" s="102">
        <v>0.8</v>
      </c>
      <c r="AD307" s="102">
        <v>57.9</v>
      </c>
      <c r="AE307" s="102">
        <v>15.7</v>
      </c>
      <c r="AF307" s="102">
        <v>18.5</v>
      </c>
      <c r="AG307" s="102">
        <v>7.1</v>
      </c>
      <c r="AH307" s="102">
        <v>2.7</v>
      </c>
      <c r="AI307" s="102">
        <v>2.6</v>
      </c>
      <c r="AJ307" s="102">
        <v>6.5</v>
      </c>
      <c r="AK307" s="102">
        <v>18.5</v>
      </c>
      <c r="AL307" s="102">
        <v>30.3</v>
      </c>
      <c r="AM307" s="102"/>
      <c r="AN307" s="102">
        <v>40.0</v>
      </c>
      <c r="AO307" s="102">
        <v>1321.4</v>
      </c>
      <c r="AP307" s="102">
        <v>-3.6</v>
      </c>
    </row>
    <row r="308" ht="15.75" customHeight="1">
      <c r="A308" s="102" t="s">
        <v>660</v>
      </c>
      <c r="B308" s="102">
        <v>9678.0</v>
      </c>
      <c r="C308" s="102" t="s">
        <v>471</v>
      </c>
      <c r="D308" s="102">
        <v>112.7</v>
      </c>
      <c r="E308" s="102">
        <v>4.1</v>
      </c>
      <c r="F308" s="102">
        <v>133.9</v>
      </c>
      <c r="G308" s="102">
        <v>16.6</v>
      </c>
      <c r="H308" s="102">
        <v>8.3</v>
      </c>
      <c r="I308" s="102">
        <v>10.8</v>
      </c>
      <c r="J308" s="102">
        <v>37.3</v>
      </c>
      <c r="K308" s="102">
        <v>16.8</v>
      </c>
      <c r="L308" s="102">
        <v>10.1</v>
      </c>
      <c r="M308" s="102">
        <v>56.1</v>
      </c>
      <c r="N308" s="102">
        <v>5.0</v>
      </c>
      <c r="O308" s="102">
        <v>8.6</v>
      </c>
      <c r="P308" s="102">
        <v>51.6</v>
      </c>
      <c r="Q308" s="102">
        <v>39.8</v>
      </c>
      <c r="R308" s="102" t="s">
        <v>644</v>
      </c>
      <c r="S308" s="102">
        <v>797.2</v>
      </c>
      <c r="T308" s="102">
        <v>2.7</v>
      </c>
      <c r="U308" s="102">
        <v>472.4</v>
      </c>
      <c r="V308" s="102">
        <v>0.4</v>
      </c>
      <c r="W308" s="102">
        <v>134.0</v>
      </c>
      <c r="X308" s="102">
        <v>7.1</v>
      </c>
      <c r="Y308" s="102">
        <v>5.6</v>
      </c>
      <c r="Z308" s="102">
        <v>0.9</v>
      </c>
      <c r="AA308" s="102">
        <v>0.1</v>
      </c>
      <c r="AB308" s="102">
        <v>195.9</v>
      </c>
      <c r="AC308" s="102">
        <v>1.6</v>
      </c>
      <c r="AD308" s="102">
        <v>31.5</v>
      </c>
      <c r="AE308" s="102">
        <v>30.2</v>
      </c>
      <c r="AF308" s="102">
        <v>25.4</v>
      </c>
      <c r="AG308" s="102">
        <v>11.3</v>
      </c>
      <c r="AH308" s="102">
        <v>2.7</v>
      </c>
      <c r="AI308" s="102">
        <v>2.9</v>
      </c>
      <c r="AJ308" s="102">
        <v>8.0</v>
      </c>
      <c r="AK308" s="102">
        <v>19.4</v>
      </c>
      <c r="AL308" s="102">
        <v>29.9</v>
      </c>
      <c r="AM308" s="102"/>
      <c r="AN308" s="102">
        <v>29.0</v>
      </c>
      <c r="AO308" s="102">
        <v>841.5</v>
      </c>
      <c r="AP308" s="102">
        <v>-2.5</v>
      </c>
    </row>
    <row r="309" ht="15.75" customHeight="1">
      <c r="A309" s="102" t="s">
        <v>660</v>
      </c>
      <c r="B309" s="102">
        <v>9679.0</v>
      </c>
      <c r="C309" s="102" t="s">
        <v>472</v>
      </c>
      <c r="D309" s="102">
        <v>159.7</v>
      </c>
      <c r="E309" s="102">
        <v>4.5</v>
      </c>
      <c r="F309" s="102">
        <v>164.9</v>
      </c>
      <c r="G309" s="102">
        <v>16.8</v>
      </c>
      <c r="H309" s="102">
        <v>8.1</v>
      </c>
      <c r="I309" s="102">
        <v>11.3</v>
      </c>
      <c r="J309" s="102">
        <v>37.9</v>
      </c>
      <c r="K309" s="102">
        <v>16.6</v>
      </c>
      <c r="L309" s="102">
        <v>9.2</v>
      </c>
      <c r="M309" s="102">
        <v>79.2</v>
      </c>
      <c r="N309" s="102">
        <v>4.7</v>
      </c>
      <c r="O309" s="102">
        <v>2.0</v>
      </c>
      <c r="P309" s="102">
        <v>37.3</v>
      </c>
      <c r="Q309" s="102">
        <v>47.5</v>
      </c>
      <c r="R309" s="102">
        <v>13.1</v>
      </c>
      <c r="S309" s="102">
        <v>760.2</v>
      </c>
      <c r="T309" s="102">
        <v>2.1</v>
      </c>
      <c r="U309" s="102">
        <v>476.9</v>
      </c>
      <c r="V309" s="102">
        <v>0.5</v>
      </c>
      <c r="W309" s="102">
        <v>300.4</v>
      </c>
      <c r="X309" s="102">
        <v>8.4</v>
      </c>
      <c r="Y309" s="102">
        <v>8.0</v>
      </c>
      <c r="Z309" s="102">
        <v>0.9</v>
      </c>
      <c r="AA309" s="102">
        <v>1.6</v>
      </c>
      <c r="AB309" s="102">
        <v>216.9</v>
      </c>
      <c r="AC309" s="102">
        <v>1.0</v>
      </c>
      <c r="AD309" s="102">
        <v>34.3</v>
      </c>
      <c r="AE309" s="102">
        <v>29.5</v>
      </c>
      <c r="AF309" s="102">
        <v>20.9</v>
      </c>
      <c r="AG309" s="102">
        <v>14.3</v>
      </c>
      <c r="AH309" s="102">
        <v>2.7</v>
      </c>
      <c r="AI309" s="102">
        <v>2.7</v>
      </c>
      <c r="AJ309" s="102">
        <v>7.0</v>
      </c>
      <c r="AK309" s="102">
        <v>19.4</v>
      </c>
      <c r="AL309" s="102">
        <v>30.8</v>
      </c>
      <c r="AM309" s="102"/>
      <c r="AN309" s="102">
        <v>52.0</v>
      </c>
      <c r="AO309" s="102">
        <v>968.4</v>
      </c>
      <c r="AP309" s="102">
        <v>-1.1</v>
      </c>
    </row>
    <row r="310" ht="15.75" customHeight="1">
      <c r="A310" s="102" t="s">
        <v>660</v>
      </c>
      <c r="B310" s="102">
        <v>9761.0</v>
      </c>
      <c r="C310" s="102" t="s">
        <v>473</v>
      </c>
      <c r="D310" s="102">
        <v>269.9</v>
      </c>
      <c r="E310" s="102">
        <v>17.9</v>
      </c>
      <c r="F310" s="102">
        <v>1837.9</v>
      </c>
      <c r="G310" s="102">
        <v>15.1</v>
      </c>
      <c r="H310" s="102">
        <v>9.6</v>
      </c>
      <c r="I310" s="102">
        <v>14.7</v>
      </c>
      <c r="J310" s="102">
        <v>34.6</v>
      </c>
      <c r="K310" s="102">
        <v>16.0</v>
      </c>
      <c r="L310" s="102">
        <v>9.8</v>
      </c>
      <c r="M310" s="102">
        <v>131.9</v>
      </c>
      <c r="N310" s="102">
        <v>12.4</v>
      </c>
      <c r="O310" s="102">
        <v>4.4</v>
      </c>
      <c r="P310" s="102">
        <v>23.4</v>
      </c>
      <c r="Q310" s="102">
        <v>39.3</v>
      </c>
      <c r="R310" s="102">
        <v>32.9</v>
      </c>
      <c r="S310" s="102">
        <v>523.0</v>
      </c>
      <c r="T310" s="102">
        <v>2.1</v>
      </c>
      <c r="U310" s="102">
        <v>542.2</v>
      </c>
      <c r="V310" s="102">
        <v>0.3</v>
      </c>
      <c r="W310" s="102">
        <v>579.2</v>
      </c>
      <c r="X310" s="102">
        <v>11.2</v>
      </c>
      <c r="Y310" s="102">
        <v>9.2</v>
      </c>
      <c r="Z310" s="102">
        <v>2.3</v>
      </c>
      <c r="AA310" s="102">
        <v>15.8</v>
      </c>
      <c r="AB310" s="102">
        <v>485.0</v>
      </c>
      <c r="AC310" s="102">
        <v>0.1</v>
      </c>
      <c r="AD310" s="102">
        <v>26.5</v>
      </c>
      <c r="AE310" s="102">
        <v>21.3</v>
      </c>
      <c r="AF310" s="102">
        <v>30.8</v>
      </c>
      <c r="AG310" s="102">
        <v>21.3</v>
      </c>
      <c r="AH310" s="102">
        <v>5.8</v>
      </c>
      <c r="AI310" s="102">
        <v>5.9</v>
      </c>
      <c r="AJ310" s="102">
        <v>10.5</v>
      </c>
      <c r="AK310" s="102">
        <v>64.7</v>
      </c>
      <c r="AL310" s="102">
        <v>29.2</v>
      </c>
      <c r="AM310" s="102"/>
      <c r="AN310" s="102">
        <v>1.0</v>
      </c>
      <c r="AO310" s="102">
        <v>146.8</v>
      </c>
      <c r="AP310" s="102">
        <v>-1.8</v>
      </c>
    </row>
    <row r="311" ht="15.75" customHeight="1">
      <c r="A311" s="102" t="s">
        <v>660</v>
      </c>
      <c r="B311" s="102">
        <v>9762.0</v>
      </c>
      <c r="C311" s="102" t="s">
        <v>474</v>
      </c>
      <c r="D311" s="102">
        <v>41.8</v>
      </c>
      <c r="E311" s="102">
        <v>10.1</v>
      </c>
      <c r="F311" s="102">
        <v>1045.4</v>
      </c>
      <c r="G311" s="102">
        <v>16.3</v>
      </c>
      <c r="H311" s="102">
        <v>8.0</v>
      </c>
      <c r="I311" s="102">
        <v>12.0</v>
      </c>
      <c r="J311" s="102">
        <v>34.9</v>
      </c>
      <c r="K311" s="102">
        <v>17.4</v>
      </c>
      <c r="L311" s="102">
        <v>11.3</v>
      </c>
      <c r="M311" s="102">
        <v>20.2</v>
      </c>
      <c r="N311" s="102">
        <v>18.3</v>
      </c>
      <c r="O311" s="102">
        <v>4.8</v>
      </c>
      <c r="P311" s="102">
        <v>21.7</v>
      </c>
      <c r="Q311" s="102">
        <v>45.1</v>
      </c>
      <c r="R311" s="102">
        <v>28.4</v>
      </c>
      <c r="S311" s="102">
        <v>598.7</v>
      </c>
      <c r="T311" s="102">
        <v>1.3</v>
      </c>
      <c r="U311" s="102">
        <v>525.6</v>
      </c>
      <c r="V311" s="102">
        <v>0.8</v>
      </c>
      <c r="W311" s="102">
        <v>283.2</v>
      </c>
      <c r="X311" s="102">
        <v>9.0</v>
      </c>
      <c r="Y311" s="102">
        <v>9.1</v>
      </c>
      <c r="Z311" s="102">
        <v>1.7</v>
      </c>
      <c r="AA311" s="102">
        <v>0.8</v>
      </c>
      <c r="AB311" s="102">
        <v>380.0</v>
      </c>
      <c r="AC311" s="102">
        <v>0.1</v>
      </c>
      <c r="AD311" s="102">
        <v>26.5</v>
      </c>
      <c r="AE311" s="102">
        <v>20.1</v>
      </c>
      <c r="AF311" s="102">
        <v>38.4</v>
      </c>
      <c r="AG311" s="102">
        <v>15.0</v>
      </c>
      <c r="AH311" s="102">
        <v>5.9</v>
      </c>
      <c r="AI311" s="102">
        <v>6.2</v>
      </c>
      <c r="AJ311" s="102">
        <v>11.4</v>
      </c>
      <c r="AK311" s="102">
        <v>53.7</v>
      </c>
      <c r="AL311" s="102">
        <v>28.5</v>
      </c>
      <c r="AM311" s="102"/>
      <c r="AN311" s="102">
        <v>1.0</v>
      </c>
      <c r="AO311" s="102">
        <v>40.0</v>
      </c>
      <c r="AP311" s="102">
        <v>-4.0</v>
      </c>
    </row>
    <row r="312" ht="15.75" customHeight="1">
      <c r="A312" s="102" t="s">
        <v>660</v>
      </c>
      <c r="B312" s="102">
        <v>9763.0</v>
      </c>
      <c r="C312" s="102" t="s">
        <v>475</v>
      </c>
      <c r="D312" s="102">
        <v>62.5</v>
      </c>
      <c r="E312" s="102">
        <v>11.8</v>
      </c>
      <c r="F312" s="102">
        <v>987.7</v>
      </c>
      <c r="G312" s="102">
        <v>16.1</v>
      </c>
      <c r="H312" s="102">
        <v>9.2</v>
      </c>
      <c r="I312" s="102">
        <v>13.0</v>
      </c>
      <c r="J312" s="102">
        <v>32.5</v>
      </c>
      <c r="K312" s="102">
        <v>18.3</v>
      </c>
      <c r="L312" s="102">
        <v>10.9</v>
      </c>
      <c r="M312" s="102">
        <v>30.0</v>
      </c>
      <c r="N312" s="102">
        <v>18.4</v>
      </c>
      <c r="O312" s="102">
        <v>6.6</v>
      </c>
      <c r="P312" s="102">
        <v>20.3</v>
      </c>
      <c r="Q312" s="102">
        <v>50.3</v>
      </c>
      <c r="R312" s="102">
        <v>22.7</v>
      </c>
      <c r="S312" s="102">
        <v>659.5</v>
      </c>
      <c r="T312" s="102">
        <v>0.9</v>
      </c>
      <c r="U312" s="102">
        <v>545.4</v>
      </c>
      <c r="V312" s="102">
        <v>0.6</v>
      </c>
      <c r="W312" s="102">
        <v>593.5</v>
      </c>
      <c r="X312" s="102">
        <v>11.1</v>
      </c>
      <c r="Y312" s="102">
        <v>10.5</v>
      </c>
      <c r="Z312" s="102">
        <v>2.8</v>
      </c>
      <c r="AA312" s="102">
        <v>0.4</v>
      </c>
      <c r="AB312" s="102">
        <v>559.8</v>
      </c>
      <c r="AC312" s="102">
        <v>0.2</v>
      </c>
      <c r="AD312" s="102">
        <v>20.7</v>
      </c>
      <c r="AE312" s="102">
        <v>34.5</v>
      </c>
      <c r="AF312" s="102">
        <v>24.2</v>
      </c>
      <c r="AG312" s="102">
        <v>20.5</v>
      </c>
      <c r="AH312" s="102">
        <v>4.5</v>
      </c>
      <c r="AI312" s="102">
        <v>4.3</v>
      </c>
      <c r="AJ312" s="102">
        <v>8.1</v>
      </c>
      <c r="AK312" s="102">
        <v>46.8</v>
      </c>
      <c r="AL312" s="102">
        <v>30.0</v>
      </c>
      <c r="AM312" s="102"/>
      <c r="AN312" s="102">
        <v>1.0</v>
      </c>
      <c r="AO312" s="102">
        <v>63.3</v>
      </c>
      <c r="AP312" s="102">
        <v>-3.6</v>
      </c>
    </row>
    <row r="313" ht="15.75" customHeight="1">
      <c r="A313" s="102" t="s">
        <v>660</v>
      </c>
      <c r="B313" s="102">
        <v>9764.0</v>
      </c>
      <c r="C313" s="102" t="s">
        <v>476</v>
      </c>
      <c r="D313" s="102">
        <v>41.3</v>
      </c>
      <c r="E313" s="102">
        <v>14.0</v>
      </c>
      <c r="F313" s="102">
        <v>589.3</v>
      </c>
      <c r="G313" s="102">
        <v>16.6</v>
      </c>
      <c r="H313" s="102">
        <v>8.3</v>
      </c>
      <c r="I313" s="102">
        <v>12.7</v>
      </c>
      <c r="J313" s="102">
        <v>34.8</v>
      </c>
      <c r="K313" s="102">
        <v>17.2</v>
      </c>
      <c r="L313" s="102">
        <v>10.4</v>
      </c>
      <c r="M313" s="102">
        <v>20.2</v>
      </c>
      <c r="N313" s="102">
        <v>18.0</v>
      </c>
      <c r="O313" s="102">
        <v>2.7</v>
      </c>
      <c r="P313" s="102">
        <v>21.9</v>
      </c>
      <c r="Q313" s="102">
        <v>51.5</v>
      </c>
      <c r="R313" s="102">
        <v>23.9</v>
      </c>
      <c r="S313" s="102">
        <v>669.6</v>
      </c>
      <c r="T313" s="102">
        <v>3.4</v>
      </c>
      <c r="U313" s="102">
        <v>514.1</v>
      </c>
      <c r="V313" s="102">
        <v>0.9</v>
      </c>
      <c r="W313" s="102">
        <v>729.2</v>
      </c>
      <c r="X313" s="102">
        <v>10.7</v>
      </c>
      <c r="Y313" s="102">
        <v>12.0</v>
      </c>
      <c r="Z313" s="102">
        <v>2.3</v>
      </c>
      <c r="AA313" s="102">
        <v>0.8</v>
      </c>
      <c r="AB313" s="102">
        <v>687.9</v>
      </c>
      <c r="AC313" s="102">
        <v>0.3</v>
      </c>
      <c r="AD313" s="102">
        <v>40.2</v>
      </c>
      <c r="AE313" s="102">
        <v>22.3</v>
      </c>
      <c r="AF313" s="102">
        <v>19.7</v>
      </c>
      <c r="AG313" s="102">
        <v>17.5</v>
      </c>
      <c r="AH313" s="102">
        <v>3.6</v>
      </c>
      <c r="AI313" s="102">
        <v>3.5</v>
      </c>
      <c r="AJ313" s="102">
        <v>6.4</v>
      </c>
      <c r="AK313" s="102">
        <v>31.1</v>
      </c>
      <c r="AL313" s="102">
        <v>28.2</v>
      </c>
      <c r="AM313" s="102"/>
      <c r="AN313" s="102">
        <v>1.0</v>
      </c>
      <c r="AO313" s="102">
        <v>70.1</v>
      </c>
      <c r="AP313" s="102">
        <v>-1.3</v>
      </c>
    </row>
    <row r="314" ht="15.75" customHeight="1">
      <c r="A314" s="102" t="s">
        <v>660</v>
      </c>
      <c r="B314" s="102">
        <v>9771.0</v>
      </c>
      <c r="C314" s="102" t="s">
        <v>477</v>
      </c>
      <c r="D314" s="102">
        <v>129.0</v>
      </c>
      <c r="E314" s="102">
        <v>6.1</v>
      </c>
      <c r="F314" s="102">
        <v>165.3</v>
      </c>
      <c r="G314" s="102">
        <v>18.2</v>
      </c>
      <c r="H314" s="102">
        <v>8.1</v>
      </c>
      <c r="I314" s="102">
        <v>11.1</v>
      </c>
      <c r="J314" s="102">
        <v>38.1</v>
      </c>
      <c r="K314" s="102">
        <v>16.1</v>
      </c>
      <c r="L314" s="102">
        <v>8.4</v>
      </c>
      <c r="M314" s="102">
        <v>64.1</v>
      </c>
      <c r="N314" s="102">
        <v>8.7</v>
      </c>
      <c r="O314" s="102">
        <v>3.2</v>
      </c>
      <c r="P314" s="102">
        <v>37.4</v>
      </c>
      <c r="Q314" s="102">
        <v>44.5</v>
      </c>
      <c r="R314" s="102">
        <v>14.9</v>
      </c>
      <c r="S314" s="102">
        <v>770.2</v>
      </c>
      <c r="T314" s="102">
        <v>4.3</v>
      </c>
      <c r="U314" s="102">
        <v>443.2</v>
      </c>
      <c r="V314" s="102">
        <v>0.6</v>
      </c>
      <c r="W314" s="102">
        <v>372.1</v>
      </c>
      <c r="X314" s="102">
        <v>11.5</v>
      </c>
      <c r="Y314" s="102">
        <v>9.7</v>
      </c>
      <c r="Z314" s="102">
        <v>1.2</v>
      </c>
      <c r="AA314" s="102">
        <v>1.2</v>
      </c>
      <c r="AB314" s="102">
        <v>241.8</v>
      </c>
      <c r="AC314" s="102">
        <v>1.4</v>
      </c>
      <c r="AD314" s="102">
        <v>38.7</v>
      </c>
      <c r="AE314" s="102">
        <v>29.3</v>
      </c>
      <c r="AF314" s="102">
        <v>18.8</v>
      </c>
      <c r="AG314" s="102">
        <v>11.8</v>
      </c>
      <c r="AH314" s="102">
        <v>2.5</v>
      </c>
      <c r="AI314" s="102">
        <v>2.4</v>
      </c>
      <c r="AJ314" s="102">
        <v>7.9</v>
      </c>
      <c r="AK314" s="102">
        <v>15.4</v>
      </c>
      <c r="AL314" s="102">
        <v>30.9</v>
      </c>
      <c r="AM314" s="102"/>
      <c r="AN314" s="102">
        <v>24.0</v>
      </c>
      <c r="AO314" s="102">
        <v>780.3</v>
      </c>
      <c r="AP314" s="102">
        <v>0.2</v>
      </c>
    </row>
    <row r="315" ht="15.75" customHeight="1">
      <c r="A315" s="102" t="s">
        <v>660</v>
      </c>
      <c r="B315" s="102">
        <v>9772.0</v>
      </c>
      <c r="C315" s="102" t="s">
        <v>478</v>
      </c>
      <c r="D315" s="102">
        <v>242.1</v>
      </c>
      <c r="E315" s="102">
        <v>7.1</v>
      </c>
      <c r="F315" s="102">
        <v>226.0</v>
      </c>
      <c r="G315" s="102">
        <v>17.8</v>
      </c>
      <c r="H315" s="102">
        <v>8.2</v>
      </c>
      <c r="I315" s="102">
        <v>10.7</v>
      </c>
      <c r="J315" s="102">
        <v>37.8</v>
      </c>
      <c r="K315" s="102">
        <v>16.6</v>
      </c>
      <c r="L315" s="102">
        <v>8.9</v>
      </c>
      <c r="M315" s="102">
        <v>119.7</v>
      </c>
      <c r="N315" s="102">
        <v>10.3</v>
      </c>
      <c r="O315" s="102">
        <v>5.0</v>
      </c>
      <c r="P315" s="102">
        <v>31.6</v>
      </c>
      <c r="Q315" s="102">
        <v>45.4</v>
      </c>
      <c r="R315" s="102">
        <v>18.1</v>
      </c>
      <c r="S315" s="102">
        <v>750.3</v>
      </c>
      <c r="T315" s="102">
        <v>3.3</v>
      </c>
      <c r="U315" s="102">
        <v>458.3</v>
      </c>
      <c r="V315" s="102">
        <v>0.6</v>
      </c>
      <c r="W315" s="102">
        <v>353.7</v>
      </c>
      <c r="X315" s="102">
        <v>11.3</v>
      </c>
      <c r="Y315" s="102">
        <v>10.0</v>
      </c>
      <c r="Z315" s="102">
        <v>1.3</v>
      </c>
      <c r="AA315" s="102">
        <v>0.3</v>
      </c>
      <c r="AB315" s="102">
        <v>260.7</v>
      </c>
      <c r="AC315" s="102">
        <v>0.7</v>
      </c>
      <c r="AD315" s="102">
        <v>39.6</v>
      </c>
      <c r="AE315" s="102">
        <v>29.1</v>
      </c>
      <c r="AF315" s="102">
        <v>16.8</v>
      </c>
      <c r="AG315" s="102">
        <v>13.7</v>
      </c>
      <c r="AH315" s="102">
        <v>2.6</v>
      </c>
      <c r="AI315" s="102">
        <v>2.8</v>
      </c>
      <c r="AJ315" s="102">
        <v>6.0</v>
      </c>
      <c r="AK315" s="102">
        <v>22.2</v>
      </c>
      <c r="AL315" s="102">
        <v>31.7</v>
      </c>
      <c r="AM315" s="102"/>
      <c r="AN315" s="102">
        <v>46.0</v>
      </c>
      <c r="AO315" s="102">
        <v>1071.1</v>
      </c>
      <c r="AP315" s="102">
        <v>-1.1</v>
      </c>
    </row>
    <row r="316" ht="15.75" customHeight="1">
      <c r="A316" s="102" t="s">
        <v>660</v>
      </c>
      <c r="B316" s="102">
        <v>9773.0</v>
      </c>
      <c r="C316" s="102" t="s">
        <v>479</v>
      </c>
      <c r="D316" s="102">
        <v>93.1</v>
      </c>
      <c r="E316" s="102">
        <v>6.7</v>
      </c>
      <c r="F316" s="102">
        <v>117.5</v>
      </c>
      <c r="G316" s="102">
        <v>18.3</v>
      </c>
      <c r="H316" s="102">
        <v>8.7</v>
      </c>
      <c r="I316" s="102">
        <v>11.2</v>
      </c>
      <c r="J316" s="102">
        <v>37.2</v>
      </c>
      <c r="K316" s="102">
        <v>15.6</v>
      </c>
      <c r="L316" s="102">
        <v>9.0</v>
      </c>
      <c r="M316" s="102">
        <v>46.4</v>
      </c>
      <c r="N316" s="102">
        <v>12.7</v>
      </c>
      <c r="O316" s="102">
        <v>2.5</v>
      </c>
      <c r="P316" s="102">
        <v>25.4</v>
      </c>
      <c r="Q316" s="102">
        <v>47.1</v>
      </c>
      <c r="R316" s="102">
        <v>24.9</v>
      </c>
      <c r="S316" s="102">
        <v>811.9</v>
      </c>
      <c r="T316" s="102">
        <v>1.6</v>
      </c>
      <c r="U316" s="102">
        <v>443.0</v>
      </c>
      <c r="V316" s="102">
        <v>0.9</v>
      </c>
      <c r="W316" s="102">
        <v>398.9</v>
      </c>
      <c r="X316" s="102">
        <v>8.1</v>
      </c>
      <c r="Y316" s="102">
        <v>6.4</v>
      </c>
      <c r="Z316" s="102">
        <v>1.0</v>
      </c>
      <c r="AA316" s="102">
        <v>1.0</v>
      </c>
      <c r="AB316" s="102">
        <v>307.0</v>
      </c>
      <c r="AC316" s="102">
        <v>1.5</v>
      </c>
      <c r="AD316" s="102">
        <v>44.8</v>
      </c>
      <c r="AE316" s="102">
        <v>21.9</v>
      </c>
      <c r="AF316" s="102">
        <v>22.2</v>
      </c>
      <c r="AG316" s="102">
        <v>9.6</v>
      </c>
      <c r="AH316" s="102">
        <v>2.4</v>
      </c>
      <c r="AI316" s="102">
        <v>2.4</v>
      </c>
      <c r="AJ316" s="102">
        <v>5.5</v>
      </c>
      <c r="AK316" s="102">
        <v>21.1</v>
      </c>
      <c r="AL316" s="102">
        <v>29.5</v>
      </c>
      <c r="AM316" s="102"/>
      <c r="AN316" s="102">
        <v>27.0</v>
      </c>
      <c r="AO316" s="102">
        <v>792.2</v>
      </c>
      <c r="AP316" s="102">
        <v>-2.2</v>
      </c>
    </row>
    <row r="317" ht="15.75" customHeight="1">
      <c r="A317" s="102" t="s">
        <v>660</v>
      </c>
      <c r="B317" s="102">
        <v>9774.0</v>
      </c>
      <c r="C317" s="102" t="s">
        <v>480</v>
      </c>
      <c r="D317" s="102">
        <v>120.2</v>
      </c>
      <c r="E317" s="102">
        <v>9.8</v>
      </c>
      <c r="F317" s="102">
        <v>157.6</v>
      </c>
      <c r="G317" s="102">
        <v>18.1</v>
      </c>
      <c r="H317" s="102">
        <v>8.6</v>
      </c>
      <c r="I317" s="102">
        <v>11.3</v>
      </c>
      <c r="J317" s="102">
        <v>37.6</v>
      </c>
      <c r="K317" s="102">
        <v>15.6</v>
      </c>
      <c r="L317" s="102">
        <v>8.8</v>
      </c>
      <c r="M317" s="102">
        <v>60.1</v>
      </c>
      <c r="N317" s="102">
        <v>14.1</v>
      </c>
      <c r="O317" s="102">
        <v>7.9</v>
      </c>
      <c r="P317" s="102">
        <v>20.8</v>
      </c>
      <c r="Q317" s="102">
        <v>43.8</v>
      </c>
      <c r="R317" s="102">
        <v>27.6</v>
      </c>
      <c r="S317" s="102">
        <v>788.9</v>
      </c>
      <c r="T317" s="102">
        <v>2.8</v>
      </c>
      <c r="U317" s="102">
        <v>454.4</v>
      </c>
      <c r="V317" s="102">
        <v>0.8</v>
      </c>
      <c r="W317" s="102">
        <v>442.1</v>
      </c>
      <c r="X317" s="102">
        <v>9.0</v>
      </c>
      <c r="Y317" s="102">
        <v>8.4</v>
      </c>
      <c r="Z317" s="102">
        <v>1.0</v>
      </c>
      <c r="AA317" s="102">
        <v>0.2</v>
      </c>
      <c r="AB317" s="102">
        <v>372.8</v>
      </c>
      <c r="AC317" s="102">
        <v>0.5</v>
      </c>
      <c r="AD317" s="102">
        <v>41.3</v>
      </c>
      <c r="AE317" s="102">
        <v>19.4</v>
      </c>
      <c r="AF317" s="102">
        <v>27.6</v>
      </c>
      <c r="AG317" s="102">
        <v>11.3</v>
      </c>
      <c r="AH317" s="102">
        <v>3.0</v>
      </c>
      <c r="AI317" s="102">
        <v>3.3</v>
      </c>
      <c r="AJ317" s="102">
        <v>5.8</v>
      </c>
      <c r="AK317" s="102">
        <v>20.8</v>
      </c>
      <c r="AL317" s="102">
        <v>31.7</v>
      </c>
      <c r="AM317" s="102"/>
      <c r="AN317" s="102">
        <v>34.0</v>
      </c>
      <c r="AO317" s="102">
        <v>762.4</v>
      </c>
      <c r="AP317" s="102">
        <v>-1.8</v>
      </c>
    </row>
    <row r="318" ht="15.75" customHeight="1">
      <c r="A318" s="102" t="s">
        <v>660</v>
      </c>
      <c r="B318" s="102">
        <v>9775.0</v>
      </c>
      <c r="C318" s="102" t="s">
        <v>481</v>
      </c>
      <c r="D318" s="102">
        <v>167.0</v>
      </c>
      <c r="E318" s="102">
        <v>12.7</v>
      </c>
      <c r="F318" s="102">
        <v>323.7</v>
      </c>
      <c r="G318" s="102">
        <v>17.4</v>
      </c>
      <c r="H318" s="102">
        <v>8.3</v>
      </c>
      <c r="I318" s="102">
        <v>12.4</v>
      </c>
      <c r="J318" s="102">
        <v>36.5</v>
      </c>
      <c r="K318" s="102">
        <v>16.6</v>
      </c>
      <c r="L318" s="102">
        <v>8.9</v>
      </c>
      <c r="M318" s="102">
        <v>83.2</v>
      </c>
      <c r="N318" s="102">
        <v>9.9</v>
      </c>
      <c r="O318" s="102">
        <v>5.9</v>
      </c>
      <c r="P318" s="102">
        <v>29.4</v>
      </c>
      <c r="Q318" s="102">
        <v>43.3</v>
      </c>
      <c r="R318" s="102">
        <v>21.4</v>
      </c>
      <c r="S318" s="102">
        <v>706.2</v>
      </c>
      <c r="T318" s="102">
        <v>4.2</v>
      </c>
      <c r="U318" s="102">
        <v>474.8</v>
      </c>
      <c r="V318" s="102">
        <v>0.7</v>
      </c>
      <c r="W318" s="102">
        <v>493.6</v>
      </c>
      <c r="X318" s="102">
        <v>10.0</v>
      </c>
      <c r="Y318" s="102">
        <v>8.8</v>
      </c>
      <c r="Z318" s="102">
        <v>1.5</v>
      </c>
      <c r="AA318" s="102">
        <v>0.5</v>
      </c>
      <c r="AB318" s="102">
        <v>339.2</v>
      </c>
      <c r="AC318" s="102">
        <v>0.4</v>
      </c>
      <c r="AD318" s="102">
        <v>44.7</v>
      </c>
      <c r="AE318" s="102">
        <v>28.5</v>
      </c>
      <c r="AF318" s="102">
        <v>15.8</v>
      </c>
      <c r="AG318" s="102">
        <v>10.6</v>
      </c>
      <c r="AH318" s="102">
        <v>3.1</v>
      </c>
      <c r="AI318" s="102">
        <v>3.4</v>
      </c>
      <c r="AJ318" s="102">
        <v>6.4</v>
      </c>
      <c r="AK318" s="102">
        <v>30.9</v>
      </c>
      <c r="AL318" s="102">
        <v>31.6</v>
      </c>
      <c r="AM318" s="102"/>
      <c r="AN318" s="102">
        <v>17.0</v>
      </c>
      <c r="AO318" s="102">
        <v>515.9</v>
      </c>
      <c r="AP318" s="102">
        <v>-0.7</v>
      </c>
    </row>
    <row r="319" ht="15.75" customHeight="1">
      <c r="A319" s="102" t="s">
        <v>660</v>
      </c>
      <c r="B319" s="102">
        <v>9776.0</v>
      </c>
      <c r="C319" s="102" t="s">
        <v>482</v>
      </c>
      <c r="D319" s="102">
        <v>80.1</v>
      </c>
      <c r="E319" s="102">
        <v>11.9</v>
      </c>
      <c r="F319" s="102">
        <v>247.5</v>
      </c>
      <c r="G319" s="102">
        <v>17.1</v>
      </c>
      <c r="H319" s="102">
        <v>7.5</v>
      </c>
      <c r="I319" s="102">
        <v>10.8</v>
      </c>
      <c r="J319" s="102">
        <v>36.5</v>
      </c>
      <c r="K319" s="102">
        <v>17.5</v>
      </c>
      <c r="L319" s="102">
        <v>10.6</v>
      </c>
      <c r="M319" s="102">
        <v>39.2</v>
      </c>
      <c r="N319" s="102">
        <v>9.0</v>
      </c>
      <c r="O319" s="102">
        <v>3.3</v>
      </c>
      <c r="P319" s="102">
        <v>24.9</v>
      </c>
      <c r="Q319" s="102">
        <v>46.3</v>
      </c>
      <c r="R319" s="102">
        <v>25.5</v>
      </c>
      <c r="S319" s="102">
        <v>753.0</v>
      </c>
      <c r="T319" s="102">
        <v>3.2</v>
      </c>
      <c r="U319" s="102">
        <v>512.9</v>
      </c>
      <c r="V319" s="102">
        <v>0.7</v>
      </c>
      <c r="W319" s="102">
        <v>389.5</v>
      </c>
      <c r="X319" s="102">
        <v>9.0</v>
      </c>
      <c r="Y319" s="102">
        <v>9.2</v>
      </c>
      <c r="Z319" s="102">
        <v>1.1</v>
      </c>
      <c r="AA319" s="102">
        <v>0.3</v>
      </c>
      <c r="AB319" s="102">
        <v>348.8</v>
      </c>
      <c r="AC319" s="102">
        <v>0.7</v>
      </c>
      <c r="AD319" s="102">
        <v>46.7</v>
      </c>
      <c r="AE319" s="102">
        <v>20.3</v>
      </c>
      <c r="AF319" s="102">
        <v>19.8</v>
      </c>
      <c r="AG319" s="102">
        <v>12.5</v>
      </c>
      <c r="AH319" s="102">
        <v>3.0</v>
      </c>
      <c r="AI319" s="102">
        <v>3.1</v>
      </c>
      <c r="AJ319" s="102">
        <v>5.7</v>
      </c>
      <c r="AK319" s="102">
        <v>21.7</v>
      </c>
      <c r="AL319" s="102">
        <v>28.6</v>
      </c>
      <c r="AM319" s="102"/>
      <c r="AN319" s="102">
        <v>19.0</v>
      </c>
      <c r="AO319" s="102">
        <v>323.4</v>
      </c>
      <c r="AP319" s="102">
        <v>-3.6</v>
      </c>
    </row>
    <row r="320" ht="15.75" customHeight="1">
      <c r="A320" s="102" t="s">
        <v>660</v>
      </c>
      <c r="B320" s="102">
        <v>9777.0</v>
      </c>
      <c r="C320" s="102" t="s">
        <v>483</v>
      </c>
      <c r="D320" s="102">
        <v>134.4</v>
      </c>
      <c r="E320" s="102">
        <v>6.2</v>
      </c>
      <c r="F320" s="102">
        <v>96.4</v>
      </c>
      <c r="G320" s="102">
        <v>18.2</v>
      </c>
      <c r="H320" s="102">
        <v>8.2</v>
      </c>
      <c r="I320" s="102">
        <v>10.9</v>
      </c>
      <c r="J320" s="102">
        <v>36.4</v>
      </c>
      <c r="K320" s="102">
        <v>16.8</v>
      </c>
      <c r="L320" s="102">
        <v>9.5</v>
      </c>
      <c r="M320" s="102">
        <v>66.7</v>
      </c>
      <c r="N320" s="102">
        <v>10.2</v>
      </c>
      <c r="O320" s="102">
        <v>1.9</v>
      </c>
      <c r="P320" s="102">
        <v>30.0</v>
      </c>
      <c r="Q320" s="102">
        <v>50.9</v>
      </c>
      <c r="R320" s="102">
        <v>17.2</v>
      </c>
      <c r="S320" s="102">
        <v>807.9</v>
      </c>
      <c r="T320" s="102">
        <v>2.9</v>
      </c>
      <c r="U320" s="102">
        <v>482.7</v>
      </c>
      <c r="V320" s="102">
        <v>0.6</v>
      </c>
      <c r="W320" s="102">
        <v>424.6</v>
      </c>
      <c r="X320" s="102">
        <v>8.9</v>
      </c>
      <c r="Y320" s="102">
        <v>8.2</v>
      </c>
      <c r="Z320" s="102">
        <v>1.1</v>
      </c>
      <c r="AA320" s="102">
        <v>0.8</v>
      </c>
      <c r="AB320" s="102">
        <v>309.6</v>
      </c>
      <c r="AC320" s="102">
        <v>0.7</v>
      </c>
      <c r="AD320" s="102">
        <v>48.5</v>
      </c>
      <c r="AE320" s="102">
        <v>22.9</v>
      </c>
      <c r="AF320" s="102">
        <v>20.4</v>
      </c>
      <c r="AG320" s="102">
        <v>7.5</v>
      </c>
      <c r="AH320" s="102">
        <v>2.8</v>
      </c>
      <c r="AI320" s="102">
        <v>3.1</v>
      </c>
      <c r="AJ320" s="102">
        <v>6.8</v>
      </c>
      <c r="AK320" s="102">
        <v>14.8</v>
      </c>
      <c r="AL320" s="102">
        <v>30.1</v>
      </c>
      <c r="AM320" s="102"/>
      <c r="AN320" s="102">
        <v>45.0</v>
      </c>
      <c r="AO320" s="102">
        <v>1394.9</v>
      </c>
      <c r="AP320" s="102">
        <v>-1.9</v>
      </c>
    </row>
    <row r="321" ht="15.75" customHeight="1">
      <c r="A321" s="102" t="s">
        <v>660</v>
      </c>
      <c r="B321" s="102">
        <v>9778.0</v>
      </c>
      <c r="C321" s="102" t="s">
        <v>484</v>
      </c>
      <c r="D321" s="102">
        <v>136.5</v>
      </c>
      <c r="E321" s="102">
        <v>6.4</v>
      </c>
      <c r="F321" s="102">
        <v>111.0</v>
      </c>
      <c r="G321" s="102">
        <v>18.3</v>
      </c>
      <c r="H321" s="102">
        <v>8.4</v>
      </c>
      <c r="I321" s="102">
        <v>10.8</v>
      </c>
      <c r="J321" s="102">
        <v>36.3</v>
      </c>
      <c r="K321" s="102">
        <v>16.6</v>
      </c>
      <c r="L321" s="102">
        <v>9.7</v>
      </c>
      <c r="M321" s="102">
        <v>68.1</v>
      </c>
      <c r="N321" s="102">
        <v>10.4</v>
      </c>
      <c r="O321" s="102">
        <v>1.9</v>
      </c>
      <c r="P321" s="102">
        <v>29.5</v>
      </c>
      <c r="Q321" s="102">
        <v>47.2</v>
      </c>
      <c r="R321" s="102">
        <v>21.4</v>
      </c>
      <c r="S321" s="102">
        <v>836.7</v>
      </c>
      <c r="T321" s="102">
        <v>4.0</v>
      </c>
      <c r="U321" s="102">
        <v>458.9</v>
      </c>
      <c r="V321" s="102">
        <v>0.9</v>
      </c>
      <c r="W321" s="102">
        <v>390.2</v>
      </c>
      <c r="X321" s="102">
        <v>10.1</v>
      </c>
      <c r="Y321" s="102">
        <v>9.5</v>
      </c>
      <c r="Z321" s="102">
        <v>1.3</v>
      </c>
      <c r="AA321" s="102">
        <v>1.4</v>
      </c>
      <c r="AB321" s="102">
        <v>301.9</v>
      </c>
      <c r="AC321" s="102">
        <v>1.1</v>
      </c>
      <c r="AD321" s="102">
        <v>52.4</v>
      </c>
      <c r="AE321" s="102">
        <v>20.3</v>
      </c>
      <c r="AF321" s="102">
        <v>18.6</v>
      </c>
      <c r="AG321" s="102">
        <v>7.7</v>
      </c>
      <c r="AH321" s="102">
        <v>2.1</v>
      </c>
      <c r="AI321" s="102">
        <v>2.3</v>
      </c>
      <c r="AJ321" s="102">
        <v>6.3</v>
      </c>
      <c r="AK321" s="102">
        <v>11.7</v>
      </c>
      <c r="AL321" s="102">
        <v>30.8</v>
      </c>
      <c r="AM321" s="102"/>
      <c r="AN321" s="102">
        <v>52.0</v>
      </c>
      <c r="AO321" s="102">
        <v>1230.1</v>
      </c>
      <c r="AP321" s="102">
        <v>-2.5</v>
      </c>
    </row>
    <row r="322" ht="15.75" customHeight="1">
      <c r="A322" s="102" t="s">
        <v>660</v>
      </c>
      <c r="B322" s="102">
        <v>9779.0</v>
      </c>
      <c r="C322" s="102" t="s">
        <v>485</v>
      </c>
      <c r="D322" s="102">
        <v>130.0</v>
      </c>
      <c r="E322" s="102">
        <v>6.3</v>
      </c>
      <c r="F322" s="102">
        <v>102.0</v>
      </c>
      <c r="G322" s="102">
        <v>18.1</v>
      </c>
      <c r="H322" s="102">
        <v>8.3</v>
      </c>
      <c r="I322" s="102">
        <v>11.6</v>
      </c>
      <c r="J322" s="102">
        <v>37.2</v>
      </c>
      <c r="K322" s="102">
        <v>15.6</v>
      </c>
      <c r="L322" s="102">
        <v>9.2</v>
      </c>
      <c r="M322" s="102">
        <v>65.9</v>
      </c>
      <c r="N322" s="102">
        <v>12.7</v>
      </c>
      <c r="O322" s="102">
        <v>4.4</v>
      </c>
      <c r="P322" s="102">
        <v>22.3</v>
      </c>
      <c r="Q322" s="102">
        <v>55.2</v>
      </c>
      <c r="R322" s="102">
        <v>18.1</v>
      </c>
      <c r="S322" s="102">
        <v>831.7</v>
      </c>
      <c r="T322" s="102">
        <v>2.7</v>
      </c>
      <c r="U322" s="102">
        <v>446.9</v>
      </c>
      <c r="V322" s="102">
        <v>0.9</v>
      </c>
      <c r="W322" s="102">
        <v>616.1</v>
      </c>
      <c r="X322" s="102">
        <v>8.2</v>
      </c>
      <c r="Y322" s="102">
        <v>6.8</v>
      </c>
      <c r="Z322" s="102">
        <v>1.5</v>
      </c>
      <c r="AA322" s="102">
        <v>1.0</v>
      </c>
      <c r="AB322" s="102">
        <v>413.3</v>
      </c>
      <c r="AC322" s="102">
        <v>1.1</v>
      </c>
      <c r="AD322" s="102">
        <v>49.0</v>
      </c>
      <c r="AE322" s="102">
        <v>20.7</v>
      </c>
      <c r="AF322" s="102">
        <v>16.2</v>
      </c>
      <c r="AG322" s="102">
        <v>13.0</v>
      </c>
      <c r="AH322" s="102">
        <v>2.0</v>
      </c>
      <c r="AI322" s="102">
        <v>2.2</v>
      </c>
      <c r="AJ322" s="102">
        <v>4.1</v>
      </c>
      <c r="AK322" s="102">
        <v>14.0</v>
      </c>
      <c r="AL322" s="102">
        <v>31.0</v>
      </c>
      <c r="AM322" s="102"/>
      <c r="AN322" s="102">
        <v>44.0</v>
      </c>
      <c r="AO322" s="102">
        <v>1274.7</v>
      </c>
      <c r="AP322" s="102">
        <v>-1.7</v>
      </c>
    </row>
    <row r="323" ht="15.75" customHeight="1">
      <c r="A323" s="102" t="s">
        <v>660</v>
      </c>
      <c r="B323" s="102">
        <v>9780.0</v>
      </c>
      <c r="C323" s="102" t="s">
        <v>486</v>
      </c>
      <c r="D323" s="102">
        <v>150.7</v>
      </c>
      <c r="E323" s="102">
        <v>7.6</v>
      </c>
      <c r="F323" s="102">
        <v>98.6</v>
      </c>
      <c r="G323" s="102">
        <v>17.0</v>
      </c>
      <c r="H323" s="102">
        <v>7.9</v>
      </c>
      <c r="I323" s="102">
        <v>10.6</v>
      </c>
      <c r="J323" s="102">
        <v>36.7</v>
      </c>
      <c r="K323" s="102">
        <v>18.0</v>
      </c>
      <c r="L323" s="102">
        <v>9.8</v>
      </c>
      <c r="M323" s="102">
        <v>73.7</v>
      </c>
      <c r="N323" s="102">
        <v>8.4</v>
      </c>
      <c r="O323" s="102">
        <v>2.8</v>
      </c>
      <c r="P323" s="102">
        <v>38.4</v>
      </c>
      <c r="Q323" s="102">
        <v>43.0</v>
      </c>
      <c r="R323" s="102">
        <v>15.9</v>
      </c>
      <c r="S323" s="102">
        <v>785.3</v>
      </c>
      <c r="T323" s="102">
        <v>4.1</v>
      </c>
      <c r="U323" s="102">
        <v>537.9</v>
      </c>
      <c r="V323" s="102">
        <v>0.5</v>
      </c>
      <c r="W323" s="102">
        <v>318.5</v>
      </c>
      <c r="X323" s="102">
        <v>10.3</v>
      </c>
      <c r="Y323" s="102">
        <v>8.6</v>
      </c>
      <c r="Z323" s="102">
        <v>1.3</v>
      </c>
      <c r="AA323" s="102">
        <v>4.6</v>
      </c>
      <c r="AB323" s="102">
        <v>287.8</v>
      </c>
      <c r="AC323" s="102">
        <v>1.3</v>
      </c>
      <c r="AD323" s="102">
        <v>40.1</v>
      </c>
      <c r="AE323" s="102">
        <v>28.6</v>
      </c>
      <c r="AF323" s="102">
        <v>19.4</v>
      </c>
      <c r="AG323" s="102">
        <v>10.7</v>
      </c>
      <c r="AH323" s="102">
        <v>3.4</v>
      </c>
      <c r="AI323" s="102">
        <v>3.7</v>
      </c>
      <c r="AJ323" s="102">
        <v>8.8</v>
      </c>
      <c r="AK323" s="102">
        <v>18.6</v>
      </c>
      <c r="AL323" s="102">
        <v>30.8</v>
      </c>
      <c r="AM323" s="102"/>
      <c r="AN323" s="102">
        <v>28.0</v>
      </c>
      <c r="AO323" s="102">
        <v>1528.0</v>
      </c>
      <c r="AP323" s="102">
        <v>-1.7</v>
      </c>
    </row>
    <row r="324" ht="15.75" customHeight="1">
      <c r="A324" s="102" t="s">
        <v>662</v>
      </c>
      <c r="B324" s="102">
        <v>10041.0</v>
      </c>
      <c r="C324" s="102" t="s">
        <v>488</v>
      </c>
      <c r="D324" s="102">
        <v>331.0</v>
      </c>
      <c r="E324" s="102">
        <v>11.9</v>
      </c>
      <c r="F324" s="102">
        <v>806.1</v>
      </c>
      <c r="G324" s="102">
        <v>14.2</v>
      </c>
      <c r="H324" s="102">
        <v>8.5</v>
      </c>
      <c r="I324" s="102">
        <v>12.6</v>
      </c>
      <c r="J324" s="102">
        <v>36.1</v>
      </c>
      <c r="K324" s="102">
        <v>17.7</v>
      </c>
      <c r="L324" s="102">
        <v>10.9</v>
      </c>
      <c r="M324" s="102">
        <v>160.0</v>
      </c>
      <c r="N324" s="102">
        <v>9.5</v>
      </c>
      <c r="O324" s="102">
        <v>5.7</v>
      </c>
      <c r="P324" s="102">
        <v>26.9</v>
      </c>
      <c r="Q324" s="102">
        <v>31.6</v>
      </c>
      <c r="R324" s="102">
        <v>35.7</v>
      </c>
      <c r="S324" s="102">
        <v>640.4</v>
      </c>
      <c r="T324" s="102">
        <v>0.9</v>
      </c>
      <c r="U324" s="102">
        <v>538.9</v>
      </c>
      <c r="V324" s="102">
        <v>0.4</v>
      </c>
      <c r="W324" s="102">
        <v>446.2</v>
      </c>
      <c r="X324" s="102">
        <v>8.1</v>
      </c>
      <c r="Y324" s="102">
        <v>7.7</v>
      </c>
      <c r="Z324" s="102">
        <v>2.7</v>
      </c>
      <c r="AA324" s="102">
        <v>2.4</v>
      </c>
      <c r="AB324" s="102">
        <v>438.3</v>
      </c>
      <c r="AC324" s="102">
        <v>0.1</v>
      </c>
      <c r="AD324" s="102">
        <v>27.1</v>
      </c>
      <c r="AE324" s="102">
        <v>19.7</v>
      </c>
      <c r="AF324" s="102">
        <v>28.4</v>
      </c>
      <c r="AG324" s="102">
        <v>24.6</v>
      </c>
      <c r="AH324" s="102">
        <v>9.3</v>
      </c>
      <c r="AI324" s="102">
        <v>9.0</v>
      </c>
      <c r="AJ324" s="102">
        <v>18.7</v>
      </c>
      <c r="AK324" s="102">
        <v>111.7</v>
      </c>
      <c r="AL324" s="102">
        <v>27.0</v>
      </c>
      <c r="AM324" s="102"/>
      <c r="AN324" s="102">
        <v>10.0</v>
      </c>
      <c r="AO324" s="102">
        <v>410.6</v>
      </c>
      <c r="AP324" s="102">
        <v>-5.0</v>
      </c>
    </row>
    <row r="325" ht="15.75" customHeight="1">
      <c r="A325" s="102" t="s">
        <v>662</v>
      </c>
      <c r="B325" s="102">
        <v>10042.0</v>
      </c>
      <c r="C325" s="102" t="s">
        <v>489</v>
      </c>
      <c r="D325" s="102">
        <v>104.5</v>
      </c>
      <c r="E325" s="102">
        <v>8.7</v>
      </c>
      <c r="F325" s="102">
        <v>188.2</v>
      </c>
      <c r="G325" s="102">
        <v>15.8</v>
      </c>
      <c r="H325" s="102">
        <v>7.6</v>
      </c>
      <c r="I325" s="102">
        <v>10.8</v>
      </c>
      <c r="J325" s="102">
        <v>38.0</v>
      </c>
      <c r="K325" s="102">
        <v>17.1</v>
      </c>
      <c r="L325" s="102">
        <v>10.7</v>
      </c>
      <c r="M325" s="102">
        <v>51.6</v>
      </c>
      <c r="N325" s="102">
        <v>9.6</v>
      </c>
      <c r="O325" s="102">
        <v>4.5</v>
      </c>
      <c r="P325" s="102">
        <v>28.4</v>
      </c>
      <c r="Q325" s="102">
        <v>34.2</v>
      </c>
      <c r="R325" s="102">
        <v>33.0</v>
      </c>
      <c r="S325" s="102">
        <v>762.0</v>
      </c>
      <c r="T325" s="102">
        <v>2.4</v>
      </c>
      <c r="U325" s="102">
        <v>474.2</v>
      </c>
      <c r="V325" s="102">
        <v>0.4</v>
      </c>
      <c r="W325" s="102">
        <v>225.6</v>
      </c>
      <c r="X325" s="102">
        <v>5.9</v>
      </c>
      <c r="Y325" s="102">
        <v>5.2</v>
      </c>
      <c r="Z325" s="102">
        <v>1.7</v>
      </c>
      <c r="AA325" s="102">
        <v>0.7</v>
      </c>
      <c r="AB325" s="102">
        <v>274.4</v>
      </c>
      <c r="AC325" s="102">
        <v>0.8</v>
      </c>
      <c r="AD325" s="102">
        <v>31.5</v>
      </c>
      <c r="AE325" s="102">
        <v>29.3</v>
      </c>
      <c r="AF325" s="102">
        <v>26.1</v>
      </c>
      <c r="AG325" s="102">
        <v>12.4</v>
      </c>
      <c r="AH325" s="102">
        <v>4.9</v>
      </c>
      <c r="AI325" s="102">
        <v>4.7</v>
      </c>
      <c r="AJ325" s="102">
        <v>12.2</v>
      </c>
      <c r="AK325" s="102">
        <v>42.8</v>
      </c>
      <c r="AL325" s="102">
        <v>28.2</v>
      </c>
      <c r="AM325" s="102"/>
      <c r="AN325" s="102">
        <v>7.0</v>
      </c>
      <c r="AO325" s="102">
        <v>555.2</v>
      </c>
      <c r="AP325" s="102">
        <v>-4.6</v>
      </c>
    </row>
    <row r="326" ht="15.75" customHeight="1">
      <c r="A326" s="102" t="s">
        <v>662</v>
      </c>
      <c r="B326" s="102">
        <v>10043.0</v>
      </c>
      <c r="C326" s="102" t="s">
        <v>490</v>
      </c>
      <c r="D326" s="102">
        <v>135.5</v>
      </c>
      <c r="E326" s="102">
        <v>7.1</v>
      </c>
      <c r="F326" s="102">
        <v>543.7</v>
      </c>
      <c r="G326" s="102">
        <v>14.3</v>
      </c>
      <c r="H326" s="102">
        <v>7.8</v>
      </c>
      <c r="I326" s="102">
        <v>10.8</v>
      </c>
      <c r="J326" s="102">
        <v>37.2</v>
      </c>
      <c r="K326" s="102">
        <v>18.4</v>
      </c>
      <c r="L326" s="102">
        <v>11.6</v>
      </c>
      <c r="M326" s="102">
        <v>66.2</v>
      </c>
      <c r="N326" s="102">
        <v>9.5</v>
      </c>
      <c r="O326" s="102">
        <v>6.6</v>
      </c>
      <c r="P326" s="102">
        <v>30.0</v>
      </c>
      <c r="Q326" s="102">
        <v>35.6</v>
      </c>
      <c r="R326" s="102">
        <v>27.9</v>
      </c>
      <c r="S326" s="102">
        <v>704.0</v>
      </c>
      <c r="T326" s="102">
        <v>1.0</v>
      </c>
      <c r="U326" s="102">
        <v>516.2</v>
      </c>
      <c r="V326" s="102">
        <v>0.4</v>
      </c>
      <c r="W326" s="102">
        <v>248.9</v>
      </c>
      <c r="X326" s="102">
        <v>6.5</v>
      </c>
      <c r="Y326" s="102">
        <v>7.2</v>
      </c>
      <c r="Z326" s="102">
        <v>2.7</v>
      </c>
      <c r="AA326" s="102">
        <v>1.1</v>
      </c>
      <c r="AB326" s="102">
        <v>256.9</v>
      </c>
      <c r="AC326" s="102">
        <v>0.2</v>
      </c>
      <c r="AD326" s="102">
        <v>32.5</v>
      </c>
      <c r="AE326" s="102">
        <v>22.5</v>
      </c>
      <c r="AF326" s="102">
        <v>32.5</v>
      </c>
      <c r="AG326" s="102">
        <v>12.3</v>
      </c>
      <c r="AH326" s="102">
        <v>7.7</v>
      </c>
      <c r="AI326" s="102">
        <v>7.8</v>
      </c>
      <c r="AJ326" s="102">
        <v>19.6</v>
      </c>
      <c r="AK326" s="102">
        <v>78.6</v>
      </c>
      <c r="AL326" s="102">
        <v>27.3</v>
      </c>
      <c r="AM326" s="102"/>
      <c r="AN326" s="102">
        <v>7.0</v>
      </c>
      <c r="AO326" s="102">
        <v>249.3</v>
      </c>
      <c r="AP326" s="102">
        <v>-6.6</v>
      </c>
    </row>
    <row r="327" ht="15.75" customHeight="1">
      <c r="A327" s="102" t="s">
        <v>662</v>
      </c>
      <c r="B327" s="102">
        <v>10044.0</v>
      </c>
      <c r="C327" s="102" t="s">
        <v>491</v>
      </c>
      <c r="D327" s="102">
        <v>201.5</v>
      </c>
      <c r="E327" s="102">
        <v>8.7</v>
      </c>
      <c r="F327" s="102">
        <v>438.9</v>
      </c>
      <c r="G327" s="102">
        <v>14.7</v>
      </c>
      <c r="H327" s="102">
        <v>7.9</v>
      </c>
      <c r="I327" s="102">
        <v>11.1</v>
      </c>
      <c r="J327" s="102">
        <v>37.4</v>
      </c>
      <c r="K327" s="102">
        <v>17.9</v>
      </c>
      <c r="L327" s="102">
        <v>11.1</v>
      </c>
      <c r="M327" s="102">
        <v>98.7</v>
      </c>
      <c r="N327" s="102">
        <v>10.5</v>
      </c>
      <c r="O327" s="102">
        <v>5.5</v>
      </c>
      <c r="P327" s="102">
        <v>28.5</v>
      </c>
      <c r="Q327" s="102">
        <v>36.6</v>
      </c>
      <c r="R327" s="102">
        <v>29.5</v>
      </c>
      <c r="S327" s="102">
        <v>718.8</v>
      </c>
      <c r="T327" s="102">
        <v>1.7</v>
      </c>
      <c r="U327" s="102">
        <v>481.5</v>
      </c>
      <c r="V327" s="102">
        <v>0.6</v>
      </c>
      <c r="W327" s="102">
        <v>349.9</v>
      </c>
      <c r="X327" s="102">
        <v>7.3</v>
      </c>
      <c r="Y327" s="102">
        <v>7.0</v>
      </c>
      <c r="Z327" s="102">
        <v>1.8</v>
      </c>
      <c r="AA327" s="102">
        <v>1.2</v>
      </c>
      <c r="AB327" s="102">
        <v>337.7</v>
      </c>
      <c r="AC327" s="102">
        <v>0.2</v>
      </c>
      <c r="AD327" s="102">
        <v>44.6</v>
      </c>
      <c r="AE327" s="102">
        <v>21.5</v>
      </c>
      <c r="AF327" s="102">
        <v>20.1</v>
      </c>
      <c r="AG327" s="102">
        <v>13.5</v>
      </c>
      <c r="AH327" s="102">
        <v>6.3</v>
      </c>
      <c r="AI327" s="102">
        <v>6.5</v>
      </c>
      <c r="AJ327" s="102">
        <v>16.0</v>
      </c>
      <c r="AK327" s="102">
        <v>61.6</v>
      </c>
      <c r="AL327" s="102">
        <v>27.9</v>
      </c>
      <c r="AM327" s="102"/>
      <c r="AN327" s="102">
        <v>13.0</v>
      </c>
      <c r="AO327" s="102">
        <v>459.0</v>
      </c>
      <c r="AP327" s="102">
        <v>-5.0</v>
      </c>
    </row>
    <row r="328" ht="15.75" customHeight="1">
      <c r="A328" s="102" t="s">
        <v>662</v>
      </c>
      <c r="B328" s="102">
        <v>10045.0</v>
      </c>
      <c r="C328" s="102" t="s">
        <v>492</v>
      </c>
      <c r="D328" s="102">
        <v>147.8</v>
      </c>
      <c r="E328" s="102">
        <v>7.3</v>
      </c>
      <c r="F328" s="102">
        <v>353.2</v>
      </c>
      <c r="G328" s="102">
        <v>14.2</v>
      </c>
      <c r="H328" s="102">
        <v>7.8</v>
      </c>
      <c r="I328" s="102">
        <v>10.7</v>
      </c>
      <c r="J328" s="102">
        <v>37.3</v>
      </c>
      <c r="K328" s="102">
        <v>18.1</v>
      </c>
      <c r="L328" s="102">
        <v>11.9</v>
      </c>
      <c r="M328" s="102">
        <v>71.9</v>
      </c>
      <c r="N328" s="102">
        <v>8.9</v>
      </c>
      <c r="O328" s="102">
        <v>4.6</v>
      </c>
      <c r="P328" s="102">
        <v>25.0</v>
      </c>
      <c r="Q328" s="102">
        <v>32.7</v>
      </c>
      <c r="R328" s="102">
        <v>37.7</v>
      </c>
      <c r="S328" s="102">
        <v>729.3</v>
      </c>
      <c r="T328" s="102">
        <v>0.8</v>
      </c>
      <c r="U328" s="102">
        <v>502.8</v>
      </c>
      <c r="V328" s="102">
        <v>0.7</v>
      </c>
      <c r="W328" s="102">
        <v>491.5</v>
      </c>
      <c r="X328" s="102">
        <v>7.0</v>
      </c>
      <c r="Y328" s="102">
        <v>6.3</v>
      </c>
      <c r="Z328" s="102">
        <v>1.9</v>
      </c>
      <c r="AA328" s="102">
        <v>1.7</v>
      </c>
      <c r="AB328" s="102">
        <v>421.9</v>
      </c>
      <c r="AC328" s="102">
        <v>0.3</v>
      </c>
      <c r="AD328" s="102">
        <v>43.4</v>
      </c>
      <c r="AE328" s="102">
        <v>19.1</v>
      </c>
      <c r="AF328" s="102">
        <v>23.2</v>
      </c>
      <c r="AG328" s="102">
        <v>14.1</v>
      </c>
      <c r="AH328" s="102">
        <v>5.7</v>
      </c>
      <c r="AI328" s="102">
        <v>5.7</v>
      </c>
      <c r="AJ328" s="102">
        <v>15.2</v>
      </c>
      <c r="AK328" s="102">
        <v>51.6</v>
      </c>
      <c r="AL328" s="102">
        <v>25.8</v>
      </c>
      <c r="AM328" s="102"/>
      <c r="AN328" s="102">
        <v>7.0</v>
      </c>
      <c r="AO328" s="102">
        <v>418.4</v>
      </c>
      <c r="AP328" s="102">
        <v>-5.6</v>
      </c>
    </row>
    <row r="329" ht="15.75" customHeight="1">
      <c r="A329" s="102" t="s">
        <v>662</v>
      </c>
      <c r="B329" s="102">
        <v>10046.0</v>
      </c>
      <c r="C329" s="102" t="s">
        <v>493</v>
      </c>
      <c r="D329" s="102">
        <v>89.3</v>
      </c>
      <c r="E329" s="102">
        <v>4.4</v>
      </c>
      <c r="F329" s="102">
        <v>187.5</v>
      </c>
      <c r="G329" s="102">
        <v>14.6</v>
      </c>
      <c r="H329" s="102">
        <v>7.7</v>
      </c>
      <c r="I329" s="102">
        <v>10.4</v>
      </c>
      <c r="J329" s="102">
        <v>38.0</v>
      </c>
      <c r="K329" s="102">
        <v>18.0</v>
      </c>
      <c r="L329" s="102">
        <v>11.2</v>
      </c>
      <c r="M329" s="102">
        <v>44.1</v>
      </c>
      <c r="N329" s="102">
        <v>11.3</v>
      </c>
      <c r="O329" s="102">
        <v>4.3</v>
      </c>
      <c r="P329" s="102">
        <v>21.2</v>
      </c>
      <c r="Q329" s="102">
        <v>39.1</v>
      </c>
      <c r="R329" s="102">
        <v>35.4</v>
      </c>
      <c r="S329" s="102">
        <v>775.2</v>
      </c>
      <c r="T329" s="102">
        <v>2.8</v>
      </c>
      <c r="U329" s="102">
        <v>489.4</v>
      </c>
      <c r="V329" s="102">
        <v>0.5</v>
      </c>
      <c r="W329" s="102">
        <v>315.4</v>
      </c>
      <c r="X329" s="102">
        <v>6.5</v>
      </c>
      <c r="Y329" s="102">
        <v>5.8</v>
      </c>
      <c r="Z329" s="102">
        <v>1.9</v>
      </c>
      <c r="AA329" s="102">
        <v>1.0</v>
      </c>
      <c r="AB329" s="102">
        <v>268.3</v>
      </c>
      <c r="AC329" s="102">
        <v>0.5</v>
      </c>
      <c r="AD329" s="102">
        <v>38.4</v>
      </c>
      <c r="AE329" s="102">
        <v>18.9</v>
      </c>
      <c r="AF329" s="102">
        <v>28.7</v>
      </c>
      <c r="AG329" s="102">
        <v>13.6</v>
      </c>
      <c r="AH329" s="102">
        <v>4.0</v>
      </c>
      <c r="AI329" s="102">
        <v>4.0</v>
      </c>
      <c r="AJ329" s="102">
        <v>12.0</v>
      </c>
      <c r="AK329" s="102">
        <v>39.5</v>
      </c>
      <c r="AL329" s="102">
        <v>21.8</v>
      </c>
      <c r="AM329" s="102"/>
      <c r="AN329" s="102">
        <v>8.0</v>
      </c>
      <c r="AO329" s="102">
        <v>476.2</v>
      </c>
      <c r="AP329" s="102">
        <v>-6.1</v>
      </c>
    </row>
    <row r="330" ht="15.75" customHeight="1">
      <c r="A330" s="102" t="s">
        <v>495</v>
      </c>
      <c r="B330" s="102">
        <v>11000.0</v>
      </c>
      <c r="C330" s="102" t="s">
        <v>663</v>
      </c>
      <c r="D330" s="102">
        <v>3545.7</v>
      </c>
      <c r="E330" s="102">
        <v>14.7</v>
      </c>
      <c r="F330" s="102">
        <v>3976.3</v>
      </c>
      <c r="G330" s="102">
        <v>14.7</v>
      </c>
      <c r="H330" s="102">
        <v>7.9</v>
      </c>
      <c r="I330" s="102">
        <v>16.4</v>
      </c>
      <c r="J330" s="102">
        <v>36.3</v>
      </c>
      <c r="K330" s="102">
        <v>16.4</v>
      </c>
      <c r="L330" s="102">
        <v>8.3</v>
      </c>
      <c r="M330" s="102">
        <v>1741.3</v>
      </c>
      <c r="N330" s="102">
        <v>9.6</v>
      </c>
      <c r="O330" s="102">
        <v>6.9</v>
      </c>
      <c r="P330" s="102">
        <v>15.8</v>
      </c>
      <c r="Q330" s="102">
        <v>27.1</v>
      </c>
      <c r="R330" s="102">
        <v>50.2</v>
      </c>
      <c r="S330" s="102">
        <v>379.3</v>
      </c>
      <c r="T330" s="102">
        <v>1.5</v>
      </c>
      <c r="U330" s="102">
        <v>535.7</v>
      </c>
      <c r="V330" s="102">
        <v>0.2</v>
      </c>
      <c r="W330" s="102">
        <v>365.8</v>
      </c>
      <c r="X330" s="102">
        <v>13.6</v>
      </c>
      <c r="Y330" s="102">
        <v>10.3</v>
      </c>
      <c r="Z330" s="102">
        <v>2.0</v>
      </c>
      <c r="AA330" s="102">
        <v>1.9</v>
      </c>
      <c r="AB330" s="102">
        <v>335.7</v>
      </c>
      <c r="AC330" s="102">
        <v>0.0</v>
      </c>
      <c r="AD330" s="102">
        <v>15.4</v>
      </c>
      <c r="AE330" s="102">
        <v>22.0</v>
      </c>
      <c r="AF330" s="102">
        <v>33.9</v>
      </c>
      <c r="AG330" s="102">
        <v>28.6</v>
      </c>
      <c r="AH330" s="102">
        <v>11.2</v>
      </c>
      <c r="AI330" s="102">
        <v>10.4</v>
      </c>
      <c r="AJ330" s="102">
        <v>21.7</v>
      </c>
      <c r="AK330" s="102">
        <v>160.4</v>
      </c>
      <c r="AL330" s="102">
        <v>26.7</v>
      </c>
      <c r="AM330" s="102"/>
      <c r="AN330" s="102">
        <v>1.0</v>
      </c>
      <c r="AO330" s="102">
        <v>891.7</v>
      </c>
      <c r="AP330" s="102">
        <v>0.7</v>
      </c>
    </row>
    <row r="331" ht="15.75" customHeight="1">
      <c r="A331" s="102" t="s">
        <v>664</v>
      </c>
      <c r="B331" s="102">
        <v>12051.0</v>
      </c>
      <c r="C331" s="102" t="s">
        <v>497</v>
      </c>
      <c r="D331" s="102">
        <v>71.3</v>
      </c>
      <c r="E331" s="102">
        <v>2.8</v>
      </c>
      <c r="F331" s="102">
        <v>311.4</v>
      </c>
      <c r="G331" s="102">
        <v>12.3</v>
      </c>
      <c r="H331" s="102">
        <v>6.5</v>
      </c>
      <c r="I331" s="102">
        <v>13.0</v>
      </c>
      <c r="J331" s="102">
        <v>34.8</v>
      </c>
      <c r="K331" s="102">
        <v>21.0</v>
      </c>
      <c r="L331" s="102">
        <v>12.3</v>
      </c>
      <c r="M331" s="102">
        <v>35.0</v>
      </c>
      <c r="N331" s="102">
        <v>8.4</v>
      </c>
      <c r="O331" s="102">
        <v>6.3</v>
      </c>
      <c r="P331" s="102">
        <v>13.3</v>
      </c>
      <c r="Q331" s="102">
        <v>32.1</v>
      </c>
      <c r="R331" s="102">
        <v>48.3</v>
      </c>
      <c r="S331" s="102">
        <v>530.0</v>
      </c>
      <c r="T331" s="102">
        <v>2.0</v>
      </c>
      <c r="U331" s="102">
        <v>603.9</v>
      </c>
      <c r="V331" s="102">
        <v>0.6</v>
      </c>
      <c r="W331" s="102">
        <v>258.6</v>
      </c>
      <c r="X331" s="102">
        <v>6.0</v>
      </c>
      <c r="Y331" s="102">
        <v>7.1</v>
      </c>
      <c r="Z331" s="102">
        <v>4.0</v>
      </c>
      <c r="AA331" s="102">
        <v>0.5</v>
      </c>
      <c r="AB331" s="102">
        <v>379.9</v>
      </c>
      <c r="AC331" s="102">
        <v>0.2</v>
      </c>
      <c r="AD331" s="102">
        <v>25.6</v>
      </c>
      <c r="AE331" s="102">
        <v>19.2</v>
      </c>
      <c r="AF331" s="102">
        <v>37.5</v>
      </c>
      <c r="AG331" s="102">
        <v>17.6</v>
      </c>
      <c r="AH331" s="102">
        <v>12.0</v>
      </c>
      <c r="AI331" s="102">
        <v>10.7</v>
      </c>
      <c r="AJ331" s="102">
        <v>23.2</v>
      </c>
      <c r="AK331" s="102">
        <v>146.0</v>
      </c>
      <c r="AL331" s="102">
        <v>23.2</v>
      </c>
      <c r="AM331" s="102"/>
      <c r="AN331" s="102">
        <v>1.0</v>
      </c>
      <c r="AO331" s="102">
        <v>228.8</v>
      </c>
      <c r="AP331" s="102">
        <v>-4.2</v>
      </c>
    </row>
    <row r="332" ht="15.75" customHeight="1">
      <c r="A332" s="102" t="s">
        <v>664</v>
      </c>
      <c r="B332" s="102">
        <v>12052.0</v>
      </c>
      <c r="C332" s="102" t="s">
        <v>498</v>
      </c>
      <c r="D332" s="102">
        <v>102.1</v>
      </c>
      <c r="E332" s="102">
        <v>4.2</v>
      </c>
      <c r="F332" s="102">
        <v>621.5</v>
      </c>
      <c r="G332" s="102">
        <v>12.1</v>
      </c>
      <c r="H332" s="102">
        <v>8.5</v>
      </c>
      <c r="I332" s="102">
        <v>14.2</v>
      </c>
      <c r="J332" s="102">
        <v>35.6</v>
      </c>
      <c r="K332" s="102">
        <v>19.0</v>
      </c>
      <c r="L332" s="102">
        <v>10.6</v>
      </c>
      <c r="M332" s="102">
        <v>50.4</v>
      </c>
      <c r="N332" s="102">
        <v>9.1</v>
      </c>
      <c r="O332" s="102">
        <v>6.8</v>
      </c>
      <c r="P332" s="102">
        <v>11.3</v>
      </c>
      <c r="Q332" s="102">
        <v>29.4</v>
      </c>
      <c r="R332" s="102">
        <v>52.5</v>
      </c>
      <c r="S332" s="102">
        <v>531.7</v>
      </c>
      <c r="T332" s="102">
        <v>2.9</v>
      </c>
      <c r="U332" s="102">
        <v>562.6</v>
      </c>
      <c r="V332" s="102">
        <v>0.2</v>
      </c>
      <c r="W332" s="102">
        <v>295.4</v>
      </c>
      <c r="X332" s="102">
        <v>6.6</v>
      </c>
      <c r="Y332" s="102">
        <v>7.0</v>
      </c>
      <c r="Z332" s="102">
        <v>2.3</v>
      </c>
      <c r="AA332" s="102">
        <v>1.9</v>
      </c>
      <c r="AB332" s="102">
        <v>434.8</v>
      </c>
      <c r="AC332" s="102">
        <v>0.3</v>
      </c>
      <c r="AD332" s="102">
        <v>12.1</v>
      </c>
      <c r="AE332" s="102">
        <v>21.5</v>
      </c>
      <c r="AF332" s="102">
        <v>40.8</v>
      </c>
      <c r="AG332" s="102">
        <v>25.3</v>
      </c>
      <c r="AH332" s="102">
        <v>11.5</v>
      </c>
      <c r="AI332" s="102">
        <v>10.4</v>
      </c>
      <c r="AJ332" s="102">
        <v>22.0</v>
      </c>
      <c r="AK332" s="102">
        <v>133.0</v>
      </c>
      <c r="AL332" s="102">
        <v>22.9</v>
      </c>
      <c r="AM332" s="102"/>
      <c r="AN332" s="102">
        <v>1.0</v>
      </c>
      <c r="AO332" s="102">
        <v>164.3</v>
      </c>
      <c r="AP332" s="102">
        <v>-4.4</v>
      </c>
    </row>
    <row r="333" ht="15.75" customHeight="1">
      <c r="A333" s="102" t="s">
        <v>664</v>
      </c>
      <c r="B333" s="102">
        <v>12053.0</v>
      </c>
      <c r="C333" s="102" t="s">
        <v>499</v>
      </c>
      <c r="D333" s="102">
        <v>59.4</v>
      </c>
      <c r="E333" s="102">
        <v>5.8</v>
      </c>
      <c r="F333" s="102">
        <v>402.5</v>
      </c>
      <c r="G333" s="102">
        <v>12.7</v>
      </c>
      <c r="H333" s="102">
        <v>7.5</v>
      </c>
      <c r="I333" s="102">
        <v>12.6</v>
      </c>
      <c r="J333" s="102">
        <v>36.8</v>
      </c>
      <c r="K333" s="102">
        <v>19.4</v>
      </c>
      <c r="L333" s="102">
        <v>11.1</v>
      </c>
      <c r="M333" s="102">
        <v>28.8</v>
      </c>
      <c r="N333" s="102">
        <v>9.5</v>
      </c>
      <c r="O333" s="102">
        <v>7.1</v>
      </c>
      <c r="P333" s="102">
        <v>7.6</v>
      </c>
      <c r="Q333" s="102">
        <v>34.2</v>
      </c>
      <c r="R333" s="102">
        <v>51.1</v>
      </c>
      <c r="S333" s="102">
        <v>552.7</v>
      </c>
      <c r="T333" s="102">
        <v>2.0</v>
      </c>
      <c r="U333" s="102">
        <v>577.7</v>
      </c>
      <c r="V333" s="102">
        <v>0.3</v>
      </c>
      <c r="W333" s="102">
        <v>130.9</v>
      </c>
      <c r="X333" s="102">
        <v>8.9</v>
      </c>
      <c r="Y333" s="102">
        <v>9.5</v>
      </c>
      <c r="Z333" s="102">
        <v>3.4</v>
      </c>
      <c r="AA333" s="102">
        <v>0.6</v>
      </c>
      <c r="AB333" s="102">
        <v>471.5</v>
      </c>
      <c r="AC333" s="102">
        <v>0.5</v>
      </c>
      <c r="AD333" s="102">
        <v>15.8</v>
      </c>
      <c r="AE333" s="102">
        <v>17.0</v>
      </c>
      <c r="AF333" s="102">
        <v>43.8</v>
      </c>
      <c r="AG333" s="102">
        <v>23.0</v>
      </c>
      <c r="AH333" s="102">
        <v>13.6</v>
      </c>
      <c r="AI333" s="102">
        <v>12.5</v>
      </c>
      <c r="AJ333" s="102">
        <v>29.5</v>
      </c>
      <c r="AK333" s="102">
        <v>151.9</v>
      </c>
      <c r="AL333" s="102">
        <v>24.2</v>
      </c>
      <c r="AM333" s="102"/>
      <c r="AN333" s="102">
        <v>1.0</v>
      </c>
      <c r="AO333" s="102">
        <v>147.6</v>
      </c>
      <c r="AP333" s="102">
        <v>-5.0</v>
      </c>
    </row>
    <row r="334" ht="15.75" customHeight="1">
      <c r="A334" s="102" t="s">
        <v>664</v>
      </c>
      <c r="B334" s="102">
        <v>12054.0</v>
      </c>
      <c r="C334" s="102" t="s">
        <v>500</v>
      </c>
      <c r="D334" s="102">
        <v>160.7</v>
      </c>
      <c r="E334" s="102">
        <v>5.4</v>
      </c>
      <c r="F334" s="102">
        <v>856.5</v>
      </c>
      <c r="G334" s="102">
        <v>15.6</v>
      </c>
      <c r="H334" s="102">
        <v>7.5</v>
      </c>
      <c r="I334" s="102">
        <v>16.3</v>
      </c>
      <c r="J334" s="102">
        <v>35.5</v>
      </c>
      <c r="K334" s="102">
        <v>15.7</v>
      </c>
      <c r="L334" s="102">
        <v>9.4</v>
      </c>
      <c r="M334" s="102">
        <v>77.9</v>
      </c>
      <c r="N334" s="102">
        <v>10.7</v>
      </c>
      <c r="O334" s="102">
        <v>3.6</v>
      </c>
      <c r="P334" s="102">
        <v>7.4</v>
      </c>
      <c r="Q334" s="102">
        <v>23.8</v>
      </c>
      <c r="R334" s="102">
        <v>65.2</v>
      </c>
      <c r="S334" s="102">
        <v>475.2</v>
      </c>
      <c r="T334" s="102">
        <v>4.0</v>
      </c>
      <c r="U334" s="102">
        <v>542.4</v>
      </c>
      <c r="V334" s="102">
        <v>0.2</v>
      </c>
      <c r="W334" s="102">
        <v>391.6</v>
      </c>
      <c r="X334" s="102">
        <v>8.6</v>
      </c>
      <c r="Y334" s="102">
        <v>8.1</v>
      </c>
      <c r="Z334" s="102">
        <v>2.2</v>
      </c>
      <c r="AA334" s="102">
        <v>0.5</v>
      </c>
      <c r="AB334" s="102">
        <v>484.7</v>
      </c>
      <c r="AC334" s="102">
        <v>0.2</v>
      </c>
      <c r="AD334" s="102">
        <v>7.2</v>
      </c>
      <c r="AE334" s="102">
        <v>16.5</v>
      </c>
      <c r="AF334" s="102">
        <v>39.6</v>
      </c>
      <c r="AG334" s="102">
        <v>36.5</v>
      </c>
      <c r="AH334" s="102">
        <v>7.3</v>
      </c>
      <c r="AI334" s="102">
        <v>6.4</v>
      </c>
      <c r="AJ334" s="102">
        <v>18.5</v>
      </c>
      <c r="AK334" s="102">
        <v>90.2</v>
      </c>
      <c r="AL334" s="102">
        <v>27.0</v>
      </c>
      <c r="AM334" s="102"/>
      <c r="AN334" s="102">
        <v>1.0</v>
      </c>
      <c r="AO334" s="102">
        <v>187.7</v>
      </c>
      <c r="AP334" s="102">
        <v>1.9</v>
      </c>
    </row>
    <row r="335" ht="15.75" customHeight="1">
      <c r="A335" s="102" t="s">
        <v>664</v>
      </c>
      <c r="B335" s="102">
        <v>12060.0</v>
      </c>
      <c r="C335" s="102" t="s">
        <v>501</v>
      </c>
      <c r="D335" s="102">
        <v>177.5</v>
      </c>
      <c r="E335" s="102">
        <v>2.7</v>
      </c>
      <c r="F335" s="102">
        <v>120.6</v>
      </c>
      <c r="G335" s="102">
        <v>14.3</v>
      </c>
      <c r="H335" s="102">
        <v>5.6</v>
      </c>
      <c r="I335" s="102">
        <v>11.4</v>
      </c>
      <c r="J335" s="102">
        <v>40.2</v>
      </c>
      <c r="K335" s="102">
        <v>19.0</v>
      </c>
      <c r="L335" s="102">
        <v>9.5</v>
      </c>
      <c r="M335" s="102">
        <v>88.2</v>
      </c>
      <c r="N335" s="102">
        <v>7.0</v>
      </c>
      <c r="O335" s="102">
        <v>8.2</v>
      </c>
      <c r="P335" s="102">
        <v>11.9</v>
      </c>
      <c r="Q335" s="102">
        <v>33.0</v>
      </c>
      <c r="R335" s="102">
        <v>47.0</v>
      </c>
      <c r="S335" s="102">
        <v>641.1</v>
      </c>
      <c r="T335" s="102">
        <v>3.8</v>
      </c>
      <c r="U335" s="102">
        <v>493.2</v>
      </c>
      <c r="V335" s="102">
        <v>0.3</v>
      </c>
      <c r="W335" s="102">
        <v>160.9</v>
      </c>
      <c r="X335" s="102">
        <v>8.1</v>
      </c>
      <c r="Y335" s="102">
        <v>8.6</v>
      </c>
      <c r="Z335" s="102">
        <v>2.2</v>
      </c>
      <c r="AA335" s="102">
        <v>1.8</v>
      </c>
      <c r="AB335" s="102">
        <v>251.1</v>
      </c>
      <c r="AC335" s="102">
        <v>2.0</v>
      </c>
      <c r="AD335" s="102">
        <v>23.5</v>
      </c>
      <c r="AE335" s="102">
        <v>24.6</v>
      </c>
      <c r="AF335" s="102">
        <v>36.5</v>
      </c>
      <c r="AG335" s="102">
        <v>13.4</v>
      </c>
      <c r="AH335" s="102">
        <v>8.8</v>
      </c>
      <c r="AI335" s="102">
        <v>7.9</v>
      </c>
      <c r="AJ335" s="102">
        <v>17.7</v>
      </c>
      <c r="AK335" s="102">
        <v>94.3</v>
      </c>
      <c r="AL335" s="102">
        <v>24.2</v>
      </c>
      <c r="AM335" s="102"/>
      <c r="AN335" s="102">
        <v>25.0</v>
      </c>
      <c r="AO335" s="102">
        <v>1471.6</v>
      </c>
      <c r="AP335" s="102">
        <v>-3.2</v>
      </c>
    </row>
    <row r="336" ht="15.75" customHeight="1">
      <c r="A336" s="102" t="s">
        <v>664</v>
      </c>
      <c r="B336" s="102">
        <v>12061.0</v>
      </c>
      <c r="C336" s="102" t="s">
        <v>502</v>
      </c>
      <c r="D336" s="102">
        <v>161.7</v>
      </c>
      <c r="E336" s="102">
        <v>3.0</v>
      </c>
      <c r="F336" s="102">
        <v>71.5</v>
      </c>
      <c r="G336" s="102">
        <v>14.3</v>
      </c>
      <c r="H336" s="102">
        <v>5.6</v>
      </c>
      <c r="I336" s="102">
        <v>11.1</v>
      </c>
      <c r="J336" s="102">
        <v>39.5</v>
      </c>
      <c r="K336" s="102">
        <v>18.8</v>
      </c>
      <c r="L336" s="102">
        <v>10.7</v>
      </c>
      <c r="M336" s="102">
        <v>80.3</v>
      </c>
      <c r="N336" s="102">
        <v>8.9</v>
      </c>
      <c r="O336" s="102">
        <v>5.2</v>
      </c>
      <c r="P336" s="102">
        <v>11.7</v>
      </c>
      <c r="Q336" s="102">
        <v>32.8</v>
      </c>
      <c r="R336" s="102">
        <v>50.4</v>
      </c>
      <c r="S336" s="102">
        <v>695.8</v>
      </c>
      <c r="T336" s="102">
        <v>4.1</v>
      </c>
      <c r="U336" s="102">
        <v>496.0</v>
      </c>
      <c r="V336" s="102">
        <v>0.6</v>
      </c>
      <c r="W336" s="102">
        <v>443.9</v>
      </c>
      <c r="X336" s="102">
        <v>10.2</v>
      </c>
      <c r="Y336" s="102">
        <v>10.2</v>
      </c>
      <c r="Z336" s="102">
        <v>2.3</v>
      </c>
      <c r="AA336" s="102">
        <v>2.0</v>
      </c>
      <c r="AB336" s="102">
        <v>336.2</v>
      </c>
      <c r="AC336" s="102">
        <v>2.9</v>
      </c>
      <c r="AD336" s="102">
        <v>22.7</v>
      </c>
      <c r="AE336" s="102">
        <v>36.9</v>
      </c>
      <c r="AF336" s="102">
        <v>23.4</v>
      </c>
      <c r="AG336" s="102">
        <v>14.1</v>
      </c>
      <c r="AH336" s="102">
        <v>7.3</v>
      </c>
      <c r="AI336" s="102">
        <v>7.1</v>
      </c>
      <c r="AJ336" s="102">
        <v>8.4</v>
      </c>
      <c r="AK336" s="102">
        <v>72.4</v>
      </c>
      <c r="AL336" s="102">
        <v>26.4</v>
      </c>
      <c r="AM336" s="102"/>
      <c r="AN336" s="102">
        <v>37.0</v>
      </c>
      <c r="AO336" s="102">
        <v>2261.9</v>
      </c>
      <c r="AP336" s="102">
        <v>-3.8</v>
      </c>
    </row>
    <row r="337" ht="15.75" customHeight="1">
      <c r="A337" s="102" t="s">
        <v>664</v>
      </c>
      <c r="B337" s="102">
        <v>12062.0</v>
      </c>
      <c r="C337" s="102" t="s">
        <v>503</v>
      </c>
      <c r="D337" s="102">
        <v>108.8</v>
      </c>
      <c r="E337" s="102">
        <v>1.7</v>
      </c>
      <c r="F337" s="102">
        <v>57.6</v>
      </c>
      <c r="G337" s="102">
        <v>12.7</v>
      </c>
      <c r="H337" s="102">
        <v>5.3</v>
      </c>
      <c r="I337" s="102">
        <v>10.4</v>
      </c>
      <c r="J337" s="102">
        <v>39.1</v>
      </c>
      <c r="K337" s="102">
        <v>20.3</v>
      </c>
      <c r="L337" s="102">
        <v>12.2</v>
      </c>
      <c r="M337" s="102">
        <v>54.1</v>
      </c>
      <c r="N337" s="102">
        <v>8.6</v>
      </c>
      <c r="O337" s="102">
        <v>7.1</v>
      </c>
      <c r="P337" s="102">
        <v>10.9</v>
      </c>
      <c r="Q337" s="102">
        <v>36.0</v>
      </c>
      <c r="R337" s="102">
        <v>46.0</v>
      </c>
      <c r="S337" s="102">
        <v>716.8</v>
      </c>
      <c r="T337" s="102">
        <v>0.6</v>
      </c>
      <c r="U337" s="102">
        <v>523.9</v>
      </c>
      <c r="V337" s="102">
        <v>0.9</v>
      </c>
      <c r="W337" s="102">
        <v>185.0</v>
      </c>
      <c r="X337" s="102">
        <v>5.0</v>
      </c>
      <c r="Y337" s="102">
        <v>5.4</v>
      </c>
      <c r="Z337" s="102">
        <v>1.0</v>
      </c>
      <c r="AA337" s="102">
        <v>1.3</v>
      </c>
      <c r="AB337" s="102">
        <v>284.5</v>
      </c>
      <c r="AC337" s="102">
        <v>5.4</v>
      </c>
      <c r="AD337" s="102">
        <v>36.0</v>
      </c>
      <c r="AE337" s="102">
        <v>20.0</v>
      </c>
      <c r="AF337" s="102">
        <v>28.5</v>
      </c>
      <c r="AG337" s="102">
        <v>10.1</v>
      </c>
      <c r="AH337" s="102">
        <v>11.7</v>
      </c>
      <c r="AI337" s="102">
        <v>12.0</v>
      </c>
      <c r="AJ337" s="102">
        <v>19.9</v>
      </c>
      <c r="AK337" s="102">
        <v>105.6</v>
      </c>
      <c r="AL337" s="102">
        <v>23.7</v>
      </c>
      <c r="AM337" s="102"/>
      <c r="AN337" s="102">
        <v>33.0</v>
      </c>
      <c r="AO337" s="102">
        <v>1889.4</v>
      </c>
      <c r="AP337" s="102">
        <v>-6.7</v>
      </c>
    </row>
    <row r="338" ht="15.75" customHeight="1">
      <c r="A338" s="102" t="s">
        <v>664</v>
      </c>
      <c r="B338" s="102">
        <v>12063.0</v>
      </c>
      <c r="C338" s="102" t="s">
        <v>504</v>
      </c>
      <c r="D338" s="102">
        <v>155.6</v>
      </c>
      <c r="E338" s="102">
        <v>1.9</v>
      </c>
      <c r="F338" s="102">
        <v>90.6</v>
      </c>
      <c r="G338" s="102">
        <v>15.9</v>
      </c>
      <c r="H338" s="102">
        <v>5.9</v>
      </c>
      <c r="I338" s="102">
        <v>10.3</v>
      </c>
      <c r="J338" s="102">
        <v>40.4</v>
      </c>
      <c r="K338" s="102">
        <v>18.1</v>
      </c>
      <c r="L338" s="102">
        <v>9.3</v>
      </c>
      <c r="M338" s="102">
        <v>77.0</v>
      </c>
      <c r="N338" s="102">
        <v>9.1</v>
      </c>
      <c r="O338" s="102">
        <v>7.4</v>
      </c>
      <c r="P338" s="102">
        <v>11.7</v>
      </c>
      <c r="Q338" s="102">
        <v>31.8</v>
      </c>
      <c r="R338" s="102">
        <v>49.1</v>
      </c>
      <c r="S338" s="102">
        <v>649.1</v>
      </c>
      <c r="T338" s="102">
        <v>4.1</v>
      </c>
      <c r="U338" s="102">
        <v>491.1</v>
      </c>
      <c r="V338" s="102">
        <v>0.5</v>
      </c>
      <c r="W338" s="102">
        <v>217.1</v>
      </c>
      <c r="X338" s="102">
        <v>7.0</v>
      </c>
      <c r="Y338" s="102">
        <v>7.5</v>
      </c>
      <c r="Z338" s="102">
        <v>1.7</v>
      </c>
      <c r="AA338" s="102">
        <v>1.0</v>
      </c>
      <c r="AB338" s="102">
        <v>256.9</v>
      </c>
      <c r="AC338" s="102">
        <v>2.9</v>
      </c>
      <c r="AD338" s="102">
        <v>31.2</v>
      </c>
      <c r="AE338" s="102">
        <v>28.2</v>
      </c>
      <c r="AF338" s="102">
        <v>25.9</v>
      </c>
      <c r="AG338" s="102">
        <v>11.8</v>
      </c>
      <c r="AH338" s="102">
        <v>8.7</v>
      </c>
      <c r="AI338" s="102">
        <v>8.4</v>
      </c>
      <c r="AJ338" s="102">
        <v>11.1</v>
      </c>
      <c r="AK338" s="102">
        <v>90.7</v>
      </c>
      <c r="AL338" s="102">
        <v>24.8</v>
      </c>
      <c r="AM338" s="102"/>
      <c r="AN338" s="102">
        <v>26.0</v>
      </c>
      <c r="AO338" s="102">
        <v>1717.1</v>
      </c>
      <c r="AP338" s="102">
        <v>-3.1</v>
      </c>
    </row>
    <row r="339" ht="15.75" customHeight="1">
      <c r="A339" s="102" t="s">
        <v>664</v>
      </c>
      <c r="B339" s="102">
        <v>12064.0</v>
      </c>
      <c r="C339" s="102" t="s">
        <v>505</v>
      </c>
      <c r="D339" s="102">
        <v>189.5</v>
      </c>
      <c r="E339" s="102">
        <v>2.4</v>
      </c>
      <c r="F339" s="102">
        <v>88.1</v>
      </c>
      <c r="G339" s="102">
        <v>13.9</v>
      </c>
      <c r="H339" s="102">
        <v>5.4</v>
      </c>
      <c r="I339" s="102">
        <v>10.8</v>
      </c>
      <c r="J339" s="102">
        <v>41.2</v>
      </c>
      <c r="K339" s="102">
        <v>18.4</v>
      </c>
      <c r="L339" s="102">
        <v>10.3</v>
      </c>
      <c r="M339" s="102">
        <v>94.5</v>
      </c>
      <c r="N339" s="102">
        <v>7.7</v>
      </c>
      <c r="O339" s="102">
        <v>7.5</v>
      </c>
      <c r="P339" s="102">
        <v>14.3</v>
      </c>
      <c r="Q339" s="102">
        <v>36.6</v>
      </c>
      <c r="R339" s="102">
        <v>41.6</v>
      </c>
      <c r="S339" s="102">
        <v>677.7</v>
      </c>
      <c r="T339" s="102">
        <v>3.0</v>
      </c>
      <c r="U339" s="102">
        <v>502.6</v>
      </c>
      <c r="V339" s="102">
        <v>0.3</v>
      </c>
      <c r="W339" s="102">
        <v>213.5</v>
      </c>
      <c r="X339" s="102">
        <v>8.1</v>
      </c>
      <c r="Y339" s="102">
        <v>8.5</v>
      </c>
      <c r="Z339" s="102">
        <v>2.3</v>
      </c>
      <c r="AA339" s="102">
        <v>0.2</v>
      </c>
      <c r="AB339" s="102">
        <v>237.1</v>
      </c>
      <c r="AC339" s="102">
        <v>3.6</v>
      </c>
      <c r="AD339" s="102">
        <v>23.2</v>
      </c>
      <c r="AE339" s="102">
        <v>28.2</v>
      </c>
      <c r="AF339" s="102">
        <v>33.0</v>
      </c>
      <c r="AG339" s="102">
        <v>12.1</v>
      </c>
      <c r="AH339" s="102">
        <v>9.6</v>
      </c>
      <c r="AI339" s="102">
        <v>8.4</v>
      </c>
      <c r="AJ339" s="102">
        <v>23.4</v>
      </c>
      <c r="AK339" s="102">
        <v>101.7</v>
      </c>
      <c r="AL339" s="102">
        <v>24.1</v>
      </c>
      <c r="AM339" s="102"/>
      <c r="AN339" s="102">
        <v>45.0</v>
      </c>
      <c r="AO339" s="102">
        <v>2150.5</v>
      </c>
      <c r="AP339" s="102">
        <v>-3.4</v>
      </c>
    </row>
    <row r="340" ht="15.75" customHeight="1">
      <c r="A340" s="102" t="s">
        <v>664</v>
      </c>
      <c r="B340" s="102">
        <v>12065.0</v>
      </c>
      <c r="C340" s="102" t="s">
        <v>506</v>
      </c>
      <c r="D340" s="102">
        <v>204.5</v>
      </c>
      <c r="E340" s="102">
        <v>2.1</v>
      </c>
      <c r="F340" s="102">
        <v>113.7</v>
      </c>
      <c r="G340" s="102">
        <v>15.5</v>
      </c>
      <c r="H340" s="102">
        <v>5.6</v>
      </c>
      <c r="I340" s="102">
        <v>11.0</v>
      </c>
      <c r="J340" s="102">
        <v>40.3</v>
      </c>
      <c r="K340" s="102">
        <v>18.1</v>
      </c>
      <c r="L340" s="102">
        <v>9.6</v>
      </c>
      <c r="M340" s="102">
        <v>101.2</v>
      </c>
      <c r="N340" s="102">
        <v>8.0</v>
      </c>
      <c r="O340" s="102">
        <v>6.1</v>
      </c>
      <c r="P340" s="102">
        <v>13.7</v>
      </c>
      <c r="Q340" s="102">
        <v>35.9</v>
      </c>
      <c r="R340" s="102">
        <v>44.4</v>
      </c>
      <c r="S340" s="102">
        <v>648.6</v>
      </c>
      <c r="T340" s="102">
        <v>3.6</v>
      </c>
      <c r="U340" s="102">
        <v>491.6</v>
      </c>
      <c r="V340" s="102">
        <v>0.4</v>
      </c>
      <c r="W340" s="102">
        <v>299.9</v>
      </c>
      <c r="X340" s="102">
        <v>8.5</v>
      </c>
      <c r="Y340" s="102">
        <v>8.0</v>
      </c>
      <c r="Z340" s="102">
        <v>2.5</v>
      </c>
      <c r="AA340" s="102">
        <v>1.0</v>
      </c>
      <c r="AB340" s="102">
        <v>252.5</v>
      </c>
      <c r="AC340" s="102">
        <v>2.0</v>
      </c>
      <c r="AD340" s="102">
        <v>32.1</v>
      </c>
      <c r="AE340" s="102">
        <v>24.1</v>
      </c>
      <c r="AF340" s="102">
        <v>28.9</v>
      </c>
      <c r="AG340" s="102">
        <v>12.9</v>
      </c>
      <c r="AH340" s="102">
        <v>8.7</v>
      </c>
      <c r="AI340" s="102">
        <v>8.2</v>
      </c>
      <c r="AJ340" s="102">
        <v>13.9</v>
      </c>
      <c r="AK340" s="102">
        <v>85.2</v>
      </c>
      <c r="AL340" s="102">
        <v>25.9</v>
      </c>
      <c r="AM340" s="102"/>
      <c r="AN340" s="102">
        <v>19.0</v>
      </c>
      <c r="AO340" s="102">
        <v>1798.3</v>
      </c>
      <c r="AP340" s="102">
        <v>-3.2</v>
      </c>
    </row>
    <row r="341" ht="15.75" customHeight="1">
      <c r="A341" s="102" t="s">
        <v>664</v>
      </c>
      <c r="B341" s="102">
        <v>12066.0</v>
      </c>
      <c r="C341" s="102" t="s">
        <v>507</v>
      </c>
      <c r="D341" s="102">
        <v>118.3</v>
      </c>
      <c r="E341" s="102">
        <v>2.8</v>
      </c>
      <c r="F341" s="102">
        <v>97.2</v>
      </c>
      <c r="G341" s="102">
        <v>12.2</v>
      </c>
      <c r="H341" s="102">
        <v>5.4</v>
      </c>
      <c r="I341" s="102">
        <v>10.8</v>
      </c>
      <c r="J341" s="102">
        <v>38.0</v>
      </c>
      <c r="K341" s="102">
        <v>21.2</v>
      </c>
      <c r="L341" s="102">
        <v>12.3</v>
      </c>
      <c r="M341" s="102">
        <v>58.4</v>
      </c>
      <c r="N341" s="102">
        <v>7.2</v>
      </c>
      <c r="O341" s="102">
        <v>9.3</v>
      </c>
      <c r="P341" s="102">
        <v>17.6</v>
      </c>
      <c r="Q341" s="102">
        <v>36.7</v>
      </c>
      <c r="R341" s="102">
        <v>36.5</v>
      </c>
      <c r="S341" s="102">
        <v>661.5</v>
      </c>
      <c r="T341" s="102">
        <v>0.8</v>
      </c>
      <c r="U341" s="102">
        <v>547.7</v>
      </c>
      <c r="V341" s="102">
        <v>0.6</v>
      </c>
      <c r="W341" s="102">
        <v>266.7</v>
      </c>
      <c r="X341" s="102">
        <v>4.9</v>
      </c>
      <c r="Y341" s="102">
        <v>5.4</v>
      </c>
      <c r="Z341" s="102">
        <v>1.8</v>
      </c>
      <c r="AA341" s="102">
        <v>4.6</v>
      </c>
      <c r="AB341" s="102">
        <v>314.7</v>
      </c>
      <c r="AC341" s="102">
        <v>2.2</v>
      </c>
      <c r="AD341" s="102">
        <v>35.6</v>
      </c>
      <c r="AE341" s="102">
        <v>20.0</v>
      </c>
      <c r="AF341" s="102">
        <v>26.1</v>
      </c>
      <c r="AG341" s="102">
        <v>16.2</v>
      </c>
      <c r="AH341" s="102">
        <v>13.4</v>
      </c>
      <c r="AI341" s="102">
        <v>13.8</v>
      </c>
      <c r="AJ341" s="102">
        <v>21.2</v>
      </c>
      <c r="AK341" s="102">
        <v>121.9</v>
      </c>
      <c r="AL341" s="102">
        <v>22.4</v>
      </c>
      <c r="AM341" s="102"/>
      <c r="AN341" s="102">
        <v>25.0</v>
      </c>
      <c r="AO341" s="102">
        <v>1216.9</v>
      </c>
      <c r="AP341" s="102">
        <v>-7.1</v>
      </c>
    </row>
    <row r="342" ht="15.75" customHeight="1">
      <c r="A342" s="102" t="s">
        <v>664</v>
      </c>
      <c r="B342" s="102">
        <v>12067.0</v>
      </c>
      <c r="C342" s="102" t="s">
        <v>508</v>
      </c>
      <c r="D342" s="102">
        <v>182.0</v>
      </c>
      <c r="E342" s="102">
        <v>3.7</v>
      </c>
      <c r="F342" s="102">
        <v>81.1</v>
      </c>
      <c r="G342" s="102">
        <v>13.4</v>
      </c>
      <c r="H342" s="102">
        <v>5.5</v>
      </c>
      <c r="I342" s="102">
        <v>11.0</v>
      </c>
      <c r="J342" s="102">
        <v>39.4</v>
      </c>
      <c r="K342" s="102">
        <v>19.7</v>
      </c>
      <c r="L342" s="102">
        <v>10.9</v>
      </c>
      <c r="M342" s="102">
        <v>90.6</v>
      </c>
      <c r="N342" s="102">
        <v>8.1</v>
      </c>
      <c r="O342" s="102">
        <v>8.7</v>
      </c>
      <c r="P342" s="102">
        <v>11.7</v>
      </c>
      <c r="Q342" s="102">
        <v>35.6</v>
      </c>
      <c r="R342" s="102">
        <v>44.1</v>
      </c>
      <c r="S342" s="102">
        <v>667.4</v>
      </c>
      <c r="T342" s="102">
        <v>2.9</v>
      </c>
      <c r="U342" s="102">
        <v>511.9</v>
      </c>
      <c r="V342" s="102">
        <v>0.5</v>
      </c>
      <c r="W342" s="102">
        <v>155.6</v>
      </c>
      <c r="X342" s="102">
        <v>6.8</v>
      </c>
      <c r="Y342" s="102">
        <v>6.9</v>
      </c>
      <c r="Z342" s="102">
        <v>2.2</v>
      </c>
      <c r="AA342" s="102">
        <v>1.2</v>
      </c>
      <c r="AB342" s="102">
        <v>275.9</v>
      </c>
      <c r="AC342" s="102">
        <v>2.7</v>
      </c>
      <c r="AD342" s="102">
        <v>32.5</v>
      </c>
      <c r="AE342" s="102">
        <v>23.5</v>
      </c>
      <c r="AF342" s="102">
        <v>29.5</v>
      </c>
      <c r="AG342" s="102">
        <v>11.8</v>
      </c>
      <c r="AH342" s="102">
        <v>8.7</v>
      </c>
      <c r="AI342" s="102">
        <v>8.4</v>
      </c>
      <c r="AJ342" s="102">
        <v>25.4</v>
      </c>
      <c r="AK342" s="102">
        <v>100.3</v>
      </c>
      <c r="AL342" s="102">
        <v>24.0</v>
      </c>
      <c r="AM342" s="102"/>
      <c r="AN342" s="102">
        <v>38.0</v>
      </c>
      <c r="AO342" s="102">
        <v>2243.3</v>
      </c>
      <c r="AP342" s="102">
        <v>-4.5</v>
      </c>
    </row>
    <row r="343" ht="15.75" customHeight="1">
      <c r="A343" s="102" t="s">
        <v>664</v>
      </c>
      <c r="B343" s="102">
        <v>12068.0</v>
      </c>
      <c r="C343" s="102" t="s">
        <v>509</v>
      </c>
      <c r="D343" s="102">
        <v>101.5</v>
      </c>
      <c r="E343" s="102">
        <v>2.2</v>
      </c>
      <c r="F343" s="102">
        <v>40.4</v>
      </c>
      <c r="G343" s="102">
        <v>13.3</v>
      </c>
      <c r="H343" s="102">
        <v>5.7</v>
      </c>
      <c r="I343" s="102">
        <v>11.4</v>
      </c>
      <c r="J343" s="102">
        <v>39.8</v>
      </c>
      <c r="K343" s="102">
        <v>18.9</v>
      </c>
      <c r="L343" s="102">
        <v>10.8</v>
      </c>
      <c r="M343" s="102">
        <v>50.7</v>
      </c>
      <c r="N343" s="102">
        <v>9.1</v>
      </c>
      <c r="O343" s="102">
        <v>8.1</v>
      </c>
      <c r="P343" s="102">
        <v>19.4</v>
      </c>
      <c r="Q343" s="102">
        <v>28.3</v>
      </c>
      <c r="R343" s="102">
        <v>44.2</v>
      </c>
      <c r="S343" s="102">
        <v>680.3</v>
      </c>
      <c r="T343" s="102">
        <v>2.0</v>
      </c>
      <c r="U343" s="102">
        <v>526.9</v>
      </c>
      <c r="V343" s="102">
        <v>0.7</v>
      </c>
      <c r="W343" s="102">
        <v>200.8</v>
      </c>
      <c r="X343" s="102">
        <v>5.3</v>
      </c>
      <c r="Y343" s="102">
        <v>6.2</v>
      </c>
      <c r="Z343" s="102">
        <v>2.1</v>
      </c>
      <c r="AA343" s="102">
        <v>0.5</v>
      </c>
      <c r="AB343" s="102">
        <v>321.1</v>
      </c>
      <c r="AC343" s="102">
        <v>6.6</v>
      </c>
      <c r="AD343" s="102">
        <v>27.0</v>
      </c>
      <c r="AE343" s="102">
        <v>22.6</v>
      </c>
      <c r="AF343" s="102">
        <v>32.0</v>
      </c>
      <c r="AG343" s="102">
        <v>11.7</v>
      </c>
      <c r="AH343" s="102">
        <v>10.2</v>
      </c>
      <c r="AI343" s="102">
        <v>9.9</v>
      </c>
      <c r="AJ343" s="102">
        <v>18.9</v>
      </c>
      <c r="AK343" s="102">
        <v>123.5</v>
      </c>
      <c r="AL343" s="102">
        <v>23.3</v>
      </c>
      <c r="AM343" s="102"/>
      <c r="AN343" s="102">
        <v>23.0</v>
      </c>
      <c r="AO343" s="102">
        <v>2509.4</v>
      </c>
      <c r="AP343" s="102">
        <v>-4.8</v>
      </c>
    </row>
    <row r="344" ht="15.75" customHeight="1">
      <c r="A344" s="102" t="s">
        <v>664</v>
      </c>
      <c r="B344" s="102">
        <v>12069.0</v>
      </c>
      <c r="C344" s="102" t="s">
        <v>510</v>
      </c>
      <c r="D344" s="102">
        <v>206.6</v>
      </c>
      <c r="E344" s="102">
        <v>2.6</v>
      </c>
      <c r="F344" s="102">
        <v>80.2</v>
      </c>
      <c r="G344" s="102">
        <v>16.1</v>
      </c>
      <c r="H344" s="102">
        <v>5.4</v>
      </c>
      <c r="I344" s="102">
        <v>10.1</v>
      </c>
      <c r="J344" s="102">
        <v>41.4</v>
      </c>
      <c r="K344" s="102">
        <v>17.7</v>
      </c>
      <c r="L344" s="102">
        <v>9.4</v>
      </c>
      <c r="M344" s="102">
        <v>102.6</v>
      </c>
      <c r="N344" s="102">
        <v>6.3</v>
      </c>
      <c r="O344" s="102">
        <v>5.6</v>
      </c>
      <c r="P344" s="102">
        <v>8.5</v>
      </c>
      <c r="Q344" s="102">
        <v>33.9</v>
      </c>
      <c r="R344" s="102">
        <v>52.0</v>
      </c>
      <c r="S344" s="102">
        <v>684.9</v>
      </c>
      <c r="T344" s="102">
        <v>4.9</v>
      </c>
      <c r="U344" s="102">
        <v>463.1</v>
      </c>
      <c r="V344" s="102">
        <v>0.5</v>
      </c>
      <c r="W344" s="102">
        <v>225.3</v>
      </c>
      <c r="X344" s="102">
        <v>8.5</v>
      </c>
      <c r="Y344" s="102">
        <v>7.8</v>
      </c>
      <c r="Z344" s="102">
        <v>1.6</v>
      </c>
      <c r="AA344" s="102">
        <v>4.2</v>
      </c>
      <c r="AB344" s="102">
        <v>259.3</v>
      </c>
      <c r="AC344" s="102">
        <v>4.3</v>
      </c>
      <c r="AD344" s="102">
        <v>24.7</v>
      </c>
      <c r="AE344" s="102">
        <v>28.4</v>
      </c>
      <c r="AF344" s="102">
        <v>26.0</v>
      </c>
      <c r="AG344" s="102">
        <v>16.6</v>
      </c>
      <c r="AH344" s="102">
        <v>6.6</v>
      </c>
      <c r="AI344" s="102">
        <v>6.0</v>
      </c>
      <c r="AJ344" s="102">
        <v>12.1</v>
      </c>
      <c r="AK344" s="102">
        <v>54.0</v>
      </c>
      <c r="AL344" s="102">
        <v>23.8</v>
      </c>
      <c r="AM344" s="102"/>
      <c r="AN344" s="102">
        <v>38.0</v>
      </c>
      <c r="AO344" s="102">
        <v>2575.9</v>
      </c>
      <c r="AP344" s="102">
        <v>-3.2</v>
      </c>
    </row>
    <row r="345" ht="15.75" customHeight="1">
      <c r="A345" s="102" t="s">
        <v>664</v>
      </c>
      <c r="B345" s="102">
        <v>12070.0</v>
      </c>
      <c r="C345" s="102" t="s">
        <v>511</v>
      </c>
      <c r="D345" s="102">
        <v>80.1</v>
      </c>
      <c r="E345" s="102">
        <v>1.6</v>
      </c>
      <c r="F345" s="102">
        <v>37.7</v>
      </c>
      <c r="G345" s="102">
        <v>12.4</v>
      </c>
      <c r="H345" s="102">
        <v>5.8</v>
      </c>
      <c r="I345" s="102">
        <v>10.4</v>
      </c>
      <c r="J345" s="102">
        <v>38.3</v>
      </c>
      <c r="K345" s="102">
        <v>20.6</v>
      </c>
      <c r="L345" s="102">
        <v>12.6</v>
      </c>
      <c r="M345" s="102">
        <v>39.6</v>
      </c>
      <c r="N345" s="102">
        <v>7.6</v>
      </c>
      <c r="O345" s="102">
        <v>12.3</v>
      </c>
      <c r="P345" s="102">
        <v>11.8</v>
      </c>
      <c r="Q345" s="102">
        <v>39.9</v>
      </c>
      <c r="R345" s="102">
        <v>36.0</v>
      </c>
      <c r="S345" s="102">
        <v>697.7</v>
      </c>
      <c r="T345" s="102">
        <v>1.0</v>
      </c>
      <c r="U345" s="102">
        <v>569.8</v>
      </c>
      <c r="V345" s="102">
        <v>0.7</v>
      </c>
      <c r="W345" s="102">
        <v>199.9</v>
      </c>
      <c r="X345" s="102">
        <v>4.7</v>
      </c>
      <c r="Y345" s="102">
        <v>5.8</v>
      </c>
      <c r="Z345" s="102">
        <v>2.7</v>
      </c>
      <c r="AA345" s="102">
        <v>0.5</v>
      </c>
      <c r="AB345" s="102">
        <v>325.9</v>
      </c>
      <c r="AC345" s="102">
        <v>6.1</v>
      </c>
      <c r="AD345" s="102">
        <v>31.5</v>
      </c>
      <c r="AE345" s="102">
        <v>21.5</v>
      </c>
      <c r="AF345" s="102">
        <v>30.0</v>
      </c>
      <c r="AG345" s="102">
        <v>10.9</v>
      </c>
      <c r="AH345" s="102">
        <v>12.4</v>
      </c>
      <c r="AI345" s="102">
        <v>12.4</v>
      </c>
      <c r="AJ345" s="102">
        <v>23.3</v>
      </c>
      <c r="AK345" s="102">
        <v>125.1</v>
      </c>
      <c r="AL345" s="102">
        <v>23.3</v>
      </c>
      <c r="AM345" s="102"/>
      <c r="AN345" s="102">
        <v>26.0</v>
      </c>
      <c r="AO345" s="102">
        <v>2123.6</v>
      </c>
      <c r="AP345" s="102">
        <v>-6.8</v>
      </c>
    </row>
    <row r="346" ht="15.75" customHeight="1">
      <c r="A346" s="102" t="s">
        <v>664</v>
      </c>
      <c r="B346" s="102">
        <v>12071.0</v>
      </c>
      <c r="C346" s="102" t="s">
        <v>512</v>
      </c>
      <c r="D346" s="102">
        <v>123.2</v>
      </c>
      <c r="E346" s="102">
        <v>3.0</v>
      </c>
      <c r="F346" s="102">
        <v>74.8</v>
      </c>
      <c r="G346" s="102">
        <v>12.4</v>
      </c>
      <c r="H346" s="102">
        <v>5.2</v>
      </c>
      <c r="I346" s="102">
        <v>10.2</v>
      </c>
      <c r="J346" s="102">
        <v>40.4</v>
      </c>
      <c r="K346" s="102">
        <v>20.3</v>
      </c>
      <c r="L346" s="102">
        <v>11.5</v>
      </c>
      <c r="M346" s="102">
        <v>61.6</v>
      </c>
      <c r="N346" s="102">
        <v>6.3</v>
      </c>
      <c r="O346" s="102">
        <v>5.9</v>
      </c>
      <c r="P346" s="102">
        <v>13.5</v>
      </c>
      <c r="Q346" s="102">
        <v>36.4</v>
      </c>
      <c r="R346" s="102">
        <v>44.1</v>
      </c>
      <c r="S346" s="102">
        <v>700.6</v>
      </c>
      <c r="T346" s="102">
        <v>1.6</v>
      </c>
      <c r="U346" s="102">
        <v>529.0</v>
      </c>
      <c r="V346" s="102">
        <v>0.5</v>
      </c>
      <c r="W346" s="102">
        <v>312.6</v>
      </c>
      <c r="X346" s="102">
        <v>6.3</v>
      </c>
      <c r="Y346" s="102">
        <v>7.8</v>
      </c>
      <c r="Z346" s="102">
        <v>1.9</v>
      </c>
      <c r="AA346" s="102">
        <v>1.3</v>
      </c>
      <c r="AB346" s="102">
        <v>289.0</v>
      </c>
      <c r="AC346" s="102">
        <v>3.1</v>
      </c>
      <c r="AD346" s="102">
        <v>48.0</v>
      </c>
      <c r="AE346" s="102">
        <v>18.5</v>
      </c>
      <c r="AF346" s="102">
        <v>23.2</v>
      </c>
      <c r="AG346" s="102">
        <v>7.1</v>
      </c>
      <c r="AH346" s="102">
        <v>10.0</v>
      </c>
      <c r="AI346" s="102">
        <v>9.8</v>
      </c>
      <c r="AJ346" s="102">
        <v>22.8</v>
      </c>
      <c r="AK346" s="102">
        <v>101.1</v>
      </c>
      <c r="AL346" s="102">
        <v>23.5</v>
      </c>
      <c r="AM346" s="102"/>
      <c r="AN346" s="102">
        <v>30.0</v>
      </c>
      <c r="AO346" s="102">
        <v>1648.3</v>
      </c>
      <c r="AP346" s="102">
        <v>-6.7</v>
      </c>
    </row>
    <row r="347" ht="15.75" customHeight="1">
      <c r="A347" s="102" t="s">
        <v>664</v>
      </c>
      <c r="B347" s="102">
        <v>12072.0</v>
      </c>
      <c r="C347" s="102" t="s">
        <v>513</v>
      </c>
      <c r="D347" s="102">
        <v>161.7</v>
      </c>
      <c r="E347" s="102">
        <v>2.7</v>
      </c>
      <c r="F347" s="102">
        <v>77.3</v>
      </c>
      <c r="G347" s="102">
        <v>14.9</v>
      </c>
      <c r="H347" s="102">
        <v>6.1</v>
      </c>
      <c r="I347" s="102">
        <v>11.6</v>
      </c>
      <c r="J347" s="102">
        <v>39.7</v>
      </c>
      <c r="K347" s="102">
        <v>17.9</v>
      </c>
      <c r="L347" s="102">
        <v>9.8</v>
      </c>
      <c r="M347" s="102">
        <v>80.6</v>
      </c>
      <c r="N347" s="102">
        <v>8.3</v>
      </c>
      <c r="O347" s="102">
        <v>7.5</v>
      </c>
      <c r="P347" s="102">
        <v>11.9</v>
      </c>
      <c r="Q347" s="102">
        <v>36.6</v>
      </c>
      <c r="R347" s="102">
        <v>44.0</v>
      </c>
      <c r="S347" s="102">
        <v>702.0</v>
      </c>
      <c r="T347" s="102">
        <v>2.2</v>
      </c>
      <c r="U347" s="102">
        <v>507.6</v>
      </c>
      <c r="V347" s="102">
        <v>0.7</v>
      </c>
      <c r="W347" s="102">
        <v>521.0</v>
      </c>
      <c r="X347" s="102">
        <v>8.4</v>
      </c>
      <c r="Y347" s="102">
        <v>8.3</v>
      </c>
      <c r="Z347" s="102">
        <v>1.9</v>
      </c>
      <c r="AA347" s="102">
        <v>0.9</v>
      </c>
      <c r="AB347" s="102">
        <v>337.5</v>
      </c>
      <c r="AC347" s="102">
        <v>2.9</v>
      </c>
      <c r="AD347" s="102">
        <v>34.8</v>
      </c>
      <c r="AE347" s="102">
        <v>29.4</v>
      </c>
      <c r="AF347" s="102">
        <v>21.2</v>
      </c>
      <c r="AG347" s="102">
        <v>11.7</v>
      </c>
      <c r="AH347" s="102">
        <v>7.4</v>
      </c>
      <c r="AI347" s="102">
        <v>7.0</v>
      </c>
      <c r="AJ347" s="102">
        <v>13.1</v>
      </c>
      <c r="AK347" s="102">
        <v>79.1</v>
      </c>
      <c r="AL347" s="102">
        <v>27.2</v>
      </c>
      <c r="AM347" s="102"/>
      <c r="AN347" s="102">
        <v>16.0</v>
      </c>
      <c r="AO347" s="102">
        <v>2092.4</v>
      </c>
      <c r="AP347" s="102">
        <v>-3.1</v>
      </c>
    </row>
    <row r="348" ht="15.75" customHeight="1">
      <c r="A348" s="102" t="s">
        <v>664</v>
      </c>
      <c r="B348" s="102">
        <v>12073.0</v>
      </c>
      <c r="C348" s="102" t="s">
        <v>514</v>
      </c>
      <c r="D348" s="102">
        <v>126.9</v>
      </c>
      <c r="E348" s="102">
        <v>3.4</v>
      </c>
      <c r="F348" s="102">
        <v>41.5</v>
      </c>
      <c r="G348" s="102">
        <v>13.1</v>
      </c>
      <c r="H348" s="102">
        <v>5.6</v>
      </c>
      <c r="I348" s="102">
        <v>10.3</v>
      </c>
      <c r="J348" s="102">
        <v>39.4</v>
      </c>
      <c r="K348" s="102">
        <v>20.4</v>
      </c>
      <c r="L348" s="102">
        <v>11.3</v>
      </c>
      <c r="M348" s="102">
        <v>63.2</v>
      </c>
      <c r="N348" s="102">
        <v>8.3</v>
      </c>
      <c r="O348" s="102">
        <v>10.0</v>
      </c>
      <c r="P348" s="102">
        <v>14.7</v>
      </c>
      <c r="Q348" s="102">
        <v>36.8</v>
      </c>
      <c r="R348" s="102">
        <v>38.5</v>
      </c>
      <c r="S348" s="102">
        <v>649.8</v>
      </c>
      <c r="T348" s="102">
        <v>2.1</v>
      </c>
      <c r="U348" s="102">
        <v>535.9</v>
      </c>
      <c r="V348" s="102">
        <v>0.5</v>
      </c>
      <c r="W348" s="102">
        <v>171.2</v>
      </c>
      <c r="X348" s="102">
        <v>5.0</v>
      </c>
      <c r="Y348" s="102">
        <v>5.7</v>
      </c>
      <c r="Z348" s="102">
        <v>1.9</v>
      </c>
      <c r="AA348" s="102">
        <v>0.6</v>
      </c>
      <c r="AB348" s="102">
        <v>290.4</v>
      </c>
      <c r="AC348" s="102">
        <v>5.9</v>
      </c>
      <c r="AD348" s="102">
        <v>32.2</v>
      </c>
      <c r="AE348" s="102">
        <v>21.6</v>
      </c>
      <c r="AF348" s="102">
        <v>28.6</v>
      </c>
      <c r="AG348" s="102">
        <v>11.7</v>
      </c>
      <c r="AH348" s="102">
        <v>15.3</v>
      </c>
      <c r="AI348" s="102">
        <v>15.8</v>
      </c>
      <c r="AJ348" s="102">
        <v>27.6</v>
      </c>
      <c r="AK348" s="102">
        <v>152.6</v>
      </c>
      <c r="AL348" s="102">
        <v>22.6</v>
      </c>
      <c r="AM348" s="102"/>
      <c r="AN348" s="102">
        <v>34.0</v>
      </c>
      <c r="AO348" s="102">
        <v>3058.7</v>
      </c>
      <c r="AP348" s="102">
        <v>-6.2</v>
      </c>
    </row>
    <row r="349" ht="15.75" customHeight="1">
      <c r="A349" s="102" t="s">
        <v>665</v>
      </c>
      <c r="B349" s="102">
        <v>13003.0</v>
      </c>
      <c r="C349" s="102" t="s">
        <v>1110</v>
      </c>
      <c r="D349" s="102">
        <v>205.3</v>
      </c>
      <c r="E349" s="102">
        <v>3.9</v>
      </c>
      <c r="F349" s="102">
        <v>1132.8</v>
      </c>
      <c r="G349" s="102">
        <v>12.4</v>
      </c>
      <c r="H349" s="102">
        <v>9.7</v>
      </c>
      <c r="I349" s="102">
        <v>16.5</v>
      </c>
      <c r="J349" s="102">
        <v>32.5</v>
      </c>
      <c r="K349" s="102">
        <v>18.3</v>
      </c>
      <c r="L349" s="102">
        <v>10.7</v>
      </c>
      <c r="M349" s="102">
        <v>100.9</v>
      </c>
      <c r="N349" s="102">
        <v>5.9</v>
      </c>
      <c r="O349" s="102">
        <v>10.0</v>
      </c>
      <c r="P349" s="102">
        <v>9.3</v>
      </c>
      <c r="Q349" s="102">
        <v>29.2</v>
      </c>
      <c r="R349" s="102">
        <v>51.5</v>
      </c>
      <c r="S349" s="102">
        <v>438.9</v>
      </c>
      <c r="T349" s="102">
        <v>4.0</v>
      </c>
      <c r="U349" s="102">
        <v>580.8</v>
      </c>
      <c r="V349" s="102">
        <v>0.3</v>
      </c>
      <c r="W349" s="102">
        <v>319.7</v>
      </c>
      <c r="X349" s="102">
        <v>8.6</v>
      </c>
      <c r="Y349" s="102">
        <v>9.8</v>
      </c>
      <c r="Z349" s="102">
        <v>2.1</v>
      </c>
      <c r="AA349" s="102">
        <v>1.5</v>
      </c>
      <c r="AB349" s="102">
        <v>394.1</v>
      </c>
      <c r="AC349" s="102">
        <v>0.0</v>
      </c>
      <c r="AD349" s="102">
        <v>15.7</v>
      </c>
      <c r="AE349" s="102">
        <v>23.4</v>
      </c>
      <c r="AF349" s="102">
        <v>35.9</v>
      </c>
      <c r="AG349" s="102">
        <v>25.0</v>
      </c>
      <c r="AH349" s="102">
        <v>11.2</v>
      </c>
      <c r="AI349" s="102">
        <v>9.8</v>
      </c>
      <c r="AJ349" s="102">
        <v>20.6</v>
      </c>
      <c r="AK349" s="102">
        <v>131.8</v>
      </c>
      <c r="AL349" s="102">
        <v>24.8</v>
      </c>
      <c r="AM349" s="102"/>
      <c r="AN349" s="102">
        <v>1.0</v>
      </c>
      <c r="AO349" s="102">
        <v>181.3</v>
      </c>
      <c r="AP349" s="102">
        <v>-1.0</v>
      </c>
    </row>
    <row r="350" ht="15.75" customHeight="1">
      <c r="A350" s="102" t="s">
        <v>665</v>
      </c>
      <c r="B350" s="102">
        <v>13004.0</v>
      </c>
      <c r="C350" s="102" t="s">
        <v>1111</v>
      </c>
      <c r="D350" s="102">
        <v>95.2</v>
      </c>
      <c r="E350" s="102">
        <v>3.7</v>
      </c>
      <c r="F350" s="102">
        <v>729.6</v>
      </c>
      <c r="G350" s="102">
        <v>13.1</v>
      </c>
      <c r="H350" s="102">
        <v>7.1</v>
      </c>
      <c r="I350" s="102">
        <v>13.5</v>
      </c>
      <c r="J350" s="102">
        <v>35.4</v>
      </c>
      <c r="K350" s="102">
        <v>19.4</v>
      </c>
      <c r="L350" s="102">
        <v>11.5</v>
      </c>
      <c r="M350" s="102">
        <v>45.8</v>
      </c>
      <c r="N350" s="102">
        <v>6.7</v>
      </c>
      <c r="O350" s="102">
        <v>13.1</v>
      </c>
      <c r="P350" s="102">
        <v>6.6</v>
      </c>
      <c r="Q350" s="102">
        <v>34.4</v>
      </c>
      <c r="R350" s="102">
        <v>45.9</v>
      </c>
      <c r="S350" s="102">
        <v>495.1</v>
      </c>
      <c r="T350" s="102">
        <v>3.2</v>
      </c>
      <c r="U350" s="102">
        <v>621.3</v>
      </c>
      <c r="V350" s="102">
        <v>0.4</v>
      </c>
      <c r="W350" s="102">
        <v>253.4</v>
      </c>
      <c r="X350" s="102">
        <v>7.7</v>
      </c>
      <c r="Y350" s="102">
        <v>7.3</v>
      </c>
      <c r="Z350" s="102">
        <v>1.9</v>
      </c>
      <c r="AA350" s="102">
        <v>1.4</v>
      </c>
      <c r="AB350" s="102">
        <v>495.6</v>
      </c>
      <c r="AC350" s="102">
        <v>0.1</v>
      </c>
      <c r="AD350" s="102">
        <v>14.5</v>
      </c>
      <c r="AE350" s="102">
        <v>19.2</v>
      </c>
      <c r="AF350" s="102">
        <v>39.3</v>
      </c>
      <c r="AG350" s="102">
        <v>26.9</v>
      </c>
      <c r="AH350" s="102">
        <v>10.9</v>
      </c>
      <c r="AI350" s="102">
        <v>9.7</v>
      </c>
      <c r="AJ350" s="102">
        <v>26.0</v>
      </c>
      <c r="AK350" s="102">
        <v>138.7</v>
      </c>
      <c r="AL350" s="102">
        <v>25.8</v>
      </c>
      <c r="AM350" s="102"/>
      <c r="AN350" s="102">
        <v>1.0</v>
      </c>
      <c r="AO350" s="102">
        <v>130.5</v>
      </c>
      <c r="AP350" s="102">
        <v>-3.3</v>
      </c>
    </row>
    <row r="351" ht="15.75" customHeight="1">
      <c r="A351" s="102" t="s">
        <v>665</v>
      </c>
      <c r="B351" s="102">
        <v>13071.0</v>
      </c>
      <c r="C351" s="102" t="s">
        <v>518</v>
      </c>
      <c r="D351" s="102">
        <v>268.3</v>
      </c>
      <c r="E351" s="102">
        <v>1.9</v>
      </c>
      <c r="F351" s="102">
        <v>49.1</v>
      </c>
      <c r="G351" s="102">
        <v>13.7</v>
      </c>
      <c r="H351" s="102">
        <v>5.9</v>
      </c>
      <c r="I351" s="102">
        <v>11.5</v>
      </c>
      <c r="J351" s="102">
        <v>39.1</v>
      </c>
      <c r="K351" s="102">
        <v>18.9</v>
      </c>
      <c r="L351" s="102">
        <v>10.9</v>
      </c>
      <c r="M351" s="102">
        <v>132.3</v>
      </c>
      <c r="N351" s="102">
        <v>6.7</v>
      </c>
      <c r="O351" s="102">
        <v>14.4</v>
      </c>
      <c r="P351" s="102">
        <v>8.7</v>
      </c>
      <c r="Q351" s="102">
        <v>39.9</v>
      </c>
      <c r="R351" s="102">
        <v>36.9</v>
      </c>
      <c r="S351" s="102">
        <v>640.0</v>
      </c>
      <c r="T351" s="102">
        <v>1.7</v>
      </c>
      <c r="U351" s="102">
        <v>549.2</v>
      </c>
      <c r="V351" s="102">
        <v>0.4</v>
      </c>
      <c r="W351" s="102">
        <v>222.2</v>
      </c>
      <c r="X351" s="102">
        <v>5.8</v>
      </c>
      <c r="Y351" s="102">
        <v>5.8</v>
      </c>
      <c r="Z351" s="102">
        <v>3.1</v>
      </c>
      <c r="AA351" s="102">
        <v>1.0</v>
      </c>
      <c r="AB351" s="102">
        <v>333.3</v>
      </c>
      <c r="AC351" s="102">
        <v>3.7</v>
      </c>
      <c r="AD351" s="102">
        <v>22.9</v>
      </c>
      <c r="AE351" s="102">
        <v>26.0</v>
      </c>
      <c r="AF351" s="102">
        <v>32.4</v>
      </c>
      <c r="AG351" s="102">
        <v>14.9</v>
      </c>
      <c r="AH351" s="102">
        <v>13.9</v>
      </c>
      <c r="AI351" s="102">
        <v>13.4</v>
      </c>
      <c r="AJ351" s="102">
        <v>20.8</v>
      </c>
      <c r="AK351" s="102">
        <v>131.0</v>
      </c>
      <c r="AL351" s="102">
        <v>24.3</v>
      </c>
      <c r="AM351" s="102"/>
      <c r="AN351" s="102">
        <v>163.0</v>
      </c>
      <c r="AO351" s="102">
        <v>5469.9</v>
      </c>
      <c r="AP351" s="102">
        <v>-4.6</v>
      </c>
    </row>
    <row r="352" ht="15.75" customHeight="1">
      <c r="A352" s="102" t="s">
        <v>665</v>
      </c>
      <c r="B352" s="102">
        <v>13072.0</v>
      </c>
      <c r="C352" s="102" t="s">
        <v>519</v>
      </c>
      <c r="D352" s="102">
        <v>213.7</v>
      </c>
      <c r="E352" s="102">
        <v>1.9</v>
      </c>
      <c r="F352" s="102">
        <v>62.5</v>
      </c>
      <c r="G352" s="102">
        <v>14.7</v>
      </c>
      <c r="H352" s="102">
        <v>5.3</v>
      </c>
      <c r="I352" s="102">
        <v>11.1</v>
      </c>
      <c r="J352" s="102">
        <v>40.7</v>
      </c>
      <c r="K352" s="102">
        <v>18.6</v>
      </c>
      <c r="L352" s="102">
        <v>9.7</v>
      </c>
      <c r="M352" s="102">
        <v>106.8</v>
      </c>
      <c r="N352" s="102">
        <v>5.9</v>
      </c>
      <c r="O352" s="102">
        <v>12.5</v>
      </c>
      <c r="P352" s="102">
        <v>11.5</v>
      </c>
      <c r="Q352" s="102">
        <v>44.3</v>
      </c>
      <c r="R352" s="102">
        <v>31.7</v>
      </c>
      <c r="S352" s="102">
        <v>672.3</v>
      </c>
      <c r="T352" s="102">
        <v>3.7</v>
      </c>
      <c r="U352" s="102">
        <v>510.1</v>
      </c>
      <c r="V352" s="102">
        <v>0.4</v>
      </c>
      <c r="W352" s="102">
        <v>220.1</v>
      </c>
      <c r="X352" s="102">
        <v>8.0</v>
      </c>
      <c r="Y352" s="102">
        <v>7.9</v>
      </c>
      <c r="Z352" s="102">
        <v>1.5</v>
      </c>
      <c r="AA352" s="102">
        <v>1.4</v>
      </c>
      <c r="AB352" s="102">
        <v>292.1</v>
      </c>
      <c r="AC352" s="102">
        <v>4.7</v>
      </c>
      <c r="AD352" s="102">
        <v>24.8</v>
      </c>
      <c r="AE352" s="102">
        <v>29.1</v>
      </c>
      <c r="AF352" s="102">
        <v>29.0</v>
      </c>
      <c r="AG352" s="102">
        <v>12.5</v>
      </c>
      <c r="AH352" s="102">
        <v>9.6</v>
      </c>
      <c r="AI352" s="102">
        <v>8.7</v>
      </c>
      <c r="AJ352" s="102">
        <v>13.4</v>
      </c>
      <c r="AK352" s="102">
        <v>95.8</v>
      </c>
      <c r="AL352" s="102">
        <v>25.3</v>
      </c>
      <c r="AM352" s="102"/>
      <c r="AN352" s="102">
        <v>118.0</v>
      </c>
      <c r="AO352" s="102">
        <v>3421.4</v>
      </c>
      <c r="AP352" s="102">
        <v>-4.1</v>
      </c>
    </row>
    <row r="353" ht="15.75" customHeight="1">
      <c r="A353" s="102" t="s">
        <v>665</v>
      </c>
      <c r="B353" s="102">
        <v>13073.0</v>
      </c>
      <c r="C353" s="102" t="s">
        <v>520</v>
      </c>
      <c r="D353" s="102">
        <v>228.3</v>
      </c>
      <c r="E353" s="102">
        <v>1.8</v>
      </c>
      <c r="F353" s="102">
        <v>71.2</v>
      </c>
      <c r="G353" s="102">
        <v>13.2</v>
      </c>
      <c r="H353" s="102">
        <v>6.0</v>
      </c>
      <c r="I353" s="102">
        <v>11.6</v>
      </c>
      <c r="J353" s="102">
        <v>38.5</v>
      </c>
      <c r="K353" s="102">
        <v>19.5</v>
      </c>
      <c r="L353" s="102">
        <v>11.1</v>
      </c>
      <c r="M353" s="102">
        <v>112.6</v>
      </c>
      <c r="N353" s="102">
        <v>5.8</v>
      </c>
      <c r="O353" s="102">
        <v>9.8</v>
      </c>
      <c r="P353" s="102">
        <v>16.1</v>
      </c>
      <c r="Q353" s="102">
        <v>44.4</v>
      </c>
      <c r="R353" s="102">
        <v>29.7</v>
      </c>
      <c r="S353" s="102">
        <v>608.5</v>
      </c>
      <c r="T353" s="102">
        <v>4.7</v>
      </c>
      <c r="U353" s="102">
        <v>564.0</v>
      </c>
      <c r="V353" s="102">
        <v>0.3</v>
      </c>
      <c r="W353" s="102">
        <v>214.2</v>
      </c>
      <c r="X353" s="102">
        <v>7.2</v>
      </c>
      <c r="Y353" s="102">
        <v>7.2</v>
      </c>
      <c r="Z353" s="102">
        <v>1.4</v>
      </c>
      <c r="AA353" s="102">
        <v>0.9</v>
      </c>
      <c r="AB353" s="102">
        <v>312.6</v>
      </c>
      <c r="AC353" s="102">
        <v>3.5</v>
      </c>
      <c r="AD353" s="102">
        <v>17.6</v>
      </c>
      <c r="AE353" s="102">
        <v>32.8</v>
      </c>
      <c r="AF353" s="102">
        <v>32.8</v>
      </c>
      <c r="AG353" s="102">
        <v>13.3</v>
      </c>
      <c r="AH353" s="102">
        <v>14.3</v>
      </c>
      <c r="AI353" s="102">
        <v>13.4</v>
      </c>
      <c r="AJ353" s="102">
        <v>20.9</v>
      </c>
      <c r="AK353" s="102">
        <v>119.4</v>
      </c>
      <c r="AL353" s="102">
        <v>24.2</v>
      </c>
      <c r="AM353" s="102"/>
      <c r="AN353" s="102">
        <v>106.0</v>
      </c>
      <c r="AO353" s="102">
        <v>3207.1</v>
      </c>
      <c r="AP353" s="102">
        <v>-5.0</v>
      </c>
    </row>
    <row r="354" ht="15.75" customHeight="1">
      <c r="A354" s="102" t="s">
        <v>665</v>
      </c>
      <c r="B354" s="102">
        <v>13074.0</v>
      </c>
      <c r="C354" s="102" t="s">
        <v>521</v>
      </c>
      <c r="D354" s="102">
        <v>159.1</v>
      </c>
      <c r="E354" s="102">
        <v>2.6</v>
      </c>
      <c r="F354" s="102">
        <v>75.1</v>
      </c>
      <c r="G354" s="102">
        <v>14.7</v>
      </c>
      <c r="H354" s="102">
        <v>6.1</v>
      </c>
      <c r="I354" s="102">
        <v>12.3</v>
      </c>
      <c r="J354" s="102">
        <v>39.1</v>
      </c>
      <c r="K354" s="102">
        <v>17.8</v>
      </c>
      <c r="L354" s="102">
        <v>10.0</v>
      </c>
      <c r="M354" s="102">
        <v>79.6</v>
      </c>
      <c r="N354" s="102">
        <v>6.8</v>
      </c>
      <c r="O354" s="102">
        <v>13.7</v>
      </c>
      <c r="P354" s="102">
        <v>12.3</v>
      </c>
      <c r="Q354" s="102">
        <v>40.1</v>
      </c>
      <c r="R354" s="102">
        <v>34.0</v>
      </c>
      <c r="S354" s="102">
        <v>643.6</v>
      </c>
      <c r="T354" s="102">
        <v>3.7</v>
      </c>
      <c r="U354" s="102">
        <v>516.4</v>
      </c>
      <c r="V354" s="102">
        <v>0.5</v>
      </c>
      <c r="W354" s="102">
        <v>174.1</v>
      </c>
      <c r="X354" s="102">
        <v>6.5</v>
      </c>
      <c r="Y354" s="102">
        <v>6.7</v>
      </c>
      <c r="Z354" s="102">
        <v>1.5</v>
      </c>
      <c r="AA354" s="102">
        <v>0.4</v>
      </c>
      <c r="AB354" s="102">
        <v>270.4</v>
      </c>
      <c r="AC354" s="102">
        <v>4.0</v>
      </c>
      <c r="AD354" s="102">
        <v>34.4</v>
      </c>
      <c r="AE354" s="102">
        <v>22.7</v>
      </c>
      <c r="AF354" s="102">
        <v>28.4</v>
      </c>
      <c r="AG354" s="102">
        <v>10.5</v>
      </c>
      <c r="AH354" s="102">
        <v>10.1</v>
      </c>
      <c r="AI354" s="102">
        <v>9.5</v>
      </c>
      <c r="AJ354" s="102">
        <v>18.9</v>
      </c>
      <c r="AK354" s="102">
        <v>94.6</v>
      </c>
      <c r="AL354" s="102">
        <v>26.0</v>
      </c>
      <c r="AM354" s="102"/>
      <c r="AN354" s="102">
        <v>90.0</v>
      </c>
      <c r="AO354" s="102">
        <v>2118.3</v>
      </c>
      <c r="AP354" s="102">
        <v>-2.9</v>
      </c>
    </row>
    <row r="355" ht="15.75" customHeight="1">
      <c r="A355" s="102" t="s">
        <v>665</v>
      </c>
      <c r="B355" s="102">
        <v>13075.0</v>
      </c>
      <c r="C355" s="102" t="s">
        <v>522</v>
      </c>
      <c r="D355" s="102">
        <v>242.5</v>
      </c>
      <c r="E355" s="102">
        <v>3.5</v>
      </c>
      <c r="F355" s="102">
        <v>61.7</v>
      </c>
      <c r="G355" s="102">
        <v>13.4</v>
      </c>
      <c r="H355" s="102">
        <v>7.0</v>
      </c>
      <c r="I355" s="102">
        <v>12.5</v>
      </c>
      <c r="J355" s="102">
        <v>37.7</v>
      </c>
      <c r="K355" s="102">
        <v>18.4</v>
      </c>
      <c r="L355" s="102">
        <v>11.0</v>
      </c>
      <c r="M355" s="102">
        <v>119.8</v>
      </c>
      <c r="N355" s="102">
        <v>6.2</v>
      </c>
      <c r="O355" s="102">
        <v>13.0</v>
      </c>
      <c r="P355" s="102">
        <v>14.0</v>
      </c>
      <c r="Q355" s="102">
        <v>40.7</v>
      </c>
      <c r="R355" s="102">
        <v>32.4</v>
      </c>
      <c r="S355" s="102">
        <v>596.1</v>
      </c>
      <c r="T355" s="102">
        <v>4.2</v>
      </c>
      <c r="U355" s="102">
        <v>557.9</v>
      </c>
      <c r="V355" s="102">
        <v>0.3</v>
      </c>
      <c r="W355" s="102">
        <v>193.2</v>
      </c>
      <c r="X355" s="102">
        <v>6.3</v>
      </c>
      <c r="Y355" s="102">
        <v>6.2</v>
      </c>
      <c r="Z355" s="102">
        <v>1.4</v>
      </c>
      <c r="AA355" s="102">
        <v>10.1</v>
      </c>
      <c r="AB355" s="102">
        <v>314.2</v>
      </c>
      <c r="AC355" s="102">
        <v>3.3</v>
      </c>
      <c r="AD355" s="102">
        <v>19.3</v>
      </c>
      <c r="AE355" s="102">
        <v>23.5</v>
      </c>
      <c r="AF355" s="102">
        <v>36.2</v>
      </c>
      <c r="AG355" s="102">
        <v>17.7</v>
      </c>
      <c r="AH355" s="102">
        <v>14.3</v>
      </c>
      <c r="AI355" s="102">
        <v>13.2</v>
      </c>
      <c r="AJ355" s="102">
        <v>24.2</v>
      </c>
      <c r="AK355" s="102">
        <v>135.7</v>
      </c>
      <c r="AL355" s="102">
        <v>24.9</v>
      </c>
      <c r="AM355" s="102"/>
      <c r="AN355" s="102">
        <v>144.0</v>
      </c>
      <c r="AO355" s="102">
        <v>3929.6</v>
      </c>
      <c r="AP355" s="102">
        <v>-4.5</v>
      </c>
    </row>
    <row r="356" ht="15.75" customHeight="1">
      <c r="A356" s="102" t="s">
        <v>665</v>
      </c>
      <c r="B356" s="102">
        <v>13076.0</v>
      </c>
      <c r="C356" s="102" t="s">
        <v>523</v>
      </c>
      <c r="D356" s="102">
        <v>215.5</v>
      </c>
      <c r="E356" s="102">
        <v>2.6</v>
      </c>
      <c r="F356" s="102">
        <v>45.4</v>
      </c>
      <c r="G356" s="102">
        <v>14.3</v>
      </c>
      <c r="H356" s="102">
        <v>5.7</v>
      </c>
      <c r="I356" s="102">
        <v>11.2</v>
      </c>
      <c r="J356" s="102">
        <v>40.5</v>
      </c>
      <c r="K356" s="102">
        <v>18.3</v>
      </c>
      <c r="L356" s="102">
        <v>10.0</v>
      </c>
      <c r="M356" s="102">
        <v>107.9</v>
      </c>
      <c r="N356" s="102">
        <v>6.4</v>
      </c>
      <c r="O356" s="102">
        <v>12.5</v>
      </c>
      <c r="P356" s="102">
        <v>10.5</v>
      </c>
      <c r="Q356" s="102">
        <v>41.4</v>
      </c>
      <c r="R356" s="102">
        <v>35.5</v>
      </c>
      <c r="S356" s="102">
        <v>697.3</v>
      </c>
      <c r="T356" s="102">
        <v>1.1</v>
      </c>
      <c r="U356" s="102">
        <v>506.8</v>
      </c>
      <c r="V356" s="102">
        <v>0.7</v>
      </c>
      <c r="W356" s="102">
        <v>224.9</v>
      </c>
      <c r="X356" s="102">
        <v>6.3</v>
      </c>
      <c r="Y356" s="102">
        <v>6.7</v>
      </c>
      <c r="Z356" s="102">
        <v>1.8</v>
      </c>
      <c r="AA356" s="102">
        <v>0.6</v>
      </c>
      <c r="AB356" s="102">
        <v>285.1</v>
      </c>
      <c r="AC356" s="102">
        <v>6.0</v>
      </c>
      <c r="AD356" s="102">
        <v>34.5</v>
      </c>
      <c r="AE356" s="102">
        <v>22.0</v>
      </c>
      <c r="AF356" s="102">
        <v>27.0</v>
      </c>
      <c r="AG356" s="102">
        <v>10.5</v>
      </c>
      <c r="AH356" s="102">
        <v>8.7</v>
      </c>
      <c r="AI356" s="102">
        <v>8.4</v>
      </c>
      <c r="AJ356" s="102">
        <v>15.5</v>
      </c>
      <c r="AK356" s="102">
        <v>88.5</v>
      </c>
      <c r="AL356" s="102">
        <v>26.9</v>
      </c>
      <c r="AM356" s="102"/>
      <c r="AN356" s="102">
        <v>157.0</v>
      </c>
      <c r="AO356" s="102">
        <v>4751.5</v>
      </c>
      <c r="AP356" s="102">
        <v>-4.0</v>
      </c>
    </row>
    <row r="357" ht="15.75" customHeight="1">
      <c r="A357" s="102" t="s">
        <v>666</v>
      </c>
      <c r="B357" s="102">
        <v>14511.0</v>
      </c>
      <c r="C357" s="102" t="s">
        <v>525</v>
      </c>
      <c r="D357" s="102">
        <v>243.8</v>
      </c>
      <c r="E357" s="102">
        <v>5.3</v>
      </c>
      <c r="F357" s="102">
        <v>1104.0</v>
      </c>
      <c r="G357" s="102">
        <v>12.8</v>
      </c>
      <c r="H357" s="102">
        <v>6.9</v>
      </c>
      <c r="I357" s="102">
        <v>13.4</v>
      </c>
      <c r="J357" s="102">
        <v>32.3</v>
      </c>
      <c r="K357" s="102">
        <v>22.0</v>
      </c>
      <c r="L357" s="102">
        <v>12.6</v>
      </c>
      <c r="M357" s="102">
        <v>117.9</v>
      </c>
      <c r="N357" s="102">
        <v>5.0</v>
      </c>
      <c r="O357" s="102">
        <v>12.1</v>
      </c>
      <c r="P357" s="102">
        <v>9.4</v>
      </c>
      <c r="Q357" s="102">
        <v>46.3</v>
      </c>
      <c r="R357" s="102">
        <v>32.2</v>
      </c>
      <c r="S357" s="102">
        <v>567.6</v>
      </c>
      <c r="T357" s="102">
        <v>0.7</v>
      </c>
      <c r="U357" s="102">
        <v>630.2</v>
      </c>
      <c r="V357" s="102">
        <v>0.6</v>
      </c>
      <c r="W357" s="102">
        <v>417.3</v>
      </c>
      <c r="X357" s="102">
        <v>8.4</v>
      </c>
      <c r="Y357" s="102">
        <v>7.9</v>
      </c>
      <c r="Z357" s="102">
        <v>2.5</v>
      </c>
      <c r="AA357" s="102">
        <v>1.7</v>
      </c>
      <c r="AB357" s="102">
        <v>443.1</v>
      </c>
      <c r="AC357" s="102">
        <v>0.2</v>
      </c>
      <c r="AD357" s="102">
        <v>23.5</v>
      </c>
      <c r="AE357" s="102">
        <v>20.1</v>
      </c>
      <c r="AF357" s="102">
        <v>30.1</v>
      </c>
      <c r="AG357" s="102">
        <v>26.2</v>
      </c>
      <c r="AH357" s="102">
        <v>10.2</v>
      </c>
      <c r="AI357" s="102">
        <v>9.9</v>
      </c>
      <c r="AJ357" s="102">
        <v>26.9</v>
      </c>
      <c r="AK357" s="102">
        <v>109.5</v>
      </c>
      <c r="AL357" s="102">
        <v>25.3</v>
      </c>
      <c r="AM357" s="102"/>
      <c r="AN357" s="102">
        <v>1.0</v>
      </c>
      <c r="AO357" s="102">
        <v>220.9</v>
      </c>
      <c r="AP357" s="102">
        <v>-4.6</v>
      </c>
    </row>
    <row r="358" ht="15.75" customHeight="1">
      <c r="A358" s="102" t="s">
        <v>666</v>
      </c>
      <c r="B358" s="102">
        <v>14521.0</v>
      </c>
      <c r="C358" s="102" t="s">
        <v>526</v>
      </c>
      <c r="D358" s="102">
        <v>359.9</v>
      </c>
      <c r="E358" s="102">
        <v>1.2</v>
      </c>
      <c r="F358" s="102">
        <v>196.8</v>
      </c>
      <c r="G358" s="102">
        <v>13.9</v>
      </c>
      <c r="H358" s="102">
        <v>5.4</v>
      </c>
      <c r="I358" s="102">
        <v>11.1</v>
      </c>
      <c r="J358" s="102">
        <v>35.7</v>
      </c>
      <c r="K358" s="102">
        <v>21.3</v>
      </c>
      <c r="L358" s="102">
        <v>12.7</v>
      </c>
      <c r="M358" s="102">
        <v>175.9</v>
      </c>
      <c r="N358" s="102">
        <v>6.1</v>
      </c>
      <c r="O358" s="102">
        <v>7.3</v>
      </c>
      <c r="P358" s="102">
        <v>9.1</v>
      </c>
      <c r="Q358" s="102">
        <v>59.8</v>
      </c>
      <c r="R358" s="102">
        <v>23.7</v>
      </c>
      <c r="S358" s="102">
        <v>676.3</v>
      </c>
      <c r="T358" s="102">
        <v>1.3</v>
      </c>
      <c r="U358" s="102">
        <v>549.0</v>
      </c>
      <c r="V358" s="102">
        <v>1.2</v>
      </c>
      <c r="W358" s="102">
        <v>215.4</v>
      </c>
      <c r="X358" s="102">
        <v>5.8</v>
      </c>
      <c r="Y358" s="102">
        <v>6.7</v>
      </c>
      <c r="Z358" s="102">
        <v>1.3</v>
      </c>
      <c r="AA358" s="102">
        <v>1.4</v>
      </c>
      <c r="AB358" s="102">
        <v>303.2</v>
      </c>
      <c r="AC358" s="102">
        <v>2.0</v>
      </c>
      <c r="AD358" s="102">
        <v>44.1</v>
      </c>
      <c r="AE358" s="102">
        <v>18.1</v>
      </c>
      <c r="AF358" s="102">
        <v>26.9</v>
      </c>
      <c r="AG358" s="102">
        <v>8.9</v>
      </c>
      <c r="AH358" s="102">
        <v>8.4</v>
      </c>
      <c r="AI358" s="102">
        <v>8.5</v>
      </c>
      <c r="AJ358" s="102">
        <v>21.0</v>
      </c>
      <c r="AK358" s="102">
        <v>81.8</v>
      </c>
      <c r="AL358" s="102">
        <v>23.6</v>
      </c>
      <c r="AM358" s="102"/>
      <c r="AN358" s="102">
        <v>63.0</v>
      </c>
      <c r="AO358" s="102">
        <v>1828.4</v>
      </c>
      <c r="AP358" s="102">
        <v>-5.9</v>
      </c>
    </row>
    <row r="359" ht="15.75" customHeight="1">
      <c r="A359" s="102" t="s">
        <v>666</v>
      </c>
      <c r="B359" s="102">
        <v>14522.0</v>
      </c>
      <c r="C359" s="102" t="s">
        <v>527</v>
      </c>
      <c r="D359" s="102">
        <v>322.0</v>
      </c>
      <c r="E359" s="102">
        <v>1.8</v>
      </c>
      <c r="F359" s="102">
        <v>152.4</v>
      </c>
      <c r="G359" s="102">
        <v>13.7</v>
      </c>
      <c r="H359" s="102">
        <v>5.7</v>
      </c>
      <c r="I359" s="102">
        <v>11.3</v>
      </c>
      <c r="J359" s="102">
        <v>36.2</v>
      </c>
      <c r="K359" s="102">
        <v>20.3</v>
      </c>
      <c r="L359" s="102">
        <v>12.8</v>
      </c>
      <c r="M359" s="102">
        <v>159.0</v>
      </c>
      <c r="N359" s="102">
        <v>6.4</v>
      </c>
      <c r="O359" s="102">
        <v>8.8</v>
      </c>
      <c r="P359" s="102">
        <v>10.0</v>
      </c>
      <c r="Q359" s="102">
        <v>52.1</v>
      </c>
      <c r="R359" s="102">
        <v>29.1</v>
      </c>
      <c r="S359" s="102">
        <v>681.2</v>
      </c>
      <c r="T359" s="102">
        <v>0.8</v>
      </c>
      <c r="U359" s="102">
        <v>559.3</v>
      </c>
      <c r="V359" s="102">
        <v>1.1</v>
      </c>
      <c r="W359" s="102">
        <v>281.2</v>
      </c>
      <c r="X359" s="102">
        <v>6.5</v>
      </c>
      <c r="Y359" s="102">
        <v>6.8</v>
      </c>
      <c r="Z359" s="102">
        <v>1.4</v>
      </c>
      <c r="AA359" s="102">
        <v>2.0</v>
      </c>
      <c r="AB359" s="102">
        <v>333.0</v>
      </c>
      <c r="AC359" s="102">
        <v>3.1</v>
      </c>
      <c r="AD359" s="102">
        <v>39.4</v>
      </c>
      <c r="AE359" s="102">
        <v>21.0</v>
      </c>
      <c r="AF359" s="102">
        <v>25.6</v>
      </c>
      <c r="AG359" s="102">
        <v>10.8</v>
      </c>
      <c r="AH359" s="102">
        <v>8.1</v>
      </c>
      <c r="AI359" s="102">
        <v>8.1</v>
      </c>
      <c r="AJ359" s="102">
        <v>17.9</v>
      </c>
      <c r="AK359" s="102">
        <v>80.7</v>
      </c>
      <c r="AL359" s="102">
        <v>24.4</v>
      </c>
      <c r="AM359" s="102"/>
      <c r="AN359" s="102">
        <v>54.0</v>
      </c>
      <c r="AO359" s="102">
        <v>2113.4</v>
      </c>
      <c r="AP359" s="102">
        <v>-5.9</v>
      </c>
    </row>
    <row r="360" ht="15.75" customHeight="1">
      <c r="A360" s="102" t="s">
        <v>666</v>
      </c>
      <c r="B360" s="102">
        <v>14523.0</v>
      </c>
      <c r="C360" s="102" t="s">
        <v>528</v>
      </c>
      <c r="D360" s="102">
        <v>239.4</v>
      </c>
      <c r="E360" s="102">
        <v>1.7</v>
      </c>
      <c r="F360" s="102">
        <v>169.6</v>
      </c>
      <c r="G360" s="102">
        <v>12.9</v>
      </c>
      <c r="H360" s="102">
        <v>5.4</v>
      </c>
      <c r="I360" s="102">
        <v>10.6</v>
      </c>
      <c r="J360" s="102">
        <v>36.1</v>
      </c>
      <c r="K360" s="102">
        <v>21.9</v>
      </c>
      <c r="L360" s="102">
        <v>13.0</v>
      </c>
      <c r="M360" s="102">
        <v>116.0</v>
      </c>
      <c r="N360" s="102">
        <v>5.6</v>
      </c>
      <c r="O360" s="102">
        <v>6.4</v>
      </c>
      <c r="P360" s="102">
        <v>12.1</v>
      </c>
      <c r="Q360" s="102">
        <v>52.9</v>
      </c>
      <c r="R360" s="102">
        <v>28.6</v>
      </c>
      <c r="S360" s="102">
        <v>681.2</v>
      </c>
      <c r="T360" s="102">
        <v>0.6</v>
      </c>
      <c r="U360" s="102">
        <v>602.5</v>
      </c>
      <c r="V360" s="102">
        <v>1.0</v>
      </c>
      <c r="W360" s="102">
        <v>270.1</v>
      </c>
      <c r="X360" s="102">
        <v>6.6</v>
      </c>
      <c r="Y360" s="102">
        <v>7.9</v>
      </c>
      <c r="Z360" s="102">
        <v>1.8</v>
      </c>
      <c r="AA360" s="102">
        <v>0.9</v>
      </c>
      <c r="AB360" s="102">
        <v>325.4</v>
      </c>
      <c r="AC360" s="102">
        <v>1.7</v>
      </c>
      <c r="AD360" s="102">
        <v>37.6</v>
      </c>
      <c r="AE360" s="102">
        <v>20.7</v>
      </c>
      <c r="AF360" s="102">
        <v>28.1</v>
      </c>
      <c r="AG360" s="102">
        <v>11.9</v>
      </c>
      <c r="AH360" s="102">
        <v>8.2</v>
      </c>
      <c r="AI360" s="102">
        <v>8.1</v>
      </c>
      <c r="AJ360" s="102">
        <v>20.4</v>
      </c>
      <c r="AK360" s="102">
        <v>81.0</v>
      </c>
      <c r="AL360" s="102">
        <v>24.3</v>
      </c>
      <c r="AM360" s="102"/>
      <c r="AN360" s="102">
        <v>40.0</v>
      </c>
      <c r="AO360" s="102">
        <v>1411.9</v>
      </c>
      <c r="AP360" s="102">
        <v>-7.6</v>
      </c>
    </row>
    <row r="361" ht="15.75" customHeight="1">
      <c r="A361" s="102" t="s">
        <v>666</v>
      </c>
      <c r="B361" s="102">
        <v>14524.0</v>
      </c>
      <c r="C361" s="102" t="s">
        <v>529</v>
      </c>
      <c r="D361" s="102">
        <v>335.2</v>
      </c>
      <c r="E361" s="102">
        <v>1.8</v>
      </c>
      <c r="F361" s="102">
        <v>353.1</v>
      </c>
      <c r="G361" s="102">
        <v>13.1</v>
      </c>
      <c r="H361" s="102">
        <v>5.8</v>
      </c>
      <c r="I361" s="102">
        <v>11.1</v>
      </c>
      <c r="J361" s="102">
        <v>35.7</v>
      </c>
      <c r="K361" s="102">
        <v>21.3</v>
      </c>
      <c r="L361" s="102">
        <v>13.1</v>
      </c>
      <c r="M361" s="102">
        <v>163.0</v>
      </c>
      <c r="N361" s="102">
        <v>5.9</v>
      </c>
      <c r="O361" s="102">
        <v>9.7</v>
      </c>
      <c r="P361" s="102">
        <v>7.7</v>
      </c>
      <c r="Q361" s="102">
        <v>51.9</v>
      </c>
      <c r="R361" s="102">
        <v>30.7</v>
      </c>
      <c r="S361" s="102">
        <v>649.7</v>
      </c>
      <c r="T361" s="102">
        <v>0.9</v>
      </c>
      <c r="U361" s="102">
        <v>581.1</v>
      </c>
      <c r="V361" s="102">
        <v>0.8</v>
      </c>
      <c r="W361" s="102">
        <v>424.0</v>
      </c>
      <c r="X361" s="102">
        <v>6.0</v>
      </c>
      <c r="Y361" s="102">
        <v>7.5</v>
      </c>
      <c r="Z361" s="102">
        <v>1.7</v>
      </c>
      <c r="AA361" s="102">
        <v>1.0</v>
      </c>
      <c r="AB361" s="102">
        <v>357.7</v>
      </c>
      <c r="AC361" s="102">
        <v>1.2</v>
      </c>
      <c r="AD361" s="102">
        <v>37.7</v>
      </c>
      <c r="AE361" s="102">
        <v>20.5</v>
      </c>
      <c r="AF361" s="102">
        <v>25.3</v>
      </c>
      <c r="AG361" s="102">
        <v>15.3</v>
      </c>
      <c r="AH361" s="102">
        <v>7.9</v>
      </c>
      <c r="AI361" s="102">
        <v>8.2</v>
      </c>
      <c r="AJ361" s="102">
        <v>18.0</v>
      </c>
      <c r="AK361" s="102">
        <v>83.6</v>
      </c>
      <c r="AL361" s="102">
        <v>24.0</v>
      </c>
      <c r="AM361" s="102"/>
      <c r="AN361" s="102">
        <v>33.0</v>
      </c>
      <c r="AO361" s="102">
        <v>949.3</v>
      </c>
      <c r="AP361" s="102">
        <v>-7.0</v>
      </c>
    </row>
    <row r="362" ht="15.75" customHeight="1">
      <c r="A362" s="102" t="s">
        <v>666</v>
      </c>
      <c r="B362" s="102">
        <v>14612.0</v>
      </c>
      <c r="C362" s="102" t="s">
        <v>530</v>
      </c>
      <c r="D362" s="102">
        <v>536.8</v>
      </c>
      <c r="E362" s="102">
        <v>5.1</v>
      </c>
      <c r="F362" s="102">
        <v>1635.2</v>
      </c>
      <c r="G362" s="102">
        <v>14.6</v>
      </c>
      <c r="H362" s="102">
        <v>9.5</v>
      </c>
      <c r="I362" s="102">
        <v>17.5</v>
      </c>
      <c r="J362" s="102">
        <v>31.5</v>
      </c>
      <c r="K362" s="102">
        <v>16.8</v>
      </c>
      <c r="L362" s="102">
        <v>10.2</v>
      </c>
      <c r="M362" s="102">
        <v>265.3</v>
      </c>
      <c r="N362" s="102">
        <v>4.8</v>
      </c>
      <c r="O362" s="102">
        <v>8.5</v>
      </c>
      <c r="P362" s="102">
        <v>8.7</v>
      </c>
      <c r="Q362" s="102">
        <v>44.8</v>
      </c>
      <c r="R362" s="102">
        <v>38.0</v>
      </c>
      <c r="S362" s="102">
        <v>454.0</v>
      </c>
      <c r="T362" s="102">
        <v>2.5</v>
      </c>
      <c r="U362" s="102">
        <v>549.3</v>
      </c>
      <c r="V362" s="102">
        <v>0.4</v>
      </c>
      <c r="W362" s="102">
        <v>378.0</v>
      </c>
      <c r="X362" s="102">
        <v>10.2</v>
      </c>
      <c r="Y362" s="102">
        <v>10.1</v>
      </c>
      <c r="Z362" s="102">
        <v>1.5</v>
      </c>
      <c r="AA362" s="102">
        <v>1.6</v>
      </c>
      <c r="AB362" s="102">
        <v>435.0</v>
      </c>
      <c r="AC362" s="102">
        <v>0.2</v>
      </c>
      <c r="AD362" s="102">
        <v>18.4</v>
      </c>
      <c r="AE362" s="102">
        <v>20.1</v>
      </c>
      <c r="AF362" s="102">
        <v>34.2</v>
      </c>
      <c r="AG362" s="102">
        <v>27.0</v>
      </c>
      <c r="AH362" s="102">
        <v>8.4</v>
      </c>
      <c r="AI362" s="102">
        <v>7.7</v>
      </c>
      <c r="AJ362" s="102">
        <v>17.7</v>
      </c>
      <c r="AK362" s="102">
        <v>94.5</v>
      </c>
      <c r="AL362" s="102">
        <v>26.1</v>
      </c>
      <c r="AM362" s="102"/>
      <c r="AN362" s="102">
        <v>1.0</v>
      </c>
      <c r="AO362" s="102">
        <v>328.3</v>
      </c>
      <c r="AP362" s="102">
        <v>1.8</v>
      </c>
    </row>
    <row r="363" ht="15.75" customHeight="1">
      <c r="A363" s="102" t="s">
        <v>666</v>
      </c>
      <c r="B363" s="102">
        <v>14625.0</v>
      </c>
      <c r="C363" s="102" t="s">
        <v>531</v>
      </c>
      <c r="D363" s="102">
        <v>315.9</v>
      </c>
      <c r="E363" s="102">
        <v>1.7</v>
      </c>
      <c r="F363" s="102">
        <v>132.1</v>
      </c>
      <c r="G363" s="102">
        <v>14.3</v>
      </c>
      <c r="H363" s="102">
        <v>5.3</v>
      </c>
      <c r="I363" s="102">
        <v>11.2</v>
      </c>
      <c r="J363" s="102">
        <v>37.2</v>
      </c>
      <c r="K363" s="102">
        <v>19.7</v>
      </c>
      <c r="L363" s="102">
        <v>12.3</v>
      </c>
      <c r="M363" s="102">
        <v>156.2</v>
      </c>
      <c r="N363" s="102">
        <v>6.1</v>
      </c>
      <c r="O363" s="102">
        <v>9.9</v>
      </c>
      <c r="P363" s="102">
        <v>11.7</v>
      </c>
      <c r="Q363" s="102">
        <v>51.1</v>
      </c>
      <c r="R363" s="102">
        <v>27.3</v>
      </c>
      <c r="S363" s="102">
        <v>680.9</v>
      </c>
      <c r="T363" s="102">
        <v>0.9</v>
      </c>
      <c r="U363" s="102">
        <v>515.0</v>
      </c>
      <c r="V363" s="102">
        <v>1.0</v>
      </c>
      <c r="W363" s="102">
        <v>264.2</v>
      </c>
      <c r="X363" s="102">
        <v>5.5</v>
      </c>
      <c r="Y363" s="102">
        <v>6.2</v>
      </c>
      <c r="Z363" s="102">
        <v>1.4</v>
      </c>
      <c r="AA363" s="102">
        <v>1.3</v>
      </c>
      <c r="AB363" s="102">
        <v>329.9</v>
      </c>
      <c r="AC363" s="102">
        <v>2.0</v>
      </c>
      <c r="AD363" s="102">
        <v>36.4</v>
      </c>
      <c r="AE363" s="102">
        <v>20.8</v>
      </c>
      <c r="AF363" s="102">
        <v>27.7</v>
      </c>
      <c r="AG363" s="102">
        <v>13.1</v>
      </c>
      <c r="AH363" s="102">
        <v>9.0</v>
      </c>
      <c r="AI363" s="102">
        <v>8.9</v>
      </c>
      <c r="AJ363" s="102">
        <v>16.8</v>
      </c>
      <c r="AK363" s="102">
        <v>89.2</v>
      </c>
      <c r="AL363" s="102">
        <v>25.2</v>
      </c>
      <c r="AM363" s="102"/>
      <c r="AN363" s="102">
        <v>59.0</v>
      </c>
      <c r="AO363" s="102">
        <v>2390.7</v>
      </c>
      <c r="AP363" s="102">
        <v>-4.8</v>
      </c>
    </row>
    <row r="364" ht="15.75" customHeight="1">
      <c r="A364" s="102" t="s">
        <v>666</v>
      </c>
      <c r="B364" s="102">
        <v>14626.0</v>
      </c>
      <c r="C364" s="102" t="s">
        <v>532</v>
      </c>
      <c r="D364" s="102">
        <v>270.3</v>
      </c>
      <c r="E364" s="102">
        <v>2.4</v>
      </c>
      <c r="F364" s="102">
        <v>128.3</v>
      </c>
      <c r="G364" s="102">
        <v>13.5</v>
      </c>
      <c r="H364" s="102">
        <v>5.4</v>
      </c>
      <c r="I364" s="102">
        <v>10.4</v>
      </c>
      <c r="J364" s="102">
        <v>36.1</v>
      </c>
      <c r="K364" s="102">
        <v>21.2</v>
      </c>
      <c r="L364" s="102">
        <v>13.3</v>
      </c>
      <c r="M364" s="102">
        <v>132.4</v>
      </c>
      <c r="N364" s="102">
        <v>6.2</v>
      </c>
      <c r="O364" s="102">
        <v>11.9</v>
      </c>
      <c r="P364" s="102">
        <v>10.7</v>
      </c>
      <c r="Q364" s="102">
        <v>53.4</v>
      </c>
      <c r="R364" s="102">
        <v>24.0</v>
      </c>
      <c r="S364" s="102">
        <v>628.1</v>
      </c>
      <c r="T364" s="102">
        <v>0.1</v>
      </c>
      <c r="U364" s="102">
        <v>579.2</v>
      </c>
      <c r="V364" s="102">
        <v>0.8</v>
      </c>
      <c r="W364" s="102">
        <v>269.0</v>
      </c>
      <c r="X364" s="102">
        <v>8.6</v>
      </c>
      <c r="Y364" s="102">
        <v>8.5</v>
      </c>
      <c r="Z364" s="102">
        <v>1.1</v>
      </c>
      <c r="AA364" s="102">
        <v>0.8</v>
      </c>
      <c r="AB364" s="102">
        <v>291.8</v>
      </c>
      <c r="AC364" s="102">
        <v>2.5</v>
      </c>
      <c r="AD364" s="102">
        <v>32.5</v>
      </c>
      <c r="AE364" s="102">
        <v>20.0</v>
      </c>
      <c r="AF364" s="102">
        <v>33.9</v>
      </c>
      <c r="AG364" s="102">
        <v>11.1</v>
      </c>
      <c r="AH364" s="102">
        <v>11.9</v>
      </c>
      <c r="AI364" s="102">
        <v>11.5</v>
      </c>
      <c r="AJ364" s="102">
        <v>24.6</v>
      </c>
      <c r="AK364" s="102">
        <v>116.8</v>
      </c>
      <c r="AL364" s="102">
        <v>23.5</v>
      </c>
      <c r="AM364" s="102"/>
      <c r="AN364" s="102">
        <v>54.0</v>
      </c>
      <c r="AO364" s="102">
        <v>2106.2</v>
      </c>
      <c r="AP364" s="102">
        <v>-7.5</v>
      </c>
    </row>
    <row r="365" ht="15.75" customHeight="1">
      <c r="A365" s="102" t="s">
        <v>666</v>
      </c>
      <c r="B365" s="102">
        <v>14627.0</v>
      </c>
      <c r="C365" s="102" t="s">
        <v>533</v>
      </c>
      <c r="D365" s="102">
        <v>249.8</v>
      </c>
      <c r="E365" s="102">
        <v>2.7</v>
      </c>
      <c r="F365" s="102">
        <v>172.0</v>
      </c>
      <c r="G365" s="102">
        <v>14.3</v>
      </c>
      <c r="H365" s="102">
        <v>5.2</v>
      </c>
      <c r="I365" s="102">
        <v>11.2</v>
      </c>
      <c r="J365" s="102">
        <v>37.1</v>
      </c>
      <c r="K365" s="102">
        <v>19.8</v>
      </c>
      <c r="L365" s="102">
        <v>12.3</v>
      </c>
      <c r="M365" s="102">
        <v>122.9</v>
      </c>
      <c r="N365" s="102">
        <v>6.0</v>
      </c>
      <c r="O365" s="102">
        <v>9.0</v>
      </c>
      <c r="P365" s="102">
        <v>11.0</v>
      </c>
      <c r="Q365" s="102">
        <v>54.1</v>
      </c>
      <c r="R365" s="102">
        <v>25.8</v>
      </c>
      <c r="S365" s="102">
        <v>638.7</v>
      </c>
      <c r="T365" s="102">
        <v>1.5</v>
      </c>
      <c r="U365" s="102">
        <v>540.6</v>
      </c>
      <c r="V365" s="102">
        <v>0.8</v>
      </c>
      <c r="W365" s="102">
        <v>315.3</v>
      </c>
      <c r="X365" s="102">
        <v>6.7</v>
      </c>
      <c r="Y365" s="102">
        <v>6.7</v>
      </c>
      <c r="Z365" s="102">
        <v>1.1</v>
      </c>
      <c r="AA365" s="102">
        <v>0.7</v>
      </c>
      <c r="AB365" s="102">
        <v>331.1</v>
      </c>
      <c r="AC365" s="102">
        <v>2.6</v>
      </c>
      <c r="AD365" s="102">
        <v>38.5</v>
      </c>
      <c r="AE365" s="102">
        <v>22.8</v>
      </c>
      <c r="AF365" s="102">
        <v>25.0</v>
      </c>
      <c r="AG365" s="102">
        <v>11.1</v>
      </c>
      <c r="AH365" s="102">
        <v>9.1</v>
      </c>
      <c r="AI365" s="102">
        <v>9.2</v>
      </c>
      <c r="AJ365" s="102">
        <v>16.8</v>
      </c>
      <c r="AK365" s="102">
        <v>89.6</v>
      </c>
      <c r="AL365" s="102">
        <v>25.0</v>
      </c>
      <c r="AM365" s="102"/>
      <c r="AN365" s="102">
        <v>31.0</v>
      </c>
      <c r="AO365" s="102">
        <v>1452.4</v>
      </c>
      <c r="AP365" s="102">
        <v>-4.5</v>
      </c>
    </row>
    <row r="366" ht="15.75" customHeight="1">
      <c r="A366" s="102" t="s">
        <v>666</v>
      </c>
      <c r="B366" s="102">
        <v>14628.0</v>
      </c>
      <c r="C366" s="102" t="s">
        <v>534</v>
      </c>
      <c r="D366" s="102">
        <v>250.5</v>
      </c>
      <c r="E366" s="102">
        <v>1.9</v>
      </c>
      <c r="F366" s="102">
        <v>151.5</v>
      </c>
      <c r="G366" s="102">
        <v>14.6</v>
      </c>
      <c r="H366" s="102">
        <v>5.4</v>
      </c>
      <c r="I366" s="102">
        <v>11.1</v>
      </c>
      <c r="J366" s="102">
        <v>36.5</v>
      </c>
      <c r="K366" s="102">
        <v>20.4</v>
      </c>
      <c r="L366" s="102">
        <v>12.1</v>
      </c>
      <c r="M366" s="102">
        <v>124.0</v>
      </c>
      <c r="N366" s="102">
        <v>5.7</v>
      </c>
      <c r="O366" s="102">
        <v>9.2</v>
      </c>
      <c r="P366" s="102">
        <v>10.2</v>
      </c>
      <c r="Q366" s="102">
        <v>55.2</v>
      </c>
      <c r="R366" s="102">
        <v>25.5</v>
      </c>
      <c r="S366" s="102">
        <v>656.5</v>
      </c>
      <c r="T366" s="102">
        <v>1.2</v>
      </c>
      <c r="U366" s="102">
        <v>537.9</v>
      </c>
      <c r="V366" s="102">
        <v>0.7</v>
      </c>
      <c r="W366" s="102">
        <v>262.7</v>
      </c>
      <c r="X366" s="102">
        <v>6.6</v>
      </c>
      <c r="Y366" s="102">
        <v>7.5</v>
      </c>
      <c r="Z366" s="102">
        <v>0.9</v>
      </c>
      <c r="AA366" s="102">
        <v>3.6</v>
      </c>
      <c r="AB366" s="102">
        <v>286.2</v>
      </c>
      <c r="AC366" s="102">
        <v>2.5</v>
      </c>
      <c r="AD366" s="102">
        <v>35.9</v>
      </c>
      <c r="AE366" s="102">
        <v>21.2</v>
      </c>
      <c r="AF366" s="102">
        <v>31.4</v>
      </c>
      <c r="AG366" s="102">
        <v>9.0</v>
      </c>
      <c r="AH366" s="102">
        <v>8.2</v>
      </c>
      <c r="AI366" s="102">
        <v>7.6</v>
      </c>
      <c r="AJ366" s="102">
        <v>20.0</v>
      </c>
      <c r="AK366" s="102">
        <v>84.8</v>
      </c>
      <c r="AL366" s="102">
        <v>26.5</v>
      </c>
      <c r="AM366" s="102"/>
      <c r="AN366" s="102">
        <v>37.0</v>
      </c>
      <c r="AO366" s="102">
        <v>1653.7</v>
      </c>
      <c r="AP366" s="102">
        <v>-4.1</v>
      </c>
    </row>
    <row r="367" ht="15.75" customHeight="1">
      <c r="A367" s="102" t="s">
        <v>666</v>
      </c>
      <c r="B367" s="102">
        <v>14713.0</v>
      </c>
      <c r="C367" s="102" t="s">
        <v>535</v>
      </c>
      <c r="D367" s="102">
        <v>542.5</v>
      </c>
      <c r="E367" s="102">
        <v>6.4</v>
      </c>
      <c r="F367" s="102">
        <v>1824.3</v>
      </c>
      <c r="G367" s="102">
        <v>13.5</v>
      </c>
      <c r="H367" s="102">
        <v>8.6</v>
      </c>
      <c r="I367" s="102">
        <v>17.8</v>
      </c>
      <c r="J367" s="102">
        <v>32.9</v>
      </c>
      <c r="K367" s="102">
        <v>16.9</v>
      </c>
      <c r="L367" s="102">
        <v>10.2</v>
      </c>
      <c r="M367" s="102">
        <v>264.9</v>
      </c>
      <c r="N367" s="102">
        <v>5.2</v>
      </c>
      <c r="O367" s="102">
        <v>13.2</v>
      </c>
      <c r="P367" s="102">
        <v>11.3</v>
      </c>
      <c r="Q367" s="102">
        <v>40.9</v>
      </c>
      <c r="R367" s="102">
        <v>34.6</v>
      </c>
      <c r="S367" s="102">
        <v>425.2</v>
      </c>
      <c r="T367" s="102">
        <v>2.0</v>
      </c>
      <c r="U367" s="102">
        <v>607.5</v>
      </c>
      <c r="V367" s="102">
        <v>0.3</v>
      </c>
      <c r="W367" s="102">
        <v>363.4</v>
      </c>
      <c r="X367" s="102">
        <v>11.9</v>
      </c>
      <c r="Y367" s="102">
        <v>9.5</v>
      </c>
      <c r="Z367" s="102">
        <v>3.0</v>
      </c>
      <c r="AA367" s="102">
        <v>0.5</v>
      </c>
      <c r="AB367" s="102">
        <v>410.9</v>
      </c>
      <c r="AC367" s="102">
        <v>0.1</v>
      </c>
      <c r="AD367" s="102">
        <v>15.8</v>
      </c>
      <c r="AE367" s="102">
        <v>21.6</v>
      </c>
      <c r="AF367" s="102">
        <v>29.5</v>
      </c>
      <c r="AG367" s="102">
        <v>33.1</v>
      </c>
      <c r="AH367" s="102">
        <v>10.3</v>
      </c>
      <c r="AI367" s="102">
        <v>9.4</v>
      </c>
      <c r="AJ367" s="102">
        <v>21.5</v>
      </c>
      <c r="AK367" s="102">
        <v>133.0</v>
      </c>
      <c r="AL367" s="102">
        <v>25.0</v>
      </c>
      <c r="AM367" s="102"/>
      <c r="AN367" s="102">
        <v>1.0</v>
      </c>
      <c r="AO367" s="102">
        <v>297.4</v>
      </c>
      <c r="AP367" s="102">
        <v>-0.2</v>
      </c>
    </row>
    <row r="368" ht="15.75" customHeight="1">
      <c r="A368" s="102" t="s">
        <v>666</v>
      </c>
      <c r="B368" s="102">
        <v>14729.0</v>
      </c>
      <c r="C368" s="102" t="s">
        <v>536</v>
      </c>
      <c r="D368" s="102">
        <v>263.5</v>
      </c>
      <c r="E368" s="102">
        <v>1.6</v>
      </c>
      <c r="F368" s="102">
        <v>160.0</v>
      </c>
      <c r="G368" s="102">
        <v>14.0</v>
      </c>
      <c r="H368" s="102">
        <v>5.4</v>
      </c>
      <c r="I368" s="102">
        <v>10.5</v>
      </c>
      <c r="J368" s="102">
        <v>38.6</v>
      </c>
      <c r="K368" s="102">
        <v>20.1</v>
      </c>
      <c r="L368" s="102">
        <v>11.4</v>
      </c>
      <c r="M368" s="102">
        <v>129.7</v>
      </c>
      <c r="N368" s="102">
        <v>5.3</v>
      </c>
      <c r="O368" s="102">
        <v>8.7</v>
      </c>
      <c r="P368" s="102">
        <v>14.1</v>
      </c>
      <c r="Q368" s="102">
        <v>52.1</v>
      </c>
      <c r="R368" s="102">
        <v>25.1</v>
      </c>
      <c r="S368" s="102">
        <v>670.9</v>
      </c>
      <c r="T368" s="102">
        <v>1.1</v>
      </c>
      <c r="U368" s="102">
        <v>537.9</v>
      </c>
      <c r="V368" s="102">
        <v>0.7</v>
      </c>
      <c r="W368" s="102">
        <v>261.2</v>
      </c>
      <c r="X368" s="102">
        <v>6.6</v>
      </c>
      <c r="Y368" s="102">
        <v>6.7</v>
      </c>
      <c r="Z368" s="102">
        <v>1.8</v>
      </c>
      <c r="AA368" s="102">
        <v>1.2</v>
      </c>
      <c r="AB368" s="102">
        <v>268.7</v>
      </c>
      <c r="AC368" s="102">
        <v>2.6</v>
      </c>
      <c r="AD368" s="102">
        <v>34.0</v>
      </c>
      <c r="AE368" s="102">
        <v>24.8</v>
      </c>
      <c r="AF368" s="102">
        <v>28.1</v>
      </c>
      <c r="AG368" s="102">
        <v>10.5</v>
      </c>
      <c r="AH368" s="102">
        <v>8.2</v>
      </c>
      <c r="AI368" s="102">
        <v>7.8</v>
      </c>
      <c r="AJ368" s="102">
        <v>14.0</v>
      </c>
      <c r="AK368" s="102">
        <v>93.1</v>
      </c>
      <c r="AL368" s="102">
        <v>24.3</v>
      </c>
      <c r="AM368" s="102"/>
      <c r="AN368" s="102">
        <v>34.0</v>
      </c>
      <c r="AO368" s="102">
        <v>1647.1</v>
      </c>
      <c r="AP368" s="102">
        <v>-5.4</v>
      </c>
    </row>
    <row r="369" ht="15.75" customHeight="1">
      <c r="A369" s="102" t="s">
        <v>666</v>
      </c>
      <c r="B369" s="102">
        <v>14730.0</v>
      </c>
      <c r="C369" s="102" t="s">
        <v>537</v>
      </c>
      <c r="D369" s="102">
        <v>202.7</v>
      </c>
      <c r="E369" s="102">
        <v>2.3</v>
      </c>
      <c r="F369" s="102">
        <v>100.3</v>
      </c>
      <c r="G369" s="102">
        <v>13.8</v>
      </c>
      <c r="H369" s="102">
        <v>5.6</v>
      </c>
      <c r="I369" s="102">
        <v>11.3</v>
      </c>
      <c r="J369" s="102">
        <v>38.8</v>
      </c>
      <c r="K369" s="102">
        <v>19.1</v>
      </c>
      <c r="L369" s="102">
        <v>11.4</v>
      </c>
      <c r="M369" s="102">
        <v>100.6</v>
      </c>
      <c r="N369" s="102">
        <v>5.5</v>
      </c>
      <c r="O369" s="102">
        <v>13.4</v>
      </c>
      <c r="P369" s="102">
        <v>11.8</v>
      </c>
      <c r="Q369" s="102">
        <v>50.4</v>
      </c>
      <c r="R369" s="102">
        <v>24.5</v>
      </c>
      <c r="S369" s="102">
        <v>672.4</v>
      </c>
      <c r="T369" s="102">
        <v>1.2</v>
      </c>
      <c r="U369" s="102">
        <v>537.4</v>
      </c>
      <c r="V369" s="102">
        <v>0.7</v>
      </c>
      <c r="W369" s="102">
        <v>243.0</v>
      </c>
      <c r="X369" s="102">
        <v>7.0</v>
      </c>
      <c r="Y369" s="102">
        <v>7.6</v>
      </c>
      <c r="Z369" s="102">
        <v>2.1</v>
      </c>
      <c r="AA369" s="102">
        <v>0.4</v>
      </c>
      <c r="AB369" s="102">
        <v>329.7</v>
      </c>
      <c r="AC369" s="102">
        <v>3.9</v>
      </c>
      <c r="AD369" s="102">
        <v>32.7</v>
      </c>
      <c r="AE369" s="102">
        <v>27.1</v>
      </c>
      <c r="AF369" s="102">
        <v>25.7</v>
      </c>
      <c r="AG369" s="102">
        <v>10.6</v>
      </c>
      <c r="AH369" s="102">
        <v>10.4</v>
      </c>
      <c r="AI369" s="102">
        <v>10.6</v>
      </c>
      <c r="AJ369" s="102">
        <v>22.0</v>
      </c>
      <c r="AK369" s="102">
        <v>106.2</v>
      </c>
      <c r="AL369" s="102">
        <v>24.1</v>
      </c>
      <c r="AM369" s="102"/>
      <c r="AN369" s="102">
        <v>30.0</v>
      </c>
      <c r="AO369" s="102">
        <v>2020.3</v>
      </c>
      <c r="AP369" s="102">
        <v>-5.4</v>
      </c>
    </row>
    <row r="370" ht="15.75" customHeight="1">
      <c r="A370" s="102" t="s">
        <v>667</v>
      </c>
      <c r="B370" s="102">
        <v>15001.0</v>
      </c>
      <c r="C370" s="102" t="s">
        <v>539</v>
      </c>
      <c r="D370" s="102">
        <v>84.9</v>
      </c>
      <c r="E370" s="102">
        <v>2.6</v>
      </c>
      <c r="F370" s="102">
        <v>347.0</v>
      </c>
      <c r="G370" s="102">
        <v>11.7</v>
      </c>
      <c r="H370" s="102">
        <v>5.8</v>
      </c>
      <c r="I370" s="102">
        <v>10.9</v>
      </c>
      <c r="J370" s="102">
        <v>35.1</v>
      </c>
      <c r="K370" s="102">
        <v>23.3</v>
      </c>
      <c r="L370" s="102">
        <v>13.2</v>
      </c>
      <c r="M370" s="102">
        <v>40.9</v>
      </c>
      <c r="N370" s="102">
        <v>6.4</v>
      </c>
      <c r="O370" s="102">
        <v>9.0</v>
      </c>
      <c r="P370" s="102">
        <v>11.0</v>
      </c>
      <c r="Q370" s="102">
        <v>46.6</v>
      </c>
      <c r="R370" s="102">
        <v>33.4</v>
      </c>
      <c r="S370" s="102">
        <v>565.8</v>
      </c>
      <c r="T370" s="102">
        <v>2.5</v>
      </c>
      <c r="U370" s="102">
        <v>627.2</v>
      </c>
      <c r="V370" s="102">
        <v>0.6</v>
      </c>
      <c r="W370" s="102">
        <v>259.4</v>
      </c>
      <c r="X370" s="102">
        <v>5.6</v>
      </c>
      <c r="Y370" s="102">
        <v>7.3</v>
      </c>
      <c r="Z370" s="102">
        <v>2.0</v>
      </c>
      <c r="AA370" s="102">
        <v>5.1</v>
      </c>
      <c r="AB370" s="102">
        <v>400.3</v>
      </c>
      <c r="AC370" s="102">
        <v>0.8</v>
      </c>
      <c r="AD370" s="102">
        <v>23.0</v>
      </c>
      <c r="AE370" s="102">
        <v>21.0</v>
      </c>
      <c r="AF370" s="102">
        <v>33.5</v>
      </c>
      <c r="AG370" s="102">
        <v>21.7</v>
      </c>
      <c r="AH370" s="102">
        <v>11.5</v>
      </c>
      <c r="AI370" s="102">
        <v>11.1</v>
      </c>
      <c r="AJ370" s="102">
        <v>22.3</v>
      </c>
      <c r="AK370" s="102">
        <v>126.5</v>
      </c>
      <c r="AL370" s="102">
        <v>23.8</v>
      </c>
      <c r="AM370" s="102"/>
      <c r="AN370" s="102">
        <v>1.0</v>
      </c>
      <c r="AO370" s="102">
        <v>244.7</v>
      </c>
      <c r="AP370" s="102">
        <v>-7.4</v>
      </c>
    </row>
    <row r="371" ht="15.75" customHeight="1">
      <c r="A371" s="102" t="s">
        <v>667</v>
      </c>
      <c r="B371" s="102">
        <v>15002.0</v>
      </c>
      <c r="C371" s="102" t="s">
        <v>540</v>
      </c>
      <c r="D371" s="102">
        <v>234.6</v>
      </c>
      <c r="E371" s="102">
        <v>4.4</v>
      </c>
      <c r="F371" s="102">
        <v>1737.8</v>
      </c>
      <c r="G371" s="102">
        <v>13.4</v>
      </c>
      <c r="H371" s="102">
        <v>9.7</v>
      </c>
      <c r="I371" s="102">
        <v>14.8</v>
      </c>
      <c r="J371" s="102">
        <v>32.1</v>
      </c>
      <c r="K371" s="102">
        <v>19.4</v>
      </c>
      <c r="L371" s="102">
        <v>10.6</v>
      </c>
      <c r="M371" s="102">
        <v>112.1</v>
      </c>
      <c r="N371" s="102">
        <v>6.4</v>
      </c>
      <c r="O371" s="102">
        <v>11.1</v>
      </c>
      <c r="P371" s="102">
        <v>9.9</v>
      </c>
      <c r="Q371" s="102">
        <v>40.3</v>
      </c>
      <c r="R371" s="102">
        <v>38.7</v>
      </c>
      <c r="S371" s="102">
        <v>433.0</v>
      </c>
      <c r="T371" s="102">
        <v>1.8</v>
      </c>
      <c r="U371" s="102">
        <v>618.6</v>
      </c>
      <c r="V371" s="102">
        <v>0.2</v>
      </c>
      <c r="W371" s="102">
        <v>194.3</v>
      </c>
      <c r="X371" s="102">
        <v>7.2</v>
      </c>
      <c r="Y371" s="102">
        <v>7.5</v>
      </c>
      <c r="Z371" s="102">
        <v>2.5</v>
      </c>
      <c r="AA371" s="102">
        <v>1.2</v>
      </c>
      <c r="AB371" s="102">
        <v>389.4</v>
      </c>
      <c r="AC371" s="102">
        <v>0.0</v>
      </c>
      <c r="AD371" s="102">
        <v>12.2</v>
      </c>
      <c r="AE371" s="102">
        <v>17.9</v>
      </c>
      <c r="AF371" s="102">
        <v>42.4</v>
      </c>
      <c r="AG371" s="102">
        <v>27.4</v>
      </c>
      <c r="AH371" s="102">
        <v>11.5</v>
      </c>
      <c r="AI371" s="102">
        <v>10.1</v>
      </c>
      <c r="AJ371" s="102">
        <v>24.5</v>
      </c>
      <c r="AK371" s="102">
        <v>149.1</v>
      </c>
      <c r="AL371" s="102">
        <v>27.2</v>
      </c>
      <c r="AM371" s="102"/>
      <c r="AN371" s="102">
        <v>1.0</v>
      </c>
      <c r="AO371" s="102">
        <v>135.0</v>
      </c>
      <c r="AP371" s="102">
        <v>-3.0</v>
      </c>
    </row>
    <row r="372" ht="15.75" customHeight="1">
      <c r="A372" s="102" t="s">
        <v>667</v>
      </c>
      <c r="B372" s="102">
        <v>15003.0</v>
      </c>
      <c r="C372" s="102" t="s">
        <v>541</v>
      </c>
      <c r="D372" s="102">
        <v>233.4</v>
      </c>
      <c r="E372" s="102">
        <v>4.0</v>
      </c>
      <c r="F372" s="102">
        <v>1161.0</v>
      </c>
      <c r="G372" s="102">
        <v>12.7</v>
      </c>
      <c r="H372" s="102">
        <v>9.1</v>
      </c>
      <c r="I372" s="102">
        <v>15.1</v>
      </c>
      <c r="J372" s="102">
        <v>32.8</v>
      </c>
      <c r="K372" s="102">
        <v>19.4</v>
      </c>
      <c r="L372" s="102">
        <v>10.8</v>
      </c>
      <c r="M372" s="102">
        <v>113.7</v>
      </c>
      <c r="N372" s="102">
        <v>6.1</v>
      </c>
      <c r="O372" s="102">
        <v>11.4</v>
      </c>
      <c r="P372" s="102">
        <v>10.9</v>
      </c>
      <c r="Q372" s="102">
        <v>39.9</v>
      </c>
      <c r="R372" s="102">
        <v>37.8</v>
      </c>
      <c r="S372" s="102">
        <v>505.0</v>
      </c>
      <c r="T372" s="102">
        <v>1.1</v>
      </c>
      <c r="U372" s="102">
        <v>611.6</v>
      </c>
      <c r="V372" s="102">
        <v>0.3</v>
      </c>
      <c r="W372" s="102">
        <v>369.4</v>
      </c>
      <c r="X372" s="102">
        <v>8.1</v>
      </c>
      <c r="Y372" s="102">
        <v>8.2</v>
      </c>
      <c r="Z372" s="102">
        <v>2.3</v>
      </c>
      <c r="AA372" s="102">
        <v>1.4</v>
      </c>
      <c r="AB372" s="102">
        <v>439.9</v>
      </c>
      <c r="AC372" s="102">
        <v>0.1</v>
      </c>
      <c r="AD372" s="102">
        <v>16.1</v>
      </c>
      <c r="AE372" s="102">
        <v>19.1</v>
      </c>
      <c r="AF372" s="102">
        <v>35.4</v>
      </c>
      <c r="AG372" s="102">
        <v>29.3</v>
      </c>
      <c r="AH372" s="102">
        <v>11.0</v>
      </c>
      <c r="AI372" s="102">
        <v>10.3</v>
      </c>
      <c r="AJ372" s="102">
        <v>23.9</v>
      </c>
      <c r="AK372" s="102">
        <v>138.9</v>
      </c>
      <c r="AL372" s="102">
        <v>24.9</v>
      </c>
      <c r="AM372" s="102"/>
      <c r="AN372" s="102">
        <v>1.0</v>
      </c>
      <c r="AO372" s="102">
        <v>201.0</v>
      </c>
      <c r="AP372" s="102">
        <v>-2.2</v>
      </c>
    </row>
    <row r="373" ht="15.75" customHeight="1">
      <c r="A373" s="102" t="s">
        <v>667</v>
      </c>
      <c r="B373" s="102">
        <v>15081.0</v>
      </c>
      <c r="C373" s="102" t="s">
        <v>542</v>
      </c>
      <c r="D373" s="102">
        <v>87.7</v>
      </c>
      <c r="E373" s="102">
        <v>1.6</v>
      </c>
      <c r="F373" s="102">
        <v>38.2</v>
      </c>
      <c r="G373" s="102">
        <v>14.4</v>
      </c>
      <c r="H373" s="102">
        <v>6.1</v>
      </c>
      <c r="I373" s="102">
        <v>11.3</v>
      </c>
      <c r="J373" s="102">
        <v>39.2</v>
      </c>
      <c r="K373" s="102">
        <v>18.1</v>
      </c>
      <c r="L373" s="102">
        <v>10.8</v>
      </c>
      <c r="M373" s="102">
        <v>43.9</v>
      </c>
      <c r="N373" s="102">
        <v>7.8</v>
      </c>
      <c r="O373" s="102">
        <v>15.7</v>
      </c>
      <c r="P373" s="102">
        <v>11.0</v>
      </c>
      <c r="Q373" s="102">
        <v>49.0</v>
      </c>
      <c r="R373" s="102">
        <v>24.3</v>
      </c>
      <c r="S373" s="102">
        <v>711.4</v>
      </c>
      <c r="T373" s="102">
        <v>1.4</v>
      </c>
      <c r="U373" s="102">
        <v>524.8</v>
      </c>
      <c r="V373" s="102">
        <v>0.7</v>
      </c>
      <c r="W373" s="102">
        <v>286.9</v>
      </c>
      <c r="X373" s="102">
        <v>4.9</v>
      </c>
      <c r="Y373" s="102">
        <v>6.3</v>
      </c>
      <c r="Z373" s="102">
        <v>1.8</v>
      </c>
      <c r="AA373" s="102">
        <v>0.7</v>
      </c>
      <c r="AB373" s="102">
        <v>308.4</v>
      </c>
      <c r="AC373" s="102">
        <v>6.4</v>
      </c>
      <c r="AD373" s="102">
        <v>31.3</v>
      </c>
      <c r="AE373" s="102">
        <v>21.1</v>
      </c>
      <c r="AF373" s="102">
        <v>27.3</v>
      </c>
      <c r="AG373" s="102">
        <v>13.9</v>
      </c>
      <c r="AH373" s="102">
        <v>8.7</v>
      </c>
      <c r="AI373" s="102">
        <v>8.7</v>
      </c>
      <c r="AJ373" s="102">
        <v>23.0</v>
      </c>
      <c r="AK373" s="102">
        <v>95.9</v>
      </c>
      <c r="AL373" s="102">
        <v>25.8</v>
      </c>
      <c r="AM373" s="102"/>
      <c r="AN373" s="102">
        <v>13.0</v>
      </c>
      <c r="AO373" s="102">
        <v>2293.1</v>
      </c>
      <c r="AP373" s="102">
        <v>-5.6</v>
      </c>
    </row>
    <row r="374" ht="15.75" customHeight="1">
      <c r="A374" s="102" t="s">
        <v>667</v>
      </c>
      <c r="B374" s="102">
        <v>15082.0</v>
      </c>
      <c r="C374" s="102" t="s">
        <v>543</v>
      </c>
      <c r="D374" s="102">
        <v>171.9</v>
      </c>
      <c r="E374" s="102">
        <v>1.7</v>
      </c>
      <c r="F374" s="102">
        <v>118.2</v>
      </c>
      <c r="G374" s="102">
        <v>12.5</v>
      </c>
      <c r="H374" s="102">
        <v>6.1</v>
      </c>
      <c r="I374" s="102">
        <v>10.8</v>
      </c>
      <c r="J374" s="102">
        <v>37.9</v>
      </c>
      <c r="K374" s="102">
        <v>20.9</v>
      </c>
      <c r="L374" s="102">
        <v>11.9</v>
      </c>
      <c r="M374" s="102">
        <v>84.1</v>
      </c>
      <c r="N374" s="102">
        <v>6.1</v>
      </c>
      <c r="O374" s="102">
        <v>13.1</v>
      </c>
      <c r="P374" s="102">
        <v>12.1</v>
      </c>
      <c r="Q374" s="102">
        <v>49.1</v>
      </c>
      <c r="R374" s="102">
        <v>25.7</v>
      </c>
      <c r="S374" s="102">
        <v>638.8</v>
      </c>
      <c r="T374" s="102">
        <v>0.7</v>
      </c>
      <c r="U374" s="102">
        <v>562.8</v>
      </c>
      <c r="V374" s="102">
        <v>0.9</v>
      </c>
      <c r="W374" s="102">
        <v>307.8</v>
      </c>
      <c r="X374" s="102">
        <v>5.3</v>
      </c>
      <c r="Y374" s="102">
        <v>6.8</v>
      </c>
      <c r="Z374" s="102">
        <v>1.8</v>
      </c>
      <c r="AA374" s="102">
        <v>14.0</v>
      </c>
      <c r="AB374" s="102">
        <v>325.6</v>
      </c>
      <c r="AC374" s="102">
        <v>2.2</v>
      </c>
      <c r="AD374" s="102">
        <v>37.3</v>
      </c>
      <c r="AE374" s="102">
        <v>21.6</v>
      </c>
      <c r="AF374" s="102">
        <v>23.6</v>
      </c>
      <c r="AG374" s="102">
        <v>15.4</v>
      </c>
      <c r="AH374" s="102">
        <v>10.5</v>
      </c>
      <c r="AI374" s="102">
        <v>10.6</v>
      </c>
      <c r="AJ374" s="102">
        <v>10.5</v>
      </c>
      <c r="AK374" s="102">
        <v>127.9</v>
      </c>
      <c r="AL374" s="102">
        <v>24.2</v>
      </c>
      <c r="AM374" s="102"/>
      <c r="AN374" s="102">
        <v>10.0</v>
      </c>
      <c r="AO374" s="102">
        <v>1453.4</v>
      </c>
      <c r="AP374" s="102">
        <v>-7.4</v>
      </c>
    </row>
    <row r="375" ht="15.75" customHeight="1">
      <c r="A375" s="102" t="s">
        <v>667</v>
      </c>
      <c r="B375" s="102">
        <v>15083.0</v>
      </c>
      <c r="C375" s="102" t="s">
        <v>544</v>
      </c>
      <c r="D375" s="102">
        <v>176.1</v>
      </c>
      <c r="E375" s="102">
        <v>1.3</v>
      </c>
      <c r="F375" s="102">
        <v>74.4</v>
      </c>
      <c r="G375" s="102">
        <v>14.0</v>
      </c>
      <c r="H375" s="102">
        <v>5.7</v>
      </c>
      <c r="I375" s="102">
        <v>11.6</v>
      </c>
      <c r="J375" s="102">
        <v>40.2</v>
      </c>
      <c r="K375" s="102">
        <v>18.3</v>
      </c>
      <c r="L375" s="102">
        <v>10.1</v>
      </c>
      <c r="M375" s="102">
        <v>87.8</v>
      </c>
      <c r="N375" s="102">
        <v>6.0</v>
      </c>
      <c r="O375" s="102">
        <v>9.0</v>
      </c>
      <c r="P375" s="102">
        <v>12.3</v>
      </c>
      <c r="Q375" s="102">
        <v>53.8</v>
      </c>
      <c r="R375" s="102">
        <v>24.9</v>
      </c>
      <c r="S375" s="102">
        <v>705.3</v>
      </c>
      <c r="T375" s="102">
        <v>1.6</v>
      </c>
      <c r="U375" s="102">
        <v>521.0</v>
      </c>
      <c r="V375" s="102">
        <v>0.7</v>
      </c>
      <c r="W375" s="102">
        <v>515.1</v>
      </c>
      <c r="X375" s="102">
        <v>4.9</v>
      </c>
      <c r="Y375" s="102">
        <v>6.2</v>
      </c>
      <c r="Z375" s="102">
        <v>2.0</v>
      </c>
      <c r="AA375" s="102">
        <v>0.7</v>
      </c>
      <c r="AB375" s="102">
        <v>320.8</v>
      </c>
      <c r="AC375" s="102">
        <v>3.3</v>
      </c>
      <c r="AD375" s="102">
        <v>38.1</v>
      </c>
      <c r="AE375" s="102">
        <v>27.0</v>
      </c>
      <c r="AF375" s="102">
        <v>21.9</v>
      </c>
      <c r="AG375" s="102">
        <v>9.7</v>
      </c>
      <c r="AH375" s="102">
        <v>8.1</v>
      </c>
      <c r="AI375" s="102">
        <v>7.8</v>
      </c>
      <c r="AJ375" s="102">
        <v>16.0</v>
      </c>
      <c r="AK375" s="102">
        <v>87.1</v>
      </c>
      <c r="AL375" s="102">
        <v>23.9</v>
      </c>
      <c r="AM375" s="102"/>
      <c r="AN375" s="102">
        <v>35.0</v>
      </c>
      <c r="AO375" s="102">
        <v>2366.6</v>
      </c>
      <c r="AP375" s="102">
        <v>-4.2</v>
      </c>
    </row>
    <row r="376" ht="15.75" customHeight="1">
      <c r="A376" s="102" t="s">
        <v>667</v>
      </c>
      <c r="B376" s="102">
        <v>15084.0</v>
      </c>
      <c r="C376" s="102" t="s">
        <v>545</v>
      </c>
      <c r="D376" s="102">
        <v>189.4</v>
      </c>
      <c r="E376" s="102">
        <v>2.0</v>
      </c>
      <c r="F376" s="102">
        <v>134.0</v>
      </c>
      <c r="G376" s="102">
        <v>12.6</v>
      </c>
      <c r="H376" s="102">
        <v>5.6</v>
      </c>
      <c r="I376" s="102">
        <v>11.1</v>
      </c>
      <c r="J376" s="102">
        <v>37.5</v>
      </c>
      <c r="K376" s="102">
        <v>20.4</v>
      </c>
      <c r="L376" s="102">
        <v>12.9</v>
      </c>
      <c r="M376" s="102">
        <v>93.3</v>
      </c>
      <c r="N376" s="102">
        <v>5.8</v>
      </c>
      <c r="O376" s="102">
        <v>12.5</v>
      </c>
      <c r="P376" s="102">
        <v>13.3</v>
      </c>
      <c r="Q376" s="102">
        <v>44.2</v>
      </c>
      <c r="R376" s="102">
        <v>30.1</v>
      </c>
      <c r="S376" s="102">
        <v>640.0</v>
      </c>
      <c r="T376" s="102">
        <v>0.7</v>
      </c>
      <c r="U376" s="102">
        <v>567.0</v>
      </c>
      <c r="V376" s="102">
        <v>0.5</v>
      </c>
      <c r="W376" s="102">
        <v>291.4</v>
      </c>
      <c r="X376" s="102">
        <v>5.1</v>
      </c>
      <c r="Y376" s="102">
        <v>5.4</v>
      </c>
      <c r="Z376" s="102">
        <v>1.4</v>
      </c>
      <c r="AA376" s="102">
        <v>0.4</v>
      </c>
      <c r="AB376" s="102">
        <v>281.7</v>
      </c>
      <c r="AC376" s="102">
        <v>2.3</v>
      </c>
      <c r="AD376" s="102">
        <v>33.6</v>
      </c>
      <c r="AE376" s="102">
        <v>23.0</v>
      </c>
      <c r="AF376" s="102">
        <v>29.0</v>
      </c>
      <c r="AG376" s="102">
        <v>12.0</v>
      </c>
      <c r="AH376" s="102">
        <v>11.1</v>
      </c>
      <c r="AI376" s="102">
        <v>11.2</v>
      </c>
      <c r="AJ376" s="102">
        <v>17.0</v>
      </c>
      <c r="AK376" s="102">
        <v>125.1</v>
      </c>
      <c r="AL376" s="102">
        <v>23.9</v>
      </c>
      <c r="AM376" s="102"/>
      <c r="AN376" s="102">
        <v>33.0</v>
      </c>
      <c r="AO376" s="102">
        <v>1413.7</v>
      </c>
      <c r="AP376" s="102">
        <v>-6.9</v>
      </c>
    </row>
    <row r="377" ht="15.75" customHeight="1">
      <c r="A377" s="102" t="s">
        <v>667</v>
      </c>
      <c r="B377" s="102">
        <v>15085.0</v>
      </c>
      <c r="C377" s="102" t="s">
        <v>546</v>
      </c>
      <c r="D377" s="102">
        <v>227.1</v>
      </c>
      <c r="E377" s="102">
        <v>1.3</v>
      </c>
      <c r="F377" s="102">
        <v>107.9</v>
      </c>
      <c r="G377" s="102">
        <v>13.0</v>
      </c>
      <c r="H377" s="102">
        <v>5.8</v>
      </c>
      <c r="I377" s="102">
        <v>11.0</v>
      </c>
      <c r="J377" s="102">
        <v>37.2</v>
      </c>
      <c r="K377" s="102">
        <v>20.9</v>
      </c>
      <c r="L377" s="102">
        <v>12.1</v>
      </c>
      <c r="M377" s="102">
        <v>111.0</v>
      </c>
      <c r="N377" s="102">
        <v>6.5</v>
      </c>
      <c r="O377" s="102">
        <v>8.4</v>
      </c>
      <c r="P377" s="102">
        <v>10.8</v>
      </c>
      <c r="Q377" s="102">
        <v>53.2</v>
      </c>
      <c r="R377" s="102">
        <v>27.6</v>
      </c>
      <c r="S377" s="102">
        <v>629.0</v>
      </c>
      <c r="T377" s="102">
        <v>1.4</v>
      </c>
      <c r="U377" s="102">
        <v>565.8</v>
      </c>
      <c r="V377" s="102">
        <v>0.7</v>
      </c>
      <c r="W377" s="102">
        <v>220.7</v>
      </c>
      <c r="X377" s="102">
        <v>5.7</v>
      </c>
      <c r="Y377" s="102">
        <v>7.3</v>
      </c>
      <c r="Z377" s="102">
        <v>2.2</v>
      </c>
      <c r="AA377" s="102">
        <v>0.6</v>
      </c>
      <c r="AB377" s="102">
        <v>303.7</v>
      </c>
      <c r="AC377" s="102">
        <v>2.1</v>
      </c>
      <c r="AD377" s="102">
        <v>33.1</v>
      </c>
      <c r="AE377" s="102">
        <v>22.7</v>
      </c>
      <c r="AF377" s="102">
        <v>31.5</v>
      </c>
      <c r="AG377" s="102">
        <v>10.6</v>
      </c>
      <c r="AH377" s="102">
        <v>8.3</v>
      </c>
      <c r="AI377" s="102">
        <v>8.0</v>
      </c>
      <c r="AJ377" s="102">
        <v>13.5</v>
      </c>
      <c r="AK377" s="102">
        <v>107.0</v>
      </c>
      <c r="AL377" s="102">
        <v>23.6</v>
      </c>
      <c r="AM377" s="102"/>
      <c r="AN377" s="102">
        <v>22.0</v>
      </c>
      <c r="AO377" s="102">
        <v>2104.5</v>
      </c>
      <c r="AP377" s="102">
        <v>-7.1</v>
      </c>
    </row>
    <row r="378" ht="15.75" customHeight="1">
      <c r="A378" s="102" t="s">
        <v>667</v>
      </c>
      <c r="B378" s="102">
        <v>15086.0</v>
      </c>
      <c r="C378" s="102" t="s">
        <v>547</v>
      </c>
      <c r="D378" s="102">
        <v>94.3</v>
      </c>
      <c r="E378" s="102">
        <v>1.3</v>
      </c>
      <c r="F378" s="102">
        <v>59.8</v>
      </c>
      <c r="G378" s="102">
        <v>13.4</v>
      </c>
      <c r="H378" s="102">
        <v>5.6</v>
      </c>
      <c r="I378" s="102">
        <v>10.8</v>
      </c>
      <c r="J378" s="102">
        <v>39.7</v>
      </c>
      <c r="K378" s="102">
        <v>19.3</v>
      </c>
      <c r="L378" s="102">
        <v>11.3</v>
      </c>
      <c r="M378" s="102">
        <v>46.9</v>
      </c>
      <c r="N378" s="102">
        <v>6.2</v>
      </c>
      <c r="O378" s="102">
        <v>11.9</v>
      </c>
      <c r="P378" s="102">
        <v>14.1</v>
      </c>
      <c r="Q378" s="102">
        <v>50.4</v>
      </c>
      <c r="R378" s="102">
        <v>23.6</v>
      </c>
      <c r="S378" s="102">
        <v>688.9</v>
      </c>
      <c r="T378" s="102">
        <v>1.8</v>
      </c>
      <c r="U378" s="102">
        <v>541.0</v>
      </c>
      <c r="V378" s="102">
        <v>0.8</v>
      </c>
      <c r="W378" s="102">
        <v>217.4</v>
      </c>
      <c r="X378" s="102">
        <v>6.1</v>
      </c>
      <c r="Y378" s="102">
        <v>6.6</v>
      </c>
      <c r="Z378" s="102">
        <v>2.4</v>
      </c>
      <c r="AA378" s="102">
        <v>0.6</v>
      </c>
      <c r="AB378" s="102">
        <v>293.0</v>
      </c>
      <c r="AC378" s="102">
        <v>4.6</v>
      </c>
      <c r="AD378" s="102">
        <v>37.4</v>
      </c>
      <c r="AE378" s="102">
        <v>18.4</v>
      </c>
      <c r="AF378" s="102">
        <v>28.8</v>
      </c>
      <c r="AG378" s="102">
        <v>10.8</v>
      </c>
      <c r="AH378" s="102">
        <v>9.5</v>
      </c>
      <c r="AI378" s="102">
        <v>9.4</v>
      </c>
      <c r="AJ378" s="102">
        <v>15.5</v>
      </c>
      <c r="AK378" s="102">
        <v>101.9</v>
      </c>
      <c r="AL378" s="102">
        <v>23.6</v>
      </c>
      <c r="AM378" s="102"/>
      <c r="AN378" s="102">
        <v>8.0</v>
      </c>
      <c r="AO378" s="102">
        <v>1576.8</v>
      </c>
      <c r="AP378" s="102">
        <v>-6.1</v>
      </c>
    </row>
    <row r="379" ht="15.75" customHeight="1">
      <c r="A379" s="102" t="s">
        <v>667</v>
      </c>
      <c r="B379" s="102">
        <v>15087.0</v>
      </c>
      <c r="C379" s="102" t="s">
        <v>548</v>
      </c>
      <c r="D379" s="102">
        <v>146.1</v>
      </c>
      <c r="E379" s="102">
        <v>1.3</v>
      </c>
      <c r="F379" s="102">
        <v>100.9</v>
      </c>
      <c r="G379" s="102">
        <v>12.4</v>
      </c>
      <c r="H379" s="102">
        <v>5.4</v>
      </c>
      <c r="I379" s="102">
        <v>10.3</v>
      </c>
      <c r="J379" s="102">
        <v>37.6</v>
      </c>
      <c r="K379" s="102">
        <v>21.6</v>
      </c>
      <c r="L379" s="102">
        <v>12.7</v>
      </c>
      <c r="M379" s="102">
        <v>72.0</v>
      </c>
      <c r="N379" s="102">
        <v>5.9</v>
      </c>
      <c r="O379" s="102">
        <v>16.0</v>
      </c>
      <c r="P379" s="102">
        <v>13.8</v>
      </c>
      <c r="Q379" s="102">
        <v>49.3</v>
      </c>
      <c r="R379" s="102">
        <v>20.9</v>
      </c>
      <c r="S379" s="102">
        <v>663.9</v>
      </c>
      <c r="T379" s="102">
        <v>1.1</v>
      </c>
      <c r="U379" s="102">
        <v>547.0</v>
      </c>
      <c r="V379" s="102">
        <v>0.6</v>
      </c>
      <c r="W379" s="102">
        <v>162.0</v>
      </c>
      <c r="X379" s="102">
        <v>5.3</v>
      </c>
      <c r="Y379" s="102">
        <v>6.4</v>
      </c>
      <c r="Z379" s="102">
        <v>2.2</v>
      </c>
      <c r="AA379" s="102">
        <v>0.4</v>
      </c>
      <c r="AB379" s="102">
        <v>273.7</v>
      </c>
      <c r="AC379" s="102">
        <v>2.6</v>
      </c>
      <c r="AD379" s="102">
        <v>32.7</v>
      </c>
      <c r="AE379" s="102">
        <v>23.9</v>
      </c>
      <c r="AF379" s="102">
        <v>29.9</v>
      </c>
      <c r="AG379" s="102">
        <v>10.9</v>
      </c>
      <c r="AH379" s="102">
        <v>14.1</v>
      </c>
      <c r="AI379" s="102">
        <v>14.5</v>
      </c>
      <c r="AJ379" s="102">
        <v>25.9</v>
      </c>
      <c r="AK379" s="102">
        <v>131.4</v>
      </c>
      <c r="AL379" s="102">
        <v>23.5</v>
      </c>
      <c r="AM379" s="102"/>
      <c r="AN379" s="102">
        <v>22.0</v>
      </c>
      <c r="AO379" s="102">
        <v>1448.8</v>
      </c>
      <c r="AP379" s="102">
        <v>-8.1</v>
      </c>
    </row>
    <row r="380" ht="15.75" customHeight="1">
      <c r="A380" s="102" t="s">
        <v>667</v>
      </c>
      <c r="B380" s="102">
        <v>15088.0</v>
      </c>
      <c r="C380" s="102" t="s">
        <v>549</v>
      </c>
      <c r="D380" s="102">
        <v>193.6</v>
      </c>
      <c r="E380" s="102">
        <v>1.7</v>
      </c>
      <c r="F380" s="102">
        <v>135.0</v>
      </c>
      <c r="G380" s="102">
        <v>13.4</v>
      </c>
      <c r="H380" s="102">
        <v>5.8</v>
      </c>
      <c r="I380" s="102">
        <v>11.3</v>
      </c>
      <c r="J380" s="102">
        <v>38.9</v>
      </c>
      <c r="K380" s="102">
        <v>20.0</v>
      </c>
      <c r="L380" s="102">
        <v>10.6</v>
      </c>
      <c r="M380" s="102">
        <v>95.9</v>
      </c>
      <c r="N380" s="102">
        <v>5.6</v>
      </c>
      <c r="O380" s="102">
        <v>10.2</v>
      </c>
      <c r="P380" s="102">
        <v>11.4</v>
      </c>
      <c r="Q380" s="102">
        <v>55.3</v>
      </c>
      <c r="R380" s="102">
        <v>23.2</v>
      </c>
      <c r="S380" s="102">
        <v>693.2</v>
      </c>
      <c r="T380" s="102">
        <v>1.2</v>
      </c>
      <c r="U380" s="102">
        <v>523.7</v>
      </c>
      <c r="V380" s="102">
        <v>0.9</v>
      </c>
      <c r="W380" s="102">
        <v>358.1</v>
      </c>
      <c r="X380" s="102">
        <v>5.7</v>
      </c>
      <c r="Y380" s="102">
        <v>6.3</v>
      </c>
      <c r="Z380" s="102">
        <v>1.9</v>
      </c>
      <c r="AA380" s="102">
        <v>0.8</v>
      </c>
      <c r="AB380" s="102">
        <v>339.0</v>
      </c>
      <c r="AC380" s="102">
        <v>2.1</v>
      </c>
      <c r="AD380" s="102">
        <v>37.1</v>
      </c>
      <c r="AE380" s="102">
        <v>27.6</v>
      </c>
      <c r="AF380" s="102">
        <v>18.3</v>
      </c>
      <c r="AG380" s="102">
        <v>15.0</v>
      </c>
      <c r="AH380" s="102">
        <v>9.4</v>
      </c>
      <c r="AI380" s="102">
        <v>9.3</v>
      </c>
      <c r="AJ380" s="102">
        <v>19.1</v>
      </c>
      <c r="AK380" s="102">
        <v>111.2</v>
      </c>
      <c r="AL380" s="102">
        <v>25.0</v>
      </c>
      <c r="AM380" s="102"/>
      <c r="AN380" s="102">
        <v>20.0</v>
      </c>
      <c r="AO380" s="102">
        <v>1433.4</v>
      </c>
      <c r="AP380" s="102">
        <v>-5.1</v>
      </c>
    </row>
    <row r="381" ht="15.75" customHeight="1">
      <c r="A381" s="102" t="s">
        <v>667</v>
      </c>
      <c r="B381" s="102">
        <v>15089.0</v>
      </c>
      <c r="C381" s="102" t="s">
        <v>550</v>
      </c>
      <c r="D381" s="102">
        <v>204.2</v>
      </c>
      <c r="E381" s="102">
        <v>1.5</v>
      </c>
      <c r="F381" s="102">
        <v>143.1</v>
      </c>
      <c r="G381" s="102">
        <v>12.7</v>
      </c>
      <c r="H381" s="102">
        <v>5.9</v>
      </c>
      <c r="I381" s="102">
        <v>10.9</v>
      </c>
      <c r="J381" s="102">
        <v>37.5</v>
      </c>
      <c r="K381" s="102">
        <v>21.0</v>
      </c>
      <c r="L381" s="102">
        <v>12.1</v>
      </c>
      <c r="M381" s="102">
        <v>99.8</v>
      </c>
      <c r="N381" s="102">
        <v>6.6</v>
      </c>
      <c r="O381" s="102">
        <v>12.7</v>
      </c>
      <c r="P381" s="102">
        <v>15.8</v>
      </c>
      <c r="Q381" s="102">
        <v>48.3</v>
      </c>
      <c r="R381" s="102">
        <v>23.2</v>
      </c>
      <c r="S381" s="102">
        <v>602.0</v>
      </c>
      <c r="T381" s="102">
        <v>0.4</v>
      </c>
      <c r="U381" s="102">
        <v>577.8</v>
      </c>
      <c r="V381" s="102">
        <v>0.7</v>
      </c>
      <c r="W381" s="102">
        <v>244.9</v>
      </c>
      <c r="X381" s="102">
        <v>5.3</v>
      </c>
      <c r="Y381" s="102">
        <v>5.8</v>
      </c>
      <c r="Z381" s="102">
        <v>2.4</v>
      </c>
      <c r="AA381" s="102">
        <v>1.1</v>
      </c>
      <c r="AB381" s="102">
        <v>293.9</v>
      </c>
      <c r="AC381" s="102">
        <v>1.9</v>
      </c>
      <c r="AD381" s="102">
        <v>34.0</v>
      </c>
      <c r="AE381" s="102">
        <v>20.8</v>
      </c>
      <c r="AF381" s="102">
        <v>30.9</v>
      </c>
      <c r="AG381" s="102">
        <v>12.4</v>
      </c>
      <c r="AH381" s="102">
        <v>12.7</v>
      </c>
      <c r="AI381" s="102">
        <v>12.8</v>
      </c>
      <c r="AJ381" s="102">
        <v>18.1</v>
      </c>
      <c r="AK381" s="102">
        <v>140.9</v>
      </c>
      <c r="AL381" s="102">
        <v>22.8</v>
      </c>
      <c r="AM381" s="102"/>
      <c r="AN381" s="102">
        <v>21.0</v>
      </c>
      <c r="AO381" s="102">
        <v>1426.4</v>
      </c>
      <c r="AP381" s="102">
        <v>-8.3</v>
      </c>
    </row>
    <row r="382" ht="15.75" customHeight="1">
      <c r="A382" s="102" t="s">
        <v>667</v>
      </c>
      <c r="B382" s="102">
        <v>15090.0</v>
      </c>
      <c r="C382" s="102" t="s">
        <v>551</v>
      </c>
      <c r="D382" s="102">
        <v>118.5</v>
      </c>
      <c r="E382" s="102">
        <v>1.6</v>
      </c>
      <c r="F382" s="102">
        <v>48.9</v>
      </c>
      <c r="G382" s="102">
        <v>14.0</v>
      </c>
      <c r="H382" s="102">
        <v>6.2</v>
      </c>
      <c r="I382" s="102">
        <v>10.9</v>
      </c>
      <c r="J382" s="102">
        <v>39.2</v>
      </c>
      <c r="K382" s="102">
        <v>19.1</v>
      </c>
      <c r="L382" s="102">
        <v>10.7</v>
      </c>
      <c r="M382" s="102">
        <v>58.6</v>
      </c>
      <c r="N382" s="102">
        <v>7.5</v>
      </c>
      <c r="O382" s="102">
        <v>13.1</v>
      </c>
      <c r="P382" s="102">
        <v>10.9</v>
      </c>
      <c r="Q382" s="102">
        <v>48.8</v>
      </c>
      <c r="R382" s="102">
        <v>27.2</v>
      </c>
      <c r="S382" s="102">
        <v>649.1</v>
      </c>
      <c r="T382" s="102">
        <v>-0.1</v>
      </c>
      <c r="U382" s="102">
        <v>557.1</v>
      </c>
      <c r="V382" s="102">
        <v>0.4</v>
      </c>
      <c r="W382" s="102">
        <v>173.8</v>
      </c>
      <c r="X382" s="102">
        <v>4.4</v>
      </c>
      <c r="Y382" s="102">
        <v>5.5</v>
      </c>
      <c r="Z382" s="102">
        <v>1.6</v>
      </c>
      <c r="AA382" s="102">
        <v>4.3</v>
      </c>
      <c r="AB382" s="102">
        <v>290.5</v>
      </c>
      <c r="AC382" s="102">
        <v>5.2</v>
      </c>
      <c r="AD382" s="102">
        <v>27.8</v>
      </c>
      <c r="AE382" s="102">
        <v>20.6</v>
      </c>
      <c r="AF382" s="102">
        <v>34.4</v>
      </c>
      <c r="AG382" s="102">
        <v>12.0</v>
      </c>
      <c r="AH382" s="102">
        <v>13.5</v>
      </c>
      <c r="AI382" s="102">
        <v>13.3</v>
      </c>
      <c r="AJ382" s="102">
        <v>30.1</v>
      </c>
      <c r="AK382" s="102">
        <v>140.8</v>
      </c>
      <c r="AL382" s="102">
        <v>25.1</v>
      </c>
      <c r="AM382" s="102"/>
      <c r="AN382" s="102">
        <v>25.0</v>
      </c>
      <c r="AO382" s="102">
        <v>2423.1</v>
      </c>
      <c r="AP382" s="102">
        <v>-6.9</v>
      </c>
    </row>
    <row r="383" ht="15.75" customHeight="1">
      <c r="A383" s="102" t="s">
        <v>667</v>
      </c>
      <c r="B383" s="102">
        <v>15091.0</v>
      </c>
      <c r="C383" s="102" t="s">
        <v>552</v>
      </c>
      <c r="D383" s="102">
        <v>133.9</v>
      </c>
      <c r="E383" s="102">
        <v>1.3</v>
      </c>
      <c r="F383" s="102">
        <v>69.4</v>
      </c>
      <c r="G383" s="102">
        <v>12.5</v>
      </c>
      <c r="H383" s="102">
        <v>5.6</v>
      </c>
      <c r="I383" s="102">
        <v>10.4</v>
      </c>
      <c r="J383" s="102">
        <v>38.3</v>
      </c>
      <c r="K383" s="102">
        <v>21.2</v>
      </c>
      <c r="L383" s="102">
        <v>12.0</v>
      </c>
      <c r="M383" s="102">
        <v>65.9</v>
      </c>
      <c r="N383" s="102">
        <v>6.3</v>
      </c>
      <c r="O383" s="102">
        <v>9.8</v>
      </c>
      <c r="P383" s="102">
        <v>14.2</v>
      </c>
      <c r="Q383" s="102">
        <v>50.5</v>
      </c>
      <c r="R383" s="102">
        <v>25.5</v>
      </c>
      <c r="S383" s="102">
        <v>670.6</v>
      </c>
      <c r="T383" s="102">
        <v>0.8</v>
      </c>
      <c r="U383" s="102">
        <v>541.5</v>
      </c>
      <c r="V383" s="102">
        <v>0.8</v>
      </c>
      <c r="W383" s="102">
        <v>349.7</v>
      </c>
      <c r="X383" s="102">
        <v>5.9</v>
      </c>
      <c r="Y383" s="102">
        <v>6.9</v>
      </c>
      <c r="Z383" s="102">
        <v>1.9</v>
      </c>
      <c r="AA383" s="102">
        <v>0.7</v>
      </c>
      <c r="AB383" s="102">
        <v>297.7</v>
      </c>
      <c r="AC383" s="102">
        <v>3.4</v>
      </c>
      <c r="AD383" s="102">
        <v>37.4</v>
      </c>
      <c r="AE383" s="102">
        <v>20.1</v>
      </c>
      <c r="AF383" s="102">
        <v>26.9</v>
      </c>
      <c r="AG383" s="102">
        <v>12.2</v>
      </c>
      <c r="AH383" s="102">
        <v>10.6</v>
      </c>
      <c r="AI383" s="102">
        <v>10.4</v>
      </c>
      <c r="AJ383" s="102">
        <v>21.1</v>
      </c>
      <c r="AK383" s="102">
        <v>107.4</v>
      </c>
      <c r="AL383" s="102">
        <v>24.4</v>
      </c>
      <c r="AM383" s="102"/>
      <c r="AN383" s="102">
        <v>10.0</v>
      </c>
      <c r="AO383" s="102">
        <v>1930.1</v>
      </c>
      <c r="AP383" s="102">
        <v>-7.0</v>
      </c>
    </row>
    <row r="384" ht="15.75" customHeight="1">
      <c r="A384" s="102" t="s">
        <v>668</v>
      </c>
      <c r="B384" s="102">
        <v>16051.0</v>
      </c>
      <c r="C384" s="102" t="s">
        <v>554</v>
      </c>
      <c r="D384" s="102">
        <v>207.9</v>
      </c>
      <c r="E384" s="102">
        <v>4.0</v>
      </c>
      <c r="F384" s="102">
        <v>772.3</v>
      </c>
      <c r="G384" s="102">
        <v>14.0</v>
      </c>
      <c r="H384" s="102">
        <v>8.3</v>
      </c>
      <c r="I384" s="102">
        <v>15.3</v>
      </c>
      <c r="J384" s="102">
        <v>35.1</v>
      </c>
      <c r="K384" s="102">
        <v>17.9</v>
      </c>
      <c r="L384" s="102">
        <v>9.4</v>
      </c>
      <c r="M384" s="102">
        <v>100.9</v>
      </c>
      <c r="N384" s="102">
        <v>5.9</v>
      </c>
      <c r="O384" s="102">
        <v>8.0</v>
      </c>
      <c r="P384" s="102">
        <v>11.6</v>
      </c>
      <c r="Q384" s="102">
        <v>39.6</v>
      </c>
      <c r="R384" s="102">
        <v>40.8</v>
      </c>
      <c r="S384" s="102">
        <v>510.2</v>
      </c>
      <c r="T384" s="102">
        <v>2.0</v>
      </c>
      <c r="U384" s="102">
        <v>554.5</v>
      </c>
      <c r="V384" s="102">
        <v>0.4</v>
      </c>
      <c r="W384" s="102">
        <v>332.8</v>
      </c>
      <c r="X384" s="102">
        <v>9.6</v>
      </c>
      <c r="Y384" s="102">
        <v>9.3</v>
      </c>
      <c r="Z384" s="102">
        <v>1.9</v>
      </c>
      <c r="AA384" s="102">
        <v>0.3</v>
      </c>
      <c r="AB384" s="102">
        <v>476.9</v>
      </c>
      <c r="AC384" s="102">
        <v>0.4</v>
      </c>
      <c r="AD384" s="102">
        <v>16.2</v>
      </c>
      <c r="AE384" s="102">
        <v>20.7</v>
      </c>
      <c r="AF384" s="102">
        <v>30.9</v>
      </c>
      <c r="AG384" s="102">
        <v>31.6</v>
      </c>
      <c r="AH384" s="102">
        <v>8.0</v>
      </c>
      <c r="AI384" s="102">
        <v>7.7</v>
      </c>
      <c r="AJ384" s="102">
        <v>18.4</v>
      </c>
      <c r="AK384" s="102">
        <v>116.3</v>
      </c>
      <c r="AL384" s="102">
        <v>28.3</v>
      </c>
      <c r="AM384" s="102"/>
      <c r="AN384" s="102">
        <v>1.0</v>
      </c>
      <c r="AO384" s="102">
        <v>269.2</v>
      </c>
      <c r="AP384" s="102">
        <v>-1.0</v>
      </c>
    </row>
    <row r="385" ht="15.75" customHeight="1">
      <c r="A385" s="102" t="s">
        <v>668</v>
      </c>
      <c r="B385" s="102">
        <v>16052.0</v>
      </c>
      <c r="C385" s="102" t="s">
        <v>555</v>
      </c>
      <c r="D385" s="102">
        <v>98.4</v>
      </c>
      <c r="E385" s="102">
        <v>1.7</v>
      </c>
      <c r="F385" s="102">
        <v>647.6</v>
      </c>
      <c r="G385" s="102">
        <v>11.9</v>
      </c>
      <c r="H385" s="102">
        <v>5.9</v>
      </c>
      <c r="I385" s="102">
        <v>11.8</v>
      </c>
      <c r="J385" s="102">
        <v>36.7</v>
      </c>
      <c r="K385" s="102">
        <v>21.1</v>
      </c>
      <c r="L385" s="102">
        <v>12.6</v>
      </c>
      <c r="M385" s="102">
        <v>47.6</v>
      </c>
      <c r="N385" s="102">
        <v>4.6</v>
      </c>
      <c r="O385" s="102">
        <v>9.0</v>
      </c>
      <c r="P385" s="102">
        <v>14.0</v>
      </c>
      <c r="Q385" s="102">
        <v>40.4</v>
      </c>
      <c r="R385" s="102">
        <v>36.6</v>
      </c>
      <c r="S385" s="102">
        <v>519.6</v>
      </c>
      <c r="T385" s="102">
        <v>0.8</v>
      </c>
      <c r="U385" s="102">
        <v>630.0</v>
      </c>
      <c r="V385" s="102">
        <v>0.4</v>
      </c>
      <c r="W385" s="102">
        <v>239.4</v>
      </c>
      <c r="X385" s="102">
        <v>7.5</v>
      </c>
      <c r="Y385" s="102">
        <v>9.3</v>
      </c>
      <c r="Z385" s="102">
        <v>2.5</v>
      </c>
      <c r="AA385" s="102">
        <v>0.9</v>
      </c>
      <c r="AB385" s="102">
        <v>359.8</v>
      </c>
      <c r="AC385" s="102">
        <v>0.5</v>
      </c>
      <c r="AD385" s="102">
        <v>19.1</v>
      </c>
      <c r="AE385" s="102">
        <v>21.3</v>
      </c>
      <c r="AF385" s="102">
        <v>35.2</v>
      </c>
      <c r="AG385" s="102">
        <v>24.0</v>
      </c>
      <c r="AH385" s="102">
        <v>11.1</v>
      </c>
      <c r="AI385" s="102">
        <v>10.9</v>
      </c>
      <c r="AJ385" s="102">
        <v>18.7</v>
      </c>
      <c r="AK385" s="102">
        <v>125.4</v>
      </c>
      <c r="AL385" s="102">
        <v>24.2</v>
      </c>
      <c r="AM385" s="102"/>
      <c r="AN385" s="102">
        <v>1.0</v>
      </c>
      <c r="AO385" s="102">
        <v>151.9</v>
      </c>
      <c r="AP385" s="102">
        <v>-7.3</v>
      </c>
    </row>
    <row r="386" ht="15.75" customHeight="1">
      <c r="A386" s="102" t="s">
        <v>668</v>
      </c>
      <c r="B386" s="102">
        <v>16053.0</v>
      </c>
      <c r="C386" s="102" t="s">
        <v>556</v>
      </c>
      <c r="D386" s="102">
        <v>106.0</v>
      </c>
      <c r="E386" s="102">
        <v>6.9</v>
      </c>
      <c r="F386" s="102">
        <v>925.5</v>
      </c>
      <c r="G386" s="102">
        <v>13.6</v>
      </c>
      <c r="H386" s="102">
        <v>10.9</v>
      </c>
      <c r="I386" s="102">
        <v>17.9</v>
      </c>
      <c r="J386" s="102">
        <v>31.2</v>
      </c>
      <c r="K386" s="102">
        <v>17.3</v>
      </c>
      <c r="L386" s="102">
        <v>9.0</v>
      </c>
      <c r="M386" s="102">
        <v>52.5</v>
      </c>
      <c r="N386" s="102">
        <v>5.5</v>
      </c>
      <c r="O386" s="102">
        <v>3.4</v>
      </c>
      <c r="P386" s="102">
        <v>10.8</v>
      </c>
      <c r="Q386" s="102">
        <v>29.3</v>
      </c>
      <c r="R386" s="102">
        <v>56.5</v>
      </c>
      <c r="S386" s="102">
        <v>457.3</v>
      </c>
      <c r="T386" s="102">
        <v>5.5</v>
      </c>
      <c r="U386" s="102">
        <v>560.4</v>
      </c>
      <c r="V386" s="102">
        <v>0.8</v>
      </c>
      <c r="W386" s="102">
        <v>524.5</v>
      </c>
      <c r="X386" s="102">
        <v>7.9</v>
      </c>
      <c r="Y386" s="102">
        <v>7.9</v>
      </c>
      <c r="Z386" s="102">
        <v>0.9</v>
      </c>
      <c r="AA386" s="102">
        <v>0.6</v>
      </c>
      <c r="AB386" s="102">
        <v>483.4</v>
      </c>
      <c r="AC386" s="102">
        <v>0.1</v>
      </c>
      <c r="AD386" s="102">
        <v>24.7</v>
      </c>
      <c r="AE386" s="102">
        <v>14.0</v>
      </c>
      <c r="AF386" s="102">
        <v>38.6</v>
      </c>
      <c r="AG386" s="102">
        <v>22.6</v>
      </c>
      <c r="AH386" s="102">
        <v>6.8</v>
      </c>
      <c r="AI386" s="102">
        <v>6.3</v>
      </c>
      <c r="AJ386" s="102">
        <v>12.1</v>
      </c>
      <c r="AK386" s="102">
        <v>74.2</v>
      </c>
      <c r="AL386" s="102">
        <v>24.9</v>
      </c>
      <c r="AM386" s="102"/>
      <c r="AN386" s="102">
        <v>1.0</v>
      </c>
      <c r="AO386" s="102">
        <v>114.5</v>
      </c>
      <c r="AP386" s="102">
        <v>0.6</v>
      </c>
    </row>
    <row r="387" ht="15.75" customHeight="1">
      <c r="A387" s="102" t="s">
        <v>668</v>
      </c>
      <c r="B387" s="102">
        <v>16054.0</v>
      </c>
      <c r="C387" s="102" t="s">
        <v>557</v>
      </c>
      <c r="D387" s="102">
        <v>37.6</v>
      </c>
      <c r="E387" s="102">
        <v>3.1</v>
      </c>
      <c r="F387" s="102">
        <v>366.1</v>
      </c>
      <c r="G387" s="102">
        <v>10.5</v>
      </c>
      <c r="H387" s="102">
        <v>5.5</v>
      </c>
      <c r="I387" s="102">
        <v>10.3</v>
      </c>
      <c r="J387" s="102">
        <v>37.2</v>
      </c>
      <c r="K387" s="102">
        <v>25.0</v>
      </c>
      <c r="L387" s="102">
        <v>11.6</v>
      </c>
      <c r="M387" s="102">
        <v>18.5</v>
      </c>
      <c r="N387" s="102">
        <v>4.4</v>
      </c>
      <c r="O387" s="102">
        <v>6.1</v>
      </c>
      <c r="P387" s="102">
        <v>14.6</v>
      </c>
      <c r="Q387" s="102">
        <v>55.5</v>
      </c>
      <c r="R387" s="102">
        <v>23.8</v>
      </c>
      <c r="S387" s="102">
        <v>601.2</v>
      </c>
      <c r="T387" s="102">
        <v>0.5</v>
      </c>
      <c r="U387" s="102">
        <v>579.4</v>
      </c>
      <c r="V387" s="102">
        <v>0.7</v>
      </c>
      <c r="W387" s="102">
        <v>331.0</v>
      </c>
      <c r="X387" s="102">
        <v>7.9</v>
      </c>
      <c r="Y387" s="102">
        <v>8.8</v>
      </c>
      <c r="Z387" s="102">
        <v>2.0</v>
      </c>
      <c r="AA387" s="102">
        <v>1.2</v>
      </c>
      <c r="AB387" s="102">
        <v>413.1</v>
      </c>
      <c r="AC387" s="102">
        <v>0.0</v>
      </c>
      <c r="AD387" s="102">
        <v>23.0</v>
      </c>
      <c r="AE387" s="102">
        <v>20.9</v>
      </c>
      <c r="AF387" s="102">
        <v>35.9</v>
      </c>
      <c r="AG387" s="102">
        <v>20.1</v>
      </c>
      <c r="AH387" s="102">
        <v>6.8</v>
      </c>
      <c r="AI387" s="102">
        <v>6.4</v>
      </c>
      <c r="AJ387" s="102">
        <v>13.4</v>
      </c>
      <c r="AK387" s="102">
        <v>75.7</v>
      </c>
      <c r="AL387" s="102">
        <v>23.6</v>
      </c>
      <c r="AM387" s="102"/>
      <c r="AN387" s="102">
        <v>1.0</v>
      </c>
      <c r="AO387" s="102">
        <v>102.7</v>
      </c>
      <c r="AP387" s="102">
        <v>-5.5</v>
      </c>
    </row>
    <row r="388" ht="15.75" customHeight="1">
      <c r="A388" s="102" t="s">
        <v>668</v>
      </c>
      <c r="B388" s="102">
        <v>16055.0</v>
      </c>
      <c r="C388" s="102" t="s">
        <v>558</v>
      </c>
      <c r="D388" s="102">
        <v>65.8</v>
      </c>
      <c r="E388" s="102">
        <v>4.7</v>
      </c>
      <c r="F388" s="102">
        <v>782.0</v>
      </c>
      <c r="G388" s="102">
        <v>14.6</v>
      </c>
      <c r="H388" s="102">
        <v>8.6</v>
      </c>
      <c r="I388" s="102">
        <v>15.6</v>
      </c>
      <c r="J388" s="102">
        <v>34.0</v>
      </c>
      <c r="K388" s="102">
        <v>17.3</v>
      </c>
      <c r="L388" s="102">
        <v>10.0</v>
      </c>
      <c r="M388" s="102">
        <v>31.8</v>
      </c>
      <c r="N388" s="102">
        <v>6.7</v>
      </c>
      <c r="O388" s="102">
        <v>6.4</v>
      </c>
      <c r="P388" s="102">
        <v>10.7</v>
      </c>
      <c r="Q388" s="102">
        <v>30.3</v>
      </c>
      <c r="R388" s="102">
        <v>52.6</v>
      </c>
      <c r="S388" s="102">
        <v>477.8</v>
      </c>
      <c r="T388" s="102">
        <v>0.9</v>
      </c>
      <c r="U388" s="102">
        <v>528.9</v>
      </c>
      <c r="V388" s="102">
        <v>0.3</v>
      </c>
      <c r="W388" s="102">
        <v>208.1</v>
      </c>
      <c r="X388" s="102">
        <v>7.5</v>
      </c>
      <c r="Y388" s="102">
        <v>9.1</v>
      </c>
      <c r="Z388" s="102">
        <v>1.7</v>
      </c>
      <c r="AA388" s="102">
        <v>0.4</v>
      </c>
      <c r="AB388" s="102">
        <v>350.5</v>
      </c>
      <c r="AC388" s="102">
        <v>0.2</v>
      </c>
      <c r="AD388" s="102">
        <v>13.9</v>
      </c>
      <c r="AE388" s="102">
        <v>19.8</v>
      </c>
      <c r="AF388" s="102">
        <v>44.6</v>
      </c>
      <c r="AG388" s="102">
        <v>21.5</v>
      </c>
      <c r="AH388" s="102">
        <v>8.5</v>
      </c>
      <c r="AI388" s="102">
        <v>7.8</v>
      </c>
      <c r="AJ388" s="102">
        <v>12.1</v>
      </c>
      <c r="AK388" s="102">
        <v>99.9</v>
      </c>
      <c r="AL388" s="102">
        <v>26.5</v>
      </c>
      <c r="AM388" s="102"/>
      <c r="AN388" s="102">
        <v>1.0</v>
      </c>
      <c r="AO388" s="102">
        <v>84.2</v>
      </c>
      <c r="AP388" s="102">
        <v>0.0</v>
      </c>
    </row>
    <row r="389" ht="15.75" customHeight="1">
      <c r="A389" s="102" t="s">
        <v>668</v>
      </c>
      <c r="B389" s="102">
        <v>16056.0</v>
      </c>
      <c r="C389" s="102" t="s">
        <v>559</v>
      </c>
      <c r="D389" s="102">
        <v>42.7</v>
      </c>
      <c r="E389" s="102">
        <v>4.5</v>
      </c>
      <c r="F389" s="102">
        <v>411.1</v>
      </c>
      <c r="G389" s="102">
        <v>13.4</v>
      </c>
      <c r="H389" s="102">
        <v>6.0</v>
      </c>
      <c r="I389" s="102">
        <v>12.8</v>
      </c>
      <c r="J389" s="102">
        <v>36.2</v>
      </c>
      <c r="K389" s="102">
        <v>20.0</v>
      </c>
      <c r="L389" s="102">
        <v>11.5</v>
      </c>
      <c r="M389" s="102">
        <v>20.8</v>
      </c>
      <c r="N389" s="102">
        <v>7.0</v>
      </c>
      <c r="O389" s="102">
        <v>11.0</v>
      </c>
      <c r="P389" s="102">
        <v>16.7</v>
      </c>
      <c r="Q389" s="102">
        <v>27.0</v>
      </c>
      <c r="R389" s="102">
        <v>45.3</v>
      </c>
      <c r="S389" s="102">
        <v>563.0</v>
      </c>
      <c r="T389" s="102">
        <v>0.6</v>
      </c>
      <c r="U389" s="102">
        <v>577.7</v>
      </c>
      <c r="V389" s="102">
        <v>0.4</v>
      </c>
      <c r="W389" s="102">
        <v>270.6</v>
      </c>
      <c r="X389" s="102">
        <v>7.2</v>
      </c>
      <c r="Y389" s="102">
        <v>8.0</v>
      </c>
      <c r="Z389" s="102">
        <v>2.0</v>
      </c>
      <c r="AA389" s="102">
        <v>2.2</v>
      </c>
      <c r="AB389" s="102">
        <v>530.5</v>
      </c>
      <c r="AC389" s="102">
        <v>0.3</v>
      </c>
      <c r="AD389" s="102">
        <v>33.3</v>
      </c>
      <c r="AE389" s="102">
        <v>19.6</v>
      </c>
      <c r="AF389" s="102">
        <v>25.5</v>
      </c>
      <c r="AG389" s="102">
        <v>21.3</v>
      </c>
      <c r="AH389" s="102">
        <v>8.8</v>
      </c>
      <c r="AI389" s="102">
        <v>9.2</v>
      </c>
      <c r="AJ389" s="102">
        <v>15.2</v>
      </c>
      <c r="AK389" s="102">
        <v>101.8</v>
      </c>
      <c r="AL389" s="102">
        <v>28.4</v>
      </c>
      <c r="AM389" s="102"/>
      <c r="AN389" s="102">
        <v>1.0</v>
      </c>
      <c r="AO389" s="102">
        <v>103.8</v>
      </c>
      <c r="AP389" s="102">
        <v>-5.6</v>
      </c>
    </row>
    <row r="390" ht="15.75" customHeight="1">
      <c r="A390" s="102" t="s">
        <v>668</v>
      </c>
      <c r="B390" s="102">
        <v>16061.0</v>
      </c>
      <c r="C390" s="102" t="s">
        <v>560</v>
      </c>
      <c r="D390" s="102">
        <v>104.0</v>
      </c>
      <c r="E390" s="102">
        <v>1.3</v>
      </c>
      <c r="F390" s="102">
        <v>110.6</v>
      </c>
      <c r="G390" s="102">
        <v>15.5</v>
      </c>
      <c r="H390" s="102">
        <v>6.4</v>
      </c>
      <c r="I390" s="102">
        <v>13.0</v>
      </c>
      <c r="J390" s="102">
        <v>37.5</v>
      </c>
      <c r="K390" s="102">
        <v>18.2</v>
      </c>
      <c r="L390" s="102">
        <v>9.3</v>
      </c>
      <c r="M390" s="102">
        <v>52.3</v>
      </c>
      <c r="N390" s="102">
        <v>7.4</v>
      </c>
      <c r="O390" s="102">
        <v>5.9</v>
      </c>
      <c r="P390" s="102">
        <v>13.3</v>
      </c>
      <c r="Q390" s="102">
        <v>46.4</v>
      </c>
      <c r="R390" s="102">
        <v>34.5</v>
      </c>
      <c r="S390" s="102">
        <v>698.0</v>
      </c>
      <c r="T390" s="102">
        <v>1.7</v>
      </c>
      <c r="U390" s="102">
        <v>445.5</v>
      </c>
      <c r="V390" s="102">
        <v>1.0</v>
      </c>
      <c r="W390" s="102">
        <v>240.2</v>
      </c>
      <c r="X390" s="102">
        <v>5.8</v>
      </c>
      <c r="Y390" s="102">
        <v>5.9</v>
      </c>
      <c r="Z390" s="102">
        <v>1.8</v>
      </c>
      <c r="AA390" s="102">
        <v>2.0</v>
      </c>
      <c r="AB390" s="102">
        <v>321.0</v>
      </c>
      <c r="AC390" s="102">
        <v>2.3</v>
      </c>
      <c r="AD390" s="102">
        <v>42.7</v>
      </c>
      <c r="AE390" s="102">
        <v>19.3</v>
      </c>
      <c r="AF390" s="102">
        <v>24.6</v>
      </c>
      <c r="AG390" s="102">
        <v>11.0</v>
      </c>
      <c r="AH390" s="102">
        <v>5.5</v>
      </c>
      <c r="AI390" s="102">
        <v>5.7</v>
      </c>
      <c r="AJ390" s="102">
        <v>17.2</v>
      </c>
      <c r="AK390" s="102">
        <v>50.3</v>
      </c>
      <c r="AL390" s="102">
        <v>25.6</v>
      </c>
      <c r="AM390" s="102"/>
      <c r="AN390" s="102">
        <v>79.0</v>
      </c>
      <c r="AO390" s="102">
        <v>940.1</v>
      </c>
      <c r="AP390" s="102">
        <v>-1.6</v>
      </c>
    </row>
    <row r="391" ht="15.75" customHeight="1">
      <c r="A391" s="102" t="s">
        <v>668</v>
      </c>
      <c r="B391" s="102">
        <v>16062.0</v>
      </c>
      <c r="C391" s="102" t="s">
        <v>561</v>
      </c>
      <c r="D391" s="102">
        <v>88.4</v>
      </c>
      <c r="E391" s="102">
        <v>2.9</v>
      </c>
      <c r="F391" s="102">
        <v>124.3</v>
      </c>
      <c r="G391" s="102">
        <v>13.4</v>
      </c>
      <c r="H391" s="102">
        <v>6.7</v>
      </c>
      <c r="I391" s="102">
        <v>11.8</v>
      </c>
      <c r="J391" s="102">
        <v>36.9</v>
      </c>
      <c r="K391" s="102">
        <v>19.9</v>
      </c>
      <c r="L391" s="102">
        <v>11.4</v>
      </c>
      <c r="M391" s="102">
        <v>43.7</v>
      </c>
      <c r="N391" s="102">
        <v>6.0</v>
      </c>
      <c r="O391" s="102">
        <v>10.7</v>
      </c>
      <c r="P391" s="102">
        <v>15.9</v>
      </c>
      <c r="Q391" s="102">
        <v>45.0</v>
      </c>
      <c r="R391" s="102">
        <v>28.3</v>
      </c>
      <c r="S391" s="102">
        <v>631.8</v>
      </c>
      <c r="T391" s="102">
        <v>1.2</v>
      </c>
      <c r="U391" s="102">
        <v>516.9</v>
      </c>
      <c r="V391" s="102">
        <v>0.6</v>
      </c>
      <c r="W391" s="102">
        <v>250.6</v>
      </c>
      <c r="X391" s="102">
        <v>5.0</v>
      </c>
      <c r="Y391" s="102">
        <v>5.6</v>
      </c>
      <c r="Z391" s="102">
        <v>1.4</v>
      </c>
      <c r="AA391" s="102">
        <v>0.4</v>
      </c>
      <c r="AB391" s="102">
        <v>317.1</v>
      </c>
      <c r="AC391" s="102">
        <v>2.0</v>
      </c>
      <c r="AD391" s="102">
        <v>32.6</v>
      </c>
      <c r="AE391" s="102">
        <v>19.8</v>
      </c>
      <c r="AF391" s="102">
        <v>32.7</v>
      </c>
      <c r="AG391" s="102">
        <v>12.9</v>
      </c>
      <c r="AH391" s="102">
        <v>9.9</v>
      </c>
      <c r="AI391" s="102">
        <v>10.5</v>
      </c>
      <c r="AJ391" s="102">
        <v>20.6</v>
      </c>
      <c r="AK391" s="102">
        <v>105.6</v>
      </c>
      <c r="AL391" s="102">
        <v>26.5</v>
      </c>
      <c r="AM391" s="102"/>
      <c r="AN391" s="102">
        <v>27.0</v>
      </c>
      <c r="AO391" s="102">
        <v>711.0</v>
      </c>
      <c r="AP391" s="102">
        <v>-6.2</v>
      </c>
    </row>
    <row r="392" ht="15.75" customHeight="1">
      <c r="A392" s="102" t="s">
        <v>668</v>
      </c>
      <c r="B392" s="102">
        <v>16063.0</v>
      </c>
      <c r="C392" s="102" t="s">
        <v>562</v>
      </c>
      <c r="D392" s="102">
        <v>128.6</v>
      </c>
      <c r="E392" s="102">
        <v>1.4</v>
      </c>
      <c r="F392" s="102">
        <v>98.5</v>
      </c>
      <c r="G392" s="102">
        <v>13.7</v>
      </c>
      <c r="H392" s="102">
        <v>5.9</v>
      </c>
      <c r="I392" s="102">
        <v>11.8</v>
      </c>
      <c r="J392" s="102">
        <v>38.7</v>
      </c>
      <c r="K392" s="102">
        <v>19.4</v>
      </c>
      <c r="L392" s="102">
        <v>10.6</v>
      </c>
      <c r="M392" s="102">
        <v>64.4</v>
      </c>
      <c r="N392" s="102">
        <v>6.3</v>
      </c>
      <c r="O392" s="102">
        <v>5.9</v>
      </c>
      <c r="P392" s="102">
        <v>15.5</v>
      </c>
      <c r="Q392" s="102">
        <v>52.5</v>
      </c>
      <c r="R392" s="102">
        <v>26.0</v>
      </c>
      <c r="S392" s="102">
        <v>715.3</v>
      </c>
      <c r="T392" s="102">
        <v>2.1</v>
      </c>
      <c r="U392" s="102">
        <v>488.7</v>
      </c>
      <c r="V392" s="102">
        <v>1.2</v>
      </c>
      <c r="W392" s="102">
        <v>327.4</v>
      </c>
      <c r="X392" s="102">
        <v>4.5</v>
      </c>
      <c r="Y392" s="102">
        <v>5.8</v>
      </c>
      <c r="Z392" s="102">
        <v>1.3</v>
      </c>
      <c r="AA392" s="102">
        <v>0.9</v>
      </c>
      <c r="AB392" s="102">
        <v>312.1</v>
      </c>
      <c r="AC392" s="102">
        <v>3.0</v>
      </c>
      <c r="AD392" s="102">
        <v>48.7</v>
      </c>
      <c r="AE392" s="102">
        <v>17.4</v>
      </c>
      <c r="AF392" s="102">
        <v>20.0</v>
      </c>
      <c r="AG392" s="102">
        <v>10.9</v>
      </c>
      <c r="AH392" s="102">
        <v>5.5</v>
      </c>
      <c r="AI392" s="102">
        <v>5.6</v>
      </c>
      <c r="AJ392" s="102">
        <v>10.2</v>
      </c>
      <c r="AK392" s="102">
        <v>48.2</v>
      </c>
      <c r="AL392" s="102">
        <v>25.3</v>
      </c>
      <c r="AM392" s="102"/>
      <c r="AN392" s="102">
        <v>50.0</v>
      </c>
      <c r="AO392" s="102">
        <v>1304.9</v>
      </c>
      <c r="AP392" s="102">
        <v>-5.0</v>
      </c>
    </row>
    <row r="393" ht="15.75" customHeight="1">
      <c r="A393" s="102" t="s">
        <v>668</v>
      </c>
      <c r="B393" s="102">
        <v>16064.0</v>
      </c>
      <c r="C393" s="102" t="s">
        <v>563</v>
      </c>
      <c r="D393" s="102">
        <v>107.3</v>
      </c>
      <c r="E393" s="102">
        <v>2.2</v>
      </c>
      <c r="F393" s="102">
        <v>110.0</v>
      </c>
      <c r="G393" s="102">
        <v>14.6</v>
      </c>
      <c r="H393" s="102">
        <v>6.1</v>
      </c>
      <c r="I393" s="102">
        <v>11.9</v>
      </c>
      <c r="J393" s="102">
        <v>38.1</v>
      </c>
      <c r="K393" s="102">
        <v>18.7</v>
      </c>
      <c r="L393" s="102">
        <v>10.7</v>
      </c>
      <c r="M393" s="102">
        <v>53.5</v>
      </c>
      <c r="N393" s="102">
        <v>6.8</v>
      </c>
      <c r="O393" s="102">
        <v>9.9</v>
      </c>
      <c r="P393" s="102">
        <v>11.3</v>
      </c>
      <c r="Q393" s="102">
        <v>45.3</v>
      </c>
      <c r="R393" s="102">
        <v>33.5</v>
      </c>
      <c r="S393" s="102">
        <v>632.4</v>
      </c>
      <c r="T393" s="102">
        <v>1.5</v>
      </c>
      <c r="U393" s="102">
        <v>501.6</v>
      </c>
      <c r="V393" s="102">
        <v>0.8</v>
      </c>
      <c r="W393" s="102">
        <v>230.8</v>
      </c>
      <c r="X393" s="102">
        <v>5.4</v>
      </c>
      <c r="Y393" s="102">
        <v>5.9</v>
      </c>
      <c r="Z393" s="102">
        <v>1.5</v>
      </c>
      <c r="AA393" s="102">
        <v>0.7</v>
      </c>
      <c r="AB393" s="102">
        <v>302.7</v>
      </c>
      <c r="AC393" s="102">
        <v>3.4</v>
      </c>
      <c r="AD393" s="102">
        <v>32.3</v>
      </c>
      <c r="AE393" s="102">
        <v>19.1</v>
      </c>
      <c r="AF393" s="102">
        <v>34.4</v>
      </c>
      <c r="AG393" s="102">
        <v>10.7</v>
      </c>
      <c r="AH393" s="102">
        <v>10.2</v>
      </c>
      <c r="AI393" s="102">
        <v>10.6</v>
      </c>
      <c r="AJ393" s="102">
        <v>17.4</v>
      </c>
      <c r="AK393" s="102">
        <v>100.5</v>
      </c>
      <c r="AL393" s="102">
        <v>27.4</v>
      </c>
      <c r="AM393" s="102"/>
      <c r="AN393" s="102">
        <v>42.0</v>
      </c>
      <c r="AO393" s="102">
        <v>975.6</v>
      </c>
      <c r="AP393" s="102">
        <v>-4.5</v>
      </c>
    </row>
    <row r="394" ht="15.75" customHeight="1">
      <c r="A394" s="102" t="s">
        <v>668</v>
      </c>
      <c r="B394" s="102">
        <v>16065.0</v>
      </c>
      <c r="C394" s="102" t="s">
        <v>564</v>
      </c>
      <c r="D394" s="102">
        <v>79.6</v>
      </c>
      <c r="E394" s="102">
        <v>1.4</v>
      </c>
      <c r="F394" s="102">
        <v>76.9</v>
      </c>
      <c r="G394" s="102">
        <v>13.1</v>
      </c>
      <c r="H394" s="102">
        <v>5.7</v>
      </c>
      <c r="I394" s="102">
        <v>11.0</v>
      </c>
      <c r="J394" s="102">
        <v>38.1</v>
      </c>
      <c r="K394" s="102">
        <v>20.7</v>
      </c>
      <c r="L394" s="102">
        <v>11.4</v>
      </c>
      <c r="M394" s="102">
        <v>39.5</v>
      </c>
      <c r="N394" s="102">
        <v>5.9</v>
      </c>
      <c r="O394" s="102">
        <v>8.9</v>
      </c>
      <c r="P394" s="102">
        <v>14.6</v>
      </c>
      <c r="Q394" s="102">
        <v>47.9</v>
      </c>
      <c r="R394" s="102">
        <v>28.6</v>
      </c>
      <c r="S394" s="102">
        <v>683.7</v>
      </c>
      <c r="T394" s="102">
        <v>1.0</v>
      </c>
      <c r="U394" s="102">
        <v>533.4</v>
      </c>
      <c r="V394" s="102">
        <v>0.6</v>
      </c>
      <c r="W394" s="102">
        <v>150.4</v>
      </c>
      <c r="X394" s="102">
        <v>4.6</v>
      </c>
      <c r="Y394" s="102">
        <v>5.5</v>
      </c>
      <c r="Z394" s="102">
        <v>1.3</v>
      </c>
      <c r="AA394" s="102">
        <v>0.4</v>
      </c>
      <c r="AB394" s="102">
        <v>245.9</v>
      </c>
      <c r="AC394" s="102">
        <v>4.3</v>
      </c>
      <c r="AD394" s="102">
        <v>35.6</v>
      </c>
      <c r="AE394" s="102">
        <v>18.4</v>
      </c>
      <c r="AF394" s="102">
        <v>31.4</v>
      </c>
      <c r="AG394" s="102">
        <v>10.2</v>
      </c>
      <c r="AH394" s="102">
        <v>11.4</v>
      </c>
      <c r="AI394" s="102">
        <v>11.9</v>
      </c>
      <c r="AJ394" s="102">
        <v>15.9</v>
      </c>
      <c r="AK394" s="102">
        <v>110.9</v>
      </c>
      <c r="AL394" s="102">
        <v>25.1</v>
      </c>
      <c r="AM394" s="102"/>
      <c r="AN394" s="102">
        <v>43.0</v>
      </c>
      <c r="AO394" s="102">
        <v>1035.2</v>
      </c>
      <c r="AP394" s="102">
        <v>-8.0</v>
      </c>
    </row>
    <row r="395" ht="15.75" customHeight="1">
      <c r="A395" s="102" t="s">
        <v>668</v>
      </c>
      <c r="B395" s="102">
        <v>16066.0</v>
      </c>
      <c r="C395" s="102" t="s">
        <v>565</v>
      </c>
      <c r="D395" s="102">
        <v>128.0</v>
      </c>
      <c r="E395" s="102">
        <v>1.6</v>
      </c>
      <c r="F395" s="102">
        <v>105.7</v>
      </c>
      <c r="G395" s="102">
        <v>12.8</v>
      </c>
      <c r="H395" s="102">
        <v>6.1</v>
      </c>
      <c r="I395" s="102">
        <v>11.9</v>
      </c>
      <c r="J395" s="102">
        <v>38.0</v>
      </c>
      <c r="K395" s="102">
        <v>20.0</v>
      </c>
      <c r="L395" s="102">
        <v>11.1</v>
      </c>
      <c r="M395" s="102">
        <v>63.8</v>
      </c>
      <c r="N395" s="102">
        <v>6.2</v>
      </c>
      <c r="O395" s="102">
        <v>9.1</v>
      </c>
      <c r="P395" s="102">
        <v>15.7</v>
      </c>
      <c r="Q395" s="102">
        <v>50.6</v>
      </c>
      <c r="R395" s="102">
        <v>24.6</v>
      </c>
      <c r="S395" s="102">
        <v>706.1</v>
      </c>
      <c r="T395" s="102">
        <v>1.2</v>
      </c>
      <c r="U395" s="102">
        <v>510.6</v>
      </c>
      <c r="V395" s="102">
        <v>1.2</v>
      </c>
      <c r="W395" s="102">
        <v>263.9</v>
      </c>
      <c r="X395" s="102">
        <v>5.9</v>
      </c>
      <c r="Y395" s="102">
        <v>7.6</v>
      </c>
      <c r="Z395" s="102">
        <v>2.0</v>
      </c>
      <c r="AA395" s="102">
        <v>1.4</v>
      </c>
      <c r="AB395" s="102">
        <v>326.4</v>
      </c>
      <c r="AC395" s="102">
        <v>2.2</v>
      </c>
      <c r="AD395" s="102">
        <v>42.0</v>
      </c>
      <c r="AE395" s="102">
        <v>18.2</v>
      </c>
      <c r="AF395" s="102">
        <v>26.2</v>
      </c>
      <c r="AG395" s="102">
        <v>11.4</v>
      </c>
      <c r="AH395" s="102">
        <v>5.9</v>
      </c>
      <c r="AI395" s="102">
        <v>5.9</v>
      </c>
      <c r="AJ395" s="102">
        <v>8.8</v>
      </c>
      <c r="AK395" s="102">
        <v>56.1</v>
      </c>
      <c r="AL395" s="102">
        <v>24.7</v>
      </c>
      <c r="AM395" s="102"/>
      <c r="AN395" s="102">
        <v>62.0</v>
      </c>
      <c r="AO395" s="102">
        <v>1210.1</v>
      </c>
      <c r="AP395" s="102">
        <v>-5.3</v>
      </c>
    </row>
    <row r="396" ht="15.75" customHeight="1">
      <c r="A396" s="102" t="s">
        <v>668</v>
      </c>
      <c r="B396" s="102">
        <v>16067.0</v>
      </c>
      <c r="C396" s="102" t="s">
        <v>566</v>
      </c>
      <c r="D396" s="102">
        <v>136.7</v>
      </c>
      <c r="E396" s="102">
        <v>2.3</v>
      </c>
      <c r="F396" s="102">
        <v>146.1</v>
      </c>
      <c r="G396" s="102">
        <v>14.1</v>
      </c>
      <c r="H396" s="102">
        <v>5.8</v>
      </c>
      <c r="I396" s="102">
        <v>11.6</v>
      </c>
      <c r="J396" s="102">
        <v>38.0</v>
      </c>
      <c r="K396" s="102">
        <v>19.9</v>
      </c>
      <c r="L396" s="102">
        <v>10.6</v>
      </c>
      <c r="M396" s="102">
        <v>67.8</v>
      </c>
      <c r="N396" s="102">
        <v>6.7</v>
      </c>
      <c r="O396" s="102">
        <v>6.8</v>
      </c>
      <c r="P396" s="102">
        <v>14.0</v>
      </c>
      <c r="Q396" s="102">
        <v>44.1</v>
      </c>
      <c r="R396" s="102">
        <v>35.2</v>
      </c>
      <c r="S396" s="102">
        <v>643.6</v>
      </c>
      <c r="T396" s="102">
        <v>1.4</v>
      </c>
      <c r="U396" s="102">
        <v>526.0</v>
      </c>
      <c r="V396" s="102">
        <v>0.8</v>
      </c>
      <c r="W396" s="102">
        <v>224.4</v>
      </c>
      <c r="X396" s="102">
        <v>5.5</v>
      </c>
      <c r="Y396" s="102">
        <v>6.3</v>
      </c>
      <c r="Z396" s="102">
        <v>2.1</v>
      </c>
      <c r="AA396" s="102">
        <v>0.6</v>
      </c>
      <c r="AB396" s="102">
        <v>335.8</v>
      </c>
      <c r="AC396" s="102">
        <v>2.6</v>
      </c>
      <c r="AD396" s="102">
        <v>39.7</v>
      </c>
      <c r="AE396" s="102">
        <v>23.1</v>
      </c>
      <c r="AF396" s="102">
        <v>22.2</v>
      </c>
      <c r="AG396" s="102">
        <v>12.4</v>
      </c>
      <c r="AH396" s="102">
        <v>7.4</v>
      </c>
      <c r="AI396" s="102">
        <v>8.0</v>
      </c>
      <c r="AJ396" s="102">
        <v>14.7</v>
      </c>
      <c r="AK396" s="102">
        <v>82.6</v>
      </c>
      <c r="AL396" s="102">
        <v>28.6</v>
      </c>
      <c r="AM396" s="102"/>
      <c r="AN396" s="102">
        <v>47.0</v>
      </c>
      <c r="AO396" s="102">
        <v>935.6</v>
      </c>
      <c r="AP396" s="102">
        <v>-4.3</v>
      </c>
    </row>
    <row r="397" ht="15.75" customHeight="1">
      <c r="A397" s="102" t="s">
        <v>668</v>
      </c>
      <c r="B397" s="102">
        <v>16068.0</v>
      </c>
      <c r="C397" s="102" t="s">
        <v>567</v>
      </c>
      <c r="D397" s="102">
        <v>71.8</v>
      </c>
      <c r="E397" s="102">
        <v>0.9</v>
      </c>
      <c r="F397" s="102">
        <v>89.3</v>
      </c>
      <c r="G397" s="102">
        <v>14.2</v>
      </c>
      <c r="H397" s="102">
        <v>5.6</v>
      </c>
      <c r="I397" s="102">
        <v>11.6</v>
      </c>
      <c r="J397" s="102">
        <v>39.5</v>
      </c>
      <c r="K397" s="102">
        <v>19.6</v>
      </c>
      <c r="L397" s="102">
        <v>9.6</v>
      </c>
      <c r="M397" s="102">
        <v>35.8</v>
      </c>
      <c r="N397" s="102">
        <v>6.4</v>
      </c>
      <c r="O397" s="102">
        <v>11.0</v>
      </c>
      <c r="P397" s="102">
        <v>16.0</v>
      </c>
      <c r="Q397" s="102">
        <v>48.2</v>
      </c>
      <c r="R397" s="102">
        <v>24.8</v>
      </c>
      <c r="S397" s="102">
        <v>683.8</v>
      </c>
      <c r="T397" s="102">
        <v>1.4</v>
      </c>
      <c r="U397" s="102">
        <v>487.5</v>
      </c>
      <c r="V397" s="102">
        <v>0.8</v>
      </c>
      <c r="W397" s="102">
        <v>267.4</v>
      </c>
      <c r="X397" s="102">
        <v>5.2</v>
      </c>
      <c r="Y397" s="102">
        <v>5.9</v>
      </c>
      <c r="Z397" s="102">
        <v>1.7</v>
      </c>
      <c r="AA397" s="102">
        <v>1.3</v>
      </c>
      <c r="AB397" s="102">
        <v>294.9</v>
      </c>
      <c r="AC397" s="102">
        <v>4.6</v>
      </c>
      <c r="AD397" s="102">
        <v>41.9</v>
      </c>
      <c r="AE397" s="102">
        <v>21.2</v>
      </c>
      <c r="AF397" s="102">
        <v>21.7</v>
      </c>
      <c r="AG397" s="102">
        <v>10.6</v>
      </c>
      <c r="AH397" s="102">
        <v>9.0</v>
      </c>
      <c r="AI397" s="102">
        <v>9.3</v>
      </c>
      <c r="AJ397" s="102">
        <v>12.7</v>
      </c>
      <c r="AK397" s="102">
        <v>82.7</v>
      </c>
      <c r="AL397" s="102">
        <v>26.0</v>
      </c>
      <c r="AM397" s="102"/>
      <c r="AN397" s="102">
        <v>54.0</v>
      </c>
      <c r="AO397" s="102">
        <v>804.2</v>
      </c>
      <c r="AP397" s="102">
        <v>-4.9</v>
      </c>
    </row>
    <row r="398" ht="15.75" customHeight="1">
      <c r="A398" s="102" t="s">
        <v>668</v>
      </c>
      <c r="B398" s="102">
        <v>16069.0</v>
      </c>
      <c r="C398" s="102" t="s">
        <v>568</v>
      </c>
      <c r="D398" s="102">
        <v>65.8</v>
      </c>
      <c r="E398" s="102">
        <v>2.1</v>
      </c>
      <c r="F398" s="102">
        <v>70.2</v>
      </c>
      <c r="G398" s="102">
        <v>13.3</v>
      </c>
      <c r="H398" s="102">
        <v>5.8</v>
      </c>
      <c r="I398" s="102">
        <v>12.6</v>
      </c>
      <c r="J398" s="102">
        <v>38.9</v>
      </c>
      <c r="K398" s="102">
        <v>18.6</v>
      </c>
      <c r="L398" s="102">
        <v>10.8</v>
      </c>
      <c r="M398" s="102">
        <v>32.8</v>
      </c>
      <c r="N398" s="102">
        <v>6.6</v>
      </c>
      <c r="O398" s="102">
        <v>4.8</v>
      </c>
      <c r="P398" s="102">
        <v>16.1</v>
      </c>
      <c r="Q398" s="102">
        <v>54.8</v>
      </c>
      <c r="R398" s="102">
        <v>24.3</v>
      </c>
      <c r="S398" s="102">
        <v>751.3</v>
      </c>
      <c r="T398" s="102">
        <v>1.5</v>
      </c>
      <c r="U398" s="102">
        <v>486.2</v>
      </c>
      <c r="V398" s="102">
        <v>1.1</v>
      </c>
      <c r="W398" s="102">
        <v>198.2</v>
      </c>
      <c r="X398" s="102">
        <v>5.2</v>
      </c>
      <c r="Y398" s="102">
        <v>7.2</v>
      </c>
      <c r="Z398" s="102">
        <v>1.6</v>
      </c>
      <c r="AA398" s="102">
        <v>5.6</v>
      </c>
      <c r="AB398" s="102">
        <v>298.5</v>
      </c>
      <c r="AC398" s="102">
        <v>4.6</v>
      </c>
      <c r="AD398" s="102">
        <v>43.7</v>
      </c>
      <c r="AE398" s="102">
        <v>16.9</v>
      </c>
      <c r="AF398" s="102">
        <v>26.6</v>
      </c>
      <c r="AG398" s="102">
        <v>8.3</v>
      </c>
      <c r="AH398" s="102">
        <v>5.1</v>
      </c>
      <c r="AI398" s="102">
        <v>4.7</v>
      </c>
      <c r="AJ398" s="102">
        <v>14.1</v>
      </c>
      <c r="AK398" s="102">
        <v>43.3</v>
      </c>
      <c r="AL398" s="102">
        <v>25.7</v>
      </c>
      <c r="AM398" s="102"/>
      <c r="AN398" s="102">
        <v>37.0</v>
      </c>
      <c r="AO398" s="102">
        <v>937.3</v>
      </c>
      <c r="AP398" s="102">
        <v>-2.9</v>
      </c>
    </row>
    <row r="399" ht="15.75" customHeight="1">
      <c r="A399" s="102" t="s">
        <v>668</v>
      </c>
      <c r="B399" s="102">
        <v>16070.0</v>
      </c>
      <c r="C399" s="102" t="s">
        <v>569</v>
      </c>
      <c r="D399" s="102">
        <v>111.1</v>
      </c>
      <c r="E399" s="102">
        <v>3.0</v>
      </c>
      <c r="F399" s="102">
        <v>131.8</v>
      </c>
      <c r="G399" s="102">
        <v>13.1</v>
      </c>
      <c r="H399" s="102">
        <v>6.9</v>
      </c>
      <c r="I399" s="102">
        <v>12.2</v>
      </c>
      <c r="J399" s="102">
        <v>36.8</v>
      </c>
      <c r="K399" s="102">
        <v>20.2</v>
      </c>
      <c r="L399" s="102">
        <v>10.7</v>
      </c>
      <c r="M399" s="102">
        <v>55.4</v>
      </c>
      <c r="N399" s="102">
        <v>6.0</v>
      </c>
      <c r="O399" s="102">
        <v>9.8</v>
      </c>
      <c r="P399" s="102">
        <v>10.1</v>
      </c>
      <c r="Q399" s="102">
        <v>47.7</v>
      </c>
      <c r="R399" s="102">
        <v>32.5</v>
      </c>
      <c r="S399" s="102">
        <v>636.8</v>
      </c>
      <c r="T399" s="102">
        <v>1.3</v>
      </c>
      <c r="U399" s="102">
        <v>545.5</v>
      </c>
      <c r="V399" s="102">
        <v>1.1</v>
      </c>
      <c r="W399" s="102">
        <v>351.5</v>
      </c>
      <c r="X399" s="102">
        <v>7.7</v>
      </c>
      <c r="Y399" s="102">
        <v>9.1</v>
      </c>
      <c r="Z399" s="102">
        <v>1.6</v>
      </c>
      <c r="AA399" s="102">
        <v>1.8</v>
      </c>
      <c r="AB399" s="102">
        <v>342.4</v>
      </c>
      <c r="AC399" s="102">
        <v>1.8</v>
      </c>
      <c r="AD399" s="102">
        <v>45.6</v>
      </c>
      <c r="AE399" s="102">
        <v>18.8</v>
      </c>
      <c r="AF399" s="102">
        <v>23.0</v>
      </c>
      <c r="AG399" s="102">
        <v>10.8</v>
      </c>
      <c r="AH399" s="102">
        <v>7.7</v>
      </c>
      <c r="AI399" s="102">
        <v>7.8</v>
      </c>
      <c r="AJ399" s="102">
        <v>10.0</v>
      </c>
      <c r="AK399" s="102">
        <v>83.9</v>
      </c>
      <c r="AL399" s="102">
        <v>25.3</v>
      </c>
      <c r="AM399" s="102"/>
      <c r="AN399" s="102">
        <v>42.0</v>
      </c>
      <c r="AO399" s="102">
        <v>843.1</v>
      </c>
      <c r="AP399" s="102">
        <v>-5.4</v>
      </c>
    </row>
    <row r="400" ht="15.75" customHeight="1">
      <c r="A400" s="102" t="s">
        <v>668</v>
      </c>
      <c r="B400" s="102">
        <v>16071.0</v>
      </c>
      <c r="C400" s="102" t="s">
        <v>570</v>
      </c>
      <c r="D400" s="102">
        <v>83.8</v>
      </c>
      <c r="E400" s="102">
        <v>1.6</v>
      </c>
      <c r="F400" s="102">
        <v>104.4</v>
      </c>
      <c r="G400" s="102">
        <v>14.9</v>
      </c>
      <c r="H400" s="102">
        <v>5.4</v>
      </c>
      <c r="I400" s="102">
        <v>11.7</v>
      </c>
      <c r="J400" s="102">
        <v>39.7</v>
      </c>
      <c r="K400" s="102">
        <v>18.9</v>
      </c>
      <c r="L400" s="102">
        <v>9.4</v>
      </c>
      <c r="M400" s="102">
        <v>41.6</v>
      </c>
      <c r="N400" s="102">
        <v>5.7</v>
      </c>
      <c r="O400" s="102">
        <v>7.3</v>
      </c>
      <c r="P400" s="102">
        <v>12.8</v>
      </c>
      <c r="Q400" s="102">
        <v>53.2</v>
      </c>
      <c r="R400" s="102">
        <v>26.6</v>
      </c>
      <c r="S400" s="102">
        <v>698.1</v>
      </c>
      <c r="T400" s="102">
        <v>2.2</v>
      </c>
      <c r="U400" s="102">
        <v>505.0</v>
      </c>
      <c r="V400" s="102">
        <v>0.7</v>
      </c>
      <c r="W400" s="102">
        <v>275.2</v>
      </c>
      <c r="X400" s="102">
        <v>6.4</v>
      </c>
      <c r="Y400" s="102">
        <v>7.2</v>
      </c>
      <c r="Z400" s="102">
        <v>2.3</v>
      </c>
      <c r="AA400" s="102">
        <v>0.1</v>
      </c>
      <c r="AB400" s="102">
        <v>282.1</v>
      </c>
      <c r="AC400" s="102">
        <v>3.9</v>
      </c>
      <c r="AD400" s="102">
        <v>34.6</v>
      </c>
      <c r="AE400" s="102">
        <v>22.4</v>
      </c>
      <c r="AF400" s="102">
        <v>30.2</v>
      </c>
      <c r="AG400" s="102">
        <v>8.9</v>
      </c>
      <c r="AH400" s="102">
        <v>6.4</v>
      </c>
      <c r="AI400" s="102">
        <v>5.8</v>
      </c>
      <c r="AJ400" s="102">
        <v>8.1</v>
      </c>
      <c r="AK400" s="102">
        <v>73.9</v>
      </c>
      <c r="AL400" s="102">
        <v>26.7</v>
      </c>
      <c r="AM400" s="102"/>
      <c r="AN400" s="102">
        <v>62.0</v>
      </c>
      <c r="AO400" s="102">
        <v>803.0</v>
      </c>
      <c r="AP400" s="102">
        <v>-2.9</v>
      </c>
    </row>
    <row r="401" ht="15.75" customHeight="1">
      <c r="A401" s="102" t="s">
        <v>668</v>
      </c>
      <c r="B401" s="102">
        <v>16072.0</v>
      </c>
      <c r="C401" s="102" t="s">
        <v>571</v>
      </c>
      <c r="D401" s="102">
        <v>58.6</v>
      </c>
      <c r="E401" s="102">
        <v>2.8</v>
      </c>
      <c r="F401" s="102">
        <v>135.2</v>
      </c>
      <c r="G401" s="102">
        <v>12.3</v>
      </c>
      <c r="H401" s="102">
        <v>5.5</v>
      </c>
      <c r="I401" s="102">
        <v>11.2</v>
      </c>
      <c r="J401" s="102">
        <v>38.1</v>
      </c>
      <c r="K401" s="102">
        <v>20.7</v>
      </c>
      <c r="L401" s="102">
        <v>12.2</v>
      </c>
      <c r="M401" s="102">
        <v>28.8</v>
      </c>
      <c r="N401" s="102">
        <v>5.4</v>
      </c>
      <c r="O401" s="102">
        <v>3.5</v>
      </c>
      <c r="P401" s="102">
        <v>16.7</v>
      </c>
      <c r="Q401" s="102">
        <v>50.0</v>
      </c>
      <c r="R401" s="102">
        <v>29.9</v>
      </c>
      <c r="S401" s="102">
        <v>680.8</v>
      </c>
      <c r="T401" s="102">
        <v>0.7</v>
      </c>
      <c r="U401" s="102">
        <v>542.5</v>
      </c>
      <c r="V401" s="102">
        <v>1.5</v>
      </c>
      <c r="W401" s="102">
        <v>294.3</v>
      </c>
      <c r="X401" s="102">
        <v>6.3</v>
      </c>
      <c r="Y401" s="102">
        <v>6.7</v>
      </c>
      <c r="Z401" s="102">
        <v>2.0</v>
      </c>
      <c r="AA401" s="102">
        <v>6.6</v>
      </c>
      <c r="AB401" s="102">
        <v>348.4</v>
      </c>
      <c r="AC401" s="102">
        <v>1.9</v>
      </c>
      <c r="AD401" s="102">
        <v>47.1</v>
      </c>
      <c r="AE401" s="102">
        <v>15.9</v>
      </c>
      <c r="AF401" s="102">
        <v>21.8</v>
      </c>
      <c r="AG401" s="102">
        <v>13.3</v>
      </c>
      <c r="AH401" s="102">
        <v>3.8</v>
      </c>
      <c r="AI401" s="102">
        <v>3.7</v>
      </c>
      <c r="AJ401" s="102">
        <v>11.0</v>
      </c>
      <c r="AK401" s="102">
        <v>49.5</v>
      </c>
      <c r="AL401" s="102">
        <v>26.9</v>
      </c>
      <c r="AM401" s="102"/>
      <c r="AN401" s="102">
        <v>11.0</v>
      </c>
      <c r="AO401" s="102">
        <v>433.5</v>
      </c>
      <c r="AP401" s="102">
        <v>-6.6</v>
      </c>
    </row>
    <row r="402" ht="15.75" customHeight="1">
      <c r="A402" s="102" t="s">
        <v>668</v>
      </c>
      <c r="B402" s="102">
        <v>16073.0</v>
      </c>
      <c r="C402" s="102" t="s">
        <v>572</v>
      </c>
      <c r="D402" s="102">
        <v>114.6</v>
      </c>
      <c r="E402" s="102">
        <v>2.0</v>
      </c>
      <c r="F402" s="102">
        <v>110.8</v>
      </c>
      <c r="G402" s="102">
        <v>12.3</v>
      </c>
      <c r="H402" s="102">
        <v>5.4</v>
      </c>
      <c r="I402" s="102">
        <v>11.0</v>
      </c>
      <c r="J402" s="102">
        <v>37.8</v>
      </c>
      <c r="K402" s="102">
        <v>20.8</v>
      </c>
      <c r="L402" s="102">
        <v>12.7</v>
      </c>
      <c r="M402" s="102">
        <v>56.6</v>
      </c>
      <c r="N402" s="102">
        <v>5.6</v>
      </c>
      <c r="O402" s="102">
        <v>9.5</v>
      </c>
      <c r="P402" s="102">
        <v>13.4</v>
      </c>
      <c r="Q402" s="102">
        <v>48.3</v>
      </c>
      <c r="R402" s="102">
        <v>28.8</v>
      </c>
      <c r="S402" s="102">
        <v>663.7</v>
      </c>
      <c r="T402" s="102">
        <v>1.7</v>
      </c>
      <c r="U402" s="102">
        <v>538.1</v>
      </c>
      <c r="V402" s="102">
        <v>1.0</v>
      </c>
      <c r="W402" s="102">
        <v>307.7</v>
      </c>
      <c r="X402" s="102">
        <v>5.6</v>
      </c>
      <c r="Y402" s="102">
        <v>6.5</v>
      </c>
      <c r="Z402" s="102">
        <v>1.5</v>
      </c>
      <c r="AA402" s="102">
        <v>1.6</v>
      </c>
      <c r="AB402" s="102">
        <v>310.6</v>
      </c>
      <c r="AC402" s="102">
        <v>2.3</v>
      </c>
      <c r="AD402" s="102">
        <v>38.9</v>
      </c>
      <c r="AE402" s="102">
        <v>19.4</v>
      </c>
      <c r="AF402" s="102">
        <v>28.6</v>
      </c>
      <c r="AG402" s="102">
        <v>10.8</v>
      </c>
      <c r="AH402" s="102">
        <v>7.9</v>
      </c>
      <c r="AI402" s="102">
        <v>7.5</v>
      </c>
      <c r="AJ402" s="102">
        <v>16.8</v>
      </c>
      <c r="AK402" s="102">
        <v>75.6</v>
      </c>
      <c r="AL402" s="102">
        <v>24.0</v>
      </c>
      <c r="AM402" s="102"/>
      <c r="AN402" s="102">
        <v>38.0</v>
      </c>
      <c r="AO402" s="102">
        <v>1034.6</v>
      </c>
      <c r="AP402" s="102">
        <v>-7.3</v>
      </c>
    </row>
    <row r="403" ht="15.75" customHeight="1">
      <c r="A403" s="102" t="s">
        <v>668</v>
      </c>
      <c r="B403" s="102">
        <v>16074.0</v>
      </c>
      <c r="C403" s="102" t="s">
        <v>573</v>
      </c>
      <c r="D403" s="102">
        <v>85.9</v>
      </c>
      <c r="E403" s="102">
        <v>2.3</v>
      </c>
      <c r="F403" s="102">
        <v>105.2</v>
      </c>
      <c r="G403" s="102">
        <v>13.8</v>
      </c>
      <c r="H403" s="102">
        <v>5.6</v>
      </c>
      <c r="I403" s="102">
        <v>11.5</v>
      </c>
      <c r="J403" s="102">
        <v>38.8</v>
      </c>
      <c r="K403" s="102">
        <v>20.0</v>
      </c>
      <c r="L403" s="102">
        <v>10.4</v>
      </c>
      <c r="M403" s="102">
        <v>42.8</v>
      </c>
      <c r="N403" s="102">
        <v>5.6</v>
      </c>
      <c r="O403" s="102">
        <v>8.2</v>
      </c>
      <c r="P403" s="102">
        <v>13.2</v>
      </c>
      <c r="Q403" s="102">
        <v>48.0</v>
      </c>
      <c r="R403" s="102">
        <v>30.5</v>
      </c>
      <c r="S403" s="102">
        <v>702.1</v>
      </c>
      <c r="T403" s="102">
        <v>1.1</v>
      </c>
      <c r="U403" s="102">
        <v>502.7</v>
      </c>
      <c r="V403" s="102">
        <v>1.1</v>
      </c>
      <c r="W403" s="102">
        <v>239.5</v>
      </c>
      <c r="X403" s="102">
        <v>5.7</v>
      </c>
      <c r="Y403" s="102">
        <v>6.3</v>
      </c>
      <c r="Z403" s="102">
        <v>1.0</v>
      </c>
      <c r="AA403" s="102">
        <v>0.2</v>
      </c>
      <c r="AB403" s="102">
        <v>307.9</v>
      </c>
      <c r="AC403" s="102">
        <v>4.7</v>
      </c>
      <c r="AD403" s="102">
        <v>39.0</v>
      </c>
      <c r="AE403" s="102">
        <v>23.9</v>
      </c>
      <c r="AF403" s="102">
        <v>22.3</v>
      </c>
      <c r="AG403" s="102">
        <v>10.1</v>
      </c>
      <c r="AH403" s="102">
        <v>7.1</v>
      </c>
      <c r="AI403" s="102">
        <v>6.5</v>
      </c>
      <c r="AJ403" s="102">
        <v>11.3</v>
      </c>
      <c r="AK403" s="102">
        <v>66.3</v>
      </c>
      <c r="AL403" s="102">
        <v>23.8</v>
      </c>
      <c r="AM403" s="102"/>
      <c r="AN403" s="102">
        <v>93.0</v>
      </c>
      <c r="AO403" s="102">
        <v>817.0</v>
      </c>
      <c r="AP403" s="102">
        <v>-2.7</v>
      </c>
    </row>
    <row r="404" ht="15.75" customHeight="1">
      <c r="A404" s="102" t="s">
        <v>668</v>
      </c>
      <c r="B404" s="102">
        <v>16075.0</v>
      </c>
      <c r="C404" s="102" t="s">
        <v>574</v>
      </c>
      <c r="D404" s="102">
        <v>86.1</v>
      </c>
      <c r="E404" s="102">
        <v>1.9</v>
      </c>
      <c r="F404" s="102">
        <v>74.9</v>
      </c>
      <c r="G404" s="102">
        <v>13.4</v>
      </c>
      <c r="H404" s="102">
        <v>5.6</v>
      </c>
      <c r="I404" s="102">
        <v>11.5</v>
      </c>
      <c r="J404" s="102">
        <v>38.2</v>
      </c>
      <c r="K404" s="102">
        <v>19.4</v>
      </c>
      <c r="L404" s="102">
        <v>11.8</v>
      </c>
      <c r="M404" s="102">
        <v>42.5</v>
      </c>
      <c r="N404" s="102">
        <v>6.6</v>
      </c>
      <c r="O404" s="102">
        <v>5.3</v>
      </c>
      <c r="P404" s="102">
        <v>14.3</v>
      </c>
      <c r="Q404" s="102">
        <v>49.1</v>
      </c>
      <c r="R404" s="102">
        <v>31.3</v>
      </c>
      <c r="S404" s="102">
        <v>744.9</v>
      </c>
      <c r="T404" s="102">
        <v>0.7</v>
      </c>
      <c r="U404" s="102">
        <v>525.6</v>
      </c>
      <c r="V404" s="102">
        <v>1.1</v>
      </c>
      <c r="W404" s="102">
        <v>291.0</v>
      </c>
      <c r="X404" s="102">
        <v>6.4</v>
      </c>
      <c r="Y404" s="102">
        <v>7.5</v>
      </c>
      <c r="Z404" s="102">
        <v>1.3</v>
      </c>
      <c r="AA404" s="102">
        <v>1.6</v>
      </c>
      <c r="AB404" s="102">
        <v>348.1</v>
      </c>
      <c r="AC404" s="102">
        <v>4.9</v>
      </c>
      <c r="AD404" s="102">
        <v>47.4</v>
      </c>
      <c r="AE404" s="102">
        <v>16.5</v>
      </c>
      <c r="AF404" s="102">
        <v>21.4</v>
      </c>
      <c r="AG404" s="102">
        <v>9.8</v>
      </c>
      <c r="AH404" s="102">
        <v>7.0</v>
      </c>
      <c r="AI404" s="102">
        <v>7.2</v>
      </c>
      <c r="AJ404" s="102">
        <v>18.0</v>
      </c>
      <c r="AK404" s="102">
        <v>65.1</v>
      </c>
      <c r="AL404" s="102">
        <v>25.6</v>
      </c>
      <c r="AM404" s="102"/>
      <c r="AN404" s="102">
        <v>72.0</v>
      </c>
      <c r="AO404" s="102">
        <v>1148.4</v>
      </c>
      <c r="AP404" s="102">
        <v>-5.2</v>
      </c>
    </row>
    <row r="405" ht="15.75" customHeight="1">
      <c r="A405" s="102" t="s">
        <v>668</v>
      </c>
      <c r="B405" s="102">
        <v>16076.0</v>
      </c>
      <c r="C405" s="102" t="s">
        <v>575</v>
      </c>
      <c r="D405" s="102">
        <v>104.8</v>
      </c>
      <c r="E405" s="102">
        <v>1.6</v>
      </c>
      <c r="F405" s="102">
        <v>124.3</v>
      </c>
      <c r="G405" s="102">
        <v>12.7</v>
      </c>
      <c r="H405" s="102">
        <v>5.0</v>
      </c>
      <c r="I405" s="102">
        <v>10.3</v>
      </c>
      <c r="J405" s="102">
        <v>38.4</v>
      </c>
      <c r="K405" s="102">
        <v>21.0</v>
      </c>
      <c r="L405" s="102">
        <v>12.6</v>
      </c>
      <c r="M405" s="102">
        <v>51.7</v>
      </c>
      <c r="N405" s="102">
        <v>6.4</v>
      </c>
      <c r="O405" s="102">
        <v>7.4</v>
      </c>
      <c r="P405" s="102">
        <v>12.9</v>
      </c>
      <c r="Q405" s="102">
        <v>51.6</v>
      </c>
      <c r="R405" s="102">
        <v>28.1</v>
      </c>
      <c r="S405" s="102">
        <v>716.4</v>
      </c>
      <c r="T405" s="102">
        <v>1.0</v>
      </c>
      <c r="U405" s="102">
        <v>557.8</v>
      </c>
      <c r="V405" s="102">
        <v>0.8</v>
      </c>
      <c r="W405" s="102">
        <v>214.8</v>
      </c>
      <c r="X405" s="102">
        <v>5.8</v>
      </c>
      <c r="Y405" s="102">
        <v>7.2</v>
      </c>
      <c r="Z405" s="102">
        <v>1.7</v>
      </c>
      <c r="AA405" s="102">
        <v>0.8</v>
      </c>
      <c r="AB405" s="102">
        <v>273.9</v>
      </c>
      <c r="AC405" s="102">
        <v>3.6</v>
      </c>
      <c r="AD405" s="102">
        <v>42.2</v>
      </c>
      <c r="AE405" s="102">
        <v>22.9</v>
      </c>
      <c r="AF405" s="102">
        <v>24.1</v>
      </c>
      <c r="AG405" s="102">
        <v>7.2</v>
      </c>
      <c r="AH405" s="102">
        <v>8.5</v>
      </c>
      <c r="AI405" s="102">
        <v>8.5</v>
      </c>
      <c r="AJ405" s="102">
        <v>11.9</v>
      </c>
      <c r="AK405" s="102">
        <v>73.4</v>
      </c>
      <c r="AL405" s="102">
        <v>23.4</v>
      </c>
      <c r="AM405" s="102"/>
      <c r="AN405" s="102">
        <v>46.0</v>
      </c>
      <c r="AO405" s="102">
        <v>843.5</v>
      </c>
      <c r="AP405" s="102">
        <v>-7.0</v>
      </c>
    </row>
    <row r="406" ht="15.75" customHeight="1">
      <c r="A406" s="102" t="s">
        <v>668</v>
      </c>
      <c r="B406" s="102">
        <v>16077.0</v>
      </c>
      <c r="C406" s="102" t="s">
        <v>576</v>
      </c>
      <c r="D406" s="102">
        <v>96.3</v>
      </c>
      <c r="E406" s="102">
        <v>1.5</v>
      </c>
      <c r="F406" s="102">
        <v>169.3</v>
      </c>
      <c r="G406" s="102">
        <v>12.2</v>
      </c>
      <c r="H406" s="102">
        <v>5.2</v>
      </c>
      <c r="I406" s="102">
        <v>10.2</v>
      </c>
      <c r="J406" s="102">
        <v>37.1</v>
      </c>
      <c r="K406" s="102">
        <v>22.3</v>
      </c>
      <c r="L406" s="102">
        <v>13.1</v>
      </c>
      <c r="M406" s="102">
        <v>47.1</v>
      </c>
      <c r="N406" s="102">
        <v>6.0</v>
      </c>
      <c r="O406" s="102">
        <v>5.5</v>
      </c>
      <c r="P406" s="102">
        <v>18.3</v>
      </c>
      <c r="Q406" s="102">
        <v>44.1</v>
      </c>
      <c r="R406" s="102">
        <v>32.0</v>
      </c>
      <c r="S406" s="102">
        <v>637.4</v>
      </c>
      <c r="T406" s="102">
        <v>1.0</v>
      </c>
      <c r="U406" s="102">
        <v>592.8</v>
      </c>
      <c r="V406" s="102">
        <v>0.8</v>
      </c>
      <c r="W406" s="102">
        <v>196.0</v>
      </c>
      <c r="X406" s="102">
        <v>5.4</v>
      </c>
      <c r="Y406" s="102">
        <v>5.8</v>
      </c>
      <c r="Z406" s="102">
        <v>2.1</v>
      </c>
      <c r="AA406" s="102">
        <v>2.2</v>
      </c>
      <c r="AB406" s="102">
        <v>279.7</v>
      </c>
      <c r="AC406" s="102">
        <v>2.7</v>
      </c>
      <c r="AD406" s="102">
        <v>37.8</v>
      </c>
      <c r="AE406" s="102">
        <v>22.6</v>
      </c>
      <c r="AF406" s="102">
        <v>26.6</v>
      </c>
      <c r="AG406" s="102">
        <v>10.4</v>
      </c>
      <c r="AH406" s="102">
        <v>10.9</v>
      </c>
      <c r="AI406" s="102">
        <v>11.4</v>
      </c>
      <c r="AJ406" s="102">
        <v>21.7</v>
      </c>
      <c r="AK406" s="102">
        <v>110.7</v>
      </c>
      <c r="AL406" s="102">
        <v>23.3</v>
      </c>
      <c r="AM406" s="102"/>
      <c r="AN406" s="102">
        <v>38.0</v>
      </c>
      <c r="AO406" s="102">
        <v>569.1</v>
      </c>
      <c r="AP406" s="102">
        <v>-7.6</v>
      </c>
    </row>
    <row r="407" ht="15.75" customHeight="1"/>
    <row r="408" ht="15.75" customHeight="1">
      <c r="A408" s="31" t="s">
        <v>638</v>
      </c>
      <c r="B408" s="31">
        <v>1.0</v>
      </c>
      <c r="C408" s="31" t="s">
        <v>1112</v>
      </c>
      <c r="D408" s="31">
        <v>2841.4</v>
      </c>
      <c r="E408" s="31">
        <v>5.5</v>
      </c>
      <c r="F408" s="31">
        <v>179.8</v>
      </c>
      <c r="G408" s="31">
        <v>16.7</v>
      </c>
      <c r="H408" s="31">
        <v>7.8</v>
      </c>
      <c r="I408" s="31">
        <v>10.7</v>
      </c>
      <c r="J408" s="31">
        <v>36.6</v>
      </c>
      <c r="K408" s="31">
        <v>18.1</v>
      </c>
      <c r="L408" s="31">
        <v>10.1</v>
      </c>
      <c r="M408" s="31">
        <v>1395.0</v>
      </c>
      <c r="N408" s="31">
        <v>10.1</v>
      </c>
      <c r="O408" s="31">
        <v>7.3</v>
      </c>
      <c r="P408" s="31">
        <v>23.7</v>
      </c>
      <c r="Q408" s="31">
        <v>36.4</v>
      </c>
      <c r="R408" s="31">
        <v>32.6</v>
      </c>
      <c r="S408" s="31">
        <v>647.2</v>
      </c>
      <c r="T408" s="31">
        <v>2.9</v>
      </c>
      <c r="U408" s="31">
        <v>511.0</v>
      </c>
      <c r="V408" s="31">
        <v>0.4</v>
      </c>
      <c r="W408" s="31">
        <v>369.4</v>
      </c>
      <c r="X408" s="31">
        <v>9.8</v>
      </c>
      <c r="Y408" s="31">
        <v>8.9</v>
      </c>
      <c r="Z408" s="31">
        <v>2.3</v>
      </c>
      <c r="AA408" s="31">
        <v>1.7</v>
      </c>
      <c r="AB408" s="31">
        <v>301.7</v>
      </c>
      <c r="AC408" s="31">
        <v>1.5</v>
      </c>
      <c r="AD408" s="31">
        <v>25.0</v>
      </c>
      <c r="AE408" s="31">
        <v>27.0</v>
      </c>
      <c r="AF408" s="31">
        <v>29.3</v>
      </c>
      <c r="AG408" s="31">
        <v>17.3</v>
      </c>
      <c r="AH408" s="31">
        <v>6.9</v>
      </c>
      <c r="AI408" s="31">
        <v>6.6</v>
      </c>
      <c r="AJ408" s="31">
        <v>18.0</v>
      </c>
      <c r="AK408" s="31">
        <v>76.5</v>
      </c>
      <c r="AL408" s="31">
        <v>28.6</v>
      </c>
      <c r="AN408" s="31">
        <v>1110.0</v>
      </c>
      <c r="AO408" s="31">
        <v>15799.6</v>
      </c>
      <c r="AP408" s="31">
        <v>-3.3</v>
      </c>
    </row>
    <row r="409" ht="15.75" customHeight="1">
      <c r="A409" s="31" t="s">
        <v>638</v>
      </c>
      <c r="B409" s="31">
        <v>1.0</v>
      </c>
      <c r="C409" s="31" t="s">
        <v>1113</v>
      </c>
      <c r="D409" s="31">
        <v>622.5</v>
      </c>
      <c r="E409" s="31">
        <v>8.0</v>
      </c>
      <c r="F409" s="31">
        <v>1349.7</v>
      </c>
      <c r="G409" s="31">
        <v>15.0</v>
      </c>
      <c r="H409" s="31">
        <v>10.2</v>
      </c>
      <c r="I409" s="31">
        <v>14.6</v>
      </c>
      <c r="J409" s="31">
        <v>34.1</v>
      </c>
      <c r="K409" s="31">
        <v>16.4</v>
      </c>
      <c r="L409" s="31">
        <v>9.7</v>
      </c>
      <c r="M409" s="31">
        <v>303.2</v>
      </c>
      <c r="N409" s="31">
        <v>10.5</v>
      </c>
      <c r="O409" s="31">
        <v>7.3</v>
      </c>
      <c r="P409" s="31">
        <v>22.4</v>
      </c>
      <c r="Q409" s="31">
        <v>30.2</v>
      </c>
      <c r="R409" s="31">
        <v>40.1</v>
      </c>
      <c r="S409" s="31">
        <v>506.5</v>
      </c>
      <c r="T409" s="31">
        <v>1.8</v>
      </c>
      <c r="U409" s="31">
        <v>550.8</v>
      </c>
      <c r="V409" s="31">
        <v>0.4</v>
      </c>
      <c r="W409" s="31">
        <v>353.7</v>
      </c>
      <c r="X409" s="31">
        <v>9.5</v>
      </c>
      <c r="Y409" s="31">
        <v>8.6</v>
      </c>
      <c r="Z409" s="31">
        <v>3.0</v>
      </c>
      <c r="AA409" s="31">
        <v>2.1</v>
      </c>
      <c r="AB409" s="31">
        <v>425.0</v>
      </c>
      <c r="AC409" s="31">
        <v>0.2</v>
      </c>
      <c r="AD409" s="31">
        <v>19.1</v>
      </c>
      <c r="AE409" s="31">
        <v>24.9</v>
      </c>
      <c r="AF409" s="31">
        <v>33.2</v>
      </c>
      <c r="AG409" s="31">
        <v>22.6</v>
      </c>
      <c r="AH409" s="31">
        <v>10.4</v>
      </c>
      <c r="AI409" s="31">
        <v>9.4</v>
      </c>
      <c r="AJ409" s="31">
        <v>24.0</v>
      </c>
      <c r="AK409" s="31">
        <v>131.1</v>
      </c>
      <c r="AL409" s="31">
        <v>27.5</v>
      </c>
      <c r="AN409" s="31">
        <v>4.0</v>
      </c>
      <c r="AO409" s="31">
        <v>461.2</v>
      </c>
      <c r="AP409" s="31">
        <v>-2.3</v>
      </c>
    </row>
    <row r="410" ht="15.75" customHeight="1">
      <c r="A410" s="31" t="s">
        <v>638</v>
      </c>
      <c r="B410" s="31">
        <v>1.0</v>
      </c>
      <c r="C410" s="31" t="s">
        <v>1114</v>
      </c>
      <c r="D410" s="31">
        <v>2218.9</v>
      </c>
      <c r="E410" s="31">
        <v>4.8</v>
      </c>
      <c r="F410" s="31">
        <v>144.7</v>
      </c>
      <c r="G410" s="31">
        <v>17.1</v>
      </c>
      <c r="H410" s="31">
        <v>7.2</v>
      </c>
      <c r="I410" s="31">
        <v>9.6</v>
      </c>
      <c r="J410" s="31">
        <v>37.3</v>
      </c>
      <c r="K410" s="31">
        <v>18.6</v>
      </c>
      <c r="L410" s="31">
        <v>10.2</v>
      </c>
      <c r="M410" s="31">
        <v>1091.8</v>
      </c>
      <c r="N410" s="31">
        <v>10.0</v>
      </c>
      <c r="O410" s="31">
        <v>7.4</v>
      </c>
      <c r="P410" s="31">
        <v>24.0</v>
      </c>
      <c r="Q410" s="31">
        <v>38.2</v>
      </c>
      <c r="R410" s="31">
        <v>30.4</v>
      </c>
      <c r="S410" s="31">
        <v>686.7</v>
      </c>
      <c r="T410" s="31">
        <v>3.3</v>
      </c>
      <c r="U410" s="31">
        <v>499.8</v>
      </c>
      <c r="V410" s="31">
        <v>0.4</v>
      </c>
      <c r="W410" s="31">
        <v>373.8</v>
      </c>
      <c r="X410" s="31">
        <v>9.8</v>
      </c>
      <c r="Y410" s="31">
        <v>8.9</v>
      </c>
      <c r="Z410" s="31">
        <v>2.1</v>
      </c>
      <c r="AA410" s="31">
        <v>1.6</v>
      </c>
      <c r="AB410" s="31">
        <v>267.1</v>
      </c>
      <c r="AC410" s="31">
        <v>2.1</v>
      </c>
      <c r="AD410" s="31">
        <v>27.6</v>
      </c>
      <c r="AE410" s="31">
        <v>28.0</v>
      </c>
      <c r="AF410" s="31">
        <v>27.5</v>
      </c>
      <c r="AG410" s="31">
        <v>14.9</v>
      </c>
      <c r="AH410" s="31">
        <v>6.0</v>
      </c>
      <c r="AI410" s="31">
        <v>5.8</v>
      </c>
      <c r="AJ410" s="31">
        <v>15.1</v>
      </c>
      <c r="AK410" s="31">
        <v>61.1</v>
      </c>
      <c r="AL410" s="31">
        <v>29.3</v>
      </c>
      <c r="AN410" s="31">
        <v>1106.0</v>
      </c>
      <c r="AO410" s="31">
        <v>15338.4</v>
      </c>
      <c r="AP410" s="31">
        <v>-3.6</v>
      </c>
    </row>
    <row r="411" ht="15.75" customHeight="1">
      <c r="A411" s="31" t="s">
        <v>639</v>
      </c>
      <c r="B411" s="31">
        <v>2000.0</v>
      </c>
      <c r="C411" s="31" t="s">
        <v>176</v>
      </c>
      <c r="D411" s="31">
        <v>1814.6</v>
      </c>
      <c r="E411" s="31">
        <v>14.0</v>
      </c>
      <c r="F411" s="31">
        <v>2402.5</v>
      </c>
      <c r="G411" s="31">
        <v>15.3</v>
      </c>
      <c r="H411" s="31">
        <v>8.1</v>
      </c>
      <c r="I411" s="31">
        <v>16.1</v>
      </c>
      <c r="J411" s="31">
        <v>36.6</v>
      </c>
      <c r="K411" s="31">
        <v>15.0</v>
      </c>
      <c r="L411" s="31">
        <v>8.8</v>
      </c>
      <c r="M411" s="31">
        <v>890.0</v>
      </c>
      <c r="N411" s="31">
        <v>8.1</v>
      </c>
      <c r="O411" s="31">
        <v>6.8</v>
      </c>
      <c r="P411" s="31">
        <v>16.2</v>
      </c>
      <c r="Q411" s="31">
        <v>21.8</v>
      </c>
      <c r="R411" s="31">
        <v>55.2</v>
      </c>
      <c r="S411" s="31">
        <v>468.6</v>
      </c>
      <c r="T411" s="31">
        <v>2.1</v>
      </c>
      <c r="U411" s="31">
        <v>512.4</v>
      </c>
      <c r="V411" s="31">
        <v>0.2</v>
      </c>
      <c r="W411" s="31">
        <v>925.1</v>
      </c>
      <c r="X411" s="31">
        <v>12.5</v>
      </c>
      <c r="Y411" s="31">
        <v>9.9</v>
      </c>
      <c r="Z411" s="31">
        <v>2.3</v>
      </c>
      <c r="AA411" s="31">
        <v>2.3</v>
      </c>
      <c r="AB411" s="31">
        <v>471.0</v>
      </c>
      <c r="AC411" s="31">
        <v>0.1</v>
      </c>
      <c r="AD411" s="31">
        <v>16.6</v>
      </c>
      <c r="AE411" s="31">
        <v>29.0</v>
      </c>
      <c r="AF411" s="31">
        <v>22.1</v>
      </c>
      <c r="AG411" s="31">
        <v>32.2</v>
      </c>
      <c r="AH411" s="31">
        <v>7.3</v>
      </c>
      <c r="AI411" s="31">
        <v>6.9</v>
      </c>
      <c r="AJ411" s="31">
        <v>14.7</v>
      </c>
      <c r="AK411" s="31">
        <v>99.4</v>
      </c>
      <c r="AL411" s="31">
        <v>28.0</v>
      </c>
      <c r="AN411" s="31">
        <v>1.0</v>
      </c>
      <c r="AO411" s="31">
        <v>755.3</v>
      </c>
      <c r="AP411" s="31">
        <v>0.4</v>
      </c>
    </row>
    <row r="412" ht="15.75" customHeight="1">
      <c r="A412" s="31" t="s">
        <v>640</v>
      </c>
      <c r="B412" s="31">
        <v>3.0</v>
      </c>
      <c r="C412" s="31" t="s">
        <v>1115</v>
      </c>
      <c r="D412" s="31">
        <v>7916.9</v>
      </c>
      <c r="E412" s="31">
        <v>7.1</v>
      </c>
      <c r="F412" s="31">
        <v>166.3</v>
      </c>
      <c r="G412" s="31">
        <v>16.9</v>
      </c>
      <c r="H412" s="31">
        <v>8.1</v>
      </c>
      <c r="I412" s="31">
        <v>11.2</v>
      </c>
      <c r="J412" s="31">
        <v>36.5</v>
      </c>
      <c r="K412" s="31">
        <v>17.2</v>
      </c>
      <c r="L412" s="31">
        <v>10.1</v>
      </c>
      <c r="M412" s="31">
        <v>3902.3</v>
      </c>
      <c r="N412" s="31">
        <v>11.0</v>
      </c>
      <c r="O412" s="31">
        <v>5.5</v>
      </c>
      <c r="P412" s="31">
        <v>14.7</v>
      </c>
      <c r="Q412" s="31">
        <v>47.3</v>
      </c>
      <c r="R412" s="31">
        <v>32.5</v>
      </c>
      <c r="S412" s="31">
        <v>659.7</v>
      </c>
      <c r="T412" s="31">
        <v>2.6</v>
      </c>
      <c r="U412" s="31">
        <v>500.5</v>
      </c>
      <c r="V412" s="31">
        <v>0.5</v>
      </c>
      <c r="W412" s="31">
        <v>504.0</v>
      </c>
      <c r="X412" s="31">
        <v>8.0</v>
      </c>
      <c r="Y412" s="31">
        <v>7.3</v>
      </c>
      <c r="Z412" s="31">
        <v>2.3</v>
      </c>
      <c r="AA412" s="31">
        <v>1.6</v>
      </c>
      <c r="AB412" s="31">
        <v>328.3</v>
      </c>
      <c r="AC412" s="31">
        <v>1.3</v>
      </c>
      <c r="AD412" s="31">
        <v>31.0</v>
      </c>
      <c r="AE412" s="31">
        <v>23.1</v>
      </c>
      <c r="AF412" s="31">
        <v>27.1</v>
      </c>
      <c r="AG412" s="31">
        <v>17.5</v>
      </c>
      <c r="AH412" s="31">
        <v>6.5</v>
      </c>
      <c r="AI412" s="31">
        <v>6.5</v>
      </c>
      <c r="AJ412" s="31">
        <v>16.6</v>
      </c>
      <c r="AK412" s="31">
        <v>72.8</v>
      </c>
      <c r="AL412" s="31">
        <v>28.9</v>
      </c>
      <c r="AN412" s="31">
        <v>1002.0</v>
      </c>
      <c r="AO412" s="31">
        <v>47613.8</v>
      </c>
      <c r="AP412" s="31">
        <v>-3.2</v>
      </c>
    </row>
    <row r="413" ht="15.75" customHeight="1">
      <c r="A413" s="31" t="s">
        <v>640</v>
      </c>
      <c r="B413" s="31">
        <v>3.0</v>
      </c>
      <c r="C413" s="31" t="s">
        <v>1116</v>
      </c>
      <c r="D413" s="31">
        <v>1013.5</v>
      </c>
      <c r="E413" s="31">
        <v>9.2</v>
      </c>
      <c r="F413" s="31">
        <v>901.2</v>
      </c>
      <c r="G413" s="31">
        <v>15.0</v>
      </c>
      <c r="H413" s="31">
        <v>9.0</v>
      </c>
      <c r="I413" s="31">
        <v>13.9</v>
      </c>
      <c r="J413" s="31">
        <v>35.0</v>
      </c>
      <c r="K413" s="31">
        <v>16.7</v>
      </c>
      <c r="L413" s="31">
        <v>10.2</v>
      </c>
      <c r="M413" s="31">
        <v>498.0</v>
      </c>
      <c r="N413" s="31">
        <v>11.6</v>
      </c>
      <c r="O413" s="31">
        <v>5.2</v>
      </c>
      <c r="P413" s="31">
        <v>12.6</v>
      </c>
      <c r="Q413" s="31">
        <v>39.8</v>
      </c>
      <c r="R413" s="31">
        <v>42.4</v>
      </c>
      <c r="S413" s="31">
        <v>621.3</v>
      </c>
      <c r="T413" s="31">
        <v>2.5</v>
      </c>
      <c r="U413" s="31">
        <v>546.0</v>
      </c>
      <c r="V413" s="31">
        <v>0.4</v>
      </c>
      <c r="W413" s="31">
        <v>1026.1</v>
      </c>
      <c r="X413" s="31">
        <v>7.5</v>
      </c>
      <c r="Y413" s="31">
        <v>7.3</v>
      </c>
      <c r="Z413" s="31">
        <v>2.7</v>
      </c>
      <c r="AA413" s="31">
        <v>1.9</v>
      </c>
      <c r="AB413" s="31">
        <v>503.4</v>
      </c>
      <c r="AC413" s="31">
        <v>0.1</v>
      </c>
      <c r="AD413" s="31">
        <v>33.0</v>
      </c>
      <c r="AE413" s="31">
        <v>19.4</v>
      </c>
      <c r="AF413" s="31">
        <v>24.0</v>
      </c>
      <c r="AG413" s="31">
        <v>23.5</v>
      </c>
      <c r="AH413" s="31">
        <v>8.0</v>
      </c>
      <c r="AI413" s="31">
        <v>7.9</v>
      </c>
      <c r="AJ413" s="31">
        <v>18.4</v>
      </c>
      <c r="AK413" s="31">
        <v>96.8</v>
      </c>
      <c r="AL413" s="31">
        <v>28.0</v>
      </c>
      <c r="AN413" s="31">
        <v>8.0</v>
      </c>
      <c r="AO413" s="31">
        <v>1124.6</v>
      </c>
      <c r="AP413" s="31">
        <v>-2.5</v>
      </c>
    </row>
    <row r="414" ht="15.75" customHeight="1">
      <c r="A414" s="31" t="s">
        <v>640</v>
      </c>
      <c r="B414" s="31">
        <v>3.0</v>
      </c>
      <c r="C414" s="31" t="s">
        <v>1117</v>
      </c>
      <c r="D414" s="31">
        <v>6903.4</v>
      </c>
      <c r="E414" s="31">
        <v>6.8</v>
      </c>
      <c r="F414" s="31">
        <v>148.5</v>
      </c>
      <c r="G414" s="31">
        <v>17.2</v>
      </c>
      <c r="H414" s="31">
        <v>7.9</v>
      </c>
      <c r="I414" s="31">
        <v>10.9</v>
      </c>
      <c r="J414" s="31">
        <v>36.7</v>
      </c>
      <c r="K414" s="31">
        <v>17.2</v>
      </c>
      <c r="L414" s="31">
        <v>10.0</v>
      </c>
      <c r="M414" s="31">
        <v>3404.3</v>
      </c>
      <c r="N414" s="31">
        <v>11.0</v>
      </c>
      <c r="O414" s="31">
        <v>5.5</v>
      </c>
      <c r="P414" s="31">
        <v>15.1</v>
      </c>
      <c r="Q414" s="31">
        <v>48.5</v>
      </c>
      <c r="R414" s="31">
        <v>31.0</v>
      </c>
      <c r="S414" s="31">
        <v>665.3</v>
      </c>
      <c r="T414" s="31">
        <v>2.6</v>
      </c>
      <c r="U414" s="31">
        <v>493.8</v>
      </c>
      <c r="V414" s="31">
        <v>0.5</v>
      </c>
      <c r="W414" s="31">
        <v>427.3</v>
      </c>
      <c r="X414" s="31">
        <v>8.0</v>
      </c>
      <c r="Y414" s="31">
        <v>7.3</v>
      </c>
      <c r="Z414" s="31">
        <v>2.3</v>
      </c>
      <c r="AA414" s="31">
        <v>1.6</v>
      </c>
      <c r="AB414" s="31">
        <v>302.6</v>
      </c>
      <c r="AC414" s="31">
        <v>1.6</v>
      </c>
      <c r="AD414" s="31">
        <v>30.5</v>
      </c>
      <c r="AE414" s="31">
        <v>24.0</v>
      </c>
      <c r="AF414" s="31">
        <v>27.9</v>
      </c>
      <c r="AG414" s="31">
        <v>16.1</v>
      </c>
      <c r="AH414" s="31">
        <v>6.2</v>
      </c>
      <c r="AI414" s="31">
        <v>6.3</v>
      </c>
      <c r="AJ414" s="31">
        <v>16.2</v>
      </c>
      <c r="AK414" s="31">
        <v>69.3</v>
      </c>
      <c r="AL414" s="31">
        <v>29.1</v>
      </c>
      <c r="AN414" s="31">
        <v>994.0</v>
      </c>
      <c r="AO414" s="31">
        <v>46489.2</v>
      </c>
      <c r="AP414" s="31">
        <v>-3.3</v>
      </c>
    </row>
    <row r="415" ht="15.75" customHeight="1">
      <c r="A415" s="31" t="s">
        <v>642</v>
      </c>
      <c r="B415" s="31">
        <v>4.0</v>
      </c>
      <c r="C415" s="31" t="s">
        <v>1118</v>
      </c>
      <c r="D415" s="31">
        <v>663.5</v>
      </c>
      <c r="E415" s="31">
        <v>13.2</v>
      </c>
      <c r="F415" s="31">
        <v>1582.7</v>
      </c>
      <c r="G415" s="31">
        <v>15.0</v>
      </c>
      <c r="H415" s="31">
        <v>8.8</v>
      </c>
      <c r="I415" s="31">
        <v>13.5</v>
      </c>
      <c r="J415" s="31">
        <v>35.0</v>
      </c>
      <c r="K415" s="31">
        <v>17.3</v>
      </c>
      <c r="L415" s="31">
        <v>10.3</v>
      </c>
      <c r="M415" s="31">
        <v>324.6</v>
      </c>
      <c r="N415" s="31">
        <v>12.8</v>
      </c>
      <c r="O415" s="31">
        <v>4.8</v>
      </c>
      <c r="P415" s="31">
        <v>17.8</v>
      </c>
      <c r="Q415" s="31">
        <v>31.7</v>
      </c>
      <c r="R415" s="31">
        <v>45.7</v>
      </c>
      <c r="S415" s="31">
        <v>474.5</v>
      </c>
      <c r="T415" s="31">
        <v>5.0</v>
      </c>
      <c r="U415" s="31">
        <v>533.3</v>
      </c>
      <c r="V415" s="31">
        <v>0.4</v>
      </c>
      <c r="W415" s="31">
        <v>510.6</v>
      </c>
      <c r="X415" s="31">
        <v>9.2</v>
      </c>
      <c r="Y415" s="31">
        <v>8.2</v>
      </c>
      <c r="Z415" s="31">
        <v>3.0</v>
      </c>
      <c r="AA415" s="31">
        <v>0.7</v>
      </c>
      <c r="AB415" s="31">
        <v>447.0</v>
      </c>
      <c r="AC415" s="31">
        <v>0.1</v>
      </c>
      <c r="AD415" s="31">
        <v>24.6</v>
      </c>
      <c r="AE415" s="31">
        <v>27.8</v>
      </c>
      <c r="AF415" s="31">
        <v>24.8</v>
      </c>
      <c r="AG415" s="31">
        <v>22.8</v>
      </c>
      <c r="AH415" s="31">
        <v>10.6</v>
      </c>
      <c r="AI415" s="31">
        <v>10.4</v>
      </c>
      <c r="AJ415" s="31">
        <v>22.0</v>
      </c>
      <c r="AK415" s="31">
        <v>139.5</v>
      </c>
      <c r="AL415" s="31">
        <v>28.2</v>
      </c>
      <c r="AN415" s="31">
        <v>2.0</v>
      </c>
      <c r="AO415" s="31">
        <v>419.2</v>
      </c>
      <c r="AP415" s="31">
        <v>-2.8</v>
      </c>
    </row>
    <row r="416" ht="15.75" customHeight="1">
      <c r="A416" s="31" t="s">
        <v>643</v>
      </c>
      <c r="B416" s="31">
        <v>5.0</v>
      </c>
      <c r="C416" s="31" t="s">
        <v>1119</v>
      </c>
      <c r="D416" s="31">
        <v>17848.1</v>
      </c>
      <c r="E416" s="31">
        <v>10.9</v>
      </c>
      <c r="F416" s="31">
        <v>523.3</v>
      </c>
      <c r="G416" s="31">
        <v>16.6</v>
      </c>
      <c r="H416" s="31">
        <v>8.4</v>
      </c>
      <c r="I416" s="31">
        <v>11.9</v>
      </c>
      <c r="J416" s="31">
        <v>36.6</v>
      </c>
      <c r="K416" s="31">
        <v>16.4</v>
      </c>
      <c r="L416" s="31">
        <v>9.9</v>
      </c>
      <c r="M416" s="31">
        <v>8730.8</v>
      </c>
      <c r="N416" s="31">
        <v>11.8</v>
      </c>
      <c r="O416" s="31">
        <v>5.1</v>
      </c>
      <c r="P416" s="31">
        <v>16.4</v>
      </c>
      <c r="Q416" s="31">
        <v>38.4</v>
      </c>
      <c r="R416" s="31">
        <v>40.1</v>
      </c>
      <c r="S416" s="31">
        <v>608.6</v>
      </c>
      <c r="T416" s="31">
        <v>2.1</v>
      </c>
      <c r="U416" s="31">
        <v>501.0</v>
      </c>
      <c r="V416" s="31">
        <v>0.6</v>
      </c>
      <c r="W416" s="31">
        <v>544.6</v>
      </c>
      <c r="X416" s="31">
        <v>8.8</v>
      </c>
      <c r="Y416" s="31">
        <v>8.5</v>
      </c>
      <c r="Z416" s="31">
        <v>2.1</v>
      </c>
      <c r="AA416" s="31">
        <v>2.6</v>
      </c>
      <c r="AB416" s="31">
        <v>339.0</v>
      </c>
      <c r="AC416" s="31">
        <v>0.5</v>
      </c>
      <c r="AD416" s="31">
        <v>29.3</v>
      </c>
      <c r="AE416" s="31">
        <v>22.9</v>
      </c>
      <c r="AF416" s="31">
        <v>26.3</v>
      </c>
      <c r="AG416" s="31">
        <v>21.1</v>
      </c>
      <c r="AH416" s="31">
        <v>8.1</v>
      </c>
      <c r="AI416" s="31">
        <v>8.1</v>
      </c>
      <c r="AJ416" s="31">
        <v>19.4</v>
      </c>
      <c r="AK416" s="31">
        <v>89.5</v>
      </c>
      <c r="AL416" s="31">
        <v>28.7</v>
      </c>
      <c r="AN416" s="31">
        <v>396.0</v>
      </c>
      <c r="AO416" s="31">
        <v>34109.7</v>
      </c>
      <c r="AP416" s="31">
        <v>-2.7</v>
      </c>
    </row>
    <row r="417" ht="15.75" customHeight="1">
      <c r="A417" s="31" t="s">
        <v>643</v>
      </c>
      <c r="B417" s="31">
        <v>5.0</v>
      </c>
      <c r="C417" s="31" t="s">
        <v>1120</v>
      </c>
      <c r="D417" s="31">
        <v>7145.7</v>
      </c>
      <c r="E417" s="31">
        <v>14.4</v>
      </c>
      <c r="F417" s="31">
        <v>1917.5</v>
      </c>
      <c r="G417" s="31">
        <v>15.8</v>
      </c>
      <c r="H417" s="31">
        <v>8.6</v>
      </c>
      <c r="I417" s="31">
        <v>13.5</v>
      </c>
      <c r="J417" s="31">
        <v>36.0</v>
      </c>
      <c r="K417" s="31">
        <v>16.1</v>
      </c>
      <c r="L417" s="31">
        <v>10.0</v>
      </c>
      <c r="M417" s="31">
        <v>3465.4</v>
      </c>
      <c r="N417" s="31">
        <v>11.2</v>
      </c>
      <c r="O417" s="31">
        <v>5.8</v>
      </c>
      <c r="P417" s="31">
        <v>16.8</v>
      </c>
      <c r="Q417" s="31">
        <v>34.4</v>
      </c>
      <c r="R417" s="31">
        <v>43.1</v>
      </c>
      <c r="S417" s="31">
        <v>542.2</v>
      </c>
      <c r="T417" s="31">
        <v>1.9</v>
      </c>
      <c r="U417" s="31">
        <v>537.3</v>
      </c>
      <c r="V417" s="31">
        <v>0.4</v>
      </c>
      <c r="W417" s="31">
        <v>608.7</v>
      </c>
      <c r="X417" s="31">
        <v>9.7</v>
      </c>
      <c r="Y417" s="31">
        <v>9.3</v>
      </c>
      <c r="Z417" s="31">
        <v>2.5</v>
      </c>
      <c r="AA417" s="31">
        <v>2.4</v>
      </c>
      <c r="AB417" s="31">
        <v>395.2</v>
      </c>
      <c r="AC417" s="31">
        <v>0.1</v>
      </c>
      <c r="AD417" s="31">
        <v>21.8</v>
      </c>
      <c r="AE417" s="31">
        <v>22.5</v>
      </c>
      <c r="AF417" s="31">
        <v>28.1</v>
      </c>
      <c r="AG417" s="31">
        <v>27.4</v>
      </c>
      <c r="AH417" s="31">
        <v>10.3</v>
      </c>
      <c r="AI417" s="31">
        <v>10.0</v>
      </c>
      <c r="AJ417" s="31">
        <v>21.4</v>
      </c>
      <c r="AK417" s="31">
        <v>119.5</v>
      </c>
      <c r="AL417" s="31">
        <v>28.3</v>
      </c>
      <c r="AN417" s="31">
        <v>22.0</v>
      </c>
      <c r="AO417" s="31">
        <v>3726.6</v>
      </c>
      <c r="AP417" s="31">
        <v>-2.4</v>
      </c>
    </row>
    <row r="418" ht="15.75" customHeight="1">
      <c r="A418" s="31" t="s">
        <v>643</v>
      </c>
      <c r="B418" s="31">
        <v>5.0</v>
      </c>
      <c r="C418" s="31" t="s">
        <v>1121</v>
      </c>
      <c r="D418" s="31">
        <v>10702.4</v>
      </c>
      <c r="E418" s="31">
        <v>8.6</v>
      </c>
      <c r="F418" s="31">
        <v>352.2</v>
      </c>
      <c r="G418" s="31">
        <v>17.2</v>
      </c>
      <c r="H418" s="31">
        <v>8.3</v>
      </c>
      <c r="I418" s="31">
        <v>10.9</v>
      </c>
      <c r="J418" s="31">
        <v>37.1</v>
      </c>
      <c r="K418" s="31">
        <v>16.6</v>
      </c>
      <c r="L418" s="31">
        <v>9.9</v>
      </c>
      <c r="M418" s="31">
        <v>5265.3</v>
      </c>
      <c r="N418" s="31">
        <v>12.2</v>
      </c>
      <c r="O418" s="31">
        <v>4.6</v>
      </c>
      <c r="P418" s="31">
        <v>16.2</v>
      </c>
      <c r="Q418" s="31">
        <v>40.8</v>
      </c>
      <c r="R418" s="31">
        <v>38.3</v>
      </c>
      <c r="S418" s="31">
        <v>653.0</v>
      </c>
      <c r="T418" s="31">
        <v>2.2</v>
      </c>
      <c r="U418" s="31">
        <v>476.8</v>
      </c>
      <c r="V418" s="31">
        <v>0.7</v>
      </c>
      <c r="W418" s="31">
        <v>501.9</v>
      </c>
      <c r="X418" s="31">
        <v>8.1</v>
      </c>
      <c r="Y418" s="31">
        <v>7.9</v>
      </c>
      <c r="Z418" s="31">
        <v>1.9</v>
      </c>
      <c r="AA418" s="31">
        <v>2.8</v>
      </c>
      <c r="AB418" s="31">
        <v>301.5</v>
      </c>
      <c r="AC418" s="31">
        <v>0.8</v>
      </c>
      <c r="AD418" s="31">
        <v>35.9</v>
      </c>
      <c r="AE418" s="31">
        <v>23.2</v>
      </c>
      <c r="AF418" s="31">
        <v>24.6</v>
      </c>
      <c r="AG418" s="31">
        <v>15.5</v>
      </c>
      <c r="AH418" s="31">
        <v>6.7</v>
      </c>
      <c r="AI418" s="31">
        <v>6.7</v>
      </c>
      <c r="AJ418" s="31">
        <v>17.1</v>
      </c>
      <c r="AK418" s="31">
        <v>69.5</v>
      </c>
      <c r="AL418" s="31">
        <v>29.3</v>
      </c>
      <c r="AN418" s="31">
        <v>374.0</v>
      </c>
      <c r="AO418" s="31">
        <v>30383.1</v>
      </c>
      <c r="AP418" s="31">
        <v>-2.9</v>
      </c>
    </row>
    <row r="419" ht="15.75" customHeight="1">
      <c r="A419" s="31" t="s">
        <v>645</v>
      </c>
      <c r="B419" s="31">
        <v>6.0</v>
      </c>
      <c r="C419" s="31" t="s">
        <v>1122</v>
      </c>
      <c r="D419" s="31">
        <v>6114.7</v>
      </c>
      <c r="E419" s="31">
        <v>11.9</v>
      </c>
      <c r="F419" s="31">
        <v>289.6</v>
      </c>
      <c r="G419" s="31">
        <v>16.4</v>
      </c>
      <c r="H419" s="31">
        <v>8.0</v>
      </c>
      <c r="I419" s="31">
        <v>12.2</v>
      </c>
      <c r="J419" s="31">
        <v>37.0</v>
      </c>
      <c r="K419" s="31">
        <v>16.7</v>
      </c>
      <c r="L419" s="31">
        <v>9.6</v>
      </c>
      <c r="M419" s="31">
        <v>3009.1</v>
      </c>
      <c r="N419" s="31">
        <v>10.7</v>
      </c>
      <c r="O419" s="31">
        <v>5.1</v>
      </c>
      <c r="P419" s="31">
        <v>17.8</v>
      </c>
      <c r="Q419" s="31">
        <v>41.1</v>
      </c>
      <c r="R419" s="31">
        <v>36.0</v>
      </c>
      <c r="S419" s="31">
        <v>665.7</v>
      </c>
      <c r="T419" s="31">
        <v>2.0</v>
      </c>
      <c r="U419" s="31">
        <v>490.7</v>
      </c>
      <c r="V419" s="31">
        <v>0.5</v>
      </c>
      <c r="W419" s="31">
        <v>684.7</v>
      </c>
      <c r="X419" s="31">
        <v>11.8</v>
      </c>
      <c r="Y419" s="31">
        <v>11.5</v>
      </c>
      <c r="Z419" s="31">
        <v>1.7</v>
      </c>
      <c r="AA419" s="31">
        <v>1.9</v>
      </c>
      <c r="AB419" s="31">
        <v>371.6</v>
      </c>
      <c r="AC419" s="31">
        <v>0.4</v>
      </c>
      <c r="AD419" s="31">
        <v>25.3</v>
      </c>
      <c r="AE419" s="31">
        <v>24.4</v>
      </c>
      <c r="AF419" s="31">
        <v>24.5</v>
      </c>
      <c r="AG419" s="31">
        <v>25.4</v>
      </c>
      <c r="AH419" s="31">
        <v>5.6</v>
      </c>
      <c r="AI419" s="31">
        <v>5.5</v>
      </c>
      <c r="AJ419" s="31">
        <v>12.7</v>
      </c>
      <c r="AK419" s="31">
        <v>66.9</v>
      </c>
      <c r="AL419" s="31">
        <v>30.8</v>
      </c>
      <c r="AN419" s="31">
        <v>426.0</v>
      </c>
      <c r="AO419" s="31">
        <v>21114.9</v>
      </c>
      <c r="AP419" s="31">
        <v>-1.7</v>
      </c>
    </row>
    <row r="420" ht="15.75" customHeight="1">
      <c r="A420" s="31" t="s">
        <v>645</v>
      </c>
      <c r="B420" s="31">
        <v>6.0</v>
      </c>
      <c r="C420" s="31" t="s">
        <v>1123</v>
      </c>
      <c r="D420" s="31">
        <v>1456.9</v>
      </c>
      <c r="E420" s="31">
        <v>20.0</v>
      </c>
      <c r="F420" s="31">
        <v>2006.8</v>
      </c>
      <c r="G420" s="31">
        <v>15.9</v>
      </c>
      <c r="H420" s="31">
        <v>8.3</v>
      </c>
      <c r="I420" s="31">
        <v>16.0</v>
      </c>
      <c r="J420" s="31">
        <v>36.5</v>
      </c>
      <c r="K420" s="31">
        <v>14.8</v>
      </c>
      <c r="L420" s="31">
        <v>8.5</v>
      </c>
      <c r="M420" s="31">
        <v>716.7</v>
      </c>
      <c r="N420" s="31">
        <v>10.0</v>
      </c>
      <c r="O420" s="31">
        <v>6.0</v>
      </c>
      <c r="P420" s="31">
        <v>15.3</v>
      </c>
      <c r="Q420" s="31">
        <v>35.1</v>
      </c>
      <c r="R420" s="31">
        <v>43.6</v>
      </c>
      <c r="S420" s="31">
        <v>513.4</v>
      </c>
      <c r="T420" s="31">
        <v>2.8</v>
      </c>
      <c r="U420" s="31">
        <v>522.2</v>
      </c>
      <c r="V420" s="31">
        <v>0.3</v>
      </c>
      <c r="W420" s="31">
        <v>1454.9</v>
      </c>
      <c r="X420" s="31">
        <v>16.5</v>
      </c>
      <c r="Y420" s="31">
        <v>16.0</v>
      </c>
      <c r="Z420" s="31">
        <v>2.2</v>
      </c>
      <c r="AA420" s="31">
        <v>2.6</v>
      </c>
      <c r="AB420" s="31">
        <v>596.3</v>
      </c>
      <c r="AC420" s="31">
        <v>0.1</v>
      </c>
      <c r="AD420" s="31">
        <v>14.7</v>
      </c>
      <c r="AE420" s="31">
        <v>24.0</v>
      </c>
      <c r="AF420" s="31">
        <v>23.7</v>
      </c>
      <c r="AG420" s="31">
        <v>37.5</v>
      </c>
      <c r="AH420" s="31">
        <v>7.7</v>
      </c>
      <c r="AI420" s="31">
        <v>7.4</v>
      </c>
      <c r="AJ420" s="31">
        <v>13.1</v>
      </c>
      <c r="AK420" s="31">
        <v>106.0</v>
      </c>
      <c r="AL420" s="31">
        <v>31.4</v>
      </c>
      <c r="AN420" s="31">
        <v>5.0</v>
      </c>
      <c r="AO420" s="31">
        <v>726.0</v>
      </c>
      <c r="AP420" s="31">
        <v>1.4</v>
      </c>
    </row>
    <row r="421" ht="15.75" customHeight="1">
      <c r="A421" s="31" t="s">
        <v>645</v>
      </c>
      <c r="B421" s="31">
        <v>6.0</v>
      </c>
      <c r="C421" s="31" t="s">
        <v>1124</v>
      </c>
      <c r="D421" s="31">
        <v>4657.8</v>
      </c>
      <c r="E421" s="31">
        <v>9.3</v>
      </c>
      <c r="F421" s="31">
        <v>228.4</v>
      </c>
      <c r="G421" s="31">
        <v>16.6</v>
      </c>
      <c r="H421" s="31">
        <v>7.9</v>
      </c>
      <c r="I421" s="31">
        <v>11.1</v>
      </c>
      <c r="J421" s="31">
        <v>37.2</v>
      </c>
      <c r="K421" s="31">
        <v>17.3</v>
      </c>
      <c r="L421" s="31">
        <v>10.0</v>
      </c>
      <c r="M421" s="31">
        <v>2292.4</v>
      </c>
      <c r="N421" s="31">
        <v>10.9</v>
      </c>
      <c r="O421" s="31">
        <v>4.9</v>
      </c>
      <c r="P421" s="31">
        <v>18.5</v>
      </c>
      <c r="Q421" s="31">
        <v>42.8</v>
      </c>
      <c r="R421" s="31">
        <v>33.8</v>
      </c>
      <c r="S421" s="31">
        <v>713.4</v>
      </c>
      <c r="T421" s="31">
        <v>1.7</v>
      </c>
      <c r="U421" s="31">
        <v>480.8</v>
      </c>
      <c r="V421" s="31">
        <v>0.5</v>
      </c>
      <c r="W421" s="31">
        <v>443.8</v>
      </c>
      <c r="X421" s="31">
        <v>10.4</v>
      </c>
      <c r="Y421" s="31">
        <v>10.1</v>
      </c>
      <c r="Z421" s="31">
        <v>1.5</v>
      </c>
      <c r="AA421" s="31">
        <v>1.7</v>
      </c>
      <c r="AB421" s="31">
        <v>301.3</v>
      </c>
      <c r="AC421" s="31">
        <v>0.5</v>
      </c>
      <c r="AD421" s="31">
        <v>31.8</v>
      </c>
      <c r="AE421" s="31">
        <v>24.7</v>
      </c>
      <c r="AF421" s="31">
        <v>25.0</v>
      </c>
      <c r="AG421" s="31">
        <v>17.9</v>
      </c>
      <c r="AH421" s="31">
        <v>4.9</v>
      </c>
      <c r="AI421" s="31">
        <v>5.0</v>
      </c>
      <c r="AJ421" s="31">
        <v>12.4</v>
      </c>
      <c r="AK421" s="31">
        <v>54.7</v>
      </c>
      <c r="AL421" s="31">
        <v>30.5</v>
      </c>
      <c r="AN421" s="31">
        <v>421.0</v>
      </c>
      <c r="AO421" s="31">
        <v>20388.9</v>
      </c>
      <c r="AP421" s="31">
        <v>-2.6</v>
      </c>
    </row>
    <row r="422" ht="15.75" customHeight="1">
      <c r="A422" s="31" t="s">
        <v>646</v>
      </c>
      <c r="B422" s="31">
        <v>7.0</v>
      </c>
      <c r="C422" s="31" t="s">
        <v>1125</v>
      </c>
      <c r="D422" s="31">
        <v>3998.7</v>
      </c>
      <c r="E422" s="31">
        <v>8.1</v>
      </c>
      <c r="F422" s="31">
        <v>201.4</v>
      </c>
      <c r="G422" s="31">
        <v>16.3</v>
      </c>
      <c r="H422" s="31">
        <v>8.3</v>
      </c>
      <c r="I422" s="31">
        <v>11.4</v>
      </c>
      <c r="J422" s="31">
        <v>36.9</v>
      </c>
      <c r="K422" s="31">
        <v>16.8</v>
      </c>
      <c r="L422" s="31">
        <v>10.3</v>
      </c>
      <c r="M422" s="31">
        <v>1969.1</v>
      </c>
      <c r="N422" s="31">
        <v>11.0</v>
      </c>
      <c r="O422" s="31">
        <v>5.4</v>
      </c>
      <c r="P422" s="31">
        <v>19.2</v>
      </c>
      <c r="Q422" s="31">
        <v>41.6</v>
      </c>
      <c r="R422" s="31">
        <v>33.8</v>
      </c>
      <c r="S422" s="31">
        <v>708.2</v>
      </c>
      <c r="T422" s="31">
        <v>2.4</v>
      </c>
      <c r="U422" s="31">
        <v>517.9</v>
      </c>
      <c r="V422" s="31">
        <v>0.6</v>
      </c>
      <c r="W422" s="31">
        <v>461.4</v>
      </c>
      <c r="X422" s="31">
        <v>9.1</v>
      </c>
      <c r="Y422" s="31">
        <v>9.3</v>
      </c>
      <c r="Z422" s="31">
        <v>1.7</v>
      </c>
      <c r="AA422" s="31">
        <v>1.3</v>
      </c>
      <c r="AB422" s="31">
        <v>316.5</v>
      </c>
      <c r="AC422" s="31">
        <v>1.0</v>
      </c>
      <c r="AD422" s="31">
        <v>33.0</v>
      </c>
      <c r="AE422" s="31">
        <v>21.7</v>
      </c>
      <c r="AF422" s="31">
        <v>28.6</v>
      </c>
      <c r="AG422" s="31">
        <v>15.7</v>
      </c>
      <c r="AH422" s="31">
        <v>5.3</v>
      </c>
      <c r="AI422" s="31">
        <v>5.3</v>
      </c>
      <c r="AJ422" s="31">
        <v>12.1</v>
      </c>
      <c r="AK422" s="31">
        <v>54.4</v>
      </c>
      <c r="AL422" s="31">
        <v>29.3</v>
      </c>
      <c r="AM422" s="31" t="s">
        <v>1126</v>
      </c>
      <c r="AN422" s="31">
        <v>2306.0</v>
      </c>
      <c r="AO422" s="31">
        <v>19854.1</v>
      </c>
      <c r="AP422" s="31">
        <v>-3.3</v>
      </c>
    </row>
    <row r="423" ht="15.75" customHeight="1">
      <c r="A423" s="31" t="s">
        <v>646</v>
      </c>
      <c r="B423" s="31">
        <v>7.0</v>
      </c>
      <c r="C423" s="31" t="s">
        <v>1127</v>
      </c>
      <c r="D423" s="31">
        <v>1034.2</v>
      </c>
      <c r="E423" s="31">
        <v>13.3</v>
      </c>
      <c r="F423" s="31">
        <v>971.6</v>
      </c>
      <c r="G423" s="31">
        <v>15.2</v>
      </c>
      <c r="H423" s="31">
        <v>9.8</v>
      </c>
      <c r="I423" s="31">
        <v>14.2</v>
      </c>
      <c r="J423" s="31">
        <v>35.2</v>
      </c>
      <c r="K423" s="31">
        <v>15.7</v>
      </c>
      <c r="L423" s="31">
        <v>9.9</v>
      </c>
      <c r="M423" s="31">
        <v>505.1</v>
      </c>
      <c r="N423" s="31">
        <v>12.7</v>
      </c>
      <c r="O423" s="31">
        <v>5.3</v>
      </c>
      <c r="P423" s="31">
        <v>18.2</v>
      </c>
      <c r="Q423" s="31">
        <v>32.6</v>
      </c>
      <c r="R423" s="31">
        <v>43.9</v>
      </c>
      <c r="S423" s="31">
        <v>574.9</v>
      </c>
      <c r="T423" s="31">
        <v>2.1</v>
      </c>
      <c r="U423" s="31">
        <v>547.0</v>
      </c>
      <c r="V423" s="31">
        <v>0.4</v>
      </c>
      <c r="W423" s="31">
        <v>756.2</v>
      </c>
      <c r="X423" s="31">
        <v>10.6</v>
      </c>
      <c r="Y423" s="31">
        <v>9.8</v>
      </c>
      <c r="Z423" s="31">
        <v>2.0</v>
      </c>
      <c r="AA423" s="31">
        <v>1.0</v>
      </c>
      <c r="AB423" s="31">
        <v>488.5</v>
      </c>
      <c r="AC423" s="31">
        <v>0.2</v>
      </c>
      <c r="AD423" s="31">
        <v>26.6</v>
      </c>
      <c r="AE423" s="31">
        <v>20.2</v>
      </c>
      <c r="AF423" s="31">
        <v>31.8</v>
      </c>
      <c r="AG423" s="31">
        <v>21.2</v>
      </c>
      <c r="AH423" s="31">
        <v>7.3</v>
      </c>
      <c r="AI423" s="31">
        <v>7.2</v>
      </c>
      <c r="AJ423" s="31">
        <v>14.1</v>
      </c>
      <c r="AK423" s="31">
        <v>86.3</v>
      </c>
      <c r="AL423" s="31">
        <v>29.4</v>
      </c>
      <c r="AN423" s="31">
        <v>12.0</v>
      </c>
      <c r="AO423" s="31">
        <v>1064.4</v>
      </c>
      <c r="AP423" s="31">
        <v>-1.8</v>
      </c>
    </row>
    <row r="424" ht="15.75" customHeight="1">
      <c r="A424" s="31" t="s">
        <v>646</v>
      </c>
      <c r="B424" s="31">
        <v>7.0</v>
      </c>
      <c r="C424" s="31" t="s">
        <v>1128</v>
      </c>
      <c r="D424" s="31">
        <v>2964.5</v>
      </c>
      <c r="E424" s="31">
        <v>6.4</v>
      </c>
      <c r="F424" s="31">
        <v>157.8</v>
      </c>
      <c r="G424" s="31">
        <v>16.6</v>
      </c>
      <c r="H424" s="31">
        <v>7.8</v>
      </c>
      <c r="I424" s="31">
        <v>10.5</v>
      </c>
      <c r="J424" s="31">
        <v>37.5</v>
      </c>
      <c r="K424" s="31">
        <v>17.2</v>
      </c>
      <c r="L424" s="31">
        <v>10.4</v>
      </c>
      <c r="M424" s="31">
        <v>1463.9</v>
      </c>
      <c r="N424" s="31">
        <v>10.4</v>
      </c>
      <c r="O424" s="31">
        <v>5.4</v>
      </c>
      <c r="P424" s="31">
        <v>19.7</v>
      </c>
      <c r="Q424" s="31">
        <v>45.4</v>
      </c>
      <c r="R424" s="31">
        <v>29.5</v>
      </c>
      <c r="S424" s="31">
        <v>754.7</v>
      </c>
      <c r="T424" s="31">
        <v>2.4</v>
      </c>
      <c r="U424" s="31">
        <v>507.7</v>
      </c>
      <c r="V424" s="31">
        <v>0.6</v>
      </c>
      <c r="W424" s="31">
        <v>358.6</v>
      </c>
      <c r="X424" s="31">
        <v>8.6</v>
      </c>
      <c r="Y424" s="31">
        <v>9.1</v>
      </c>
      <c r="Z424" s="31">
        <v>1.6</v>
      </c>
      <c r="AA424" s="31">
        <v>1.4</v>
      </c>
      <c r="AB424" s="31">
        <v>256.5</v>
      </c>
      <c r="AC424" s="31">
        <v>1.5</v>
      </c>
      <c r="AD424" s="31">
        <v>37.2</v>
      </c>
      <c r="AE424" s="31">
        <v>22.6</v>
      </c>
      <c r="AF424" s="31">
        <v>26.6</v>
      </c>
      <c r="AG424" s="31">
        <v>12.1</v>
      </c>
      <c r="AH424" s="31">
        <v>4.6</v>
      </c>
      <c r="AI424" s="31">
        <v>4.6</v>
      </c>
      <c r="AJ424" s="31">
        <v>10.6</v>
      </c>
      <c r="AK424" s="31">
        <v>43.3</v>
      </c>
      <c r="AL424" s="31">
        <v>29.2</v>
      </c>
      <c r="AN424" s="31">
        <v>2294.0</v>
      </c>
      <c r="AO424" s="31">
        <v>18783.5</v>
      </c>
      <c r="AP424" s="31">
        <v>-3.8</v>
      </c>
    </row>
    <row r="425" ht="15.75" customHeight="1">
      <c r="A425" s="31" t="s">
        <v>659</v>
      </c>
      <c r="B425" s="31">
        <v>8.0</v>
      </c>
      <c r="C425" s="31" t="s">
        <v>1129</v>
      </c>
      <c r="D425" s="31">
        <v>10840.8</v>
      </c>
      <c r="E425" s="31">
        <v>12.5</v>
      </c>
      <c r="F425" s="31">
        <v>303.2</v>
      </c>
      <c r="G425" s="31">
        <v>16.9</v>
      </c>
      <c r="H425" s="31">
        <v>8.5</v>
      </c>
      <c r="I425" s="31">
        <v>12.3</v>
      </c>
      <c r="J425" s="31">
        <v>36.8</v>
      </c>
      <c r="K425" s="31">
        <v>15.9</v>
      </c>
      <c r="L425" s="31">
        <v>9.5</v>
      </c>
      <c r="M425" s="31">
        <v>5357.4</v>
      </c>
      <c r="N425" s="31">
        <v>12.9</v>
      </c>
      <c r="O425" s="31">
        <v>4.3</v>
      </c>
      <c r="P425" s="31">
        <v>16.7</v>
      </c>
      <c r="Q425" s="31">
        <v>36.2</v>
      </c>
      <c r="R425" s="31">
        <v>42.9</v>
      </c>
      <c r="S425" s="31">
        <v>672.5</v>
      </c>
      <c r="T425" s="31">
        <v>3.1</v>
      </c>
      <c r="U425" s="31">
        <v>480.1</v>
      </c>
      <c r="V425" s="31">
        <v>0.7</v>
      </c>
      <c r="W425" s="31">
        <v>608.3</v>
      </c>
      <c r="X425" s="31">
        <v>8.9</v>
      </c>
      <c r="Y425" s="31">
        <v>8.5</v>
      </c>
      <c r="Z425" s="31">
        <v>1.3</v>
      </c>
      <c r="AA425" s="31">
        <v>4.4</v>
      </c>
      <c r="AB425" s="31">
        <v>375.6</v>
      </c>
      <c r="AC425" s="31">
        <v>0.4</v>
      </c>
      <c r="AD425" s="31">
        <v>37.6</v>
      </c>
      <c r="AE425" s="31">
        <v>20.4</v>
      </c>
      <c r="AF425" s="31">
        <v>22.7</v>
      </c>
      <c r="AG425" s="31">
        <v>18.9</v>
      </c>
      <c r="AH425" s="31">
        <v>3.9</v>
      </c>
      <c r="AI425" s="31">
        <v>4.0</v>
      </c>
      <c r="AJ425" s="31">
        <v>8.8</v>
      </c>
      <c r="AK425" s="31">
        <v>39.4</v>
      </c>
      <c r="AL425" s="31">
        <v>29.3</v>
      </c>
      <c r="AN425" s="31">
        <v>1101.0</v>
      </c>
      <c r="AO425" s="31">
        <v>35751.3</v>
      </c>
      <c r="AP425" s="31">
        <v>-1.0</v>
      </c>
    </row>
    <row r="426" ht="15.75" customHeight="1">
      <c r="A426" s="31" t="s">
        <v>659</v>
      </c>
      <c r="B426" s="31">
        <v>8.0</v>
      </c>
      <c r="C426" s="31" t="s">
        <v>1130</v>
      </c>
      <c r="D426" s="31">
        <v>2049.6</v>
      </c>
      <c r="E426" s="31">
        <v>20.1</v>
      </c>
      <c r="F426" s="31">
        <v>1647.0</v>
      </c>
      <c r="G426" s="31">
        <v>14.7</v>
      </c>
      <c r="H426" s="31">
        <v>9.6</v>
      </c>
      <c r="I426" s="31">
        <v>15.9</v>
      </c>
      <c r="J426" s="31">
        <v>35.9</v>
      </c>
      <c r="K426" s="31">
        <v>14.9</v>
      </c>
      <c r="L426" s="31">
        <v>9.1</v>
      </c>
      <c r="M426" s="31">
        <v>1012.9</v>
      </c>
      <c r="N426" s="31">
        <v>12.0</v>
      </c>
      <c r="O426" s="31">
        <v>4.8</v>
      </c>
      <c r="P426" s="31">
        <v>12.0</v>
      </c>
      <c r="Q426" s="31">
        <v>29.2</v>
      </c>
      <c r="R426" s="31">
        <v>54.0</v>
      </c>
      <c r="S426" s="31">
        <v>510.2</v>
      </c>
      <c r="T426" s="31">
        <v>3.5</v>
      </c>
      <c r="U426" s="31">
        <v>502.0</v>
      </c>
      <c r="V426" s="31">
        <v>0.4</v>
      </c>
      <c r="W426" s="31">
        <v>949.3</v>
      </c>
      <c r="X426" s="31">
        <v>9.6</v>
      </c>
      <c r="Y426" s="31">
        <v>9.1</v>
      </c>
      <c r="Z426" s="31">
        <v>1.6</v>
      </c>
      <c r="AA426" s="31">
        <v>3.6</v>
      </c>
      <c r="AB426" s="31">
        <v>544.0</v>
      </c>
      <c r="AC426" s="31">
        <v>0.1</v>
      </c>
      <c r="AD426" s="31">
        <v>21.9</v>
      </c>
      <c r="AE426" s="31">
        <v>20.0</v>
      </c>
      <c r="AF426" s="31">
        <v>28.5</v>
      </c>
      <c r="AG426" s="31">
        <v>29.5</v>
      </c>
      <c r="AH426" s="31">
        <v>5.7</v>
      </c>
      <c r="AI426" s="31">
        <v>5.5</v>
      </c>
      <c r="AJ426" s="31">
        <v>10.8</v>
      </c>
      <c r="AK426" s="31">
        <v>66.1</v>
      </c>
      <c r="AL426" s="31">
        <v>28.4</v>
      </c>
      <c r="AN426" s="31">
        <v>9.0</v>
      </c>
      <c r="AO426" s="31">
        <v>1244.4</v>
      </c>
      <c r="AP426" s="31">
        <v>-0.1</v>
      </c>
    </row>
    <row r="427" ht="15.75" customHeight="1">
      <c r="A427" s="31" t="s">
        <v>659</v>
      </c>
      <c r="B427" s="31">
        <v>8.0</v>
      </c>
      <c r="C427" s="31" t="s">
        <v>1131</v>
      </c>
      <c r="D427" s="31">
        <v>8791.3</v>
      </c>
      <c r="E427" s="31">
        <v>10.8</v>
      </c>
      <c r="F427" s="31">
        <v>254.8</v>
      </c>
      <c r="G427" s="31">
        <v>17.5</v>
      </c>
      <c r="H427" s="31">
        <v>8.2</v>
      </c>
      <c r="I427" s="31">
        <v>11.5</v>
      </c>
      <c r="J427" s="31">
        <v>37.1</v>
      </c>
      <c r="K427" s="31">
        <v>16.2</v>
      </c>
      <c r="L427" s="31">
        <v>9.6</v>
      </c>
      <c r="M427" s="31">
        <v>4344.5</v>
      </c>
      <c r="N427" s="31">
        <v>13.1</v>
      </c>
      <c r="O427" s="31">
        <v>4.1</v>
      </c>
      <c r="P427" s="31">
        <v>17.7</v>
      </c>
      <c r="Q427" s="31">
        <v>37.7</v>
      </c>
      <c r="R427" s="31">
        <v>40.5</v>
      </c>
      <c r="S427" s="31">
        <v>710.3</v>
      </c>
      <c r="T427" s="31">
        <v>3.0</v>
      </c>
      <c r="U427" s="31">
        <v>475.0</v>
      </c>
      <c r="V427" s="31">
        <v>0.8</v>
      </c>
      <c r="W427" s="31">
        <v>528.8</v>
      </c>
      <c r="X427" s="31">
        <v>8.7</v>
      </c>
      <c r="Y427" s="31">
        <v>8.4</v>
      </c>
      <c r="Z427" s="31">
        <v>1.2</v>
      </c>
      <c r="AA427" s="31">
        <v>4.6</v>
      </c>
      <c r="AB427" s="31">
        <v>336.3</v>
      </c>
      <c r="AC427" s="31">
        <v>0.5</v>
      </c>
      <c r="AD427" s="31">
        <v>43.5</v>
      </c>
      <c r="AE427" s="31">
        <v>20.5</v>
      </c>
      <c r="AF427" s="31">
        <v>20.6</v>
      </c>
      <c r="AG427" s="31">
        <v>14.9</v>
      </c>
      <c r="AH427" s="31">
        <v>3.5</v>
      </c>
      <c r="AI427" s="31">
        <v>3.6</v>
      </c>
      <c r="AJ427" s="31">
        <v>8.0</v>
      </c>
      <c r="AK427" s="31">
        <v>33.1</v>
      </c>
      <c r="AL427" s="31">
        <v>29.8</v>
      </c>
      <c r="AN427" s="31">
        <v>1092.0</v>
      </c>
      <c r="AO427" s="31">
        <v>34506.9</v>
      </c>
      <c r="AP427" s="31">
        <v>-1.2</v>
      </c>
    </row>
    <row r="428" ht="15.75" customHeight="1">
      <c r="A428" s="31" t="s">
        <v>660</v>
      </c>
      <c r="B428" s="31">
        <v>9.0</v>
      </c>
      <c r="C428" s="31" t="s">
        <v>1132</v>
      </c>
      <c r="D428" s="31">
        <v>12669.5</v>
      </c>
      <c r="E428" s="31">
        <v>10.4</v>
      </c>
      <c r="F428" s="31">
        <v>43259.5</v>
      </c>
      <c r="G428" s="31">
        <v>16.6</v>
      </c>
      <c r="H428" s="31">
        <v>8.3</v>
      </c>
      <c r="I428" s="31">
        <v>12.6</v>
      </c>
      <c r="J428" s="31">
        <v>36.9</v>
      </c>
      <c r="K428" s="31">
        <v>16.3</v>
      </c>
      <c r="L428" s="31">
        <v>9.3</v>
      </c>
      <c r="M428" s="31">
        <v>6248.8</v>
      </c>
      <c r="N428" s="31">
        <v>10.8</v>
      </c>
      <c r="O428" s="31">
        <v>4.7</v>
      </c>
      <c r="P428" s="31">
        <v>24.5</v>
      </c>
      <c r="Q428" s="31">
        <v>43.9</v>
      </c>
      <c r="R428" s="31">
        <v>26.9</v>
      </c>
      <c r="S428" s="31">
        <v>718.5</v>
      </c>
      <c r="T428" s="31">
        <v>3.2</v>
      </c>
      <c r="U428" s="31">
        <v>492.3</v>
      </c>
      <c r="V428" s="31">
        <v>0.6</v>
      </c>
      <c r="W428" s="31">
        <v>601.4</v>
      </c>
      <c r="X428" s="31">
        <v>10.4</v>
      </c>
      <c r="Y428" s="31">
        <v>9.1</v>
      </c>
      <c r="Z428" s="31">
        <v>1.3</v>
      </c>
      <c r="AA428" s="31">
        <v>1.5</v>
      </c>
      <c r="AB428" s="31">
        <v>381.0</v>
      </c>
      <c r="AC428" s="31">
        <v>0.5</v>
      </c>
      <c r="AD428" s="31">
        <v>34.1</v>
      </c>
      <c r="AE428" s="31">
        <v>22.1</v>
      </c>
      <c r="AF428" s="31">
        <v>23.4</v>
      </c>
      <c r="AG428" s="31">
        <v>19.9</v>
      </c>
      <c r="AH428" s="31">
        <v>3.7</v>
      </c>
      <c r="AI428" s="31">
        <v>3.7</v>
      </c>
      <c r="AJ428" s="31">
        <v>8.7</v>
      </c>
      <c r="AK428" s="31">
        <v>33.0</v>
      </c>
      <c r="AL428" s="31">
        <v>29.4</v>
      </c>
      <c r="AN428" s="31">
        <v>2056.0</v>
      </c>
      <c r="AO428" s="31">
        <v>70550.2</v>
      </c>
      <c r="AP428" s="31">
        <v>-1.5</v>
      </c>
    </row>
    <row r="429" ht="15.75" customHeight="1">
      <c r="A429" s="31" t="s">
        <v>660</v>
      </c>
      <c r="B429" s="31">
        <v>9.0</v>
      </c>
      <c r="C429" s="31" t="s">
        <v>1133</v>
      </c>
      <c r="D429" s="31">
        <v>3700.0</v>
      </c>
      <c r="E429" s="31">
        <v>18.3</v>
      </c>
      <c r="F429" s="31">
        <v>32705.9</v>
      </c>
      <c r="G429" s="31">
        <v>14.9</v>
      </c>
      <c r="H429" s="31">
        <v>9.0</v>
      </c>
      <c r="I429" s="31">
        <v>16.2</v>
      </c>
      <c r="J429" s="31">
        <v>35.1</v>
      </c>
      <c r="K429" s="31">
        <v>15.7</v>
      </c>
      <c r="L429" s="31">
        <v>9.1</v>
      </c>
      <c r="M429" s="31">
        <v>1798.6</v>
      </c>
      <c r="N429" s="31">
        <v>12.2</v>
      </c>
      <c r="O429" s="31">
        <v>5.7</v>
      </c>
      <c r="P429" s="31">
        <v>20.0</v>
      </c>
      <c r="Q429" s="31">
        <v>40.7</v>
      </c>
      <c r="R429" s="31">
        <v>33.7</v>
      </c>
      <c r="S429" s="31">
        <v>573.8</v>
      </c>
      <c r="T429" s="31">
        <v>3.8</v>
      </c>
      <c r="U429" s="31">
        <v>549.5</v>
      </c>
      <c r="V429" s="31">
        <v>0.4</v>
      </c>
      <c r="W429" s="31">
        <v>960.7</v>
      </c>
      <c r="X429" s="31">
        <v>12.1</v>
      </c>
      <c r="Y429" s="31">
        <v>10.0</v>
      </c>
      <c r="Z429" s="31">
        <v>1.8</v>
      </c>
      <c r="AA429" s="31">
        <v>2.3</v>
      </c>
      <c r="AB429" s="31">
        <v>562.1</v>
      </c>
      <c r="AC429" s="31">
        <v>0.1</v>
      </c>
      <c r="AD429" s="31">
        <v>25.0</v>
      </c>
      <c r="AE429" s="31">
        <v>20.0</v>
      </c>
      <c r="AF429" s="31">
        <v>26.3</v>
      </c>
      <c r="AG429" s="31">
        <v>28.5</v>
      </c>
      <c r="AH429" s="31">
        <v>5.4</v>
      </c>
      <c r="AI429" s="31">
        <v>5.3</v>
      </c>
      <c r="AJ429" s="31">
        <v>10.2</v>
      </c>
      <c r="AK429" s="31">
        <v>60.6</v>
      </c>
      <c r="AL429" s="31">
        <v>29.1</v>
      </c>
      <c r="AN429" s="31">
        <v>25.0</v>
      </c>
      <c r="AO429" s="31">
        <v>2087.0</v>
      </c>
      <c r="AP429" s="31">
        <v>0.0</v>
      </c>
    </row>
    <row r="430" ht="15.75" customHeight="1">
      <c r="A430" s="31" t="s">
        <v>660</v>
      </c>
      <c r="B430" s="31">
        <v>9.0</v>
      </c>
      <c r="C430" s="31" t="s">
        <v>1134</v>
      </c>
      <c r="D430" s="31">
        <v>8969.5</v>
      </c>
      <c r="E430" s="31">
        <v>7.1</v>
      </c>
      <c r="F430" s="31">
        <v>10553.6</v>
      </c>
      <c r="G430" s="31">
        <v>17.3</v>
      </c>
      <c r="H430" s="31">
        <v>8.1</v>
      </c>
      <c r="I430" s="31">
        <v>11.1</v>
      </c>
      <c r="J430" s="31">
        <v>37.6</v>
      </c>
      <c r="K430" s="31">
        <v>16.5</v>
      </c>
      <c r="L430" s="31">
        <v>9.4</v>
      </c>
      <c r="M430" s="31">
        <v>4450.1</v>
      </c>
      <c r="N430" s="31">
        <v>10.2</v>
      </c>
      <c r="O430" s="31">
        <v>4.3</v>
      </c>
      <c r="P430" s="31">
        <v>26.7</v>
      </c>
      <c r="Q430" s="31">
        <v>45.5</v>
      </c>
      <c r="R430" s="31">
        <v>23.6</v>
      </c>
      <c r="S430" s="31">
        <v>778.2</v>
      </c>
      <c r="T430" s="31">
        <v>3.0</v>
      </c>
      <c r="U430" s="31">
        <v>468.7</v>
      </c>
      <c r="V430" s="31">
        <v>0.6</v>
      </c>
      <c r="W430" s="31">
        <v>453.2</v>
      </c>
      <c r="X430" s="31">
        <v>9.7</v>
      </c>
      <c r="Y430" s="31">
        <v>8.8</v>
      </c>
      <c r="Z430" s="31">
        <v>1.1</v>
      </c>
      <c r="AA430" s="31">
        <v>1.2</v>
      </c>
      <c r="AB430" s="31">
        <v>306.3</v>
      </c>
      <c r="AC430" s="31">
        <v>0.8</v>
      </c>
      <c r="AD430" s="31">
        <v>40.9</v>
      </c>
      <c r="AE430" s="31">
        <v>23.8</v>
      </c>
      <c r="AF430" s="31">
        <v>21.2</v>
      </c>
      <c r="AG430" s="31">
        <v>13.4</v>
      </c>
      <c r="AH430" s="31">
        <v>3.0</v>
      </c>
      <c r="AI430" s="31">
        <v>3.0</v>
      </c>
      <c r="AJ430" s="31">
        <v>7.0</v>
      </c>
      <c r="AK430" s="31">
        <v>21.6</v>
      </c>
      <c r="AL430" s="31">
        <v>29.6</v>
      </c>
      <c r="AN430" s="31">
        <v>2031.0</v>
      </c>
      <c r="AO430" s="31">
        <v>68463.2</v>
      </c>
      <c r="AP430" s="31">
        <v>-2.1</v>
      </c>
    </row>
    <row r="431" ht="15.75" customHeight="1">
      <c r="A431" s="31" t="s">
        <v>662</v>
      </c>
      <c r="B431" s="31">
        <v>10.0</v>
      </c>
      <c r="C431" s="31" t="s">
        <v>1135</v>
      </c>
      <c r="D431" s="31">
        <v>1009.5</v>
      </c>
      <c r="E431" s="31">
        <v>8.9</v>
      </c>
      <c r="F431" s="31">
        <v>2517.5</v>
      </c>
      <c r="G431" s="31">
        <v>14.5</v>
      </c>
      <c r="H431" s="31">
        <v>8.0</v>
      </c>
      <c r="I431" s="31">
        <v>11.4</v>
      </c>
      <c r="J431" s="31">
        <v>37.0</v>
      </c>
      <c r="K431" s="31">
        <v>17.9</v>
      </c>
      <c r="L431" s="31">
        <v>11.2</v>
      </c>
      <c r="M431" s="31">
        <v>492.5</v>
      </c>
      <c r="N431" s="31">
        <v>9.8</v>
      </c>
      <c r="O431" s="31">
        <v>5.4</v>
      </c>
      <c r="P431" s="31">
        <v>27.0</v>
      </c>
      <c r="Q431" s="31">
        <v>34.4</v>
      </c>
      <c r="R431" s="31">
        <v>33.3</v>
      </c>
      <c r="S431" s="31">
        <v>702.1</v>
      </c>
      <c r="T431" s="31">
        <v>1.4</v>
      </c>
      <c r="U431" s="31">
        <v>508.1</v>
      </c>
      <c r="V431" s="31">
        <v>0.5</v>
      </c>
      <c r="W431" s="31">
        <v>372.7</v>
      </c>
      <c r="X431" s="31">
        <v>7.2</v>
      </c>
      <c r="Y431" s="31">
        <v>6.9</v>
      </c>
      <c r="Z431" s="31">
        <v>2.3</v>
      </c>
      <c r="AA431" s="31">
        <v>1.6</v>
      </c>
      <c r="AB431" s="31">
        <v>359.5</v>
      </c>
      <c r="AC431" s="31">
        <v>0.3</v>
      </c>
      <c r="AD431" s="31">
        <v>34.8</v>
      </c>
      <c r="AE431" s="31">
        <v>20.9</v>
      </c>
      <c r="AF431" s="31">
        <v>26.2</v>
      </c>
      <c r="AG431" s="31">
        <v>17.8</v>
      </c>
      <c r="AH431" s="31">
        <v>7.0</v>
      </c>
      <c r="AI431" s="31">
        <v>6.9</v>
      </c>
      <c r="AJ431" s="31">
        <v>17.1</v>
      </c>
      <c r="AK431" s="31">
        <v>75.0</v>
      </c>
      <c r="AL431" s="31">
        <v>26.9</v>
      </c>
      <c r="AM431" s="31" t="s">
        <v>1136</v>
      </c>
      <c r="AN431" s="31">
        <v>52.0</v>
      </c>
      <c r="AO431" s="31">
        <v>2568.7</v>
      </c>
      <c r="AP431" s="31">
        <v>-5.4</v>
      </c>
    </row>
    <row r="432" ht="15.75" customHeight="1">
      <c r="A432" s="31" t="s">
        <v>495</v>
      </c>
      <c r="B432" s="31">
        <v>11.0</v>
      </c>
      <c r="C432" s="31" t="s">
        <v>663</v>
      </c>
      <c r="D432" s="31">
        <v>3545.7</v>
      </c>
      <c r="E432" s="31">
        <v>14.7</v>
      </c>
      <c r="F432" s="31">
        <v>3976.3</v>
      </c>
      <c r="G432" s="31">
        <v>14.7</v>
      </c>
      <c r="H432" s="31">
        <v>7.9</v>
      </c>
      <c r="I432" s="31">
        <v>16.4</v>
      </c>
      <c r="J432" s="31">
        <v>36.3</v>
      </c>
      <c r="K432" s="31">
        <v>16.4</v>
      </c>
      <c r="L432" s="31">
        <v>8.3</v>
      </c>
      <c r="M432" s="31">
        <v>1741.3</v>
      </c>
      <c r="N432" s="31">
        <v>9.6</v>
      </c>
      <c r="O432" s="31">
        <v>6.9</v>
      </c>
      <c r="P432" s="31">
        <v>15.8</v>
      </c>
      <c r="Q432" s="31">
        <v>27.1</v>
      </c>
      <c r="R432" s="31">
        <v>50.2</v>
      </c>
      <c r="S432" s="31">
        <v>379.3</v>
      </c>
      <c r="T432" s="31">
        <v>1.5</v>
      </c>
      <c r="U432" s="31">
        <v>535.7</v>
      </c>
      <c r="V432" s="31">
        <v>0.2</v>
      </c>
      <c r="W432" s="31">
        <v>365.8</v>
      </c>
      <c r="X432" s="31">
        <v>13.6</v>
      </c>
      <c r="Y432" s="31">
        <v>10.3</v>
      </c>
      <c r="Z432" s="31">
        <v>2.0</v>
      </c>
      <c r="AA432" s="31">
        <v>1.9</v>
      </c>
      <c r="AB432" s="31">
        <v>335.7</v>
      </c>
      <c r="AC432" s="31">
        <v>0.0</v>
      </c>
      <c r="AD432" s="31">
        <v>15.4</v>
      </c>
      <c r="AE432" s="31">
        <v>22.0</v>
      </c>
      <c r="AF432" s="31">
        <v>33.9</v>
      </c>
      <c r="AG432" s="31">
        <v>28.6</v>
      </c>
      <c r="AH432" s="31">
        <v>11.2</v>
      </c>
      <c r="AI432" s="31">
        <v>10.4</v>
      </c>
      <c r="AJ432" s="31">
        <v>21.7</v>
      </c>
      <c r="AK432" s="31">
        <v>160.4</v>
      </c>
      <c r="AL432" s="31">
        <v>26.7</v>
      </c>
      <c r="AN432" s="31">
        <v>1.0</v>
      </c>
      <c r="AO432" s="31">
        <v>891.7</v>
      </c>
      <c r="AP432" s="31">
        <v>0.7</v>
      </c>
    </row>
    <row r="433" ht="15.75" customHeight="1">
      <c r="A433" s="31" t="s">
        <v>664</v>
      </c>
      <c r="B433" s="31">
        <v>12.0</v>
      </c>
      <c r="C433" s="31" t="s">
        <v>1137</v>
      </c>
      <c r="D433" s="31">
        <v>2491.5</v>
      </c>
      <c r="E433" s="31">
        <v>2.9</v>
      </c>
      <c r="F433" s="31">
        <v>84.5</v>
      </c>
      <c r="G433" s="31">
        <v>14.1</v>
      </c>
      <c r="H433" s="31">
        <v>5.9</v>
      </c>
      <c r="I433" s="31">
        <v>11.4</v>
      </c>
      <c r="J433" s="31">
        <v>39.3</v>
      </c>
      <c r="K433" s="31">
        <v>18.9</v>
      </c>
      <c r="L433" s="31">
        <v>10.5</v>
      </c>
      <c r="M433" s="31">
        <v>1234.6</v>
      </c>
      <c r="N433" s="31">
        <v>8.1</v>
      </c>
      <c r="O433" s="31">
        <v>7.1</v>
      </c>
      <c r="P433" s="31">
        <v>12.2</v>
      </c>
      <c r="Q433" s="31">
        <v>33.5</v>
      </c>
      <c r="R433" s="31">
        <v>47.1</v>
      </c>
      <c r="S433" s="31">
        <v>648.7</v>
      </c>
      <c r="T433" s="31">
        <v>2.9</v>
      </c>
      <c r="U433" s="31">
        <v>516.5</v>
      </c>
      <c r="V433" s="31">
        <v>0.5</v>
      </c>
      <c r="W433" s="31">
        <v>266.0</v>
      </c>
      <c r="X433" s="31">
        <v>7.3</v>
      </c>
      <c r="Y433" s="31">
        <v>7.6</v>
      </c>
      <c r="Z433" s="31">
        <v>2.1</v>
      </c>
      <c r="AA433" s="31">
        <v>1.5</v>
      </c>
      <c r="AB433" s="31">
        <v>309.3</v>
      </c>
      <c r="AC433" s="31">
        <v>2.8</v>
      </c>
      <c r="AD433" s="31">
        <v>26.4</v>
      </c>
      <c r="AE433" s="31">
        <v>23.9</v>
      </c>
      <c r="AF433" s="31">
        <v>30.7</v>
      </c>
      <c r="AG433" s="31">
        <v>16.2</v>
      </c>
      <c r="AH433" s="31">
        <v>9.6</v>
      </c>
      <c r="AI433" s="31">
        <v>9.1</v>
      </c>
      <c r="AJ433" s="31">
        <v>17.5</v>
      </c>
      <c r="AK433" s="31">
        <v>100.0</v>
      </c>
      <c r="AL433" s="31">
        <v>24.3</v>
      </c>
      <c r="AN433" s="31">
        <v>419.0</v>
      </c>
      <c r="AO433" s="31">
        <v>29485.7</v>
      </c>
      <c r="AP433" s="31">
        <v>-4.0</v>
      </c>
    </row>
    <row r="434" ht="15.75" customHeight="1">
      <c r="A434" s="31" t="s">
        <v>664</v>
      </c>
      <c r="B434" s="31">
        <v>12.0</v>
      </c>
      <c r="C434" s="31" t="s">
        <v>1138</v>
      </c>
      <c r="D434" s="31">
        <v>393.5</v>
      </c>
      <c r="E434" s="31">
        <v>4.7</v>
      </c>
      <c r="F434" s="31">
        <v>540.2</v>
      </c>
      <c r="G434" s="31">
        <v>13.6</v>
      </c>
      <c r="H434" s="31">
        <v>7.6</v>
      </c>
      <c r="I434" s="31">
        <v>14.6</v>
      </c>
      <c r="J434" s="31">
        <v>35.6</v>
      </c>
      <c r="K434" s="31">
        <v>18.1</v>
      </c>
      <c r="L434" s="31">
        <v>10.5</v>
      </c>
      <c r="M434" s="31">
        <v>192.1</v>
      </c>
      <c r="N434" s="31">
        <v>9.7</v>
      </c>
      <c r="O434" s="31">
        <v>5.3</v>
      </c>
      <c r="P434" s="31">
        <v>9.3</v>
      </c>
      <c r="Q434" s="31">
        <v>28.0</v>
      </c>
      <c r="R434" s="31">
        <v>57.4</v>
      </c>
      <c r="S434" s="31">
        <v>511.5</v>
      </c>
      <c r="T434" s="31">
        <v>3.0</v>
      </c>
      <c r="U434" s="31">
        <v>564.1</v>
      </c>
      <c r="V434" s="31">
        <v>0.3</v>
      </c>
      <c r="W434" s="31">
        <v>303.2</v>
      </c>
      <c r="X434" s="31">
        <v>7.6</v>
      </c>
      <c r="Y434" s="31">
        <v>7.8</v>
      </c>
      <c r="Z434" s="31">
        <v>2.8</v>
      </c>
      <c r="AA434" s="31">
        <v>0.9</v>
      </c>
      <c r="AB434" s="31">
        <v>450.8</v>
      </c>
      <c r="AC434" s="31">
        <v>0.2</v>
      </c>
      <c r="AD434" s="31">
        <v>12.6</v>
      </c>
      <c r="AE434" s="31">
        <v>18.3</v>
      </c>
      <c r="AF434" s="31">
        <v>40.2</v>
      </c>
      <c r="AG434" s="31">
        <v>28.7</v>
      </c>
      <c r="AH434" s="31">
        <v>10.2</v>
      </c>
      <c r="AI434" s="31">
        <v>9.1</v>
      </c>
      <c r="AJ434" s="31">
        <v>21.6</v>
      </c>
      <c r="AK434" s="31">
        <v>120.7</v>
      </c>
      <c r="AL434" s="31">
        <v>24.5</v>
      </c>
      <c r="AN434" s="31">
        <v>4.0</v>
      </c>
      <c r="AO434" s="31">
        <v>728.4</v>
      </c>
      <c r="AP434" s="31">
        <v>-1.9</v>
      </c>
    </row>
    <row r="435" ht="15.75" customHeight="1">
      <c r="A435" s="31" t="s">
        <v>664</v>
      </c>
      <c r="B435" s="31">
        <v>12.0</v>
      </c>
      <c r="C435" s="31" t="s">
        <v>1139</v>
      </c>
      <c r="D435" s="31">
        <v>2098.0</v>
      </c>
      <c r="E435" s="31">
        <v>2.6</v>
      </c>
      <c r="F435" s="31">
        <v>73.0</v>
      </c>
      <c r="G435" s="31">
        <v>14.1</v>
      </c>
      <c r="H435" s="31">
        <v>5.6</v>
      </c>
      <c r="I435" s="31">
        <v>10.8</v>
      </c>
      <c r="J435" s="31">
        <v>40.0</v>
      </c>
      <c r="K435" s="31">
        <v>19.0</v>
      </c>
      <c r="L435" s="31">
        <v>10.5</v>
      </c>
      <c r="M435" s="31">
        <v>1042.5</v>
      </c>
      <c r="N435" s="31">
        <v>7.8</v>
      </c>
      <c r="O435" s="31">
        <v>7.5</v>
      </c>
      <c r="P435" s="31">
        <v>12.9</v>
      </c>
      <c r="Q435" s="31">
        <v>34.8</v>
      </c>
      <c r="R435" s="31">
        <v>44.8</v>
      </c>
      <c r="S435" s="31">
        <v>674.4</v>
      </c>
      <c r="T435" s="31">
        <v>2.9</v>
      </c>
      <c r="U435" s="31">
        <v>507.6</v>
      </c>
      <c r="V435" s="31">
        <v>0.5</v>
      </c>
      <c r="W435" s="31">
        <v>259.0</v>
      </c>
      <c r="X435" s="31">
        <v>7.3</v>
      </c>
      <c r="Y435" s="31">
        <v>7.5</v>
      </c>
      <c r="Z435" s="31">
        <v>2.0</v>
      </c>
      <c r="AA435" s="31">
        <v>1.6</v>
      </c>
      <c r="AB435" s="31">
        <v>282.8</v>
      </c>
      <c r="AC435" s="31">
        <v>3.5</v>
      </c>
      <c r="AD435" s="31">
        <v>30.6</v>
      </c>
      <c r="AE435" s="31">
        <v>25.6</v>
      </c>
      <c r="AF435" s="31">
        <v>27.8</v>
      </c>
      <c r="AG435" s="31">
        <v>12.5</v>
      </c>
      <c r="AH435" s="31">
        <v>9.5</v>
      </c>
      <c r="AI435" s="31">
        <v>9.1</v>
      </c>
      <c r="AJ435" s="31">
        <v>16.0</v>
      </c>
      <c r="AK435" s="31">
        <v>96.2</v>
      </c>
      <c r="AL435" s="31">
        <v>24.2</v>
      </c>
      <c r="AN435" s="31">
        <v>415.0</v>
      </c>
      <c r="AO435" s="31">
        <v>28757.2</v>
      </c>
      <c r="AP435" s="31">
        <v>-4.4</v>
      </c>
    </row>
    <row r="436" ht="15.75" customHeight="1">
      <c r="A436" s="31" t="s">
        <v>665</v>
      </c>
      <c r="B436" s="31">
        <v>13.0</v>
      </c>
      <c r="C436" s="31" t="s">
        <v>1140</v>
      </c>
      <c r="D436" s="31">
        <v>1627.9</v>
      </c>
      <c r="E436" s="31">
        <v>2.6</v>
      </c>
      <c r="F436" s="31">
        <v>70.1</v>
      </c>
      <c r="G436" s="31">
        <v>13.7</v>
      </c>
      <c r="H436" s="31">
        <v>6.5</v>
      </c>
      <c r="I436" s="31">
        <v>12.4</v>
      </c>
      <c r="J436" s="31">
        <v>38.1</v>
      </c>
      <c r="K436" s="31">
        <v>18.6</v>
      </c>
      <c r="L436" s="31">
        <v>10.6</v>
      </c>
      <c r="M436" s="31">
        <v>805.5</v>
      </c>
      <c r="N436" s="31">
        <v>6.3</v>
      </c>
      <c r="O436" s="31">
        <v>12.4</v>
      </c>
      <c r="P436" s="31">
        <v>11.4</v>
      </c>
      <c r="Q436" s="31">
        <v>39.7</v>
      </c>
      <c r="R436" s="31">
        <v>36.5</v>
      </c>
      <c r="S436" s="31">
        <v>607.4</v>
      </c>
      <c r="T436" s="31">
        <v>3.2</v>
      </c>
      <c r="U436" s="31">
        <v>546.8</v>
      </c>
      <c r="V436" s="31">
        <v>0.4</v>
      </c>
      <c r="W436" s="31">
        <v>226.3</v>
      </c>
      <c r="X436" s="31">
        <v>7.0</v>
      </c>
      <c r="Y436" s="31">
        <v>7.1</v>
      </c>
      <c r="Z436" s="31">
        <v>1.9</v>
      </c>
      <c r="AA436" s="31">
        <v>2.4</v>
      </c>
      <c r="AB436" s="31">
        <v>326.8</v>
      </c>
      <c r="AC436" s="31">
        <v>3.1</v>
      </c>
      <c r="AD436" s="31">
        <v>22.3</v>
      </c>
      <c r="AE436" s="31">
        <v>25.2</v>
      </c>
      <c r="AF436" s="31">
        <v>32.8</v>
      </c>
      <c r="AG436" s="31">
        <v>16.6</v>
      </c>
      <c r="AH436" s="31">
        <v>11.9</v>
      </c>
      <c r="AI436" s="31">
        <v>11.0</v>
      </c>
      <c r="AJ436" s="31">
        <v>20.5</v>
      </c>
      <c r="AK436" s="31">
        <v>116.8</v>
      </c>
      <c r="AL436" s="31">
        <v>25.1</v>
      </c>
      <c r="AM436" s="31" t="s">
        <v>1141</v>
      </c>
      <c r="AN436" s="31">
        <v>780.0</v>
      </c>
      <c r="AO436" s="31">
        <v>23210.6</v>
      </c>
      <c r="AP436" s="31">
        <v>-3.8</v>
      </c>
    </row>
    <row r="437" ht="15.75" customHeight="1">
      <c r="A437" s="31" t="s">
        <v>665</v>
      </c>
      <c r="B437" s="31">
        <v>13.0</v>
      </c>
      <c r="C437" s="31" t="s">
        <v>1142</v>
      </c>
      <c r="D437" s="31">
        <v>300.6</v>
      </c>
      <c r="E437" s="31">
        <v>3.8</v>
      </c>
      <c r="F437" s="31">
        <v>964.0</v>
      </c>
      <c r="G437" s="31">
        <v>12.7</v>
      </c>
      <c r="H437" s="31">
        <v>8.9</v>
      </c>
      <c r="I437" s="31">
        <v>15.5</v>
      </c>
      <c r="J437" s="31">
        <v>33.4</v>
      </c>
      <c r="K437" s="31">
        <v>18.6</v>
      </c>
      <c r="L437" s="31">
        <v>10.9</v>
      </c>
      <c r="M437" s="31">
        <v>146.6</v>
      </c>
      <c r="N437" s="31">
        <v>6.1</v>
      </c>
      <c r="O437" s="31">
        <v>11.1</v>
      </c>
      <c r="P437" s="31">
        <v>8.4</v>
      </c>
      <c r="Q437" s="31">
        <v>31.0</v>
      </c>
      <c r="R437" s="31">
        <v>49.6</v>
      </c>
      <c r="S437" s="31">
        <v>456.7</v>
      </c>
      <c r="T437" s="31">
        <v>3.7</v>
      </c>
      <c r="U437" s="31">
        <v>593.6</v>
      </c>
      <c r="V437" s="31">
        <v>0.3</v>
      </c>
      <c r="W437" s="31">
        <v>298.7</v>
      </c>
      <c r="X437" s="31">
        <v>8.3</v>
      </c>
      <c r="Y437" s="31">
        <v>9.0</v>
      </c>
      <c r="Z437" s="31">
        <v>2.0</v>
      </c>
      <c r="AA437" s="31">
        <v>1.5</v>
      </c>
      <c r="AB437" s="31">
        <v>426.3</v>
      </c>
      <c r="AC437" s="31">
        <v>0.1</v>
      </c>
      <c r="AD437" s="31">
        <v>15.2</v>
      </c>
      <c r="AE437" s="31">
        <v>21.8</v>
      </c>
      <c r="AF437" s="31">
        <v>37.1</v>
      </c>
      <c r="AG437" s="31">
        <v>25.7</v>
      </c>
      <c r="AH437" s="31">
        <v>11.1</v>
      </c>
      <c r="AI437" s="31">
        <v>9.8</v>
      </c>
      <c r="AJ437" s="31">
        <v>22.3</v>
      </c>
      <c r="AK437" s="31">
        <v>134.0</v>
      </c>
      <c r="AL437" s="31">
        <v>25.1</v>
      </c>
      <c r="AN437" s="31">
        <v>2.0</v>
      </c>
      <c r="AO437" s="31">
        <v>311.8</v>
      </c>
      <c r="AP437" s="31">
        <v>-1.7</v>
      </c>
    </row>
    <row r="438" ht="15.75" customHeight="1">
      <c r="A438" s="31" t="s">
        <v>665</v>
      </c>
      <c r="B438" s="31">
        <v>13.0</v>
      </c>
      <c r="C438" s="31" t="s">
        <v>1143</v>
      </c>
      <c r="D438" s="31">
        <v>1327.3</v>
      </c>
      <c r="E438" s="31">
        <v>2.4</v>
      </c>
      <c r="F438" s="31">
        <v>58.0</v>
      </c>
      <c r="G438" s="31">
        <v>14.0</v>
      </c>
      <c r="H438" s="31">
        <v>6.0</v>
      </c>
      <c r="I438" s="31">
        <v>11.7</v>
      </c>
      <c r="J438" s="31">
        <v>39.2</v>
      </c>
      <c r="K438" s="31">
        <v>18.6</v>
      </c>
      <c r="L438" s="31">
        <v>10.5</v>
      </c>
      <c r="M438" s="31">
        <v>658.9</v>
      </c>
      <c r="N438" s="31">
        <v>6.3</v>
      </c>
      <c r="O438" s="31">
        <v>12.7</v>
      </c>
      <c r="P438" s="31">
        <v>12.0</v>
      </c>
      <c r="Q438" s="31">
        <v>41.7</v>
      </c>
      <c r="R438" s="31">
        <v>33.6</v>
      </c>
      <c r="S438" s="31">
        <v>641.5</v>
      </c>
      <c r="T438" s="31">
        <v>3.1</v>
      </c>
      <c r="U438" s="31">
        <v>536.2</v>
      </c>
      <c r="V438" s="31">
        <v>0.4</v>
      </c>
      <c r="W438" s="31">
        <v>209.9</v>
      </c>
      <c r="X438" s="31">
        <v>6.7</v>
      </c>
      <c r="Y438" s="31">
        <v>6.7</v>
      </c>
      <c r="Z438" s="31">
        <v>1.8</v>
      </c>
      <c r="AA438" s="31">
        <v>2.6</v>
      </c>
      <c r="AB438" s="31">
        <v>304.3</v>
      </c>
      <c r="AC438" s="31">
        <v>4.1</v>
      </c>
      <c r="AD438" s="31">
        <v>24.6</v>
      </c>
      <c r="AE438" s="31">
        <v>26.2</v>
      </c>
      <c r="AF438" s="31">
        <v>31.4</v>
      </c>
      <c r="AG438" s="31">
        <v>13.6</v>
      </c>
      <c r="AH438" s="31">
        <v>12.0</v>
      </c>
      <c r="AI438" s="31">
        <v>11.3</v>
      </c>
      <c r="AJ438" s="31">
        <v>19.3</v>
      </c>
      <c r="AK438" s="31">
        <v>112.9</v>
      </c>
      <c r="AL438" s="31">
        <v>25.1</v>
      </c>
      <c r="AN438" s="31">
        <v>778.0</v>
      </c>
      <c r="AO438" s="31">
        <v>22897.8</v>
      </c>
      <c r="AP438" s="31">
        <v>-4.3</v>
      </c>
    </row>
    <row r="439" ht="15.75" customHeight="1">
      <c r="A439" s="31" t="s">
        <v>666</v>
      </c>
      <c r="B439" s="31">
        <v>14.0</v>
      </c>
      <c r="C439" s="31" t="s">
        <v>1144</v>
      </c>
      <c r="D439" s="31">
        <v>4132.3</v>
      </c>
      <c r="E439" s="31">
        <v>3.1</v>
      </c>
      <c r="F439" s="31">
        <v>224.3</v>
      </c>
      <c r="G439" s="31">
        <v>13.8</v>
      </c>
      <c r="H439" s="31">
        <v>6.5</v>
      </c>
      <c r="I439" s="31">
        <v>12.9</v>
      </c>
      <c r="J439" s="31">
        <v>35.3</v>
      </c>
      <c r="K439" s="31">
        <v>19.7</v>
      </c>
      <c r="L439" s="31">
        <v>11.9</v>
      </c>
      <c r="M439" s="31">
        <v>2027.9</v>
      </c>
      <c r="N439" s="31">
        <v>5.6</v>
      </c>
      <c r="O439" s="31">
        <v>9.8</v>
      </c>
      <c r="P439" s="31">
        <v>10.4</v>
      </c>
      <c r="Q439" s="31">
        <v>50.6</v>
      </c>
      <c r="R439" s="31">
        <v>29.1</v>
      </c>
      <c r="S439" s="31">
        <v>599.7</v>
      </c>
      <c r="T439" s="31">
        <v>1.3</v>
      </c>
      <c r="U439" s="31">
        <v>564.9</v>
      </c>
      <c r="V439" s="31">
        <v>0.7</v>
      </c>
      <c r="W439" s="31">
        <v>313.5</v>
      </c>
      <c r="X439" s="31">
        <v>7.8</v>
      </c>
      <c r="Y439" s="31">
        <v>7.9</v>
      </c>
      <c r="Z439" s="31">
        <v>1.7</v>
      </c>
      <c r="AA439" s="31">
        <v>1.4</v>
      </c>
      <c r="AB439" s="31">
        <v>351.8</v>
      </c>
      <c r="AC439" s="31">
        <v>1.5</v>
      </c>
      <c r="AD439" s="31">
        <v>30.0</v>
      </c>
      <c r="AE439" s="31">
        <v>21.1</v>
      </c>
      <c r="AF439" s="31">
        <v>29.1</v>
      </c>
      <c r="AG439" s="31">
        <v>18.3</v>
      </c>
      <c r="AH439" s="31">
        <v>9.1</v>
      </c>
      <c r="AI439" s="31">
        <v>8.8</v>
      </c>
      <c r="AJ439" s="31">
        <v>20.2</v>
      </c>
      <c r="AK439" s="31">
        <v>97.2</v>
      </c>
      <c r="AL439" s="31">
        <v>24.8</v>
      </c>
      <c r="AM439" s="31" t="s">
        <v>1145</v>
      </c>
      <c r="AN439" s="31">
        <v>438.0</v>
      </c>
      <c r="AO439" s="31">
        <v>18420.0</v>
      </c>
      <c r="AP439" s="31">
        <v>-4.0</v>
      </c>
    </row>
    <row r="440" ht="15.75" customHeight="1">
      <c r="A440" s="31" t="s">
        <v>666</v>
      </c>
      <c r="B440" s="31">
        <v>14.0</v>
      </c>
      <c r="C440" s="31" t="s">
        <v>1146</v>
      </c>
      <c r="D440" s="31">
        <v>1323.2</v>
      </c>
      <c r="E440" s="31">
        <v>5.7</v>
      </c>
      <c r="F440" s="31">
        <v>1563.0</v>
      </c>
      <c r="G440" s="31">
        <v>13.8</v>
      </c>
      <c r="H440" s="31">
        <v>8.7</v>
      </c>
      <c r="I440" s="31">
        <v>16.9</v>
      </c>
      <c r="J440" s="31">
        <v>32.2</v>
      </c>
      <c r="K440" s="31">
        <v>17.8</v>
      </c>
      <c r="L440" s="31">
        <v>10.6</v>
      </c>
      <c r="M440" s="31">
        <v>648.1</v>
      </c>
      <c r="N440" s="31">
        <v>5.0</v>
      </c>
      <c r="O440" s="31">
        <v>11.2</v>
      </c>
      <c r="P440" s="31">
        <v>9.9</v>
      </c>
      <c r="Q440" s="31">
        <v>43.4</v>
      </c>
      <c r="R440" s="31">
        <v>35.5</v>
      </c>
      <c r="S440" s="31">
        <v>463.1</v>
      </c>
      <c r="T440" s="31">
        <v>1.9</v>
      </c>
      <c r="U440" s="31">
        <v>588.1</v>
      </c>
      <c r="V440" s="31">
        <v>0.4</v>
      </c>
      <c r="W440" s="31">
        <v>379.2</v>
      </c>
      <c r="X440" s="31">
        <v>10.6</v>
      </c>
      <c r="Y440" s="31">
        <v>9.4</v>
      </c>
      <c r="Z440" s="31">
        <v>2.3</v>
      </c>
      <c r="AA440" s="31">
        <v>1.1</v>
      </c>
      <c r="AB440" s="31">
        <v>426.6</v>
      </c>
      <c r="AC440" s="31">
        <v>0.2</v>
      </c>
      <c r="AD440" s="31">
        <v>18.4</v>
      </c>
      <c r="AE440" s="31">
        <v>20.7</v>
      </c>
      <c r="AF440" s="31">
        <v>31.6</v>
      </c>
      <c r="AG440" s="31">
        <v>29.3</v>
      </c>
      <c r="AH440" s="31">
        <v>9.5</v>
      </c>
      <c r="AI440" s="31">
        <v>8.8</v>
      </c>
      <c r="AJ440" s="31">
        <v>20.7</v>
      </c>
      <c r="AK440" s="31">
        <v>113.1</v>
      </c>
      <c r="AL440" s="31">
        <v>25.4</v>
      </c>
      <c r="AN440" s="31">
        <v>3.0</v>
      </c>
      <c r="AO440" s="31">
        <v>846.6</v>
      </c>
      <c r="AP440" s="31">
        <v>-0.2</v>
      </c>
    </row>
    <row r="441" ht="15.75" customHeight="1">
      <c r="A441" s="31" t="s">
        <v>666</v>
      </c>
      <c r="B441" s="31">
        <v>14.0</v>
      </c>
      <c r="C441" s="31" t="s">
        <v>1147</v>
      </c>
      <c r="D441" s="31">
        <v>2809.1</v>
      </c>
      <c r="E441" s="31">
        <v>1.9</v>
      </c>
      <c r="F441" s="31">
        <v>159.8</v>
      </c>
      <c r="G441" s="31">
        <v>13.8</v>
      </c>
      <c r="H441" s="31">
        <v>5.5</v>
      </c>
      <c r="I441" s="31">
        <v>11.0</v>
      </c>
      <c r="J441" s="31">
        <v>36.7</v>
      </c>
      <c r="K441" s="31">
        <v>20.6</v>
      </c>
      <c r="L441" s="31">
        <v>12.5</v>
      </c>
      <c r="M441" s="31">
        <v>1379.8</v>
      </c>
      <c r="N441" s="31">
        <v>5.9</v>
      </c>
      <c r="O441" s="31">
        <v>9.3</v>
      </c>
      <c r="P441" s="31">
        <v>10.6</v>
      </c>
      <c r="Q441" s="31">
        <v>53.5</v>
      </c>
      <c r="R441" s="31">
        <v>26.6</v>
      </c>
      <c r="S441" s="31">
        <v>664.1</v>
      </c>
      <c r="T441" s="31">
        <v>1.0</v>
      </c>
      <c r="U441" s="31">
        <v>554.0</v>
      </c>
      <c r="V441" s="31">
        <v>0.9</v>
      </c>
      <c r="W441" s="31">
        <v>282.5</v>
      </c>
      <c r="X441" s="31">
        <v>6.5</v>
      </c>
      <c r="Y441" s="31">
        <v>7.2</v>
      </c>
      <c r="Z441" s="31">
        <v>1.4</v>
      </c>
      <c r="AA441" s="31">
        <v>1.3</v>
      </c>
      <c r="AB441" s="31">
        <v>316.6</v>
      </c>
      <c r="AC441" s="31">
        <v>2.3</v>
      </c>
      <c r="AD441" s="31">
        <v>37.3</v>
      </c>
      <c r="AE441" s="31">
        <v>21.4</v>
      </c>
      <c r="AF441" s="31">
        <v>27.5</v>
      </c>
      <c r="AG441" s="31">
        <v>11.4</v>
      </c>
      <c r="AH441" s="31">
        <v>8.9</v>
      </c>
      <c r="AI441" s="31">
        <v>8.8</v>
      </c>
      <c r="AJ441" s="31">
        <v>19.4</v>
      </c>
      <c r="AK441" s="31">
        <v>89.8</v>
      </c>
      <c r="AL441" s="31">
        <v>24.4</v>
      </c>
      <c r="AN441" s="31">
        <v>435.0</v>
      </c>
      <c r="AO441" s="31">
        <v>17573.5</v>
      </c>
      <c r="AP441" s="31">
        <v>-5.8</v>
      </c>
    </row>
    <row r="442" ht="15.75" customHeight="1">
      <c r="A442" s="31" t="s">
        <v>667</v>
      </c>
      <c r="B442" s="31">
        <v>15.0</v>
      </c>
      <c r="C442" s="31" t="s">
        <v>1148</v>
      </c>
      <c r="D442" s="31">
        <v>2295.7</v>
      </c>
      <c r="E442" s="31">
        <v>2.1</v>
      </c>
      <c r="F442" s="31">
        <v>112.3</v>
      </c>
      <c r="G442" s="31">
        <v>13.0</v>
      </c>
      <c r="H442" s="31">
        <v>6.5</v>
      </c>
      <c r="I442" s="31">
        <v>11.8</v>
      </c>
      <c r="J442" s="31">
        <v>37.0</v>
      </c>
      <c r="K442" s="31">
        <v>20.2</v>
      </c>
      <c r="L442" s="31">
        <v>11.5</v>
      </c>
      <c r="M442" s="31">
        <v>1125.9</v>
      </c>
      <c r="N442" s="31">
        <v>6.3</v>
      </c>
      <c r="O442" s="31">
        <v>11.5</v>
      </c>
      <c r="P442" s="31">
        <v>12.2</v>
      </c>
      <c r="Q442" s="31">
        <v>48.1</v>
      </c>
      <c r="R442" s="31">
        <v>28.2</v>
      </c>
      <c r="S442" s="31">
        <v>615.8</v>
      </c>
      <c r="T442" s="31">
        <v>1.2</v>
      </c>
      <c r="U442" s="31">
        <v>566.4</v>
      </c>
      <c r="V442" s="31">
        <v>0.6</v>
      </c>
      <c r="W442" s="31">
        <v>287.0</v>
      </c>
      <c r="X442" s="31">
        <v>5.8</v>
      </c>
      <c r="Y442" s="31">
        <v>6.7</v>
      </c>
      <c r="Z442" s="31">
        <v>2.1</v>
      </c>
      <c r="AA442" s="31">
        <v>2.2</v>
      </c>
      <c r="AB442" s="31">
        <v>329.9</v>
      </c>
      <c r="AC442" s="31">
        <v>2.1</v>
      </c>
      <c r="AD442" s="31">
        <v>29.0</v>
      </c>
      <c r="AE442" s="31">
        <v>21.7</v>
      </c>
      <c r="AF442" s="31">
        <v>30.3</v>
      </c>
      <c r="AG442" s="31">
        <v>16.8</v>
      </c>
      <c r="AH442" s="31">
        <v>10.7</v>
      </c>
      <c r="AI442" s="31">
        <v>10.4</v>
      </c>
      <c r="AJ442" s="31">
        <v>20.7</v>
      </c>
      <c r="AK442" s="31">
        <v>122.9</v>
      </c>
      <c r="AL442" s="31">
        <v>24.5</v>
      </c>
      <c r="AN442" s="31">
        <v>222.0</v>
      </c>
      <c r="AO442" s="31">
        <v>20450.6</v>
      </c>
      <c r="AP442" s="31">
        <v>-5.9</v>
      </c>
    </row>
    <row r="443" ht="15.75" customHeight="1">
      <c r="A443" s="31" t="s">
        <v>667</v>
      </c>
      <c r="B443" s="31">
        <v>15.0</v>
      </c>
      <c r="C443" s="31" t="s">
        <v>1149</v>
      </c>
      <c r="D443" s="31">
        <v>552.9</v>
      </c>
      <c r="E443" s="31">
        <v>4.0</v>
      </c>
      <c r="F443" s="31">
        <v>952.0</v>
      </c>
      <c r="G443" s="31">
        <v>12.9</v>
      </c>
      <c r="H443" s="31">
        <v>8.9</v>
      </c>
      <c r="I443" s="31">
        <v>14.3</v>
      </c>
      <c r="J443" s="31">
        <v>32.9</v>
      </c>
      <c r="K443" s="31">
        <v>20.0</v>
      </c>
      <c r="L443" s="31">
        <v>11.1</v>
      </c>
      <c r="M443" s="31">
        <v>266.7</v>
      </c>
      <c r="N443" s="31">
        <v>6.3</v>
      </c>
      <c r="O443" s="31">
        <v>10.9</v>
      </c>
      <c r="P443" s="31">
        <v>10.5</v>
      </c>
      <c r="Q443" s="31">
        <v>41.1</v>
      </c>
      <c r="R443" s="31">
        <v>37.5</v>
      </c>
      <c r="S443" s="31">
        <v>483.8</v>
      </c>
      <c r="T443" s="31">
        <v>1.6</v>
      </c>
      <c r="U443" s="31">
        <v>617.0</v>
      </c>
      <c r="V443" s="31">
        <v>0.3</v>
      </c>
      <c r="W443" s="31">
        <v>278.2</v>
      </c>
      <c r="X443" s="31">
        <v>7.3</v>
      </c>
      <c r="Y443" s="31">
        <v>7.7</v>
      </c>
      <c r="Z443" s="31">
        <v>2.3</v>
      </c>
      <c r="AA443" s="31">
        <v>1.9</v>
      </c>
      <c r="AB443" s="31">
        <v>412.4</v>
      </c>
      <c r="AC443" s="31">
        <v>0.2</v>
      </c>
      <c r="AD443" s="31">
        <v>15.6</v>
      </c>
      <c r="AE443" s="31">
        <v>18.9</v>
      </c>
      <c r="AF443" s="31">
        <v>37.9</v>
      </c>
      <c r="AG443" s="31">
        <v>27.4</v>
      </c>
      <c r="AH443" s="31">
        <v>11.3</v>
      </c>
      <c r="AI443" s="31">
        <v>10.4</v>
      </c>
      <c r="AJ443" s="31">
        <v>24.0</v>
      </c>
      <c r="AK443" s="31">
        <v>141.3</v>
      </c>
      <c r="AL443" s="31">
        <v>25.8</v>
      </c>
      <c r="AN443" s="31">
        <v>3.0</v>
      </c>
      <c r="AO443" s="31">
        <v>580.8</v>
      </c>
      <c r="AP443" s="31">
        <v>-3.4</v>
      </c>
    </row>
    <row r="444" ht="15.75" customHeight="1">
      <c r="A444" s="31" t="s">
        <v>667</v>
      </c>
      <c r="B444" s="31">
        <v>15.0</v>
      </c>
      <c r="C444" s="31" t="s">
        <v>1150</v>
      </c>
      <c r="D444" s="31">
        <v>1742.8</v>
      </c>
      <c r="E444" s="31">
        <v>1.5</v>
      </c>
      <c r="F444" s="31">
        <v>87.7</v>
      </c>
      <c r="G444" s="31">
        <v>13.1</v>
      </c>
      <c r="H444" s="31">
        <v>5.8</v>
      </c>
      <c r="I444" s="31">
        <v>11.0</v>
      </c>
      <c r="J444" s="31">
        <v>38.3</v>
      </c>
      <c r="K444" s="31">
        <v>20.2</v>
      </c>
      <c r="L444" s="31">
        <v>11.6</v>
      </c>
      <c r="M444" s="31">
        <v>859.1</v>
      </c>
      <c r="N444" s="31">
        <v>6.3</v>
      </c>
      <c r="O444" s="31">
        <v>11.7</v>
      </c>
      <c r="P444" s="31">
        <v>12.7</v>
      </c>
      <c r="Q444" s="31">
        <v>50.3</v>
      </c>
      <c r="R444" s="31">
        <v>25.3</v>
      </c>
      <c r="S444" s="31">
        <v>657.7</v>
      </c>
      <c r="T444" s="31">
        <v>1.0</v>
      </c>
      <c r="U444" s="31">
        <v>550.4</v>
      </c>
      <c r="V444" s="31">
        <v>0.7</v>
      </c>
      <c r="W444" s="31">
        <v>289.8</v>
      </c>
      <c r="X444" s="31">
        <v>5.4</v>
      </c>
      <c r="Y444" s="31">
        <v>6.3</v>
      </c>
      <c r="Z444" s="31">
        <v>2.0</v>
      </c>
      <c r="AA444" s="31">
        <v>2.2</v>
      </c>
      <c r="AB444" s="31">
        <v>303.8</v>
      </c>
      <c r="AC444" s="31">
        <v>2.9</v>
      </c>
      <c r="AD444" s="31">
        <v>34.8</v>
      </c>
      <c r="AE444" s="31">
        <v>22.9</v>
      </c>
      <c r="AF444" s="31">
        <v>27.1</v>
      </c>
      <c r="AG444" s="31">
        <v>12.3</v>
      </c>
      <c r="AH444" s="31">
        <v>10.5</v>
      </c>
      <c r="AI444" s="31">
        <v>10.4</v>
      </c>
      <c r="AJ444" s="31">
        <v>18.0</v>
      </c>
      <c r="AK444" s="31">
        <v>117.0</v>
      </c>
      <c r="AL444" s="31">
        <v>24.0</v>
      </c>
      <c r="AN444" s="31">
        <v>219.0</v>
      </c>
      <c r="AO444" s="31">
        <v>19869.9</v>
      </c>
      <c r="AP444" s="31">
        <v>-6.6</v>
      </c>
    </row>
    <row r="445" ht="15.75" customHeight="1">
      <c r="A445" s="31" t="s">
        <v>668</v>
      </c>
      <c r="B445" s="31">
        <v>16.0</v>
      </c>
      <c r="C445" s="31" t="s">
        <v>1151</v>
      </c>
      <c r="D445" s="31">
        <v>2209.7</v>
      </c>
      <c r="E445" s="31">
        <v>2.5</v>
      </c>
      <c r="F445" s="31">
        <v>136.6</v>
      </c>
      <c r="G445" s="31">
        <v>13.5</v>
      </c>
      <c r="H445" s="31">
        <v>6.4</v>
      </c>
      <c r="I445" s="31">
        <v>12.4</v>
      </c>
      <c r="J445" s="31">
        <v>37.2</v>
      </c>
      <c r="K445" s="31">
        <v>19.7</v>
      </c>
      <c r="L445" s="31">
        <v>10.9</v>
      </c>
      <c r="M445" s="31">
        <v>1092.1</v>
      </c>
      <c r="N445" s="31">
        <v>6.1</v>
      </c>
      <c r="O445" s="31">
        <v>7.6</v>
      </c>
      <c r="P445" s="31">
        <v>13.7</v>
      </c>
      <c r="Q445" s="31">
        <v>45.5</v>
      </c>
      <c r="R445" s="31">
        <v>33.1</v>
      </c>
      <c r="S445" s="31">
        <v>637.8</v>
      </c>
      <c r="T445" s="31">
        <v>1.6</v>
      </c>
      <c r="U445" s="31">
        <v>531.1</v>
      </c>
      <c r="V445" s="31">
        <v>0.8</v>
      </c>
      <c r="W445" s="31">
        <v>276.2</v>
      </c>
      <c r="X445" s="31">
        <v>6.4</v>
      </c>
      <c r="Y445" s="31">
        <v>7.2</v>
      </c>
      <c r="Z445" s="31">
        <v>1.7</v>
      </c>
      <c r="AA445" s="31">
        <v>1.3</v>
      </c>
      <c r="AB445" s="31">
        <v>343.4</v>
      </c>
      <c r="AC445" s="31">
        <v>2.2</v>
      </c>
      <c r="AD445" s="31">
        <v>34.2</v>
      </c>
      <c r="AE445" s="31">
        <v>19.6</v>
      </c>
      <c r="AF445" s="31">
        <v>28.4</v>
      </c>
      <c r="AG445" s="31">
        <v>15.7</v>
      </c>
      <c r="AH445" s="31">
        <v>7.8</v>
      </c>
      <c r="AI445" s="31">
        <v>7.7</v>
      </c>
      <c r="AJ445" s="31">
        <v>14.8</v>
      </c>
      <c r="AK445" s="31">
        <v>82.6</v>
      </c>
      <c r="AL445" s="31">
        <v>25.9</v>
      </c>
      <c r="AN445" s="31">
        <v>849.0</v>
      </c>
      <c r="AO445" s="31">
        <v>16172.5</v>
      </c>
      <c r="AP445" s="31">
        <v>-4.4</v>
      </c>
    </row>
    <row r="446" ht="15.75" customHeight="1">
      <c r="A446" s="31" t="s">
        <v>668</v>
      </c>
      <c r="B446" s="31">
        <v>16.0</v>
      </c>
      <c r="C446" s="31" t="s">
        <v>1152</v>
      </c>
      <c r="D446" s="31">
        <v>558.3</v>
      </c>
      <c r="E446" s="31">
        <v>4.2</v>
      </c>
      <c r="F446" s="31">
        <v>675.7</v>
      </c>
      <c r="G446" s="31">
        <v>13.3</v>
      </c>
      <c r="H446" s="31">
        <v>8.1</v>
      </c>
      <c r="I446" s="31">
        <v>14.7</v>
      </c>
      <c r="J446" s="31">
        <v>34.7</v>
      </c>
      <c r="K446" s="31">
        <v>18.9</v>
      </c>
      <c r="L446" s="31">
        <v>10.3</v>
      </c>
      <c r="M446" s="31">
        <v>272.2</v>
      </c>
      <c r="N446" s="31">
        <v>5.7</v>
      </c>
      <c r="O446" s="31">
        <v>7.3</v>
      </c>
      <c r="P446" s="31">
        <v>12.3</v>
      </c>
      <c r="Q446" s="31">
        <v>36.1</v>
      </c>
      <c r="R446" s="31">
        <v>44.3</v>
      </c>
      <c r="S446" s="31">
        <v>508.2</v>
      </c>
      <c r="T446" s="31">
        <v>2.1</v>
      </c>
      <c r="U446" s="31">
        <v>569.4</v>
      </c>
      <c r="V446" s="31">
        <v>0.5</v>
      </c>
      <c r="W446" s="31">
        <v>333.2</v>
      </c>
      <c r="X446" s="31">
        <v>8.4</v>
      </c>
      <c r="Y446" s="31">
        <v>8.9</v>
      </c>
      <c r="Z446" s="31">
        <v>1.8</v>
      </c>
      <c r="AA446" s="31">
        <v>0.7</v>
      </c>
      <c r="AB446" s="31">
        <v>442.4</v>
      </c>
      <c r="AC446" s="31">
        <v>0.3</v>
      </c>
      <c r="AD446" s="31">
        <v>20.2</v>
      </c>
      <c r="AE446" s="31">
        <v>19.2</v>
      </c>
      <c r="AF446" s="31">
        <v>34.2</v>
      </c>
      <c r="AG446" s="31">
        <v>26.1</v>
      </c>
      <c r="AH446" s="31">
        <v>8.3</v>
      </c>
      <c r="AI446" s="31">
        <v>8.0</v>
      </c>
      <c r="AJ446" s="31">
        <v>15.8</v>
      </c>
      <c r="AK446" s="31">
        <v>104.1</v>
      </c>
      <c r="AL446" s="31">
        <v>26.6</v>
      </c>
      <c r="AN446" s="31">
        <v>6.0</v>
      </c>
      <c r="AO446" s="31">
        <v>826.3</v>
      </c>
      <c r="AP446" s="31">
        <v>-2.3</v>
      </c>
    </row>
    <row r="447" ht="15.75" customHeight="1">
      <c r="A447" s="31" t="s">
        <v>668</v>
      </c>
      <c r="B447" s="31">
        <v>16.0</v>
      </c>
      <c r="C447" s="31" t="s">
        <v>1153</v>
      </c>
      <c r="D447" s="31">
        <v>1651.4</v>
      </c>
      <c r="E447" s="31">
        <v>1.9</v>
      </c>
      <c r="F447" s="31">
        <v>107.6</v>
      </c>
      <c r="G447" s="31">
        <v>13.5</v>
      </c>
      <c r="H447" s="31">
        <v>5.8</v>
      </c>
      <c r="I447" s="31">
        <v>11.6</v>
      </c>
      <c r="J447" s="31">
        <v>38.1</v>
      </c>
      <c r="K447" s="31">
        <v>19.9</v>
      </c>
      <c r="L447" s="31">
        <v>11.1</v>
      </c>
      <c r="M447" s="31">
        <v>819.9</v>
      </c>
      <c r="N447" s="31">
        <v>6.2</v>
      </c>
      <c r="O447" s="31">
        <v>7.7</v>
      </c>
      <c r="P447" s="31">
        <v>14.2</v>
      </c>
      <c r="Q447" s="31">
        <v>48.4</v>
      </c>
      <c r="R447" s="31">
        <v>29.7</v>
      </c>
      <c r="S447" s="31">
        <v>681.7</v>
      </c>
      <c r="T447" s="31">
        <v>1.4</v>
      </c>
      <c r="U447" s="31">
        <v>518.2</v>
      </c>
      <c r="V447" s="31">
        <v>0.9</v>
      </c>
      <c r="W447" s="31">
        <v>256.9</v>
      </c>
      <c r="X447" s="31">
        <v>5.7</v>
      </c>
      <c r="Y447" s="31">
        <v>6.6</v>
      </c>
      <c r="Z447" s="31">
        <v>1.7</v>
      </c>
      <c r="AA447" s="31">
        <v>1.5</v>
      </c>
      <c r="AB447" s="31">
        <v>310.0</v>
      </c>
      <c r="AC447" s="31">
        <v>3.1</v>
      </c>
      <c r="AD447" s="31">
        <v>40.9</v>
      </c>
      <c r="AE447" s="31">
        <v>19.8</v>
      </c>
      <c r="AF447" s="31">
        <v>25.5</v>
      </c>
      <c r="AG447" s="31">
        <v>10.7</v>
      </c>
      <c r="AH447" s="31">
        <v>7.6</v>
      </c>
      <c r="AI447" s="31">
        <v>7.7</v>
      </c>
      <c r="AJ447" s="31">
        <v>14.0</v>
      </c>
      <c r="AK447" s="31">
        <v>75.3</v>
      </c>
      <c r="AL447" s="31">
        <v>25.6</v>
      </c>
      <c r="AN447" s="31">
        <v>843.0</v>
      </c>
      <c r="AO447" s="31">
        <v>15346.2</v>
      </c>
      <c r="AP447" s="31">
        <v>-5.1</v>
      </c>
    </row>
    <row r="448" ht="15.75" customHeight="1">
      <c r="A448" s="31" t="s">
        <v>1064</v>
      </c>
      <c r="B448" s="31">
        <v>99.0</v>
      </c>
      <c r="C448" s="31" t="s">
        <v>1064</v>
      </c>
      <c r="D448" s="31">
        <v>82020.6</v>
      </c>
      <c r="E448" s="31">
        <v>9.4</v>
      </c>
      <c r="F448" s="31">
        <v>229.6</v>
      </c>
      <c r="G448" s="31">
        <v>16.0</v>
      </c>
      <c r="H448" s="31">
        <v>8.0</v>
      </c>
      <c r="I448" s="31">
        <v>12.3</v>
      </c>
      <c r="J448" s="31">
        <v>36.8</v>
      </c>
      <c r="K448" s="31">
        <v>17.0</v>
      </c>
      <c r="L448" s="31">
        <v>9.9</v>
      </c>
      <c r="M448" s="31">
        <v>40346.9</v>
      </c>
      <c r="N448" s="31">
        <v>10.6</v>
      </c>
      <c r="O448" s="31">
        <v>5.5</v>
      </c>
      <c r="P448" s="31">
        <v>18.1</v>
      </c>
      <c r="Q448" s="31">
        <v>39.7</v>
      </c>
      <c r="R448" s="31">
        <v>36.7</v>
      </c>
      <c r="S448" s="31">
        <v>638.8</v>
      </c>
      <c r="T448" s="31">
        <v>2.4</v>
      </c>
      <c r="U448" s="31">
        <v>506.6</v>
      </c>
      <c r="V448" s="31">
        <v>0.6</v>
      </c>
      <c r="W448" s="31">
        <v>515.6</v>
      </c>
      <c r="X448" s="31">
        <v>9.2</v>
      </c>
      <c r="Y448" s="31">
        <v>8.7</v>
      </c>
      <c r="Z448" s="31">
        <v>1.8</v>
      </c>
      <c r="AA448" s="31">
        <v>2.2</v>
      </c>
      <c r="AB448" s="31">
        <v>352.6</v>
      </c>
      <c r="AC448" s="31">
        <v>0.8</v>
      </c>
      <c r="AD448" s="31">
        <v>30.2</v>
      </c>
      <c r="AE448" s="31">
        <v>22.6</v>
      </c>
      <c r="AF448" s="31">
        <v>26.1</v>
      </c>
      <c r="AG448" s="31">
        <v>20.3</v>
      </c>
      <c r="AH448" s="31">
        <v>6.7</v>
      </c>
      <c r="AI448" s="31">
        <v>6.5</v>
      </c>
      <c r="AJ448" s="31">
        <v>14.2</v>
      </c>
      <c r="AK448" s="31">
        <v>74.2</v>
      </c>
      <c r="AL448" s="31">
        <v>27.9</v>
      </c>
      <c r="AM448" s="31" t="s">
        <v>1154</v>
      </c>
      <c r="AN448" s="31">
        <v>11161.0</v>
      </c>
      <c r="AO448" s="31">
        <v>357167.9</v>
      </c>
      <c r="AP448" s="31">
        <v>-2.4</v>
      </c>
    </row>
    <row r="449" ht="15.75" customHeight="1">
      <c r="A449" s="31" t="s">
        <v>1064</v>
      </c>
      <c r="B449" s="31">
        <v>99.0</v>
      </c>
      <c r="C449" s="31" t="s">
        <v>1155</v>
      </c>
      <c r="D449" s="31">
        <v>26174.6</v>
      </c>
      <c r="E449" s="31">
        <v>14.2</v>
      </c>
      <c r="F449" s="31">
        <v>1657.2</v>
      </c>
      <c r="G449" s="31">
        <v>15.0</v>
      </c>
      <c r="H449" s="31">
        <v>8.7</v>
      </c>
      <c r="I449" s="31">
        <v>15.1</v>
      </c>
      <c r="J449" s="31">
        <v>35.5</v>
      </c>
      <c r="K449" s="31">
        <v>16.2</v>
      </c>
      <c r="L449" s="31">
        <v>9.5</v>
      </c>
      <c r="M449" s="31">
        <v>12781.6</v>
      </c>
      <c r="N449" s="31">
        <v>10.4</v>
      </c>
      <c r="O449" s="31">
        <v>6.1</v>
      </c>
      <c r="P449" s="31">
        <v>16.2</v>
      </c>
      <c r="Q449" s="31">
        <v>33.6</v>
      </c>
      <c r="R449" s="31">
        <v>44.1</v>
      </c>
      <c r="S449" s="31">
        <v>509.8</v>
      </c>
      <c r="T449" s="31">
        <v>2.5</v>
      </c>
      <c r="U449" s="31">
        <v>540.4</v>
      </c>
      <c r="V449" s="31">
        <v>0.3</v>
      </c>
      <c r="W449" s="31">
        <v>702.1</v>
      </c>
      <c r="X449" s="31">
        <v>11.0</v>
      </c>
      <c r="Y449" s="31">
        <v>9.8</v>
      </c>
      <c r="Z449" s="31">
        <v>2.2</v>
      </c>
      <c r="AA449" s="31">
        <v>2.1</v>
      </c>
      <c r="AB449" s="31">
        <v>452.9</v>
      </c>
      <c r="AC449" s="31">
        <v>0.1</v>
      </c>
      <c r="AD449" s="31">
        <v>21.0</v>
      </c>
      <c r="AE449" s="31">
        <v>22.0</v>
      </c>
      <c r="AF449" s="31">
        <v>28.4</v>
      </c>
      <c r="AG449" s="31">
        <v>28.4</v>
      </c>
      <c r="AH449" s="31">
        <v>8.7</v>
      </c>
      <c r="AI449" s="31">
        <v>8.3</v>
      </c>
      <c r="AJ449" s="31">
        <v>16.5</v>
      </c>
      <c r="AK449" s="31">
        <v>109.0</v>
      </c>
      <c r="AL449" s="31">
        <v>27.8</v>
      </c>
      <c r="AN449" s="31">
        <v>107.0</v>
      </c>
      <c r="AO449" s="31">
        <v>15794.3</v>
      </c>
      <c r="AP449" s="31">
        <v>-0.9</v>
      </c>
    </row>
    <row r="450" ht="15.75" customHeight="1">
      <c r="A450" s="31" t="s">
        <v>1064</v>
      </c>
      <c r="B450" s="31">
        <v>99.0</v>
      </c>
      <c r="C450" s="31" t="s">
        <v>1156</v>
      </c>
      <c r="D450" s="31">
        <v>55846.0</v>
      </c>
      <c r="E450" s="31">
        <v>7.1</v>
      </c>
      <c r="F450" s="31">
        <v>163.6</v>
      </c>
      <c r="G450" s="31">
        <v>16.5</v>
      </c>
      <c r="H450" s="31">
        <v>7.6</v>
      </c>
      <c r="I450" s="31">
        <v>11.0</v>
      </c>
      <c r="J450" s="31">
        <v>37.4</v>
      </c>
      <c r="K450" s="31">
        <v>17.4</v>
      </c>
      <c r="L450" s="31">
        <v>10.1</v>
      </c>
      <c r="M450" s="31">
        <v>27565.2</v>
      </c>
      <c r="N450" s="31">
        <v>10.6</v>
      </c>
      <c r="O450" s="31">
        <v>5.3</v>
      </c>
      <c r="P450" s="31">
        <v>18.4</v>
      </c>
      <c r="Q450" s="31">
        <v>42.6</v>
      </c>
      <c r="R450" s="31">
        <v>33.7</v>
      </c>
      <c r="S450" s="31">
        <v>698.4</v>
      </c>
      <c r="T450" s="31">
        <v>2.4</v>
      </c>
      <c r="U450" s="31">
        <v>490.7</v>
      </c>
      <c r="V450" s="31">
        <v>0.6</v>
      </c>
      <c r="W450" s="31">
        <v>428.3</v>
      </c>
      <c r="X450" s="31">
        <v>8.4</v>
      </c>
      <c r="Y450" s="31">
        <v>8.2</v>
      </c>
      <c r="Z450" s="31">
        <v>1.7</v>
      </c>
      <c r="AA450" s="31">
        <v>2.3</v>
      </c>
      <c r="AB450" s="31">
        <v>305.6</v>
      </c>
      <c r="AC450" s="31">
        <v>1.3</v>
      </c>
      <c r="AD450" s="31">
        <v>36.5</v>
      </c>
      <c r="AE450" s="31">
        <v>23.1</v>
      </c>
      <c r="AF450" s="31">
        <v>24.5</v>
      </c>
      <c r="AG450" s="31">
        <v>14.6</v>
      </c>
      <c r="AH450" s="31">
        <v>5.7</v>
      </c>
      <c r="AI450" s="31">
        <v>5.7</v>
      </c>
      <c r="AJ450" s="31">
        <v>12.1</v>
      </c>
      <c r="AK450" s="31">
        <v>57.9</v>
      </c>
      <c r="AL450" s="31">
        <v>28.0</v>
      </c>
      <c r="AN450" s="31">
        <v>11054.0</v>
      </c>
      <c r="AO450" s="31">
        <v>341366.4</v>
      </c>
      <c r="AP450" s="31">
        <v>-3.1</v>
      </c>
    </row>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sheetData>
  <printOptions/>
  <pageMargins bottom="0.787401575" footer="0.0" header="0.0" left="0.7" right="0.7" top="0.787401575"/>
  <pageSetup orientation="landscape"/>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5" width="10.71"/>
  </cols>
  <sheetData>
    <row r="1">
      <c r="A1" s="44" t="s">
        <v>1157</v>
      </c>
      <c r="B1" s="44" t="s">
        <v>1158</v>
      </c>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row>
    <row r="2">
      <c r="A2" s="31">
        <v>1.0</v>
      </c>
      <c r="B2" s="44">
        <f t="shared" ref="B2:CQ2" si="1">A2+1</f>
        <v>2</v>
      </c>
      <c r="C2" s="44">
        <f t="shared" si="1"/>
        <v>3</v>
      </c>
      <c r="D2" s="44">
        <f t="shared" si="1"/>
        <v>4</v>
      </c>
      <c r="E2" s="44">
        <f t="shared" si="1"/>
        <v>5</v>
      </c>
      <c r="F2" s="44">
        <f t="shared" si="1"/>
        <v>6</v>
      </c>
      <c r="G2" s="44">
        <f t="shared" si="1"/>
        <v>7</v>
      </c>
      <c r="H2" s="44">
        <f t="shared" si="1"/>
        <v>8</v>
      </c>
      <c r="I2" s="44">
        <f t="shared" si="1"/>
        <v>9</v>
      </c>
      <c r="J2" s="44">
        <f t="shared" si="1"/>
        <v>10</v>
      </c>
      <c r="K2" s="44">
        <f t="shared" si="1"/>
        <v>11</v>
      </c>
      <c r="L2" s="44">
        <f t="shared" si="1"/>
        <v>12</v>
      </c>
      <c r="M2" s="44">
        <f t="shared" si="1"/>
        <v>13</v>
      </c>
      <c r="N2" s="44">
        <f t="shared" si="1"/>
        <v>14</v>
      </c>
      <c r="O2" s="44">
        <f t="shared" si="1"/>
        <v>15</v>
      </c>
      <c r="P2" s="44">
        <f t="shared" si="1"/>
        <v>16</v>
      </c>
      <c r="Q2" s="44">
        <f t="shared" si="1"/>
        <v>17</v>
      </c>
      <c r="R2" s="44">
        <f t="shared" si="1"/>
        <v>18</v>
      </c>
      <c r="S2" s="44">
        <f t="shared" si="1"/>
        <v>19</v>
      </c>
      <c r="T2" s="44">
        <f t="shared" si="1"/>
        <v>20</v>
      </c>
      <c r="U2" s="44">
        <f t="shared" si="1"/>
        <v>21</v>
      </c>
      <c r="V2" s="44">
        <f t="shared" si="1"/>
        <v>22</v>
      </c>
      <c r="W2" s="44">
        <f t="shared" si="1"/>
        <v>23</v>
      </c>
      <c r="X2" s="44">
        <f t="shared" si="1"/>
        <v>24</v>
      </c>
      <c r="Y2" s="44">
        <f t="shared" si="1"/>
        <v>25</v>
      </c>
      <c r="Z2" s="44">
        <f t="shared" si="1"/>
        <v>26</v>
      </c>
      <c r="AA2" s="44">
        <f t="shared" si="1"/>
        <v>27</v>
      </c>
      <c r="AB2" s="44">
        <f t="shared" si="1"/>
        <v>28</v>
      </c>
      <c r="AC2" s="44">
        <f t="shared" si="1"/>
        <v>29</v>
      </c>
      <c r="AD2" s="44">
        <f t="shared" si="1"/>
        <v>30</v>
      </c>
      <c r="AE2" s="44">
        <f t="shared" si="1"/>
        <v>31</v>
      </c>
      <c r="AF2" s="44">
        <f t="shared" si="1"/>
        <v>32</v>
      </c>
      <c r="AG2" s="44">
        <f t="shared" si="1"/>
        <v>33</v>
      </c>
      <c r="AH2" s="44">
        <f t="shared" si="1"/>
        <v>34</v>
      </c>
      <c r="AI2" s="44">
        <f t="shared" si="1"/>
        <v>35</v>
      </c>
      <c r="AJ2" s="44">
        <f t="shared" si="1"/>
        <v>36</v>
      </c>
      <c r="AK2" s="44">
        <f t="shared" si="1"/>
        <v>37</v>
      </c>
      <c r="AL2" s="44">
        <f t="shared" si="1"/>
        <v>38</v>
      </c>
      <c r="AM2" s="44">
        <f t="shared" si="1"/>
        <v>39</v>
      </c>
      <c r="AN2" s="44">
        <f t="shared" si="1"/>
        <v>40</v>
      </c>
      <c r="AO2" s="44">
        <f t="shared" si="1"/>
        <v>41</v>
      </c>
      <c r="AP2" s="44">
        <f t="shared" si="1"/>
        <v>42</v>
      </c>
      <c r="AQ2" s="44">
        <f t="shared" si="1"/>
        <v>43</v>
      </c>
      <c r="AR2" s="44">
        <f t="shared" si="1"/>
        <v>44</v>
      </c>
      <c r="AS2" s="44">
        <f t="shared" si="1"/>
        <v>45</v>
      </c>
      <c r="AT2" s="44">
        <f t="shared" si="1"/>
        <v>46</v>
      </c>
      <c r="AU2" s="44">
        <f t="shared" si="1"/>
        <v>47</v>
      </c>
      <c r="AV2" s="44">
        <f t="shared" si="1"/>
        <v>48</v>
      </c>
      <c r="AW2" s="44">
        <f t="shared" si="1"/>
        <v>49</v>
      </c>
      <c r="AX2" s="44">
        <f t="shared" si="1"/>
        <v>50</v>
      </c>
      <c r="AY2" s="44">
        <f t="shared" si="1"/>
        <v>51</v>
      </c>
      <c r="AZ2" s="44">
        <f t="shared" si="1"/>
        <v>52</v>
      </c>
      <c r="BA2" s="44">
        <f t="shared" si="1"/>
        <v>53</v>
      </c>
      <c r="BB2" s="44">
        <f t="shared" si="1"/>
        <v>54</v>
      </c>
      <c r="BC2" s="44">
        <f t="shared" si="1"/>
        <v>55</v>
      </c>
      <c r="BD2" s="44">
        <f t="shared" si="1"/>
        <v>56</v>
      </c>
      <c r="BE2" s="44">
        <f t="shared" si="1"/>
        <v>57</v>
      </c>
      <c r="BF2" s="44">
        <f t="shared" si="1"/>
        <v>58</v>
      </c>
      <c r="BG2" s="44">
        <f t="shared" si="1"/>
        <v>59</v>
      </c>
      <c r="BH2" s="44">
        <f t="shared" si="1"/>
        <v>60</v>
      </c>
      <c r="BI2" s="44">
        <f t="shared" si="1"/>
        <v>61</v>
      </c>
      <c r="BJ2" s="44">
        <f t="shared" si="1"/>
        <v>62</v>
      </c>
      <c r="BK2" s="44">
        <f t="shared" si="1"/>
        <v>63</v>
      </c>
      <c r="BL2" s="44">
        <f t="shared" si="1"/>
        <v>64</v>
      </c>
      <c r="BM2" s="44">
        <f t="shared" si="1"/>
        <v>65</v>
      </c>
      <c r="BN2" s="44">
        <f t="shared" si="1"/>
        <v>66</v>
      </c>
      <c r="BO2" s="44">
        <f t="shared" si="1"/>
        <v>67</v>
      </c>
      <c r="BP2" s="44">
        <f t="shared" si="1"/>
        <v>68</v>
      </c>
      <c r="BQ2" s="44">
        <f t="shared" si="1"/>
        <v>69</v>
      </c>
      <c r="BR2" s="44">
        <f t="shared" si="1"/>
        <v>70</v>
      </c>
      <c r="BS2" s="44">
        <f t="shared" si="1"/>
        <v>71</v>
      </c>
      <c r="BT2" s="44">
        <f t="shared" si="1"/>
        <v>72</v>
      </c>
      <c r="BU2" s="44">
        <f t="shared" si="1"/>
        <v>73</v>
      </c>
      <c r="BV2" s="44">
        <f t="shared" si="1"/>
        <v>74</v>
      </c>
      <c r="BW2" s="44">
        <f t="shared" si="1"/>
        <v>75</v>
      </c>
      <c r="BX2" s="44">
        <f t="shared" si="1"/>
        <v>76</v>
      </c>
      <c r="BY2" s="44">
        <f t="shared" si="1"/>
        <v>77</v>
      </c>
      <c r="BZ2" s="44">
        <f t="shared" si="1"/>
        <v>78</v>
      </c>
      <c r="CA2" s="44">
        <f t="shared" si="1"/>
        <v>79</v>
      </c>
      <c r="CB2" s="44">
        <f t="shared" si="1"/>
        <v>80</v>
      </c>
      <c r="CC2" s="44">
        <f t="shared" si="1"/>
        <v>81</v>
      </c>
      <c r="CD2" s="44">
        <f t="shared" si="1"/>
        <v>82</v>
      </c>
      <c r="CE2" s="44">
        <f t="shared" si="1"/>
        <v>83</v>
      </c>
      <c r="CF2" s="44">
        <f t="shared" si="1"/>
        <v>84</v>
      </c>
      <c r="CG2" s="44">
        <f t="shared" si="1"/>
        <v>85</v>
      </c>
      <c r="CH2" s="44">
        <f t="shared" si="1"/>
        <v>86</v>
      </c>
      <c r="CI2" s="44">
        <f t="shared" si="1"/>
        <v>87</v>
      </c>
      <c r="CJ2" s="44">
        <f t="shared" si="1"/>
        <v>88</v>
      </c>
      <c r="CK2" s="44">
        <f t="shared" si="1"/>
        <v>89</v>
      </c>
      <c r="CL2" s="44">
        <f t="shared" si="1"/>
        <v>90</v>
      </c>
      <c r="CM2" s="44">
        <f t="shared" si="1"/>
        <v>91</v>
      </c>
      <c r="CN2" s="44">
        <f t="shared" si="1"/>
        <v>92</v>
      </c>
      <c r="CO2" s="44">
        <f t="shared" si="1"/>
        <v>93</v>
      </c>
      <c r="CP2" s="44">
        <f t="shared" si="1"/>
        <v>94</v>
      </c>
      <c r="CQ2" s="44">
        <f t="shared" si="1"/>
        <v>95</v>
      </c>
    </row>
    <row r="3">
      <c r="A3" s="44" t="s">
        <v>86</v>
      </c>
      <c r="B3" s="44" t="s">
        <v>87</v>
      </c>
      <c r="C3" s="44" t="s">
        <v>1159</v>
      </c>
      <c r="D3" s="44" t="s">
        <v>1160</v>
      </c>
      <c r="E3" s="44"/>
      <c r="F3" s="44" t="s">
        <v>1161</v>
      </c>
      <c r="G3" s="44"/>
      <c r="H3" s="44" t="s">
        <v>1162</v>
      </c>
      <c r="I3" s="44"/>
      <c r="J3" s="44" t="s">
        <v>1163</v>
      </c>
      <c r="K3" s="44"/>
      <c r="L3" s="44" t="s">
        <v>1164</v>
      </c>
      <c r="M3" s="44"/>
      <c r="N3" s="44" t="s">
        <v>1165</v>
      </c>
      <c r="O3" s="44"/>
      <c r="P3" s="44" t="s">
        <v>1166</v>
      </c>
      <c r="Q3" s="44"/>
      <c r="R3" s="44" t="s">
        <v>1167</v>
      </c>
      <c r="S3" s="44"/>
      <c r="T3" s="44" t="s">
        <v>1168</v>
      </c>
      <c r="U3" s="44"/>
      <c r="V3" s="44" t="s">
        <v>1169</v>
      </c>
      <c r="W3" s="44"/>
      <c r="X3" s="44" t="s">
        <v>1170</v>
      </c>
      <c r="Y3" s="44"/>
      <c r="Z3" s="44" t="s">
        <v>1171</v>
      </c>
      <c r="AA3" s="44"/>
      <c r="AB3" s="44" t="s">
        <v>1172</v>
      </c>
      <c r="AC3" s="44"/>
      <c r="AD3" s="44" t="s">
        <v>1173</v>
      </c>
      <c r="AE3" s="44"/>
      <c r="AF3" s="44" t="s">
        <v>1174</v>
      </c>
      <c r="AG3" s="44"/>
      <c r="AH3" s="44" t="s">
        <v>1175</v>
      </c>
      <c r="AI3" s="44"/>
      <c r="AJ3" s="44" t="s">
        <v>1176</v>
      </c>
      <c r="AK3" s="44"/>
      <c r="AL3" s="44" t="s">
        <v>1177</v>
      </c>
      <c r="AM3" s="44"/>
      <c r="AN3" s="44" t="s">
        <v>1178</v>
      </c>
      <c r="AO3" s="44"/>
      <c r="AP3" s="44" t="s">
        <v>1179</v>
      </c>
      <c r="AQ3" s="44"/>
      <c r="AR3" s="44" t="s">
        <v>1180</v>
      </c>
      <c r="AS3" s="44"/>
      <c r="AT3" s="44" t="s">
        <v>1181</v>
      </c>
      <c r="AU3" s="44"/>
      <c r="AV3" s="44" t="s">
        <v>1182</v>
      </c>
      <c r="AW3" s="44"/>
      <c r="AX3" s="44" t="s">
        <v>1183</v>
      </c>
      <c r="AY3" s="44"/>
      <c r="AZ3" s="44" t="s">
        <v>1184</v>
      </c>
      <c r="BA3" s="44"/>
      <c r="BB3" s="44" t="s">
        <v>1185</v>
      </c>
      <c r="BC3" s="44"/>
      <c r="BD3" s="44" t="s">
        <v>1186</v>
      </c>
      <c r="BE3" s="44"/>
      <c r="BF3" s="44" t="s">
        <v>1187</v>
      </c>
      <c r="BG3" s="44"/>
      <c r="BH3" s="44" t="s">
        <v>1188</v>
      </c>
      <c r="BI3" s="44"/>
      <c r="BJ3" s="44" t="s">
        <v>1189</v>
      </c>
      <c r="BK3" s="44"/>
      <c r="BL3" s="44" t="s">
        <v>1190</v>
      </c>
      <c r="BM3" s="44"/>
      <c r="BN3" s="44" t="s">
        <v>1191</v>
      </c>
      <c r="BO3" s="44"/>
      <c r="BP3" s="44" t="s">
        <v>1192</v>
      </c>
      <c r="BQ3" s="44"/>
      <c r="BR3" s="44" t="s">
        <v>1193</v>
      </c>
      <c r="BS3" s="44"/>
      <c r="BT3" s="44" t="s">
        <v>1194</v>
      </c>
      <c r="BU3" s="44"/>
      <c r="BV3" s="44" t="s">
        <v>1195</v>
      </c>
      <c r="BW3" s="44"/>
      <c r="BX3" s="44" t="s">
        <v>1196</v>
      </c>
      <c r="BY3" s="44"/>
      <c r="BZ3" s="44" t="s">
        <v>1197</v>
      </c>
      <c r="CA3" s="44"/>
      <c r="CB3" s="44" t="s">
        <v>1198</v>
      </c>
      <c r="CC3" s="44"/>
      <c r="CD3" s="44" t="s">
        <v>1199</v>
      </c>
      <c r="CE3" s="44"/>
      <c r="CF3" s="44" t="s">
        <v>1200</v>
      </c>
      <c r="CG3" s="44"/>
      <c r="CH3" s="44" t="s">
        <v>1201</v>
      </c>
      <c r="CI3" s="44"/>
      <c r="CJ3" s="44" t="s">
        <v>1202</v>
      </c>
      <c r="CK3" s="44"/>
      <c r="CL3" s="44" t="s">
        <v>1203</v>
      </c>
      <c r="CM3" s="44"/>
      <c r="CN3" s="44" t="s">
        <v>1204</v>
      </c>
      <c r="CO3" s="44"/>
      <c r="CP3" s="44" t="s">
        <v>1205</v>
      </c>
      <c r="CQ3" s="44"/>
    </row>
    <row r="4">
      <c r="A4" s="44"/>
      <c r="B4" s="44"/>
      <c r="C4" s="44"/>
      <c r="D4" s="44" t="s">
        <v>1206</v>
      </c>
      <c r="E4" s="44"/>
      <c r="F4" s="44" t="s">
        <v>1206</v>
      </c>
      <c r="G4" s="44"/>
      <c r="H4" s="44" t="s">
        <v>1206</v>
      </c>
      <c r="I4" s="44"/>
      <c r="J4" s="44" t="s">
        <v>1206</v>
      </c>
      <c r="K4" s="44"/>
      <c r="L4" s="44" t="s">
        <v>1206</v>
      </c>
      <c r="M4" s="44"/>
      <c r="N4" s="44" t="s">
        <v>1206</v>
      </c>
      <c r="O4" s="44"/>
      <c r="P4" s="44" t="s">
        <v>1206</v>
      </c>
      <c r="Q4" s="44"/>
      <c r="R4" s="44" t="s">
        <v>1206</v>
      </c>
      <c r="S4" s="44"/>
      <c r="T4" s="44" t="s">
        <v>1206</v>
      </c>
      <c r="U4" s="44"/>
      <c r="V4" s="44" t="s">
        <v>1206</v>
      </c>
      <c r="W4" s="44"/>
      <c r="X4" s="44" t="s">
        <v>1206</v>
      </c>
      <c r="Y4" s="44"/>
      <c r="Z4" s="44" t="s">
        <v>1206</v>
      </c>
      <c r="AA4" s="44"/>
      <c r="AB4" s="44" t="s">
        <v>1206</v>
      </c>
      <c r="AC4" s="44"/>
      <c r="AD4" s="44" t="s">
        <v>1206</v>
      </c>
      <c r="AE4" s="44"/>
      <c r="AF4" s="44" t="s">
        <v>1206</v>
      </c>
      <c r="AG4" s="44"/>
      <c r="AH4" s="44" t="s">
        <v>1206</v>
      </c>
      <c r="AI4" s="44"/>
      <c r="AJ4" s="44" t="s">
        <v>1206</v>
      </c>
      <c r="AK4" s="44"/>
      <c r="AL4" s="44" t="s">
        <v>1206</v>
      </c>
      <c r="AM4" s="44"/>
      <c r="AN4" s="44" t="s">
        <v>1206</v>
      </c>
      <c r="AO4" s="44"/>
      <c r="AP4" s="44" t="s">
        <v>1206</v>
      </c>
      <c r="AQ4" s="44"/>
      <c r="AR4" s="44" t="s">
        <v>1206</v>
      </c>
      <c r="AS4" s="44"/>
      <c r="AT4" s="44" t="s">
        <v>1206</v>
      </c>
      <c r="AU4" s="44"/>
      <c r="AV4" s="44" t="s">
        <v>1206</v>
      </c>
      <c r="AW4" s="44"/>
      <c r="AX4" s="44" t="s">
        <v>1206</v>
      </c>
      <c r="AY4" s="44"/>
      <c r="AZ4" s="44" t="s">
        <v>1206</v>
      </c>
      <c r="BA4" s="44"/>
      <c r="BB4" s="44" t="s">
        <v>1206</v>
      </c>
      <c r="BC4" s="44"/>
      <c r="BD4" s="44" t="s">
        <v>1206</v>
      </c>
      <c r="BE4" s="44"/>
      <c r="BF4" s="44" t="s">
        <v>1206</v>
      </c>
      <c r="BG4" s="44"/>
      <c r="BH4" s="44" t="s">
        <v>1206</v>
      </c>
      <c r="BI4" s="44"/>
      <c r="BJ4" s="44" t="s">
        <v>1206</v>
      </c>
      <c r="BK4" s="44"/>
      <c r="BL4" s="44" t="s">
        <v>1206</v>
      </c>
      <c r="BM4" s="44"/>
      <c r="BN4" s="44" t="s">
        <v>1206</v>
      </c>
      <c r="BO4" s="44"/>
      <c r="BP4" s="44" t="s">
        <v>1206</v>
      </c>
      <c r="BQ4" s="44"/>
      <c r="BR4" s="44" t="s">
        <v>1206</v>
      </c>
      <c r="BS4" s="44"/>
      <c r="BT4" s="44" t="s">
        <v>1206</v>
      </c>
      <c r="BU4" s="44"/>
      <c r="BV4" s="44" t="s">
        <v>1206</v>
      </c>
      <c r="BW4" s="44"/>
      <c r="BX4" s="44" t="s">
        <v>1206</v>
      </c>
      <c r="BY4" s="44"/>
      <c r="BZ4" s="44" t="s">
        <v>1206</v>
      </c>
      <c r="CA4" s="44"/>
      <c r="CB4" s="44" t="s">
        <v>1206</v>
      </c>
      <c r="CC4" s="44"/>
      <c r="CD4" s="44" t="s">
        <v>1206</v>
      </c>
      <c r="CE4" s="44"/>
      <c r="CF4" s="44" t="s">
        <v>1206</v>
      </c>
      <c r="CG4" s="44"/>
      <c r="CH4" s="44" t="s">
        <v>1206</v>
      </c>
      <c r="CI4" s="44"/>
      <c r="CJ4" s="44" t="s">
        <v>1206</v>
      </c>
      <c r="CK4" s="44"/>
      <c r="CL4" s="44" t="s">
        <v>1206</v>
      </c>
      <c r="CM4" s="44"/>
      <c r="CN4" s="44" t="s">
        <v>1206</v>
      </c>
      <c r="CO4" s="44"/>
      <c r="CP4" s="44" t="s">
        <v>1206</v>
      </c>
      <c r="CQ4" s="44"/>
    </row>
    <row r="5">
      <c r="A5" s="44"/>
      <c r="B5" s="44"/>
      <c r="C5" s="44"/>
      <c r="D5" s="44" t="s">
        <v>1207</v>
      </c>
      <c r="E5" s="44" t="s">
        <v>1208</v>
      </c>
      <c r="F5" s="44" t="s">
        <v>1207</v>
      </c>
      <c r="G5" s="44" t="s">
        <v>1208</v>
      </c>
      <c r="H5" s="44" t="s">
        <v>1207</v>
      </c>
      <c r="I5" s="44" t="s">
        <v>1208</v>
      </c>
      <c r="J5" s="44" t="s">
        <v>1207</v>
      </c>
      <c r="K5" s="44" t="s">
        <v>1208</v>
      </c>
      <c r="L5" s="44" t="s">
        <v>1207</v>
      </c>
      <c r="M5" s="44" t="s">
        <v>1208</v>
      </c>
      <c r="N5" s="44" t="s">
        <v>1207</v>
      </c>
      <c r="O5" s="44" t="s">
        <v>1208</v>
      </c>
      <c r="P5" s="44" t="s">
        <v>1207</v>
      </c>
      <c r="Q5" s="44" t="s">
        <v>1208</v>
      </c>
      <c r="R5" s="44" t="s">
        <v>1207</v>
      </c>
      <c r="S5" s="44" t="s">
        <v>1208</v>
      </c>
      <c r="T5" s="44" t="s">
        <v>1207</v>
      </c>
      <c r="U5" s="44" t="s">
        <v>1208</v>
      </c>
      <c r="V5" s="44" t="s">
        <v>1207</v>
      </c>
      <c r="W5" s="44" t="s">
        <v>1208</v>
      </c>
      <c r="X5" s="44" t="s">
        <v>1207</v>
      </c>
      <c r="Y5" s="44" t="s">
        <v>1208</v>
      </c>
      <c r="Z5" s="44" t="s">
        <v>1207</v>
      </c>
      <c r="AA5" s="44" t="s">
        <v>1208</v>
      </c>
      <c r="AB5" s="44" t="s">
        <v>1207</v>
      </c>
      <c r="AC5" s="44" t="s">
        <v>1208</v>
      </c>
      <c r="AD5" s="44" t="s">
        <v>1207</v>
      </c>
      <c r="AE5" s="44" t="s">
        <v>1208</v>
      </c>
      <c r="AF5" s="44" t="s">
        <v>1207</v>
      </c>
      <c r="AG5" s="44" t="s">
        <v>1208</v>
      </c>
      <c r="AH5" s="44" t="s">
        <v>1207</v>
      </c>
      <c r="AI5" s="44" t="s">
        <v>1208</v>
      </c>
      <c r="AJ5" s="44" t="s">
        <v>1207</v>
      </c>
      <c r="AK5" s="44" t="s">
        <v>1208</v>
      </c>
      <c r="AL5" s="44" t="s">
        <v>1207</v>
      </c>
      <c r="AM5" s="44" t="s">
        <v>1208</v>
      </c>
      <c r="AN5" s="44" t="s">
        <v>1207</v>
      </c>
      <c r="AO5" s="44" t="s">
        <v>1208</v>
      </c>
      <c r="AP5" s="44" t="s">
        <v>1207</v>
      </c>
      <c r="AQ5" s="44" t="s">
        <v>1208</v>
      </c>
      <c r="AR5" s="44" t="s">
        <v>1207</v>
      </c>
      <c r="AS5" s="44" t="s">
        <v>1208</v>
      </c>
      <c r="AT5" s="44" t="s">
        <v>1207</v>
      </c>
      <c r="AU5" s="44" t="s">
        <v>1208</v>
      </c>
      <c r="AV5" s="44" t="s">
        <v>1207</v>
      </c>
      <c r="AW5" s="44" t="s">
        <v>1208</v>
      </c>
      <c r="AX5" s="44" t="s">
        <v>1207</v>
      </c>
      <c r="AY5" s="44" t="s">
        <v>1208</v>
      </c>
      <c r="AZ5" s="44" t="s">
        <v>1207</v>
      </c>
      <c r="BA5" s="44" t="s">
        <v>1208</v>
      </c>
      <c r="BB5" s="44" t="s">
        <v>1207</v>
      </c>
      <c r="BC5" s="44" t="s">
        <v>1208</v>
      </c>
      <c r="BD5" s="44" t="s">
        <v>1207</v>
      </c>
      <c r="BE5" s="44" t="s">
        <v>1208</v>
      </c>
      <c r="BF5" s="44" t="s">
        <v>1207</v>
      </c>
      <c r="BG5" s="44" t="s">
        <v>1208</v>
      </c>
      <c r="BH5" s="44" t="s">
        <v>1207</v>
      </c>
      <c r="BI5" s="44" t="s">
        <v>1208</v>
      </c>
      <c r="BJ5" s="44" t="s">
        <v>1207</v>
      </c>
      <c r="BK5" s="44" t="s">
        <v>1208</v>
      </c>
      <c r="BL5" s="44" t="s">
        <v>1207</v>
      </c>
      <c r="BM5" s="44" t="s">
        <v>1208</v>
      </c>
      <c r="BN5" s="44" t="s">
        <v>1207</v>
      </c>
      <c r="BO5" s="44" t="s">
        <v>1208</v>
      </c>
      <c r="BP5" s="44" t="s">
        <v>1207</v>
      </c>
      <c r="BQ5" s="44" t="s">
        <v>1208</v>
      </c>
      <c r="BR5" s="44" t="s">
        <v>1207</v>
      </c>
      <c r="BS5" s="44" t="s">
        <v>1208</v>
      </c>
      <c r="BT5" s="44" t="s">
        <v>1207</v>
      </c>
      <c r="BU5" s="44" t="s">
        <v>1208</v>
      </c>
      <c r="BV5" s="44" t="s">
        <v>1207</v>
      </c>
      <c r="BW5" s="44" t="s">
        <v>1208</v>
      </c>
      <c r="BX5" s="44" t="s">
        <v>1207</v>
      </c>
      <c r="BY5" s="44" t="s">
        <v>1208</v>
      </c>
      <c r="BZ5" s="44" t="s">
        <v>1207</v>
      </c>
      <c r="CA5" s="44" t="s">
        <v>1208</v>
      </c>
      <c r="CB5" s="44" t="s">
        <v>1207</v>
      </c>
      <c r="CC5" s="44" t="s">
        <v>1208</v>
      </c>
      <c r="CD5" s="44" t="s">
        <v>1207</v>
      </c>
      <c r="CE5" s="44" t="s">
        <v>1208</v>
      </c>
      <c r="CF5" s="44" t="s">
        <v>1207</v>
      </c>
      <c r="CG5" s="44" t="s">
        <v>1208</v>
      </c>
      <c r="CH5" s="44" t="s">
        <v>1207</v>
      </c>
      <c r="CI5" s="44" t="s">
        <v>1208</v>
      </c>
      <c r="CJ5" s="44" t="s">
        <v>1207</v>
      </c>
      <c r="CK5" s="44" t="s">
        <v>1208</v>
      </c>
      <c r="CL5" s="44" t="s">
        <v>1207</v>
      </c>
      <c r="CM5" s="44" t="s">
        <v>1208</v>
      </c>
      <c r="CN5" s="44" t="s">
        <v>1207</v>
      </c>
      <c r="CO5" s="44" t="s">
        <v>1208</v>
      </c>
      <c r="CP5" s="44" t="s">
        <v>1207</v>
      </c>
      <c r="CQ5" s="44" t="s">
        <v>1208</v>
      </c>
    </row>
    <row r="6">
      <c r="A6" s="44">
        <v>1001.0</v>
      </c>
      <c r="B6" s="44" t="s">
        <v>160</v>
      </c>
      <c r="C6" s="44" t="s">
        <v>638</v>
      </c>
      <c r="D6" s="44">
        <v>70431.0</v>
      </c>
      <c r="E6" s="44">
        <v>70929.0</v>
      </c>
      <c r="F6" s="44">
        <v>39647.0</v>
      </c>
      <c r="G6" s="44">
        <v>25350.0</v>
      </c>
      <c r="H6" s="44">
        <v>237.0</v>
      </c>
      <c r="I6" s="44">
        <v>176.0</v>
      </c>
      <c r="J6" s="44">
        <v>39410.0</v>
      </c>
      <c r="K6" s="44">
        <v>25174.0</v>
      </c>
      <c r="L6" s="44">
        <v>6829.0</v>
      </c>
      <c r="M6" s="44">
        <v>6446.0</v>
      </c>
      <c r="N6" s="44">
        <v>5676.0</v>
      </c>
      <c r="O6" s="44">
        <v>8161.0</v>
      </c>
      <c r="P6" s="44">
        <v>14603.0</v>
      </c>
      <c r="Q6" s="44">
        <v>4380.0</v>
      </c>
      <c r="R6" s="44">
        <v>2349.0</v>
      </c>
      <c r="S6" s="44">
        <v>1911.0</v>
      </c>
      <c r="T6" s="44">
        <v>2477.0</v>
      </c>
      <c r="U6" s="44">
        <v>1583.0</v>
      </c>
      <c r="V6" s="44"/>
      <c r="W6" s="44"/>
      <c r="X6" s="44">
        <v>1988.0</v>
      </c>
      <c r="Y6" s="44">
        <v>764.0</v>
      </c>
      <c r="Z6" s="44">
        <v>257.0</v>
      </c>
      <c r="AA6" s="44">
        <v>103.0</v>
      </c>
      <c r="AB6" s="44">
        <v>405.0</v>
      </c>
      <c r="AC6" s="44">
        <v>497.0</v>
      </c>
      <c r="AD6" s="44">
        <v>925.0</v>
      </c>
      <c r="AE6" s="44">
        <v>382.0</v>
      </c>
      <c r="AF6" s="44">
        <v>44.0</v>
      </c>
      <c r="AG6" s="44">
        <v>113.0</v>
      </c>
      <c r="AH6" s="44">
        <v>345.0</v>
      </c>
      <c r="AI6" s="44">
        <v>181.0</v>
      </c>
      <c r="AJ6" s="44">
        <v>184.0</v>
      </c>
      <c r="AK6" s="44">
        <v>85.0</v>
      </c>
      <c r="AL6" s="44">
        <v>1663.0</v>
      </c>
      <c r="AM6" s="44">
        <v>301.0</v>
      </c>
      <c r="AN6" s="44">
        <v>45.0</v>
      </c>
      <c r="AO6" s="44">
        <v>61.0</v>
      </c>
      <c r="AP6" s="44">
        <v>24.0</v>
      </c>
      <c r="AQ6" s="44">
        <v>6.0</v>
      </c>
      <c r="AR6" s="44">
        <v>14.0</v>
      </c>
      <c r="AS6" s="44">
        <v>21.0</v>
      </c>
      <c r="AT6" s="44">
        <v>13.0</v>
      </c>
      <c r="AU6" s="44">
        <v>13.0</v>
      </c>
      <c r="AV6" s="44">
        <v>15.0</v>
      </c>
      <c r="AW6" s="44">
        <v>6.0</v>
      </c>
      <c r="AX6" s="44">
        <v>118.0</v>
      </c>
      <c r="AY6" s="44"/>
      <c r="AZ6" s="44">
        <v>80.0</v>
      </c>
      <c r="BA6" s="44"/>
      <c r="BB6" s="44">
        <v>48.0</v>
      </c>
      <c r="BC6" s="44"/>
      <c r="BD6" s="44">
        <v>34.0</v>
      </c>
      <c r="BE6" s="44"/>
      <c r="BF6" s="44">
        <v>72.0</v>
      </c>
      <c r="BG6" s="44"/>
      <c r="BH6" s="44">
        <v>33.0</v>
      </c>
      <c r="BI6" s="44"/>
      <c r="BJ6" s="44">
        <v>222.0</v>
      </c>
      <c r="BK6" s="44"/>
      <c r="BL6" s="44">
        <v>7.0</v>
      </c>
      <c r="BM6" s="44"/>
      <c r="BN6" s="44">
        <v>74.0</v>
      </c>
      <c r="BO6" s="44"/>
      <c r="BP6" s="44">
        <v>19.0</v>
      </c>
      <c r="BQ6" s="44"/>
      <c r="BR6" s="44">
        <v>40.0</v>
      </c>
      <c r="BS6" s="44"/>
      <c r="BT6" s="44">
        <v>38.0</v>
      </c>
      <c r="BU6" s="44"/>
      <c r="BV6" s="44">
        <v>55.0</v>
      </c>
      <c r="BW6" s="44"/>
      <c r="BX6" s="44">
        <v>80.0</v>
      </c>
      <c r="BY6" s="44"/>
      <c r="BZ6" s="44">
        <v>28.0</v>
      </c>
      <c r="CA6" s="44"/>
      <c r="CB6" s="44">
        <v>40.0</v>
      </c>
      <c r="CC6" s="44"/>
      <c r="CD6" s="44">
        <v>24.0</v>
      </c>
      <c r="CE6" s="44"/>
      <c r="CF6" s="44">
        <v>52.0</v>
      </c>
      <c r="CG6" s="44"/>
      <c r="CH6" s="44">
        <v>97.0</v>
      </c>
      <c r="CI6" s="44"/>
      <c r="CJ6" s="44">
        <v>61.0</v>
      </c>
      <c r="CK6" s="44"/>
      <c r="CL6" s="44">
        <v>47.0</v>
      </c>
      <c r="CM6" s="44"/>
      <c r="CN6" s="44">
        <v>285.0</v>
      </c>
      <c r="CO6" s="44"/>
      <c r="CP6" s="44"/>
      <c r="CQ6" s="44">
        <v>160.0</v>
      </c>
    </row>
    <row r="7">
      <c r="A7" s="44">
        <v>1002.0</v>
      </c>
      <c r="B7" s="44" t="s">
        <v>161</v>
      </c>
      <c r="C7" s="44" t="s">
        <v>638</v>
      </c>
      <c r="D7" s="44">
        <v>186195.0</v>
      </c>
      <c r="E7" s="44">
        <v>188135.0</v>
      </c>
      <c r="F7" s="44">
        <v>109595.0</v>
      </c>
      <c r="G7" s="44">
        <v>75741.0</v>
      </c>
      <c r="H7" s="44">
        <v>577.0</v>
      </c>
      <c r="I7" s="44">
        <v>405.0</v>
      </c>
      <c r="J7" s="44">
        <v>109018.0</v>
      </c>
      <c r="K7" s="44">
        <v>75336.0</v>
      </c>
      <c r="L7" s="44">
        <v>18311.0</v>
      </c>
      <c r="M7" s="44">
        <v>17477.0</v>
      </c>
      <c r="N7" s="44">
        <v>17911.0</v>
      </c>
      <c r="O7" s="44">
        <v>25918.0</v>
      </c>
      <c r="P7" s="44">
        <v>40324.0</v>
      </c>
      <c r="Q7" s="44">
        <v>14305.0</v>
      </c>
      <c r="R7" s="44">
        <v>6497.0</v>
      </c>
      <c r="S7" s="44">
        <v>4863.0</v>
      </c>
      <c r="T7" s="44">
        <v>6459.0</v>
      </c>
      <c r="U7" s="44">
        <v>4418.0</v>
      </c>
      <c r="V7" s="44"/>
      <c r="W7" s="44"/>
      <c r="X7" s="44">
        <v>5270.0</v>
      </c>
      <c r="Y7" s="44">
        <v>2651.0</v>
      </c>
      <c r="Z7" s="44">
        <v>525.0</v>
      </c>
      <c r="AA7" s="44">
        <v>210.0</v>
      </c>
      <c r="AB7" s="44">
        <v>1358.0</v>
      </c>
      <c r="AC7" s="44">
        <v>1835.0</v>
      </c>
      <c r="AD7" s="44">
        <v>1488.0</v>
      </c>
      <c r="AE7" s="44">
        <v>1121.0</v>
      </c>
      <c r="AF7" s="44">
        <v>119.0</v>
      </c>
      <c r="AG7" s="44">
        <v>328.0</v>
      </c>
      <c r="AH7" s="44">
        <v>599.0</v>
      </c>
      <c r="AI7" s="44">
        <v>333.0</v>
      </c>
      <c r="AJ7" s="44">
        <v>516.0</v>
      </c>
      <c r="AK7" s="44">
        <v>210.0</v>
      </c>
      <c r="AL7" s="44">
        <v>4962.0</v>
      </c>
      <c r="AM7" s="44">
        <v>1054.0</v>
      </c>
      <c r="AN7" s="44">
        <v>85.0</v>
      </c>
      <c r="AO7" s="44">
        <v>152.0</v>
      </c>
      <c r="AP7" s="44">
        <v>38.0</v>
      </c>
      <c r="AQ7" s="44">
        <v>20.0</v>
      </c>
      <c r="AR7" s="44">
        <v>68.0</v>
      </c>
      <c r="AS7" s="44">
        <v>87.0</v>
      </c>
      <c r="AT7" s="44">
        <v>42.0</v>
      </c>
      <c r="AU7" s="44">
        <v>49.0</v>
      </c>
      <c r="AV7" s="44">
        <v>12.0</v>
      </c>
      <c r="AW7" s="44">
        <v>22.0</v>
      </c>
      <c r="AX7" s="44">
        <v>197.0</v>
      </c>
      <c r="AY7" s="44"/>
      <c r="AZ7" s="44">
        <v>155.0</v>
      </c>
      <c r="BA7" s="44"/>
      <c r="BB7" s="44">
        <v>85.0</v>
      </c>
      <c r="BC7" s="44"/>
      <c r="BD7" s="44">
        <v>129.0</v>
      </c>
      <c r="BE7" s="44"/>
      <c r="BF7" s="44">
        <v>150.0</v>
      </c>
      <c r="BG7" s="44"/>
      <c r="BH7" s="44">
        <v>64.0</v>
      </c>
      <c r="BI7" s="44"/>
      <c r="BJ7" s="44">
        <v>675.0</v>
      </c>
      <c r="BK7" s="44"/>
      <c r="BL7" s="44">
        <v>9.0</v>
      </c>
      <c r="BM7" s="44"/>
      <c r="BN7" s="44">
        <v>180.0</v>
      </c>
      <c r="BO7" s="44"/>
      <c r="BP7" s="44">
        <v>37.0</v>
      </c>
      <c r="BQ7" s="44"/>
      <c r="BR7" s="44">
        <v>84.0</v>
      </c>
      <c r="BS7" s="44"/>
      <c r="BT7" s="44">
        <v>71.0</v>
      </c>
      <c r="BU7" s="44"/>
      <c r="BV7" s="44">
        <v>103.0</v>
      </c>
      <c r="BW7" s="44"/>
      <c r="BX7" s="44">
        <v>243.0</v>
      </c>
      <c r="BY7" s="44"/>
      <c r="BZ7" s="44">
        <v>110.0</v>
      </c>
      <c r="CA7" s="44"/>
      <c r="CB7" s="44">
        <v>99.0</v>
      </c>
      <c r="CC7" s="44"/>
      <c r="CD7" s="44">
        <v>62.0</v>
      </c>
      <c r="CE7" s="44"/>
      <c r="CF7" s="44">
        <v>198.0</v>
      </c>
      <c r="CG7" s="44"/>
      <c r="CH7" s="44">
        <v>371.0</v>
      </c>
      <c r="CI7" s="44"/>
      <c r="CJ7" s="44">
        <v>144.0</v>
      </c>
      <c r="CK7" s="44"/>
      <c r="CL7" s="44">
        <v>129.0</v>
      </c>
      <c r="CM7" s="44"/>
      <c r="CN7" s="44">
        <v>1139.0</v>
      </c>
      <c r="CO7" s="44"/>
      <c r="CP7" s="44"/>
      <c r="CQ7" s="44">
        <v>283.0</v>
      </c>
    </row>
    <row r="8">
      <c r="A8" s="44">
        <v>1003.0</v>
      </c>
      <c r="B8" s="44" t="s">
        <v>162</v>
      </c>
      <c r="C8" s="44" t="s">
        <v>638</v>
      </c>
      <c r="D8" s="44">
        <v>166530.0</v>
      </c>
      <c r="E8" s="44">
        <v>167198.0</v>
      </c>
      <c r="F8" s="44">
        <v>90946.0</v>
      </c>
      <c r="G8" s="44">
        <v>62933.0</v>
      </c>
      <c r="H8" s="44">
        <v>461.0</v>
      </c>
      <c r="I8" s="44">
        <v>424.0</v>
      </c>
      <c r="J8" s="44">
        <v>90485.0</v>
      </c>
      <c r="K8" s="44">
        <v>62509.0</v>
      </c>
      <c r="L8" s="44">
        <v>18416.0</v>
      </c>
      <c r="M8" s="44">
        <v>17141.0</v>
      </c>
      <c r="N8" s="44">
        <v>17566.0</v>
      </c>
      <c r="O8" s="44">
        <v>21356.0</v>
      </c>
      <c r="P8" s="44">
        <v>28633.0</v>
      </c>
      <c r="Q8" s="44">
        <v>9556.0</v>
      </c>
      <c r="R8" s="44">
        <v>4231.0</v>
      </c>
      <c r="S8" s="44">
        <v>3747.0</v>
      </c>
      <c r="T8" s="44">
        <v>6773.0</v>
      </c>
      <c r="U8" s="44">
        <v>4334.0</v>
      </c>
      <c r="V8" s="44"/>
      <c r="W8" s="44"/>
      <c r="X8" s="44">
        <v>4174.0</v>
      </c>
      <c r="Y8" s="44">
        <v>1953.0</v>
      </c>
      <c r="Z8" s="44">
        <v>1018.0</v>
      </c>
      <c r="AA8" s="44">
        <v>551.0</v>
      </c>
      <c r="AB8" s="44">
        <v>883.0</v>
      </c>
      <c r="AC8" s="44">
        <v>1264.0</v>
      </c>
      <c r="AD8" s="44">
        <v>1189.0</v>
      </c>
      <c r="AE8" s="44">
        <v>735.0</v>
      </c>
      <c r="AF8" s="44">
        <v>162.0</v>
      </c>
      <c r="AG8" s="44">
        <v>359.0</v>
      </c>
      <c r="AH8" s="44">
        <v>611.0</v>
      </c>
      <c r="AI8" s="44">
        <v>345.0</v>
      </c>
      <c r="AJ8" s="44">
        <v>456.0</v>
      </c>
      <c r="AK8" s="44">
        <v>164.0</v>
      </c>
      <c r="AL8" s="44">
        <v>2680.0</v>
      </c>
      <c r="AM8" s="44">
        <v>500.0</v>
      </c>
      <c r="AN8" s="44">
        <v>77.0</v>
      </c>
      <c r="AO8" s="44">
        <v>124.0</v>
      </c>
      <c r="AP8" s="44">
        <v>48.0</v>
      </c>
      <c r="AQ8" s="44">
        <v>19.0</v>
      </c>
      <c r="AR8" s="44">
        <v>49.0</v>
      </c>
      <c r="AS8" s="44">
        <v>39.0</v>
      </c>
      <c r="AT8" s="44">
        <v>40.0</v>
      </c>
      <c r="AU8" s="44">
        <v>48.0</v>
      </c>
      <c r="AV8" s="44">
        <v>6.0</v>
      </c>
      <c r="AW8" s="44">
        <v>18.0</v>
      </c>
      <c r="AX8" s="44">
        <v>214.0</v>
      </c>
      <c r="AY8" s="44"/>
      <c r="AZ8" s="44">
        <v>125.0</v>
      </c>
      <c r="BA8" s="44"/>
      <c r="BB8" s="44">
        <v>97.0</v>
      </c>
      <c r="BC8" s="44"/>
      <c r="BD8" s="44">
        <v>213.0</v>
      </c>
      <c r="BE8" s="44"/>
      <c r="BF8" s="44">
        <v>89.0</v>
      </c>
      <c r="BG8" s="44"/>
      <c r="BH8" s="44">
        <v>56.0</v>
      </c>
      <c r="BI8" s="44"/>
      <c r="BJ8" s="44">
        <v>332.0</v>
      </c>
      <c r="BK8" s="44"/>
      <c r="BL8" s="44">
        <v>13.0</v>
      </c>
      <c r="BM8" s="44"/>
      <c r="BN8" s="44">
        <v>121.0</v>
      </c>
      <c r="BO8" s="44"/>
      <c r="BP8" s="44">
        <v>40.0</v>
      </c>
      <c r="BQ8" s="44"/>
      <c r="BR8" s="44">
        <v>78.0</v>
      </c>
      <c r="BS8" s="44"/>
      <c r="BT8" s="44">
        <v>97.0</v>
      </c>
      <c r="BU8" s="44"/>
      <c r="BV8" s="44">
        <v>126.0</v>
      </c>
      <c r="BW8" s="44"/>
      <c r="BX8" s="44">
        <v>181.0</v>
      </c>
      <c r="BY8" s="44"/>
      <c r="BZ8" s="44">
        <v>73.0</v>
      </c>
      <c r="CA8" s="44"/>
      <c r="CB8" s="44">
        <v>68.0</v>
      </c>
      <c r="CC8" s="44"/>
      <c r="CD8" s="44">
        <v>54.0</v>
      </c>
      <c r="CE8" s="44"/>
      <c r="CF8" s="44">
        <v>97.0</v>
      </c>
      <c r="CG8" s="44"/>
      <c r="CH8" s="44">
        <v>234.0</v>
      </c>
      <c r="CI8" s="44"/>
      <c r="CJ8" s="44">
        <v>126.0</v>
      </c>
      <c r="CK8" s="44"/>
      <c r="CL8" s="44">
        <v>104.0</v>
      </c>
      <c r="CM8" s="44"/>
      <c r="CN8" s="44">
        <v>935.0</v>
      </c>
      <c r="CO8" s="44"/>
      <c r="CP8" s="44"/>
      <c r="CQ8" s="44">
        <v>256.0</v>
      </c>
    </row>
    <row r="9">
      <c r="A9" s="44">
        <v>1004.0</v>
      </c>
      <c r="B9" s="44" t="s">
        <v>163</v>
      </c>
      <c r="C9" s="44" t="s">
        <v>638</v>
      </c>
      <c r="D9" s="44">
        <v>60215.0</v>
      </c>
      <c r="E9" s="44">
        <v>60970.0</v>
      </c>
      <c r="F9" s="44">
        <v>29036.0</v>
      </c>
      <c r="G9" s="44">
        <v>27659.0</v>
      </c>
      <c r="H9" s="44">
        <v>231.0</v>
      </c>
      <c r="I9" s="44">
        <v>409.0</v>
      </c>
      <c r="J9" s="44">
        <v>28805.0</v>
      </c>
      <c r="K9" s="44">
        <v>27250.0</v>
      </c>
      <c r="L9" s="44">
        <v>7039.0</v>
      </c>
      <c r="M9" s="44">
        <v>8948.0</v>
      </c>
      <c r="N9" s="44">
        <v>5286.0</v>
      </c>
      <c r="O9" s="44">
        <v>9680.0</v>
      </c>
      <c r="P9" s="44">
        <v>7809.0</v>
      </c>
      <c r="Q9" s="44">
        <v>2432.0</v>
      </c>
      <c r="R9" s="44">
        <v>1041.0</v>
      </c>
      <c r="S9" s="44">
        <v>1278.0</v>
      </c>
      <c r="T9" s="44">
        <v>2761.0</v>
      </c>
      <c r="U9" s="44">
        <v>1960.0</v>
      </c>
      <c r="V9" s="44"/>
      <c r="W9" s="44"/>
      <c r="X9" s="44">
        <v>1539.0</v>
      </c>
      <c r="Y9" s="44">
        <v>829.0</v>
      </c>
      <c r="Z9" s="44">
        <v>240.0</v>
      </c>
      <c r="AA9" s="44">
        <v>120.0</v>
      </c>
      <c r="AB9" s="44">
        <v>352.0</v>
      </c>
      <c r="AC9" s="44">
        <v>483.0</v>
      </c>
      <c r="AD9" s="44">
        <v>407.0</v>
      </c>
      <c r="AE9" s="44">
        <v>388.0</v>
      </c>
      <c r="AF9" s="44">
        <v>140.0</v>
      </c>
      <c r="AG9" s="44">
        <v>341.0</v>
      </c>
      <c r="AH9" s="44">
        <v>287.0</v>
      </c>
      <c r="AI9" s="44">
        <v>338.0</v>
      </c>
      <c r="AJ9" s="44">
        <v>123.0</v>
      </c>
      <c r="AK9" s="44">
        <v>35.0</v>
      </c>
      <c r="AL9" s="44">
        <v>678.0</v>
      </c>
      <c r="AM9" s="44">
        <v>114.0</v>
      </c>
      <c r="AN9" s="44">
        <v>44.0</v>
      </c>
      <c r="AO9" s="44">
        <v>77.0</v>
      </c>
      <c r="AP9" s="44">
        <v>25.0</v>
      </c>
      <c r="AQ9" s="44">
        <v>6.0</v>
      </c>
      <c r="AR9" s="44">
        <v>11.0</v>
      </c>
      <c r="AS9" s="44">
        <v>16.0</v>
      </c>
      <c r="AT9" s="44">
        <v>9.0</v>
      </c>
      <c r="AU9" s="44">
        <v>14.0</v>
      </c>
      <c r="AV9" s="44">
        <v>3.0</v>
      </c>
      <c r="AW9" s="44">
        <v>6.0</v>
      </c>
      <c r="AX9" s="44">
        <v>71.0</v>
      </c>
      <c r="AY9" s="44"/>
      <c r="AZ9" s="44">
        <v>42.0</v>
      </c>
      <c r="BA9" s="44"/>
      <c r="BB9" s="44">
        <v>43.0</v>
      </c>
      <c r="BC9" s="44"/>
      <c r="BD9" s="44">
        <v>101.0</v>
      </c>
      <c r="BE9" s="44"/>
      <c r="BF9" s="44">
        <v>28.0</v>
      </c>
      <c r="BG9" s="44"/>
      <c r="BH9" s="44">
        <v>25.0</v>
      </c>
      <c r="BI9" s="44"/>
      <c r="BJ9" s="44">
        <v>62.0</v>
      </c>
      <c r="BK9" s="44"/>
      <c r="BL9" s="44">
        <v>6.0</v>
      </c>
      <c r="BM9" s="44"/>
      <c r="BN9" s="44">
        <v>69.0</v>
      </c>
      <c r="BO9" s="44"/>
      <c r="BP9" s="44">
        <v>12.0</v>
      </c>
      <c r="BQ9" s="44"/>
      <c r="BR9" s="44">
        <v>21.0</v>
      </c>
      <c r="BS9" s="44"/>
      <c r="BT9" s="44">
        <v>28.0</v>
      </c>
      <c r="BU9" s="44"/>
      <c r="BV9" s="44">
        <v>42.0</v>
      </c>
      <c r="BW9" s="44"/>
      <c r="BX9" s="44">
        <v>80.0</v>
      </c>
      <c r="BY9" s="44"/>
      <c r="BZ9" s="44">
        <v>70.0</v>
      </c>
      <c r="CA9" s="44"/>
      <c r="CB9" s="44">
        <v>17.0</v>
      </c>
      <c r="CC9" s="44"/>
      <c r="CD9" s="44">
        <v>14.0</v>
      </c>
      <c r="CE9" s="44"/>
      <c r="CF9" s="44">
        <v>20.0</v>
      </c>
      <c r="CG9" s="44"/>
      <c r="CH9" s="44">
        <v>56.0</v>
      </c>
      <c r="CI9" s="44"/>
      <c r="CJ9" s="44">
        <v>56.0</v>
      </c>
      <c r="CK9" s="44"/>
      <c r="CL9" s="44">
        <v>34.0</v>
      </c>
      <c r="CM9" s="44"/>
      <c r="CN9" s="44">
        <v>114.0</v>
      </c>
      <c r="CO9" s="44"/>
      <c r="CP9" s="44"/>
      <c r="CQ9" s="44">
        <v>185.0</v>
      </c>
    </row>
    <row r="10">
      <c r="A10" s="44">
        <v>1051.0</v>
      </c>
      <c r="B10" s="44" t="s">
        <v>164</v>
      </c>
      <c r="C10" s="44" t="s">
        <v>638</v>
      </c>
      <c r="D10" s="44">
        <v>107045.0</v>
      </c>
      <c r="E10" s="44">
        <v>107804.0</v>
      </c>
      <c r="F10" s="44">
        <v>58244.0</v>
      </c>
      <c r="G10" s="44">
        <v>42819.0</v>
      </c>
      <c r="H10" s="44">
        <v>475.0</v>
      </c>
      <c r="I10" s="44">
        <v>469.0</v>
      </c>
      <c r="J10" s="44">
        <v>57769.0</v>
      </c>
      <c r="K10" s="44">
        <v>42350.0</v>
      </c>
      <c r="L10" s="44">
        <v>17955.0</v>
      </c>
      <c r="M10" s="44">
        <v>17958.0</v>
      </c>
      <c r="N10" s="44">
        <v>10294.0</v>
      </c>
      <c r="O10" s="44">
        <v>12381.0</v>
      </c>
      <c r="P10" s="44">
        <v>12121.0</v>
      </c>
      <c r="Q10" s="44">
        <v>3432.0</v>
      </c>
      <c r="R10" s="44">
        <v>2002.0</v>
      </c>
      <c r="S10" s="44">
        <v>1775.0</v>
      </c>
      <c r="T10" s="44">
        <v>5121.0</v>
      </c>
      <c r="U10" s="44">
        <v>2325.0</v>
      </c>
      <c r="V10" s="44"/>
      <c r="W10" s="44"/>
      <c r="X10" s="44">
        <v>4498.0</v>
      </c>
      <c r="Y10" s="44">
        <v>1734.0</v>
      </c>
      <c r="Z10" s="44">
        <v>609.0</v>
      </c>
      <c r="AA10" s="44">
        <v>292.0</v>
      </c>
      <c r="AB10" s="44">
        <v>539.0</v>
      </c>
      <c r="AC10" s="44">
        <v>571.0</v>
      </c>
      <c r="AD10" s="44">
        <v>886.0</v>
      </c>
      <c r="AE10" s="44">
        <v>574.0</v>
      </c>
      <c r="AF10" s="44">
        <v>98.0</v>
      </c>
      <c r="AG10" s="44">
        <v>263.0</v>
      </c>
      <c r="AH10" s="44">
        <v>613.0</v>
      </c>
      <c r="AI10" s="44">
        <v>403.0</v>
      </c>
      <c r="AJ10" s="44">
        <v>157.0</v>
      </c>
      <c r="AK10" s="44">
        <v>84.0</v>
      </c>
      <c r="AL10" s="44">
        <v>1089.0</v>
      </c>
      <c r="AM10" s="44">
        <v>224.0</v>
      </c>
      <c r="AN10" s="44">
        <v>81.0</v>
      </c>
      <c r="AO10" s="44">
        <v>97.0</v>
      </c>
      <c r="AP10" s="44">
        <v>28.0</v>
      </c>
      <c r="AQ10" s="44">
        <v>15.0</v>
      </c>
      <c r="AR10" s="44">
        <v>22.0</v>
      </c>
      <c r="AS10" s="44">
        <v>22.0</v>
      </c>
      <c r="AT10" s="44">
        <v>13.0</v>
      </c>
      <c r="AU10" s="44">
        <v>22.0</v>
      </c>
      <c r="AV10" s="44">
        <v>12.0</v>
      </c>
      <c r="AW10" s="44">
        <v>10.0</v>
      </c>
      <c r="AX10" s="44">
        <v>126.0</v>
      </c>
      <c r="AY10" s="44"/>
      <c r="AZ10" s="44">
        <v>94.0</v>
      </c>
      <c r="BA10" s="44"/>
      <c r="BB10" s="44">
        <v>25.0</v>
      </c>
      <c r="BC10" s="44"/>
      <c r="BD10" s="44">
        <v>6.0</v>
      </c>
      <c r="BE10" s="44"/>
      <c r="BF10" s="44">
        <v>64.0</v>
      </c>
      <c r="BG10" s="44"/>
      <c r="BH10" s="44">
        <v>32.0</v>
      </c>
      <c r="BI10" s="44"/>
      <c r="BJ10" s="44">
        <v>100.0</v>
      </c>
      <c r="BK10" s="44"/>
      <c r="BL10" s="44">
        <v>13.0</v>
      </c>
      <c r="BM10" s="44"/>
      <c r="BN10" s="44">
        <v>126.0</v>
      </c>
      <c r="BO10" s="44"/>
      <c r="BP10" s="44">
        <v>38.0</v>
      </c>
      <c r="BQ10" s="44"/>
      <c r="BR10" s="44">
        <v>47.0</v>
      </c>
      <c r="BS10" s="44"/>
      <c r="BT10" s="44">
        <v>65.0</v>
      </c>
      <c r="BU10" s="44"/>
      <c r="BV10" s="44">
        <v>70.0</v>
      </c>
      <c r="BW10" s="44"/>
      <c r="BX10" s="44">
        <v>170.0</v>
      </c>
      <c r="BY10" s="44"/>
      <c r="BZ10" s="44">
        <v>45.0</v>
      </c>
      <c r="CA10" s="44"/>
      <c r="CB10" s="44">
        <v>54.0</v>
      </c>
      <c r="CC10" s="44"/>
      <c r="CD10" s="44">
        <v>23.0</v>
      </c>
      <c r="CE10" s="44"/>
      <c r="CF10" s="44">
        <v>41.0</v>
      </c>
      <c r="CG10" s="44"/>
      <c r="CH10" s="44">
        <v>78.0</v>
      </c>
      <c r="CI10" s="44"/>
      <c r="CJ10" s="44">
        <v>118.0</v>
      </c>
      <c r="CK10" s="44"/>
      <c r="CL10" s="44">
        <v>111.0</v>
      </c>
      <c r="CM10" s="44"/>
      <c r="CN10" s="44">
        <v>185.0</v>
      </c>
      <c r="CO10" s="44"/>
      <c r="CP10" s="44"/>
      <c r="CQ10" s="44">
        <v>168.0</v>
      </c>
    </row>
    <row r="11">
      <c r="A11" s="44">
        <v>1053.0</v>
      </c>
      <c r="B11" s="44" t="s">
        <v>165</v>
      </c>
      <c r="C11" s="44" t="s">
        <v>638</v>
      </c>
      <c r="D11" s="44">
        <v>152666.0</v>
      </c>
      <c r="E11" s="44">
        <v>150105.0</v>
      </c>
      <c r="F11" s="44">
        <v>91899.0</v>
      </c>
      <c r="G11" s="44">
        <v>69625.0</v>
      </c>
      <c r="H11" s="44">
        <v>609.0</v>
      </c>
      <c r="I11" s="44">
        <v>588.0</v>
      </c>
      <c r="J11" s="44">
        <v>91290.0</v>
      </c>
      <c r="K11" s="44">
        <v>69037.0</v>
      </c>
      <c r="L11" s="44">
        <v>24912.0</v>
      </c>
      <c r="M11" s="44">
        <v>23887.0</v>
      </c>
      <c r="N11" s="44">
        <v>15940.0</v>
      </c>
      <c r="O11" s="44">
        <v>21663.0</v>
      </c>
      <c r="P11" s="44">
        <v>23552.0</v>
      </c>
      <c r="Q11" s="44">
        <v>8232.0</v>
      </c>
      <c r="R11" s="44">
        <v>3168.0</v>
      </c>
      <c r="S11" s="44">
        <v>2996.0</v>
      </c>
      <c r="T11" s="44">
        <v>8355.0</v>
      </c>
      <c r="U11" s="44">
        <v>5182.0</v>
      </c>
      <c r="V11" s="44"/>
      <c r="W11" s="44"/>
      <c r="X11" s="44">
        <v>5774.0</v>
      </c>
      <c r="Y11" s="44">
        <v>2747.0</v>
      </c>
      <c r="Z11" s="44">
        <v>990.0</v>
      </c>
      <c r="AA11" s="44">
        <v>328.0</v>
      </c>
      <c r="AB11" s="44">
        <v>658.0</v>
      </c>
      <c r="AC11" s="44">
        <v>951.0</v>
      </c>
      <c r="AD11" s="44">
        <v>1439.0</v>
      </c>
      <c r="AE11" s="44">
        <v>932.0</v>
      </c>
      <c r="AF11" s="44">
        <v>171.0</v>
      </c>
      <c r="AG11" s="44">
        <v>520.0</v>
      </c>
      <c r="AH11" s="44">
        <v>919.0</v>
      </c>
      <c r="AI11" s="44">
        <v>605.0</v>
      </c>
      <c r="AJ11" s="44">
        <v>508.0</v>
      </c>
      <c r="AK11" s="44">
        <v>160.0</v>
      </c>
      <c r="AL11" s="44">
        <v>1877.0</v>
      </c>
      <c r="AM11" s="44">
        <v>329.0</v>
      </c>
      <c r="AN11" s="44">
        <v>91.0</v>
      </c>
      <c r="AO11" s="44">
        <v>122.0</v>
      </c>
      <c r="AP11" s="44">
        <v>69.0</v>
      </c>
      <c r="AQ11" s="44">
        <v>27.0</v>
      </c>
      <c r="AR11" s="44">
        <v>33.0</v>
      </c>
      <c r="AS11" s="44">
        <v>29.0</v>
      </c>
      <c r="AT11" s="44">
        <v>24.0</v>
      </c>
      <c r="AU11" s="44">
        <v>21.0</v>
      </c>
      <c r="AV11" s="44">
        <v>13.0</v>
      </c>
      <c r="AW11" s="44">
        <v>14.0</v>
      </c>
      <c r="AX11" s="44">
        <v>216.0</v>
      </c>
      <c r="AY11" s="44"/>
      <c r="AZ11" s="44">
        <v>149.0</v>
      </c>
      <c r="BA11" s="44"/>
      <c r="BB11" s="44">
        <v>124.0</v>
      </c>
      <c r="BC11" s="44"/>
      <c r="BD11" s="44">
        <v>40.0</v>
      </c>
      <c r="BE11" s="44"/>
      <c r="BF11" s="44">
        <v>79.0</v>
      </c>
      <c r="BG11" s="44"/>
      <c r="BH11" s="44">
        <v>54.0</v>
      </c>
      <c r="BI11" s="44"/>
      <c r="BJ11" s="44">
        <v>196.0</v>
      </c>
      <c r="BK11" s="44"/>
      <c r="BL11" s="44">
        <v>18.0</v>
      </c>
      <c r="BM11" s="44"/>
      <c r="BN11" s="44">
        <v>192.0</v>
      </c>
      <c r="BO11" s="44"/>
      <c r="BP11" s="44">
        <v>51.0</v>
      </c>
      <c r="BQ11" s="44"/>
      <c r="BR11" s="44">
        <v>68.0</v>
      </c>
      <c r="BS11" s="44"/>
      <c r="BT11" s="44">
        <v>97.0</v>
      </c>
      <c r="BU11" s="44"/>
      <c r="BV11" s="44">
        <v>109.0</v>
      </c>
      <c r="BW11" s="44"/>
      <c r="BX11" s="44">
        <v>212.0</v>
      </c>
      <c r="BY11" s="44"/>
      <c r="BZ11" s="44">
        <v>115.0</v>
      </c>
      <c r="CA11" s="44"/>
      <c r="CB11" s="44">
        <v>68.0</v>
      </c>
      <c r="CC11" s="44"/>
      <c r="CD11" s="44">
        <v>49.0</v>
      </c>
      <c r="CE11" s="44"/>
      <c r="CF11" s="44">
        <v>60.0</v>
      </c>
      <c r="CG11" s="44"/>
      <c r="CH11" s="44">
        <v>127.0</v>
      </c>
      <c r="CI11" s="44"/>
      <c r="CJ11" s="44">
        <v>164.0</v>
      </c>
      <c r="CK11" s="44"/>
      <c r="CL11" s="44">
        <v>107.0</v>
      </c>
      <c r="CM11" s="44"/>
      <c r="CN11" s="44">
        <v>502.0</v>
      </c>
      <c r="CO11" s="44"/>
      <c r="CP11" s="44"/>
      <c r="CQ11" s="44">
        <v>292.0</v>
      </c>
    </row>
    <row r="12">
      <c r="A12" s="44">
        <v>1054.0</v>
      </c>
      <c r="B12" s="44" t="s">
        <v>166</v>
      </c>
      <c r="C12" s="44" t="s">
        <v>638</v>
      </c>
      <c r="D12" s="44">
        <v>131877.0</v>
      </c>
      <c r="E12" s="44">
        <v>130887.0</v>
      </c>
      <c r="F12" s="44">
        <v>77635.0</v>
      </c>
      <c r="G12" s="44">
        <v>53913.0</v>
      </c>
      <c r="H12" s="44">
        <v>446.0</v>
      </c>
      <c r="I12" s="44">
        <v>419.0</v>
      </c>
      <c r="J12" s="44">
        <v>77189.0</v>
      </c>
      <c r="K12" s="44">
        <v>53494.0</v>
      </c>
      <c r="L12" s="44">
        <v>23444.0</v>
      </c>
      <c r="M12" s="44">
        <v>21081.0</v>
      </c>
      <c r="N12" s="44">
        <v>12566.0</v>
      </c>
      <c r="O12" s="44">
        <v>16215.0</v>
      </c>
      <c r="P12" s="44">
        <v>22580.0</v>
      </c>
      <c r="Q12" s="44">
        <v>5968.0</v>
      </c>
      <c r="R12" s="44">
        <v>2449.0</v>
      </c>
      <c r="S12" s="44">
        <v>2036.0</v>
      </c>
      <c r="T12" s="44">
        <v>4373.0</v>
      </c>
      <c r="U12" s="44">
        <v>3038.0</v>
      </c>
      <c r="V12" s="44"/>
      <c r="W12" s="44"/>
      <c r="X12" s="44">
        <v>4432.0</v>
      </c>
      <c r="Y12" s="44">
        <v>2044.0</v>
      </c>
      <c r="Z12" s="44">
        <v>563.0</v>
      </c>
      <c r="AA12" s="44">
        <v>241.0</v>
      </c>
      <c r="AB12" s="44">
        <v>815.0</v>
      </c>
      <c r="AC12" s="44">
        <v>760.0</v>
      </c>
      <c r="AD12" s="44">
        <v>1115.0</v>
      </c>
      <c r="AE12" s="44">
        <v>702.0</v>
      </c>
      <c r="AF12" s="44">
        <v>119.0</v>
      </c>
      <c r="AG12" s="44">
        <v>226.0</v>
      </c>
      <c r="AH12" s="44">
        <v>771.0</v>
      </c>
      <c r="AI12" s="44">
        <v>455.0</v>
      </c>
      <c r="AJ12" s="44">
        <v>244.0</v>
      </c>
      <c r="AK12" s="44">
        <v>104.0</v>
      </c>
      <c r="AL12" s="44">
        <v>1340.0</v>
      </c>
      <c r="AM12" s="44">
        <v>225.0</v>
      </c>
      <c r="AN12" s="44">
        <v>88.0</v>
      </c>
      <c r="AO12" s="44">
        <v>105.0</v>
      </c>
      <c r="AP12" s="44">
        <v>38.0</v>
      </c>
      <c r="AQ12" s="44">
        <v>25.0</v>
      </c>
      <c r="AR12" s="44">
        <v>18.0</v>
      </c>
      <c r="AS12" s="44">
        <v>22.0</v>
      </c>
      <c r="AT12" s="44">
        <v>22.0</v>
      </c>
      <c r="AU12" s="44">
        <v>25.0</v>
      </c>
      <c r="AV12" s="44">
        <v>12.0</v>
      </c>
      <c r="AW12" s="44">
        <v>15.0</v>
      </c>
      <c r="AX12" s="44">
        <v>198.0</v>
      </c>
      <c r="AY12" s="44"/>
      <c r="AZ12" s="44">
        <v>132.0</v>
      </c>
      <c r="BA12" s="44"/>
      <c r="BB12" s="44">
        <v>50.0</v>
      </c>
      <c r="BC12" s="44"/>
      <c r="BD12" s="44">
        <v>17.0</v>
      </c>
      <c r="BE12" s="44"/>
      <c r="BF12" s="44">
        <v>76.0</v>
      </c>
      <c r="BG12" s="44"/>
      <c r="BH12" s="44">
        <v>40.0</v>
      </c>
      <c r="BI12" s="44"/>
      <c r="BJ12" s="44">
        <v>148.0</v>
      </c>
      <c r="BK12" s="44"/>
      <c r="BL12" s="44">
        <v>11.0</v>
      </c>
      <c r="BM12" s="44"/>
      <c r="BN12" s="44">
        <v>132.0</v>
      </c>
      <c r="BO12" s="44"/>
      <c r="BP12" s="44">
        <v>34.0</v>
      </c>
      <c r="BQ12" s="44"/>
      <c r="BR12" s="44">
        <v>63.0</v>
      </c>
      <c r="BS12" s="44"/>
      <c r="BT12" s="44">
        <v>92.0</v>
      </c>
      <c r="BU12" s="44"/>
      <c r="BV12" s="44">
        <v>96.0</v>
      </c>
      <c r="BW12" s="44"/>
      <c r="BX12" s="44">
        <v>184.0</v>
      </c>
      <c r="BY12" s="44"/>
      <c r="BZ12" s="44">
        <v>48.0</v>
      </c>
      <c r="CA12" s="44"/>
      <c r="CB12" s="44">
        <v>73.0</v>
      </c>
      <c r="CC12" s="44"/>
      <c r="CD12" s="44">
        <v>25.0</v>
      </c>
      <c r="CE12" s="44"/>
      <c r="CF12" s="44">
        <v>78.0</v>
      </c>
      <c r="CG12" s="44"/>
      <c r="CH12" s="44">
        <v>104.0</v>
      </c>
      <c r="CI12" s="44"/>
      <c r="CJ12" s="44">
        <v>148.0</v>
      </c>
      <c r="CK12" s="44"/>
      <c r="CL12" s="44">
        <v>114.0</v>
      </c>
      <c r="CM12" s="44"/>
      <c r="CN12" s="44">
        <v>337.0</v>
      </c>
      <c r="CO12" s="44"/>
      <c r="CP12" s="44"/>
      <c r="CQ12" s="44">
        <v>207.0</v>
      </c>
    </row>
    <row r="13">
      <c r="A13" s="44">
        <v>1055.0</v>
      </c>
      <c r="B13" s="44" t="s">
        <v>167</v>
      </c>
      <c r="C13" s="44" t="s">
        <v>638</v>
      </c>
      <c r="D13" s="44">
        <v>165528.0</v>
      </c>
      <c r="E13" s="44">
        <v>165120.0</v>
      </c>
      <c r="F13" s="44">
        <v>96712.0</v>
      </c>
      <c r="G13" s="44">
        <v>70141.0</v>
      </c>
      <c r="H13" s="44">
        <v>723.0</v>
      </c>
      <c r="I13" s="44">
        <v>618.0</v>
      </c>
      <c r="J13" s="44">
        <v>95989.0</v>
      </c>
      <c r="K13" s="44">
        <v>69523.0</v>
      </c>
      <c r="L13" s="44">
        <v>28117.0</v>
      </c>
      <c r="M13" s="44">
        <v>25452.0</v>
      </c>
      <c r="N13" s="44">
        <v>18289.0</v>
      </c>
      <c r="O13" s="44">
        <v>22636.0</v>
      </c>
      <c r="P13" s="44">
        <v>24383.0</v>
      </c>
      <c r="Q13" s="44">
        <v>6949.0</v>
      </c>
      <c r="R13" s="44">
        <v>2823.0</v>
      </c>
      <c r="S13" s="44">
        <v>2407.0</v>
      </c>
      <c r="T13" s="44">
        <v>7752.0</v>
      </c>
      <c r="U13" s="44">
        <v>5439.0</v>
      </c>
      <c r="V13" s="44"/>
      <c r="W13" s="44"/>
      <c r="X13" s="44">
        <v>5910.0</v>
      </c>
      <c r="Y13" s="44">
        <v>2815.0</v>
      </c>
      <c r="Z13" s="44">
        <v>1018.0</v>
      </c>
      <c r="AA13" s="44">
        <v>422.0</v>
      </c>
      <c r="AB13" s="44">
        <v>752.0</v>
      </c>
      <c r="AC13" s="44">
        <v>752.0</v>
      </c>
      <c r="AD13" s="44">
        <v>1282.0</v>
      </c>
      <c r="AE13" s="44">
        <v>854.0</v>
      </c>
      <c r="AF13" s="44">
        <v>171.0</v>
      </c>
      <c r="AG13" s="44">
        <v>321.0</v>
      </c>
      <c r="AH13" s="44">
        <v>947.0</v>
      </c>
      <c r="AI13" s="44">
        <v>589.0</v>
      </c>
      <c r="AJ13" s="44">
        <v>336.0</v>
      </c>
      <c r="AK13" s="44">
        <v>117.0</v>
      </c>
      <c r="AL13" s="44">
        <v>1455.0</v>
      </c>
      <c r="AM13" s="44">
        <v>256.0</v>
      </c>
      <c r="AN13" s="44">
        <v>85.0</v>
      </c>
      <c r="AO13" s="44">
        <v>146.0</v>
      </c>
      <c r="AP13" s="44">
        <v>61.0</v>
      </c>
      <c r="AQ13" s="44">
        <v>34.0</v>
      </c>
      <c r="AR13" s="44">
        <v>45.0</v>
      </c>
      <c r="AS13" s="44">
        <v>23.0</v>
      </c>
      <c r="AT13" s="44">
        <v>16.0</v>
      </c>
      <c r="AU13" s="44">
        <v>18.0</v>
      </c>
      <c r="AV13" s="44">
        <v>17.0</v>
      </c>
      <c r="AW13" s="44">
        <v>11.0</v>
      </c>
      <c r="AX13" s="44">
        <v>253.0</v>
      </c>
      <c r="AY13" s="44"/>
      <c r="AZ13" s="44">
        <v>131.0</v>
      </c>
      <c r="BA13" s="44"/>
      <c r="BB13" s="44">
        <v>101.0</v>
      </c>
      <c r="BC13" s="44"/>
      <c r="BD13" s="44">
        <v>32.0</v>
      </c>
      <c r="BE13" s="44"/>
      <c r="BF13" s="44">
        <v>72.0</v>
      </c>
      <c r="BG13" s="44"/>
      <c r="BH13" s="44">
        <v>56.0</v>
      </c>
      <c r="BI13" s="44"/>
      <c r="BJ13" s="44">
        <v>181.0</v>
      </c>
      <c r="BK13" s="44"/>
      <c r="BL13" s="44">
        <v>22.0</v>
      </c>
      <c r="BM13" s="44"/>
      <c r="BN13" s="44">
        <v>161.0</v>
      </c>
      <c r="BO13" s="44"/>
      <c r="BP13" s="44">
        <v>30.0</v>
      </c>
      <c r="BQ13" s="44"/>
      <c r="BR13" s="44">
        <v>74.0</v>
      </c>
      <c r="BS13" s="44"/>
      <c r="BT13" s="44">
        <v>85.0</v>
      </c>
      <c r="BU13" s="44"/>
      <c r="BV13" s="44">
        <v>99.0</v>
      </c>
      <c r="BW13" s="44"/>
      <c r="BX13" s="44">
        <v>190.0</v>
      </c>
      <c r="BY13" s="44"/>
      <c r="BZ13" s="44">
        <v>93.0</v>
      </c>
      <c r="CA13" s="44"/>
      <c r="CB13" s="44">
        <v>58.0</v>
      </c>
      <c r="CC13" s="44"/>
      <c r="CD13" s="44">
        <v>31.0</v>
      </c>
      <c r="CE13" s="44"/>
      <c r="CF13" s="44">
        <v>70.0</v>
      </c>
      <c r="CG13" s="44"/>
      <c r="CH13" s="44">
        <v>104.0</v>
      </c>
      <c r="CI13" s="44"/>
      <c r="CJ13" s="44">
        <v>208.0</v>
      </c>
      <c r="CK13" s="44"/>
      <c r="CL13" s="44">
        <v>124.0</v>
      </c>
      <c r="CM13" s="44"/>
      <c r="CN13" s="44">
        <v>355.0</v>
      </c>
      <c r="CO13" s="44"/>
      <c r="CP13" s="44"/>
      <c r="CQ13" s="44">
        <v>282.0</v>
      </c>
    </row>
    <row r="14">
      <c r="A14" s="44">
        <v>1056.0</v>
      </c>
      <c r="B14" s="44" t="s">
        <v>168</v>
      </c>
      <c r="C14" s="44" t="s">
        <v>638</v>
      </c>
      <c r="D14" s="44">
        <v>239300.0</v>
      </c>
      <c r="E14" s="44">
        <v>236519.0</v>
      </c>
      <c r="F14" s="44">
        <v>150689.0</v>
      </c>
      <c r="G14" s="44">
        <v>108214.0</v>
      </c>
      <c r="H14" s="44">
        <v>1005.0</v>
      </c>
      <c r="I14" s="44">
        <v>784.0</v>
      </c>
      <c r="J14" s="44">
        <v>149684.0</v>
      </c>
      <c r="K14" s="44">
        <v>107430.0</v>
      </c>
      <c r="L14" s="44">
        <v>39119.0</v>
      </c>
      <c r="M14" s="44">
        <v>36411.0</v>
      </c>
      <c r="N14" s="44">
        <v>25994.0</v>
      </c>
      <c r="O14" s="44">
        <v>34766.0</v>
      </c>
      <c r="P14" s="44">
        <v>43260.0</v>
      </c>
      <c r="Q14" s="44">
        <v>13327.0</v>
      </c>
      <c r="R14" s="44">
        <v>5480.0</v>
      </c>
      <c r="S14" s="44">
        <v>4795.0</v>
      </c>
      <c r="T14" s="44">
        <v>11681.0</v>
      </c>
      <c r="U14" s="44">
        <v>7628.0</v>
      </c>
      <c r="V14" s="44"/>
      <c r="W14" s="44"/>
      <c r="X14" s="44">
        <v>9465.0</v>
      </c>
      <c r="Y14" s="44">
        <v>4288.0</v>
      </c>
      <c r="Z14" s="44">
        <v>1102.0</v>
      </c>
      <c r="AA14" s="44">
        <v>466.0</v>
      </c>
      <c r="AB14" s="44">
        <v>1254.0</v>
      </c>
      <c r="AC14" s="44">
        <v>1554.0</v>
      </c>
      <c r="AD14" s="44">
        <v>2049.0</v>
      </c>
      <c r="AE14" s="44">
        <v>1257.0</v>
      </c>
      <c r="AF14" s="44">
        <v>182.0</v>
      </c>
      <c r="AG14" s="44">
        <v>590.0</v>
      </c>
      <c r="AH14" s="44">
        <v>1119.0</v>
      </c>
      <c r="AI14" s="44">
        <v>710.0</v>
      </c>
      <c r="AJ14" s="44">
        <v>691.0</v>
      </c>
      <c r="AK14" s="44">
        <v>237.0</v>
      </c>
      <c r="AL14" s="44">
        <v>3258.0</v>
      </c>
      <c r="AM14" s="44">
        <v>526.0</v>
      </c>
      <c r="AN14" s="44">
        <v>179.0</v>
      </c>
      <c r="AO14" s="44">
        <v>203.0</v>
      </c>
      <c r="AP14" s="44">
        <v>87.0</v>
      </c>
      <c r="AQ14" s="44">
        <v>46.0</v>
      </c>
      <c r="AR14" s="44">
        <v>54.0</v>
      </c>
      <c r="AS14" s="44">
        <v>97.0</v>
      </c>
      <c r="AT14" s="44">
        <v>22.0</v>
      </c>
      <c r="AU14" s="44">
        <v>29.0</v>
      </c>
      <c r="AV14" s="44">
        <v>15.0</v>
      </c>
      <c r="AW14" s="44">
        <v>23.0</v>
      </c>
      <c r="AX14" s="44">
        <v>352.0</v>
      </c>
      <c r="AY14" s="44"/>
      <c r="AZ14" s="44">
        <v>241.0</v>
      </c>
      <c r="BA14" s="44"/>
      <c r="BB14" s="44">
        <v>152.0</v>
      </c>
      <c r="BC14" s="44"/>
      <c r="BD14" s="44">
        <v>194.0</v>
      </c>
      <c r="BE14" s="44"/>
      <c r="BF14" s="44">
        <v>114.0</v>
      </c>
      <c r="BG14" s="44"/>
      <c r="BH14" s="44">
        <v>104.0</v>
      </c>
      <c r="BI14" s="44"/>
      <c r="BJ14" s="44">
        <v>452.0</v>
      </c>
      <c r="BK14" s="44"/>
      <c r="BL14" s="44">
        <v>31.0</v>
      </c>
      <c r="BM14" s="44"/>
      <c r="BN14" s="44">
        <v>313.0</v>
      </c>
      <c r="BO14" s="44"/>
      <c r="BP14" s="44">
        <v>68.0</v>
      </c>
      <c r="BQ14" s="44"/>
      <c r="BR14" s="44">
        <v>119.0</v>
      </c>
      <c r="BS14" s="44"/>
      <c r="BT14" s="44">
        <v>110.0</v>
      </c>
      <c r="BU14" s="44"/>
      <c r="BV14" s="44">
        <v>179.0</v>
      </c>
      <c r="BW14" s="44"/>
      <c r="BX14" s="44">
        <v>381.0</v>
      </c>
      <c r="BY14" s="44"/>
      <c r="BZ14" s="44">
        <v>183.0</v>
      </c>
      <c r="CA14" s="44"/>
      <c r="CB14" s="44">
        <v>94.0</v>
      </c>
      <c r="CC14" s="44"/>
      <c r="CD14" s="44">
        <v>83.0</v>
      </c>
      <c r="CE14" s="44"/>
      <c r="CF14" s="44">
        <v>99.0</v>
      </c>
      <c r="CG14" s="44"/>
      <c r="CH14" s="44">
        <v>222.0</v>
      </c>
      <c r="CI14" s="44"/>
      <c r="CJ14" s="44">
        <v>219.0</v>
      </c>
      <c r="CK14" s="44"/>
      <c r="CL14" s="44">
        <v>169.0</v>
      </c>
      <c r="CM14" s="44"/>
      <c r="CN14" s="44">
        <v>794.0</v>
      </c>
      <c r="CO14" s="44"/>
      <c r="CP14" s="44"/>
      <c r="CQ14" s="44">
        <v>477.0</v>
      </c>
    </row>
    <row r="15">
      <c r="A15" s="44">
        <v>1057.0</v>
      </c>
      <c r="B15" s="44" t="s">
        <v>169</v>
      </c>
      <c r="C15" s="44" t="s">
        <v>638</v>
      </c>
      <c r="D15" s="44">
        <v>105085.0</v>
      </c>
      <c r="E15" s="44">
        <v>104325.0</v>
      </c>
      <c r="F15" s="44">
        <v>66925.0</v>
      </c>
      <c r="G15" s="44">
        <v>48942.0</v>
      </c>
      <c r="H15" s="44">
        <v>424.0</v>
      </c>
      <c r="I15" s="44">
        <v>374.0</v>
      </c>
      <c r="J15" s="44">
        <v>66501.0</v>
      </c>
      <c r="K15" s="44">
        <v>48568.0</v>
      </c>
      <c r="L15" s="44">
        <v>18150.0</v>
      </c>
      <c r="M15" s="44">
        <v>16996.0</v>
      </c>
      <c r="N15" s="44">
        <v>11683.0</v>
      </c>
      <c r="O15" s="44">
        <v>15663.0</v>
      </c>
      <c r="P15" s="44">
        <v>19797.0</v>
      </c>
      <c r="Q15" s="44">
        <v>6238.0</v>
      </c>
      <c r="R15" s="44">
        <v>2067.0</v>
      </c>
      <c r="S15" s="44">
        <v>1793.0</v>
      </c>
      <c r="T15" s="44">
        <v>4846.0</v>
      </c>
      <c r="U15" s="44">
        <v>3390.0</v>
      </c>
      <c r="V15" s="44"/>
      <c r="W15" s="44"/>
      <c r="X15" s="44">
        <v>3618.0</v>
      </c>
      <c r="Y15" s="44">
        <v>1750.0</v>
      </c>
      <c r="Z15" s="44">
        <v>559.0</v>
      </c>
      <c r="AA15" s="44">
        <v>235.0</v>
      </c>
      <c r="AB15" s="44">
        <v>582.0</v>
      </c>
      <c r="AC15" s="44">
        <v>591.0</v>
      </c>
      <c r="AD15" s="44">
        <v>900.0</v>
      </c>
      <c r="AE15" s="44">
        <v>735.0</v>
      </c>
      <c r="AF15" s="44">
        <v>100.0</v>
      </c>
      <c r="AG15" s="44">
        <v>217.0</v>
      </c>
      <c r="AH15" s="44">
        <v>564.0</v>
      </c>
      <c r="AI15" s="44">
        <v>350.0</v>
      </c>
      <c r="AJ15" s="44">
        <v>231.0</v>
      </c>
      <c r="AK15" s="44">
        <v>80.0</v>
      </c>
      <c r="AL15" s="44">
        <v>1365.0</v>
      </c>
      <c r="AM15" s="44">
        <v>226.0</v>
      </c>
      <c r="AN15" s="44">
        <v>61.0</v>
      </c>
      <c r="AO15" s="44">
        <v>76.0</v>
      </c>
      <c r="AP15" s="44">
        <v>37.0</v>
      </c>
      <c r="AQ15" s="44">
        <v>12.0</v>
      </c>
      <c r="AR15" s="44">
        <v>25.0</v>
      </c>
      <c r="AS15" s="44">
        <v>26.0</v>
      </c>
      <c r="AT15" s="44">
        <v>24.0</v>
      </c>
      <c r="AU15" s="44">
        <v>6.0</v>
      </c>
      <c r="AV15" s="44">
        <v>9.0</v>
      </c>
      <c r="AW15" s="44">
        <v>11.0</v>
      </c>
      <c r="AX15" s="44">
        <v>172.0</v>
      </c>
      <c r="AY15" s="44"/>
      <c r="AZ15" s="44">
        <v>104.0</v>
      </c>
      <c r="BA15" s="44"/>
      <c r="BB15" s="44">
        <v>65.0</v>
      </c>
      <c r="BC15" s="44"/>
      <c r="BD15" s="44">
        <v>20.0</v>
      </c>
      <c r="BE15" s="44"/>
      <c r="BF15" s="44">
        <v>52.0</v>
      </c>
      <c r="BG15" s="44"/>
      <c r="BH15" s="44">
        <v>37.0</v>
      </c>
      <c r="BI15" s="44"/>
      <c r="BJ15" s="44">
        <v>142.0</v>
      </c>
      <c r="BK15" s="44"/>
      <c r="BL15" s="44">
        <v>7.0</v>
      </c>
      <c r="BM15" s="44"/>
      <c r="BN15" s="44">
        <v>148.0</v>
      </c>
      <c r="BO15" s="44"/>
      <c r="BP15" s="44">
        <v>24.0</v>
      </c>
      <c r="BQ15" s="44"/>
      <c r="BR15" s="44">
        <v>48.0</v>
      </c>
      <c r="BS15" s="44"/>
      <c r="BT15" s="44">
        <v>70.0</v>
      </c>
      <c r="BU15" s="44"/>
      <c r="BV15" s="44">
        <v>54.0</v>
      </c>
      <c r="BW15" s="44"/>
      <c r="BX15" s="44">
        <v>136.0</v>
      </c>
      <c r="BY15" s="44"/>
      <c r="BZ15" s="44">
        <v>83.0</v>
      </c>
      <c r="CA15" s="44"/>
      <c r="CB15" s="44">
        <v>57.0</v>
      </c>
      <c r="CC15" s="44"/>
      <c r="CD15" s="44">
        <v>22.0</v>
      </c>
      <c r="CE15" s="44"/>
      <c r="CF15" s="44">
        <v>44.0</v>
      </c>
      <c r="CG15" s="44"/>
      <c r="CH15" s="44">
        <v>81.0</v>
      </c>
      <c r="CI15" s="44"/>
      <c r="CJ15" s="44">
        <v>149.0</v>
      </c>
      <c r="CK15" s="44"/>
      <c r="CL15" s="44">
        <v>76.0</v>
      </c>
      <c r="CM15" s="44"/>
      <c r="CN15" s="44">
        <v>292.0</v>
      </c>
      <c r="CO15" s="44"/>
      <c r="CP15" s="44"/>
      <c r="CQ15" s="44">
        <v>173.0</v>
      </c>
    </row>
    <row r="16">
      <c r="A16" s="44">
        <v>1058.0</v>
      </c>
      <c r="B16" s="44" t="s">
        <v>170</v>
      </c>
      <c r="C16" s="44" t="s">
        <v>638</v>
      </c>
      <c r="D16" s="44">
        <v>218614.0</v>
      </c>
      <c r="E16" s="44">
        <v>216954.0</v>
      </c>
      <c r="F16" s="44">
        <v>136614.0</v>
      </c>
      <c r="G16" s="44">
        <v>99710.0</v>
      </c>
      <c r="H16" s="44">
        <v>793.0</v>
      </c>
      <c r="I16" s="44">
        <v>765.0</v>
      </c>
      <c r="J16" s="44">
        <v>135821.0</v>
      </c>
      <c r="K16" s="44">
        <v>98945.0</v>
      </c>
      <c r="L16" s="44">
        <v>38936.0</v>
      </c>
      <c r="M16" s="44">
        <v>36318.0</v>
      </c>
      <c r="N16" s="44">
        <v>22593.0</v>
      </c>
      <c r="O16" s="44">
        <v>31266.0</v>
      </c>
      <c r="P16" s="44">
        <v>39806.0</v>
      </c>
      <c r="Q16" s="44">
        <v>11936.0</v>
      </c>
      <c r="R16" s="44">
        <v>4221.0</v>
      </c>
      <c r="S16" s="44">
        <v>3566.0</v>
      </c>
      <c r="T16" s="44">
        <v>9206.0</v>
      </c>
      <c r="U16" s="44">
        <v>6678.0</v>
      </c>
      <c r="V16" s="44"/>
      <c r="W16" s="44"/>
      <c r="X16" s="44">
        <v>7544.0</v>
      </c>
      <c r="Y16" s="44">
        <v>3652.0</v>
      </c>
      <c r="Z16" s="44">
        <v>1001.0</v>
      </c>
      <c r="AA16" s="44">
        <v>399.0</v>
      </c>
      <c r="AB16" s="44">
        <v>1302.0</v>
      </c>
      <c r="AC16" s="44">
        <v>1363.0</v>
      </c>
      <c r="AD16" s="44">
        <v>2091.0</v>
      </c>
      <c r="AE16" s="44">
        <v>1463.0</v>
      </c>
      <c r="AF16" s="44">
        <v>195.0</v>
      </c>
      <c r="AG16" s="44">
        <v>341.0</v>
      </c>
      <c r="AH16" s="44">
        <v>1205.0</v>
      </c>
      <c r="AI16" s="44">
        <v>691.0</v>
      </c>
      <c r="AJ16" s="44">
        <v>573.0</v>
      </c>
      <c r="AK16" s="44">
        <v>188.0</v>
      </c>
      <c r="AL16" s="44">
        <v>2993.0</v>
      </c>
      <c r="AM16" s="44">
        <v>439.0</v>
      </c>
      <c r="AN16" s="44">
        <v>126.0</v>
      </c>
      <c r="AO16" s="44">
        <v>184.0</v>
      </c>
      <c r="AP16" s="44">
        <v>71.0</v>
      </c>
      <c r="AQ16" s="44">
        <v>22.0</v>
      </c>
      <c r="AR16" s="44">
        <v>36.0</v>
      </c>
      <c r="AS16" s="44">
        <v>50.0</v>
      </c>
      <c r="AT16" s="44">
        <v>29.0</v>
      </c>
      <c r="AU16" s="44">
        <v>29.0</v>
      </c>
      <c r="AV16" s="44">
        <v>15.0</v>
      </c>
      <c r="AW16" s="44">
        <v>20.0</v>
      </c>
      <c r="AX16" s="44">
        <v>317.0</v>
      </c>
      <c r="AY16" s="44"/>
      <c r="AZ16" s="44">
        <v>231.0</v>
      </c>
      <c r="BA16" s="44"/>
      <c r="BB16" s="44">
        <v>95.0</v>
      </c>
      <c r="BC16" s="44"/>
      <c r="BD16" s="44">
        <v>87.0</v>
      </c>
      <c r="BE16" s="44"/>
      <c r="BF16" s="44">
        <v>131.0</v>
      </c>
      <c r="BG16" s="44"/>
      <c r="BH16" s="44">
        <v>71.0</v>
      </c>
      <c r="BI16" s="44"/>
      <c r="BJ16" s="44">
        <v>327.0</v>
      </c>
      <c r="BK16" s="44"/>
      <c r="BL16" s="44">
        <v>18.0</v>
      </c>
      <c r="BM16" s="44"/>
      <c r="BN16" s="44">
        <v>282.0</v>
      </c>
      <c r="BO16" s="44"/>
      <c r="BP16" s="44">
        <v>48.0</v>
      </c>
      <c r="BQ16" s="44"/>
      <c r="BR16" s="44">
        <v>110.0</v>
      </c>
      <c r="BS16" s="44"/>
      <c r="BT16" s="44">
        <v>96.0</v>
      </c>
      <c r="BU16" s="44"/>
      <c r="BV16" s="44">
        <v>128.0</v>
      </c>
      <c r="BW16" s="44"/>
      <c r="BX16" s="44">
        <v>320.0</v>
      </c>
      <c r="BY16" s="44"/>
      <c r="BZ16" s="44">
        <v>153.0</v>
      </c>
      <c r="CA16" s="44"/>
      <c r="CB16" s="44">
        <v>97.0</v>
      </c>
      <c r="CC16" s="44"/>
      <c r="CD16" s="44">
        <v>64.0</v>
      </c>
      <c r="CE16" s="44"/>
      <c r="CF16" s="44">
        <v>123.0</v>
      </c>
      <c r="CG16" s="44"/>
      <c r="CH16" s="44">
        <v>201.0</v>
      </c>
      <c r="CI16" s="44"/>
      <c r="CJ16" s="44">
        <v>269.0</v>
      </c>
      <c r="CK16" s="44"/>
      <c r="CL16" s="44">
        <v>178.0</v>
      </c>
      <c r="CM16" s="44"/>
      <c r="CN16" s="44">
        <v>532.0</v>
      </c>
      <c r="CO16" s="44"/>
      <c r="CP16" s="44"/>
      <c r="CQ16" s="44">
        <v>340.0</v>
      </c>
    </row>
    <row r="17">
      <c r="A17" s="44">
        <v>1059.0</v>
      </c>
      <c r="B17" s="44" t="s">
        <v>171</v>
      </c>
      <c r="C17" s="44" t="s">
        <v>638</v>
      </c>
      <c r="D17" s="44">
        <v>159674.0</v>
      </c>
      <c r="E17" s="44">
        <v>156854.0</v>
      </c>
      <c r="F17" s="44">
        <v>95525.0</v>
      </c>
      <c r="G17" s="44">
        <v>66056.0</v>
      </c>
      <c r="H17" s="44">
        <v>618.0</v>
      </c>
      <c r="I17" s="44">
        <v>519.0</v>
      </c>
      <c r="J17" s="44">
        <v>94907.0</v>
      </c>
      <c r="K17" s="44">
        <v>65537.0</v>
      </c>
      <c r="L17" s="44">
        <v>27527.0</v>
      </c>
      <c r="M17" s="44">
        <v>25375.0</v>
      </c>
      <c r="N17" s="44">
        <v>15339.0</v>
      </c>
      <c r="O17" s="44">
        <v>19876.0</v>
      </c>
      <c r="P17" s="44">
        <v>28887.0</v>
      </c>
      <c r="Q17" s="44">
        <v>7527.0</v>
      </c>
      <c r="R17" s="44">
        <v>3123.0</v>
      </c>
      <c r="S17" s="44">
        <v>2581.0</v>
      </c>
      <c r="T17" s="44">
        <v>5705.0</v>
      </c>
      <c r="U17" s="44">
        <v>4273.0</v>
      </c>
      <c r="V17" s="44"/>
      <c r="W17" s="44"/>
      <c r="X17" s="44">
        <v>4739.0</v>
      </c>
      <c r="Y17" s="44">
        <v>2045.0</v>
      </c>
      <c r="Z17" s="44">
        <v>1087.0</v>
      </c>
      <c r="AA17" s="44">
        <v>501.0</v>
      </c>
      <c r="AB17" s="44">
        <v>841.0</v>
      </c>
      <c r="AC17" s="44">
        <v>828.0</v>
      </c>
      <c r="AD17" s="44">
        <v>1474.0</v>
      </c>
      <c r="AE17" s="44">
        <v>873.0</v>
      </c>
      <c r="AF17" s="44">
        <v>103.0</v>
      </c>
      <c r="AG17" s="44">
        <v>225.0</v>
      </c>
      <c r="AH17" s="44">
        <v>997.0</v>
      </c>
      <c r="AI17" s="44">
        <v>574.0</v>
      </c>
      <c r="AJ17" s="44">
        <v>361.0</v>
      </c>
      <c r="AK17" s="44">
        <v>120.0</v>
      </c>
      <c r="AL17" s="44">
        <v>1880.0</v>
      </c>
      <c r="AM17" s="44">
        <v>289.0</v>
      </c>
      <c r="AN17" s="44">
        <v>88.0</v>
      </c>
      <c r="AO17" s="44">
        <v>133.0</v>
      </c>
      <c r="AP17" s="44">
        <v>53.0</v>
      </c>
      <c r="AQ17" s="44">
        <v>19.0</v>
      </c>
      <c r="AR17" s="44">
        <v>24.0</v>
      </c>
      <c r="AS17" s="44">
        <v>28.0</v>
      </c>
      <c r="AT17" s="44">
        <v>20.0</v>
      </c>
      <c r="AU17" s="44">
        <v>17.0</v>
      </c>
      <c r="AV17" s="44">
        <v>11.0</v>
      </c>
      <c r="AW17" s="44">
        <v>18.0</v>
      </c>
      <c r="AX17" s="44">
        <v>256.0</v>
      </c>
      <c r="AY17" s="44"/>
      <c r="AZ17" s="44">
        <v>158.0</v>
      </c>
      <c r="BA17" s="44"/>
      <c r="BB17" s="44">
        <v>55.0</v>
      </c>
      <c r="BC17" s="44"/>
      <c r="BD17" s="44">
        <v>28.0</v>
      </c>
      <c r="BE17" s="44"/>
      <c r="BF17" s="44">
        <v>92.0</v>
      </c>
      <c r="BG17" s="44"/>
      <c r="BH17" s="44">
        <v>71.0</v>
      </c>
      <c r="BI17" s="44"/>
      <c r="BJ17" s="44">
        <v>170.0</v>
      </c>
      <c r="BK17" s="44"/>
      <c r="BL17" s="44">
        <v>12.0</v>
      </c>
      <c r="BM17" s="44"/>
      <c r="BN17" s="44">
        <v>187.0</v>
      </c>
      <c r="BO17" s="44"/>
      <c r="BP17" s="44">
        <v>45.0</v>
      </c>
      <c r="BQ17" s="44"/>
      <c r="BR17" s="44">
        <v>80.0</v>
      </c>
      <c r="BS17" s="44"/>
      <c r="BT17" s="44">
        <v>103.0</v>
      </c>
      <c r="BU17" s="44"/>
      <c r="BV17" s="44">
        <v>96.0</v>
      </c>
      <c r="BW17" s="44"/>
      <c r="BX17" s="44">
        <v>202.0</v>
      </c>
      <c r="BY17" s="44"/>
      <c r="BZ17" s="44">
        <v>68.0</v>
      </c>
      <c r="CA17" s="44"/>
      <c r="CB17" s="44">
        <v>61.0</v>
      </c>
      <c r="CC17" s="44"/>
      <c r="CD17" s="44">
        <v>37.0</v>
      </c>
      <c r="CE17" s="44"/>
      <c r="CF17" s="44">
        <v>71.0</v>
      </c>
      <c r="CG17" s="44"/>
      <c r="CH17" s="44">
        <v>117.0</v>
      </c>
      <c r="CI17" s="44"/>
      <c r="CJ17" s="44">
        <v>199.0</v>
      </c>
      <c r="CK17" s="44"/>
      <c r="CL17" s="44">
        <v>131.0</v>
      </c>
      <c r="CM17" s="44"/>
      <c r="CN17" s="44">
        <v>409.0</v>
      </c>
      <c r="CO17" s="44"/>
      <c r="CP17" s="44"/>
      <c r="CQ17" s="44">
        <v>235.0</v>
      </c>
    </row>
    <row r="18">
      <c r="A18" s="44">
        <v>1060.0</v>
      </c>
      <c r="B18" s="44" t="s">
        <v>172</v>
      </c>
      <c r="C18" s="44" t="s">
        <v>638</v>
      </c>
      <c r="D18" s="44">
        <v>212630.0</v>
      </c>
      <c r="E18" s="44">
        <v>209166.0</v>
      </c>
      <c r="F18" s="44">
        <v>126584.0</v>
      </c>
      <c r="G18" s="44">
        <v>88572.0</v>
      </c>
      <c r="H18" s="44">
        <v>766.0</v>
      </c>
      <c r="I18" s="44">
        <v>606.0</v>
      </c>
      <c r="J18" s="44">
        <v>125818.0</v>
      </c>
      <c r="K18" s="44">
        <v>87966.0</v>
      </c>
      <c r="L18" s="44">
        <v>34078.0</v>
      </c>
      <c r="M18" s="44">
        <v>32123.0</v>
      </c>
      <c r="N18" s="44">
        <v>21105.0</v>
      </c>
      <c r="O18" s="44">
        <v>27786.0</v>
      </c>
      <c r="P18" s="44">
        <v>33886.0</v>
      </c>
      <c r="Q18" s="44">
        <v>9282.0</v>
      </c>
      <c r="R18" s="44">
        <v>4597.0</v>
      </c>
      <c r="S18" s="44">
        <v>3651.0</v>
      </c>
      <c r="T18" s="44">
        <v>10296.0</v>
      </c>
      <c r="U18" s="44">
        <v>6364.0</v>
      </c>
      <c r="V18" s="44"/>
      <c r="W18" s="44"/>
      <c r="X18" s="44">
        <v>8446.0</v>
      </c>
      <c r="Y18" s="44">
        <v>3236.0</v>
      </c>
      <c r="Z18" s="44">
        <v>1407.0</v>
      </c>
      <c r="AA18" s="44">
        <v>460.0</v>
      </c>
      <c r="AB18" s="44">
        <v>1065.0</v>
      </c>
      <c r="AC18" s="44">
        <v>1360.0</v>
      </c>
      <c r="AD18" s="44">
        <v>1937.0</v>
      </c>
      <c r="AE18" s="44">
        <v>1159.0</v>
      </c>
      <c r="AF18" s="44">
        <v>212.0</v>
      </c>
      <c r="AG18" s="44">
        <v>457.0</v>
      </c>
      <c r="AH18" s="44">
        <v>1403.0</v>
      </c>
      <c r="AI18" s="44">
        <v>811.0</v>
      </c>
      <c r="AJ18" s="44">
        <v>590.0</v>
      </c>
      <c r="AK18" s="44">
        <v>187.0</v>
      </c>
      <c r="AL18" s="44">
        <v>2552.0</v>
      </c>
      <c r="AM18" s="44">
        <v>407.0</v>
      </c>
      <c r="AN18" s="44">
        <v>159.0</v>
      </c>
      <c r="AO18" s="44">
        <v>201.0</v>
      </c>
      <c r="AP18" s="44">
        <v>79.0</v>
      </c>
      <c r="AQ18" s="44">
        <v>22.0</v>
      </c>
      <c r="AR18" s="44">
        <v>43.0</v>
      </c>
      <c r="AS18" s="44">
        <v>38.0</v>
      </c>
      <c r="AT18" s="44">
        <v>18.0</v>
      </c>
      <c r="AU18" s="44">
        <v>25.0</v>
      </c>
      <c r="AV18" s="44">
        <v>13.0</v>
      </c>
      <c r="AW18" s="44">
        <v>15.0</v>
      </c>
      <c r="AX18" s="44">
        <v>304.0</v>
      </c>
      <c r="AY18" s="44"/>
      <c r="AZ18" s="44">
        <v>216.0</v>
      </c>
      <c r="BA18" s="44"/>
      <c r="BB18" s="44">
        <v>143.0</v>
      </c>
      <c r="BC18" s="44"/>
      <c r="BD18" s="44">
        <v>71.0</v>
      </c>
      <c r="BE18" s="44"/>
      <c r="BF18" s="44">
        <v>105.0</v>
      </c>
      <c r="BG18" s="44"/>
      <c r="BH18" s="44">
        <v>85.0</v>
      </c>
      <c r="BI18" s="44"/>
      <c r="BJ18" s="44">
        <v>309.0</v>
      </c>
      <c r="BK18" s="44"/>
      <c r="BL18" s="44">
        <v>17.0</v>
      </c>
      <c r="BM18" s="44"/>
      <c r="BN18" s="44">
        <v>316.0</v>
      </c>
      <c r="BO18" s="44"/>
      <c r="BP18" s="44">
        <v>50.0</v>
      </c>
      <c r="BQ18" s="44"/>
      <c r="BR18" s="44">
        <v>105.0</v>
      </c>
      <c r="BS18" s="44"/>
      <c r="BT18" s="44">
        <v>122.0</v>
      </c>
      <c r="BU18" s="44"/>
      <c r="BV18" s="44">
        <v>165.0</v>
      </c>
      <c r="BW18" s="44"/>
      <c r="BX18" s="44">
        <v>351.0</v>
      </c>
      <c r="BY18" s="44"/>
      <c r="BZ18" s="44">
        <v>144.0</v>
      </c>
      <c r="CA18" s="44"/>
      <c r="CB18" s="44">
        <v>92.0</v>
      </c>
      <c r="CC18" s="44"/>
      <c r="CD18" s="44">
        <v>53.0</v>
      </c>
      <c r="CE18" s="44"/>
      <c r="CF18" s="44">
        <v>93.0</v>
      </c>
      <c r="CG18" s="44"/>
      <c r="CH18" s="44">
        <v>168.0</v>
      </c>
      <c r="CI18" s="44"/>
      <c r="CJ18" s="44">
        <v>223.0</v>
      </c>
      <c r="CK18" s="44"/>
      <c r="CL18" s="44">
        <v>147.0</v>
      </c>
      <c r="CM18" s="44"/>
      <c r="CN18" s="44">
        <v>653.0</v>
      </c>
      <c r="CO18" s="44"/>
      <c r="CP18" s="44"/>
      <c r="CQ18" s="44">
        <v>382.0</v>
      </c>
    </row>
    <row r="19">
      <c r="A19" s="44">
        <v>1061.0</v>
      </c>
      <c r="B19" s="44" t="s">
        <v>173</v>
      </c>
      <c r="C19" s="44" t="s">
        <v>638</v>
      </c>
      <c r="D19" s="44">
        <v>104839.0</v>
      </c>
      <c r="E19" s="44">
        <v>105504.0</v>
      </c>
      <c r="F19" s="44">
        <v>60505.0</v>
      </c>
      <c r="G19" s="44">
        <v>44391.0</v>
      </c>
      <c r="H19" s="44">
        <v>387.0</v>
      </c>
      <c r="I19" s="44">
        <v>382.0</v>
      </c>
      <c r="J19" s="44">
        <v>60118.0</v>
      </c>
      <c r="K19" s="44">
        <v>44009.0</v>
      </c>
      <c r="L19" s="44">
        <v>17285.0</v>
      </c>
      <c r="M19" s="44">
        <v>16692.0</v>
      </c>
      <c r="N19" s="44">
        <v>9848.0</v>
      </c>
      <c r="O19" s="44">
        <v>12986.0</v>
      </c>
      <c r="P19" s="44">
        <v>16150.0</v>
      </c>
      <c r="Q19" s="44">
        <v>4549.0</v>
      </c>
      <c r="R19" s="44">
        <v>2159.0</v>
      </c>
      <c r="S19" s="44">
        <v>2100.0</v>
      </c>
      <c r="T19" s="44">
        <v>4675.0</v>
      </c>
      <c r="U19" s="44">
        <v>2563.0</v>
      </c>
      <c r="V19" s="44"/>
      <c r="W19" s="44"/>
      <c r="X19" s="44">
        <v>3682.0</v>
      </c>
      <c r="Y19" s="44">
        <v>1981.0</v>
      </c>
      <c r="Z19" s="44">
        <v>593.0</v>
      </c>
      <c r="AA19" s="44">
        <v>374.0</v>
      </c>
      <c r="AB19" s="44">
        <v>613.0</v>
      </c>
      <c r="AC19" s="44">
        <v>767.0</v>
      </c>
      <c r="AD19" s="44">
        <v>978.0</v>
      </c>
      <c r="AE19" s="44">
        <v>508.0</v>
      </c>
      <c r="AF19" s="44">
        <v>123.0</v>
      </c>
      <c r="AG19" s="44">
        <v>311.0</v>
      </c>
      <c r="AH19" s="44">
        <v>598.0</v>
      </c>
      <c r="AI19" s="44">
        <v>428.0</v>
      </c>
      <c r="AJ19" s="44">
        <v>200.0</v>
      </c>
      <c r="AK19" s="44">
        <v>83.0</v>
      </c>
      <c r="AL19" s="44">
        <v>1272.0</v>
      </c>
      <c r="AM19" s="44">
        <v>290.0</v>
      </c>
      <c r="AN19" s="44">
        <v>96.0</v>
      </c>
      <c r="AO19" s="44">
        <v>96.0</v>
      </c>
      <c r="AP19" s="44">
        <v>40.0</v>
      </c>
      <c r="AQ19" s="44">
        <v>20.0</v>
      </c>
      <c r="AR19" s="44">
        <v>21.0</v>
      </c>
      <c r="AS19" s="44">
        <v>25.0</v>
      </c>
      <c r="AT19" s="44">
        <v>11.0</v>
      </c>
      <c r="AU19" s="44">
        <v>5.0</v>
      </c>
      <c r="AV19" s="44">
        <v>10.0</v>
      </c>
      <c r="AW19" s="44">
        <v>8.0</v>
      </c>
      <c r="AX19" s="44">
        <v>159.0</v>
      </c>
      <c r="AY19" s="44"/>
      <c r="AZ19" s="44">
        <v>109.0</v>
      </c>
      <c r="BA19" s="44"/>
      <c r="BB19" s="44">
        <v>76.0</v>
      </c>
      <c r="BC19" s="44"/>
      <c r="BD19" s="44">
        <v>42.0</v>
      </c>
      <c r="BE19" s="44"/>
      <c r="BF19" s="44">
        <v>41.0</v>
      </c>
      <c r="BG19" s="44"/>
      <c r="BH19" s="44">
        <v>34.0</v>
      </c>
      <c r="BI19" s="44"/>
      <c r="BJ19" s="44">
        <v>99.0</v>
      </c>
      <c r="BK19" s="44"/>
      <c r="BL19" s="44">
        <v>11.0</v>
      </c>
      <c r="BM19" s="44"/>
      <c r="BN19" s="44">
        <v>121.0</v>
      </c>
      <c r="BO19" s="44"/>
      <c r="BP19" s="44">
        <v>23.0</v>
      </c>
      <c r="BQ19" s="44"/>
      <c r="BR19" s="44">
        <v>58.0</v>
      </c>
      <c r="BS19" s="44"/>
      <c r="BT19" s="44">
        <v>83.0</v>
      </c>
      <c r="BU19" s="44"/>
      <c r="BV19" s="44">
        <v>47.0</v>
      </c>
      <c r="BW19" s="44"/>
      <c r="BX19" s="44">
        <v>146.0</v>
      </c>
      <c r="BY19" s="44"/>
      <c r="BZ19" s="44">
        <v>53.0</v>
      </c>
      <c r="CA19" s="44"/>
      <c r="CB19" s="44">
        <v>49.0</v>
      </c>
      <c r="CC19" s="44"/>
      <c r="CD19" s="44">
        <v>25.0</v>
      </c>
      <c r="CE19" s="44"/>
      <c r="CF19" s="44">
        <v>47.0</v>
      </c>
      <c r="CG19" s="44"/>
      <c r="CH19" s="44">
        <v>97.0</v>
      </c>
      <c r="CI19" s="44"/>
      <c r="CJ19" s="44">
        <v>96.0</v>
      </c>
      <c r="CK19" s="44"/>
      <c r="CL19" s="44">
        <v>61.0</v>
      </c>
      <c r="CM19" s="44"/>
      <c r="CN19" s="44">
        <v>287.0</v>
      </c>
      <c r="CO19" s="44"/>
      <c r="CP19" s="44"/>
      <c r="CQ19" s="44">
        <v>223.0</v>
      </c>
    </row>
    <row r="20">
      <c r="A20" s="44">
        <v>1062.0</v>
      </c>
      <c r="B20" s="44" t="s">
        <v>174</v>
      </c>
      <c r="C20" s="44" t="s">
        <v>638</v>
      </c>
      <c r="D20" s="44">
        <v>188732.0</v>
      </c>
      <c r="E20" s="44">
        <v>186619.0</v>
      </c>
      <c r="F20" s="44">
        <v>123481.0</v>
      </c>
      <c r="G20" s="44">
        <v>94016.0</v>
      </c>
      <c r="H20" s="44">
        <v>617.0</v>
      </c>
      <c r="I20" s="44">
        <v>759.0</v>
      </c>
      <c r="J20" s="44">
        <v>122864.0</v>
      </c>
      <c r="K20" s="44">
        <v>93257.0</v>
      </c>
      <c r="L20" s="44">
        <v>32902.0</v>
      </c>
      <c r="M20" s="44">
        <v>31816.0</v>
      </c>
      <c r="N20" s="44">
        <v>19924.0</v>
      </c>
      <c r="O20" s="44">
        <v>29581.0</v>
      </c>
      <c r="P20" s="44">
        <v>36077.0</v>
      </c>
      <c r="Q20" s="44">
        <v>12132.0</v>
      </c>
      <c r="R20" s="44">
        <v>4138.0</v>
      </c>
      <c r="S20" s="44">
        <v>3803.0</v>
      </c>
      <c r="T20" s="44">
        <v>9778.0</v>
      </c>
      <c r="U20" s="44">
        <v>6934.0</v>
      </c>
      <c r="V20" s="44"/>
      <c r="W20" s="44"/>
      <c r="X20" s="44">
        <v>8459.0</v>
      </c>
      <c r="Y20" s="44">
        <v>3905.0</v>
      </c>
      <c r="Z20" s="44">
        <v>938.0</v>
      </c>
      <c r="AA20" s="44">
        <v>370.0</v>
      </c>
      <c r="AB20" s="44">
        <v>834.0</v>
      </c>
      <c r="AC20" s="44">
        <v>1214.0</v>
      </c>
      <c r="AD20" s="44">
        <v>1607.0</v>
      </c>
      <c r="AE20" s="44">
        <v>1152.0</v>
      </c>
      <c r="AF20" s="44">
        <v>157.0</v>
      </c>
      <c r="AG20" s="44">
        <v>384.0</v>
      </c>
      <c r="AH20" s="44">
        <v>1078.0</v>
      </c>
      <c r="AI20" s="44">
        <v>669.0</v>
      </c>
      <c r="AJ20" s="44">
        <v>674.0</v>
      </c>
      <c r="AK20" s="44">
        <v>205.0</v>
      </c>
      <c r="AL20" s="44">
        <v>2403.0</v>
      </c>
      <c r="AM20" s="44">
        <v>468.0</v>
      </c>
      <c r="AN20" s="44">
        <v>112.0</v>
      </c>
      <c r="AO20" s="44">
        <v>143.0</v>
      </c>
      <c r="AP20" s="44">
        <v>71.0</v>
      </c>
      <c r="AQ20" s="44">
        <v>37.0</v>
      </c>
      <c r="AR20" s="44">
        <v>51.0</v>
      </c>
      <c r="AS20" s="44">
        <v>43.0</v>
      </c>
      <c r="AT20" s="44">
        <v>11.0</v>
      </c>
      <c r="AU20" s="44">
        <v>10.0</v>
      </c>
      <c r="AV20" s="44">
        <v>13.0</v>
      </c>
      <c r="AW20" s="44">
        <v>24.0</v>
      </c>
      <c r="AX20" s="44">
        <v>263.0</v>
      </c>
      <c r="AY20" s="44"/>
      <c r="AZ20" s="44">
        <v>187.0</v>
      </c>
      <c r="BA20" s="44"/>
      <c r="BB20" s="44">
        <v>103.0</v>
      </c>
      <c r="BC20" s="44"/>
      <c r="BD20" s="44">
        <v>98.0</v>
      </c>
      <c r="BE20" s="44"/>
      <c r="BF20" s="44">
        <v>102.0</v>
      </c>
      <c r="BG20" s="44"/>
      <c r="BH20" s="44">
        <v>67.0</v>
      </c>
      <c r="BI20" s="44"/>
      <c r="BJ20" s="44">
        <v>300.0</v>
      </c>
      <c r="BK20" s="44"/>
      <c r="BL20" s="44">
        <v>13.0</v>
      </c>
      <c r="BM20" s="44"/>
      <c r="BN20" s="44">
        <v>260.0</v>
      </c>
      <c r="BO20" s="44"/>
      <c r="BP20" s="44">
        <v>41.0</v>
      </c>
      <c r="BQ20" s="44"/>
      <c r="BR20" s="44">
        <v>84.0</v>
      </c>
      <c r="BS20" s="44"/>
      <c r="BT20" s="44">
        <v>109.0</v>
      </c>
      <c r="BU20" s="44"/>
      <c r="BV20" s="44">
        <v>136.0</v>
      </c>
      <c r="BW20" s="44"/>
      <c r="BX20" s="44">
        <v>291.0</v>
      </c>
      <c r="BY20" s="44"/>
      <c r="BZ20" s="44">
        <v>141.0</v>
      </c>
      <c r="CA20" s="44"/>
      <c r="CB20" s="44">
        <v>75.0</v>
      </c>
      <c r="CC20" s="44"/>
      <c r="CD20" s="44">
        <v>55.0</v>
      </c>
      <c r="CE20" s="44"/>
      <c r="CF20" s="44">
        <v>107.0</v>
      </c>
      <c r="CG20" s="44"/>
      <c r="CH20" s="44">
        <v>168.0</v>
      </c>
      <c r="CI20" s="44"/>
      <c r="CJ20" s="44">
        <v>179.0</v>
      </c>
      <c r="CK20" s="44"/>
      <c r="CL20" s="44">
        <v>148.0</v>
      </c>
      <c r="CM20" s="44"/>
      <c r="CN20" s="44">
        <v>710.0</v>
      </c>
      <c r="CO20" s="44"/>
      <c r="CP20" s="44"/>
      <c r="CQ20" s="44">
        <v>367.0</v>
      </c>
    </row>
    <row r="21" ht="15.75" customHeight="1">
      <c r="A21" s="44">
        <v>2000.0</v>
      </c>
      <c r="B21" s="44" t="s">
        <v>176</v>
      </c>
      <c r="C21" s="44" t="s">
        <v>639</v>
      </c>
      <c r="D21" s="44">
        <v>1302548.0</v>
      </c>
      <c r="E21" s="44">
        <v>1283323.0</v>
      </c>
      <c r="F21" s="44">
        <v>805905.0</v>
      </c>
      <c r="G21" s="44">
        <v>558277.0</v>
      </c>
      <c r="H21" s="44">
        <v>9473.0</v>
      </c>
      <c r="I21" s="44">
        <v>5406.0</v>
      </c>
      <c r="J21" s="44">
        <v>796432.0</v>
      </c>
      <c r="K21" s="44">
        <v>552871.0</v>
      </c>
      <c r="L21" s="44">
        <v>140966.0</v>
      </c>
      <c r="M21" s="44">
        <v>135780.0</v>
      </c>
      <c r="N21" s="44">
        <v>157840.0</v>
      </c>
      <c r="O21" s="44">
        <v>186638.0</v>
      </c>
      <c r="P21" s="44">
        <v>247719.0</v>
      </c>
      <c r="Q21" s="44">
        <v>95169.0</v>
      </c>
      <c r="R21" s="44">
        <v>55375.0</v>
      </c>
      <c r="S21" s="44">
        <v>47630.0</v>
      </c>
      <c r="T21" s="44">
        <v>51649.0</v>
      </c>
      <c r="U21" s="44">
        <v>33239.0</v>
      </c>
      <c r="V21" s="44"/>
      <c r="W21" s="44"/>
      <c r="X21" s="44">
        <v>44355.0</v>
      </c>
      <c r="Y21" s="44">
        <v>20513.0</v>
      </c>
      <c r="Z21" s="44">
        <v>3392.0</v>
      </c>
      <c r="AA21" s="44">
        <v>1641.0</v>
      </c>
      <c r="AB21" s="44">
        <v>6478.0</v>
      </c>
      <c r="AC21" s="44">
        <v>12284.0</v>
      </c>
      <c r="AD21" s="44">
        <v>10973.0</v>
      </c>
      <c r="AE21" s="44">
        <v>5443.0</v>
      </c>
      <c r="AF21" s="44">
        <v>877.0</v>
      </c>
      <c r="AG21" s="44">
        <v>2250.0</v>
      </c>
      <c r="AH21" s="44">
        <v>2551.0</v>
      </c>
      <c r="AI21" s="44">
        <v>1524.0</v>
      </c>
      <c r="AJ21" s="44">
        <v>5504.0</v>
      </c>
      <c r="AK21" s="44">
        <v>1910.0</v>
      </c>
      <c r="AL21" s="44">
        <v>30138.0</v>
      </c>
      <c r="AM21" s="44">
        <v>5083.0</v>
      </c>
      <c r="AN21" s="44">
        <v>678.0</v>
      </c>
      <c r="AO21" s="44">
        <v>891.0</v>
      </c>
      <c r="AP21" s="44">
        <v>518.0</v>
      </c>
      <c r="AQ21" s="44">
        <v>122.0</v>
      </c>
      <c r="AR21" s="44">
        <v>520.0</v>
      </c>
      <c r="AS21" s="44">
        <v>567.0</v>
      </c>
      <c r="AT21" s="44">
        <v>353.0</v>
      </c>
      <c r="AU21" s="44">
        <v>261.0</v>
      </c>
      <c r="AV21" s="44">
        <v>88.0</v>
      </c>
      <c r="AW21" s="44">
        <v>99.0</v>
      </c>
      <c r="AX21" s="44">
        <v>1403.0</v>
      </c>
      <c r="AY21" s="44"/>
      <c r="AZ21" s="44">
        <v>1035.0</v>
      </c>
      <c r="BA21" s="44"/>
      <c r="BB21" s="44">
        <v>801.0</v>
      </c>
      <c r="BC21" s="44"/>
      <c r="BD21" s="44">
        <v>2640.0</v>
      </c>
      <c r="BE21" s="44"/>
      <c r="BF21" s="44">
        <v>1285.0</v>
      </c>
      <c r="BG21" s="44"/>
      <c r="BH21" s="44">
        <v>503.0</v>
      </c>
      <c r="BI21" s="44"/>
      <c r="BJ21" s="44">
        <v>6375.0</v>
      </c>
      <c r="BK21" s="44"/>
      <c r="BL21" s="44">
        <v>144.0</v>
      </c>
      <c r="BM21" s="44"/>
      <c r="BN21" s="44">
        <v>1087.0</v>
      </c>
      <c r="BO21" s="44"/>
      <c r="BP21" s="44">
        <v>302.0</v>
      </c>
      <c r="BQ21" s="44"/>
      <c r="BR21" s="44">
        <v>569.0</v>
      </c>
      <c r="BS21" s="44"/>
      <c r="BT21" s="44">
        <v>666.0</v>
      </c>
      <c r="BU21" s="44"/>
      <c r="BV21" s="44">
        <v>950.0</v>
      </c>
      <c r="BW21" s="44"/>
      <c r="BX21" s="44">
        <v>1530.0</v>
      </c>
      <c r="BY21" s="44"/>
      <c r="BZ21" s="44">
        <v>990.0</v>
      </c>
      <c r="CA21" s="44"/>
      <c r="CB21" s="44">
        <v>763.0</v>
      </c>
      <c r="CC21" s="44"/>
      <c r="CD21" s="44">
        <v>723.0</v>
      </c>
      <c r="CE21" s="44"/>
      <c r="CF21" s="44">
        <v>1692.0</v>
      </c>
      <c r="CG21" s="44"/>
      <c r="CH21" s="44">
        <v>1601.0</v>
      </c>
      <c r="CI21" s="44"/>
      <c r="CJ21" s="44">
        <v>1154.0</v>
      </c>
      <c r="CK21" s="44"/>
      <c r="CL21" s="44">
        <v>790.0</v>
      </c>
      <c r="CM21" s="44"/>
      <c r="CN21" s="44">
        <v>9455.0</v>
      </c>
      <c r="CO21" s="44"/>
      <c r="CP21" s="44"/>
      <c r="CQ21" s="44">
        <v>1827.0</v>
      </c>
    </row>
    <row r="22" ht="15.75" customHeight="1">
      <c r="A22" s="44">
        <v>3101.0</v>
      </c>
      <c r="B22" s="44" t="s">
        <v>178</v>
      </c>
      <c r="C22" s="44" t="s">
        <v>640</v>
      </c>
      <c r="D22" s="44">
        <v>190413.0</v>
      </c>
      <c r="E22" s="44">
        <v>194345.0</v>
      </c>
      <c r="F22" s="44">
        <v>122195.0</v>
      </c>
      <c r="G22" s="44">
        <v>99682.0</v>
      </c>
      <c r="H22" s="44">
        <v>573.0</v>
      </c>
      <c r="I22" s="44">
        <v>1050.0</v>
      </c>
      <c r="J22" s="44">
        <v>121622.0</v>
      </c>
      <c r="K22" s="44">
        <v>98632.0</v>
      </c>
      <c r="L22" s="44">
        <v>27475.0</v>
      </c>
      <c r="M22" s="44">
        <v>30751.0</v>
      </c>
      <c r="N22" s="44">
        <v>24209.0</v>
      </c>
      <c r="O22" s="44">
        <v>33036.0</v>
      </c>
      <c r="P22" s="44">
        <v>34110.0</v>
      </c>
      <c r="Q22" s="44">
        <v>14586.0</v>
      </c>
      <c r="R22" s="44">
        <v>5764.0</v>
      </c>
      <c r="S22" s="44">
        <v>5350.0</v>
      </c>
      <c r="T22" s="44">
        <v>8329.0</v>
      </c>
      <c r="U22" s="44">
        <v>5550.0</v>
      </c>
      <c r="V22" s="44"/>
      <c r="W22" s="44"/>
      <c r="X22" s="44">
        <v>6281.0</v>
      </c>
      <c r="Y22" s="44">
        <v>2744.0</v>
      </c>
      <c r="Z22" s="44">
        <v>598.0</v>
      </c>
      <c r="AA22" s="44">
        <v>306.0</v>
      </c>
      <c r="AB22" s="44">
        <v>1159.0</v>
      </c>
      <c r="AC22" s="44">
        <v>2310.0</v>
      </c>
      <c r="AD22" s="44">
        <v>1782.0</v>
      </c>
      <c r="AE22" s="44">
        <v>1155.0</v>
      </c>
      <c r="AF22" s="44">
        <v>177.0</v>
      </c>
      <c r="AG22" s="44">
        <v>382.0</v>
      </c>
      <c r="AH22" s="44">
        <v>611.0</v>
      </c>
      <c r="AI22" s="44">
        <v>353.0</v>
      </c>
      <c r="AJ22" s="44">
        <v>765.0</v>
      </c>
      <c r="AK22" s="44">
        <v>269.0</v>
      </c>
      <c r="AL22" s="44">
        <v>4831.0</v>
      </c>
      <c r="AM22" s="44">
        <v>1045.0</v>
      </c>
      <c r="AN22" s="44">
        <v>107.0</v>
      </c>
      <c r="AO22" s="44">
        <v>134.0</v>
      </c>
      <c r="AP22" s="44">
        <v>59.0</v>
      </c>
      <c r="AQ22" s="44">
        <v>18.0</v>
      </c>
      <c r="AR22" s="44">
        <v>33.0</v>
      </c>
      <c r="AS22" s="44">
        <v>57.0</v>
      </c>
      <c r="AT22" s="44">
        <v>64.0</v>
      </c>
      <c r="AU22" s="44">
        <v>64.0</v>
      </c>
      <c r="AV22" s="44">
        <v>18.0</v>
      </c>
      <c r="AW22" s="44">
        <v>26.0</v>
      </c>
      <c r="AX22" s="44">
        <v>284.0</v>
      </c>
      <c r="AY22" s="44"/>
      <c r="AZ22" s="44">
        <v>151.0</v>
      </c>
      <c r="BA22" s="44"/>
      <c r="BB22" s="44">
        <v>141.0</v>
      </c>
      <c r="BC22" s="44"/>
      <c r="BD22" s="44">
        <v>323.0</v>
      </c>
      <c r="BE22" s="44"/>
      <c r="BF22" s="44">
        <v>122.0</v>
      </c>
      <c r="BG22" s="44"/>
      <c r="BH22" s="44">
        <v>83.0</v>
      </c>
      <c r="BI22" s="44"/>
      <c r="BJ22" s="44">
        <v>567.0</v>
      </c>
      <c r="BK22" s="44"/>
      <c r="BL22" s="44">
        <v>13.0</v>
      </c>
      <c r="BM22" s="44"/>
      <c r="BN22" s="44">
        <v>190.0</v>
      </c>
      <c r="BO22" s="44"/>
      <c r="BP22" s="44">
        <v>34.0</v>
      </c>
      <c r="BQ22" s="44"/>
      <c r="BR22" s="44">
        <v>82.0</v>
      </c>
      <c r="BS22" s="44"/>
      <c r="BT22" s="44">
        <v>93.0</v>
      </c>
      <c r="BU22" s="44"/>
      <c r="BV22" s="44">
        <v>149.0</v>
      </c>
      <c r="BW22" s="44"/>
      <c r="BX22" s="44">
        <v>213.0</v>
      </c>
      <c r="BY22" s="44"/>
      <c r="BZ22" s="44">
        <v>276.0</v>
      </c>
      <c r="CA22" s="44"/>
      <c r="CB22" s="44">
        <v>73.0</v>
      </c>
      <c r="CC22" s="44"/>
      <c r="CD22" s="44">
        <v>82.0</v>
      </c>
      <c r="CE22" s="44"/>
      <c r="CF22" s="44">
        <v>99.0</v>
      </c>
      <c r="CG22" s="44"/>
      <c r="CH22" s="44">
        <v>338.0</v>
      </c>
      <c r="CI22" s="44"/>
      <c r="CJ22" s="44">
        <v>194.0</v>
      </c>
      <c r="CK22" s="44"/>
      <c r="CL22" s="44">
        <v>131.0</v>
      </c>
      <c r="CM22" s="44"/>
      <c r="CN22" s="44">
        <v>1612.0</v>
      </c>
      <c r="CO22" s="44"/>
      <c r="CP22" s="44"/>
      <c r="CQ22" s="44">
        <v>496.0</v>
      </c>
    </row>
    <row r="23" ht="15.75" customHeight="1">
      <c r="A23" s="44">
        <v>3102.0</v>
      </c>
      <c r="B23" s="44" t="s">
        <v>179</v>
      </c>
      <c r="C23" s="44" t="s">
        <v>640</v>
      </c>
      <c r="D23" s="44">
        <v>72737.0</v>
      </c>
      <c r="E23" s="44">
        <v>75270.0</v>
      </c>
      <c r="F23" s="44">
        <v>37215.0</v>
      </c>
      <c r="G23" s="44">
        <v>34611.0</v>
      </c>
      <c r="H23" s="44">
        <v>393.0</v>
      </c>
      <c r="I23" s="44">
        <v>483.0</v>
      </c>
      <c r="J23" s="44">
        <v>36822.0</v>
      </c>
      <c r="K23" s="44">
        <v>34128.0</v>
      </c>
      <c r="L23" s="44">
        <v>9268.0</v>
      </c>
      <c r="M23" s="44">
        <v>12110.0</v>
      </c>
      <c r="N23" s="44">
        <v>9457.0</v>
      </c>
      <c r="O23" s="44">
        <v>13974.0</v>
      </c>
      <c r="P23" s="44">
        <v>5440.0</v>
      </c>
      <c r="Q23" s="44">
        <v>1979.0</v>
      </c>
      <c r="R23" s="44">
        <v>1759.0</v>
      </c>
      <c r="S23" s="44">
        <v>1564.0</v>
      </c>
      <c r="T23" s="44">
        <v>5519.0</v>
      </c>
      <c r="U23" s="44">
        <v>1976.0</v>
      </c>
      <c r="V23" s="44"/>
      <c r="W23" s="44"/>
      <c r="X23" s="44">
        <v>1538.0</v>
      </c>
      <c r="Y23" s="44">
        <v>585.0</v>
      </c>
      <c r="Z23" s="44">
        <v>263.0</v>
      </c>
      <c r="AA23" s="44">
        <v>193.0</v>
      </c>
      <c r="AB23" s="44">
        <v>204.0</v>
      </c>
      <c r="AC23" s="44">
        <v>294.0</v>
      </c>
      <c r="AD23" s="44">
        <v>637.0</v>
      </c>
      <c r="AE23" s="44">
        <v>366.0</v>
      </c>
      <c r="AF23" s="44">
        <v>149.0</v>
      </c>
      <c r="AG23" s="44">
        <v>338.0</v>
      </c>
      <c r="AH23" s="44">
        <v>287.0</v>
      </c>
      <c r="AI23" s="44">
        <v>154.0</v>
      </c>
      <c r="AJ23" s="44">
        <v>102.0</v>
      </c>
      <c r="AK23" s="44">
        <v>37.0</v>
      </c>
      <c r="AL23" s="44">
        <v>796.0</v>
      </c>
      <c r="AM23" s="44">
        <v>126.0</v>
      </c>
      <c r="AN23" s="44">
        <v>43.0</v>
      </c>
      <c r="AO23" s="44">
        <v>66.0</v>
      </c>
      <c r="AP23" s="44">
        <v>35.0</v>
      </c>
      <c r="AQ23" s="44">
        <v>19.0</v>
      </c>
      <c r="AR23" s="44">
        <v>10.0</v>
      </c>
      <c r="AS23" s="44">
        <v>18.0</v>
      </c>
      <c r="AT23" s="44">
        <v>9.0</v>
      </c>
      <c r="AU23" s="44">
        <v>11.0</v>
      </c>
      <c r="AV23" s="44">
        <v>10.0</v>
      </c>
      <c r="AW23" s="44">
        <v>8.0</v>
      </c>
      <c r="AX23" s="44">
        <v>138.0</v>
      </c>
      <c r="AY23" s="44"/>
      <c r="AZ23" s="44">
        <v>74.0</v>
      </c>
      <c r="BA23" s="44"/>
      <c r="BB23" s="44">
        <v>48.0</v>
      </c>
      <c r="BC23" s="44"/>
      <c r="BD23" s="44">
        <v>175.0</v>
      </c>
      <c r="BE23" s="44"/>
      <c r="BF23" s="44">
        <v>19.0</v>
      </c>
      <c r="BG23" s="44"/>
      <c r="BH23" s="44">
        <v>14.0</v>
      </c>
      <c r="BI23" s="44"/>
      <c r="BJ23" s="44">
        <v>50.0</v>
      </c>
      <c r="BK23" s="44"/>
      <c r="BL23" s="44">
        <v>12.0</v>
      </c>
      <c r="BM23" s="44"/>
      <c r="BN23" s="44">
        <v>72.0</v>
      </c>
      <c r="BO23" s="44"/>
      <c r="BP23" s="44">
        <v>39.0</v>
      </c>
      <c r="BQ23" s="44"/>
      <c r="BR23" s="44">
        <v>20.0</v>
      </c>
      <c r="BS23" s="44"/>
      <c r="BT23" s="44">
        <v>47.0</v>
      </c>
      <c r="BU23" s="44"/>
      <c r="BV23" s="44">
        <v>50.0</v>
      </c>
      <c r="BW23" s="44"/>
      <c r="BX23" s="44">
        <v>65.0</v>
      </c>
      <c r="BY23" s="44"/>
      <c r="BZ23" s="44">
        <v>69.0</v>
      </c>
      <c r="CA23" s="44"/>
      <c r="CB23" s="44">
        <v>18.0</v>
      </c>
      <c r="CC23" s="44"/>
      <c r="CD23" s="44">
        <v>12.0</v>
      </c>
      <c r="CE23" s="44"/>
      <c r="CF23" s="44">
        <v>19.0</v>
      </c>
      <c r="CG23" s="44"/>
      <c r="CH23" s="44">
        <v>56.0</v>
      </c>
      <c r="CI23" s="44"/>
      <c r="CJ23" s="44">
        <v>77.0</v>
      </c>
      <c r="CK23" s="44"/>
      <c r="CL23" s="44">
        <v>78.0</v>
      </c>
      <c r="CM23" s="44"/>
      <c r="CN23" s="44">
        <v>144.0</v>
      </c>
      <c r="CO23" s="44"/>
      <c r="CP23" s="44"/>
      <c r="CQ23" s="44">
        <v>310.0</v>
      </c>
    </row>
    <row r="24" ht="15.75" customHeight="1">
      <c r="A24" s="44">
        <v>3103.0</v>
      </c>
      <c r="B24" s="44" t="s">
        <v>180</v>
      </c>
      <c r="C24" s="44" t="s">
        <v>640</v>
      </c>
      <c r="D24" s="44">
        <v>89191.0</v>
      </c>
      <c r="E24" s="44">
        <v>92913.0</v>
      </c>
      <c r="F24" s="44">
        <v>50390.0</v>
      </c>
      <c r="G24" s="44">
        <v>38340.0</v>
      </c>
      <c r="H24" s="44">
        <v>324.0</v>
      </c>
      <c r="I24" s="44">
        <v>254.0</v>
      </c>
      <c r="J24" s="44">
        <v>50066.0</v>
      </c>
      <c r="K24" s="44">
        <v>38086.0</v>
      </c>
      <c r="L24" s="44">
        <v>14495.0</v>
      </c>
      <c r="M24" s="44">
        <v>14312.0</v>
      </c>
      <c r="N24" s="44">
        <v>12056.0</v>
      </c>
      <c r="O24" s="44">
        <v>13164.0</v>
      </c>
      <c r="P24" s="44">
        <v>8970.0</v>
      </c>
      <c r="Q24" s="44">
        <v>3298.0</v>
      </c>
      <c r="R24" s="44">
        <v>1811.0</v>
      </c>
      <c r="S24" s="44">
        <v>1599.0</v>
      </c>
      <c r="T24" s="44">
        <v>5105.0</v>
      </c>
      <c r="U24" s="44">
        <v>2512.0</v>
      </c>
      <c r="V24" s="44"/>
      <c r="W24" s="44"/>
      <c r="X24" s="44">
        <v>2482.0</v>
      </c>
      <c r="Y24" s="44">
        <v>871.0</v>
      </c>
      <c r="Z24" s="44">
        <v>276.0</v>
      </c>
      <c r="AA24" s="44">
        <v>116.0</v>
      </c>
      <c r="AB24" s="44">
        <v>359.0</v>
      </c>
      <c r="AC24" s="44">
        <v>427.0</v>
      </c>
      <c r="AD24" s="44">
        <v>820.0</v>
      </c>
      <c r="AE24" s="44">
        <v>340.0</v>
      </c>
      <c r="AF24" s="44">
        <v>124.0</v>
      </c>
      <c r="AG24" s="44">
        <v>333.0</v>
      </c>
      <c r="AH24" s="44">
        <v>337.0</v>
      </c>
      <c r="AI24" s="44">
        <v>162.0</v>
      </c>
      <c r="AJ24" s="44">
        <v>267.0</v>
      </c>
      <c r="AK24" s="44">
        <v>54.0</v>
      </c>
      <c r="AL24" s="44">
        <v>1153.0</v>
      </c>
      <c r="AM24" s="44">
        <v>481.0</v>
      </c>
      <c r="AN24" s="44">
        <v>77.0</v>
      </c>
      <c r="AO24" s="44">
        <v>82.0</v>
      </c>
      <c r="AP24" s="44">
        <v>49.0</v>
      </c>
      <c r="AQ24" s="44">
        <v>9.0</v>
      </c>
      <c r="AR24" s="44">
        <v>37.0</v>
      </c>
      <c r="AS24" s="44">
        <v>24.0</v>
      </c>
      <c r="AT24" s="44">
        <v>28.0</v>
      </c>
      <c r="AU24" s="44">
        <v>16.0</v>
      </c>
      <c r="AV24" s="44">
        <v>7.0</v>
      </c>
      <c r="AW24" s="44">
        <v>6.0</v>
      </c>
      <c r="AX24" s="44">
        <v>152.0</v>
      </c>
      <c r="AY24" s="44"/>
      <c r="AZ24" s="44">
        <v>86.0</v>
      </c>
      <c r="BA24" s="44"/>
      <c r="BB24" s="44">
        <v>152.0</v>
      </c>
      <c r="BC24" s="44"/>
      <c r="BD24" s="44">
        <v>70.0</v>
      </c>
      <c r="BE24" s="44"/>
      <c r="BF24" s="44">
        <v>26.0</v>
      </c>
      <c r="BG24" s="44"/>
      <c r="BH24" s="44">
        <v>33.0</v>
      </c>
      <c r="BI24" s="44"/>
      <c r="BJ24" s="44">
        <v>102.0</v>
      </c>
      <c r="BK24" s="44"/>
      <c r="BL24" s="44">
        <v>11.0</v>
      </c>
      <c r="BM24" s="44"/>
      <c r="BN24" s="44">
        <v>94.0</v>
      </c>
      <c r="BO24" s="44"/>
      <c r="BP24" s="44">
        <v>19.0</v>
      </c>
      <c r="BQ24" s="44"/>
      <c r="BR24" s="44">
        <v>24.0</v>
      </c>
      <c r="BS24" s="44"/>
      <c r="BT24" s="44">
        <v>42.0</v>
      </c>
      <c r="BU24" s="44"/>
      <c r="BV24" s="44">
        <v>64.0</v>
      </c>
      <c r="BW24" s="44"/>
      <c r="BX24" s="44">
        <v>116.0</v>
      </c>
      <c r="BY24" s="44"/>
      <c r="BZ24" s="44">
        <v>69.0</v>
      </c>
      <c r="CA24" s="44"/>
      <c r="CB24" s="44">
        <v>36.0</v>
      </c>
      <c r="CC24" s="44"/>
      <c r="CD24" s="44">
        <v>25.0</v>
      </c>
      <c r="CE24" s="44"/>
      <c r="CF24" s="44">
        <v>23.0</v>
      </c>
      <c r="CG24" s="44"/>
      <c r="CH24" s="44">
        <v>70.0</v>
      </c>
      <c r="CI24" s="44"/>
      <c r="CJ24" s="44">
        <v>93.0</v>
      </c>
      <c r="CK24" s="44"/>
      <c r="CL24" s="44">
        <v>89.0</v>
      </c>
      <c r="CM24" s="44"/>
      <c r="CN24" s="44">
        <v>217.0</v>
      </c>
      <c r="CO24" s="44"/>
      <c r="CP24" s="44"/>
      <c r="CQ24" s="44">
        <v>280.0</v>
      </c>
    </row>
    <row r="25" ht="15.75" customHeight="1">
      <c r="A25" s="44">
        <v>3151.0</v>
      </c>
      <c r="B25" s="44" t="s">
        <v>181</v>
      </c>
      <c r="C25" s="44" t="s">
        <v>640</v>
      </c>
      <c r="D25" s="44">
        <v>136223.0</v>
      </c>
      <c r="E25" s="44">
        <v>134817.0</v>
      </c>
      <c r="F25" s="44">
        <v>82780.0</v>
      </c>
      <c r="G25" s="44">
        <v>64411.0</v>
      </c>
      <c r="H25" s="44">
        <v>507.0</v>
      </c>
      <c r="I25" s="44">
        <v>597.0</v>
      </c>
      <c r="J25" s="44">
        <v>82273.0</v>
      </c>
      <c r="K25" s="44">
        <v>63814.0</v>
      </c>
      <c r="L25" s="44">
        <v>26026.0</v>
      </c>
      <c r="M25" s="44">
        <v>26674.0</v>
      </c>
      <c r="N25" s="44">
        <v>17360.0</v>
      </c>
      <c r="O25" s="44">
        <v>20893.0</v>
      </c>
      <c r="P25" s="44">
        <v>15740.0</v>
      </c>
      <c r="Q25" s="44">
        <v>5667.0</v>
      </c>
      <c r="R25" s="44">
        <v>2629.0</v>
      </c>
      <c r="S25" s="44">
        <v>2237.0</v>
      </c>
      <c r="T25" s="44">
        <v>8047.0</v>
      </c>
      <c r="U25" s="44">
        <v>3108.0</v>
      </c>
      <c r="V25" s="44"/>
      <c r="W25" s="44"/>
      <c r="X25" s="44">
        <v>3943.0</v>
      </c>
      <c r="Y25" s="44">
        <v>1371.0</v>
      </c>
      <c r="Z25" s="44">
        <v>519.0</v>
      </c>
      <c r="AA25" s="44">
        <v>219.0</v>
      </c>
      <c r="AB25" s="44">
        <v>529.0</v>
      </c>
      <c r="AC25" s="44">
        <v>764.0</v>
      </c>
      <c r="AD25" s="44">
        <v>1289.0</v>
      </c>
      <c r="AE25" s="44">
        <v>684.0</v>
      </c>
      <c r="AF25" s="44">
        <v>144.0</v>
      </c>
      <c r="AG25" s="44">
        <v>407.0</v>
      </c>
      <c r="AH25" s="44">
        <v>614.0</v>
      </c>
      <c r="AI25" s="44">
        <v>324.0</v>
      </c>
      <c r="AJ25" s="44">
        <v>363.0</v>
      </c>
      <c r="AK25" s="44">
        <v>103.0</v>
      </c>
      <c r="AL25" s="44">
        <v>1855.0</v>
      </c>
      <c r="AM25" s="44">
        <v>451.0</v>
      </c>
      <c r="AN25" s="44">
        <v>89.0</v>
      </c>
      <c r="AO25" s="44">
        <v>101.0</v>
      </c>
      <c r="AP25" s="44">
        <v>98.0</v>
      </c>
      <c r="AQ25" s="44">
        <v>20.0</v>
      </c>
      <c r="AR25" s="44">
        <v>21.0</v>
      </c>
      <c r="AS25" s="44">
        <v>20.0</v>
      </c>
      <c r="AT25" s="44">
        <v>19.0</v>
      </c>
      <c r="AU25" s="44">
        <v>13.0</v>
      </c>
      <c r="AV25" s="44">
        <v>10.0</v>
      </c>
      <c r="AW25" s="44">
        <v>14.0</v>
      </c>
      <c r="AX25" s="44">
        <v>272.0</v>
      </c>
      <c r="AY25" s="44"/>
      <c r="AZ25" s="44">
        <v>159.0</v>
      </c>
      <c r="BA25" s="44"/>
      <c r="BB25" s="44">
        <v>584.0</v>
      </c>
      <c r="BC25" s="44"/>
      <c r="BD25" s="44">
        <v>74.0</v>
      </c>
      <c r="BE25" s="44"/>
      <c r="BF25" s="44">
        <v>46.0</v>
      </c>
      <c r="BG25" s="44"/>
      <c r="BH25" s="44">
        <v>60.0</v>
      </c>
      <c r="BI25" s="44"/>
      <c r="BJ25" s="44">
        <v>181.0</v>
      </c>
      <c r="BK25" s="44"/>
      <c r="BL25" s="44">
        <v>14.0</v>
      </c>
      <c r="BM25" s="44"/>
      <c r="BN25" s="44">
        <v>159.0</v>
      </c>
      <c r="BO25" s="44"/>
      <c r="BP25" s="44">
        <v>52.0</v>
      </c>
      <c r="BQ25" s="44"/>
      <c r="BR25" s="44">
        <v>59.0</v>
      </c>
      <c r="BS25" s="44"/>
      <c r="BT25" s="44">
        <v>54.0</v>
      </c>
      <c r="BU25" s="44"/>
      <c r="BV25" s="44">
        <v>91.0</v>
      </c>
      <c r="BW25" s="44"/>
      <c r="BX25" s="44">
        <v>166.0</v>
      </c>
      <c r="BY25" s="44"/>
      <c r="BZ25" s="44">
        <v>90.0</v>
      </c>
      <c r="CA25" s="44"/>
      <c r="CB25" s="44">
        <v>61.0</v>
      </c>
      <c r="CC25" s="44"/>
      <c r="CD25" s="44">
        <v>32.0</v>
      </c>
      <c r="CE25" s="44"/>
      <c r="CF25" s="44">
        <v>35.0</v>
      </c>
      <c r="CG25" s="44"/>
      <c r="CH25" s="44">
        <v>128.0</v>
      </c>
      <c r="CI25" s="44"/>
      <c r="CJ25" s="44">
        <v>154.0</v>
      </c>
      <c r="CK25" s="44"/>
      <c r="CL25" s="44">
        <v>151.0</v>
      </c>
      <c r="CM25" s="44"/>
      <c r="CN25" s="44">
        <v>356.0</v>
      </c>
      <c r="CO25" s="44"/>
      <c r="CP25" s="44"/>
      <c r="CQ25" s="44">
        <v>744.0</v>
      </c>
    </row>
    <row r="26" ht="15.75" customHeight="1">
      <c r="A26" s="44">
        <v>3153.0</v>
      </c>
      <c r="B26" s="44" t="s">
        <v>183</v>
      </c>
      <c r="C26" s="44" t="s">
        <v>640</v>
      </c>
      <c r="D26" s="44">
        <v>107632.0</v>
      </c>
      <c r="E26" s="44">
        <v>112117.0</v>
      </c>
      <c r="F26" s="44">
        <v>62885.0</v>
      </c>
      <c r="G26" s="44">
        <v>43027.0</v>
      </c>
      <c r="H26" s="44">
        <v>495.0</v>
      </c>
      <c r="I26" s="44">
        <v>290.0</v>
      </c>
      <c r="J26" s="44">
        <v>62390.0</v>
      </c>
      <c r="K26" s="44">
        <v>42737.0</v>
      </c>
      <c r="L26" s="44">
        <v>17949.0</v>
      </c>
      <c r="M26" s="44">
        <v>15648.0</v>
      </c>
      <c r="N26" s="44">
        <v>15236.0</v>
      </c>
      <c r="O26" s="44">
        <v>15283.0</v>
      </c>
      <c r="P26" s="44">
        <v>10754.0</v>
      </c>
      <c r="Q26" s="44">
        <v>3425.0</v>
      </c>
      <c r="R26" s="44">
        <v>2449.0</v>
      </c>
      <c r="S26" s="44">
        <v>1855.0</v>
      </c>
      <c r="T26" s="44">
        <v>6409.0</v>
      </c>
      <c r="U26" s="44">
        <v>2905.0</v>
      </c>
      <c r="V26" s="44"/>
      <c r="W26" s="44"/>
      <c r="X26" s="44">
        <v>3052.0</v>
      </c>
      <c r="Y26" s="44">
        <v>1312.0</v>
      </c>
      <c r="Z26" s="44">
        <v>340.0</v>
      </c>
      <c r="AA26" s="44">
        <v>167.0</v>
      </c>
      <c r="AB26" s="44">
        <v>385.0</v>
      </c>
      <c r="AC26" s="44">
        <v>470.0</v>
      </c>
      <c r="AD26" s="44">
        <v>1142.0</v>
      </c>
      <c r="AE26" s="44">
        <v>537.0</v>
      </c>
      <c r="AF26" s="44">
        <v>212.0</v>
      </c>
      <c r="AG26" s="44">
        <v>262.0</v>
      </c>
      <c r="AH26" s="44">
        <v>415.0</v>
      </c>
      <c r="AI26" s="44">
        <v>173.0</v>
      </c>
      <c r="AJ26" s="44">
        <v>244.0</v>
      </c>
      <c r="AK26" s="44">
        <v>68.0</v>
      </c>
      <c r="AL26" s="44">
        <v>1550.0</v>
      </c>
      <c r="AM26" s="44">
        <v>275.0</v>
      </c>
      <c r="AN26" s="44">
        <v>94.0</v>
      </c>
      <c r="AO26" s="44">
        <v>90.0</v>
      </c>
      <c r="AP26" s="44">
        <v>68.0</v>
      </c>
      <c r="AQ26" s="44">
        <v>19.0</v>
      </c>
      <c r="AR26" s="44">
        <v>16.0</v>
      </c>
      <c r="AS26" s="44">
        <v>14.0</v>
      </c>
      <c r="AT26" s="44">
        <v>13.0</v>
      </c>
      <c r="AU26" s="44">
        <v>20.0</v>
      </c>
      <c r="AV26" s="44">
        <v>9.0</v>
      </c>
      <c r="AW26" s="44">
        <v>8.0</v>
      </c>
      <c r="AX26" s="44">
        <v>241.0</v>
      </c>
      <c r="AY26" s="44"/>
      <c r="AZ26" s="44">
        <v>107.0</v>
      </c>
      <c r="BA26" s="44"/>
      <c r="BB26" s="44">
        <v>45.0</v>
      </c>
      <c r="BC26" s="44"/>
      <c r="BD26" s="44">
        <v>87.0</v>
      </c>
      <c r="BE26" s="44"/>
      <c r="BF26" s="44">
        <v>70.0</v>
      </c>
      <c r="BG26" s="44"/>
      <c r="BH26" s="44">
        <v>38.0</v>
      </c>
      <c r="BI26" s="44"/>
      <c r="BJ26" s="44">
        <v>133.0</v>
      </c>
      <c r="BK26" s="44"/>
      <c r="BL26" s="44">
        <v>9.0</v>
      </c>
      <c r="BM26" s="44"/>
      <c r="BN26" s="44">
        <v>133.0</v>
      </c>
      <c r="BO26" s="44"/>
      <c r="BP26" s="44">
        <v>61.0</v>
      </c>
      <c r="BQ26" s="44"/>
      <c r="BR26" s="44">
        <v>35.0</v>
      </c>
      <c r="BS26" s="44"/>
      <c r="BT26" s="44">
        <v>62.0</v>
      </c>
      <c r="BU26" s="44"/>
      <c r="BV26" s="44">
        <v>70.0</v>
      </c>
      <c r="BW26" s="44"/>
      <c r="BX26" s="44">
        <v>114.0</v>
      </c>
      <c r="BY26" s="44"/>
      <c r="BZ26" s="44">
        <v>89.0</v>
      </c>
      <c r="CA26" s="44"/>
      <c r="CB26" s="44">
        <v>38.0</v>
      </c>
      <c r="CC26" s="44"/>
      <c r="CD26" s="44">
        <v>15.0</v>
      </c>
      <c r="CE26" s="44"/>
      <c r="CF26" s="44">
        <v>38.0</v>
      </c>
      <c r="CG26" s="44"/>
      <c r="CH26" s="44">
        <v>111.0</v>
      </c>
      <c r="CI26" s="44"/>
      <c r="CJ26" s="44">
        <v>136.0</v>
      </c>
      <c r="CK26" s="44"/>
      <c r="CL26" s="44">
        <v>111.0</v>
      </c>
      <c r="CM26" s="44"/>
      <c r="CN26" s="44">
        <v>310.0</v>
      </c>
      <c r="CO26" s="44"/>
      <c r="CP26" s="44"/>
      <c r="CQ26" s="44">
        <v>206.0</v>
      </c>
    </row>
    <row r="27" ht="15.75" customHeight="1">
      <c r="A27" s="44">
        <v>3154.0</v>
      </c>
      <c r="B27" s="44" t="s">
        <v>184</v>
      </c>
      <c r="C27" s="44" t="s">
        <v>640</v>
      </c>
      <c r="D27" s="44">
        <v>73182.0</v>
      </c>
      <c r="E27" s="44">
        <v>74543.0</v>
      </c>
      <c r="F27" s="44">
        <v>42754.0</v>
      </c>
      <c r="G27" s="44">
        <v>31577.0</v>
      </c>
      <c r="H27" s="44">
        <v>326.0</v>
      </c>
      <c r="I27" s="44">
        <v>284.0</v>
      </c>
      <c r="J27" s="44">
        <v>42428.0</v>
      </c>
      <c r="K27" s="44">
        <v>31293.0</v>
      </c>
      <c r="L27" s="44">
        <v>13022.0</v>
      </c>
      <c r="M27" s="44">
        <v>11999.0</v>
      </c>
      <c r="N27" s="44">
        <v>10514.0</v>
      </c>
      <c r="O27" s="44">
        <v>10950.0</v>
      </c>
      <c r="P27" s="44">
        <v>6885.0</v>
      </c>
      <c r="Q27" s="44">
        <v>2673.0</v>
      </c>
      <c r="R27" s="44">
        <v>1470.0</v>
      </c>
      <c r="S27" s="44">
        <v>1229.0</v>
      </c>
      <c r="T27" s="44">
        <v>3895.0</v>
      </c>
      <c r="U27" s="44">
        <v>1688.0</v>
      </c>
      <c r="V27" s="44"/>
      <c r="W27" s="44"/>
      <c r="X27" s="44">
        <v>2101.0</v>
      </c>
      <c r="Y27" s="44">
        <v>760.0</v>
      </c>
      <c r="Z27" s="44">
        <v>274.0</v>
      </c>
      <c r="AA27" s="44">
        <v>130.0</v>
      </c>
      <c r="AB27" s="44">
        <v>282.0</v>
      </c>
      <c r="AC27" s="44">
        <v>351.0</v>
      </c>
      <c r="AD27" s="44">
        <v>806.0</v>
      </c>
      <c r="AE27" s="44">
        <v>436.0</v>
      </c>
      <c r="AF27" s="44">
        <v>208.0</v>
      </c>
      <c r="AG27" s="44">
        <v>441.0</v>
      </c>
      <c r="AH27" s="44">
        <v>341.0</v>
      </c>
      <c r="AI27" s="44">
        <v>148.0</v>
      </c>
      <c r="AJ27" s="44">
        <v>197.0</v>
      </c>
      <c r="AK27" s="44">
        <v>43.0</v>
      </c>
      <c r="AL27" s="44">
        <v>963.0</v>
      </c>
      <c r="AM27" s="44">
        <v>206.0</v>
      </c>
      <c r="AN27" s="44">
        <v>67.0</v>
      </c>
      <c r="AO27" s="44">
        <v>54.0</v>
      </c>
      <c r="AP27" s="44">
        <v>50.0</v>
      </c>
      <c r="AQ27" s="44">
        <v>11.0</v>
      </c>
      <c r="AR27" s="44">
        <v>16.0</v>
      </c>
      <c r="AS27" s="44">
        <v>8.0</v>
      </c>
      <c r="AT27" s="44">
        <v>10.0</v>
      </c>
      <c r="AU27" s="44">
        <v>13.0</v>
      </c>
      <c r="AV27" s="44">
        <v>6.0</v>
      </c>
      <c r="AW27" s="44">
        <v>9.0</v>
      </c>
      <c r="AX27" s="44">
        <v>161.0</v>
      </c>
      <c r="AY27" s="44"/>
      <c r="AZ27" s="44">
        <v>69.0</v>
      </c>
      <c r="BA27" s="44"/>
      <c r="BB27" s="44">
        <v>57.0</v>
      </c>
      <c r="BC27" s="44"/>
      <c r="BD27" s="44">
        <v>29.0</v>
      </c>
      <c r="BE27" s="44"/>
      <c r="BF27" s="44">
        <v>32.0</v>
      </c>
      <c r="BG27" s="44"/>
      <c r="BH27" s="44">
        <v>25.0</v>
      </c>
      <c r="BI27" s="44"/>
      <c r="BJ27" s="44">
        <v>91.0</v>
      </c>
      <c r="BK27" s="44"/>
      <c r="BL27" s="44">
        <v>3.0</v>
      </c>
      <c r="BM27" s="44"/>
      <c r="BN27" s="44">
        <v>68.0</v>
      </c>
      <c r="BO27" s="44"/>
      <c r="BP27" s="44">
        <v>27.0</v>
      </c>
      <c r="BQ27" s="44"/>
      <c r="BR27" s="44">
        <v>11.0</v>
      </c>
      <c r="BS27" s="44"/>
      <c r="BT27" s="44">
        <v>33.0</v>
      </c>
      <c r="BU27" s="44"/>
      <c r="BV27" s="44">
        <v>51.0</v>
      </c>
      <c r="BW27" s="44"/>
      <c r="BX27" s="44">
        <v>115.0</v>
      </c>
      <c r="BY27" s="44"/>
      <c r="BZ27" s="44">
        <v>68.0</v>
      </c>
      <c r="CA27" s="44"/>
      <c r="CB27" s="44">
        <v>29.0</v>
      </c>
      <c r="CC27" s="44"/>
      <c r="CD27" s="44">
        <v>16.0</v>
      </c>
      <c r="CE27" s="44"/>
      <c r="CF27" s="44">
        <v>29.0</v>
      </c>
      <c r="CG27" s="44"/>
      <c r="CH27" s="44">
        <v>61.0</v>
      </c>
      <c r="CI27" s="44"/>
      <c r="CJ27" s="44">
        <v>99.0</v>
      </c>
      <c r="CK27" s="44"/>
      <c r="CL27" s="44">
        <v>80.0</v>
      </c>
      <c r="CM27" s="44"/>
      <c r="CN27" s="44">
        <v>167.0</v>
      </c>
      <c r="CO27" s="44"/>
      <c r="CP27" s="44"/>
      <c r="CQ27" s="44">
        <v>144.0</v>
      </c>
    </row>
    <row r="28" ht="15.75" customHeight="1">
      <c r="A28" s="44">
        <v>3155.0</v>
      </c>
      <c r="B28" s="44" t="s">
        <v>185</v>
      </c>
      <c r="C28" s="44" t="s">
        <v>640</v>
      </c>
      <c r="D28" s="44">
        <v>107594.0</v>
      </c>
      <c r="E28" s="44">
        <v>110332.0</v>
      </c>
      <c r="F28" s="44">
        <v>60355.0</v>
      </c>
      <c r="G28" s="44">
        <v>53172.0</v>
      </c>
      <c r="H28" s="44">
        <v>361.0</v>
      </c>
      <c r="I28" s="44">
        <v>561.0</v>
      </c>
      <c r="J28" s="44">
        <v>59994.0</v>
      </c>
      <c r="K28" s="44">
        <v>52611.0</v>
      </c>
      <c r="L28" s="44">
        <v>16764.0</v>
      </c>
      <c r="M28" s="44">
        <v>18578.0</v>
      </c>
      <c r="N28" s="44">
        <v>16431.0</v>
      </c>
      <c r="O28" s="44">
        <v>21108.0</v>
      </c>
      <c r="P28" s="44">
        <v>11405.0</v>
      </c>
      <c r="Q28" s="44">
        <v>4211.0</v>
      </c>
      <c r="R28" s="44">
        <v>1930.0</v>
      </c>
      <c r="S28" s="44">
        <v>1812.0</v>
      </c>
      <c r="T28" s="44">
        <v>4877.0</v>
      </c>
      <c r="U28" s="44">
        <v>2894.0</v>
      </c>
      <c r="V28" s="44"/>
      <c r="W28" s="44"/>
      <c r="X28" s="44">
        <v>2959.0</v>
      </c>
      <c r="Y28" s="44">
        <v>1342.0</v>
      </c>
      <c r="Z28" s="44">
        <v>352.0</v>
      </c>
      <c r="AA28" s="44">
        <v>195.0</v>
      </c>
      <c r="AB28" s="44">
        <v>335.0</v>
      </c>
      <c r="AC28" s="44">
        <v>505.0</v>
      </c>
      <c r="AD28" s="44">
        <v>852.0</v>
      </c>
      <c r="AE28" s="44">
        <v>550.0</v>
      </c>
      <c r="AF28" s="44">
        <v>163.0</v>
      </c>
      <c r="AG28" s="44">
        <v>359.0</v>
      </c>
      <c r="AH28" s="44">
        <v>399.0</v>
      </c>
      <c r="AI28" s="44">
        <v>277.0</v>
      </c>
      <c r="AJ28" s="44">
        <v>199.0</v>
      </c>
      <c r="AK28" s="44">
        <v>61.0</v>
      </c>
      <c r="AL28" s="44">
        <v>1354.0</v>
      </c>
      <c r="AM28" s="44">
        <v>229.0</v>
      </c>
      <c r="AN28" s="44">
        <v>78.0</v>
      </c>
      <c r="AO28" s="44">
        <v>95.0</v>
      </c>
      <c r="AP28" s="44">
        <v>60.0</v>
      </c>
      <c r="AQ28" s="44">
        <v>20.0</v>
      </c>
      <c r="AR28" s="44">
        <v>14.0</v>
      </c>
      <c r="AS28" s="44">
        <v>26.0</v>
      </c>
      <c r="AT28" s="44">
        <v>12.0</v>
      </c>
      <c r="AU28" s="44">
        <v>14.0</v>
      </c>
      <c r="AV28" s="44">
        <v>10.0</v>
      </c>
      <c r="AW28" s="44">
        <v>18.0</v>
      </c>
      <c r="AX28" s="44">
        <v>201.0</v>
      </c>
      <c r="AY28" s="44"/>
      <c r="AZ28" s="44">
        <v>112.0</v>
      </c>
      <c r="BA28" s="44"/>
      <c r="BB28" s="44">
        <v>128.0</v>
      </c>
      <c r="BC28" s="44"/>
      <c r="BD28" s="44">
        <v>59.0</v>
      </c>
      <c r="BE28" s="44"/>
      <c r="BF28" s="44">
        <v>76.0</v>
      </c>
      <c r="BG28" s="44"/>
      <c r="BH28" s="44">
        <v>29.0</v>
      </c>
      <c r="BI28" s="44"/>
      <c r="BJ28" s="44">
        <v>110.0</v>
      </c>
      <c r="BK28" s="44"/>
      <c r="BL28" s="44">
        <v>6.0</v>
      </c>
      <c r="BM28" s="44"/>
      <c r="BN28" s="44">
        <v>114.0</v>
      </c>
      <c r="BO28" s="44"/>
      <c r="BP28" s="44">
        <v>30.0</v>
      </c>
      <c r="BQ28" s="44"/>
      <c r="BR28" s="44">
        <v>41.0</v>
      </c>
      <c r="BS28" s="44"/>
      <c r="BT28" s="44">
        <v>57.0</v>
      </c>
      <c r="BU28" s="44"/>
      <c r="BV28" s="44">
        <v>71.0</v>
      </c>
      <c r="BW28" s="44"/>
      <c r="BX28" s="44">
        <v>101.0</v>
      </c>
      <c r="BY28" s="44"/>
      <c r="BZ28" s="44">
        <v>65.0</v>
      </c>
      <c r="CA28" s="44"/>
      <c r="CB28" s="44">
        <v>40.0</v>
      </c>
      <c r="CC28" s="44"/>
      <c r="CD28" s="44">
        <v>21.0</v>
      </c>
      <c r="CE28" s="44"/>
      <c r="CF28" s="44">
        <v>47.0</v>
      </c>
      <c r="CG28" s="44"/>
      <c r="CH28" s="44">
        <v>68.0</v>
      </c>
      <c r="CI28" s="44"/>
      <c r="CJ28" s="44">
        <v>89.0</v>
      </c>
      <c r="CK28" s="44"/>
      <c r="CL28" s="44">
        <v>98.0</v>
      </c>
      <c r="CM28" s="44"/>
      <c r="CN28" s="44">
        <v>237.0</v>
      </c>
      <c r="CO28" s="44"/>
      <c r="CP28" s="44"/>
      <c r="CQ28" s="44">
        <v>317.0</v>
      </c>
    </row>
    <row r="29" ht="15.75" customHeight="1">
      <c r="A29" s="44">
        <v>3157.0</v>
      </c>
      <c r="B29" s="44" t="s">
        <v>187</v>
      </c>
      <c r="C29" s="44" t="s">
        <v>640</v>
      </c>
      <c r="D29" s="44">
        <v>103605.0</v>
      </c>
      <c r="E29" s="44">
        <v>102763.0</v>
      </c>
      <c r="F29" s="44">
        <v>64184.0</v>
      </c>
      <c r="G29" s="44">
        <v>48159.0</v>
      </c>
      <c r="H29" s="44">
        <v>418.0</v>
      </c>
      <c r="I29" s="44">
        <v>400.0</v>
      </c>
      <c r="J29" s="44">
        <v>63766.0</v>
      </c>
      <c r="K29" s="44">
        <v>47759.0</v>
      </c>
      <c r="L29" s="44">
        <v>16993.0</v>
      </c>
      <c r="M29" s="44">
        <v>17054.0</v>
      </c>
      <c r="N29" s="44">
        <v>16669.0</v>
      </c>
      <c r="O29" s="44">
        <v>18813.0</v>
      </c>
      <c r="P29" s="44">
        <v>12304.0</v>
      </c>
      <c r="Q29" s="44">
        <v>4086.0</v>
      </c>
      <c r="R29" s="44">
        <v>2229.0</v>
      </c>
      <c r="S29" s="44">
        <v>1757.0</v>
      </c>
      <c r="T29" s="44">
        <v>5936.0</v>
      </c>
      <c r="U29" s="44">
        <v>2520.0</v>
      </c>
      <c r="V29" s="44"/>
      <c r="W29" s="44"/>
      <c r="X29" s="44">
        <v>2931.0</v>
      </c>
      <c r="Y29" s="44">
        <v>1006.0</v>
      </c>
      <c r="Z29" s="44">
        <v>388.0</v>
      </c>
      <c r="AA29" s="44">
        <v>166.0</v>
      </c>
      <c r="AB29" s="44">
        <v>412.0</v>
      </c>
      <c r="AC29" s="44">
        <v>499.0</v>
      </c>
      <c r="AD29" s="44">
        <v>1119.0</v>
      </c>
      <c r="AE29" s="44">
        <v>581.0</v>
      </c>
      <c r="AF29" s="44">
        <v>142.0</v>
      </c>
      <c r="AG29" s="44">
        <v>296.0</v>
      </c>
      <c r="AH29" s="44">
        <v>507.0</v>
      </c>
      <c r="AI29" s="44">
        <v>243.0</v>
      </c>
      <c r="AJ29" s="44">
        <v>251.0</v>
      </c>
      <c r="AK29" s="44">
        <v>55.0</v>
      </c>
      <c r="AL29" s="44">
        <v>1513.0</v>
      </c>
      <c r="AM29" s="44">
        <v>229.0</v>
      </c>
      <c r="AN29" s="44">
        <v>88.0</v>
      </c>
      <c r="AO29" s="44">
        <v>93.0</v>
      </c>
      <c r="AP29" s="44">
        <v>50.0</v>
      </c>
      <c r="AQ29" s="44">
        <v>23.0</v>
      </c>
      <c r="AR29" s="44">
        <v>13.0</v>
      </c>
      <c r="AS29" s="44">
        <v>16.0</v>
      </c>
      <c r="AT29" s="44">
        <v>15.0</v>
      </c>
      <c r="AU29" s="44">
        <v>17.0</v>
      </c>
      <c r="AV29" s="44">
        <v>7.0</v>
      </c>
      <c r="AW29" s="44">
        <v>4.0</v>
      </c>
      <c r="AX29" s="44">
        <v>211.0</v>
      </c>
      <c r="AY29" s="44"/>
      <c r="AZ29" s="44">
        <v>120.0</v>
      </c>
      <c r="BA29" s="44"/>
      <c r="BB29" s="44">
        <v>100.0</v>
      </c>
      <c r="BC29" s="44"/>
      <c r="BD29" s="44">
        <v>191.0</v>
      </c>
      <c r="BE29" s="44"/>
      <c r="BF29" s="44">
        <v>53.0</v>
      </c>
      <c r="BG29" s="44"/>
      <c r="BH29" s="44">
        <v>28.0</v>
      </c>
      <c r="BI29" s="44"/>
      <c r="BJ29" s="44">
        <v>128.0</v>
      </c>
      <c r="BK29" s="44"/>
      <c r="BL29" s="44">
        <v>16.0</v>
      </c>
      <c r="BM29" s="44"/>
      <c r="BN29" s="44">
        <v>137.0</v>
      </c>
      <c r="BO29" s="44"/>
      <c r="BP29" s="44">
        <v>37.0</v>
      </c>
      <c r="BQ29" s="44"/>
      <c r="BR29" s="44">
        <v>43.0</v>
      </c>
      <c r="BS29" s="44"/>
      <c r="BT29" s="44">
        <v>50.0</v>
      </c>
      <c r="BU29" s="44"/>
      <c r="BV29" s="44">
        <v>70.0</v>
      </c>
      <c r="BW29" s="44"/>
      <c r="BX29" s="44">
        <v>159.0</v>
      </c>
      <c r="BY29" s="44"/>
      <c r="BZ29" s="44">
        <v>69.0</v>
      </c>
      <c r="CA29" s="44"/>
      <c r="CB29" s="44">
        <v>45.0</v>
      </c>
      <c r="CC29" s="44"/>
      <c r="CD29" s="44">
        <v>23.0</v>
      </c>
      <c r="CE29" s="44"/>
      <c r="CF29" s="44">
        <v>37.0</v>
      </c>
      <c r="CG29" s="44"/>
      <c r="CH29" s="44">
        <v>101.0</v>
      </c>
      <c r="CI29" s="44"/>
      <c r="CJ29" s="44">
        <v>154.0</v>
      </c>
      <c r="CK29" s="44"/>
      <c r="CL29" s="44">
        <v>105.0</v>
      </c>
      <c r="CM29" s="44"/>
      <c r="CN29" s="44">
        <v>322.0</v>
      </c>
      <c r="CO29" s="44"/>
      <c r="CP29" s="44"/>
      <c r="CQ29" s="44">
        <v>301.0</v>
      </c>
    </row>
    <row r="30" ht="15.75" customHeight="1">
      <c r="A30" s="44">
        <v>3158.0</v>
      </c>
      <c r="B30" s="44" t="s">
        <v>188</v>
      </c>
      <c r="C30" s="44" t="s">
        <v>640</v>
      </c>
      <c r="D30" s="44">
        <v>96324.0</v>
      </c>
      <c r="E30" s="44">
        <v>97307.0</v>
      </c>
      <c r="F30" s="44">
        <v>62070.0</v>
      </c>
      <c r="G30" s="44">
        <v>51152.0</v>
      </c>
      <c r="H30" s="44">
        <v>402.0</v>
      </c>
      <c r="I30" s="44">
        <v>456.0</v>
      </c>
      <c r="J30" s="44">
        <v>61668.0</v>
      </c>
      <c r="K30" s="44">
        <v>50696.0</v>
      </c>
      <c r="L30" s="44">
        <v>17032.0</v>
      </c>
      <c r="M30" s="44">
        <v>18416.0</v>
      </c>
      <c r="N30" s="44">
        <v>14374.0</v>
      </c>
      <c r="O30" s="44">
        <v>17919.0</v>
      </c>
      <c r="P30" s="44">
        <v>13082.0</v>
      </c>
      <c r="Q30" s="44">
        <v>5291.0</v>
      </c>
      <c r="R30" s="44">
        <v>2185.0</v>
      </c>
      <c r="S30" s="44">
        <v>1740.0</v>
      </c>
      <c r="T30" s="44">
        <v>5512.0</v>
      </c>
      <c r="U30" s="44">
        <v>3174.0</v>
      </c>
      <c r="V30" s="44"/>
      <c r="W30" s="44"/>
      <c r="X30" s="44">
        <v>3050.0</v>
      </c>
      <c r="Y30" s="44">
        <v>1296.0</v>
      </c>
      <c r="Z30" s="44">
        <v>330.0</v>
      </c>
      <c r="AA30" s="44">
        <v>194.0</v>
      </c>
      <c r="AB30" s="44">
        <v>454.0</v>
      </c>
      <c r="AC30" s="44">
        <v>558.0</v>
      </c>
      <c r="AD30" s="44">
        <v>1031.0</v>
      </c>
      <c r="AE30" s="44">
        <v>650.0</v>
      </c>
      <c r="AF30" s="44">
        <v>141.0</v>
      </c>
      <c r="AG30" s="44">
        <v>387.0</v>
      </c>
      <c r="AH30" s="44">
        <v>357.0</v>
      </c>
      <c r="AI30" s="44">
        <v>198.0</v>
      </c>
      <c r="AJ30" s="44">
        <v>256.0</v>
      </c>
      <c r="AK30" s="44">
        <v>69.0</v>
      </c>
      <c r="AL30" s="44">
        <v>1815.0</v>
      </c>
      <c r="AM30" s="44">
        <v>401.0</v>
      </c>
      <c r="AN30" s="44">
        <v>66.0</v>
      </c>
      <c r="AO30" s="44">
        <v>96.0</v>
      </c>
      <c r="AP30" s="44">
        <v>51.0</v>
      </c>
      <c r="AQ30" s="44">
        <v>13.0</v>
      </c>
      <c r="AR30" s="44">
        <v>15.0</v>
      </c>
      <c r="AS30" s="44">
        <v>27.0</v>
      </c>
      <c r="AT30" s="44">
        <v>10.0</v>
      </c>
      <c r="AU30" s="44">
        <v>14.0</v>
      </c>
      <c r="AV30" s="44">
        <v>8.0</v>
      </c>
      <c r="AW30" s="44">
        <v>10.0</v>
      </c>
      <c r="AX30" s="44">
        <v>193.0</v>
      </c>
      <c r="AY30" s="44"/>
      <c r="AZ30" s="44">
        <v>95.0</v>
      </c>
      <c r="BA30" s="44"/>
      <c r="BB30" s="44">
        <v>50.0</v>
      </c>
      <c r="BC30" s="44"/>
      <c r="BD30" s="44">
        <v>92.0</v>
      </c>
      <c r="BE30" s="44"/>
      <c r="BF30" s="44">
        <v>37.0</v>
      </c>
      <c r="BG30" s="44"/>
      <c r="BH30" s="44">
        <v>31.0</v>
      </c>
      <c r="BI30" s="44"/>
      <c r="BJ30" s="44">
        <v>129.0</v>
      </c>
      <c r="BK30" s="44"/>
      <c r="BL30" s="44">
        <v>9.0</v>
      </c>
      <c r="BM30" s="44"/>
      <c r="BN30" s="44">
        <v>105.0</v>
      </c>
      <c r="BO30" s="44"/>
      <c r="BP30" s="44">
        <v>25.0</v>
      </c>
      <c r="BQ30" s="44"/>
      <c r="BR30" s="44">
        <v>31.0</v>
      </c>
      <c r="BS30" s="44"/>
      <c r="BT30" s="44">
        <v>46.0</v>
      </c>
      <c r="BU30" s="44"/>
      <c r="BV30" s="44">
        <v>76.0</v>
      </c>
      <c r="BW30" s="44"/>
      <c r="BX30" s="44">
        <v>127.0</v>
      </c>
      <c r="BY30" s="44"/>
      <c r="BZ30" s="44">
        <v>125.0</v>
      </c>
      <c r="CA30" s="44"/>
      <c r="CB30" s="44">
        <v>51.0</v>
      </c>
      <c r="CC30" s="44"/>
      <c r="CD30" s="44">
        <v>17.0</v>
      </c>
      <c r="CE30" s="44"/>
      <c r="CF30" s="44">
        <v>29.0</v>
      </c>
      <c r="CG30" s="44"/>
      <c r="CH30" s="44">
        <v>95.0</v>
      </c>
      <c r="CI30" s="44"/>
      <c r="CJ30" s="44">
        <v>128.0</v>
      </c>
      <c r="CK30" s="44"/>
      <c r="CL30" s="44">
        <v>80.0</v>
      </c>
      <c r="CM30" s="44"/>
      <c r="CN30" s="44">
        <v>328.0</v>
      </c>
      <c r="CO30" s="44"/>
      <c r="CP30" s="44"/>
      <c r="CQ30" s="44">
        <v>243.0</v>
      </c>
    </row>
    <row r="31" ht="15.75" customHeight="1">
      <c r="A31" s="58">
        <v>3152.0</v>
      </c>
      <c r="B31" s="44" t="s">
        <v>182</v>
      </c>
      <c r="C31" s="44" t="s">
        <v>640</v>
      </c>
      <c r="D31" s="44">
        <v>253354.0</v>
      </c>
      <c r="E31" s="44">
        <v>257883.0</v>
      </c>
      <c r="F31" s="44">
        <v>152703.0</v>
      </c>
      <c r="G31" s="44">
        <v>129655.0</v>
      </c>
      <c r="H31" s="44">
        <v>745.0</v>
      </c>
      <c r="I31" s="44">
        <v>1196.0</v>
      </c>
      <c r="J31" s="44">
        <v>151958.0</v>
      </c>
      <c r="K31" s="44">
        <v>128459.0</v>
      </c>
      <c r="L31" s="44">
        <v>38912.0</v>
      </c>
      <c r="M31" s="44">
        <v>42274.0</v>
      </c>
      <c r="N31" s="44">
        <v>33889.0</v>
      </c>
      <c r="O31" s="44">
        <v>45744.0</v>
      </c>
      <c r="P31" s="44">
        <v>38410.0</v>
      </c>
      <c r="Q31" s="44">
        <v>16859.0</v>
      </c>
      <c r="R31" s="44">
        <v>6652.0</v>
      </c>
      <c r="S31" s="44">
        <v>6612.0</v>
      </c>
      <c r="T31" s="44">
        <v>10309.0</v>
      </c>
      <c r="U31" s="44">
        <v>6451.0</v>
      </c>
      <c r="V31" s="44"/>
      <c r="W31" s="44"/>
      <c r="X31" s="44">
        <v>6862.0</v>
      </c>
      <c r="Y31" s="44">
        <v>3078.0</v>
      </c>
      <c r="Z31" s="44">
        <v>1352.0</v>
      </c>
      <c r="AA31" s="44">
        <v>796.0</v>
      </c>
      <c r="AB31" s="44">
        <v>1010.0</v>
      </c>
      <c r="AC31" s="44">
        <v>1800.0</v>
      </c>
      <c r="AD31" s="44">
        <v>2055.0</v>
      </c>
      <c r="AE31" s="44">
        <v>1324.0</v>
      </c>
      <c r="AF31" s="44">
        <v>276.0</v>
      </c>
      <c r="AG31" s="44">
        <v>714.0</v>
      </c>
      <c r="AH31" s="44">
        <v>834.0</v>
      </c>
      <c r="AI31" s="44">
        <v>536.0</v>
      </c>
      <c r="AJ31" s="44">
        <v>666.0</v>
      </c>
      <c r="AK31" s="44">
        <v>277.0</v>
      </c>
      <c r="AL31" s="44">
        <v>4226.0</v>
      </c>
      <c r="AM31" s="44">
        <v>962.0</v>
      </c>
      <c r="AN31" s="44">
        <v>190.0</v>
      </c>
      <c r="AO31" s="44">
        <v>237.0</v>
      </c>
      <c r="AP31" s="44">
        <v>129.0</v>
      </c>
      <c r="AQ31" s="44">
        <v>59.0</v>
      </c>
      <c r="AR31" s="44">
        <v>73.0</v>
      </c>
      <c r="AS31" s="44">
        <v>119.0</v>
      </c>
      <c r="AT31" s="44">
        <v>50.0</v>
      </c>
      <c r="AU31" s="44">
        <v>69.0</v>
      </c>
      <c r="AV31" s="44">
        <v>16.0</v>
      </c>
      <c r="AW31" s="44">
        <v>20.0</v>
      </c>
      <c r="AX31" s="44">
        <v>375.0</v>
      </c>
      <c r="AY31" s="44"/>
      <c r="AZ31" s="44">
        <v>238.0</v>
      </c>
      <c r="BA31" s="44"/>
      <c r="BB31" s="44">
        <v>160.0</v>
      </c>
      <c r="BC31" s="44"/>
      <c r="BD31" s="44">
        <v>165.0</v>
      </c>
      <c r="BE31" s="44"/>
      <c r="BF31" s="44">
        <v>236.0</v>
      </c>
      <c r="BG31" s="44"/>
      <c r="BH31" s="44">
        <v>88.0</v>
      </c>
      <c r="BI31" s="44"/>
      <c r="BJ31" s="44">
        <v>834.0</v>
      </c>
      <c r="BK31" s="44"/>
      <c r="BL31" s="44">
        <v>27.0</v>
      </c>
      <c r="BM31" s="44"/>
      <c r="BN31" s="44">
        <v>280.0</v>
      </c>
      <c r="BO31" s="44"/>
      <c r="BP31" s="44">
        <v>64.0</v>
      </c>
      <c r="BQ31" s="44"/>
      <c r="BR31" s="44">
        <v>131.0</v>
      </c>
      <c r="BS31" s="44"/>
      <c r="BT31" s="44">
        <v>122.0</v>
      </c>
      <c r="BU31" s="44"/>
      <c r="BV31" s="44">
        <v>158.0</v>
      </c>
      <c r="BW31" s="44"/>
      <c r="BX31" s="44">
        <v>221.0</v>
      </c>
      <c r="BY31" s="44"/>
      <c r="BZ31" s="44">
        <v>206.0</v>
      </c>
      <c r="CA31" s="44"/>
      <c r="CB31" s="44">
        <v>93.0</v>
      </c>
      <c r="CC31" s="44"/>
      <c r="CD31" s="44">
        <v>67.0</v>
      </c>
      <c r="CE31" s="44"/>
      <c r="CF31" s="44">
        <v>419.0</v>
      </c>
      <c r="CG31" s="44"/>
      <c r="CH31" s="44">
        <v>393.0</v>
      </c>
      <c r="CI31" s="44"/>
      <c r="CJ31" s="44">
        <v>231.0</v>
      </c>
      <c r="CK31" s="44"/>
      <c r="CL31" s="44">
        <v>187.0</v>
      </c>
      <c r="CM31" s="44"/>
      <c r="CN31" s="44">
        <v>1352.0</v>
      </c>
      <c r="CO31" s="44"/>
      <c r="CP31" s="44"/>
      <c r="CQ31" s="44">
        <v>528.0</v>
      </c>
    </row>
    <row r="32" ht="15.75" customHeight="1">
      <c r="A32" s="44">
        <v>3241.0</v>
      </c>
      <c r="B32" s="44" t="s">
        <v>189</v>
      </c>
      <c r="C32" s="44" t="s">
        <v>640</v>
      </c>
      <c r="D32" s="44">
        <v>844533.0</v>
      </c>
      <c r="E32" s="44">
        <v>850194.0</v>
      </c>
      <c r="F32" s="44">
        <v>540175.0</v>
      </c>
      <c r="G32" s="44">
        <v>413626.0</v>
      </c>
      <c r="H32" s="44">
        <v>2752.0</v>
      </c>
      <c r="I32" s="44">
        <v>3664.0</v>
      </c>
      <c r="J32" s="44">
        <v>537423.0</v>
      </c>
      <c r="K32" s="44">
        <v>409962.0</v>
      </c>
      <c r="L32" s="44">
        <v>132337.0</v>
      </c>
      <c r="M32" s="44">
        <v>138479.0</v>
      </c>
      <c r="N32" s="44">
        <v>112047.0</v>
      </c>
      <c r="O32" s="44">
        <v>140049.0</v>
      </c>
      <c r="P32" s="44">
        <v>140558.0</v>
      </c>
      <c r="Q32" s="44">
        <v>55403.0</v>
      </c>
      <c r="R32" s="44">
        <v>23979.0</v>
      </c>
      <c r="S32" s="44">
        <v>19306.0</v>
      </c>
      <c r="T32" s="44">
        <v>43422.0</v>
      </c>
      <c r="U32" s="44">
        <v>23741.0</v>
      </c>
      <c r="V32" s="44"/>
      <c r="W32" s="44"/>
      <c r="X32" s="44">
        <v>26322.0</v>
      </c>
      <c r="Y32" s="44">
        <v>10885.0</v>
      </c>
      <c r="Z32" s="44">
        <v>3071.0</v>
      </c>
      <c r="AA32" s="44">
        <v>1580.0</v>
      </c>
      <c r="AB32" s="44">
        <v>4331.0</v>
      </c>
      <c r="AC32" s="44">
        <v>5228.0</v>
      </c>
      <c r="AD32" s="44">
        <v>7842.0</v>
      </c>
      <c r="AE32" s="44">
        <v>4257.0</v>
      </c>
      <c r="AF32" s="44">
        <v>726.0</v>
      </c>
      <c r="AG32" s="44">
        <v>1983.0</v>
      </c>
      <c r="AH32" s="44">
        <v>2872.0</v>
      </c>
      <c r="AI32" s="44">
        <v>1592.0</v>
      </c>
      <c r="AJ32" s="44">
        <v>2454.0</v>
      </c>
      <c r="AK32" s="44">
        <v>794.0</v>
      </c>
      <c r="AL32" s="44">
        <v>15886.0</v>
      </c>
      <c r="AM32" s="44">
        <v>2942.0</v>
      </c>
      <c r="AN32" s="44">
        <v>682.0</v>
      </c>
      <c r="AO32" s="44">
        <v>787.0</v>
      </c>
      <c r="AP32" s="44">
        <v>415.0</v>
      </c>
      <c r="AQ32" s="44">
        <v>176.0</v>
      </c>
      <c r="AR32" s="44">
        <v>290.0</v>
      </c>
      <c r="AS32" s="44">
        <v>288.0</v>
      </c>
      <c r="AT32" s="44">
        <v>229.0</v>
      </c>
      <c r="AU32" s="44">
        <v>179.0</v>
      </c>
      <c r="AV32" s="44">
        <v>56.0</v>
      </c>
      <c r="AW32" s="44">
        <v>80.0</v>
      </c>
      <c r="AX32" s="44">
        <v>1320.0</v>
      </c>
      <c r="AY32" s="44"/>
      <c r="AZ32" s="44">
        <v>779.0</v>
      </c>
      <c r="BA32" s="44"/>
      <c r="BB32" s="44">
        <v>859.0</v>
      </c>
      <c r="BC32" s="44"/>
      <c r="BD32" s="44">
        <v>1842.0</v>
      </c>
      <c r="BE32" s="44"/>
      <c r="BF32" s="44">
        <v>524.0</v>
      </c>
      <c r="BG32" s="44"/>
      <c r="BH32" s="44">
        <v>311.0</v>
      </c>
      <c r="BI32" s="44"/>
      <c r="BJ32" s="44">
        <v>2130.0</v>
      </c>
      <c r="BK32" s="44"/>
      <c r="BL32" s="44">
        <v>101.0</v>
      </c>
      <c r="BM32" s="44"/>
      <c r="BN32" s="44">
        <v>1080.0</v>
      </c>
      <c r="BO32" s="44"/>
      <c r="BP32" s="44">
        <v>276.0</v>
      </c>
      <c r="BQ32" s="44"/>
      <c r="BR32" s="44">
        <v>333.0</v>
      </c>
      <c r="BS32" s="44"/>
      <c r="BT32" s="44">
        <v>403.0</v>
      </c>
      <c r="BU32" s="44"/>
      <c r="BV32" s="44">
        <v>621.0</v>
      </c>
      <c r="BW32" s="44"/>
      <c r="BX32" s="44">
        <v>1048.0</v>
      </c>
      <c r="BY32" s="44"/>
      <c r="BZ32" s="44">
        <v>558.0</v>
      </c>
      <c r="CA32" s="44"/>
      <c r="CB32" s="44">
        <v>406.0</v>
      </c>
      <c r="CC32" s="44"/>
      <c r="CD32" s="44">
        <v>260.0</v>
      </c>
      <c r="CE32" s="44"/>
      <c r="CF32" s="44">
        <v>650.0</v>
      </c>
      <c r="CG32" s="44"/>
      <c r="CH32" s="44">
        <v>1166.0</v>
      </c>
      <c r="CI32" s="44"/>
      <c r="CJ32" s="44">
        <v>865.0</v>
      </c>
      <c r="CK32" s="44"/>
      <c r="CL32" s="44">
        <v>761.0</v>
      </c>
      <c r="CM32" s="44"/>
      <c r="CN32" s="44">
        <v>3611.0</v>
      </c>
      <c r="CO32" s="44"/>
      <c r="CP32" s="44"/>
      <c r="CQ32" s="44">
        <v>2213.0</v>
      </c>
    </row>
    <row r="33" ht="15.75" customHeight="1">
      <c r="A33" s="44">
        <v>3251.0</v>
      </c>
      <c r="B33" s="44" t="s">
        <v>190</v>
      </c>
      <c r="C33" s="44" t="s">
        <v>640</v>
      </c>
      <c r="D33" s="44">
        <v>169375.0</v>
      </c>
      <c r="E33" s="44">
        <v>168403.0</v>
      </c>
      <c r="F33" s="44">
        <v>105348.0</v>
      </c>
      <c r="G33" s="44">
        <v>83526.0</v>
      </c>
      <c r="H33" s="44">
        <v>681.0</v>
      </c>
      <c r="I33" s="44">
        <v>707.0</v>
      </c>
      <c r="J33" s="44">
        <v>104667.0</v>
      </c>
      <c r="K33" s="44">
        <v>82819.0</v>
      </c>
      <c r="L33" s="44">
        <v>33709.0</v>
      </c>
      <c r="M33" s="44">
        <v>33554.0</v>
      </c>
      <c r="N33" s="44">
        <v>21150.0</v>
      </c>
      <c r="O33" s="44">
        <v>25742.0</v>
      </c>
      <c r="P33" s="44">
        <v>22484.0</v>
      </c>
      <c r="Q33" s="44">
        <v>8689.0</v>
      </c>
      <c r="R33" s="44">
        <v>3533.0</v>
      </c>
      <c r="S33" s="44">
        <v>3130.0</v>
      </c>
      <c r="T33" s="44">
        <v>7850.0</v>
      </c>
      <c r="U33" s="44">
        <v>4320.0</v>
      </c>
      <c r="V33" s="44"/>
      <c r="W33" s="44"/>
      <c r="X33" s="44">
        <v>6581.0</v>
      </c>
      <c r="Y33" s="44">
        <v>3023.0</v>
      </c>
      <c r="Z33" s="44">
        <v>710.0</v>
      </c>
      <c r="AA33" s="44">
        <v>366.0</v>
      </c>
      <c r="AB33" s="44">
        <v>601.0</v>
      </c>
      <c r="AC33" s="44">
        <v>845.0</v>
      </c>
      <c r="AD33" s="44">
        <v>1418.0</v>
      </c>
      <c r="AE33" s="44">
        <v>1015.0</v>
      </c>
      <c r="AF33" s="44">
        <v>155.0</v>
      </c>
      <c r="AG33" s="44">
        <v>424.0</v>
      </c>
      <c r="AH33" s="44">
        <v>665.0</v>
      </c>
      <c r="AI33" s="44">
        <v>484.0</v>
      </c>
      <c r="AJ33" s="44">
        <v>524.0</v>
      </c>
      <c r="AK33" s="44">
        <v>150.0</v>
      </c>
      <c r="AL33" s="44">
        <v>2189.0</v>
      </c>
      <c r="AM33" s="44">
        <v>351.0</v>
      </c>
      <c r="AN33" s="44">
        <v>131.0</v>
      </c>
      <c r="AO33" s="44">
        <v>191.0</v>
      </c>
      <c r="AP33" s="44">
        <v>59.0</v>
      </c>
      <c r="AQ33" s="44">
        <v>31.0</v>
      </c>
      <c r="AR33" s="44">
        <v>24.0</v>
      </c>
      <c r="AS33" s="44">
        <v>37.0</v>
      </c>
      <c r="AT33" s="44">
        <v>19.0</v>
      </c>
      <c r="AU33" s="44">
        <v>14.0</v>
      </c>
      <c r="AV33" s="44">
        <v>12.0</v>
      </c>
      <c r="AW33" s="44">
        <v>11.0</v>
      </c>
      <c r="AX33" s="44">
        <v>296.0</v>
      </c>
      <c r="AY33" s="44"/>
      <c r="AZ33" s="44">
        <v>136.0</v>
      </c>
      <c r="BA33" s="44"/>
      <c r="BB33" s="44">
        <v>98.0</v>
      </c>
      <c r="BC33" s="44"/>
      <c r="BD33" s="44">
        <v>80.0</v>
      </c>
      <c r="BE33" s="44"/>
      <c r="BF33" s="44">
        <v>98.0</v>
      </c>
      <c r="BG33" s="44"/>
      <c r="BH33" s="44">
        <v>59.0</v>
      </c>
      <c r="BI33" s="44"/>
      <c r="BJ33" s="44">
        <v>195.0</v>
      </c>
      <c r="BK33" s="44"/>
      <c r="BL33" s="44">
        <v>22.0</v>
      </c>
      <c r="BM33" s="44"/>
      <c r="BN33" s="44">
        <v>168.0</v>
      </c>
      <c r="BO33" s="44"/>
      <c r="BP33" s="44">
        <v>51.0</v>
      </c>
      <c r="BQ33" s="44"/>
      <c r="BR33" s="44">
        <v>66.0</v>
      </c>
      <c r="BS33" s="44"/>
      <c r="BT33" s="44">
        <v>67.0</v>
      </c>
      <c r="BU33" s="44"/>
      <c r="BV33" s="44">
        <v>117.0</v>
      </c>
      <c r="BW33" s="44"/>
      <c r="BX33" s="44">
        <v>175.0</v>
      </c>
      <c r="BY33" s="44"/>
      <c r="BZ33" s="44">
        <v>91.0</v>
      </c>
      <c r="CA33" s="44"/>
      <c r="CB33" s="44">
        <v>73.0</v>
      </c>
      <c r="CC33" s="44"/>
      <c r="CD33" s="44">
        <v>25.0</v>
      </c>
      <c r="CE33" s="44"/>
      <c r="CF33" s="44">
        <v>81.0</v>
      </c>
      <c r="CG33" s="44"/>
      <c r="CH33" s="44">
        <v>175.0</v>
      </c>
      <c r="CI33" s="44"/>
      <c r="CJ33" s="44">
        <v>190.0</v>
      </c>
      <c r="CK33" s="44"/>
      <c r="CL33" s="44">
        <v>163.0</v>
      </c>
      <c r="CM33" s="44"/>
      <c r="CN33" s="44">
        <v>427.0</v>
      </c>
      <c r="CO33" s="44"/>
      <c r="CP33" s="44"/>
      <c r="CQ33" s="44">
        <v>442.0</v>
      </c>
    </row>
    <row r="34" ht="15.75" customHeight="1">
      <c r="A34" s="44">
        <v>3252.0</v>
      </c>
      <c r="B34" s="44" t="s">
        <v>191</v>
      </c>
      <c r="C34" s="44" t="s">
        <v>640</v>
      </c>
      <c r="D34" s="44">
        <v>116288.0</v>
      </c>
      <c r="E34" s="44">
        <v>118875.0</v>
      </c>
      <c r="F34" s="44">
        <v>67945.0</v>
      </c>
      <c r="G34" s="44">
        <v>58476.0</v>
      </c>
      <c r="H34" s="44">
        <v>413.0</v>
      </c>
      <c r="I34" s="44">
        <v>633.0</v>
      </c>
      <c r="J34" s="44">
        <v>67532.0</v>
      </c>
      <c r="K34" s="44">
        <v>57843.0</v>
      </c>
      <c r="L34" s="44">
        <v>19200.0</v>
      </c>
      <c r="M34" s="44">
        <v>21213.0</v>
      </c>
      <c r="N34" s="44">
        <v>15755.0</v>
      </c>
      <c r="O34" s="44">
        <v>21083.0</v>
      </c>
      <c r="P34" s="44">
        <v>13908.0</v>
      </c>
      <c r="Q34" s="44">
        <v>5457.0</v>
      </c>
      <c r="R34" s="44">
        <v>2609.0</v>
      </c>
      <c r="S34" s="44">
        <v>2193.0</v>
      </c>
      <c r="T34" s="44">
        <v>6648.0</v>
      </c>
      <c r="U34" s="44">
        <v>3518.0</v>
      </c>
      <c r="V34" s="44"/>
      <c r="W34" s="44"/>
      <c r="X34" s="44">
        <v>3180.0</v>
      </c>
      <c r="Y34" s="44">
        <v>1337.0</v>
      </c>
      <c r="Z34" s="44">
        <v>424.0</v>
      </c>
      <c r="AA34" s="44">
        <v>216.0</v>
      </c>
      <c r="AB34" s="44">
        <v>434.0</v>
      </c>
      <c r="AC34" s="44">
        <v>659.0</v>
      </c>
      <c r="AD34" s="44">
        <v>971.0</v>
      </c>
      <c r="AE34" s="44">
        <v>689.0</v>
      </c>
      <c r="AF34" s="44">
        <v>119.0</v>
      </c>
      <c r="AG34" s="44">
        <v>364.0</v>
      </c>
      <c r="AH34" s="44">
        <v>441.0</v>
      </c>
      <c r="AI34" s="44">
        <v>305.0</v>
      </c>
      <c r="AJ34" s="44">
        <v>225.0</v>
      </c>
      <c r="AK34" s="44">
        <v>66.0</v>
      </c>
      <c r="AL34" s="44">
        <v>1273.0</v>
      </c>
      <c r="AM34" s="44">
        <v>204.0</v>
      </c>
      <c r="AN34" s="44">
        <v>109.0</v>
      </c>
      <c r="AO34" s="44">
        <v>136.0</v>
      </c>
      <c r="AP34" s="44">
        <v>67.0</v>
      </c>
      <c r="AQ34" s="44">
        <v>27.0</v>
      </c>
      <c r="AR34" s="44">
        <v>15.0</v>
      </c>
      <c r="AS34" s="44">
        <v>28.0</v>
      </c>
      <c r="AT34" s="44">
        <v>8.0</v>
      </c>
      <c r="AU34" s="44">
        <v>13.0</v>
      </c>
      <c r="AV34" s="44">
        <v>11.0</v>
      </c>
      <c r="AW34" s="44">
        <v>16.0</v>
      </c>
      <c r="AX34" s="44">
        <v>249.0</v>
      </c>
      <c r="AY34" s="44"/>
      <c r="AZ34" s="44">
        <v>150.0</v>
      </c>
      <c r="BA34" s="44"/>
      <c r="BB34" s="44">
        <v>110.0</v>
      </c>
      <c r="BC34" s="44"/>
      <c r="BD34" s="44">
        <v>102.0</v>
      </c>
      <c r="BE34" s="44"/>
      <c r="BF34" s="44">
        <v>46.0</v>
      </c>
      <c r="BG34" s="44"/>
      <c r="BH34" s="44">
        <v>38.0</v>
      </c>
      <c r="BI34" s="44"/>
      <c r="BJ34" s="44">
        <v>141.0</v>
      </c>
      <c r="BK34" s="44"/>
      <c r="BL34" s="44">
        <v>15.0</v>
      </c>
      <c r="BM34" s="44"/>
      <c r="BN34" s="44">
        <v>137.0</v>
      </c>
      <c r="BO34" s="44"/>
      <c r="BP34" s="44">
        <v>47.0</v>
      </c>
      <c r="BQ34" s="44"/>
      <c r="BR34" s="44">
        <v>47.0</v>
      </c>
      <c r="BS34" s="44"/>
      <c r="BT34" s="44">
        <v>53.0</v>
      </c>
      <c r="BU34" s="44"/>
      <c r="BV34" s="44">
        <v>119.0</v>
      </c>
      <c r="BW34" s="44"/>
      <c r="BX34" s="44">
        <v>133.0</v>
      </c>
      <c r="BY34" s="44"/>
      <c r="BZ34" s="44">
        <v>68.0</v>
      </c>
      <c r="CA34" s="44"/>
      <c r="CB34" s="44">
        <v>40.0</v>
      </c>
      <c r="CC34" s="44"/>
      <c r="CD34" s="44">
        <v>22.0</v>
      </c>
      <c r="CE34" s="44"/>
      <c r="CF34" s="44">
        <v>41.0</v>
      </c>
      <c r="CG34" s="44"/>
      <c r="CH34" s="44">
        <v>79.0</v>
      </c>
      <c r="CI34" s="44"/>
      <c r="CJ34" s="44">
        <v>131.0</v>
      </c>
      <c r="CK34" s="44"/>
      <c r="CL34" s="44">
        <v>87.0</v>
      </c>
      <c r="CM34" s="44"/>
      <c r="CN34" s="44">
        <v>280.0</v>
      </c>
      <c r="CO34" s="44"/>
      <c r="CP34" s="44"/>
      <c r="CQ34" s="44">
        <v>319.0</v>
      </c>
    </row>
    <row r="35" ht="15.75" customHeight="1">
      <c r="A35" s="44">
        <v>3254.0</v>
      </c>
      <c r="B35" s="44" t="s">
        <v>192</v>
      </c>
      <c r="C35" s="44" t="s">
        <v>640</v>
      </c>
      <c r="D35" s="44">
        <v>217020.0</v>
      </c>
      <c r="E35" s="44">
        <v>219042.0</v>
      </c>
      <c r="F35" s="44">
        <v>135482.0</v>
      </c>
      <c r="G35" s="44">
        <v>106129.0</v>
      </c>
      <c r="H35" s="44">
        <v>663.0</v>
      </c>
      <c r="I35" s="44">
        <v>841.0</v>
      </c>
      <c r="J35" s="44">
        <v>134819.0</v>
      </c>
      <c r="K35" s="44">
        <v>105288.0</v>
      </c>
      <c r="L35" s="44">
        <v>37713.0</v>
      </c>
      <c r="M35" s="44">
        <v>38598.0</v>
      </c>
      <c r="N35" s="44">
        <v>31123.0</v>
      </c>
      <c r="O35" s="44">
        <v>37408.0</v>
      </c>
      <c r="P35" s="44">
        <v>30585.0</v>
      </c>
      <c r="Q35" s="44">
        <v>11780.0</v>
      </c>
      <c r="R35" s="44">
        <v>5024.0</v>
      </c>
      <c r="S35" s="44">
        <v>4195.0</v>
      </c>
      <c r="T35" s="44">
        <v>11272.0</v>
      </c>
      <c r="U35" s="44">
        <v>5842.0</v>
      </c>
      <c r="V35" s="44"/>
      <c r="W35" s="44"/>
      <c r="X35" s="44">
        <v>6048.0</v>
      </c>
      <c r="Y35" s="44">
        <v>2145.0</v>
      </c>
      <c r="Z35" s="44">
        <v>747.0</v>
      </c>
      <c r="AA35" s="44">
        <v>321.0</v>
      </c>
      <c r="AB35" s="44">
        <v>773.0</v>
      </c>
      <c r="AC35" s="44">
        <v>1123.0</v>
      </c>
      <c r="AD35" s="44">
        <v>2050.0</v>
      </c>
      <c r="AE35" s="44">
        <v>1154.0</v>
      </c>
      <c r="AF35" s="44">
        <v>260.0</v>
      </c>
      <c r="AG35" s="44">
        <v>614.0</v>
      </c>
      <c r="AH35" s="44">
        <v>879.0</v>
      </c>
      <c r="AI35" s="44">
        <v>457.0</v>
      </c>
      <c r="AJ35" s="44">
        <v>555.0</v>
      </c>
      <c r="AK35" s="44">
        <v>186.0</v>
      </c>
      <c r="AL35" s="44">
        <v>3216.0</v>
      </c>
      <c r="AM35" s="44">
        <v>529.0</v>
      </c>
      <c r="AN35" s="44">
        <v>209.0</v>
      </c>
      <c r="AO35" s="44">
        <v>225.0</v>
      </c>
      <c r="AP35" s="44">
        <v>132.0</v>
      </c>
      <c r="AQ35" s="44">
        <v>51.0</v>
      </c>
      <c r="AR35" s="44">
        <v>54.0</v>
      </c>
      <c r="AS35" s="44">
        <v>40.0</v>
      </c>
      <c r="AT35" s="44">
        <v>25.0</v>
      </c>
      <c r="AU35" s="44">
        <v>23.0</v>
      </c>
      <c r="AV35" s="44">
        <v>20.0</v>
      </c>
      <c r="AW35" s="44">
        <v>17.0</v>
      </c>
      <c r="AX35" s="44">
        <v>410.0</v>
      </c>
      <c r="AY35" s="44"/>
      <c r="AZ35" s="44">
        <v>215.0</v>
      </c>
      <c r="BA35" s="44"/>
      <c r="BB35" s="44">
        <v>224.0</v>
      </c>
      <c r="BC35" s="44"/>
      <c r="BD35" s="44">
        <v>165.0</v>
      </c>
      <c r="BE35" s="44"/>
      <c r="BF35" s="44">
        <v>133.0</v>
      </c>
      <c r="BG35" s="44"/>
      <c r="BH35" s="44">
        <v>73.0</v>
      </c>
      <c r="BI35" s="44"/>
      <c r="BJ35" s="44">
        <v>307.0</v>
      </c>
      <c r="BK35" s="44"/>
      <c r="BL35" s="44">
        <v>35.0</v>
      </c>
      <c r="BM35" s="44"/>
      <c r="BN35" s="44">
        <v>253.0</v>
      </c>
      <c r="BO35" s="44"/>
      <c r="BP35" s="44">
        <v>104.0</v>
      </c>
      <c r="BQ35" s="44"/>
      <c r="BR35" s="44">
        <v>84.0</v>
      </c>
      <c r="BS35" s="44"/>
      <c r="BT35" s="44">
        <v>99.0</v>
      </c>
      <c r="BU35" s="44"/>
      <c r="BV35" s="44">
        <v>143.0</v>
      </c>
      <c r="BW35" s="44"/>
      <c r="BX35" s="44">
        <v>232.0</v>
      </c>
      <c r="BY35" s="44"/>
      <c r="BZ35" s="44">
        <v>131.0</v>
      </c>
      <c r="CA35" s="44"/>
      <c r="CB35" s="44">
        <v>91.0</v>
      </c>
      <c r="CC35" s="44"/>
      <c r="CD35" s="44">
        <v>46.0</v>
      </c>
      <c r="CE35" s="44"/>
      <c r="CF35" s="44">
        <v>113.0</v>
      </c>
      <c r="CG35" s="44"/>
      <c r="CH35" s="44">
        <v>238.0</v>
      </c>
      <c r="CI35" s="44"/>
      <c r="CJ35" s="44">
        <v>236.0</v>
      </c>
      <c r="CK35" s="44"/>
      <c r="CL35" s="44">
        <v>175.0</v>
      </c>
      <c r="CM35" s="44"/>
      <c r="CN35" s="44">
        <v>627.0</v>
      </c>
      <c r="CO35" s="44"/>
      <c r="CP35" s="44"/>
      <c r="CQ35" s="44">
        <v>580.0</v>
      </c>
    </row>
    <row r="36" ht="15.75" customHeight="1">
      <c r="A36" s="44">
        <v>3255.0</v>
      </c>
      <c r="B36" s="44" t="s">
        <v>193</v>
      </c>
      <c r="C36" s="44" t="s">
        <v>640</v>
      </c>
      <c r="D36" s="44">
        <v>55950.0</v>
      </c>
      <c r="E36" s="44">
        <v>58035.0</v>
      </c>
      <c r="F36" s="44">
        <v>33503.0</v>
      </c>
      <c r="G36" s="44">
        <v>27290.0</v>
      </c>
      <c r="H36" s="44">
        <v>372.0</v>
      </c>
      <c r="I36" s="44">
        <v>349.0</v>
      </c>
      <c r="J36" s="44">
        <v>33131.0</v>
      </c>
      <c r="K36" s="44">
        <v>26941.0</v>
      </c>
      <c r="L36" s="44">
        <v>9913.0</v>
      </c>
      <c r="M36" s="44">
        <v>9641.0</v>
      </c>
      <c r="N36" s="44">
        <v>9336.0</v>
      </c>
      <c r="O36" s="44">
        <v>10434.0</v>
      </c>
      <c r="P36" s="44">
        <v>5508.0</v>
      </c>
      <c r="Q36" s="44">
        <v>2473.0</v>
      </c>
      <c r="R36" s="44">
        <v>924.0</v>
      </c>
      <c r="S36" s="44">
        <v>899.0</v>
      </c>
      <c r="T36" s="44">
        <v>2759.0</v>
      </c>
      <c r="U36" s="44">
        <v>1277.0</v>
      </c>
      <c r="V36" s="44"/>
      <c r="W36" s="44"/>
      <c r="X36" s="44">
        <v>1902.0</v>
      </c>
      <c r="Y36" s="44">
        <v>912.0</v>
      </c>
      <c r="Z36" s="44">
        <v>167.0</v>
      </c>
      <c r="AA36" s="44">
        <v>88.0</v>
      </c>
      <c r="AB36" s="44">
        <v>188.0</v>
      </c>
      <c r="AC36" s="44">
        <v>266.0</v>
      </c>
      <c r="AD36" s="44">
        <v>435.0</v>
      </c>
      <c r="AE36" s="44">
        <v>272.0</v>
      </c>
      <c r="AF36" s="44">
        <v>72.0</v>
      </c>
      <c r="AG36" s="44">
        <v>169.0</v>
      </c>
      <c r="AH36" s="44">
        <v>234.0</v>
      </c>
      <c r="AI36" s="44">
        <v>125.0</v>
      </c>
      <c r="AJ36" s="44">
        <v>98.0</v>
      </c>
      <c r="AK36" s="44">
        <v>26.0</v>
      </c>
      <c r="AL36" s="44">
        <v>558.0</v>
      </c>
      <c r="AM36" s="44">
        <v>107.0</v>
      </c>
      <c r="AN36" s="44">
        <v>56.0</v>
      </c>
      <c r="AO36" s="44">
        <v>43.0</v>
      </c>
      <c r="AP36" s="44">
        <v>46.0</v>
      </c>
      <c r="AQ36" s="44">
        <v>17.0</v>
      </c>
      <c r="AR36" s="44">
        <v>11.0</v>
      </c>
      <c r="AS36" s="44">
        <v>9.0</v>
      </c>
      <c r="AT36" s="44">
        <v>2.0</v>
      </c>
      <c r="AU36" s="44">
        <v>5.0</v>
      </c>
      <c r="AV36" s="44">
        <v>3.0</v>
      </c>
      <c r="AW36" s="44">
        <v>3.0</v>
      </c>
      <c r="AX36" s="44">
        <v>116.0</v>
      </c>
      <c r="AY36" s="44"/>
      <c r="AZ36" s="44">
        <v>69.0</v>
      </c>
      <c r="BA36" s="44"/>
      <c r="BB36" s="44">
        <v>88.0</v>
      </c>
      <c r="BC36" s="44"/>
      <c r="BD36" s="44">
        <v>32.0</v>
      </c>
      <c r="BE36" s="44"/>
      <c r="BF36" s="44">
        <v>31.0</v>
      </c>
      <c r="BG36" s="44"/>
      <c r="BH36" s="44">
        <v>23.0</v>
      </c>
      <c r="BI36" s="44"/>
      <c r="BJ36" s="44">
        <v>43.0</v>
      </c>
      <c r="BK36" s="44"/>
      <c r="BL36" s="44">
        <v>8.0</v>
      </c>
      <c r="BM36" s="44"/>
      <c r="BN36" s="44">
        <v>40.0</v>
      </c>
      <c r="BO36" s="44"/>
      <c r="BP36" s="44">
        <v>15.0</v>
      </c>
      <c r="BQ36" s="44"/>
      <c r="BR36" s="44">
        <v>26.0</v>
      </c>
      <c r="BS36" s="44"/>
      <c r="BT36" s="44">
        <v>33.0</v>
      </c>
      <c r="BU36" s="44"/>
      <c r="BV36" s="44">
        <v>34.0</v>
      </c>
      <c r="BW36" s="44"/>
      <c r="BX36" s="44">
        <v>54.0</v>
      </c>
      <c r="BY36" s="44"/>
      <c r="BZ36" s="44">
        <v>27.0</v>
      </c>
      <c r="CA36" s="44"/>
      <c r="CB36" s="44">
        <v>17.0</v>
      </c>
      <c r="CC36" s="44"/>
      <c r="CD36" s="44">
        <v>14.0</v>
      </c>
      <c r="CE36" s="44"/>
      <c r="CF36" s="44">
        <v>23.0</v>
      </c>
      <c r="CG36" s="44"/>
      <c r="CH36" s="44">
        <v>41.0</v>
      </c>
      <c r="CI36" s="44"/>
      <c r="CJ36" s="44">
        <v>52.0</v>
      </c>
      <c r="CK36" s="44"/>
      <c r="CL36" s="44">
        <v>33.0</v>
      </c>
      <c r="CM36" s="44"/>
      <c r="CN36" s="44">
        <v>100.0</v>
      </c>
      <c r="CO36" s="44"/>
      <c r="CP36" s="44"/>
      <c r="CQ36" s="44">
        <v>175.0</v>
      </c>
    </row>
    <row r="37" ht="15.75" customHeight="1">
      <c r="A37" s="44">
        <v>3256.0</v>
      </c>
      <c r="B37" s="44" t="s">
        <v>194</v>
      </c>
      <c r="C37" s="44" t="s">
        <v>640</v>
      </c>
      <c r="D37" s="44">
        <v>94437.0</v>
      </c>
      <c r="E37" s="44">
        <v>95424.0</v>
      </c>
      <c r="F37" s="44">
        <v>53561.0</v>
      </c>
      <c r="G37" s="44">
        <v>41146.0</v>
      </c>
      <c r="H37" s="44">
        <v>352.0</v>
      </c>
      <c r="I37" s="44">
        <v>288.0</v>
      </c>
      <c r="J37" s="44">
        <v>53209.0</v>
      </c>
      <c r="K37" s="44">
        <v>40858.0</v>
      </c>
      <c r="L37" s="44">
        <v>17389.0</v>
      </c>
      <c r="M37" s="44">
        <v>17460.0</v>
      </c>
      <c r="N37" s="44">
        <v>11554.0</v>
      </c>
      <c r="O37" s="44">
        <v>13203.0</v>
      </c>
      <c r="P37" s="44">
        <v>10762.0</v>
      </c>
      <c r="Q37" s="44">
        <v>3978.0</v>
      </c>
      <c r="R37" s="44">
        <v>1657.0</v>
      </c>
      <c r="S37" s="44">
        <v>1362.0</v>
      </c>
      <c r="T37" s="44">
        <v>4601.0</v>
      </c>
      <c r="U37" s="44">
        <v>1908.0</v>
      </c>
      <c r="V37" s="44"/>
      <c r="W37" s="44"/>
      <c r="X37" s="44">
        <v>2554.0</v>
      </c>
      <c r="Y37" s="44">
        <v>857.0</v>
      </c>
      <c r="Z37" s="44">
        <v>323.0</v>
      </c>
      <c r="AA37" s="44">
        <v>146.0</v>
      </c>
      <c r="AB37" s="44">
        <v>324.0</v>
      </c>
      <c r="AC37" s="44">
        <v>438.0</v>
      </c>
      <c r="AD37" s="44">
        <v>693.0</v>
      </c>
      <c r="AE37" s="44">
        <v>430.0</v>
      </c>
      <c r="AF37" s="44">
        <v>114.0</v>
      </c>
      <c r="AG37" s="44">
        <v>271.0</v>
      </c>
      <c r="AH37" s="44">
        <v>351.0</v>
      </c>
      <c r="AI37" s="44">
        <v>210.0</v>
      </c>
      <c r="AJ37" s="44">
        <v>159.0</v>
      </c>
      <c r="AK37" s="44">
        <v>51.0</v>
      </c>
      <c r="AL37" s="44">
        <v>1069.0</v>
      </c>
      <c r="AM37" s="44">
        <v>190.0</v>
      </c>
      <c r="AN37" s="44">
        <v>79.0</v>
      </c>
      <c r="AO37" s="44">
        <v>75.0</v>
      </c>
      <c r="AP37" s="44">
        <v>41.0</v>
      </c>
      <c r="AQ37" s="44">
        <v>15.0</v>
      </c>
      <c r="AR37" s="44">
        <v>14.0</v>
      </c>
      <c r="AS37" s="44">
        <v>13.0</v>
      </c>
      <c r="AT37" s="44">
        <v>8.0</v>
      </c>
      <c r="AU37" s="44">
        <v>4.0</v>
      </c>
      <c r="AV37" s="44">
        <v>10.0</v>
      </c>
      <c r="AW37" s="44">
        <v>10.0</v>
      </c>
      <c r="AX37" s="44">
        <v>121.0</v>
      </c>
      <c r="AY37" s="44"/>
      <c r="AZ37" s="44">
        <v>88.0</v>
      </c>
      <c r="BA37" s="44"/>
      <c r="BB37" s="44">
        <v>51.0</v>
      </c>
      <c r="BC37" s="44"/>
      <c r="BD37" s="44">
        <v>27.0</v>
      </c>
      <c r="BE37" s="44"/>
      <c r="BF37" s="44">
        <v>58.0</v>
      </c>
      <c r="BG37" s="44"/>
      <c r="BH37" s="44">
        <v>31.0</v>
      </c>
      <c r="BI37" s="44"/>
      <c r="BJ37" s="44">
        <v>116.0</v>
      </c>
      <c r="BK37" s="44"/>
      <c r="BL37" s="44">
        <v>11.0</v>
      </c>
      <c r="BM37" s="44"/>
      <c r="BN37" s="44">
        <v>89.0</v>
      </c>
      <c r="BO37" s="44"/>
      <c r="BP37" s="44">
        <v>30.0</v>
      </c>
      <c r="BQ37" s="44"/>
      <c r="BR37" s="44">
        <v>34.0</v>
      </c>
      <c r="BS37" s="44"/>
      <c r="BT37" s="44">
        <v>49.0</v>
      </c>
      <c r="BU37" s="44"/>
      <c r="BV37" s="44">
        <v>67.0</v>
      </c>
      <c r="BW37" s="44"/>
      <c r="BX37" s="44">
        <v>94.0</v>
      </c>
      <c r="BY37" s="44"/>
      <c r="BZ37" s="44">
        <v>53.0</v>
      </c>
      <c r="CA37" s="44"/>
      <c r="CB37" s="44">
        <v>45.0</v>
      </c>
      <c r="CC37" s="44"/>
      <c r="CD37" s="44">
        <v>16.0</v>
      </c>
      <c r="CE37" s="44"/>
      <c r="CF37" s="44">
        <v>34.0</v>
      </c>
      <c r="CG37" s="44"/>
      <c r="CH37" s="44">
        <v>91.0</v>
      </c>
      <c r="CI37" s="44"/>
      <c r="CJ37" s="44">
        <v>94.0</v>
      </c>
      <c r="CK37" s="44"/>
      <c r="CL37" s="44">
        <v>104.0</v>
      </c>
      <c r="CM37" s="44"/>
      <c r="CN37" s="44">
        <v>204.0</v>
      </c>
      <c r="CO37" s="44"/>
      <c r="CP37" s="44"/>
      <c r="CQ37" s="44">
        <v>237.0</v>
      </c>
    </row>
    <row r="38" ht="15.75" customHeight="1">
      <c r="A38" s="44">
        <v>3257.0</v>
      </c>
      <c r="B38" s="44" t="s">
        <v>195</v>
      </c>
      <c r="C38" s="44" t="s">
        <v>640</v>
      </c>
      <c r="D38" s="44">
        <v>124384.0</v>
      </c>
      <c r="E38" s="44">
        <v>125366.0</v>
      </c>
      <c r="F38" s="44">
        <v>72992.0</v>
      </c>
      <c r="G38" s="44">
        <v>63465.0</v>
      </c>
      <c r="H38" s="44">
        <v>399.0</v>
      </c>
      <c r="I38" s="44">
        <v>594.0</v>
      </c>
      <c r="J38" s="44">
        <v>72593.0</v>
      </c>
      <c r="K38" s="44">
        <v>62871.0</v>
      </c>
      <c r="L38" s="44">
        <v>20079.0</v>
      </c>
      <c r="M38" s="44">
        <v>23220.0</v>
      </c>
      <c r="N38" s="44">
        <v>17483.0</v>
      </c>
      <c r="O38" s="44">
        <v>23669.0</v>
      </c>
      <c r="P38" s="44">
        <v>15795.0</v>
      </c>
      <c r="Q38" s="44">
        <v>5747.0</v>
      </c>
      <c r="R38" s="44">
        <v>2296.0</v>
      </c>
      <c r="S38" s="44">
        <v>2113.0</v>
      </c>
      <c r="T38" s="44">
        <v>6544.0</v>
      </c>
      <c r="U38" s="44">
        <v>3665.0</v>
      </c>
      <c r="V38" s="44"/>
      <c r="W38" s="44"/>
      <c r="X38" s="44">
        <v>3234.0</v>
      </c>
      <c r="Y38" s="44">
        <v>1222.0</v>
      </c>
      <c r="Z38" s="44">
        <v>496.0</v>
      </c>
      <c r="AA38" s="44">
        <v>199.0</v>
      </c>
      <c r="AB38" s="44">
        <v>451.0</v>
      </c>
      <c r="AC38" s="44">
        <v>616.0</v>
      </c>
      <c r="AD38" s="44">
        <v>1153.0</v>
      </c>
      <c r="AE38" s="44">
        <v>743.0</v>
      </c>
      <c r="AF38" s="44">
        <v>114.0</v>
      </c>
      <c r="AG38" s="44">
        <v>334.0</v>
      </c>
      <c r="AH38" s="44">
        <v>549.0</v>
      </c>
      <c r="AI38" s="44">
        <v>306.0</v>
      </c>
      <c r="AJ38" s="44">
        <v>300.0</v>
      </c>
      <c r="AK38" s="44">
        <v>96.0</v>
      </c>
      <c r="AL38" s="44">
        <v>1549.0</v>
      </c>
      <c r="AM38" s="44">
        <v>246.0</v>
      </c>
      <c r="AN38" s="44">
        <v>91.0</v>
      </c>
      <c r="AO38" s="44">
        <v>145.0</v>
      </c>
      <c r="AP38" s="44">
        <v>69.0</v>
      </c>
      <c r="AQ38" s="44">
        <v>27.0</v>
      </c>
      <c r="AR38" s="44">
        <v>20.0</v>
      </c>
      <c r="AS38" s="44">
        <v>22.0</v>
      </c>
      <c r="AT38" s="44">
        <v>15.0</v>
      </c>
      <c r="AU38" s="44">
        <v>18.0</v>
      </c>
      <c r="AV38" s="44">
        <v>9.0</v>
      </c>
      <c r="AW38" s="44">
        <v>14.0</v>
      </c>
      <c r="AX38" s="44">
        <v>205.0</v>
      </c>
      <c r="AY38" s="44"/>
      <c r="AZ38" s="44">
        <v>115.0</v>
      </c>
      <c r="BA38" s="44"/>
      <c r="BB38" s="44">
        <v>158.0</v>
      </c>
      <c r="BC38" s="44"/>
      <c r="BD38" s="44">
        <v>138.0</v>
      </c>
      <c r="BE38" s="44"/>
      <c r="BF38" s="44">
        <v>62.0</v>
      </c>
      <c r="BG38" s="44"/>
      <c r="BH38" s="44">
        <v>41.0</v>
      </c>
      <c r="BI38" s="44"/>
      <c r="BJ38" s="44">
        <v>148.0</v>
      </c>
      <c r="BK38" s="44"/>
      <c r="BL38" s="44">
        <v>16.0</v>
      </c>
      <c r="BM38" s="44"/>
      <c r="BN38" s="44">
        <v>144.0</v>
      </c>
      <c r="BO38" s="44"/>
      <c r="BP38" s="44">
        <v>56.0</v>
      </c>
      <c r="BQ38" s="44"/>
      <c r="BR38" s="44">
        <v>64.0</v>
      </c>
      <c r="BS38" s="44"/>
      <c r="BT38" s="44">
        <v>64.0</v>
      </c>
      <c r="BU38" s="44"/>
      <c r="BV38" s="44">
        <v>73.0</v>
      </c>
      <c r="BW38" s="44"/>
      <c r="BX38" s="44">
        <v>164.0</v>
      </c>
      <c r="BY38" s="44"/>
      <c r="BZ38" s="44">
        <v>83.0</v>
      </c>
      <c r="CA38" s="44"/>
      <c r="CB38" s="44">
        <v>50.0</v>
      </c>
      <c r="CC38" s="44"/>
      <c r="CD38" s="44">
        <v>24.0</v>
      </c>
      <c r="CE38" s="44"/>
      <c r="CF38" s="44">
        <v>65.0</v>
      </c>
      <c r="CG38" s="44"/>
      <c r="CH38" s="44">
        <v>102.0</v>
      </c>
      <c r="CI38" s="44"/>
      <c r="CJ38" s="44">
        <v>164.0</v>
      </c>
      <c r="CK38" s="44"/>
      <c r="CL38" s="44">
        <v>105.0</v>
      </c>
      <c r="CM38" s="44"/>
      <c r="CN38" s="44">
        <v>305.0</v>
      </c>
      <c r="CO38" s="44"/>
      <c r="CP38" s="44"/>
      <c r="CQ38" s="44">
        <v>469.0</v>
      </c>
    </row>
    <row r="39" ht="15.75" customHeight="1">
      <c r="A39" s="44">
        <v>3351.0</v>
      </c>
      <c r="B39" s="44" t="s">
        <v>196</v>
      </c>
      <c r="C39" s="44" t="s">
        <v>640</v>
      </c>
      <c r="D39" s="44">
        <v>139021.0</v>
      </c>
      <c r="E39" s="44">
        <v>139565.0</v>
      </c>
      <c r="F39" s="44">
        <v>83672.0</v>
      </c>
      <c r="G39" s="44">
        <v>64929.0</v>
      </c>
      <c r="H39" s="44">
        <v>435.0</v>
      </c>
      <c r="I39" s="44">
        <v>485.0</v>
      </c>
      <c r="J39" s="44">
        <v>83237.0</v>
      </c>
      <c r="K39" s="44">
        <v>64444.0</v>
      </c>
      <c r="L39" s="44">
        <v>26932.0</v>
      </c>
      <c r="M39" s="44">
        <v>28307.0</v>
      </c>
      <c r="N39" s="44">
        <v>15024.0</v>
      </c>
      <c r="O39" s="44">
        <v>18159.0</v>
      </c>
      <c r="P39" s="44">
        <v>16508.0</v>
      </c>
      <c r="Q39" s="44">
        <v>5518.0</v>
      </c>
      <c r="R39" s="44">
        <v>2703.0</v>
      </c>
      <c r="S39" s="44">
        <v>2004.0</v>
      </c>
      <c r="T39" s="44">
        <v>9096.0</v>
      </c>
      <c r="U39" s="44">
        <v>5119.0</v>
      </c>
      <c r="V39" s="44"/>
      <c r="W39" s="44"/>
      <c r="X39" s="44">
        <v>4657.0</v>
      </c>
      <c r="Y39" s="44">
        <v>1742.0</v>
      </c>
      <c r="Z39" s="44">
        <v>807.0</v>
      </c>
      <c r="AA39" s="44">
        <v>389.0</v>
      </c>
      <c r="AB39" s="44">
        <v>462.0</v>
      </c>
      <c r="AC39" s="44">
        <v>581.0</v>
      </c>
      <c r="AD39" s="44">
        <v>1342.0</v>
      </c>
      <c r="AE39" s="44">
        <v>692.0</v>
      </c>
      <c r="AF39" s="44">
        <v>153.0</v>
      </c>
      <c r="AG39" s="44">
        <v>373.0</v>
      </c>
      <c r="AH39" s="44">
        <v>584.0</v>
      </c>
      <c r="AI39" s="44">
        <v>367.0</v>
      </c>
      <c r="AJ39" s="44">
        <v>316.0</v>
      </c>
      <c r="AK39" s="44">
        <v>123.0</v>
      </c>
      <c r="AL39" s="44">
        <v>1712.0</v>
      </c>
      <c r="AM39" s="44">
        <v>275.0</v>
      </c>
      <c r="AN39" s="44">
        <v>115.0</v>
      </c>
      <c r="AO39" s="44">
        <v>161.0</v>
      </c>
      <c r="AP39" s="44">
        <v>98.0</v>
      </c>
      <c r="AQ39" s="44">
        <v>41.0</v>
      </c>
      <c r="AR39" s="44">
        <v>27.0</v>
      </c>
      <c r="AS39" s="44">
        <v>27.0</v>
      </c>
      <c r="AT39" s="44">
        <v>15.0</v>
      </c>
      <c r="AU39" s="44">
        <v>9.0</v>
      </c>
      <c r="AV39" s="44">
        <v>8.0</v>
      </c>
      <c r="AW39" s="44">
        <v>16.0</v>
      </c>
      <c r="AX39" s="44">
        <v>294.0</v>
      </c>
      <c r="AY39" s="44"/>
      <c r="AZ39" s="44">
        <v>154.0</v>
      </c>
      <c r="BA39" s="44"/>
      <c r="BB39" s="44">
        <v>215.0</v>
      </c>
      <c r="BC39" s="44"/>
      <c r="BD39" s="44">
        <v>36.0</v>
      </c>
      <c r="BE39" s="44"/>
      <c r="BF39" s="44">
        <v>70.0</v>
      </c>
      <c r="BG39" s="44"/>
      <c r="BH39" s="44">
        <v>54.0</v>
      </c>
      <c r="BI39" s="44"/>
      <c r="BJ39" s="44">
        <v>186.0</v>
      </c>
      <c r="BK39" s="44"/>
      <c r="BL39" s="44">
        <v>20.0</v>
      </c>
      <c r="BM39" s="44"/>
      <c r="BN39" s="44">
        <v>177.0</v>
      </c>
      <c r="BO39" s="44"/>
      <c r="BP39" s="44">
        <v>31.0</v>
      </c>
      <c r="BQ39" s="44"/>
      <c r="BR39" s="44">
        <v>51.0</v>
      </c>
      <c r="BS39" s="44"/>
      <c r="BT39" s="44">
        <v>77.0</v>
      </c>
      <c r="BU39" s="44"/>
      <c r="BV39" s="44">
        <v>101.0</v>
      </c>
      <c r="BW39" s="44"/>
      <c r="BX39" s="44">
        <v>184.0</v>
      </c>
      <c r="BY39" s="44"/>
      <c r="BZ39" s="44">
        <v>115.0</v>
      </c>
      <c r="CA39" s="44"/>
      <c r="CB39" s="44">
        <v>60.0</v>
      </c>
      <c r="CC39" s="44"/>
      <c r="CD39" s="44">
        <v>31.0</v>
      </c>
      <c r="CE39" s="44"/>
      <c r="CF39" s="44">
        <v>59.0</v>
      </c>
      <c r="CG39" s="44"/>
      <c r="CH39" s="44">
        <v>116.0</v>
      </c>
      <c r="CI39" s="44"/>
      <c r="CJ39" s="44">
        <v>158.0</v>
      </c>
      <c r="CK39" s="44"/>
      <c r="CL39" s="44">
        <v>132.0</v>
      </c>
      <c r="CM39" s="44"/>
      <c r="CN39" s="44">
        <v>357.0</v>
      </c>
      <c r="CO39" s="44"/>
      <c r="CP39" s="44"/>
      <c r="CQ39" s="44">
        <v>541.0</v>
      </c>
    </row>
    <row r="40" ht="15.75" customHeight="1">
      <c r="A40" s="44">
        <v>3352.0</v>
      </c>
      <c r="B40" s="44" t="s">
        <v>197</v>
      </c>
      <c r="C40" s="44" t="s">
        <v>640</v>
      </c>
      <c r="D40" s="44">
        <v>158334.0</v>
      </c>
      <c r="E40" s="44">
        <v>158271.0</v>
      </c>
      <c r="F40" s="44">
        <v>97886.0</v>
      </c>
      <c r="G40" s="44">
        <v>72992.0</v>
      </c>
      <c r="H40" s="44">
        <v>832.0</v>
      </c>
      <c r="I40" s="44">
        <v>522.0</v>
      </c>
      <c r="J40" s="44">
        <v>97054.0</v>
      </c>
      <c r="K40" s="44">
        <v>72470.0</v>
      </c>
      <c r="L40" s="44">
        <v>36581.0</v>
      </c>
      <c r="M40" s="44">
        <v>36206.0</v>
      </c>
      <c r="N40" s="44">
        <v>19955.0</v>
      </c>
      <c r="O40" s="44">
        <v>20023.0</v>
      </c>
      <c r="P40" s="44">
        <v>17489.0</v>
      </c>
      <c r="Q40" s="44">
        <v>5830.0</v>
      </c>
      <c r="R40" s="44">
        <v>3275.0</v>
      </c>
      <c r="S40" s="44">
        <v>2554.0</v>
      </c>
      <c r="T40" s="44">
        <v>7845.0</v>
      </c>
      <c r="U40" s="44">
        <v>3501.0</v>
      </c>
      <c r="V40" s="44"/>
      <c r="W40" s="44"/>
      <c r="X40" s="44">
        <v>3709.0</v>
      </c>
      <c r="Y40" s="44">
        <v>1192.0</v>
      </c>
      <c r="Z40" s="44">
        <v>756.0</v>
      </c>
      <c r="AA40" s="44">
        <v>285.0</v>
      </c>
      <c r="AB40" s="44">
        <v>519.0</v>
      </c>
      <c r="AC40" s="44">
        <v>651.0</v>
      </c>
      <c r="AD40" s="44">
        <v>1438.0</v>
      </c>
      <c r="AE40" s="44">
        <v>786.0</v>
      </c>
      <c r="AF40" s="44">
        <v>176.0</v>
      </c>
      <c r="AG40" s="44">
        <v>347.0</v>
      </c>
      <c r="AH40" s="44">
        <v>555.0</v>
      </c>
      <c r="AI40" s="44">
        <v>265.0</v>
      </c>
      <c r="AJ40" s="44">
        <v>275.0</v>
      </c>
      <c r="AK40" s="44">
        <v>106.0</v>
      </c>
      <c r="AL40" s="44">
        <v>1593.0</v>
      </c>
      <c r="AM40" s="44">
        <v>256.0</v>
      </c>
      <c r="AN40" s="44">
        <v>169.0</v>
      </c>
      <c r="AO40" s="44">
        <v>123.0</v>
      </c>
      <c r="AP40" s="44">
        <v>65.0</v>
      </c>
      <c r="AQ40" s="44">
        <v>24.0</v>
      </c>
      <c r="AR40" s="44">
        <v>23.0</v>
      </c>
      <c r="AS40" s="44">
        <v>18.0</v>
      </c>
      <c r="AT40" s="44">
        <v>22.0</v>
      </c>
      <c r="AU40" s="44">
        <v>16.0</v>
      </c>
      <c r="AV40" s="44">
        <v>17.0</v>
      </c>
      <c r="AW40" s="44">
        <v>7.0</v>
      </c>
      <c r="AX40" s="44">
        <v>286.0</v>
      </c>
      <c r="AY40" s="44"/>
      <c r="AZ40" s="44">
        <v>178.0</v>
      </c>
      <c r="BA40" s="44"/>
      <c r="BB40" s="44">
        <v>65.0</v>
      </c>
      <c r="BC40" s="44"/>
      <c r="BD40" s="44">
        <v>36.0</v>
      </c>
      <c r="BE40" s="44"/>
      <c r="BF40" s="44">
        <v>88.0</v>
      </c>
      <c r="BG40" s="44"/>
      <c r="BH40" s="44">
        <v>35.0</v>
      </c>
      <c r="BI40" s="44"/>
      <c r="BJ40" s="44">
        <v>140.0</v>
      </c>
      <c r="BK40" s="44"/>
      <c r="BL40" s="44">
        <v>13.0</v>
      </c>
      <c r="BM40" s="44"/>
      <c r="BN40" s="44">
        <v>141.0</v>
      </c>
      <c r="BO40" s="44"/>
      <c r="BP40" s="44">
        <v>50.0</v>
      </c>
      <c r="BQ40" s="44"/>
      <c r="BR40" s="44">
        <v>64.0</v>
      </c>
      <c r="BS40" s="44"/>
      <c r="BT40" s="44">
        <v>71.0</v>
      </c>
      <c r="BU40" s="44"/>
      <c r="BV40" s="44">
        <v>131.0</v>
      </c>
      <c r="BW40" s="44"/>
      <c r="BX40" s="44">
        <v>210.0</v>
      </c>
      <c r="BY40" s="44"/>
      <c r="BZ40" s="44">
        <v>99.0</v>
      </c>
      <c r="CA40" s="44"/>
      <c r="CB40" s="44">
        <v>68.0</v>
      </c>
      <c r="CC40" s="44"/>
      <c r="CD40" s="44">
        <v>31.0</v>
      </c>
      <c r="CE40" s="44"/>
      <c r="CF40" s="44">
        <v>63.0</v>
      </c>
      <c r="CG40" s="44"/>
      <c r="CH40" s="44">
        <v>135.0</v>
      </c>
      <c r="CI40" s="44"/>
      <c r="CJ40" s="44">
        <v>200.0</v>
      </c>
      <c r="CK40" s="44"/>
      <c r="CL40" s="44">
        <v>133.0</v>
      </c>
      <c r="CM40" s="44"/>
      <c r="CN40" s="44">
        <v>355.0</v>
      </c>
      <c r="CO40" s="44"/>
      <c r="CP40" s="44"/>
      <c r="CQ40" s="44">
        <v>280.0</v>
      </c>
    </row>
    <row r="41" ht="15.75" customHeight="1">
      <c r="A41" s="44">
        <v>3353.0</v>
      </c>
      <c r="B41" s="44" t="s">
        <v>198</v>
      </c>
      <c r="C41" s="44" t="s">
        <v>640</v>
      </c>
      <c r="D41" s="44">
        <v>199955.0</v>
      </c>
      <c r="E41" s="44">
        <v>195893.0</v>
      </c>
      <c r="F41" s="44">
        <v>132929.0</v>
      </c>
      <c r="G41" s="44">
        <v>102313.0</v>
      </c>
      <c r="H41" s="44">
        <v>828.0</v>
      </c>
      <c r="I41" s="44">
        <v>1070.0</v>
      </c>
      <c r="J41" s="44">
        <v>132101.0</v>
      </c>
      <c r="K41" s="44">
        <v>101243.0</v>
      </c>
      <c r="L41" s="44">
        <v>38070.0</v>
      </c>
      <c r="M41" s="44">
        <v>37857.0</v>
      </c>
      <c r="N41" s="44">
        <v>21515.0</v>
      </c>
      <c r="O41" s="44">
        <v>29461.0</v>
      </c>
      <c r="P41" s="44">
        <v>34654.0</v>
      </c>
      <c r="Q41" s="44">
        <v>11875.0</v>
      </c>
      <c r="R41" s="44">
        <v>4437.0</v>
      </c>
      <c r="S41" s="44">
        <v>3738.0</v>
      </c>
      <c r="T41" s="44">
        <v>11358.0</v>
      </c>
      <c r="U41" s="44">
        <v>9038.0</v>
      </c>
      <c r="V41" s="44"/>
      <c r="W41" s="44"/>
      <c r="X41" s="44">
        <v>7935.0</v>
      </c>
      <c r="Y41" s="44">
        <v>3373.0</v>
      </c>
      <c r="Z41" s="44">
        <v>1309.0</v>
      </c>
      <c r="AA41" s="44">
        <v>555.0</v>
      </c>
      <c r="AB41" s="44">
        <v>839.0</v>
      </c>
      <c r="AC41" s="44">
        <v>1331.0</v>
      </c>
      <c r="AD41" s="44">
        <v>2584.0</v>
      </c>
      <c r="AE41" s="44">
        <v>1426.0</v>
      </c>
      <c r="AF41" s="44">
        <v>192.0</v>
      </c>
      <c r="AG41" s="44">
        <v>551.0</v>
      </c>
      <c r="AH41" s="44">
        <v>843.0</v>
      </c>
      <c r="AI41" s="44">
        <v>496.0</v>
      </c>
      <c r="AJ41" s="44">
        <v>721.0</v>
      </c>
      <c r="AK41" s="44">
        <v>236.0</v>
      </c>
      <c r="AL41" s="44">
        <v>2754.0</v>
      </c>
      <c r="AM41" s="44">
        <v>476.0</v>
      </c>
      <c r="AN41" s="44">
        <v>134.0</v>
      </c>
      <c r="AO41" s="44">
        <v>189.0</v>
      </c>
      <c r="AP41" s="44">
        <v>145.0</v>
      </c>
      <c r="AQ41" s="44">
        <v>50.0</v>
      </c>
      <c r="AR41" s="44">
        <v>36.0</v>
      </c>
      <c r="AS41" s="44">
        <v>49.0</v>
      </c>
      <c r="AT41" s="44">
        <v>28.0</v>
      </c>
      <c r="AU41" s="44">
        <v>34.0</v>
      </c>
      <c r="AV41" s="44">
        <v>10.0</v>
      </c>
      <c r="AW41" s="44">
        <v>16.0</v>
      </c>
      <c r="AX41" s="44">
        <v>315.0</v>
      </c>
      <c r="AY41" s="44"/>
      <c r="AZ41" s="44">
        <v>193.0</v>
      </c>
      <c r="BA41" s="44"/>
      <c r="BB41" s="44">
        <v>216.0</v>
      </c>
      <c r="BC41" s="44"/>
      <c r="BD41" s="44">
        <v>87.0</v>
      </c>
      <c r="BE41" s="44"/>
      <c r="BF41" s="44">
        <v>95.0</v>
      </c>
      <c r="BG41" s="44"/>
      <c r="BH41" s="44">
        <v>89.0</v>
      </c>
      <c r="BI41" s="44"/>
      <c r="BJ41" s="44">
        <v>408.0</v>
      </c>
      <c r="BK41" s="44"/>
      <c r="BL41" s="44">
        <v>17.0</v>
      </c>
      <c r="BM41" s="44"/>
      <c r="BN41" s="44">
        <v>261.0</v>
      </c>
      <c r="BO41" s="44"/>
      <c r="BP41" s="44">
        <v>73.0</v>
      </c>
      <c r="BQ41" s="44"/>
      <c r="BR41" s="44">
        <v>101.0</v>
      </c>
      <c r="BS41" s="44"/>
      <c r="BT41" s="44">
        <v>94.0</v>
      </c>
      <c r="BU41" s="44"/>
      <c r="BV41" s="44">
        <v>142.0</v>
      </c>
      <c r="BW41" s="44"/>
      <c r="BX41" s="44">
        <v>293.0</v>
      </c>
      <c r="BY41" s="44"/>
      <c r="BZ41" s="44">
        <v>521.0</v>
      </c>
      <c r="CA41" s="44"/>
      <c r="CB41" s="44">
        <v>99.0</v>
      </c>
      <c r="CC41" s="44"/>
      <c r="CD41" s="44">
        <v>79.0</v>
      </c>
      <c r="CE41" s="44"/>
      <c r="CF41" s="44">
        <v>102.0</v>
      </c>
      <c r="CG41" s="44"/>
      <c r="CH41" s="44">
        <v>183.0</v>
      </c>
      <c r="CI41" s="44"/>
      <c r="CJ41" s="44">
        <v>229.0</v>
      </c>
      <c r="CK41" s="44"/>
      <c r="CL41" s="44">
        <v>169.0</v>
      </c>
      <c r="CM41" s="44"/>
      <c r="CN41" s="44">
        <v>771.0</v>
      </c>
      <c r="CO41" s="44"/>
      <c r="CP41" s="44"/>
      <c r="CQ41" s="44">
        <v>492.0</v>
      </c>
    </row>
    <row r="42" ht="15.75" customHeight="1">
      <c r="A42" s="44">
        <v>3354.0</v>
      </c>
      <c r="B42" s="44" t="s">
        <v>199</v>
      </c>
      <c r="C42" s="44" t="s">
        <v>640</v>
      </c>
      <c r="D42" s="44">
        <v>39160.0</v>
      </c>
      <c r="E42" s="44">
        <v>39602.0</v>
      </c>
      <c r="F42" s="44">
        <v>23088.0</v>
      </c>
      <c r="G42" s="44">
        <v>20974.0</v>
      </c>
      <c r="H42" s="44">
        <v>147.0</v>
      </c>
      <c r="I42" s="44">
        <v>280.0</v>
      </c>
      <c r="J42" s="44">
        <v>22941.0</v>
      </c>
      <c r="K42" s="44">
        <v>20694.0</v>
      </c>
      <c r="L42" s="44">
        <v>6175.0</v>
      </c>
      <c r="M42" s="44">
        <v>6939.0</v>
      </c>
      <c r="N42" s="44">
        <v>3915.0</v>
      </c>
      <c r="O42" s="44">
        <v>4858.0</v>
      </c>
      <c r="P42" s="44">
        <v>6558.0</v>
      </c>
      <c r="Q42" s="44">
        <v>5302.0</v>
      </c>
      <c r="R42" s="44">
        <v>1269.0</v>
      </c>
      <c r="S42" s="44">
        <v>1125.0</v>
      </c>
      <c r="T42" s="44">
        <v>1710.0</v>
      </c>
      <c r="U42" s="44">
        <v>1028.0</v>
      </c>
      <c r="V42" s="44"/>
      <c r="W42" s="44"/>
      <c r="X42" s="44">
        <v>896.0</v>
      </c>
      <c r="Y42" s="44">
        <v>383.0</v>
      </c>
      <c r="Z42" s="44">
        <v>125.0</v>
      </c>
      <c r="AA42" s="44">
        <v>59.0</v>
      </c>
      <c r="AB42" s="44">
        <v>121.0</v>
      </c>
      <c r="AC42" s="44">
        <v>211.0</v>
      </c>
      <c r="AD42" s="44">
        <v>333.0</v>
      </c>
      <c r="AE42" s="44">
        <v>244.0</v>
      </c>
      <c r="AF42" s="44">
        <v>39.0</v>
      </c>
      <c r="AG42" s="44">
        <v>121.0</v>
      </c>
      <c r="AH42" s="44">
        <v>167.0</v>
      </c>
      <c r="AI42" s="44">
        <v>90.0</v>
      </c>
      <c r="AJ42" s="44">
        <v>151.0</v>
      </c>
      <c r="AK42" s="44">
        <v>24.0</v>
      </c>
      <c r="AL42" s="44">
        <v>595.0</v>
      </c>
      <c r="AM42" s="44">
        <v>122.0</v>
      </c>
      <c r="AN42" s="44">
        <v>29.0</v>
      </c>
      <c r="AO42" s="44">
        <v>35.0</v>
      </c>
      <c r="AP42" s="44">
        <v>11.0</v>
      </c>
      <c r="AQ42" s="44">
        <v>7.0</v>
      </c>
      <c r="AR42" s="44">
        <v>12.0</v>
      </c>
      <c r="AS42" s="44">
        <v>19.0</v>
      </c>
      <c r="AT42" s="44">
        <v>11.0</v>
      </c>
      <c r="AU42" s="44">
        <v>13.0</v>
      </c>
      <c r="AV42" s="44">
        <v>6.0</v>
      </c>
      <c r="AW42" s="44">
        <v>11.0</v>
      </c>
      <c r="AX42" s="44">
        <v>73.0</v>
      </c>
      <c r="AY42" s="44"/>
      <c r="AZ42" s="44">
        <v>35.0</v>
      </c>
      <c r="BA42" s="44"/>
      <c r="BB42" s="44">
        <v>39.0</v>
      </c>
      <c r="BC42" s="44"/>
      <c r="BD42" s="44">
        <v>2.0</v>
      </c>
      <c r="BE42" s="44"/>
      <c r="BF42" s="44">
        <v>64.0</v>
      </c>
      <c r="BG42" s="44"/>
      <c r="BH42" s="44">
        <v>15.0</v>
      </c>
      <c r="BI42" s="44"/>
      <c r="BJ42" s="44">
        <v>107.0</v>
      </c>
      <c r="BK42" s="44"/>
      <c r="BL42" s="44">
        <v>3.0</v>
      </c>
      <c r="BM42" s="44"/>
      <c r="BN42" s="44">
        <v>32.0</v>
      </c>
      <c r="BO42" s="44"/>
      <c r="BP42" s="44">
        <v>11.0</v>
      </c>
      <c r="BQ42" s="44"/>
      <c r="BR42" s="44">
        <v>20.0</v>
      </c>
      <c r="BS42" s="44"/>
      <c r="BT42" s="44">
        <v>30.0</v>
      </c>
      <c r="BU42" s="44"/>
      <c r="BV42" s="44">
        <v>24.0</v>
      </c>
      <c r="BW42" s="44"/>
      <c r="BX42" s="44">
        <v>38.0</v>
      </c>
      <c r="BY42" s="44"/>
      <c r="BZ42" s="44">
        <v>25.0</v>
      </c>
      <c r="CA42" s="44"/>
      <c r="CB42" s="44">
        <v>23.0</v>
      </c>
      <c r="CC42" s="44"/>
      <c r="CD42" s="44">
        <v>7.0</v>
      </c>
      <c r="CE42" s="44"/>
      <c r="CF42" s="44">
        <v>92.0</v>
      </c>
      <c r="CG42" s="44"/>
      <c r="CH42" s="44">
        <v>19.0</v>
      </c>
      <c r="CI42" s="44"/>
      <c r="CJ42" s="44">
        <v>36.0</v>
      </c>
      <c r="CK42" s="44"/>
      <c r="CL42" s="44">
        <v>32.0</v>
      </c>
      <c r="CM42" s="44"/>
      <c r="CN42" s="44">
        <v>91.0</v>
      </c>
      <c r="CO42" s="44"/>
      <c r="CP42" s="44"/>
      <c r="CQ42" s="44">
        <v>103.0</v>
      </c>
    </row>
    <row r="43" ht="15.75" customHeight="1">
      <c r="A43" s="44">
        <v>3355.0</v>
      </c>
      <c r="B43" s="44" t="s">
        <v>200</v>
      </c>
      <c r="C43" s="44" t="s">
        <v>640</v>
      </c>
      <c r="D43" s="44">
        <v>142507.0</v>
      </c>
      <c r="E43" s="44">
        <v>139750.0</v>
      </c>
      <c r="F43" s="44">
        <v>95397.0</v>
      </c>
      <c r="G43" s="44">
        <v>74254.0</v>
      </c>
      <c r="H43" s="44">
        <v>666.0</v>
      </c>
      <c r="I43" s="44">
        <v>740.0</v>
      </c>
      <c r="J43" s="44">
        <v>94731.0</v>
      </c>
      <c r="K43" s="44">
        <v>73514.0</v>
      </c>
      <c r="L43" s="44">
        <v>23611.0</v>
      </c>
      <c r="M43" s="44">
        <v>23150.0</v>
      </c>
      <c r="N43" s="44">
        <v>17596.0</v>
      </c>
      <c r="O43" s="44">
        <v>22690.0</v>
      </c>
      <c r="P43" s="44">
        <v>27046.0</v>
      </c>
      <c r="Q43" s="44">
        <v>12962.0</v>
      </c>
      <c r="R43" s="44">
        <v>4530.0</v>
      </c>
      <c r="S43" s="44">
        <v>3840.0</v>
      </c>
      <c r="T43" s="44">
        <v>7151.0</v>
      </c>
      <c r="U43" s="44">
        <v>4411.0</v>
      </c>
      <c r="V43" s="44"/>
      <c r="W43" s="44"/>
      <c r="X43" s="44">
        <v>3914.0</v>
      </c>
      <c r="Y43" s="44">
        <v>1892.0</v>
      </c>
      <c r="Z43" s="44">
        <v>515.0</v>
      </c>
      <c r="AA43" s="44">
        <v>203.0</v>
      </c>
      <c r="AB43" s="44">
        <v>724.0</v>
      </c>
      <c r="AC43" s="44">
        <v>1382.0</v>
      </c>
      <c r="AD43" s="44">
        <v>1728.0</v>
      </c>
      <c r="AE43" s="44">
        <v>911.0</v>
      </c>
      <c r="AF43" s="44">
        <v>216.0</v>
      </c>
      <c r="AG43" s="44">
        <v>496.0</v>
      </c>
      <c r="AH43" s="44">
        <v>567.0</v>
      </c>
      <c r="AI43" s="44">
        <v>378.0</v>
      </c>
      <c r="AJ43" s="44">
        <v>608.0</v>
      </c>
      <c r="AK43" s="44">
        <v>168.0</v>
      </c>
      <c r="AL43" s="44">
        <v>2614.0</v>
      </c>
      <c r="AM43" s="44">
        <v>514.0</v>
      </c>
      <c r="AN43" s="44">
        <v>112.0</v>
      </c>
      <c r="AO43" s="44">
        <v>118.0</v>
      </c>
      <c r="AP43" s="44">
        <v>84.0</v>
      </c>
      <c r="AQ43" s="44">
        <v>12.0</v>
      </c>
      <c r="AR43" s="44">
        <v>33.0</v>
      </c>
      <c r="AS43" s="44">
        <v>42.0</v>
      </c>
      <c r="AT43" s="44">
        <v>15.0</v>
      </c>
      <c r="AU43" s="44">
        <v>14.0</v>
      </c>
      <c r="AV43" s="44">
        <v>7.0</v>
      </c>
      <c r="AW43" s="44">
        <v>10.0</v>
      </c>
      <c r="AX43" s="44">
        <v>262.0</v>
      </c>
      <c r="AY43" s="44"/>
      <c r="AZ43" s="44">
        <v>144.0</v>
      </c>
      <c r="BA43" s="44"/>
      <c r="BB43" s="44">
        <v>77.0</v>
      </c>
      <c r="BC43" s="44"/>
      <c r="BD43" s="44">
        <v>53.0</v>
      </c>
      <c r="BE43" s="44"/>
      <c r="BF43" s="44">
        <v>175.0</v>
      </c>
      <c r="BG43" s="44"/>
      <c r="BH43" s="44">
        <v>54.0</v>
      </c>
      <c r="BI43" s="44"/>
      <c r="BJ43" s="44">
        <v>393.0</v>
      </c>
      <c r="BK43" s="44"/>
      <c r="BL43" s="44">
        <v>17.0</v>
      </c>
      <c r="BM43" s="44"/>
      <c r="BN43" s="44">
        <v>160.0</v>
      </c>
      <c r="BO43" s="44"/>
      <c r="BP43" s="44">
        <v>70.0</v>
      </c>
      <c r="BQ43" s="44"/>
      <c r="BR43" s="44">
        <v>87.0</v>
      </c>
      <c r="BS43" s="44"/>
      <c r="BT43" s="44">
        <v>85.0</v>
      </c>
      <c r="BU43" s="44"/>
      <c r="BV43" s="44">
        <v>125.0</v>
      </c>
      <c r="BW43" s="44"/>
      <c r="BX43" s="44">
        <v>184.0</v>
      </c>
      <c r="BY43" s="44"/>
      <c r="BZ43" s="44">
        <v>132.0</v>
      </c>
      <c r="CA43" s="44"/>
      <c r="CB43" s="44">
        <v>90.0</v>
      </c>
      <c r="CC43" s="44"/>
      <c r="CD43" s="44">
        <v>44.0</v>
      </c>
      <c r="CE43" s="44"/>
      <c r="CF43" s="44">
        <v>168.0</v>
      </c>
      <c r="CG43" s="44"/>
      <c r="CH43" s="44">
        <v>142.0</v>
      </c>
      <c r="CI43" s="44"/>
      <c r="CJ43" s="44">
        <v>189.0</v>
      </c>
      <c r="CK43" s="44"/>
      <c r="CL43" s="44">
        <v>135.0</v>
      </c>
      <c r="CM43" s="44"/>
      <c r="CN43" s="44">
        <v>874.0</v>
      </c>
      <c r="CO43" s="44"/>
      <c r="CP43" s="44"/>
      <c r="CQ43" s="44">
        <v>321.0</v>
      </c>
    </row>
    <row r="44" ht="15.75" customHeight="1">
      <c r="A44" s="44">
        <v>3356.0</v>
      </c>
      <c r="B44" s="44" t="s">
        <v>201</v>
      </c>
      <c r="C44" s="44" t="s">
        <v>640</v>
      </c>
      <c r="D44" s="44">
        <v>90731.0</v>
      </c>
      <c r="E44" s="44">
        <v>89145.0</v>
      </c>
      <c r="F44" s="44">
        <v>56826.0</v>
      </c>
      <c r="G44" s="44">
        <v>44314.0</v>
      </c>
      <c r="H44" s="44">
        <v>310.0</v>
      </c>
      <c r="I44" s="44">
        <v>354.0</v>
      </c>
      <c r="J44" s="44">
        <v>56516.0</v>
      </c>
      <c r="K44" s="44">
        <v>43960.0</v>
      </c>
      <c r="L44" s="44">
        <v>16084.0</v>
      </c>
      <c r="M44" s="44">
        <v>15596.0</v>
      </c>
      <c r="N44" s="44">
        <v>11606.0</v>
      </c>
      <c r="O44" s="44">
        <v>15395.0</v>
      </c>
      <c r="P44" s="44">
        <v>13754.0</v>
      </c>
      <c r="Q44" s="44">
        <v>5085.0</v>
      </c>
      <c r="R44" s="44">
        <v>2714.0</v>
      </c>
      <c r="S44" s="44">
        <v>2106.0</v>
      </c>
      <c r="T44" s="44">
        <v>4550.0</v>
      </c>
      <c r="U44" s="44">
        <v>2538.0</v>
      </c>
      <c r="V44" s="44"/>
      <c r="W44" s="44"/>
      <c r="X44" s="44">
        <v>2699.0</v>
      </c>
      <c r="Y44" s="44">
        <v>1003.0</v>
      </c>
      <c r="Z44" s="44">
        <v>344.0</v>
      </c>
      <c r="AA44" s="44">
        <v>123.0</v>
      </c>
      <c r="AB44" s="44">
        <v>317.0</v>
      </c>
      <c r="AC44" s="44">
        <v>564.0</v>
      </c>
      <c r="AD44" s="44">
        <v>818.0</v>
      </c>
      <c r="AE44" s="44">
        <v>534.0</v>
      </c>
      <c r="AF44" s="44">
        <v>89.0</v>
      </c>
      <c r="AG44" s="44">
        <v>217.0</v>
      </c>
      <c r="AH44" s="44">
        <v>355.0</v>
      </c>
      <c r="AI44" s="44">
        <v>197.0</v>
      </c>
      <c r="AJ44" s="44">
        <v>201.0</v>
      </c>
      <c r="AK44" s="44">
        <v>65.0</v>
      </c>
      <c r="AL44" s="44">
        <v>1105.0</v>
      </c>
      <c r="AM44" s="44">
        <v>169.0</v>
      </c>
      <c r="AN44" s="44">
        <v>73.0</v>
      </c>
      <c r="AO44" s="44">
        <v>86.0</v>
      </c>
      <c r="AP44" s="44">
        <v>42.0</v>
      </c>
      <c r="AQ44" s="44">
        <v>18.0</v>
      </c>
      <c r="AR44" s="44">
        <v>17.0</v>
      </c>
      <c r="AS44" s="44">
        <v>23.0</v>
      </c>
      <c r="AT44" s="44">
        <v>11.0</v>
      </c>
      <c r="AU44" s="44">
        <v>9.0</v>
      </c>
      <c r="AV44" s="44">
        <v>6.0</v>
      </c>
      <c r="AW44" s="44">
        <v>5.0</v>
      </c>
      <c r="AX44" s="44">
        <v>173.0</v>
      </c>
      <c r="AY44" s="44"/>
      <c r="AZ44" s="44">
        <v>99.0</v>
      </c>
      <c r="BA44" s="44"/>
      <c r="BB44" s="44">
        <v>73.0</v>
      </c>
      <c r="BC44" s="44"/>
      <c r="BD44" s="44">
        <v>32.0</v>
      </c>
      <c r="BE44" s="44"/>
      <c r="BF44" s="44">
        <v>54.0</v>
      </c>
      <c r="BG44" s="44"/>
      <c r="BH44" s="44">
        <v>29.0</v>
      </c>
      <c r="BI44" s="44"/>
      <c r="BJ44" s="44">
        <v>155.0</v>
      </c>
      <c r="BK44" s="44"/>
      <c r="BL44" s="44">
        <v>10.0</v>
      </c>
      <c r="BM44" s="44"/>
      <c r="BN44" s="44">
        <v>115.0</v>
      </c>
      <c r="BO44" s="44"/>
      <c r="BP44" s="44">
        <v>27.0</v>
      </c>
      <c r="BQ44" s="44"/>
      <c r="BR44" s="44">
        <v>33.0</v>
      </c>
      <c r="BS44" s="44"/>
      <c r="BT44" s="44">
        <v>44.0</v>
      </c>
      <c r="BU44" s="44"/>
      <c r="BV44" s="44">
        <v>63.0</v>
      </c>
      <c r="BW44" s="44"/>
      <c r="BX44" s="44">
        <v>122.0</v>
      </c>
      <c r="BY44" s="44"/>
      <c r="BZ44" s="44">
        <v>55.0</v>
      </c>
      <c r="CA44" s="44"/>
      <c r="CB44" s="44">
        <v>44.0</v>
      </c>
      <c r="CC44" s="44"/>
      <c r="CD44" s="44">
        <v>19.0</v>
      </c>
      <c r="CE44" s="44"/>
      <c r="CF44" s="44">
        <v>40.0</v>
      </c>
      <c r="CG44" s="44"/>
      <c r="CH44" s="44">
        <v>118.0</v>
      </c>
      <c r="CI44" s="44"/>
      <c r="CJ44" s="44">
        <v>109.0</v>
      </c>
      <c r="CK44" s="44"/>
      <c r="CL44" s="44">
        <v>66.0</v>
      </c>
      <c r="CM44" s="44"/>
      <c r="CN44" s="44">
        <v>251.0</v>
      </c>
      <c r="CO44" s="44"/>
      <c r="CP44" s="44"/>
      <c r="CQ44" s="44">
        <v>227.0</v>
      </c>
    </row>
    <row r="45" ht="15.75" customHeight="1">
      <c r="A45" s="44">
        <v>3357.0</v>
      </c>
      <c r="B45" s="44" t="s">
        <v>202</v>
      </c>
      <c r="C45" s="44" t="s">
        <v>640</v>
      </c>
      <c r="D45" s="44">
        <v>129318.0</v>
      </c>
      <c r="E45" s="44">
        <v>128196.0</v>
      </c>
      <c r="F45" s="44">
        <v>80401.0</v>
      </c>
      <c r="G45" s="44">
        <v>71135.0</v>
      </c>
      <c r="H45" s="44">
        <v>456.0</v>
      </c>
      <c r="I45" s="44">
        <v>669.0</v>
      </c>
      <c r="J45" s="44">
        <v>79945.0</v>
      </c>
      <c r="K45" s="44">
        <v>70466.0</v>
      </c>
      <c r="L45" s="44">
        <v>28225.0</v>
      </c>
      <c r="M45" s="44">
        <v>33585.0</v>
      </c>
      <c r="N45" s="44">
        <v>14467.0</v>
      </c>
      <c r="O45" s="44">
        <v>19570.0</v>
      </c>
      <c r="P45" s="44">
        <v>17223.0</v>
      </c>
      <c r="Q45" s="44">
        <v>6859.0</v>
      </c>
      <c r="R45" s="44">
        <v>2641.0</v>
      </c>
      <c r="S45" s="44">
        <v>2162.0</v>
      </c>
      <c r="T45" s="44">
        <v>5814.0</v>
      </c>
      <c r="U45" s="44">
        <v>2990.0</v>
      </c>
      <c r="V45" s="44"/>
      <c r="W45" s="44"/>
      <c r="X45" s="44">
        <v>4221.0</v>
      </c>
      <c r="Y45" s="44">
        <v>1406.0</v>
      </c>
      <c r="Z45" s="44">
        <v>768.0</v>
      </c>
      <c r="AA45" s="44">
        <v>446.0</v>
      </c>
      <c r="AB45" s="44">
        <v>476.0</v>
      </c>
      <c r="AC45" s="44">
        <v>819.0</v>
      </c>
      <c r="AD45" s="44">
        <v>1074.0</v>
      </c>
      <c r="AE45" s="44">
        <v>740.0</v>
      </c>
      <c r="AF45" s="44">
        <v>164.0</v>
      </c>
      <c r="AG45" s="44">
        <v>447.0</v>
      </c>
      <c r="AH45" s="44">
        <v>557.0</v>
      </c>
      <c r="AI45" s="44">
        <v>384.0</v>
      </c>
      <c r="AJ45" s="44">
        <v>249.0</v>
      </c>
      <c r="AK45" s="44">
        <v>94.0</v>
      </c>
      <c r="AL45" s="44">
        <v>1708.0</v>
      </c>
      <c r="AM45" s="44">
        <v>340.0</v>
      </c>
      <c r="AN45" s="44">
        <v>111.0</v>
      </c>
      <c r="AO45" s="44">
        <v>155.0</v>
      </c>
      <c r="AP45" s="44">
        <v>59.0</v>
      </c>
      <c r="AQ45" s="44">
        <v>37.0</v>
      </c>
      <c r="AR45" s="44">
        <v>17.0</v>
      </c>
      <c r="AS45" s="44">
        <v>18.0</v>
      </c>
      <c r="AT45" s="44">
        <v>16.0</v>
      </c>
      <c r="AU45" s="44">
        <v>13.0</v>
      </c>
      <c r="AV45" s="44">
        <v>13.0</v>
      </c>
      <c r="AW45" s="44">
        <v>9.0</v>
      </c>
      <c r="AX45" s="44">
        <v>207.0</v>
      </c>
      <c r="AY45" s="44"/>
      <c r="AZ45" s="44">
        <v>142.0</v>
      </c>
      <c r="BA45" s="44"/>
      <c r="BB45" s="44">
        <v>107.0</v>
      </c>
      <c r="BC45" s="44"/>
      <c r="BD45" s="44">
        <v>35.0</v>
      </c>
      <c r="BE45" s="44"/>
      <c r="BF45" s="44">
        <v>62.0</v>
      </c>
      <c r="BG45" s="44"/>
      <c r="BH45" s="44">
        <v>40.0</v>
      </c>
      <c r="BI45" s="44"/>
      <c r="BJ45" s="44">
        <v>159.0</v>
      </c>
      <c r="BK45" s="44"/>
      <c r="BL45" s="44">
        <v>15.0</v>
      </c>
      <c r="BM45" s="44"/>
      <c r="BN45" s="44">
        <v>125.0</v>
      </c>
      <c r="BO45" s="44"/>
      <c r="BP45" s="44">
        <v>34.0</v>
      </c>
      <c r="BQ45" s="44"/>
      <c r="BR45" s="44">
        <v>45.0</v>
      </c>
      <c r="BS45" s="44"/>
      <c r="BT45" s="44">
        <v>66.0</v>
      </c>
      <c r="BU45" s="44"/>
      <c r="BV45" s="44">
        <v>93.0</v>
      </c>
      <c r="BW45" s="44"/>
      <c r="BX45" s="44">
        <v>114.0</v>
      </c>
      <c r="BY45" s="44"/>
      <c r="BZ45" s="44">
        <v>78.0</v>
      </c>
      <c r="CA45" s="44"/>
      <c r="CB45" s="44">
        <v>67.0</v>
      </c>
      <c r="CC45" s="44"/>
      <c r="CD45" s="44">
        <v>29.0</v>
      </c>
      <c r="CE45" s="44"/>
      <c r="CF45" s="44">
        <v>52.0</v>
      </c>
      <c r="CG45" s="44"/>
      <c r="CH45" s="44">
        <v>108.0</v>
      </c>
      <c r="CI45" s="44"/>
      <c r="CJ45" s="44">
        <v>116.0</v>
      </c>
      <c r="CK45" s="44"/>
      <c r="CL45" s="44">
        <v>123.0</v>
      </c>
      <c r="CM45" s="44"/>
      <c r="CN45" s="44">
        <v>325.0</v>
      </c>
      <c r="CO45" s="44"/>
      <c r="CP45" s="44"/>
      <c r="CQ45" s="44">
        <v>392.0</v>
      </c>
    </row>
    <row r="46" ht="15.75" customHeight="1">
      <c r="A46" s="44">
        <v>3358.0</v>
      </c>
      <c r="B46" s="44" t="s">
        <v>203</v>
      </c>
      <c r="C46" s="44" t="s">
        <v>640</v>
      </c>
      <c r="D46" s="44">
        <v>108608.0</v>
      </c>
      <c r="E46" s="44">
        <v>109018.0</v>
      </c>
      <c r="F46" s="44">
        <v>64342.0</v>
      </c>
      <c r="G46" s="44">
        <v>55676.0</v>
      </c>
      <c r="H46" s="44">
        <v>406.0</v>
      </c>
      <c r="I46" s="44">
        <v>664.0</v>
      </c>
      <c r="J46" s="44">
        <v>63936.0</v>
      </c>
      <c r="K46" s="44">
        <v>55012.0</v>
      </c>
      <c r="L46" s="44">
        <v>19910.0</v>
      </c>
      <c r="M46" s="44">
        <v>22823.0</v>
      </c>
      <c r="N46" s="44">
        <v>14195.0</v>
      </c>
      <c r="O46" s="44">
        <v>17879.0</v>
      </c>
      <c r="P46" s="44">
        <v>12856.0</v>
      </c>
      <c r="Q46" s="44">
        <v>5054.0</v>
      </c>
      <c r="R46" s="44">
        <v>1987.0</v>
      </c>
      <c r="S46" s="44">
        <v>1730.0</v>
      </c>
      <c r="T46" s="44">
        <v>5766.0</v>
      </c>
      <c r="U46" s="44">
        <v>3020.0</v>
      </c>
      <c r="V46" s="44"/>
      <c r="W46" s="44"/>
      <c r="X46" s="44">
        <v>3243.0</v>
      </c>
      <c r="Y46" s="44">
        <v>1327.0</v>
      </c>
      <c r="Z46" s="44">
        <v>442.0</v>
      </c>
      <c r="AA46" s="44">
        <v>262.0</v>
      </c>
      <c r="AB46" s="44">
        <v>380.0</v>
      </c>
      <c r="AC46" s="44">
        <v>547.0</v>
      </c>
      <c r="AD46" s="44">
        <v>984.0</v>
      </c>
      <c r="AE46" s="44">
        <v>700.0</v>
      </c>
      <c r="AF46" s="44">
        <v>147.0</v>
      </c>
      <c r="AG46" s="44">
        <v>490.0</v>
      </c>
      <c r="AH46" s="44">
        <v>454.0</v>
      </c>
      <c r="AI46" s="44">
        <v>337.0</v>
      </c>
      <c r="AJ46" s="44">
        <v>258.0</v>
      </c>
      <c r="AK46" s="44">
        <v>95.0</v>
      </c>
      <c r="AL46" s="44">
        <v>1179.0</v>
      </c>
      <c r="AM46" s="44">
        <v>207.0</v>
      </c>
      <c r="AN46" s="44">
        <v>109.0</v>
      </c>
      <c r="AO46" s="44">
        <v>126.0</v>
      </c>
      <c r="AP46" s="44">
        <v>47.0</v>
      </c>
      <c r="AQ46" s="44">
        <v>37.0</v>
      </c>
      <c r="AR46" s="44">
        <v>28.0</v>
      </c>
      <c r="AS46" s="44">
        <v>21.0</v>
      </c>
      <c r="AT46" s="44">
        <v>8.0</v>
      </c>
      <c r="AU46" s="44">
        <v>12.0</v>
      </c>
      <c r="AV46" s="44">
        <v>11.0</v>
      </c>
      <c r="AW46" s="44">
        <v>8.0</v>
      </c>
      <c r="AX46" s="44">
        <v>201.0</v>
      </c>
      <c r="AY46" s="44"/>
      <c r="AZ46" s="44">
        <v>118.0</v>
      </c>
      <c r="BA46" s="44"/>
      <c r="BB46" s="44">
        <v>107.0</v>
      </c>
      <c r="BC46" s="44"/>
      <c r="BD46" s="44">
        <v>22.0</v>
      </c>
      <c r="BE46" s="44"/>
      <c r="BF46" s="44">
        <v>73.0</v>
      </c>
      <c r="BG46" s="44"/>
      <c r="BH46" s="44">
        <v>32.0</v>
      </c>
      <c r="BI46" s="44"/>
      <c r="BJ46" s="44">
        <v>117.0</v>
      </c>
      <c r="BK46" s="44"/>
      <c r="BL46" s="44">
        <v>23.0</v>
      </c>
      <c r="BM46" s="44"/>
      <c r="BN46" s="44">
        <v>138.0</v>
      </c>
      <c r="BO46" s="44"/>
      <c r="BP46" s="44">
        <v>47.0</v>
      </c>
      <c r="BQ46" s="44"/>
      <c r="BR46" s="44">
        <v>52.0</v>
      </c>
      <c r="BS46" s="44"/>
      <c r="BT46" s="44">
        <v>49.0</v>
      </c>
      <c r="BU46" s="44"/>
      <c r="BV46" s="44">
        <v>94.0</v>
      </c>
      <c r="BW46" s="44"/>
      <c r="BX46" s="44">
        <v>126.0</v>
      </c>
      <c r="BY46" s="44"/>
      <c r="BZ46" s="44">
        <v>70.0</v>
      </c>
      <c r="CA46" s="44"/>
      <c r="CB46" s="44">
        <v>47.0</v>
      </c>
      <c r="CC46" s="44"/>
      <c r="CD46" s="44">
        <v>25.0</v>
      </c>
      <c r="CE46" s="44"/>
      <c r="CF46" s="44">
        <v>48.0</v>
      </c>
      <c r="CG46" s="44"/>
      <c r="CH46" s="44">
        <v>85.0</v>
      </c>
      <c r="CI46" s="44"/>
      <c r="CJ46" s="44">
        <v>112.0</v>
      </c>
      <c r="CK46" s="44"/>
      <c r="CL46" s="44">
        <v>101.0</v>
      </c>
      <c r="CM46" s="44"/>
      <c r="CN46" s="44">
        <v>245.0</v>
      </c>
      <c r="CO46" s="44"/>
      <c r="CP46" s="44"/>
      <c r="CQ46" s="44">
        <v>337.0</v>
      </c>
    </row>
    <row r="47" ht="15.75" customHeight="1">
      <c r="A47" s="44">
        <v>3359.0</v>
      </c>
      <c r="B47" s="44" t="s">
        <v>204</v>
      </c>
      <c r="C47" s="44" t="s">
        <v>640</v>
      </c>
      <c r="D47" s="44">
        <v>157508.0</v>
      </c>
      <c r="E47" s="44">
        <v>155555.0</v>
      </c>
      <c r="F47" s="44">
        <v>98083.0</v>
      </c>
      <c r="G47" s="44">
        <v>74562.0</v>
      </c>
      <c r="H47" s="44">
        <v>593.0</v>
      </c>
      <c r="I47" s="44">
        <v>620.0</v>
      </c>
      <c r="J47" s="44">
        <v>97490.0</v>
      </c>
      <c r="K47" s="44">
        <v>73942.0</v>
      </c>
      <c r="L47" s="44">
        <v>30779.0</v>
      </c>
      <c r="M47" s="44">
        <v>31283.0</v>
      </c>
      <c r="N47" s="44">
        <v>18491.0</v>
      </c>
      <c r="O47" s="44">
        <v>22706.0</v>
      </c>
      <c r="P47" s="44">
        <v>22224.0</v>
      </c>
      <c r="Q47" s="44">
        <v>7336.0</v>
      </c>
      <c r="R47" s="44">
        <v>3434.0</v>
      </c>
      <c r="S47" s="44">
        <v>2573.0</v>
      </c>
      <c r="T47" s="44">
        <v>8245.0</v>
      </c>
      <c r="U47" s="44">
        <v>4572.0</v>
      </c>
      <c r="V47" s="44"/>
      <c r="W47" s="44"/>
      <c r="X47" s="44">
        <v>4715.0</v>
      </c>
      <c r="Y47" s="44">
        <v>1618.0</v>
      </c>
      <c r="Z47" s="44">
        <v>842.0</v>
      </c>
      <c r="AA47" s="44">
        <v>358.0</v>
      </c>
      <c r="AB47" s="44">
        <v>784.0</v>
      </c>
      <c r="AC47" s="44">
        <v>743.0</v>
      </c>
      <c r="AD47" s="44">
        <v>1558.0</v>
      </c>
      <c r="AE47" s="44">
        <v>979.0</v>
      </c>
      <c r="AF47" s="44">
        <v>238.0</v>
      </c>
      <c r="AG47" s="44">
        <v>514.0</v>
      </c>
      <c r="AH47" s="44">
        <v>654.0</v>
      </c>
      <c r="AI47" s="44">
        <v>323.0</v>
      </c>
      <c r="AJ47" s="44">
        <v>361.0</v>
      </c>
      <c r="AK47" s="44">
        <v>105.0</v>
      </c>
      <c r="AL47" s="44">
        <v>1965.0</v>
      </c>
      <c r="AM47" s="44">
        <v>375.0</v>
      </c>
      <c r="AN47" s="44">
        <v>126.0</v>
      </c>
      <c r="AO47" s="44">
        <v>109.0</v>
      </c>
      <c r="AP47" s="44">
        <v>67.0</v>
      </c>
      <c r="AQ47" s="44">
        <v>17.0</v>
      </c>
      <c r="AR47" s="44">
        <v>24.0</v>
      </c>
      <c r="AS47" s="44">
        <v>32.0</v>
      </c>
      <c r="AT47" s="44">
        <v>15.0</v>
      </c>
      <c r="AU47" s="44">
        <v>23.0</v>
      </c>
      <c r="AV47" s="44">
        <v>14.0</v>
      </c>
      <c r="AW47" s="44">
        <v>12.0</v>
      </c>
      <c r="AX47" s="44">
        <v>249.0</v>
      </c>
      <c r="AY47" s="44"/>
      <c r="AZ47" s="44">
        <v>140.0</v>
      </c>
      <c r="BA47" s="44"/>
      <c r="BB47" s="44">
        <v>80.0</v>
      </c>
      <c r="BC47" s="44"/>
      <c r="BD47" s="44">
        <v>92.0</v>
      </c>
      <c r="BE47" s="44"/>
      <c r="BF47" s="44">
        <v>85.0</v>
      </c>
      <c r="BG47" s="44"/>
      <c r="BH47" s="44">
        <v>69.0</v>
      </c>
      <c r="BI47" s="44"/>
      <c r="BJ47" s="44">
        <v>212.0</v>
      </c>
      <c r="BK47" s="44"/>
      <c r="BL47" s="44">
        <v>8.0</v>
      </c>
      <c r="BM47" s="44"/>
      <c r="BN47" s="44">
        <v>160.0</v>
      </c>
      <c r="BO47" s="44"/>
      <c r="BP47" s="44">
        <v>50.0</v>
      </c>
      <c r="BQ47" s="44"/>
      <c r="BR47" s="44">
        <v>58.0</v>
      </c>
      <c r="BS47" s="44"/>
      <c r="BT47" s="44">
        <v>86.0</v>
      </c>
      <c r="BU47" s="44"/>
      <c r="BV47" s="44">
        <v>87.0</v>
      </c>
      <c r="BW47" s="44"/>
      <c r="BX47" s="44">
        <v>168.0</v>
      </c>
      <c r="BY47" s="44"/>
      <c r="BZ47" s="44">
        <v>182.0</v>
      </c>
      <c r="CA47" s="44"/>
      <c r="CB47" s="44">
        <v>70.0</v>
      </c>
      <c r="CC47" s="44"/>
      <c r="CD47" s="44">
        <v>51.0</v>
      </c>
      <c r="CE47" s="44"/>
      <c r="CF47" s="44">
        <v>65.0</v>
      </c>
      <c r="CG47" s="44"/>
      <c r="CH47" s="44">
        <v>147.0</v>
      </c>
      <c r="CI47" s="44"/>
      <c r="CJ47" s="44">
        <v>166.0</v>
      </c>
      <c r="CK47" s="44"/>
      <c r="CL47" s="44">
        <v>108.0</v>
      </c>
      <c r="CM47" s="44"/>
      <c r="CN47" s="44">
        <v>621.0</v>
      </c>
      <c r="CO47" s="44"/>
      <c r="CP47" s="44"/>
      <c r="CQ47" s="44">
        <v>264.0</v>
      </c>
    </row>
    <row r="48" ht="15.75" customHeight="1">
      <c r="A48" s="44">
        <v>3360.0</v>
      </c>
      <c r="B48" s="44" t="s">
        <v>205</v>
      </c>
      <c r="C48" s="44" t="s">
        <v>640</v>
      </c>
      <c r="D48" s="44">
        <v>74964.0</v>
      </c>
      <c r="E48" s="44">
        <v>75619.0</v>
      </c>
      <c r="F48" s="44">
        <v>46290.0</v>
      </c>
      <c r="G48" s="44">
        <v>37733.0</v>
      </c>
      <c r="H48" s="44">
        <v>375.0</v>
      </c>
      <c r="I48" s="44">
        <v>332.0</v>
      </c>
      <c r="J48" s="44">
        <v>45915.0</v>
      </c>
      <c r="K48" s="44">
        <v>37401.0</v>
      </c>
      <c r="L48" s="44">
        <v>15072.0</v>
      </c>
      <c r="M48" s="44">
        <v>14667.0</v>
      </c>
      <c r="N48" s="44">
        <v>9168.0</v>
      </c>
      <c r="O48" s="44">
        <v>11909.0</v>
      </c>
      <c r="P48" s="44">
        <v>9501.0</v>
      </c>
      <c r="Q48" s="44">
        <v>4441.0</v>
      </c>
      <c r="R48" s="44">
        <v>1550.0</v>
      </c>
      <c r="S48" s="44">
        <v>1330.0</v>
      </c>
      <c r="T48" s="44">
        <v>4038.0</v>
      </c>
      <c r="U48" s="44">
        <v>2226.0</v>
      </c>
      <c r="V48" s="44"/>
      <c r="W48" s="44"/>
      <c r="X48" s="44">
        <v>2348.0</v>
      </c>
      <c r="Y48" s="44">
        <v>808.0</v>
      </c>
      <c r="Z48" s="44">
        <v>225.0</v>
      </c>
      <c r="AA48" s="44">
        <v>98.0</v>
      </c>
      <c r="AB48" s="44">
        <v>327.0</v>
      </c>
      <c r="AC48" s="44">
        <v>513.0</v>
      </c>
      <c r="AD48" s="44">
        <v>651.0</v>
      </c>
      <c r="AE48" s="44">
        <v>427.0</v>
      </c>
      <c r="AF48" s="44">
        <v>89.0</v>
      </c>
      <c r="AG48" s="44">
        <v>240.0</v>
      </c>
      <c r="AH48" s="44">
        <v>300.0</v>
      </c>
      <c r="AI48" s="44">
        <v>193.0</v>
      </c>
      <c r="AJ48" s="44">
        <v>191.0</v>
      </c>
      <c r="AK48" s="44">
        <v>73.0</v>
      </c>
      <c r="AL48" s="44">
        <v>906.0</v>
      </c>
      <c r="AM48" s="44">
        <v>159.0</v>
      </c>
      <c r="AN48" s="44">
        <v>44.0</v>
      </c>
      <c r="AO48" s="44">
        <v>53.0</v>
      </c>
      <c r="AP48" s="44">
        <v>27.0</v>
      </c>
      <c r="AQ48" s="44">
        <v>12.0</v>
      </c>
      <c r="AR48" s="44">
        <v>21.0</v>
      </c>
      <c r="AS48" s="44">
        <v>13.0</v>
      </c>
      <c r="AT48" s="44">
        <v>9.0</v>
      </c>
      <c r="AU48" s="44">
        <v>14.0</v>
      </c>
      <c r="AV48" s="44">
        <v>7.0</v>
      </c>
      <c r="AW48" s="44">
        <v>6.0</v>
      </c>
      <c r="AX48" s="44">
        <v>144.0</v>
      </c>
      <c r="AY48" s="44"/>
      <c r="AZ48" s="44">
        <v>78.0</v>
      </c>
      <c r="BA48" s="44"/>
      <c r="BB48" s="44">
        <v>67.0</v>
      </c>
      <c r="BC48" s="44"/>
      <c r="BD48" s="44">
        <v>13.0</v>
      </c>
      <c r="BE48" s="44"/>
      <c r="BF48" s="44">
        <v>51.0</v>
      </c>
      <c r="BG48" s="44"/>
      <c r="BH48" s="44">
        <v>24.0</v>
      </c>
      <c r="BI48" s="44"/>
      <c r="BJ48" s="44">
        <v>87.0</v>
      </c>
      <c r="BK48" s="44"/>
      <c r="BL48" s="44">
        <v>11.0</v>
      </c>
      <c r="BM48" s="44"/>
      <c r="BN48" s="44">
        <v>80.0</v>
      </c>
      <c r="BO48" s="44"/>
      <c r="BP48" s="44">
        <v>37.0</v>
      </c>
      <c r="BQ48" s="44"/>
      <c r="BR48" s="44">
        <v>24.0</v>
      </c>
      <c r="BS48" s="44"/>
      <c r="BT48" s="44">
        <v>48.0</v>
      </c>
      <c r="BU48" s="44"/>
      <c r="BV48" s="44">
        <v>58.0</v>
      </c>
      <c r="BW48" s="44"/>
      <c r="BX48" s="44">
        <v>99.0</v>
      </c>
      <c r="BY48" s="44"/>
      <c r="BZ48" s="44">
        <v>61.0</v>
      </c>
      <c r="CA48" s="44"/>
      <c r="CB48" s="44">
        <v>39.0</v>
      </c>
      <c r="CC48" s="44"/>
      <c r="CD48" s="44">
        <v>13.0</v>
      </c>
      <c r="CE48" s="44"/>
      <c r="CF48" s="44">
        <v>42.0</v>
      </c>
      <c r="CG48" s="44"/>
      <c r="CH48" s="44">
        <v>71.0</v>
      </c>
      <c r="CI48" s="44"/>
      <c r="CJ48" s="44">
        <v>83.0</v>
      </c>
      <c r="CK48" s="44"/>
      <c r="CL48" s="44">
        <v>76.0</v>
      </c>
      <c r="CM48" s="44"/>
      <c r="CN48" s="44">
        <v>235.0</v>
      </c>
      <c r="CO48" s="44"/>
      <c r="CP48" s="44"/>
      <c r="CQ48" s="44">
        <v>219.0</v>
      </c>
    </row>
    <row r="49" ht="15.75" customHeight="1">
      <c r="A49" s="44">
        <v>3361.0</v>
      </c>
      <c r="B49" s="44" t="s">
        <v>206</v>
      </c>
      <c r="C49" s="44" t="s">
        <v>640</v>
      </c>
      <c r="D49" s="44">
        <v>105973.0</v>
      </c>
      <c r="E49" s="44">
        <v>104680.0</v>
      </c>
      <c r="F49" s="44">
        <v>68058.0</v>
      </c>
      <c r="G49" s="44">
        <v>55868.0</v>
      </c>
      <c r="H49" s="44">
        <v>498.0</v>
      </c>
      <c r="I49" s="44">
        <v>435.0</v>
      </c>
      <c r="J49" s="44">
        <v>67560.0</v>
      </c>
      <c r="K49" s="44">
        <v>55433.0</v>
      </c>
      <c r="L49" s="44">
        <v>20584.0</v>
      </c>
      <c r="M49" s="44">
        <v>20867.0</v>
      </c>
      <c r="N49" s="44">
        <v>14118.0</v>
      </c>
      <c r="O49" s="44">
        <v>18480.0</v>
      </c>
      <c r="P49" s="44">
        <v>15916.0</v>
      </c>
      <c r="Q49" s="44">
        <v>6824.0</v>
      </c>
      <c r="R49" s="44">
        <v>2396.0</v>
      </c>
      <c r="S49" s="44">
        <v>2169.0</v>
      </c>
      <c r="T49" s="44">
        <v>5242.0</v>
      </c>
      <c r="U49" s="44">
        <v>2915.0</v>
      </c>
      <c r="V49" s="44"/>
      <c r="W49" s="44"/>
      <c r="X49" s="44">
        <v>3132.0</v>
      </c>
      <c r="Y49" s="44">
        <v>1297.0</v>
      </c>
      <c r="Z49" s="44">
        <v>555.0</v>
      </c>
      <c r="AA49" s="44">
        <v>146.0</v>
      </c>
      <c r="AB49" s="44">
        <v>380.0</v>
      </c>
      <c r="AC49" s="44">
        <v>634.0</v>
      </c>
      <c r="AD49" s="44">
        <v>929.0</v>
      </c>
      <c r="AE49" s="44">
        <v>691.0</v>
      </c>
      <c r="AF49" s="44">
        <v>101.0</v>
      </c>
      <c r="AG49" s="44">
        <v>296.0</v>
      </c>
      <c r="AH49" s="44">
        <v>394.0</v>
      </c>
      <c r="AI49" s="44">
        <v>300.0</v>
      </c>
      <c r="AJ49" s="44">
        <v>270.0</v>
      </c>
      <c r="AK49" s="44">
        <v>89.0</v>
      </c>
      <c r="AL49" s="44">
        <v>1368.0</v>
      </c>
      <c r="AM49" s="44">
        <v>263.0</v>
      </c>
      <c r="AN49" s="44">
        <v>84.0</v>
      </c>
      <c r="AO49" s="44">
        <v>102.0</v>
      </c>
      <c r="AP49" s="44">
        <v>30.0</v>
      </c>
      <c r="AQ49" s="44">
        <v>12.0</v>
      </c>
      <c r="AR49" s="44">
        <v>15.0</v>
      </c>
      <c r="AS49" s="44">
        <v>12.0</v>
      </c>
      <c r="AT49" s="44">
        <v>12.0</v>
      </c>
      <c r="AU49" s="44">
        <v>16.0</v>
      </c>
      <c r="AV49" s="44">
        <v>5.0</v>
      </c>
      <c r="AW49" s="44">
        <v>4.0</v>
      </c>
      <c r="AX49" s="44">
        <v>201.0</v>
      </c>
      <c r="AY49" s="44"/>
      <c r="AZ49" s="44">
        <v>101.0</v>
      </c>
      <c r="BA49" s="44"/>
      <c r="BB49" s="44">
        <v>82.0</v>
      </c>
      <c r="BC49" s="44"/>
      <c r="BD49" s="44">
        <v>89.0</v>
      </c>
      <c r="BE49" s="44"/>
      <c r="BF49" s="44">
        <v>73.0</v>
      </c>
      <c r="BG49" s="44"/>
      <c r="BH49" s="44">
        <v>42.0</v>
      </c>
      <c r="BI49" s="44"/>
      <c r="BJ49" s="44">
        <v>157.0</v>
      </c>
      <c r="BK49" s="44"/>
      <c r="BL49" s="44">
        <v>11.0</v>
      </c>
      <c r="BM49" s="44"/>
      <c r="BN49" s="44">
        <v>103.0</v>
      </c>
      <c r="BO49" s="44"/>
      <c r="BP49" s="44">
        <v>39.0</v>
      </c>
      <c r="BQ49" s="44"/>
      <c r="BR49" s="44">
        <v>56.0</v>
      </c>
      <c r="BS49" s="44"/>
      <c r="BT49" s="44">
        <v>58.0</v>
      </c>
      <c r="BU49" s="44"/>
      <c r="BV49" s="44">
        <v>78.0</v>
      </c>
      <c r="BW49" s="44"/>
      <c r="BX49" s="44">
        <v>107.0</v>
      </c>
      <c r="BY49" s="44"/>
      <c r="BZ49" s="44">
        <v>67.0</v>
      </c>
      <c r="CA49" s="44"/>
      <c r="CB49" s="44">
        <v>52.0</v>
      </c>
      <c r="CC49" s="44"/>
      <c r="CD49" s="44">
        <v>35.0</v>
      </c>
      <c r="CE49" s="44"/>
      <c r="CF49" s="44">
        <v>66.0</v>
      </c>
      <c r="CG49" s="44"/>
      <c r="CH49" s="44">
        <v>106.0</v>
      </c>
      <c r="CI49" s="44"/>
      <c r="CJ49" s="44">
        <v>128.0</v>
      </c>
      <c r="CK49" s="44"/>
      <c r="CL49" s="44">
        <v>88.0</v>
      </c>
      <c r="CM49" s="44"/>
      <c r="CN49" s="44">
        <v>290.0</v>
      </c>
      <c r="CO49" s="44"/>
      <c r="CP49" s="44"/>
      <c r="CQ49" s="44">
        <v>316.0</v>
      </c>
    </row>
    <row r="50" ht="15.75" customHeight="1">
      <c r="A50" s="44">
        <v>3401.0</v>
      </c>
      <c r="B50" s="44" t="s">
        <v>207</v>
      </c>
      <c r="C50" s="44" t="s">
        <v>640</v>
      </c>
      <c r="D50" s="44">
        <v>56279.0</v>
      </c>
      <c r="E50" s="44">
        <v>57777.0</v>
      </c>
      <c r="F50" s="44">
        <v>29611.0</v>
      </c>
      <c r="G50" s="44">
        <v>25765.0</v>
      </c>
      <c r="H50" s="44">
        <v>259.0</v>
      </c>
      <c r="I50" s="44">
        <v>368.0</v>
      </c>
      <c r="J50" s="44">
        <v>29352.0</v>
      </c>
      <c r="K50" s="44">
        <v>25397.0</v>
      </c>
      <c r="L50" s="44">
        <v>7315.0</v>
      </c>
      <c r="M50" s="44">
        <v>8494.0</v>
      </c>
      <c r="N50" s="44">
        <v>6500.0</v>
      </c>
      <c r="O50" s="44">
        <v>9691.0</v>
      </c>
      <c r="P50" s="44">
        <v>5907.0</v>
      </c>
      <c r="Q50" s="44">
        <v>2155.0</v>
      </c>
      <c r="R50" s="44">
        <v>1434.0</v>
      </c>
      <c r="S50" s="44">
        <v>1232.0</v>
      </c>
      <c r="T50" s="44">
        <v>3480.0</v>
      </c>
      <c r="U50" s="44">
        <v>1645.0</v>
      </c>
      <c r="V50" s="44"/>
      <c r="W50" s="44"/>
      <c r="X50" s="44">
        <v>1403.0</v>
      </c>
      <c r="Y50" s="44">
        <v>523.0</v>
      </c>
      <c r="Z50" s="44">
        <v>262.0</v>
      </c>
      <c r="AA50" s="44">
        <v>128.0</v>
      </c>
      <c r="AB50" s="44">
        <v>198.0</v>
      </c>
      <c r="AC50" s="44">
        <v>378.0</v>
      </c>
      <c r="AD50" s="44">
        <v>607.0</v>
      </c>
      <c r="AE50" s="44">
        <v>328.0</v>
      </c>
      <c r="AF50" s="44">
        <v>48.0</v>
      </c>
      <c r="AG50" s="44">
        <v>230.0</v>
      </c>
      <c r="AH50" s="44">
        <v>224.0</v>
      </c>
      <c r="AI50" s="44">
        <v>159.0</v>
      </c>
      <c r="AJ50" s="44">
        <v>100.0</v>
      </c>
      <c r="AK50" s="44">
        <v>49.0</v>
      </c>
      <c r="AL50" s="44">
        <v>716.0</v>
      </c>
      <c r="AM50" s="44">
        <v>118.0</v>
      </c>
      <c r="AN50" s="44">
        <v>53.0</v>
      </c>
      <c r="AO50" s="44">
        <v>63.0</v>
      </c>
      <c r="AP50" s="44">
        <v>28.0</v>
      </c>
      <c r="AQ50" s="44">
        <v>11.0</v>
      </c>
      <c r="AR50" s="44">
        <v>7.0</v>
      </c>
      <c r="AS50" s="44">
        <v>21.0</v>
      </c>
      <c r="AT50" s="44">
        <v>5.0</v>
      </c>
      <c r="AU50" s="44">
        <v>6.0</v>
      </c>
      <c r="AV50" s="44">
        <v>5.0</v>
      </c>
      <c r="AW50" s="44">
        <v>4.0</v>
      </c>
      <c r="AX50" s="44">
        <v>102.0</v>
      </c>
      <c r="AY50" s="44"/>
      <c r="AZ50" s="44">
        <v>53.0</v>
      </c>
      <c r="BA50" s="44"/>
      <c r="BB50" s="44">
        <v>18.0</v>
      </c>
      <c r="BC50" s="44"/>
      <c r="BD50" s="44">
        <v>118.0</v>
      </c>
      <c r="BE50" s="44"/>
      <c r="BF50" s="44">
        <v>29.0</v>
      </c>
      <c r="BG50" s="44"/>
      <c r="BH50" s="44">
        <v>20.0</v>
      </c>
      <c r="BI50" s="44"/>
      <c r="BJ50" s="44">
        <v>58.0</v>
      </c>
      <c r="BK50" s="44"/>
      <c r="BL50" s="44">
        <v>7.0</v>
      </c>
      <c r="BM50" s="44"/>
      <c r="BN50" s="44">
        <v>71.0</v>
      </c>
      <c r="BO50" s="44"/>
      <c r="BP50" s="44">
        <v>16.0</v>
      </c>
      <c r="BQ50" s="44"/>
      <c r="BR50" s="44">
        <v>20.0</v>
      </c>
      <c r="BS50" s="44"/>
      <c r="BT50" s="44">
        <v>33.0</v>
      </c>
      <c r="BU50" s="44"/>
      <c r="BV50" s="44">
        <v>25.0</v>
      </c>
      <c r="BW50" s="44"/>
      <c r="BX50" s="44">
        <v>108.0</v>
      </c>
      <c r="BY50" s="44"/>
      <c r="BZ50" s="44">
        <v>39.0</v>
      </c>
      <c r="CA50" s="44"/>
      <c r="CB50" s="44">
        <v>21.0</v>
      </c>
      <c r="CC50" s="44"/>
      <c r="CD50" s="44">
        <v>11.0</v>
      </c>
      <c r="CE50" s="44"/>
      <c r="CF50" s="44">
        <v>25.0</v>
      </c>
      <c r="CG50" s="44"/>
      <c r="CH50" s="44">
        <v>33.0</v>
      </c>
      <c r="CI50" s="44"/>
      <c r="CJ50" s="44">
        <v>61.0</v>
      </c>
      <c r="CK50" s="44"/>
      <c r="CL50" s="44">
        <v>64.0</v>
      </c>
      <c r="CM50" s="44"/>
      <c r="CN50" s="44">
        <v>128.0</v>
      </c>
      <c r="CO50" s="44"/>
      <c r="CP50" s="44"/>
      <c r="CQ50" s="44">
        <v>162.0</v>
      </c>
    </row>
    <row r="51" ht="15.75" customHeight="1">
      <c r="A51" s="44">
        <v>3402.0</v>
      </c>
      <c r="B51" s="44" t="s">
        <v>208</v>
      </c>
      <c r="C51" s="44" t="s">
        <v>640</v>
      </c>
      <c r="D51" s="44">
        <v>37967.0</v>
      </c>
      <c r="E51" s="44">
        <v>38973.0</v>
      </c>
      <c r="F51" s="44">
        <v>22907.0</v>
      </c>
      <c r="G51" s="44">
        <v>14006.0</v>
      </c>
      <c r="H51" s="44">
        <v>333.0</v>
      </c>
      <c r="I51" s="44">
        <v>123.0</v>
      </c>
      <c r="J51" s="44">
        <v>22574.0</v>
      </c>
      <c r="K51" s="44">
        <v>13883.0</v>
      </c>
      <c r="L51" s="44">
        <v>4188.0</v>
      </c>
      <c r="M51" s="44">
        <v>3358.0</v>
      </c>
      <c r="N51" s="44">
        <v>6545.0</v>
      </c>
      <c r="O51" s="44">
        <v>6304.0</v>
      </c>
      <c r="P51" s="44">
        <v>4876.0</v>
      </c>
      <c r="Q51" s="44">
        <v>1731.0</v>
      </c>
      <c r="R51" s="44">
        <v>1282.0</v>
      </c>
      <c r="S51" s="44">
        <v>724.0</v>
      </c>
      <c r="T51" s="44">
        <v>2134.0</v>
      </c>
      <c r="U51" s="44">
        <v>661.0</v>
      </c>
      <c r="V51" s="44"/>
      <c r="W51" s="44"/>
      <c r="X51" s="44">
        <v>1102.0</v>
      </c>
      <c r="Y51" s="44">
        <v>390.0</v>
      </c>
      <c r="Z51" s="44">
        <v>136.0</v>
      </c>
      <c r="AA51" s="44">
        <v>34.0</v>
      </c>
      <c r="AB51" s="44">
        <v>200.0</v>
      </c>
      <c r="AC51" s="44">
        <v>154.0</v>
      </c>
      <c r="AD51" s="44">
        <v>399.0</v>
      </c>
      <c r="AE51" s="44">
        <v>140.0</v>
      </c>
      <c r="AF51" s="44">
        <v>50.0</v>
      </c>
      <c r="AG51" s="44">
        <v>89.0</v>
      </c>
      <c r="AH51" s="44">
        <v>178.0</v>
      </c>
      <c r="AI51" s="44">
        <v>59.0</v>
      </c>
      <c r="AJ51" s="44">
        <v>47.0</v>
      </c>
      <c r="AK51" s="44">
        <v>19.0</v>
      </c>
      <c r="AL51" s="44">
        <v>617.0</v>
      </c>
      <c r="AM51" s="44">
        <v>78.0</v>
      </c>
      <c r="AN51" s="44">
        <v>51.0</v>
      </c>
      <c r="AO51" s="44">
        <v>21.0</v>
      </c>
      <c r="AP51" s="44">
        <v>15.0</v>
      </c>
      <c r="AQ51" s="44">
        <v>6.0</v>
      </c>
      <c r="AR51" s="44">
        <v>31.0</v>
      </c>
      <c r="AS51" s="44">
        <v>23.0</v>
      </c>
      <c r="AT51" s="44">
        <v>5.0</v>
      </c>
      <c r="AU51" s="44">
        <v>13.0</v>
      </c>
      <c r="AV51" s="44">
        <v>3.0</v>
      </c>
      <c r="AW51" s="44">
        <v>4.0</v>
      </c>
      <c r="AX51" s="44">
        <v>66.0</v>
      </c>
      <c r="AY51" s="44"/>
      <c r="AZ51" s="44">
        <v>27.0</v>
      </c>
      <c r="BA51" s="44"/>
      <c r="BB51" s="44">
        <v>33.0</v>
      </c>
      <c r="BC51" s="44"/>
      <c r="BD51" s="44">
        <v>13.0</v>
      </c>
      <c r="BE51" s="44"/>
      <c r="BF51" s="44">
        <v>19.0</v>
      </c>
      <c r="BG51" s="44"/>
      <c r="BH51" s="44">
        <v>21.0</v>
      </c>
      <c r="BI51" s="44"/>
      <c r="BJ51" s="44">
        <v>38.0</v>
      </c>
      <c r="BK51" s="44"/>
      <c r="BL51" s="44">
        <v>4.0</v>
      </c>
      <c r="BM51" s="44"/>
      <c r="BN51" s="44">
        <v>56.0</v>
      </c>
      <c r="BO51" s="44"/>
      <c r="BP51" s="44">
        <v>14.0</v>
      </c>
      <c r="BQ51" s="44"/>
      <c r="BR51" s="44">
        <v>12.0</v>
      </c>
      <c r="BS51" s="44"/>
      <c r="BT51" s="44">
        <v>22.0</v>
      </c>
      <c r="BU51" s="44"/>
      <c r="BV51" s="44">
        <v>32.0</v>
      </c>
      <c r="BW51" s="44"/>
      <c r="BX51" s="44">
        <v>43.0</v>
      </c>
      <c r="BY51" s="44"/>
      <c r="BZ51" s="44">
        <v>26.0</v>
      </c>
      <c r="CA51" s="44"/>
      <c r="CB51" s="44">
        <v>27.0</v>
      </c>
      <c r="CC51" s="44"/>
      <c r="CD51" s="44">
        <v>7.0</v>
      </c>
      <c r="CE51" s="44"/>
      <c r="CF51" s="44">
        <v>15.0</v>
      </c>
      <c r="CG51" s="44"/>
      <c r="CH51" s="44">
        <v>46.0</v>
      </c>
      <c r="CI51" s="44"/>
      <c r="CJ51" s="44">
        <v>52.0</v>
      </c>
      <c r="CK51" s="44"/>
      <c r="CL51" s="44">
        <v>39.0</v>
      </c>
      <c r="CM51" s="44"/>
      <c r="CN51" s="44">
        <v>103.0</v>
      </c>
      <c r="CO51" s="44"/>
      <c r="CP51" s="44"/>
      <c r="CQ51" s="44">
        <v>75.0</v>
      </c>
    </row>
    <row r="52" ht="15.75" customHeight="1">
      <c r="A52" s="44">
        <v>3403.0</v>
      </c>
      <c r="B52" s="44" t="s">
        <v>209</v>
      </c>
      <c r="C52" s="44" t="s">
        <v>640</v>
      </c>
      <c r="D52" s="44">
        <v>129795.0</v>
      </c>
      <c r="E52" s="44">
        <v>126358.0</v>
      </c>
      <c r="F52" s="44">
        <v>84221.0</v>
      </c>
      <c r="G52" s="44">
        <v>59915.0</v>
      </c>
      <c r="H52" s="44">
        <v>388.0</v>
      </c>
      <c r="I52" s="44">
        <v>338.0</v>
      </c>
      <c r="J52" s="44">
        <v>83833.0</v>
      </c>
      <c r="K52" s="44">
        <v>59577.0</v>
      </c>
      <c r="L52" s="44">
        <v>16019.0</v>
      </c>
      <c r="M52" s="44">
        <v>15742.0</v>
      </c>
      <c r="N52" s="44">
        <v>14420.0</v>
      </c>
      <c r="O52" s="44">
        <v>17780.0</v>
      </c>
      <c r="P52" s="44">
        <v>29947.0</v>
      </c>
      <c r="Q52" s="44">
        <v>12798.0</v>
      </c>
      <c r="R52" s="44">
        <v>5395.0</v>
      </c>
      <c r="S52" s="44">
        <v>4594.0</v>
      </c>
      <c r="T52" s="44">
        <v>4379.0</v>
      </c>
      <c r="U52" s="44">
        <v>3320.0</v>
      </c>
      <c r="V52" s="44"/>
      <c r="W52" s="44"/>
      <c r="X52" s="44">
        <v>3885.0</v>
      </c>
      <c r="Y52" s="44">
        <v>1764.0</v>
      </c>
      <c r="Z52" s="44">
        <v>445.0</v>
      </c>
      <c r="AA52" s="44">
        <v>252.0</v>
      </c>
      <c r="AB52" s="44">
        <v>619.0</v>
      </c>
      <c r="AC52" s="44">
        <v>1047.0</v>
      </c>
      <c r="AD52" s="44">
        <v>1231.0</v>
      </c>
      <c r="AE52" s="44">
        <v>698.0</v>
      </c>
      <c r="AF52" s="44">
        <v>100.0</v>
      </c>
      <c r="AG52" s="44">
        <v>265.0</v>
      </c>
      <c r="AH52" s="44">
        <v>347.0</v>
      </c>
      <c r="AI52" s="44">
        <v>183.0</v>
      </c>
      <c r="AJ52" s="44">
        <v>579.0</v>
      </c>
      <c r="AK52" s="44">
        <v>161.0</v>
      </c>
      <c r="AL52" s="44">
        <v>3148.0</v>
      </c>
      <c r="AM52" s="44">
        <v>558.0</v>
      </c>
      <c r="AN52" s="44">
        <v>92.0</v>
      </c>
      <c r="AO52" s="44">
        <v>88.0</v>
      </c>
      <c r="AP52" s="44">
        <v>39.0</v>
      </c>
      <c r="AQ52" s="44">
        <v>17.0</v>
      </c>
      <c r="AR52" s="44">
        <v>55.0</v>
      </c>
      <c r="AS52" s="44">
        <v>72.0</v>
      </c>
      <c r="AT52" s="44">
        <v>29.0</v>
      </c>
      <c r="AU52" s="44">
        <v>26.0</v>
      </c>
      <c r="AV52" s="44">
        <v>9.0</v>
      </c>
      <c r="AW52" s="44">
        <v>8.0</v>
      </c>
      <c r="AX52" s="44">
        <v>204.0</v>
      </c>
      <c r="AY52" s="44"/>
      <c r="AZ52" s="44">
        <v>120.0</v>
      </c>
      <c r="BA52" s="44"/>
      <c r="BB52" s="44">
        <v>53.0</v>
      </c>
      <c r="BC52" s="44"/>
      <c r="BD52" s="44">
        <v>105.0</v>
      </c>
      <c r="BE52" s="44"/>
      <c r="BF52" s="44">
        <v>110.0</v>
      </c>
      <c r="BG52" s="44"/>
      <c r="BH52" s="44">
        <v>50.0</v>
      </c>
      <c r="BI52" s="44"/>
      <c r="BJ52" s="44">
        <v>400.0</v>
      </c>
      <c r="BK52" s="44"/>
      <c r="BL52" s="44">
        <v>8.0</v>
      </c>
      <c r="BM52" s="44"/>
      <c r="BN52" s="44">
        <v>114.0</v>
      </c>
      <c r="BO52" s="44"/>
      <c r="BP52" s="44">
        <v>26.0</v>
      </c>
      <c r="BQ52" s="44"/>
      <c r="BR52" s="44">
        <v>51.0</v>
      </c>
      <c r="BS52" s="44"/>
      <c r="BT52" s="44">
        <v>48.0</v>
      </c>
      <c r="BU52" s="44"/>
      <c r="BV52" s="44">
        <v>101.0</v>
      </c>
      <c r="BW52" s="44"/>
      <c r="BX52" s="44">
        <v>135.0</v>
      </c>
      <c r="BY52" s="44"/>
      <c r="BZ52" s="44">
        <v>289.0</v>
      </c>
      <c r="CA52" s="44"/>
      <c r="CB52" s="44">
        <v>58.0</v>
      </c>
      <c r="CC52" s="44"/>
      <c r="CD52" s="44">
        <v>51.0</v>
      </c>
      <c r="CE52" s="44"/>
      <c r="CF52" s="44">
        <v>168.0</v>
      </c>
      <c r="CG52" s="44"/>
      <c r="CH52" s="44">
        <v>219.0</v>
      </c>
      <c r="CI52" s="44"/>
      <c r="CJ52" s="44">
        <v>106.0</v>
      </c>
      <c r="CK52" s="44"/>
      <c r="CL52" s="44">
        <v>86.0</v>
      </c>
      <c r="CM52" s="44"/>
      <c r="CN52" s="44">
        <v>593.0</v>
      </c>
      <c r="CO52" s="44"/>
      <c r="CP52" s="44"/>
      <c r="CQ52" s="44">
        <v>204.0</v>
      </c>
    </row>
    <row r="53" ht="15.75" customHeight="1">
      <c r="A53" s="44">
        <v>3404.0</v>
      </c>
      <c r="B53" s="44" t="s">
        <v>210</v>
      </c>
      <c r="C53" s="44" t="s">
        <v>640</v>
      </c>
      <c r="D53" s="44">
        <v>123608.0</v>
      </c>
      <c r="E53" s="44">
        <v>120658.0</v>
      </c>
      <c r="F53" s="44">
        <v>79178.0</v>
      </c>
      <c r="G53" s="44">
        <v>61488.0</v>
      </c>
      <c r="H53" s="44">
        <v>393.0</v>
      </c>
      <c r="I53" s="44">
        <v>501.0</v>
      </c>
      <c r="J53" s="44">
        <v>78785.0</v>
      </c>
      <c r="K53" s="44">
        <v>60987.0</v>
      </c>
      <c r="L53" s="44">
        <v>18653.0</v>
      </c>
      <c r="M53" s="44">
        <v>20772.0</v>
      </c>
      <c r="N53" s="44">
        <v>13966.0</v>
      </c>
      <c r="O53" s="44">
        <v>17945.0</v>
      </c>
      <c r="P53" s="44">
        <v>26208.0</v>
      </c>
      <c r="Q53" s="44">
        <v>10892.0</v>
      </c>
      <c r="R53" s="44">
        <v>4182.0</v>
      </c>
      <c r="S53" s="44">
        <v>3560.0</v>
      </c>
      <c r="T53" s="44">
        <v>3780.0</v>
      </c>
      <c r="U53" s="44">
        <v>2530.0</v>
      </c>
      <c r="V53" s="44"/>
      <c r="W53" s="44"/>
      <c r="X53" s="44">
        <v>3762.0</v>
      </c>
      <c r="Y53" s="44">
        <v>2103.0</v>
      </c>
      <c r="Z53" s="44">
        <v>301.0</v>
      </c>
      <c r="AA53" s="44">
        <v>179.0</v>
      </c>
      <c r="AB53" s="44">
        <v>559.0</v>
      </c>
      <c r="AC53" s="44">
        <v>969.0</v>
      </c>
      <c r="AD53" s="44">
        <v>857.0</v>
      </c>
      <c r="AE53" s="44">
        <v>521.0</v>
      </c>
      <c r="AF53" s="44">
        <v>73.0</v>
      </c>
      <c r="AG53" s="44">
        <v>234.0</v>
      </c>
      <c r="AH53" s="44">
        <v>262.0</v>
      </c>
      <c r="AI53" s="44">
        <v>198.0</v>
      </c>
      <c r="AJ53" s="44">
        <v>456.0</v>
      </c>
      <c r="AK53" s="44">
        <v>182.0</v>
      </c>
      <c r="AL53" s="44">
        <v>2711.0</v>
      </c>
      <c r="AM53" s="44">
        <v>426.0</v>
      </c>
      <c r="AN53" s="44">
        <v>71.0</v>
      </c>
      <c r="AO53" s="44">
        <v>74.0</v>
      </c>
      <c r="AP53" s="44">
        <v>39.0</v>
      </c>
      <c r="AQ53" s="44">
        <v>22.0</v>
      </c>
      <c r="AR53" s="44">
        <v>42.0</v>
      </c>
      <c r="AS53" s="44">
        <v>43.0</v>
      </c>
      <c r="AT53" s="44">
        <v>25.0</v>
      </c>
      <c r="AU53" s="44">
        <v>22.0</v>
      </c>
      <c r="AV53" s="44">
        <v>8.0</v>
      </c>
      <c r="AW53" s="44">
        <v>13.0</v>
      </c>
      <c r="AX53" s="44">
        <v>139.0</v>
      </c>
      <c r="AY53" s="44"/>
      <c r="AZ53" s="44">
        <v>79.0</v>
      </c>
      <c r="BA53" s="44"/>
      <c r="BB53" s="44">
        <v>96.0</v>
      </c>
      <c r="BC53" s="44"/>
      <c r="BD53" s="44">
        <v>217.0</v>
      </c>
      <c r="BE53" s="44"/>
      <c r="BF53" s="44">
        <v>96.0</v>
      </c>
      <c r="BG53" s="44"/>
      <c r="BH53" s="44">
        <v>44.0</v>
      </c>
      <c r="BI53" s="44"/>
      <c r="BJ53" s="44">
        <v>312.0</v>
      </c>
      <c r="BK53" s="44"/>
      <c r="BL53" s="44">
        <v>5.0</v>
      </c>
      <c r="BM53" s="44"/>
      <c r="BN53" s="44">
        <v>109.0</v>
      </c>
      <c r="BO53" s="44"/>
      <c r="BP53" s="44">
        <v>31.0</v>
      </c>
      <c r="BQ53" s="44"/>
      <c r="BR53" s="44">
        <v>44.0</v>
      </c>
      <c r="BS53" s="44"/>
      <c r="BT53" s="44">
        <v>40.0</v>
      </c>
      <c r="BU53" s="44"/>
      <c r="BV53" s="44">
        <v>60.0</v>
      </c>
      <c r="BW53" s="44"/>
      <c r="BX53" s="44">
        <v>90.0</v>
      </c>
      <c r="BY53" s="44"/>
      <c r="BZ53" s="44">
        <v>95.0</v>
      </c>
      <c r="CA53" s="44"/>
      <c r="CB53" s="44">
        <v>48.0</v>
      </c>
      <c r="CC53" s="44"/>
      <c r="CD53" s="44">
        <v>48.0</v>
      </c>
      <c r="CE53" s="44"/>
      <c r="CF53" s="44">
        <v>196.0</v>
      </c>
      <c r="CG53" s="44"/>
      <c r="CH53" s="44">
        <v>257.0</v>
      </c>
      <c r="CI53" s="44"/>
      <c r="CJ53" s="44">
        <v>85.0</v>
      </c>
      <c r="CK53" s="44"/>
      <c r="CL53" s="44">
        <v>61.0</v>
      </c>
      <c r="CM53" s="44"/>
      <c r="CN53" s="44">
        <v>678.0</v>
      </c>
      <c r="CO53" s="44"/>
      <c r="CP53" s="44"/>
      <c r="CQ53" s="44">
        <v>302.0</v>
      </c>
    </row>
    <row r="54" ht="15.75" customHeight="1">
      <c r="A54" s="44">
        <v>3405.0</v>
      </c>
      <c r="B54" s="44" t="s">
        <v>211</v>
      </c>
      <c r="C54" s="44" t="s">
        <v>640</v>
      </c>
      <c r="D54" s="44">
        <v>61706.0</v>
      </c>
      <c r="E54" s="44">
        <v>64170.0</v>
      </c>
      <c r="F54" s="44">
        <v>32937.0</v>
      </c>
      <c r="G54" s="44">
        <v>24125.0</v>
      </c>
      <c r="H54" s="44">
        <v>315.0</v>
      </c>
      <c r="I54" s="44">
        <v>219.0</v>
      </c>
      <c r="J54" s="44">
        <v>32622.0</v>
      </c>
      <c r="K54" s="44">
        <v>23906.0</v>
      </c>
      <c r="L54" s="44">
        <v>8502.0</v>
      </c>
      <c r="M54" s="44">
        <v>8247.0</v>
      </c>
      <c r="N54" s="44">
        <v>8470.0</v>
      </c>
      <c r="O54" s="44">
        <v>8311.0</v>
      </c>
      <c r="P54" s="44">
        <v>6412.0</v>
      </c>
      <c r="Q54" s="44">
        <v>2264.0</v>
      </c>
      <c r="R54" s="44">
        <v>1231.0</v>
      </c>
      <c r="S54" s="44">
        <v>1192.0</v>
      </c>
      <c r="T54" s="44">
        <v>3021.0</v>
      </c>
      <c r="U54" s="44">
        <v>1662.0</v>
      </c>
      <c r="V54" s="44"/>
      <c r="W54" s="44"/>
      <c r="X54" s="44">
        <v>1431.0</v>
      </c>
      <c r="Y54" s="44">
        <v>697.0</v>
      </c>
      <c r="Z54" s="44">
        <v>325.0</v>
      </c>
      <c r="AA54" s="44">
        <v>171.0</v>
      </c>
      <c r="AB54" s="44">
        <v>176.0</v>
      </c>
      <c r="AC54" s="44">
        <v>286.0</v>
      </c>
      <c r="AD54" s="44">
        <v>483.0</v>
      </c>
      <c r="AE54" s="44">
        <v>316.0</v>
      </c>
      <c r="AF54" s="44">
        <v>57.0</v>
      </c>
      <c r="AG54" s="44">
        <v>208.0</v>
      </c>
      <c r="AH54" s="44">
        <v>231.0</v>
      </c>
      <c r="AI54" s="44">
        <v>113.0</v>
      </c>
      <c r="AJ54" s="44">
        <v>93.0</v>
      </c>
      <c r="AK54" s="44">
        <v>38.0</v>
      </c>
      <c r="AL54" s="44">
        <v>879.0</v>
      </c>
      <c r="AM54" s="44">
        <v>130.0</v>
      </c>
      <c r="AN54" s="44">
        <v>53.0</v>
      </c>
      <c r="AO54" s="44">
        <v>68.0</v>
      </c>
      <c r="AP54" s="44">
        <v>66.0</v>
      </c>
      <c r="AQ54" s="44">
        <v>13.0</v>
      </c>
      <c r="AR54" s="44">
        <v>17.0</v>
      </c>
      <c r="AS54" s="44">
        <v>16.0</v>
      </c>
      <c r="AT54" s="44">
        <v>18.0</v>
      </c>
      <c r="AU54" s="44">
        <v>23.0</v>
      </c>
      <c r="AV54" s="44">
        <v>2.0</v>
      </c>
      <c r="AW54" s="44">
        <v>6.0</v>
      </c>
      <c r="AX54" s="44">
        <v>101.0</v>
      </c>
      <c r="AY54" s="44"/>
      <c r="AZ54" s="44">
        <v>49.0</v>
      </c>
      <c r="BA54" s="44"/>
      <c r="BB54" s="44">
        <v>15.0</v>
      </c>
      <c r="BC54" s="44"/>
      <c r="BD54" s="44">
        <v>11.0</v>
      </c>
      <c r="BE54" s="44"/>
      <c r="BF54" s="44">
        <v>31.0</v>
      </c>
      <c r="BG54" s="44"/>
      <c r="BH54" s="44">
        <v>24.0</v>
      </c>
      <c r="BI54" s="44"/>
      <c r="BJ54" s="44">
        <v>90.0</v>
      </c>
      <c r="BK54" s="44"/>
      <c r="BL54" s="44">
        <v>5.0</v>
      </c>
      <c r="BM54" s="44"/>
      <c r="BN54" s="44">
        <v>72.0</v>
      </c>
      <c r="BO54" s="44"/>
      <c r="BP54" s="44">
        <v>24.0</v>
      </c>
      <c r="BQ54" s="44"/>
      <c r="BR54" s="44">
        <v>17.0</v>
      </c>
      <c r="BS54" s="44"/>
      <c r="BT54" s="44">
        <v>23.0</v>
      </c>
      <c r="BU54" s="44"/>
      <c r="BV54" s="44">
        <v>47.0</v>
      </c>
      <c r="BW54" s="44"/>
      <c r="BX54" s="44">
        <v>63.0</v>
      </c>
      <c r="BY54" s="44"/>
      <c r="BZ54" s="44">
        <v>93.0</v>
      </c>
      <c r="CA54" s="44"/>
      <c r="CB54" s="44">
        <v>24.0</v>
      </c>
      <c r="CC54" s="44"/>
      <c r="CD54" s="44">
        <v>14.0</v>
      </c>
      <c r="CE54" s="44"/>
      <c r="CF54" s="44">
        <v>25.0</v>
      </c>
      <c r="CG54" s="44"/>
      <c r="CH54" s="44">
        <v>80.0</v>
      </c>
      <c r="CI54" s="44"/>
      <c r="CJ54" s="44">
        <v>75.0</v>
      </c>
      <c r="CK54" s="44"/>
      <c r="CL54" s="44">
        <v>54.0</v>
      </c>
      <c r="CM54" s="44"/>
      <c r="CN54" s="44">
        <v>218.0</v>
      </c>
      <c r="CO54" s="44"/>
      <c r="CP54" s="44"/>
      <c r="CQ54" s="44">
        <v>145.0</v>
      </c>
    </row>
    <row r="55" ht="15.75" customHeight="1">
      <c r="A55" s="44">
        <v>3451.0</v>
      </c>
      <c r="B55" s="44" t="s">
        <v>212</v>
      </c>
      <c r="C55" s="44" t="s">
        <v>640</v>
      </c>
      <c r="D55" s="44">
        <v>97566.0</v>
      </c>
      <c r="E55" s="44">
        <v>95337.0</v>
      </c>
      <c r="F55" s="44">
        <v>63255.0</v>
      </c>
      <c r="G55" s="44">
        <v>46951.0</v>
      </c>
      <c r="H55" s="44">
        <v>463.0</v>
      </c>
      <c r="I55" s="44">
        <v>569.0</v>
      </c>
      <c r="J55" s="44">
        <v>62792.0</v>
      </c>
      <c r="K55" s="44">
        <v>46382.0</v>
      </c>
      <c r="L55" s="44">
        <v>19150.0</v>
      </c>
      <c r="M55" s="44">
        <v>18939.0</v>
      </c>
      <c r="N55" s="44">
        <v>12396.0</v>
      </c>
      <c r="O55" s="44">
        <v>13847.0</v>
      </c>
      <c r="P55" s="44">
        <v>14780.0</v>
      </c>
      <c r="Q55" s="44">
        <v>5229.0</v>
      </c>
      <c r="R55" s="44">
        <v>2164.0</v>
      </c>
      <c r="S55" s="44">
        <v>1585.0</v>
      </c>
      <c r="T55" s="44">
        <v>4419.0</v>
      </c>
      <c r="U55" s="44">
        <v>2960.0</v>
      </c>
      <c r="V55" s="44"/>
      <c r="W55" s="44"/>
      <c r="X55" s="44">
        <v>3766.0</v>
      </c>
      <c r="Y55" s="44">
        <v>1603.0</v>
      </c>
      <c r="Z55" s="44">
        <v>415.0</v>
      </c>
      <c r="AA55" s="44">
        <v>172.0</v>
      </c>
      <c r="AB55" s="44">
        <v>357.0</v>
      </c>
      <c r="AC55" s="44">
        <v>440.0</v>
      </c>
      <c r="AD55" s="44">
        <v>949.0</v>
      </c>
      <c r="AE55" s="44">
        <v>559.0</v>
      </c>
      <c r="AF55" s="44">
        <v>98.0</v>
      </c>
      <c r="AG55" s="44">
        <v>224.0</v>
      </c>
      <c r="AH55" s="44">
        <v>498.0</v>
      </c>
      <c r="AI55" s="44">
        <v>255.0</v>
      </c>
      <c r="AJ55" s="44">
        <v>597.0</v>
      </c>
      <c r="AK55" s="44">
        <v>79.0</v>
      </c>
      <c r="AL55" s="44">
        <v>1314.0</v>
      </c>
      <c r="AM55" s="44">
        <v>204.0</v>
      </c>
      <c r="AN55" s="44">
        <v>94.0</v>
      </c>
      <c r="AO55" s="44">
        <v>87.0</v>
      </c>
      <c r="AP55" s="44">
        <v>37.0</v>
      </c>
      <c r="AQ55" s="44">
        <v>16.0</v>
      </c>
      <c r="AR55" s="44">
        <v>16.0</v>
      </c>
      <c r="AS55" s="44">
        <v>22.0</v>
      </c>
      <c r="AT55" s="44">
        <v>7.0</v>
      </c>
      <c r="AU55" s="44">
        <v>8.0</v>
      </c>
      <c r="AV55" s="44">
        <v>9.0</v>
      </c>
      <c r="AW55" s="44">
        <v>6.0</v>
      </c>
      <c r="AX55" s="44">
        <v>181.0</v>
      </c>
      <c r="AY55" s="44"/>
      <c r="AZ55" s="44">
        <v>95.0</v>
      </c>
      <c r="BA55" s="44"/>
      <c r="BB55" s="44">
        <v>35.0</v>
      </c>
      <c r="BC55" s="44"/>
      <c r="BD55" s="44">
        <v>30.0</v>
      </c>
      <c r="BE55" s="44"/>
      <c r="BF55" s="44">
        <v>50.0</v>
      </c>
      <c r="BG55" s="44"/>
      <c r="BH55" s="44">
        <v>32.0</v>
      </c>
      <c r="BI55" s="44"/>
      <c r="BJ55" s="44">
        <v>97.0</v>
      </c>
      <c r="BK55" s="44"/>
      <c r="BL55" s="44">
        <v>17.0</v>
      </c>
      <c r="BM55" s="44"/>
      <c r="BN55" s="44">
        <v>101.0</v>
      </c>
      <c r="BO55" s="44"/>
      <c r="BP55" s="44">
        <v>31.0</v>
      </c>
      <c r="BQ55" s="44"/>
      <c r="BR55" s="44">
        <v>29.0</v>
      </c>
      <c r="BS55" s="44"/>
      <c r="BT55" s="44">
        <v>39.0</v>
      </c>
      <c r="BU55" s="44"/>
      <c r="BV55" s="44">
        <v>70.0</v>
      </c>
      <c r="BW55" s="44"/>
      <c r="BX55" s="44">
        <v>99.0</v>
      </c>
      <c r="BY55" s="44"/>
      <c r="BZ55" s="44">
        <v>156.0</v>
      </c>
      <c r="CA55" s="44"/>
      <c r="CB55" s="44">
        <v>34.0</v>
      </c>
      <c r="CC55" s="44"/>
      <c r="CD55" s="44">
        <v>22.0</v>
      </c>
      <c r="CE55" s="44"/>
      <c r="CF55" s="44">
        <v>46.0</v>
      </c>
      <c r="CG55" s="44"/>
      <c r="CH55" s="44">
        <v>84.0</v>
      </c>
      <c r="CI55" s="44"/>
      <c r="CJ55" s="44">
        <v>90.0</v>
      </c>
      <c r="CK55" s="44"/>
      <c r="CL55" s="44">
        <v>103.0</v>
      </c>
      <c r="CM55" s="44"/>
      <c r="CN55" s="44">
        <v>285.0</v>
      </c>
      <c r="CO55" s="44"/>
      <c r="CP55" s="44"/>
      <c r="CQ55" s="44">
        <v>147.0</v>
      </c>
    </row>
    <row r="56" ht="15.75" customHeight="1">
      <c r="A56" s="44">
        <v>3452.0</v>
      </c>
      <c r="B56" s="44" t="s">
        <v>213</v>
      </c>
      <c r="C56" s="44" t="s">
        <v>640</v>
      </c>
      <c r="D56" s="44">
        <v>153372.0</v>
      </c>
      <c r="E56" s="44">
        <v>152222.0</v>
      </c>
      <c r="F56" s="44">
        <v>92401.0</v>
      </c>
      <c r="G56" s="44">
        <v>77325.0</v>
      </c>
      <c r="H56" s="44">
        <v>1377.0</v>
      </c>
      <c r="I56" s="44">
        <v>1502.0</v>
      </c>
      <c r="J56" s="44">
        <v>91024.0</v>
      </c>
      <c r="K56" s="44">
        <v>75823.0</v>
      </c>
      <c r="L56" s="44">
        <v>22122.0</v>
      </c>
      <c r="M56" s="44">
        <v>23466.0</v>
      </c>
      <c r="N56" s="44">
        <v>26003.0</v>
      </c>
      <c r="O56" s="44">
        <v>33499.0</v>
      </c>
      <c r="P56" s="44">
        <v>17673.0</v>
      </c>
      <c r="Q56" s="44">
        <v>7181.0</v>
      </c>
      <c r="R56" s="44">
        <v>3462.0</v>
      </c>
      <c r="S56" s="44">
        <v>2724.0</v>
      </c>
      <c r="T56" s="44">
        <v>8282.0</v>
      </c>
      <c r="U56" s="44">
        <v>3358.0</v>
      </c>
      <c r="V56" s="44"/>
      <c r="W56" s="44"/>
      <c r="X56" s="44">
        <v>4382.0</v>
      </c>
      <c r="Y56" s="44">
        <v>1363.0</v>
      </c>
      <c r="Z56" s="44">
        <v>844.0</v>
      </c>
      <c r="AA56" s="44">
        <v>416.0</v>
      </c>
      <c r="AB56" s="44">
        <v>572.0</v>
      </c>
      <c r="AC56" s="44">
        <v>762.0</v>
      </c>
      <c r="AD56" s="44">
        <v>1563.0</v>
      </c>
      <c r="AE56" s="44">
        <v>970.0</v>
      </c>
      <c r="AF56" s="44">
        <v>185.0</v>
      </c>
      <c r="AG56" s="44">
        <v>586.0</v>
      </c>
      <c r="AH56" s="44">
        <v>711.0</v>
      </c>
      <c r="AI56" s="44">
        <v>409.0</v>
      </c>
      <c r="AJ56" s="44">
        <v>288.0</v>
      </c>
      <c r="AK56" s="44">
        <v>131.0</v>
      </c>
      <c r="AL56" s="44">
        <v>1752.0</v>
      </c>
      <c r="AM56" s="44">
        <v>309.0</v>
      </c>
      <c r="AN56" s="44">
        <v>131.0</v>
      </c>
      <c r="AO56" s="44">
        <v>130.0</v>
      </c>
      <c r="AP56" s="44">
        <v>63.0</v>
      </c>
      <c r="AQ56" s="44">
        <v>29.0</v>
      </c>
      <c r="AR56" s="44">
        <v>24.0</v>
      </c>
      <c r="AS56" s="44">
        <v>38.0</v>
      </c>
      <c r="AT56" s="44">
        <v>23.0</v>
      </c>
      <c r="AU56" s="44">
        <v>17.0</v>
      </c>
      <c r="AV56" s="44">
        <v>29.0</v>
      </c>
      <c r="AW56" s="44">
        <v>10.0</v>
      </c>
      <c r="AX56" s="44">
        <v>367.0</v>
      </c>
      <c r="AY56" s="44"/>
      <c r="AZ56" s="44">
        <v>170.0</v>
      </c>
      <c r="BA56" s="44"/>
      <c r="BB56" s="44">
        <v>146.0</v>
      </c>
      <c r="BC56" s="44"/>
      <c r="BD56" s="44">
        <v>33.0</v>
      </c>
      <c r="BE56" s="44"/>
      <c r="BF56" s="44">
        <v>97.0</v>
      </c>
      <c r="BG56" s="44"/>
      <c r="BH56" s="44">
        <v>54.0</v>
      </c>
      <c r="BI56" s="44"/>
      <c r="BJ56" s="44">
        <v>152.0</v>
      </c>
      <c r="BK56" s="44"/>
      <c r="BL56" s="44">
        <v>14.0</v>
      </c>
      <c r="BM56" s="44"/>
      <c r="BN56" s="44">
        <v>187.0</v>
      </c>
      <c r="BO56" s="44"/>
      <c r="BP56" s="44">
        <v>79.0</v>
      </c>
      <c r="BQ56" s="44"/>
      <c r="BR56" s="44">
        <v>53.0</v>
      </c>
      <c r="BS56" s="44"/>
      <c r="BT56" s="44">
        <v>90.0</v>
      </c>
      <c r="BU56" s="44"/>
      <c r="BV56" s="44">
        <v>163.0</v>
      </c>
      <c r="BW56" s="44"/>
      <c r="BX56" s="44">
        <v>170.0</v>
      </c>
      <c r="BY56" s="44"/>
      <c r="BZ56" s="44">
        <v>107.0</v>
      </c>
      <c r="CA56" s="44"/>
      <c r="CB56" s="44">
        <v>65.0</v>
      </c>
      <c r="CC56" s="44"/>
      <c r="CD56" s="44">
        <v>31.0</v>
      </c>
      <c r="CE56" s="44"/>
      <c r="CF56" s="44">
        <v>59.0</v>
      </c>
      <c r="CG56" s="44"/>
      <c r="CH56" s="44">
        <v>106.0</v>
      </c>
      <c r="CI56" s="44"/>
      <c r="CJ56" s="44">
        <v>234.0</v>
      </c>
      <c r="CK56" s="44"/>
      <c r="CL56" s="44">
        <v>153.0</v>
      </c>
      <c r="CM56" s="44"/>
      <c r="CN56" s="44">
        <v>385.0</v>
      </c>
      <c r="CO56" s="44"/>
      <c r="CP56" s="44"/>
      <c r="CQ56" s="44">
        <v>425.0</v>
      </c>
    </row>
    <row r="57" ht="15.75" customHeight="1">
      <c r="A57" s="44">
        <v>3453.0</v>
      </c>
      <c r="B57" s="44" t="s">
        <v>214</v>
      </c>
      <c r="C57" s="44" t="s">
        <v>640</v>
      </c>
      <c r="D57" s="44">
        <v>120227.0</v>
      </c>
      <c r="E57" s="44">
        <v>117936.0</v>
      </c>
      <c r="F57" s="44">
        <v>66148.0</v>
      </c>
      <c r="G57" s="44">
        <v>59731.0</v>
      </c>
      <c r="H57" s="44">
        <v>407.0</v>
      </c>
      <c r="I57" s="44">
        <v>643.0</v>
      </c>
      <c r="J57" s="44">
        <v>65741.0</v>
      </c>
      <c r="K57" s="44">
        <v>59088.0</v>
      </c>
      <c r="L57" s="44">
        <v>31400.0</v>
      </c>
      <c r="M57" s="44">
        <v>37509.0</v>
      </c>
      <c r="N57" s="44">
        <v>8862.0</v>
      </c>
      <c r="O57" s="44">
        <v>11485.0</v>
      </c>
      <c r="P57" s="44">
        <v>10264.0</v>
      </c>
      <c r="Q57" s="44">
        <v>2726.0</v>
      </c>
      <c r="R57" s="44">
        <v>1797.0</v>
      </c>
      <c r="S57" s="44">
        <v>1402.0</v>
      </c>
      <c r="T57" s="44">
        <v>4903.0</v>
      </c>
      <c r="U57" s="44">
        <v>2187.0</v>
      </c>
      <c r="V57" s="44"/>
      <c r="W57" s="44"/>
      <c r="X57" s="44">
        <v>3639.0</v>
      </c>
      <c r="Y57" s="44">
        <v>1332.0</v>
      </c>
      <c r="Z57" s="44">
        <v>284.0</v>
      </c>
      <c r="AA57" s="44">
        <v>166.0</v>
      </c>
      <c r="AB57" s="44">
        <v>349.0</v>
      </c>
      <c r="AC57" s="44">
        <v>386.0</v>
      </c>
      <c r="AD57" s="44">
        <v>582.0</v>
      </c>
      <c r="AE57" s="44">
        <v>394.0</v>
      </c>
      <c r="AF57" s="44">
        <v>104.0</v>
      </c>
      <c r="AG57" s="44">
        <v>249.0</v>
      </c>
      <c r="AH57" s="44">
        <v>549.0</v>
      </c>
      <c r="AI57" s="44">
        <v>416.0</v>
      </c>
      <c r="AJ57" s="44">
        <v>208.0</v>
      </c>
      <c r="AK57" s="44">
        <v>57.0</v>
      </c>
      <c r="AL57" s="44">
        <v>1169.0</v>
      </c>
      <c r="AM57" s="44">
        <v>155.0</v>
      </c>
      <c r="AN57" s="44">
        <v>62.0</v>
      </c>
      <c r="AO57" s="44">
        <v>87.0</v>
      </c>
      <c r="AP57" s="44">
        <v>23.0</v>
      </c>
      <c r="AQ57" s="44">
        <v>16.0</v>
      </c>
      <c r="AR57" s="44">
        <v>6.0</v>
      </c>
      <c r="AS57" s="44">
        <v>13.0</v>
      </c>
      <c r="AT57" s="44">
        <v>8.0</v>
      </c>
      <c r="AU57" s="44">
        <v>7.0</v>
      </c>
      <c r="AV57" s="44">
        <v>7.0</v>
      </c>
      <c r="AW57" s="44">
        <v>12.0</v>
      </c>
      <c r="AX57" s="44">
        <v>131.0</v>
      </c>
      <c r="AY57" s="44"/>
      <c r="AZ57" s="44">
        <v>62.0</v>
      </c>
      <c r="BA57" s="44"/>
      <c r="BB57" s="44">
        <v>206.0</v>
      </c>
      <c r="BC57" s="44"/>
      <c r="BD57" s="44">
        <v>16.0</v>
      </c>
      <c r="BE57" s="44"/>
      <c r="BF57" s="44">
        <v>32.0</v>
      </c>
      <c r="BG57" s="44"/>
      <c r="BH57" s="44">
        <v>41.0</v>
      </c>
      <c r="BI57" s="44"/>
      <c r="BJ57" s="44">
        <v>53.0</v>
      </c>
      <c r="BK57" s="44"/>
      <c r="BL57" s="44">
        <v>3.0</v>
      </c>
      <c r="BM57" s="44"/>
      <c r="BN57" s="44">
        <v>89.0</v>
      </c>
      <c r="BO57" s="44"/>
      <c r="BP57" s="44">
        <v>21.0</v>
      </c>
      <c r="BQ57" s="44"/>
      <c r="BR57" s="44">
        <v>33.0</v>
      </c>
      <c r="BS57" s="44"/>
      <c r="BT57" s="44">
        <v>40.0</v>
      </c>
      <c r="BU57" s="44"/>
      <c r="BV57" s="44">
        <v>74.0</v>
      </c>
      <c r="BW57" s="44"/>
      <c r="BX57" s="44">
        <v>93.0</v>
      </c>
      <c r="BY57" s="44"/>
      <c r="BZ57" s="44">
        <v>82.0</v>
      </c>
      <c r="CA57" s="44"/>
      <c r="CB57" s="44">
        <v>39.0</v>
      </c>
      <c r="CC57" s="44"/>
      <c r="CD57" s="44">
        <v>18.0</v>
      </c>
      <c r="CE57" s="44"/>
      <c r="CF57" s="44">
        <v>27.0</v>
      </c>
      <c r="CG57" s="44"/>
      <c r="CH57" s="44">
        <v>90.0</v>
      </c>
      <c r="CI57" s="44"/>
      <c r="CJ57" s="44">
        <v>61.0</v>
      </c>
      <c r="CK57" s="44"/>
      <c r="CL57" s="44">
        <v>82.0</v>
      </c>
      <c r="CM57" s="44"/>
      <c r="CN57" s="44">
        <v>232.0</v>
      </c>
      <c r="CO57" s="44"/>
      <c r="CP57" s="44"/>
      <c r="CQ57" s="44">
        <v>489.0</v>
      </c>
    </row>
    <row r="58" ht="15.75" customHeight="1">
      <c r="A58" s="44">
        <v>3454.0</v>
      </c>
      <c r="B58" s="44" t="s">
        <v>215</v>
      </c>
      <c r="C58" s="44" t="s">
        <v>640</v>
      </c>
      <c r="D58" s="44">
        <v>239069.0</v>
      </c>
      <c r="E58" s="44">
        <v>236116.0</v>
      </c>
      <c r="F58" s="44">
        <v>150178.0</v>
      </c>
      <c r="G58" s="44">
        <v>121346.0</v>
      </c>
      <c r="H58" s="44">
        <v>991.0</v>
      </c>
      <c r="I58" s="44">
        <v>843.0</v>
      </c>
      <c r="J58" s="44">
        <v>149187.0</v>
      </c>
      <c r="K58" s="44">
        <v>120503.0</v>
      </c>
      <c r="L58" s="44">
        <v>73445.0</v>
      </c>
      <c r="M58" s="44">
        <v>75593.0</v>
      </c>
      <c r="N58" s="44">
        <v>22028.0</v>
      </c>
      <c r="O58" s="44">
        <v>24940.0</v>
      </c>
      <c r="P58" s="44">
        <v>24494.0</v>
      </c>
      <c r="Q58" s="44">
        <v>6830.0</v>
      </c>
      <c r="R58" s="44">
        <v>3611.0</v>
      </c>
      <c r="S58" s="44">
        <v>2789.0</v>
      </c>
      <c r="T58" s="44">
        <v>8120.0</v>
      </c>
      <c r="U58" s="44">
        <v>3703.0</v>
      </c>
      <c r="V58" s="44"/>
      <c r="W58" s="44"/>
      <c r="X58" s="44">
        <v>7597.0</v>
      </c>
      <c r="Y58" s="44">
        <v>2625.0</v>
      </c>
      <c r="Z58" s="44">
        <v>539.0</v>
      </c>
      <c r="AA58" s="44">
        <v>246.0</v>
      </c>
      <c r="AB58" s="44">
        <v>718.0</v>
      </c>
      <c r="AC58" s="44">
        <v>927.0</v>
      </c>
      <c r="AD58" s="44">
        <v>1346.0</v>
      </c>
      <c r="AE58" s="44">
        <v>834.0</v>
      </c>
      <c r="AF58" s="44">
        <v>190.0</v>
      </c>
      <c r="AG58" s="44">
        <v>406.0</v>
      </c>
      <c r="AH58" s="44">
        <v>948.0</v>
      </c>
      <c r="AI58" s="44">
        <v>483.0</v>
      </c>
      <c r="AJ58" s="44">
        <v>331.0</v>
      </c>
      <c r="AK58" s="44">
        <v>115.0</v>
      </c>
      <c r="AL58" s="44">
        <v>2587.0</v>
      </c>
      <c r="AM58" s="44">
        <v>333.0</v>
      </c>
      <c r="AN58" s="44">
        <v>118.0</v>
      </c>
      <c r="AO58" s="44">
        <v>143.0</v>
      </c>
      <c r="AP58" s="44">
        <v>69.0</v>
      </c>
      <c r="AQ58" s="44">
        <v>25.0</v>
      </c>
      <c r="AR58" s="44">
        <v>26.0</v>
      </c>
      <c r="AS58" s="44">
        <v>26.0</v>
      </c>
      <c r="AT58" s="44">
        <v>12.0</v>
      </c>
      <c r="AU58" s="44">
        <v>25.0</v>
      </c>
      <c r="AV58" s="44">
        <v>16.0</v>
      </c>
      <c r="AW58" s="44">
        <v>10.0</v>
      </c>
      <c r="AX58" s="44">
        <v>240.0</v>
      </c>
      <c r="AY58" s="44"/>
      <c r="AZ58" s="44">
        <v>155.0</v>
      </c>
      <c r="BA58" s="44"/>
      <c r="BB58" s="44">
        <v>118.0</v>
      </c>
      <c r="BC58" s="44"/>
      <c r="BD58" s="44">
        <v>38.0</v>
      </c>
      <c r="BE58" s="44"/>
      <c r="BF58" s="44">
        <v>92.0</v>
      </c>
      <c r="BG58" s="44"/>
      <c r="BH58" s="44">
        <v>73.0</v>
      </c>
      <c r="BI58" s="44"/>
      <c r="BJ58" s="44">
        <v>165.0</v>
      </c>
      <c r="BK58" s="44"/>
      <c r="BL58" s="44">
        <v>15.0</v>
      </c>
      <c r="BM58" s="44"/>
      <c r="BN58" s="44">
        <v>161.0</v>
      </c>
      <c r="BO58" s="44"/>
      <c r="BP58" s="44">
        <v>60.0</v>
      </c>
      <c r="BQ58" s="44"/>
      <c r="BR58" s="44">
        <v>72.0</v>
      </c>
      <c r="BS58" s="44"/>
      <c r="BT58" s="44">
        <v>92.0</v>
      </c>
      <c r="BU58" s="44"/>
      <c r="BV58" s="44">
        <v>151.0</v>
      </c>
      <c r="BW58" s="44"/>
      <c r="BX58" s="44">
        <v>155.0</v>
      </c>
      <c r="BY58" s="44"/>
      <c r="BZ58" s="44">
        <v>133.0</v>
      </c>
      <c r="CA58" s="44"/>
      <c r="CB58" s="44">
        <v>68.0</v>
      </c>
      <c r="CC58" s="44"/>
      <c r="CD58" s="44">
        <v>36.0</v>
      </c>
      <c r="CE58" s="44"/>
      <c r="CF58" s="44">
        <v>51.0</v>
      </c>
      <c r="CG58" s="44"/>
      <c r="CH58" s="44">
        <v>174.0</v>
      </c>
      <c r="CI58" s="44"/>
      <c r="CJ58" s="44">
        <v>193.0</v>
      </c>
      <c r="CK58" s="44"/>
      <c r="CL58" s="44">
        <v>193.0</v>
      </c>
      <c r="CM58" s="44"/>
      <c r="CN58" s="44">
        <v>557.0</v>
      </c>
      <c r="CO58" s="44"/>
      <c r="CP58" s="44"/>
      <c r="CQ58" s="44">
        <v>450.0</v>
      </c>
    </row>
    <row r="59" ht="15.75" customHeight="1">
      <c r="A59" s="44">
        <v>3455.0</v>
      </c>
      <c r="B59" s="44" t="s">
        <v>216</v>
      </c>
      <c r="C59" s="44" t="s">
        <v>640</v>
      </c>
      <c r="D59" s="44">
        <v>81384.0</v>
      </c>
      <c r="E59" s="44">
        <v>80352.0</v>
      </c>
      <c r="F59" s="44">
        <v>50517.0</v>
      </c>
      <c r="G59" s="44">
        <v>39529.0</v>
      </c>
      <c r="H59" s="44">
        <v>527.0</v>
      </c>
      <c r="I59" s="44">
        <v>579.0</v>
      </c>
      <c r="J59" s="44">
        <v>49990.0</v>
      </c>
      <c r="K59" s="44">
        <v>38950.0</v>
      </c>
      <c r="L59" s="44">
        <v>13854.0</v>
      </c>
      <c r="M59" s="44">
        <v>13743.0</v>
      </c>
      <c r="N59" s="44">
        <v>12575.0</v>
      </c>
      <c r="O59" s="44">
        <v>14197.0</v>
      </c>
      <c r="P59" s="44">
        <v>10287.0</v>
      </c>
      <c r="Q59" s="44">
        <v>4000.0</v>
      </c>
      <c r="R59" s="44">
        <v>1705.0</v>
      </c>
      <c r="S59" s="44">
        <v>1305.0</v>
      </c>
      <c r="T59" s="44">
        <v>3873.0</v>
      </c>
      <c r="U59" s="44">
        <v>2331.0</v>
      </c>
      <c r="V59" s="44"/>
      <c r="W59" s="44"/>
      <c r="X59" s="44">
        <v>2663.0</v>
      </c>
      <c r="Y59" s="44">
        <v>1274.0</v>
      </c>
      <c r="Z59" s="44">
        <v>297.0</v>
      </c>
      <c r="AA59" s="44">
        <v>177.0</v>
      </c>
      <c r="AB59" s="44">
        <v>293.0</v>
      </c>
      <c r="AC59" s="44">
        <v>403.0</v>
      </c>
      <c r="AD59" s="44">
        <v>846.0</v>
      </c>
      <c r="AE59" s="44">
        <v>537.0</v>
      </c>
      <c r="AF59" s="44">
        <v>76.0</v>
      </c>
      <c r="AG59" s="44">
        <v>226.0</v>
      </c>
      <c r="AH59" s="44">
        <v>381.0</v>
      </c>
      <c r="AI59" s="44">
        <v>219.0</v>
      </c>
      <c r="AJ59" s="44">
        <v>191.0</v>
      </c>
      <c r="AK59" s="44">
        <v>60.0</v>
      </c>
      <c r="AL59" s="44">
        <v>1179.0</v>
      </c>
      <c r="AM59" s="44">
        <v>162.0</v>
      </c>
      <c r="AN59" s="44">
        <v>71.0</v>
      </c>
      <c r="AO59" s="44">
        <v>73.0</v>
      </c>
      <c r="AP59" s="44">
        <v>37.0</v>
      </c>
      <c r="AQ59" s="44">
        <v>18.0</v>
      </c>
      <c r="AR59" s="44">
        <v>18.0</v>
      </c>
      <c r="AS59" s="44">
        <v>23.0</v>
      </c>
      <c r="AT59" s="44">
        <v>18.0</v>
      </c>
      <c r="AU59" s="44">
        <v>14.0</v>
      </c>
      <c r="AV59" s="44">
        <v>7.0</v>
      </c>
      <c r="AW59" s="44">
        <v>10.0</v>
      </c>
      <c r="AX59" s="44">
        <v>179.0</v>
      </c>
      <c r="AY59" s="44"/>
      <c r="AZ59" s="44">
        <v>94.0</v>
      </c>
      <c r="BA59" s="44"/>
      <c r="BB59" s="44">
        <v>27.0</v>
      </c>
      <c r="BC59" s="44"/>
      <c r="BD59" s="44">
        <v>18.0</v>
      </c>
      <c r="BE59" s="44"/>
      <c r="BF59" s="44">
        <v>44.0</v>
      </c>
      <c r="BG59" s="44"/>
      <c r="BH59" s="44">
        <v>35.0</v>
      </c>
      <c r="BI59" s="44"/>
      <c r="BJ59" s="44">
        <v>93.0</v>
      </c>
      <c r="BK59" s="44"/>
      <c r="BL59" s="44">
        <v>14.0</v>
      </c>
      <c r="BM59" s="44"/>
      <c r="BN59" s="44">
        <v>96.0</v>
      </c>
      <c r="BO59" s="44"/>
      <c r="BP59" s="44">
        <v>34.0</v>
      </c>
      <c r="BQ59" s="44"/>
      <c r="BR59" s="44">
        <v>26.0</v>
      </c>
      <c r="BS59" s="44"/>
      <c r="BT59" s="44">
        <v>61.0</v>
      </c>
      <c r="BU59" s="44"/>
      <c r="BV59" s="44">
        <v>60.0</v>
      </c>
      <c r="BW59" s="44"/>
      <c r="BX59" s="44">
        <v>107.0</v>
      </c>
      <c r="BY59" s="44"/>
      <c r="BZ59" s="44">
        <v>148.0</v>
      </c>
      <c r="CA59" s="44"/>
      <c r="CB59" s="44">
        <v>46.0</v>
      </c>
      <c r="CC59" s="44"/>
      <c r="CD59" s="44">
        <v>24.0</v>
      </c>
      <c r="CE59" s="44"/>
      <c r="CF59" s="44">
        <v>42.0</v>
      </c>
      <c r="CG59" s="44"/>
      <c r="CH59" s="44">
        <v>64.0</v>
      </c>
      <c r="CI59" s="44"/>
      <c r="CJ59" s="44">
        <v>106.0</v>
      </c>
      <c r="CK59" s="44"/>
      <c r="CL59" s="44">
        <v>81.0</v>
      </c>
      <c r="CM59" s="44"/>
      <c r="CN59" s="44">
        <v>220.0</v>
      </c>
      <c r="CO59" s="44"/>
      <c r="CP59" s="44"/>
      <c r="CQ59" s="44">
        <v>178.0</v>
      </c>
    </row>
    <row r="60" ht="15.75" customHeight="1">
      <c r="A60" s="44">
        <v>3456.0</v>
      </c>
      <c r="B60" s="44" t="s">
        <v>217</v>
      </c>
      <c r="C60" s="44" t="s">
        <v>640</v>
      </c>
      <c r="D60" s="44">
        <v>97968.0</v>
      </c>
      <c r="E60" s="44">
        <v>97142.0</v>
      </c>
      <c r="F60" s="44">
        <v>65766.0</v>
      </c>
      <c r="G60" s="44">
        <v>49591.0</v>
      </c>
      <c r="H60" s="44">
        <v>427.0</v>
      </c>
      <c r="I60" s="44">
        <v>294.0</v>
      </c>
      <c r="J60" s="44">
        <v>65339.0</v>
      </c>
      <c r="K60" s="44">
        <v>49297.0</v>
      </c>
      <c r="L60" s="44">
        <v>25492.0</v>
      </c>
      <c r="M60" s="44">
        <v>25404.0</v>
      </c>
      <c r="N60" s="44">
        <v>15485.0</v>
      </c>
      <c r="O60" s="44">
        <v>14935.0</v>
      </c>
      <c r="P60" s="44">
        <v>12069.0</v>
      </c>
      <c r="Q60" s="44">
        <v>3314.0</v>
      </c>
      <c r="R60" s="44">
        <v>1724.0</v>
      </c>
      <c r="S60" s="44">
        <v>1190.0</v>
      </c>
      <c r="T60" s="44">
        <v>3088.0</v>
      </c>
      <c r="U60" s="44">
        <v>1361.0</v>
      </c>
      <c r="V60" s="44"/>
      <c r="W60" s="44"/>
      <c r="X60" s="44">
        <v>3063.0</v>
      </c>
      <c r="Y60" s="44">
        <v>1182.0</v>
      </c>
      <c r="Z60" s="44">
        <v>243.0</v>
      </c>
      <c r="AA60" s="44">
        <v>84.0</v>
      </c>
      <c r="AB60" s="44">
        <v>292.0</v>
      </c>
      <c r="AC60" s="44">
        <v>405.0</v>
      </c>
      <c r="AD60" s="44">
        <v>669.0</v>
      </c>
      <c r="AE60" s="44">
        <v>416.0</v>
      </c>
      <c r="AF60" s="44">
        <v>73.0</v>
      </c>
      <c r="AG60" s="44">
        <v>139.0</v>
      </c>
      <c r="AH60" s="44">
        <v>395.0</v>
      </c>
      <c r="AI60" s="44">
        <v>209.0</v>
      </c>
      <c r="AJ60" s="44">
        <v>286.0</v>
      </c>
      <c r="AK60" s="44">
        <v>164.0</v>
      </c>
      <c r="AL60" s="44">
        <v>957.0</v>
      </c>
      <c r="AM60" s="44">
        <v>160.0</v>
      </c>
      <c r="AN60" s="44">
        <v>65.0</v>
      </c>
      <c r="AO60" s="44">
        <v>45.0</v>
      </c>
      <c r="AP60" s="44">
        <v>53.0</v>
      </c>
      <c r="AQ60" s="44">
        <v>12.0</v>
      </c>
      <c r="AR60" s="44">
        <v>22.0</v>
      </c>
      <c r="AS60" s="44">
        <v>29.0</v>
      </c>
      <c r="AT60" s="44">
        <v>10.0</v>
      </c>
      <c r="AU60" s="44">
        <v>12.0</v>
      </c>
      <c r="AV60" s="44">
        <v>6.0</v>
      </c>
      <c r="AW60" s="44">
        <v>4.0</v>
      </c>
      <c r="AX60" s="44">
        <v>175.0</v>
      </c>
      <c r="AY60" s="44"/>
      <c r="AZ60" s="44">
        <v>79.0</v>
      </c>
      <c r="BA60" s="44"/>
      <c r="BB60" s="44">
        <v>79.0</v>
      </c>
      <c r="BC60" s="44"/>
      <c r="BD60" s="44">
        <v>42.0</v>
      </c>
      <c r="BE60" s="44"/>
      <c r="BF60" s="44">
        <v>28.0</v>
      </c>
      <c r="BG60" s="44"/>
      <c r="BH60" s="44">
        <v>24.0</v>
      </c>
      <c r="BI60" s="44"/>
      <c r="BJ60" s="44">
        <v>76.0</v>
      </c>
      <c r="BK60" s="44"/>
      <c r="BL60" s="44">
        <v>11.0</v>
      </c>
      <c r="BM60" s="44"/>
      <c r="BN60" s="44">
        <v>66.0</v>
      </c>
      <c r="BO60" s="44"/>
      <c r="BP60" s="44">
        <v>19.0</v>
      </c>
      <c r="BQ60" s="44"/>
      <c r="BR60" s="44">
        <v>32.0</v>
      </c>
      <c r="BS60" s="44"/>
      <c r="BT60" s="44">
        <v>42.0</v>
      </c>
      <c r="BU60" s="44"/>
      <c r="BV60" s="44">
        <v>67.0</v>
      </c>
      <c r="BW60" s="44"/>
      <c r="BX60" s="44">
        <v>64.0</v>
      </c>
      <c r="BY60" s="44"/>
      <c r="BZ60" s="44">
        <v>38.0</v>
      </c>
      <c r="CA60" s="44"/>
      <c r="CB60" s="44">
        <v>36.0</v>
      </c>
      <c r="CC60" s="44"/>
      <c r="CD60" s="44">
        <v>22.0</v>
      </c>
      <c r="CE60" s="44"/>
      <c r="CF60" s="44">
        <v>35.0</v>
      </c>
      <c r="CG60" s="44"/>
      <c r="CH60" s="44">
        <v>51.0</v>
      </c>
      <c r="CI60" s="44"/>
      <c r="CJ60" s="44">
        <v>95.0</v>
      </c>
      <c r="CK60" s="44"/>
      <c r="CL60" s="44">
        <v>70.0</v>
      </c>
      <c r="CM60" s="44"/>
      <c r="CN60" s="44">
        <v>196.0</v>
      </c>
      <c r="CO60" s="44"/>
      <c r="CP60" s="44"/>
      <c r="CQ60" s="44">
        <v>232.0</v>
      </c>
    </row>
    <row r="61" ht="15.75" customHeight="1">
      <c r="A61" s="44">
        <v>3457.0</v>
      </c>
      <c r="B61" s="44" t="s">
        <v>218</v>
      </c>
      <c r="C61" s="44" t="s">
        <v>640</v>
      </c>
      <c r="D61" s="44">
        <v>131488.0</v>
      </c>
      <c r="E61" s="44">
        <v>129177.0</v>
      </c>
      <c r="F61" s="44">
        <v>73354.0</v>
      </c>
      <c r="G61" s="44">
        <v>63222.0</v>
      </c>
      <c r="H61" s="44">
        <v>640.0</v>
      </c>
      <c r="I61" s="44">
        <v>1117.0</v>
      </c>
      <c r="J61" s="44">
        <v>72714.0</v>
      </c>
      <c r="K61" s="44">
        <v>62105.0</v>
      </c>
      <c r="L61" s="44">
        <v>19629.0</v>
      </c>
      <c r="M61" s="44">
        <v>21278.0</v>
      </c>
      <c r="N61" s="44">
        <v>18618.0</v>
      </c>
      <c r="O61" s="44">
        <v>25499.0</v>
      </c>
      <c r="P61" s="44">
        <v>14554.0</v>
      </c>
      <c r="Q61" s="44">
        <v>5257.0</v>
      </c>
      <c r="R61" s="44">
        <v>2683.0</v>
      </c>
      <c r="S61" s="44">
        <v>2070.0</v>
      </c>
      <c r="T61" s="44">
        <v>6572.0</v>
      </c>
      <c r="U61" s="44">
        <v>3287.0</v>
      </c>
      <c r="V61" s="44"/>
      <c r="W61" s="44"/>
      <c r="X61" s="44">
        <v>3381.0</v>
      </c>
      <c r="Y61" s="44">
        <v>1190.0</v>
      </c>
      <c r="Z61" s="44">
        <v>363.0</v>
      </c>
      <c r="AA61" s="44">
        <v>192.0</v>
      </c>
      <c r="AB61" s="44">
        <v>409.0</v>
      </c>
      <c r="AC61" s="44">
        <v>655.0</v>
      </c>
      <c r="AD61" s="44">
        <v>1114.0</v>
      </c>
      <c r="AE61" s="44">
        <v>744.0</v>
      </c>
      <c r="AF61" s="44">
        <v>138.0</v>
      </c>
      <c r="AG61" s="44">
        <v>454.0</v>
      </c>
      <c r="AH61" s="44">
        <v>610.0</v>
      </c>
      <c r="AI61" s="44">
        <v>292.0</v>
      </c>
      <c r="AJ61" s="44">
        <v>314.0</v>
      </c>
      <c r="AK61" s="44">
        <v>123.0</v>
      </c>
      <c r="AL61" s="44">
        <v>1786.0</v>
      </c>
      <c r="AM61" s="44">
        <v>269.0</v>
      </c>
      <c r="AN61" s="44">
        <v>107.0</v>
      </c>
      <c r="AO61" s="44">
        <v>148.0</v>
      </c>
      <c r="AP61" s="44">
        <v>51.0</v>
      </c>
      <c r="AQ61" s="44">
        <v>21.0</v>
      </c>
      <c r="AR61" s="44">
        <v>26.0</v>
      </c>
      <c r="AS61" s="44">
        <v>35.0</v>
      </c>
      <c r="AT61" s="44">
        <v>7.0</v>
      </c>
      <c r="AU61" s="44">
        <v>6.0</v>
      </c>
      <c r="AV61" s="44">
        <v>16.0</v>
      </c>
      <c r="AW61" s="44">
        <v>13.0</v>
      </c>
      <c r="AX61" s="44">
        <v>224.0</v>
      </c>
      <c r="AY61" s="44"/>
      <c r="AZ61" s="44">
        <v>109.0</v>
      </c>
      <c r="BA61" s="44"/>
      <c r="BB61" s="44">
        <v>184.0</v>
      </c>
      <c r="BC61" s="44"/>
      <c r="BD61" s="44">
        <v>20.0</v>
      </c>
      <c r="BE61" s="44"/>
      <c r="BF61" s="44">
        <v>61.0</v>
      </c>
      <c r="BG61" s="44"/>
      <c r="BH61" s="44">
        <v>50.0</v>
      </c>
      <c r="BI61" s="44"/>
      <c r="BJ61" s="44">
        <v>129.0</v>
      </c>
      <c r="BK61" s="44"/>
      <c r="BL61" s="44">
        <v>8.0</v>
      </c>
      <c r="BM61" s="44"/>
      <c r="BN61" s="44">
        <v>135.0</v>
      </c>
      <c r="BO61" s="44"/>
      <c r="BP61" s="44">
        <v>58.0</v>
      </c>
      <c r="BQ61" s="44"/>
      <c r="BR61" s="44">
        <v>57.0</v>
      </c>
      <c r="BS61" s="44"/>
      <c r="BT61" s="44">
        <v>62.0</v>
      </c>
      <c r="BU61" s="44"/>
      <c r="BV61" s="44">
        <v>101.0</v>
      </c>
      <c r="BW61" s="44"/>
      <c r="BX61" s="44">
        <v>146.0</v>
      </c>
      <c r="BY61" s="44"/>
      <c r="BZ61" s="44">
        <v>140.0</v>
      </c>
      <c r="CA61" s="44"/>
      <c r="CB61" s="44">
        <v>44.0</v>
      </c>
      <c r="CC61" s="44"/>
      <c r="CD61" s="44">
        <v>19.0</v>
      </c>
      <c r="CE61" s="44"/>
      <c r="CF61" s="44">
        <v>44.0</v>
      </c>
      <c r="CG61" s="44"/>
      <c r="CH61" s="44">
        <v>104.0</v>
      </c>
      <c r="CI61" s="44"/>
      <c r="CJ61" s="44">
        <v>163.0</v>
      </c>
      <c r="CK61" s="44"/>
      <c r="CL61" s="44">
        <v>91.0</v>
      </c>
      <c r="CM61" s="44"/>
      <c r="CN61" s="44">
        <v>387.0</v>
      </c>
      <c r="CO61" s="44"/>
      <c r="CP61" s="44"/>
      <c r="CQ61" s="44">
        <v>572.0</v>
      </c>
    </row>
    <row r="62" ht="15.75" customHeight="1">
      <c r="A62" s="44">
        <v>3458.0</v>
      </c>
      <c r="B62" s="44" t="s">
        <v>219</v>
      </c>
      <c r="C62" s="44" t="s">
        <v>640</v>
      </c>
      <c r="D62" s="44">
        <v>101026.0</v>
      </c>
      <c r="E62" s="44">
        <v>99395.0</v>
      </c>
      <c r="F62" s="44">
        <v>63567.0</v>
      </c>
      <c r="G62" s="44">
        <v>54677.0</v>
      </c>
      <c r="H62" s="44">
        <v>287.0</v>
      </c>
      <c r="I62" s="44">
        <v>534.0</v>
      </c>
      <c r="J62" s="44">
        <v>63280.0</v>
      </c>
      <c r="K62" s="44">
        <v>54143.0</v>
      </c>
      <c r="L62" s="44">
        <v>18017.0</v>
      </c>
      <c r="M62" s="44">
        <v>21348.0</v>
      </c>
      <c r="N62" s="44">
        <v>11426.0</v>
      </c>
      <c r="O62" s="44">
        <v>16340.0</v>
      </c>
      <c r="P62" s="44">
        <v>16006.0</v>
      </c>
      <c r="Q62" s="44">
        <v>6282.0</v>
      </c>
      <c r="R62" s="44">
        <v>2323.0</v>
      </c>
      <c r="S62" s="44">
        <v>1943.0</v>
      </c>
      <c r="T62" s="44">
        <v>4914.0</v>
      </c>
      <c r="U62" s="44">
        <v>3321.0</v>
      </c>
      <c r="V62" s="44"/>
      <c r="W62" s="44"/>
      <c r="X62" s="44">
        <v>4327.0</v>
      </c>
      <c r="Y62" s="44">
        <v>1837.0</v>
      </c>
      <c r="Z62" s="44">
        <v>716.0</v>
      </c>
      <c r="AA62" s="44">
        <v>359.0</v>
      </c>
      <c r="AB62" s="44">
        <v>354.0</v>
      </c>
      <c r="AC62" s="44">
        <v>637.0</v>
      </c>
      <c r="AD62" s="44">
        <v>973.0</v>
      </c>
      <c r="AE62" s="44">
        <v>659.0</v>
      </c>
      <c r="AF62" s="44">
        <v>88.0</v>
      </c>
      <c r="AG62" s="44">
        <v>313.0</v>
      </c>
      <c r="AH62" s="44">
        <v>466.0</v>
      </c>
      <c r="AI62" s="44">
        <v>335.0</v>
      </c>
      <c r="AJ62" s="44">
        <v>300.0</v>
      </c>
      <c r="AK62" s="44">
        <v>95.0</v>
      </c>
      <c r="AL62" s="44">
        <v>1310.0</v>
      </c>
      <c r="AM62" s="44">
        <v>270.0</v>
      </c>
      <c r="AN62" s="44">
        <v>90.0</v>
      </c>
      <c r="AO62" s="44">
        <v>103.0</v>
      </c>
      <c r="AP62" s="44">
        <v>47.0</v>
      </c>
      <c r="AQ62" s="44">
        <v>20.0</v>
      </c>
      <c r="AR62" s="44">
        <v>13.0</v>
      </c>
      <c r="AS62" s="44">
        <v>20.0</v>
      </c>
      <c r="AT62" s="44">
        <v>5.0</v>
      </c>
      <c r="AU62" s="44">
        <v>16.0</v>
      </c>
      <c r="AV62" s="44">
        <v>10.0</v>
      </c>
      <c r="AW62" s="44">
        <v>12.0</v>
      </c>
      <c r="AX62" s="44">
        <v>190.0</v>
      </c>
      <c r="AY62" s="44"/>
      <c r="AZ62" s="44">
        <v>94.0</v>
      </c>
      <c r="BA62" s="44"/>
      <c r="BB62" s="44">
        <v>46.0</v>
      </c>
      <c r="BC62" s="44"/>
      <c r="BD62" s="44">
        <v>22.0</v>
      </c>
      <c r="BE62" s="44"/>
      <c r="BF62" s="44">
        <v>44.0</v>
      </c>
      <c r="BG62" s="44"/>
      <c r="BH62" s="44">
        <v>51.0</v>
      </c>
      <c r="BI62" s="44"/>
      <c r="BJ62" s="44">
        <v>132.0</v>
      </c>
      <c r="BK62" s="44"/>
      <c r="BL62" s="44">
        <v>9.0</v>
      </c>
      <c r="BM62" s="44"/>
      <c r="BN62" s="44">
        <v>127.0</v>
      </c>
      <c r="BO62" s="44"/>
      <c r="BP62" s="44">
        <v>26.0</v>
      </c>
      <c r="BQ62" s="44"/>
      <c r="BR62" s="44">
        <v>42.0</v>
      </c>
      <c r="BS62" s="44"/>
      <c r="BT62" s="44">
        <v>49.0</v>
      </c>
      <c r="BU62" s="44"/>
      <c r="BV62" s="44">
        <v>80.0</v>
      </c>
      <c r="BW62" s="44"/>
      <c r="BX62" s="44">
        <v>130.0</v>
      </c>
      <c r="BY62" s="44"/>
      <c r="BZ62" s="44">
        <v>149.0</v>
      </c>
      <c r="CA62" s="44"/>
      <c r="CB62" s="44">
        <v>46.0</v>
      </c>
      <c r="CC62" s="44"/>
      <c r="CD62" s="44">
        <v>32.0</v>
      </c>
      <c r="CE62" s="44"/>
      <c r="CF62" s="44">
        <v>43.0</v>
      </c>
      <c r="CG62" s="44"/>
      <c r="CH62" s="44">
        <v>107.0</v>
      </c>
      <c r="CI62" s="44"/>
      <c r="CJ62" s="44">
        <v>103.0</v>
      </c>
      <c r="CK62" s="44"/>
      <c r="CL62" s="44">
        <v>94.0</v>
      </c>
      <c r="CM62" s="44"/>
      <c r="CN62" s="44">
        <v>279.0</v>
      </c>
      <c r="CO62" s="44"/>
      <c r="CP62" s="44"/>
      <c r="CQ62" s="44">
        <v>233.0</v>
      </c>
    </row>
    <row r="63" ht="15.75" customHeight="1">
      <c r="A63" s="44">
        <v>3459.0</v>
      </c>
      <c r="B63" s="44" t="s">
        <v>220</v>
      </c>
      <c r="C63" s="44" t="s">
        <v>640</v>
      </c>
      <c r="D63" s="44">
        <v>272973.0</v>
      </c>
      <c r="E63" s="44">
        <v>271647.0</v>
      </c>
      <c r="F63" s="44">
        <v>171071.0</v>
      </c>
      <c r="G63" s="44">
        <v>143832.0</v>
      </c>
      <c r="H63" s="44">
        <v>1109.0</v>
      </c>
      <c r="I63" s="44">
        <v>1134.0</v>
      </c>
      <c r="J63" s="44">
        <v>169962.0</v>
      </c>
      <c r="K63" s="44">
        <v>142698.0</v>
      </c>
      <c r="L63" s="44">
        <v>61372.0</v>
      </c>
      <c r="M63" s="44">
        <v>66219.0</v>
      </c>
      <c r="N63" s="44">
        <v>33789.0</v>
      </c>
      <c r="O63" s="44">
        <v>43233.0</v>
      </c>
      <c r="P63" s="44">
        <v>38162.0</v>
      </c>
      <c r="Q63" s="44">
        <v>13056.0</v>
      </c>
      <c r="R63" s="44">
        <v>5296.0</v>
      </c>
      <c r="S63" s="44">
        <v>4770.0</v>
      </c>
      <c r="T63" s="44">
        <v>9553.0</v>
      </c>
      <c r="U63" s="44">
        <v>5135.0</v>
      </c>
      <c r="V63" s="44"/>
      <c r="W63" s="44"/>
      <c r="X63" s="44">
        <v>8456.0</v>
      </c>
      <c r="Y63" s="44">
        <v>3906.0</v>
      </c>
      <c r="Z63" s="44">
        <v>784.0</v>
      </c>
      <c r="AA63" s="44">
        <v>404.0</v>
      </c>
      <c r="AB63" s="44">
        <v>881.0</v>
      </c>
      <c r="AC63" s="44">
        <v>1513.0</v>
      </c>
      <c r="AD63" s="44">
        <v>1806.0</v>
      </c>
      <c r="AE63" s="44">
        <v>1108.0</v>
      </c>
      <c r="AF63" s="44">
        <v>248.0</v>
      </c>
      <c r="AG63" s="44">
        <v>647.0</v>
      </c>
      <c r="AH63" s="44">
        <v>1189.0</v>
      </c>
      <c r="AI63" s="44">
        <v>630.0</v>
      </c>
      <c r="AJ63" s="44">
        <v>580.0</v>
      </c>
      <c r="AK63" s="44">
        <v>245.0</v>
      </c>
      <c r="AL63" s="44">
        <v>3181.0</v>
      </c>
      <c r="AM63" s="44">
        <v>495.0</v>
      </c>
      <c r="AN63" s="44">
        <v>179.0</v>
      </c>
      <c r="AO63" s="44">
        <v>234.0</v>
      </c>
      <c r="AP63" s="44">
        <v>123.0</v>
      </c>
      <c r="AQ63" s="44">
        <v>51.0</v>
      </c>
      <c r="AR63" s="44">
        <v>41.0</v>
      </c>
      <c r="AS63" s="44">
        <v>53.0</v>
      </c>
      <c r="AT63" s="44">
        <v>24.0</v>
      </c>
      <c r="AU63" s="44">
        <v>22.0</v>
      </c>
      <c r="AV63" s="44">
        <v>21.0</v>
      </c>
      <c r="AW63" s="44">
        <v>12.0</v>
      </c>
      <c r="AX63" s="44">
        <v>351.0</v>
      </c>
      <c r="AY63" s="44"/>
      <c r="AZ63" s="44">
        <v>201.0</v>
      </c>
      <c r="BA63" s="44"/>
      <c r="BB63" s="44">
        <v>329.0</v>
      </c>
      <c r="BC63" s="44"/>
      <c r="BD63" s="44">
        <v>119.0</v>
      </c>
      <c r="BE63" s="44"/>
      <c r="BF63" s="44">
        <v>113.0</v>
      </c>
      <c r="BG63" s="44"/>
      <c r="BH63" s="44">
        <v>73.0</v>
      </c>
      <c r="BI63" s="44"/>
      <c r="BJ63" s="44">
        <v>299.0</v>
      </c>
      <c r="BK63" s="44"/>
      <c r="BL63" s="44">
        <v>14.0</v>
      </c>
      <c r="BM63" s="44"/>
      <c r="BN63" s="44">
        <v>238.0</v>
      </c>
      <c r="BO63" s="44"/>
      <c r="BP63" s="44">
        <v>90.0</v>
      </c>
      <c r="BQ63" s="44"/>
      <c r="BR63" s="44">
        <v>104.0</v>
      </c>
      <c r="BS63" s="44"/>
      <c r="BT63" s="44">
        <v>137.0</v>
      </c>
      <c r="BU63" s="44"/>
      <c r="BV63" s="44">
        <v>208.0</v>
      </c>
      <c r="BW63" s="44"/>
      <c r="BX63" s="44">
        <v>196.0</v>
      </c>
      <c r="BY63" s="44"/>
      <c r="BZ63" s="44">
        <v>172.0</v>
      </c>
      <c r="CA63" s="44"/>
      <c r="CB63" s="44">
        <v>101.0</v>
      </c>
      <c r="CC63" s="44"/>
      <c r="CD63" s="44">
        <v>63.0</v>
      </c>
      <c r="CE63" s="44"/>
      <c r="CF63" s="44">
        <v>99.0</v>
      </c>
      <c r="CG63" s="44"/>
      <c r="CH63" s="44">
        <v>220.0</v>
      </c>
      <c r="CI63" s="44"/>
      <c r="CJ63" s="44">
        <v>288.0</v>
      </c>
      <c r="CK63" s="44"/>
      <c r="CL63" s="44">
        <v>219.0</v>
      </c>
      <c r="CM63" s="44"/>
      <c r="CN63" s="44">
        <v>643.0</v>
      </c>
      <c r="CO63" s="44"/>
      <c r="CP63" s="44"/>
      <c r="CQ63" s="44">
        <v>965.0</v>
      </c>
    </row>
    <row r="64" ht="15.75" customHeight="1">
      <c r="A64" s="44">
        <v>3460.0</v>
      </c>
      <c r="B64" s="44" t="s">
        <v>221</v>
      </c>
      <c r="C64" s="44" t="s">
        <v>640</v>
      </c>
      <c r="D64" s="44">
        <v>101152.0</v>
      </c>
      <c r="E64" s="44">
        <v>99942.0</v>
      </c>
      <c r="F64" s="44">
        <v>65089.0</v>
      </c>
      <c r="G64" s="44">
        <v>51475.0</v>
      </c>
      <c r="H64" s="44">
        <v>367.0</v>
      </c>
      <c r="I64" s="44">
        <v>415.0</v>
      </c>
      <c r="J64" s="44">
        <v>64722.0</v>
      </c>
      <c r="K64" s="44">
        <v>51060.0</v>
      </c>
      <c r="L64" s="44">
        <v>31667.0</v>
      </c>
      <c r="M64" s="44">
        <v>33260.0</v>
      </c>
      <c r="N64" s="44">
        <v>7671.0</v>
      </c>
      <c r="O64" s="44">
        <v>8139.0</v>
      </c>
      <c r="P64" s="44">
        <v>11755.0</v>
      </c>
      <c r="Q64" s="44">
        <v>3225.0</v>
      </c>
      <c r="R64" s="44">
        <v>1522.0</v>
      </c>
      <c r="S64" s="44">
        <v>1269.0</v>
      </c>
      <c r="T64" s="44">
        <v>3927.0</v>
      </c>
      <c r="U64" s="44">
        <v>1793.0</v>
      </c>
      <c r="V64" s="44"/>
      <c r="W64" s="44"/>
      <c r="X64" s="44">
        <v>3733.0</v>
      </c>
      <c r="Y64" s="44">
        <v>1371.0</v>
      </c>
      <c r="Z64" s="44">
        <v>326.0</v>
      </c>
      <c r="AA64" s="44">
        <v>280.0</v>
      </c>
      <c r="AB64" s="44">
        <v>309.0</v>
      </c>
      <c r="AC64" s="44">
        <v>436.0</v>
      </c>
      <c r="AD64" s="44">
        <v>523.0</v>
      </c>
      <c r="AE64" s="44">
        <v>290.0</v>
      </c>
      <c r="AF64" s="44">
        <v>61.0</v>
      </c>
      <c r="AG64" s="44">
        <v>187.0</v>
      </c>
      <c r="AH64" s="44">
        <v>383.0</v>
      </c>
      <c r="AI64" s="44">
        <v>253.0</v>
      </c>
      <c r="AJ64" s="44">
        <v>170.0</v>
      </c>
      <c r="AK64" s="44">
        <v>66.0</v>
      </c>
      <c r="AL64" s="44">
        <v>1274.0</v>
      </c>
      <c r="AM64" s="44">
        <v>190.0</v>
      </c>
      <c r="AN64" s="44">
        <v>75.0</v>
      </c>
      <c r="AO64" s="44">
        <v>65.0</v>
      </c>
      <c r="AP64" s="44">
        <v>24.0</v>
      </c>
      <c r="AQ64" s="44">
        <v>16.0</v>
      </c>
      <c r="AR64" s="44">
        <v>20.0</v>
      </c>
      <c r="AS64" s="44">
        <v>17.0</v>
      </c>
      <c r="AT64" s="44">
        <v>12.0</v>
      </c>
      <c r="AU64" s="44">
        <v>3.0</v>
      </c>
      <c r="AV64" s="44">
        <v>5.0</v>
      </c>
      <c r="AW64" s="44">
        <v>5.0</v>
      </c>
      <c r="AX64" s="44">
        <v>93.0</v>
      </c>
      <c r="AY64" s="44"/>
      <c r="AZ64" s="44">
        <v>67.0</v>
      </c>
      <c r="BA64" s="44"/>
      <c r="BB64" s="44">
        <v>30.0</v>
      </c>
      <c r="BC64" s="44"/>
      <c r="BD64" s="44">
        <v>51.0</v>
      </c>
      <c r="BE64" s="44"/>
      <c r="BF64" s="44">
        <v>16.0</v>
      </c>
      <c r="BG64" s="44"/>
      <c r="BH64" s="44">
        <v>24.0</v>
      </c>
      <c r="BI64" s="44"/>
      <c r="BJ64" s="44">
        <v>77.0</v>
      </c>
      <c r="BK64" s="44"/>
      <c r="BL64" s="44">
        <v>5.0</v>
      </c>
      <c r="BM64" s="44"/>
      <c r="BN64" s="44">
        <v>86.0</v>
      </c>
      <c r="BO64" s="44"/>
      <c r="BP64" s="44">
        <v>21.0</v>
      </c>
      <c r="BQ64" s="44"/>
      <c r="BR64" s="44">
        <v>28.0</v>
      </c>
      <c r="BS64" s="44"/>
      <c r="BT64" s="44">
        <v>46.0</v>
      </c>
      <c r="BU64" s="44"/>
      <c r="BV64" s="44">
        <v>72.0</v>
      </c>
      <c r="BW64" s="44"/>
      <c r="BX64" s="44">
        <v>69.0</v>
      </c>
      <c r="BY64" s="44"/>
      <c r="BZ64" s="44">
        <v>36.0</v>
      </c>
      <c r="CA64" s="44"/>
      <c r="CB64" s="44">
        <v>25.0</v>
      </c>
      <c r="CC64" s="44"/>
      <c r="CD64" s="44">
        <v>21.0</v>
      </c>
      <c r="CE64" s="44"/>
      <c r="CF64" s="44">
        <v>25.0</v>
      </c>
      <c r="CG64" s="44"/>
      <c r="CH64" s="44">
        <v>94.0</v>
      </c>
      <c r="CI64" s="44"/>
      <c r="CJ64" s="44">
        <v>51.0</v>
      </c>
      <c r="CK64" s="44"/>
      <c r="CL64" s="44">
        <v>69.0</v>
      </c>
      <c r="CM64" s="44"/>
      <c r="CN64" s="44">
        <v>259.0</v>
      </c>
      <c r="CO64" s="44"/>
      <c r="CP64" s="44"/>
      <c r="CQ64" s="44">
        <v>195.0</v>
      </c>
    </row>
    <row r="65" ht="15.75" customHeight="1">
      <c r="A65" s="44">
        <v>3461.0</v>
      </c>
      <c r="B65" s="44" t="s">
        <v>222</v>
      </c>
      <c r="C65" s="44" t="s">
        <v>640</v>
      </c>
      <c r="D65" s="44">
        <v>69579.0</v>
      </c>
      <c r="E65" s="44">
        <v>70534.0</v>
      </c>
      <c r="F65" s="44">
        <v>37953.0</v>
      </c>
      <c r="G65" s="44">
        <v>29868.0</v>
      </c>
      <c r="H65" s="44">
        <v>294.0</v>
      </c>
      <c r="I65" s="44">
        <v>305.0</v>
      </c>
      <c r="J65" s="44">
        <v>37659.0</v>
      </c>
      <c r="K65" s="44">
        <v>29563.0</v>
      </c>
      <c r="L65" s="44">
        <v>10540.0</v>
      </c>
      <c r="M65" s="44">
        <v>11174.0</v>
      </c>
      <c r="N65" s="44">
        <v>8826.0</v>
      </c>
      <c r="O65" s="44">
        <v>10510.0</v>
      </c>
      <c r="P65" s="44">
        <v>8152.0</v>
      </c>
      <c r="Q65" s="44">
        <v>2824.0</v>
      </c>
      <c r="R65" s="44">
        <v>1446.0</v>
      </c>
      <c r="S65" s="44">
        <v>1122.0</v>
      </c>
      <c r="T65" s="44">
        <v>2973.0</v>
      </c>
      <c r="U65" s="44">
        <v>1614.0</v>
      </c>
      <c r="V65" s="44"/>
      <c r="W65" s="44"/>
      <c r="X65" s="44">
        <v>1993.0</v>
      </c>
      <c r="Y65" s="44">
        <v>898.0</v>
      </c>
      <c r="Z65" s="44">
        <v>235.0</v>
      </c>
      <c r="AA65" s="44">
        <v>101.0</v>
      </c>
      <c r="AB65" s="44">
        <v>235.0</v>
      </c>
      <c r="AC65" s="44">
        <v>266.0</v>
      </c>
      <c r="AD65" s="44">
        <v>604.0</v>
      </c>
      <c r="AE65" s="44">
        <v>340.0</v>
      </c>
      <c r="AF65" s="44">
        <v>69.0</v>
      </c>
      <c r="AG65" s="44">
        <v>160.0</v>
      </c>
      <c r="AH65" s="44">
        <v>267.0</v>
      </c>
      <c r="AI65" s="44">
        <v>150.0</v>
      </c>
      <c r="AJ65" s="44">
        <v>123.0</v>
      </c>
      <c r="AK65" s="44">
        <v>33.0</v>
      </c>
      <c r="AL65" s="44">
        <v>914.0</v>
      </c>
      <c r="AM65" s="44">
        <v>156.0</v>
      </c>
      <c r="AN65" s="44">
        <v>64.0</v>
      </c>
      <c r="AO65" s="44">
        <v>60.0</v>
      </c>
      <c r="AP65" s="44">
        <v>10.0</v>
      </c>
      <c r="AQ65" s="44">
        <v>12.0</v>
      </c>
      <c r="AR65" s="44">
        <v>17.0</v>
      </c>
      <c r="AS65" s="44">
        <v>17.0</v>
      </c>
      <c r="AT65" s="44">
        <v>10.0</v>
      </c>
      <c r="AU65" s="44">
        <v>15.0</v>
      </c>
      <c r="AV65" s="44">
        <v>6.0</v>
      </c>
      <c r="AW65" s="44">
        <v>4.0</v>
      </c>
      <c r="AX65" s="44">
        <v>124.0</v>
      </c>
      <c r="AY65" s="44"/>
      <c r="AZ65" s="44">
        <v>79.0</v>
      </c>
      <c r="BA65" s="44"/>
      <c r="BB65" s="44">
        <v>16.0</v>
      </c>
      <c r="BC65" s="44"/>
      <c r="BD65" s="44">
        <v>41.0</v>
      </c>
      <c r="BE65" s="44"/>
      <c r="BF65" s="44">
        <v>25.0</v>
      </c>
      <c r="BG65" s="44"/>
      <c r="BH65" s="44">
        <v>25.0</v>
      </c>
      <c r="BI65" s="44"/>
      <c r="BJ65" s="44">
        <v>69.0</v>
      </c>
      <c r="BK65" s="44"/>
      <c r="BL65" s="44">
        <v>5.0</v>
      </c>
      <c r="BM65" s="44"/>
      <c r="BN65" s="44">
        <v>100.0</v>
      </c>
      <c r="BO65" s="44"/>
      <c r="BP65" s="44">
        <v>29.0</v>
      </c>
      <c r="BQ65" s="44"/>
      <c r="BR65" s="44">
        <v>33.0</v>
      </c>
      <c r="BS65" s="44"/>
      <c r="BT65" s="44">
        <v>33.0</v>
      </c>
      <c r="BU65" s="44"/>
      <c r="BV65" s="44">
        <v>44.0</v>
      </c>
      <c r="BW65" s="44"/>
      <c r="BX65" s="44">
        <v>75.0</v>
      </c>
      <c r="BY65" s="44"/>
      <c r="BZ65" s="44">
        <v>52.0</v>
      </c>
      <c r="CA65" s="44"/>
      <c r="CB65" s="44">
        <v>31.0</v>
      </c>
      <c r="CC65" s="44"/>
      <c r="CD65" s="44">
        <v>11.0</v>
      </c>
      <c r="CE65" s="44"/>
      <c r="CF65" s="44">
        <v>22.0</v>
      </c>
      <c r="CG65" s="44"/>
      <c r="CH65" s="44">
        <v>72.0</v>
      </c>
      <c r="CI65" s="44"/>
      <c r="CJ65" s="44">
        <v>70.0</v>
      </c>
      <c r="CK65" s="44"/>
      <c r="CL65" s="44">
        <v>75.0</v>
      </c>
      <c r="CM65" s="44"/>
      <c r="CN65" s="44">
        <v>144.0</v>
      </c>
      <c r="CO65" s="44"/>
      <c r="CP65" s="44"/>
      <c r="CQ65" s="44">
        <v>107.0</v>
      </c>
    </row>
    <row r="66" ht="15.75" customHeight="1">
      <c r="A66" s="44">
        <v>3462.0</v>
      </c>
      <c r="B66" s="44" t="s">
        <v>223</v>
      </c>
      <c r="C66" s="44" t="s">
        <v>640</v>
      </c>
      <c r="D66" s="44">
        <v>46072.0</v>
      </c>
      <c r="E66" s="44">
        <v>45632.0</v>
      </c>
      <c r="F66" s="44">
        <v>24414.0</v>
      </c>
      <c r="G66" s="44">
        <v>21812.0</v>
      </c>
      <c r="H66" s="44">
        <v>232.0</v>
      </c>
      <c r="I66" s="44">
        <v>315.0</v>
      </c>
      <c r="J66" s="44">
        <v>24182.0</v>
      </c>
      <c r="K66" s="44">
        <v>21497.0</v>
      </c>
      <c r="L66" s="44">
        <v>7688.0</v>
      </c>
      <c r="M66" s="44">
        <v>8932.0</v>
      </c>
      <c r="N66" s="44">
        <v>5600.0</v>
      </c>
      <c r="O66" s="44">
        <v>7554.0</v>
      </c>
      <c r="P66" s="44">
        <v>4547.0</v>
      </c>
      <c r="Q66" s="44">
        <v>1769.0</v>
      </c>
      <c r="R66" s="44">
        <v>748.0</v>
      </c>
      <c r="S66" s="44">
        <v>630.0</v>
      </c>
      <c r="T66" s="44">
        <v>2118.0</v>
      </c>
      <c r="U66" s="44">
        <v>1067.0</v>
      </c>
      <c r="V66" s="44"/>
      <c r="W66" s="44"/>
      <c r="X66" s="44">
        <v>1208.0</v>
      </c>
      <c r="Y66" s="44">
        <v>502.0</v>
      </c>
      <c r="Z66" s="44">
        <v>147.0</v>
      </c>
      <c r="AA66" s="44">
        <v>73.0</v>
      </c>
      <c r="AB66" s="44">
        <v>116.0</v>
      </c>
      <c r="AC66" s="44">
        <v>170.0</v>
      </c>
      <c r="AD66" s="44">
        <v>422.0</v>
      </c>
      <c r="AE66" s="44">
        <v>270.0</v>
      </c>
      <c r="AF66" s="44">
        <v>44.0</v>
      </c>
      <c r="AG66" s="44">
        <v>128.0</v>
      </c>
      <c r="AH66" s="44">
        <v>198.0</v>
      </c>
      <c r="AI66" s="44">
        <v>100.0</v>
      </c>
      <c r="AJ66" s="44">
        <v>79.0</v>
      </c>
      <c r="AK66" s="44">
        <v>42.0</v>
      </c>
      <c r="AL66" s="44">
        <v>443.0</v>
      </c>
      <c r="AM66" s="44">
        <v>89.0</v>
      </c>
      <c r="AN66" s="44">
        <v>40.0</v>
      </c>
      <c r="AO66" s="44">
        <v>67.0</v>
      </c>
      <c r="AP66" s="44">
        <v>22.0</v>
      </c>
      <c r="AQ66" s="44">
        <v>8.0</v>
      </c>
      <c r="AR66" s="44">
        <v>2.0</v>
      </c>
      <c r="AS66" s="44">
        <v>3.0</v>
      </c>
      <c r="AT66" s="44">
        <v>7.0</v>
      </c>
      <c r="AU66" s="44">
        <v>1.0</v>
      </c>
      <c r="AV66" s="44">
        <v>4.0</v>
      </c>
      <c r="AW66" s="44">
        <v>3.0</v>
      </c>
      <c r="AX66" s="44">
        <v>100.0</v>
      </c>
      <c r="AY66" s="44"/>
      <c r="AZ66" s="44">
        <v>41.0</v>
      </c>
      <c r="BA66" s="44"/>
      <c r="BB66" s="44">
        <v>29.0</v>
      </c>
      <c r="BC66" s="44"/>
      <c r="BD66" s="44">
        <v>12.0</v>
      </c>
      <c r="BE66" s="44"/>
      <c r="BF66" s="44">
        <v>29.0</v>
      </c>
      <c r="BG66" s="44"/>
      <c r="BH66" s="44">
        <v>11.0</v>
      </c>
      <c r="BI66" s="44"/>
      <c r="BJ66" s="44">
        <v>42.0</v>
      </c>
      <c r="BK66" s="44"/>
      <c r="BL66" s="44">
        <v>8.0</v>
      </c>
      <c r="BM66" s="44"/>
      <c r="BN66" s="44">
        <v>65.0</v>
      </c>
      <c r="BO66" s="44"/>
      <c r="BP66" s="44">
        <v>12.0</v>
      </c>
      <c r="BQ66" s="44"/>
      <c r="BR66" s="44">
        <v>25.0</v>
      </c>
      <c r="BS66" s="44"/>
      <c r="BT66" s="44">
        <v>24.0</v>
      </c>
      <c r="BU66" s="44"/>
      <c r="BV66" s="44">
        <v>24.0</v>
      </c>
      <c r="BW66" s="44"/>
      <c r="BX66" s="44">
        <v>40.0</v>
      </c>
      <c r="BY66" s="44"/>
      <c r="BZ66" s="44">
        <v>46.0</v>
      </c>
      <c r="CA66" s="44"/>
      <c r="CB66" s="44">
        <v>16.0</v>
      </c>
      <c r="CC66" s="44"/>
      <c r="CD66" s="44">
        <v>5.0</v>
      </c>
      <c r="CE66" s="44"/>
      <c r="CF66" s="44">
        <v>17.0</v>
      </c>
      <c r="CG66" s="44"/>
      <c r="CH66" s="44">
        <v>28.0</v>
      </c>
      <c r="CI66" s="44"/>
      <c r="CJ66" s="44">
        <v>55.0</v>
      </c>
      <c r="CK66" s="44"/>
      <c r="CL66" s="44">
        <v>35.0</v>
      </c>
      <c r="CM66" s="44"/>
      <c r="CN66" s="44">
        <v>85.0</v>
      </c>
      <c r="CO66" s="44"/>
      <c r="CP66" s="44"/>
      <c r="CQ66" s="44">
        <v>89.0</v>
      </c>
    </row>
    <row r="67" ht="15.75" customHeight="1">
      <c r="A67" s="44">
        <v>4011.0</v>
      </c>
      <c r="B67" s="44" t="s">
        <v>225</v>
      </c>
      <c r="C67" s="44" t="s">
        <v>642</v>
      </c>
      <c r="D67" s="44">
        <v>390038.0</v>
      </c>
      <c r="E67" s="44">
        <v>400711.0</v>
      </c>
      <c r="F67" s="44">
        <v>254481.0</v>
      </c>
      <c r="G67" s="44">
        <v>166340.0</v>
      </c>
      <c r="H67" s="44">
        <v>3115.0</v>
      </c>
      <c r="I67" s="44">
        <v>1159.0</v>
      </c>
      <c r="J67" s="44">
        <v>251366.0</v>
      </c>
      <c r="K67" s="44">
        <v>165181.0</v>
      </c>
      <c r="L67" s="44">
        <v>55205.0</v>
      </c>
      <c r="M67" s="44">
        <v>35662.0</v>
      </c>
      <c r="N67" s="44">
        <v>60790.0</v>
      </c>
      <c r="O67" s="44">
        <v>55400.0</v>
      </c>
      <c r="P67" s="44">
        <v>58947.0</v>
      </c>
      <c r="Q67" s="44">
        <v>31113.0</v>
      </c>
      <c r="R67" s="44">
        <v>20056.0</v>
      </c>
      <c r="S67" s="44">
        <v>16223.0</v>
      </c>
      <c r="T67" s="44">
        <v>17977.0</v>
      </c>
      <c r="U67" s="44">
        <v>9512.0</v>
      </c>
      <c r="V67" s="44"/>
      <c r="W67" s="44"/>
      <c r="X67" s="44">
        <v>11606.0</v>
      </c>
      <c r="Y67" s="44">
        <v>5661.0</v>
      </c>
      <c r="Z67" s="44">
        <v>1427.0</v>
      </c>
      <c r="AA67" s="44">
        <v>437.0</v>
      </c>
      <c r="AB67" s="44">
        <v>2077.0</v>
      </c>
      <c r="AC67" s="44">
        <v>3456.0</v>
      </c>
      <c r="AD67" s="44">
        <v>2646.0</v>
      </c>
      <c r="AE67" s="44">
        <v>2394.0</v>
      </c>
      <c r="AF67" s="44">
        <v>288.0</v>
      </c>
      <c r="AG67" s="44">
        <v>807.0</v>
      </c>
      <c r="AH67" s="44">
        <v>682.0</v>
      </c>
      <c r="AI67" s="44">
        <v>651.0</v>
      </c>
      <c r="AJ67" s="44">
        <v>604.0</v>
      </c>
      <c r="AK67" s="44">
        <v>370.0</v>
      </c>
      <c r="AL67" s="44">
        <v>8744.0</v>
      </c>
      <c r="AM67" s="44">
        <v>1742.0</v>
      </c>
      <c r="AN67" s="44">
        <v>348.0</v>
      </c>
      <c r="AO67" s="44">
        <v>372.0</v>
      </c>
      <c r="AP67" s="44">
        <v>109.0</v>
      </c>
      <c r="AQ67" s="44">
        <v>59.0</v>
      </c>
      <c r="AR67" s="44">
        <v>174.0</v>
      </c>
      <c r="AS67" s="44">
        <v>215.0</v>
      </c>
      <c r="AT67" s="44">
        <v>103.0</v>
      </c>
      <c r="AU67" s="44">
        <v>93.0</v>
      </c>
      <c r="AV67" s="44">
        <v>24.0</v>
      </c>
      <c r="AW67" s="44">
        <v>34.0</v>
      </c>
      <c r="AX67" s="44">
        <v>543.0</v>
      </c>
      <c r="AY67" s="44"/>
      <c r="AZ67" s="44">
        <v>289.0</v>
      </c>
      <c r="BA67" s="44"/>
      <c r="BB67" s="44">
        <v>176.0</v>
      </c>
      <c r="BC67" s="44"/>
      <c r="BD67" s="44">
        <v>916.0</v>
      </c>
      <c r="BE67" s="44"/>
      <c r="BF67" s="44">
        <v>590.0</v>
      </c>
      <c r="BG67" s="44"/>
      <c r="BH67" s="44">
        <v>110.0</v>
      </c>
      <c r="BI67" s="44"/>
      <c r="BJ67" s="44">
        <v>1258.0</v>
      </c>
      <c r="BK67" s="44"/>
      <c r="BL67" s="44">
        <v>37.0</v>
      </c>
      <c r="BM67" s="44"/>
      <c r="BN67" s="44">
        <v>247.0</v>
      </c>
      <c r="BO67" s="44"/>
      <c r="BP67" s="44">
        <v>127.0</v>
      </c>
      <c r="BQ67" s="44"/>
      <c r="BR67" s="44">
        <v>92.0</v>
      </c>
      <c r="BS67" s="44"/>
      <c r="BT67" s="44">
        <v>127.0</v>
      </c>
      <c r="BU67" s="44"/>
      <c r="BV67" s="44">
        <v>282.0</v>
      </c>
      <c r="BW67" s="44"/>
      <c r="BX67" s="44">
        <v>344.0</v>
      </c>
      <c r="BY67" s="44"/>
      <c r="BZ67" s="44">
        <v>181.0</v>
      </c>
      <c r="CA67" s="44"/>
      <c r="CB67" s="44">
        <v>341.0</v>
      </c>
      <c r="CC67" s="44"/>
      <c r="CD67" s="44">
        <v>89.0</v>
      </c>
      <c r="CE67" s="44"/>
      <c r="CF67" s="44">
        <v>474.0</v>
      </c>
      <c r="CG67" s="44"/>
      <c r="CH67" s="44">
        <v>917.0</v>
      </c>
      <c r="CI67" s="44"/>
      <c r="CJ67" s="44">
        <v>343.0</v>
      </c>
      <c r="CK67" s="44"/>
      <c r="CL67" s="44">
        <v>248.0</v>
      </c>
      <c r="CM67" s="44"/>
      <c r="CN67" s="44">
        <v>1828.0</v>
      </c>
      <c r="CO67" s="44"/>
      <c r="CP67" s="44"/>
      <c r="CQ67" s="44">
        <v>980.0</v>
      </c>
    </row>
    <row r="68" ht="15.75" customHeight="1">
      <c r="A68" s="44">
        <v>4012.0</v>
      </c>
      <c r="B68" s="44" t="s">
        <v>226</v>
      </c>
      <c r="C68" s="44" t="s">
        <v>642</v>
      </c>
      <c r="D68" s="44">
        <v>80172.0</v>
      </c>
      <c r="E68" s="44">
        <v>83017.0</v>
      </c>
      <c r="F68" s="44">
        <v>41806.0</v>
      </c>
      <c r="G68" s="44">
        <v>28689.0</v>
      </c>
      <c r="H68" s="44">
        <v>812.0</v>
      </c>
      <c r="I68" s="44">
        <v>307.0</v>
      </c>
      <c r="J68" s="44">
        <v>40994.0</v>
      </c>
      <c r="K68" s="44">
        <v>28382.0</v>
      </c>
      <c r="L68" s="44">
        <v>8873.0</v>
      </c>
      <c r="M68" s="44">
        <v>7691.0</v>
      </c>
      <c r="N68" s="44">
        <v>10776.0</v>
      </c>
      <c r="O68" s="44">
        <v>11136.0</v>
      </c>
      <c r="P68" s="44">
        <v>7443.0</v>
      </c>
      <c r="Q68" s="44">
        <v>2884.0</v>
      </c>
      <c r="R68" s="44">
        <v>2788.0</v>
      </c>
      <c r="S68" s="44">
        <v>2276.0</v>
      </c>
      <c r="T68" s="44">
        <v>4473.0</v>
      </c>
      <c r="U68" s="44">
        <v>1693.0</v>
      </c>
      <c r="V68" s="44"/>
      <c r="W68" s="44"/>
      <c r="X68" s="44">
        <v>2105.0</v>
      </c>
      <c r="Y68" s="44">
        <v>640.0</v>
      </c>
      <c r="Z68" s="44">
        <v>209.0</v>
      </c>
      <c r="AA68" s="44">
        <v>83.0</v>
      </c>
      <c r="AB68" s="44">
        <v>505.0</v>
      </c>
      <c r="AC68" s="44">
        <v>473.0</v>
      </c>
      <c r="AD68" s="44">
        <v>715.0</v>
      </c>
      <c r="AE68" s="44">
        <v>497.0</v>
      </c>
      <c r="AF68" s="44">
        <v>96.0</v>
      </c>
      <c r="AG68" s="44">
        <v>271.0</v>
      </c>
      <c r="AH68" s="44">
        <v>243.0</v>
      </c>
      <c r="AI68" s="44">
        <v>183.0</v>
      </c>
      <c r="AJ68" s="44">
        <v>88.0</v>
      </c>
      <c r="AK68" s="44">
        <v>36.0</v>
      </c>
      <c r="AL68" s="44">
        <v>1012.0</v>
      </c>
      <c r="AM68" s="44">
        <v>197.0</v>
      </c>
      <c r="AN68" s="44">
        <v>94.0</v>
      </c>
      <c r="AO68" s="44">
        <v>96.0</v>
      </c>
      <c r="AP68" s="44">
        <v>29.0</v>
      </c>
      <c r="AQ68" s="44">
        <v>7.0</v>
      </c>
      <c r="AR68" s="44">
        <v>13.0</v>
      </c>
      <c r="AS68" s="44">
        <v>14.0</v>
      </c>
      <c r="AT68" s="44">
        <v>16.0</v>
      </c>
      <c r="AU68" s="44">
        <v>16.0</v>
      </c>
      <c r="AV68" s="44">
        <v>5.0</v>
      </c>
      <c r="AW68" s="44">
        <v>11.0</v>
      </c>
      <c r="AX68" s="44">
        <v>161.0</v>
      </c>
      <c r="AY68" s="44"/>
      <c r="AZ68" s="44">
        <v>79.0</v>
      </c>
      <c r="BA68" s="44"/>
      <c r="BB68" s="44">
        <v>26.0</v>
      </c>
      <c r="BC68" s="44"/>
      <c r="BD68" s="44">
        <v>89.0</v>
      </c>
      <c r="BE68" s="44"/>
      <c r="BF68" s="44">
        <v>71.0</v>
      </c>
      <c r="BG68" s="44"/>
      <c r="BH68" s="44">
        <v>16.0</v>
      </c>
      <c r="BI68" s="44"/>
      <c r="BJ68" s="44">
        <v>87.0</v>
      </c>
      <c r="BK68" s="44"/>
      <c r="BL68" s="44">
        <v>3.0</v>
      </c>
      <c r="BM68" s="44"/>
      <c r="BN68" s="44">
        <v>73.0</v>
      </c>
      <c r="BO68" s="44"/>
      <c r="BP68" s="44">
        <v>71.0</v>
      </c>
      <c r="BQ68" s="44"/>
      <c r="BR68" s="44">
        <v>8.0</v>
      </c>
      <c r="BS68" s="44"/>
      <c r="BT68" s="44">
        <v>27.0</v>
      </c>
      <c r="BU68" s="44"/>
      <c r="BV68" s="44">
        <v>55.0</v>
      </c>
      <c r="BW68" s="44"/>
      <c r="BX68" s="44">
        <v>120.0</v>
      </c>
      <c r="BY68" s="44"/>
      <c r="BZ68" s="44">
        <v>33.0</v>
      </c>
      <c r="CA68" s="44"/>
      <c r="CB68" s="44">
        <v>61.0</v>
      </c>
      <c r="CC68" s="44"/>
      <c r="CD68" s="44">
        <v>11.0</v>
      </c>
      <c r="CE68" s="44"/>
      <c r="CF68" s="44">
        <v>30.0</v>
      </c>
      <c r="CG68" s="44"/>
      <c r="CH68" s="44">
        <v>122.0</v>
      </c>
      <c r="CI68" s="44"/>
      <c r="CJ68" s="44">
        <v>124.0</v>
      </c>
      <c r="CK68" s="44"/>
      <c r="CL68" s="44">
        <v>69.0</v>
      </c>
      <c r="CM68" s="44"/>
      <c r="CN68" s="44">
        <v>175.0</v>
      </c>
      <c r="CO68" s="44"/>
      <c r="CP68" s="44"/>
      <c r="CQ68" s="44">
        <v>178.0</v>
      </c>
    </row>
    <row r="69" ht="15.75" customHeight="1">
      <c r="A69" s="44">
        <v>5111.0</v>
      </c>
      <c r="B69" s="44" t="s">
        <v>228</v>
      </c>
      <c r="C69" s="44" t="s">
        <v>643</v>
      </c>
      <c r="D69" s="44">
        <v>414530.0</v>
      </c>
      <c r="E69" s="44">
        <v>415747.0</v>
      </c>
      <c r="F69" s="44">
        <v>263153.0</v>
      </c>
      <c r="G69" s="44">
        <v>223845.0</v>
      </c>
      <c r="H69" s="44">
        <v>1417.0</v>
      </c>
      <c r="I69" s="44">
        <v>2483.0</v>
      </c>
      <c r="J69" s="44">
        <v>261736.0</v>
      </c>
      <c r="K69" s="44">
        <v>221362.0</v>
      </c>
      <c r="L69" s="44">
        <v>64587.0</v>
      </c>
      <c r="M69" s="44">
        <v>73625.0</v>
      </c>
      <c r="N69" s="44">
        <v>39877.0</v>
      </c>
      <c r="O69" s="44">
        <v>67870.0</v>
      </c>
      <c r="P69" s="44">
        <v>76394.0</v>
      </c>
      <c r="Q69" s="44">
        <v>28099.0</v>
      </c>
      <c r="R69" s="44">
        <v>12587.0</v>
      </c>
      <c r="S69" s="44">
        <v>11402.0</v>
      </c>
      <c r="T69" s="44">
        <v>18079.0</v>
      </c>
      <c r="U69" s="44">
        <v>12533.0</v>
      </c>
      <c r="V69" s="44"/>
      <c r="W69" s="44"/>
      <c r="X69" s="44">
        <v>22172.0</v>
      </c>
      <c r="Y69" s="44">
        <v>13775.0</v>
      </c>
      <c r="Z69" s="44">
        <v>1363.0</v>
      </c>
      <c r="AA69" s="44">
        <v>1321.0</v>
      </c>
      <c r="AB69" s="44">
        <v>1721.0</v>
      </c>
      <c r="AC69" s="44">
        <v>3437.0</v>
      </c>
      <c r="AD69" s="44">
        <v>3216.0</v>
      </c>
      <c r="AE69" s="44">
        <v>3058.0</v>
      </c>
      <c r="AF69" s="44">
        <v>276.0</v>
      </c>
      <c r="AG69" s="44">
        <v>732.0</v>
      </c>
      <c r="AH69" s="44">
        <v>1097.0</v>
      </c>
      <c r="AI69" s="44">
        <v>641.0</v>
      </c>
      <c r="AJ69" s="44">
        <v>1123.0</v>
      </c>
      <c r="AK69" s="44">
        <v>422.0</v>
      </c>
      <c r="AL69" s="44">
        <v>7742.0</v>
      </c>
      <c r="AM69" s="44">
        <v>1419.0</v>
      </c>
      <c r="AN69" s="44">
        <v>255.0</v>
      </c>
      <c r="AO69" s="44">
        <v>431.0</v>
      </c>
      <c r="AP69" s="44">
        <v>163.0</v>
      </c>
      <c r="AQ69" s="44">
        <v>80.0</v>
      </c>
      <c r="AR69" s="44">
        <v>129.0</v>
      </c>
      <c r="AS69" s="44">
        <v>204.0</v>
      </c>
      <c r="AT69" s="44">
        <v>162.0</v>
      </c>
      <c r="AU69" s="44">
        <v>134.0</v>
      </c>
      <c r="AV69" s="44">
        <v>19.0</v>
      </c>
      <c r="AW69" s="44">
        <v>34.0</v>
      </c>
      <c r="AX69" s="44">
        <v>588.0</v>
      </c>
      <c r="AY69" s="44"/>
      <c r="AZ69" s="44">
        <v>308.0</v>
      </c>
      <c r="BA69" s="44"/>
      <c r="BB69" s="44">
        <v>172.0</v>
      </c>
      <c r="BC69" s="44"/>
      <c r="BD69" s="44">
        <v>1041.0</v>
      </c>
      <c r="BE69" s="44"/>
      <c r="BF69" s="44">
        <v>199.0</v>
      </c>
      <c r="BG69" s="44"/>
      <c r="BH69" s="44">
        <v>168.0</v>
      </c>
      <c r="BI69" s="44"/>
      <c r="BJ69" s="44">
        <v>1334.0</v>
      </c>
      <c r="BK69" s="44"/>
      <c r="BL69" s="44">
        <v>25.0</v>
      </c>
      <c r="BM69" s="44"/>
      <c r="BN69" s="44">
        <v>434.0</v>
      </c>
      <c r="BO69" s="44"/>
      <c r="BP69" s="44">
        <v>88.0</v>
      </c>
      <c r="BQ69" s="44"/>
      <c r="BR69" s="44">
        <v>192.0</v>
      </c>
      <c r="BS69" s="44"/>
      <c r="BT69" s="44">
        <v>224.0</v>
      </c>
      <c r="BU69" s="44"/>
      <c r="BV69" s="44">
        <v>251.0</v>
      </c>
      <c r="BW69" s="44"/>
      <c r="BX69" s="44">
        <v>592.0</v>
      </c>
      <c r="BY69" s="44"/>
      <c r="BZ69" s="44">
        <v>352.0</v>
      </c>
      <c r="CA69" s="44"/>
      <c r="CB69" s="44">
        <v>176.0</v>
      </c>
      <c r="CC69" s="44"/>
      <c r="CD69" s="44">
        <v>183.0</v>
      </c>
      <c r="CE69" s="44"/>
      <c r="CF69" s="44">
        <v>198.0</v>
      </c>
      <c r="CG69" s="44"/>
      <c r="CH69" s="44">
        <v>526.0</v>
      </c>
      <c r="CI69" s="44"/>
      <c r="CJ69" s="44">
        <v>401.0</v>
      </c>
      <c r="CK69" s="44"/>
      <c r="CL69" s="44">
        <v>295.0</v>
      </c>
      <c r="CM69" s="44"/>
      <c r="CN69" s="44">
        <v>3027.0</v>
      </c>
      <c r="CO69" s="44"/>
      <c r="CP69" s="44"/>
      <c r="CQ69" s="44">
        <v>2145.0</v>
      </c>
    </row>
    <row r="70" ht="15.75" customHeight="1">
      <c r="A70" s="44">
        <v>5112.0</v>
      </c>
      <c r="B70" s="44" t="s">
        <v>229</v>
      </c>
      <c r="C70" s="44" t="s">
        <v>643</v>
      </c>
      <c r="D70" s="44">
        <v>325373.0</v>
      </c>
      <c r="E70" s="44">
        <v>336313.0</v>
      </c>
      <c r="F70" s="44">
        <v>162888.0</v>
      </c>
      <c r="G70" s="44">
        <v>143261.0</v>
      </c>
      <c r="H70" s="44">
        <v>1549.0</v>
      </c>
      <c r="I70" s="44">
        <v>1944.0</v>
      </c>
      <c r="J70" s="44">
        <v>161339.0</v>
      </c>
      <c r="K70" s="44">
        <v>141317.0</v>
      </c>
      <c r="L70" s="44">
        <v>32106.0</v>
      </c>
      <c r="M70" s="44">
        <v>35285.0</v>
      </c>
      <c r="N70" s="44">
        <v>39558.0</v>
      </c>
      <c r="O70" s="44">
        <v>57685.0</v>
      </c>
      <c r="P70" s="44">
        <v>31533.0</v>
      </c>
      <c r="Q70" s="44">
        <v>11185.0</v>
      </c>
      <c r="R70" s="44">
        <v>9320.0</v>
      </c>
      <c r="S70" s="44">
        <v>9218.0</v>
      </c>
      <c r="T70" s="44">
        <v>19359.0</v>
      </c>
      <c r="U70" s="44">
        <v>10157.0</v>
      </c>
      <c r="V70" s="44"/>
      <c r="W70" s="44"/>
      <c r="X70" s="44">
        <v>8447.0</v>
      </c>
      <c r="Y70" s="44">
        <v>3761.0</v>
      </c>
      <c r="Z70" s="44">
        <v>995.0</v>
      </c>
      <c r="AA70" s="44">
        <v>382.0</v>
      </c>
      <c r="AB70" s="44">
        <v>1220.0</v>
      </c>
      <c r="AC70" s="44">
        <v>2031.0</v>
      </c>
      <c r="AD70" s="44">
        <v>2952.0</v>
      </c>
      <c r="AE70" s="44">
        <v>2172.0</v>
      </c>
      <c r="AF70" s="44">
        <v>463.0</v>
      </c>
      <c r="AG70" s="44">
        <v>2081.0</v>
      </c>
      <c r="AH70" s="44">
        <v>1216.0</v>
      </c>
      <c r="AI70" s="44">
        <v>744.0</v>
      </c>
      <c r="AJ70" s="44">
        <v>579.0</v>
      </c>
      <c r="AK70" s="44">
        <v>243.0</v>
      </c>
      <c r="AL70" s="44">
        <v>4902.0</v>
      </c>
      <c r="AM70" s="44">
        <v>979.0</v>
      </c>
      <c r="AN70" s="44">
        <v>288.0</v>
      </c>
      <c r="AO70" s="44">
        <v>400.0</v>
      </c>
      <c r="AP70" s="44">
        <v>100.0</v>
      </c>
      <c r="AQ70" s="44">
        <v>85.0</v>
      </c>
      <c r="AR70" s="44">
        <v>92.0</v>
      </c>
      <c r="AS70" s="44">
        <v>131.0</v>
      </c>
      <c r="AT70" s="44">
        <v>307.0</v>
      </c>
      <c r="AU70" s="44">
        <v>261.0</v>
      </c>
      <c r="AV70" s="44">
        <v>47.0</v>
      </c>
      <c r="AW70" s="44">
        <v>58.0</v>
      </c>
      <c r="AX70" s="44">
        <v>517.0</v>
      </c>
      <c r="AY70" s="44"/>
      <c r="AZ70" s="44">
        <v>261.0</v>
      </c>
      <c r="BA70" s="44"/>
      <c r="BB70" s="44">
        <v>167.0</v>
      </c>
      <c r="BC70" s="44"/>
      <c r="BD70" s="44">
        <v>2223.0</v>
      </c>
      <c r="BE70" s="44"/>
      <c r="BF70" s="44">
        <v>121.0</v>
      </c>
      <c r="BG70" s="44"/>
      <c r="BH70" s="44">
        <v>89.0</v>
      </c>
      <c r="BI70" s="44"/>
      <c r="BJ70" s="44">
        <v>422.0</v>
      </c>
      <c r="BK70" s="44"/>
      <c r="BL70" s="44">
        <v>25.0</v>
      </c>
      <c r="BM70" s="44"/>
      <c r="BN70" s="44">
        <v>431.0</v>
      </c>
      <c r="BO70" s="44"/>
      <c r="BP70" s="44">
        <v>192.0</v>
      </c>
      <c r="BQ70" s="44"/>
      <c r="BR70" s="44">
        <v>142.0</v>
      </c>
      <c r="BS70" s="44"/>
      <c r="BT70" s="44">
        <v>137.0</v>
      </c>
      <c r="BU70" s="44"/>
      <c r="BV70" s="44">
        <v>216.0</v>
      </c>
      <c r="BW70" s="44"/>
      <c r="BX70" s="44">
        <v>469.0</v>
      </c>
      <c r="BY70" s="44"/>
      <c r="BZ70" s="44">
        <v>101.0</v>
      </c>
      <c r="CA70" s="44"/>
      <c r="CB70" s="44">
        <v>120.0</v>
      </c>
      <c r="CC70" s="44"/>
      <c r="CD70" s="44">
        <v>74.0</v>
      </c>
      <c r="CE70" s="44"/>
      <c r="CF70" s="44">
        <v>135.0</v>
      </c>
      <c r="CG70" s="44"/>
      <c r="CH70" s="44">
        <v>272.0</v>
      </c>
      <c r="CI70" s="44"/>
      <c r="CJ70" s="44">
        <v>412.0</v>
      </c>
      <c r="CK70" s="44"/>
      <c r="CL70" s="44">
        <v>286.0</v>
      </c>
      <c r="CM70" s="44"/>
      <c r="CN70" s="44">
        <v>1043.0</v>
      </c>
      <c r="CO70" s="44"/>
      <c r="CP70" s="44"/>
      <c r="CQ70" s="44">
        <v>4459.0</v>
      </c>
    </row>
    <row r="71" ht="15.75" customHeight="1">
      <c r="A71" s="44">
        <v>5113.0</v>
      </c>
      <c r="B71" s="44" t="s">
        <v>230</v>
      </c>
      <c r="C71" s="44" t="s">
        <v>643</v>
      </c>
      <c r="D71" s="44">
        <v>416106.0</v>
      </c>
      <c r="E71" s="44">
        <v>428584.0</v>
      </c>
      <c r="F71" s="44">
        <v>246269.0</v>
      </c>
      <c r="G71" s="44">
        <v>203073.0</v>
      </c>
      <c r="H71" s="44">
        <v>1877.0</v>
      </c>
      <c r="I71" s="44">
        <v>2118.0</v>
      </c>
      <c r="J71" s="44">
        <v>244392.0</v>
      </c>
      <c r="K71" s="44">
        <v>200955.0</v>
      </c>
      <c r="L71" s="44">
        <v>57242.0</v>
      </c>
      <c r="M71" s="44">
        <v>59285.0</v>
      </c>
      <c r="N71" s="44">
        <v>51163.0</v>
      </c>
      <c r="O71" s="44">
        <v>74179.0</v>
      </c>
      <c r="P71" s="44">
        <v>55645.0</v>
      </c>
      <c r="Q71" s="44">
        <v>20330.0</v>
      </c>
      <c r="R71" s="44">
        <v>11303.0</v>
      </c>
      <c r="S71" s="44">
        <v>11086.0</v>
      </c>
      <c r="T71" s="44">
        <v>26304.0</v>
      </c>
      <c r="U71" s="44">
        <v>12010.0</v>
      </c>
      <c r="V71" s="44"/>
      <c r="W71" s="44"/>
      <c r="X71" s="44">
        <v>15744.0</v>
      </c>
      <c r="Y71" s="44">
        <v>7679.0</v>
      </c>
      <c r="Z71" s="44">
        <v>1342.0</v>
      </c>
      <c r="AA71" s="44">
        <v>404.0</v>
      </c>
      <c r="AB71" s="44">
        <v>1616.0</v>
      </c>
      <c r="AC71" s="44">
        <v>3475.0</v>
      </c>
      <c r="AD71" s="44">
        <v>4491.0</v>
      </c>
      <c r="AE71" s="44">
        <v>2768.0</v>
      </c>
      <c r="AF71" s="44">
        <v>415.0</v>
      </c>
      <c r="AG71" s="44">
        <v>1538.0</v>
      </c>
      <c r="AH71" s="44">
        <v>1495.0</v>
      </c>
      <c r="AI71" s="44">
        <v>956.0</v>
      </c>
      <c r="AJ71" s="44">
        <v>1015.0</v>
      </c>
      <c r="AK71" s="44">
        <v>377.0</v>
      </c>
      <c r="AL71" s="44">
        <v>6771.0</v>
      </c>
      <c r="AM71" s="44">
        <v>1719.0</v>
      </c>
      <c r="AN71" s="44">
        <v>293.0</v>
      </c>
      <c r="AO71" s="44">
        <v>495.0</v>
      </c>
      <c r="AP71" s="44">
        <v>146.0</v>
      </c>
      <c r="AQ71" s="44">
        <v>71.0</v>
      </c>
      <c r="AR71" s="44">
        <v>249.0</v>
      </c>
      <c r="AS71" s="44">
        <v>376.0</v>
      </c>
      <c r="AT71" s="44">
        <v>268.0</v>
      </c>
      <c r="AU71" s="44">
        <v>200.0</v>
      </c>
      <c r="AV71" s="44">
        <v>34.0</v>
      </c>
      <c r="AW71" s="44">
        <v>60.0</v>
      </c>
      <c r="AX71" s="44">
        <v>630.0</v>
      </c>
      <c r="AY71" s="44"/>
      <c r="AZ71" s="44">
        <v>379.0</v>
      </c>
      <c r="BA71" s="44"/>
      <c r="BB71" s="44">
        <v>276.0</v>
      </c>
      <c r="BC71" s="44"/>
      <c r="BD71" s="44">
        <v>1276.0</v>
      </c>
      <c r="BE71" s="44"/>
      <c r="BF71" s="44">
        <v>200.0</v>
      </c>
      <c r="BG71" s="44"/>
      <c r="BH71" s="44">
        <v>142.0</v>
      </c>
      <c r="BI71" s="44"/>
      <c r="BJ71" s="44">
        <v>713.0</v>
      </c>
      <c r="BK71" s="44"/>
      <c r="BL71" s="44">
        <v>36.0</v>
      </c>
      <c r="BM71" s="44"/>
      <c r="BN71" s="44">
        <v>551.0</v>
      </c>
      <c r="BO71" s="44"/>
      <c r="BP71" s="44">
        <v>124.0</v>
      </c>
      <c r="BQ71" s="44"/>
      <c r="BR71" s="44">
        <v>192.0</v>
      </c>
      <c r="BS71" s="44"/>
      <c r="BT71" s="44">
        <v>185.0</v>
      </c>
      <c r="BU71" s="44"/>
      <c r="BV71" s="44">
        <v>288.0</v>
      </c>
      <c r="BW71" s="44"/>
      <c r="BX71" s="44">
        <v>538.0</v>
      </c>
      <c r="BY71" s="44"/>
      <c r="BZ71" s="44">
        <v>231.0</v>
      </c>
      <c r="CA71" s="44"/>
      <c r="CB71" s="44">
        <v>228.0</v>
      </c>
      <c r="CC71" s="44"/>
      <c r="CD71" s="44">
        <v>136.0</v>
      </c>
      <c r="CE71" s="44"/>
      <c r="CF71" s="44">
        <v>171.0</v>
      </c>
      <c r="CG71" s="44"/>
      <c r="CH71" s="44">
        <v>423.0</v>
      </c>
      <c r="CI71" s="44"/>
      <c r="CJ71" s="44">
        <v>363.0</v>
      </c>
      <c r="CK71" s="44"/>
      <c r="CL71" s="44">
        <v>261.0</v>
      </c>
      <c r="CM71" s="44"/>
      <c r="CN71" s="44">
        <v>1513.0</v>
      </c>
      <c r="CO71" s="44"/>
      <c r="CP71" s="44"/>
      <c r="CQ71" s="44">
        <v>3947.0</v>
      </c>
    </row>
    <row r="72" ht="15.75" customHeight="1">
      <c r="A72" s="44">
        <v>5114.0</v>
      </c>
      <c r="B72" s="44" t="s">
        <v>231</v>
      </c>
      <c r="C72" s="44" t="s">
        <v>643</v>
      </c>
      <c r="D72" s="44">
        <v>162065.0</v>
      </c>
      <c r="E72" s="44">
        <v>165558.0</v>
      </c>
      <c r="F72" s="44">
        <v>93883.0</v>
      </c>
      <c r="G72" s="44">
        <v>79988.0</v>
      </c>
      <c r="H72" s="44">
        <v>776.0</v>
      </c>
      <c r="I72" s="44">
        <v>1143.0</v>
      </c>
      <c r="J72" s="44">
        <v>93107.0</v>
      </c>
      <c r="K72" s="44">
        <v>78845.0</v>
      </c>
      <c r="L72" s="44">
        <v>24916.0</v>
      </c>
      <c r="M72" s="44">
        <v>26603.0</v>
      </c>
      <c r="N72" s="44">
        <v>17017.0</v>
      </c>
      <c r="O72" s="44">
        <v>26342.0</v>
      </c>
      <c r="P72" s="44">
        <v>22805.0</v>
      </c>
      <c r="Q72" s="44">
        <v>8076.0</v>
      </c>
      <c r="R72" s="44">
        <v>4388.0</v>
      </c>
      <c r="S72" s="44">
        <v>4007.0</v>
      </c>
      <c r="T72" s="44">
        <v>7248.0</v>
      </c>
      <c r="U72" s="44">
        <v>4623.0</v>
      </c>
      <c r="V72" s="44"/>
      <c r="W72" s="44"/>
      <c r="X72" s="44">
        <v>7041.0</v>
      </c>
      <c r="Y72" s="44">
        <v>4090.0</v>
      </c>
      <c r="Z72" s="44">
        <v>462.0</v>
      </c>
      <c r="AA72" s="44">
        <v>309.0</v>
      </c>
      <c r="AB72" s="44">
        <v>694.0</v>
      </c>
      <c r="AC72" s="44">
        <v>1299.0</v>
      </c>
      <c r="AD72" s="44">
        <v>1500.0</v>
      </c>
      <c r="AE72" s="44">
        <v>945.0</v>
      </c>
      <c r="AF72" s="44">
        <v>147.0</v>
      </c>
      <c r="AG72" s="44">
        <v>479.0</v>
      </c>
      <c r="AH72" s="44">
        <v>580.0</v>
      </c>
      <c r="AI72" s="44">
        <v>335.0</v>
      </c>
      <c r="AJ72" s="44">
        <v>379.0</v>
      </c>
      <c r="AK72" s="44">
        <v>139.0</v>
      </c>
      <c r="AL72" s="44">
        <v>2297.0</v>
      </c>
      <c r="AM72" s="44">
        <v>610.0</v>
      </c>
      <c r="AN72" s="44">
        <v>121.0</v>
      </c>
      <c r="AO72" s="44">
        <v>178.0</v>
      </c>
      <c r="AP72" s="44">
        <v>51.0</v>
      </c>
      <c r="AQ72" s="44">
        <v>32.0</v>
      </c>
      <c r="AR72" s="44">
        <v>43.0</v>
      </c>
      <c r="AS72" s="44">
        <v>46.0</v>
      </c>
      <c r="AT72" s="44">
        <v>63.0</v>
      </c>
      <c r="AU72" s="44">
        <v>42.0</v>
      </c>
      <c r="AV72" s="44">
        <v>7.0</v>
      </c>
      <c r="AW72" s="44">
        <v>11.0</v>
      </c>
      <c r="AX72" s="44">
        <v>214.0</v>
      </c>
      <c r="AY72" s="44"/>
      <c r="AZ72" s="44">
        <v>126.0</v>
      </c>
      <c r="BA72" s="44"/>
      <c r="BB72" s="44">
        <v>70.0</v>
      </c>
      <c r="BC72" s="44"/>
      <c r="BD72" s="44">
        <v>468.0</v>
      </c>
      <c r="BE72" s="44"/>
      <c r="BF72" s="44">
        <v>116.0</v>
      </c>
      <c r="BG72" s="44"/>
      <c r="BH72" s="44">
        <v>62.0</v>
      </c>
      <c r="BI72" s="44"/>
      <c r="BJ72" s="44">
        <v>317.0</v>
      </c>
      <c r="BK72" s="44"/>
      <c r="BL72" s="44">
        <v>11.0</v>
      </c>
      <c r="BM72" s="44"/>
      <c r="BN72" s="44">
        <v>173.0</v>
      </c>
      <c r="BO72" s="44"/>
      <c r="BP72" s="44">
        <v>38.0</v>
      </c>
      <c r="BQ72" s="44"/>
      <c r="BR72" s="44">
        <v>76.0</v>
      </c>
      <c r="BS72" s="44"/>
      <c r="BT72" s="44">
        <v>74.0</v>
      </c>
      <c r="BU72" s="44"/>
      <c r="BV72" s="44">
        <v>97.0</v>
      </c>
      <c r="BW72" s="44"/>
      <c r="BX72" s="44">
        <v>168.0</v>
      </c>
      <c r="BY72" s="44"/>
      <c r="BZ72" s="44">
        <v>85.0</v>
      </c>
      <c r="CA72" s="44"/>
      <c r="CB72" s="44">
        <v>63.0</v>
      </c>
      <c r="CC72" s="44"/>
      <c r="CD72" s="44">
        <v>41.0</v>
      </c>
      <c r="CE72" s="44"/>
      <c r="CF72" s="44">
        <v>71.0</v>
      </c>
      <c r="CG72" s="44"/>
      <c r="CH72" s="44">
        <v>150.0</v>
      </c>
      <c r="CI72" s="44"/>
      <c r="CJ72" s="44">
        <v>212.0</v>
      </c>
      <c r="CK72" s="44"/>
      <c r="CL72" s="44">
        <v>128.0</v>
      </c>
      <c r="CM72" s="44"/>
      <c r="CN72" s="44">
        <v>588.0</v>
      </c>
      <c r="CO72" s="44"/>
      <c r="CP72" s="44"/>
      <c r="CQ72" s="44">
        <v>679.0</v>
      </c>
    </row>
    <row r="73" ht="15.75" customHeight="1">
      <c r="A73" s="44">
        <v>5116.0</v>
      </c>
      <c r="B73" s="44" t="s">
        <v>232</v>
      </c>
      <c r="C73" s="44" t="s">
        <v>643</v>
      </c>
      <c r="D73" s="44">
        <v>188522.0</v>
      </c>
      <c r="E73" s="44">
        <v>192506.0</v>
      </c>
      <c r="F73" s="44">
        <v>103352.0</v>
      </c>
      <c r="G73" s="44">
        <v>86904.0</v>
      </c>
      <c r="H73" s="44">
        <v>982.0</v>
      </c>
      <c r="I73" s="44">
        <v>1377.0</v>
      </c>
      <c r="J73" s="44">
        <v>102370.0</v>
      </c>
      <c r="K73" s="44">
        <v>85527.0</v>
      </c>
      <c r="L73" s="44">
        <v>30600.0</v>
      </c>
      <c r="M73" s="44">
        <v>33576.0</v>
      </c>
      <c r="N73" s="44">
        <v>16469.0</v>
      </c>
      <c r="O73" s="44">
        <v>26277.0</v>
      </c>
      <c r="P73" s="44">
        <v>23257.0</v>
      </c>
      <c r="Q73" s="44">
        <v>7387.0</v>
      </c>
      <c r="R73" s="44">
        <v>4514.0</v>
      </c>
      <c r="S73" s="44">
        <v>4109.0</v>
      </c>
      <c r="T73" s="44">
        <v>8868.0</v>
      </c>
      <c r="U73" s="44">
        <v>4374.0</v>
      </c>
      <c r="V73" s="44"/>
      <c r="W73" s="44"/>
      <c r="X73" s="44">
        <v>7215.0</v>
      </c>
      <c r="Y73" s="44">
        <v>3640.0</v>
      </c>
      <c r="Z73" s="44">
        <v>685.0</v>
      </c>
      <c r="AA73" s="44">
        <v>351.0</v>
      </c>
      <c r="AB73" s="44">
        <v>807.0</v>
      </c>
      <c r="AC73" s="44">
        <v>1169.0</v>
      </c>
      <c r="AD73" s="44">
        <v>1892.0</v>
      </c>
      <c r="AE73" s="44">
        <v>1109.0</v>
      </c>
      <c r="AF73" s="44">
        <v>231.0</v>
      </c>
      <c r="AG73" s="44">
        <v>592.0</v>
      </c>
      <c r="AH73" s="44">
        <v>664.0</v>
      </c>
      <c r="AI73" s="44">
        <v>339.0</v>
      </c>
      <c r="AJ73" s="44">
        <v>430.0</v>
      </c>
      <c r="AK73" s="44">
        <v>178.0</v>
      </c>
      <c r="AL73" s="44">
        <v>2685.0</v>
      </c>
      <c r="AM73" s="44">
        <v>763.0</v>
      </c>
      <c r="AN73" s="44">
        <v>151.0</v>
      </c>
      <c r="AO73" s="44">
        <v>209.0</v>
      </c>
      <c r="AP73" s="44">
        <v>66.0</v>
      </c>
      <c r="AQ73" s="44">
        <v>28.0</v>
      </c>
      <c r="AR73" s="44">
        <v>44.0</v>
      </c>
      <c r="AS73" s="44">
        <v>32.0</v>
      </c>
      <c r="AT73" s="44">
        <v>40.0</v>
      </c>
      <c r="AU73" s="44">
        <v>53.0</v>
      </c>
      <c r="AV73" s="44">
        <v>7.0</v>
      </c>
      <c r="AW73" s="44">
        <v>13.0</v>
      </c>
      <c r="AX73" s="44">
        <v>259.0</v>
      </c>
      <c r="AY73" s="44"/>
      <c r="AZ73" s="44">
        <v>175.0</v>
      </c>
      <c r="BA73" s="44"/>
      <c r="BB73" s="44">
        <v>51.0</v>
      </c>
      <c r="BC73" s="44"/>
      <c r="BD73" s="44">
        <v>617.0</v>
      </c>
      <c r="BE73" s="44"/>
      <c r="BF73" s="44">
        <v>83.0</v>
      </c>
      <c r="BG73" s="44"/>
      <c r="BH73" s="44">
        <v>72.0</v>
      </c>
      <c r="BI73" s="44"/>
      <c r="BJ73" s="44">
        <v>243.0</v>
      </c>
      <c r="BK73" s="44"/>
      <c r="BL73" s="44">
        <v>19.0</v>
      </c>
      <c r="BM73" s="44"/>
      <c r="BN73" s="44">
        <v>221.0</v>
      </c>
      <c r="BO73" s="44"/>
      <c r="BP73" s="44">
        <v>43.0</v>
      </c>
      <c r="BQ73" s="44"/>
      <c r="BR73" s="44">
        <v>91.0</v>
      </c>
      <c r="BS73" s="44"/>
      <c r="BT73" s="44">
        <v>86.0</v>
      </c>
      <c r="BU73" s="44"/>
      <c r="BV73" s="44">
        <v>107.0</v>
      </c>
      <c r="BW73" s="44"/>
      <c r="BX73" s="44">
        <v>238.0</v>
      </c>
      <c r="BY73" s="44"/>
      <c r="BZ73" s="44">
        <v>63.0</v>
      </c>
      <c r="CA73" s="44"/>
      <c r="CB73" s="44">
        <v>77.0</v>
      </c>
      <c r="CC73" s="44"/>
      <c r="CD73" s="44">
        <v>49.0</v>
      </c>
      <c r="CE73" s="44"/>
      <c r="CF73" s="44">
        <v>73.0</v>
      </c>
      <c r="CG73" s="44"/>
      <c r="CH73" s="44">
        <v>198.0</v>
      </c>
      <c r="CI73" s="44"/>
      <c r="CJ73" s="44">
        <v>260.0</v>
      </c>
      <c r="CK73" s="44"/>
      <c r="CL73" s="44">
        <v>143.0</v>
      </c>
      <c r="CM73" s="44"/>
      <c r="CN73" s="44">
        <v>577.0</v>
      </c>
      <c r="CO73" s="44"/>
      <c r="CP73" s="44"/>
      <c r="CQ73" s="44">
        <v>1328.0</v>
      </c>
    </row>
    <row r="74" ht="15.75" customHeight="1">
      <c r="A74" s="44">
        <v>5117.0</v>
      </c>
      <c r="B74" s="44" t="s">
        <v>233</v>
      </c>
      <c r="C74" s="44" t="s">
        <v>643</v>
      </c>
      <c r="D74" s="44">
        <v>123207.0</v>
      </c>
      <c r="E74" s="44">
        <v>125981.0</v>
      </c>
      <c r="F74" s="44">
        <v>77168.0</v>
      </c>
      <c r="G74" s="44">
        <v>65994.0</v>
      </c>
      <c r="H74" s="44">
        <v>572.0</v>
      </c>
      <c r="I74" s="44">
        <v>916.0</v>
      </c>
      <c r="J74" s="44">
        <v>76596.0</v>
      </c>
      <c r="K74" s="44">
        <v>65078.0</v>
      </c>
      <c r="L74" s="44">
        <v>18298.0</v>
      </c>
      <c r="M74" s="44">
        <v>18732.0</v>
      </c>
      <c r="N74" s="44">
        <v>16230.0</v>
      </c>
      <c r="O74" s="44">
        <v>23993.0</v>
      </c>
      <c r="P74" s="44">
        <v>17594.0</v>
      </c>
      <c r="Q74" s="44">
        <v>6533.0</v>
      </c>
      <c r="R74" s="44">
        <v>3243.0</v>
      </c>
      <c r="S74" s="44">
        <v>3556.0</v>
      </c>
      <c r="T74" s="44">
        <v>7396.0</v>
      </c>
      <c r="U74" s="44">
        <v>4724.0</v>
      </c>
      <c r="V74" s="44"/>
      <c r="W74" s="44"/>
      <c r="X74" s="44">
        <v>5832.0</v>
      </c>
      <c r="Y74" s="44">
        <v>3223.0</v>
      </c>
      <c r="Z74" s="44">
        <v>465.0</v>
      </c>
      <c r="AA74" s="44">
        <v>151.0</v>
      </c>
      <c r="AB74" s="44">
        <v>521.0</v>
      </c>
      <c r="AC74" s="44">
        <v>982.0</v>
      </c>
      <c r="AD74" s="44">
        <v>1330.0</v>
      </c>
      <c r="AE74" s="44">
        <v>876.0</v>
      </c>
      <c r="AF74" s="44">
        <v>111.0</v>
      </c>
      <c r="AG74" s="44">
        <v>382.0</v>
      </c>
      <c r="AH74" s="44">
        <v>508.0</v>
      </c>
      <c r="AI74" s="44">
        <v>320.0</v>
      </c>
      <c r="AJ74" s="44">
        <v>299.0</v>
      </c>
      <c r="AK74" s="44">
        <v>137.0</v>
      </c>
      <c r="AL74" s="44">
        <v>1880.0</v>
      </c>
      <c r="AM74" s="44">
        <v>346.0</v>
      </c>
      <c r="AN74" s="44">
        <v>84.0</v>
      </c>
      <c r="AO74" s="44">
        <v>136.0</v>
      </c>
      <c r="AP74" s="44">
        <v>47.0</v>
      </c>
      <c r="AQ74" s="44">
        <v>30.0</v>
      </c>
      <c r="AR74" s="44">
        <v>35.0</v>
      </c>
      <c r="AS74" s="44">
        <v>47.0</v>
      </c>
      <c r="AT74" s="44">
        <v>71.0</v>
      </c>
      <c r="AU74" s="44">
        <v>61.0</v>
      </c>
      <c r="AV74" s="44">
        <v>11.0</v>
      </c>
      <c r="AW74" s="44">
        <v>28.0</v>
      </c>
      <c r="AX74" s="44">
        <v>202.0</v>
      </c>
      <c r="AY74" s="44"/>
      <c r="AZ74" s="44">
        <v>106.0</v>
      </c>
      <c r="BA74" s="44"/>
      <c r="BB74" s="44">
        <v>73.0</v>
      </c>
      <c r="BC74" s="44"/>
      <c r="BD74" s="44">
        <v>287.0</v>
      </c>
      <c r="BE74" s="44"/>
      <c r="BF74" s="44">
        <v>56.0</v>
      </c>
      <c r="BG74" s="44"/>
      <c r="BH74" s="44">
        <v>33.0</v>
      </c>
      <c r="BI74" s="44"/>
      <c r="BJ74" s="44">
        <v>196.0</v>
      </c>
      <c r="BK74" s="44"/>
      <c r="BL74" s="44">
        <v>13.0</v>
      </c>
      <c r="BM74" s="44"/>
      <c r="BN74" s="44">
        <v>146.0</v>
      </c>
      <c r="BO74" s="44"/>
      <c r="BP74" s="44">
        <v>37.0</v>
      </c>
      <c r="BQ74" s="44"/>
      <c r="BR74" s="44">
        <v>104.0</v>
      </c>
      <c r="BS74" s="44"/>
      <c r="BT74" s="44">
        <v>54.0</v>
      </c>
      <c r="BU74" s="44"/>
      <c r="BV74" s="44">
        <v>84.0</v>
      </c>
      <c r="BW74" s="44"/>
      <c r="BX74" s="44">
        <v>194.0</v>
      </c>
      <c r="BY74" s="44"/>
      <c r="BZ74" s="44">
        <v>84.0</v>
      </c>
      <c r="CA74" s="44"/>
      <c r="CB74" s="44">
        <v>40.0</v>
      </c>
      <c r="CC74" s="44"/>
      <c r="CD74" s="44">
        <v>48.0</v>
      </c>
      <c r="CE74" s="44"/>
      <c r="CF74" s="44">
        <v>53.0</v>
      </c>
      <c r="CG74" s="44"/>
      <c r="CH74" s="44">
        <v>120.0</v>
      </c>
      <c r="CI74" s="44"/>
      <c r="CJ74" s="44">
        <v>172.0</v>
      </c>
      <c r="CK74" s="44"/>
      <c r="CL74" s="44">
        <v>102.0</v>
      </c>
      <c r="CM74" s="44"/>
      <c r="CN74" s="44">
        <v>437.0</v>
      </c>
      <c r="CO74" s="44"/>
      <c r="CP74" s="44"/>
      <c r="CQ74" s="44">
        <v>821.0</v>
      </c>
    </row>
    <row r="75" ht="15.75" customHeight="1">
      <c r="A75" s="44">
        <v>5119.0</v>
      </c>
      <c r="B75" s="44" t="s">
        <v>234</v>
      </c>
      <c r="C75" s="44" t="s">
        <v>643</v>
      </c>
      <c r="D75" s="44">
        <v>150624.0</v>
      </c>
      <c r="E75" s="44">
        <v>155439.0</v>
      </c>
      <c r="F75" s="44">
        <v>82902.0</v>
      </c>
      <c r="G75" s="44">
        <v>70811.0</v>
      </c>
      <c r="H75" s="44">
        <v>851.0</v>
      </c>
      <c r="I75" s="44">
        <v>1230.0</v>
      </c>
      <c r="J75" s="44">
        <v>82051.0</v>
      </c>
      <c r="K75" s="44">
        <v>69581.0</v>
      </c>
      <c r="L75" s="44">
        <v>18091.0</v>
      </c>
      <c r="M75" s="44">
        <v>19572.0</v>
      </c>
      <c r="N75" s="44">
        <v>20422.0</v>
      </c>
      <c r="O75" s="44">
        <v>28286.0</v>
      </c>
      <c r="P75" s="44">
        <v>15337.0</v>
      </c>
      <c r="Q75" s="44">
        <v>5636.0</v>
      </c>
      <c r="R75" s="44">
        <v>4109.0</v>
      </c>
      <c r="S75" s="44">
        <v>4680.0</v>
      </c>
      <c r="T75" s="44">
        <v>10010.0</v>
      </c>
      <c r="U75" s="44">
        <v>4090.0</v>
      </c>
      <c r="V75" s="44"/>
      <c r="W75" s="44"/>
      <c r="X75" s="44">
        <v>4336.0</v>
      </c>
      <c r="Y75" s="44">
        <v>1715.0</v>
      </c>
      <c r="Z75" s="44">
        <v>457.0</v>
      </c>
      <c r="AA75" s="44">
        <v>175.0</v>
      </c>
      <c r="AB75" s="44">
        <v>735.0</v>
      </c>
      <c r="AC75" s="44">
        <v>1039.0</v>
      </c>
      <c r="AD75" s="44">
        <v>1752.0</v>
      </c>
      <c r="AE75" s="44">
        <v>1017.0</v>
      </c>
      <c r="AF75" s="44">
        <v>235.0</v>
      </c>
      <c r="AG75" s="44">
        <v>882.0</v>
      </c>
      <c r="AH75" s="44">
        <v>651.0</v>
      </c>
      <c r="AI75" s="44">
        <v>383.0</v>
      </c>
      <c r="AJ75" s="44">
        <v>299.0</v>
      </c>
      <c r="AK75" s="44">
        <v>121.0</v>
      </c>
      <c r="AL75" s="44">
        <v>2202.0</v>
      </c>
      <c r="AM75" s="44">
        <v>448.0</v>
      </c>
      <c r="AN75" s="44">
        <v>126.0</v>
      </c>
      <c r="AO75" s="44">
        <v>189.0</v>
      </c>
      <c r="AP75" s="44">
        <v>51.0</v>
      </c>
      <c r="AQ75" s="44">
        <v>33.0</v>
      </c>
      <c r="AR75" s="44">
        <v>25.0</v>
      </c>
      <c r="AS75" s="44">
        <v>55.0</v>
      </c>
      <c r="AT75" s="44">
        <v>70.0</v>
      </c>
      <c r="AU75" s="44">
        <v>74.0</v>
      </c>
      <c r="AV75" s="44">
        <v>10.0</v>
      </c>
      <c r="AW75" s="44">
        <v>15.0</v>
      </c>
      <c r="AX75" s="44">
        <v>227.0</v>
      </c>
      <c r="AY75" s="44"/>
      <c r="AZ75" s="44">
        <v>119.0</v>
      </c>
      <c r="BA75" s="44"/>
      <c r="BB75" s="44">
        <v>49.0</v>
      </c>
      <c r="BC75" s="44"/>
      <c r="BD75" s="44">
        <v>408.0</v>
      </c>
      <c r="BE75" s="44"/>
      <c r="BF75" s="44">
        <v>52.0</v>
      </c>
      <c r="BG75" s="44"/>
      <c r="BH75" s="44">
        <v>52.0</v>
      </c>
      <c r="BI75" s="44"/>
      <c r="BJ75" s="44">
        <v>189.0</v>
      </c>
      <c r="BK75" s="44"/>
      <c r="BL75" s="44">
        <v>12.0</v>
      </c>
      <c r="BM75" s="44"/>
      <c r="BN75" s="44">
        <v>206.0</v>
      </c>
      <c r="BO75" s="44"/>
      <c r="BP75" s="44">
        <v>58.0</v>
      </c>
      <c r="BQ75" s="44"/>
      <c r="BR75" s="44">
        <v>202.0</v>
      </c>
      <c r="BS75" s="44"/>
      <c r="BT75" s="44">
        <v>83.0</v>
      </c>
      <c r="BU75" s="44"/>
      <c r="BV75" s="44">
        <v>132.0</v>
      </c>
      <c r="BW75" s="44"/>
      <c r="BX75" s="44">
        <v>242.0</v>
      </c>
      <c r="BY75" s="44"/>
      <c r="BZ75" s="44">
        <v>53.0</v>
      </c>
      <c r="CA75" s="44"/>
      <c r="CB75" s="44">
        <v>45.0</v>
      </c>
      <c r="CC75" s="44"/>
      <c r="CD75" s="44">
        <v>43.0</v>
      </c>
      <c r="CE75" s="44"/>
      <c r="CF75" s="44">
        <v>42.0</v>
      </c>
      <c r="CG75" s="44"/>
      <c r="CH75" s="44">
        <v>112.0</v>
      </c>
      <c r="CI75" s="44"/>
      <c r="CJ75" s="44">
        <v>239.0</v>
      </c>
      <c r="CK75" s="44"/>
      <c r="CL75" s="44">
        <v>137.0</v>
      </c>
      <c r="CM75" s="44"/>
      <c r="CN75" s="44">
        <v>431.0</v>
      </c>
      <c r="CO75" s="44"/>
      <c r="CP75" s="44"/>
      <c r="CQ75" s="44">
        <v>1171.0</v>
      </c>
    </row>
    <row r="76" ht="15.75" customHeight="1">
      <c r="A76" s="44">
        <v>5120.0</v>
      </c>
      <c r="B76" s="44" t="s">
        <v>235</v>
      </c>
      <c r="C76" s="44" t="s">
        <v>643</v>
      </c>
      <c r="D76" s="44">
        <v>77129.0</v>
      </c>
      <c r="E76" s="44">
        <v>79005.0</v>
      </c>
      <c r="F76" s="44">
        <v>43470.0</v>
      </c>
      <c r="G76" s="44">
        <v>36218.0</v>
      </c>
      <c r="H76" s="44">
        <v>455.0</v>
      </c>
      <c r="I76" s="44">
        <v>583.0</v>
      </c>
      <c r="J76" s="44">
        <v>43015.0</v>
      </c>
      <c r="K76" s="44">
        <v>35635.0</v>
      </c>
      <c r="L76" s="44">
        <v>11733.0</v>
      </c>
      <c r="M76" s="44">
        <v>12393.0</v>
      </c>
      <c r="N76" s="44">
        <v>8290.0</v>
      </c>
      <c r="O76" s="44">
        <v>12535.0</v>
      </c>
      <c r="P76" s="44">
        <v>9224.0</v>
      </c>
      <c r="Q76" s="44">
        <v>2703.0</v>
      </c>
      <c r="R76" s="44">
        <v>1910.0</v>
      </c>
      <c r="S76" s="44">
        <v>1822.0</v>
      </c>
      <c r="T76" s="44">
        <v>4254.0</v>
      </c>
      <c r="U76" s="44">
        <v>2108.0</v>
      </c>
      <c r="V76" s="44"/>
      <c r="W76" s="44"/>
      <c r="X76" s="44">
        <v>2932.0</v>
      </c>
      <c r="Y76" s="44">
        <v>1371.0</v>
      </c>
      <c r="Z76" s="44">
        <v>244.0</v>
      </c>
      <c r="AA76" s="44">
        <v>79.0</v>
      </c>
      <c r="AB76" s="44">
        <v>343.0</v>
      </c>
      <c r="AC76" s="44">
        <v>472.0</v>
      </c>
      <c r="AD76" s="44">
        <v>748.0</v>
      </c>
      <c r="AE76" s="44">
        <v>458.0</v>
      </c>
      <c r="AF76" s="44">
        <v>60.0</v>
      </c>
      <c r="AG76" s="44">
        <v>149.0</v>
      </c>
      <c r="AH76" s="44">
        <v>273.0</v>
      </c>
      <c r="AI76" s="44">
        <v>153.0</v>
      </c>
      <c r="AJ76" s="44">
        <v>226.0</v>
      </c>
      <c r="AK76" s="44">
        <v>106.0</v>
      </c>
      <c r="AL76" s="44">
        <v>1020.0</v>
      </c>
      <c r="AM76" s="44">
        <v>196.0</v>
      </c>
      <c r="AN76" s="44">
        <v>87.0</v>
      </c>
      <c r="AO76" s="44">
        <v>84.0</v>
      </c>
      <c r="AP76" s="44">
        <v>22.0</v>
      </c>
      <c r="AQ76" s="44">
        <v>24.0</v>
      </c>
      <c r="AR76" s="44">
        <v>31.0</v>
      </c>
      <c r="AS76" s="44">
        <v>15.0</v>
      </c>
      <c r="AT76" s="44">
        <v>15.0</v>
      </c>
      <c r="AU76" s="44">
        <v>14.0</v>
      </c>
      <c r="AV76" s="44">
        <v>6.0</v>
      </c>
      <c r="AW76" s="44">
        <v>5.0</v>
      </c>
      <c r="AX76" s="44">
        <v>101.0</v>
      </c>
      <c r="AY76" s="44"/>
      <c r="AZ76" s="44">
        <v>65.0</v>
      </c>
      <c r="BA76" s="44"/>
      <c r="BB76" s="44">
        <v>59.0</v>
      </c>
      <c r="BC76" s="44"/>
      <c r="BD76" s="44">
        <v>353.0</v>
      </c>
      <c r="BE76" s="44"/>
      <c r="BF76" s="44">
        <v>39.0</v>
      </c>
      <c r="BG76" s="44"/>
      <c r="BH76" s="44">
        <v>21.0</v>
      </c>
      <c r="BI76" s="44"/>
      <c r="BJ76" s="44">
        <v>67.0</v>
      </c>
      <c r="BK76" s="44"/>
      <c r="BL76" s="44">
        <v>9.0</v>
      </c>
      <c r="BM76" s="44"/>
      <c r="BN76" s="44">
        <v>95.0</v>
      </c>
      <c r="BO76" s="44"/>
      <c r="BP76" s="44">
        <v>37.0</v>
      </c>
      <c r="BQ76" s="44"/>
      <c r="BR76" s="44">
        <v>41.0</v>
      </c>
      <c r="BS76" s="44"/>
      <c r="BT76" s="44">
        <v>41.0</v>
      </c>
      <c r="BU76" s="44"/>
      <c r="BV76" s="44">
        <v>55.0</v>
      </c>
      <c r="BW76" s="44"/>
      <c r="BX76" s="44">
        <v>91.0</v>
      </c>
      <c r="BY76" s="44"/>
      <c r="BZ76" s="44">
        <v>37.0</v>
      </c>
      <c r="CA76" s="44"/>
      <c r="CB76" s="44">
        <v>43.0</v>
      </c>
      <c r="CC76" s="44"/>
      <c r="CD76" s="44">
        <v>19.0</v>
      </c>
      <c r="CE76" s="44"/>
      <c r="CF76" s="44">
        <v>13.0</v>
      </c>
      <c r="CG76" s="44"/>
      <c r="CH76" s="44">
        <v>71.0</v>
      </c>
      <c r="CI76" s="44"/>
      <c r="CJ76" s="44">
        <v>98.0</v>
      </c>
      <c r="CK76" s="44"/>
      <c r="CL76" s="44">
        <v>53.0</v>
      </c>
      <c r="CM76" s="44"/>
      <c r="CN76" s="44">
        <v>189.0</v>
      </c>
      <c r="CO76" s="44"/>
      <c r="CP76" s="44"/>
      <c r="CQ76" s="44">
        <v>948.0</v>
      </c>
    </row>
    <row r="77" ht="15.75" customHeight="1">
      <c r="A77" s="44">
        <v>5122.0</v>
      </c>
      <c r="B77" s="44" t="s">
        <v>236</v>
      </c>
      <c r="C77" s="44" t="s">
        <v>643</v>
      </c>
      <c r="D77" s="44">
        <v>112713.0</v>
      </c>
      <c r="E77" s="44">
        <v>113987.0</v>
      </c>
      <c r="F77" s="44">
        <v>64681.0</v>
      </c>
      <c r="G77" s="44">
        <v>53495.0</v>
      </c>
      <c r="H77" s="44">
        <v>496.0</v>
      </c>
      <c r="I77" s="44">
        <v>718.0</v>
      </c>
      <c r="J77" s="44">
        <v>64185.0</v>
      </c>
      <c r="K77" s="44">
        <v>52777.0</v>
      </c>
      <c r="L77" s="44">
        <v>16506.0</v>
      </c>
      <c r="M77" s="44">
        <v>17940.0</v>
      </c>
      <c r="N77" s="44">
        <v>11310.0</v>
      </c>
      <c r="O77" s="44">
        <v>16533.0</v>
      </c>
      <c r="P77" s="44">
        <v>15870.0</v>
      </c>
      <c r="Q77" s="44">
        <v>5351.0</v>
      </c>
      <c r="R77" s="44">
        <v>3090.0</v>
      </c>
      <c r="S77" s="44">
        <v>2992.0</v>
      </c>
      <c r="T77" s="44">
        <v>5869.0</v>
      </c>
      <c r="U77" s="44">
        <v>3109.0</v>
      </c>
      <c r="V77" s="44"/>
      <c r="W77" s="44"/>
      <c r="X77" s="44">
        <v>4623.0</v>
      </c>
      <c r="Y77" s="44">
        <v>2613.0</v>
      </c>
      <c r="Z77" s="44">
        <v>380.0</v>
      </c>
      <c r="AA77" s="44">
        <v>183.0</v>
      </c>
      <c r="AB77" s="44">
        <v>525.0</v>
      </c>
      <c r="AC77" s="44">
        <v>1033.0</v>
      </c>
      <c r="AD77" s="44">
        <v>1093.0</v>
      </c>
      <c r="AE77" s="44">
        <v>719.0</v>
      </c>
      <c r="AF77" s="44">
        <v>75.0</v>
      </c>
      <c r="AG77" s="44">
        <v>225.0</v>
      </c>
      <c r="AH77" s="44">
        <v>421.0</v>
      </c>
      <c r="AI77" s="44">
        <v>296.0</v>
      </c>
      <c r="AJ77" s="44">
        <v>322.0</v>
      </c>
      <c r="AK77" s="44">
        <v>184.0</v>
      </c>
      <c r="AL77" s="44">
        <v>1547.0</v>
      </c>
      <c r="AM77" s="44">
        <v>287.0</v>
      </c>
      <c r="AN77" s="44">
        <v>83.0</v>
      </c>
      <c r="AO77" s="44">
        <v>122.0</v>
      </c>
      <c r="AP77" s="44">
        <v>27.0</v>
      </c>
      <c r="AQ77" s="44">
        <v>34.0</v>
      </c>
      <c r="AR77" s="44">
        <v>27.0</v>
      </c>
      <c r="AS77" s="44">
        <v>26.0</v>
      </c>
      <c r="AT77" s="44">
        <v>51.0</v>
      </c>
      <c r="AU77" s="44">
        <v>46.0</v>
      </c>
      <c r="AV77" s="44">
        <v>12.0</v>
      </c>
      <c r="AW77" s="44">
        <v>9.0</v>
      </c>
      <c r="AX77" s="44">
        <v>186.0</v>
      </c>
      <c r="AY77" s="44"/>
      <c r="AZ77" s="44">
        <v>78.0</v>
      </c>
      <c r="BA77" s="44"/>
      <c r="BB77" s="44">
        <v>61.0</v>
      </c>
      <c r="BC77" s="44"/>
      <c r="BD77" s="44">
        <v>459.0</v>
      </c>
      <c r="BE77" s="44"/>
      <c r="BF77" s="44">
        <v>42.0</v>
      </c>
      <c r="BG77" s="44"/>
      <c r="BH77" s="44">
        <v>38.0</v>
      </c>
      <c r="BI77" s="44"/>
      <c r="BJ77" s="44">
        <v>140.0</v>
      </c>
      <c r="BK77" s="44"/>
      <c r="BL77" s="44">
        <v>7.0</v>
      </c>
      <c r="BM77" s="44"/>
      <c r="BN77" s="44">
        <v>109.0</v>
      </c>
      <c r="BO77" s="44"/>
      <c r="BP77" s="44">
        <v>38.0</v>
      </c>
      <c r="BQ77" s="44"/>
      <c r="BR77" s="44">
        <v>73.0</v>
      </c>
      <c r="BS77" s="44"/>
      <c r="BT77" s="44">
        <v>58.0</v>
      </c>
      <c r="BU77" s="44"/>
      <c r="BV77" s="44">
        <v>61.0</v>
      </c>
      <c r="BW77" s="44"/>
      <c r="BX77" s="44">
        <v>129.0</v>
      </c>
      <c r="BY77" s="44"/>
      <c r="BZ77" s="44">
        <v>51.0</v>
      </c>
      <c r="CA77" s="44"/>
      <c r="CB77" s="44">
        <v>40.0</v>
      </c>
      <c r="CC77" s="44"/>
      <c r="CD77" s="44">
        <v>21.0</v>
      </c>
      <c r="CE77" s="44"/>
      <c r="CF77" s="44">
        <v>35.0</v>
      </c>
      <c r="CG77" s="44"/>
      <c r="CH77" s="44">
        <v>137.0</v>
      </c>
      <c r="CI77" s="44"/>
      <c r="CJ77" s="44">
        <v>149.0</v>
      </c>
      <c r="CK77" s="44"/>
      <c r="CL77" s="44">
        <v>67.0</v>
      </c>
      <c r="CM77" s="44"/>
      <c r="CN77" s="44">
        <v>375.0</v>
      </c>
      <c r="CO77" s="44"/>
      <c r="CP77" s="44"/>
      <c r="CQ77" s="44">
        <v>1075.0</v>
      </c>
    </row>
    <row r="78" ht="15.75" customHeight="1">
      <c r="A78" s="44">
        <v>5124.0</v>
      </c>
      <c r="B78" s="44" t="s">
        <v>237</v>
      </c>
      <c r="C78" s="44" t="s">
        <v>643</v>
      </c>
      <c r="D78" s="44">
        <v>238998.0</v>
      </c>
      <c r="E78" s="44">
        <v>245963.0</v>
      </c>
      <c r="F78" s="44">
        <v>140535.0</v>
      </c>
      <c r="G78" s="44">
        <v>118361.0</v>
      </c>
      <c r="H78" s="44">
        <v>1050.0</v>
      </c>
      <c r="I78" s="44">
        <v>1352.0</v>
      </c>
      <c r="J78" s="44">
        <v>139485.0</v>
      </c>
      <c r="K78" s="44">
        <v>117009.0</v>
      </c>
      <c r="L78" s="44">
        <v>31132.0</v>
      </c>
      <c r="M78" s="44">
        <v>33224.0</v>
      </c>
      <c r="N78" s="44">
        <v>25947.0</v>
      </c>
      <c r="O78" s="44">
        <v>37596.0</v>
      </c>
      <c r="P78" s="44">
        <v>35420.0</v>
      </c>
      <c r="Q78" s="44">
        <v>14905.0</v>
      </c>
      <c r="R78" s="44">
        <v>8565.0</v>
      </c>
      <c r="S78" s="44">
        <v>8641.0</v>
      </c>
      <c r="T78" s="44">
        <v>13628.0</v>
      </c>
      <c r="U78" s="44">
        <v>7052.0</v>
      </c>
      <c r="V78" s="44"/>
      <c r="W78" s="44"/>
      <c r="X78" s="44">
        <v>8718.0</v>
      </c>
      <c r="Y78" s="44">
        <v>5641.0</v>
      </c>
      <c r="Z78" s="44">
        <v>805.0</v>
      </c>
      <c r="AA78" s="44">
        <v>487.0</v>
      </c>
      <c r="AB78" s="44">
        <v>1032.0</v>
      </c>
      <c r="AC78" s="44">
        <v>1989.0</v>
      </c>
      <c r="AD78" s="44">
        <v>2489.0</v>
      </c>
      <c r="AE78" s="44">
        <v>1583.0</v>
      </c>
      <c r="AF78" s="44">
        <v>273.0</v>
      </c>
      <c r="AG78" s="44">
        <v>606.0</v>
      </c>
      <c r="AH78" s="44">
        <v>778.0</v>
      </c>
      <c r="AI78" s="44">
        <v>572.0</v>
      </c>
      <c r="AJ78" s="44">
        <v>648.0</v>
      </c>
      <c r="AK78" s="44">
        <v>322.0</v>
      </c>
      <c r="AL78" s="44">
        <v>4182.0</v>
      </c>
      <c r="AM78" s="44">
        <v>1000.0</v>
      </c>
      <c r="AN78" s="44">
        <v>189.0</v>
      </c>
      <c r="AO78" s="44">
        <v>327.0</v>
      </c>
      <c r="AP78" s="44">
        <v>89.0</v>
      </c>
      <c r="AQ78" s="44">
        <v>53.0</v>
      </c>
      <c r="AR78" s="44">
        <v>81.0</v>
      </c>
      <c r="AS78" s="44">
        <v>65.0</v>
      </c>
      <c r="AT78" s="44">
        <v>109.0</v>
      </c>
      <c r="AU78" s="44">
        <v>100.0</v>
      </c>
      <c r="AV78" s="44">
        <v>16.0</v>
      </c>
      <c r="AW78" s="44">
        <v>17.0</v>
      </c>
      <c r="AX78" s="44">
        <v>369.0</v>
      </c>
      <c r="AY78" s="44"/>
      <c r="AZ78" s="44">
        <v>217.0</v>
      </c>
      <c r="BA78" s="44"/>
      <c r="BB78" s="44">
        <v>178.0</v>
      </c>
      <c r="BC78" s="44"/>
      <c r="BD78" s="44">
        <v>697.0</v>
      </c>
      <c r="BE78" s="44"/>
      <c r="BF78" s="44">
        <v>114.0</v>
      </c>
      <c r="BG78" s="44"/>
      <c r="BH78" s="44">
        <v>104.0</v>
      </c>
      <c r="BI78" s="44"/>
      <c r="BJ78" s="44">
        <v>572.0</v>
      </c>
      <c r="BK78" s="44"/>
      <c r="BL78" s="44">
        <v>15.0</v>
      </c>
      <c r="BM78" s="44"/>
      <c r="BN78" s="44">
        <v>271.0</v>
      </c>
      <c r="BO78" s="44"/>
      <c r="BP78" s="44">
        <v>116.0</v>
      </c>
      <c r="BQ78" s="44"/>
      <c r="BR78" s="44">
        <v>96.0</v>
      </c>
      <c r="BS78" s="44"/>
      <c r="BT78" s="44">
        <v>133.0</v>
      </c>
      <c r="BU78" s="44"/>
      <c r="BV78" s="44">
        <v>180.0</v>
      </c>
      <c r="BW78" s="44"/>
      <c r="BX78" s="44">
        <v>271.0</v>
      </c>
      <c r="BY78" s="44"/>
      <c r="BZ78" s="44">
        <v>119.0</v>
      </c>
      <c r="CA78" s="44"/>
      <c r="CB78" s="44">
        <v>93.0</v>
      </c>
      <c r="CC78" s="44"/>
      <c r="CD78" s="44">
        <v>77.0</v>
      </c>
      <c r="CE78" s="44"/>
      <c r="CF78" s="44">
        <v>112.0</v>
      </c>
      <c r="CG78" s="44"/>
      <c r="CH78" s="44">
        <v>291.0</v>
      </c>
      <c r="CI78" s="44"/>
      <c r="CJ78" s="44">
        <v>300.0</v>
      </c>
      <c r="CK78" s="44"/>
      <c r="CL78" s="44">
        <v>195.0</v>
      </c>
      <c r="CM78" s="44"/>
      <c r="CN78" s="44">
        <v>864.0</v>
      </c>
      <c r="CO78" s="44"/>
      <c r="CP78" s="44"/>
      <c r="CQ78" s="44">
        <v>2829.0</v>
      </c>
    </row>
    <row r="79" ht="15.75" customHeight="1">
      <c r="A79" s="44">
        <v>5154.0</v>
      </c>
      <c r="B79" s="44" t="s">
        <v>238</v>
      </c>
      <c r="C79" s="44" t="s">
        <v>643</v>
      </c>
      <c r="D79" s="44">
        <v>227070.0</v>
      </c>
      <c r="E79" s="44">
        <v>227084.0</v>
      </c>
      <c r="F79" s="44">
        <v>136898.0</v>
      </c>
      <c r="G79" s="44">
        <v>119292.0</v>
      </c>
      <c r="H79" s="44">
        <v>1125.0</v>
      </c>
      <c r="I79" s="44">
        <v>1825.0</v>
      </c>
      <c r="J79" s="44">
        <v>135773.0</v>
      </c>
      <c r="K79" s="44">
        <v>117467.0</v>
      </c>
      <c r="L79" s="44">
        <v>48747.0</v>
      </c>
      <c r="M79" s="44">
        <v>53732.0</v>
      </c>
      <c r="N79" s="44">
        <v>23140.0</v>
      </c>
      <c r="O79" s="44">
        <v>32685.0</v>
      </c>
      <c r="P79" s="44">
        <v>29494.0</v>
      </c>
      <c r="Q79" s="44">
        <v>10174.0</v>
      </c>
      <c r="R79" s="44">
        <v>4398.0</v>
      </c>
      <c r="S79" s="44">
        <v>3569.0</v>
      </c>
      <c r="T79" s="44">
        <v>8693.0</v>
      </c>
      <c r="U79" s="44">
        <v>5358.0</v>
      </c>
      <c r="V79" s="44"/>
      <c r="W79" s="44"/>
      <c r="X79" s="44">
        <v>9643.0</v>
      </c>
      <c r="Y79" s="44">
        <v>5531.0</v>
      </c>
      <c r="Z79" s="44">
        <v>732.0</v>
      </c>
      <c r="AA79" s="44">
        <v>651.0</v>
      </c>
      <c r="AB79" s="44">
        <v>802.0</v>
      </c>
      <c r="AC79" s="44">
        <v>1394.0</v>
      </c>
      <c r="AD79" s="44">
        <v>2026.0</v>
      </c>
      <c r="AE79" s="44">
        <v>1366.0</v>
      </c>
      <c r="AF79" s="44">
        <v>177.0</v>
      </c>
      <c r="AG79" s="44">
        <v>515.0</v>
      </c>
      <c r="AH79" s="44">
        <v>936.0</v>
      </c>
      <c r="AI79" s="44">
        <v>607.0</v>
      </c>
      <c r="AJ79" s="44">
        <v>622.0</v>
      </c>
      <c r="AK79" s="44">
        <v>256.0</v>
      </c>
      <c r="AL79" s="44">
        <v>2308.0</v>
      </c>
      <c r="AM79" s="44">
        <v>377.0</v>
      </c>
      <c r="AN79" s="44">
        <v>177.0</v>
      </c>
      <c r="AO79" s="44">
        <v>225.0</v>
      </c>
      <c r="AP79" s="44">
        <v>73.0</v>
      </c>
      <c r="AQ79" s="44">
        <v>41.0</v>
      </c>
      <c r="AR79" s="44">
        <v>23.0</v>
      </c>
      <c r="AS79" s="44">
        <v>26.0</v>
      </c>
      <c r="AT79" s="44">
        <v>32.0</v>
      </c>
      <c r="AU79" s="44">
        <v>38.0</v>
      </c>
      <c r="AV79" s="44">
        <v>11.0</v>
      </c>
      <c r="AW79" s="44">
        <v>21.0</v>
      </c>
      <c r="AX79" s="44">
        <v>285.0</v>
      </c>
      <c r="AY79" s="44"/>
      <c r="AZ79" s="44">
        <v>166.0</v>
      </c>
      <c r="BA79" s="44"/>
      <c r="BB79" s="44">
        <v>88.0</v>
      </c>
      <c r="BC79" s="44"/>
      <c r="BD79" s="44">
        <v>40.0</v>
      </c>
      <c r="BE79" s="44"/>
      <c r="BF79" s="44">
        <v>85.0</v>
      </c>
      <c r="BG79" s="44"/>
      <c r="BH79" s="44">
        <v>63.0</v>
      </c>
      <c r="BI79" s="44"/>
      <c r="BJ79" s="44">
        <v>207.0</v>
      </c>
      <c r="BK79" s="44"/>
      <c r="BL79" s="44">
        <v>20.0</v>
      </c>
      <c r="BM79" s="44"/>
      <c r="BN79" s="44">
        <v>256.0</v>
      </c>
      <c r="BO79" s="44"/>
      <c r="BP79" s="44">
        <v>66.0</v>
      </c>
      <c r="BQ79" s="44"/>
      <c r="BR79" s="44">
        <v>101.0</v>
      </c>
      <c r="BS79" s="44"/>
      <c r="BT79" s="44">
        <v>118.0</v>
      </c>
      <c r="BU79" s="44"/>
      <c r="BV79" s="44">
        <v>165.0</v>
      </c>
      <c r="BW79" s="44"/>
      <c r="BX79" s="44">
        <v>227.0</v>
      </c>
      <c r="BY79" s="44"/>
      <c r="BZ79" s="44">
        <v>99.0</v>
      </c>
      <c r="CA79" s="44"/>
      <c r="CB79" s="44">
        <v>80.0</v>
      </c>
      <c r="CC79" s="44"/>
      <c r="CD79" s="44">
        <v>64.0</v>
      </c>
      <c r="CE79" s="44"/>
      <c r="CF79" s="44">
        <v>68.0</v>
      </c>
      <c r="CG79" s="44"/>
      <c r="CH79" s="44">
        <v>202.0</v>
      </c>
      <c r="CI79" s="44"/>
      <c r="CJ79" s="44">
        <v>289.0</v>
      </c>
      <c r="CK79" s="44"/>
      <c r="CL79" s="44">
        <v>169.0</v>
      </c>
      <c r="CM79" s="44"/>
      <c r="CN79" s="44">
        <v>881.0</v>
      </c>
      <c r="CO79" s="44"/>
      <c r="CP79" s="44"/>
      <c r="CQ79" s="44">
        <v>901.0</v>
      </c>
    </row>
    <row r="80" ht="15.75" customHeight="1">
      <c r="A80" s="44">
        <v>5158.0</v>
      </c>
      <c r="B80" s="44" t="s">
        <v>239</v>
      </c>
      <c r="C80" s="44" t="s">
        <v>643</v>
      </c>
      <c r="D80" s="44">
        <v>367255.0</v>
      </c>
      <c r="E80" s="44">
        <v>370957.0</v>
      </c>
      <c r="F80" s="44">
        <v>234389.0</v>
      </c>
      <c r="G80" s="44">
        <v>201473.0</v>
      </c>
      <c r="H80" s="44">
        <v>1810.0</v>
      </c>
      <c r="I80" s="44">
        <v>2714.0</v>
      </c>
      <c r="J80" s="44">
        <v>232579.0</v>
      </c>
      <c r="K80" s="44">
        <v>198759.0</v>
      </c>
      <c r="L80" s="44">
        <v>67116.0</v>
      </c>
      <c r="M80" s="44">
        <v>73652.0</v>
      </c>
      <c r="N80" s="44">
        <v>40333.0</v>
      </c>
      <c r="O80" s="44">
        <v>64042.0</v>
      </c>
      <c r="P80" s="44">
        <v>54144.0</v>
      </c>
      <c r="Q80" s="44">
        <v>18288.0</v>
      </c>
      <c r="R80" s="44">
        <v>8214.0</v>
      </c>
      <c r="S80" s="44">
        <v>7498.0</v>
      </c>
      <c r="T80" s="44">
        <v>20603.0</v>
      </c>
      <c r="U80" s="44">
        <v>13114.0</v>
      </c>
      <c r="V80" s="44"/>
      <c r="W80" s="44"/>
      <c r="X80" s="44">
        <v>18496.0</v>
      </c>
      <c r="Y80" s="44">
        <v>9353.0</v>
      </c>
      <c r="Z80" s="44">
        <v>1436.0</v>
      </c>
      <c r="AA80" s="44">
        <v>742.0</v>
      </c>
      <c r="AB80" s="44">
        <v>1783.0</v>
      </c>
      <c r="AC80" s="44">
        <v>2939.0</v>
      </c>
      <c r="AD80" s="44">
        <v>3919.0</v>
      </c>
      <c r="AE80" s="44">
        <v>2698.0</v>
      </c>
      <c r="AF80" s="44">
        <v>322.0</v>
      </c>
      <c r="AG80" s="44">
        <v>884.0</v>
      </c>
      <c r="AH80" s="44">
        <v>1589.0</v>
      </c>
      <c r="AI80" s="44">
        <v>1100.0</v>
      </c>
      <c r="AJ80" s="44">
        <v>1065.0</v>
      </c>
      <c r="AK80" s="44">
        <v>439.0</v>
      </c>
      <c r="AL80" s="44">
        <v>4623.0</v>
      </c>
      <c r="AM80" s="44">
        <v>777.0</v>
      </c>
      <c r="AN80" s="44">
        <v>347.0</v>
      </c>
      <c r="AO80" s="44">
        <v>614.0</v>
      </c>
      <c r="AP80" s="44">
        <v>172.0</v>
      </c>
      <c r="AQ80" s="44">
        <v>80.0</v>
      </c>
      <c r="AR80" s="44">
        <v>65.0</v>
      </c>
      <c r="AS80" s="44">
        <v>98.0</v>
      </c>
      <c r="AT80" s="44">
        <v>100.0</v>
      </c>
      <c r="AU80" s="44">
        <v>58.0</v>
      </c>
      <c r="AV80" s="44">
        <v>30.0</v>
      </c>
      <c r="AW80" s="44">
        <v>27.0</v>
      </c>
      <c r="AX80" s="44">
        <v>661.0</v>
      </c>
      <c r="AY80" s="44"/>
      <c r="AZ80" s="44">
        <v>322.0</v>
      </c>
      <c r="BA80" s="44"/>
      <c r="BB80" s="44">
        <v>251.0</v>
      </c>
      <c r="BC80" s="44"/>
      <c r="BD80" s="44">
        <v>893.0</v>
      </c>
      <c r="BE80" s="44"/>
      <c r="BF80" s="44">
        <v>140.0</v>
      </c>
      <c r="BG80" s="44"/>
      <c r="BH80" s="44">
        <v>151.0</v>
      </c>
      <c r="BI80" s="44"/>
      <c r="BJ80" s="44">
        <v>589.0</v>
      </c>
      <c r="BK80" s="44"/>
      <c r="BL80" s="44">
        <v>35.0</v>
      </c>
      <c r="BM80" s="44"/>
      <c r="BN80" s="44">
        <v>522.0</v>
      </c>
      <c r="BO80" s="44"/>
      <c r="BP80" s="44">
        <v>129.0</v>
      </c>
      <c r="BQ80" s="44"/>
      <c r="BR80" s="44">
        <v>202.0</v>
      </c>
      <c r="BS80" s="44"/>
      <c r="BT80" s="44">
        <v>163.0</v>
      </c>
      <c r="BU80" s="44"/>
      <c r="BV80" s="44">
        <v>304.0</v>
      </c>
      <c r="BW80" s="44"/>
      <c r="BX80" s="44">
        <v>602.0</v>
      </c>
      <c r="BY80" s="44"/>
      <c r="BZ80" s="44">
        <v>263.0</v>
      </c>
      <c r="CA80" s="44"/>
      <c r="CB80" s="44">
        <v>171.0</v>
      </c>
      <c r="CC80" s="44"/>
      <c r="CD80" s="44">
        <v>121.0</v>
      </c>
      <c r="CE80" s="44"/>
      <c r="CF80" s="44">
        <v>124.0</v>
      </c>
      <c r="CG80" s="44"/>
      <c r="CH80" s="44">
        <v>337.0</v>
      </c>
      <c r="CI80" s="44"/>
      <c r="CJ80" s="44">
        <v>499.0</v>
      </c>
      <c r="CK80" s="44"/>
      <c r="CL80" s="44">
        <v>287.0</v>
      </c>
      <c r="CM80" s="44"/>
      <c r="CN80" s="44">
        <v>1456.0</v>
      </c>
      <c r="CO80" s="44"/>
      <c r="CP80" s="44"/>
      <c r="CQ80" s="44">
        <v>2356.0</v>
      </c>
    </row>
    <row r="81" ht="15.75" customHeight="1">
      <c r="A81" s="44">
        <v>5162.0</v>
      </c>
      <c r="B81" s="44" t="s">
        <v>240</v>
      </c>
      <c r="C81" s="44" t="s">
        <v>643</v>
      </c>
      <c r="D81" s="44">
        <v>334970.0</v>
      </c>
      <c r="E81" s="44">
        <v>334173.0</v>
      </c>
      <c r="F81" s="44">
        <v>211310.0</v>
      </c>
      <c r="G81" s="44">
        <v>175598.0</v>
      </c>
      <c r="H81" s="44">
        <v>1588.0</v>
      </c>
      <c r="I81" s="44">
        <v>1986.0</v>
      </c>
      <c r="J81" s="44">
        <v>209722.0</v>
      </c>
      <c r="K81" s="44">
        <v>173612.0</v>
      </c>
      <c r="L81" s="44">
        <v>68001.0</v>
      </c>
      <c r="M81" s="44">
        <v>71166.0</v>
      </c>
      <c r="N81" s="44">
        <v>34152.0</v>
      </c>
      <c r="O81" s="44">
        <v>50027.0</v>
      </c>
      <c r="P81" s="44">
        <v>45451.0</v>
      </c>
      <c r="Q81" s="44">
        <v>15202.0</v>
      </c>
      <c r="R81" s="44">
        <v>6704.0</v>
      </c>
      <c r="S81" s="44">
        <v>6046.0</v>
      </c>
      <c r="T81" s="44">
        <v>16801.0</v>
      </c>
      <c r="U81" s="44">
        <v>9916.0</v>
      </c>
      <c r="V81" s="44"/>
      <c r="W81" s="44"/>
      <c r="X81" s="44">
        <v>18190.0</v>
      </c>
      <c r="Y81" s="44">
        <v>10561.0</v>
      </c>
      <c r="Z81" s="44">
        <v>1273.0</v>
      </c>
      <c r="AA81" s="44">
        <v>586.0</v>
      </c>
      <c r="AB81" s="44">
        <v>1433.0</v>
      </c>
      <c r="AC81" s="44">
        <v>2612.0</v>
      </c>
      <c r="AD81" s="44">
        <v>3240.0</v>
      </c>
      <c r="AE81" s="44">
        <v>2229.0</v>
      </c>
      <c r="AF81" s="44">
        <v>294.0</v>
      </c>
      <c r="AG81" s="44">
        <v>758.0</v>
      </c>
      <c r="AH81" s="44">
        <v>1474.0</v>
      </c>
      <c r="AI81" s="44">
        <v>964.0</v>
      </c>
      <c r="AJ81" s="44">
        <v>977.0</v>
      </c>
      <c r="AK81" s="44">
        <v>301.0</v>
      </c>
      <c r="AL81" s="44">
        <v>4091.0</v>
      </c>
      <c r="AM81" s="44">
        <v>829.0</v>
      </c>
      <c r="AN81" s="44">
        <v>245.0</v>
      </c>
      <c r="AO81" s="44">
        <v>426.0</v>
      </c>
      <c r="AP81" s="44">
        <v>185.0</v>
      </c>
      <c r="AQ81" s="44">
        <v>80.0</v>
      </c>
      <c r="AR81" s="44">
        <v>50.0</v>
      </c>
      <c r="AS81" s="44">
        <v>78.0</v>
      </c>
      <c r="AT81" s="44">
        <v>50.0</v>
      </c>
      <c r="AU81" s="44">
        <v>56.0</v>
      </c>
      <c r="AV81" s="44">
        <v>20.0</v>
      </c>
      <c r="AW81" s="44">
        <v>27.0</v>
      </c>
      <c r="AX81" s="44">
        <v>622.0</v>
      </c>
      <c r="AY81" s="44"/>
      <c r="AZ81" s="44">
        <v>272.0</v>
      </c>
      <c r="BA81" s="44"/>
      <c r="BB81" s="44">
        <v>119.0</v>
      </c>
      <c r="BC81" s="44"/>
      <c r="BD81" s="44">
        <v>667.0</v>
      </c>
      <c r="BE81" s="44"/>
      <c r="BF81" s="44">
        <v>111.0</v>
      </c>
      <c r="BG81" s="44"/>
      <c r="BH81" s="44">
        <v>99.0</v>
      </c>
      <c r="BI81" s="44"/>
      <c r="BJ81" s="44">
        <v>498.0</v>
      </c>
      <c r="BK81" s="44"/>
      <c r="BL81" s="44">
        <v>25.0</v>
      </c>
      <c r="BM81" s="44"/>
      <c r="BN81" s="44">
        <v>388.0</v>
      </c>
      <c r="BO81" s="44"/>
      <c r="BP81" s="44">
        <v>86.0</v>
      </c>
      <c r="BQ81" s="44"/>
      <c r="BR81" s="44">
        <v>147.0</v>
      </c>
      <c r="BS81" s="44"/>
      <c r="BT81" s="44">
        <v>185.0</v>
      </c>
      <c r="BU81" s="44"/>
      <c r="BV81" s="44">
        <v>273.0</v>
      </c>
      <c r="BW81" s="44"/>
      <c r="BX81" s="44">
        <v>481.0</v>
      </c>
      <c r="BY81" s="44"/>
      <c r="BZ81" s="44">
        <v>219.0</v>
      </c>
      <c r="CA81" s="44"/>
      <c r="CB81" s="44">
        <v>130.0</v>
      </c>
      <c r="CC81" s="44"/>
      <c r="CD81" s="44">
        <v>108.0</v>
      </c>
      <c r="CE81" s="44"/>
      <c r="CF81" s="44">
        <v>116.0</v>
      </c>
      <c r="CG81" s="44"/>
      <c r="CH81" s="44">
        <v>361.0</v>
      </c>
      <c r="CI81" s="44"/>
      <c r="CJ81" s="44">
        <v>465.0</v>
      </c>
      <c r="CK81" s="44"/>
      <c r="CL81" s="44">
        <v>289.0</v>
      </c>
      <c r="CM81" s="44"/>
      <c r="CN81" s="44">
        <v>1430.0</v>
      </c>
      <c r="CO81" s="44"/>
      <c r="CP81" s="44"/>
      <c r="CQ81" s="44">
        <v>1748.0</v>
      </c>
    </row>
    <row r="82" ht="15.75" customHeight="1">
      <c r="A82" s="44">
        <v>5166.0</v>
      </c>
      <c r="B82" s="44" t="s">
        <v>241</v>
      </c>
      <c r="C82" s="44" t="s">
        <v>643</v>
      </c>
      <c r="D82" s="44">
        <v>228023.0</v>
      </c>
      <c r="E82" s="44">
        <v>228136.0</v>
      </c>
      <c r="F82" s="44">
        <v>141515.0</v>
      </c>
      <c r="G82" s="44">
        <v>120707.0</v>
      </c>
      <c r="H82" s="44">
        <v>1125.0</v>
      </c>
      <c r="I82" s="44">
        <v>1612.0</v>
      </c>
      <c r="J82" s="44">
        <v>140390.0</v>
      </c>
      <c r="K82" s="44">
        <v>119095.0</v>
      </c>
      <c r="L82" s="44">
        <v>45987.0</v>
      </c>
      <c r="M82" s="44">
        <v>51351.0</v>
      </c>
      <c r="N82" s="44">
        <v>22425.0</v>
      </c>
      <c r="O82" s="44">
        <v>32999.0</v>
      </c>
      <c r="P82" s="44">
        <v>33174.0</v>
      </c>
      <c r="Q82" s="44">
        <v>11405.0</v>
      </c>
      <c r="R82" s="44">
        <v>4794.0</v>
      </c>
      <c r="S82" s="44">
        <v>4361.0</v>
      </c>
      <c r="T82" s="44">
        <v>9873.0</v>
      </c>
      <c r="U82" s="44">
        <v>6179.0</v>
      </c>
      <c r="V82" s="44"/>
      <c r="W82" s="44"/>
      <c r="X82" s="44">
        <v>11048.0</v>
      </c>
      <c r="Y82" s="44">
        <v>6026.0</v>
      </c>
      <c r="Z82" s="44">
        <v>942.0</v>
      </c>
      <c r="AA82" s="44">
        <v>500.0</v>
      </c>
      <c r="AB82" s="44">
        <v>911.0</v>
      </c>
      <c r="AC82" s="44">
        <v>1458.0</v>
      </c>
      <c r="AD82" s="44">
        <v>2354.0</v>
      </c>
      <c r="AE82" s="44">
        <v>1466.0</v>
      </c>
      <c r="AF82" s="44">
        <v>222.0</v>
      </c>
      <c r="AG82" s="44">
        <v>652.0</v>
      </c>
      <c r="AH82" s="44">
        <v>987.0</v>
      </c>
      <c r="AI82" s="44">
        <v>567.0</v>
      </c>
      <c r="AJ82" s="44">
        <v>495.0</v>
      </c>
      <c r="AK82" s="44">
        <v>205.0</v>
      </c>
      <c r="AL82" s="44">
        <v>2645.0</v>
      </c>
      <c r="AM82" s="44">
        <v>621.0</v>
      </c>
      <c r="AN82" s="44">
        <v>189.0</v>
      </c>
      <c r="AO82" s="44">
        <v>273.0</v>
      </c>
      <c r="AP82" s="44">
        <v>79.0</v>
      </c>
      <c r="AQ82" s="44">
        <v>38.0</v>
      </c>
      <c r="AR82" s="44">
        <v>35.0</v>
      </c>
      <c r="AS82" s="44">
        <v>37.0</v>
      </c>
      <c r="AT82" s="44">
        <v>22.0</v>
      </c>
      <c r="AU82" s="44">
        <v>42.0</v>
      </c>
      <c r="AV82" s="44">
        <v>13.0</v>
      </c>
      <c r="AW82" s="44">
        <v>20.0</v>
      </c>
      <c r="AX82" s="44">
        <v>355.0</v>
      </c>
      <c r="AY82" s="44"/>
      <c r="AZ82" s="44">
        <v>197.0</v>
      </c>
      <c r="BA82" s="44"/>
      <c r="BB82" s="44">
        <v>132.0</v>
      </c>
      <c r="BC82" s="44"/>
      <c r="BD82" s="44">
        <v>223.0</v>
      </c>
      <c r="BE82" s="44"/>
      <c r="BF82" s="44">
        <v>88.0</v>
      </c>
      <c r="BG82" s="44"/>
      <c r="BH82" s="44">
        <v>66.0</v>
      </c>
      <c r="BI82" s="44"/>
      <c r="BJ82" s="44">
        <v>288.0</v>
      </c>
      <c r="BK82" s="44"/>
      <c r="BL82" s="44">
        <v>21.0</v>
      </c>
      <c r="BM82" s="44"/>
      <c r="BN82" s="44">
        <v>310.0</v>
      </c>
      <c r="BO82" s="44"/>
      <c r="BP82" s="44">
        <v>53.0</v>
      </c>
      <c r="BQ82" s="44"/>
      <c r="BR82" s="44">
        <v>133.0</v>
      </c>
      <c r="BS82" s="44"/>
      <c r="BT82" s="44">
        <v>123.0</v>
      </c>
      <c r="BU82" s="44"/>
      <c r="BV82" s="44">
        <v>154.0</v>
      </c>
      <c r="BW82" s="44"/>
      <c r="BX82" s="44">
        <v>314.0</v>
      </c>
      <c r="BY82" s="44"/>
      <c r="BZ82" s="44">
        <v>112.0</v>
      </c>
      <c r="CA82" s="44"/>
      <c r="CB82" s="44">
        <v>107.0</v>
      </c>
      <c r="CC82" s="44"/>
      <c r="CD82" s="44">
        <v>69.0</v>
      </c>
      <c r="CE82" s="44"/>
      <c r="CF82" s="44">
        <v>63.0</v>
      </c>
      <c r="CG82" s="44"/>
      <c r="CH82" s="44">
        <v>185.0</v>
      </c>
      <c r="CI82" s="44"/>
      <c r="CJ82" s="44">
        <v>302.0</v>
      </c>
      <c r="CK82" s="44"/>
      <c r="CL82" s="44">
        <v>161.0</v>
      </c>
      <c r="CM82" s="44"/>
      <c r="CN82" s="44">
        <v>739.0</v>
      </c>
      <c r="CO82" s="44"/>
      <c r="CP82" s="44"/>
      <c r="CQ82" s="44">
        <v>895.0</v>
      </c>
    </row>
    <row r="83" ht="15.75" customHeight="1">
      <c r="A83" s="44">
        <v>5170.0</v>
      </c>
      <c r="B83" s="44" t="s">
        <v>242</v>
      </c>
      <c r="C83" s="44" t="s">
        <v>643</v>
      </c>
      <c r="D83" s="44">
        <v>356669.0</v>
      </c>
      <c r="E83" s="44">
        <v>360478.0</v>
      </c>
      <c r="F83" s="44">
        <v>218516.0</v>
      </c>
      <c r="G83" s="44">
        <v>190119.0</v>
      </c>
      <c r="H83" s="44">
        <v>1807.0</v>
      </c>
      <c r="I83" s="44">
        <v>3004.0</v>
      </c>
      <c r="J83" s="44">
        <v>216709.0</v>
      </c>
      <c r="K83" s="44">
        <v>187115.0</v>
      </c>
      <c r="L83" s="44">
        <v>59081.0</v>
      </c>
      <c r="M83" s="44">
        <v>64557.0</v>
      </c>
      <c r="N83" s="44">
        <v>48737.0</v>
      </c>
      <c r="O83" s="44">
        <v>71545.0</v>
      </c>
      <c r="P83" s="44">
        <v>44847.0</v>
      </c>
      <c r="Q83" s="44">
        <v>15451.0</v>
      </c>
      <c r="R83" s="44">
        <v>9330.0</v>
      </c>
      <c r="S83" s="44">
        <v>8325.0</v>
      </c>
      <c r="T83" s="44">
        <v>19658.0</v>
      </c>
      <c r="U83" s="44">
        <v>9844.0</v>
      </c>
      <c r="V83" s="44"/>
      <c r="W83" s="44"/>
      <c r="X83" s="44">
        <v>14243.0</v>
      </c>
      <c r="Y83" s="44">
        <v>6133.0</v>
      </c>
      <c r="Z83" s="44">
        <v>1271.0</v>
      </c>
      <c r="AA83" s="44">
        <v>551.0</v>
      </c>
      <c r="AB83" s="44">
        <v>1337.0</v>
      </c>
      <c r="AC83" s="44">
        <v>2459.0</v>
      </c>
      <c r="AD83" s="44">
        <v>3652.0</v>
      </c>
      <c r="AE83" s="44">
        <v>2362.0</v>
      </c>
      <c r="AF83" s="44">
        <v>333.0</v>
      </c>
      <c r="AG83" s="44">
        <v>1084.0</v>
      </c>
      <c r="AH83" s="44">
        <v>1713.0</v>
      </c>
      <c r="AI83" s="44">
        <v>822.0</v>
      </c>
      <c r="AJ83" s="44">
        <v>681.0</v>
      </c>
      <c r="AK83" s="44">
        <v>294.0</v>
      </c>
      <c r="AL83" s="44">
        <v>4499.0</v>
      </c>
      <c r="AM83" s="44">
        <v>837.0</v>
      </c>
      <c r="AN83" s="44">
        <v>315.0</v>
      </c>
      <c r="AO83" s="44">
        <v>482.0</v>
      </c>
      <c r="AP83" s="44">
        <v>127.0</v>
      </c>
      <c r="AQ83" s="44">
        <v>74.0</v>
      </c>
      <c r="AR83" s="44">
        <v>43.0</v>
      </c>
      <c r="AS83" s="44">
        <v>64.0</v>
      </c>
      <c r="AT83" s="44">
        <v>128.0</v>
      </c>
      <c r="AU83" s="44">
        <v>107.0</v>
      </c>
      <c r="AV83" s="44">
        <v>27.0</v>
      </c>
      <c r="AW83" s="44">
        <v>59.0</v>
      </c>
      <c r="AX83" s="44">
        <v>515.0</v>
      </c>
      <c r="AY83" s="44"/>
      <c r="AZ83" s="44">
        <v>338.0</v>
      </c>
      <c r="BA83" s="44"/>
      <c r="BB83" s="44">
        <v>168.0</v>
      </c>
      <c r="BC83" s="44"/>
      <c r="BD83" s="44">
        <v>615.0</v>
      </c>
      <c r="BE83" s="44"/>
      <c r="BF83" s="44">
        <v>127.0</v>
      </c>
      <c r="BG83" s="44"/>
      <c r="BH83" s="44">
        <v>129.0</v>
      </c>
      <c r="BI83" s="44"/>
      <c r="BJ83" s="44">
        <v>332.0</v>
      </c>
      <c r="BK83" s="44"/>
      <c r="BL83" s="44">
        <v>25.0</v>
      </c>
      <c r="BM83" s="44"/>
      <c r="BN83" s="44">
        <v>507.0</v>
      </c>
      <c r="BO83" s="44"/>
      <c r="BP83" s="44">
        <v>117.0</v>
      </c>
      <c r="BQ83" s="44"/>
      <c r="BR83" s="44">
        <v>175.0</v>
      </c>
      <c r="BS83" s="44"/>
      <c r="BT83" s="44">
        <v>162.0</v>
      </c>
      <c r="BU83" s="44"/>
      <c r="BV83" s="44">
        <v>255.0</v>
      </c>
      <c r="BW83" s="44"/>
      <c r="BX83" s="44">
        <v>553.0</v>
      </c>
      <c r="BY83" s="44"/>
      <c r="BZ83" s="44">
        <v>172.0</v>
      </c>
      <c r="CA83" s="44"/>
      <c r="CB83" s="44">
        <v>143.0</v>
      </c>
      <c r="CC83" s="44"/>
      <c r="CD83" s="44">
        <v>79.0</v>
      </c>
      <c r="CE83" s="44"/>
      <c r="CF83" s="44">
        <v>104.0</v>
      </c>
      <c r="CG83" s="44"/>
      <c r="CH83" s="44">
        <v>275.0</v>
      </c>
      <c r="CI83" s="44"/>
      <c r="CJ83" s="44">
        <v>554.0</v>
      </c>
      <c r="CK83" s="44"/>
      <c r="CL83" s="44">
        <v>329.0</v>
      </c>
      <c r="CM83" s="44"/>
      <c r="CN83" s="44">
        <v>1013.0</v>
      </c>
      <c r="CO83" s="44"/>
      <c r="CP83" s="44"/>
      <c r="CQ83" s="44">
        <v>2065.0</v>
      </c>
    </row>
    <row r="84" ht="15.75" customHeight="1">
      <c r="A84" s="44">
        <v>5314.0</v>
      </c>
      <c r="B84" s="44" t="s">
        <v>243</v>
      </c>
      <c r="C84" s="44" t="s">
        <v>643</v>
      </c>
      <c r="D84" s="44">
        <v>228055.0</v>
      </c>
      <c r="E84" s="44">
        <v>227483.0</v>
      </c>
      <c r="F84" s="44">
        <v>158398.0</v>
      </c>
      <c r="G84" s="44">
        <v>136146.0</v>
      </c>
      <c r="H84" s="44">
        <v>748.0</v>
      </c>
      <c r="I84" s="44">
        <v>1592.0</v>
      </c>
      <c r="J84" s="44">
        <v>157650.0</v>
      </c>
      <c r="K84" s="44">
        <v>134554.0</v>
      </c>
      <c r="L84" s="44">
        <v>36302.0</v>
      </c>
      <c r="M84" s="44">
        <v>39943.0</v>
      </c>
      <c r="N84" s="44">
        <v>24318.0</v>
      </c>
      <c r="O84" s="44">
        <v>38159.0</v>
      </c>
      <c r="P84" s="44">
        <v>50340.0</v>
      </c>
      <c r="Q84" s="44">
        <v>22508.0</v>
      </c>
      <c r="R84" s="44">
        <v>7674.0</v>
      </c>
      <c r="S84" s="44">
        <v>7947.0</v>
      </c>
      <c r="T84" s="44">
        <v>9418.0</v>
      </c>
      <c r="U84" s="44">
        <v>7848.0</v>
      </c>
      <c r="V84" s="44"/>
      <c r="W84" s="44"/>
      <c r="X84" s="44">
        <v>11084.0</v>
      </c>
      <c r="Y84" s="44">
        <v>9557.0</v>
      </c>
      <c r="Z84" s="44">
        <v>765.0</v>
      </c>
      <c r="AA84" s="44">
        <v>375.0</v>
      </c>
      <c r="AB84" s="44">
        <v>1171.0</v>
      </c>
      <c r="AC84" s="44">
        <v>2645.0</v>
      </c>
      <c r="AD84" s="44">
        <v>1707.0</v>
      </c>
      <c r="AE84" s="44">
        <v>1321.0</v>
      </c>
      <c r="AF84" s="44">
        <v>92.0</v>
      </c>
      <c r="AG84" s="44">
        <v>280.0</v>
      </c>
      <c r="AH84" s="44">
        <v>467.0</v>
      </c>
      <c r="AI84" s="44">
        <v>448.0</v>
      </c>
      <c r="AJ84" s="44">
        <v>1035.0</v>
      </c>
      <c r="AK84" s="44">
        <v>410.0</v>
      </c>
      <c r="AL84" s="44">
        <v>4955.0</v>
      </c>
      <c r="AM84" s="44">
        <v>1102.0</v>
      </c>
      <c r="AN84" s="44">
        <v>119.0</v>
      </c>
      <c r="AO84" s="44">
        <v>250.0</v>
      </c>
      <c r="AP84" s="44">
        <v>99.0</v>
      </c>
      <c r="AQ84" s="44">
        <v>54.0</v>
      </c>
      <c r="AR84" s="44">
        <v>65.0</v>
      </c>
      <c r="AS84" s="44">
        <v>93.0</v>
      </c>
      <c r="AT84" s="44">
        <v>69.0</v>
      </c>
      <c r="AU84" s="44">
        <v>36.0</v>
      </c>
      <c r="AV84" s="44">
        <v>11.0</v>
      </c>
      <c r="AW84" s="44">
        <v>26.0</v>
      </c>
      <c r="AX84" s="44">
        <v>210.0</v>
      </c>
      <c r="AY84" s="44"/>
      <c r="AZ84" s="44">
        <v>125.0</v>
      </c>
      <c r="BA84" s="44"/>
      <c r="BB84" s="44">
        <v>176.0</v>
      </c>
      <c r="BC84" s="44"/>
      <c r="BD84" s="44">
        <v>1234.0</v>
      </c>
      <c r="BE84" s="44"/>
      <c r="BF84" s="44">
        <v>143.0</v>
      </c>
      <c r="BG84" s="44"/>
      <c r="BH84" s="44">
        <v>70.0</v>
      </c>
      <c r="BI84" s="44"/>
      <c r="BJ84" s="44">
        <v>1054.0</v>
      </c>
      <c r="BK84" s="44"/>
      <c r="BL84" s="44">
        <v>17.0</v>
      </c>
      <c r="BM84" s="44"/>
      <c r="BN84" s="44">
        <v>158.0</v>
      </c>
      <c r="BO84" s="44"/>
      <c r="BP84" s="44">
        <v>48.0</v>
      </c>
      <c r="BQ84" s="44"/>
      <c r="BR84" s="44">
        <v>85.0</v>
      </c>
      <c r="BS84" s="44"/>
      <c r="BT84" s="44">
        <v>77.0</v>
      </c>
      <c r="BU84" s="44"/>
      <c r="BV84" s="44">
        <v>180.0</v>
      </c>
      <c r="BW84" s="44"/>
      <c r="BX84" s="44">
        <v>154.0</v>
      </c>
      <c r="BY84" s="44"/>
      <c r="BZ84" s="44">
        <v>297.0</v>
      </c>
      <c r="CA84" s="44"/>
      <c r="CB84" s="44">
        <v>64.0</v>
      </c>
      <c r="CC84" s="44"/>
      <c r="CD84" s="44">
        <v>114.0</v>
      </c>
      <c r="CE84" s="44"/>
      <c r="CF84" s="44">
        <v>213.0</v>
      </c>
      <c r="CG84" s="44"/>
      <c r="CH84" s="44">
        <v>419.0</v>
      </c>
      <c r="CI84" s="44"/>
      <c r="CJ84" s="44">
        <v>155.0</v>
      </c>
      <c r="CK84" s="44"/>
      <c r="CL84" s="44">
        <v>107.0</v>
      </c>
      <c r="CM84" s="44"/>
      <c r="CN84" s="44">
        <v>2859.0</v>
      </c>
      <c r="CO84" s="44"/>
      <c r="CP84" s="44"/>
      <c r="CQ84" s="44">
        <v>1552.0</v>
      </c>
    </row>
    <row r="85" ht="15.75" customHeight="1">
      <c r="A85" s="44">
        <v>5315.0</v>
      </c>
      <c r="B85" s="44" t="s">
        <v>244</v>
      </c>
      <c r="C85" s="44" t="s">
        <v>643</v>
      </c>
      <c r="D85" s="44">
        <v>740448.0</v>
      </c>
      <c r="E85" s="44">
        <v>729081.0</v>
      </c>
      <c r="F85" s="44">
        <v>478587.0</v>
      </c>
      <c r="G85" s="44">
        <v>387748.0</v>
      </c>
      <c r="H85" s="44">
        <v>2527.0</v>
      </c>
      <c r="I85" s="44">
        <v>3759.0</v>
      </c>
      <c r="J85" s="44">
        <v>476060.0</v>
      </c>
      <c r="K85" s="44">
        <v>383989.0</v>
      </c>
      <c r="L85" s="44">
        <v>94223.0</v>
      </c>
      <c r="M85" s="44">
        <v>100960.0</v>
      </c>
      <c r="N85" s="44">
        <v>80808.0</v>
      </c>
      <c r="O85" s="44">
        <v>119279.0</v>
      </c>
      <c r="P85" s="44">
        <v>156515.0</v>
      </c>
      <c r="Q85" s="44">
        <v>70697.0</v>
      </c>
      <c r="R85" s="44">
        <v>29156.0</v>
      </c>
      <c r="S85" s="44">
        <v>26661.0</v>
      </c>
      <c r="T85" s="44">
        <v>29372.0</v>
      </c>
      <c r="U85" s="44">
        <v>21176.0</v>
      </c>
      <c r="V85" s="44"/>
      <c r="W85" s="44"/>
      <c r="X85" s="44">
        <v>29704.0</v>
      </c>
      <c r="Y85" s="44">
        <v>18624.0</v>
      </c>
      <c r="Z85" s="44">
        <v>2213.0</v>
      </c>
      <c r="AA85" s="44">
        <v>1349.0</v>
      </c>
      <c r="AB85" s="44">
        <v>3570.0</v>
      </c>
      <c r="AC85" s="44">
        <v>7171.0</v>
      </c>
      <c r="AD85" s="44">
        <v>6244.0</v>
      </c>
      <c r="AE85" s="44">
        <v>4559.0</v>
      </c>
      <c r="AF85" s="44">
        <v>370.0</v>
      </c>
      <c r="AG85" s="44">
        <v>1168.0</v>
      </c>
      <c r="AH85" s="44">
        <v>1744.0</v>
      </c>
      <c r="AI85" s="44">
        <v>1236.0</v>
      </c>
      <c r="AJ85" s="44">
        <v>2247.0</v>
      </c>
      <c r="AK85" s="44">
        <v>1117.0</v>
      </c>
      <c r="AL85" s="44">
        <v>16016.0</v>
      </c>
      <c r="AM85" s="44">
        <v>3294.0</v>
      </c>
      <c r="AN85" s="44">
        <v>519.0</v>
      </c>
      <c r="AO85" s="44">
        <v>845.0</v>
      </c>
      <c r="AP85" s="44">
        <v>241.0</v>
      </c>
      <c r="AQ85" s="44">
        <v>121.0</v>
      </c>
      <c r="AR85" s="44">
        <v>180.0</v>
      </c>
      <c r="AS85" s="44">
        <v>246.0</v>
      </c>
      <c r="AT85" s="44">
        <v>354.0</v>
      </c>
      <c r="AU85" s="44">
        <v>269.0</v>
      </c>
      <c r="AV85" s="44">
        <v>55.0</v>
      </c>
      <c r="AW85" s="44">
        <v>121.0</v>
      </c>
      <c r="AX85" s="44">
        <v>884.0</v>
      </c>
      <c r="AY85" s="44"/>
      <c r="AZ85" s="44">
        <v>516.0</v>
      </c>
      <c r="BA85" s="44"/>
      <c r="BB85" s="44">
        <v>324.0</v>
      </c>
      <c r="BC85" s="44"/>
      <c r="BD85" s="44">
        <v>2115.0</v>
      </c>
      <c r="BE85" s="44"/>
      <c r="BF85" s="44">
        <v>431.0</v>
      </c>
      <c r="BG85" s="44"/>
      <c r="BH85" s="44">
        <v>223.0</v>
      </c>
      <c r="BI85" s="44"/>
      <c r="BJ85" s="44">
        <v>3430.0</v>
      </c>
      <c r="BK85" s="44"/>
      <c r="BL85" s="44">
        <v>47.0</v>
      </c>
      <c r="BM85" s="44"/>
      <c r="BN85" s="44">
        <v>730.0</v>
      </c>
      <c r="BO85" s="44"/>
      <c r="BP85" s="44">
        <v>112.0</v>
      </c>
      <c r="BQ85" s="44"/>
      <c r="BR85" s="44">
        <v>347.0</v>
      </c>
      <c r="BS85" s="44"/>
      <c r="BT85" s="44">
        <v>338.0</v>
      </c>
      <c r="BU85" s="44"/>
      <c r="BV85" s="44">
        <v>506.0</v>
      </c>
      <c r="BW85" s="44"/>
      <c r="BX85" s="44">
        <v>906.0</v>
      </c>
      <c r="BY85" s="44"/>
      <c r="BZ85" s="44">
        <v>498.0</v>
      </c>
      <c r="CA85" s="44"/>
      <c r="CB85" s="44">
        <v>313.0</v>
      </c>
      <c r="CC85" s="44"/>
      <c r="CD85" s="44">
        <v>297.0</v>
      </c>
      <c r="CE85" s="44"/>
      <c r="CF85" s="44">
        <v>725.0</v>
      </c>
      <c r="CG85" s="44"/>
      <c r="CH85" s="44">
        <v>992.0</v>
      </c>
      <c r="CI85" s="44"/>
      <c r="CJ85" s="44">
        <v>655.0</v>
      </c>
      <c r="CK85" s="44"/>
      <c r="CL85" s="44">
        <v>516.0</v>
      </c>
      <c r="CM85" s="44"/>
      <c r="CN85" s="44">
        <v>7624.0</v>
      </c>
      <c r="CO85" s="44"/>
      <c r="CP85" s="44"/>
      <c r="CQ85" s="44">
        <v>5096.0</v>
      </c>
    </row>
    <row r="86" ht="15.75" customHeight="1">
      <c r="A86" s="44">
        <v>5316.0</v>
      </c>
      <c r="B86" s="44" t="s">
        <v>245</v>
      </c>
      <c r="C86" s="44" t="s">
        <v>643</v>
      </c>
      <c r="D86" s="44">
        <v>116207.0</v>
      </c>
      <c r="E86" s="44">
        <v>117710.0</v>
      </c>
      <c r="F86" s="44">
        <v>69726.0</v>
      </c>
      <c r="G86" s="44">
        <v>57450.0</v>
      </c>
      <c r="H86" s="44">
        <v>580.0</v>
      </c>
      <c r="I86" s="44">
        <v>736.0</v>
      </c>
      <c r="J86" s="44">
        <v>69146.0</v>
      </c>
      <c r="K86" s="44">
        <v>56714.0</v>
      </c>
      <c r="L86" s="44">
        <v>18053.0</v>
      </c>
      <c r="M86" s="44">
        <v>18753.0</v>
      </c>
      <c r="N86" s="44">
        <v>13790.0</v>
      </c>
      <c r="O86" s="44">
        <v>19107.0</v>
      </c>
      <c r="P86" s="44">
        <v>15693.0</v>
      </c>
      <c r="Q86" s="44">
        <v>5401.0</v>
      </c>
      <c r="R86" s="44">
        <v>2952.0</v>
      </c>
      <c r="S86" s="44">
        <v>2778.0</v>
      </c>
      <c r="T86" s="44">
        <v>6510.0</v>
      </c>
      <c r="U86" s="44">
        <v>3768.0</v>
      </c>
      <c r="V86" s="44"/>
      <c r="W86" s="44"/>
      <c r="X86" s="44">
        <v>4613.0</v>
      </c>
      <c r="Y86" s="44">
        <v>2255.0</v>
      </c>
      <c r="Z86" s="44">
        <v>419.0</v>
      </c>
      <c r="AA86" s="44">
        <v>339.0</v>
      </c>
      <c r="AB86" s="44">
        <v>553.0</v>
      </c>
      <c r="AC86" s="44">
        <v>922.0</v>
      </c>
      <c r="AD86" s="44">
        <v>1048.0</v>
      </c>
      <c r="AE86" s="44">
        <v>747.0</v>
      </c>
      <c r="AF86" s="44">
        <v>103.0</v>
      </c>
      <c r="AG86" s="44">
        <v>245.0</v>
      </c>
      <c r="AH86" s="44">
        <v>453.0</v>
      </c>
      <c r="AI86" s="44">
        <v>352.0</v>
      </c>
      <c r="AJ86" s="44">
        <v>313.0</v>
      </c>
      <c r="AK86" s="44">
        <v>133.0</v>
      </c>
      <c r="AL86" s="44">
        <v>1748.0</v>
      </c>
      <c r="AM86" s="44">
        <v>349.0</v>
      </c>
      <c r="AN86" s="44">
        <v>109.0</v>
      </c>
      <c r="AO86" s="44">
        <v>132.0</v>
      </c>
      <c r="AP86" s="44">
        <v>51.0</v>
      </c>
      <c r="AQ86" s="44">
        <v>11.0</v>
      </c>
      <c r="AR86" s="44">
        <v>12.0</v>
      </c>
      <c r="AS86" s="44">
        <v>15.0</v>
      </c>
      <c r="AT86" s="44">
        <v>62.0</v>
      </c>
      <c r="AU86" s="44">
        <v>39.0</v>
      </c>
      <c r="AV86" s="44">
        <v>7.0</v>
      </c>
      <c r="AW86" s="44">
        <v>11.0</v>
      </c>
      <c r="AX86" s="44">
        <v>197.0</v>
      </c>
      <c r="AY86" s="44"/>
      <c r="AZ86" s="44">
        <v>94.0</v>
      </c>
      <c r="BA86" s="44"/>
      <c r="BB86" s="44">
        <v>35.0</v>
      </c>
      <c r="BC86" s="44"/>
      <c r="BD86" s="44">
        <v>272.0</v>
      </c>
      <c r="BE86" s="44"/>
      <c r="BF86" s="44">
        <v>48.0</v>
      </c>
      <c r="BG86" s="44"/>
      <c r="BH86" s="44">
        <v>56.0</v>
      </c>
      <c r="BI86" s="44"/>
      <c r="BJ86" s="44">
        <v>190.0</v>
      </c>
      <c r="BK86" s="44"/>
      <c r="BL86" s="44">
        <v>9.0</v>
      </c>
      <c r="BM86" s="44"/>
      <c r="BN86" s="44">
        <v>153.0</v>
      </c>
      <c r="BO86" s="44"/>
      <c r="BP86" s="44">
        <v>29.0</v>
      </c>
      <c r="BQ86" s="44"/>
      <c r="BR86" s="44">
        <v>55.0</v>
      </c>
      <c r="BS86" s="44"/>
      <c r="BT86" s="44">
        <v>70.0</v>
      </c>
      <c r="BU86" s="44"/>
      <c r="BV86" s="44">
        <v>74.0</v>
      </c>
      <c r="BW86" s="44"/>
      <c r="BX86" s="44">
        <v>222.0</v>
      </c>
      <c r="BY86" s="44"/>
      <c r="BZ86" s="44">
        <v>72.0</v>
      </c>
      <c r="CA86" s="44"/>
      <c r="CB86" s="44">
        <v>67.0</v>
      </c>
      <c r="CC86" s="44"/>
      <c r="CD86" s="44">
        <v>39.0</v>
      </c>
      <c r="CE86" s="44"/>
      <c r="CF86" s="44">
        <v>38.0</v>
      </c>
      <c r="CG86" s="44"/>
      <c r="CH86" s="44">
        <v>135.0</v>
      </c>
      <c r="CI86" s="44"/>
      <c r="CJ86" s="44">
        <v>143.0</v>
      </c>
      <c r="CK86" s="44"/>
      <c r="CL86" s="44">
        <v>130.0</v>
      </c>
      <c r="CM86" s="44"/>
      <c r="CN86" s="44">
        <v>529.0</v>
      </c>
      <c r="CO86" s="44"/>
      <c r="CP86" s="44"/>
      <c r="CQ86" s="44">
        <v>1357.0</v>
      </c>
    </row>
    <row r="87" ht="15.75" customHeight="1">
      <c r="A87" s="44">
        <v>5334.0</v>
      </c>
      <c r="B87" s="44" t="s">
        <v>246</v>
      </c>
      <c r="C87" s="44" t="s">
        <v>643</v>
      </c>
      <c r="D87" s="44">
        <v>405298.0</v>
      </c>
      <c r="E87" s="44">
        <v>408743.0</v>
      </c>
      <c r="F87" s="44">
        <v>249038.0</v>
      </c>
      <c r="G87" s="44">
        <v>222895.0</v>
      </c>
      <c r="H87" s="44">
        <v>1758.0</v>
      </c>
      <c r="I87" s="44">
        <v>3265.0</v>
      </c>
      <c r="J87" s="44">
        <v>247280.0</v>
      </c>
      <c r="K87" s="44">
        <v>219630.0</v>
      </c>
      <c r="L87" s="44">
        <v>66034.0</v>
      </c>
      <c r="M87" s="44">
        <v>67369.0</v>
      </c>
      <c r="N87" s="44">
        <v>49126.0</v>
      </c>
      <c r="O87" s="44">
        <v>90483.0</v>
      </c>
      <c r="P87" s="44">
        <v>60880.0</v>
      </c>
      <c r="Q87" s="44">
        <v>20783.0</v>
      </c>
      <c r="R87" s="44">
        <v>10988.0</v>
      </c>
      <c r="S87" s="44">
        <v>10112.0</v>
      </c>
      <c r="T87" s="44">
        <v>17064.0</v>
      </c>
      <c r="U87" s="44">
        <v>8806.0</v>
      </c>
      <c r="V87" s="44"/>
      <c r="W87" s="44"/>
      <c r="X87" s="44">
        <v>14901.0</v>
      </c>
      <c r="Y87" s="44">
        <v>7689.0</v>
      </c>
      <c r="Z87" s="44">
        <v>1068.0</v>
      </c>
      <c r="AA87" s="44">
        <v>864.0</v>
      </c>
      <c r="AB87" s="44">
        <v>2236.0</v>
      </c>
      <c r="AC87" s="44">
        <v>4471.0</v>
      </c>
      <c r="AD87" s="44">
        <v>3323.0</v>
      </c>
      <c r="AE87" s="44">
        <v>2218.0</v>
      </c>
      <c r="AF87" s="44">
        <v>294.0</v>
      </c>
      <c r="AG87" s="44">
        <v>893.0</v>
      </c>
      <c r="AH87" s="44">
        <v>1151.0</v>
      </c>
      <c r="AI87" s="44">
        <v>800.0</v>
      </c>
      <c r="AJ87" s="44">
        <v>2261.0</v>
      </c>
      <c r="AK87" s="44">
        <v>596.0</v>
      </c>
      <c r="AL87" s="44">
        <v>6785.0</v>
      </c>
      <c r="AM87" s="44">
        <v>1442.0</v>
      </c>
      <c r="AN87" s="44">
        <v>263.0</v>
      </c>
      <c r="AO87" s="44">
        <v>406.0</v>
      </c>
      <c r="AP87" s="44">
        <v>123.0</v>
      </c>
      <c r="AQ87" s="44">
        <v>84.0</v>
      </c>
      <c r="AR87" s="44">
        <v>60.0</v>
      </c>
      <c r="AS87" s="44">
        <v>70.0</v>
      </c>
      <c r="AT87" s="44">
        <v>74.0</v>
      </c>
      <c r="AU87" s="44">
        <v>48.0</v>
      </c>
      <c r="AV87" s="44">
        <v>27.0</v>
      </c>
      <c r="AW87" s="44">
        <v>34.0</v>
      </c>
      <c r="AX87" s="44">
        <v>543.0</v>
      </c>
      <c r="AY87" s="44"/>
      <c r="AZ87" s="44">
        <v>243.0</v>
      </c>
      <c r="BA87" s="44"/>
      <c r="BB87" s="44">
        <v>142.0</v>
      </c>
      <c r="BC87" s="44"/>
      <c r="BD87" s="44">
        <v>670.0</v>
      </c>
      <c r="BE87" s="44"/>
      <c r="BF87" s="44">
        <v>157.0</v>
      </c>
      <c r="BG87" s="44"/>
      <c r="BH87" s="44">
        <v>120.0</v>
      </c>
      <c r="BI87" s="44"/>
      <c r="BJ87" s="44">
        <v>1146.0</v>
      </c>
      <c r="BK87" s="44"/>
      <c r="BL87" s="44">
        <v>21.0</v>
      </c>
      <c r="BM87" s="44"/>
      <c r="BN87" s="44">
        <v>325.0</v>
      </c>
      <c r="BO87" s="44"/>
      <c r="BP87" s="44">
        <v>101.0</v>
      </c>
      <c r="BQ87" s="44"/>
      <c r="BR87" s="44">
        <v>155.0</v>
      </c>
      <c r="BS87" s="44"/>
      <c r="BT87" s="44">
        <v>149.0</v>
      </c>
      <c r="BU87" s="44"/>
      <c r="BV87" s="44">
        <v>255.0</v>
      </c>
      <c r="BW87" s="44"/>
      <c r="BX87" s="44">
        <v>369.0</v>
      </c>
      <c r="BY87" s="44"/>
      <c r="BZ87" s="44">
        <v>201.0</v>
      </c>
      <c r="CA87" s="44"/>
      <c r="CB87" s="44">
        <v>147.0</v>
      </c>
      <c r="CC87" s="44"/>
      <c r="CD87" s="44">
        <v>141.0</v>
      </c>
      <c r="CE87" s="44"/>
      <c r="CF87" s="44">
        <v>173.0</v>
      </c>
      <c r="CG87" s="44"/>
      <c r="CH87" s="44">
        <v>681.0</v>
      </c>
      <c r="CI87" s="44"/>
      <c r="CJ87" s="44">
        <v>451.0</v>
      </c>
      <c r="CK87" s="44"/>
      <c r="CL87" s="44">
        <v>227.0</v>
      </c>
      <c r="CM87" s="44"/>
      <c r="CN87" s="44">
        <v>4205.0</v>
      </c>
      <c r="CO87" s="44"/>
      <c r="CP87" s="44"/>
      <c r="CQ87" s="44">
        <v>2462.0</v>
      </c>
    </row>
    <row r="88" ht="15.75" customHeight="1">
      <c r="A88" s="44">
        <v>5358.0</v>
      </c>
      <c r="B88" s="44" t="s">
        <v>247</v>
      </c>
      <c r="C88" s="44" t="s">
        <v>643</v>
      </c>
      <c r="D88" s="44">
        <v>199697.0</v>
      </c>
      <c r="E88" s="44">
        <v>200004.0</v>
      </c>
      <c r="F88" s="44">
        <v>120531.0</v>
      </c>
      <c r="G88" s="44">
        <v>107570.0</v>
      </c>
      <c r="H88" s="44">
        <v>1259.0</v>
      </c>
      <c r="I88" s="44">
        <v>1814.0</v>
      </c>
      <c r="J88" s="44">
        <v>119272.0</v>
      </c>
      <c r="K88" s="44">
        <v>105756.0</v>
      </c>
      <c r="L88" s="44">
        <v>38646.0</v>
      </c>
      <c r="M88" s="44">
        <v>40240.0</v>
      </c>
      <c r="N88" s="44">
        <v>23922.0</v>
      </c>
      <c r="O88" s="44">
        <v>38857.0</v>
      </c>
      <c r="P88" s="44">
        <v>20431.0</v>
      </c>
      <c r="Q88" s="44">
        <v>7195.0</v>
      </c>
      <c r="R88" s="44">
        <v>4248.0</v>
      </c>
      <c r="S88" s="44">
        <v>4109.0</v>
      </c>
      <c r="T88" s="44">
        <v>11541.0</v>
      </c>
      <c r="U88" s="44">
        <v>5533.0</v>
      </c>
      <c r="V88" s="44"/>
      <c r="W88" s="44"/>
      <c r="X88" s="44">
        <v>8474.0</v>
      </c>
      <c r="Y88" s="44">
        <v>3259.0</v>
      </c>
      <c r="Z88" s="44">
        <v>747.0</v>
      </c>
      <c r="AA88" s="44">
        <v>401.0</v>
      </c>
      <c r="AB88" s="44">
        <v>860.0</v>
      </c>
      <c r="AC88" s="44">
        <v>1601.0</v>
      </c>
      <c r="AD88" s="44">
        <v>2210.0</v>
      </c>
      <c r="AE88" s="44">
        <v>1349.0</v>
      </c>
      <c r="AF88" s="44">
        <v>243.0</v>
      </c>
      <c r="AG88" s="44">
        <v>613.0</v>
      </c>
      <c r="AH88" s="44">
        <v>1043.0</v>
      </c>
      <c r="AI88" s="44">
        <v>592.0</v>
      </c>
      <c r="AJ88" s="44">
        <v>513.0</v>
      </c>
      <c r="AK88" s="44">
        <v>172.0</v>
      </c>
      <c r="AL88" s="44">
        <v>2013.0</v>
      </c>
      <c r="AM88" s="44">
        <v>418.0</v>
      </c>
      <c r="AN88" s="44">
        <v>258.0</v>
      </c>
      <c r="AO88" s="44">
        <v>318.0</v>
      </c>
      <c r="AP88" s="44">
        <v>96.0</v>
      </c>
      <c r="AQ88" s="44">
        <v>43.0</v>
      </c>
      <c r="AR88" s="44">
        <v>40.0</v>
      </c>
      <c r="AS88" s="44">
        <v>45.0</v>
      </c>
      <c r="AT88" s="44">
        <v>20.0</v>
      </c>
      <c r="AU88" s="44">
        <v>27.0</v>
      </c>
      <c r="AV88" s="44">
        <v>4.0</v>
      </c>
      <c r="AW88" s="44">
        <v>10.0</v>
      </c>
      <c r="AX88" s="44">
        <v>405.0</v>
      </c>
      <c r="AY88" s="44"/>
      <c r="AZ88" s="44">
        <v>189.0</v>
      </c>
      <c r="BA88" s="44"/>
      <c r="BB88" s="44">
        <v>113.0</v>
      </c>
      <c r="BC88" s="44"/>
      <c r="BD88" s="44">
        <v>186.0</v>
      </c>
      <c r="BE88" s="44"/>
      <c r="BF88" s="44">
        <v>81.0</v>
      </c>
      <c r="BG88" s="44"/>
      <c r="BH88" s="44">
        <v>77.0</v>
      </c>
      <c r="BI88" s="44"/>
      <c r="BJ88" s="44">
        <v>219.0</v>
      </c>
      <c r="BK88" s="44"/>
      <c r="BL88" s="44">
        <v>23.0</v>
      </c>
      <c r="BM88" s="44"/>
      <c r="BN88" s="44">
        <v>258.0</v>
      </c>
      <c r="BO88" s="44"/>
      <c r="BP88" s="44">
        <v>62.0</v>
      </c>
      <c r="BQ88" s="44"/>
      <c r="BR88" s="44">
        <v>109.0</v>
      </c>
      <c r="BS88" s="44"/>
      <c r="BT88" s="44">
        <v>135.0</v>
      </c>
      <c r="BU88" s="44"/>
      <c r="BV88" s="44">
        <v>157.0</v>
      </c>
      <c r="BW88" s="44"/>
      <c r="BX88" s="44">
        <v>351.0</v>
      </c>
      <c r="BY88" s="44"/>
      <c r="BZ88" s="44">
        <v>104.0</v>
      </c>
      <c r="CA88" s="44"/>
      <c r="CB88" s="44">
        <v>60.0</v>
      </c>
      <c r="CC88" s="44"/>
      <c r="CD88" s="44">
        <v>49.0</v>
      </c>
      <c r="CE88" s="44"/>
      <c r="CF88" s="44">
        <v>36.0</v>
      </c>
      <c r="CG88" s="44"/>
      <c r="CH88" s="44">
        <v>165.0</v>
      </c>
      <c r="CI88" s="44"/>
      <c r="CJ88" s="44">
        <v>318.0</v>
      </c>
      <c r="CK88" s="44"/>
      <c r="CL88" s="44">
        <v>196.0</v>
      </c>
      <c r="CM88" s="44"/>
      <c r="CN88" s="44">
        <v>670.0</v>
      </c>
      <c r="CO88" s="44"/>
      <c r="CP88" s="44"/>
      <c r="CQ88" s="44">
        <v>974.0</v>
      </c>
    </row>
    <row r="89" ht="15.75" customHeight="1">
      <c r="A89" s="44">
        <v>5362.0</v>
      </c>
      <c r="B89" s="44" t="s">
        <v>248</v>
      </c>
      <c r="C89" s="44" t="s">
        <v>643</v>
      </c>
      <c r="D89" s="44">
        <v>346326.0</v>
      </c>
      <c r="E89" s="44">
        <v>345437.0</v>
      </c>
      <c r="F89" s="44">
        <v>220996.0</v>
      </c>
      <c r="G89" s="44">
        <v>180617.0</v>
      </c>
      <c r="H89" s="44">
        <v>1807.0</v>
      </c>
      <c r="I89" s="44">
        <v>2557.0</v>
      </c>
      <c r="J89" s="44">
        <v>219189.0</v>
      </c>
      <c r="K89" s="44">
        <v>178060.0</v>
      </c>
      <c r="L89" s="44">
        <v>62997.0</v>
      </c>
      <c r="M89" s="44">
        <v>65955.0</v>
      </c>
      <c r="N89" s="44">
        <v>43715.0</v>
      </c>
      <c r="O89" s="44">
        <v>61244.0</v>
      </c>
      <c r="P89" s="44">
        <v>46003.0</v>
      </c>
      <c r="Q89" s="44">
        <v>16272.0</v>
      </c>
      <c r="R89" s="44">
        <v>7561.0</v>
      </c>
      <c r="S89" s="44">
        <v>6176.0</v>
      </c>
      <c r="T89" s="44">
        <v>20340.0</v>
      </c>
      <c r="U89" s="44">
        <v>9048.0</v>
      </c>
      <c r="V89" s="44"/>
      <c r="W89" s="44"/>
      <c r="X89" s="44">
        <v>16994.0</v>
      </c>
      <c r="Y89" s="44">
        <v>7708.0</v>
      </c>
      <c r="Z89" s="44">
        <v>1481.0</v>
      </c>
      <c r="AA89" s="44">
        <v>1075.0</v>
      </c>
      <c r="AB89" s="44">
        <v>1612.0</v>
      </c>
      <c r="AC89" s="44">
        <v>2280.0</v>
      </c>
      <c r="AD89" s="44">
        <v>3504.0</v>
      </c>
      <c r="AE89" s="44">
        <v>2254.0</v>
      </c>
      <c r="AF89" s="44">
        <v>339.0</v>
      </c>
      <c r="AG89" s="44">
        <v>738.0</v>
      </c>
      <c r="AH89" s="44">
        <v>1516.0</v>
      </c>
      <c r="AI89" s="44">
        <v>749.0</v>
      </c>
      <c r="AJ89" s="44">
        <v>768.0</v>
      </c>
      <c r="AK89" s="44">
        <v>323.0</v>
      </c>
      <c r="AL89" s="44">
        <v>4307.0</v>
      </c>
      <c r="AM89" s="44">
        <v>775.0</v>
      </c>
      <c r="AN89" s="44">
        <v>354.0</v>
      </c>
      <c r="AO89" s="44">
        <v>512.0</v>
      </c>
      <c r="AP89" s="44">
        <v>156.0</v>
      </c>
      <c r="AQ89" s="44">
        <v>63.0</v>
      </c>
      <c r="AR89" s="44">
        <v>40.0</v>
      </c>
      <c r="AS89" s="44">
        <v>41.0</v>
      </c>
      <c r="AT89" s="44">
        <v>50.0</v>
      </c>
      <c r="AU89" s="44">
        <v>50.0</v>
      </c>
      <c r="AV89" s="44">
        <v>15.0</v>
      </c>
      <c r="AW89" s="44">
        <v>18.0</v>
      </c>
      <c r="AX89" s="44">
        <v>525.0</v>
      </c>
      <c r="AY89" s="44"/>
      <c r="AZ89" s="44">
        <v>288.0</v>
      </c>
      <c r="BA89" s="44"/>
      <c r="BB89" s="44">
        <v>120.0</v>
      </c>
      <c r="BC89" s="44"/>
      <c r="BD89" s="44">
        <v>662.0</v>
      </c>
      <c r="BE89" s="44"/>
      <c r="BF89" s="44">
        <v>127.0</v>
      </c>
      <c r="BG89" s="44"/>
      <c r="BH89" s="44">
        <v>123.0</v>
      </c>
      <c r="BI89" s="44"/>
      <c r="BJ89" s="44">
        <v>537.0</v>
      </c>
      <c r="BK89" s="44"/>
      <c r="BL89" s="44">
        <v>37.0</v>
      </c>
      <c r="BM89" s="44"/>
      <c r="BN89" s="44">
        <v>457.0</v>
      </c>
      <c r="BO89" s="44"/>
      <c r="BP89" s="44">
        <v>142.0</v>
      </c>
      <c r="BQ89" s="44"/>
      <c r="BR89" s="44">
        <v>145.0</v>
      </c>
      <c r="BS89" s="44"/>
      <c r="BT89" s="44">
        <v>197.0</v>
      </c>
      <c r="BU89" s="44"/>
      <c r="BV89" s="44">
        <v>243.0</v>
      </c>
      <c r="BW89" s="44"/>
      <c r="BX89" s="44">
        <v>614.0</v>
      </c>
      <c r="BY89" s="44"/>
      <c r="BZ89" s="44">
        <v>226.0</v>
      </c>
      <c r="CA89" s="44"/>
      <c r="CB89" s="44">
        <v>154.0</v>
      </c>
      <c r="CC89" s="44"/>
      <c r="CD89" s="44">
        <v>94.0</v>
      </c>
      <c r="CE89" s="44"/>
      <c r="CF89" s="44">
        <v>94.0</v>
      </c>
      <c r="CG89" s="44"/>
      <c r="CH89" s="44">
        <v>349.0</v>
      </c>
      <c r="CI89" s="44"/>
      <c r="CJ89" s="44">
        <v>546.0</v>
      </c>
      <c r="CK89" s="44"/>
      <c r="CL89" s="44">
        <v>298.0</v>
      </c>
      <c r="CM89" s="44"/>
      <c r="CN89" s="44">
        <v>1459.0</v>
      </c>
      <c r="CO89" s="44"/>
      <c r="CP89" s="44"/>
      <c r="CQ89" s="44">
        <v>2779.0</v>
      </c>
    </row>
    <row r="90" ht="15.75" customHeight="1">
      <c r="A90" s="44">
        <v>5366.0</v>
      </c>
      <c r="B90" s="44" t="s">
        <v>249</v>
      </c>
      <c r="C90" s="44" t="s">
        <v>643</v>
      </c>
      <c r="D90" s="44">
        <v>151478.0</v>
      </c>
      <c r="E90" s="44">
        <v>148868.0</v>
      </c>
      <c r="F90" s="44">
        <v>92833.0</v>
      </c>
      <c r="G90" s="44">
        <v>78817.0</v>
      </c>
      <c r="H90" s="44">
        <v>889.0</v>
      </c>
      <c r="I90" s="44">
        <v>1278.0</v>
      </c>
      <c r="J90" s="44">
        <v>91944.0</v>
      </c>
      <c r="K90" s="44">
        <v>77539.0</v>
      </c>
      <c r="L90" s="44">
        <v>31063.0</v>
      </c>
      <c r="M90" s="44">
        <v>32654.0</v>
      </c>
      <c r="N90" s="44">
        <v>15099.0</v>
      </c>
      <c r="O90" s="44">
        <v>21854.0</v>
      </c>
      <c r="P90" s="44">
        <v>16910.0</v>
      </c>
      <c r="Q90" s="44">
        <v>6033.0</v>
      </c>
      <c r="R90" s="44">
        <v>3101.0</v>
      </c>
      <c r="S90" s="44">
        <v>3092.0</v>
      </c>
      <c r="T90" s="44">
        <v>8877.0</v>
      </c>
      <c r="U90" s="44">
        <v>4409.0</v>
      </c>
      <c r="V90" s="44"/>
      <c r="W90" s="44"/>
      <c r="X90" s="44">
        <v>7807.0</v>
      </c>
      <c r="Y90" s="44">
        <v>4419.0</v>
      </c>
      <c r="Z90" s="44">
        <v>632.0</v>
      </c>
      <c r="AA90" s="44">
        <v>402.0</v>
      </c>
      <c r="AB90" s="44">
        <v>589.0</v>
      </c>
      <c r="AC90" s="44">
        <v>966.0</v>
      </c>
      <c r="AD90" s="44">
        <v>1668.0</v>
      </c>
      <c r="AE90" s="44">
        <v>1106.0</v>
      </c>
      <c r="AF90" s="44">
        <v>137.0</v>
      </c>
      <c r="AG90" s="44">
        <v>419.0</v>
      </c>
      <c r="AH90" s="44">
        <v>752.0</v>
      </c>
      <c r="AI90" s="44">
        <v>490.0</v>
      </c>
      <c r="AJ90" s="44">
        <v>438.0</v>
      </c>
      <c r="AK90" s="44">
        <v>161.0</v>
      </c>
      <c r="AL90" s="44">
        <v>1715.0</v>
      </c>
      <c r="AM90" s="44">
        <v>268.0</v>
      </c>
      <c r="AN90" s="44">
        <v>168.0</v>
      </c>
      <c r="AO90" s="44">
        <v>251.0</v>
      </c>
      <c r="AP90" s="44">
        <v>56.0</v>
      </c>
      <c r="AQ90" s="44">
        <v>33.0</v>
      </c>
      <c r="AR90" s="44">
        <v>14.0</v>
      </c>
      <c r="AS90" s="44">
        <v>28.0</v>
      </c>
      <c r="AT90" s="44">
        <v>12.0</v>
      </c>
      <c r="AU90" s="44">
        <v>17.0</v>
      </c>
      <c r="AV90" s="44">
        <v>7.0</v>
      </c>
      <c r="AW90" s="44">
        <v>19.0</v>
      </c>
      <c r="AX90" s="44">
        <v>286.0</v>
      </c>
      <c r="AY90" s="44"/>
      <c r="AZ90" s="44">
        <v>147.0</v>
      </c>
      <c r="BA90" s="44"/>
      <c r="BB90" s="44">
        <v>94.0</v>
      </c>
      <c r="BC90" s="44"/>
      <c r="BD90" s="44">
        <v>56.0</v>
      </c>
      <c r="BE90" s="44"/>
      <c r="BF90" s="44">
        <v>71.0</v>
      </c>
      <c r="BG90" s="44"/>
      <c r="BH90" s="44">
        <v>49.0</v>
      </c>
      <c r="BI90" s="44"/>
      <c r="BJ90" s="44">
        <v>184.0</v>
      </c>
      <c r="BK90" s="44"/>
      <c r="BL90" s="44">
        <v>14.0</v>
      </c>
      <c r="BM90" s="44"/>
      <c r="BN90" s="44">
        <v>196.0</v>
      </c>
      <c r="BO90" s="44"/>
      <c r="BP90" s="44">
        <v>44.0</v>
      </c>
      <c r="BQ90" s="44"/>
      <c r="BR90" s="44">
        <v>88.0</v>
      </c>
      <c r="BS90" s="44"/>
      <c r="BT90" s="44">
        <v>107.0</v>
      </c>
      <c r="BU90" s="44"/>
      <c r="BV90" s="44">
        <v>115.0</v>
      </c>
      <c r="BW90" s="44"/>
      <c r="BX90" s="44">
        <v>240.0</v>
      </c>
      <c r="BY90" s="44"/>
      <c r="BZ90" s="44">
        <v>98.0</v>
      </c>
      <c r="CA90" s="44"/>
      <c r="CB90" s="44">
        <v>67.0</v>
      </c>
      <c r="CC90" s="44"/>
      <c r="CD90" s="44">
        <v>38.0</v>
      </c>
      <c r="CE90" s="44"/>
      <c r="CF90" s="44">
        <v>41.0</v>
      </c>
      <c r="CG90" s="44"/>
      <c r="CH90" s="44">
        <v>119.0</v>
      </c>
      <c r="CI90" s="44"/>
      <c r="CJ90" s="44">
        <v>269.0</v>
      </c>
      <c r="CK90" s="44"/>
      <c r="CL90" s="44">
        <v>152.0</v>
      </c>
      <c r="CM90" s="44"/>
      <c r="CN90" s="44">
        <v>424.0</v>
      </c>
      <c r="CO90" s="44"/>
      <c r="CP90" s="44"/>
      <c r="CQ90" s="44">
        <v>918.0</v>
      </c>
    </row>
    <row r="91" ht="15.75" customHeight="1">
      <c r="A91" s="44">
        <v>5370.0</v>
      </c>
      <c r="B91" s="44" t="s">
        <v>250</v>
      </c>
      <c r="C91" s="44" t="s">
        <v>643</v>
      </c>
      <c r="D91" s="44">
        <v>191077.0</v>
      </c>
      <c r="E91" s="44">
        <v>189213.0</v>
      </c>
      <c r="F91" s="44">
        <v>112550.0</v>
      </c>
      <c r="G91" s="44">
        <v>102648.0</v>
      </c>
      <c r="H91" s="44">
        <v>1176.0</v>
      </c>
      <c r="I91" s="44">
        <v>2100.0</v>
      </c>
      <c r="J91" s="44">
        <v>111374.0</v>
      </c>
      <c r="K91" s="44">
        <v>100548.0</v>
      </c>
      <c r="L91" s="44">
        <v>39869.0</v>
      </c>
      <c r="M91" s="44">
        <v>45945.0</v>
      </c>
      <c r="N91" s="44">
        <v>18552.0</v>
      </c>
      <c r="O91" s="44">
        <v>30191.0</v>
      </c>
      <c r="P91" s="44">
        <v>21245.0</v>
      </c>
      <c r="Q91" s="44">
        <v>6795.0</v>
      </c>
      <c r="R91" s="44">
        <v>4098.0</v>
      </c>
      <c r="S91" s="44">
        <v>3352.0</v>
      </c>
      <c r="T91" s="44">
        <v>9358.0</v>
      </c>
      <c r="U91" s="44">
        <v>4404.0</v>
      </c>
      <c r="V91" s="44"/>
      <c r="W91" s="44"/>
      <c r="X91" s="44">
        <v>7147.0</v>
      </c>
      <c r="Y91" s="44">
        <v>3311.0</v>
      </c>
      <c r="Z91" s="44">
        <v>1080.0</v>
      </c>
      <c r="AA91" s="44">
        <v>845.0</v>
      </c>
      <c r="AB91" s="44">
        <v>697.0</v>
      </c>
      <c r="AC91" s="44">
        <v>1188.0</v>
      </c>
      <c r="AD91" s="44">
        <v>2015.0</v>
      </c>
      <c r="AE91" s="44">
        <v>1329.0</v>
      </c>
      <c r="AF91" s="44">
        <v>302.0</v>
      </c>
      <c r="AG91" s="44">
        <v>942.0</v>
      </c>
      <c r="AH91" s="44">
        <v>890.0</v>
      </c>
      <c r="AI91" s="44">
        <v>496.0</v>
      </c>
      <c r="AJ91" s="44">
        <v>437.0</v>
      </c>
      <c r="AK91" s="44">
        <v>128.0</v>
      </c>
      <c r="AL91" s="44">
        <v>1946.0</v>
      </c>
      <c r="AM91" s="44">
        <v>461.0</v>
      </c>
      <c r="AN91" s="44">
        <v>166.0</v>
      </c>
      <c r="AO91" s="44">
        <v>218.0</v>
      </c>
      <c r="AP91" s="44">
        <v>73.0</v>
      </c>
      <c r="AQ91" s="44">
        <v>45.0</v>
      </c>
      <c r="AR91" s="44">
        <v>12.0</v>
      </c>
      <c r="AS91" s="44">
        <v>21.0</v>
      </c>
      <c r="AT91" s="44">
        <v>18.0</v>
      </c>
      <c r="AU91" s="44">
        <v>29.0</v>
      </c>
      <c r="AV91" s="44">
        <v>12.0</v>
      </c>
      <c r="AW91" s="44">
        <v>16.0</v>
      </c>
      <c r="AX91" s="44">
        <v>321.0</v>
      </c>
      <c r="AY91" s="44"/>
      <c r="AZ91" s="44">
        <v>180.0</v>
      </c>
      <c r="BA91" s="44"/>
      <c r="BB91" s="44">
        <v>56.0</v>
      </c>
      <c r="BC91" s="44"/>
      <c r="BD91" s="44">
        <v>148.0</v>
      </c>
      <c r="BE91" s="44"/>
      <c r="BF91" s="44">
        <v>70.0</v>
      </c>
      <c r="BG91" s="44"/>
      <c r="BH91" s="44">
        <v>58.0</v>
      </c>
      <c r="BI91" s="44"/>
      <c r="BJ91" s="44">
        <v>162.0</v>
      </c>
      <c r="BK91" s="44"/>
      <c r="BL91" s="44">
        <v>15.0</v>
      </c>
      <c r="BM91" s="44"/>
      <c r="BN91" s="44">
        <v>225.0</v>
      </c>
      <c r="BO91" s="44"/>
      <c r="BP91" s="44">
        <v>62.0</v>
      </c>
      <c r="BQ91" s="44"/>
      <c r="BR91" s="44">
        <v>92.0</v>
      </c>
      <c r="BS91" s="44"/>
      <c r="BT91" s="44">
        <v>106.0</v>
      </c>
      <c r="BU91" s="44"/>
      <c r="BV91" s="44">
        <v>139.0</v>
      </c>
      <c r="BW91" s="44"/>
      <c r="BX91" s="44">
        <v>372.0</v>
      </c>
      <c r="BY91" s="44"/>
      <c r="BZ91" s="44">
        <v>63.0</v>
      </c>
      <c r="CA91" s="44"/>
      <c r="CB91" s="44">
        <v>72.0</v>
      </c>
      <c r="CC91" s="44"/>
      <c r="CD91" s="44">
        <v>52.0</v>
      </c>
      <c r="CE91" s="44"/>
      <c r="CF91" s="44">
        <v>50.0</v>
      </c>
      <c r="CG91" s="44"/>
      <c r="CH91" s="44">
        <v>128.0</v>
      </c>
      <c r="CI91" s="44"/>
      <c r="CJ91" s="44">
        <v>315.0</v>
      </c>
      <c r="CK91" s="44"/>
      <c r="CL91" s="44">
        <v>129.0</v>
      </c>
      <c r="CM91" s="44"/>
      <c r="CN91" s="44">
        <v>642.0</v>
      </c>
      <c r="CO91" s="44"/>
      <c r="CP91" s="44"/>
      <c r="CQ91" s="44">
        <v>832.0</v>
      </c>
    </row>
    <row r="92" ht="15.75" customHeight="1">
      <c r="A92" s="44">
        <v>5374.0</v>
      </c>
      <c r="B92" s="44" t="s">
        <v>251</v>
      </c>
      <c r="C92" s="44" t="s">
        <v>643</v>
      </c>
      <c r="D92" s="44">
        <v>207897.0</v>
      </c>
      <c r="E92" s="44">
        <v>209600.0</v>
      </c>
      <c r="F92" s="44">
        <v>126841.0</v>
      </c>
      <c r="G92" s="44">
        <v>113900.0</v>
      </c>
      <c r="H92" s="44">
        <v>1184.0</v>
      </c>
      <c r="I92" s="44">
        <v>1703.0</v>
      </c>
      <c r="J92" s="44">
        <v>125657.0</v>
      </c>
      <c r="K92" s="44">
        <v>112197.0</v>
      </c>
      <c r="L92" s="44">
        <v>39855.0</v>
      </c>
      <c r="M92" s="44">
        <v>45524.0</v>
      </c>
      <c r="N92" s="44">
        <v>22044.0</v>
      </c>
      <c r="O92" s="44">
        <v>34291.0</v>
      </c>
      <c r="P92" s="44">
        <v>26072.0</v>
      </c>
      <c r="Q92" s="44">
        <v>8975.0</v>
      </c>
      <c r="R92" s="44">
        <v>4505.0</v>
      </c>
      <c r="S92" s="44">
        <v>4775.0</v>
      </c>
      <c r="T92" s="44">
        <v>11601.0</v>
      </c>
      <c r="U92" s="44">
        <v>6387.0</v>
      </c>
      <c r="V92" s="44"/>
      <c r="W92" s="44"/>
      <c r="X92" s="44">
        <v>8786.0</v>
      </c>
      <c r="Y92" s="44">
        <v>4913.0</v>
      </c>
      <c r="Z92" s="44">
        <v>785.0</v>
      </c>
      <c r="AA92" s="44">
        <v>379.0</v>
      </c>
      <c r="AB92" s="44">
        <v>826.0</v>
      </c>
      <c r="AC92" s="44">
        <v>1235.0</v>
      </c>
      <c r="AD92" s="44">
        <v>1995.0</v>
      </c>
      <c r="AE92" s="44">
        <v>1263.0</v>
      </c>
      <c r="AF92" s="44">
        <v>162.0</v>
      </c>
      <c r="AG92" s="44">
        <v>578.0</v>
      </c>
      <c r="AH92" s="44">
        <v>1144.0</v>
      </c>
      <c r="AI92" s="44">
        <v>581.0</v>
      </c>
      <c r="AJ92" s="44">
        <v>873.0</v>
      </c>
      <c r="AK92" s="44">
        <v>303.0</v>
      </c>
      <c r="AL92" s="44">
        <v>2305.0</v>
      </c>
      <c r="AM92" s="44">
        <v>454.0</v>
      </c>
      <c r="AN92" s="44">
        <v>208.0</v>
      </c>
      <c r="AO92" s="44">
        <v>344.0</v>
      </c>
      <c r="AP92" s="44">
        <v>85.0</v>
      </c>
      <c r="AQ92" s="44">
        <v>47.0</v>
      </c>
      <c r="AR92" s="44">
        <v>21.0</v>
      </c>
      <c r="AS92" s="44">
        <v>32.0</v>
      </c>
      <c r="AT92" s="44">
        <v>36.0</v>
      </c>
      <c r="AU92" s="44">
        <v>48.0</v>
      </c>
      <c r="AV92" s="44">
        <v>13.0</v>
      </c>
      <c r="AW92" s="44">
        <v>27.0</v>
      </c>
      <c r="AX92" s="44">
        <v>341.0</v>
      </c>
      <c r="AY92" s="44"/>
      <c r="AZ92" s="44">
        <v>155.0</v>
      </c>
      <c r="BA92" s="44"/>
      <c r="BB92" s="44">
        <v>624.0</v>
      </c>
      <c r="BC92" s="44"/>
      <c r="BD92" s="44">
        <v>216.0</v>
      </c>
      <c r="BE92" s="44"/>
      <c r="BF92" s="44">
        <v>102.0</v>
      </c>
      <c r="BG92" s="44"/>
      <c r="BH92" s="44">
        <v>89.0</v>
      </c>
      <c r="BI92" s="44"/>
      <c r="BJ92" s="44">
        <v>237.0</v>
      </c>
      <c r="BK92" s="44"/>
      <c r="BL92" s="44">
        <v>25.0</v>
      </c>
      <c r="BM92" s="44"/>
      <c r="BN92" s="44">
        <v>247.0</v>
      </c>
      <c r="BO92" s="44"/>
      <c r="BP92" s="44">
        <v>88.0</v>
      </c>
      <c r="BQ92" s="44"/>
      <c r="BR92" s="44">
        <v>109.0</v>
      </c>
      <c r="BS92" s="44"/>
      <c r="BT92" s="44">
        <v>138.0</v>
      </c>
      <c r="BU92" s="44"/>
      <c r="BV92" s="44">
        <v>102.0</v>
      </c>
      <c r="BW92" s="44"/>
      <c r="BX92" s="44">
        <v>283.0</v>
      </c>
      <c r="BY92" s="44"/>
      <c r="BZ92" s="44">
        <v>108.0</v>
      </c>
      <c r="CA92" s="44"/>
      <c r="CB92" s="44">
        <v>102.0</v>
      </c>
      <c r="CC92" s="44"/>
      <c r="CD92" s="44">
        <v>47.0</v>
      </c>
      <c r="CE92" s="44"/>
      <c r="CF92" s="44">
        <v>62.0</v>
      </c>
      <c r="CG92" s="44"/>
      <c r="CH92" s="44">
        <v>180.0</v>
      </c>
      <c r="CI92" s="44"/>
      <c r="CJ92" s="44">
        <v>273.0</v>
      </c>
      <c r="CK92" s="44"/>
      <c r="CL92" s="44">
        <v>154.0</v>
      </c>
      <c r="CM92" s="44"/>
      <c r="CN92" s="44">
        <v>659.0</v>
      </c>
      <c r="CO92" s="44"/>
      <c r="CP92" s="44"/>
      <c r="CQ92" s="44">
        <v>2041.0</v>
      </c>
    </row>
    <row r="93" ht="15.75" customHeight="1">
      <c r="A93" s="44">
        <v>5378.0</v>
      </c>
      <c r="B93" s="44" t="s">
        <v>252</v>
      </c>
      <c r="C93" s="44" t="s">
        <v>643</v>
      </c>
      <c r="D93" s="44">
        <v>218103.0</v>
      </c>
      <c r="E93" s="44">
        <v>217229.0</v>
      </c>
      <c r="F93" s="44">
        <v>148330.0</v>
      </c>
      <c r="G93" s="44">
        <v>125455.0</v>
      </c>
      <c r="H93" s="44">
        <v>866.0</v>
      </c>
      <c r="I93" s="44">
        <v>1233.0</v>
      </c>
      <c r="J93" s="44">
        <v>147464.0</v>
      </c>
      <c r="K93" s="44">
        <v>124222.0</v>
      </c>
      <c r="L93" s="44">
        <v>44232.0</v>
      </c>
      <c r="M93" s="44">
        <v>47728.0</v>
      </c>
      <c r="N93" s="44">
        <v>24012.0</v>
      </c>
      <c r="O93" s="44">
        <v>35903.0</v>
      </c>
      <c r="P93" s="44">
        <v>38570.0</v>
      </c>
      <c r="Q93" s="44">
        <v>13937.0</v>
      </c>
      <c r="R93" s="44">
        <v>5015.0</v>
      </c>
      <c r="S93" s="44">
        <v>4753.0</v>
      </c>
      <c r="T93" s="44">
        <v>10646.0</v>
      </c>
      <c r="U93" s="44">
        <v>7633.0</v>
      </c>
      <c r="V93" s="44"/>
      <c r="W93" s="44"/>
      <c r="X93" s="44">
        <v>11647.0</v>
      </c>
      <c r="Y93" s="44">
        <v>7045.0</v>
      </c>
      <c r="Z93" s="44">
        <v>1157.0</v>
      </c>
      <c r="AA93" s="44">
        <v>670.0</v>
      </c>
      <c r="AB93" s="44">
        <v>834.0</v>
      </c>
      <c r="AC93" s="44">
        <v>1494.0</v>
      </c>
      <c r="AD93" s="44">
        <v>2137.0</v>
      </c>
      <c r="AE93" s="44">
        <v>1431.0</v>
      </c>
      <c r="AF93" s="44">
        <v>113.0</v>
      </c>
      <c r="AG93" s="44">
        <v>379.0</v>
      </c>
      <c r="AH93" s="44">
        <v>819.0</v>
      </c>
      <c r="AI93" s="44">
        <v>527.0</v>
      </c>
      <c r="AJ93" s="44">
        <v>726.0</v>
      </c>
      <c r="AK93" s="44">
        <v>294.0</v>
      </c>
      <c r="AL93" s="44">
        <v>2674.0</v>
      </c>
      <c r="AM93" s="44">
        <v>483.0</v>
      </c>
      <c r="AN93" s="44">
        <v>205.0</v>
      </c>
      <c r="AO93" s="44">
        <v>318.0</v>
      </c>
      <c r="AP93" s="44">
        <v>98.0</v>
      </c>
      <c r="AQ93" s="44">
        <v>46.0</v>
      </c>
      <c r="AR93" s="44">
        <v>30.0</v>
      </c>
      <c r="AS93" s="44">
        <v>29.0</v>
      </c>
      <c r="AT93" s="44">
        <v>34.0</v>
      </c>
      <c r="AU93" s="44">
        <v>38.0</v>
      </c>
      <c r="AV93" s="44">
        <v>13.0</v>
      </c>
      <c r="AW93" s="44">
        <v>14.0</v>
      </c>
      <c r="AX93" s="44">
        <v>330.0</v>
      </c>
      <c r="AY93" s="44"/>
      <c r="AZ93" s="44">
        <v>182.0</v>
      </c>
      <c r="BA93" s="44"/>
      <c r="BB93" s="44">
        <v>181.0</v>
      </c>
      <c r="BC93" s="44"/>
      <c r="BD93" s="44">
        <v>217.0</v>
      </c>
      <c r="BE93" s="44"/>
      <c r="BF93" s="44">
        <v>87.0</v>
      </c>
      <c r="BG93" s="44"/>
      <c r="BH93" s="44">
        <v>79.0</v>
      </c>
      <c r="BI93" s="44"/>
      <c r="BJ93" s="44">
        <v>422.0</v>
      </c>
      <c r="BK93" s="44"/>
      <c r="BL93" s="44">
        <v>9.0</v>
      </c>
      <c r="BM93" s="44"/>
      <c r="BN93" s="44">
        <v>240.0</v>
      </c>
      <c r="BO93" s="44"/>
      <c r="BP93" s="44">
        <v>44.0</v>
      </c>
      <c r="BQ93" s="44"/>
      <c r="BR93" s="44">
        <v>98.0</v>
      </c>
      <c r="BS93" s="44"/>
      <c r="BT93" s="44">
        <v>101.0</v>
      </c>
      <c r="BU93" s="44"/>
      <c r="BV93" s="44">
        <v>111.0</v>
      </c>
      <c r="BW93" s="44"/>
      <c r="BX93" s="44">
        <v>274.0</v>
      </c>
      <c r="BY93" s="44"/>
      <c r="BZ93" s="44">
        <v>187.0</v>
      </c>
      <c r="CA93" s="44"/>
      <c r="CB93" s="44">
        <v>101.0</v>
      </c>
      <c r="CC93" s="44"/>
      <c r="CD93" s="44">
        <v>75.0</v>
      </c>
      <c r="CE93" s="44"/>
      <c r="CF93" s="44">
        <v>62.0</v>
      </c>
      <c r="CG93" s="44"/>
      <c r="CH93" s="44">
        <v>224.0</v>
      </c>
      <c r="CI93" s="44"/>
      <c r="CJ93" s="44">
        <v>272.0</v>
      </c>
      <c r="CK93" s="44"/>
      <c r="CL93" s="44">
        <v>173.0</v>
      </c>
      <c r="CM93" s="44"/>
      <c r="CN93" s="44">
        <v>1033.0</v>
      </c>
      <c r="CO93" s="44"/>
      <c r="CP93" s="44"/>
      <c r="CQ93" s="44">
        <v>1500.0</v>
      </c>
    </row>
    <row r="94" ht="15.75" customHeight="1">
      <c r="A94" s="44">
        <v>5382.0</v>
      </c>
      <c r="B94" s="44" t="s">
        <v>253</v>
      </c>
      <c r="C94" s="44" t="s">
        <v>643</v>
      </c>
      <c r="D94" s="44">
        <v>455483.0</v>
      </c>
      <c r="E94" s="44">
        <v>449917.0</v>
      </c>
      <c r="F94" s="44">
        <v>300253.0</v>
      </c>
      <c r="G94" s="44">
        <v>262151.0</v>
      </c>
      <c r="H94" s="44">
        <v>2237.0</v>
      </c>
      <c r="I94" s="44">
        <v>3395.0</v>
      </c>
      <c r="J94" s="44">
        <v>298016.0</v>
      </c>
      <c r="K94" s="44">
        <v>258756.0</v>
      </c>
      <c r="L94" s="44">
        <v>89675.0</v>
      </c>
      <c r="M94" s="44">
        <v>100071.0</v>
      </c>
      <c r="N94" s="44">
        <v>48389.0</v>
      </c>
      <c r="O94" s="44">
        <v>77449.0</v>
      </c>
      <c r="P94" s="44">
        <v>72121.0</v>
      </c>
      <c r="Q94" s="44">
        <v>26425.0</v>
      </c>
      <c r="R94" s="44">
        <v>10666.0</v>
      </c>
      <c r="S94" s="44">
        <v>10402.0</v>
      </c>
      <c r="T94" s="44">
        <v>24211.0</v>
      </c>
      <c r="U94" s="44">
        <v>15145.0</v>
      </c>
      <c r="V94" s="44"/>
      <c r="W94" s="44"/>
      <c r="X94" s="44">
        <v>22440.0</v>
      </c>
      <c r="Y94" s="44">
        <v>13195.0</v>
      </c>
      <c r="Z94" s="44">
        <v>1970.0</v>
      </c>
      <c r="AA94" s="44">
        <v>1001.0</v>
      </c>
      <c r="AB94" s="44">
        <v>2200.0</v>
      </c>
      <c r="AC94" s="44">
        <v>3510.0</v>
      </c>
      <c r="AD94" s="44">
        <v>4846.0</v>
      </c>
      <c r="AE94" s="44">
        <v>3061.0</v>
      </c>
      <c r="AF94" s="44">
        <v>377.0</v>
      </c>
      <c r="AG94" s="44">
        <v>1370.0</v>
      </c>
      <c r="AH94" s="44">
        <v>1864.0</v>
      </c>
      <c r="AI94" s="44">
        <v>1018.0</v>
      </c>
      <c r="AJ94" s="44">
        <v>1654.0</v>
      </c>
      <c r="AK94" s="44">
        <v>581.0</v>
      </c>
      <c r="AL94" s="44">
        <v>6262.0</v>
      </c>
      <c r="AM94" s="44">
        <v>1239.0</v>
      </c>
      <c r="AN94" s="44">
        <v>857.0</v>
      </c>
      <c r="AO94" s="44">
        <v>1570.0</v>
      </c>
      <c r="AP94" s="44">
        <v>207.0</v>
      </c>
      <c r="AQ94" s="44">
        <v>109.0</v>
      </c>
      <c r="AR94" s="44">
        <v>62.0</v>
      </c>
      <c r="AS94" s="44">
        <v>47.0</v>
      </c>
      <c r="AT94" s="44">
        <v>72.0</v>
      </c>
      <c r="AU94" s="44">
        <v>64.0</v>
      </c>
      <c r="AV94" s="44">
        <v>19.0</v>
      </c>
      <c r="AW94" s="44">
        <v>43.0</v>
      </c>
      <c r="AX94" s="44">
        <v>689.0</v>
      </c>
      <c r="AY94" s="44"/>
      <c r="AZ94" s="44">
        <v>395.0</v>
      </c>
      <c r="BA94" s="44"/>
      <c r="BB94" s="44">
        <v>459.0</v>
      </c>
      <c r="BC94" s="44"/>
      <c r="BD94" s="44">
        <v>666.0</v>
      </c>
      <c r="BE94" s="44"/>
      <c r="BF94" s="44">
        <v>200.0</v>
      </c>
      <c r="BG94" s="44"/>
      <c r="BH94" s="44">
        <v>159.0</v>
      </c>
      <c r="BI94" s="44"/>
      <c r="BJ94" s="44">
        <v>818.0</v>
      </c>
      <c r="BK94" s="44"/>
      <c r="BL94" s="44">
        <v>36.0</v>
      </c>
      <c r="BM94" s="44"/>
      <c r="BN94" s="44">
        <v>579.0</v>
      </c>
      <c r="BO94" s="44"/>
      <c r="BP94" s="44">
        <v>121.0</v>
      </c>
      <c r="BQ94" s="44"/>
      <c r="BR94" s="44">
        <v>261.0</v>
      </c>
      <c r="BS94" s="44"/>
      <c r="BT94" s="44">
        <v>227.0</v>
      </c>
      <c r="BU94" s="44"/>
      <c r="BV94" s="44">
        <v>281.0</v>
      </c>
      <c r="BW94" s="44"/>
      <c r="BX94" s="44">
        <v>634.0</v>
      </c>
      <c r="BY94" s="44"/>
      <c r="BZ94" s="44">
        <v>429.0</v>
      </c>
      <c r="CA94" s="44"/>
      <c r="CB94" s="44">
        <v>227.0</v>
      </c>
      <c r="CC94" s="44"/>
      <c r="CD94" s="44">
        <v>167.0</v>
      </c>
      <c r="CE94" s="44"/>
      <c r="CF94" s="44">
        <v>168.0</v>
      </c>
      <c r="CG94" s="44"/>
      <c r="CH94" s="44">
        <v>504.0</v>
      </c>
      <c r="CI94" s="44"/>
      <c r="CJ94" s="44">
        <v>607.0</v>
      </c>
      <c r="CK94" s="44"/>
      <c r="CL94" s="44">
        <v>355.0</v>
      </c>
      <c r="CM94" s="44"/>
      <c r="CN94" s="44">
        <v>2142.0</v>
      </c>
      <c r="CO94" s="44"/>
      <c r="CP94" s="44"/>
      <c r="CQ94" s="44">
        <v>2456.0</v>
      </c>
    </row>
    <row r="95" ht="15.75" customHeight="1">
      <c r="A95" s="44">
        <v>5512.0</v>
      </c>
      <c r="B95" s="44" t="s">
        <v>254</v>
      </c>
      <c r="C95" s="44" t="s">
        <v>643</v>
      </c>
      <c r="D95" s="44">
        <v>87999.0</v>
      </c>
      <c r="E95" s="44">
        <v>89473.0</v>
      </c>
      <c r="F95" s="44">
        <v>52298.0</v>
      </c>
      <c r="G95" s="44">
        <v>44529.0</v>
      </c>
      <c r="H95" s="44">
        <v>495.0</v>
      </c>
      <c r="I95" s="44">
        <v>590.0</v>
      </c>
      <c r="J95" s="44">
        <v>51803.0</v>
      </c>
      <c r="K95" s="44">
        <v>43939.0</v>
      </c>
      <c r="L95" s="44">
        <v>12582.0</v>
      </c>
      <c r="M95" s="44">
        <v>12793.0</v>
      </c>
      <c r="N95" s="44">
        <v>12867.0</v>
      </c>
      <c r="O95" s="44">
        <v>19250.0</v>
      </c>
      <c r="P95" s="44">
        <v>8968.0</v>
      </c>
      <c r="Q95" s="44">
        <v>2799.0</v>
      </c>
      <c r="R95" s="44">
        <v>2138.0</v>
      </c>
      <c r="S95" s="44">
        <v>2110.0</v>
      </c>
      <c r="T95" s="44">
        <v>6387.0</v>
      </c>
      <c r="U95" s="44">
        <v>2472.0</v>
      </c>
      <c r="V95" s="44"/>
      <c r="W95" s="44"/>
      <c r="X95" s="44">
        <v>3021.0</v>
      </c>
      <c r="Y95" s="44">
        <v>1076.0</v>
      </c>
      <c r="Z95" s="44">
        <v>262.0</v>
      </c>
      <c r="AA95" s="44">
        <v>84.0</v>
      </c>
      <c r="AB95" s="44">
        <v>373.0</v>
      </c>
      <c r="AC95" s="44">
        <v>530.0</v>
      </c>
      <c r="AD95" s="44">
        <v>958.0</v>
      </c>
      <c r="AE95" s="44">
        <v>503.0</v>
      </c>
      <c r="AF95" s="44">
        <v>97.0</v>
      </c>
      <c r="AG95" s="44">
        <v>278.0</v>
      </c>
      <c r="AH95" s="44">
        <v>379.0</v>
      </c>
      <c r="AI95" s="44">
        <v>171.0</v>
      </c>
      <c r="AJ95" s="44">
        <v>652.0</v>
      </c>
      <c r="AK95" s="44">
        <v>528.0</v>
      </c>
      <c r="AL95" s="44">
        <v>1131.0</v>
      </c>
      <c r="AM95" s="44">
        <v>226.0</v>
      </c>
      <c r="AN95" s="44">
        <v>65.0</v>
      </c>
      <c r="AO95" s="44">
        <v>78.0</v>
      </c>
      <c r="AP95" s="44">
        <v>27.0</v>
      </c>
      <c r="AQ95" s="44">
        <v>7.0</v>
      </c>
      <c r="AR95" s="44">
        <v>232.0</v>
      </c>
      <c r="AS95" s="44">
        <v>456.0</v>
      </c>
      <c r="AT95" s="44">
        <v>52.0</v>
      </c>
      <c r="AU95" s="44">
        <v>33.0</v>
      </c>
      <c r="AV95" s="44">
        <v>5.0</v>
      </c>
      <c r="AW95" s="44">
        <v>5.0</v>
      </c>
      <c r="AX95" s="44">
        <v>168.0</v>
      </c>
      <c r="AY95" s="44"/>
      <c r="AZ95" s="44">
        <v>60.0</v>
      </c>
      <c r="BA95" s="44"/>
      <c r="BB95" s="44">
        <v>17.0</v>
      </c>
      <c r="BC95" s="44"/>
      <c r="BD95" s="44">
        <v>188.0</v>
      </c>
      <c r="BE95" s="44"/>
      <c r="BF95" s="44">
        <v>24.0</v>
      </c>
      <c r="BG95" s="44"/>
      <c r="BH95" s="44">
        <v>34.0</v>
      </c>
      <c r="BI95" s="44"/>
      <c r="BJ95" s="44">
        <v>85.0</v>
      </c>
      <c r="BK95" s="44"/>
      <c r="BL95" s="44">
        <v>3.0</v>
      </c>
      <c r="BM95" s="44"/>
      <c r="BN95" s="44">
        <v>116.0</v>
      </c>
      <c r="BO95" s="44"/>
      <c r="BP95" s="44">
        <v>36.0</v>
      </c>
      <c r="BQ95" s="44"/>
      <c r="BR95" s="44">
        <v>33.0</v>
      </c>
      <c r="BS95" s="44"/>
      <c r="BT95" s="44">
        <v>43.0</v>
      </c>
      <c r="BU95" s="44"/>
      <c r="BV95" s="44">
        <v>64.0</v>
      </c>
      <c r="BW95" s="44"/>
      <c r="BX95" s="44">
        <v>102.0</v>
      </c>
      <c r="BY95" s="44"/>
      <c r="BZ95" s="44">
        <v>34.0</v>
      </c>
      <c r="CA95" s="44"/>
      <c r="CB95" s="44">
        <v>45.0</v>
      </c>
      <c r="CC95" s="44"/>
      <c r="CD95" s="44">
        <v>21.0</v>
      </c>
      <c r="CE95" s="44"/>
      <c r="CF95" s="44">
        <v>18.0</v>
      </c>
      <c r="CG95" s="44"/>
      <c r="CH95" s="44">
        <v>69.0</v>
      </c>
      <c r="CI95" s="44"/>
      <c r="CJ95" s="44">
        <v>132.0</v>
      </c>
      <c r="CK95" s="44"/>
      <c r="CL95" s="44">
        <v>87.0</v>
      </c>
      <c r="CM95" s="44"/>
      <c r="CN95" s="44">
        <v>228.0</v>
      </c>
      <c r="CO95" s="44"/>
      <c r="CP95" s="44"/>
      <c r="CQ95" s="44">
        <v>540.0</v>
      </c>
    </row>
    <row r="96" ht="15.75" customHeight="1">
      <c r="A96" s="44">
        <v>5513.0</v>
      </c>
      <c r="B96" s="44" t="s">
        <v>255</v>
      </c>
      <c r="C96" s="44" t="s">
        <v>643</v>
      </c>
      <c r="D96" s="44">
        <v>172667.0</v>
      </c>
      <c r="E96" s="44">
        <v>180811.0</v>
      </c>
      <c r="F96" s="44">
        <v>88496.0</v>
      </c>
      <c r="G96" s="44">
        <v>81747.0</v>
      </c>
      <c r="H96" s="44">
        <v>853.0</v>
      </c>
      <c r="I96" s="44">
        <v>1420.0</v>
      </c>
      <c r="J96" s="44">
        <v>87643.0</v>
      </c>
      <c r="K96" s="44">
        <v>80327.0</v>
      </c>
      <c r="L96" s="44">
        <v>17200.0</v>
      </c>
      <c r="M96" s="44">
        <v>18976.0</v>
      </c>
      <c r="N96" s="44">
        <v>22497.0</v>
      </c>
      <c r="O96" s="44">
        <v>37065.0</v>
      </c>
      <c r="P96" s="44">
        <v>13697.0</v>
      </c>
      <c r="Q96" s="44">
        <v>4866.0</v>
      </c>
      <c r="R96" s="44">
        <v>4025.0</v>
      </c>
      <c r="S96" s="44">
        <v>4202.0</v>
      </c>
      <c r="T96" s="44">
        <v>14398.0</v>
      </c>
      <c r="U96" s="44">
        <v>6131.0</v>
      </c>
      <c r="V96" s="44"/>
      <c r="W96" s="44"/>
      <c r="X96" s="44">
        <v>4573.0</v>
      </c>
      <c r="Y96" s="44">
        <v>1771.0</v>
      </c>
      <c r="Z96" s="44">
        <v>696.0</v>
      </c>
      <c r="AA96" s="44">
        <v>160.0</v>
      </c>
      <c r="AB96" s="44">
        <v>566.0</v>
      </c>
      <c r="AC96" s="44">
        <v>1095.0</v>
      </c>
      <c r="AD96" s="44">
        <v>2215.0</v>
      </c>
      <c r="AE96" s="44">
        <v>1047.0</v>
      </c>
      <c r="AF96" s="44">
        <v>278.0</v>
      </c>
      <c r="AG96" s="44">
        <v>871.0</v>
      </c>
      <c r="AH96" s="44">
        <v>691.0</v>
      </c>
      <c r="AI96" s="44">
        <v>340.0</v>
      </c>
      <c r="AJ96" s="44">
        <v>251.0</v>
      </c>
      <c r="AK96" s="44">
        <v>130.0</v>
      </c>
      <c r="AL96" s="44">
        <v>2306.0</v>
      </c>
      <c r="AM96" s="44">
        <v>386.0</v>
      </c>
      <c r="AN96" s="44">
        <v>130.0</v>
      </c>
      <c r="AO96" s="44">
        <v>227.0</v>
      </c>
      <c r="AP96" s="44">
        <v>62.0</v>
      </c>
      <c r="AQ96" s="44">
        <v>29.0</v>
      </c>
      <c r="AR96" s="44">
        <v>52.0</v>
      </c>
      <c r="AS96" s="44">
        <v>78.0</v>
      </c>
      <c r="AT96" s="44">
        <v>261.0</v>
      </c>
      <c r="AU96" s="44">
        <v>302.0</v>
      </c>
      <c r="AV96" s="44">
        <v>2.0</v>
      </c>
      <c r="AW96" s="44">
        <v>12.0</v>
      </c>
      <c r="AX96" s="44">
        <v>287.0</v>
      </c>
      <c r="AY96" s="44"/>
      <c r="AZ96" s="44">
        <v>162.0</v>
      </c>
      <c r="BA96" s="44"/>
      <c r="BB96" s="44">
        <v>73.0</v>
      </c>
      <c r="BC96" s="44"/>
      <c r="BD96" s="44">
        <v>1006.0</v>
      </c>
      <c r="BE96" s="44"/>
      <c r="BF96" s="44">
        <v>73.0</v>
      </c>
      <c r="BG96" s="44"/>
      <c r="BH96" s="44">
        <v>61.0</v>
      </c>
      <c r="BI96" s="44"/>
      <c r="BJ96" s="44">
        <v>103.0</v>
      </c>
      <c r="BK96" s="44"/>
      <c r="BL96" s="44">
        <v>23.0</v>
      </c>
      <c r="BM96" s="44"/>
      <c r="BN96" s="44">
        <v>215.0</v>
      </c>
      <c r="BO96" s="44"/>
      <c r="BP96" s="44">
        <v>110.0</v>
      </c>
      <c r="BQ96" s="44"/>
      <c r="BR96" s="44">
        <v>60.0</v>
      </c>
      <c r="BS96" s="44"/>
      <c r="BT96" s="44">
        <v>76.0</v>
      </c>
      <c r="BU96" s="44"/>
      <c r="BV96" s="44">
        <v>115.0</v>
      </c>
      <c r="BW96" s="44"/>
      <c r="BX96" s="44">
        <v>252.0</v>
      </c>
      <c r="BY96" s="44"/>
      <c r="BZ96" s="44">
        <v>65.0</v>
      </c>
      <c r="CA96" s="44"/>
      <c r="CB96" s="44">
        <v>85.0</v>
      </c>
      <c r="CC96" s="44"/>
      <c r="CD96" s="44">
        <v>29.0</v>
      </c>
      <c r="CE96" s="44"/>
      <c r="CF96" s="44">
        <v>50.0</v>
      </c>
      <c r="CG96" s="44"/>
      <c r="CH96" s="44">
        <v>143.0</v>
      </c>
      <c r="CI96" s="44"/>
      <c r="CJ96" s="44">
        <v>254.0</v>
      </c>
      <c r="CK96" s="44"/>
      <c r="CL96" s="44">
        <v>152.0</v>
      </c>
      <c r="CM96" s="44"/>
      <c r="CN96" s="44">
        <v>349.0</v>
      </c>
      <c r="CO96" s="44"/>
      <c r="CP96" s="44"/>
      <c r="CQ96" s="44">
        <v>2639.0</v>
      </c>
    </row>
    <row r="97" ht="15.75" customHeight="1">
      <c r="A97" s="44">
        <v>5515.0</v>
      </c>
      <c r="B97" s="44" t="s">
        <v>256</v>
      </c>
      <c r="C97" s="44" t="s">
        <v>643</v>
      </c>
      <c r="D97" s="44">
        <v>234502.0</v>
      </c>
      <c r="E97" s="44">
        <v>230294.0</v>
      </c>
      <c r="F97" s="44">
        <v>172718.0</v>
      </c>
      <c r="G97" s="44">
        <v>142460.0</v>
      </c>
      <c r="H97" s="44">
        <v>653.0</v>
      </c>
      <c r="I97" s="44">
        <v>1174.0</v>
      </c>
      <c r="J97" s="44">
        <v>172065.0</v>
      </c>
      <c r="K97" s="44">
        <v>141286.0</v>
      </c>
      <c r="L97" s="44">
        <v>41991.0</v>
      </c>
      <c r="M97" s="44">
        <v>46552.0</v>
      </c>
      <c r="N97" s="44">
        <v>24719.0</v>
      </c>
      <c r="O97" s="44">
        <v>40471.0</v>
      </c>
      <c r="P97" s="44">
        <v>62955.0</v>
      </c>
      <c r="Q97" s="44">
        <v>26201.0</v>
      </c>
      <c r="R97" s="44">
        <v>8565.0</v>
      </c>
      <c r="S97" s="44">
        <v>7738.0</v>
      </c>
      <c r="T97" s="44">
        <v>6883.0</v>
      </c>
      <c r="U97" s="44">
        <v>5819.0</v>
      </c>
      <c r="V97" s="44"/>
      <c r="W97" s="44"/>
      <c r="X97" s="44">
        <v>9791.0</v>
      </c>
      <c r="Y97" s="44">
        <v>6799.0</v>
      </c>
      <c r="Z97" s="44">
        <v>734.0</v>
      </c>
      <c r="AA97" s="44">
        <v>252.0</v>
      </c>
      <c r="AB97" s="44">
        <v>1065.0</v>
      </c>
      <c r="AC97" s="44">
        <v>2529.0</v>
      </c>
      <c r="AD97" s="44">
        <v>1550.0</v>
      </c>
      <c r="AE97" s="44">
        <v>1134.0</v>
      </c>
      <c r="AF97" s="44">
        <v>61.0</v>
      </c>
      <c r="AG97" s="44">
        <v>313.0</v>
      </c>
      <c r="AH97" s="44">
        <v>488.0</v>
      </c>
      <c r="AI97" s="44">
        <v>378.0</v>
      </c>
      <c r="AJ97" s="44">
        <v>1628.0</v>
      </c>
      <c r="AK97" s="44">
        <v>974.0</v>
      </c>
      <c r="AL97" s="44">
        <v>5537.0</v>
      </c>
      <c r="AM97" s="44">
        <v>1211.0</v>
      </c>
      <c r="AN97" s="44">
        <v>80.0</v>
      </c>
      <c r="AO97" s="44">
        <v>195.0</v>
      </c>
      <c r="AP97" s="44">
        <v>64.0</v>
      </c>
      <c r="AQ97" s="44">
        <v>20.0</v>
      </c>
      <c r="AR97" s="44">
        <v>69.0</v>
      </c>
      <c r="AS97" s="44">
        <v>76.0</v>
      </c>
      <c r="AT97" s="44">
        <v>47.0</v>
      </c>
      <c r="AU97" s="44">
        <v>48.0</v>
      </c>
      <c r="AV97" s="44">
        <v>6.0</v>
      </c>
      <c r="AW97" s="44">
        <v>25.0</v>
      </c>
      <c r="AX97" s="44">
        <v>151.0</v>
      </c>
      <c r="AY97" s="44"/>
      <c r="AZ97" s="44">
        <v>137.0</v>
      </c>
      <c r="BA97" s="44"/>
      <c r="BB97" s="44">
        <v>120.0</v>
      </c>
      <c r="BC97" s="44"/>
      <c r="BD97" s="44">
        <v>197.0</v>
      </c>
      <c r="BE97" s="44"/>
      <c r="BF97" s="44">
        <v>97.0</v>
      </c>
      <c r="BG97" s="44"/>
      <c r="BH97" s="44">
        <v>60.0</v>
      </c>
      <c r="BI97" s="44"/>
      <c r="BJ97" s="44">
        <v>833.0</v>
      </c>
      <c r="BK97" s="44"/>
      <c r="BL97" s="44">
        <v>19.0</v>
      </c>
      <c r="BM97" s="44"/>
      <c r="BN97" s="44">
        <v>159.0</v>
      </c>
      <c r="BO97" s="44"/>
      <c r="BP97" s="44">
        <v>27.0</v>
      </c>
      <c r="BQ97" s="44"/>
      <c r="BR97" s="44">
        <v>65.0</v>
      </c>
      <c r="BS97" s="44"/>
      <c r="BT97" s="44">
        <v>79.0</v>
      </c>
      <c r="BU97" s="44"/>
      <c r="BV97" s="44">
        <v>130.0</v>
      </c>
      <c r="BW97" s="44"/>
      <c r="BX97" s="44">
        <v>180.0</v>
      </c>
      <c r="BY97" s="44"/>
      <c r="BZ97" s="44">
        <v>149.0</v>
      </c>
      <c r="CA97" s="44"/>
      <c r="CB97" s="44">
        <v>77.0</v>
      </c>
      <c r="CC97" s="44"/>
      <c r="CD97" s="44">
        <v>95.0</v>
      </c>
      <c r="CE97" s="44"/>
      <c r="CF97" s="44">
        <v>225.0</v>
      </c>
      <c r="CG97" s="44"/>
      <c r="CH97" s="44">
        <v>385.0</v>
      </c>
      <c r="CI97" s="44"/>
      <c r="CJ97" s="44">
        <v>170.0</v>
      </c>
      <c r="CK97" s="44"/>
      <c r="CL97" s="44">
        <v>117.0</v>
      </c>
      <c r="CM97" s="44"/>
      <c r="CN97" s="44">
        <v>2360.0</v>
      </c>
      <c r="CO97" s="44"/>
      <c r="CP97" s="44"/>
      <c r="CQ97" s="44">
        <v>551.0</v>
      </c>
    </row>
    <row r="98" ht="15.75" customHeight="1">
      <c r="A98" s="44">
        <v>5554.0</v>
      </c>
      <c r="B98" s="44" t="s">
        <v>257</v>
      </c>
      <c r="C98" s="44" t="s">
        <v>643</v>
      </c>
      <c r="D98" s="44">
        <v>278982.0</v>
      </c>
      <c r="E98" s="44">
        <v>276875.0</v>
      </c>
      <c r="F98" s="44">
        <v>181446.0</v>
      </c>
      <c r="G98" s="44">
        <v>155070.0</v>
      </c>
      <c r="H98" s="44">
        <v>997.0</v>
      </c>
      <c r="I98" s="44">
        <v>1902.0</v>
      </c>
      <c r="J98" s="44">
        <v>180449.0</v>
      </c>
      <c r="K98" s="44">
        <v>153168.0</v>
      </c>
      <c r="L98" s="44">
        <v>74957.0</v>
      </c>
      <c r="M98" s="44">
        <v>80204.0</v>
      </c>
      <c r="N98" s="44">
        <v>29102.0</v>
      </c>
      <c r="O98" s="44">
        <v>40490.0</v>
      </c>
      <c r="P98" s="44">
        <v>37233.0</v>
      </c>
      <c r="Q98" s="44">
        <v>11817.0</v>
      </c>
      <c r="R98" s="44">
        <v>4563.0</v>
      </c>
      <c r="S98" s="44">
        <v>3654.0</v>
      </c>
      <c r="T98" s="44">
        <v>9778.0</v>
      </c>
      <c r="U98" s="44">
        <v>5204.0</v>
      </c>
      <c r="V98" s="44"/>
      <c r="W98" s="44"/>
      <c r="X98" s="44">
        <v>12301.0</v>
      </c>
      <c r="Y98" s="44">
        <v>5498.0</v>
      </c>
      <c r="Z98" s="44">
        <v>1074.0</v>
      </c>
      <c r="AA98" s="44">
        <v>373.0</v>
      </c>
      <c r="AB98" s="44">
        <v>959.0</v>
      </c>
      <c r="AC98" s="44">
        <v>1638.0</v>
      </c>
      <c r="AD98" s="44">
        <v>1762.0</v>
      </c>
      <c r="AE98" s="44">
        <v>1064.0</v>
      </c>
      <c r="AF98" s="44">
        <v>177.0</v>
      </c>
      <c r="AG98" s="44">
        <v>587.0</v>
      </c>
      <c r="AH98" s="44">
        <v>1316.0</v>
      </c>
      <c r="AI98" s="44">
        <v>626.0</v>
      </c>
      <c r="AJ98" s="44">
        <v>628.0</v>
      </c>
      <c r="AK98" s="44">
        <v>216.0</v>
      </c>
      <c r="AL98" s="44">
        <v>2665.0</v>
      </c>
      <c r="AM98" s="44">
        <v>482.0</v>
      </c>
      <c r="AN98" s="44">
        <v>170.0</v>
      </c>
      <c r="AO98" s="44">
        <v>257.0</v>
      </c>
      <c r="AP98" s="44">
        <v>81.0</v>
      </c>
      <c r="AQ98" s="44">
        <v>34.0</v>
      </c>
      <c r="AR98" s="44">
        <v>41.0</v>
      </c>
      <c r="AS98" s="44">
        <v>52.0</v>
      </c>
      <c r="AT98" s="44">
        <v>18.0</v>
      </c>
      <c r="AU98" s="44">
        <v>17.0</v>
      </c>
      <c r="AV98" s="44">
        <v>6.0</v>
      </c>
      <c r="AW98" s="44">
        <v>20.0</v>
      </c>
      <c r="AX98" s="44">
        <v>275.0</v>
      </c>
      <c r="AY98" s="44"/>
      <c r="AZ98" s="44">
        <v>155.0</v>
      </c>
      <c r="BA98" s="44"/>
      <c r="BB98" s="44">
        <v>97.0</v>
      </c>
      <c r="BC98" s="44"/>
      <c r="BD98" s="44">
        <v>101.0</v>
      </c>
      <c r="BE98" s="44"/>
      <c r="BF98" s="44">
        <v>47.0</v>
      </c>
      <c r="BG98" s="44"/>
      <c r="BH98" s="44">
        <v>93.0</v>
      </c>
      <c r="BI98" s="44"/>
      <c r="BJ98" s="44">
        <v>259.0</v>
      </c>
      <c r="BK98" s="44"/>
      <c r="BL98" s="44">
        <v>20.0</v>
      </c>
      <c r="BM98" s="44"/>
      <c r="BN98" s="44">
        <v>252.0</v>
      </c>
      <c r="BO98" s="44"/>
      <c r="BP98" s="44">
        <v>28.0</v>
      </c>
      <c r="BQ98" s="44"/>
      <c r="BR98" s="44">
        <v>89.0</v>
      </c>
      <c r="BS98" s="44"/>
      <c r="BT98" s="44">
        <v>106.0</v>
      </c>
      <c r="BU98" s="44"/>
      <c r="BV98" s="44">
        <v>155.0</v>
      </c>
      <c r="BW98" s="44"/>
      <c r="BX98" s="44">
        <v>278.0</v>
      </c>
      <c r="BY98" s="44"/>
      <c r="BZ98" s="44">
        <v>86.0</v>
      </c>
      <c r="CA98" s="44"/>
      <c r="CB98" s="44">
        <v>106.0</v>
      </c>
      <c r="CC98" s="44"/>
      <c r="CD98" s="44">
        <v>74.0</v>
      </c>
      <c r="CE98" s="44"/>
      <c r="CF98" s="44">
        <v>58.0</v>
      </c>
      <c r="CG98" s="44"/>
      <c r="CH98" s="44">
        <v>220.0</v>
      </c>
      <c r="CI98" s="44"/>
      <c r="CJ98" s="44">
        <v>220.0</v>
      </c>
      <c r="CK98" s="44"/>
      <c r="CL98" s="44">
        <v>196.0</v>
      </c>
      <c r="CM98" s="44"/>
      <c r="CN98" s="44">
        <v>703.0</v>
      </c>
      <c r="CO98" s="44"/>
      <c r="CP98" s="44"/>
      <c r="CQ98" s="44">
        <v>935.0</v>
      </c>
    </row>
    <row r="99" ht="15.75" customHeight="1">
      <c r="A99" s="44">
        <v>5558.0</v>
      </c>
      <c r="B99" s="44" t="s">
        <v>258</v>
      </c>
      <c r="C99" s="44" t="s">
        <v>643</v>
      </c>
      <c r="D99" s="44">
        <v>173128.0</v>
      </c>
      <c r="E99" s="44">
        <v>171164.0</v>
      </c>
      <c r="F99" s="44">
        <v>120049.0</v>
      </c>
      <c r="G99" s="44">
        <v>102969.0</v>
      </c>
      <c r="H99" s="44">
        <v>643.0</v>
      </c>
      <c r="I99" s="44">
        <v>1050.0</v>
      </c>
      <c r="J99" s="44">
        <v>119406.0</v>
      </c>
      <c r="K99" s="44">
        <v>101919.0</v>
      </c>
      <c r="L99" s="44">
        <v>45667.0</v>
      </c>
      <c r="M99" s="44">
        <v>48182.0</v>
      </c>
      <c r="N99" s="44">
        <v>18389.0</v>
      </c>
      <c r="O99" s="44">
        <v>27737.0</v>
      </c>
      <c r="P99" s="44">
        <v>28810.0</v>
      </c>
      <c r="Q99" s="44">
        <v>10246.0</v>
      </c>
      <c r="R99" s="44">
        <v>3401.0</v>
      </c>
      <c r="S99" s="44">
        <v>3110.0</v>
      </c>
      <c r="T99" s="44">
        <v>6513.0</v>
      </c>
      <c r="U99" s="44">
        <v>3782.0</v>
      </c>
      <c r="V99" s="44"/>
      <c r="W99" s="44"/>
      <c r="X99" s="44">
        <v>7871.0</v>
      </c>
      <c r="Y99" s="44">
        <v>4149.0</v>
      </c>
      <c r="Z99" s="44">
        <v>572.0</v>
      </c>
      <c r="AA99" s="44">
        <v>228.0</v>
      </c>
      <c r="AB99" s="44">
        <v>648.0</v>
      </c>
      <c r="AC99" s="44">
        <v>1083.0</v>
      </c>
      <c r="AD99" s="44">
        <v>1206.0</v>
      </c>
      <c r="AE99" s="44">
        <v>865.0</v>
      </c>
      <c r="AF99" s="44">
        <v>129.0</v>
      </c>
      <c r="AG99" s="44">
        <v>329.0</v>
      </c>
      <c r="AH99" s="44">
        <v>1183.0</v>
      </c>
      <c r="AI99" s="44">
        <v>878.0</v>
      </c>
      <c r="AJ99" s="44">
        <v>425.0</v>
      </c>
      <c r="AK99" s="44">
        <v>201.0</v>
      </c>
      <c r="AL99" s="44">
        <v>1910.0</v>
      </c>
      <c r="AM99" s="44">
        <v>353.0</v>
      </c>
      <c r="AN99" s="44">
        <v>105.0</v>
      </c>
      <c r="AO99" s="44">
        <v>166.0</v>
      </c>
      <c r="AP99" s="44">
        <v>60.0</v>
      </c>
      <c r="AQ99" s="44">
        <v>18.0</v>
      </c>
      <c r="AR99" s="44">
        <v>12.0</v>
      </c>
      <c r="AS99" s="44">
        <v>25.0</v>
      </c>
      <c r="AT99" s="44">
        <v>25.0</v>
      </c>
      <c r="AU99" s="44">
        <v>20.0</v>
      </c>
      <c r="AV99" s="44">
        <v>6.0</v>
      </c>
      <c r="AW99" s="44">
        <v>11.0</v>
      </c>
      <c r="AX99" s="44">
        <v>148.0</v>
      </c>
      <c r="AY99" s="44"/>
      <c r="AZ99" s="44">
        <v>111.0</v>
      </c>
      <c r="BA99" s="44"/>
      <c r="BB99" s="44">
        <v>43.0</v>
      </c>
      <c r="BC99" s="44"/>
      <c r="BD99" s="44">
        <v>48.0</v>
      </c>
      <c r="BE99" s="44"/>
      <c r="BF99" s="44">
        <v>41.0</v>
      </c>
      <c r="BG99" s="44"/>
      <c r="BH99" s="44">
        <v>34.0</v>
      </c>
      <c r="BI99" s="44"/>
      <c r="BJ99" s="44">
        <v>182.0</v>
      </c>
      <c r="BK99" s="44"/>
      <c r="BL99" s="44">
        <v>24.0</v>
      </c>
      <c r="BM99" s="44"/>
      <c r="BN99" s="44">
        <v>179.0</v>
      </c>
      <c r="BO99" s="44"/>
      <c r="BP99" s="44">
        <v>49.0</v>
      </c>
      <c r="BQ99" s="44"/>
      <c r="BR99" s="44">
        <v>64.0</v>
      </c>
      <c r="BS99" s="44"/>
      <c r="BT99" s="44">
        <v>77.0</v>
      </c>
      <c r="BU99" s="44"/>
      <c r="BV99" s="44">
        <v>128.0</v>
      </c>
      <c r="BW99" s="44"/>
      <c r="BX99" s="44">
        <v>151.0</v>
      </c>
      <c r="BY99" s="44"/>
      <c r="BZ99" s="44">
        <v>76.0</v>
      </c>
      <c r="CA99" s="44"/>
      <c r="CB99" s="44">
        <v>73.0</v>
      </c>
      <c r="CC99" s="44"/>
      <c r="CD99" s="44">
        <v>32.0</v>
      </c>
      <c r="CE99" s="44"/>
      <c r="CF99" s="44">
        <v>43.0</v>
      </c>
      <c r="CG99" s="44"/>
      <c r="CH99" s="44">
        <v>137.0</v>
      </c>
      <c r="CI99" s="44"/>
      <c r="CJ99" s="44">
        <v>165.0</v>
      </c>
      <c r="CK99" s="44"/>
      <c r="CL99" s="44">
        <v>142.0</v>
      </c>
      <c r="CM99" s="44"/>
      <c r="CN99" s="44">
        <v>527.0</v>
      </c>
      <c r="CO99" s="44"/>
      <c r="CP99" s="44"/>
      <c r="CQ99" s="44">
        <v>536.0</v>
      </c>
    </row>
    <row r="100" ht="15.75" customHeight="1">
      <c r="A100" s="44">
        <v>5562.0</v>
      </c>
      <c r="B100" s="44" t="s">
        <v>259</v>
      </c>
      <c r="C100" s="44" t="s">
        <v>643</v>
      </c>
      <c r="D100" s="44">
        <v>469806.0</v>
      </c>
      <c r="E100" s="44">
        <v>479057.0</v>
      </c>
      <c r="F100" s="44">
        <v>274015.0</v>
      </c>
      <c r="G100" s="44">
        <v>236191.0</v>
      </c>
      <c r="H100" s="44">
        <v>2259.0</v>
      </c>
      <c r="I100" s="44">
        <v>3756.0</v>
      </c>
      <c r="J100" s="44">
        <v>271756.0</v>
      </c>
      <c r="K100" s="44">
        <v>232435.0</v>
      </c>
      <c r="L100" s="44">
        <v>69705.0</v>
      </c>
      <c r="M100" s="44">
        <v>74243.0</v>
      </c>
      <c r="N100" s="44">
        <v>64106.0</v>
      </c>
      <c r="O100" s="44">
        <v>93816.0</v>
      </c>
      <c r="P100" s="44">
        <v>50554.0</v>
      </c>
      <c r="Q100" s="44">
        <v>17288.0</v>
      </c>
      <c r="R100" s="44">
        <v>10973.0</v>
      </c>
      <c r="S100" s="44">
        <v>11103.0</v>
      </c>
      <c r="T100" s="44">
        <v>31144.0</v>
      </c>
      <c r="U100" s="44">
        <v>12918.0</v>
      </c>
      <c r="V100" s="44"/>
      <c r="W100" s="44"/>
      <c r="X100" s="44">
        <v>15959.0</v>
      </c>
      <c r="Y100" s="44">
        <v>6639.0</v>
      </c>
      <c r="Z100" s="44">
        <v>1572.0</v>
      </c>
      <c r="AA100" s="44">
        <v>671.0</v>
      </c>
      <c r="AB100" s="44">
        <v>1926.0</v>
      </c>
      <c r="AC100" s="44">
        <v>3394.0</v>
      </c>
      <c r="AD100" s="44">
        <v>5283.0</v>
      </c>
      <c r="AE100" s="44">
        <v>3178.0</v>
      </c>
      <c r="AF100" s="44">
        <v>485.0</v>
      </c>
      <c r="AG100" s="44">
        <v>1673.0</v>
      </c>
      <c r="AH100" s="44">
        <v>2501.0</v>
      </c>
      <c r="AI100" s="44">
        <v>1304.0</v>
      </c>
      <c r="AJ100" s="44">
        <v>916.0</v>
      </c>
      <c r="AK100" s="44">
        <v>370.0</v>
      </c>
      <c r="AL100" s="44">
        <v>6106.0</v>
      </c>
      <c r="AM100" s="44">
        <v>1177.0</v>
      </c>
      <c r="AN100" s="44">
        <v>453.0</v>
      </c>
      <c r="AO100" s="44">
        <v>743.0</v>
      </c>
      <c r="AP100" s="44">
        <v>178.0</v>
      </c>
      <c r="AQ100" s="44">
        <v>82.0</v>
      </c>
      <c r="AR100" s="44">
        <v>105.0</v>
      </c>
      <c r="AS100" s="44">
        <v>276.0</v>
      </c>
      <c r="AT100" s="44">
        <v>224.0</v>
      </c>
      <c r="AU100" s="44">
        <v>209.0</v>
      </c>
      <c r="AV100" s="44">
        <v>28.0</v>
      </c>
      <c r="AW100" s="44">
        <v>41.0</v>
      </c>
      <c r="AX100" s="44">
        <v>725.0</v>
      </c>
      <c r="AY100" s="44"/>
      <c r="AZ100" s="44">
        <v>460.0</v>
      </c>
      <c r="BA100" s="44"/>
      <c r="BB100" s="44">
        <v>197.0</v>
      </c>
      <c r="BC100" s="44"/>
      <c r="BD100" s="44">
        <v>1348.0</v>
      </c>
      <c r="BE100" s="44"/>
      <c r="BF100" s="44">
        <v>175.0</v>
      </c>
      <c r="BG100" s="44"/>
      <c r="BH100" s="44">
        <v>183.0</v>
      </c>
      <c r="BI100" s="44"/>
      <c r="BJ100" s="44">
        <v>495.0</v>
      </c>
      <c r="BK100" s="44"/>
      <c r="BL100" s="44">
        <v>44.0</v>
      </c>
      <c r="BM100" s="44"/>
      <c r="BN100" s="44">
        <v>692.0</v>
      </c>
      <c r="BO100" s="44"/>
      <c r="BP100" s="44">
        <v>228.0</v>
      </c>
      <c r="BQ100" s="44"/>
      <c r="BR100" s="44">
        <v>218.0</v>
      </c>
      <c r="BS100" s="44"/>
      <c r="BT100" s="44">
        <v>227.0</v>
      </c>
      <c r="BU100" s="44"/>
      <c r="BV100" s="44">
        <v>363.0</v>
      </c>
      <c r="BW100" s="44"/>
      <c r="BX100" s="44">
        <v>737.0</v>
      </c>
      <c r="BY100" s="44"/>
      <c r="BZ100" s="44">
        <v>194.0</v>
      </c>
      <c r="CA100" s="44"/>
      <c r="CB100" s="44">
        <v>199.0</v>
      </c>
      <c r="CC100" s="44"/>
      <c r="CD100" s="44">
        <v>120.0</v>
      </c>
      <c r="CE100" s="44"/>
      <c r="CF100" s="44">
        <v>127.0</v>
      </c>
      <c r="CG100" s="44"/>
      <c r="CH100" s="44">
        <v>427.0</v>
      </c>
      <c r="CI100" s="44"/>
      <c r="CJ100" s="44">
        <v>791.0</v>
      </c>
      <c r="CK100" s="44"/>
      <c r="CL100" s="44">
        <v>436.0</v>
      </c>
      <c r="CM100" s="44"/>
      <c r="CN100" s="44">
        <v>1152.0</v>
      </c>
      <c r="CO100" s="44"/>
      <c r="CP100" s="44"/>
      <c r="CQ100" s="44">
        <v>3310.0</v>
      </c>
    </row>
    <row r="101" ht="15.75" customHeight="1">
      <c r="A101" s="44">
        <v>5566.0</v>
      </c>
      <c r="B101" s="44" t="s">
        <v>260</v>
      </c>
      <c r="C101" s="44" t="s">
        <v>643</v>
      </c>
      <c r="D101" s="44">
        <v>340622.0</v>
      </c>
      <c r="E101" s="44">
        <v>338268.0</v>
      </c>
      <c r="F101" s="44">
        <v>221206.0</v>
      </c>
      <c r="G101" s="44">
        <v>194990.0</v>
      </c>
      <c r="H101" s="44">
        <v>1366.0</v>
      </c>
      <c r="I101" s="44">
        <v>2730.0</v>
      </c>
      <c r="J101" s="44">
        <v>219840.0</v>
      </c>
      <c r="K101" s="44">
        <v>192260.0</v>
      </c>
      <c r="L101" s="44">
        <v>75685.0</v>
      </c>
      <c r="M101" s="44">
        <v>81911.0</v>
      </c>
      <c r="N101" s="44">
        <v>43335.0</v>
      </c>
      <c r="O101" s="44">
        <v>64624.0</v>
      </c>
      <c r="P101" s="44">
        <v>51259.0</v>
      </c>
      <c r="Q101" s="44">
        <v>17490.0</v>
      </c>
      <c r="R101" s="44">
        <v>7499.0</v>
      </c>
      <c r="S101" s="44">
        <v>6809.0</v>
      </c>
      <c r="T101" s="44">
        <v>12331.0</v>
      </c>
      <c r="U101" s="44">
        <v>6251.0</v>
      </c>
      <c r="V101" s="44"/>
      <c r="W101" s="44"/>
      <c r="X101" s="44">
        <v>13251.0</v>
      </c>
      <c r="Y101" s="44">
        <v>6402.0</v>
      </c>
      <c r="Z101" s="44">
        <v>1222.0</v>
      </c>
      <c r="AA101" s="44">
        <v>761.0</v>
      </c>
      <c r="AB101" s="44">
        <v>1282.0</v>
      </c>
      <c r="AC101" s="44">
        <v>2219.0</v>
      </c>
      <c r="AD101" s="44">
        <v>2374.0</v>
      </c>
      <c r="AE101" s="44">
        <v>1588.0</v>
      </c>
      <c r="AF101" s="44">
        <v>263.0</v>
      </c>
      <c r="AG101" s="44">
        <v>713.0</v>
      </c>
      <c r="AH101" s="44">
        <v>1455.0</v>
      </c>
      <c r="AI101" s="44">
        <v>943.0</v>
      </c>
      <c r="AJ101" s="44">
        <v>829.0</v>
      </c>
      <c r="AK101" s="44">
        <v>338.0</v>
      </c>
      <c r="AL101" s="44">
        <v>3886.0</v>
      </c>
      <c r="AM101" s="44">
        <v>708.0</v>
      </c>
      <c r="AN101" s="44">
        <v>228.0</v>
      </c>
      <c r="AO101" s="44">
        <v>316.0</v>
      </c>
      <c r="AP101" s="44">
        <v>99.0</v>
      </c>
      <c r="AQ101" s="44">
        <v>31.0</v>
      </c>
      <c r="AR101" s="44">
        <v>33.0</v>
      </c>
      <c r="AS101" s="44">
        <v>40.0</v>
      </c>
      <c r="AT101" s="44">
        <v>37.0</v>
      </c>
      <c r="AU101" s="44">
        <v>28.0</v>
      </c>
      <c r="AV101" s="44">
        <v>27.0</v>
      </c>
      <c r="AW101" s="44">
        <v>34.0</v>
      </c>
      <c r="AX101" s="44">
        <v>415.0</v>
      </c>
      <c r="AY101" s="44"/>
      <c r="AZ101" s="44">
        <v>154.0</v>
      </c>
      <c r="BA101" s="44"/>
      <c r="BB101" s="44">
        <v>95.0</v>
      </c>
      <c r="BC101" s="44"/>
      <c r="BD101" s="44">
        <v>286.0</v>
      </c>
      <c r="BE101" s="44"/>
      <c r="BF101" s="44">
        <v>116.0</v>
      </c>
      <c r="BG101" s="44"/>
      <c r="BH101" s="44">
        <v>112.0</v>
      </c>
      <c r="BI101" s="44"/>
      <c r="BJ101" s="44">
        <v>303.0</v>
      </c>
      <c r="BK101" s="44"/>
      <c r="BL101" s="44">
        <v>33.0</v>
      </c>
      <c r="BM101" s="44"/>
      <c r="BN101" s="44">
        <v>305.0</v>
      </c>
      <c r="BO101" s="44"/>
      <c r="BP101" s="44">
        <v>99.0</v>
      </c>
      <c r="BQ101" s="44"/>
      <c r="BR101" s="44">
        <v>141.0</v>
      </c>
      <c r="BS101" s="44"/>
      <c r="BT101" s="44">
        <v>140.0</v>
      </c>
      <c r="BU101" s="44"/>
      <c r="BV101" s="44">
        <v>205.0</v>
      </c>
      <c r="BW101" s="44"/>
      <c r="BX101" s="44">
        <v>343.0</v>
      </c>
      <c r="BY101" s="44"/>
      <c r="BZ101" s="44">
        <v>113.0</v>
      </c>
      <c r="CA101" s="44"/>
      <c r="CB101" s="44">
        <v>88.0</v>
      </c>
      <c r="CC101" s="44"/>
      <c r="CD101" s="44">
        <v>71.0</v>
      </c>
      <c r="CE101" s="44"/>
      <c r="CF101" s="44">
        <v>95.0</v>
      </c>
      <c r="CG101" s="44"/>
      <c r="CH101" s="44">
        <v>269.0</v>
      </c>
      <c r="CI101" s="44"/>
      <c r="CJ101" s="44">
        <v>233.0</v>
      </c>
      <c r="CK101" s="44"/>
      <c r="CL101" s="44">
        <v>201.0</v>
      </c>
      <c r="CM101" s="44"/>
      <c r="CN101" s="44">
        <v>928.0</v>
      </c>
      <c r="CO101" s="44"/>
      <c r="CP101" s="44"/>
      <c r="CQ101" s="44">
        <v>1054.0</v>
      </c>
    </row>
    <row r="102" ht="15.75" customHeight="1">
      <c r="A102" s="44">
        <v>5570.0</v>
      </c>
      <c r="B102" s="44" t="s">
        <v>261</v>
      </c>
      <c r="C102" s="44" t="s">
        <v>643</v>
      </c>
      <c r="D102" s="44">
        <v>209212.0</v>
      </c>
      <c r="E102" s="44">
        <v>210359.0</v>
      </c>
      <c r="F102" s="44">
        <v>135952.0</v>
      </c>
      <c r="G102" s="44">
        <v>120687.0</v>
      </c>
      <c r="H102" s="44">
        <v>923.0</v>
      </c>
      <c r="I102" s="44">
        <v>1678.0</v>
      </c>
      <c r="J102" s="44">
        <v>135029.0</v>
      </c>
      <c r="K102" s="44">
        <v>119009.0</v>
      </c>
      <c r="L102" s="44">
        <v>48014.0</v>
      </c>
      <c r="M102" s="44">
        <v>52670.0</v>
      </c>
      <c r="N102" s="44">
        <v>23999.0</v>
      </c>
      <c r="O102" s="44">
        <v>36292.0</v>
      </c>
      <c r="P102" s="44">
        <v>29822.0</v>
      </c>
      <c r="Q102" s="44">
        <v>10860.0</v>
      </c>
      <c r="R102" s="44">
        <v>4323.0</v>
      </c>
      <c r="S102" s="44">
        <v>4021.0</v>
      </c>
      <c r="T102" s="44">
        <v>9035.0</v>
      </c>
      <c r="U102" s="44">
        <v>4738.0</v>
      </c>
      <c r="V102" s="44"/>
      <c r="W102" s="44"/>
      <c r="X102" s="44">
        <v>9035.0</v>
      </c>
      <c r="Y102" s="44">
        <v>4531.0</v>
      </c>
      <c r="Z102" s="44">
        <v>935.0</v>
      </c>
      <c r="AA102" s="44">
        <v>837.0</v>
      </c>
      <c r="AB102" s="44">
        <v>819.0</v>
      </c>
      <c r="AC102" s="44">
        <v>1301.0</v>
      </c>
      <c r="AD102" s="44">
        <v>1527.0</v>
      </c>
      <c r="AE102" s="44">
        <v>1011.0</v>
      </c>
      <c r="AF102" s="44">
        <v>145.0</v>
      </c>
      <c r="AG102" s="44">
        <v>619.0</v>
      </c>
      <c r="AH102" s="44">
        <v>988.0</v>
      </c>
      <c r="AI102" s="44">
        <v>557.0</v>
      </c>
      <c r="AJ102" s="44">
        <v>489.0</v>
      </c>
      <c r="AK102" s="44">
        <v>231.0</v>
      </c>
      <c r="AL102" s="44">
        <v>2396.0</v>
      </c>
      <c r="AM102" s="44">
        <v>398.0</v>
      </c>
      <c r="AN102" s="44">
        <v>134.0</v>
      </c>
      <c r="AO102" s="44">
        <v>200.0</v>
      </c>
      <c r="AP102" s="44">
        <v>78.0</v>
      </c>
      <c r="AQ102" s="44">
        <v>29.0</v>
      </c>
      <c r="AR102" s="44">
        <v>22.0</v>
      </c>
      <c r="AS102" s="44">
        <v>27.0</v>
      </c>
      <c r="AT102" s="44">
        <v>17.0</v>
      </c>
      <c r="AU102" s="44">
        <v>20.0</v>
      </c>
      <c r="AV102" s="44">
        <v>10.0</v>
      </c>
      <c r="AW102" s="44">
        <v>16.0</v>
      </c>
      <c r="AX102" s="44">
        <v>198.0</v>
      </c>
      <c r="AY102" s="44"/>
      <c r="AZ102" s="44">
        <v>151.0</v>
      </c>
      <c r="BA102" s="44"/>
      <c r="BB102" s="44">
        <v>135.0</v>
      </c>
      <c r="BC102" s="44"/>
      <c r="BD102" s="44">
        <v>308.0</v>
      </c>
      <c r="BE102" s="44"/>
      <c r="BF102" s="44">
        <v>74.0</v>
      </c>
      <c r="BG102" s="44"/>
      <c r="BH102" s="44">
        <v>62.0</v>
      </c>
      <c r="BI102" s="44"/>
      <c r="BJ102" s="44">
        <v>200.0</v>
      </c>
      <c r="BK102" s="44"/>
      <c r="BL102" s="44">
        <v>14.0</v>
      </c>
      <c r="BM102" s="44"/>
      <c r="BN102" s="44">
        <v>207.0</v>
      </c>
      <c r="BO102" s="44"/>
      <c r="BP102" s="44">
        <v>46.0</v>
      </c>
      <c r="BQ102" s="44"/>
      <c r="BR102" s="44">
        <v>64.0</v>
      </c>
      <c r="BS102" s="44"/>
      <c r="BT102" s="44">
        <v>107.0</v>
      </c>
      <c r="BU102" s="44"/>
      <c r="BV102" s="44">
        <v>138.0</v>
      </c>
      <c r="BW102" s="44"/>
      <c r="BX102" s="44">
        <v>204.0</v>
      </c>
      <c r="BY102" s="44"/>
      <c r="BZ102" s="44">
        <v>92.0</v>
      </c>
      <c r="CA102" s="44"/>
      <c r="CB102" s="44">
        <v>70.0</v>
      </c>
      <c r="CC102" s="44"/>
      <c r="CD102" s="44">
        <v>51.0</v>
      </c>
      <c r="CE102" s="44"/>
      <c r="CF102" s="44">
        <v>54.0</v>
      </c>
      <c r="CG102" s="44"/>
      <c r="CH102" s="44">
        <v>163.0</v>
      </c>
      <c r="CI102" s="44"/>
      <c r="CJ102" s="44">
        <v>229.0</v>
      </c>
      <c r="CK102" s="44"/>
      <c r="CL102" s="44">
        <v>161.0</v>
      </c>
      <c r="CM102" s="44"/>
      <c r="CN102" s="44">
        <v>513.0</v>
      </c>
      <c r="CO102" s="44"/>
      <c r="CP102" s="44"/>
      <c r="CQ102" s="44">
        <v>651.0</v>
      </c>
    </row>
    <row r="103" ht="15.75" customHeight="1">
      <c r="A103" s="44">
        <v>5711.0</v>
      </c>
      <c r="B103" s="44" t="s">
        <v>262</v>
      </c>
      <c r="C103" s="44" t="s">
        <v>643</v>
      </c>
      <c r="D103" s="44">
        <v>237243.0</v>
      </c>
      <c r="E103" s="44">
        <v>238932.0</v>
      </c>
      <c r="F103" s="44">
        <v>151344.0</v>
      </c>
      <c r="G103" s="44">
        <v>127375.0</v>
      </c>
      <c r="H103" s="44">
        <v>1114.0</v>
      </c>
      <c r="I103" s="44">
        <v>1609.0</v>
      </c>
      <c r="J103" s="44">
        <v>150230.0</v>
      </c>
      <c r="K103" s="44">
        <v>125766.0</v>
      </c>
      <c r="L103" s="44">
        <v>32604.0</v>
      </c>
      <c r="M103" s="44">
        <v>38527.0</v>
      </c>
      <c r="N103" s="44">
        <v>28265.0</v>
      </c>
      <c r="O103" s="44">
        <v>42262.0</v>
      </c>
      <c r="P103" s="44">
        <v>42289.0</v>
      </c>
      <c r="Q103" s="44">
        <v>18414.0</v>
      </c>
      <c r="R103" s="44">
        <v>9850.0</v>
      </c>
      <c r="S103" s="44">
        <v>8957.0</v>
      </c>
      <c r="T103" s="44">
        <v>11498.0</v>
      </c>
      <c r="U103" s="44">
        <v>6272.0</v>
      </c>
      <c r="V103" s="44"/>
      <c r="W103" s="44"/>
      <c r="X103" s="44">
        <v>8251.0</v>
      </c>
      <c r="Y103" s="44">
        <v>3664.0</v>
      </c>
      <c r="Z103" s="44">
        <v>880.0</v>
      </c>
      <c r="AA103" s="44">
        <v>241.0</v>
      </c>
      <c r="AB103" s="44">
        <v>1195.0</v>
      </c>
      <c r="AC103" s="44">
        <v>2283.0</v>
      </c>
      <c r="AD103" s="44">
        <v>2135.0</v>
      </c>
      <c r="AE103" s="44">
        <v>1251.0</v>
      </c>
      <c r="AF103" s="44">
        <v>172.0</v>
      </c>
      <c r="AG103" s="44">
        <v>505.0</v>
      </c>
      <c r="AH103" s="44">
        <v>812.0</v>
      </c>
      <c r="AI103" s="44">
        <v>489.0</v>
      </c>
      <c r="AJ103" s="44">
        <v>793.0</v>
      </c>
      <c r="AK103" s="44">
        <v>298.0</v>
      </c>
      <c r="AL103" s="44">
        <v>4827.0</v>
      </c>
      <c r="AM103" s="44">
        <v>889.0</v>
      </c>
      <c r="AN103" s="44">
        <v>170.0</v>
      </c>
      <c r="AO103" s="44">
        <v>259.0</v>
      </c>
      <c r="AP103" s="44">
        <v>89.0</v>
      </c>
      <c r="AQ103" s="44">
        <v>36.0</v>
      </c>
      <c r="AR103" s="44">
        <v>82.0</v>
      </c>
      <c r="AS103" s="44">
        <v>74.0</v>
      </c>
      <c r="AT103" s="44">
        <v>74.0</v>
      </c>
      <c r="AU103" s="44">
        <v>67.0</v>
      </c>
      <c r="AV103" s="44">
        <v>18.0</v>
      </c>
      <c r="AW103" s="44">
        <v>29.0</v>
      </c>
      <c r="AX103" s="44">
        <v>220.0</v>
      </c>
      <c r="AY103" s="44"/>
      <c r="AZ103" s="44">
        <v>174.0</v>
      </c>
      <c r="BA103" s="44"/>
      <c r="BB103" s="44">
        <v>522.0</v>
      </c>
      <c r="BC103" s="44"/>
      <c r="BD103" s="44">
        <v>971.0</v>
      </c>
      <c r="BE103" s="44"/>
      <c r="BF103" s="44">
        <v>131.0</v>
      </c>
      <c r="BG103" s="44"/>
      <c r="BH103" s="44">
        <v>83.0</v>
      </c>
      <c r="BI103" s="44"/>
      <c r="BJ103" s="44">
        <v>643.0</v>
      </c>
      <c r="BK103" s="44"/>
      <c r="BL103" s="44">
        <v>21.0</v>
      </c>
      <c r="BM103" s="44"/>
      <c r="BN103" s="44">
        <v>242.0</v>
      </c>
      <c r="BO103" s="44"/>
      <c r="BP103" s="44">
        <v>99.0</v>
      </c>
      <c r="BQ103" s="44"/>
      <c r="BR103" s="44">
        <v>99.0</v>
      </c>
      <c r="BS103" s="44"/>
      <c r="BT103" s="44">
        <v>134.0</v>
      </c>
      <c r="BU103" s="44"/>
      <c r="BV103" s="44">
        <v>147.0</v>
      </c>
      <c r="BW103" s="44"/>
      <c r="BX103" s="44">
        <v>260.0</v>
      </c>
      <c r="BY103" s="44"/>
      <c r="BZ103" s="44">
        <v>139.0</v>
      </c>
      <c r="CA103" s="44"/>
      <c r="CB103" s="44">
        <v>101.0</v>
      </c>
      <c r="CC103" s="44"/>
      <c r="CD103" s="44">
        <v>61.0</v>
      </c>
      <c r="CE103" s="44"/>
      <c r="CF103" s="44">
        <v>277.0</v>
      </c>
      <c r="CG103" s="44"/>
      <c r="CH103" s="44">
        <v>331.0</v>
      </c>
      <c r="CI103" s="44"/>
      <c r="CJ103" s="44">
        <v>212.0</v>
      </c>
      <c r="CK103" s="44"/>
      <c r="CL103" s="44">
        <v>184.0</v>
      </c>
      <c r="CM103" s="44"/>
      <c r="CN103" s="44">
        <v>1175.0</v>
      </c>
      <c r="CO103" s="44"/>
      <c r="CP103" s="44"/>
      <c r="CQ103" s="44">
        <v>1249.0</v>
      </c>
    </row>
    <row r="104" ht="15.75" customHeight="1">
      <c r="A104" s="44">
        <v>5754.0</v>
      </c>
      <c r="B104" s="44" t="s">
        <v>263</v>
      </c>
      <c r="C104" s="44" t="s">
        <v>643</v>
      </c>
      <c r="D104" s="44">
        <v>263291.0</v>
      </c>
      <c r="E104" s="44">
        <v>262976.0</v>
      </c>
      <c r="F104" s="44">
        <v>164120.0</v>
      </c>
      <c r="G104" s="44">
        <v>141757.0</v>
      </c>
      <c r="H104" s="44">
        <v>1124.0</v>
      </c>
      <c r="I104" s="44">
        <v>2150.0</v>
      </c>
      <c r="J104" s="44">
        <v>162996.0</v>
      </c>
      <c r="K104" s="44">
        <v>139607.0</v>
      </c>
      <c r="L104" s="44">
        <v>52419.0</v>
      </c>
      <c r="M104" s="44">
        <v>61325.0</v>
      </c>
      <c r="N104" s="44">
        <v>27534.0</v>
      </c>
      <c r="O104" s="44">
        <v>40300.0</v>
      </c>
      <c r="P104" s="44">
        <v>39536.0</v>
      </c>
      <c r="Q104" s="44">
        <v>14287.0</v>
      </c>
      <c r="R104" s="44">
        <v>5613.0</v>
      </c>
      <c r="S104" s="44">
        <v>5336.0</v>
      </c>
      <c r="T104" s="44">
        <v>12505.0</v>
      </c>
      <c r="U104" s="44">
        <v>6716.0</v>
      </c>
      <c r="V104" s="44"/>
      <c r="W104" s="44"/>
      <c r="X104" s="44">
        <v>10355.0</v>
      </c>
      <c r="Y104" s="44">
        <v>4272.0</v>
      </c>
      <c r="Z104" s="44">
        <v>1471.0</v>
      </c>
      <c r="AA104" s="44">
        <v>784.0</v>
      </c>
      <c r="AB104" s="44">
        <v>1014.0</v>
      </c>
      <c r="AC104" s="44">
        <v>1526.0</v>
      </c>
      <c r="AD104" s="44">
        <v>2186.0</v>
      </c>
      <c r="AE104" s="44">
        <v>1348.0</v>
      </c>
      <c r="AF104" s="44">
        <v>215.0</v>
      </c>
      <c r="AG104" s="44">
        <v>593.0</v>
      </c>
      <c r="AH104" s="44">
        <v>1279.0</v>
      </c>
      <c r="AI104" s="44">
        <v>685.0</v>
      </c>
      <c r="AJ104" s="44">
        <v>854.0</v>
      </c>
      <c r="AK104" s="44">
        <v>334.0</v>
      </c>
      <c r="AL104" s="44">
        <v>2914.0</v>
      </c>
      <c r="AM104" s="44">
        <v>620.0</v>
      </c>
      <c r="AN104" s="44">
        <v>177.0</v>
      </c>
      <c r="AO104" s="44">
        <v>285.0</v>
      </c>
      <c r="AP104" s="44">
        <v>108.0</v>
      </c>
      <c r="AQ104" s="44">
        <v>47.0</v>
      </c>
      <c r="AR104" s="44">
        <v>31.0</v>
      </c>
      <c r="AS104" s="44">
        <v>37.0</v>
      </c>
      <c r="AT104" s="44">
        <v>25.0</v>
      </c>
      <c r="AU104" s="44">
        <v>35.0</v>
      </c>
      <c r="AV104" s="44">
        <v>14.0</v>
      </c>
      <c r="AW104" s="44">
        <v>25.0</v>
      </c>
      <c r="AX104" s="44">
        <v>305.0</v>
      </c>
      <c r="AY104" s="44"/>
      <c r="AZ104" s="44">
        <v>181.0</v>
      </c>
      <c r="BA104" s="44"/>
      <c r="BB104" s="44">
        <v>392.0</v>
      </c>
      <c r="BC104" s="44"/>
      <c r="BD104" s="44">
        <v>427.0</v>
      </c>
      <c r="BE104" s="44"/>
      <c r="BF104" s="44">
        <v>109.0</v>
      </c>
      <c r="BG104" s="44"/>
      <c r="BH104" s="44">
        <v>82.0</v>
      </c>
      <c r="BI104" s="44"/>
      <c r="BJ104" s="44">
        <v>249.0</v>
      </c>
      <c r="BK104" s="44"/>
      <c r="BL104" s="44">
        <v>21.0</v>
      </c>
      <c r="BM104" s="44"/>
      <c r="BN104" s="44">
        <v>262.0</v>
      </c>
      <c r="BO104" s="44"/>
      <c r="BP104" s="44">
        <v>84.0</v>
      </c>
      <c r="BQ104" s="44"/>
      <c r="BR104" s="44">
        <v>139.0</v>
      </c>
      <c r="BS104" s="44"/>
      <c r="BT104" s="44">
        <v>137.0</v>
      </c>
      <c r="BU104" s="44"/>
      <c r="BV104" s="44">
        <v>178.0</v>
      </c>
      <c r="BW104" s="44"/>
      <c r="BX104" s="44">
        <v>289.0</v>
      </c>
      <c r="BY104" s="44"/>
      <c r="BZ104" s="44">
        <v>144.0</v>
      </c>
      <c r="CA104" s="44"/>
      <c r="CB104" s="44">
        <v>132.0</v>
      </c>
      <c r="CC104" s="44"/>
      <c r="CD104" s="44">
        <v>74.0</v>
      </c>
      <c r="CE104" s="44"/>
      <c r="CF104" s="44">
        <v>90.0</v>
      </c>
      <c r="CG104" s="44"/>
      <c r="CH104" s="44">
        <v>206.0</v>
      </c>
      <c r="CI104" s="44"/>
      <c r="CJ104" s="44">
        <v>277.0</v>
      </c>
      <c r="CK104" s="44"/>
      <c r="CL104" s="44">
        <v>208.0</v>
      </c>
      <c r="CM104" s="44"/>
      <c r="CN104" s="44">
        <v>760.0</v>
      </c>
      <c r="CO104" s="44"/>
      <c r="CP104" s="44"/>
      <c r="CQ104" s="44">
        <v>1052.0</v>
      </c>
    </row>
    <row r="105" ht="15.75" customHeight="1">
      <c r="A105" s="44">
        <v>5758.0</v>
      </c>
      <c r="B105" s="44" t="s">
        <v>264</v>
      </c>
      <c r="C105" s="44" t="s">
        <v>643</v>
      </c>
      <c r="D105" s="44">
        <v>191048.0</v>
      </c>
      <c r="E105" s="44">
        <v>193351.0</v>
      </c>
      <c r="F105" s="44">
        <v>113252.0</v>
      </c>
      <c r="G105" s="44">
        <v>102072.0</v>
      </c>
      <c r="H105" s="44">
        <v>865.0</v>
      </c>
      <c r="I105" s="44">
        <v>1621.0</v>
      </c>
      <c r="J105" s="44">
        <v>112387.0</v>
      </c>
      <c r="K105" s="44">
        <v>100451.0</v>
      </c>
      <c r="L105" s="44">
        <v>29137.0</v>
      </c>
      <c r="M105" s="44">
        <v>34701.0</v>
      </c>
      <c r="N105" s="44">
        <v>25721.0</v>
      </c>
      <c r="O105" s="44">
        <v>37992.0</v>
      </c>
      <c r="P105" s="44">
        <v>24222.0</v>
      </c>
      <c r="Q105" s="44">
        <v>9153.0</v>
      </c>
      <c r="R105" s="44">
        <v>4512.0</v>
      </c>
      <c r="S105" s="44">
        <v>4449.0</v>
      </c>
      <c r="T105" s="44">
        <v>11158.0</v>
      </c>
      <c r="U105" s="44">
        <v>5766.0</v>
      </c>
      <c r="V105" s="44"/>
      <c r="W105" s="44"/>
      <c r="X105" s="44">
        <v>6463.0</v>
      </c>
      <c r="Y105" s="44">
        <v>2701.0</v>
      </c>
      <c r="Z105" s="44">
        <v>1428.0</v>
      </c>
      <c r="AA105" s="44">
        <v>510.0</v>
      </c>
      <c r="AB105" s="44">
        <v>722.0</v>
      </c>
      <c r="AC105" s="44">
        <v>1180.0</v>
      </c>
      <c r="AD105" s="44">
        <v>1834.0</v>
      </c>
      <c r="AE105" s="44">
        <v>1080.0</v>
      </c>
      <c r="AF105" s="44">
        <v>153.0</v>
      </c>
      <c r="AG105" s="44">
        <v>457.0</v>
      </c>
      <c r="AH105" s="44">
        <v>829.0</v>
      </c>
      <c r="AI105" s="44">
        <v>439.0</v>
      </c>
      <c r="AJ105" s="44">
        <v>372.0</v>
      </c>
      <c r="AK105" s="44">
        <v>164.0</v>
      </c>
      <c r="AL105" s="44">
        <v>2067.0</v>
      </c>
      <c r="AM105" s="44">
        <v>413.0</v>
      </c>
      <c r="AN105" s="44">
        <v>151.0</v>
      </c>
      <c r="AO105" s="44">
        <v>234.0</v>
      </c>
      <c r="AP105" s="44">
        <v>64.0</v>
      </c>
      <c r="AQ105" s="44">
        <v>35.0</v>
      </c>
      <c r="AR105" s="44">
        <v>34.0</v>
      </c>
      <c r="AS105" s="44">
        <v>57.0</v>
      </c>
      <c r="AT105" s="44">
        <v>43.0</v>
      </c>
      <c r="AU105" s="44">
        <v>32.0</v>
      </c>
      <c r="AV105" s="44">
        <v>3.0</v>
      </c>
      <c r="AW105" s="44">
        <v>15.0</v>
      </c>
      <c r="AX105" s="44">
        <v>234.0</v>
      </c>
      <c r="AY105" s="44"/>
      <c r="AZ105" s="44">
        <v>157.0</v>
      </c>
      <c r="BA105" s="44"/>
      <c r="BB105" s="44">
        <v>449.0</v>
      </c>
      <c r="BC105" s="44"/>
      <c r="BD105" s="44">
        <v>299.0</v>
      </c>
      <c r="BE105" s="44"/>
      <c r="BF105" s="44">
        <v>67.0</v>
      </c>
      <c r="BG105" s="44"/>
      <c r="BH105" s="44">
        <v>56.0</v>
      </c>
      <c r="BI105" s="44"/>
      <c r="BJ105" s="44">
        <v>169.0</v>
      </c>
      <c r="BK105" s="44"/>
      <c r="BL105" s="44">
        <v>17.0</v>
      </c>
      <c r="BM105" s="44"/>
      <c r="BN105" s="44">
        <v>206.0</v>
      </c>
      <c r="BO105" s="44"/>
      <c r="BP105" s="44">
        <v>74.0</v>
      </c>
      <c r="BQ105" s="44"/>
      <c r="BR105" s="44">
        <v>82.0</v>
      </c>
      <c r="BS105" s="44"/>
      <c r="BT105" s="44">
        <v>107.0</v>
      </c>
      <c r="BU105" s="44"/>
      <c r="BV105" s="44">
        <v>126.0</v>
      </c>
      <c r="BW105" s="44"/>
      <c r="BX105" s="44">
        <v>204.0</v>
      </c>
      <c r="BY105" s="44"/>
      <c r="BZ105" s="44">
        <v>80.0</v>
      </c>
      <c r="CA105" s="44"/>
      <c r="CB105" s="44">
        <v>82.0</v>
      </c>
      <c r="CC105" s="44"/>
      <c r="CD105" s="44">
        <v>24.0</v>
      </c>
      <c r="CE105" s="44"/>
      <c r="CF105" s="44">
        <v>72.0</v>
      </c>
      <c r="CG105" s="44"/>
      <c r="CH105" s="44">
        <v>132.0</v>
      </c>
      <c r="CI105" s="44"/>
      <c r="CJ105" s="44">
        <v>224.0</v>
      </c>
      <c r="CK105" s="44"/>
      <c r="CL105" s="44">
        <v>132.0</v>
      </c>
      <c r="CM105" s="44"/>
      <c r="CN105" s="44">
        <v>481.0</v>
      </c>
      <c r="CO105" s="44"/>
      <c r="CP105" s="44"/>
      <c r="CQ105" s="44">
        <v>1073.0</v>
      </c>
    </row>
    <row r="106" ht="15.75" customHeight="1">
      <c r="A106" s="44">
        <v>5762.0</v>
      </c>
      <c r="B106" s="44" t="s">
        <v>265</v>
      </c>
      <c r="C106" s="44" t="s">
        <v>643</v>
      </c>
      <c r="D106" s="44">
        <v>111469.0</v>
      </c>
      <c r="E106" s="44">
        <v>113628.0</v>
      </c>
      <c r="F106" s="44">
        <v>69376.0</v>
      </c>
      <c r="G106" s="44">
        <v>65911.0</v>
      </c>
      <c r="H106" s="44">
        <v>603.0</v>
      </c>
      <c r="I106" s="44">
        <v>1239.0</v>
      </c>
      <c r="J106" s="44">
        <v>68773.0</v>
      </c>
      <c r="K106" s="44">
        <v>64672.0</v>
      </c>
      <c r="L106" s="44">
        <v>27446.0</v>
      </c>
      <c r="M106" s="44">
        <v>32553.0</v>
      </c>
      <c r="N106" s="44">
        <v>11333.0</v>
      </c>
      <c r="O106" s="44">
        <v>17748.0</v>
      </c>
      <c r="P106" s="44">
        <v>11659.0</v>
      </c>
      <c r="Q106" s="44">
        <v>4106.0</v>
      </c>
      <c r="R106" s="44">
        <v>2174.0</v>
      </c>
      <c r="S106" s="44">
        <v>2002.0</v>
      </c>
      <c r="T106" s="44">
        <v>5650.0</v>
      </c>
      <c r="U106" s="44">
        <v>2924.0</v>
      </c>
      <c r="V106" s="44"/>
      <c r="W106" s="44"/>
      <c r="X106" s="44">
        <v>4449.0</v>
      </c>
      <c r="Y106" s="44">
        <v>1974.0</v>
      </c>
      <c r="Z106" s="44">
        <v>488.0</v>
      </c>
      <c r="AA106" s="44">
        <v>192.0</v>
      </c>
      <c r="AB106" s="44">
        <v>437.0</v>
      </c>
      <c r="AC106" s="44">
        <v>636.0</v>
      </c>
      <c r="AD106" s="44">
        <v>836.0</v>
      </c>
      <c r="AE106" s="44">
        <v>584.0</v>
      </c>
      <c r="AF106" s="44">
        <v>119.0</v>
      </c>
      <c r="AG106" s="44">
        <v>345.0</v>
      </c>
      <c r="AH106" s="44">
        <v>641.0</v>
      </c>
      <c r="AI106" s="44">
        <v>452.0</v>
      </c>
      <c r="AJ106" s="44">
        <v>493.0</v>
      </c>
      <c r="AK106" s="44">
        <v>300.0</v>
      </c>
      <c r="AL106" s="44">
        <v>1165.0</v>
      </c>
      <c r="AM106" s="44">
        <v>225.0</v>
      </c>
      <c r="AN106" s="44">
        <v>84.0</v>
      </c>
      <c r="AO106" s="44">
        <v>97.0</v>
      </c>
      <c r="AP106" s="44">
        <v>53.0</v>
      </c>
      <c r="AQ106" s="44">
        <v>31.0</v>
      </c>
      <c r="AR106" s="44">
        <v>16.0</v>
      </c>
      <c r="AS106" s="44">
        <v>17.0</v>
      </c>
      <c r="AT106" s="44">
        <v>7.0</v>
      </c>
      <c r="AU106" s="44">
        <v>11.0</v>
      </c>
      <c r="AV106" s="44">
        <v>6.0</v>
      </c>
      <c r="AW106" s="44">
        <v>8.0</v>
      </c>
      <c r="AX106" s="44">
        <v>117.0</v>
      </c>
      <c r="AY106" s="44"/>
      <c r="AZ106" s="44">
        <v>59.0</v>
      </c>
      <c r="BA106" s="44"/>
      <c r="BB106" s="44">
        <v>119.0</v>
      </c>
      <c r="BC106" s="44"/>
      <c r="BD106" s="44">
        <v>100.0</v>
      </c>
      <c r="BE106" s="44"/>
      <c r="BF106" s="44">
        <v>35.0</v>
      </c>
      <c r="BG106" s="44"/>
      <c r="BH106" s="44">
        <v>24.0</v>
      </c>
      <c r="BI106" s="44"/>
      <c r="BJ106" s="44">
        <v>73.0</v>
      </c>
      <c r="BK106" s="44"/>
      <c r="BL106" s="44">
        <v>14.0</v>
      </c>
      <c r="BM106" s="44"/>
      <c r="BN106" s="44">
        <v>116.0</v>
      </c>
      <c r="BO106" s="44"/>
      <c r="BP106" s="44">
        <v>39.0</v>
      </c>
      <c r="BQ106" s="44"/>
      <c r="BR106" s="44">
        <v>39.0</v>
      </c>
      <c r="BS106" s="44"/>
      <c r="BT106" s="44">
        <v>82.0</v>
      </c>
      <c r="BU106" s="44"/>
      <c r="BV106" s="44">
        <v>81.0</v>
      </c>
      <c r="BW106" s="44"/>
      <c r="BX106" s="44">
        <v>125.0</v>
      </c>
      <c r="BY106" s="44"/>
      <c r="BZ106" s="44">
        <v>58.0</v>
      </c>
      <c r="CA106" s="44"/>
      <c r="CB106" s="44">
        <v>35.0</v>
      </c>
      <c r="CC106" s="44"/>
      <c r="CD106" s="44">
        <v>32.0</v>
      </c>
      <c r="CE106" s="44"/>
      <c r="CF106" s="44">
        <v>27.0</v>
      </c>
      <c r="CG106" s="44"/>
      <c r="CH106" s="44">
        <v>82.0</v>
      </c>
      <c r="CI106" s="44"/>
      <c r="CJ106" s="44">
        <v>131.0</v>
      </c>
      <c r="CK106" s="44"/>
      <c r="CL106" s="44">
        <v>84.0</v>
      </c>
      <c r="CM106" s="44"/>
      <c r="CN106" s="44">
        <v>245.0</v>
      </c>
      <c r="CO106" s="44"/>
      <c r="CP106" s="44"/>
      <c r="CQ106" s="44">
        <v>467.0</v>
      </c>
    </row>
    <row r="107" ht="15.75" customHeight="1">
      <c r="A107" s="44">
        <v>5766.0</v>
      </c>
      <c r="B107" s="44" t="s">
        <v>266</v>
      </c>
      <c r="C107" s="44" t="s">
        <v>643</v>
      </c>
      <c r="D107" s="44">
        <v>267750.0</v>
      </c>
      <c r="E107" s="44">
        <v>271166.0</v>
      </c>
      <c r="F107" s="44">
        <v>164091.0</v>
      </c>
      <c r="G107" s="44">
        <v>146244.0</v>
      </c>
      <c r="H107" s="44">
        <v>1464.0</v>
      </c>
      <c r="I107" s="44">
        <v>2445.0</v>
      </c>
      <c r="J107" s="44">
        <v>162627.0</v>
      </c>
      <c r="K107" s="44">
        <v>143799.0</v>
      </c>
      <c r="L107" s="44">
        <v>41966.0</v>
      </c>
      <c r="M107" s="44">
        <v>48102.0</v>
      </c>
      <c r="N107" s="44">
        <v>35954.0</v>
      </c>
      <c r="O107" s="44">
        <v>52340.0</v>
      </c>
      <c r="P107" s="44">
        <v>34841.0</v>
      </c>
      <c r="Q107" s="44">
        <v>13802.0</v>
      </c>
      <c r="R107" s="44">
        <v>6171.0</v>
      </c>
      <c r="S107" s="44">
        <v>6572.0</v>
      </c>
      <c r="T107" s="44">
        <v>15680.0</v>
      </c>
      <c r="U107" s="44">
        <v>7894.0</v>
      </c>
      <c r="V107" s="44"/>
      <c r="W107" s="44"/>
      <c r="X107" s="44">
        <v>10678.0</v>
      </c>
      <c r="Y107" s="44">
        <v>5156.0</v>
      </c>
      <c r="Z107" s="44">
        <v>1922.0</v>
      </c>
      <c r="AA107" s="44">
        <v>1313.0</v>
      </c>
      <c r="AB107" s="44">
        <v>1084.0</v>
      </c>
      <c r="AC107" s="44">
        <v>1883.0</v>
      </c>
      <c r="AD107" s="44">
        <v>2396.0</v>
      </c>
      <c r="AE107" s="44">
        <v>1571.0</v>
      </c>
      <c r="AF107" s="44">
        <v>223.0</v>
      </c>
      <c r="AG107" s="44">
        <v>700.0</v>
      </c>
      <c r="AH107" s="44">
        <v>1290.0</v>
      </c>
      <c r="AI107" s="44">
        <v>638.0</v>
      </c>
      <c r="AJ107" s="44">
        <v>773.0</v>
      </c>
      <c r="AK107" s="44">
        <v>282.0</v>
      </c>
      <c r="AL107" s="44">
        <v>3314.0</v>
      </c>
      <c r="AM107" s="44">
        <v>646.0</v>
      </c>
      <c r="AN107" s="44">
        <v>212.0</v>
      </c>
      <c r="AO107" s="44">
        <v>296.0</v>
      </c>
      <c r="AP107" s="44">
        <v>100.0</v>
      </c>
      <c r="AQ107" s="44">
        <v>42.0</v>
      </c>
      <c r="AR107" s="44">
        <v>31.0</v>
      </c>
      <c r="AS107" s="44">
        <v>57.0</v>
      </c>
      <c r="AT107" s="44">
        <v>33.0</v>
      </c>
      <c r="AU107" s="44">
        <v>34.0</v>
      </c>
      <c r="AV107" s="44">
        <v>7.0</v>
      </c>
      <c r="AW107" s="44">
        <v>34.0</v>
      </c>
      <c r="AX107" s="44">
        <v>351.0</v>
      </c>
      <c r="AY107" s="44"/>
      <c r="AZ107" s="44">
        <v>229.0</v>
      </c>
      <c r="BA107" s="44"/>
      <c r="BB107" s="44">
        <v>1456.0</v>
      </c>
      <c r="BC107" s="44"/>
      <c r="BD107" s="44">
        <v>428.0</v>
      </c>
      <c r="BE107" s="44"/>
      <c r="BF107" s="44">
        <v>100.0</v>
      </c>
      <c r="BG107" s="44"/>
      <c r="BH107" s="44">
        <v>81.0</v>
      </c>
      <c r="BI107" s="44"/>
      <c r="BJ107" s="44">
        <v>278.0</v>
      </c>
      <c r="BK107" s="44"/>
      <c r="BL107" s="44">
        <v>27.0</v>
      </c>
      <c r="BM107" s="44"/>
      <c r="BN107" s="44">
        <v>309.0</v>
      </c>
      <c r="BO107" s="44"/>
      <c r="BP107" s="44">
        <v>77.0</v>
      </c>
      <c r="BQ107" s="44"/>
      <c r="BR107" s="44">
        <v>123.0</v>
      </c>
      <c r="BS107" s="44"/>
      <c r="BT107" s="44">
        <v>150.0</v>
      </c>
      <c r="BU107" s="44"/>
      <c r="BV107" s="44">
        <v>186.0</v>
      </c>
      <c r="BW107" s="44"/>
      <c r="BX107" s="44">
        <v>305.0</v>
      </c>
      <c r="BY107" s="44"/>
      <c r="BZ107" s="44">
        <v>145.0</v>
      </c>
      <c r="CA107" s="44"/>
      <c r="CB107" s="44">
        <v>128.0</v>
      </c>
      <c r="CC107" s="44"/>
      <c r="CD107" s="44">
        <v>44.0</v>
      </c>
      <c r="CE107" s="44"/>
      <c r="CF107" s="44">
        <v>100.0</v>
      </c>
      <c r="CG107" s="44"/>
      <c r="CH107" s="44">
        <v>223.0</v>
      </c>
      <c r="CI107" s="44"/>
      <c r="CJ107" s="44">
        <v>296.0</v>
      </c>
      <c r="CK107" s="44"/>
      <c r="CL107" s="44">
        <v>224.0</v>
      </c>
      <c r="CM107" s="44"/>
      <c r="CN107" s="44">
        <v>692.0</v>
      </c>
      <c r="CO107" s="44"/>
      <c r="CP107" s="44"/>
      <c r="CQ107" s="44">
        <v>2437.0</v>
      </c>
    </row>
    <row r="108" ht="15.75" customHeight="1">
      <c r="A108" s="44">
        <v>5770.0</v>
      </c>
      <c r="B108" s="44" t="s">
        <v>267</v>
      </c>
      <c r="C108" s="44" t="s">
        <v>643</v>
      </c>
      <c r="D108" s="44">
        <v>240181.0</v>
      </c>
      <c r="E108" s="44">
        <v>243588.0</v>
      </c>
      <c r="F108" s="44">
        <v>141876.0</v>
      </c>
      <c r="G108" s="44">
        <v>123748.0</v>
      </c>
      <c r="H108" s="44">
        <v>1074.0</v>
      </c>
      <c r="I108" s="44">
        <v>1974.0</v>
      </c>
      <c r="J108" s="44">
        <v>140802.0</v>
      </c>
      <c r="K108" s="44">
        <v>121774.0</v>
      </c>
      <c r="L108" s="44">
        <v>38637.0</v>
      </c>
      <c r="M108" s="44">
        <v>43016.0</v>
      </c>
      <c r="N108" s="44">
        <v>33064.0</v>
      </c>
      <c r="O108" s="44">
        <v>46175.0</v>
      </c>
      <c r="P108" s="44">
        <v>28989.0</v>
      </c>
      <c r="Q108" s="44">
        <v>10086.0</v>
      </c>
      <c r="R108" s="44">
        <v>5066.0</v>
      </c>
      <c r="S108" s="44">
        <v>4908.0</v>
      </c>
      <c r="T108" s="44">
        <v>12816.0</v>
      </c>
      <c r="U108" s="44">
        <v>6437.0</v>
      </c>
      <c r="V108" s="44"/>
      <c r="W108" s="44"/>
      <c r="X108" s="44">
        <v>8706.0</v>
      </c>
      <c r="Y108" s="44">
        <v>4167.0</v>
      </c>
      <c r="Z108" s="44">
        <v>1124.0</v>
      </c>
      <c r="AA108" s="44">
        <v>594.0</v>
      </c>
      <c r="AB108" s="44">
        <v>939.0</v>
      </c>
      <c r="AC108" s="44">
        <v>1375.0</v>
      </c>
      <c r="AD108" s="44">
        <v>1937.0</v>
      </c>
      <c r="AE108" s="44">
        <v>1236.0</v>
      </c>
      <c r="AF108" s="44">
        <v>221.0</v>
      </c>
      <c r="AG108" s="44">
        <v>472.0</v>
      </c>
      <c r="AH108" s="44">
        <v>1005.0</v>
      </c>
      <c r="AI108" s="44">
        <v>598.0</v>
      </c>
      <c r="AJ108" s="44">
        <v>583.0</v>
      </c>
      <c r="AK108" s="44">
        <v>222.0</v>
      </c>
      <c r="AL108" s="44">
        <v>2879.0</v>
      </c>
      <c r="AM108" s="44">
        <v>555.0</v>
      </c>
      <c r="AN108" s="44">
        <v>193.0</v>
      </c>
      <c r="AO108" s="44">
        <v>244.0</v>
      </c>
      <c r="AP108" s="44">
        <v>53.0</v>
      </c>
      <c r="AQ108" s="44">
        <v>45.0</v>
      </c>
      <c r="AR108" s="44">
        <v>44.0</v>
      </c>
      <c r="AS108" s="44">
        <v>45.0</v>
      </c>
      <c r="AT108" s="44">
        <v>22.0</v>
      </c>
      <c r="AU108" s="44">
        <v>51.0</v>
      </c>
      <c r="AV108" s="44">
        <v>17.0</v>
      </c>
      <c r="AW108" s="44">
        <v>21.0</v>
      </c>
      <c r="AX108" s="44">
        <v>229.0</v>
      </c>
      <c r="AY108" s="44"/>
      <c r="AZ108" s="44">
        <v>175.0</v>
      </c>
      <c r="BA108" s="44"/>
      <c r="BB108" s="44">
        <v>877.0</v>
      </c>
      <c r="BC108" s="44"/>
      <c r="BD108" s="44">
        <v>225.0</v>
      </c>
      <c r="BE108" s="44"/>
      <c r="BF108" s="44">
        <v>107.0</v>
      </c>
      <c r="BG108" s="44"/>
      <c r="BH108" s="44">
        <v>60.0</v>
      </c>
      <c r="BI108" s="44"/>
      <c r="BJ108" s="44">
        <v>231.0</v>
      </c>
      <c r="BK108" s="44"/>
      <c r="BL108" s="44">
        <v>23.0</v>
      </c>
      <c r="BM108" s="44"/>
      <c r="BN108" s="44">
        <v>263.0</v>
      </c>
      <c r="BO108" s="44"/>
      <c r="BP108" s="44">
        <v>79.0</v>
      </c>
      <c r="BQ108" s="44"/>
      <c r="BR108" s="44">
        <v>88.0</v>
      </c>
      <c r="BS108" s="44"/>
      <c r="BT108" s="44">
        <v>117.0</v>
      </c>
      <c r="BU108" s="44"/>
      <c r="BV108" s="44">
        <v>126.0</v>
      </c>
      <c r="BW108" s="44"/>
      <c r="BX108" s="44">
        <v>242.0</v>
      </c>
      <c r="BY108" s="44"/>
      <c r="BZ108" s="44">
        <v>176.0</v>
      </c>
      <c r="CA108" s="44"/>
      <c r="CB108" s="44">
        <v>84.0</v>
      </c>
      <c r="CC108" s="44"/>
      <c r="CD108" s="44">
        <v>53.0</v>
      </c>
      <c r="CE108" s="44"/>
      <c r="CF108" s="44">
        <v>69.0</v>
      </c>
      <c r="CG108" s="44"/>
      <c r="CH108" s="44">
        <v>207.0</v>
      </c>
      <c r="CI108" s="44"/>
      <c r="CJ108" s="44">
        <v>276.0</v>
      </c>
      <c r="CK108" s="44"/>
      <c r="CL108" s="44">
        <v>183.0</v>
      </c>
      <c r="CM108" s="44"/>
      <c r="CN108" s="44">
        <v>617.0</v>
      </c>
      <c r="CO108" s="44"/>
      <c r="CP108" s="44"/>
      <c r="CQ108" s="44">
        <v>1527.0</v>
      </c>
    </row>
    <row r="109" ht="15.75" customHeight="1">
      <c r="A109" s="44">
        <v>5774.0</v>
      </c>
      <c r="B109" s="44" t="s">
        <v>268</v>
      </c>
      <c r="C109" s="44" t="s">
        <v>643</v>
      </c>
      <c r="D109" s="44">
        <v>230946.0</v>
      </c>
      <c r="E109" s="44">
        <v>227655.0</v>
      </c>
      <c r="F109" s="44">
        <v>139286.0</v>
      </c>
      <c r="G109" s="44">
        <v>119851.0</v>
      </c>
      <c r="H109" s="44">
        <v>994.0</v>
      </c>
      <c r="I109" s="44">
        <v>1606.0</v>
      </c>
      <c r="J109" s="44">
        <v>138292.0</v>
      </c>
      <c r="K109" s="44">
        <v>118245.0</v>
      </c>
      <c r="L109" s="44">
        <v>49607.0</v>
      </c>
      <c r="M109" s="44">
        <v>58370.0</v>
      </c>
      <c r="N109" s="44">
        <v>19044.0</v>
      </c>
      <c r="O109" s="44">
        <v>27419.0</v>
      </c>
      <c r="P109" s="44">
        <v>31362.0</v>
      </c>
      <c r="Q109" s="44">
        <v>11167.0</v>
      </c>
      <c r="R109" s="44">
        <v>4946.0</v>
      </c>
      <c r="S109" s="44">
        <v>5192.0</v>
      </c>
      <c r="T109" s="44">
        <v>11131.0</v>
      </c>
      <c r="U109" s="44">
        <v>5932.0</v>
      </c>
      <c r="V109" s="44"/>
      <c r="W109" s="44"/>
      <c r="X109" s="44">
        <v>9196.0</v>
      </c>
      <c r="Y109" s="44">
        <v>3934.0</v>
      </c>
      <c r="Z109" s="44">
        <v>870.0</v>
      </c>
      <c r="AA109" s="44">
        <v>474.0</v>
      </c>
      <c r="AB109" s="44">
        <v>945.0</v>
      </c>
      <c r="AC109" s="44">
        <v>1575.0</v>
      </c>
      <c r="AD109" s="44">
        <v>1662.0</v>
      </c>
      <c r="AE109" s="44">
        <v>964.0</v>
      </c>
      <c r="AF109" s="44">
        <v>158.0</v>
      </c>
      <c r="AG109" s="44">
        <v>542.0</v>
      </c>
      <c r="AH109" s="44">
        <v>1030.0</v>
      </c>
      <c r="AI109" s="44">
        <v>624.0</v>
      </c>
      <c r="AJ109" s="44">
        <v>641.0</v>
      </c>
      <c r="AK109" s="44">
        <v>245.0</v>
      </c>
      <c r="AL109" s="44">
        <v>3170.0</v>
      </c>
      <c r="AM109" s="44">
        <v>578.0</v>
      </c>
      <c r="AN109" s="44">
        <v>179.0</v>
      </c>
      <c r="AO109" s="44">
        <v>216.0</v>
      </c>
      <c r="AP109" s="44">
        <v>88.0</v>
      </c>
      <c r="AQ109" s="44">
        <v>43.0</v>
      </c>
      <c r="AR109" s="44">
        <v>30.0</v>
      </c>
      <c r="AS109" s="44">
        <v>17.0</v>
      </c>
      <c r="AT109" s="44">
        <v>20.0</v>
      </c>
      <c r="AU109" s="44">
        <v>25.0</v>
      </c>
      <c r="AV109" s="44">
        <v>7.0</v>
      </c>
      <c r="AW109" s="44">
        <v>25.0</v>
      </c>
      <c r="AX109" s="44">
        <v>235.0</v>
      </c>
      <c r="AY109" s="44"/>
      <c r="AZ109" s="44">
        <v>145.0</v>
      </c>
      <c r="BA109" s="44"/>
      <c r="BB109" s="44">
        <v>398.0</v>
      </c>
      <c r="BC109" s="44"/>
      <c r="BD109" s="44">
        <v>313.0</v>
      </c>
      <c r="BE109" s="44"/>
      <c r="BF109" s="44">
        <v>81.0</v>
      </c>
      <c r="BG109" s="44"/>
      <c r="BH109" s="44">
        <v>65.0</v>
      </c>
      <c r="BI109" s="44"/>
      <c r="BJ109" s="44">
        <v>315.0</v>
      </c>
      <c r="BK109" s="44"/>
      <c r="BL109" s="44">
        <v>20.0</v>
      </c>
      <c r="BM109" s="44"/>
      <c r="BN109" s="44">
        <v>210.0</v>
      </c>
      <c r="BO109" s="44"/>
      <c r="BP109" s="44">
        <v>51.0</v>
      </c>
      <c r="BQ109" s="44"/>
      <c r="BR109" s="44">
        <v>96.0</v>
      </c>
      <c r="BS109" s="44"/>
      <c r="BT109" s="44">
        <v>157.0</v>
      </c>
      <c r="BU109" s="44"/>
      <c r="BV109" s="44">
        <v>175.0</v>
      </c>
      <c r="BW109" s="44"/>
      <c r="BX109" s="44">
        <v>207.0</v>
      </c>
      <c r="BY109" s="44"/>
      <c r="BZ109" s="44">
        <v>123.0</v>
      </c>
      <c r="CA109" s="44"/>
      <c r="CB109" s="44">
        <v>74.0</v>
      </c>
      <c r="CC109" s="44"/>
      <c r="CD109" s="44">
        <v>60.0</v>
      </c>
      <c r="CE109" s="44"/>
      <c r="CF109" s="44">
        <v>84.0</v>
      </c>
      <c r="CG109" s="44"/>
      <c r="CH109" s="44">
        <v>313.0</v>
      </c>
      <c r="CI109" s="44"/>
      <c r="CJ109" s="44">
        <v>198.0</v>
      </c>
      <c r="CK109" s="44"/>
      <c r="CL109" s="44">
        <v>155.0</v>
      </c>
      <c r="CM109" s="44"/>
      <c r="CN109" s="44">
        <v>731.0</v>
      </c>
      <c r="CO109" s="44"/>
      <c r="CP109" s="44"/>
      <c r="CQ109" s="44">
        <v>903.0</v>
      </c>
    </row>
    <row r="110" ht="15.75" customHeight="1">
      <c r="A110" s="44">
        <v>5911.0</v>
      </c>
      <c r="B110" s="44" t="s">
        <v>269</v>
      </c>
      <c r="C110" s="44" t="s">
        <v>643</v>
      </c>
      <c r="D110" s="44">
        <v>271416.0</v>
      </c>
      <c r="E110" s="44">
        <v>279538.0</v>
      </c>
      <c r="F110" s="44">
        <v>165855.0</v>
      </c>
      <c r="G110" s="44">
        <v>140112.0</v>
      </c>
      <c r="H110" s="44">
        <v>1364.0</v>
      </c>
      <c r="I110" s="44">
        <v>1803.0</v>
      </c>
      <c r="J110" s="44">
        <v>164491.0</v>
      </c>
      <c r="K110" s="44">
        <v>138309.0</v>
      </c>
      <c r="L110" s="44">
        <v>32600.0</v>
      </c>
      <c r="M110" s="44">
        <v>34655.0</v>
      </c>
      <c r="N110" s="44">
        <v>37844.0</v>
      </c>
      <c r="O110" s="44">
        <v>54856.0</v>
      </c>
      <c r="P110" s="44">
        <v>40110.0</v>
      </c>
      <c r="Q110" s="44">
        <v>16380.0</v>
      </c>
      <c r="R110" s="44">
        <v>9336.0</v>
      </c>
      <c r="S110" s="44">
        <v>9240.0</v>
      </c>
      <c r="T110" s="44">
        <v>15598.0</v>
      </c>
      <c r="U110" s="44">
        <v>7878.0</v>
      </c>
      <c r="V110" s="44"/>
      <c r="W110" s="44"/>
      <c r="X110" s="44">
        <v>9186.0</v>
      </c>
      <c r="Y110" s="44">
        <v>4422.0</v>
      </c>
      <c r="Z110" s="44">
        <v>962.0</v>
      </c>
      <c r="AA110" s="44">
        <v>530.0</v>
      </c>
      <c r="AB110" s="44">
        <v>1273.0</v>
      </c>
      <c r="AC110" s="44">
        <v>2435.0</v>
      </c>
      <c r="AD110" s="44">
        <v>2751.0</v>
      </c>
      <c r="AE110" s="44">
        <v>2040.0</v>
      </c>
      <c r="AF110" s="44">
        <v>328.0</v>
      </c>
      <c r="AG110" s="44">
        <v>1215.0</v>
      </c>
      <c r="AH110" s="44">
        <v>1038.0</v>
      </c>
      <c r="AI110" s="44">
        <v>617.0</v>
      </c>
      <c r="AJ110" s="44">
        <v>710.0</v>
      </c>
      <c r="AK110" s="44">
        <v>308.0</v>
      </c>
      <c r="AL110" s="44">
        <v>5341.0</v>
      </c>
      <c r="AM110" s="44">
        <v>1121.0</v>
      </c>
      <c r="AN110" s="44">
        <v>242.0</v>
      </c>
      <c r="AO110" s="44">
        <v>346.0</v>
      </c>
      <c r="AP110" s="44">
        <v>96.0</v>
      </c>
      <c r="AQ110" s="44">
        <v>42.0</v>
      </c>
      <c r="AR110" s="44">
        <v>78.0</v>
      </c>
      <c r="AS110" s="44">
        <v>106.0</v>
      </c>
      <c r="AT110" s="44">
        <v>220.0</v>
      </c>
      <c r="AU110" s="44">
        <v>183.0</v>
      </c>
      <c r="AV110" s="44">
        <v>39.0</v>
      </c>
      <c r="AW110" s="44">
        <v>33.0</v>
      </c>
      <c r="AX110" s="44">
        <v>443.0</v>
      </c>
      <c r="AY110" s="44"/>
      <c r="AZ110" s="44">
        <v>221.0</v>
      </c>
      <c r="BA110" s="44"/>
      <c r="BB110" s="44">
        <v>183.0</v>
      </c>
      <c r="BC110" s="44"/>
      <c r="BD110" s="44">
        <v>731.0</v>
      </c>
      <c r="BE110" s="44"/>
      <c r="BF110" s="44">
        <v>144.0</v>
      </c>
      <c r="BG110" s="44"/>
      <c r="BH110" s="44">
        <v>86.0</v>
      </c>
      <c r="BI110" s="44"/>
      <c r="BJ110" s="44">
        <v>590.0</v>
      </c>
      <c r="BK110" s="44"/>
      <c r="BL110" s="44">
        <v>25.0</v>
      </c>
      <c r="BM110" s="44"/>
      <c r="BN110" s="44">
        <v>312.0</v>
      </c>
      <c r="BO110" s="44"/>
      <c r="BP110" s="44">
        <v>215.0</v>
      </c>
      <c r="BQ110" s="44"/>
      <c r="BR110" s="44">
        <v>144.0</v>
      </c>
      <c r="BS110" s="44"/>
      <c r="BT110" s="44">
        <v>150.0</v>
      </c>
      <c r="BU110" s="44"/>
      <c r="BV110" s="44">
        <v>273.0</v>
      </c>
      <c r="BW110" s="44"/>
      <c r="BX110" s="44">
        <v>381.0</v>
      </c>
      <c r="BY110" s="44"/>
      <c r="BZ110" s="44">
        <v>136.0</v>
      </c>
      <c r="CA110" s="44"/>
      <c r="CB110" s="44">
        <v>153.0</v>
      </c>
      <c r="CC110" s="44"/>
      <c r="CD110" s="44">
        <v>109.0</v>
      </c>
      <c r="CE110" s="44"/>
      <c r="CF110" s="44">
        <v>172.0</v>
      </c>
      <c r="CG110" s="44"/>
      <c r="CH110" s="44">
        <v>421.0</v>
      </c>
      <c r="CI110" s="44"/>
      <c r="CJ110" s="44">
        <v>401.0</v>
      </c>
      <c r="CK110" s="44"/>
      <c r="CL110" s="44">
        <v>269.0</v>
      </c>
      <c r="CM110" s="44"/>
      <c r="CN110" s="44">
        <v>1180.0</v>
      </c>
      <c r="CO110" s="44"/>
      <c r="CP110" s="44"/>
      <c r="CQ110" s="44">
        <v>1902.0</v>
      </c>
    </row>
    <row r="111" ht="15.75" customHeight="1">
      <c r="A111" s="44">
        <v>5913.0</v>
      </c>
      <c r="B111" s="44" t="s">
        <v>270</v>
      </c>
      <c r="C111" s="44" t="s">
        <v>643</v>
      </c>
      <c r="D111" s="44">
        <v>412595.0</v>
      </c>
      <c r="E111" s="44">
        <v>420999.0</v>
      </c>
      <c r="F111" s="44">
        <v>241207.0</v>
      </c>
      <c r="G111" s="44">
        <v>199861.0</v>
      </c>
      <c r="H111" s="44">
        <v>1679.0</v>
      </c>
      <c r="I111" s="44">
        <v>3146.0</v>
      </c>
      <c r="J111" s="44">
        <v>239528.0</v>
      </c>
      <c r="K111" s="44">
        <v>196715.0</v>
      </c>
      <c r="L111" s="44">
        <v>46156.0</v>
      </c>
      <c r="M111" s="44">
        <v>49130.0</v>
      </c>
      <c r="N111" s="44">
        <v>54803.0</v>
      </c>
      <c r="O111" s="44">
        <v>77250.0</v>
      </c>
      <c r="P111" s="44">
        <v>59764.0</v>
      </c>
      <c r="Q111" s="44">
        <v>24623.0</v>
      </c>
      <c r="R111" s="44">
        <v>13420.0</v>
      </c>
      <c r="S111" s="44">
        <v>12770.0</v>
      </c>
      <c r="T111" s="44">
        <v>22013.0</v>
      </c>
      <c r="U111" s="44">
        <v>11693.0</v>
      </c>
      <c r="V111" s="44"/>
      <c r="W111" s="44"/>
      <c r="X111" s="44">
        <v>14207.0</v>
      </c>
      <c r="Y111" s="44">
        <v>5957.0</v>
      </c>
      <c r="Z111" s="44">
        <v>1400.0</v>
      </c>
      <c r="AA111" s="44">
        <v>641.0</v>
      </c>
      <c r="AB111" s="44">
        <v>2218.0</v>
      </c>
      <c r="AC111" s="44">
        <v>3968.0</v>
      </c>
      <c r="AD111" s="44">
        <v>3975.0</v>
      </c>
      <c r="AE111" s="44">
        <v>2604.0</v>
      </c>
      <c r="AF111" s="44">
        <v>441.0</v>
      </c>
      <c r="AG111" s="44">
        <v>1998.0</v>
      </c>
      <c r="AH111" s="44">
        <v>1440.0</v>
      </c>
      <c r="AI111" s="44">
        <v>862.0</v>
      </c>
      <c r="AJ111" s="44">
        <v>1097.0</v>
      </c>
      <c r="AK111" s="44">
        <v>364.0</v>
      </c>
      <c r="AL111" s="44">
        <v>7752.0</v>
      </c>
      <c r="AM111" s="44">
        <v>1769.0</v>
      </c>
      <c r="AN111" s="44">
        <v>354.0</v>
      </c>
      <c r="AO111" s="44">
        <v>669.0</v>
      </c>
      <c r="AP111" s="44">
        <v>119.0</v>
      </c>
      <c r="AQ111" s="44">
        <v>69.0</v>
      </c>
      <c r="AR111" s="44">
        <v>162.0</v>
      </c>
      <c r="AS111" s="44">
        <v>229.0</v>
      </c>
      <c r="AT111" s="44">
        <v>180.0</v>
      </c>
      <c r="AU111" s="44">
        <v>261.0</v>
      </c>
      <c r="AV111" s="44">
        <v>22.0</v>
      </c>
      <c r="AW111" s="44">
        <v>52.0</v>
      </c>
      <c r="AX111" s="44">
        <v>648.0</v>
      </c>
      <c r="AY111" s="44"/>
      <c r="AZ111" s="44">
        <v>367.0</v>
      </c>
      <c r="BA111" s="44"/>
      <c r="BB111" s="44">
        <v>146.0</v>
      </c>
      <c r="BC111" s="44"/>
      <c r="BD111" s="44">
        <v>1340.0</v>
      </c>
      <c r="BE111" s="44"/>
      <c r="BF111" s="44">
        <v>243.0</v>
      </c>
      <c r="BG111" s="44"/>
      <c r="BH111" s="44">
        <v>186.0</v>
      </c>
      <c r="BI111" s="44"/>
      <c r="BJ111" s="44">
        <v>860.0</v>
      </c>
      <c r="BK111" s="44"/>
      <c r="BL111" s="44">
        <v>19.0</v>
      </c>
      <c r="BM111" s="44"/>
      <c r="BN111" s="44">
        <v>525.0</v>
      </c>
      <c r="BO111" s="44"/>
      <c r="BP111" s="44">
        <v>633.0</v>
      </c>
      <c r="BQ111" s="44"/>
      <c r="BR111" s="44">
        <v>192.0</v>
      </c>
      <c r="BS111" s="44"/>
      <c r="BT111" s="44">
        <v>211.0</v>
      </c>
      <c r="BU111" s="44"/>
      <c r="BV111" s="44">
        <v>313.0</v>
      </c>
      <c r="BW111" s="44"/>
      <c r="BX111" s="44">
        <v>622.0</v>
      </c>
      <c r="BY111" s="44"/>
      <c r="BZ111" s="44">
        <v>174.0</v>
      </c>
      <c r="CA111" s="44"/>
      <c r="CB111" s="44">
        <v>200.0</v>
      </c>
      <c r="CC111" s="44"/>
      <c r="CD111" s="44">
        <v>128.0</v>
      </c>
      <c r="CE111" s="44"/>
      <c r="CF111" s="44">
        <v>262.0</v>
      </c>
      <c r="CG111" s="44"/>
      <c r="CH111" s="44">
        <v>481.0</v>
      </c>
      <c r="CI111" s="44"/>
      <c r="CJ111" s="44">
        <v>513.0</v>
      </c>
      <c r="CK111" s="44"/>
      <c r="CL111" s="44">
        <v>321.0</v>
      </c>
      <c r="CM111" s="44"/>
      <c r="CN111" s="44">
        <v>1621.0</v>
      </c>
      <c r="CO111" s="44"/>
      <c r="CP111" s="44"/>
      <c r="CQ111" s="44">
        <v>1806.0</v>
      </c>
    </row>
    <row r="112" ht="15.75" customHeight="1">
      <c r="A112" s="44">
        <v>5914.0</v>
      </c>
      <c r="B112" s="44" t="s">
        <v>271</v>
      </c>
      <c r="C112" s="44" t="s">
        <v>643</v>
      </c>
      <c r="D112" s="44">
        <v>130560.0</v>
      </c>
      <c r="E112" s="44">
        <v>135884.0</v>
      </c>
      <c r="F112" s="44">
        <v>72691.0</v>
      </c>
      <c r="G112" s="44">
        <v>65301.0</v>
      </c>
      <c r="H112" s="44">
        <v>641.0</v>
      </c>
      <c r="I112" s="44">
        <v>1037.0</v>
      </c>
      <c r="J112" s="44">
        <v>72050.0</v>
      </c>
      <c r="K112" s="44">
        <v>64264.0</v>
      </c>
      <c r="L112" s="44">
        <v>17401.0</v>
      </c>
      <c r="M112" s="44">
        <v>19551.0</v>
      </c>
      <c r="N112" s="44">
        <v>16076.0</v>
      </c>
      <c r="O112" s="44">
        <v>25297.0</v>
      </c>
      <c r="P112" s="44">
        <v>13200.0</v>
      </c>
      <c r="Q112" s="44">
        <v>5049.0</v>
      </c>
      <c r="R112" s="44">
        <v>3151.0</v>
      </c>
      <c r="S112" s="44">
        <v>3353.0</v>
      </c>
      <c r="T112" s="44">
        <v>9077.0</v>
      </c>
      <c r="U112" s="44">
        <v>4058.0</v>
      </c>
      <c r="V112" s="44"/>
      <c r="W112" s="44"/>
      <c r="X112" s="44">
        <v>4644.0</v>
      </c>
      <c r="Y112" s="44">
        <v>2188.0</v>
      </c>
      <c r="Z112" s="44">
        <v>542.0</v>
      </c>
      <c r="AA112" s="44">
        <v>206.0</v>
      </c>
      <c r="AB112" s="44">
        <v>537.0</v>
      </c>
      <c r="AC112" s="44">
        <v>839.0</v>
      </c>
      <c r="AD112" s="44">
        <v>1419.0</v>
      </c>
      <c r="AE112" s="44">
        <v>947.0</v>
      </c>
      <c r="AF112" s="44">
        <v>170.0</v>
      </c>
      <c r="AG112" s="44">
        <v>430.0</v>
      </c>
      <c r="AH112" s="44">
        <v>561.0</v>
      </c>
      <c r="AI112" s="44">
        <v>314.0</v>
      </c>
      <c r="AJ112" s="44">
        <v>348.0</v>
      </c>
      <c r="AK112" s="44">
        <v>101.0</v>
      </c>
      <c r="AL112" s="44">
        <v>1610.0</v>
      </c>
      <c r="AM112" s="44">
        <v>276.0</v>
      </c>
      <c r="AN112" s="44">
        <v>107.0</v>
      </c>
      <c r="AO112" s="44">
        <v>172.0</v>
      </c>
      <c r="AP112" s="44">
        <v>64.0</v>
      </c>
      <c r="AQ112" s="44">
        <v>32.0</v>
      </c>
      <c r="AR112" s="44">
        <v>30.0</v>
      </c>
      <c r="AS112" s="44">
        <v>36.0</v>
      </c>
      <c r="AT112" s="44">
        <v>83.0</v>
      </c>
      <c r="AU112" s="44">
        <v>65.0</v>
      </c>
      <c r="AV112" s="44">
        <v>7.0</v>
      </c>
      <c r="AW112" s="44">
        <v>10.0</v>
      </c>
      <c r="AX112" s="44">
        <v>162.0</v>
      </c>
      <c r="AY112" s="44"/>
      <c r="AZ112" s="44">
        <v>119.0</v>
      </c>
      <c r="BA112" s="44"/>
      <c r="BB112" s="44">
        <v>95.0</v>
      </c>
      <c r="BC112" s="44"/>
      <c r="BD112" s="44">
        <v>736.0</v>
      </c>
      <c r="BE112" s="44"/>
      <c r="BF112" s="44">
        <v>44.0</v>
      </c>
      <c r="BG112" s="44"/>
      <c r="BH112" s="44">
        <v>40.0</v>
      </c>
      <c r="BI112" s="44"/>
      <c r="BJ112" s="44">
        <v>174.0</v>
      </c>
      <c r="BK112" s="44"/>
      <c r="BL112" s="44">
        <v>17.0</v>
      </c>
      <c r="BM112" s="44"/>
      <c r="BN112" s="44">
        <v>189.0</v>
      </c>
      <c r="BO112" s="44"/>
      <c r="BP112" s="44">
        <v>62.0</v>
      </c>
      <c r="BQ112" s="44"/>
      <c r="BR112" s="44">
        <v>58.0</v>
      </c>
      <c r="BS112" s="44"/>
      <c r="BT112" s="44">
        <v>81.0</v>
      </c>
      <c r="BU112" s="44"/>
      <c r="BV112" s="44">
        <v>93.0</v>
      </c>
      <c r="BW112" s="44"/>
      <c r="BX112" s="44">
        <v>196.0</v>
      </c>
      <c r="BY112" s="44"/>
      <c r="BZ112" s="44">
        <v>69.0</v>
      </c>
      <c r="CA112" s="44"/>
      <c r="CB112" s="44">
        <v>54.0</v>
      </c>
      <c r="CC112" s="44"/>
      <c r="CD112" s="44">
        <v>32.0</v>
      </c>
      <c r="CE112" s="44"/>
      <c r="CF112" s="44">
        <v>48.0</v>
      </c>
      <c r="CG112" s="44"/>
      <c r="CH112" s="44">
        <v>102.0</v>
      </c>
      <c r="CI112" s="44"/>
      <c r="CJ112" s="44">
        <v>212.0</v>
      </c>
      <c r="CK112" s="44"/>
      <c r="CL112" s="44">
        <v>124.0</v>
      </c>
      <c r="CM112" s="44"/>
      <c r="CN112" s="44">
        <v>316.0</v>
      </c>
      <c r="CO112" s="44"/>
      <c r="CP112" s="44"/>
      <c r="CQ112" s="44">
        <v>1340.0</v>
      </c>
    </row>
    <row r="113" ht="15.75" customHeight="1">
      <c r="A113" s="44">
        <v>5915.0</v>
      </c>
      <c r="B113" s="44" t="s">
        <v>272</v>
      </c>
      <c r="C113" s="44" t="s">
        <v>643</v>
      </c>
      <c r="D113" s="44">
        <v>125696.0</v>
      </c>
      <c r="E113" s="44">
        <v>127995.0</v>
      </c>
      <c r="F113" s="44">
        <v>72575.0</v>
      </c>
      <c r="G113" s="44">
        <v>68038.0</v>
      </c>
      <c r="H113" s="44">
        <v>601.0</v>
      </c>
      <c r="I113" s="44">
        <v>1365.0</v>
      </c>
      <c r="J113" s="44">
        <v>71974.0</v>
      </c>
      <c r="K113" s="44">
        <v>66673.0</v>
      </c>
      <c r="L113" s="44">
        <v>19513.0</v>
      </c>
      <c r="M113" s="44">
        <v>24820.0</v>
      </c>
      <c r="N113" s="44">
        <v>16598.0</v>
      </c>
      <c r="O113" s="44">
        <v>25699.0</v>
      </c>
      <c r="P113" s="44">
        <v>13850.0</v>
      </c>
      <c r="Q113" s="44">
        <v>4273.0</v>
      </c>
      <c r="R113" s="44">
        <v>2960.0</v>
      </c>
      <c r="S113" s="44">
        <v>3096.0</v>
      </c>
      <c r="T113" s="44">
        <v>7847.0</v>
      </c>
      <c r="U113" s="44">
        <v>2980.0</v>
      </c>
      <c r="V113" s="44"/>
      <c r="W113" s="44"/>
      <c r="X113" s="44">
        <v>4182.0</v>
      </c>
      <c r="Y113" s="44">
        <v>1767.0</v>
      </c>
      <c r="Z113" s="44">
        <v>488.0</v>
      </c>
      <c r="AA113" s="44">
        <v>156.0</v>
      </c>
      <c r="AB113" s="44">
        <v>579.0</v>
      </c>
      <c r="AC113" s="44">
        <v>873.0</v>
      </c>
      <c r="AD113" s="44">
        <v>1140.0</v>
      </c>
      <c r="AE113" s="44">
        <v>708.0</v>
      </c>
      <c r="AF113" s="44">
        <v>148.0</v>
      </c>
      <c r="AG113" s="44">
        <v>733.0</v>
      </c>
      <c r="AH113" s="44">
        <v>465.0</v>
      </c>
      <c r="AI113" s="44">
        <v>275.0</v>
      </c>
      <c r="AJ113" s="44">
        <v>250.0</v>
      </c>
      <c r="AK113" s="44">
        <v>50.0</v>
      </c>
      <c r="AL113" s="44">
        <v>1403.0</v>
      </c>
      <c r="AM113" s="44">
        <v>278.0</v>
      </c>
      <c r="AN113" s="44">
        <v>111.0</v>
      </c>
      <c r="AO113" s="44">
        <v>173.0</v>
      </c>
      <c r="AP113" s="44">
        <v>40.0</v>
      </c>
      <c r="AQ113" s="44">
        <v>22.0</v>
      </c>
      <c r="AR113" s="44">
        <v>19.0</v>
      </c>
      <c r="AS113" s="44">
        <v>35.0</v>
      </c>
      <c r="AT113" s="44">
        <v>17.0</v>
      </c>
      <c r="AU113" s="44">
        <v>18.0</v>
      </c>
      <c r="AV113" s="44">
        <v>7.0</v>
      </c>
      <c r="AW113" s="44">
        <v>10.0</v>
      </c>
      <c r="AX113" s="44">
        <v>193.0</v>
      </c>
      <c r="AY113" s="44"/>
      <c r="AZ113" s="44">
        <v>95.0</v>
      </c>
      <c r="BA113" s="44"/>
      <c r="BB113" s="44">
        <v>46.0</v>
      </c>
      <c r="BC113" s="44"/>
      <c r="BD113" s="44">
        <v>468.0</v>
      </c>
      <c r="BE113" s="44"/>
      <c r="BF113" s="44">
        <v>39.0</v>
      </c>
      <c r="BG113" s="44"/>
      <c r="BH113" s="44">
        <v>39.0</v>
      </c>
      <c r="BI113" s="44"/>
      <c r="BJ113" s="44">
        <v>106.0</v>
      </c>
      <c r="BK113" s="44"/>
      <c r="BL113" s="44">
        <v>13.0</v>
      </c>
      <c r="BM113" s="44"/>
      <c r="BN113" s="44">
        <v>127.0</v>
      </c>
      <c r="BO113" s="44"/>
      <c r="BP113" s="44">
        <v>108.0</v>
      </c>
      <c r="BQ113" s="44"/>
      <c r="BR113" s="44">
        <v>41.0</v>
      </c>
      <c r="BS113" s="44"/>
      <c r="BT113" s="44">
        <v>47.0</v>
      </c>
      <c r="BU113" s="44"/>
      <c r="BV113" s="44">
        <v>79.0</v>
      </c>
      <c r="BW113" s="44"/>
      <c r="BX113" s="44">
        <v>131.0</v>
      </c>
      <c r="BY113" s="44"/>
      <c r="BZ113" s="44">
        <v>61.0</v>
      </c>
      <c r="CA113" s="44"/>
      <c r="CB113" s="44">
        <v>47.0</v>
      </c>
      <c r="CC113" s="44"/>
      <c r="CD113" s="44">
        <v>20.0</v>
      </c>
      <c r="CE113" s="44"/>
      <c r="CF113" s="44">
        <v>37.0</v>
      </c>
      <c r="CG113" s="44"/>
      <c r="CH113" s="44">
        <v>91.0</v>
      </c>
      <c r="CI113" s="44"/>
      <c r="CJ113" s="44">
        <v>160.0</v>
      </c>
      <c r="CK113" s="44"/>
      <c r="CL113" s="44">
        <v>88.0</v>
      </c>
      <c r="CM113" s="44"/>
      <c r="CN113" s="44">
        <v>321.0</v>
      </c>
      <c r="CO113" s="44"/>
      <c r="CP113" s="44"/>
      <c r="CQ113" s="44">
        <v>707.0</v>
      </c>
    </row>
    <row r="114" ht="15.75" customHeight="1">
      <c r="A114" s="44">
        <v>5916.0</v>
      </c>
      <c r="B114" s="44" t="s">
        <v>273</v>
      </c>
      <c r="C114" s="44" t="s">
        <v>643</v>
      </c>
      <c r="D114" s="44">
        <v>110657.0</v>
      </c>
      <c r="E114" s="44">
        <v>114782.0</v>
      </c>
      <c r="F114" s="44">
        <v>59376.0</v>
      </c>
      <c r="G114" s="44">
        <v>50556.0</v>
      </c>
      <c r="H114" s="44">
        <v>647.0</v>
      </c>
      <c r="I114" s="44">
        <v>792.0</v>
      </c>
      <c r="J114" s="44">
        <v>58729.0</v>
      </c>
      <c r="K114" s="44">
        <v>49764.0</v>
      </c>
      <c r="L114" s="44">
        <v>11770.0</v>
      </c>
      <c r="M114" s="44">
        <v>13028.0</v>
      </c>
      <c r="N114" s="44">
        <v>15717.0</v>
      </c>
      <c r="O114" s="44">
        <v>21426.0</v>
      </c>
      <c r="P114" s="44">
        <v>10264.0</v>
      </c>
      <c r="Q114" s="44">
        <v>3711.0</v>
      </c>
      <c r="R114" s="44">
        <v>2971.0</v>
      </c>
      <c r="S114" s="44">
        <v>3083.0</v>
      </c>
      <c r="T114" s="44">
        <v>7776.0</v>
      </c>
      <c r="U114" s="44">
        <v>3224.0</v>
      </c>
      <c r="V114" s="44"/>
      <c r="W114" s="44"/>
      <c r="X114" s="44">
        <v>2991.0</v>
      </c>
      <c r="Y114" s="44">
        <v>1165.0</v>
      </c>
      <c r="Z114" s="44">
        <v>333.0</v>
      </c>
      <c r="AA114" s="44">
        <v>197.0</v>
      </c>
      <c r="AB114" s="44">
        <v>590.0</v>
      </c>
      <c r="AC114" s="44">
        <v>868.0</v>
      </c>
      <c r="AD114" s="44">
        <v>1188.0</v>
      </c>
      <c r="AE114" s="44">
        <v>689.0</v>
      </c>
      <c r="AF114" s="44">
        <v>141.0</v>
      </c>
      <c r="AG114" s="44">
        <v>591.0</v>
      </c>
      <c r="AH114" s="44">
        <v>476.0</v>
      </c>
      <c r="AI114" s="44">
        <v>241.0</v>
      </c>
      <c r="AJ114" s="44">
        <v>166.0</v>
      </c>
      <c r="AK114" s="44">
        <v>68.0</v>
      </c>
      <c r="AL114" s="44">
        <v>1422.0</v>
      </c>
      <c r="AM114" s="44">
        <v>311.0</v>
      </c>
      <c r="AN114" s="44">
        <v>90.0</v>
      </c>
      <c r="AO114" s="44">
        <v>143.0</v>
      </c>
      <c r="AP114" s="44">
        <v>29.0</v>
      </c>
      <c r="AQ114" s="44">
        <v>8.0</v>
      </c>
      <c r="AR114" s="44">
        <v>23.0</v>
      </c>
      <c r="AS114" s="44">
        <v>29.0</v>
      </c>
      <c r="AT114" s="44">
        <v>80.0</v>
      </c>
      <c r="AU114" s="44">
        <v>61.0</v>
      </c>
      <c r="AV114" s="44">
        <v>7.0</v>
      </c>
      <c r="AW114" s="44">
        <v>11.0</v>
      </c>
      <c r="AX114" s="44">
        <v>196.0</v>
      </c>
      <c r="AY114" s="44"/>
      <c r="AZ114" s="44">
        <v>108.0</v>
      </c>
      <c r="BA114" s="44"/>
      <c r="BB114" s="44">
        <v>81.0</v>
      </c>
      <c r="BC114" s="44"/>
      <c r="BD114" s="44">
        <v>663.0</v>
      </c>
      <c r="BE114" s="44"/>
      <c r="BF114" s="44">
        <v>45.0</v>
      </c>
      <c r="BG114" s="44"/>
      <c r="BH114" s="44">
        <v>38.0</v>
      </c>
      <c r="BI114" s="44"/>
      <c r="BJ114" s="44">
        <v>121.0</v>
      </c>
      <c r="BK114" s="44"/>
      <c r="BL114" s="44">
        <v>12.0</v>
      </c>
      <c r="BM114" s="44"/>
      <c r="BN114" s="44">
        <v>159.0</v>
      </c>
      <c r="BO114" s="44"/>
      <c r="BP114" s="44">
        <v>40.0</v>
      </c>
      <c r="BQ114" s="44"/>
      <c r="BR114" s="44">
        <v>60.0</v>
      </c>
      <c r="BS114" s="44"/>
      <c r="BT114" s="44">
        <v>58.0</v>
      </c>
      <c r="BU114" s="44"/>
      <c r="BV114" s="44">
        <v>108.0</v>
      </c>
      <c r="BW114" s="44"/>
      <c r="BX114" s="44">
        <v>182.0</v>
      </c>
      <c r="BY114" s="44"/>
      <c r="BZ114" s="44">
        <v>42.0</v>
      </c>
      <c r="CA114" s="44"/>
      <c r="CB114" s="44">
        <v>42.0</v>
      </c>
      <c r="CC114" s="44"/>
      <c r="CD114" s="44">
        <v>26.0</v>
      </c>
      <c r="CE114" s="44"/>
      <c r="CF114" s="44">
        <v>36.0</v>
      </c>
      <c r="CG114" s="44"/>
      <c r="CH114" s="44">
        <v>126.0</v>
      </c>
      <c r="CI114" s="44"/>
      <c r="CJ114" s="44">
        <v>185.0</v>
      </c>
      <c r="CK114" s="44"/>
      <c r="CL114" s="44">
        <v>101.0</v>
      </c>
      <c r="CM114" s="44"/>
      <c r="CN114" s="44">
        <v>266.0</v>
      </c>
      <c r="CO114" s="44"/>
      <c r="CP114" s="44"/>
      <c r="CQ114" s="44">
        <v>910.0</v>
      </c>
    </row>
    <row r="115" ht="15.75" customHeight="1">
      <c r="A115" s="44">
        <v>5954.0</v>
      </c>
      <c r="B115" s="44" t="s">
        <v>274</v>
      </c>
      <c r="C115" s="44" t="s">
        <v>643</v>
      </c>
      <c r="D115" s="44">
        <v>251943.0</v>
      </c>
      <c r="E115" s="44">
        <v>256497.0</v>
      </c>
      <c r="F115" s="44">
        <v>156316.0</v>
      </c>
      <c r="G115" s="44">
        <v>134030.0</v>
      </c>
      <c r="H115" s="44">
        <v>1202.0</v>
      </c>
      <c r="I115" s="44">
        <v>1781.0</v>
      </c>
      <c r="J115" s="44">
        <v>155114.0</v>
      </c>
      <c r="K115" s="44">
        <v>132249.0</v>
      </c>
      <c r="L115" s="44">
        <v>35800.0</v>
      </c>
      <c r="M115" s="44">
        <v>37469.0</v>
      </c>
      <c r="N115" s="44">
        <v>35666.0</v>
      </c>
      <c r="O115" s="44">
        <v>51567.0</v>
      </c>
      <c r="P115" s="44">
        <v>36561.0</v>
      </c>
      <c r="Q115" s="44">
        <v>14202.0</v>
      </c>
      <c r="R115" s="44">
        <v>6316.0</v>
      </c>
      <c r="S115" s="44">
        <v>6966.0</v>
      </c>
      <c r="T115" s="44">
        <v>14231.0</v>
      </c>
      <c r="U115" s="44">
        <v>7832.0</v>
      </c>
      <c r="V115" s="44"/>
      <c r="W115" s="44"/>
      <c r="X115" s="44">
        <v>10042.0</v>
      </c>
      <c r="Y115" s="44">
        <v>5068.0</v>
      </c>
      <c r="Z115" s="44">
        <v>832.0</v>
      </c>
      <c r="AA115" s="44">
        <v>561.0</v>
      </c>
      <c r="AB115" s="44">
        <v>1530.0</v>
      </c>
      <c r="AC115" s="44">
        <v>1857.0</v>
      </c>
      <c r="AD115" s="44">
        <v>2831.0</v>
      </c>
      <c r="AE115" s="44">
        <v>1908.0</v>
      </c>
      <c r="AF115" s="44">
        <v>249.0</v>
      </c>
      <c r="AG115" s="44">
        <v>707.0</v>
      </c>
      <c r="AH115" s="44">
        <v>1058.0</v>
      </c>
      <c r="AI115" s="44">
        <v>616.0</v>
      </c>
      <c r="AJ115" s="44">
        <v>717.0</v>
      </c>
      <c r="AK115" s="44">
        <v>294.0</v>
      </c>
      <c r="AL115" s="44">
        <v>3819.0</v>
      </c>
      <c r="AM115" s="44">
        <v>725.0</v>
      </c>
      <c r="AN115" s="44">
        <v>180.0</v>
      </c>
      <c r="AO115" s="44">
        <v>300.0</v>
      </c>
      <c r="AP115" s="44">
        <v>91.0</v>
      </c>
      <c r="AQ115" s="44">
        <v>40.0</v>
      </c>
      <c r="AR115" s="44">
        <v>78.0</v>
      </c>
      <c r="AS115" s="44">
        <v>95.0</v>
      </c>
      <c r="AT115" s="44">
        <v>134.0</v>
      </c>
      <c r="AU115" s="44">
        <v>154.0</v>
      </c>
      <c r="AV115" s="44">
        <v>13.0</v>
      </c>
      <c r="AW115" s="44">
        <v>32.0</v>
      </c>
      <c r="AX115" s="44">
        <v>352.0</v>
      </c>
      <c r="AY115" s="44"/>
      <c r="AZ115" s="44">
        <v>213.0</v>
      </c>
      <c r="BA115" s="44"/>
      <c r="BB115" s="44">
        <v>245.0</v>
      </c>
      <c r="BC115" s="44"/>
      <c r="BD115" s="44">
        <v>411.0</v>
      </c>
      <c r="BE115" s="44"/>
      <c r="BF115" s="44">
        <v>124.0</v>
      </c>
      <c r="BG115" s="44"/>
      <c r="BH115" s="44">
        <v>104.0</v>
      </c>
      <c r="BI115" s="44"/>
      <c r="BJ115" s="44">
        <v>417.0</v>
      </c>
      <c r="BK115" s="44"/>
      <c r="BL115" s="44">
        <v>36.0</v>
      </c>
      <c r="BM115" s="44"/>
      <c r="BN115" s="44">
        <v>339.0</v>
      </c>
      <c r="BO115" s="44"/>
      <c r="BP115" s="44">
        <v>79.0</v>
      </c>
      <c r="BQ115" s="44"/>
      <c r="BR115" s="44">
        <v>121.0</v>
      </c>
      <c r="BS115" s="44"/>
      <c r="BT115" s="44">
        <v>146.0</v>
      </c>
      <c r="BU115" s="44"/>
      <c r="BV115" s="44">
        <v>186.0</v>
      </c>
      <c r="BW115" s="44"/>
      <c r="BX115" s="44">
        <v>329.0</v>
      </c>
      <c r="BY115" s="44"/>
      <c r="BZ115" s="44">
        <v>95.0</v>
      </c>
      <c r="CA115" s="44"/>
      <c r="CB115" s="44">
        <v>96.0</v>
      </c>
      <c r="CC115" s="44"/>
      <c r="CD115" s="44">
        <v>77.0</v>
      </c>
      <c r="CE115" s="44"/>
      <c r="CF115" s="44">
        <v>126.0</v>
      </c>
      <c r="CG115" s="44"/>
      <c r="CH115" s="44">
        <v>211.0</v>
      </c>
      <c r="CI115" s="44"/>
      <c r="CJ115" s="44">
        <v>357.0</v>
      </c>
      <c r="CK115" s="44"/>
      <c r="CL115" s="44">
        <v>202.0</v>
      </c>
      <c r="CM115" s="44"/>
      <c r="CN115" s="44">
        <v>700.0</v>
      </c>
      <c r="CO115" s="44"/>
      <c r="CP115" s="44"/>
      <c r="CQ115" s="44">
        <v>1856.0</v>
      </c>
    </row>
    <row r="116" ht="15.75" customHeight="1">
      <c r="A116" s="44">
        <v>5958.0</v>
      </c>
      <c r="B116" s="44" t="s">
        <v>275</v>
      </c>
      <c r="C116" s="44" t="s">
        <v>643</v>
      </c>
      <c r="D116" s="44">
        <v>201504.0</v>
      </c>
      <c r="E116" s="44">
        <v>205528.0</v>
      </c>
      <c r="F116" s="44">
        <v>125070.0</v>
      </c>
      <c r="G116" s="44">
        <v>113822.0</v>
      </c>
      <c r="H116" s="44">
        <v>808.0</v>
      </c>
      <c r="I116" s="44">
        <v>1772.0</v>
      </c>
      <c r="J116" s="44">
        <v>124262.0</v>
      </c>
      <c r="K116" s="44">
        <v>112050.0</v>
      </c>
      <c r="L116" s="44">
        <v>51683.0</v>
      </c>
      <c r="M116" s="44">
        <v>56351.0</v>
      </c>
      <c r="N116" s="44">
        <v>21337.0</v>
      </c>
      <c r="O116" s="44">
        <v>30861.0</v>
      </c>
      <c r="P116" s="44">
        <v>19880.0</v>
      </c>
      <c r="Q116" s="44">
        <v>6501.0</v>
      </c>
      <c r="R116" s="44">
        <v>3535.0</v>
      </c>
      <c r="S116" s="44">
        <v>3493.0</v>
      </c>
      <c r="T116" s="44">
        <v>9206.0</v>
      </c>
      <c r="U116" s="44">
        <v>5111.0</v>
      </c>
      <c r="V116" s="44"/>
      <c r="W116" s="44"/>
      <c r="X116" s="44">
        <v>8422.0</v>
      </c>
      <c r="Y116" s="44">
        <v>4045.0</v>
      </c>
      <c r="Z116" s="44">
        <v>1035.0</v>
      </c>
      <c r="AA116" s="44">
        <v>577.0</v>
      </c>
      <c r="AB116" s="44">
        <v>651.0</v>
      </c>
      <c r="AC116" s="44">
        <v>1171.0</v>
      </c>
      <c r="AD116" s="44">
        <v>1507.0</v>
      </c>
      <c r="AE116" s="44">
        <v>1038.0</v>
      </c>
      <c r="AF116" s="44">
        <v>174.0</v>
      </c>
      <c r="AG116" s="44">
        <v>528.0</v>
      </c>
      <c r="AH116" s="44">
        <v>915.0</v>
      </c>
      <c r="AI116" s="44">
        <v>561.0</v>
      </c>
      <c r="AJ116" s="44">
        <v>494.0</v>
      </c>
      <c r="AK116" s="44">
        <v>179.0</v>
      </c>
      <c r="AL116" s="44">
        <v>2252.0</v>
      </c>
      <c r="AM116" s="44">
        <v>454.0</v>
      </c>
      <c r="AN116" s="44">
        <v>173.0</v>
      </c>
      <c r="AO116" s="44">
        <v>249.0</v>
      </c>
      <c r="AP116" s="44">
        <v>66.0</v>
      </c>
      <c r="AQ116" s="44">
        <v>40.0</v>
      </c>
      <c r="AR116" s="44">
        <v>14.0</v>
      </c>
      <c r="AS116" s="44">
        <v>24.0</v>
      </c>
      <c r="AT116" s="44">
        <v>25.0</v>
      </c>
      <c r="AU116" s="44">
        <v>20.0</v>
      </c>
      <c r="AV116" s="44">
        <v>6.0</v>
      </c>
      <c r="AW116" s="44">
        <v>18.0</v>
      </c>
      <c r="AX116" s="44">
        <v>234.0</v>
      </c>
      <c r="AY116" s="44"/>
      <c r="AZ116" s="44">
        <v>137.0</v>
      </c>
      <c r="BA116" s="44"/>
      <c r="BB116" s="44">
        <v>87.0</v>
      </c>
      <c r="BC116" s="44"/>
      <c r="BD116" s="44">
        <v>113.0</v>
      </c>
      <c r="BE116" s="44"/>
      <c r="BF116" s="44">
        <v>50.0</v>
      </c>
      <c r="BG116" s="44"/>
      <c r="BH116" s="44">
        <v>41.0</v>
      </c>
      <c r="BI116" s="44"/>
      <c r="BJ116" s="44">
        <v>141.0</v>
      </c>
      <c r="BK116" s="44"/>
      <c r="BL116" s="44">
        <v>31.0</v>
      </c>
      <c r="BM116" s="44"/>
      <c r="BN116" s="44">
        <v>181.0</v>
      </c>
      <c r="BO116" s="44"/>
      <c r="BP116" s="44">
        <v>42.0</v>
      </c>
      <c r="BQ116" s="44"/>
      <c r="BR116" s="44">
        <v>97.0</v>
      </c>
      <c r="BS116" s="44"/>
      <c r="BT116" s="44">
        <v>102.0</v>
      </c>
      <c r="BU116" s="44"/>
      <c r="BV116" s="44">
        <v>136.0</v>
      </c>
      <c r="BW116" s="44"/>
      <c r="BX116" s="44">
        <v>215.0</v>
      </c>
      <c r="BY116" s="44"/>
      <c r="BZ116" s="44">
        <v>97.0</v>
      </c>
      <c r="CA116" s="44"/>
      <c r="CB116" s="44">
        <v>65.0</v>
      </c>
      <c r="CC116" s="44"/>
      <c r="CD116" s="44">
        <v>42.0</v>
      </c>
      <c r="CE116" s="44"/>
      <c r="CF116" s="44">
        <v>36.0</v>
      </c>
      <c r="CG116" s="44"/>
      <c r="CH116" s="44">
        <v>141.0</v>
      </c>
      <c r="CI116" s="44"/>
      <c r="CJ116" s="44">
        <v>221.0</v>
      </c>
      <c r="CK116" s="44"/>
      <c r="CL116" s="44">
        <v>170.0</v>
      </c>
      <c r="CM116" s="44"/>
      <c r="CN116" s="44">
        <v>508.0</v>
      </c>
      <c r="CO116" s="44"/>
      <c r="CP116" s="44"/>
      <c r="CQ116" s="44">
        <v>829.0</v>
      </c>
    </row>
    <row r="117" ht="15.75" customHeight="1">
      <c r="A117" s="44">
        <v>5962.0</v>
      </c>
      <c r="B117" s="44" t="s">
        <v>276</v>
      </c>
      <c r="C117" s="44" t="s">
        <v>643</v>
      </c>
      <c r="D117" s="44">
        <v>302136.0</v>
      </c>
      <c r="E117" s="44">
        <v>311957.0</v>
      </c>
      <c r="F117" s="44">
        <v>170134.0</v>
      </c>
      <c r="G117" s="44">
        <v>146283.0</v>
      </c>
      <c r="H117" s="44">
        <v>1480.0</v>
      </c>
      <c r="I117" s="44">
        <v>2116.0</v>
      </c>
      <c r="J117" s="44">
        <v>168654.0</v>
      </c>
      <c r="K117" s="44">
        <v>144167.0</v>
      </c>
      <c r="L117" s="44">
        <v>52808.0</v>
      </c>
      <c r="M117" s="44">
        <v>55471.0</v>
      </c>
      <c r="N117" s="44">
        <v>32827.0</v>
      </c>
      <c r="O117" s="44">
        <v>48283.0</v>
      </c>
      <c r="P117" s="44">
        <v>30402.0</v>
      </c>
      <c r="Q117" s="44">
        <v>10148.0</v>
      </c>
      <c r="R117" s="44">
        <v>6262.0</v>
      </c>
      <c r="S117" s="44">
        <v>6008.0</v>
      </c>
      <c r="T117" s="44">
        <v>16988.0</v>
      </c>
      <c r="U117" s="44">
        <v>9394.0</v>
      </c>
      <c r="V117" s="44"/>
      <c r="W117" s="44"/>
      <c r="X117" s="44">
        <v>11983.0</v>
      </c>
      <c r="Y117" s="44">
        <v>5420.0</v>
      </c>
      <c r="Z117" s="44">
        <v>1240.0</v>
      </c>
      <c r="AA117" s="44">
        <v>507.0</v>
      </c>
      <c r="AB117" s="44">
        <v>1121.0</v>
      </c>
      <c r="AC117" s="44">
        <v>1974.0</v>
      </c>
      <c r="AD117" s="44">
        <v>2934.0</v>
      </c>
      <c r="AE117" s="44">
        <v>1832.0</v>
      </c>
      <c r="AF117" s="44">
        <v>346.0</v>
      </c>
      <c r="AG117" s="44">
        <v>917.0</v>
      </c>
      <c r="AH117" s="44">
        <v>1369.0</v>
      </c>
      <c r="AI117" s="44">
        <v>840.0</v>
      </c>
      <c r="AJ117" s="44">
        <v>980.0</v>
      </c>
      <c r="AK117" s="44">
        <v>343.0</v>
      </c>
      <c r="AL117" s="44">
        <v>3092.0</v>
      </c>
      <c r="AM117" s="44">
        <v>504.0</v>
      </c>
      <c r="AN117" s="44">
        <v>304.0</v>
      </c>
      <c r="AO117" s="44">
        <v>470.0</v>
      </c>
      <c r="AP117" s="44">
        <v>122.0</v>
      </c>
      <c r="AQ117" s="44">
        <v>56.0</v>
      </c>
      <c r="AR117" s="44">
        <v>59.0</v>
      </c>
      <c r="AS117" s="44">
        <v>52.0</v>
      </c>
      <c r="AT117" s="44">
        <v>71.0</v>
      </c>
      <c r="AU117" s="44">
        <v>54.0</v>
      </c>
      <c r="AV117" s="44">
        <v>14.0</v>
      </c>
      <c r="AW117" s="44">
        <v>21.0</v>
      </c>
      <c r="AX117" s="44">
        <v>489.0</v>
      </c>
      <c r="AY117" s="44"/>
      <c r="AZ117" s="44">
        <v>252.0</v>
      </c>
      <c r="BA117" s="44"/>
      <c r="BB117" s="44">
        <v>541.0</v>
      </c>
      <c r="BC117" s="44"/>
      <c r="BD117" s="44">
        <v>605.0</v>
      </c>
      <c r="BE117" s="44"/>
      <c r="BF117" s="44">
        <v>97.0</v>
      </c>
      <c r="BG117" s="44"/>
      <c r="BH117" s="44">
        <v>98.0</v>
      </c>
      <c r="BI117" s="44"/>
      <c r="BJ117" s="44">
        <v>312.0</v>
      </c>
      <c r="BK117" s="44"/>
      <c r="BL117" s="44">
        <v>35.0</v>
      </c>
      <c r="BM117" s="44"/>
      <c r="BN117" s="44">
        <v>398.0</v>
      </c>
      <c r="BO117" s="44"/>
      <c r="BP117" s="44">
        <v>78.0</v>
      </c>
      <c r="BQ117" s="44"/>
      <c r="BR117" s="44">
        <v>155.0</v>
      </c>
      <c r="BS117" s="44"/>
      <c r="BT117" s="44">
        <v>134.0</v>
      </c>
      <c r="BU117" s="44"/>
      <c r="BV117" s="44">
        <v>209.0</v>
      </c>
      <c r="BW117" s="44"/>
      <c r="BX117" s="44">
        <v>395.0</v>
      </c>
      <c r="BY117" s="44"/>
      <c r="BZ117" s="44">
        <v>156.0</v>
      </c>
      <c r="CA117" s="44"/>
      <c r="CB117" s="44">
        <v>114.0</v>
      </c>
      <c r="CC117" s="44"/>
      <c r="CD117" s="44">
        <v>58.0</v>
      </c>
      <c r="CE117" s="44"/>
      <c r="CF117" s="44">
        <v>84.0</v>
      </c>
      <c r="CG117" s="44"/>
      <c r="CH117" s="44">
        <v>228.0</v>
      </c>
      <c r="CI117" s="44"/>
      <c r="CJ117" s="44">
        <v>349.0</v>
      </c>
      <c r="CK117" s="44"/>
      <c r="CL117" s="44">
        <v>253.0</v>
      </c>
      <c r="CM117" s="44"/>
      <c r="CN117" s="44">
        <v>692.0</v>
      </c>
      <c r="CO117" s="44"/>
      <c r="CP117" s="44"/>
      <c r="CQ117" s="44">
        <v>1873.0</v>
      </c>
    </row>
    <row r="118" ht="15.75" customHeight="1">
      <c r="A118" s="44">
        <v>5966.0</v>
      </c>
      <c r="B118" s="44" t="s">
        <v>277</v>
      </c>
      <c r="C118" s="44" t="s">
        <v>643</v>
      </c>
      <c r="D118" s="44">
        <v>102295.0</v>
      </c>
      <c r="E118" s="44">
        <v>103744.0</v>
      </c>
      <c r="F118" s="44">
        <v>64922.0</v>
      </c>
      <c r="G118" s="44">
        <v>56226.0</v>
      </c>
      <c r="H118" s="44">
        <v>454.0</v>
      </c>
      <c r="I118" s="44">
        <v>683.0</v>
      </c>
      <c r="J118" s="44">
        <v>64468.0</v>
      </c>
      <c r="K118" s="44">
        <v>55543.0</v>
      </c>
      <c r="L118" s="44">
        <v>29663.0</v>
      </c>
      <c r="M118" s="44">
        <v>29649.0</v>
      </c>
      <c r="N118" s="44">
        <v>9958.0</v>
      </c>
      <c r="O118" s="44">
        <v>13842.0</v>
      </c>
      <c r="P118" s="44">
        <v>9457.0</v>
      </c>
      <c r="Q118" s="44">
        <v>3058.0</v>
      </c>
      <c r="R118" s="44">
        <v>1617.0</v>
      </c>
      <c r="S118" s="44">
        <v>1485.0</v>
      </c>
      <c r="T118" s="44">
        <v>4728.0</v>
      </c>
      <c r="U118" s="44">
        <v>3278.0</v>
      </c>
      <c r="V118" s="44"/>
      <c r="W118" s="44"/>
      <c r="X118" s="44">
        <v>4390.0</v>
      </c>
      <c r="Y118" s="44">
        <v>1795.0</v>
      </c>
      <c r="Z118" s="44">
        <v>391.0</v>
      </c>
      <c r="AA118" s="44">
        <v>175.0</v>
      </c>
      <c r="AB118" s="44">
        <v>300.0</v>
      </c>
      <c r="AC118" s="44">
        <v>424.0</v>
      </c>
      <c r="AD118" s="44">
        <v>728.0</v>
      </c>
      <c r="AE118" s="44">
        <v>447.0</v>
      </c>
      <c r="AF118" s="44">
        <v>72.0</v>
      </c>
      <c r="AG118" s="44">
        <v>248.0</v>
      </c>
      <c r="AH118" s="44">
        <v>440.0</v>
      </c>
      <c r="AI118" s="44">
        <v>295.0</v>
      </c>
      <c r="AJ118" s="44">
        <v>229.0</v>
      </c>
      <c r="AK118" s="44">
        <v>77.0</v>
      </c>
      <c r="AL118" s="44">
        <v>996.0</v>
      </c>
      <c r="AM118" s="44">
        <v>161.0</v>
      </c>
      <c r="AN118" s="44">
        <v>74.0</v>
      </c>
      <c r="AO118" s="44">
        <v>112.0</v>
      </c>
      <c r="AP118" s="44">
        <v>50.0</v>
      </c>
      <c r="AQ118" s="44">
        <v>17.0</v>
      </c>
      <c r="AR118" s="44">
        <v>19.0</v>
      </c>
      <c r="AS118" s="44">
        <v>17.0</v>
      </c>
      <c r="AT118" s="44">
        <v>17.0</v>
      </c>
      <c r="AU118" s="44">
        <v>11.0</v>
      </c>
      <c r="AV118" s="44">
        <v>11.0</v>
      </c>
      <c r="AW118" s="44">
        <v>20.0</v>
      </c>
      <c r="AX118" s="44">
        <v>95.0</v>
      </c>
      <c r="AY118" s="44"/>
      <c r="AZ118" s="44">
        <v>67.0</v>
      </c>
      <c r="BA118" s="44"/>
      <c r="BB118" s="44">
        <v>46.0</v>
      </c>
      <c r="BC118" s="44"/>
      <c r="BD118" s="44">
        <v>55.0</v>
      </c>
      <c r="BE118" s="44"/>
      <c r="BF118" s="44">
        <v>26.0</v>
      </c>
      <c r="BG118" s="44"/>
      <c r="BH118" s="44">
        <v>26.0</v>
      </c>
      <c r="BI118" s="44"/>
      <c r="BJ118" s="44">
        <v>72.0</v>
      </c>
      <c r="BK118" s="44"/>
      <c r="BL118" s="44">
        <v>47.0</v>
      </c>
      <c r="BM118" s="44"/>
      <c r="BN118" s="44">
        <v>95.0</v>
      </c>
      <c r="BO118" s="44"/>
      <c r="BP118" s="44">
        <v>26.0</v>
      </c>
      <c r="BQ118" s="44"/>
      <c r="BR118" s="44">
        <v>45.0</v>
      </c>
      <c r="BS118" s="44"/>
      <c r="BT118" s="44">
        <v>33.0</v>
      </c>
      <c r="BU118" s="44"/>
      <c r="BV118" s="44">
        <v>70.0</v>
      </c>
      <c r="BW118" s="44"/>
      <c r="BX118" s="44">
        <v>77.0</v>
      </c>
      <c r="BY118" s="44"/>
      <c r="BZ118" s="44">
        <v>65.0</v>
      </c>
      <c r="CA118" s="44"/>
      <c r="CB118" s="44">
        <v>43.0</v>
      </c>
      <c r="CC118" s="44"/>
      <c r="CD118" s="44">
        <v>17.0</v>
      </c>
      <c r="CE118" s="44"/>
      <c r="CF118" s="44">
        <v>11.0</v>
      </c>
      <c r="CG118" s="44"/>
      <c r="CH118" s="44">
        <v>57.0</v>
      </c>
      <c r="CI118" s="44"/>
      <c r="CJ118" s="44">
        <v>82.0</v>
      </c>
      <c r="CK118" s="44"/>
      <c r="CL118" s="44">
        <v>77.0</v>
      </c>
      <c r="CM118" s="44"/>
      <c r="CN118" s="44">
        <v>196.0</v>
      </c>
      <c r="CO118" s="44"/>
      <c r="CP118" s="44"/>
      <c r="CQ118" s="44">
        <v>432.0</v>
      </c>
    </row>
    <row r="119" ht="15.75" customHeight="1">
      <c r="A119" s="44">
        <v>5970.0</v>
      </c>
      <c r="B119" s="44" t="s">
        <v>278</v>
      </c>
      <c r="C119" s="44" t="s">
        <v>643</v>
      </c>
      <c r="D119" s="44">
        <v>211301.0</v>
      </c>
      <c r="E119" s="44">
        <v>215420.0</v>
      </c>
      <c r="F119" s="44">
        <v>130012.0</v>
      </c>
      <c r="G119" s="44">
        <v>115233.0</v>
      </c>
      <c r="H119" s="44">
        <v>983.0</v>
      </c>
      <c r="I119" s="44">
        <v>1717.0</v>
      </c>
      <c r="J119" s="44">
        <v>129029.0</v>
      </c>
      <c r="K119" s="44">
        <v>113516.0</v>
      </c>
      <c r="L119" s="44">
        <v>37646.0</v>
      </c>
      <c r="M119" s="44">
        <v>41006.0</v>
      </c>
      <c r="N119" s="44">
        <v>26496.0</v>
      </c>
      <c r="O119" s="44">
        <v>40356.0</v>
      </c>
      <c r="P119" s="44">
        <v>22787.0</v>
      </c>
      <c r="Q119" s="44">
        <v>8301.0</v>
      </c>
      <c r="R119" s="44">
        <v>5703.0</v>
      </c>
      <c r="S119" s="44">
        <v>5159.0</v>
      </c>
      <c r="T119" s="44">
        <v>13427.0</v>
      </c>
      <c r="U119" s="44">
        <v>7179.0</v>
      </c>
      <c r="V119" s="44"/>
      <c r="W119" s="44"/>
      <c r="X119" s="44">
        <v>8638.0</v>
      </c>
      <c r="Y119" s="44">
        <v>4039.0</v>
      </c>
      <c r="Z119" s="44">
        <v>911.0</v>
      </c>
      <c r="AA119" s="44">
        <v>367.0</v>
      </c>
      <c r="AB119" s="44">
        <v>805.0</v>
      </c>
      <c r="AC119" s="44">
        <v>1215.0</v>
      </c>
      <c r="AD119" s="44">
        <v>1949.0</v>
      </c>
      <c r="AE119" s="44">
        <v>1316.0</v>
      </c>
      <c r="AF119" s="44">
        <v>206.0</v>
      </c>
      <c r="AG119" s="44">
        <v>786.0</v>
      </c>
      <c r="AH119" s="44">
        <v>1012.0</v>
      </c>
      <c r="AI119" s="44">
        <v>585.0</v>
      </c>
      <c r="AJ119" s="44">
        <v>1561.0</v>
      </c>
      <c r="AK119" s="44">
        <v>295.0</v>
      </c>
      <c r="AL119" s="44">
        <v>3107.0</v>
      </c>
      <c r="AM119" s="44">
        <v>510.0</v>
      </c>
      <c r="AN119" s="44">
        <v>217.0</v>
      </c>
      <c r="AO119" s="44">
        <v>314.0</v>
      </c>
      <c r="AP119" s="44">
        <v>143.0</v>
      </c>
      <c r="AQ119" s="44">
        <v>65.0</v>
      </c>
      <c r="AR119" s="44">
        <v>44.0</v>
      </c>
      <c r="AS119" s="44">
        <v>82.0</v>
      </c>
      <c r="AT119" s="44">
        <v>29.0</v>
      </c>
      <c r="AU119" s="44">
        <v>46.0</v>
      </c>
      <c r="AV119" s="44">
        <v>22.0</v>
      </c>
      <c r="AW119" s="44">
        <v>19.0</v>
      </c>
      <c r="AX119" s="44">
        <v>235.0</v>
      </c>
      <c r="AY119" s="44"/>
      <c r="AZ119" s="44">
        <v>170.0</v>
      </c>
      <c r="BA119" s="44"/>
      <c r="BB119" s="44">
        <v>594.0</v>
      </c>
      <c r="BC119" s="44"/>
      <c r="BD119" s="44">
        <v>324.0</v>
      </c>
      <c r="BE119" s="44"/>
      <c r="BF119" s="44">
        <v>68.0</v>
      </c>
      <c r="BG119" s="44"/>
      <c r="BH119" s="44">
        <v>65.0</v>
      </c>
      <c r="BI119" s="44"/>
      <c r="BJ119" s="44">
        <v>281.0</v>
      </c>
      <c r="BK119" s="44"/>
      <c r="BL119" s="44">
        <v>62.0</v>
      </c>
      <c r="BM119" s="44"/>
      <c r="BN119" s="44">
        <v>253.0</v>
      </c>
      <c r="BO119" s="44"/>
      <c r="BP119" s="44">
        <v>64.0</v>
      </c>
      <c r="BQ119" s="44"/>
      <c r="BR119" s="44">
        <v>96.0</v>
      </c>
      <c r="BS119" s="44"/>
      <c r="BT119" s="44">
        <v>120.0</v>
      </c>
      <c r="BU119" s="44"/>
      <c r="BV119" s="44">
        <v>143.0</v>
      </c>
      <c r="BW119" s="44"/>
      <c r="BX119" s="44">
        <v>264.0</v>
      </c>
      <c r="BY119" s="44"/>
      <c r="BZ119" s="44">
        <v>157.0</v>
      </c>
      <c r="CA119" s="44"/>
      <c r="CB119" s="44">
        <v>102.0</v>
      </c>
      <c r="CC119" s="44"/>
      <c r="CD119" s="44">
        <v>54.0</v>
      </c>
      <c r="CE119" s="44"/>
      <c r="CF119" s="44">
        <v>111.0</v>
      </c>
      <c r="CG119" s="44"/>
      <c r="CH119" s="44">
        <v>238.0</v>
      </c>
      <c r="CI119" s="44"/>
      <c r="CJ119" s="44">
        <v>250.0</v>
      </c>
      <c r="CK119" s="44"/>
      <c r="CL119" s="44">
        <v>158.0</v>
      </c>
      <c r="CM119" s="44"/>
      <c r="CN119" s="44">
        <v>517.0</v>
      </c>
      <c r="CO119" s="44"/>
      <c r="CP119" s="44"/>
      <c r="CQ119" s="44">
        <v>1876.0</v>
      </c>
    </row>
    <row r="120" ht="15.75" customHeight="1">
      <c r="A120" s="44">
        <v>5974.0</v>
      </c>
      <c r="B120" s="44" t="s">
        <v>279</v>
      </c>
      <c r="C120" s="44" t="s">
        <v>643</v>
      </c>
      <c r="D120" s="44">
        <v>232462.0</v>
      </c>
      <c r="E120" s="44">
        <v>232293.0</v>
      </c>
      <c r="F120" s="44">
        <v>140546.0</v>
      </c>
      <c r="G120" s="44">
        <v>123332.0</v>
      </c>
      <c r="H120" s="44">
        <v>875.0</v>
      </c>
      <c r="I120" s="44">
        <v>1794.0</v>
      </c>
      <c r="J120" s="44">
        <v>139671.0</v>
      </c>
      <c r="K120" s="44">
        <v>121538.0</v>
      </c>
      <c r="L120" s="44">
        <v>46716.0</v>
      </c>
      <c r="M120" s="44">
        <v>51536.0</v>
      </c>
      <c r="N120" s="44">
        <v>25043.0</v>
      </c>
      <c r="O120" s="44">
        <v>38340.0</v>
      </c>
      <c r="P120" s="44">
        <v>29429.0</v>
      </c>
      <c r="Q120" s="44">
        <v>9841.0</v>
      </c>
      <c r="R120" s="44">
        <v>5003.0</v>
      </c>
      <c r="S120" s="44">
        <v>4531.0</v>
      </c>
      <c r="T120" s="44">
        <v>11331.0</v>
      </c>
      <c r="U120" s="44">
        <v>6002.0</v>
      </c>
      <c r="V120" s="44"/>
      <c r="W120" s="44"/>
      <c r="X120" s="44">
        <v>9811.0</v>
      </c>
      <c r="Y120" s="44">
        <v>4672.0</v>
      </c>
      <c r="Z120" s="44">
        <v>856.0</v>
      </c>
      <c r="AA120" s="44">
        <v>313.0</v>
      </c>
      <c r="AB120" s="44">
        <v>845.0</v>
      </c>
      <c r="AC120" s="44">
        <v>1499.0</v>
      </c>
      <c r="AD120" s="44">
        <v>1915.0</v>
      </c>
      <c r="AE120" s="44">
        <v>1253.0</v>
      </c>
      <c r="AF120" s="44">
        <v>184.0</v>
      </c>
      <c r="AG120" s="44">
        <v>569.0</v>
      </c>
      <c r="AH120" s="44">
        <v>1066.0</v>
      </c>
      <c r="AI120" s="44">
        <v>729.0</v>
      </c>
      <c r="AJ120" s="44">
        <v>589.0</v>
      </c>
      <c r="AK120" s="44">
        <v>238.0</v>
      </c>
      <c r="AL120" s="44">
        <v>2763.0</v>
      </c>
      <c r="AM120" s="44">
        <v>537.0</v>
      </c>
      <c r="AN120" s="44">
        <v>185.0</v>
      </c>
      <c r="AO120" s="44">
        <v>286.0</v>
      </c>
      <c r="AP120" s="44">
        <v>63.0</v>
      </c>
      <c r="AQ120" s="44">
        <v>63.0</v>
      </c>
      <c r="AR120" s="44">
        <v>54.0</v>
      </c>
      <c r="AS120" s="44">
        <v>42.0</v>
      </c>
      <c r="AT120" s="44">
        <v>23.0</v>
      </c>
      <c r="AU120" s="44">
        <v>35.0</v>
      </c>
      <c r="AV120" s="44">
        <v>13.0</v>
      </c>
      <c r="AW120" s="44">
        <v>17.0</v>
      </c>
      <c r="AX120" s="44">
        <v>278.0</v>
      </c>
      <c r="AY120" s="44"/>
      <c r="AZ120" s="44">
        <v>178.0</v>
      </c>
      <c r="BA120" s="44"/>
      <c r="BB120" s="44">
        <v>192.0</v>
      </c>
      <c r="BC120" s="44"/>
      <c r="BD120" s="44">
        <v>122.0</v>
      </c>
      <c r="BE120" s="44"/>
      <c r="BF120" s="44">
        <v>87.0</v>
      </c>
      <c r="BG120" s="44"/>
      <c r="BH120" s="44">
        <v>87.0</v>
      </c>
      <c r="BI120" s="44"/>
      <c r="BJ120" s="44">
        <v>267.0</v>
      </c>
      <c r="BK120" s="44"/>
      <c r="BL120" s="44">
        <v>21.0</v>
      </c>
      <c r="BM120" s="44"/>
      <c r="BN120" s="44">
        <v>270.0</v>
      </c>
      <c r="BO120" s="44"/>
      <c r="BP120" s="44">
        <v>77.0</v>
      </c>
      <c r="BQ120" s="44"/>
      <c r="BR120" s="44">
        <v>124.0</v>
      </c>
      <c r="BS120" s="44"/>
      <c r="BT120" s="44">
        <v>126.0</v>
      </c>
      <c r="BU120" s="44"/>
      <c r="BV120" s="44">
        <v>168.0</v>
      </c>
      <c r="BW120" s="44"/>
      <c r="BX120" s="44">
        <v>231.0</v>
      </c>
      <c r="BY120" s="44"/>
      <c r="BZ120" s="44">
        <v>122.0</v>
      </c>
      <c r="CA120" s="44"/>
      <c r="CB120" s="44">
        <v>97.0</v>
      </c>
      <c r="CC120" s="44"/>
      <c r="CD120" s="44">
        <v>46.0</v>
      </c>
      <c r="CE120" s="44"/>
      <c r="CF120" s="44">
        <v>88.0</v>
      </c>
      <c r="CG120" s="44"/>
      <c r="CH120" s="44">
        <v>190.0</v>
      </c>
      <c r="CI120" s="44"/>
      <c r="CJ120" s="44">
        <v>238.0</v>
      </c>
      <c r="CK120" s="44"/>
      <c r="CL120" s="44">
        <v>197.0</v>
      </c>
      <c r="CM120" s="44"/>
      <c r="CN120" s="44">
        <v>576.0</v>
      </c>
      <c r="CO120" s="44"/>
      <c r="CP120" s="44"/>
      <c r="CQ120" s="44">
        <v>1035.0</v>
      </c>
    </row>
    <row r="121" ht="15.75" customHeight="1">
      <c r="A121" s="44">
        <v>5978.0</v>
      </c>
      <c r="B121" s="44" t="s">
        <v>280</v>
      </c>
      <c r="C121" s="44" t="s">
        <v>643</v>
      </c>
      <c r="D121" s="44">
        <v>304843.0</v>
      </c>
      <c r="E121" s="44">
        <v>309601.0</v>
      </c>
      <c r="F121" s="44">
        <v>181778.0</v>
      </c>
      <c r="G121" s="44">
        <v>158808.0</v>
      </c>
      <c r="H121" s="44">
        <v>1557.0</v>
      </c>
      <c r="I121" s="44">
        <v>2336.0</v>
      </c>
      <c r="J121" s="44">
        <v>180221.0</v>
      </c>
      <c r="K121" s="44">
        <v>156472.0</v>
      </c>
      <c r="L121" s="44">
        <v>43125.0</v>
      </c>
      <c r="M121" s="44">
        <v>45353.0</v>
      </c>
      <c r="N121" s="44">
        <v>45595.0</v>
      </c>
      <c r="O121" s="44">
        <v>66065.0</v>
      </c>
      <c r="P121" s="44">
        <v>37618.0</v>
      </c>
      <c r="Q121" s="44">
        <v>13995.0</v>
      </c>
      <c r="R121" s="44">
        <v>7407.0</v>
      </c>
      <c r="S121" s="44">
        <v>7381.0</v>
      </c>
      <c r="T121" s="44">
        <v>17690.0</v>
      </c>
      <c r="U121" s="44">
        <v>8491.0</v>
      </c>
      <c r="V121" s="44"/>
      <c r="W121" s="44"/>
      <c r="X121" s="44">
        <v>10643.0</v>
      </c>
      <c r="Y121" s="44">
        <v>4633.0</v>
      </c>
      <c r="Z121" s="44">
        <v>1354.0</v>
      </c>
      <c r="AA121" s="44">
        <v>936.0</v>
      </c>
      <c r="AB121" s="44">
        <v>1341.0</v>
      </c>
      <c r="AC121" s="44">
        <v>2537.0</v>
      </c>
      <c r="AD121" s="44">
        <v>2969.0</v>
      </c>
      <c r="AE121" s="44">
        <v>1929.0</v>
      </c>
      <c r="AF121" s="44">
        <v>351.0</v>
      </c>
      <c r="AG121" s="44">
        <v>1348.0</v>
      </c>
      <c r="AH121" s="44">
        <v>1491.0</v>
      </c>
      <c r="AI121" s="44">
        <v>812.0</v>
      </c>
      <c r="AJ121" s="44">
        <v>646.0</v>
      </c>
      <c r="AK121" s="44">
        <v>211.0</v>
      </c>
      <c r="AL121" s="44">
        <v>3625.0</v>
      </c>
      <c r="AM121" s="44">
        <v>727.0</v>
      </c>
      <c r="AN121" s="44">
        <v>300.0</v>
      </c>
      <c r="AO121" s="44">
        <v>458.0</v>
      </c>
      <c r="AP121" s="44">
        <v>107.0</v>
      </c>
      <c r="AQ121" s="44">
        <v>51.0</v>
      </c>
      <c r="AR121" s="44">
        <v>56.0</v>
      </c>
      <c r="AS121" s="44">
        <v>59.0</v>
      </c>
      <c r="AT121" s="44">
        <v>75.0</v>
      </c>
      <c r="AU121" s="44">
        <v>67.0</v>
      </c>
      <c r="AV121" s="44">
        <v>36.0</v>
      </c>
      <c r="AW121" s="44">
        <v>32.0</v>
      </c>
      <c r="AX121" s="44">
        <v>514.0</v>
      </c>
      <c r="AY121" s="44"/>
      <c r="AZ121" s="44">
        <v>267.0</v>
      </c>
      <c r="BA121" s="44"/>
      <c r="BB121" s="44">
        <v>132.0</v>
      </c>
      <c r="BC121" s="44"/>
      <c r="BD121" s="44">
        <v>603.0</v>
      </c>
      <c r="BE121" s="44"/>
      <c r="BF121" s="44">
        <v>111.0</v>
      </c>
      <c r="BG121" s="44"/>
      <c r="BH121" s="44">
        <v>117.0</v>
      </c>
      <c r="BI121" s="44"/>
      <c r="BJ121" s="44">
        <v>276.0</v>
      </c>
      <c r="BK121" s="44"/>
      <c r="BL121" s="44">
        <v>25.0</v>
      </c>
      <c r="BM121" s="44"/>
      <c r="BN121" s="44">
        <v>431.0</v>
      </c>
      <c r="BO121" s="44"/>
      <c r="BP121" s="44">
        <v>190.0</v>
      </c>
      <c r="BQ121" s="44"/>
      <c r="BR121" s="44">
        <v>134.0</v>
      </c>
      <c r="BS121" s="44"/>
      <c r="BT121" s="44">
        <v>137.0</v>
      </c>
      <c r="BU121" s="44"/>
      <c r="BV121" s="44">
        <v>187.0</v>
      </c>
      <c r="BW121" s="44"/>
      <c r="BX121" s="44">
        <v>438.0</v>
      </c>
      <c r="BY121" s="44"/>
      <c r="BZ121" s="44">
        <v>121.0</v>
      </c>
      <c r="CA121" s="44"/>
      <c r="CB121" s="44">
        <v>148.0</v>
      </c>
      <c r="CC121" s="44"/>
      <c r="CD121" s="44">
        <v>71.0</v>
      </c>
      <c r="CE121" s="44"/>
      <c r="CF121" s="44">
        <v>72.0</v>
      </c>
      <c r="CG121" s="44"/>
      <c r="CH121" s="44">
        <v>276.0</v>
      </c>
      <c r="CI121" s="44"/>
      <c r="CJ121" s="44">
        <v>430.0</v>
      </c>
      <c r="CK121" s="44"/>
      <c r="CL121" s="44">
        <v>316.0</v>
      </c>
      <c r="CM121" s="44"/>
      <c r="CN121" s="44">
        <v>796.0</v>
      </c>
      <c r="CO121" s="44"/>
      <c r="CP121" s="44"/>
      <c r="CQ121" s="44">
        <v>1387.0</v>
      </c>
    </row>
    <row r="122" ht="15.75" customHeight="1">
      <c r="A122" s="44">
        <v>6411.0</v>
      </c>
      <c r="B122" s="44" t="s">
        <v>282</v>
      </c>
      <c r="C122" s="44" t="s">
        <v>645</v>
      </c>
      <c r="D122" s="44">
        <v>107437.0</v>
      </c>
      <c r="E122" s="44">
        <v>105493.0</v>
      </c>
      <c r="F122" s="44">
        <v>71045.0</v>
      </c>
      <c r="G122" s="44">
        <v>51129.0</v>
      </c>
      <c r="H122" s="44">
        <v>410.0</v>
      </c>
      <c r="I122" s="44">
        <v>439.0</v>
      </c>
      <c r="J122" s="44">
        <v>70635.0</v>
      </c>
      <c r="K122" s="44">
        <v>50690.0</v>
      </c>
      <c r="L122" s="44">
        <v>11506.0</v>
      </c>
      <c r="M122" s="44">
        <v>11422.0</v>
      </c>
      <c r="N122" s="44">
        <v>10721.0</v>
      </c>
      <c r="O122" s="44">
        <v>13434.0</v>
      </c>
      <c r="P122" s="44">
        <v>23761.0</v>
      </c>
      <c r="Q122" s="44">
        <v>11488.0</v>
      </c>
      <c r="R122" s="44">
        <v>5030.0</v>
      </c>
      <c r="S122" s="44">
        <v>4325.0</v>
      </c>
      <c r="T122" s="44">
        <v>4569.0</v>
      </c>
      <c r="U122" s="44">
        <v>3451.0</v>
      </c>
      <c r="V122" s="44"/>
      <c r="W122" s="44"/>
      <c r="X122" s="44">
        <v>3997.0</v>
      </c>
      <c r="Y122" s="44">
        <v>1971.0</v>
      </c>
      <c r="Z122" s="44">
        <v>528.0</v>
      </c>
      <c r="AA122" s="44">
        <v>291.0</v>
      </c>
      <c r="AB122" s="44">
        <v>850.0</v>
      </c>
      <c r="AC122" s="44">
        <v>1828.0</v>
      </c>
      <c r="AD122" s="44">
        <v>871.0</v>
      </c>
      <c r="AE122" s="44">
        <v>524.0</v>
      </c>
      <c r="AF122" s="44">
        <v>33.0</v>
      </c>
      <c r="AG122" s="44">
        <v>181.0</v>
      </c>
      <c r="AH122" s="44">
        <v>189.0</v>
      </c>
      <c r="AI122" s="44">
        <v>259.0</v>
      </c>
      <c r="AJ122" s="44">
        <v>940.0</v>
      </c>
      <c r="AK122" s="44">
        <v>227.0</v>
      </c>
      <c r="AL122" s="44">
        <v>3656.0</v>
      </c>
      <c r="AM122" s="44">
        <v>653.0</v>
      </c>
      <c r="AN122" s="44">
        <v>59.0</v>
      </c>
      <c r="AO122" s="44">
        <v>127.0</v>
      </c>
      <c r="AP122" s="44">
        <v>38.0</v>
      </c>
      <c r="AQ122" s="44">
        <v>15.0</v>
      </c>
      <c r="AR122" s="44">
        <v>36.0</v>
      </c>
      <c r="AS122" s="44">
        <v>62.0</v>
      </c>
      <c r="AT122" s="44">
        <v>61.0</v>
      </c>
      <c r="AU122" s="44">
        <v>51.0</v>
      </c>
      <c r="AV122" s="44">
        <v>13.0</v>
      </c>
      <c r="AW122" s="44">
        <v>7.0</v>
      </c>
      <c r="AX122" s="44">
        <v>118.0</v>
      </c>
      <c r="AY122" s="44"/>
      <c r="AZ122" s="44">
        <v>63.0</v>
      </c>
      <c r="BA122" s="44"/>
      <c r="BB122" s="44">
        <v>165.0</v>
      </c>
      <c r="BC122" s="44"/>
      <c r="BD122" s="44">
        <v>319.0</v>
      </c>
      <c r="BE122" s="44"/>
      <c r="BF122" s="44">
        <v>90.0</v>
      </c>
      <c r="BG122" s="44"/>
      <c r="BH122" s="44">
        <v>41.0</v>
      </c>
      <c r="BI122" s="44"/>
      <c r="BJ122" s="44">
        <v>580.0</v>
      </c>
      <c r="BK122" s="44"/>
      <c r="BL122" s="44">
        <v>16.0</v>
      </c>
      <c r="BM122" s="44"/>
      <c r="BN122" s="44">
        <v>74.0</v>
      </c>
      <c r="BO122" s="44"/>
      <c r="BP122" s="44">
        <v>19.0</v>
      </c>
      <c r="BQ122" s="44"/>
      <c r="BR122" s="44">
        <v>60.0</v>
      </c>
      <c r="BS122" s="44"/>
      <c r="BT122" s="44">
        <v>46.0</v>
      </c>
      <c r="BU122" s="44"/>
      <c r="BV122" s="44">
        <v>84.0</v>
      </c>
      <c r="BW122" s="44"/>
      <c r="BX122" s="44">
        <v>102.0</v>
      </c>
      <c r="BY122" s="44"/>
      <c r="BZ122" s="44">
        <v>97.0</v>
      </c>
      <c r="CA122" s="44"/>
      <c r="CB122" s="44">
        <v>46.0</v>
      </c>
      <c r="CC122" s="44"/>
      <c r="CD122" s="44">
        <v>77.0</v>
      </c>
      <c r="CE122" s="44"/>
      <c r="CF122" s="44">
        <v>124.0</v>
      </c>
      <c r="CG122" s="44"/>
      <c r="CH122" s="44">
        <v>348.0</v>
      </c>
      <c r="CI122" s="44"/>
      <c r="CJ122" s="44">
        <v>83.0</v>
      </c>
      <c r="CK122" s="44"/>
      <c r="CL122" s="44">
        <v>80.0</v>
      </c>
      <c r="CM122" s="44"/>
      <c r="CN122" s="44">
        <v>1145.0</v>
      </c>
      <c r="CO122" s="44"/>
      <c r="CP122" s="44"/>
      <c r="CQ122" s="44">
        <v>374.0</v>
      </c>
    </row>
    <row r="123" ht="15.75" customHeight="1">
      <c r="A123" s="44">
        <v>6412.0</v>
      </c>
      <c r="B123" s="44" t="s">
        <v>283</v>
      </c>
      <c r="C123" s="44" t="s">
        <v>645</v>
      </c>
      <c r="D123" s="44">
        <v>429856.0</v>
      </c>
      <c r="E123" s="44">
        <v>418278.0</v>
      </c>
      <c r="F123" s="44">
        <v>258304.0</v>
      </c>
      <c r="G123" s="44">
        <v>186201.0</v>
      </c>
      <c r="H123" s="44">
        <v>1371.0</v>
      </c>
      <c r="I123" s="44">
        <v>1446.0</v>
      </c>
      <c r="J123" s="44">
        <v>256933.0</v>
      </c>
      <c r="K123" s="44">
        <v>184755.0</v>
      </c>
      <c r="L123" s="44">
        <v>50517.0</v>
      </c>
      <c r="M123" s="44">
        <v>47256.0</v>
      </c>
      <c r="N123" s="44">
        <v>38729.0</v>
      </c>
      <c r="O123" s="44">
        <v>48905.0</v>
      </c>
      <c r="P123" s="44">
        <v>80382.0</v>
      </c>
      <c r="Q123" s="44">
        <v>34838.0</v>
      </c>
      <c r="R123" s="44">
        <v>16790.0</v>
      </c>
      <c r="S123" s="44">
        <v>15533.0</v>
      </c>
      <c r="T123" s="44">
        <v>17316.0</v>
      </c>
      <c r="U123" s="44">
        <v>14716.0</v>
      </c>
      <c r="V123" s="44"/>
      <c r="W123" s="44"/>
      <c r="X123" s="44">
        <v>19895.0</v>
      </c>
      <c r="Y123" s="44">
        <v>10335.0</v>
      </c>
      <c r="Z123" s="44">
        <v>2455.0</v>
      </c>
      <c r="AA123" s="44">
        <v>1132.0</v>
      </c>
      <c r="AB123" s="44">
        <v>1970.0</v>
      </c>
      <c r="AC123" s="44">
        <v>3608.0</v>
      </c>
      <c r="AD123" s="44">
        <v>2902.0</v>
      </c>
      <c r="AE123" s="44">
        <v>2023.0</v>
      </c>
      <c r="AF123" s="44">
        <v>248.0</v>
      </c>
      <c r="AG123" s="44">
        <v>907.0</v>
      </c>
      <c r="AH123" s="44">
        <v>622.0</v>
      </c>
      <c r="AI123" s="44">
        <v>541.0</v>
      </c>
      <c r="AJ123" s="44">
        <v>1318.0</v>
      </c>
      <c r="AK123" s="44">
        <v>536.0</v>
      </c>
      <c r="AL123" s="44">
        <v>9151.0</v>
      </c>
      <c r="AM123" s="44">
        <v>2038.0</v>
      </c>
      <c r="AN123" s="44">
        <v>230.0</v>
      </c>
      <c r="AO123" s="44">
        <v>534.0</v>
      </c>
      <c r="AP123" s="44">
        <v>185.0</v>
      </c>
      <c r="AQ123" s="44">
        <v>94.0</v>
      </c>
      <c r="AR123" s="44">
        <v>191.0</v>
      </c>
      <c r="AS123" s="44">
        <v>291.0</v>
      </c>
      <c r="AT123" s="44">
        <v>118.0</v>
      </c>
      <c r="AU123" s="44">
        <v>98.0</v>
      </c>
      <c r="AV123" s="44">
        <v>47.0</v>
      </c>
      <c r="AW123" s="44">
        <v>84.0</v>
      </c>
      <c r="AX123" s="44">
        <v>379.0</v>
      </c>
      <c r="AY123" s="44"/>
      <c r="AZ123" s="44">
        <v>241.0</v>
      </c>
      <c r="BA123" s="44"/>
      <c r="BB123" s="44">
        <v>293.0</v>
      </c>
      <c r="BC123" s="44"/>
      <c r="BD123" s="44">
        <v>1719.0</v>
      </c>
      <c r="BE123" s="44"/>
      <c r="BF123" s="44">
        <v>309.0</v>
      </c>
      <c r="BG123" s="44"/>
      <c r="BH123" s="44">
        <v>119.0</v>
      </c>
      <c r="BI123" s="44"/>
      <c r="BJ123" s="44">
        <v>2335.0</v>
      </c>
      <c r="BK123" s="44"/>
      <c r="BL123" s="44">
        <v>31.0</v>
      </c>
      <c r="BM123" s="44"/>
      <c r="BN123" s="44">
        <v>311.0</v>
      </c>
      <c r="BO123" s="44"/>
      <c r="BP123" s="44">
        <v>81.0</v>
      </c>
      <c r="BQ123" s="44"/>
      <c r="BR123" s="44">
        <v>146.0</v>
      </c>
      <c r="BS123" s="44"/>
      <c r="BT123" s="44">
        <v>148.0</v>
      </c>
      <c r="BU123" s="44"/>
      <c r="BV123" s="44">
        <v>326.0</v>
      </c>
      <c r="BW123" s="44"/>
      <c r="BX123" s="44">
        <v>451.0</v>
      </c>
      <c r="BY123" s="44"/>
      <c r="BZ123" s="44">
        <v>396.0</v>
      </c>
      <c r="CA123" s="44"/>
      <c r="CB123" s="44">
        <v>233.0</v>
      </c>
      <c r="CC123" s="44"/>
      <c r="CD123" s="44">
        <v>181.0</v>
      </c>
      <c r="CE123" s="44"/>
      <c r="CF123" s="44">
        <v>1084.0</v>
      </c>
      <c r="CG123" s="44"/>
      <c r="CH123" s="44">
        <v>570.0</v>
      </c>
      <c r="CI123" s="44"/>
      <c r="CJ123" s="44">
        <v>323.0</v>
      </c>
      <c r="CK123" s="44"/>
      <c r="CL123" s="44">
        <v>308.0</v>
      </c>
      <c r="CM123" s="44"/>
      <c r="CN123" s="44">
        <v>3883.0</v>
      </c>
      <c r="CO123" s="44"/>
      <c r="CP123" s="44"/>
      <c r="CQ123" s="44">
        <v>1286.0</v>
      </c>
    </row>
    <row r="124" ht="15.75" customHeight="1">
      <c r="A124" s="44">
        <v>6413.0</v>
      </c>
      <c r="B124" s="44" t="s">
        <v>284</v>
      </c>
      <c r="C124" s="44" t="s">
        <v>645</v>
      </c>
      <c r="D124" s="44">
        <v>67788.0</v>
      </c>
      <c r="E124" s="44">
        <v>66880.0</v>
      </c>
      <c r="F124" s="44">
        <v>34927.0</v>
      </c>
      <c r="G124" s="44">
        <v>24839.0</v>
      </c>
      <c r="H124" s="44">
        <v>320.0</v>
      </c>
      <c r="I124" s="44">
        <v>319.0</v>
      </c>
      <c r="J124" s="44">
        <v>34607.0</v>
      </c>
      <c r="K124" s="44">
        <v>24520.0</v>
      </c>
      <c r="L124" s="44">
        <v>7050.0</v>
      </c>
      <c r="M124" s="44">
        <v>6636.0</v>
      </c>
      <c r="N124" s="44">
        <v>5629.0</v>
      </c>
      <c r="O124" s="44">
        <v>6735.0</v>
      </c>
      <c r="P124" s="44">
        <v>8937.0</v>
      </c>
      <c r="Q124" s="44">
        <v>3636.0</v>
      </c>
      <c r="R124" s="44">
        <v>2520.0</v>
      </c>
      <c r="S124" s="44">
        <v>2121.0</v>
      </c>
      <c r="T124" s="44">
        <v>3500.0</v>
      </c>
      <c r="U124" s="44">
        <v>2344.0</v>
      </c>
      <c r="V124" s="44"/>
      <c r="W124" s="44"/>
      <c r="X124" s="44">
        <v>1916.0</v>
      </c>
      <c r="Y124" s="44">
        <v>818.0</v>
      </c>
      <c r="Z124" s="44">
        <v>478.0</v>
      </c>
      <c r="AA124" s="44">
        <v>168.0</v>
      </c>
      <c r="AB124" s="44">
        <v>392.0</v>
      </c>
      <c r="AC124" s="44">
        <v>551.0</v>
      </c>
      <c r="AD124" s="44">
        <v>529.0</v>
      </c>
      <c r="AE124" s="44">
        <v>397.0</v>
      </c>
      <c r="AF124" s="44">
        <v>49.0</v>
      </c>
      <c r="AG124" s="44">
        <v>187.0</v>
      </c>
      <c r="AH124" s="44">
        <v>121.0</v>
      </c>
      <c r="AI124" s="44">
        <v>80.0</v>
      </c>
      <c r="AJ124" s="44">
        <v>189.0</v>
      </c>
      <c r="AK124" s="44">
        <v>95.0</v>
      </c>
      <c r="AL124" s="44">
        <v>1213.0</v>
      </c>
      <c r="AM124" s="44">
        <v>224.0</v>
      </c>
      <c r="AN124" s="44">
        <v>56.0</v>
      </c>
      <c r="AO124" s="44">
        <v>113.0</v>
      </c>
      <c r="AP124" s="44">
        <v>33.0</v>
      </c>
      <c r="AQ124" s="44">
        <v>26.0</v>
      </c>
      <c r="AR124" s="44">
        <v>20.0</v>
      </c>
      <c r="AS124" s="44">
        <v>35.0</v>
      </c>
      <c r="AT124" s="44">
        <v>6.0</v>
      </c>
      <c r="AU124" s="44">
        <v>14.0</v>
      </c>
      <c r="AV124" s="44">
        <v>8.0</v>
      </c>
      <c r="AW124" s="44">
        <v>11.0</v>
      </c>
      <c r="AX124" s="44">
        <v>73.0</v>
      </c>
      <c r="AY124" s="44"/>
      <c r="AZ124" s="44">
        <v>46.0</v>
      </c>
      <c r="BA124" s="44"/>
      <c r="BB124" s="44">
        <v>46.0</v>
      </c>
      <c r="BC124" s="44"/>
      <c r="BD124" s="44">
        <v>339.0</v>
      </c>
      <c r="BE124" s="44"/>
      <c r="BF124" s="44">
        <v>51.0</v>
      </c>
      <c r="BG124" s="44"/>
      <c r="BH124" s="44">
        <v>16.0</v>
      </c>
      <c r="BI124" s="44"/>
      <c r="BJ124" s="44">
        <v>272.0</v>
      </c>
      <c r="BK124" s="44"/>
      <c r="BL124" s="44">
        <v>12.0</v>
      </c>
      <c r="BM124" s="44"/>
      <c r="BN124" s="44">
        <v>65.0</v>
      </c>
      <c r="BO124" s="44"/>
      <c r="BP124" s="44">
        <v>19.0</v>
      </c>
      <c r="BQ124" s="44"/>
      <c r="BR124" s="44">
        <v>98.0</v>
      </c>
      <c r="BS124" s="44"/>
      <c r="BT124" s="44">
        <v>21.0</v>
      </c>
      <c r="BU124" s="44"/>
      <c r="BV124" s="44">
        <v>63.0</v>
      </c>
      <c r="BW124" s="44"/>
      <c r="BX124" s="44">
        <v>63.0</v>
      </c>
      <c r="BY124" s="44"/>
      <c r="BZ124" s="44">
        <v>43.0</v>
      </c>
      <c r="CA124" s="44"/>
      <c r="CB124" s="44">
        <v>23.0</v>
      </c>
      <c r="CC124" s="44"/>
      <c r="CD124" s="44">
        <v>16.0</v>
      </c>
      <c r="CE124" s="44"/>
      <c r="CF124" s="44">
        <v>116.0</v>
      </c>
      <c r="CG124" s="44"/>
      <c r="CH124" s="44">
        <v>74.0</v>
      </c>
      <c r="CI124" s="44"/>
      <c r="CJ124" s="44">
        <v>62.0</v>
      </c>
      <c r="CK124" s="44"/>
      <c r="CL124" s="44">
        <v>54.0</v>
      </c>
      <c r="CM124" s="44"/>
      <c r="CN124" s="44">
        <v>389.0</v>
      </c>
      <c r="CO124" s="44"/>
      <c r="CP124" s="44"/>
      <c r="CQ124" s="44">
        <v>329.0</v>
      </c>
    </row>
    <row r="125" ht="15.75" customHeight="1">
      <c r="A125" s="44">
        <v>6414.0</v>
      </c>
      <c r="B125" s="44" t="s">
        <v>285</v>
      </c>
      <c r="C125" s="44" t="s">
        <v>645</v>
      </c>
      <c r="D125" s="44">
        <v>188034.0</v>
      </c>
      <c r="E125" s="44">
        <v>189820.0</v>
      </c>
      <c r="F125" s="44">
        <v>111027.0</v>
      </c>
      <c r="G125" s="44">
        <v>78728.0</v>
      </c>
      <c r="H125" s="44">
        <v>975.0</v>
      </c>
      <c r="I125" s="44">
        <v>643.0</v>
      </c>
      <c r="J125" s="44">
        <v>110052.0</v>
      </c>
      <c r="K125" s="44">
        <v>78085.0</v>
      </c>
      <c r="L125" s="44">
        <v>27077.0</v>
      </c>
      <c r="M125" s="44">
        <v>23312.0</v>
      </c>
      <c r="N125" s="44">
        <v>19995.0</v>
      </c>
      <c r="O125" s="44">
        <v>22264.0</v>
      </c>
      <c r="P125" s="44">
        <v>27906.0</v>
      </c>
      <c r="Q125" s="44">
        <v>11725.0</v>
      </c>
      <c r="R125" s="44">
        <v>5267.0</v>
      </c>
      <c r="S125" s="44">
        <v>4538.0</v>
      </c>
      <c r="T125" s="44">
        <v>9667.0</v>
      </c>
      <c r="U125" s="44">
        <v>7161.0</v>
      </c>
      <c r="V125" s="44"/>
      <c r="W125" s="44"/>
      <c r="X125" s="44">
        <v>7596.0</v>
      </c>
      <c r="Y125" s="44">
        <v>4077.0</v>
      </c>
      <c r="Z125" s="44">
        <v>1408.0</v>
      </c>
      <c r="AA125" s="44">
        <v>417.0</v>
      </c>
      <c r="AB125" s="44">
        <v>661.0</v>
      </c>
      <c r="AC125" s="44">
        <v>1300.0</v>
      </c>
      <c r="AD125" s="44">
        <v>1371.0</v>
      </c>
      <c r="AE125" s="44">
        <v>811.0</v>
      </c>
      <c r="AF125" s="44">
        <v>99.0</v>
      </c>
      <c r="AG125" s="44">
        <v>349.0</v>
      </c>
      <c r="AH125" s="44">
        <v>315.0</v>
      </c>
      <c r="AI125" s="44">
        <v>206.0</v>
      </c>
      <c r="AJ125" s="44">
        <v>614.0</v>
      </c>
      <c r="AK125" s="44">
        <v>295.0</v>
      </c>
      <c r="AL125" s="44">
        <v>3129.0</v>
      </c>
      <c r="AM125" s="44">
        <v>548.0</v>
      </c>
      <c r="AN125" s="44">
        <v>116.0</v>
      </c>
      <c r="AO125" s="44">
        <v>231.0</v>
      </c>
      <c r="AP125" s="44">
        <v>96.0</v>
      </c>
      <c r="AQ125" s="44">
        <v>33.0</v>
      </c>
      <c r="AR125" s="44">
        <v>41.0</v>
      </c>
      <c r="AS125" s="44">
        <v>57.0</v>
      </c>
      <c r="AT125" s="44">
        <v>48.0</v>
      </c>
      <c r="AU125" s="44">
        <v>21.0</v>
      </c>
      <c r="AV125" s="44">
        <v>16.0</v>
      </c>
      <c r="AW125" s="44">
        <v>17.0</v>
      </c>
      <c r="AX125" s="44">
        <v>225.0</v>
      </c>
      <c r="AY125" s="44"/>
      <c r="AZ125" s="44">
        <v>110.0</v>
      </c>
      <c r="BA125" s="44"/>
      <c r="BB125" s="44">
        <v>186.0</v>
      </c>
      <c r="BC125" s="44"/>
      <c r="BD125" s="44">
        <v>530.0</v>
      </c>
      <c r="BE125" s="44"/>
      <c r="BF125" s="44">
        <v>116.0</v>
      </c>
      <c r="BG125" s="44"/>
      <c r="BH125" s="44">
        <v>56.0</v>
      </c>
      <c r="BI125" s="44"/>
      <c r="BJ125" s="44">
        <v>528.0</v>
      </c>
      <c r="BK125" s="44"/>
      <c r="BL125" s="44">
        <v>19.0</v>
      </c>
      <c r="BM125" s="44"/>
      <c r="BN125" s="44">
        <v>141.0</v>
      </c>
      <c r="BO125" s="44"/>
      <c r="BP125" s="44">
        <v>36.0</v>
      </c>
      <c r="BQ125" s="44"/>
      <c r="BR125" s="44">
        <v>79.0</v>
      </c>
      <c r="BS125" s="44"/>
      <c r="BT125" s="44">
        <v>85.0</v>
      </c>
      <c r="BU125" s="44"/>
      <c r="BV125" s="44">
        <v>127.0</v>
      </c>
      <c r="BW125" s="44"/>
      <c r="BX125" s="44">
        <v>152.0</v>
      </c>
      <c r="BY125" s="44"/>
      <c r="BZ125" s="44">
        <v>161.0</v>
      </c>
      <c r="CA125" s="44"/>
      <c r="CB125" s="44">
        <v>58.0</v>
      </c>
      <c r="CC125" s="44"/>
      <c r="CD125" s="44">
        <v>67.0</v>
      </c>
      <c r="CE125" s="44"/>
      <c r="CF125" s="44">
        <v>145.0</v>
      </c>
      <c r="CG125" s="44"/>
      <c r="CH125" s="44">
        <v>291.0</v>
      </c>
      <c r="CI125" s="44"/>
      <c r="CJ125" s="44">
        <v>199.0</v>
      </c>
      <c r="CK125" s="44"/>
      <c r="CL125" s="44">
        <v>106.0</v>
      </c>
      <c r="CM125" s="44"/>
      <c r="CN125" s="44">
        <v>1213.0</v>
      </c>
      <c r="CO125" s="44"/>
      <c r="CP125" s="44"/>
      <c r="CQ125" s="44">
        <v>723.0</v>
      </c>
    </row>
    <row r="126" ht="15.75" customHeight="1">
      <c r="A126" s="44">
        <v>6431.0</v>
      </c>
      <c r="B126" s="44" t="s">
        <v>286</v>
      </c>
      <c r="C126" s="44" t="s">
        <v>645</v>
      </c>
      <c r="D126" s="44">
        <v>198695.0</v>
      </c>
      <c r="E126" s="44">
        <v>200057.0</v>
      </c>
      <c r="F126" s="44">
        <v>120229.0</v>
      </c>
      <c r="G126" s="44">
        <v>90704.0</v>
      </c>
      <c r="H126" s="44">
        <v>1364.0</v>
      </c>
      <c r="I126" s="44">
        <v>1519.0</v>
      </c>
      <c r="J126" s="44">
        <v>118865.0</v>
      </c>
      <c r="K126" s="44">
        <v>89185.0</v>
      </c>
      <c r="L126" s="44">
        <v>33924.0</v>
      </c>
      <c r="M126" s="44">
        <v>31607.0</v>
      </c>
      <c r="N126" s="44">
        <v>20550.0</v>
      </c>
      <c r="O126" s="44">
        <v>26531.0</v>
      </c>
      <c r="P126" s="44">
        <v>25914.0</v>
      </c>
      <c r="Q126" s="44">
        <v>9502.0</v>
      </c>
      <c r="R126" s="44">
        <v>3949.0</v>
      </c>
      <c r="S126" s="44">
        <v>3607.0</v>
      </c>
      <c r="T126" s="44">
        <v>13356.0</v>
      </c>
      <c r="U126" s="44">
        <v>7904.0</v>
      </c>
      <c r="V126" s="44"/>
      <c r="W126" s="44"/>
      <c r="X126" s="44">
        <v>8104.0</v>
      </c>
      <c r="Y126" s="44">
        <v>3331.0</v>
      </c>
      <c r="Z126" s="44">
        <v>1886.0</v>
      </c>
      <c r="AA126" s="44">
        <v>963.0</v>
      </c>
      <c r="AB126" s="44">
        <v>725.0</v>
      </c>
      <c r="AC126" s="44">
        <v>1150.0</v>
      </c>
      <c r="AD126" s="44">
        <v>2201.0</v>
      </c>
      <c r="AE126" s="44">
        <v>1186.0</v>
      </c>
      <c r="AF126" s="44">
        <v>260.0</v>
      </c>
      <c r="AG126" s="44">
        <v>753.0</v>
      </c>
      <c r="AH126" s="44">
        <v>684.0</v>
      </c>
      <c r="AI126" s="44">
        <v>473.0</v>
      </c>
      <c r="AJ126" s="44">
        <v>713.0</v>
      </c>
      <c r="AK126" s="44">
        <v>231.0</v>
      </c>
      <c r="AL126" s="44">
        <v>2345.0</v>
      </c>
      <c r="AM126" s="44">
        <v>452.0</v>
      </c>
      <c r="AN126" s="44">
        <v>250.0</v>
      </c>
      <c r="AO126" s="44">
        <v>374.0</v>
      </c>
      <c r="AP126" s="44">
        <v>119.0</v>
      </c>
      <c r="AQ126" s="44">
        <v>40.0</v>
      </c>
      <c r="AR126" s="44">
        <v>32.0</v>
      </c>
      <c r="AS126" s="44">
        <v>55.0</v>
      </c>
      <c r="AT126" s="44">
        <v>26.0</v>
      </c>
      <c r="AU126" s="44">
        <v>31.0</v>
      </c>
      <c r="AV126" s="44">
        <v>17.0</v>
      </c>
      <c r="AW126" s="44">
        <v>22.0</v>
      </c>
      <c r="AX126" s="44">
        <v>340.0</v>
      </c>
      <c r="AY126" s="44"/>
      <c r="AZ126" s="44">
        <v>212.0</v>
      </c>
      <c r="BA126" s="44"/>
      <c r="BB126" s="44">
        <v>262.0</v>
      </c>
      <c r="BC126" s="44"/>
      <c r="BD126" s="44">
        <v>97.0</v>
      </c>
      <c r="BE126" s="44"/>
      <c r="BF126" s="44">
        <v>101.0</v>
      </c>
      <c r="BG126" s="44"/>
      <c r="BH126" s="44">
        <v>49.0</v>
      </c>
      <c r="BI126" s="44"/>
      <c r="BJ126" s="44">
        <v>319.0</v>
      </c>
      <c r="BK126" s="44"/>
      <c r="BL126" s="44">
        <v>29.0</v>
      </c>
      <c r="BM126" s="44"/>
      <c r="BN126" s="44">
        <v>212.0</v>
      </c>
      <c r="BO126" s="44"/>
      <c r="BP126" s="44">
        <v>52.0</v>
      </c>
      <c r="BQ126" s="44"/>
      <c r="BR126" s="44">
        <v>111.0</v>
      </c>
      <c r="BS126" s="44"/>
      <c r="BT126" s="44">
        <v>107.0</v>
      </c>
      <c r="BU126" s="44"/>
      <c r="BV126" s="44">
        <v>121.0</v>
      </c>
      <c r="BW126" s="44"/>
      <c r="BX126" s="44">
        <v>201.0</v>
      </c>
      <c r="BY126" s="44"/>
      <c r="BZ126" s="44">
        <v>129.0</v>
      </c>
      <c r="CA126" s="44"/>
      <c r="CB126" s="44">
        <v>101.0</v>
      </c>
      <c r="CC126" s="44"/>
      <c r="CD126" s="44">
        <v>39.0</v>
      </c>
      <c r="CE126" s="44"/>
      <c r="CF126" s="44">
        <v>44.0</v>
      </c>
      <c r="CG126" s="44"/>
      <c r="CH126" s="44">
        <v>191.0</v>
      </c>
      <c r="CI126" s="44"/>
      <c r="CJ126" s="44">
        <v>312.0</v>
      </c>
      <c r="CK126" s="44"/>
      <c r="CL126" s="44">
        <v>172.0</v>
      </c>
      <c r="CM126" s="44"/>
      <c r="CN126" s="44">
        <v>609.0</v>
      </c>
      <c r="CO126" s="44"/>
      <c r="CP126" s="44"/>
      <c r="CQ126" s="44">
        <v>973.0</v>
      </c>
    </row>
    <row r="127" ht="15.75" customHeight="1">
      <c r="A127" s="44">
        <v>6432.0</v>
      </c>
      <c r="B127" s="44" t="s">
        <v>287</v>
      </c>
      <c r="C127" s="44" t="s">
        <v>645</v>
      </c>
      <c r="D127" s="44">
        <v>215429.0</v>
      </c>
      <c r="E127" s="44">
        <v>213600.0</v>
      </c>
      <c r="F127" s="44">
        <v>136397.0</v>
      </c>
      <c r="G127" s="44">
        <v>97400.0</v>
      </c>
      <c r="H127" s="44">
        <v>1647.0</v>
      </c>
      <c r="I127" s="44">
        <v>1456.0</v>
      </c>
      <c r="J127" s="44">
        <v>134750.0</v>
      </c>
      <c r="K127" s="44">
        <v>95944.0</v>
      </c>
      <c r="L127" s="44">
        <v>32986.0</v>
      </c>
      <c r="M127" s="44">
        <v>28272.0</v>
      </c>
      <c r="N127" s="44">
        <v>26378.0</v>
      </c>
      <c r="O127" s="44">
        <v>30195.0</v>
      </c>
      <c r="P127" s="44">
        <v>32722.0</v>
      </c>
      <c r="Q127" s="44">
        <v>13650.0</v>
      </c>
      <c r="R127" s="44">
        <v>5527.0</v>
      </c>
      <c r="S127" s="44">
        <v>4736.0</v>
      </c>
      <c r="T127" s="44">
        <v>12508.0</v>
      </c>
      <c r="U127" s="44">
        <v>7940.0</v>
      </c>
      <c r="V127" s="44"/>
      <c r="W127" s="44"/>
      <c r="X127" s="44">
        <v>8316.0</v>
      </c>
      <c r="Y127" s="44">
        <v>3420.0</v>
      </c>
      <c r="Z127" s="44">
        <v>1858.0</v>
      </c>
      <c r="AA127" s="44">
        <v>754.0</v>
      </c>
      <c r="AB127" s="44">
        <v>1080.0</v>
      </c>
      <c r="AC127" s="44">
        <v>1988.0</v>
      </c>
      <c r="AD127" s="44">
        <v>2347.0</v>
      </c>
      <c r="AE127" s="44">
        <v>1270.0</v>
      </c>
      <c r="AF127" s="44">
        <v>213.0</v>
      </c>
      <c r="AG127" s="44">
        <v>590.0</v>
      </c>
      <c r="AH127" s="44">
        <v>746.0</v>
      </c>
      <c r="AI127" s="44">
        <v>588.0</v>
      </c>
      <c r="AJ127" s="44">
        <v>1155.0</v>
      </c>
      <c r="AK127" s="44">
        <v>335.0</v>
      </c>
      <c r="AL127" s="44">
        <v>3299.0</v>
      </c>
      <c r="AM127" s="44">
        <v>582.0</v>
      </c>
      <c r="AN127" s="44">
        <v>293.0</v>
      </c>
      <c r="AO127" s="44">
        <v>378.0</v>
      </c>
      <c r="AP127" s="44">
        <v>141.0</v>
      </c>
      <c r="AQ127" s="44">
        <v>65.0</v>
      </c>
      <c r="AR127" s="44">
        <v>117.0</v>
      </c>
      <c r="AS127" s="44">
        <v>123.0</v>
      </c>
      <c r="AT127" s="44">
        <v>47.0</v>
      </c>
      <c r="AU127" s="44">
        <v>48.0</v>
      </c>
      <c r="AV127" s="44">
        <v>16.0</v>
      </c>
      <c r="AW127" s="44">
        <v>24.0</v>
      </c>
      <c r="AX127" s="44">
        <v>397.0</v>
      </c>
      <c r="AY127" s="44"/>
      <c r="AZ127" s="44">
        <v>217.0</v>
      </c>
      <c r="BA127" s="44"/>
      <c r="BB127" s="44">
        <v>422.0</v>
      </c>
      <c r="BC127" s="44"/>
      <c r="BD127" s="44">
        <v>258.0</v>
      </c>
      <c r="BE127" s="44"/>
      <c r="BF127" s="44">
        <v>114.0</v>
      </c>
      <c r="BG127" s="44"/>
      <c r="BH127" s="44">
        <v>57.0</v>
      </c>
      <c r="BI127" s="44"/>
      <c r="BJ127" s="44">
        <v>427.0</v>
      </c>
      <c r="BK127" s="44"/>
      <c r="BL127" s="44">
        <v>19.0</v>
      </c>
      <c r="BM127" s="44"/>
      <c r="BN127" s="44">
        <v>260.0</v>
      </c>
      <c r="BO127" s="44"/>
      <c r="BP127" s="44">
        <v>62.0</v>
      </c>
      <c r="BQ127" s="44"/>
      <c r="BR127" s="44">
        <v>120.0</v>
      </c>
      <c r="BS127" s="44"/>
      <c r="BT127" s="44">
        <v>99.0</v>
      </c>
      <c r="BU127" s="44"/>
      <c r="BV127" s="44">
        <v>186.0</v>
      </c>
      <c r="BW127" s="44"/>
      <c r="BX127" s="44">
        <v>278.0</v>
      </c>
      <c r="BY127" s="44"/>
      <c r="BZ127" s="44">
        <v>167.0</v>
      </c>
      <c r="CA127" s="44"/>
      <c r="CB127" s="44">
        <v>101.0</v>
      </c>
      <c r="CC127" s="44"/>
      <c r="CD127" s="44">
        <v>52.0</v>
      </c>
      <c r="CE127" s="44"/>
      <c r="CF127" s="44">
        <v>119.0</v>
      </c>
      <c r="CG127" s="44"/>
      <c r="CH127" s="44">
        <v>257.0</v>
      </c>
      <c r="CI127" s="44"/>
      <c r="CJ127" s="44">
        <v>286.0</v>
      </c>
      <c r="CK127" s="44"/>
      <c r="CL127" s="44">
        <v>249.0</v>
      </c>
      <c r="CM127" s="44"/>
      <c r="CN127" s="44">
        <v>854.0</v>
      </c>
      <c r="CO127" s="44"/>
      <c r="CP127" s="44"/>
      <c r="CQ127" s="44">
        <v>986.0</v>
      </c>
    </row>
    <row r="128" ht="15.75" customHeight="1">
      <c r="A128" s="44">
        <v>6433.0</v>
      </c>
      <c r="B128" s="44" t="s">
        <v>288</v>
      </c>
      <c r="C128" s="44" t="s">
        <v>645</v>
      </c>
      <c r="D128" s="44">
        <v>176014.0</v>
      </c>
      <c r="E128" s="44">
        <v>175171.0</v>
      </c>
      <c r="F128" s="44">
        <v>100854.0</v>
      </c>
      <c r="G128" s="44">
        <v>73713.0</v>
      </c>
      <c r="H128" s="44">
        <v>1180.0</v>
      </c>
      <c r="I128" s="44">
        <v>1148.0</v>
      </c>
      <c r="J128" s="44">
        <v>99674.0</v>
      </c>
      <c r="K128" s="44">
        <v>72565.0</v>
      </c>
      <c r="L128" s="44">
        <v>23762.0</v>
      </c>
      <c r="M128" s="44">
        <v>20808.0</v>
      </c>
      <c r="N128" s="44">
        <v>19965.0</v>
      </c>
      <c r="O128" s="44">
        <v>24292.0</v>
      </c>
      <c r="P128" s="44">
        <v>22748.0</v>
      </c>
      <c r="Q128" s="44">
        <v>8634.0</v>
      </c>
      <c r="R128" s="44">
        <v>4544.0</v>
      </c>
      <c r="S128" s="44">
        <v>4033.0</v>
      </c>
      <c r="T128" s="44">
        <v>10435.0</v>
      </c>
      <c r="U128" s="44">
        <v>6600.0</v>
      </c>
      <c r="V128" s="44"/>
      <c r="W128" s="44"/>
      <c r="X128" s="44">
        <v>5332.0</v>
      </c>
      <c r="Y128" s="44">
        <v>2254.0</v>
      </c>
      <c r="Z128" s="44">
        <v>2066.0</v>
      </c>
      <c r="AA128" s="44">
        <v>526.0</v>
      </c>
      <c r="AB128" s="44">
        <v>734.0</v>
      </c>
      <c r="AC128" s="44">
        <v>1430.0</v>
      </c>
      <c r="AD128" s="44">
        <v>1758.0</v>
      </c>
      <c r="AE128" s="44">
        <v>933.0</v>
      </c>
      <c r="AF128" s="44">
        <v>145.0</v>
      </c>
      <c r="AG128" s="44">
        <v>650.0</v>
      </c>
      <c r="AH128" s="44">
        <v>589.0</v>
      </c>
      <c r="AI128" s="44">
        <v>387.0</v>
      </c>
      <c r="AJ128" s="44">
        <v>544.0</v>
      </c>
      <c r="AK128" s="44">
        <v>206.0</v>
      </c>
      <c r="AL128" s="44">
        <v>2305.0</v>
      </c>
      <c r="AM128" s="44">
        <v>489.0</v>
      </c>
      <c r="AN128" s="44">
        <v>212.0</v>
      </c>
      <c r="AO128" s="44">
        <v>354.0</v>
      </c>
      <c r="AP128" s="44">
        <v>98.0</v>
      </c>
      <c r="AQ128" s="44">
        <v>47.0</v>
      </c>
      <c r="AR128" s="44">
        <v>58.0</v>
      </c>
      <c r="AS128" s="44">
        <v>106.0</v>
      </c>
      <c r="AT128" s="44">
        <v>76.0</v>
      </c>
      <c r="AU128" s="44">
        <v>51.0</v>
      </c>
      <c r="AV128" s="44">
        <v>12.0</v>
      </c>
      <c r="AW128" s="44">
        <v>15.0</v>
      </c>
      <c r="AX128" s="44">
        <v>310.0</v>
      </c>
      <c r="AY128" s="44"/>
      <c r="AZ128" s="44">
        <v>152.0</v>
      </c>
      <c r="BA128" s="44"/>
      <c r="BB128" s="44">
        <v>124.0</v>
      </c>
      <c r="BC128" s="44"/>
      <c r="BD128" s="44">
        <v>862.0</v>
      </c>
      <c r="BE128" s="44"/>
      <c r="BF128" s="44">
        <v>87.0</v>
      </c>
      <c r="BG128" s="44"/>
      <c r="BH128" s="44">
        <v>51.0</v>
      </c>
      <c r="BI128" s="44"/>
      <c r="BJ128" s="44">
        <v>318.0</v>
      </c>
      <c r="BK128" s="44"/>
      <c r="BL128" s="44">
        <v>23.0</v>
      </c>
      <c r="BM128" s="44"/>
      <c r="BN128" s="44">
        <v>232.0</v>
      </c>
      <c r="BO128" s="44"/>
      <c r="BP128" s="44">
        <v>56.0</v>
      </c>
      <c r="BQ128" s="44"/>
      <c r="BR128" s="44">
        <v>80.0</v>
      </c>
      <c r="BS128" s="44"/>
      <c r="BT128" s="44">
        <v>95.0</v>
      </c>
      <c r="BU128" s="44"/>
      <c r="BV128" s="44">
        <v>150.0</v>
      </c>
      <c r="BW128" s="44"/>
      <c r="BX128" s="44">
        <v>248.0</v>
      </c>
      <c r="BY128" s="44"/>
      <c r="BZ128" s="44">
        <v>120.0</v>
      </c>
      <c r="CA128" s="44"/>
      <c r="CB128" s="44">
        <v>84.0</v>
      </c>
      <c r="CC128" s="44"/>
      <c r="CD128" s="44">
        <v>42.0</v>
      </c>
      <c r="CE128" s="44"/>
      <c r="CF128" s="44">
        <v>66.0</v>
      </c>
      <c r="CG128" s="44"/>
      <c r="CH128" s="44">
        <v>213.0</v>
      </c>
      <c r="CI128" s="44"/>
      <c r="CJ128" s="44">
        <v>239.0</v>
      </c>
      <c r="CK128" s="44"/>
      <c r="CL128" s="44">
        <v>162.0</v>
      </c>
      <c r="CM128" s="44"/>
      <c r="CN128" s="44">
        <v>577.0</v>
      </c>
      <c r="CO128" s="44"/>
      <c r="CP128" s="44"/>
      <c r="CQ128" s="44">
        <v>750.0</v>
      </c>
    </row>
    <row r="129" ht="15.75" customHeight="1">
      <c r="A129" s="44">
        <v>6434.0</v>
      </c>
      <c r="B129" s="44" t="s">
        <v>289</v>
      </c>
      <c r="C129" s="44" t="s">
        <v>645</v>
      </c>
      <c r="D129" s="44">
        <v>164348.0</v>
      </c>
      <c r="E129" s="44">
        <v>165167.0</v>
      </c>
      <c r="F129" s="44">
        <v>107046.0</v>
      </c>
      <c r="G129" s="44">
        <v>83370.0</v>
      </c>
      <c r="H129" s="44">
        <v>636.0</v>
      </c>
      <c r="I129" s="44">
        <v>799.0</v>
      </c>
      <c r="J129" s="44">
        <v>106410.0</v>
      </c>
      <c r="K129" s="44">
        <v>82571.0</v>
      </c>
      <c r="L129" s="44">
        <v>32197.0</v>
      </c>
      <c r="M129" s="44">
        <v>28611.0</v>
      </c>
      <c r="N129" s="44">
        <v>14311.0</v>
      </c>
      <c r="O129" s="44">
        <v>20107.0</v>
      </c>
      <c r="P129" s="44">
        <v>27258.0</v>
      </c>
      <c r="Q129" s="44">
        <v>10494.0</v>
      </c>
      <c r="R129" s="44">
        <v>3215.0</v>
      </c>
      <c r="S129" s="44">
        <v>3352.0</v>
      </c>
      <c r="T129" s="44">
        <v>9165.0</v>
      </c>
      <c r="U129" s="44">
        <v>8896.0</v>
      </c>
      <c r="V129" s="44"/>
      <c r="W129" s="44"/>
      <c r="X129" s="44">
        <v>9939.0</v>
      </c>
      <c r="Y129" s="44">
        <v>6185.0</v>
      </c>
      <c r="Z129" s="44">
        <v>1219.0</v>
      </c>
      <c r="AA129" s="44">
        <v>566.0</v>
      </c>
      <c r="AB129" s="44">
        <v>597.0</v>
      </c>
      <c r="AC129" s="44">
        <v>928.0</v>
      </c>
      <c r="AD129" s="44">
        <v>1368.0</v>
      </c>
      <c r="AE129" s="44">
        <v>954.0</v>
      </c>
      <c r="AF129" s="44">
        <v>128.0</v>
      </c>
      <c r="AG129" s="44">
        <v>321.0</v>
      </c>
      <c r="AH129" s="44">
        <v>377.0</v>
      </c>
      <c r="AI129" s="44">
        <v>313.0</v>
      </c>
      <c r="AJ129" s="44">
        <v>558.0</v>
      </c>
      <c r="AK129" s="44">
        <v>271.0</v>
      </c>
      <c r="AL129" s="44">
        <v>2170.0</v>
      </c>
      <c r="AM129" s="44">
        <v>441.0</v>
      </c>
      <c r="AN129" s="44">
        <v>132.0</v>
      </c>
      <c r="AO129" s="44">
        <v>277.0</v>
      </c>
      <c r="AP129" s="44">
        <v>140.0</v>
      </c>
      <c r="AQ129" s="44">
        <v>47.0</v>
      </c>
      <c r="AR129" s="44">
        <v>35.0</v>
      </c>
      <c r="AS129" s="44">
        <v>47.0</v>
      </c>
      <c r="AT129" s="44">
        <v>16.0</v>
      </c>
      <c r="AU129" s="44">
        <v>22.0</v>
      </c>
      <c r="AV129" s="44">
        <v>9.0</v>
      </c>
      <c r="AW129" s="44">
        <v>15.0</v>
      </c>
      <c r="AX129" s="44">
        <v>221.0</v>
      </c>
      <c r="AY129" s="44"/>
      <c r="AZ129" s="44">
        <v>110.0</v>
      </c>
      <c r="BA129" s="44"/>
      <c r="BB129" s="44">
        <v>162.0</v>
      </c>
      <c r="BC129" s="44"/>
      <c r="BD129" s="44">
        <v>111.0</v>
      </c>
      <c r="BE129" s="44"/>
      <c r="BF129" s="44">
        <v>83.0</v>
      </c>
      <c r="BG129" s="44"/>
      <c r="BH129" s="44">
        <v>58.0</v>
      </c>
      <c r="BI129" s="44"/>
      <c r="BJ129" s="44">
        <v>320.0</v>
      </c>
      <c r="BK129" s="44"/>
      <c r="BL129" s="44">
        <v>18.0</v>
      </c>
      <c r="BM129" s="44"/>
      <c r="BN129" s="44">
        <v>137.0</v>
      </c>
      <c r="BO129" s="44"/>
      <c r="BP129" s="44">
        <v>34.0</v>
      </c>
      <c r="BQ129" s="44"/>
      <c r="BR129" s="44">
        <v>81.0</v>
      </c>
      <c r="BS129" s="44"/>
      <c r="BT129" s="44">
        <v>68.0</v>
      </c>
      <c r="BU129" s="44"/>
      <c r="BV129" s="44">
        <v>102.0</v>
      </c>
      <c r="BW129" s="44"/>
      <c r="BX129" s="44">
        <v>165.0</v>
      </c>
      <c r="BY129" s="44"/>
      <c r="BZ129" s="44">
        <v>308.0</v>
      </c>
      <c r="CA129" s="44"/>
      <c r="CB129" s="44">
        <v>95.0</v>
      </c>
      <c r="CC129" s="44"/>
      <c r="CD129" s="44">
        <v>52.0</v>
      </c>
      <c r="CE129" s="44"/>
      <c r="CF129" s="44">
        <v>96.0</v>
      </c>
      <c r="CG129" s="44"/>
      <c r="CH129" s="44">
        <v>189.0</v>
      </c>
      <c r="CI129" s="44"/>
      <c r="CJ129" s="44">
        <v>140.0</v>
      </c>
      <c r="CK129" s="44"/>
      <c r="CL129" s="44">
        <v>117.0</v>
      </c>
      <c r="CM129" s="44"/>
      <c r="CN129" s="44">
        <v>909.0</v>
      </c>
      <c r="CO129" s="44"/>
      <c r="CP129" s="44"/>
      <c r="CQ129" s="44">
        <v>724.0</v>
      </c>
    </row>
    <row r="130" ht="15.75" customHeight="1">
      <c r="A130" s="44">
        <v>6435.0</v>
      </c>
      <c r="B130" s="44" t="s">
        <v>290</v>
      </c>
      <c r="C130" s="44" t="s">
        <v>645</v>
      </c>
      <c r="D130" s="44">
        <v>299123.0</v>
      </c>
      <c r="E130" s="44">
        <v>300763.0</v>
      </c>
      <c r="F130" s="44">
        <v>168204.0</v>
      </c>
      <c r="G130" s="44">
        <v>120109.0</v>
      </c>
      <c r="H130" s="44">
        <v>1925.0</v>
      </c>
      <c r="I130" s="44">
        <v>1847.0</v>
      </c>
      <c r="J130" s="44">
        <v>166279.0</v>
      </c>
      <c r="K130" s="44">
        <v>118262.0</v>
      </c>
      <c r="L130" s="44">
        <v>43758.0</v>
      </c>
      <c r="M130" s="44">
        <v>37396.0</v>
      </c>
      <c r="N130" s="44">
        <v>29727.0</v>
      </c>
      <c r="O130" s="44">
        <v>35413.0</v>
      </c>
      <c r="P130" s="44">
        <v>34729.0</v>
      </c>
      <c r="Q130" s="44">
        <v>12562.0</v>
      </c>
      <c r="R130" s="44">
        <v>6203.0</v>
      </c>
      <c r="S130" s="44">
        <v>6114.0</v>
      </c>
      <c r="T130" s="44">
        <v>20729.0</v>
      </c>
      <c r="U130" s="44">
        <v>12553.0</v>
      </c>
      <c r="V130" s="44"/>
      <c r="W130" s="44"/>
      <c r="X130" s="44">
        <v>10275.0</v>
      </c>
      <c r="Y130" s="44">
        <v>4112.0</v>
      </c>
      <c r="Z130" s="44">
        <v>3174.0</v>
      </c>
      <c r="AA130" s="44">
        <v>1100.0</v>
      </c>
      <c r="AB130" s="44">
        <v>1143.0</v>
      </c>
      <c r="AC130" s="44">
        <v>1597.0</v>
      </c>
      <c r="AD130" s="44">
        <v>3048.0</v>
      </c>
      <c r="AE130" s="44">
        <v>1639.0</v>
      </c>
      <c r="AF130" s="44">
        <v>462.0</v>
      </c>
      <c r="AG130" s="44">
        <v>1313.0</v>
      </c>
      <c r="AH130" s="44">
        <v>962.0</v>
      </c>
      <c r="AI130" s="44">
        <v>670.0</v>
      </c>
      <c r="AJ130" s="44">
        <v>1319.0</v>
      </c>
      <c r="AK130" s="44">
        <v>529.0</v>
      </c>
      <c r="AL130" s="44">
        <v>3758.0</v>
      </c>
      <c r="AM130" s="44">
        <v>757.0</v>
      </c>
      <c r="AN130" s="44">
        <v>370.0</v>
      </c>
      <c r="AO130" s="44">
        <v>561.0</v>
      </c>
      <c r="AP130" s="44">
        <v>226.0</v>
      </c>
      <c r="AQ130" s="44">
        <v>98.0</v>
      </c>
      <c r="AR130" s="44">
        <v>96.0</v>
      </c>
      <c r="AS130" s="44">
        <v>129.0</v>
      </c>
      <c r="AT130" s="44">
        <v>51.0</v>
      </c>
      <c r="AU130" s="44">
        <v>41.0</v>
      </c>
      <c r="AV130" s="44">
        <v>30.0</v>
      </c>
      <c r="AW130" s="44">
        <v>20.0</v>
      </c>
      <c r="AX130" s="44">
        <v>487.0</v>
      </c>
      <c r="AY130" s="44"/>
      <c r="AZ130" s="44">
        <v>302.0</v>
      </c>
      <c r="BA130" s="44"/>
      <c r="BB130" s="44">
        <v>229.0</v>
      </c>
      <c r="BC130" s="44"/>
      <c r="BD130" s="44">
        <v>484.0</v>
      </c>
      <c r="BE130" s="44"/>
      <c r="BF130" s="44">
        <v>146.0</v>
      </c>
      <c r="BG130" s="44"/>
      <c r="BH130" s="44">
        <v>90.0</v>
      </c>
      <c r="BI130" s="44"/>
      <c r="BJ130" s="44">
        <v>468.0</v>
      </c>
      <c r="BK130" s="44"/>
      <c r="BL130" s="44">
        <v>38.0</v>
      </c>
      <c r="BM130" s="44"/>
      <c r="BN130" s="44">
        <v>340.0</v>
      </c>
      <c r="BO130" s="44"/>
      <c r="BP130" s="44">
        <v>101.0</v>
      </c>
      <c r="BQ130" s="44"/>
      <c r="BR130" s="44">
        <v>178.0</v>
      </c>
      <c r="BS130" s="44"/>
      <c r="BT130" s="44">
        <v>176.0</v>
      </c>
      <c r="BU130" s="44"/>
      <c r="BV130" s="44">
        <v>223.0</v>
      </c>
      <c r="BW130" s="44"/>
      <c r="BX130" s="44">
        <v>353.0</v>
      </c>
      <c r="BY130" s="44"/>
      <c r="BZ130" s="44">
        <v>257.0</v>
      </c>
      <c r="CA130" s="44"/>
      <c r="CB130" s="44">
        <v>181.0</v>
      </c>
      <c r="CC130" s="44"/>
      <c r="CD130" s="44">
        <v>81.0</v>
      </c>
      <c r="CE130" s="44"/>
      <c r="CF130" s="44">
        <v>141.0</v>
      </c>
      <c r="CG130" s="44"/>
      <c r="CH130" s="44">
        <v>290.0</v>
      </c>
      <c r="CI130" s="44"/>
      <c r="CJ130" s="44">
        <v>459.0</v>
      </c>
      <c r="CK130" s="44"/>
      <c r="CL130" s="44">
        <v>311.0</v>
      </c>
      <c r="CM130" s="44"/>
      <c r="CN130" s="44">
        <v>884.0</v>
      </c>
      <c r="CO130" s="44"/>
      <c r="CP130" s="44"/>
      <c r="CQ130" s="44">
        <v>1658.0</v>
      </c>
    </row>
    <row r="131" ht="15.75" customHeight="1">
      <c r="A131" s="44">
        <v>6436.0</v>
      </c>
      <c r="B131" s="44" t="s">
        <v>291</v>
      </c>
      <c r="C131" s="44" t="s">
        <v>645</v>
      </c>
      <c r="D131" s="44">
        <v>165816.0</v>
      </c>
      <c r="E131" s="44">
        <v>166024.0</v>
      </c>
      <c r="F131" s="44">
        <v>106307.0</v>
      </c>
      <c r="G131" s="44">
        <v>82454.0</v>
      </c>
      <c r="H131" s="44">
        <v>826.0</v>
      </c>
      <c r="I131" s="44">
        <v>920.0</v>
      </c>
      <c r="J131" s="44">
        <v>105481.0</v>
      </c>
      <c r="K131" s="44">
        <v>81534.0</v>
      </c>
      <c r="L131" s="44">
        <v>31652.0</v>
      </c>
      <c r="M131" s="44">
        <v>27606.0</v>
      </c>
      <c r="N131" s="44">
        <v>15227.0</v>
      </c>
      <c r="O131" s="44">
        <v>20825.0</v>
      </c>
      <c r="P131" s="44">
        <v>26299.0</v>
      </c>
      <c r="Q131" s="44">
        <v>10378.0</v>
      </c>
      <c r="R131" s="44">
        <v>3408.0</v>
      </c>
      <c r="S131" s="44">
        <v>3252.0</v>
      </c>
      <c r="T131" s="44">
        <v>9479.0</v>
      </c>
      <c r="U131" s="44">
        <v>9551.0</v>
      </c>
      <c r="V131" s="44"/>
      <c r="W131" s="44"/>
      <c r="X131" s="44">
        <v>8485.0</v>
      </c>
      <c r="Y131" s="44">
        <v>4859.0</v>
      </c>
      <c r="Z131" s="44">
        <v>1641.0</v>
      </c>
      <c r="AA131" s="44">
        <v>813.0</v>
      </c>
      <c r="AB131" s="44">
        <v>582.0</v>
      </c>
      <c r="AC131" s="44">
        <v>1139.0</v>
      </c>
      <c r="AD131" s="44">
        <v>1420.0</v>
      </c>
      <c r="AE131" s="44">
        <v>838.0</v>
      </c>
      <c r="AF131" s="44">
        <v>115.0</v>
      </c>
      <c r="AG131" s="44">
        <v>383.0</v>
      </c>
      <c r="AH131" s="44">
        <v>455.0</v>
      </c>
      <c r="AI131" s="44">
        <v>326.0</v>
      </c>
      <c r="AJ131" s="44">
        <v>616.0</v>
      </c>
      <c r="AK131" s="44">
        <v>264.0</v>
      </c>
      <c r="AL131" s="44">
        <v>2199.0</v>
      </c>
      <c r="AM131" s="44">
        <v>418.0</v>
      </c>
      <c r="AN131" s="44">
        <v>120.0</v>
      </c>
      <c r="AO131" s="44">
        <v>233.0</v>
      </c>
      <c r="AP131" s="44">
        <v>112.0</v>
      </c>
      <c r="AQ131" s="44">
        <v>39.0</v>
      </c>
      <c r="AR131" s="44">
        <v>28.0</v>
      </c>
      <c r="AS131" s="44">
        <v>35.0</v>
      </c>
      <c r="AT131" s="44">
        <v>17.0</v>
      </c>
      <c r="AU131" s="44">
        <v>15.0</v>
      </c>
      <c r="AV131" s="44">
        <v>11.0</v>
      </c>
      <c r="AW131" s="44">
        <v>25.0</v>
      </c>
      <c r="AX131" s="44">
        <v>236.0</v>
      </c>
      <c r="AY131" s="44"/>
      <c r="AZ131" s="44">
        <v>100.0</v>
      </c>
      <c r="BA131" s="44"/>
      <c r="BB131" s="44">
        <v>113.0</v>
      </c>
      <c r="BC131" s="44"/>
      <c r="BD131" s="44">
        <v>301.0</v>
      </c>
      <c r="BE131" s="44"/>
      <c r="BF131" s="44">
        <v>80.0</v>
      </c>
      <c r="BG131" s="44"/>
      <c r="BH131" s="44">
        <v>44.0</v>
      </c>
      <c r="BI131" s="44"/>
      <c r="BJ131" s="44">
        <v>332.0</v>
      </c>
      <c r="BK131" s="44"/>
      <c r="BL131" s="44">
        <v>20.0</v>
      </c>
      <c r="BM131" s="44"/>
      <c r="BN131" s="44">
        <v>167.0</v>
      </c>
      <c r="BO131" s="44"/>
      <c r="BP131" s="44">
        <v>23.0</v>
      </c>
      <c r="BQ131" s="44"/>
      <c r="BR131" s="44">
        <v>66.0</v>
      </c>
      <c r="BS131" s="44"/>
      <c r="BT131" s="44">
        <v>74.0</v>
      </c>
      <c r="BU131" s="44"/>
      <c r="BV131" s="44">
        <v>126.0</v>
      </c>
      <c r="BW131" s="44"/>
      <c r="BX131" s="44">
        <v>188.0</v>
      </c>
      <c r="BY131" s="44"/>
      <c r="BZ131" s="44">
        <v>213.0</v>
      </c>
      <c r="CA131" s="44"/>
      <c r="CB131" s="44">
        <v>83.0</v>
      </c>
      <c r="CC131" s="44"/>
      <c r="CD131" s="44">
        <v>49.0</v>
      </c>
      <c r="CE131" s="44"/>
      <c r="CF131" s="44">
        <v>63.0</v>
      </c>
      <c r="CG131" s="44"/>
      <c r="CH131" s="44">
        <v>195.0</v>
      </c>
      <c r="CI131" s="44"/>
      <c r="CJ131" s="44">
        <v>179.0</v>
      </c>
      <c r="CK131" s="44"/>
      <c r="CL131" s="44">
        <v>99.0</v>
      </c>
      <c r="CM131" s="44"/>
      <c r="CN131" s="44">
        <v>864.0</v>
      </c>
      <c r="CO131" s="44"/>
      <c r="CP131" s="44"/>
      <c r="CQ131" s="44">
        <v>535.0</v>
      </c>
    </row>
    <row r="132" ht="15.75" customHeight="1">
      <c r="A132" s="44">
        <v>6437.0</v>
      </c>
      <c r="B132" s="44" t="s">
        <v>292</v>
      </c>
      <c r="C132" s="44" t="s">
        <v>645</v>
      </c>
      <c r="D132" s="44">
        <v>70869.0</v>
      </c>
      <c r="E132" s="44">
        <v>72044.0</v>
      </c>
      <c r="F132" s="44">
        <v>39925.0</v>
      </c>
      <c r="G132" s="44">
        <v>31232.0</v>
      </c>
      <c r="H132" s="44">
        <v>598.0</v>
      </c>
      <c r="I132" s="44">
        <v>618.0</v>
      </c>
      <c r="J132" s="44">
        <v>39327.0</v>
      </c>
      <c r="K132" s="44">
        <v>30614.0</v>
      </c>
      <c r="L132" s="44">
        <v>10485.0</v>
      </c>
      <c r="M132" s="44">
        <v>9326.0</v>
      </c>
      <c r="N132" s="44">
        <v>8636.0</v>
      </c>
      <c r="O132" s="44">
        <v>10298.0</v>
      </c>
      <c r="P132" s="44">
        <v>6970.0</v>
      </c>
      <c r="Q132" s="44">
        <v>2947.0</v>
      </c>
      <c r="R132" s="44">
        <v>1717.0</v>
      </c>
      <c r="S132" s="44">
        <v>1677.0</v>
      </c>
      <c r="T132" s="44">
        <v>4560.0</v>
      </c>
      <c r="U132" s="44">
        <v>2852.0</v>
      </c>
      <c r="V132" s="44"/>
      <c r="W132" s="44"/>
      <c r="X132" s="44">
        <v>2536.0</v>
      </c>
      <c r="Y132" s="44">
        <v>948.0</v>
      </c>
      <c r="Z132" s="44">
        <v>540.0</v>
      </c>
      <c r="AA132" s="44">
        <v>255.0</v>
      </c>
      <c r="AB132" s="44">
        <v>203.0</v>
      </c>
      <c r="AC132" s="44">
        <v>392.0</v>
      </c>
      <c r="AD132" s="44">
        <v>712.0</v>
      </c>
      <c r="AE132" s="44">
        <v>491.0</v>
      </c>
      <c r="AF132" s="44">
        <v>82.0</v>
      </c>
      <c r="AG132" s="44">
        <v>295.0</v>
      </c>
      <c r="AH132" s="44">
        <v>249.0</v>
      </c>
      <c r="AI132" s="44">
        <v>176.0</v>
      </c>
      <c r="AJ132" s="44">
        <v>251.0</v>
      </c>
      <c r="AK132" s="44">
        <v>130.0</v>
      </c>
      <c r="AL132" s="44">
        <v>773.0</v>
      </c>
      <c r="AM132" s="44">
        <v>156.0</v>
      </c>
      <c r="AN132" s="44">
        <v>97.0</v>
      </c>
      <c r="AO132" s="44">
        <v>151.0</v>
      </c>
      <c r="AP132" s="44">
        <v>44.0</v>
      </c>
      <c r="AQ132" s="44">
        <v>26.0</v>
      </c>
      <c r="AR132" s="44">
        <v>27.0</v>
      </c>
      <c r="AS132" s="44">
        <v>29.0</v>
      </c>
      <c r="AT132" s="44">
        <v>13.0</v>
      </c>
      <c r="AU132" s="44">
        <v>18.0</v>
      </c>
      <c r="AV132" s="44">
        <v>9.0</v>
      </c>
      <c r="AW132" s="44">
        <v>6.0</v>
      </c>
      <c r="AX132" s="44">
        <v>107.0</v>
      </c>
      <c r="AY132" s="44"/>
      <c r="AZ132" s="44">
        <v>82.0</v>
      </c>
      <c r="BA132" s="44"/>
      <c r="BB132" s="44">
        <v>111.0</v>
      </c>
      <c r="BC132" s="44"/>
      <c r="BD132" s="44">
        <v>56.0</v>
      </c>
      <c r="BE132" s="44"/>
      <c r="BF132" s="44">
        <v>32.0</v>
      </c>
      <c r="BG132" s="44"/>
      <c r="BH132" s="44">
        <v>15.0</v>
      </c>
      <c r="BI132" s="44"/>
      <c r="BJ132" s="44">
        <v>105.0</v>
      </c>
      <c r="BK132" s="44"/>
      <c r="BL132" s="44">
        <v>11.0</v>
      </c>
      <c r="BM132" s="44"/>
      <c r="BN132" s="44">
        <v>64.0</v>
      </c>
      <c r="BO132" s="44"/>
      <c r="BP132" s="44">
        <v>28.0</v>
      </c>
      <c r="BQ132" s="44"/>
      <c r="BR132" s="44">
        <v>30.0</v>
      </c>
      <c r="BS132" s="44"/>
      <c r="BT132" s="44">
        <v>45.0</v>
      </c>
      <c r="BU132" s="44"/>
      <c r="BV132" s="44">
        <v>52.0</v>
      </c>
      <c r="BW132" s="44"/>
      <c r="BX132" s="44">
        <v>75.0</v>
      </c>
      <c r="BY132" s="44"/>
      <c r="BZ132" s="44">
        <v>47.0</v>
      </c>
      <c r="CA132" s="44"/>
      <c r="CB132" s="44">
        <v>62.0</v>
      </c>
      <c r="CC132" s="44"/>
      <c r="CD132" s="44">
        <v>25.0</v>
      </c>
      <c r="CE132" s="44"/>
      <c r="CF132" s="44">
        <v>35.0</v>
      </c>
      <c r="CG132" s="44"/>
      <c r="CH132" s="44">
        <v>48.0</v>
      </c>
      <c r="CI132" s="44"/>
      <c r="CJ132" s="44">
        <v>101.0</v>
      </c>
      <c r="CK132" s="44"/>
      <c r="CL132" s="44">
        <v>81.0</v>
      </c>
      <c r="CM132" s="44"/>
      <c r="CN132" s="44">
        <v>211.0</v>
      </c>
      <c r="CO132" s="44"/>
      <c r="CP132" s="44"/>
      <c r="CQ132" s="44">
        <v>441.0</v>
      </c>
    </row>
    <row r="133" ht="15.75" customHeight="1">
      <c r="A133" s="44">
        <v>6438.0</v>
      </c>
      <c r="B133" s="44" t="s">
        <v>293</v>
      </c>
      <c r="C133" s="44" t="s">
        <v>645</v>
      </c>
      <c r="D133" s="44">
        <v>238715.0</v>
      </c>
      <c r="E133" s="44">
        <v>239582.0</v>
      </c>
      <c r="F133" s="44">
        <v>142756.0</v>
      </c>
      <c r="G133" s="44">
        <v>103416.0</v>
      </c>
      <c r="H133" s="44">
        <v>1431.0</v>
      </c>
      <c r="I133" s="44">
        <v>1338.0</v>
      </c>
      <c r="J133" s="44">
        <v>141325.0</v>
      </c>
      <c r="K133" s="44">
        <v>102078.0</v>
      </c>
      <c r="L133" s="44">
        <v>39264.0</v>
      </c>
      <c r="M133" s="44">
        <v>34540.0</v>
      </c>
      <c r="N133" s="44">
        <v>21128.0</v>
      </c>
      <c r="O133" s="44">
        <v>27711.0</v>
      </c>
      <c r="P133" s="44">
        <v>34684.0</v>
      </c>
      <c r="Q133" s="44">
        <v>12617.0</v>
      </c>
      <c r="R133" s="44">
        <v>5217.0</v>
      </c>
      <c r="S133" s="44">
        <v>5054.0</v>
      </c>
      <c r="T133" s="44">
        <v>14225.0</v>
      </c>
      <c r="U133" s="44">
        <v>9763.0</v>
      </c>
      <c r="V133" s="44"/>
      <c r="W133" s="44"/>
      <c r="X133" s="44">
        <v>10089.0</v>
      </c>
      <c r="Y133" s="44">
        <v>4599.0</v>
      </c>
      <c r="Z133" s="44">
        <v>2725.0</v>
      </c>
      <c r="AA133" s="44">
        <v>890.0</v>
      </c>
      <c r="AB133" s="44">
        <v>947.0</v>
      </c>
      <c r="AC133" s="44">
        <v>1712.0</v>
      </c>
      <c r="AD133" s="44">
        <v>2206.0</v>
      </c>
      <c r="AE133" s="44">
        <v>1335.0</v>
      </c>
      <c r="AF133" s="44">
        <v>196.0</v>
      </c>
      <c r="AG133" s="44">
        <v>654.0</v>
      </c>
      <c r="AH133" s="44">
        <v>711.0</v>
      </c>
      <c r="AI133" s="44">
        <v>454.0</v>
      </c>
      <c r="AJ133" s="44">
        <v>940.0</v>
      </c>
      <c r="AK133" s="44">
        <v>358.0</v>
      </c>
      <c r="AL133" s="44">
        <v>3224.0</v>
      </c>
      <c r="AM133" s="44">
        <v>618.0</v>
      </c>
      <c r="AN133" s="44">
        <v>260.0</v>
      </c>
      <c r="AO133" s="44">
        <v>403.0</v>
      </c>
      <c r="AP133" s="44">
        <v>202.0</v>
      </c>
      <c r="AQ133" s="44">
        <v>64.0</v>
      </c>
      <c r="AR133" s="44">
        <v>47.0</v>
      </c>
      <c r="AS133" s="44">
        <v>69.0</v>
      </c>
      <c r="AT133" s="44">
        <v>28.0</v>
      </c>
      <c r="AU133" s="44">
        <v>21.0</v>
      </c>
      <c r="AV133" s="44">
        <v>15.0</v>
      </c>
      <c r="AW133" s="44">
        <v>28.0</v>
      </c>
      <c r="AX133" s="44">
        <v>333.0</v>
      </c>
      <c r="AY133" s="44"/>
      <c r="AZ133" s="44">
        <v>236.0</v>
      </c>
      <c r="BA133" s="44"/>
      <c r="BB133" s="44">
        <v>159.0</v>
      </c>
      <c r="BC133" s="44"/>
      <c r="BD133" s="44">
        <v>559.0</v>
      </c>
      <c r="BE133" s="44"/>
      <c r="BF133" s="44">
        <v>103.0</v>
      </c>
      <c r="BG133" s="44"/>
      <c r="BH133" s="44">
        <v>91.0</v>
      </c>
      <c r="BI133" s="44"/>
      <c r="BJ133" s="44">
        <v>436.0</v>
      </c>
      <c r="BK133" s="44"/>
      <c r="BL133" s="44">
        <v>37.0</v>
      </c>
      <c r="BM133" s="44"/>
      <c r="BN133" s="44">
        <v>250.0</v>
      </c>
      <c r="BO133" s="44"/>
      <c r="BP133" s="44">
        <v>76.0</v>
      </c>
      <c r="BQ133" s="44"/>
      <c r="BR133" s="44">
        <v>229.0</v>
      </c>
      <c r="BS133" s="44"/>
      <c r="BT133" s="44">
        <v>116.0</v>
      </c>
      <c r="BU133" s="44"/>
      <c r="BV133" s="44">
        <v>158.0</v>
      </c>
      <c r="BW133" s="44"/>
      <c r="BX133" s="44">
        <v>276.0</v>
      </c>
      <c r="BY133" s="44"/>
      <c r="BZ133" s="44">
        <v>221.0</v>
      </c>
      <c r="CA133" s="44"/>
      <c r="CB133" s="44">
        <v>132.0</v>
      </c>
      <c r="CC133" s="44"/>
      <c r="CD133" s="44">
        <v>51.0</v>
      </c>
      <c r="CE133" s="44"/>
      <c r="CF133" s="44">
        <v>115.0</v>
      </c>
      <c r="CG133" s="44"/>
      <c r="CH133" s="44">
        <v>224.0</v>
      </c>
      <c r="CI133" s="44"/>
      <c r="CJ133" s="44">
        <v>299.0</v>
      </c>
      <c r="CK133" s="44"/>
      <c r="CL133" s="44">
        <v>225.0</v>
      </c>
      <c r="CM133" s="44"/>
      <c r="CN133" s="44">
        <v>891.0</v>
      </c>
      <c r="CO133" s="44"/>
      <c r="CP133" s="44"/>
      <c r="CQ133" s="44">
        <v>1188.0</v>
      </c>
    </row>
    <row r="134" ht="15.75" customHeight="1">
      <c r="A134" s="44">
        <v>6439.0</v>
      </c>
      <c r="B134" s="44" t="s">
        <v>294</v>
      </c>
      <c r="C134" s="44" t="s">
        <v>645</v>
      </c>
      <c r="D134" s="44">
        <v>138642.0</v>
      </c>
      <c r="E134" s="44">
        <v>138630.0</v>
      </c>
      <c r="F134" s="44">
        <v>89677.0</v>
      </c>
      <c r="G134" s="44">
        <v>64250.0</v>
      </c>
      <c r="H134" s="44">
        <v>930.0</v>
      </c>
      <c r="I134" s="44">
        <v>745.0</v>
      </c>
      <c r="J134" s="44">
        <v>88747.0</v>
      </c>
      <c r="K134" s="44">
        <v>63505.0</v>
      </c>
      <c r="L134" s="44">
        <v>26210.0</v>
      </c>
      <c r="M134" s="44">
        <v>21523.0</v>
      </c>
      <c r="N134" s="44">
        <v>15184.0</v>
      </c>
      <c r="O134" s="44">
        <v>18372.0</v>
      </c>
      <c r="P134" s="44">
        <v>20487.0</v>
      </c>
      <c r="Q134" s="44">
        <v>7883.0</v>
      </c>
      <c r="R134" s="44">
        <v>2926.0</v>
      </c>
      <c r="S134" s="44">
        <v>2600.0</v>
      </c>
      <c r="T134" s="44">
        <v>8663.0</v>
      </c>
      <c r="U134" s="44">
        <v>6097.0</v>
      </c>
      <c r="V134" s="44"/>
      <c r="W134" s="44"/>
      <c r="X134" s="44">
        <v>6245.0</v>
      </c>
      <c r="Y134" s="44">
        <v>2962.0</v>
      </c>
      <c r="Z134" s="44">
        <v>1308.0</v>
      </c>
      <c r="AA134" s="44">
        <v>486.0</v>
      </c>
      <c r="AB134" s="44">
        <v>524.0</v>
      </c>
      <c r="AC134" s="44">
        <v>838.0</v>
      </c>
      <c r="AD134" s="44">
        <v>1360.0</v>
      </c>
      <c r="AE134" s="44">
        <v>809.0</v>
      </c>
      <c r="AF134" s="44">
        <v>103.0</v>
      </c>
      <c r="AG134" s="44">
        <v>291.0</v>
      </c>
      <c r="AH134" s="44">
        <v>419.0</v>
      </c>
      <c r="AI134" s="44">
        <v>294.0</v>
      </c>
      <c r="AJ134" s="44">
        <v>426.0</v>
      </c>
      <c r="AK134" s="44">
        <v>196.0</v>
      </c>
      <c r="AL134" s="44">
        <v>1868.0</v>
      </c>
      <c r="AM134" s="44">
        <v>325.0</v>
      </c>
      <c r="AN134" s="44">
        <v>103.0</v>
      </c>
      <c r="AO134" s="44">
        <v>218.0</v>
      </c>
      <c r="AP134" s="44">
        <v>103.0</v>
      </c>
      <c r="AQ134" s="44">
        <v>36.0</v>
      </c>
      <c r="AR134" s="44">
        <v>23.0</v>
      </c>
      <c r="AS134" s="44">
        <v>22.0</v>
      </c>
      <c r="AT134" s="44">
        <v>16.0</v>
      </c>
      <c r="AU134" s="44">
        <v>19.0</v>
      </c>
      <c r="AV134" s="44">
        <v>10.0</v>
      </c>
      <c r="AW134" s="44">
        <v>13.0</v>
      </c>
      <c r="AX134" s="44">
        <v>237.0</v>
      </c>
      <c r="AY134" s="44"/>
      <c r="AZ134" s="44">
        <v>91.0</v>
      </c>
      <c r="BA134" s="44"/>
      <c r="BB134" s="44">
        <v>135.0</v>
      </c>
      <c r="BC134" s="44"/>
      <c r="BD134" s="44">
        <v>70.0</v>
      </c>
      <c r="BE134" s="44"/>
      <c r="BF134" s="44">
        <v>73.0</v>
      </c>
      <c r="BG134" s="44"/>
      <c r="BH134" s="44">
        <v>45.0</v>
      </c>
      <c r="BI134" s="44"/>
      <c r="BJ134" s="44">
        <v>222.0</v>
      </c>
      <c r="BK134" s="44"/>
      <c r="BL134" s="44">
        <v>44.0</v>
      </c>
      <c r="BM134" s="44"/>
      <c r="BN134" s="44">
        <v>104.0</v>
      </c>
      <c r="BO134" s="44"/>
      <c r="BP134" s="44">
        <v>30.0</v>
      </c>
      <c r="BQ134" s="44"/>
      <c r="BR134" s="44">
        <v>61.0</v>
      </c>
      <c r="BS134" s="44"/>
      <c r="BT134" s="44">
        <v>77.0</v>
      </c>
      <c r="BU134" s="44"/>
      <c r="BV134" s="44">
        <v>105.0</v>
      </c>
      <c r="BW134" s="44"/>
      <c r="BX134" s="44">
        <v>161.0</v>
      </c>
      <c r="BY134" s="44"/>
      <c r="BZ134" s="44">
        <v>120.0</v>
      </c>
      <c r="CA134" s="44"/>
      <c r="CB134" s="44">
        <v>72.0</v>
      </c>
      <c r="CC134" s="44"/>
      <c r="CD134" s="44">
        <v>31.0</v>
      </c>
      <c r="CE134" s="44"/>
      <c r="CF134" s="44">
        <v>62.0</v>
      </c>
      <c r="CG134" s="44"/>
      <c r="CH134" s="44">
        <v>175.0</v>
      </c>
      <c r="CI134" s="44"/>
      <c r="CJ134" s="44">
        <v>173.0</v>
      </c>
      <c r="CK134" s="44"/>
      <c r="CL134" s="44">
        <v>102.0</v>
      </c>
      <c r="CM134" s="44"/>
      <c r="CN134" s="44">
        <v>579.0</v>
      </c>
      <c r="CO134" s="44"/>
      <c r="CP134" s="44"/>
      <c r="CQ134" s="44">
        <v>521.0</v>
      </c>
    </row>
    <row r="135" ht="15.75" customHeight="1">
      <c r="A135" s="44">
        <v>6440.0</v>
      </c>
      <c r="B135" s="44" t="s">
        <v>295</v>
      </c>
      <c r="C135" s="44" t="s">
        <v>645</v>
      </c>
      <c r="D135" s="44">
        <v>225720.0</v>
      </c>
      <c r="E135" s="44">
        <v>224655.0</v>
      </c>
      <c r="F135" s="44">
        <v>131970.0</v>
      </c>
      <c r="G135" s="44">
        <v>90437.0</v>
      </c>
      <c r="H135" s="44">
        <v>1423.0</v>
      </c>
      <c r="I135" s="44">
        <v>1032.0</v>
      </c>
      <c r="J135" s="44">
        <v>130547.0</v>
      </c>
      <c r="K135" s="44">
        <v>89405.0</v>
      </c>
      <c r="L135" s="44">
        <v>35201.0</v>
      </c>
      <c r="M135" s="44">
        <v>27222.0</v>
      </c>
      <c r="N135" s="44">
        <v>22655.0</v>
      </c>
      <c r="O135" s="44">
        <v>27121.0</v>
      </c>
      <c r="P135" s="44">
        <v>30002.0</v>
      </c>
      <c r="Q135" s="44">
        <v>10929.0</v>
      </c>
      <c r="R135" s="44">
        <v>4621.0</v>
      </c>
      <c r="S135" s="44">
        <v>4286.0</v>
      </c>
      <c r="T135" s="44">
        <v>13745.0</v>
      </c>
      <c r="U135" s="44">
        <v>8898.0</v>
      </c>
      <c r="V135" s="44"/>
      <c r="W135" s="44"/>
      <c r="X135" s="44">
        <v>8570.0</v>
      </c>
      <c r="Y135" s="44">
        <v>3636.0</v>
      </c>
      <c r="Z135" s="44">
        <v>2779.0</v>
      </c>
      <c r="AA135" s="44">
        <v>993.0</v>
      </c>
      <c r="AB135" s="44">
        <v>876.0</v>
      </c>
      <c r="AC135" s="44">
        <v>1178.0</v>
      </c>
      <c r="AD135" s="44">
        <v>2190.0</v>
      </c>
      <c r="AE135" s="44">
        <v>1190.0</v>
      </c>
      <c r="AF135" s="44">
        <v>631.0</v>
      </c>
      <c r="AG135" s="44">
        <v>1449.0</v>
      </c>
      <c r="AH135" s="44">
        <v>671.0</v>
      </c>
      <c r="AI135" s="44">
        <v>425.0</v>
      </c>
      <c r="AJ135" s="44">
        <v>822.0</v>
      </c>
      <c r="AK135" s="44">
        <v>319.0</v>
      </c>
      <c r="AL135" s="44">
        <v>2988.0</v>
      </c>
      <c r="AM135" s="44">
        <v>551.0</v>
      </c>
      <c r="AN135" s="44">
        <v>259.0</v>
      </c>
      <c r="AO135" s="44">
        <v>318.0</v>
      </c>
      <c r="AP135" s="44">
        <v>122.0</v>
      </c>
      <c r="AQ135" s="44">
        <v>45.0</v>
      </c>
      <c r="AR135" s="44">
        <v>45.0</v>
      </c>
      <c r="AS135" s="44">
        <v>48.0</v>
      </c>
      <c r="AT135" s="44">
        <v>17.0</v>
      </c>
      <c r="AU135" s="44">
        <v>21.0</v>
      </c>
      <c r="AV135" s="44">
        <v>17.0</v>
      </c>
      <c r="AW135" s="44">
        <v>27.0</v>
      </c>
      <c r="AX135" s="44">
        <v>356.0</v>
      </c>
      <c r="AY135" s="44"/>
      <c r="AZ135" s="44">
        <v>225.0</v>
      </c>
      <c r="BA135" s="44"/>
      <c r="BB135" s="44">
        <v>202.0</v>
      </c>
      <c r="BC135" s="44"/>
      <c r="BD135" s="44">
        <v>183.0</v>
      </c>
      <c r="BE135" s="44"/>
      <c r="BF135" s="44">
        <v>108.0</v>
      </c>
      <c r="BG135" s="44"/>
      <c r="BH135" s="44">
        <v>59.0</v>
      </c>
      <c r="BI135" s="44"/>
      <c r="BJ135" s="44">
        <v>386.0</v>
      </c>
      <c r="BK135" s="44"/>
      <c r="BL135" s="44">
        <v>29.0</v>
      </c>
      <c r="BM135" s="44"/>
      <c r="BN135" s="44">
        <v>199.0</v>
      </c>
      <c r="BO135" s="44"/>
      <c r="BP135" s="44">
        <v>63.0</v>
      </c>
      <c r="BQ135" s="44"/>
      <c r="BR135" s="44">
        <v>109.0</v>
      </c>
      <c r="BS135" s="44"/>
      <c r="BT135" s="44">
        <v>145.0</v>
      </c>
      <c r="BU135" s="44"/>
      <c r="BV135" s="44">
        <v>143.0</v>
      </c>
      <c r="BW135" s="44"/>
      <c r="BX135" s="44">
        <v>234.0</v>
      </c>
      <c r="BY135" s="44"/>
      <c r="BZ135" s="44">
        <v>172.0</v>
      </c>
      <c r="CA135" s="44"/>
      <c r="CB135" s="44">
        <v>113.0</v>
      </c>
      <c r="CC135" s="44"/>
      <c r="CD135" s="44">
        <v>45.0</v>
      </c>
      <c r="CE135" s="44"/>
      <c r="CF135" s="44">
        <v>111.0</v>
      </c>
      <c r="CG135" s="44"/>
      <c r="CH135" s="44">
        <v>202.0</v>
      </c>
      <c r="CI135" s="44"/>
      <c r="CJ135" s="44">
        <v>294.0</v>
      </c>
      <c r="CK135" s="44"/>
      <c r="CL135" s="44">
        <v>215.0</v>
      </c>
      <c r="CM135" s="44"/>
      <c r="CN135" s="44">
        <v>743.0</v>
      </c>
      <c r="CO135" s="44"/>
      <c r="CP135" s="44"/>
      <c r="CQ135" s="44">
        <v>749.0</v>
      </c>
    </row>
    <row r="136" ht="15.75" customHeight="1">
      <c r="A136" s="44">
        <v>6531.0</v>
      </c>
      <c r="B136" s="44" t="s">
        <v>296</v>
      </c>
      <c r="C136" s="44" t="s">
        <v>645</v>
      </c>
      <c r="D136" s="44">
        <v>200804.0</v>
      </c>
      <c r="E136" s="44">
        <v>198130.0</v>
      </c>
      <c r="F136" s="44">
        <v>115449.0</v>
      </c>
      <c r="G136" s="44">
        <v>81310.0</v>
      </c>
      <c r="H136" s="44">
        <v>1061.0</v>
      </c>
      <c r="I136" s="44">
        <v>1018.0</v>
      </c>
      <c r="J136" s="44">
        <v>114388.0</v>
      </c>
      <c r="K136" s="44">
        <v>80292.0</v>
      </c>
      <c r="L136" s="44">
        <v>26628.0</v>
      </c>
      <c r="M136" s="44">
        <v>22947.0</v>
      </c>
      <c r="N136" s="44">
        <v>21074.0</v>
      </c>
      <c r="O136" s="44">
        <v>24940.0</v>
      </c>
      <c r="P136" s="44">
        <v>28522.0</v>
      </c>
      <c r="Q136" s="44">
        <v>11213.0</v>
      </c>
      <c r="R136" s="44">
        <v>5780.0</v>
      </c>
      <c r="S136" s="44">
        <v>5156.0</v>
      </c>
      <c r="T136" s="44">
        <v>11064.0</v>
      </c>
      <c r="U136" s="44">
        <v>6914.0</v>
      </c>
      <c r="V136" s="44"/>
      <c r="W136" s="44"/>
      <c r="X136" s="44">
        <v>6068.0</v>
      </c>
      <c r="Y136" s="44">
        <v>2713.0</v>
      </c>
      <c r="Z136" s="44">
        <v>2665.0</v>
      </c>
      <c r="AA136" s="44">
        <v>1160.0</v>
      </c>
      <c r="AB136" s="44">
        <v>673.0</v>
      </c>
      <c r="AC136" s="44">
        <v>1201.0</v>
      </c>
      <c r="AD136" s="44">
        <v>1689.0</v>
      </c>
      <c r="AE136" s="44">
        <v>909.0</v>
      </c>
      <c r="AF136" s="44">
        <v>231.0</v>
      </c>
      <c r="AG136" s="44">
        <v>625.0</v>
      </c>
      <c r="AH136" s="44">
        <v>442.0</v>
      </c>
      <c r="AI136" s="44">
        <v>294.0</v>
      </c>
      <c r="AJ136" s="44">
        <v>1071.0</v>
      </c>
      <c r="AK136" s="44">
        <v>361.0</v>
      </c>
      <c r="AL136" s="44">
        <v>3910.0</v>
      </c>
      <c r="AM136" s="44">
        <v>718.0</v>
      </c>
      <c r="AN136" s="44">
        <v>180.0</v>
      </c>
      <c r="AO136" s="44">
        <v>272.0</v>
      </c>
      <c r="AP136" s="44">
        <v>66.0</v>
      </c>
      <c r="AQ136" s="44">
        <v>42.0</v>
      </c>
      <c r="AR136" s="44">
        <v>103.0</v>
      </c>
      <c r="AS136" s="44">
        <v>97.0</v>
      </c>
      <c r="AT136" s="44">
        <v>63.0</v>
      </c>
      <c r="AU136" s="44">
        <v>31.0</v>
      </c>
      <c r="AV136" s="44">
        <v>21.0</v>
      </c>
      <c r="AW136" s="44">
        <v>23.0</v>
      </c>
      <c r="AX136" s="44">
        <v>260.0</v>
      </c>
      <c r="AY136" s="44"/>
      <c r="AZ136" s="44">
        <v>143.0</v>
      </c>
      <c r="BA136" s="44"/>
      <c r="BB136" s="44">
        <v>310.0</v>
      </c>
      <c r="BC136" s="44"/>
      <c r="BD136" s="44">
        <v>167.0</v>
      </c>
      <c r="BE136" s="44"/>
      <c r="BF136" s="44">
        <v>97.0</v>
      </c>
      <c r="BG136" s="44"/>
      <c r="BH136" s="44">
        <v>72.0</v>
      </c>
      <c r="BI136" s="44"/>
      <c r="BJ136" s="44">
        <v>482.0</v>
      </c>
      <c r="BK136" s="44"/>
      <c r="BL136" s="44">
        <v>23.0</v>
      </c>
      <c r="BM136" s="44"/>
      <c r="BN136" s="44">
        <v>136.0</v>
      </c>
      <c r="BO136" s="44"/>
      <c r="BP136" s="44">
        <v>53.0</v>
      </c>
      <c r="BQ136" s="44"/>
      <c r="BR136" s="44">
        <v>90.0</v>
      </c>
      <c r="BS136" s="44"/>
      <c r="BT136" s="44">
        <v>77.0</v>
      </c>
      <c r="BU136" s="44"/>
      <c r="BV136" s="44">
        <v>143.0</v>
      </c>
      <c r="BW136" s="44"/>
      <c r="BX136" s="44">
        <v>159.0</v>
      </c>
      <c r="BY136" s="44"/>
      <c r="BZ136" s="44">
        <v>154.0</v>
      </c>
      <c r="CA136" s="44"/>
      <c r="CB136" s="44">
        <v>107.0</v>
      </c>
      <c r="CC136" s="44"/>
      <c r="CD136" s="44">
        <v>50.0</v>
      </c>
      <c r="CE136" s="44"/>
      <c r="CF136" s="44">
        <v>128.0</v>
      </c>
      <c r="CG136" s="44"/>
      <c r="CH136" s="44">
        <v>340.0</v>
      </c>
      <c r="CI136" s="44"/>
      <c r="CJ136" s="44">
        <v>199.0</v>
      </c>
      <c r="CK136" s="44"/>
      <c r="CL136" s="44">
        <v>170.0</v>
      </c>
      <c r="CM136" s="44"/>
      <c r="CN136" s="44">
        <v>778.0</v>
      </c>
      <c r="CO136" s="44"/>
      <c r="CP136" s="44"/>
      <c r="CQ136" s="44">
        <v>676.0</v>
      </c>
    </row>
    <row r="137" ht="15.75" customHeight="1">
      <c r="A137" s="44">
        <v>6532.0</v>
      </c>
      <c r="B137" s="44" t="s">
        <v>297</v>
      </c>
      <c r="C137" s="44" t="s">
        <v>645</v>
      </c>
      <c r="D137" s="44">
        <v>189854.0</v>
      </c>
      <c r="E137" s="44">
        <v>192664.0</v>
      </c>
      <c r="F137" s="44">
        <v>99745.0</v>
      </c>
      <c r="G137" s="44">
        <v>64892.0</v>
      </c>
      <c r="H137" s="44">
        <v>1108.0</v>
      </c>
      <c r="I137" s="44">
        <v>723.0</v>
      </c>
      <c r="J137" s="44">
        <v>98637.0</v>
      </c>
      <c r="K137" s="44">
        <v>64169.0</v>
      </c>
      <c r="L137" s="44">
        <v>28512.0</v>
      </c>
      <c r="M137" s="44">
        <v>20988.0</v>
      </c>
      <c r="N137" s="44">
        <v>19965.0</v>
      </c>
      <c r="O137" s="44">
        <v>20849.0</v>
      </c>
      <c r="P137" s="44">
        <v>17594.0</v>
      </c>
      <c r="Q137" s="44">
        <v>6085.0</v>
      </c>
      <c r="R137" s="44">
        <v>3400.0</v>
      </c>
      <c r="S137" s="44">
        <v>3157.0</v>
      </c>
      <c r="T137" s="44">
        <v>11847.0</v>
      </c>
      <c r="U137" s="44">
        <v>5574.0</v>
      </c>
      <c r="V137" s="44"/>
      <c r="W137" s="44"/>
      <c r="X137" s="44">
        <v>5420.0</v>
      </c>
      <c r="Y137" s="44">
        <v>2000.0</v>
      </c>
      <c r="Z137" s="44">
        <v>2062.0</v>
      </c>
      <c r="AA137" s="44">
        <v>746.0</v>
      </c>
      <c r="AB137" s="44">
        <v>513.0</v>
      </c>
      <c r="AC137" s="44">
        <v>811.0</v>
      </c>
      <c r="AD137" s="44">
        <v>1500.0</v>
      </c>
      <c r="AE137" s="44">
        <v>723.0</v>
      </c>
      <c r="AF137" s="44">
        <v>343.0</v>
      </c>
      <c r="AG137" s="44">
        <v>803.0</v>
      </c>
      <c r="AH137" s="44">
        <v>547.0</v>
      </c>
      <c r="AI137" s="44">
        <v>373.0</v>
      </c>
      <c r="AJ137" s="44">
        <v>969.0</v>
      </c>
      <c r="AK137" s="44">
        <v>236.0</v>
      </c>
      <c r="AL137" s="44">
        <v>2329.0</v>
      </c>
      <c r="AM137" s="44">
        <v>305.0</v>
      </c>
      <c r="AN137" s="44">
        <v>179.0</v>
      </c>
      <c r="AO137" s="44">
        <v>249.0</v>
      </c>
      <c r="AP137" s="44">
        <v>118.0</v>
      </c>
      <c r="AQ137" s="44">
        <v>39.0</v>
      </c>
      <c r="AR137" s="44">
        <v>49.0</v>
      </c>
      <c r="AS137" s="44">
        <v>57.0</v>
      </c>
      <c r="AT137" s="44">
        <v>31.0</v>
      </c>
      <c r="AU137" s="44">
        <v>23.0</v>
      </c>
      <c r="AV137" s="44">
        <v>11.0</v>
      </c>
      <c r="AW137" s="44">
        <v>17.0</v>
      </c>
      <c r="AX137" s="44">
        <v>245.0</v>
      </c>
      <c r="AY137" s="44"/>
      <c r="AZ137" s="44">
        <v>170.0</v>
      </c>
      <c r="BA137" s="44"/>
      <c r="BB137" s="44">
        <v>486.0</v>
      </c>
      <c r="BC137" s="44"/>
      <c r="BD137" s="44">
        <v>215.0</v>
      </c>
      <c r="BE137" s="44"/>
      <c r="BF137" s="44">
        <v>66.0</v>
      </c>
      <c r="BG137" s="44"/>
      <c r="BH137" s="44">
        <v>56.0</v>
      </c>
      <c r="BI137" s="44"/>
      <c r="BJ137" s="44">
        <v>202.0</v>
      </c>
      <c r="BK137" s="44"/>
      <c r="BL137" s="44">
        <v>24.0</v>
      </c>
      <c r="BM137" s="44"/>
      <c r="BN137" s="44">
        <v>144.0</v>
      </c>
      <c r="BO137" s="44"/>
      <c r="BP137" s="44">
        <v>56.0</v>
      </c>
      <c r="BQ137" s="44"/>
      <c r="BR137" s="44">
        <v>67.0</v>
      </c>
      <c r="BS137" s="44"/>
      <c r="BT137" s="44">
        <v>57.0</v>
      </c>
      <c r="BU137" s="44"/>
      <c r="BV137" s="44">
        <v>118.0</v>
      </c>
      <c r="BW137" s="44"/>
      <c r="BX137" s="44">
        <v>157.0</v>
      </c>
      <c r="BY137" s="44"/>
      <c r="BZ137" s="44">
        <v>105.0</v>
      </c>
      <c r="CA137" s="44"/>
      <c r="CB137" s="44">
        <v>94.0</v>
      </c>
      <c r="CC137" s="44"/>
      <c r="CD137" s="44">
        <v>26.0</v>
      </c>
      <c r="CE137" s="44"/>
      <c r="CF137" s="44">
        <v>45.0</v>
      </c>
      <c r="CG137" s="44"/>
      <c r="CH137" s="44">
        <v>128.0</v>
      </c>
      <c r="CI137" s="44"/>
      <c r="CJ137" s="44">
        <v>228.0</v>
      </c>
      <c r="CK137" s="44"/>
      <c r="CL137" s="44">
        <v>135.0</v>
      </c>
      <c r="CM137" s="44"/>
      <c r="CN137" s="44">
        <v>424.0</v>
      </c>
      <c r="CO137" s="44"/>
      <c r="CP137" s="44"/>
      <c r="CQ137" s="44">
        <v>1134.0</v>
      </c>
    </row>
    <row r="138" ht="15.75" customHeight="1">
      <c r="A138" s="44">
        <v>6533.0</v>
      </c>
      <c r="B138" s="44" t="s">
        <v>298</v>
      </c>
      <c r="C138" s="44" t="s">
        <v>645</v>
      </c>
      <c r="D138" s="44">
        <v>128963.0</v>
      </c>
      <c r="E138" s="44">
        <v>130500.0</v>
      </c>
      <c r="F138" s="44">
        <v>71311.0</v>
      </c>
      <c r="G138" s="44">
        <v>50251.0</v>
      </c>
      <c r="H138" s="44">
        <v>781.0</v>
      </c>
      <c r="I138" s="44">
        <v>581.0</v>
      </c>
      <c r="J138" s="44">
        <v>70530.0</v>
      </c>
      <c r="K138" s="44">
        <v>49670.0</v>
      </c>
      <c r="L138" s="44">
        <v>22646.0</v>
      </c>
      <c r="M138" s="44">
        <v>18907.0</v>
      </c>
      <c r="N138" s="44">
        <v>13003.0</v>
      </c>
      <c r="O138" s="44">
        <v>14414.0</v>
      </c>
      <c r="P138" s="44">
        <v>12937.0</v>
      </c>
      <c r="Q138" s="44">
        <v>4336.0</v>
      </c>
      <c r="R138" s="44">
        <v>2140.0</v>
      </c>
      <c r="S138" s="44">
        <v>1936.0</v>
      </c>
      <c r="T138" s="44">
        <v>7821.0</v>
      </c>
      <c r="U138" s="44">
        <v>5053.0</v>
      </c>
      <c r="V138" s="44"/>
      <c r="W138" s="44"/>
      <c r="X138" s="44">
        <v>4514.0</v>
      </c>
      <c r="Y138" s="44">
        <v>1682.0</v>
      </c>
      <c r="Z138" s="44">
        <v>1430.0</v>
      </c>
      <c r="AA138" s="44">
        <v>517.0</v>
      </c>
      <c r="AB138" s="44">
        <v>319.0</v>
      </c>
      <c r="AC138" s="44">
        <v>582.0</v>
      </c>
      <c r="AD138" s="44">
        <v>1233.0</v>
      </c>
      <c r="AE138" s="44">
        <v>647.0</v>
      </c>
      <c r="AF138" s="44">
        <v>139.0</v>
      </c>
      <c r="AG138" s="44">
        <v>379.0</v>
      </c>
      <c r="AH138" s="44">
        <v>378.0</v>
      </c>
      <c r="AI138" s="44">
        <v>223.0</v>
      </c>
      <c r="AJ138" s="44">
        <v>302.0</v>
      </c>
      <c r="AK138" s="44">
        <v>126.0</v>
      </c>
      <c r="AL138" s="44">
        <v>1385.0</v>
      </c>
      <c r="AM138" s="44">
        <v>221.0</v>
      </c>
      <c r="AN138" s="44">
        <v>93.0</v>
      </c>
      <c r="AO138" s="44">
        <v>190.0</v>
      </c>
      <c r="AP138" s="44">
        <v>56.0</v>
      </c>
      <c r="AQ138" s="44">
        <v>19.0</v>
      </c>
      <c r="AR138" s="44">
        <v>31.0</v>
      </c>
      <c r="AS138" s="44">
        <v>20.0</v>
      </c>
      <c r="AT138" s="44">
        <v>14.0</v>
      </c>
      <c r="AU138" s="44">
        <v>12.0</v>
      </c>
      <c r="AV138" s="44">
        <v>10.0</v>
      </c>
      <c r="AW138" s="44">
        <v>14.0</v>
      </c>
      <c r="AX138" s="44">
        <v>179.0</v>
      </c>
      <c r="AY138" s="44"/>
      <c r="AZ138" s="44">
        <v>90.0</v>
      </c>
      <c r="BA138" s="44"/>
      <c r="BB138" s="44">
        <v>110.0</v>
      </c>
      <c r="BC138" s="44"/>
      <c r="BD138" s="44">
        <v>78.0</v>
      </c>
      <c r="BE138" s="44"/>
      <c r="BF138" s="44">
        <v>55.0</v>
      </c>
      <c r="BG138" s="44"/>
      <c r="BH138" s="44">
        <v>32.0</v>
      </c>
      <c r="BI138" s="44"/>
      <c r="BJ138" s="44">
        <v>114.0</v>
      </c>
      <c r="BK138" s="44"/>
      <c r="BL138" s="44">
        <v>59.0</v>
      </c>
      <c r="BM138" s="44"/>
      <c r="BN138" s="44">
        <v>96.0</v>
      </c>
      <c r="BO138" s="44"/>
      <c r="BP138" s="44">
        <v>43.0</v>
      </c>
      <c r="BQ138" s="44"/>
      <c r="BR138" s="44">
        <v>57.0</v>
      </c>
      <c r="BS138" s="44"/>
      <c r="BT138" s="44">
        <v>45.0</v>
      </c>
      <c r="BU138" s="44"/>
      <c r="BV138" s="44">
        <v>75.0</v>
      </c>
      <c r="BW138" s="44"/>
      <c r="BX138" s="44">
        <v>144.0</v>
      </c>
      <c r="BY138" s="44"/>
      <c r="BZ138" s="44">
        <v>86.0</v>
      </c>
      <c r="CA138" s="44"/>
      <c r="CB138" s="44">
        <v>53.0</v>
      </c>
      <c r="CC138" s="44"/>
      <c r="CD138" s="44">
        <v>29.0</v>
      </c>
      <c r="CE138" s="44"/>
      <c r="CF138" s="44">
        <v>54.0</v>
      </c>
      <c r="CG138" s="44"/>
      <c r="CH138" s="44">
        <v>91.0</v>
      </c>
      <c r="CI138" s="44"/>
      <c r="CJ138" s="44">
        <v>146.0</v>
      </c>
      <c r="CK138" s="44"/>
      <c r="CL138" s="44">
        <v>134.0</v>
      </c>
      <c r="CM138" s="44"/>
      <c r="CN138" s="44">
        <v>309.0</v>
      </c>
      <c r="CO138" s="44"/>
      <c r="CP138" s="44"/>
      <c r="CQ138" s="44">
        <v>392.0</v>
      </c>
    </row>
    <row r="139" ht="15.75" customHeight="1">
      <c r="A139" s="44">
        <v>6534.0</v>
      </c>
      <c r="B139" s="44" t="s">
        <v>299</v>
      </c>
      <c r="C139" s="44" t="s">
        <v>645</v>
      </c>
      <c r="D139" s="44">
        <v>183183.0</v>
      </c>
      <c r="E139" s="44">
        <v>185360.0</v>
      </c>
      <c r="F139" s="44">
        <v>104228.0</v>
      </c>
      <c r="G139" s="44">
        <v>72844.0</v>
      </c>
      <c r="H139" s="44">
        <v>689.0</v>
      </c>
      <c r="I139" s="44">
        <v>765.0</v>
      </c>
      <c r="J139" s="44">
        <v>103539.0</v>
      </c>
      <c r="K139" s="44">
        <v>72079.0</v>
      </c>
      <c r="L139" s="44">
        <v>25203.0</v>
      </c>
      <c r="M139" s="44">
        <v>20207.0</v>
      </c>
      <c r="N139" s="44">
        <v>20696.0</v>
      </c>
      <c r="O139" s="44">
        <v>23726.0</v>
      </c>
      <c r="P139" s="44">
        <v>24425.0</v>
      </c>
      <c r="Q139" s="44">
        <v>10305.0</v>
      </c>
      <c r="R139" s="44">
        <v>6119.0</v>
      </c>
      <c r="S139" s="44">
        <v>5326.0</v>
      </c>
      <c r="T139" s="44">
        <v>9621.0</v>
      </c>
      <c r="U139" s="44">
        <v>5397.0</v>
      </c>
      <c r="V139" s="44"/>
      <c r="W139" s="44"/>
      <c r="X139" s="44">
        <v>5267.0</v>
      </c>
      <c r="Y139" s="44">
        <v>1861.0</v>
      </c>
      <c r="Z139" s="44">
        <v>1365.0</v>
      </c>
      <c r="AA139" s="44">
        <v>465.0</v>
      </c>
      <c r="AB139" s="44">
        <v>634.0</v>
      </c>
      <c r="AC139" s="44">
        <v>987.0</v>
      </c>
      <c r="AD139" s="44">
        <v>1484.0</v>
      </c>
      <c r="AE139" s="44">
        <v>791.0</v>
      </c>
      <c r="AF139" s="44">
        <v>142.0</v>
      </c>
      <c r="AG139" s="44">
        <v>370.0</v>
      </c>
      <c r="AH139" s="44">
        <v>487.0</v>
      </c>
      <c r="AI139" s="44">
        <v>312.0</v>
      </c>
      <c r="AJ139" s="44">
        <v>956.0</v>
      </c>
      <c r="AK139" s="44">
        <v>376.0</v>
      </c>
      <c r="AL139" s="44">
        <v>2998.0</v>
      </c>
      <c r="AM139" s="44">
        <v>685.0</v>
      </c>
      <c r="AN139" s="44">
        <v>138.0</v>
      </c>
      <c r="AO139" s="44">
        <v>196.0</v>
      </c>
      <c r="AP139" s="44">
        <v>110.0</v>
      </c>
      <c r="AQ139" s="44">
        <v>38.0</v>
      </c>
      <c r="AR139" s="44">
        <v>60.0</v>
      </c>
      <c r="AS139" s="44">
        <v>77.0</v>
      </c>
      <c r="AT139" s="44">
        <v>26.0</v>
      </c>
      <c r="AU139" s="44">
        <v>18.0</v>
      </c>
      <c r="AV139" s="44">
        <v>20.0</v>
      </c>
      <c r="AW139" s="44">
        <v>25.0</v>
      </c>
      <c r="AX139" s="44">
        <v>193.0</v>
      </c>
      <c r="AY139" s="44"/>
      <c r="AZ139" s="44">
        <v>115.0</v>
      </c>
      <c r="BA139" s="44"/>
      <c r="BB139" s="44">
        <v>271.0</v>
      </c>
      <c r="BC139" s="44"/>
      <c r="BD139" s="44">
        <v>119.0</v>
      </c>
      <c r="BE139" s="44"/>
      <c r="BF139" s="44">
        <v>105.0</v>
      </c>
      <c r="BG139" s="44"/>
      <c r="BH139" s="44">
        <v>32.0</v>
      </c>
      <c r="BI139" s="44"/>
      <c r="BJ139" s="44">
        <v>515.0</v>
      </c>
      <c r="BK139" s="44"/>
      <c r="BL139" s="44">
        <v>18.0</v>
      </c>
      <c r="BM139" s="44"/>
      <c r="BN139" s="44">
        <v>137.0</v>
      </c>
      <c r="BO139" s="44"/>
      <c r="BP139" s="44">
        <v>54.0</v>
      </c>
      <c r="BQ139" s="44"/>
      <c r="BR139" s="44">
        <v>71.0</v>
      </c>
      <c r="BS139" s="44"/>
      <c r="BT139" s="44">
        <v>58.0</v>
      </c>
      <c r="BU139" s="44"/>
      <c r="BV139" s="44">
        <v>117.0</v>
      </c>
      <c r="BW139" s="44"/>
      <c r="BX139" s="44">
        <v>125.0</v>
      </c>
      <c r="BY139" s="44"/>
      <c r="BZ139" s="44">
        <v>115.0</v>
      </c>
      <c r="CA139" s="44"/>
      <c r="CB139" s="44">
        <v>115.0</v>
      </c>
      <c r="CC139" s="44"/>
      <c r="CD139" s="44">
        <v>37.0</v>
      </c>
      <c r="CE139" s="44"/>
      <c r="CF139" s="44">
        <v>244.0</v>
      </c>
      <c r="CG139" s="44"/>
      <c r="CH139" s="44">
        <v>292.0</v>
      </c>
      <c r="CI139" s="44"/>
      <c r="CJ139" s="44">
        <v>132.0</v>
      </c>
      <c r="CK139" s="44"/>
      <c r="CL139" s="44">
        <v>114.0</v>
      </c>
      <c r="CM139" s="44"/>
      <c r="CN139" s="44">
        <v>809.0</v>
      </c>
      <c r="CO139" s="44"/>
      <c r="CP139" s="44"/>
      <c r="CQ139" s="44">
        <v>917.0</v>
      </c>
    </row>
    <row r="140" ht="15.75" customHeight="1">
      <c r="A140" s="44">
        <v>6535.0</v>
      </c>
      <c r="B140" s="44" t="s">
        <v>300</v>
      </c>
      <c r="C140" s="44" t="s">
        <v>645</v>
      </c>
      <c r="D140" s="44">
        <v>84549.0</v>
      </c>
      <c r="E140" s="44">
        <v>86636.0</v>
      </c>
      <c r="F140" s="44">
        <v>47658.0</v>
      </c>
      <c r="G140" s="44">
        <v>36194.0</v>
      </c>
      <c r="H140" s="44">
        <v>647.0</v>
      </c>
      <c r="I140" s="44">
        <v>706.0</v>
      </c>
      <c r="J140" s="44">
        <v>47011.0</v>
      </c>
      <c r="K140" s="44">
        <v>35488.0</v>
      </c>
      <c r="L140" s="44">
        <v>13725.0</v>
      </c>
      <c r="M140" s="44">
        <v>11525.0</v>
      </c>
      <c r="N140" s="44">
        <v>9893.0</v>
      </c>
      <c r="O140" s="44">
        <v>11803.0</v>
      </c>
      <c r="P140" s="44">
        <v>7797.0</v>
      </c>
      <c r="Q140" s="44">
        <v>3155.0</v>
      </c>
      <c r="R140" s="44">
        <v>1658.0</v>
      </c>
      <c r="S140" s="44">
        <v>1794.0</v>
      </c>
      <c r="T140" s="44">
        <v>5823.0</v>
      </c>
      <c r="U140" s="44">
        <v>3369.0</v>
      </c>
      <c r="V140" s="44"/>
      <c r="W140" s="44"/>
      <c r="X140" s="44">
        <v>2904.0</v>
      </c>
      <c r="Y140" s="44">
        <v>1198.0</v>
      </c>
      <c r="Z140" s="44">
        <v>1182.0</v>
      </c>
      <c r="AA140" s="44">
        <v>481.0</v>
      </c>
      <c r="AB140" s="44">
        <v>193.0</v>
      </c>
      <c r="AC140" s="44">
        <v>343.0</v>
      </c>
      <c r="AD140" s="44">
        <v>690.0</v>
      </c>
      <c r="AE140" s="44">
        <v>373.0</v>
      </c>
      <c r="AF140" s="44">
        <v>166.0</v>
      </c>
      <c r="AG140" s="44">
        <v>425.0</v>
      </c>
      <c r="AH140" s="44">
        <v>261.0</v>
      </c>
      <c r="AI140" s="44">
        <v>235.0</v>
      </c>
      <c r="AJ140" s="44">
        <v>399.0</v>
      </c>
      <c r="AK140" s="44">
        <v>109.0</v>
      </c>
      <c r="AL140" s="44">
        <v>805.0</v>
      </c>
      <c r="AM140" s="44">
        <v>173.0</v>
      </c>
      <c r="AN140" s="44">
        <v>92.0</v>
      </c>
      <c r="AO140" s="44">
        <v>117.0</v>
      </c>
      <c r="AP140" s="44">
        <v>51.0</v>
      </c>
      <c r="AQ140" s="44">
        <v>18.0</v>
      </c>
      <c r="AR140" s="44">
        <v>12.0</v>
      </c>
      <c r="AS140" s="44">
        <v>15.0</v>
      </c>
      <c r="AT140" s="44">
        <v>9.0</v>
      </c>
      <c r="AU140" s="44">
        <v>8.0</v>
      </c>
      <c r="AV140" s="44">
        <v>8.0</v>
      </c>
      <c r="AW140" s="44">
        <v>13.0</v>
      </c>
      <c r="AX140" s="44">
        <v>141.0</v>
      </c>
      <c r="AY140" s="44"/>
      <c r="AZ140" s="44">
        <v>83.0</v>
      </c>
      <c r="BA140" s="44"/>
      <c r="BB140" s="44">
        <v>83.0</v>
      </c>
      <c r="BC140" s="44"/>
      <c r="BD140" s="44">
        <v>19.0</v>
      </c>
      <c r="BE140" s="44"/>
      <c r="BF140" s="44">
        <v>48.0</v>
      </c>
      <c r="BG140" s="44"/>
      <c r="BH140" s="44">
        <v>16.0</v>
      </c>
      <c r="BI140" s="44"/>
      <c r="BJ140" s="44">
        <v>72.0</v>
      </c>
      <c r="BK140" s="44"/>
      <c r="BL140" s="44">
        <v>26.0</v>
      </c>
      <c r="BM140" s="44"/>
      <c r="BN140" s="44">
        <v>65.0</v>
      </c>
      <c r="BO140" s="44"/>
      <c r="BP140" s="44">
        <v>22.0</v>
      </c>
      <c r="BQ140" s="44"/>
      <c r="BR140" s="44">
        <v>49.0</v>
      </c>
      <c r="BS140" s="44"/>
      <c r="BT140" s="44">
        <v>48.0</v>
      </c>
      <c r="BU140" s="44"/>
      <c r="BV140" s="44">
        <v>70.0</v>
      </c>
      <c r="BW140" s="44"/>
      <c r="BX140" s="44">
        <v>76.0</v>
      </c>
      <c r="BY140" s="44"/>
      <c r="BZ140" s="44">
        <v>51.0</v>
      </c>
      <c r="CA140" s="44"/>
      <c r="CB140" s="44">
        <v>53.0</v>
      </c>
      <c r="CC140" s="44"/>
      <c r="CD140" s="44">
        <v>7.0</v>
      </c>
      <c r="CE140" s="44"/>
      <c r="CF140" s="44">
        <v>43.0</v>
      </c>
      <c r="CG140" s="44"/>
      <c r="CH140" s="44">
        <v>44.0</v>
      </c>
      <c r="CI140" s="44"/>
      <c r="CJ140" s="44">
        <v>101.0</v>
      </c>
      <c r="CK140" s="44"/>
      <c r="CL140" s="44">
        <v>84.0</v>
      </c>
      <c r="CM140" s="44"/>
      <c r="CN140" s="44">
        <v>142.0</v>
      </c>
      <c r="CO140" s="44"/>
      <c r="CP140" s="44"/>
      <c r="CQ140" s="44">
        <v>334.0</v>
      </c>
    </row>
    <row r="141" ht="15.75" customHeight="1">
      <c r="A141" s="44">
        <v>6611.0</v>
      </c>
      <c r="B141" s="44" t="s">
        <v>301</v>
      </c>
      <c r="C141" s="44" t="s">
        <v>645</v>
      </c>
      <c r="D141" s="44">
        <v>140438.0</v>
      </c>
      <c r="E141" s="44">
        <v>142751.0</v>
      </c>
      <c r="F141" s="44">
        <v>77652.0</v>
      </c>
      <c r="G141" s="44">
        <v>57059.0</v>
      </c>
      <c r="H141" s="44">
        <v>663.0</v>
      </c>
      <c r="I141" s="44">
        <v>592.0</v>
      </c>
      <c r="J141" s="44">
        <v>76989.0</v>
      </c>
      <c r="K141" s="44">
        <v>56467.0</v>
      </c>
      <c r="L141" s="44">
        <v>13392.0</v>
      </c>
      <c r="M141" s="44">
        <v>12268.0</v>
      </c>
      <c r="N141" s="44">
        <v>14867.0</v>
      </c>
      <c r="O141" s="44">
        <v>16764.0</v>
      </c>
      <c r="P141" s="44">
        <v>23726.0</v>
      </c>
      <c r="Q141" s="44">
        <v>10825.0</v>
      </c>
      <c r="R141" s="44">
        <v>6189.0</v>
      </c>
      <c r="S141" s="44">
        <v>6195.0</v>
      </c>
      <c r="T141" s="44">
        <v>5747.0</v>
      </c>
      <c r="U141" s="44">
        <v>4560.0</v>
      </c>
      <c r="V141" s="44"/>
      <c r="W141" s="44"/>
      <c r="X141" s="44">
        <v>3523.0</v>
      </c>
      <c r="Y141" s="44">
        <v>1756.0</v>
      </c>
      <c r="Z141" s="44">
        <v>821.0</v>
      </c>
      <c r="AA141" s="44">
        <v>330.0</v>
      </c>
      <c r="AB141" s="44">
        <v>651.0</v>
      </c>
      <c r="AC141" s="44">
        <v>1174.0</v>
      </c>
      <c r="AD141" s="44">
        <v>1046.0</v>
      </c>
      <c r="AE141" s="44">
        <v>675.0</v>
      </c>
      <c r="AF141" s="44">
        <v>90.0</v>
      </c>
      <c r="AG141" s="44">
        <v>255.0</v>
      </c>
      <c r="AH141" s="44">
        <v>248.0</v>
      </c>
      <c r="AI141" s="44">
        <v>189.0</v>
      </c>
      <c r="AJ141" s="44">
        <v>616.0</v>
      </c>
      <c r="AK141" s="44">
        <v>212.0</v>
      </c>
      <c r="AL141" s="44">
        <v>2773.0</v>
      </c>
      <c r="AM141" s="44">
        <v>519.0</v>
      </c>
      <c r="AN141" s="44">
        <v>88.0</v>
      </c>
      <c r="AO141" s="44">
        <v>159.0</v>
      </c>
      <c r="AP141" s="44">
        <v>40.0</v>
      </c>
      <c r="AQ141" s="44">
        <v>12.0</v>
      </c>
      <c r="AR141" s="44">
        <v>55.0</v>
      </c>
      <c r="AS141" s="44">
        <v>57.0</v>
      </c>
      <c r="AT141" s="44">
        <v>68.0</v>
      </c>
      <c r="AU141" s="44">
        <v>85.0</v>
      </c>
      <c r="AV141" s="44">
        <v>11.0</v>
      </c>
      <c r="AW141" s="44">
        <v>21.0</v>
      </c>
      <c r="AX141" s="44">
        <v>157.0</v>
      </c>
      <c r="AY141" s="44"/>
      <c r="AZ141" s="44">
        <v>86.0</v>
      </c>
      <c r="BA141" s="44"/>
      <c r="BB141" s="44">
        <v>139.0</v>
      </c>
      <c r="BC141" s="44"/>
      <c r="BD141" s="44">
        <v>188.0</v>
      </c>
      <c r="BE141" s="44"/>
      <c r="BF141" s="44">
        <v>159.0</v>
      </c>
      <c r="BG141" s="44"/>
      <c r="BH141" s="44">
        <v>33.0</v>
      </c>
      <c r="BI141" s="44"/>
      <c r="BJ141" s="44">
        <v>459.0</v>
      </c>
      <c r="BK141" s="44"/>
      <c r="BL141" s="44">
        <v>9.0</v>
      </c>
      <c r="BM141" s="44"/>
      <c r="BN141" s="44">
        <v>116.0</v>
      </c>
      <c r="BO141" s="44"/>
      <c r="BP141" s="44">
        <v>36.0</v>
      </c>
      <c r="BQ141" s="44"/>
      <c r="BR141" s="44">
        <v>69.0</v>
      </c>
      <c r="BS141" s="44"/>
      <c r="BT141" s="44">
        <v>62.0</v>
      </c>
      <c r="BU141" s="44"/>
      <c r="BV141" s="44">
        <v>79.0</v>
      </c>
      <c r="BW141" s="44"/>
      <c r="BX141" s="44">
        <v>102.0</v>
      </c>
      <c r="BY141" s="44"/>
      <c r="BZ141" s="44">
        <v>87.0</v>
      </c>
      <c r="CA141" s="44"/>
      <c r="CB141" s="44">
        <v>83.0</v>
      </c>
      <c r="CC141" s="44"/>
      <c r="CD141" s="44">
        <v>31.0</v>
      </c>
      <c r="CE141" s="44"/>
      <c r="CF141" s="44">
        <v>135.0</v>
      </c>
      <c r="CG141" s="44"/>
      <c r="CH141" s="44">
        <v>165.0</v>
      </c>
      <c r="CI141" s="44"/>
      <c r="CJ141" s="44">
        <v>123.0</v>
      </c>
      <c r="CK141" s="44"/>
      <c r="CL141" s="44">
        <v>77.0</v>
      </c>
      <c r="CM141" s="44"/>
      <c r="CN141" s="44">
        <v>643.0</v>
      </c>
      <c r="CO141" s="44"/>
      <c r="CP141" s="44"/>
      <c r="CQ141" s="44">
        <v>411.0</v>
      </c>
    </row>
    <row r="142" ht="15.75" customHeight="1">
      <c r="A142" s="44">
        <v>6631.0</v>
      </c>
      <c r="B142" s="44" t="s">
        <v>302</v>
      </c>
      <c r="C142" s="44" t="s">
        <v>645</v>
      </c>
      <c r="D142" s="44">
        <v>169880.0</v>
      </c>
      <c r="E142" s="44">
        <v>169360.0</v>
      </c>
      <c r="F142" s="44">
        <v>97074.0</v>
      </c>
      <c r="G142" s="44">
        <v>66281.0</v>
      </c>
      <c r="H142" s="44">
        <v>1004.0</v>
      </c>
      <c r="I142" s="44">
        <v>837.0</v>
      </c>
      <c r="J142" s="44">
        <v>96070.0</v>
      </c>
      <c r="K142" s="44">
        <v>65444.0</v>
      </c>
      <c r="L142" s="44">
        <v>36798.0</v>
      </c>
      <c r="M142" s="44">
        <v>31209.0</v>
      </c>
      <c r="N142" s="44">
        <v>10911.0</v>
      </c>
      <c r="O142" s="44">
        <v>12815.0</v>
      </c>
      <c r="P142" s="44">
        <v>16882.0</v>
      </c>
      <c r="Q142" s="44">
        <v>6176.0</v>
      </c>
      <c r="R142" s="44">
        <v>2896.0</v>
      </c>
      <c r="S142" s="44">
        <v>2636.0</v>
      </c>
      <c r="T142" s="44">
        <v>12312.0</v>
      </c>
      <c r="U142" s="44">
        <v>5860.0</v>
      </c>
      <c r="V142" s="44"/>
      <c r="W142" s="44"/>
      <c r="X142" s="44">
        <v>6246.0</v>
      </c>
      <c r="Y142" s="44">
        <v>2162.0</v>
      </c>
      <c r="Z142" s="44">
        <v>1620.0</v>
      </c>
      <c r="AA142" s="44">
        <v>435.0</v>
      </c>
      <c r="AB142" s="44">
        <v>459.0</v>
      </c>
      <c r="AC142" s="44">
        <v>665.0</v>
      </c>
      <c r="AD142" s="44">
        <v>1208.0</v>
      </c>
      <c r="AE142" s="44">
        <v>613.0</v>
      </c>
      <c r="AF142" s="44">
        <v>238.0</v>
      </c>
      <c r="AG142" s="44">
        <v>788.0</v>
      </c>
      <c r="AH142" s="44">
        <v>589.0</v>
      </c>
      <c r="AI142" s="44">
        <v>382.0</v>
      </c>
      <c r="AJ142" s="44">
        <v>853.0</v>
      </c>
      <c r="AK142" s="44">
        <v>214.0</v>
      </c>
      <c r="AL142" s="44">
        <v>2045.0</v>
      </c>
      <c r="AM142" s="44">
        <v>325.0</v>
      </c>
      <c r="AN142" s="44">
        <v>166.0</v>
      </c>
      <c r="AO142" s="44">
        <v>204.0</v>
      </c>
      <c r="AP142" s="44">
        <v>131.0</v>
      </c>
      <c r="AQ142" s="44">
        <v>45.0</v>
      </c>
      <c r="AR142" s="44">
        <v>19.0</v>
      </c>
      <c r="AS142" s="44">
        <v>31.0</v>
      </c>
      <c r="AT142" s="44">
        <v>10.0</v>
      </c>
      <c r="AU142" s="44">
        <v>15.0</v>
      </c>
      <c r="AV142" s="44">
        <v>11.0</v>
      </c>
      <c r="AW142" s="44">
        <v>12.0</v>
      </c>
      <c r="AX142" s="44">
        <v>216.0</v>
      </c>
      <c r="AY142" s="44"/>
      <c r="AZ142" s="44">
        <v>117.0</v>
      </c>
      <c r="BA142" s="44"/>
      <c r="BB142" s="44">
        <v>227.0</v>
      </c>
      <c r="BC142" s="44"/>
      <c r="BD142" s="44">
        <v>48.0</v>
      </c>
      <c r="BE142" s="44"/>
      <c r="BF142" s="44">
        <v>71.0</v>
      </c>
      <c r="BG142" s="44"/>
      <c r="BH142" s="44">
        <v>44.0</v>
      </c>
      <c r="BI142" s="44"/>
      <c r="BJ142" s="44">
        <v>174.0</v>
      </c>
      <c r="BK142" s="44"/>
      <c r="BL142" s="44">
        <v>22.0</v>
      </c>
      <c r="BM142" s="44"/>
      <c r="BN142" s="44">
        <v>138.0</v>
      </c>
      <c r="BO142" s="44"/>
      <c r="BP142" s="44">
        <v>40.0</v>
      </c>
      <c r="BQ142" s="44"/>
      <c r="BR142" s="44">
        <v>79.0</v>
      </c>
      <c r="BS142" s="44"/>
      <c r="BT142" s="44">
        <v>69.0</v>
      </c>
      <c r="BU142" s="44"/>
      <c r="BV142" s="44">
        <v>121.0</v>
      </c>
      <c r="BW142" s="44"/>
      <c r="BX142" s="44">
        <v>155.0</v>
      </c>
      <c r="BY142" s="44"/>
      <c r="BZ142" s="44">
        <v>105.0</v>
      </c>
      <c r="CA142" s="44"/>
      <c r="CB142" s="44">
        <v>87.0</v>
      </c>
      <c r="CC142" s="44"/>
      <c r="CD142" s="44">
        <v>38.0</v>
      </c>
      <c r="CE142" s="44"/>
      <c r="CF142" s="44">
        <v>57.0</v>
      </c>
      <c r="CG142" s="44"/>
      <c r="CH142" s="44">
        <v>139.0</v>
      </c>
      <c r="CI142" s="44"/>
      <c r="CJ142" s="44">
        <v>171.0</v>
      </c>
      <c r="CK142" s="44"/>
      <c r="CL142" s="44">
        <v>153.0</v>
      </c>
      <c r="CM142" s="44"/>
      <c r="CN142" s="44">
        <v>405.0</v>
      </c>
      <c r="CO142" s="44"/>
      <c r="CP142" s="44"/>
      <c r="CQ142" s="44">
        <v>857.0</v>
      </c>
    </row>
    <row r="143" ht="15.75" customHeight="1">
      <c r="A143" s="44">
        <v>6632.0</v>
      </c>
      <c r="B143" s="44" t="s">
        <v>303</v>
      </c>
      <c r="C143" s="44" t="s">
        <v>645</v>
      </c>
      <c r="D143" s="44">
        <v>93123.0</v>
      </c>
      <c r="E143" s="44">
        <v>96421.0</v>
      </c>
      <c r="F143" s="44">
        <v>51375.0</v>
      </c>
      <c r="G143" s="44">
        <v>37534.0</v>
      </c>
      <c r="H143" s="44">
        <v>671.0</v>
      </c>
      <c r="I143" s="44">
        <v>509.0</v>
      </c>
      <c r="J143" s="44">
        <v>50704.0</v>
      </c>
      <c r="K143" s="44">
        <v>37025.0</v>
      </c>
      <c r="L143" s="44">
        <v>13211.0</v>
      </c>
      <c r="M143" s="44">
        <v>10526.0</v>
      </c>
      <c r="N143" s="44">
        <v>13717.0</v>
      </c>
      <c r="O143" s="44">
        <v>14795.0</v>
      </c>
      <c r="P143" s="44">
        <v>7649.0</v>
      </c>
      <c r="Q143" s="44">
        <v>2825.0</v>
      </c>
      <c r="R143" s="44">
        <v>1786.0</v>
      </c>
      <c r="S143" s="44">
        <v>1609.0</v>
      </c>
      <c r="T143" s="44">
        <v>6717.0</v>
      </c>
      <c r="U143" s="44">
        <v>3651.0</v>
      </c>
      <c r="V143" s="44"/>
      <c r="W143" s="44"/>
      <c r="X143" s="44">
        <v>2670.0</v>
      </c>
      <c r="Y143" s="44">
        <v>1015.0</v>
      </c>
      <c r="Z143" s="44">
        <v>959.0</v>
      </c>
      <c r="AA143" s="44">
        <v>363.0</v>
      </c>
      <c r="AB143" s="44">
        <v>249.0</v>
      </c>
      <c r="AC143" s="44">
        <v>294.0</v>
      </c>
      <c r="AD143" s="44">
        <v>666.0</v>
      </c>
      <c r="AE143" s="44">
        <v>355.0</v>
      </c>
      <c r="AF143" s="44">
        <v>194.0</v>
      </c>
      <c r="AG143" s="44">
        <v>561.0</v>
      </c>
      <c r="AH143" s="44">
        <v>285.0</v>
      </c>
      <c r="AI143" s="44">
        <v>247.0</v>
      </c>
      <c r="AJ143" s="44">
        <v>253.0</v>
      </c>
      <c r="AK143" s="44">
        <v>66.0</v>
      </c>
      <c r="AL143" s="44">
        <v>816.0</v>
      </c>
      <c r="AM143" s="44">
        <v>176.0</v>
      </c>
      <c r="AN143" s="44">
        <v>78.0</v>
      </c>
      <c r="AO143" s="44">
        <v>120.0</v>
      </c>
      <c r="AP143" s="44">
        <v>51.0</v>
      </c>
      <c r="AQ143" s="44">
        <v>24.0</v>
      </c>
      <c r="AR143" s="44">
        <v>7.0</v>
      </c>
      <c r="AS143" s="44">
        <v>9.0</v>
      </c>
      <c r="AT143" s="44">
        <v>8.0</v>
      </c>
      <c r="AU143" s="44">
        <v>13.0</v>
      </c>
      <c r="AV143" s="44">
        <v>5.0</v>
      </c>
      <c r="AW143" s="44">
        <v>10.0</v>
      </c>
      <c r="AX143" s="44">
        <v>156.0</v>
      </c>
      <c r="AY143" s="44"/>
      <c r="AZ143" s="44">
        <v>82.0</v>
      </c>
      <c r="BA143" s="44"/>
      <c r="BB143" s="44">
        <v>182.0</v>
      </c>
      <c r="BC143" s="44"/>
      <c r="BD143" s="44">
        <v>25.0</v>
      </c>
      <c r="BE143" s="44"/>
      <c r="BF143" s="44">
        <v>38.0</v>
      </c>
      <c r="BG143" s="44"/>
      <c r="BH143" s="44">
        <v>29.0</v>
      </c>
      <c r="BI143" s="44"/>
      <c r="BJ143" s="44">
        <v>66.0</v>
      </c>
      <c r="BK143" s="44"/>
      <c r="BL143" s="44">
        <v>10.0</v>
      </c>
      <c r="BM143" s="44"/>
      <c r="BN143" s="44">
        <v>76.0</v>
      </c>
      <c r="BO143" s="44"/>
      <c r="BP143" s="44">
        <v>28.0</v>
      </c>
      <c r="BQ143" s="44"/>
      <c r="BR143" s="44">
        <v>24.0</v>
      </c>
      <c r="BS143" s="44"/>
      <c r="BT143" s="44">
        <v>44.0</v>
      </c>
      <c r="BU143" s="44"/>
      <c r="BV143" s="44">
        <v>53.0</v>
      </c>
      <c r="BW143" s="44"/>
      <c r="BX143" s="44">
        <v>76.0</v>
      </c>
      <c r="BY143" s="44"/>
      <c r="BZ143" s="44">
        <v>47.0</v>
      </c>
      <c r="CA143" s="44"/>
      <c r="CB143" s="44">
        <v>40.0</v>
      </c>
      <c r="CC143" s="44"/>
      <c r="CD143" s="44">
        <v>8.0</v>
      </c>
      <c r="CE143" s="44"/>
      <c r="CF143" s="44">
        <v>14.0</v>
      </c>
      <c r="CG143" s="44"/>
      <c r="CH143" s="44">
        <v>34.0</v>
      </c>
      <c r="CI143" s="44"/>
      <c r="CJ143" s="44">
        <v>124.0</v>
      </c>
      <c r="CK143" s="44"/>
      <c r="CL143" s="44">
        <v>77.0</v>
      </c>
      <c r="CM143" s="44"/>
      <c r="CN143" s="44">
        <v>150.0</v>
      </c>
      <c r="CO143" s="44"/>
      <c r="CP143" s="44"/>
      <c r="CQ143" s="44">
        <v>366.0</v>
      </c>
    </row>
    <row r="144" ht="15.75" customHeight="1">
      <c r="A144" s="44">
        <v>6633.0</v>
      </c>
      <c r="B144" s="44" t="s">
        <v>304</v>
      </c>
      <c r="C144" s="44" t="s">
        <v>645</v>
      </c>
      <c r="D144" s="44">
        <v>188527.0</v>
      </c>
      <c r="E144" s="44">
        <v>190823.0</v>
      </c>
      <c r="F144" s="44">
        <v>106538.0</v>
      </c>
      <c r="G144" s="44">
        <v>78845.0</v>
      </c>
      <c r="H144" s="44">
        <v>1478.0</v>
      </c>
      <c r="I144" s="44">
        <v>1485.0</v>
      </c>
      <c r="J144" s="44">
        <v>105060.0</v>
      </c>
      <c r="K144" s="44">
        <v>77360.0</v>
      </c>
      <c r="L144" s="44">
        <v>24050.0</v>
      </c>
      <c r="M144" s="44">
        <v>19520.0</v>
      </c>
      <c r="N144" s="44">
        <v>30061.0</v>
      </c>
      <c r="O144" s="44">
        <v>31863.0</v>
      </c>
      <c r="P144" s="44">
        <v>21314.0</v>
      </c>
      <c r="Q144" s="44">
        <v>8235.0</v>
      </c>
      <c r="R144" s="44">
        <v>4214.0</v>
      </c>
      <c r="S144" s="44">
        <v>3951.0</v>
      </c>
      <c r="T144" s="44">
        <v>10021.0</v>
      </c>
      <c r="U144" s="44">
        <v>7277.0</v>
      </c>
      <c r="V144" s="44"/>
      <c r="W144" s="44"/>
      <c r="X144" s="44">
        <v>5346.0</v>
      </c>
      <c r="Y144" s="44">
        <v>1975.0</v>
      </c>
      <c r="Z144" s="44">
        <v>1732.0</v>
      </c>
      <c r="AA144" s="44">
        <v>625.0</v>
      </c>
      <c r="AB144" s="44">
        <v>563.0</v>
      </c>
      <c r="AC144" s="44">
        <v>799.0</v>
      </c>
      <c r="AD144" s="44">
        <v>1586.0</v>
      </c>
      <c r="AE144" s="44">
        <v>894.0</v>
      </c>
      <c r="AF144" s="44">
        <v>148.0</v>
      </c>
      <c r="AG144" s="44">
        <v>400.0</v>
      </c>
      <c r="AH144" s="44">
        <v>568.0</v>
      </c>
      <c r="AI144" s="44">
        <v>376.0</v>
      </c>
      <c r="AJ144" s="44">
        <v>376.0</v>
      </c>
      <c r="AK144" s="44">
        <v>168.0</v>
      </c>
      <c r="AL144" s="44">
        <v>1812.0</v>
      </c>
      <c r="AM144" s="44">
        <v>346.0</v>
      </c>
      <c r="AN144" s="44">
        <v>189.0</v>
      </c>
      <c r="AO144" s="44">
        <v>283.0</v>
      </c>
      <c r="AP144" s="44">
        <v>64.0</v>
      </c>
      <c r="AQ144" s="44">
        <v>19.0</v>
      </c>
      <c r="AR144" s="44">
        <v>17.0</v>
      </c>
      <c r="AS144" s="44">
        <v>46.0</v>
      </c>
      <c r="AT144" s="44">
        <v>46.0</v>
      </c>
      <c r="AU144" s="44">
        <v>25.0</v>
      </c>
      <c r="AV144" s="44">
        <v>18.0</v>
      </c>
      <c r="AW144" s="44">
        <v>17.0</v>
      </c>
      <c r="AX144" s="44">
        <v>310.0</v>
      </c>
      <c r="AY144" s="44"/>
      <c r="AZ144" s="44">
        <v>166.0</v>
      </c>
      <c r="BA144" s="44"/>
      <c r="BB144" s="44">
        <v>131.0</v>
      </c>
      <c r="BC144" s="44"/>
      <c r="BD144" s="44">
        <v>78.0</v>
      </c>
      <c r="BE144" s="44"/>
      <c r="BF144" s="44">
        <v>93.0</v>
      </c>
      <c r="BG144" s="44"/>
      <c r="BH144" s="44">
        <v>59.0</v>
      </c>
      <c r="BI144" s="44"/>
      <c r="BJ144" s="44">
        <v>186.0</v>
      </c>
      <c r="BK144" s="44"/>
      <c r="BL144" s="44">
        <v>21.0</v>
      </c>
      <c r="BM144" s="44"/>
      <c r="BN144" s="44">
        <v>165.0</v>
      </c>
      <c r="BO144" s="44"/>
      <c r="BP144" s="44">
        <v>39.0</v>
      </c>
      <c r="BQ144" s="44"/>
      <c r="BR144" s="44">
        <v>85.0</v>
      </c>
      <c r="BS144" s="44"/>
      <c r="BT144" s="44">
        <v>83.0</v>
      </c>
      <c r="BU144" s="44"/>
      <c r="BV144" s="44">
        <v>108.0</v>
      </c>
      <c r="BW144" s="44"/>
      <c r="BX144" s="44">
        <v>187.0</v>
      </c>
      <c r="BY144" s="44"/>
      <c r="BZ144" s="44">
        <v>116.0</v>
      </c>
      <c r="CA144" s="44"/>
      <c r="CB144" s="44">
        <v>93.0</v>
      </c>
      <c r="CC144" s="44"/>
      <c r="CD144" s="44">
        <v>31.0</v>
      </c>
      <c r="CE144" s="44"/>
      <c r="CF144" s="44">
        <v>64.0</v>
      </c>
      <c r="CG144" s="44"/>
      <c r="CH144" s="44">
        <v>118.0</v>
      </c>
      <c r="CI144" s="44"/>
      <c r="CJ144" s="44">
        <v>236.0</v>
      </c>
      <c r="CK144" s="44"/>
      <c r="CL144" s="44">
        <v>148.0</v>
      </c>
      <c r="CM144" s="44"/>
      <c r="CN144" s="44">
        <v>418.0</v>
      </c>
      <c r="CO144" s="44"/>
      <c r="CP144" s="44"/>
      <c r="CQ144" s="44">
        <v>541.0</v>
      </c>
    </row>
    <row r="145" ht="15.75" customHeight="1">
      <c r="A145" s="44">
        <v>6634.0</v>
      </c>
      <c r="B145" s="44" t="s">
        <v>305</v>
      </c>
      <c r="C145" s="44" t="s">
        <v>645</v>
      </c>
      <c r="D145" s="44">
        <v>142375.0</v>
      </c>
      <c r="E145" s="44">
        <v>145071.0</v>
      </c>
      <c r="F145" s="44">
        <v>79752.0</v>
      </c>
      <c r="G145" s="44">
        <v>62701.0</v>
      </c>
      <c r="H145" s="44">
        <v>1114.0</v>
      </c>
      <c r="I145" s="44">
        <v>1549.0</v>
      </c>
      <c r="J145" s="44">
        <v>78638.0</v>
      </c>
      <c r="K145" s="44">
        <v>61152.0</v>
      </c>
      <c r="L145" s="44">
        <v>18398.0</v>
      </c>
      <c r="M145" s="44">
        <v>15811.0</v>
      </c>
      <c r="N145" s="44">
        <v>20751.0</v>
      </c>
      <c r="O145" s="44">
        <v>24883.0</v>
      </c>
      <c r="P145" s="44">
        <v>14746.0</v>
      </c>
      <c r="Q145" s="44">
        <v>6271.0</v>
      </c>
      <c r="R145" s="44">
        <v>2550.0</v>
      </c>
      <c r="S145" s="44">
        <v>2639.0</v>
      </c>
      <c r="T145" s="44">
        <v>8703.0</v>
      </c>
      <c r="U145" s="44">
        <v>5466.0</v>
      </c>
      <c r="V145" s="44"/>
      <c r="W145" s="44"/>
      <c r="X145" s="44">
        <v>4574.0</v>
      </c>
      <c r="Y145" s="44">
        <v>1947.0</v>
      </c>
      <c r="Z145" s="44">
        <v>2511.0</v>
      </c>
      <c r="AA145" s="44">
        <v>824.0</v>
      </c>
      <c r="AB145" s="44">
        <v>427.0</v>
      </c>
      <c r="AC145" s="44">
        <v>564.0</v>
      </c>
      <c r="AD145" s="44">
        <v>1182.0</v>
      </c>
      <c r="AE145" s="44">
        <v>686.0</v>
      </c>
      <c r="AF145" s="44">
        <v>182.0</v>
      </c>
      <c r="AG145" s="44">
        <v>455.0</v>
      </c>
      <c r="AH145" s="44">
        <v>440.0</v>
      </c>
      <c r="AI145" s="44">
        <v>350.0</v>
      </c>
      <c r="AJ145" s="44">
        <v>268.0</v>
      </c>
      <c r="AK145" s="44">
        <v>112.0</v>
      </c>
      <c r="AL145" s="44">
        <v>1490.0</v>
      </c>
      <c r="AM145" s="44">
        <v>297.0</v>
      </c>
      <c r="AN145" s="44">
        <v>152.0</v>
      </c>
      <c r="AO145" s="44">
        <v>258.0</v>
      </c>
      <c r="AP145" s="44">
        <v>61.0</v>
      </c>
      <c r="AQ145" s="44">
        <v>24.0</v>
      </c>
      <c r="AR145" s="44">
        <v>29.0</v>
      </c>
      <c r="AS145" s="44">
        <v>32.0</v>
      </c>
      <c r="AT145" s="44">
        <v>14.0</v>
      </c>
      <c r="AU145" s="44">
        <v>8.0</v>
      </c>
      <c r="AV145" s="44">
        <v>17.0</v>
      </c>
      <c r="AW145" s="44">
        <v>10.0</v>
      </c>
      <c r="AX145" s="44">
        <v>225.0</v>
      </c>
      <c r="AY145" s="44"/>
      <c r="AZ145" s="44">
        <v>104.0</v>
      </c>
      <c r="BA145" s="44"/>
      <c r="BB145" s="44">
        <v>171.0</v>
      </c>
      <c r="BC145" s="44"/>
      <c r="BD145" s="44">
        <v>36.0</v>
      </c>
      <c r="BE145" s="44"/>
      <c r="BF145" s="44">
        <v>64.0</v>
      </c>
      <c r="BG145" s="44"/>
      <c r="BH145" s="44">
        <v>33.0</v>
      </c>
      <c r="BI145" s="44"/>
      <c r="BJ145" s="44">
        <v>105.0</v>
      </c>
      <c r="BK145" s="44"/>
      <c r="BL145" s="44">
        <v>10.0</v>
      </c>
      <c r="BM145" s="44"/>
      <c r="BN145" s="44">
        <v>118.0</v>
      </c>
      <c r="BO145" s="44"/>
      <c r="BP145" s="44">
        <v>72.0</v>
      </c>
      <c r="BQ145" s="44"/>
      <c r="BR145" s="44">
        <v>52.0</v>
      </c>
      <c r="BS145" s="44"/>
      <c r="BT145" s="44">
        <v>79.0</v>
      </c>
      <c r="BU145" s="44"/>
      <c r="BV145" s="44">
        <v>96.0</v>
      </c>
      <c r="BW145" s="44"/>
      <c r="BX145" s="44">
        <v>117.0</v>
      </c>
      <c r="BY145" s="44"/>
      <c r="BZ145" s="44">
        <v>75.0</v>
      </c>
      <c r="CA145" s="44"/>
      <c r="CB145" s="44">
        <v>64.0</v>
      </c>
      <c r="CC145" s="44"/>
      <c r="CD145" s="44">
        <v>26.0</v>
      </c>
      <c r="CE145" s="44"/>
      <c r="CF145" s="44">
        <v>34.0</v>
      </c>
      <c r="CG145" s="44"/>
      <c r="CH145" s="44">
        <v>83.0</v>
      </c>
      <c r="CI145" s="44"/>
      <c r="CJ145" s="44">
        <v>181.0</v>
      </c>
      <c r="CK145" s="44"/>
      <c r="CL145" s="44">
        <v>146.0</v>
      </c>
      <c r="CM145" s="44"/>
      <c r="CN145" s="44">
        <v>252.0</v>
      </c>
      <c r="CO145" s="44"/>
      <c r="CP145" s="44"/>
      <c r="CQ145" s="44">
        <v>515.0</v>
      </c>
    </row>
    <row r="146" ht="15.75" customHeight="1">
      <c r="A146" s="44">
        <v>6635.0</v>
      </c>
      <c r="B146" s="44" t="s">
        <v>306</v>
      </c>
      <c r="C146" s="44" t="s">
        <v>645</v>
      </c>
      <c r="D146" s="44">
        <v>122990.0</v>
      </c>
      <c r="E146" s="44">
        <v>126068.0</v>
      </c>
      <c r="F146" s="44">
        <v>64235.0</v>
      </c>
      <c r="G146" s="44">
        <v>46887.0</v>
      </c>
      <c r="H146" s="44">
        <v>627.0</v>
      </c>
      <c r="I146" s="44">
        <v>582.0</v>
      </c>
      <c r="J146" s="44">
        <v>63608.0</v>
      </c>
      <c r="K146" s="44">
        <v>46305.0</v>
      </c>
      <c r="L146" s="44">
        <v>18496.0</v>
      </c>
      <c r="M146" s="44">
        <v>15264.0</v>
      </c>
      <c r="N146" s="44">
        <v>13981.0</v>
      </c>
      <c r="O146" s="44">
        <v>15762.0</v>
      </c>
      <c r="P146" s="44">
        <v>12282.0</v>
      </c>
      <c r="Q146" s="44">
        <v>4611.0</v>
      </c>
      <c r="R146" s="44">
        <v>2063.0</v>
      </c>
      <c r="S146" s="44">
        <v>2101.0</v>
      </c>
      <c r="T146" s="44">
        <v>6481.0</v>
      </c>
      <c r="U146" s="44">
        <v>3663.0</v>
      </c>
      <c r="V146" s="44"/>
      <c r="W146" s="44"/>
      <c r="X146" s="44">
        <v>4287.0</v>
      </c>
      <c r="Y146" s="44">
        <v>2011.0</v>
      </c>
      <c r="Z146" s="44">
        <v>1188.0</v>
      </c>
      <c r="AA146" s="44">
        <v>524.0</v>
      </c>
      <c r="AB146" s="44">
        <v>293.0</v>
      </c>
      <c r="AC146" s="44">
        <v>403.0</v>
      </c>
      <c r="AD146" s="44">
        <v>898.0</v>
      </c>
      <c r="AE146" s="44">
        <v>487.0</v>
      </c>
      <c r="AF146" s="44">
        <v>130.0</v>
      </c>
      <c r="AG146" s="44">
        <v>252.0</v>
      </c>
      <c r="AH146" s="44">
        <v>348.0</v>
      </c>
      <c r="AI146" s="44">
        <v>252.0</v>
      </c>
      <c r="AJ146" s="44">
        <v>266.0</v>
      </c>
      <c r="AK146" s="44">
        <v>135.0</v>
      </c>
      <c r="AL146" s="44">
        <v>1031.0</v>
      </c>
      <c r="AM146" s="44">
        <v>157.0</v>
      </c>
      <c r="AN146" s="44">
        <v>117.0</v>
      </c>
      <c r="AO146" s="44">
        <v>188.0</v>
      </c>
      <c r="AP146" s="44">
        <v>52.0</v>
      </c>
      <c r="AQ146" s="44">
        <v>22.0</v>
      </c>
      <c r="AR146" s="44">
        <v>29.0</v>
      </c>
      <c r="AS146" s="44">
        <v>24.0</v>
      </c>
      <c r="AT146" s="44">
        <v>10.0</v>
      </c>
      <c r="AU146" s="44">
        <v>7.0</v>
      </c>
      <c r="AV146" s="44">
        <v>7.0</v>
      </c>
      <c r="AW146" s="44">
        <v>11.0</v>
      </c>
      <c r="AX146" s="44">
        <v>156.0</v>
      </c>
      <c r="AY146" s="44"/>
      <c r="AZ146" s="44">
        <v>104.0</v>
      </c>
      <c r="BA146" s="44"/>
      <c r="BB146" s="44">
        <v>124.0</v>
      </c>
      <c r="BC146" s="44"/>
      <c r="BD146" s="44">
        <v>30.0</v>
      </c>
      <c r="BE146" s="44"/>
      <c r="BF146" s="44">
        <v>49.0</v>
      </c>
      <c r="BG146" s="44"/>
      <c r="BH146" s="44">
        <v>23.0</v>
      </c>
      <c r="BI146" s="44"/>
      <c r="BJ146" s="44">
        <v>114.0</v>
      </c>
      <c r="BK146" s="44"/>
      <c r="BL146" s="44">
        <v>11.0</v>
      </c>
      <c r="BM146" s="44"/>
      <c r="BN146" s="44">
        <v>95.0</v>
      </c>
      <c r="BO146" s="44"/>
      <c r="BP146" s="44">
        <v>27.0</v>
      </c>
      <c r="BQ146" s="44"/>
      <c r="BR146" s="44">
        <v>44.0</v>
      </c>
      <c r="BS146" s="44"/>
      <c r="BT146" s="44">
        <v>53.0</v>
      </c>
      <c r="BU146" s="44"/>
      <c r="BV146" s="44">
        <v>86.0</v>
      </c>
      <c r="BW146" s="44"/>
      <c r="BX146" s="44">
        <v>87.0</v>
      </c>
      <c r="BY146" s="44"/>
      <c r="BZ146" s="44">
        <v>65.0</v>
      </c>
      <c r="CA146" s="44"/>
      <c r="CB146" s="44">
        <v>51.0</v>
      </c>
      <c r="CC146" s="44"/>
      <c r="CD146" s="44">
        <v>11.0</v>
      </c>
      <c r="CE146" s="44"/>
      <c r="CF146" s="44">
        <v>36.0</v>
      </c>
      <c r="CG146" s="44"/>
      <c r="CH146" s="44">
        <v>80.0</v>
      </c>
      <c r="CI146" s="44"/>
      <c r="CJ146" s="44">
        <v>113.0</v>
      </c>
      <c r="CK146" s="44"/>
      <c r="CL146" s="44">
        <v>91.0</v>
      </c>
      <c r="CM146" s="44"/>
      <c r="CN146" s="44">
        <v>199.0</v>
      </c>
      <c r="CO146" s="44"/>
      <c r="CP146" s="44"/>
      <c r="CQ146" s="44">
        <v>431.0</v>
      </c>
    </row>
    <row r="147" ht="15.75" customHeight="1">
      <c r="A147" s="44">
        <v>6636.0</v>
      </c>
      <c r="B147" s="44" t="s">
        <v>307</v>
      </c>
      <c r="C147" s="44" t="s">
        <v>645</v>
      </c>
      <c r="D147" s="44">
        <v>80896.0</v>
      </c>
      <c r="E147" s="44">
        <v>83046.0</v>
      </c>
      <c r="F147" s="44">
        <v>45003.0</v>
      </c>
      <c r="G147" s="44">
        <v>35088.0</v>
      </c>
      <c r="H147" s="44">
        <v>656.0</v>
      </c>
      <c r="I147" s="44">
        <v>698.0</v>
      </c>
      <c r="J147" s="44">
        <v>44347.0</v>
      </c>
      <c r="K147" s="44">
        <v>34390.0</v>
      </c>
      <c r="L147" s="44">
        <v>11238.0</v>
      </c>
      <c r="M147" s="44">
        <v>9585.0</v>
      </c>
      <c r="N147" s="44">
        <v>11663.0</v>
      </c>
      <c r="O147" s="44">
        <v>13724.0</v>
      </c>
      <c r="P147" s="44">
        <v>7787.0</v>
      </c>
      <c r="Q147" s="44">
        <v>3337.0</v>
      </c>
      <c r="R147" s="44">
        <v>1853.0</v>
      </c>
      <c r="S147" s="44">
        <v>1845.0</v>
      </c>
      <c r="T147" s="44">
        <v>4720.0</v>
      </c>
      <c r="U147" s="44">
        <v>2996.0</v>
      </c>
      <c r="V147" s="44"/>
      <c r="W147" s="44"/>
      <c r="X147" s="44">
        <v>2272.0</v>
      </c>
      <c r="Y147" s="44">
        <v>946.0</v>
      </c>
      <c r="Z147" s="44">
        <v>1241.0</v>
      </c>
      <c r="AA147" s="44">
        <v>256.0</v>
      </c>
      <c r="AB147" s="44">
        <v>173.0</v>
      </c>
      <c r="AC147" s="44">
        <v>308.0</v>
      </c>
      <c r="AD147" s="44">
        <v>635.0</v>
      </c>
      <c r="AE147" s="44">
        <v>363.0</v>
      </c>
      <c r="AF147" s="44">
        <v>77.0</v>
      </c>
      <c r="AG147" s="44">
        <v>233.0</v>
      </c>
      <c r="AH147" s="44">
        <v>217.0</v>
      </c>
      <c r="AI147" s="44">
        <v>177.0</v>
      </c>
      <c r="AJ147" s="44">
        <v>240.0</v>
      </c>
      <c r="AK147" s="44">
        <v>78.0</v>
      </c>
      <c r="AL147" s="44">
        <v>800.0</v>
      </c>
      <c r="AM147" s="44">
        <v>144.0</v>
      </c>
      <c r="AN147" s="44">
        <v>81.0</v>
      </c>
      <c r="AO147" s="44">
        <v>112.0</v>
      </c>
      <c r="AP147" s="44">
        <v>29.0</v>
      </c>
      <c r="AQ147" s="44">
        <v>15.0</v>
      </c>
      <c r="AR147" s="44">
        <v>29.0</v>
      </c>
      <c r="AS147" s="44">
        <v>30.0</v>
      </c>
      <c r="AT147" s="44">
        <v>13.0</v>
      </c>
      <c r="AU147" s="44">
        <v>10.0</v>
      </c>
      <c r="AV147" s="44">
        <v>13.0</v>
      </c>
      <c r="AW147" s="44">
        <v>12.0</v>
      </c>
      <c r="AX147" s="44">
        <v>116.0</v>
      </c>
      <c r="AY147" s="44"/>
      <c r="AZ147" s="44">
        <v>70.0</v>
      </c>
      <c r="BA147" s="44"/>
      <c r="BB147" s="44">
        <v>55.0</v>
      </c>
      <c r="BC147" s="44"/>
      <c r="BD147" s="44">
        <v>11.0</v>
      </c>
      <c r="BE147" s="44"/>
      <c r="BF147" s="44">
        <v>59.0</v>
      </c>
      <c r="BG147" s="44"/>
      <c r="BH147" s="44">
        <v>40.0</v>
      </c>
      <c r="BI147" s="44"/>
      <c r="BJ147" s="44">
        <v>116.0</v>
      </c>
      <c r="BK147" s="44"/>
      <c r="BL147" s="44">
        <v>11.0</v>
      </c>
      <c r="BM147" s="44"/>
      <c r="BN147" s="44">
        <v>46.0</v>
      </c>
      <c r="BO147" s="44"/>
      <c r="BP147" s="44">
        <v>12.0</v>
      </c>
      <c r="BQ147" s="44"/>
      <c r="BR147" s="44">
        <v>32.0</v>
      </c>
      <c r="BS147" s="44"/>
      <c r="BT147" s="44">
        <v>47.0</v>
      </c>
      <c r="BU147" s="44"/>
      <c r="BV147" s="44">
        <v>66.0</v>
      </c>
      <c r="BW147" s="44"/>
      <c r="BX147" s="44">
        <v>49.0</v>
      </c>
      <c r="BY147" s="44"/>
      <c r="BZ147" s="44">
        <v>48.0</v>
      </c>
      <c r="CA147" s="44"/>
      <c r="CB147" s="44">
        <v>38.0</v>
      </c>
      <c r="CC147" s="44"/>
      <c r="CD147" s="44">
        <v>7.0</v>
      </c>
      <c r="CE147" s="44"/>
      <c r="CF147" s="44">
        <v>72.0</v>
      </c>
      <c r="CG147" s="44"/>
      <c r="CH147" s="44">
        <v>50.0</v>
      </c>
      <c r="CI147" s="44"/>
      <c r="CJ147" s="44">
        <v>96.0</v>
      </c>
      <c r="CK147" s="44"/>
      <c r="CL147" s="44">
        <v>70.0</v>
      </c>
      <c r="CM147" s="44"/>
      <c r="CN147" s="44">
        <v>155.0</v>
      </c>
      <c r="CO147" s="44"/>
      <c r="CP147" s="44"/>
      <c r="CQ147" s="44">
        <v>219.0</v>
      </c>
    </row>
    <row r="148" ht="15.75" customHeight="1">
      <c r="A148" s="44">
        <v>7111.0</v>
      </c>
      <c r="B148" s="44" t="s">
        <v>309</v>
      </c>
      <c r="C148" s="44" t="s">
        <v>646</v>
      </c>
      <c r="D148" s="44">
        <v>83969.0</v>
      </c>
      <c r="E148" s="44">
        <v>84878.0</v>
      </c>
      <c r="F148" s="44">
        <v>51017.0</v>
      </c>
      <c r="G148" s="44">
        <v>41846.0</v>
      </c>
      <c r="H148" s="44">
        <v>542.0</v>
      </c>
      <c r="I148" s="44">
        <v>535.0</v>
      </c>
      <c r="J148" s="44">
        <v>50475.0</v>
      </c>
      <c r="K148" s="44">
        <v>41311.0</v>
      </c>
      <c r="L148" s="44">
        <v>14599.0</v>
      </c>
      <c r="M148" s="44">
        <v>15735.0</v>
      </c>
      <c r="N148" s="44">
        <v>9024.0</v>
      </c>
      <c r="O148" s="44">
        <v>11331.0</v>
      </c>
      <c r="P148" s="44">
        <v>12104.0</v>
      </c>
      <c r="Q148" s="44">
        <v>4941.0</v>
      </c>
      <c r="R148" s="44">
        <v>1997.0</v>
      </c>
      <c r="S148" s="44">
        <v>2002.0</v>
      </c>
      <c r="T148" s="44">
        <v>3736.0</v>
      </c>
      <c r="U148" s="44">
        <v>2741.0</v>
      </c>
      <c r="V148" s="44"/>
      <c r="W148" s="44"/>
      <c r="X148" s="44">
        <v>2842.0</v>
      </c>
      <c r="Y148" s="44">
        <v>1769.0</v>
      </c>
      <c r="Z148" s="44">
        <v>1261.0</v>
      </c>
      <c r="AA148" s="44">
        <v>377.0</v>
      </c>
      <c r="AB148" s="44">
        <v>356.0</v>
      </c>
      <c r="AC148" s="44">
        <v>625.0</v>
      </c>
      <c r="AD148" s="44">
        <v>535.0</v>
      </c>
      <c r="AE148" s="44">
        <v>551.0</v>
      </c>
      <c r="AF148" s="44">
        <v>35.0</v>
      </c>
      <c r="AG148" s="44">
        <v>172.0</v>
      </c>
      <c r="AH148" s="44">
        <v>195.0</v>
      </c>
      <c r="AI148" s="44">
        <v>163.0</v>
      </c>
      <c r="AJ148" s="44">
        <v>295.0</v>
      </c>
      <c r="AK148" s="44">
        <v>168.0</v>
      </c>
      <c r="AL148" s="44">
        <v>1793.0</v>
      </c>
      <c r="AM148" s="44">
        <v>278.0</v>
      </c>
      <c r="AN148" s="44">
        <v>46.0</v>
      </c>
      <c r="AO148" s="44">
        <v>145.0</v>
      </c>
      <c r="AP148" s="44">
        <v>50.0</v>
      </c>
      <c r="AQ148" s="44">
        <v>14.0</v>
      </c>
      <c r="AR148" s="44">
        <v>7.0</v>
      </c>
      <c r="AS148" s="44">
        <v>16.0</v>
      </c>
      <c r="AT148" s="44">
        <v>11.0</v>
      </c>
      <c r="AU148" s="44">
        <v>15.0</v>
      </c>
      <c r="AV148" s="44">
        <v>12.0</v>
      </c>
      <c r="AW148" s="44">
        <v>11.0</v>
      </c>
      <c r="AX148" s="44">
        <v>79.0</v>
      </c>
      <c r="AY148" s="44"/>
      <c r="AZ148" s="44">
        <v>81.0</v>
      </c>
      <c r="BA148" s="44"/>
      <c r="BB148" s="44">
        <v>52.0</v>
      </c>
      <c r="BC148" s="44"/>
      <c r="BD148" s="44">
        <v>31.0</v>
      </c>
      <c r="BE148" s="44"/>
      <c r="BF148" s="44">
        <v>37.0</v>
      </c>
      <c r="BG148" s="44"/>
      <c r="BH148" s="44">
        <v>22.0</v>
      </c>
      <c r="BI148" s="44"/>
      <c r="BJ148" s="44">
        <v>185.0</v>
      </c>
      <c r="BK148" s="44"/>
      <c r="BL148" s="44">
        <v>7.0</v>
      </c>
      <c r="BM148" s="44"/>
      <c r="BN148" s="44">
        <v>29.0</v>
      </c>
      <c r="BO148" s="44"/>
      <c r="BP148" s="44">
        <v>11.0</v>
      </c>
      <c r="BQ148" s="44"/>
      <c r="BR148" s="44">
        <v>36.0</v>
      </c>
      <c r="BS148" s="44"/>
      <c r="BT148" s="44">
        <v>34.0</v>
      </c>
      <c r="BU148" s="44"/>
      <c r="BV148" s="44">
        <v>69.0</v>
      </c>
      <c r="BW148" s="44"/>
      <c r="BX148" s="44">
        <v>71.0</v>
      </c>
      <c r="BY148" s="44"/>
      <c r="BZ148" s="44">
        <v>64.0</v>
      </c>
      <c r="CA148" s="44"/>
      <c r="CB148" s="44">
        <v>39.0</v>
      </c>
      <c r="CC148" s="44"/>
      <c r="CD148" s="44">
        <v>29.0</v>
      </c>
      <c r="CE148" s="44"/>
      <c r="CF148" s="44">
        <v>55.0</v>
      </c>
      <c r="CG148" s="44"/>
      <c r="CH148" s="44">
        <v>112.0</v>
      </c>
      <c r="CI148" s="44"/>
      <c r="CJ148" s="44">
        <v>76.0</v>
      </c>
      <c r="CK148" s="44"/>
      <c r="CL148" s="44">
        <v>41.0</v>
      </c>
      <c r="CM148" s="44"/>
      <c r="CN148" s="44">
        <v>417.0</v>
      </c>
      <c r="CO148" s="44"/>
      <c r="CP148" s="44"/>
      <c r="CQ148" s="44">
        <v>257.0</v>
      </c>
    </row>
    <row r="149" ht="15.75" customHeight="1">
      <c r="A149" s="44">
        <v>7131.0</v>
      </c>
      <c r="B149" s="44" t="s">
        <v>310</v>
      </c>
      <c r="C149" s="44" t="s">
        <v>646</v>
      </c>
      <c r="D149" s="44">
        <v>101203.0</v>
      </c>
      <c r="E149" s="44">
        <v>100539.0</v>
      </c>
      <c r="F149" s="44">
        <v>66724.0</v>
      </c>
      <c r="G149" s="44">
        <v>57741.0</v>
      </c>
      <c r="H149" s="44">
        <v>883.0</v>
      </c>
      <c r="I149" s="44">
        <v>1104.0</v>
      </c>
      <c r="J149" s="44">
        <v>65841.0</v>
      </c>
      <c r="K149" s="44">
        <v>56637.0</v>
      </c>
      <c r="L149" s="44">
        <v>24456.0</v>
      </c>
      <c r="M149" s="44">
        <v>25759.0</v>
      </c>
      <c r="N149" s="44">
        <v>10771.0</v>
      </c>
      <c r="O149" s="44">
        <v>13783.0</v>
      </c>
      <c r="P149" s="44">
        <v>11930.0</v>
      </c>
      <c r="Q149" s="44">
        <v>4449.0</v>
      </c>
      <c r="R149" s="44">
        <v>1709.0</v>
      </c>
      <c r="S149" s="44">
        <v>1715.0</v>
      </c>
      <c r="T149" s="44">
        <v>5224.0</v>
      </c>
      <c r="U149" s="44">
        <v>4093.0</v>
      </c>
      <c r="V149" s="44"/>
      <c r="W149" s="44"/>
      <c r="X149" s="44">
        <v>4508.0</v>
      </c>
      <c r="Y149" s="44">
        <v>2643.0</v>
      </c>
      <c r="Z149" s="44">
        <v>1885.0</v>
      </c>
      <c r="AA149" s="44">
        <v>943.0</v>
      </c>
      <c r="AB149" s="44">
        <v>350.0</v>
      </c>
      <c r="AC149" s="44">
        <v>683.0</v>
      </c>
      <c r="AD149" s="44">
        <v>889.0</v>
      </c>
      <c r="AE149" s="44">
        <v>820.0</v>
      </c>
      <c r="AF149" s="44">
        <v>109.0</v>
      </c>
      <c r="AG149" s="44">
        <v>320.0</v>
      </c>
      <c r="AH149" s="44">
        <v>343.0</v>
      </c>
      <c r="AI149" s="44">
        <v>231.0</v>
      </c>
      <c r="AJ149" s="44">
        <v>428.0</v>
      </c>
      <c r="AK149" s="44">
        <v>235.0</v>
      </c>
      <c r="AL149" s="44">
        <v>1160.0</v>
      </c>
      <c r="AM149" s="44">
        <v>272.0</v>
      </c>
      <c r="AN149" s="44">
        <v>91.0</v>
      </c>
      <c r="AO149" s="44">
        <v>217.0</v>
      </c>
      <c r="AP149" s="44">
        <v>98.0</v>
      </c>
      <c r="AQ149" s="44">
        <v>27.0</v>
      </c>
      <c r="AR149" s="44">
        <v>13.0</v>
      </c>
      <c r="AS149" s="44">
        <v>44.0</v>
      </c>
      <c r="AT149" s="44">
        <v>8.0</v>
      </c>
      <c r="AU149" s="44">
        <v>10.0</v>
      </c>
      <c r="AV149" s="44">
        <v>7.0</v>
      </c>
      <c r="AW149" s="44">
        <v>11.0</v>
      </c>
      <c r="AX149" s="44">
        <v>150.0</v>
      </c>
      <c r="AY149" s="44"/>
      <c r="AZ149" s="44">
        <v>107.0</v>
      </c>
      <c r="BA149" s="44"/>
      <c r="BB149" s="44">
        <v>52.0</v>
      </c>
      <c r="BC149" s="44"/>
      <c r="BD149" s="44">
        <v>89.0</v>
      </c>
      <c r="BE149" s="44"/>
      <c r="BF149" s="44">
        <v>57.0</v>
      </c>
      <c r="BG149" s="44"/>
      <c r="BH149" s="44">
        <v>28.0</v>
      </c>
      <c r="BI149" s="44"/>
      <c r="BJ149" s="44">
        <v>130.0</v>
      </c>
      <c r="BK149" s="44"/>
      <c r="BL149" s="44">
        <v>10.0</v>
      </c>
      <c r="BM149" s="44"/>
      <c r="BN149" s="44">
        <v>79.0</v>
      </c>
      <c r="BO149" s="44"/>
      <c r="BP149" s="44">
        <v>43.0</v>
      </c>
      <c r="BQ149" s="44"/>
      <c r="BR149" s="44">
        <v>50.0</v>
      </c>
      <c r="BS149" s="44"/>
      <c r="BT149" s="44">
        <v>40.0</v>
      </c>
      <c r="BU149" s="44"/>
      <c r="BV149" s="44">
        <v>80.0</v>
      </c>
      <c r="BW149" s="44"/>
      <c r="BX149" s="44">
        <v>119.0</v>
      </c>
      <c r="BY149" s="44"/>
      <c r="BZ149" s="44">
        <v>92.0</v>
      </c>
      <c r="CA149" s="44"/>
      <c r="CB149" s="44">
        <v>37.0</v>
      </c>
      <c r="CC149" s="44"/>
      <c r="CD149" s="44">
        <v>17.0</v>
      </c>
      <c r="CE149" s="44"/>
      <c r="CF149" s="44">
        <v>36.0</v>
      </c>
      <c r="CG149" s="44"/>
      <c r="CH149" s="44">
        <v>78.0</v>
      </c>
      <c r="CI149" s="44"/>
      <c r="CJ149" s="44">
        <v>156.0</v>
      </c>
      <c r="CK149" s="44"/>
      <c r="CL149" s="44">
        <v>71.0</v>
      </c>
      <c r="CM149" s="44"/>
      <c r="CN149" s="44">
        <v>341.0</v>
      </c>
      <c r="CO149" s="44"/>
      <c r="CP149" s="44"/>
      <c r="CQ149" s="44">
        <v>382.0</v>
      </c>
    </row>
    <row r="150" ht="15.75" customHeight="1">
      <c r="A150" s="44">
        <v>7132.0</v>
      </c>
      <c r="B150" s="44" t="s">
        <v>311</v>
      </c>
      <c r="C150" s="44" t="s">
        <v>646</v>
      </c>
      <c r="D150" s="44">
        <v>100084.0</v>
      </c>
      <c r="E150" s="44">
        <v>101504.0</v>
      </c>
      <c r="F150" s="44">
        <v>60892.0</v>
      </c>
      <c r="G150" s="44">
        <v>56088.0</v>
      </c>
      <c r="H150" s="44">
        <v>954.0</v>
      </c>
      <c r="I150" s="44">
        <v>1191.0</v>
      </c>
      <c r="J150" s="44">
        <v>59938.0</v>
      </c>
      <c r="K150" s="44">
        <v>54897.0</v>
      </c>
      <c r="L150" s="44">
        <v>21118.0</v>
      </c>
      <c r="M150" s="44">
        <v>22731.0</v>
      </c>
      <c r="N150" s="44">
        <v>13102.0</v>
      </c>
      <c r="O150" s="44">
        <v>17687.0</v>
      </c>
      <c r="P150" s="44">
        <v>8148.0</v>
      </c>
      <c r="Q150" s="44">
        <v>3310.0</v>
      </c>
      <c r="R150" s="44">
        <v>1853.0</v>
      </c>
      <c r="S150" s="44">
        <v>1881.0</v>
      </c>
      <c r="T150" s="44">
        <v>5820.0</v>
      </c>
      <c r="U150" s="44">
        <v>3386.0</v>
      </c>
      <c r="V150" s="44"/>
      <c r="W150" s="44"/>
      <c r="X150" s="44">
        <v>3693.0</v>
      </c>
      <c r="Y150" s="44">
        <v>1796.0</v>
      </c>
      <c r="Z150" s="44">
        <v>1310.0</v>
      </c>
      <c r="AA150" s="44">
        <v>705.0</v>
      </c>
      <c r="AB150" s="44">
        <v>286.0</v>
      </c>
      <c r="AC150" s="44">
        <v>529.0</v>
      </c>
      <c r="AD150" s="44">
        <v>863.0</v>
      </c>
      <c r="AE150" s="44">
        <v>802.0</v>
      </c>
      <c r="AF150" s="44">
        <v>100.0</v>
      </c>
      <c r="AG150" s="44">
        <v>334.0</v>
      </c>
      <c r="AH150" s="44">
        <v>448.0</v>
      </c>
      <c r="AI150" s="44">
        <v>279.0</v>
      </c>
      <c r="AJ150" s="44">
        <v>335.0</v>
      </c>
      <c r="AK150" s="44">
        <v>128.0</v>
      </c>
      <c r="AL150" s="44">
        <v>924.0</v>
      </c>
      <c r="AM150" s="44">
        <v>201.0</v>
      </c>
      <c r="AN150" s="44">
        <v>138.0</v>
      </c>
      <c r="AO150" s="44">
        <v>239.0</v>
      </c>
      <c r="AP150" s="44">
        <v>68.0</v>
      </c>
      <c r="AQ150" s="44">
        <v>35.0</v>
      </c>
      <c r="AR150" s="44">
        <v>21.0</v>
      </c>
      <c r="AS150" s="44">
        <v>24.0</v>
      </c>
      <c r="AT150" s="44">
        <v>17.0</v>
      </c>
      <c r="AU150" s="44">
        <v>37.0</v>
      </c>
      <c r="AV150" s="44">
        <v>9.0</v>
      </c>
      <c r="AW150" s="44">
        <v>13.0</v>
      </c>
      <c r="AX150" s="44">
        <v>183.0</v>
      </c>
      <c r="AY150" s="44"/>
      <c r="AZ150" s="44">
        <v>95.0</v>
      </c>
      <c r="BA150" s="44"/>
      <c r="BB150" s="44">
        <v>259.0</v>
      </c>
      <c r="BC150" s="44"/>
      <c r="BD150" s="44">
        <v>39.0</v>
      </c>
      <c r="BE150" s="44"/>
      <c r="BF150" s="44">
        <v>53.0</v>
      </c>
      <c r="BG150" s="44"/>
      <c r="BH150" s="44">
        <v>28.0</v>
      </c>
      <c r="BI150" s="44"/>
      <c r="BJ150" s="44">
        <v>95.0</v>
      </c>
      <c r="BK150" s="44"/>
      <c r="BL150" s="44">
        <v>18.0</v>
      </c>
      <c r="BM150" s="44"/>
      <c r="BN150" s="44">
        <v>81.0</v>
      </c>
      <c r="BO150" s="44"/>
      <c r="BP150" s="44">
        <v>18.0</v>
      </c>
      <c r="BQ150" s="44"/>
      <c r="BR150" s="44">
        <v>35.0</v>
      </c>
      <c r="BS150" s="44"/>
      <c r="BT150" s="44">
        <v>47.0</v>
      </c>
      <c r="BU150" s="44"/>
      <c r="BV150" s="44">
        <v>47.0</v>
      </c>
      <c r="BW150" s="44"/>
      <c r="BX150" s="44">
        <v>89.0</v>
      </c>
      <c r="BY150" s="44"/>
      <c r="BZ150" s="44">
        <v>70.0</v>
      </c>
      <c r="CA150" s="44"/>
      <c r="CB150" s="44">
        <v>43.0</v>
      </c>
      <c r="CC150" s="44"/>
      <c r="CD150" s="44">
        <v>24.0</v>
      </c>
      <c r="CE150" s="44"/>
      <c r="CF150" s="44">
        <v>34.0</v>
      </c>
      <c r="CG150" s="44"/>
      <c r="CH150" s="44">
        <v>69.0</v>
      </c>
      <c r="CI150" s="44"/>
      <c r="CJ150" s="44">
        <v>136.0</v>
      </c>
      <c r="CK150" s="44"/>
      <c r="CL150" s="44">
        <v>54.0</v>
      </c>
      <c r="CM150" s="44"/>
      <c r="CN150" s="44">
        <v>168.0</v>
      </c>
      <c r="CO150" s="44"/>
      <c r="CP150" s="44"/>
      <c r="CQ150" s="44">
        <v>780.0</v>
      </c>
    </row>
    <row r="151" ht="15.75" customHeight="1">
      <c r="A151" s="44">
        <v>7133.0</v>
      </c>
      <c r="B151" s="44" t="s">
        <v>312</v>
      </c>
      <c r="C151" s="44" t="s">
        <v>646</v>
      </c>
      <c r="D151" s="44">
        <v>120062.0</v>
      </c>
      <c r="E151" s="44">
        <v>121149.0</v>
      </c>
      <c r="F151" s="44">
        <v>76655.0</v>
      </c>
      <c r="G151" s="44">
        <v>70980.0</v>
      </c>
      <c r="H151" s="44">
        <v>1389.0</v>
      </c>
      <c r="I151" s="44">
        <v>1708.0</v>
      </c>
      <c r="J151" s="44">
        <v>75266.0</v>
      </c>
      <c r="K151" s="44">
        <v>69272.0</v>
      </c>
      <c r="L151" s="44">
        <v>22504.0</v>
      </c>
      <c r="M151" s="44">
        <v>24511.0</v>
      </c>
      <c r="N151" s="44">
        <v>17855.0</v>
      </c>
      <c r="O151" s="44">
        <v>24367.0</v>
      </c>
      <c r="P151" s="44">
        <v>11872.0</v>
      </c>
      <c r="Q151" s="44">
        <v>4949.0</v>
      </c>
      <c r="R151" s="44">
        <v>2336.0</v>
      </c>
      <c r="S151" s="44">
        <v>2479.0</v>
      </c>
      <c r="T151" s="44">
        <v>7705.0</v>
      </c>
      <c r="U151" s="44">
        <v>4583.0</v>
      </c>
      <c r="V151" s="44"/>
      <c r="W151" s="44"/>
      <c r="X151" s="44">
        <v>4827.0</v>
      </c>
      <c r="Y151" s="44">
        <v>2897.0</v>
      </c>
      <c r="Z151" s="44">
        <v>1823.0</v>
      </c>
      <c r="AA151" s="44">
        <v>1074.0</v>
      </c>
      <c r="AB151" s="44">
        <v>410.0</v>
      </c>
      <c r="AC151" s="44">
        <v>697.0</v>
      </c>
      <c r="AD151" s="44">
        <v>1224.0</v>
      </c>
      <c r="AE151" s="44">
        <v>1276.0</v>
      </c>
      <c r="AF151" s="44">
        <v>102.0</v>
      </c>
      <c r="AG151" s="44">
        <v>495.0</v>
      </c>
      <c r="AH151" s="44">
        <v>510.0</v>
      </c>
      <c r="AI151" s="44">
        <v>391.0</v>
      </c>
      <c r="AJ151" s="44">
        <v>417.0</v>
      </c>
      <c r="AK151" s="44">
        <v>205.0</v>
      </c>
      <c r="AL151" s="44">
        <v>1185.0</v>
      </c>
      <c r="AM151" s="44">
        <v>313.0</v>
      </c>
      <c r="AN151" s="44">
        <v>127.0</v>
      </c>
      <c r="AO151" s="44">
        <v>303.0</v>
      </c>
      <c r="AP151" s="44">
        <v>91.0</v>
      </c>
      <c r="AQ151" s="44">
        <v>40.0</v>
      </c>
      <c r="AR151" s="44">
        <v>24.0</v>
      </c>
      <c r="AS151" s="44">
        <v>32.0</v>
      </c>
      <c r="AT151" s="44">
        <v>9.0</v>
      </c>
      <c r="AU151" s="44">
        <v>17.0</v>
      </c>
      <c r="AV151" s="44">
        <v>10.0</v>
      </c>
      <c r="AW151" s="44">
        <v>14.0</v>
      </c>
      <c r="AX151" s="44">
        <v>223.0</v>
      </c>
      <c r="AY151" s="44"/>
      <c r="AZ151" s="44">
        <v>130.0</v>
      </c>
      <c r="BA151" s="44"/>
      <c r="BB151" s="44">
        <v>118.0</v>
      </c>
      <c r="BC151" s="44"/>
      <c r="BD151" s="44">
        <v>83.0</v>
      </c>
      <c r="BE151" s="44"/>
      <c r="BF151" s="44">
        <v>80.0</v>
      </c>
      <c r="BG151" s="44"/>
      <c r="BH151" s="44">
        <v>37.0</v>
      </c>
      <c r="BI151" s="44"/>
      <c r="BJ151" s="44">
        <v>137.0</v>
      </c>
      <c r="BK151" s="44"/>
      <c r="BL151" s="44">
        <v>23.0</v>
      </c>
      <c r="BM151" s="44"/>
      <c r="BN151" s="44">
        <v>98.0</v>
      </c>
      <c r="BO151" s="44"/>
      <c r="BP151" s="44">
        <v>36.0</v>
      </c>
      <c r="BQ151" s="44"/>
      <c r="BR151" s="44">
        <v>64.0</v>
      </c>
      <c r="BS151" s="44"/>
      <c r="BT151" s="44">
        <v>65.0</v>
      </c>
      <c r="BU151" s="44"/>
      <c r="BV151" s="44">
        <v>82.0</v>
      </c>
      <c r="BW151" s="44"/>
      <c r="BX151" s="44">
        <v>118.0</v>
      </c>
      <c r="BY151" s="44"/>
      <c r="BZ151" s="44">
        <v>81.0</v>
      </c>
      <c r="CA151" s="44"/>
      <c r="CB151" s="44">
        <v>61.0</v>
      </c>
      <c r="CC151" s="44"/>
      <c r="CD151" s="44">
        <v>19.0</v>
      </c>
      <c r="CE151" s="44"/>
      <c r="CF151" s="44">
        <v>50.0</v>
      </c>
      <c r="CG151" s="44"/>
      <c r="CH151" s="44">
        <v>92.0</v>
      </c>
      <c r="CI151" s="44"/>
      <c r="CJ151" s="44">
        <v>199.0</v>
      </c>
      <c r="CK151" s="44"/>
      <c r="CL151" s="44">
        <v>110.0</v>
      </c>
      <c r="CM151" s="44"/>
      <c r="CN151" s="44">
        <v>329.0</v>
      </c>
      <c r="CO151" s="44"/>
      <c r="CP151" s="44"/>
      <c r="CQ151" s="44">
        <v>629.0</v>
      </c>
    </row>
    <row r="152" ht="15.75" customHeight="1">
      <c r="A152" s="44">
        <v>7134.0</v>
      </c>
      <c r="B152" s="44" t="s">
        <v>313</v>
      </c>
      <c r="C152" s="44" t="s">
        <v>646</v>
      </c>
      <c r="D152" s="44">
        <v>63925.0</v>
      </c>
      <c r="E152" s="44">
        <v>66293.0</v>
      </c>
      <c r="F152" s="44">
        <v>37437.0</v>
      </c>
      <c r="G152" s="44">
        <v>35126.0</v>
      </c>
      <c r="H152" s="44">
        <v>846.0</v>
      </c>
      <c r="I152" s="44">
        <v>1070.0</v>
      </c>
      <c r="J152" s="44">
        <v>36591.0</v>
      </c>
      <c r="K152" s="44">
        <v>34056.0</v>
      </c>
      <c r="L152" s="44">
        <v>11168.0</v>
      </c>
      <c r="M152" s="44">
        <v>12069.0</v>
      </c>
      <c r="N152" s="44">
        <v>9765.0</v>
      </c>
      <c r="O152" s="44">
        <v>12299.0</v>
      </c>
      <c r="P152" s="44">
        <v>4237.0</v>
      </c>
      <c r="Q152" s="44">
        <v>1727.0</v>
      </c>
      <c r="R152" s="44">
        <v>1169.0</v>
      </c>
      <c r="S152" s="44">
        <v>1570.0</v>
      </c>
      <c r="T152" s="44">
        <v>3964.0</v>
      </c>
      <c r="U152" s="44">
        <v>2209.0</v>
      </c>
      <c r="V152" s="44"/>
      <c r="W152" s="44"/>
      <c r="X152" s="44">
        <v>2421.0</v>
      </c>
      <c r="Y152" s="44">
        <v>1525.0</v>
      </c>
      <c r="Z152" s="44">
        <v>745.0</v>
      </c>
      <c r="AA152" s="44">
        <v>404.0</v>
      </c>
      <c r="AB152" s="44">
        <v>216.0</v>
      </c>
      <c r="AC152" s="44">
        <v>353.0</v>
      </c>
      <c r="AD152" s="44">
        <v>602.0</v>
      </c>
      <c r="AE152" s="44">
        <v>634.0</v>
      </c>
      <c r="AF152" s="44">
        <v>73.0</v>
      </c>
      <c r="AG152" s="44">
        <v>291.0</v>
      </c>
      <c r="AH152" s="44">
        <v>285.0</v>
      </c>
      <c r="AI152" s="44">
        <v>247.0</v>
      </c>
      <c r="AJ152" s="44">
        <v>157.0</v>
      </c>
      <c r="AK152" s="44">
        <v>84.0</v>
      </c>
      <c r="AL152" s="44">
        <v>579.0</v>
      </c>
      <c r="AM152" s="44">
        <v>138.0</v>
      </c>
      <c r="AN152" s="44">
        <v>81.0</v>
      </c>
      <c r="AO152" s="44">
        <v>155.0</v>
      </c>
      <c r="AP152" s="44">
        <v>48.0</v>
      </c>
      <c r="AQ152" s="44">
        <v>29.0</v>
      </c>
      <c r="AR152" s="44">
        <v>10.0</v>
      </c>
      <c r="AS152" s="44">
        <v>14.0</v>
      </c>
      <c r="AT152" s="44">
        <v>5.0</v>
      </c>
      <c r="AU152" s="44">
        <v>11.0</v>
      </c>
      <c r="AV152" s="44">
        <v>11.0</v>
      </c>
      <c r="AW152" s="44">
        <v>9.0</v>
      </c>
      <c r="AX152" s="44">
        <v>140.0</v>
      </c>
      <c r="AY152" s="44"/>
      <c r="AZ152" s="44">
        <v>76.0</v>
      </c>
      <c r="BA152" s="44"/>
      <c r="BB152" s="44">
        <v>37.0</v>
      </c>
      <c r="BC152" s="44"/>
      <c r="BD152" s="44">
        <v>7.0</v>
      </c>
      <c r="BE152" s="44"/>
      <c r="BF152" s="44">
        <v>22.0</v>
      </c>
      <c r="BG152" s="44"/>
      <c r="BH152" s="44">
        <v>22.0</v>
      </c>
      <c r="BI152" s="44"/>
      <c r="BJ152" s="44">
        <v>49.0</v>
      </c>
      <c r="BK152" s="44"/>
      <c r="BL152" s="44">
        <v>10.0</v>
      </c>
      <c r="BM152" s="44"/>
      <c r="BN152" s="44">
        <v>59.0</v>
      </c>
      <c r="BO152" s="44"/>
      <c r="BP152" s="44">
        <v>15.0</v>
      </c>
      <c r="BQ152" s="44"/>
      <c r="BR152" s="44">
        <v>20.0</v>
      </c>
      <c r="BS152" s="44"/>
      <c r="BT152" s="44">
        <v>47.0</v>
      </c>
      <c r="BU152" s="44"/>
      <c r="BV152" s="44">
        <v>46.0</v>
      </c>
      <c r="BW152" s="44"/>
      <c r="BX152" s="44">
        <v>76.0</v>
      </c>
      <c r="BY152" s="44"/>
      <c r="BZ152" s="44">
        <v>42.0</v>
      </c>
      <c r="CA152" s="44"/>
      <c r="CB152" s="44">
        <v>34.0</v>
      </c>
      <c r="CC152" s="44"/>
      <c r="CD152" s="44">
        <v>8.0</v>
      </c>
      <c r="CE152" s="44"/>
      <c r="CF152" s="44">
        <v>25.0</v>
      </c>
      <c r="CG152" s="44"/>
      <c r="CH152" s="44">
        <v>35.0</v>
      </c>
      <c r="CI152" s="44"/>
      <c r="CJ152" s="44">
        <v>97.0</v>
      </c>
      <c r="CK152" s="44"/>
      <c r="CL152" s="44">
        <v>68.0</v>
      </c>
      <c r="CM152" s="44"/>
      <c r="CN152" s="44">
        <v>120.0</v>
      </c>
      <c r="CO152" s="44"/>
      <c r="CP152" s="44"/>
      <c r="CQ152" s="44">
        <v>288.0</v>
      </c>
    </row>
    <row r="153" ht="15.75" customHeight="1">
      <c r="A153" s="44">
        <v>7135.0</v>
      </c>
      <c r="B153" s="44" t="s">
        <v>314</v>
      </c>
      <c r="C153" s="44" t="s">
        <v>646</v>
      </c>
      <c r="D153" s="44">
        <v>48692.0</v>
      </c>
      <c r="E153" s="44">
        <v>49773.0</v>
      </c>
      <c r="F153" s="44">
        <v>33505.0</v>
      </c>
      <c r="G153" s="44">
        <v>31627.0</v>
      </c>
      <c r="H153" s="44">
        <v>784.0</v>
      </c>
      <c r="I153" s="44">
        <v>1018.0</v>
      </c>
      <c r="J153" s="44">
        <v>32721.0</v>
      </c>
      <c r="K153" s="44">
        <v>30609.0</v>
      </c>
      <c r="L153" s="44">
        <v>13925.0</v>
      </c>
      <c r="M153" s="44">
        <v>16144.0</v>
      </c>
      <c r="N153" s="44">
        <v>6153.0</v>
      </c>
      <c r="O153" s="44">
        <v>7006.0</v>
      </c>
      <c r="P153" s="44">
        <v>4131.0</v>
      </c>
      <c r="Q153" s="44">
        <v>1494.0</v>
      </c>
      <c r="R153" s="44">
        <v>717.0</v>
      </c>
      <c r="S153" s="44">
        <v>880.0</v>
      </c>
      <c r="T153" s="44">
        <v>2504.0</v>
      </c>
      <c r="U153" s="44">
        <v>2100.0</v>
      </c>
      <c r="V153" s="44"/>
      <c r="W153" s="44"/>
      <c r="X153" s="44">
        <v>2108.0</v>
      </c>
      <c r="Y153" s="44">
        <v>1061.0</v>
      </c>
      <c r="Z153" s="44">
        <v>769.0</v>
      </c>
      <c r="AA153" s="44">
        <v>434.0</v>
      </c>
      <c r="AB153" s="44">
        <v>154.0</v>
      </c>
      <c r="AC153" s="44">
        <v>247.0</v>
      </c>
      <c r="AD153" s="44">
        <v>435.0</v>
      </c>
      <c r="AE153" s="44">
        <v>400.0</v>
      </c>
      <c r="AF153" s="44">
        <v>47.0</v>
      </c>
      <c r="AG153" s="44">
        <v>126.0</v>
      </c>
      <c r="AH153" s="44">
        <v>223.0</v>
      </c>
      <c r="AI153" s="44">
        <v>161.0</v>
      </c>
      <c r="AJ153" s="44">
        <v>146.0</v>
      </c>
      <c r="AK153" s="44">
        <v>68.0</v>
      </c>
      <c r="AL153" s="44">
        <v>516.0</v>
      </c>
      <c r="AM153" s="44">
        <v>126.0</v>
      </c>
      <c r="AN153" s="44">
        <v>49.0</v>
      </c>
      <c r="AO153" s="44">
        <v>100.0</v>
      </c>
      <c r="AP153" s="44">
        <v>34.0</v>
      </c>
      <c r="AQ153" s="44">
        <v>19.0</v>
      </c>
      <c r="AR153" s="44">
        <v>7.0</v>
      </c>
      <c r="AS153" s="44">
        <v>2.0</v>
      </c>
      <c r="AT153" s="44">
        <v>4.0</v>
      </c>
      <c r="AU153" s="44">
        <v>4.0</v>
      </c>
      <c r="AV153" s="44">
        <v>3.0</v>
      </c>
      <c r="AW153" s="44">
        <v>7.0</v>
      </c>
      <c r="AX153" s="44">
        <v>73.0</v>
      </c>
      <c r="AY153" s="44"/>
      <c r="AZ153" s="44">
        <v>62.0</v>
      </c>
      <c r="BA153" s="44"/>
      <c r="BB153" s="44">
        <v>44.0</v>
      </c>
      <c r="BC153" s="44"/>
      <c r="BD153" s="44">
        <v>7.0</v>
      </c>
      <c r="BE153" s="44"/>
      <c r="BF153" s="44">
        <v>26.0</v>
      </c>
      <c r="BG153" s="44"/>
      <c r="BH153" s="44">
        <v>14.0</v>
      </c>
      <c r="BI153" s="44"/>
      <c r="BJ153" s="44">
        <v>32.0</v>
      </c>
      <c r="BK153" s="44"/>
      <c r="BL153" s="44">
        <v>1.0</v>
      </c>
      <c r="BM153" s="44"/>
      <c r="BN153" s="44">
        <v>29.0</v>
      </c>
      <c r="BO153" s="44"/>
      <c r="BP153" s="44">
        <v>16.0</v>
      </c>
      <c r="BQ153" s="44"/>
      <c r="BR153" s="44">
        <v>21.0</v>
      </c>
      <c r="BS153" s="44"/>
      <c r="BT153" s="44">
        <v>27.0</v>
      </c>
      <c r="BU153" s="44"/>
      <c r="BV153" s="44">
        <v>40.0</v>
      </c>
      <c r="BW153" s="44"/>
      <c r="BX153" s="44">
        <v>53.0</v>
      </c>
      <c r="BY153" s="44"/>
      <c r="BZ153" s="44">
        <v>36.0</v>
      </c>
      <c r="CA153" s="44"/>
      <c r="CB153" s="44">
        <v>28.0</v>
      </c>
      <c r="CC153" s="44"/>
      <c r="CD153" s="44">
        <v>12.0</v>
      </c>
      <c r="CE153" s="44"/>
      <c r="CF153" s="44">
        <v>16.0</v>
      </c>
      <c r="CG153" s="44"/>
      <c r="CH153" s="44">
        <v>28.0</v>
      </c>
      <c r="CI153" s="44"/>
      <c r="CJ153" s="44">
        <v>63.0</v>
      </c>
      <c r="CK153" s="44"/>
      <c r="CL153" s="44">
        <v>46.0</v>
      </c>
      <c r="CM153" s="44"/>
      <c r="CN153" s="44">
        <v>122.0</v>
      </c>
      <c r="CO153" s="44"/>
      <c r="CP153" s="44"/>
      <c r="CQ153" s="44">
        <v>230.0</v>
      </c>
    </row>
    <row r="154" ht="15.75" customHeight="1">
      <c r="A154" s="44">
        <v>7137.0</v>
      </c>
      <c r="B154" s="44" t="s">
        <v>315</v>
      </c>
      <c r="C154" s="44" t="s">
        <v>646</v>
      </c>
      <c r="D154" s="44">
        <v>166494.0</v>
      </c>
      <c r="E154" s="44">
        <v>166771.0</v>
      </c>
      <c r="F154" s="44">
        <v>103595.0</v>
      </c>
      <c r="G154" s="44">
        <v>92494.0</v>
      </c>
      <c r="H154" s="44">
        <v>1666.0</v>
      </c>
      <c r="I154" s="44">
        <v>1977.0</v>
      </c>
      <c r="J154" s="44">
        <v>101929.0</v>
      </c>
      <c r="K154" s="44">
        <v>90517.0</v>
      </c>
      <c r="L154" s="44">
        <v>36737.0</v>
      </c>
      <c r="M154" s="44">
        <v>40411.0</v>
      </c>
      <c r="N154" s="44">
        <v>20891.0</v>
      </c>
      <c r="O154" s="44">
        <v>26883.0</v>
      </c>
      <c r="P154" s="44">
        <v>16503.0</v>
      </c>
      <c r="Q154" s="44">
        <v>6104.0</v>
      </c>
      <c r="R154" s="44">
        <v>2578.0</v>
      </c>
      <c r="S154" s="44">
        <v>2700.0</v>
      </c>
      <c r="T154" s="44">
        <v>8675.0</v>
      </c>
      <c r="U154" s="44">
        <v>5467.0</v>
      </c>
      <c r="V154" s="44"/>
      <c r="W154" s="44"/>
      <c r="X154" s="44">
        <v>5955.0</v>
      </c>
      <c r="Y154" s="44">
        <v>2848.0</v>
      </c>
      <c r="Z154" s="44">
        <v>2598.0</v>
      </c>
      <c r="AA154" s="44">
        <v>1295.0</v>
      </c>
      <c r="AB154" s="44">
        <v>587.0</v>
      </c>
      <c r="AC154" s="44">
        <v>850.0</v>
      </c>
      <c r="AD154" s="44">
        <v>1400.0</v>
      </c>
      <c r="AE154" s="44">
        <v>1368.0</v>
      </c>
      <c r="AF154" s="44">
        <v>124.0</v>
      </c>
      <c r="AG154" s="44">
        <v>391.0</v>
      </c>
      <c r="AH154" s="44">
        <v>554.0</v>
      </c>
      <c r="AI154" s="44">
        <v>436.0</v>
      </c>
      <c r="AJ154" s="44">
        <v>441.0</v>
      </c>
      <c r="AK154" s="44">
        <v>277.0</v>
      </c>
      <c r="AL154" s="44">
        <v>2035.0</v>
      </c>
      <c r="AM154" s="44">
        <v>421.0</v>
      </c>
      <c r="AN154" s="44">
        <v>165.0</v>
      </c>
      <c r="AO154" s="44">
        <v>337.0</v>
      </c>
      <c r="AP154" s="44">
        <v>102.0</v>
      </c>
      <c r="AQ154" s="44">
        <v>42.0</v>
      </c>
      <c r="AR154" s="44">
        <v>15.0</v>
      </c>
      <c r="AS154" s="44">
        <v>25.0</v>
      </c>
      <c r="AT154" s="44">
        <v>9.0</v>
      </c>
      <c r="AU154" s="44">
        <v>30.0</v>
      </c>
      <c r="AV154" s="44">
        <v>9.0</v>
      </c>
      <c r="AW154" s="44">
        <v>12.0</v>
      </c>
      <c r="AX154" s="44">
        <v>218.0</v>
      </c>
      <c r="AY154" s="44"/>
      <c r="AZ154" s="44">
        <v>187.0</v>
      </c>
      <c r="BA154" s="44"/>
      <c r="BB154" s="44">
        <v>149.0</v>
      </c>
      <c r="BC154" s="44"/>
      <c r="BD154" s="44">
        <v>66.0</v>
      </c>
      <c r="BE154" s="44"/>
      <c r="BF154" s="44">
        <v>59.0</v>
      </c>
      <c r="BG154" s="44"/>
      <c r="BH154" s="44">
        <v>49.0</v>
      </c>
      <c r="BI154" s="44"/>
      <c r="BJ154" s="44">
        <v>156.0</v>
      </c>
      <c r="BK154" s="44"/>
      <c r="BL154" s="44">
        <v>15.0</v>
      </c>
      <c r="BM154" s="44"/>
      <c r="BN154" s="44">
        <v>103.0</v>
      </c>
      <c r="BO154" s="44"/>
      <c r="BP154" s="44">
        <v>43.0</v>
      </c>
      <c r="BQ154" s="44"/>
      <c r="BR154" s="44">
        <v>71.0</v>
      </c>
      <c r="BS154" s="44"/>
      <c r="BT154" s="44">
        <v>79.0</v>
      </c>
      <c r="BU154" s="44"/>
      <c r="BV154" s="44">
        <v>110.0</v>
      </c>
      <c r="BW154" s="44"/>
      <c r="BX154" s="44">
        <v>160.0</v>
      </c>
      <c r="BY154" s="44"/>
      <c r="BZ154" s="44">
        <v>108.0</v>
      </c>
      <c r="CA154" s="44"/>
      <c r="CB154" s="44">
        <v>68.0</v>
      </c>
      <c r="CC154" s="44"/>
      <c r="CD154" s="44">
        <v>33.0</v>
      </c>
      <c r="CE154" s="44"/>
      <c r="CF154" s="44">
        <v>53.0</v>
      </c>
      <c r="CG154" s="44"/>
      <c r="CH154" s="44">
        <v>101.0</v>
      </c>
      <c r="CI154" s="44"/>
      <c r="CJ154" s="44">
        <v>214.0</v>
      </c>
      <c r="CK154" s="44"/>
      <c r="CL154" s="44">
        <v>95.0</v>
      </c>
      <c r="CM154" s="44"/>
      <c r="CN154" s="44">
        <v>414.0</v>
      </c>
      <c r="CO154" s="44"/>
      <c r="CP154" s="44"/>
      <c r="CQ154" s="44">
        <v>620.0</v>
      </c>
    </row>
    <row r="155" ht="15.75" customHeight="1">
      <c r="A155" s="44">
        <v>7138.0</v>
      </c>
      <c r="B155" s="44" t="s">
        <v>316</v>
      </c>
      <c r="C155" s="44" t="s">
        <v>646</v>
      </c>
      <c r="D155" s="44">
        <v>138233.0</v>
      </c>
      <c r="E155" s="44">
        <v>138629.0</v>
      </c>
      <c r="F155" s="44">
        <v>85529.0</v>
      </c>
      <c r="G155" s="44">
        <v>75190.0</v>
      </c>
      <c r="H155" s="44">
        <v>1172.0</v>
      </c>
      <c r="I155" s="44">
        <v>1394.0</v>
      </c>
      <c r="J155" s="44">
        <v>84357.0</v>
      </c>
      <c r="K155" s="44">
        <v>73796.0</v>
      </c>
      <c r="L155" s="44">
        <v>27819.0</v>
      </c>
      <c r="M155" s="44">
        <v>29186.0</v>
      </c>
      <c r="N155" s="44">
        <v>17879.0</v>
      </c>
      <c r="O155" s="44">
        <v>23355.0</v>
      </c>
      <c r="P155" s="44">
        <v>14067.0</v>
      </c>
      <c r="Q155" s="44">
        <v>5123.0</v>
      </c>
      <c r="R155" s="44">
        <v>2604.0</v>
      </c>
      <c r="S155" s="44">
        <v>2584.0</v>
      </c>
      <c r="T155" s="44">
        <v>7703.0</v>
      </c>
      <c r="U155" s="44">
        <v>5476.0</v>
      </c>
      <c r="V155" s="44"/>
      <c r="W155" s="44"/>
      <c r="X155" s="44">
        <v>5113.0</v>
      </c>
      <c r="Y155" s="44">
        <v>2620.0</v>
      </c>
      <c r="Z155" s="44">
        <v>2054.0</v>
      </c>
      <c r="AA155" s="44">
        <v>1064.0</v>
      </c>
      <c r="AB155" s="44">
        <v>448.0</v>
      </c>
      <c r="AC155" s="44">
        <v>763.0</v>
      </c>
      <c r="AD155" s="44">
        <v>1302.0</v>
      </c>
      <c r="AE155" s="44">
        <v>1223.0</v>
      </c>
      <c r="AF155" s="44">
        <v>119.0</v>
      </c>
      <c r="AG155" s="44">
        <v>366.0</v>
      </c>
      <c r="AH155" s="44">
        <v>519.0</v>
      </c>
      <c r="AI155" s="44">
        <v>332.0</v>
      </c>
      <c r="AJ155" s="44">
        <v>329.0</v>
      </c>
      <c r="AK155" s="44">
        <v>188.0</v>
      </c>
      <c r="AL155" s="44">
        <v>1527.0</v>
      </c>
      <c r="AM155" s="44">
        <v>313.0</v>
      </c>
      <c r="AN155" s="44">
        <v>157.0</v>
      </c>
      <c r="AO155" s="44">
        <v>300.0</v>
      </c>
      <c r="AP155" s="44">
        <v>93.0</v>
      </c>
      <c r="AQ155" s="44">
        <v>57.0</v>
      </c>
      <c r="AR155" s="44">
        <v>13.0</v>
      </c>
      <c r="AS155" s="44">
        <v>20.0</v>
      </c>
      <c r="AT155" s="44">
        <v>9.0</v>
      </c>
      <c r="AU155" s="44">
        <v>25.0</v>
      </c>
      <c r="AV155" s="44">
        <v>4.0</v>
      </c>
      <c r="AW155" s="44">
        <v>17.0</v>
      </c>
      <c r="AX155" s="44">
        <v>225.0</v>
      </c>
      <c r="AY155" s="44"/>
      <c r="AZ155" s="44">
        <v>156.0</v>
      </c>
      <c r="BA155" s="44"/>
      <c r="BB155" s="44">
        <v>250.0</v>
      </c>
      <c r="BC155" s="44"/>
      <c r="BD155" s="44">
        <v>80.0</v>
      </c>
      <c r="BE155" s="44"/>
      <c r="BF155" s="44">
        <v>80.0</v>
      </c>
      <c r="BG155" s="44"/>
      <c r="BH155" s="44">
        <v>48.0</v>
      </c>
      <c r="BI155" s="44"/>
      <c r="BJ155" s="44">
        <v>148.0</v>
      </c>
      <c r="BK155" s="44"/>
      <c r="BL155" s="44">
        <v>25.0</v>
      </c>
      <c r="BM155" s="44"/>
      <c r="BN155" s="44">
        <v>116.0</v>
      </c>
      <c r="BO155" s="44"/>
      <c r="BP155" s="44">
        <v>37.0</v>
      </c>
      <c r="BQ155" s="44"/>
      <c r="BR155" s="44">
        <v>81.0</v>
      </c>
      <c r="BS155" s="44"/>
      <c r="BT155" s="44">
        <v>66.0</v>
      </c>
      <c r="BU155" s="44"/>
      <c r="BV155" s="44">
        <v>95.0</v>
      </c>
      <c r="BW155" s="44"/>
      <c r="BX155" s="44">
        <v>156.0</v>
      </c>
      <c r="BY155" s="44"/>
      <c r="BZ155" s="44">
        <v>72.0</v>
      </c>
      <c r="CA155" s="44"/>
      <c r="CB155" s="44">
        <v>63.0</v>
      </c>
      <c r="CC155" s="44"/>
      <c r="CD155" s="44">
        <v>24.0</v>
      </c>
      <c r="CE155" s="44"/>
      <c r="CF155" s="44">
        <v>39.0</v>
      </c>
      <c r="CG155" s="44"/>
      <c r="CH155" s="44">
        <v>106.0</v>
      </c>
      <c r="CI155" s="44"/>
      <c r="CJ155" s="44">
        <v>221.0</v>
      </c>
      <c r="CK155" s="44"/>
      <c r="CL155" s="44">
        <v>108.0</v>
      </c>
      <c r="CM155" s="44"/>
      <c r="CN155" s="44">
        <v>402.0</v>
      </c>
      <c r="CO155" s="44"/>
      <c r="CP155" s="44"/>
      <c r="CQ155" s="44">
        <v>784.0</v>
      </c>
    </row>
    <row r="156" ht="15.75" customHeight="1">
      <c r="A156" s="44">
        <v>7140.0</v>
      </c>
      <c r="B156" s="44" t="s">
        <v>317</v>
      </c>
      <c r="C156" s="44" t="s">
        <v>646</v>
      </c>
      <c r="D156" s="44">
        <v>80638.0</v>
      </c>
      <c r="E156" s="44">
        <v>81316.0</v>
      </c>
      <c r="F156" s="44">
        <v>54996.0</v>
      </c>
      <c r="G156" s="44">
        <v>50220.0</v>
      </c>
      <c r="H156" s="44">
        <v>1040.0</v>
      </c>
      <c r="I156" s="44">
        <v>1287.0</v>
      </c>
      <c r="J156" s="44">
        <v>53956.0</v>
      </c>
      <c r="K156" s="44">
        <v>48933.0</v>
      </c>
      <c r="L156" s="44">
        <v>18684.0</v>
      </c>
      <c r="M156" s="44">
        <v>20567.0</v>
      </c>
      <c r="N156" s="44">
        <v>11858.0</v>
      </c>
      <c r="O156" s="44">
        <v>14940.0</v>
      </c>
      <c r="P156" s="44">
        <v>7526.0</v>
      </c>
      <c r="Q156" s="44">
        <v>2908.0</v>
      </c>
      <c r="R156" s="44">
        <v>1553.0</v>
      </c>
      <c r="S156" s="44">
        <v>1826.0</v>
      </c>
      <c r="T156" s="44">
        <v>4763.0</v>
      </c>
      <c r="U156" s="44">
        <v>2751.0</v>
      </c>
      <c r="V156" s="44"/>
      <c r="W156" s="44"/>
      <c r="X156" s="44">
        <v>3751.0</v>
      </c>
      <c r="Y156" s="44">
        <v>2098.0</v>
      </c>
      <c r="Z156" s="44">
        <v>1475.0</v>
      </c>
      <c r="AA156" s="44">
        <v>823.0</v>
      </c>
      <c r="AB156" s="44">
        <v>306.0</v>
      </c>
      <c r="AC156" s="44">
        <v>496.0</v>
      </c>
      <c r="AD156" s="44">
        <v>804.0</v>
      </c>
      <c r="AE156" s="44">
        <v>796.0</v>
      </c>
      <c r="AF156" s="44">
        <v>70.0</v>
      </c>
      <c r="AG156" s="44">
        <v>294.0</v>
      </c>
      <c r="AH156" s="44">
        <v>294.0</v>
      </c>
      <c r="AI156" s="44">
        <v>309.0</v>
      </c>
      <c r="AJ156" s="44">
        <v>342.0</v>
      </c>
      <c r="AK156" s="44">
        <v>211.0</v>
      </c>
      <c r="AL156" s="44">
        <v>909.0</v>
      </c>
      <c r="AM156" s="44">
        <v>185.0</v>
      </c>
      <c r="AN156" s="44">
        <v>72.0</v>
      </c>
      <c r="AO156" s="44">
        <v>204.0</v>
      </c>
      <c r="AP156" s="44">
        <v>36.0</v>
      </c>
      <c r="AQ156" s="44">
        <v>29.0</v>
      </c>
      <c r="AR156" s="44">
        <v>9.0</v>
      </c>
      <c r="AS156" s="44">
        <v>7.0</v>
      </c>
      <c r="AT156" s="44">
        <v>9.0</v>
      </c>
      <c r="AU156" s="44">
        <v>10.0</v>
      </c>
      <c r="AV156" s="44">
        <v>3.0</v>
      </c>
      <c r="AW156" s="44">
        <v>10.0</v>
      </c>
      <c r="AX156" s="44">
        <v>133.0</v>
      </c>
      <c r="AY156" s="44"/>
      <c r="AZ156" s="44">
        <v>106.0</v>
      </c>
      <c r="BA156" s="44"/>
      <c r="BB156" s="44">
        <v>100.0</v>
      </c>
      <c r="BC156" s="44"/>
      <c r="BD156" s="44">
        <v>31.0</v>
      </c>
      <c r="BE156" s="44"/>
      <c r="BF156" s="44">
        <v>46.0</v>
      </c>
      <c r="BG156" s="44"/>
      <c r="BH156" s="44">
        <v>27.0</v>
      </c>
      <c r="BI156" s="44"/>
      <c r="BJ156" s="44">
        <v>83.0</v>
      </c>
      <c r="BK156" s="44"/>
      <c r="BL156" s="44">
        <v>9.0</v>
      </c>
      <c r="BM156" s="44"/>
      <c r="BN156" s="44">
        <v>71.0</v>
      </c>
      <c r="BO156" s="44"/>
      <c r="BP156" s="44">
        <v>23.0</v>
      </c>
      <c r="BQ156" s="44"/>
      <c r="BR156" s="44">
        <v>27.0</v>
      </c>
      <c r="BS156" s="44"/>
      <c r="BT156" s="44">
        <v>52.0</v>
      </c>
      <c r="BU156" s="44"/>
      <c r="BV156" s="44">
        <v>70.0</v>
      </c>
      <c r="BW156" s="44"/>
      <c r="BX156" s="44">
        <v>113.0</v>
      </c>
      <c r="BY156" s="44"/>
      <c r="BZ156" s="44">
        <v>47.0</v>
      </c>
      <c r="CA156" s="44"/>
      <c r="CB156" s="44">
        <v>58.0</v>
      </c>
      <c r="CC156" s="44"/>
      <c r="CD156" s="44">
        <v>14.0</v>
      </c>
      <c r="CE156" s="44"/>
      <c r="CF156" s="44">
        <v>19.0</v>
      </c>
      <c r="CG156" s="44"/>
      <c r="CH156" s="44">
        <v>70.0</v>
      </c>
      <c r="CI156" s="44"/>
      <c r="CJ156" s="44">
        <v>122.0</v>
      </c>
      <c r="CK156" s="44"/>
      <c r="CL156" s="44">
        <v>75.0</v>
      </c>
      <c r="CM156" s="44"/>
      <c r="CN156" s="44">
        <v>196.0</v>
      </c>
      <c r="CO156" s="44"/>
      <c r="CP156" s="44"/>
      <c r="CQ156" s="44">
        <v>469.0</v>
      </c>
    </row>
    <row r="157" ht="15.75" customHeight="1">
      <c r="A157" s="44">
        <v>7141.0</v>
      </c>
      <c r="B157" s="44" t="s">
        <v>318</v>
      </c>
      <c r="C157" s="44" t="s">
        <v>646</v>
      </c>
      <c r="D157" s="44">
        <v>94896.0</v>
      </c>
      <c r="E157" s="44">
        <v>96743.0</v>
      </c>
      <c r="F157" s="44">
        <v>62471.0</v>
      </c>
      <c r="G157" s="44">
        <v>56918.0</v>
      </c>
      <c r="H157" s="44">
        <v>1132.0</v>
      </c>
      <c r="I157" s="44">
        <v>1365.0</v>
      </c>
      <c r="J157" s="44">
        <v>61339.0</v>
      </c>
      <c r="K157" s="44">
        <v>55553.0</v>
      </c>
      <c r="L157" s="44">
        <v>17516.0</v>
      </c>
      <c r="M157" s="44">
        <v>19420.0</v>
      </c>
      <c r="N157" s="44">
        <v>15515.0</v>
      </c>
      <c r="O157" s="44">
        <v>20034.0</v>
      </c>
      <c r="P157" s="44">
        <v>9513.0</v>
      </c>
      <c r="Q157" s="44">
        <v>3728.0</v>
      </c>
      <c r="R157" s="44">
        <v>1792.0</v>
      </c>
      <c r="S157" s="44">
        <v>2010.0</v>
      </c>
      <c r="T157" s="44">
        <v>5778.0</v>
      </c>
      <c r="U157" s="44">
        <v>4180.0</v>
      </c>
      <c r="V157" s="44"/>
      <c r="W157" s="44"/>
      <c r="X157" s="44">
        <v>3608.0</v>
      </c>
      <c r="Y157" s="44">
        <v>1693.0</v>
      </c>
      <c r="Z157" s="44">
        <v>2249.0</v>
      </c>
      <c r="AA157" s="44">
        <v>1143.0</v>
      </c>
      <c r="AB157" s="44">
        <v>332.0</v>
      </c>
      <c r="AC157" s="44">
        <v>567.0</v>
      </c>
      <c r="AD157" s="44">
        <v>1008.0</v>
      </c>
      <c r="AE157" s="44">
        <v>967.0</v>
      </c>
      <c r="AF157" s="44">
        <v>113.0</v>
      </c>
      <c r="AG157" s="44">
        <v>331.0</v>
      </c>
      <c r="AH157" s="44">
        <v>445.0</v>
      </c>
      <c r="AI157" s="44">
        <v>361.0</v>
      </c>
      <c r="AJ157" s="44">
        <v>226.0</v>
      </c>
      <c r="AK157" s="44">
        <v>149.0</v>
      </c>
      <c r="AL157" s="44">
        <v>1301.0</v>
      </c>
      <c r="AM157" s="44">
        <v>238.0</v>
      </c>
      <c r="AN157" s="44">
        <v>97.0</v>
      </c>
      <c r="AO157" s="44">
        <v>247.0</v>
      </c>
      <c r="AP157" s="44">
        <v>80.0</v>
      </c>
      <c r="AQ157" s="44">
        <v>34.0</v>
      </c>
      <c r="AR157" s="44">
        <v>17.0</v>
      </c>
      <c r="AS157" s="44">
        <v>20.0</v>
      </c>
      <c r="AT157" s="44">
        <v>11.0</v>
      </c>
      <c r="AU157" s="44">
        <v>15.0</v>
      </c>
      <c r="AV157" s="44">
        <v>5.0</v>
      </c>
      <c r="AW157" s="44">
        <v>13.0</v>
      </c>
      <c r="AX157" s="44">
        <v>179.0</v>
      </c>
      <c r="AY157" s="44"/>
      <c r="AZ157" s="44">
        <v>124.0</v>
      </c>
      <c r="BA157" s="44"/>
      <c r="BB157" s="44">
        <v>65.0</v>
      </c>
      <c r="BC157" s="44"/>
      <c r="BD157" s="44">
        <v>33.0</v>
      </c>
      <c r="BE157" s="44"/>
      <c r="BF157" s="44">
        <v>52.0</v>
      </c>
      <c r="BG157" s="44"/>
      <c r="BH157" s="44">
        <v>30.0</v>
      </c>
      <c r="BI157" s="44"/>
      <c r="BJ157" s="44">
        <v>118.0</v>
      </c>
      <c r="BK157" s="44"/>
      <c r="BL157" s="44">
        <v>13.0</v>
      </c>
      <c r="BM157" s="44"/>
      <c r="BN157" s="44">
        <v>82.0</v>
      </c>
      <c r="BO157" s="44"/>
      <c r="BP157" s="44">
        <v>35.0</v>
      </c>
      <c r="BQ157" s="44"/>
      <c r="BR157" s="44">
        <v>60.0</v>
      </c>
      <c r="BS157" s="44"/>
      <c r="BT157" s="44">
        <v>53.0</v>
      </c>
      <c r="BU157" s="44"/>
      <c r="BV157" s="44">
        <v>69.0</v>
      </c>
      <c r="BW157" s="44"/>
      <c r="BX157" s="44">
        <v>96.0</v>
      </c>
      <c r="BY157" s="44"/>
      <c r="BZ157" s="44">
        <v>64.0</v>
      </c>
      <c r="CA157" s="44"/>
      <c r="CB157" s="44">
        <v>57.0</v>
      </c>
      <c r="CC157" s="44"/>
      <c r="CD157" s="44">
        <v>19.0</v>
      </c>
      <c r="CE157" s="44"/>
      <c r="CF157" s="44">
        <v>34.0</v>
      </c>
      <c r="CG157" s="44"/>
      <c r="CH157" s="44">
        <v>75.0</v>
      </c>
      <c r="CI157" s="44"/>
      <c r="CJ157" s="44">
        <v>160.0</v>
      </c>
      <c r="CK157" s="44"/>
      <c r="CL157" s="44">
        <v>94.0</v>
      </c>
      <c r="CM157" s="44"/>
      <c r="CN157" s="44">
        <v>221.0</v>
      </c>
      <c r="CO157" s="44"/>
      <c r="CP157" s="44"/>
      <c r="CQ157" s="44">
        <v>403.0</v>
      </c>
    </row>
    <row r="158" ht="15.75" customHeight="1">
      <c r="A158" s="44">
        <v>7143.0</v>
      </c>
      <c r="B158" s="44" t="s">
        <v>319</v>
      </c>
      <c r="C158" s="44" t="s">
        <v>646</v>
      </c>
      <c r="D158" s="44">
        <v>154465.0</v>
      </c>
      <c r="E158" s="44">
        <v>154995.0</v>
      </c>
      <c r="F158" s="44">
        <v>100878.0</v>
      </c>
      <c r="G158" s="44">
        <v>91273.0</v>
      </c>
      <c r="H158" s="44">
        <v>1719.0</v>
      </c>
      <c r="I158" s="44">
        <v>2303.0</v>
      </c>
      <c r="J158" s="44">
        <v>99159.0</v>
      </c>
      <c r="K158" s="44">
        <v>88970.0</v>
      </c>
      <c r="L158" s="44">
        <v>36475.0</v>
      </c>
      <c r="M158" s="44">
        <v>39004.0</v>
      </c>
      <c r="N158" s="44">
        <v>18474.0</v>
      </c>
      <c r="O158" s="44">
        <v>25802.0</v>
      </c>
      <c r="P158" s="44">
        <v>14422.0</v>
      </c>
      <c r="Q158" s="44">
        <v>5704.0</v>
      </c>
      <c r="R158" s="44">
        <v>2837.0</v>
      </c>
      <c r="S158" s="44">
        <v>3006.0</v>
      </c>
      <c r="T158" s="44">
        <v>9443.0</v>
      </c>
      <c r="U158" s="44">
        <v>5578.0</v>
      </c>
      <c r="V158" s="44"/>
      <c r="W158" s="44"/>
      <c r="X158" s="44">
        <v>6458.0</v>
      </c>
      <c r="Y158" s="44">
        <v>3066.0</v>
      </c>
      <c r="Z158" s="44">
        <v>2899.0</v>
      </c>
      <c r="AA158" s="44">
        <v>1448.0</v>
      </c>
      <c r="AB158" s="44">
        <v>525.0</v>
      </c>
      <c r="AC158" s="44">
        <v>928.0</v>
      </c>
      <c r="AD158" s="44">
        <v>1540.0</v>
      </c>
      <c r="AE158" s="44">
        <v>1390.0</v>
      </c>
      <c r="AF158" s="44">
        <v>166.0</v>
      </c>
      <c r="AG158" s="44">
        <v>647.0</v>
      </c>
      <c r="AH158" s="44">
        <v>636.0</v>
      </c>
      <c r="AI158" s="44">
        <v>531.0</v>
      </c>
      <c r="AJ158" s="44">
        <v>434.0</v>
      </c>
      <c r="AK158" s="44">
        <v>201.0</v>
      </c>
      <c r="AL158" s="44">
        <v>1770.0</v>
      </c>
      <c r="AM158" s="44">
        <v>306.0</v>
      </c>
      <c r="AN158" s="44">
        <v>157.0</v>
      </c>
      <c r="AO158" s="44">
        <v>429.0</v>
      </c>
      <c r="AP158" s="44">
        <v>107.0</v>
      </c>
      <c r="AQ158" s="44">
        <v>58.0</v>
      </c>
      <c r="AR158" s="44">
        <v>17.0</v>
      </c>
      <c r="AS158" s="44">
        <v>31.0</v>
      </c>
      <c r="AT158" s="44">
        <v>16.0</v>
      </c>
      <c r="AU158" s="44">
        <v>27.0</v>
      </c>
      <c r="AV158" s="44">
        <v>4.0</v>
      </c>
      <c r="AW158" s="44">
        <v>12.0</v>
      </c>
      <c r="AX158" s="44">
        <v>296.0</v>
      </c>
      <c r="AY158" s="44"/>
      <c r="AZ158" s="44">
        <v>185.0</v>
      </c>
      <c r="BA158" s="44"/>
      <c r="BB158" s="44">
        <v>201.0</v>
      </c>
      <c r="BC158" s="44"/>
      <c r="BD158" s="44">
        <v>118.0</v>
      </c>
      <c r="BE158" s="44"/>
      <c r="BF158" s="44">
        <v>83.0</v>
      </c>
      <c r="BG158" s="44"/>
      <c r="BH158" s="44">
        <v>35.0</v>
      </c>
      <c r="BI158" s="44"/>
      <c r="BJ158" s="44">
        <v>139.0</v>
      </c>
      <c r="BK158" s="44"/>
      <c r="BL158" s="44">
        <v>39.0</v>
      </c>
      <c r="BM158" s="44"/>
      <c r="BN158" s="44">
        <v>123.0</v>
      </c>
      <c r="BO158" s="44"/>
      <c r="BP158" s="44">
        <v>38.0</v>
      </c>
      <c r="BQ158" s="44"/>
      <c r="BR158" s="44">
        <v>75.0</v>
      </c>
      <c r="BS158" s="44"/>
      <c r="BT158" s="44">
        <v>82.0</v>
      </c>
      <c r="BU158" s="44"/>
      <c r="BV158" s="44">
        <v>120.0</v>
      </c>
      <c r="BW158" s="44"/>
      <c r="BX158" s="44">
        <v>161.0</v>
      </c>
      <c r="BY158" s="44"/>
      <c r="BZ158" s="44">
        <v>102.0</v>
      </c>
      <c r="CA158" s="44"/>
      <c r="CB158" s="44">
        <v>68.0</v>
      </c>
      <c r="CC158" s="44"/>
      <c r="CD158" s="44">
        <v>37.0</v>
      </c>
      <c r="CE158" s="44"/>
      <c r="CF158" s="44">
        <v>46.0</v>
      </c>
      <c r="CG158" s="44"/>
      <c r="CH158" s="44">
        <v>101.0</v>
      </c>
      <c r="CI158" s="44"/>
      <c r="CJ158" s="44">
        <v>255.0</v>
      </c>
      <c r="CK158" s="44"/>
      <c r="CL158" s="44">
        <v>122.0</v>
      </c>
      <c r="CM158" s="44"/>
      <c r="CN158" s="44">
        <v>353.0</v>
      </c>
      <c r="CO158" s="44"/>
      <c r="CP158" s="44"/>
      <c r="CQ158" s="44">
        <v>802.0</v>
      </c>
    </row>
    <row r="159" ht="15.75" customHeight="1">
      <c r="A159" s="44">
        <v>7211.0</v>
      </c>
      <c r="B159" s="44" t="s">
        <v>320</v>
      </c>
      <c r="C159" s="44" t="s">
        <v>646</v>
      </c>
      <c r="D159" s="44">
        <v>80431.0</v>
      </c>
      <c r="E159" s="44">
        <v>81791.0</v>
      </c>
      <c r="F159" s="44">
        <v>48513.0</v>
      </c>
      <c r="G159" s="44">
        <v>39723.0</v>
      </c>
      <c r="H159" s="44">
        <v>495.0</v>
      </c>
      <c r="I159" s="44">
        <v>550.0</v>
      </c>
      <c r="J159" s="44">
        <v>48018.0</v>
      </c>
      <c r="K159" s="44">
        <v>39173.0</v>
      </c>
      <c r="L159" s="44">
        <v>11402.0</v>
      </c>
      <c r="M159" s="44">
        <v>13603.0</v>
      </c>
      <c r="N159" s="44">
        <v>10828.0</v>
      </c>
      <c r="O159" s="44">
        <v>10947.0</v>
      </c>
      <c r="P159" s="44">
        <v>12327.0</v>
      </c>
      <c r="Q159" s="44">
        <v>5814.0</v>
      </c>
      <c r="R159" s="44">
        <v>2432.0</v>
      </c>
      <c r="S159" s="44">
        <v>2161.0</v>
      </c>
      <c r="T159" s="44">
        <v>3223.0</v>
      </c>
      <c r="U159" s="44">
        <v>2298.0</v>
      </c>
      <c r="V159" s="44"/>
      <c r="W159" s="44"/>
      <c r="X159" s="44">
        <v>2416.0</v>
      </c>
      <c r="Y159" s="44">
        <v>1284.0</v>
      </c>
      <c r="Z159" s="44">
        <v>517.0</v>
      </c>
      <c r="AA159" s="44">
        <v>536.0</v>
      </c>
      <c r="AB159" s="44">
        <v>319.0</v>
      </c>
      <c r="AC159" s="44">
        <v>888.0</v>
      </c>
      <c r="AD159" s="44">
        <v>590.0</v>
      </c>
      <c r="AE159" s="44">
        <v>491.0</v>
      </c>
      <c r="AF159" s="44">
        <v>48.0</v>
      </c>
      <c r="AG159" s="44">
        <v>204.0</v>
      </c>
      <c r="AH159" s="44">
        <v>143.0</v>
      </c>
      <c r="AI159" s="44">
        <v>119.0</v>
      </c>
      <c r="AJ159" s="44">
        <v>325.0</v>
      </c>
      <c r="AK159" s="44">
        <v>126.0</v>
      </c>
      <c r="AL159" s="44">
        <v>1756.0</v>
      </c>
      <c r="AM159" s="44">
        <v>408.0</v>
      </c>
      <c r="AN159" s="44">
        <v>60.0</v>
      </c>
      <c r="AO159" s="44">
        <v>59.0</v>
      </c>
      <c r="AP159" s="44">
        <v>24.0</v>
      </c>
      <c r="AQ159" s="44">
        <v>21.0</v>
      </c>
      <c r="AR159" s="44">
        <v>36.0</v>
      </c>
      <c r="AS159" s="44">
        <v>23.0</v>
      </c>
      <c r="AT159" s="44">
        <v>11.0</v>
      </c>
      <c r="AU159" s="44">
        <v>9.0</v>
      </c>
      <c r="AV159" s="44">
        <v>8.0</v>
      </c>
      <c r="AW159" s="44">
        <v>9.0</v>
      </c>
      <c r="AX159" s="44">
        <v>79.0</v>
      </c>
      <c r="AY159" s="44"/>
      <c r="AZ159" s="44">
        <v>74.0</v>
      </c>
      <c r="BA159" s="44"/>
      <c r="BB159" s="44">
        <v>38.0</v>
      </c>
      <c r="BC159" s="44"/>
      <c r="BD159" s="44">
        <v>30.0</v>
      </c>
      <c r="BE159" s="44"/>
      <c r="BF159" s="44">
        <v>45.0</v>
      </c>
      <c r="BG159" s="44"/>
      <c r="BH159" s="44">
        <v>21.0</v>
      </c>
      <c r="BI159" s="44"/>
      <c r="BJ159" s="44">
        <v>229.0</v>
      </c>
      <c r="BK159" s="44"/>
      <c r="BL159" s="44">
        <v>1.0</v>
      </c>
      <c r="BM159" s="44"/>
      <c r="BN159" s="44">
        <v>40.0</v>
      </c>
      <c r="BO159" s="44"/>
      <c r="BP159" s="44">
        <v>15.0</v>
      </c>
      <c r="BQ159" s="44"/>
      <c r="BR159" s="44">
        <v>26.0</v>
      </c>
      <c r="BS159" s="44"/>
      <c r="BT159" s="44">
        <v>31.0</v>
      </c>
      <c r="BU159" s="44"/>
      <c r="BV159" s="44">
        <v>51.0</v>
      </c>
      <c r="BW159" s="44"/>
      <c r="BX159" s="44">
        <v>60.0</v>
      </c>
      <c r="BY159" s="44"/>
      <c r="BZ159" s="44">
        <v>53.0</v>
      </c>
      <c r="CA159" s="44"/>
      <c r="CB159" s="44">
        <v>31.0</v>
      </c>
      <c r="CC159" s="44"/>
      <c r="CD159" s="44">
        <v>25.0</v>
      </c>
      <c r="CE159" s="44"/>
      <c r="CF159" s="44">
        <v>51.0</v>
      </c>
      <c r="CG159" s="44"/>
      <c r="CH159" s="44">
        <v>155.0</v>
      </c>
      <c r="CI159" s="44"/>
      <c r="CJ159" s="44">
        <v>75.0</v>
      </c>
      <c r="CK159" s="44"/>
      <c r="CL159" s="44">
        <v>37.0</v>
      </c>
      <c r="CM159" s="44"/>
      <c r="CN159" s="44">
        <v>386.0</v>
      </c>
      <c r="CO159" s="44"/>
      <c r="CP159" s="44"/>
      <c r="CQ159" s="44">
        <v>173.0</v>
      </c>
    </row>
    <row r="160" ht="15.75" customHeight="1">
      <c r="A160" s="44">
        <v>7231.0</v>
      </c>
      <c r="B160" s="44" t="s">
        <v>321</v>
      </c>
      <c r="C160" s="44" t="s">
        <v>646</v>
      </c>
      <c r="D160" s="44">
        <v>86098.0</v>
      </c>
      <c r="E160" s="44">
        <v>87851.0</v>
      </c>
      <c r="F160" s="44">
        <v>56022.0</v>
      </c>
      <c r="G160" s="44">
        <v>52323.0</v>
      </c>
      <c r="H160" s="44">
        <v>1166.0</v>
      </c>
      <c r="I160" s="44">
        <v>1698.0</v>
      </c>
      <c r="J160" s="44">
        <v>54856.0</v>
      </c>
      <c r="K160" s="44">
        <v>50625.0</v>
      </c>
      <c r="L160" s="44">
        <v>20367.0</v>
      </c>
      <c r="M160" s="44">
        <v>23621.0</v>
      </c>
      <c r="N160" s="44">
        <v>11559.0</v>
      </c>
      <c r="O160" s="44">
        <v>12957.0</v>
      </c>
      <c r="P160" s="44">
        <v>7377.0</v>
      </c>
      <c r="Q160" s="44">
        <v>3165.0</v>
      </c>
      <c r="R160" s="44">
        <v>1522.0</v>
      </c>
      <c r="S160" s="44">
        <v>1556.0</v>
      </c>
      <c r="T160" s="44">
        <v>4197.0</v>
      </c>
      <c r="U160" s="44">
        <v>2642.0</v>
      </c>
      <c r="V160" s="44"/>
      <c r="W160" s="44"/>
      <c r="X160" s="44">
        <v>3691.0</v>
      </c>
      <c r="Y160" s="44">
        <v>2334.0</v>
      </c>
      <c r="Z160" s="44">
        <v>1741.0</v>
      </c>
      <c r="AA160" s="44">
        <v>1175.0</v>
      </c>
      <c r="AB160" s="44">
        <v>236.0</v>
      </c>
      <c r="AC160" s="44">
        <v>557.0</v>
      </c>
      <c r="AD160" s="44">
        <v>785.0</v>
      </c>
      <c r="AE160" s="44">
        <v>807.0</v>
      </c>
      <c r="AF160" s="44">
        <v>76.0</v>
      </c>
      <c r="AG160" s="44">
        <v>294.0</v>
      </c>
      <c r="AH160" s="44">
        <v>374.0</v>
      </c>
      <c r="AI160" s="44">
        <v>331.0</v>
      </c>
      <c r="AJ160" s="44">
        <v>449.0</v>
      </c>
      <c r="AK160" s="44">
        <v>393.0</v>
      </c>
      <c r="AL160" s="44">
        <v>837.0</v>
      </c>
      <c r="AM160" s="44">
        <v>204.0</v>
      </c>
      <c r="AN160" s="44">
        <v>124.0</v>
      </c>
      <c r="AO160" s="44">
        <v>207.0</v>
      </c>
      <c r="AP160" s="44">
        <v>42.0</v>
      </c>
      <c r="AQ160" s="44">
        <v>19.0</v>
      </c>
      <c r="AR160" s="44">
        <v>10.0</v>
      </c>
      <c r="AS160" s="44">
        <v>12.0</v>
      </c>
      <c r="AT160" s="44">
        <v>7.0</v>
      </c>
      <c r="AU160" s="44">
        <v>22.0</v>
      </c>
      <c r="AV160" s="44">
        <v>3.0</v>
      </c>
      <c r="AW160" s="44">
        <v>15.0</v>
      </c>
      <c r="AX160" s="44">
        <v>165.0</v>
      </c>
      <c r="AY160" s="44"/>
      <c r="AZ160" s="44">
        <v>97.0</v>
      </c>
      <c r="BA160" s="44"/>
      <c r="BB160" s="44">
        <v>40.0</v>
      </c>
      <c r="BC160" s="44"/>
      <c r="BD160" s="44">
        <v>75.0</v>
      </c>
      <c r="BE160" s="44"/>
      <c r="BF160" s="44">
        <v>42.0</v>
      </c>
      <c r="BG160" s="44"/>
      <c r="BH160" s="44">
        <v>17.0</v>
      </c>
      <c r="BI160" s="44"/>
      <c r="BJ160" s="44">
        <v>78.0</v>
      </c>
      <c r="BK160" s="44"/>
      <c r="BL160" s="44">
        <v>15.0</v>
      </c>
      <c r="BM160" s="44"/>
      <c r="BN160" s="44">
        <v>66.0</v>
      </c>
      <c r="BO160" s="44"/>
      <c r="BP160" s="44">
        <v>25.0</v>
      </c>
      <c r="BQ160" s="44"/>
      <c r="BR160" s="44">
        <v>33.0</v>
      </c>
      <c r="BS160" s="44"/>
      <c r="BT160" s="44">
        <v>66.0</v>
      </c>
      <c r="BU160" s="44"/>
      <c r="BV160" s="44">
        <v>78.0</v>
      </c>
      <c r="BW160" s="44"/>
      <c r="BX160" s="44">
        <v>100.0</v>
      </c>
      <c r="BY160" s="44"/>
      <c r="BZ160" s="44">
        <v>43.0</v>
      </c>
      <c r="CA160" s="44"/>
      <c r="CB160" s="44">
        <v>38.0</v>
      </c>
      <c r="CC160" s="44"/>
      <c r="CD160" s="44">
        <v>15.0</v>
      </c>
      <c r="CE160" s="44"/>
      <c r="CF160" s="44">
        <v>21.0</v>
      </c>
      <c r="CG160" s="44"/>
      <c r="CH160" s="44">
        <v>48.0</v>
      </c>
      <c r="CI160" s="44"/>
      <c r="CJ160" s="44">
        <v>144.0</v>
      </c>
      <c r="CK160" s="44"/>
      <c r="CL160" s="44">
        <v>82.0</v>
      </c>
      <c r="CM160" s="44"/>
      <c r="CN160" s="44">
        <v>171.0</v>
      </c>
      <c r="CO160" s="44"/>
      <c r="CP160" s="44"/>
      <c r="CQ160" s="44">
        <v>314.0</v>
      </c>
    </row>
    <row r="161" ht="15.75" customHeight="1">
      <c r="A161" s="44">
        <v>7232.0</v>
      </c>
      <c r="B161" s="44" t="s">
        <v>322</v>
      </c>
      <c r="C161" s="44" t="s">
        <v>646</v>
      </c>
      <c r="D161" s="44">
        <v>72189.0</v>
      </c>
      <c r="E161" s="44">
        <v>73408.0</v>
      </c>
      <c r="F161" s="44">
        <v>50043.0</v>
      </c>
      <c r="G161" s="44">
        <v>46126.0</v>
      </c>
      <c r="H161" s="44">
        <v>1222.0</v>
      </c>
      <c r="I161" s="44">
        <v>1659.0</v>
      </c>
      <c r="J161" s="44">
        <v>48821.0</v>
      </c>
      <c r="K161" s="44">
        <v>44467.0</v>
      </c>
      <c r="L161" s="44">
        <v>18773.0</v>
      </c>
      <c r="M161" s="44">
        <v>21338.0</v>
      </c>
      <c r="N161" s="44">
        <v>10433.0</v>
      </c>
      <c r="O161" s="44">
        <v>11670.0</v>
      </c>
      <c r="P161" s="44">
        <v>6823.0</v>
      </c>
      <c r="Q161" s="44">
        <v>3082.0</v>
      </c>
      <c r="R161" s="44">
        <v>1252.0</v>
      </c>
      <c r="S161" s="44">
        <v>1066.0</v>
      </c>
      <c r="T161" s="44">
        <v>3355.0</v>
      </c>
      <c r="U161" s="44">
        <v>1989.0</v>
      </c>
      <c r="V161" s="44"/>
      <c r="W161" s="44"/>
      <c r="X161" s="44">
        <v>2872.0</v>
      </c>
      <c r="Y161" s="44">
        <v>1507.0</v>
      </c>
      <c r="Z161" s="44">
        <v>1767.0</v>
      </c>
      <c r="AA161" s="44">
        <v>1197.0</v>
      </c>
      <c r="AB161" s="44">
        <v>195.0</v>
      </c>
      <c r="AC161" s="44">
        <v>467.0</v>
      </c>
      <c r="AD161" s="44">
        <v>714.0</v>
      </c>
      <c r="AE161" s="44">
        <v>776.0</v>
      </c>
      <c r="AF161" s="44">
        <v>62.0</v>
      </c>
      <c r="AG161" s="44">
        <v>229.0</v>
      </c>
      <c r="AH161" s="44">
        <v>318.0</v>
      </c>
      <c r="AI161" s="44">
        <v>328.0</v>
      </c>
      <c r="AJ161" s="44">
        <v>284.0</v>
      </c>
      <c r="AK161" s="44">
        <v>115.0</v>
      </c>
      <c r="AL161" s="44">
        <v>642.0</v>
      </c>
      <c r="AM161" s="44">
        <v>159.0</v>
      </c>
      <c r="AN161" s="44">
        <v>94.0</v>
      </c>
      <c r="AO161" s="44">
        <v>190.0</v>
      </c>
      <c r="AP161" s="44">
        <v>39.0</v>
      </c>
      <c r="AQ161" s="44">
        <v>26.0</v>
      </c>
      <c r="AR161" s="44">
        <v>8.0</v>
      </c>
      <c r="AS161" s="44">
        <v>14.0</v>
      </c>
      <c r="AT161" s="44">
        <v>7.0</v>
      </c>
      <c r="AU161" s="44">
        <v>12.0</v>
      </c>
      <c r="AV161" s="44">
        <v>10.0</v>
      </c>
      <c r="AW161" s="44">
        <v>7.0</v>
      </c>
      <c r="AX161" s="44">
        <v>135.0</v>
      </c>
      <c r="AY161" s="44"/>
      <c r="AZ161" s="44">
        <v>85.0</v>
      </c>
      <c r="BA161" s="44"/>
      <c r="BB161" s="44">
        <v>43.0</v>
      </c>
      <c r="BC161" s="44"/>
      <c r="BD161" s="44">
        <v>12.0</v>
      </c>
      <c r="BE161" s="44"/>
      <c r="BF161" s="44">
        <v>26.0</v>
      </c>
      <c r="BG161" s="44"/>
      <c r="BH161" s="44">
        <v>14.0</v>
      </c>
      <c r="BI161" s="44"/>
      <c r="BJ161" s="44">
        <v>51.0</v>
      </c>
      <c r="BK161" s="44"/>
      <c r="BL161" s="44">
        <v>9.0</v>
      </c>
      <c r="BM161" s="44"/>
      <c r="BN161" s="44">
        <v>60.0</v>
      </c>
      <c r="BO161" s="44"/>
      <c r="BP161" s="44">
        <v>14.0</v>
      </c>
      <c r="BQ161" s="44"/>
      <c r="BR161" s="44">
        <v>31.0</v>
      </c>
      <c r="BS161" s="44"/>
      <c r="BT161" s="44">
        <v>41.0</v>
      </c>
      <c r="BU161" s="44"/>
      <c r="BV161" s="44">
        <v>55.0</v>
      </c>
      <c r="BW161" s="44"/>
      <c r="BX161" s="44">
        <v>74.0</v>
      </c>
      <c r="BY161" s="44"/>
      <c r="BZ161" s="44">
        <v>41.0</v>
      </c>
      <c r="CA161" s="44"/>
      <c r="CB161" s="44">
        <v>47.0</v>
      </c>
      <c r="CC161" s="44"/>
      <c r="CD161" s="44">
        <v>9.0</v>
      </c>
      <c r="CE161" s="44"/>
      <c r="CF161" s="44">
        <v>21.0</v>
      </c>
      <c r="CG161" s="44"/>
      <c r="CH161" s="44">
        <v>39.0</v>
      </c>
      <c r="CI161" s="44"/>
      <c r="CJ161" s="44">
        <v>119.0</v>
      </c>
      <c r="CK161" s="44"/>
      <c r="CL161" s="44">
        <v>83.0</v>
      </c>
      <c r="CM161" s="44"/>
      <c r="CN161" s="44">
        <v>164.0</v>
      </c>
      <c r="CO161" s="44"/>
      <c r="CP161" s="44"/>
      <c r="CQ161" s="44">
        <v>295.0</v>
      </c>
    </row>
    <row r="162" ht="15.75" customHeight="1">
      <c r="A162" s="44">
        <v>7233.0</v>
      </c>
      <c r="B162" s="44" t="s">
        <v>323</v>
      </c>
      <c r="C162" s="44" t="s">
        <v>646</v>
      </c>
      <c r="D162" s="44">
        <v>47996.0</v>
      </c>
      <c r="E162" s="44">
        <v>48766.0</v>
      </c>
      <c r="F162" s="44">
        <v>30759.0</v>
      </c>
      <c r="G162" s="44">
        <v>29543.0</v>
      </c>
      <c r="H162" s="44">
        <v>673.0</v>
      </c>
      <c r="I162" s="44">
        <v>990.0</v>
      </c>
      <c r="J162" s="44">
        <v>30086.0</v>
      </c>
      <c r="K162" s="44">
        <v>28553.0</v>
      </c>
      <c r="L162" s="44">
        <v>12511.0</v>
      </c>
      <c r="M162" s="44">
        <v>13870.0</v>
      </c>
      <c r="N162" s="44">
        <v>5869.0</v>
      </c>
      <c r="O162" s="44">
        <v>7342.0</v>
      </c>
      <c r="P162" s="44">
        <v>3897.0</v>
      </c>
      <c r="Q162" s="44">
        <v>1566.0</v>
      </c>
      <c r="R162" s="44">
        <v>862.0</v>
      </c>
      <c r="S162" s="44">
        <v>992.0</v>
      </c>
      <c r="T162" s="44">
        <v>2180.0</v>
      </c>
      <c r="U162" s="44">
        <v>1544.0</v>
      </c>
      <c r="V162" s="44"/>
      <c r="W162" s="44"/>
      <c r="X162" s="44">
        <v>1895.0</v>
      </c>
      <c r="Y162" s="44">
        <v>1032.0</v>
      </c>
      <c r="Z162" s="44">
        <v>658.0</v>
      </c>
      <c r="AA162" s="44">
        <v>615.0</v>
      </c>
      <c r="AB162" s="44">
        <v>128.0</v>
      </c>
      <c r="AC162" s="44">
        <v>286.0</v>
      </c>
      <c r="AD162" s="44">
        <v>431.0</v>
      </c>
      <c r="AE162" s="44">
        <v>469.0</v>
      </c>
      <c r="AF162" s="44">
        <v>36.0</v>
      </c>
      <c r="AG162" s="44">
        <v>141.0</v>
      </c>
      <c r="AH162" s="44">
        <v>185.0</v>
      </c>
      <c r="AI162" s="44">
        <v>162.0</v>
      </c>
      <c r="AJ162" s="44">
        <v>185.0</v>
      </c>
      <c r="AK162" s="44">
        <v>68.0</v>
      </c>
      <c r="AL162" s="44">
        <v>453.0</v>
      </c>
      <c r="AM162" s="44">
        <v>75.0</v>
      </c>
      <c r="AN162" s="44">
        <v>46.0</v>
      </c>
      <c r="AO162" s="44">
        <v>125.0</v>
      </c>
      <c r="AP162" s="44">
        <v>19.0</v>
      </c>
      <c r="AQ162" s="44">
        <v>14.0</v>
      </c>
      <c r="AR162" s="44">
        <v>6.0</v>
      </c>
      <c r="AS162" s="44">
        <v>8.0</v>
      </c>
      <c r="AT162" s="44">
        <v>3.0</v>
      </c>
      <c r="AU162" s="44">
        <v>11.0</v>
      </c>
      <c r="AV162" s="44">
        <v>2.0</v>
      </c>
      <c r="AW162" s="44">
        <v>3.0</v>
      </c>
      <c r="AX162" s="44">
        <v>92.0</v>
      </c>
      <c r="AY162" s="44"/>
      <c r="AZ162" s="44">
        <v>52.0</v>
      </c>
      <c r="BA162" s="44"/>
      <c r="BB162" s="44">
        <v>18.0</v>
      </c>
      <c r="BC162" s="44"/>
      <c r="BD162" s="44">
        <v>8.0</v>
      </c>
      <c r="BE162" s="44"/>
      <c r="BF162" s="44">
        <v>25.0</v>
      </c>
      <c r="BG162" s="44"/>
      <c r="BH162" s="44">
        <v>13.0</v>
      </c>
      <c r="BI162" s="44"/>
      <c r="BJ162" s="44">
        <v>32.0</v>
      </c>
      <c r="BK162" s="44"/>
      <c r="BL162" s="44">
        <v>6.0</v>
      </c>
      <c r="BM162" s="44"/>
      <c r="BN162" s="44">
        <v>30.0</v>
      </c>
      <c r="BO162" s="44"/>
      <c r="BP162" s="44">
        <v>11.0</v>
      </c>
      <c r="BQ162" s="44"/>
      <c r="BR162" s="44">
        <v>23.0</v>
      </c>
      <c r="BS162" s="44"/>
      <c r="BT162" s="44">
        <v>27.0</v>
      </c>
      <c r="BU162" s="44"/>
      <c r="BV162" s="44">
        <v>23.0</v>
      </c>
      <c r="BW162" s="44"/>
      <c r="BX162" s="44">
        <v>44.0</v>
      </c>
      <c r="BY162" s="44"/>
      <c r="BZ162" s="44">
        <v>22.0</v>
      </c>
      <c r="CA162" s="44"/>
      <c r="CB162" s="44">
        <v>27.0</v>
      </c>
      <c r="CC162" s="44"/>
      <c r="CD162" s="44">
        <v>3.0</v>
      </c>
      <c r="CE162" s="44"/>
      <c r="CF162" s="44">
        <v>12.0</v>
      </c>
      <c r="CG162" s="44"/>
      <c r="CH162" s="44">
        <v>20.0</v>
      </c>
      <c r="CI162" s="44"/>
      <c r="CJ162" s="44">
        <v>77.0</v>
      </c>
      <c r="CK162" s="44"/>
      <c r="CL162" s="44">
        <v>47.0</v>
      </c>
      <c r="CM162" s="44"/>
      <c r="CN162" s="44">
        <v>108.0</v>
      </c>
      <c r="CO162" s="44"/>
      <c r="CP162" s="44"/>
      <c r="CQ162" s="44">
        <v>230.0</v>
      </c>
    </row>
    <row r="163" ht="15.75" customHeight="1">
      <c r="A163" s="44">
        <v>7235.0</v>
      </c>
      <c r="B163" s="44" t="s">
        <v>324</v>
      </c>
      <c r="C163" s="44" t="s">
        <v>646</v>
      </c>
      <c r="D163" s="44">
        <v>112648.0</v>
      </c>
      <c r="E163" s="44">
        <v>112654.0</v>
      </c>
      <c r="F163" s="44">
        <v>79057.0</v>
      </c>
      <c r="G163" s="44">
        <v>69308.0</v>
      </c>
      <c r="H163" s="44">
        <v>1456.0</v>
      </c>
      <c r="I163" s="44">
        <v>2046.0</v>
      </c>
      <c r="J163" s="44">
        <v>77601.0</v>
      </c>
      <c r="K163" s="44">
        <v>67262.0</v>
      </c>
      <c r="L163" s="44">
        <v>26435.0</v>
      </c>
      <c r="M163" s="44">
        <v>30072.0</v>
      </c>
      <c r="N163" s="44">
        <v>20642.0</v>
      </c>
      <c r="O163" s="44">
        <v>18641.0</v>
      </c>
      <c r="P163" s="44">
        <v>11493.0</v>
      </c>
      <c r="Q163" s="44">
        <v>5061.0</v>
      </c>
      <c r="R163" s="44">
        <v>2158.0</v>
      </c>
      <c r="S163" s="44">
        <v>2037.0</v>
      </c>
      <c r="T163" s="44">
        <v>5364.0</v>
      </c>
      <c r="U163" s="44">
        <v>3747.0</v>
      </c>
      <c r="V163" s="44"/>
      <c r="W163" s="44"/>
      <c r="X163" s="44">
        <v>3493.0</v>
      </c>
      <c r="Y163" s="44">
        <v>1848.0</v>
      </c>
      <c r="Z163" s="44">
        <v>2566.0</v>
      </c>
      <c r="AA163" s="44">
        <v>2116.0</v>
      </c>
      <c r="AB163" s="44">
        <v>345.0</v>
      </c>
      <c r="AC163" s="44">
        <v>847.0</v>
      </c>
      <c r="AD163" s="44">
        <v>1019.0</v>
      </c>
      <c r="AE163" s="44">
        <v>1092.0</v>
      </c>
      <c r="AF163" s="44">
        <v>112.0</v>
      </c>
      <c r="AG163" s="44">
        <v>365.0</v>
      </c>
      <c r="AH163" s="44">
        <v>410.0</v>
      </c>
      <c r="AI163" s="44">
        <v>382.0</v>
      </c>
      <c r="AJ163" s="44">
        <v>277.0</v>
      </c>
      <c r="AK163" s="44">
        <v>159.0</v>
      </c>
      <c r="AL163" s="44">
        <v>1168.0</v>
      </c>
      <c r="AM163" s="44">
        <v>268.0</v>
      </c>
      <c r="AN163" s="44">
        <v>122.0</v>
      </c>
      <c r="AO163" s="44">
        <v>211.0</v>
      </c>
      <c r="AP163" s="44">
        <v>66.0</v>
      </c>
      <c r="AQ163" s="44">
        <v>28.0</v>
      </c>
      <c r="AR163" s="44">
        <v>27.0</v>
      </c>
      <c r="AS163" s="44">
        <v>19.0</v>
      </c>
      <c r="AT163" s="44">
        <v>9.0</v>
      </c>
      <c r="AU163" s="44">
        <v>16.0</v>
      </c>
      <c r="AV163" s="44">
        <v>6.0</v>
      </c>
      <c r="AW163" s="44">
        <v>6.0</v>
      </c>
      <c r="AX163" s="44">
        <v>186.0</v>
      </c>
      <c r="AY163" s="44"/>
      <c r="AZ163" s="44">
        <v>154.0</v>
      </c>
      <c r="BA163" s="44"/>
      <c r="BB163" s="44">
        <v>56.0</v>
      </c>
      <c r="BC163" s="44"/>
      <c r="BD163" s="44">
        <v>31.0</v>
      </c>
      <c r="BE163" s="44"/>
      <c r="BF163" s="44">
        <v>62.0</v>
      </c>
      <c r="BG163" s="44"/>
      <c r="BH163" s="44">
        <v>36.0</v>
      </c>
      <c r="BI163" s="44"/>
      <c r="BJ163" s="44">
        <v>98.0</v>
      </c>
      <c r="BK163" s="44"/>
      <c r="BL163" s="44">
        <v>13.0</v>
      </c>
      <c r="BM163" s="44"/>
      <c r="BN163" s="44">
        <v>77.0</v>
      </c>
      <c r="BO163" s="44"/>
      <c r="BP163" s="44">
        <v>34.0</v>
      </c>
      <c r="BQ163" s="44"/>
      <c r="BR163" s="44">
        <v>39.0</v>
      </c>
      <c r="BS163" s="44"/>
      <c r="BT163" s="44">
        <v>66.0</v>
      </c>
      <c r="BU163" s="44"/>
      <c r="BV163" s="44">
        <v>76.0</v>
      </c>
      <c r="BW163" s="44"/>
      <c r="BX163" s="44">
        <v>130.0</v>
      </c>
      <c r="BY163" s="44"/>
      <c r="BZ163" s="44">
        <v>73.0</v>
      </c>
      <c r="CA163" s="44"/>
      <c r="CB163" s="44">
        <v>69.0</v>
      </c>
      <c r="CC163" s="44"/>
      <c r="CD163" s="44">
        <v>20.0</v>
      </c>
      <c r="CE163" s="44"/>
      <c r="CF163" s="44">
        <v>41.0</v>
      </c>
      <c r="CG163" s="44"/>
      <c r="CH163" s="44">
        <v>80.0</v>
      </c>
      <c r="CI163" s="44"/>
      <c r="CJ163" s="44">
        <v>186.0</v>
      </c>
      <c r="CK163" s="44"/>
      <c r="CL163" s="44">
        <v>110.0</v>
      </c>
      <c r="CM163" s="44"/>
      <c r="CN163" s="44">
        <v>252.0</v>
      </c>
      <c r="CO163" s="44"/>
      <c r="CP163" s="44"/>
      <c r="CQ163" s="44">
        <v>347.0</v>
      </c>
    </row>
    <row r="164" ht="15.75" customHeight="1">
      <c r="A164" s="44">
        <v>7311.0</v>
      </c>
      <c r="B164" s="44" t="s">
        <v>325</v>
      </c>
      <c r="C164" s="44" t="s">
        <v>646</v>
      </c>
      <c r="D164" s="44">
        <v>33348.0</v>
      </c>
      <c r="E164" s="44">
        <v>34215.0</v>
      </c>
      <c r="F164" s="44">
        <v>19034.0</v>
      </c>
      <c r="G164" s="44">
        <v>16468.0</v>
      </c>
      <c r="H164" s="44">
        <v>339.0</v>
      </c>
      <c r="I164" s="44">
        <v>299.0</v>
      </c>
      <c r="J164" s="44">
        <v>18695.0</v>
      </c>
      <c r="K164" s="44">
        <v>16169.0</v>
      </c>
      <c r="L164" s="44">
        <v>5987.0</v>
      </c>
      <c r="M164" s="44">
        <v>6446.0</v>
      </c>
      <c r="N164" s="44">
        <v>3656.0</v>
      </c>
      <c r="O164" s="44">
        <v>4754.0</v>
      </c>
      <c r="P164" s="44">
        <v>2862.0</v>
      </c>
      <c r="Q164" s="44">
        <v>1102.0</v>
      </c>
      <c r="R164" s="44">
        <v>660.0</v>
      </c>
      <c r="S164" s="44">
        <v>743.0</v>
      </c>
      <c r="T164" s="44">
        <v>2532.0</v>
      </c>
      <c r="U164" s="44">
        <v>1322.0</v>
      </c>
      <c r="V164" s="44"/>
      <c r="W164" s="44"/>
      <c r="X164" s="44">
        <v>990.0</v>
      </c>
      <c r="Y164" s="44">
        <v>519.0</v>
      </c>
      <c r="Z164" s="44">
        <v>458.0</v>
      </c>
      <c r="AA164" s="44">
        <v>266.0</v>
      </c>
      <c r="AB164" s="44">
        <v>112.0</v>
      </c>
      <c r="AC164" s="44">
        <v>159.0</v>
      </c>
      <c r="AD164" s="44">
        <v>252.0</v>
      </c>
      <c r="AE164" s="44">
        <v>222.0</v>
      </c>
      <c r="AF164" s="44">
        <v>35.0</v>
      </c>
      <c r="AG164" s="44">
        <v>146.0</v>
      </c>
      <c r="AH164" s="44">
        <v>128.0</v>
      </c>
      <c r="AI164" s="44">
        <v>60.0</v>
      </c>
      <c r="AJ164" s="44">
        <v>59.0</v>
      </c>
      <c r="AK164" s="44">
        <v>29.0</v>
      </c>
      <c r="AL164" s="44">
        <v>317.0</v>
      </c>
      <c r="AM164" s="44">
        <v>58.0</v>
      </c>
      <c r="AN164" s="44">
        <v>34.0</v>
      </c>
      <c r="AO164" s="44">
        <v>68.0</v>
      </c>
      <c r="AP164" s="44">
        <v>22.0</v>
      </c>
      <c r="AQ164" s="44">
        <v>8.0</v>
      </c>
      <c r="AR164" s="44">
        <v>4.0</v>
      </c>
      <c r="AS164" s="44">
        <v>4.0</v>
      </c>
      <c r="AT164" s="44">
        <v>5.0</v>
      </c>
      <c r="AU164" s="44">
        <v>3.0</v>
      </c>
      <c r="AV164" s="44">
        <v>2.0</v>
      </c>
      <c r="AW164" s="44">
        <v>3.0</v>
      </c>
      <c r="AX164" s="44">
        <v>47.0</v>
      </c>
      <c r="AY164" s="44"/>
      <c r="AZ164" s="44">
        <v>35.0</v>
      </c>
      <c r="BA164" s="44"/>
      <c r="BB164" s="44">
        <v>57.0</v>
      </c>
      <c r="BC164" s="44"/>
      <c r="BD164" s="44">
        <v>53.0</v>
      </c>
      <c r="BE164" s="44"/>
      <c r="BF164" s="44">
        <v>19.0</v>
      </c>
      <c r="BG164" s="44"/>
      <c r="BH164" s="44">
        <v>8.0</v>
      </c>
      <c r="BI164" s="44"/>
      <c r="BJ164" s="44">
        <v>27.0</v>
      </c>
      <c r="BK164" s="44"/>
      <c r="BL164" s="44">
        <v>12.0</v>
      </c>
      <c r="BM164" s="44"/>
      <c r="BN164" s="44">
        <v>16.0</v>
      </c>
      <c r="BO164" s="44"/>
      <c r="BP164" s="44">
        <v>7.0</v>
      </c>
      <c r="BQ164" s="44"/>
      <c r="BR164" s="44">
        <v>11.0</v>
      </c>
      <c r="BS164" s="44"/>
      <c r="BT164" s="44">
        <v>14.0</v>
      </c>
      <c r="BU164" s="44"/>
      <c r="BV164" s="44">
        <v>30.0</v>
      </c>
      <c r="BW164" s="44"/>
      <c r="BX164" s="44">
        <v>26.0</v>
      </c>
      <c r="BY164" s="44"/>
      <c r="BZ164" s="44">
        <v>21.0</v>
      </c>
      <c r="CA164" s="44"/>
      <c r="CB164" s="44">
        <v>9.0</v>
      </c>
      <c r="CC164" s="44"/>
      <c r="CD164" s="44">
        <v>7.0</v>
      </c>
      <c r="CE164" s="44"/>
      <c r="CF164" s="44">
        <v>12.0</v>
      </c>
      <c r="CG164" s="44"/>
      <c r="CH164" s="44">
        <v>26.0</v>
      </c>
      <c r="CI164" s="44"/>
      <c r="CJ164" s="44">
        <v>36.0</v>
      </c>
      <c r="CK164" s="44"/>
      <c r="CL164" s="44">
        <v>19.0</v>
      </c>
      <c r="CM164" s="44"/>
      <c r="CN164" s="44">
        <v>88.0</v>
      </c>
      <c r="CO164" s="44"/>
      <c r="CP164" s="44"/>
      <c r="CQ164" s="44">
        <v>257.0</v>
      </c>
    </row>
    <row r="165" ht="15.75" customHeight="1">
      <c r="A165" s="44">
        <v>7312.0</v>
      </c>
      <c r="B165" s="44" t="s">
        <v>326</v>
      </c>
      <c r="C165" s="44" t="s">
        <v>646</v>
      </c>
      <c r="D165" s="44">
        <v>71365.0</v>
      </c>
      <c r="E165" s="44">
        <v>73674.0</v>
      </c>
      <c r="F165" s="44">
        <v>38987.0</v>
      </c>
      <c r="G165" s="44">
        <v>32162.0</v>
      </c>
      <c r="H165" s="44">
        <v>556.0</v>
      </c>
      <c r="I165" s="44">
        <v>498.0</v>
      </c>
      <c r="J165" s="44">
        <v>38431.0</v>
      </c>
      <c r="K165" s="44">
        <v>31664.0</v>
      </c>
      <c r="L165" s="44">
        <v>8614.0</v>
      </c>
      <c r="M165" s="44">
        <v>9262.0</v>
      </c>
      <c r="N165" s="44">
        <v>8256.0</v>
      </c>
      <c r="O165" s="44">
        <v>10406.0</v>
      </c>
      <c r="P165" s="44">
        <v>7567.0</v>
      </c>
      <c r="Q165" s="44">
        <v>3257.0</v>
      </c>
      <c r="R165" s="44">
        <v>1671.0</v>
      </c>
      <c r="S165" s="44">
        <v>1988.0</v>
      </c>
      <c r="T165" s="44">
        <v>4622.0</v>
      </c>
      <c r="U165" s="44">
        <v>2088.0</v>
      </c>
      <c r="V165" s="44"/>
      <c r="W165" s="44"/>
      <c r="X165" s="44">
        <v>2148.0</v>
      </c>
      <c r="Y165" s="44">
        <v>1301.0</v>
      </c>
      <c r="Z165" s="44">
        <v>896.0</v>
      </c>
      <c r="AA165" s="44">
        <v>585.0</v>
      </c>
      <c r="AB165" s="44">
        <v>408.0</v>
      </c>
      <c r="AC165" s="44">
        <v>745.0</v>
      </c>
      <c r="AD165" s="44">
        <v>637.0</v>
      </c>
      <c r="AE165" s="44">
        <v>548.0</v>
      </c>
      <c r="AF165" s="44">
        <v>77.0</v>
      </c>
      <c r="AG165" s="44">
        <v>388.0</v>
      </c>
      <c r="AH165" s="44">
        <v>228.0</v>
      </c>
      <c r="AI165" s="44">
        <v>187.0</v>
      </c>
      <c r="AJ165" s="44">
        <v>206.0</v>
      </c>
      <c r="AK165" s="44">
        <v>123.0</v>
      </c>
      <c r="AL165" s="44">
        <v>1420.0</v>
      </c>
      <c r="AM165" s="44">
        <v>269.0</v>
      </c>
      <c r="AN165" s="44">
        <v>66.0</v>
      </c>
      <c r="AO165" s="44">
        <v>129.0</v>
      </c>
      <c r="AP165" s="44">
        <v>42.0</v>
      </c>
      <c r="AQ165" s="44">
        <v>19.0</v>
      </c>
      <c r="AR165" s="44">
        <v>12.0</v>
      </c>
      <c r="AS165" s="44">
        <v>25.0</v>
      </c>
      <c r="AT165" s="44">
        <v>7.0</v>
      </c>
      <c r="AU165" s="44">
        <v>14.0</v>
      </c>
      <c r="AV165" s="44">
        <v>8.0</v>
      </c>
      <c r="AW165" s="44">
        <v>7.0</v>
      </c>
      <c r="AX165" s="44">
        <v>124.0</v>
      </c>
      <c r="AY165" s="44"/>
      <c r="AZ165" s="44">
        <v>72.0</v>
      </c>
      <c r="BA165" s="44"/>
      <c r="BB165" s="44">
        <v>64.0</v>
      </c>
      <c r="BC165" s="44"/>
      <c r="BD165" s="44">
        <v>27.0</v>
      </c>
      <c r="BE165" s="44"/>
      <c r="BF165" s="44">
        <v>39.0</v>
      </c>
      <c r="BG165" s="44"/>
      <c r="BH165" s="44">
        <v>18.0</v>
      </c>
      <c r="BI165" s="44"/>
      <c r="BJ165" s="44">
        <v>132.0</v>
      </c>
      <c r="BK165" s="44"/>
      <c r="BL165" s="44">
        <v>49.0</v>
      </c>
      <c r="BM165" s="44"/>
      <c r="BN165" s="44">
        <v>50.0</v>
      </c>
      <c r="BO165" s="44"/>
      <c r="BP165" s="44">
        <v>30.0</v>
      </c>
      <c r="BQ165" s="44"/>
      <c r="BR165" s="44">
        <v>46.0</v>
      </c>
      <c r="BS165" s="44"/>
      <c r="BT165" s="44">
        <v>22.0</v>
      </c>
      <c r="BU165" s="44"/>
      <c r="BV165" s="44">
        <v>57.0</v>
      </c>
      <c r="BW165" s="44"/>
      <c r="BX165" s="44">
        <v>71.0</v>
      </c>
      <c r="BY165" s="44"/>
      <c r="BZ165" s="44">
        <v>45.0</v>
      </c>
      <c r="CA165" s="44"/>
      <c r="CB165" s="44">
        <v>35.0</v>
      </c>
      <c r="CC165" s="44"/>
      <c r="CD165" s="44">
        <v>9.0</v>
      </c>
      <c r="CE165" s="44"/>
      <c r="CF165" s="44">
        <v>31.0</v>
      </c>
      <c r="CG165" s="44"/>
      <c r="CH165" s="44">
        <v>129.0</v>
      </c>
      <c r="CI165" s="44"/>
      <c r="CJ165" s="44">
        <v>91.0</v>
      </c>
      <c r="CK165" s="44"/>
      <c r="CL165" s="44">
        <v>71.0</v>
      </c>
      <c r="CM165" s="44"/>
      <c r="CN165" s="44">
        <v>334.0</v>
      </c>
      <c r="CO165" s="44"/>
      <c r="CP165" s="44"/>
      <c r="CQ165" s="44">
        <v>323.0</v>
      </c>
    </row>
    <row r="166" ht="15.75" customHeight="1">
      <c r="A166" s="44">
        <v>7313.0</v>
      </c>
      <c r="B166" s="44" t="s">
        <v>327</v>
      </c>
      <c r="C166" s="44" t="s">
        <v>646</v>
      </c>
      <c r="D166" s="44">
        <v>36257.0</v>
      </c>
      <c r="E166" s="44">
        <v>35005.0</v>
      </c>
      <c r="F166" s="44">
        <v>24124.0</v>
      </c>
      <c r="G166" s="44">
        <v>19137.0</v>
      </c>
      <c r="H166" s="44">
        <v>268.0</v>
      </c>
      <c r="I166" s="44">
        <v>321.0</v>
      </c>
      <c r="J166" s="44">
        <v>23856.0</v>
      </c>
      <c r="K166" s="44">
        <v>18816.0</v>
      </c>
      <c r="L166" s="44">
        <v>6078.0</v>
      </c>
      <c r="M166" s="44">
        <v>5756.0</v>
      </c>
      <c r="N166" s="44">
        <v>4126.0</v>
      </c>
      <c r="O166" s="44">
        <v>5728.0</v>
      </c>
      <c r="P166" s="44">
        <v>6626.0</v>
      </c>
      <c r="Q166" s="44">
        <v>2815.0</v>
      </c>
      <c r="R166" s="44">
        <v>993.0</v>
      </c>
      <c r="S166" s="44">
        <v>762.0</v>
      </c>
      <c r="T166" s="44">
        <v>1881.0</v>
      </c>
      <c r="U166" s="44">
        <v>1369.0</v>
      </c>
      <c r="V166" s="44"/>
      <c r="W166" s="44"/>
      <c r="X166" s="44">
        <v>1098.0</v>
      </c>
      <c r="Y166" s="44">
        <v>686.0</v>
      </c>
      <c r="Z166" s="44">
        <v>537.0</v>
      </c>
      <c r="AA166" s="44">
        <v>334.0</v>
      </c>
      <c r="AB166" s="44">
        <v>120.0</v>
      </c>
      <c r="AC166" s="44">
        <v>345.0</v>
      </c>
      <c r="AD166" s="44">
        <v>355.0</v>
      </c>
      <c r="AE166" s="44">
        <v>322.0</v>
      </c>
      <c r="AF166" s="44">
        <v>31.0</v>
      </c>
      <c r="AG166" s="44">
        <v>93.0</v>
      </c>
      <c r="AH166" s="44">
        <v>125.0</v>
      </c>
      <c r="AI166" s="44">
        <v>96.0</v>
      </c>
      <c r="AJ166" s="44">
        <v>143.0</v>
      </c>
      <c r="AK166" s="44">
        <v>92.0</v>
      </c>
      <c r="AL166" s="44">
        <v>790.0</v>
      </c>
      <c r="AM166" s="44">
        <v>152.0</v>
      </c>
      <c r="AN166" s="44">
        <v>36.0</v>
      </c>
      <c r="AO166" s="44">
        <v>73.0</v>
      </c>
      <c r="AP166" s="44">
        <v>18.0</v>
      </c>
      <c r="AQ166" s="44">
        <v>10.0</v>
      </c>
      <c r="AR166" s="44">
        <v>18.0</v>
      </c>
      <c r="AS166" s="44">
        <v>12.0</v>
      </c>
      <c r="AT166" s="44">
        <v>5.0</v>
      </c>
      <c r="AU166" s="44">
        <v>7.0</v>
      </c>
      <c r="AV166" s="44">
        <v>1.0</v>
      </c>
      <c r="AW166" s="44">
        <v>3.0</v>
      </c>
      <c r="AX166" s="44">
        <v>59.0</v>
      </c>
      <c r="AY166" s="44"/>
      <c r="AZ166" s="44">
        <v>43.0</v>
      </c>
      <c r="BA166" s="44"/>
      <c r="BB166" s="44">
        <v>56.0</v>
      </c>
      <c r="BC166" s="44"/>
      <c r="BD166" s="44">
        <v>16.0</v>
      </c>
      <c r="BE166" s="44"/>
      <c r="BF166" s="44">
        <v>24.0</v>
      </c>
      <c r="BG166" s="44"/>
      <c r="BH166" s="44">
        <v>6.0</v>
      </c>
      <c r="BI166" s="44"/>
      <c r="BJ166" s="44">
        <v>94.0</v>
      </c>
      <c r="BK166" s="44"/>
      <c r="BL166" s="44">
        <v>9.0</v>
      </c>
      <c r="BM166" s="44"/>
      <c r="BN166" s="44">
        <v>42.0</v>
      </c>
      <c r="BO166" s="44"/>
      <c r="BP166" s="44">
        <v>5.0</v>
      </c>
      <c r="BQ166" s="44"/>
      <c r="BR166" s="44">
        <v>11.0</v>
      </c>
      <c r="BS166" s="44"/>
      <c r="BT166" s="44">
        <v>22.0</v>
      </c>
      <c r="BU166" s="44"/>
      <c r="BV166" s="44">
        <v>33.0</v>
      </c>
      <c r="BW166" s="44"/>
      <c r="BX166" s="44">
        <v>29.0</v>
      </c>
      <c r="BY166" s="44"/>
      <c r="BZ166" s="44">
        <v>30.0</v>
      </c>
      <c r="CA166" s="44"/>
      <c r="CB166" s="44">
        <v>36.0</v>
      </c>
      <c r="CC166" s="44"/>
      <c r="CD166" s="44">
        <v>8.0</v>
      </c>
      <c r="CE166" s="44"/>
      <c r="CF166" s="44">
        <v>15.0</v>
      </c>
      <c r="CG166" s="44"/>
      <c r="CH166" s="44">
        <v>52.0</v>
      </c>
      <c r="CI166" s="44"/>
      <c r="CJ166" s="44">
        <v>58.0</v>
      </c>
      <c r="CK166" s="44"/>
      <c r="CL166" s="44">
        <v>35.0</v>
      </c>
      <c r="CM166" s="44"/>
      <c r="CN166" s="44">
        <v>192.0</v>
      </c>
      <c r="CO166" s="44"/>
      <c r="CP166" s="44"/>
      <c r="CQ166" s="44">
        <v>161.0</v>
      </c>
    </row>
    <row r="167" ht="15.75" customHeight="1">
      <c r="A167" s="44">
        <v>7314.0</v>
      </c>
      <c r="B167" s="44" t="s">
        <v>328</v>
      </c>
      <c r="C167" s="44" t="s">
        <v>646</v>
      </c>
      <c r="D167" s="44">
        <v>102451.0</v>
      </c>
      <c r="E167" s="44">
        <v>104309.0</v>
      </c>
      <c r="F167" s="44">
        <v>55399.0</v>
      </c>
      <c r="G167" s="44">
        <v>46979.0</v>
      </c>
      <c r="H167" s="44">
        <v>1145.0</v>
      </c>
      <c r="I167" s="44">
        <v>869.0</v>
      </c>
      <c r="J167" s="44">
        <v>54254.0</v>
      </c>
      <c r="K167" s="44">
        <v>46110.0</v>
      </c>
      <c r="L167" s="44">
        <v>12921.0</v>
      </c>
      <c r="M167" s="44">
        <v>13913.0</v>
      </c>
      <c r="N167" s="44">
        <v>12702.0</v>
      </c>
      <c r="O167" s="44">
        <v>16211.0</v>
      </c>
      <c r="P167" s="44">
        <v>8989.0</v>
      </c>
      <c r="Q167" s="44">
        <v>3661.0</v>
      </c>
      <c r="R167" s="44">
        <v>2151.0</v>
      </c>
      <c r="S167" s="44">
        <v>2020.0</v>
      </c>
      <c r="T167" s="44">
        <v>7684.0</v>
      </c>
      <c r="U167" s="44">
        <v>4449.0</v>
      </c>
      <c r="V167" s="44"/>
      <c r="W167" s="44"/>
      <c r="X167" s="44">
        <v>2730.0</v>
      </c>
      <c r="Y167" s="44">
        <v>1430.0</v>
      </c>
      <c r="Z167" s="44">
        <v>1176.0</v>
      </c>
      <c r="AA167" s="44">
        <v>607.0</v>
      </c>
      <c r="AB167" s="44">
        <v>446.0</v>
      </c>
      <c r="AC167" s="44">
        <v>731.0</v>
      </c>
      <c r="AD167" s="44">
        <v>868.0</v>
      </c>
      <c r="AE167" s="44">
        <v>742.0</v>
      </c>
      <c r="AF167" s="44">
        <v>158.0</v>
      </c>
      <c r="AG167" s="44">
        <v>648.0</v>
      </c>
      <c r="AH167" s="44">
        <v>314.0</v>
      </c>
      <c r="AI167" s="44">
        <v>224.0</v>
      </c>
      <c r="AJ167" s="44">
        <v>208.0</v>
      </c>
      <c r="AK167" s="44">
        <v>103.0</v>
      </c>
      <c r="AL167" s="44">
        <v>1212.0</v>
      </c>
      <c r="AM167" s="44">
        <v>269.0</v>
      </c>
      <c r="AN167" s="44">
        <v>104.0</v>
      </c>
      <c r="AO167" s="44">
        <v>172.0</v>
      </c>
      <c r="AP167" s="44">
        <v>52.0</v>
      </c>
      <c r="AQ167" s="44">
        <v>31.0</v>
      </c>
      <c r="AR167" s="44">
        <v>12.0</v>
      </c>
      <c r="AS167" s="44">
        <v>22.0</v>
      </c>
      <c r="AT167" s="44">
        <v>34.0</v>
      </c>
      <c r="AU167" s="44">
        <v>47.0</v>
      </c>
      <c r="AV167" s="44">
        <v>24.0</v>
      </c>
      <c r="AW167" s="44">
        <v>12.0</v>
      </c>
      <c r="AX167" s="44">
        <v>131.0</v>
      </c>
      <c r="AY167" s="44"/>
      <c r="AZ167" s="44">
        <v>102.0</v>
      </c>
      <c r="BA167" s="44"/>
      <c r="BB167" s="44">
        <v>92.0</v>
      </c>
      <c r="BC167" s="44"/>
      <c r="BD167" s="44">
        <v>597.0</v>
      </c>
      <c r="BE167" s="44"/>
      <c r="BF167" s="44">
        <v>59.0</v>
      </c>
      <c r="BG167" s="44"/>
      <c r="BH167" s="44">
        <v>33.0</v>
      </c>
      <c r="BI167" s="44"/>
      <c r="BJ167" s="44">
        <v>134.0</v>
      </c>
      <c r="BK167" s="44"/>
      <c r="BL167" s="44">
        <v>37.0</v>
      </c>
      <c r="BM167" s="44"/>
      <c r="BN167" s="44">
        <v>97.0</v>
      </c>
      <c r="BO167" s="44"/>
      <c r="BP167" s="44">
        <v>36.0</v>
      </c>
      <c r="BQ167" s="44"/>
      <c r="BR167" s="44">
        <v>42.0</v>
      </c>
      <c r="BS167" s="44"/>
      <c r="BT167" s="44">
        <v>46.0</v>
      </c>
      <c r="BU167" s="44"/>
      <c r="BV167" s="44">
        <v>71.0</v>
      </c>
      <c r="BW167" s="44"/>
      <c r="BX167" s="44">
        <v>115.0</v>
      </c>
      <c r="BY167" s="44"/>
      <c r="BZ167" s="44">
        <v>123.0</v>
      </c>
      <c r="CA167" s="44"/>
      <c r="CB167" s="44">
        <v>63.0</v>
      </c>
      <c r="CC167" s="44"/>
      <c r="CD167" s="44">
        <v>15.0</v>
      </c>
      <c r="CE167" s="44"/>
      <c r="CF167" s="44">
        <v>34.0</v>
      </c>
      <c r="CG167" s="44"/>
      <c r="CH167" s="44">
        <v>86.0</v>
      </c>
      <c r="CI167" s="44"/>
      <c r="CJ167" s="44">
        <v>154.0</v>
      </c>
      <c r="CK167" s="44"/>
      <c r="CL167" s="44">
        <v>80.0</v>
      </c>
      <c r="CM167" s="44"/>
      <c r="CN167" s="44">
        <v>322.0</v>
      </c>
      <c r="CO167" s="44"/>
      <c r="CP167" s="44"/>
      <c r="CQ167" s="44">
        <v>818.0</v>
      </c>
    </row>
    <row r="168" ht="15.75" customHeight="1">
      <c r="A168" s="44">
        <v>7315.0</v>
      </c>
      <c r="B168" s="44" t="s">
        <v>329</v>
      </c>
      <c r="C168" s="44" t="s">
        <v>646</v>
      </c>
      <c r="D168" s="44">
        <v>150251.0</v>
      </c>
      <c r="E168" s="44">
        <v>146148.0</v>
      </c>
      <c r="F168" s="44">
        <v>102415.0</v>
      </c>
      <c r="G168" s="44">
        <v>80511.0</v>
      </c>
      <c r="H168" s="44">
        <v>898.0</v>
      </c>
      <c r="I168" s="44">
        <v>906.0</v>
      </c>
      <c r="J168" s="44">
        <v>101517.0</v>
      </c>
      <c r="K168" s="44">
        <v>79605.0</v>
      </c>
      <c r="L168" s="44">
        <v>23371.0</v>
      </c>
      <c r="M168" s="44">
        <v>23900.0</v>
      </c>
      <c r="N168" s="44">
        <v>18047.0</v>
      </c>
      <c r="O168" s="44">
        <v>23013.0</v>
      </c>
      <c r="P168" s="44">
        <v>29557.0</v>
      </c>
      <c r="Q168" s="44">
        <v>13846.0</v>
      </c>
      <c r="R168" s="44">
        <v>4528.0</v>
      </c>
      <c r="S168" s="44">
        <v>4101.0</v>
      </c>
      <c r="T168" s="44">
        <v>5966.0</v>
      </c>
      <c r="U168" s="44">
        <v>4777.0</v>
      </c>
      <c r="V168" s="44"/>
      <c r="W168" s="44"/>
      <c r="X168" s="44">
        <v>5429.0</v>
      </c>
      <c r="Y168" s="44">
        <v>3424.0</v>
      </c>
      <c r="Z168" s="44">
        <v>1061.0</v>
      </c>
      <c r="AA168" s="44">
        <v>468.0</v>
      </c>
      <c r="AB168" s="44">
        <v>1072.0</v>
      </c>
      <c r="AC168" s="44">
        <v>1637.0</v>
      </c>
      <c r="AD168" s="44">
        <v>995.0</v>
      </c>
      <c r="AE168" s="44">
        <v>913.0</v>
      </c>
      <c r="AF168" s="44">
        <v>48.0</v>
      </c>
      <c r="AG168" s="44">
        <v>188.0</v>
      </c>
      <c r="AH168" s="44">
        <v>273.0</v>
      </c>
      <c r="AI168" s="44">
        <v>191.0</v>
      </c>
      <c r="AJ168" s="44">
        <v>2019.0</v>
      </c>
      <c r="AK168" s="44">
        <v>1348.0</v>
      </c>
      <c r="AL168" s="44">
        <v>3993.0</v>
      </c>
      <c r="AM168" s="44">
        <v>828.0</v>
      </c>
      <c r="AN168" s="44">
        <v>80.0</v>
      </c>
      <c r="AO168" s="44">
        <v>147.0</v>
      </c>
      <c r="AP168" s="44">
        <v>82.0</v>
      </c>
      <c r="AQ168" s="44">
        <v>39.0</v>
      </c>
      <c r="AR168" s="44">
        <v>44.0</v>
      </c>
      <c r="AS168" s="44">
        <v>50.0</v>
      </c>
      <c r="AT168" s="44">
        <v>35.0</v>
      </c>
      <c r="AU168" s="44">
        <v>17.0</v>
      </c>
      <c r="AV168" s="44">
        <v>8.0</v>
      </c>
      <c r="AW168" s="44">
        <v>16.0</v>
      </c>
      <c r="AX168" s="44">
        <v>134.0</v>
      </c>
      <c r="AY168" s="44"/>
      <c r="AZ168" s="44">
        <v>94.0</v>
      </c>
      <c r="BA168" s="44"/>
      <c r="BB168" s="44">
        <v>94.0</v>
      </c>
      <c r="BC168" s="44"/>
      <c r="BD168" s="44">
        <v>485.0</v>
      </c>
      <c r="BE168" s="44"/>
      <c r="BF168" s="44">
        <v>105.0</v>
      </c>
      <c r="BG168" s="44"/>
      <c r="BH168" s="44">
        <v>50.0</v>
      </c>
      <c r="BI168" s="44"/>
      <c r="BJ168" s="44">
        <v>645.0</v>
      </c>
      <c r="BK168" s="44"/>
      <c r="BL168" s="44">
        <v>13.0</v>
      </c>
      <c r="BM168" s="44"/>
      <c r="BN168" s="44">
        <v>74.0</v>
      </c>
      <c r="BO168" s="44"/>
      <c r="BP168" s="44">
        <v>26.0</v>
      </c>
      <c r="BQ168" s="44"/>
      <c r="BR168" s="44">
        <v>56.0</v>
      </c>
      <c r="BS168" s="44"/>
      <c r="BT168" s="44">
        <v>44.0</v>
      </c>
      <c r="BU168" s="44"/>
      <c r="BV168" s="44">
        <v>100.0</v>
      </c>
      <c r="BW168" s="44"/>
      <c r="BX168" s="44">
        <v>124.0</v>
      </c>
      <c r="BY168" s="44"/>
      <c r="BZ168" s="44">
        <v>100.0</v>
      </c>
      <c r="CA168" s="44"/>
      <c r="CB168" s="44">
        <v>59.0</v>
      </c>
      <c r="CC168" s="44"/>
      <c r="CD168" s="44">
        <v>74.0</v>
      </c>
      <c r="CE168" s="44"/>
      <c r="CF168" s="44">
        <v>128.0</v>
      </c>
      <c r="CG168" s="44"/>
      <c r="CH168" s="44">
        <v>365.0</v>
      </c>
      <c r="CI168" s="44"/>
      <c r="CJ168" s="44">
        <v>126.0</v>
      </c>
      <c r="CK168" s="44"/>
      <c r="CL168" s="44">
        <v>89.0</v>
      </c>
      <c r="CM168" s="44"/>
      <c r="CN168" s="44">
        <v>1924.0</v>
      </c>
      <c r="CO168" s="44"/>
      <c r="CP168" s="44"/>
      <c r="CQ168" s="44">
        <v>702.0</v>
      </c>
    </row>
    <row r="169" ht="15.75" customHeight="1">
      <c r="A169" s="44">
        <v>7316.0</v>
      </c>
      <c r="B169" s="44" t="s">
        <v>330</v>
      </c>
      <c r="C169" s="44" t="s">
        <v>646</v>
      </c>
      <c r="D169" s="44">
        <v>40621.0</v>
      </c>
      <c r="E169" s="44">
        <v>41441.0</v>
      </c>
      <c r="F169" s="44">
        <v>26537.0</v>
      </c>
      <c r="G169" s="44">
        <v>22844.0</v>
      </c>
      <c r="H169" s="44">
        <v>318.0</v>
      </c>
      <c r="I169" s="44">
        <v>359.0</v>
      </c>
      <c r="J169" s="44">
        <v>26219.0</v>
      </c>
      <c r="K169" s="44">
        <v>22485.0</v>
      </c>
      <c r="L169" s="44">
        <v>7822.0</v>
      </c>
      <c r="M169" s="44">
        <v>8376.0</v>
      </c>
      <c r="N169" s="44">
        <v>4433.0</v>
      </c>
      <c r="O169" s="44">
        <v>6178.0</v>
      </c>
      <c r="P169" s="44">
        <v>5350.0</v>
      </c>
      <c r="Q169" s="44">
        <v>2511.0</v>
      </c>
      <c r="R169" s="44">
        <v>665.0</v>
      </c>
      <c r="S169" s="44">
        <v>774.0</v>
      </c>
      <c r="T169" s="44">
        <v>2611.0</v>
      </c>
      <c r="U169" s="44">
        <v>1400.0</v>
      </c>
      <c r="V169" s="44"/>
      <c r="W169" s="44"/>
      <c r="X169" s="44">
        <v>1555.0</v>
      </c>
      <c r="Y169" s="44">
        <v>1031.0</v>
      </c>
      <c r="Z169" s="44">
        <v>1509.0</v>
      </c>
      <c r="AA169" s="44">
        <v>777.0</v>
      </c>
      <c r="AB169" s="44">
        <v>147.0</v>
      </c>
      <c r="AC169" s="44">
        <v>240.0</v>
      </c>
      <c r="AD169" s="44">
        <v>269.0</v>
      </c>
      <c r="AE169" s="44">
        <v>306.0</v>
      </c>
      <c r="AF169" s="44">
        <v>38.0</v>
      </c>
      <c r="AG169" s="44">
        <v>139.0</v>
      </c>
      <c r="AH169" s="44">
        <v>141.0</v>
      </c>
      <c r="AI169" s="44">
        <v>110.0</v>
      </c>
      <c r="AJ169" s="44">
        <v>159.0</v>
      </c>
      <c r="AK169" s="44">
        <v>100.0</v>
      </c>
      <c r="AL169" s="44">
        <v>536.0</v>
      </c>
      <c r="AM169" s="44">
        <v>147.0</v>
      </c>
      <c r="AN169" s="44">
        <v>34.0</v>
      </c>
      <c r="AO169" s="44">
        <v>88.0</v>
      </c>
      <c r="AP169" s="44">
        <v>22.0</v>
      </c>
      <c r="AQ169" s="44">
        <v>20.0</v>
      </c>
      <c r="AR169" s="44">
        <v>9.0</v>
      </c>
      <c r="AS169" s="44">
        <v>11.0</v>
      </c>
      <c r="AT169" s="44">
        <v>2.0</v>
      </c>
      <c r="AU169" s="44">
        <v>8.0</v>
      </c>
      <c r="AV169" s="44">
        <v>3.0</v>
      </c>
      <c r="AW169" s="44">
        <v>4.0</v>
      </c>
      <c r="AX169" s="44">
        <v>67.0</v>
      </c>
      <c r="AY169" s="44"/>
      <c r="AZ169" s="44">
        <v>50.0</v>
      </c>
      <c r="BA169" s="44"/>
      <c r="BB169" s="44">
        <v>85.0</v>
      </c>
      <c r="BC169" s="44"/>
      <c r="BD169" s="44">
        <v>14.0</v>
      </c>
      <c r="BE169" s="44"/>
      <c r="BF169" s="44">
        <v>33.0</v>
      </c>
      <c r="BG169" s="44"/>
      <c r="BH169" s="44">
        <v>12.0</v>
      </c>
      <c r="BI169" s="44"/>
      <c r="BJ169" s="44">
        <v>60.0</v>
      </c>
      <c r="BK169" s="44"/>
      <c r="BL169" s="44">
        <v>15.0</v>
      </c>
      <c r="BM169" s="44"/>
      <c r="BN169" s="44">
        <v>31.0</v>
      </c>
      <c r="BO169" s="44"/>
      <c r="BP169" s="44">
        <v>13.0</v>
      </c>
      <c r="BQ169" s="44"/>
      <c r="BR169" s="44">
        <v>16.0</v>
      </c>
      <c r="BS169" s="44"/>
      <c r="BT169" s="44">
        <v>26.0</v>
      </c>
      <c r="BU169" s="44"/>
      <c r="BV169" s="44">
        <v>23.0</v>
      </c>
      <c r="BW169" s="44"/>
      <c r="BX169" s="44">
        <v>42.0</v>
      </c>
      <c r="BY169" s="44"/>
      <c r="BZ169" s="44">
        <v>44.0</v>
      </c>
      <c r="CA169" s="44"/>
      <c r="CB169" s="44">
        <v>23.0</v>
      </c>
      <c r="CC169" s="44"/>
      <c r="CD169" s="44">
        <v>13.0</v>
      </c>
      <c r="CE169" s="44"/>
      <c r="CF169" s="44">
        <v>23.0</v>
      </c>
      <c r="CG169" s="44"/>
      <c r="CH169" s="44">
        <v>35.0</v>
      </c>
      <c r="CI169" s="44"/>
      <c r="CJ169" s="44">
        <v>65.0</v>
      </c>
      <c r="CK169" s="44"/>
      <c r="CL169" s="44">
        <v>31.0</v>
      </c>
      <c r="CM169" s="44"/>
      <c r="CN169" s="44">
        <v>193.0</v>
      </c>
      <c r="CO169" s="44"/>
      <c r="CP169" s="44"/>
      <c r="CQ169" s="44">
        <v>265.0</v>
      </c>
    </row>
    <row r="170" ht="15.75" customHeight="1">
      <c r="A170" s="44">
        <v>7317.0</v>
      </c>
      <c r="B170" s="44" t="s">
        <v>331</v>
      </c>
      <c r="C170" s="44" t="s">
        <v>646</v>
      </c>
      <c r="D170" s="44">
        <v>30963.0</v>
      </c>
      <c r="E170" s="44">
        <v>32144.0</v>
      </c>
      <c r="F170" s="44">
        <v>15433.0</v>
      </c>
      <c r="G170" s="44">
        <v>14448.0</v>
      </c>
      <c r="H170" s="44">
        <v>375.0</v>
      </c>
      <c r="I170" s="44">
        <v>393.0</v>
      </c>
      <c r="J170" s="44">
        <v>15058.0</v>
      </c>
      <c r="K170" s="44">
        <v>14055.0</v>
      </c>
      <c r="L170" s="44">
        <v>4945.0</v>
      </c>
      <c r="M170" s="44">
        <v>5408.0</v>
      </c>
      <c r="N170" s="44">
        <v>3352.0</v>
      </c>
      <c r="O170" s="44">
        <v>4386.0</v>
      </c>
      <c r="P170" s="44">
        <v>1414.0</v>
      </c>
      <c r="Q170" s="44">
        <v>557.0</v>
      </c>
      <c r="R170" s="44">
        <v>517.0</v>
      </c>
      <c r="S170" s="44">
        <v>696.0</v>
      </c>
      <c r="T170" s="44">
        <v>2245.0</v>
      </c>
      <c r="U170" s="44">
        <v>886.0</v>
      </c>
      <c r="V170" s="44"/>
      <c r="W170" s="44"/>
      <c r="X170" s="44">
        <v>779.0</v>
      </c>
      <c r="Y170" s="44">
        <v>502.0</v>
      </c>
      <c r="Z170" s="44">
        <v>293.0</v>
      </c>
      <c r="AA170" s="44">
        <v>228.0</v>
      </c>
      <c r="AB170" s="44">
        <v>94.0</v>
      </c>
      <c r="AC170" s="44">
        <v>162.0</v>
      </c>
      <c r="AD170" s="44">
        <v>279.0</v>
      </c>
      <c r="AE170" s="44">
        <v>329.0</v>
      </c>
      <c r="AF170" s="44">
        <v>119.0</v>
      </c>
      <c r="AG170" s="44">
        <v>218.0</v>
      </c>
      <c r="AH170" s="44">
        <v>84.0</v>
      </c>
      <c r="AI170" s="44">
        <v>75.0</v>
      </c>
      <c r="AJ170" s="44">
        <v>46.0</v>
      </c>
      <c r="AK170" s="44">
        <v>25.0</v>
      </c>
      <c r="AL170" s="44">
        <v>403.0</v>
      </c>
      <c r="AM170" s="44">
        <v>69.0</v>
      </c>
      <c r="AN170" s="44">
        <v>29.0</v>
      </c>
      <c r="AO170" s="44">
        <v>51.0</v>
      </c>
      <c r="AP170" s="44">
        <v>22.0</v>
      </c>
      <c r="AQ170" s="44">
        <v>5.0</v>
      </c>
      <c r="AR170" s="44">
        <v>1.0</v>
      </c>
      <c r="AS170" s="44">
        <v>4.0</v>
      </c>
      <c r="AT170" s="44">
        <v>3.0</v>
      </c>
      <c r="AU170" s="44">
        <v>2.0</v>
      </c>
      <c r="AV170" s="44">
        <v>4.0</v>
      </c>
      <c r="AW170" s="44">
        <v>3.0</v>
      </c>
      <c r="AX170" s="44">
        <v>51.0</v>
      </c>
      <c r="AY170" s="44"/>
      <c r="AZ170" s="44">
        <v>39.0</v>
      </c>
      <c r="BA170" s="44"/>
      <c r="BB170" s="44">
        <v>19.0</v>
      </c>
      <c r="BC170" s="44"/>
      <c r="BD170" s="44">
        <v>5.0</v>
      </c>
      <c r="BE170" s="44"/>
      <c r="BF170" s="44">
        <v>7.0</v>
      </c>
      <c r="BG170" s="44"/>
      <c r="BH170" s="44">
        <v>3.0</v>
      </c>
      <c r="BI170" s="44"/>
      <c r="BJ170" s="44">
        <v>15.0</v>
      </c>
      <c r="BK170" s="44"/>
      <c r="BL170" s="44">
        <v>3.0</v>
      </c>
      <c r="BM170" s="44"/>
      <c r="BN170" s="44">
        <v>17.0</v>
      </c>
      <c r="BO170" s="44"/>
      <c r="BP170" s="44">
        <v>2.0</v>
      </c>
      <c r="BQ170" s="44"/>
      <c r="BR170" s="44">
        <v>8.0</v>
      </c>
      <c r="BS170" s="44"/>
      <c r="BT170" s="44">
        <v>17.0</v>
      </c>
      <c r="BU170" s="44"/>
      <c r="BV170" s="44">
        <v>14.0</v>
      </c>
      <c r="BW170" s="44"/>
      <c r="BX170" s="44">
        <v>32.0</v>
      </c>
      <c r="BY170" s="44"/>
      <c r="BZ170" s="44">
        <v>18.0</v>
      </c>
      <c r="CA170" s="44"/>
      <c r="CB170" s="44">
        <v>11.0</v>
      </c>
      <c r="CC170" s="44"/>
      <c r="CD170" s="44">
        <v>2.0</v>
      </c>
      <c r="CE170" s="44"/>
      <c r="CF170" s="44">
        <v>5.0</v>
      </c>
      <c r="CG170" s="44"/>
      <c r="CH170" s="44">
        <v>21.0</v>
      </c>
      <c r="CI170" s="44"/>
      <c r="CJ170" s="44">
        <v>80.0</v>
      </c>
      <c r="CK170" s="44"/>
      <c r="CL170" s="44">
        <v>31.0</v>
      </c>
      <c r="CM170" s="44"/>
      <c r="CN170" s="44">
        <v>29.0</v>
      </c>
      <c r="CO170" s="44"/>
      <c r="CP170" s="44"/>
      <c r="CQ170" s="44">
        <v>449.0</v>
      </c>
    </row>
    <row r="171" ht="15.75" customHeight="1">
      <c r="A171" s="44">
        <v>7318.0</v>
      </c>
      <c r="B171" s="44" t="s">
        <v>332</v>
      </c>
      <c r="C171" s="44" t="s">
        <v>646</v>
      </c>
      <c r="D171" s="44">
        <v>36237.0</v>
      </c>
      <c r="E171" s="44">
        <v>36768.0</v>
      </c>
      <c r="F171" s="44">
        <v>21948.0</v>
      </c>
      <c r="G171" s="44">
        <v>18433.0</v>
      </c>
      <c r="H171" s="44">
        <v>274.0</v>
      </c>
      <c r="I171" s="44">
        <v>263.0</v>
      </c>
      <c r="J171" s="44">
        <v>21674.0</v>
      </c>
      <c r="K171" s="44">
        <v>18170.0</v>
      </c>
      <c r="L171" s="44">
        <v>5842.0</v>
      </c>
      <c r="M171" s="44">
        <v>5998.0</v>
      </c>
      <c r="N171" s="44">
        <v>4532.0</v>
      </c>
      <c r="O171" s="44">
        <v>5335.0</v>
      </c>
      <c r="P171" s="44">
        <v>4784.0</v>
      </c>
      <c r="Q171" s="44">
        <v>2372.0</v>
      </c>
      <c r="R171" s="44">
        <v>802.0</v>
      </c>
      <c r="S171" s="44">
        <v>907.0</v>
      </c>
      <c r="T171" s="44">
        <v>2278.0</v>
      </c>
      <c r="U171" s="44">
        <v>1266.0</v>
      </c>
      <c r="V171" s="44"/>
      <c r="W171" s="44"/>
      <c r="X171" s="44">
        <v>1039.0</v>
      </c>
      <c r="Y171" s="44">
        <v>673.0</v>
      </c>
      <c r="Z171" s="44">
        <v>312.0</v>
      </c>
      <c r="AA171" s="44">
        <v>224.0</v>
      </c>
      <c r="AB171" s="44">
        <v>109.0</v>
      </c>
      <c r="AC171" s="44">
        <v>232.0</v>
      </c>
      <c r="AD171" s="44">
        <v>326.0</v>
      </c>
      <c r="AE171" s="44">
        <v>281.0</v>
      </c>
      <c r="AF171" s="44">
        <v>22.0</v>
      </c>
      <c r="AG171" s="44">
        <v>91.0</v>
      </c>
      <c r="AH171" s="44">
        <v>113.0</v>
      </c>
      <c r="AI171" s="44">
        <v>101.0</v>
      </c>
      <c r="AJ171" s="44">
        <v>130.0</v>
      </c>
      <c r="AK171" s="44">
        <v>112.0</v>
      </c>
      <c r="AL171" s="44">
        <v>516.0</v>
      </c>
      <c r="AM171" s="44">
        <v>114.0</v>
      </c>
      <c r="AN171" s="44">
        <v>18.0</v>
      </c>
      <c r="AO171" s="44">
        <v>74.0</v>
      </c>
      <c r="AP171" s="44">
        <v>19.0</v>
      </c>
      <c r="AQ171" s="44">
        <v>11.0</v>
      </c>
      <c r="AR171" s="44">
        <v>5.0</v>
      </c>
      <c r="AS171" s="44">
        <v>5.0</v>
      </c>
      <c r="AT171" s="44">
        <v>3.0</v>
      </c>
      <c r="AU171" s="44">
        <v>5.0</v>
      </c>
      <c r="AV171" s="44">
        <v>0.0</v>
      </c>
      <c r="AW171" s="44">
        <v>8.0</v>
      </c>
      <c r="AX171" s="44">
        <v>55.0</v>
      </c>
      <c r="AY171" s="44"/>
      <c r="AZ171" s="44">
        <v>43.0</v>
      </c>
      <c r="BA171" s="44"/>
      <c r="BB171" s="44">
        <v>69.0</v>
      </c>
      <c r="BC171" s="44"/>
      <c r="BD171" s="44">
        <v>12.0</v>
      </c>
      <c r="BE171" s="44"/>
      <c r="BF171" s="44">
        <v>30.0</v>
      </c>
      <c r="BG171" s="44"/>
      <c r="BH171" s="44">
        <v>11.0</v>
      </c>
      <c r="BI171" s="44"/>
      <c r="BJ171" s="44">
        <v>57.0</v>
      </c>
      <c r="BK171" s="44"/>
      <c r="BL171" s="44">
        <v>6.0</v>
      </c>
      <c r="BM171" s="44"/>
      <c r="BN171" s="44">
        <v>37.0</v>
      </c>
      <c r="BO171" s="44"/>
      <c r="BP171" s="44">
        <v>18.0</v>
      </c>
      <c r="BQ171" s="44"/>
      <c r="BR171" s="44">
        <v>14.0</v>
      </c>
      <c r="BS171" s="44"/>
      <c r="BT171" s="44">
        <v>24.0</v>
      </c>
      <c r="BU171" s="44"/>
      <c r="BV171" s="44">
        <v>37.0</v>
      </c>
      <c r="BW171" s="44"/>
      <c r="BX171" s="44">
        <v>49.0</v>
      </c>
      <c r="BY171" s="44"/>
      <c r="BZ171" s="44">
        <v>30.0</v>
      </c>
      <c r="CA171" s="44"/>
      <c r="CB171" s="44">
        <v>16.0</v>
      </c>
      <c r="CC171" s="44"/>
      <c r="CD171" s="44">
        <v>9.0</v>
      </c>
      <c r="CE171" s="44"/>
      <c r="CF171" s="44">
        <v>25.0</v>
      </c>
      <c r="CG171" s="44"/>
      <c r="CH171" s="44">
        <v>34.0</v>
      </c>
      <c r="CI171" s="44"/>
      <c r="CJ171" s="44">
        <v>53.0</v>
      </c>
      <c r="CK171" s="44"/>
      <c r="CL171" s="44">
        <v>33.0</v>
      </c>
      <c r="CM171" s="44"/>
      <c r="CN171" s="44">
        <v>162.0</v>
      </c>
      <c r="CO171" s="44"/>
      <c r="CP171" s="44"/>
      <c r="CQ171" s="44">
        <v>361.0</v>
      </c>
    </row>
    <row r="172" ht="15.75" customHeight="1">
      <c r="A172" s="44">
        <v>7319.0</v>
      </c>
      <c r="B172" s="44" t="s">
        <v>333</v>
      </c>
      <c r="C172" s="44" t="s">
        <v>646</v>
      </c>
      <c r="D172" s="44">
        <v>58080.0</v>
      </c>
      <c r="E172" s="44">
        <v>59521.0</v>
      </c>
      <c r="F172" s="44">
        <v>32205.0</v>
      </c>
      <c r="G172" s="44">
        <v>29072.0</v>
      </c>
      <c r="H172" s="44">
        <v>544.0</v>
      </c>
      <c r="I172" s="44">
        <v>632.0</v>
      </c>
      <c r="J172" s="44">
        <v>31661.0</v>
      </c>
      <c r="K172" s="44">
        <v>28440.0</v>
      </c>
      <c r="L172" s="44">
        <v>8878.0</v>
      </c>
      <c r="M172" s="44">
        <v>9446.0</v>
      </c>
      <c r="N172" s="44">
        <v>7316.0</v>
      </c>
      <c r="O172" s="44">
        <v>9570.0</v>
      </c>
      <c r="P172" s="44">
        <v>5302.0</v>
      </c>
      <c r="Q172" s="44">
        <v>2573.0</v>
      </c>
      <c r="R172" s="44">
        <v>890.0</v>
      </c>
      <c r="S172" s="44">
        <v>1066.0</v>
      </c>
      <c r="T172" s="44">
        <v>3942.0</v>
      </c>
      <c r="U172" s="44">
        <v>2212.0</v>
      </c>
      <c r="V172" s="44"/>
      <c r="W172" s="44"/>
      <c r="X172" s="44">
        <v>1611.0</v>
      </c>
      <c r="Y172" s="44">
        <v>1165.0</v>
      </c>
      <c r="Z172" s="44">
        <v>767.0</v>
      </c>
      <c r="AA172" s="44">
        <v>406.0</v>
      </c>
      <c r="AB172" s="44">
        <v>188.0</v>
      </c>
      <c r="AC172" s="44">
        <v>345.0</v>
      </c>
      <c r="AD172" s="44">
        <v>507.0</v>
      </c>
      <c r="AE172" s="44">
        <v>460.0</v>
      </c>
      <c r="AF172" s="44">
        <v>63.0</v>
      </c>
      <c r="AG172" s="44">
        <v>388.0</v>
      </c>
      <c r="AH172" s="44">
        <v>183.0</v>
      </c>
      <c r="AI172" s="44">
        <v>130.0</v>
      </c>
      <c r="AJ172" s="44">
        <v>140.0</v>
      </c>
      <c r="AK172" s="44">
        <v>100.0</v>
      </c>
      <c r="AL172" s="44">
        <v>681.0</v>
      </c>
      <c r="AM172" s="44">
        <v>132.0</v>
      </c>
      <c r="AN172" s="44">
        <v>64.0</v>
      </c>
      <c r="AO172" s="44">
        <v>107.0</v>
      </c>
      <c r="AP172" s="44">
        <v>41.0</v>
      </c>
      <c r="AQ172" s="44">
        <v>26.0</v>
      </c>
      <c r="AR172" s="44">
        <v>8.0</v>
      </c>
      <c r="AS172" s="44">
        <v>18.0</v>
      </c>
      <c r="AT172" s="44">
        <v>6.0</v>
      </c>
      <c r="AU172" s="44">
        <v>6.0</v>
      </c>
      <c r="AV172" s="44">
        <v>1.0</v>
      </c>
      <c r="AW172" s="44">
        <v>6.0</v>
      </c>
      <c r="AX172" s="44">
        <v>84.0</v>
      </c>
      <c r="AY172" s="44"/>
      <c r="AZ172" s="44">
        <v>80.0</v>
      </c>
      <c r="BA172" s="44"/>
      <c r="BB172" s="44">
        <v>42.0</v>
      </c>
      <c r="BC172" s="44"/>
      <c r="BD172" s="44">
        <v>41.0</v>
      </c>
      <c r="BE172" s="44"/>
      <c r="BF172" s="44">
        <v>37.0</v>
      </c>
      <c r="BG172" s="44"/>
      <c r="BH172" s="44">
        <v>10.0</v>
      </c>
      <c r="BI172" s="44"/>
      <c r="BJ172" s="44">
        <v>69.0</v>
      </c>
      <c r="BK172" s="44"/>
      <c r="BL172" s="44">
        <v>6.0</v>
      </c>
      <c r="BM172" s="44"/>
      <c r="BN172" s="44">
        <v>44.0</v>
      </c>
      <c r="BO172" s="44"/>
      <c r="BP172" s="44">
        <v>19.0</v>
      </c>
      <c r="BQ172" s="44"/>
      <c r="BR172" s="44">
        <v>22.0</v>
      </c>
      <c r="BS172" s="44"/>
      <c r="BT172" s="44">
        <v>34.0</v>
      </c>
      <c r="BU172" s="44"/>
      <c r="BV172" s="44">
        <v>49.0</v>
      </c>
      <c r="BW172" s="44"/>
      <c r="BX172" s="44">
        <v>51.0</v>
      </c>
      <c r="BY172" s="44"/>
      <c r="BZ172" s="44">
        <v>40.0</v>
      </c>
      <c r="CA172" s="44"/>
      <c r="CB172" s="44">
        <v>36.0</v>
      </c>
      <c r="CC172" s="44"/>
      <c r="CD172" s="44">
        <v>6.0</v>
      </c>
      <c r="CE172" s="44"/>
      <c r="CF172" s="44">
        <v>19.0</v>
      </c>
      <c r="CG172" s="44"/>
      <c r="CH172" s="44">
        <v>55.0</v>
      </c>
      <c r="CI172" s="44"/>
      <c r="CJ172" s="44">
        <v>78.0</v>
      </c>
      <c r="CK172" s="44"/>
      <c r="CL172" s="44">
        <v>53.0</v>
      </c>
      <c r="CM172" s="44"/>
      <c r="CN172" s="44">
        <v>198.0</v>
      </c>
      <c r="CO172" s="44"/>
      <c r="CP172" s="44"/>
      <c r="CQ172" s="44">
        <v>284.0</v>
      </c>
    </row>
    <row r="173" ht="15.75" customHeight="1">
      <c r="A173" s="44">
        <v>7320.0</v>
      </c>
      <c r="B173" s="44" t="s">
        <v>334</v>
      </c>
      <c r="C173" s="44" t="s">
        <v>646</v>
      </c>
      <c r="D173" s="44">
        <v>25997.0</v>
      </c>
      <c r="E173" s="44">
        <v>26888.0</v>
      </c>
      <c r="F173" s="44">
        <v>13706.0</v>
      </c>
      <c r="G173" s="44">
        <v>11738.0</v>
      </c>
      <c r="H173" s="44">
        <v>230.0</v>
      </c>
      <c r="I173" s="44">
        <v>243.0</v>
      </c>
      <c r="J173" s="44">
        <v>13476.0</v>
      </c>
      <c r="K173" s="44">
        <v>11495.0</v>
      </c>
      <c r="L173" s="44">
        <v>3599.0</v>
      </c>
      <c r="M173" s="44">
        <v>3366.0</v>
      </c>
      <c r="N173" s="44">
        <v>3533.0</v>
      </c>
      <c r="O173" s="44">
        <v>4293.0</v>
      </c>
      <c r="P173" s="44">
        <v>1864.0</v>
      </c>
      <c r="Q173" s="44">
        <v>843.0</v>
      </c>
      <c r="R173" s="44">
        <v>541.0</v>
      </c>
      <c r="S173" s="44">
        <v>660.0</v>
      </c>
      <c r="T173" s="44">
        <v>1583.0</v>
      </c>
      <c r="U173" s="44">
        <v>827.0</v>
      </c>
      <c r="V173" s="44"/>
      <c r="W173" s="44"/>
      <c r="X173" s="44">
        <v>627.0</v>
      </c>
      <c r="Y173" s="44">
        <v>414.0</v>
      </c>
      <c r="Z173" s="44">
        <v>368.0</v>
      </c>
      <c r="AA173" s="44">
        <v>165.0</v>
      </c>
      <c r="AB173" s="44">
        <v>97.0</v>
      </c>
      <c r="AC173" s="44">
        <v>197.0</v>
      </c>
      <c r="AD173" s="44">
        <v>259.0</v>
      </c>
      <c r="AE173" s="44">
        <v>235.0</v>
      </c>
      <c r="AF173" s="44">
        <v>35.0</v>
      </c>
      <c r="AG173" s="44">
        <v>129.0</v>
      </c>
      <c r="AH173" s="44">
        <v>85.0</v>
      </c>
      <c r="AI173" s="44">
        <v>79.0</v>
      </c>
      <c r="AJ173" s="44">
        <v>80.0</v>
      </c>
      <c r="AK173" s="44">
        <v>45.0</v>
      </c>
      <c r="AL173" s="44">
        <v>327.0</v>
      </c>
      <c r="AM173" s="44">
        <v>60.0</v>
      </c>
      <c r="AN173" s="44">
        <v>26.0</v>
      </c>
      <c r="AO173" s="44">
        <v>37.0</v>
      </c>
      <c r="AP173" s="44">
        <v>14.0</v>
      </c>
      <c r="AQ173" s="44">
        <v>13.0</v>
      </c>
      <c r="AR173" s="44">
        <v>3.0</v>
      </c>
      <c r="AS173" s="44">
        <v>4.0</v>
      </c>
      <c r="AT173" s="44">
        <v>1.0</v>
      </c>
      <c r="AU173" s="44">
        <v>1.0</v>
      </c>
      <c r="AV173" s="44">
        <v>2.0</v>
      </c>
      <c r="AW173" s="44">
        <v>3.0</v>
      </c>
      <c r="AX173" s="44">
        <v>47.0</v>
      </c>
      <c r="AY173" s="44"/>
      <c r="AZ173" s="44">
        <v>37.0</v>
      </c>
      <c r="BA173" s="44"/>
      <c r="BB173" s="44">
        <v>10.0</v>
      </c>
      <c r="BC173" s="44"/>
      <c r="BD173" s="44">
        <v>3.0</v>
      </c>
      <c r="BE173" s="44"/>
      <c r="BF173" s="44">
        <v>18.0</v>
      </c>
      <c r="BG173" s="44"/>
      <c r="BH173" s="44">
        <v>6.0</v>
      </c>
      <c r="BI173" s="44"/>
      <c r="BJ173" s="44">
        <v>20.0</v>
      </c>
      <c r="BK173" s="44"/>
      <c r="BL173" s="44">
        <v>2.0</v>
      </c>
      <c r="BM173" s="44"/>
      <c r="BN173" s="44">
        <v>24.0</v>
      </c>
      <c r="BO173" s="44"/>
      <c r="BP173" s="44">
        <v>13.0</v>
      </c>
      <c r="BQ173" s="44"/>
      <c r="BR173" s="44">
        <v>5.0</v>
      </c>
      <c r="BS173" s="44"/>
      <c r="BT173" s="44">
        <v>25.0</v>
      </c>
      <c r="BU173" s="44"/>
      <c r="BV173" s="44">
        <v>16.0</v>
      </c>
      <c r="BW173" s="44"/>
      <c r="BX173" s="44">
        <v>21.0</v>
      </c>
      <c r="BY173" s="44"/>
      <c r="BZ173" s="44">
        <v>10.0</v>
      </c>
      <c r="CA173" s="44"/>
      <c r="CB173" s="44">
        <v>7.0</v>
      </c>
      <c r="CC173" s="44"/>
      <c r="CD173" s="44">
        <v>4.0</v>
      </c>
      <c r="CE173" s="44"/>
      <c r="CF173" s="44">
        <v>7.0</v>
      </c>
      <c r="CG173" s="44"/>
      <c r="CH173" s="44">
        <v>22.0</v>
      </c>
      <c r="CI173" s="44"/>
      <c r="CJ173" s="44">
        <v>45.0</v>
      </c>
      <c r="CK173" s="44"/>
      <c r="CL173" s="44">
        <v>20.0</v>
      </c>
      <c r="CM173" s="44"/>
      <c r="CN173" s="44">
        <v>70.0</v>
      </c>
      <c r="CO173" s="44"/>
      <c r="CP173" s="44"/>
      <c r="CQ173" s="44">
        <v>124.0</v>
      </c>
    </row>
    <row r="174" ht="15.75" customHeight="1">
      <c r="A174" s="44">
        <v>7331.0</v>
      </c>
      <c r="B174" s="44" t="s">
        <v>335</v>
      </c>
      <c r="C174" s="44" t="s">
        <v>646</v>
      </c>
      <c r="D174" s="44">
        <v>98159.0</v>
      </c>
      <c r="E174" s="44">
        <v>97080.0</v>
      </c>
      <c r="F174" s="44">
        <v>66606.0</v>
      </c>
      <c r="G174" s="44">
        <v>59159.0</v>
      </c>
      <c r="H174" s="44">
        <v>1238.0</v>
      </c>
      <c r="I174" s="44">
        <v>1640.0</v>
      </c>
      <c r="J174" s="44">
        <v>65368.0</v>
      </c>
      <c r="K174" s="44">
        <v>57519.0</v>
      </c>
      <c r="L174" s="44">
        <v>17458.0</v>
      </c>
      <c r="M174" s="44">
        <v>18984.0</v>
      </c>
      <c r="N174" s="44">
        <v>15784.0</v>
      </c>
      <c r="O174" s="44">
        <v>19608.0</v>
      </c>
      <c r="P174" s="44">
        <v>9925.0</v>
      </c>
      <c r="Q174" s="44">
        <v>4552.0</v>
      </c>
      <c r="R174" s="44">
        <v>1679.0</v>
      </c>
      <c r="S174" s="44">
        <v>2047.0</v>
      </c>
      <c r="T174" s="44">
        <v>8168.0</v>
      </c>
      <c r="U174" s="44">
        <v>4480.0</v>
      </c>
      <c r="V174" s="44"/>
      <c r="W174" s="44"/>
      <c r="X174" s="44">
        <v>4101.0</v>
      </c>
      <c r="Y174" s="44">
        <v>2422.0</v>
      </c>
      <c r="Z174" s="44">
        <v>2114.0</v>
      </c>
      <c r="AA174" s="44">
        <v>1186.0</v>
      </c>
      <c r="AB174" s="44">
        <v>416.0</v>
      </c>
      <c r="AC174" s="44">
        <v>662.0</v>
      </c>
      <c r="AD174" s="44">
        <v>1069.0</v>
      </c>
      <c r="AE174" s="44">
        <v>1064.0</v>
      </c>
      <c r="AF174" s="44">
        <v>190.0</v>
      </c>
      <c r="AG174" s="44">
        <v>640.0</v>
      </c>
      <c r="AH174" s="44">
        <v>484.0</v>
      </c>
      <c r="AI174" s="44">
        <v>347.0</v>
      </c>
      <c r="AJ174" s="44">
        <v>399.0</v>
      </c>
      <c r="AK174" s="44">
        <v>247.0</v>
      </c>
      <c r="AL174" s="44">
        <v>1112.0</v>
      </c>
      <c r="AM174" s="44">
        <v>254.0</v>
      </c>
      <c r="AN174" s="44">
        <v>139.0</v>
      </c>
      <c r="AO174" s="44">
        <v>312.0</v>
      </c>
      <c r="AP174" s="44">
        <v>91.0</v>
      </c>
      <c r="AQ174" s="44">
        <v>33.0</v>
      </c>
      <c r="AR174" s="44">
        <v>16.0</v>
      </c>
      <c r="AS174" s="44">
        <v>13.0</v>
      </c>
      <c r="AT174" s="44">
        <v>13.0</v>
      </c>
      <c r="AU174" s="44">
        <v>19.0</v>
      </c>
      <c r="AV174" s="44">
        <v>4.0</v>
      </c>
      <c r="AW174" s="44">
        <v>10.0</v>
      </c>
      <c r="AX174" s="44">
        <v>234.0</v>
      </c>
      <c r="AY174" s="44"/>
      <c r="AZ174" s="44">
        <v>144.0</v>
      </c>
      <c r="BA174" s="44"/>
      <c r="BB174" s="44">
        <v>133.0</v>
      </c>
      <c r="BC174" s="44"/>
      <c r="BD174" s="44">
        <v>60.0</v>
      </c>
      <c r="BE174" s="44"/>
      <c r="BF174" s="44">
        <v>59.0</v>
      </c>
      <c r="BG174" s="44"/>
      <c r="BH174" s="44">
        <v>28.0</v>
      </c>
      <c r="BI174" s="44"/>
      <c r="BJ174" s="44">
        <v>135.0</v>
      </c>
      <c r="BK174" s="44"/>
      <c r="BL174" s="44">
        <v>21.0</v>
      </c>
      <c r="BM174" s="44"/>
      <c r="BN174" s="44">
        <v>79.0</v>
      </c>
      <c r="BO174" s="44"/>
      <c r="BP174" s="44">
        <v>51.0</v>
      </c>
      <c r="BQ174" s="44"/>
      <c r="BR174" s="44">
        <v>46.0</v>
      </c>
      <c r="BS174" s="44"/>
      <c r="BT174" s="44">
        <v>74.0</v>
      </c>
      <c r="BU174" s="44"/>
      <c r="BV174" s="44">
        <v>93.0</v>
      </c>
      <c r="BW174" s="44"/>
      <c r="BX174" s="44">
        <v>108.0</v>
      </c>
      <c r="BY174" s="44"/>
      <c r="BZ174" s="44">
        <v>82.0</v>
      </c>
      <c r="CA174" s="44"/>
      <c r="CB174" s="44">
        <v>46.0</v>
      </c>
      <c r="CC174" s="44"/>
      <c r="CD174" s="44">
        <v>25.0</v>
      </c>
      <c r="CE174" s="44"/>
      <c r="CF174" s="44">
        <v>42.0</v>
      </c>
      <c r="CG174" s="44"/>
      <c r="CH174" s="44">
        <v>84.0</v>
      </c>
      <c r="CI174" s="44"/>
      <c r="CJ174" s="44">
        <v>223.0</v>
      </c>
      <c r="CK174" s="44"/>
      <c r="CL174" s="44">
        <v>136.0</v>
      </c>
      <c r="CM174" s="44"/>
      <c r="CN174" s="44">
        <v>303.0</v>
      </c>
      <c r="CO174" s="44"/>
      <c r="CP174" s="44"/>
      <c r="CQ174" s="44">
        <v>639.0</v>
      </c>
    </row>
    <row r="175" ht="15.75" customHeight="1">
      <c r="A175" s="44">
        <v>7332.0</v>
      </c>
      <c r="B175" s="44" t="s">
        <v>336</v>
      </c>
      <c r="C175" s="44" t="s">
        <v>646</v>
      </c>
      <c r="D175" s="44">
        <v>104795.0</v>
      </c>
      <c r="E175" s="44">
        <v>104828.0</v>
      </c>
      <c r="F175" s="44">
        <v>73282.0</v>
      </c>
      <c r="G175" s="44">
        <v>63248.0</v>
      </c>
      <c r="H175" s="44">
        <v>1087.0</v>
      </c>
      <c r="I175" s="44">
        <v>1388.0</v>
      </c>
      <c r="J175" s="44">
        <v>72195.0</v>
      </c>
      <c r="K175" s="44">
        <v>61860.0</v>
      </c>
      <c r="L175" s="44">
        <v>21501.0</v>
      </c>
      <c r="M175" s="44">
        <v>22322.0</v>
      </c>
      <c r="N175" s="44">
        <v>14734.0</v>
      </c>
      <c r="O175" s="44">
        <v>19265.0</v>
      </c>
      <c r="P175" s="44">
        <v>11909.0</v>
      </c>
      <c r="Q175" s="44">
        <v>4876.0</v>
      </c>
      <c r="R175" s="44">
        <v>1755.0</v>
      </c>
      <c r="S175" s="44">
        <v>1819.0</v>
      </c>
      <c r="T175" s="44">
        <v>8223.0</v>
      </c>
      <c r="U175" s="44">
        <v>4452.0</v>
      </c>
      <c r="V175" s="44"/>
      <c r="W175" s="44"/>
      <c r="X175" s="44">
        <v>4598.0</v>
      </c>
      <c r="Y175" s="44">
        <v>2656.0</v>
      </c>
      <c r="Z175" s="44">
        <v>3102.0</v>
      </c>
      <c r="AA175" s="44">
        <v>2135.0</v>
      </c>
      <c r="AB175" s="44">
        <v>368.0</v>
      </c>
      <c r="AC175" s="44">
        <v>719.0</v>
      </c>
      <c r="AD175" s="44">
        <v>1104.0</v>
      </c>
      <c r="AE175" s="44">
        <v>1163.0</v>
      </c>
      <c r="AF175" s="44">
        <v>143.0</v>
      </c>
      <c r="AG175" s="44">
        <v>550.0</v>
      </c>
      <c r="AH175" s="44">
        <v>460.0</v>
      </c>
      <c r="AI175" s="44">
        <v>405.0</v>
      </c>
      <c r="AJ175" s="44">
        <v>310.0</v>
      </c>
      <c r="AK175" s="44">
        <v>176.0</v>
      </c>
      <c r="AL175" s="44">
        <v>1174.0</v>
      </c>
      <c r="AM175" s="44">
        <v>289.0</v>
      </c>
      <c r="AN175" s="44">
        <v>125.0</v>
      </c>
      <c r="AO175" s="44">
        <v>256.0</v>
      </c>
      <c r="AP175" s="44">
        <v>57.0</v>
      </c>
      <c r="AQ175" s="44">
        <v>34.0</v>
      </c>
      <c r="AR175" s="44">
        <v>9.0</v>
      </c>
      <c r="AS175" s="44">
        <v>19.0</v>
      </c>
      <c r="AT175" s="44">
        <v>10.0</v>
      </c>
      <c r="AU175" s="44">
        <v>14.0</v>
      </c>
      <c r="AV175" s="44">
        <v>3.0</v>
      </c>
      <c r="AW175" s="44">
        <v>15.0</v>
      </c>
      <c r="AX175" s="44">
        <v>236.0</v>
      </c>
      <c r="AY175" s="44"/>
      <c r="AZ175" s="44">
        <v>162.0</v>
      </c>
      <c r="BA175" s="44"/>
      <c r="BB175" s="44">
        <v>153.0</v>
      </c>
      <c r="BC175" s="44"/>
      <c r="BD175" s="44">
        <v>88.0</v>
      </c>
      <c r="BE175" s="44"/>
      <c r="BF175" s="44">
        <v>72.0</v>
      </c>
      <c r="BG175" s="44"/>
      <c r="BH175" s="44">
        <v>29.0</v>
      </c>
      <c r="BI175" s="44"/>
      <c r="BJ175" s="44">
        <v>125.0</v>
      </c>
      <c r="BK175" s="44"/>
      <c r="BL175" s="44">
        <v>59.0</v>
      </c>
      <c r="BM175" s="44"/>
      <c r="BN175" s="44">
        <v>93.0</v>
      </c>
      <c r="BO175" s="44"/>
      <c r="BP175" s="44">
        <v>37.0</v>
      </c>
      <c r="BQ175" s="44"/>
      <c r="BR175" s="44">
        <v>45.0</v>
      </c>
      <c r="BS175" s="44"/>
      <c r="BT175" s="44">
        <v>64.0</v>
      </c>
      <c r="BU175" s="44"/>
      <c r="BV175" s="44">
        <v>84.0</v>
      </c>
      <c r="BW175" s="44"/>
      <c r="BX175" s="44">
        <v>121.0</v>
      </c>
      <c r="BY175" s="44"/>
      <c r="BZ175" s="44">
        <v>97.0</v>
      </c>
      <c r="CA175" s="44"/>
      <c r="CB175" s="44">
        <v>60.0</v>
      </c>
      <c r="CC175" s="44"/>
      <c r="CD175" s="44">
        <v>26.0</v>
      </c>
      <c r="CE175" s="44"/>
      <c r="CF175" s="44">
        <v>39.0</v>
      </c>
      <c r="CG175" s="44"/>
      <c r="CH175" s="44">
        <v>110.0</v>
      </c>
      <c r="CI175" s="44"/>
      <c r="CJ175" s="44">
        <v>202.0</v>
      </c>
      <c r="CK175" s="44"/>
      <c r="CL175" s="44">
        <v>126.0</v>
      </c>
      <c r="CM175" s="44"/>
      <c r="CN175" s="44">
        <v>582.0</v>
      </c>
      <c r="CO175" s="44"/>
      <c r="CP175" s="44"/>
      <c r="CQ175" s="44">
        <v>695.0</v>
      </c>
    </row>
    <row r="176" ht="15.75" customHeight="1">
      <c r="A176" s="44">
        <v>7333.0</v>
      </c>
      <c r="B176" s="44" t="s">
        <v>337</v>
      </c>
      <c r="C176" s="44" t="s">
        <v>646</v>
      </c>
      <c r="D176" s="44">
        <v>58275.0</v>
      </c>
      <c r="E176" s="44">
        <v>58725.0</v>
      </c>
      <c r="F176" s="44">
        <v>38700.0</v>
      </c>
      <c r="G176" s="44">
        <v>34773.0</v>
      </c>
      <c r="H176" s="44">
        <v>755.0</v>
      </c>
      <c r="I176" s="44">
        <v>964.0</v>
      </c>
      <c r="J176" s="44">
        <v>37945.0</v>
      </c>
      <c r="K176" s="44">
        <v>33809.0</v>
      </c>
      <c r="L176" s="44">
        <v>9733.0</v>
      </c>
      <c r="M176" s="44">
        <v>10237.0</v>
      </c>
      <c r="N176" s="44">
        <v>9652.0</v>
      </c>
      <c r="O176" s="44">
        <v>12154.0</v>
      </c>
      <c r="P176" s="44">
        <v>4925.0</v>
      </c>
      <c r="Q176" s="44">
        <v>2349.0</v>
      </c>
      <c r="R176" s="44">
        <v>1148.0</v>
      </c>
      <c r="S176" s="44">
        <v>1313.0</v>
      </c>
      <c r="T176" s="44">
        <v>4742.0</v>
      </c>
      <c r="U176" s="44">
        <v>2381.0</v>
      </c>
      <c r="V176" s="44"/>
      <c r="W176" s="44"/>
      <c r="X176" s="44">
        <v>2183.0</v>
      </c>
      <c r="Y176" s="44">
        <v>1271.0</v>
      </c>
      <c r="Z176" s="44">
        <v>1833.0</v>
      </c>
      <c r="AA176" s="44">
        <v>1328.0</v>
      </c>
      <c r="AB176" s="44">
        <v>258.0</v>
      </c>
      <c r="AC176" s="44">
        <v>455.0</v>
      </c>
      <c r="AD176" s="44">
        <v>730.0</v>
      </c>
      <c r="AE176" s="44">
        <v>723.0</v>
      </c>
      <c r="AF176" s="44">
        <v>150.0</v>
      </c>
      <c r="AG176" s="44">
        <v>497.0</v>
      </c>
      <c r="AH176" s="44">
        <v>314.0</v>
      </c>
      <c r="AI176" s="44">
        <v>268.0</v>
      </c>
      <c r="AJ176" s="44">
        <v>181.0</v>
      </c>
      <c r="AK176" s="44">
        <v>101.0</v>
      </c>
      <c r="AL176" s="44">
        <v>608.0</v>
      </c>
      <c r="AM176" s="44">
        <v>150.0</v>
      </c>
      <c r="AN176" s="44">
        <v>108.0</v>
      </c>
      <c r="AO176" s="44">
        <v>195.0</v>
      </c>
      <c r="AP176" s="44">
        <v>62.0</v>
      </c>
      <c r="AQ176" s="44">
        <v>17.0</v>
      </c>
      <c r="AR176" s="44">
        <v>2.0</v>
      </c>
      <c r="AS176" s="44">
        <v>9.0</v>
      </c>
      <c r="AT176" s="44">
        <v>3.0</v>
      </c>
      <c r="AU176" s="44">
        <v>8.0</v>
      </c>
      <c r="AV176" s="44">
        <v>4.0</v>
      </c>
      <c r="AW176" s="44">
        <v>7.0</v>
      </c>
      <c r="AX176" s="44">
        <v>135.0</v>
      </c>
      <c r="AY176" s="44"/>
      <c r="AZ176" s="44">
        <v>86.0</v>
      </c>
      <c r="BA176" s="44"/>
      <c r="BB176" s="44">
        <v>68.0</v>
      </c>
      <c r="BC176" s="44"/>
      <c r="BD176" s="44">
        <v>54.0</v>
      </c>
      <c r="BE176" s="44"/>
      <c r="BF176" s="44">
        <v>48.0</v>
      </c>
      <c r="BG176" s="44"/>
      <c r="BH176" s="44">
        <v>26.0</v>
      </c>
      <c r="BI176" s="44"/>
      <c r="BJ176" s="44">
        <v>54.0</v>
      </c>
      <c r="BK176" s="44"/>
      <c r="BL176" s="44">
        <v>12.0</v>
      </c>
      <c r="BM176" s="44"/>
      <c r="BN176" s="44">
        <v>69.0</v>
      </c>
      <c r="BO176" s="44"/>
      <c r="BP176" s="44">
        <v>25.0</v>
      </c>
      <c r="BQ176" s="44"/>
      <c r="BR176" s="44">
        <v>29.0</v>
      </c>
      <c r="BS176" s="44"/>
      <c r="BT176" s="44">
        <v>39.0</v>
      </c>
      <c r="BU176" s="44"/>
      <c r="BV176" s="44">
        <v>73.0</v>
      </c>
      <c r="BW176" s="44"/>
      <c r="BX176" s="44">
        <v>95.0</v>
      </c>
      <c r="BY176" s="44"/>
      <c r="BZ176" s="44">
        <v>37.0</v>
      </c>
      <c r="CA176" s="44"/>
      <c r="CB176" s="44">
        <v>47.0</v>
      </c>
      <c r="CC176" s="44"/>
      <c r="CD176" s="44">
        <v>5.0</v>
      </c>
      <c r="CE176" s="44"/>
      <c r="CF176" s="44">
        <v>33.0</v>
      </c>
      <c r="CG176" s="44"/>
      <c r="CH176" s="44">
        <v>47.0</v>
      </c>
      <c r="CI176" s="44"/>
      <c r="CJ176" s="44">
        <v>134.0</v>
      </c>
      <c r="CK176" s="44"/>
      <c r="CL176" s="44">
        <v>67.0</v>
      </c>
      <c r="CM176" s="44"/>
      <c r="CN176" s="44">
        <v>126.0</v>
      </c>
      <c r="CO176" s="44"/>
      <c r="CP176" s="44"/>
      <c r="CQ176" s="44">
        <v>346.0</v>
      </c>
    </row>
    <row r="177" ht="15.75" customHeight="1">
      <c r="A177" s="44">
        <v>7334.0</v>
      </c>
      <c r="B177" s="44" t="s">
        <v>338</v>
      </c>
      <c r="C177" s="44" t="s">
        <v>646</v>
      </c>
      <c r="D177" s="44">
        <v>94398.0</v>
      </c>
      <c r="E177" s="44">
        <v>94277.0</v>
      </c>
      <c r="F177" s="44">
        <v>62054.0</v>
      </c>
      <c r="G177" s="44">
        <v>54520.0</v>
      </c>
      <c r="H177" s="44">
        <v>1065.0</v>
      </c>
      <c r="I177" s="44">
        <v>1262.0</v>
      </c>
      <c r="J177" s="44">
        <v>60989.0</v>
      </c>
      <c r="K177" s="44">
        <v>53258.0</v>
      </c>
      <c r="L177" s="44">
        <v>19420.0</v>
      </c>
      <c r="M177" s="44">
        <v>20506.0</v>
      </c>
      <c r="N177" s="44">
        <v>11665.0</v>
      </c>
      <c r="O177" s="44">
        <v>15878.0</v>
      </c>
      <c r="P177" s="44">
        <v>8534.0</v>
      </c>
      <c r="Q177" s="44">
        <v>3563.0</v>
      </c>
      <c r="R177" s="44">
        <v>1532.0</v>
      </c>
      <c r="S177" s="44">
        <v>1632.0</v>
      </c>
      <c r="T177" s="44">
        <v>8686.0</v>
      </c>
      <c r="U177" s="44">
        <v>4122.0</v>
      </c>
      <c r="V177" s="44"/>
      <c r="W177" s="44"/>
      <c r="X177" s="44">
        <v>3632.0</v>
      </c>
      <c r="Y177" s="44">
        <v>1868.0</v>
      </c>
      <c r="Z177" s="44">
        <v>1932.0</v>
      </c>
      <c r="AA177" s="44">
        <v>1344.0</v>
      </c>
      <c r="AB177" s="44">
        <v>320.0</v>
      </c>
      <c r="AC177" s="44">
        <v>659.0</v>
      </c>
      <c r="AD177" s="44">
        <v>1040.0</v>
      </c>
      <c r="AE177" s="44">
        <v>1024.0</v>
      </c>
      <c r="AF177" s="44">
        <v>142.0</v>
      </c>
      <c r="AG177" s="44">
        <v>393.0</v>
      </c>
      <c r="AH177" s="44">
        <v>400.0</v>
      </c>
      <c r="AI177" s="44">
        <v>316.0</v>
      </c>
      <c r="AJ177" s="44">
        <v>361.0</v>
      </c>
      <c r="AK177" s="44">
        <v>279.0</v>
      </c>
      <c r="AL177" s="44">
        <v>1160.0</v>
      </c>
      <c r="AM177" s="44">
        <v>245.0</v>
      </c>
      <c r="AN177" s="44">
        <v>139.0</v>
      </c>
      <c r="AO177" s="44">
        <v>289.0</v>
      </c>
      <c r="AP177" s="44">
        <v>63.0</v>
      </c>
      <c r="AQ177" s="44">
        <v>41.0</v>
      </c>
      <c r="AR177" s="44">
        <v>13.0</v>
      </c>
      <c r="AS177" s="44">
        <v>21.0</v>
      </c>
      <c r="AT177" s="44">
        <v>18.0</v>
      </c>
      <c r="AU177" s="44">
        <v>34.0</v>
      </c>
      <c r="AV177" s="44">
        <v>2.0</v>
      </c>
      <c r="AW177" s="44">
        <v>15.0</v>
      </c>
      <c r="AX177" s="44">
        <v>187.0</v>
      </c>
      <c r="AY177" s="44"/>
      <c r="AZ177" s="44">
        <v>131.0</v>
      </c>
      <c r="BA177" s="44"/>
      <c r="BB177" s="44">
        <v>79.0</v>
      </c>
      <c r="BC177" s="44"/>
      <c r="BD177" s="44">
        <v>129.0</v>
      </c>
      <c r="BE177" s="44"/>
      <c r="BF177" s="44">
        <v>56.0</v>
      </c>
      <c r="BG177" s="44"/>
      <c r="BH177" s="44">
        <v>26.0</v>
      </c>
      <c r="BI177" s="44"/>
      <c r="BJ177" s="44">
        <v>109.0</v>
      </c>
      <c r="BK177" s="44"/>
      <c r="BL177" s="44">
        <v>24.0</v>
      </c>
      <c r="BM177" s="44"/>
      <c r="BN177" s="44">
        <v>75.0</v>
      </c>
      <c r="BO177" s="44"/>
      <c r="BP177" s="44">
        <v>34.0</v>
      </c>
      <c r="BQ177" s="44"/>
      <c r="BR177" s="44">
        <v>33.0</v>
      </c>
      <c r="BS177" s="44"/>
      <c r="BT177" s="44">
        <v>65.0</v>
      </c>
      <c r="BU177" s="44"/>
      <c r="BV177" s="44">
        <v>86.0</v>
      </c>
      <c r="BW177" s="44"/>
      <c r="BX177" s="44">
        <v>82.0</v>
      </c>
      <c r="BY177" s="44"/>
      <c r="BZ177" s="44">
        <v>69.0</v>
      </c>
      <c r="CA177" s="44"/>
      <c r="CB177" s="44">
        <v>72.0</v>
      </c>
      <c r="CC177" s="44"/>
      <c r="CD177" s="44">
        <v>15.0</v>
      </c>
      <c r="CE177" s="44"/>
      <c r="CF177" s="44">
        <v>27.0</v>
      </c>
      <c r="CG177" s="44"/>
      <c r="CH177" s="44">
        <v>90.0</v>
      </c>
      <c r="CI177" s="44"/>
      <c r="CJ177" s="44">
        <v>167.0</v>
      </c>
      <c r="CK177" s="44"/>
      <c r="CL177" s="44">
        <v>116.0</v>
      </c>
      <c r="CM177" s="44"/>
      <c r="CN177" s="44">
        <v>258.0</v>
      </c>
      <c r="CO177" s="44"/>
      <c r="CP177" s="44"/>
      <c r="CQ177" s="44">
        <v>1029.0</v>
      </c>
    </row>
    <row r="178" ht="15.75" customHeight="1">
      <c r="A178" s="44">
        <v>7335.0</v>
      </c>
      <c r="B178" s="44" t="s">
        <v>339</v>
      </c>
      <c r="C178" s="44" t="s">
        <v>646</v>
      </c>
      <c r="D178" s="44">
        <v>81200.0</v>
      </c>
      <c r="E178" s="44">
        <v>81706.0</v>
      </c>
      <c r="F178" s="44">
        <v>54712.0</v>
      </c>
      <c r="G178" s="44">
        <v>50296.0</v>
      </c>
      <c r="H178" s="44">
        <v>1293.0</v>
      </c>
      <c r="I178" s="44">
        <v>1538.0</v>
      </c>
      <c r="J178" s="44">
        <v>53419.0</v>
      </c>
      <c r="K178" s="44">
        <v>48758.0</v>
      </c>
      <c r="L178" s="44">
        <v>16430.0</v>
      </c>
      <c r="M178" s="44">
        <v>17197.0</v>
      </c>
      <c r="N178" s="44">
        <v>12224.0</v>
      </c>
      <c r="O178" s="44">
        <v>16575.0</v>
      </c>
      <c r="P178" s="44">
        <v>6370.0</v>
      </c>
      <c r="Q178" s="44">
        <v>2767.0</v>
      </c>
      <c r="R178" s="44">
        <v>1659.0</v>
      </c>
      <c r="S178" s="44">
        <v>1956.0</v>
      </c>
      <c r="T178" s="44">
        <v>6906.0</v>
      </c>
      <c r="U178" s="44">
        <v>3060.0</v>
      </c>
      <c r="V178" s="44"/>
      <c r="W178" s="44"/>
      <c r="X178" s="44">
        <v>2379.0</v>
      </c>
      <c r="Y178" s="44">
        <v>1259.0</v>
      </c>
      <c r="Z178" s="44">
        <v>2654.0</v>
      </c>
      <c r="AA178" s="44">
        <v>2064.0</v>
      </c>
      <c r="AB178" s="44">
        <v>319.0</v>
      </c>
      <c r="AC178" s="44">
        <v>517.0</v>
      </c>
      <c r="AD178" s="44">
        <v>1046.0</v>
      </c>
      <c r="AE178" s="44">
        <v>1062.0</v>
      </c>
      <c r="AF178" s="44">
        <v>160.0</v>
      </c>
      <c r="AG178" s="44">
        <v>585.0</v>
      </c>
      <c r="AH178" s="44">
        <v>400.0</v>
      </c>
      <c r="AI178" s="44">
        <v>392.0</v>
      </c>
      <c r="AJ178" s="44">
        <v>176.0</v>
      </c>
      <c r="AK178" s="44">
        <v>103.0</v>
      </c>
      <c r="AL178" s="44">
        <v>904.0</v>
      </c>
      <c r="AM178" s="44">
        <v>199.0</v>
      </c>
      <c r="AN178" s="44">
        <v>99.0</v>
      </c>
      <c r="AO178" s="44">
        <v>293.0</v>
      </c>
      <c r="AP178" s="44">
        <v>56.0</v>
      </c>
      <c r="AQ178" s="44">
        <v>34.0</v>
      </c>
      <c r="AR178" s="44">
        <v>6.0</v>
      </c>
      <c r="AS178" s="44">
        <v>7.0</v>
      </c>
      <c r="AT178" s="44">
        <v>6.0</v>
      </c>
      <c r="AU178" s="44">
        <v>5.0</v>
      </c>
      <c r="AV178" s="44">
        <v>4.0</v>
      </c>
      <c r="AW178" s="44">
        <v>21.0</v>
      </c>
      <c r="AX178" s="44">
        <v>175.0</v>
      </c>
      <c r="AY178" s="44"/>
      <c r="AZ178" s="44">
        <v>153.0</v>
      </c>
      <c r="BA178" s="44"/>
      <c r="BB178" s="44">
        <v>113.0</v>
      </c>
      <c r="BC178" s="44"/>
      <c r="BD178" s="44">
        <v>13.0</v>
      </c>
      <c r="BE178" s="44"/>
      <c r="BF178" s="44">
        <v>46.0</v>
      </c>
      <c r="BG178" s="44"/>
      <c r="BH178" s="44">
        <v>15.0</v>
      </c>
      <c r="BI178" s="44"/>
      <c r="BJ178" s="44">
        <v>35.0</v>
      </c>
      <c r="BK178" s="44"/>
      <c r="BL178" s="44">
        <v>36.0</v>
      </c>
      <c r="BM178" s="44"/>
      <c r="BN178" s="44">
        <v>69.0</v>
      </c>
      <c r="BO178" s="44"/>
      <c r="BP178" s="44">
        <v>24.0</v>
      </c>
      <c r="BQ178" s="44"/>
      <c r="BR178" s="44">
        <v>33.0</v>
      </c>
      <c r="BS178" s="44"/>
      <c r="BT178" s="44">
        <v>57.0</v>
      </c>
      <c r="BU178" s="44"/>
      <c r="BV178" s="44">
        <v>86.0</v>
      </c>
      <c r="BW178" s="44"/>
      <c r="BX178" s="44">
        <v>107.0</v>
      </c>
      <c r="BY178" s="44"/>
      <c r="BZ178" s="44">
        <v>41.0</v>
      </c>
      <c r="CA178" s="44"/>
      <c r="CB178" s="44">
        <v>55.0</v>
      </c>
      <c r="CC178" s="44"/>
      <c r="CD178" s="44">
        <v>14.0</v>
      </c>
      <c r="CE178" s="44"/>
      <c r="CF178" s="44">
        <v>15.0</v>
      </c>
      <c r="CG178" s="44"/>
      <c r="CH178" s="44">
        <v>62.0</v>
      </c>
      <c r="CI178" s="44"/>
      <c r="CJ178" s="44">
        <v>174.0</v>
      </c>
      <c r="CK178" s="44"/>
      <c r="CL178" s="44">
        <v>107.0</v>
      </c>
      <c r="CM178" s="44"/>
      <c r="CN178" s="44">
        <v>191.0</v>
      </c>
      <c r="CO178" s="44"/>
      <c r="CP178" s="44"/>
      <c r="CQ178" s="44">
        <v>662.0</v>
      </c>
    </row>
    <row r="179" ht="15.75" customHeight="1">
      <c r="A179" s="44">
        <v>7336.0</v>
      </c>
      <c r="B179" s="44" t="s">
        <v>340</v>
      </c>
      <c r="C179" s="44" t="s">
        <v>646</v>
      </c>
      <c r="D179" s="44">
        <v>56613.0</v>
      </c>
      <c r="E179" s="44">
        <v>58242.0</v>
      </c>
      <c r="F179" s="44">
        <v>37705.0</v>
      </c>
      <c r="G179" s="44">
        <v>35735.0</v>
      </c>
      <c r="H179" s="44">
        <v>958.0</v>
      </c>
      <c r="I179" s="44">
        <v>1235.0</v>
      </c>
      <c r="J179" s="44">
        <v>36747.0</v>
      </c>
      <c r="K179" s="44">
        <v>34500.0</v>
      </c>
      <c r="L179" s="44">
        <v>9392.0</v>
      </c>
      <c r="M179" s="44">
        <v>9543.0</v>
      </c>
      <c r="N179" s="44">
        <v>10245.0</v>
      </c>
      <c r="O179" s="44">
        <v>14340.0</v>
      </c>
      <c r="P179" s="44">
        <v>4082.0</v>
      </c>
      <c r="Q179" s="44">
        <v>1927.0</v>
      </c>
      <c r="R179" s="44">
        <v>1287.0</v>
      </c>
      <c r="S179" s="44">
        <v>1726.0</v>
      </c>
      <c r="T179" s="44">
        <v>4989.0</v>
      </c>
      <c r="U179" s="44">
        <v>2121.0</v>
      </c>
      <c r="V179" s="44"/>
      <c r="W179" s="44"/>
      <c r="X179" s="44">
        <v>1606.0</v>
      </c>
      <c r="Y179" s="44">
        <v>785.0</v>
      </c>
      <c r="Z179" s="44">
        <v>1789.0</v>
      </c>
      <c r="AA179" s="44">
        <v>1087.0</v>
      </c>
      <c r="AB179" s="44">
        <v>187.0</v>
      </c>
      <c r="AC179" s="44">
        <v>418.0</v>
      </c>
      <c r="AD179" s="44">
        <v>731.0</v>
      </c>
      <c r="AE179" s="44">
        <v>800.0</v>
      </c>
      <c r="AF179" s="44">
        <v>134.0</v>
      </c>
      <c r="AG179" s="44">
        <v>488.0</v>
      </c>
      <c r="AH179" s="44">
        <v>331.0</v>
      </c>
      <c r="AI179" s="44">
        <v>319.0</v>
      </c>
      <c r="AJ179" s="44">
        <v>120.0</v>
      </c>
      <c r="AK179" s="44">
        <v>58.0</v>
      </c>
      <c r="AL179" s="44">
        <v>670.0</v>
      </c>
      <c r="AM179" s="44">
        <v>158.0</v>
      </c>
      <c r="AN179" s="44">
        <v>75.0</v>
      </c>
      <c r="AO179" s="44">
        <v>185.0</v>
      </c>
      <c r="AP179" s="44">
        <v>32.0</v>
      </c>
      <c r="AQ179" s="44">
        <v>19.0</v>
      </c>
      <c r="AR179" s="44">
        <v>7.0</v>
      </c>
      <c r="AS179" s="44">
        <v>23.0</v>
      </c>
      <c r="AT179" s="44">
        <v>9.0</v>
      </c>
      <c r="AU179" s="44">
        <v>14.0</v>
      </c>
      <c r="AV179" s="44">
        <v>6.0</v>
      </c>
      <c r="AW179" s="44">
        <v>7.0</v>
      </c>
      <c r="AX179" s="44">
        <v>128.0</v>
      </c>
      <c r="AY179" s="44"/>
      <c r="AZ179" s="44">
        <v>96.0</v>
      </c>
      <c r="BA179" s="44"/>
      <c r="BB179" s="44">
        <v>46.0</v>
      </c>
      <c r="BC179" s="44"/>
      <c r="BD179" s="44">
        <v>6.0</v>
      </c>
      <c r="BE179" s="44"/>
      <c r="BF179" s="44">
        <v>25.0</v>
      </c>
      <c r="BG179" s="44"/>
      <c r="BH179" s="44">
        <v>19.0</v>
      </c>
      <c r="BI179" s="44"/>
      <c r="BJ179" s="44">
        <v>20.0</v>
      </c>
      <c r="BK179" s="44"/>
      <c r="BL179" s="44">
        <v>22.0</v>
      </c>
      <c r="BM179" s="44"/>
      <c r="BN179" s="44">
        <v>61.0</v>
      </c>
      <c r="BO179" s="44"/>
      <c r="BP179" s="44">
        <v>22.0</v>
      </c>
      <c r="BQ179" s="44"/>
      <c r="BR179" s="44">
        <v>17.0</v>
      </c>
      <c r="BS179" s="44"/>
      <c r="BT179" s="44">
        <v>47.0</v>
      </c>
      <c r="BU179" s="44"/>
      <c r="BV179" s="44">
        <v>51.0</v>
      </c>
      <c r="BW179" s="44"/>
      <c r="BX179" s="44">
        <v>70.0</v>
      </c>
      <c r="BY179" s="44"/>
      <c r="BZ179" s="44">
        <v>26.0</v>
      </c>
      <c r="CA179" s="44"/>
      <c r="CB179" s="44">
        <v>30.0</v>
      </c>
      <c r="CC179" s="44"/>
      <c r="CD179" s="44">
        <v>10.0</v>
      </c>
      <c r="CE179" s="44"/>
      <c r="CF179" s="44">
        <v>20.0</v>
      </c>
      <c r="CG179" s="44"/>
      <c r="CH179" s="44">
        <v>37.0</v>
      </c>
      <c r="CI179" s="44"/>
      <c r="CJ179" s="44">
        <v>127.0</v>
      </c>
      <c r="CK179" s="44"/>
      <c r="CL179" s="44">
        <v>64.0</v>
      </c>
      <c r="CM179" s="44"/>
      <c r="CN179" s="44">
        <v>111.0</v>
      </c>
      <c r="CO179" s="44"/>
      <c r="CP179" s="44"/>
      <c r="CQ179" s="44">
        <v>482.0</v>
      </c>
    </row>
    <row r="180" ht="15.75" customHeight="1">
      <c r="A180" s="44">
        <v>7337.0</v>
      </c>
      <c r="B180" s="44" t="s">
        <v>341</v>
      </c>
      <c r="C180" s="44" t="s">
        <v>646</v>
      </c>
      <c r="D180" s="44">
        <v>87144.0</v>
      </c>
      <c r="E180" s="44">
        <v>87691.0</v>
      </c>
      <c r="F180" s="44">
        <v>62279.0</v>
      </c>
      <c r="G180" s="44">
        <v>55485.0</v>
      </c>
      <c r="H180" s="44">
        <v>1194.0</v>
      </c>
      <c r="I180" s="44">
        <v>1574.0</v>
      </c>
      <c r="J180" s="44">
        <v>61085.0</v>
      </c>
      <c r="K180" s="44">
        <v>53911.0</v>
      </c>
      <c r="L180" s="44">
        <v>20583.0</v>
      </c>
      <c r="M180" s="44">
        <v>20420.0</v>
      </c>
      <c r="N180" s="44">
        <v>11558.0</v>
      </c>
      <c r="O180" s="44">
        <v>15943.0</v>
      </c>
      <c r="P180" s="44">
        <v>10081.0</v>
      </c>
      <c r="Q180" s="44">
        <v>4550.0</v>
      </c>
      <c r="R180" s="44">
        <v>1473.0</v>
      </c>
      <c r="S180" s="44">
        <v>1550.0</v>
      </c>
      <c r="T180" s="44">
        <v>6541.0</v>
      </c>
      <c r="U180" s="44">
        <v>3790.0</v>
      </c>
      <c r="V180" s="44"/>
      <c r="W180" s="44"/>
      <c r="X180" s="44">
        <v>3370.0</v>
      </c>
      <c r="Y180" s="44">
        <v>2160.0</v>
      </c>
      <c r="Z180" s="44">
        <v>2341.0</v>
      </c>
      <c r="AA180" s="44">
        <v>1514.0</v>
      </c>
      <c r="AB180" s="44">
        <v>277.0</v>
      </c>
      <c r="AC180" s="44">
        <v>628.0</v>
      </c>
      <c r="AD180" s="44">
        <v>934.0</v>
      </c>
      <c r="AE180" s="44">
        <v>1020.0</v>
      </c>
      <c r="AF180" s="44">
        <v>114.0</v>
      </c>
      <c r="AG180" s="44">
        <v>369.0</v>
      </c>
      <c r="AH180" s="44">
        <v>395.0</v>
      </c>
      <c r="AI180" s="44">
        <v>357.0</v>
      </c>
      <c r="AJ180" s="44">
        <v>272.0</v>
      </c>
      <c r="AK180" s="44">
        <v>185.0</v>
      </c>
      <c r="AL180" s="44">
        <v>999.0</v>
      </c>
      <c r="AM180" s="44">
        <v>249.0</v>
      </c>
      <c r="AN180" s="44">
        <v>131.0</v>
      </c>
      <c r="AO180" s="44">
        <v>296.0</v>
      </c>
      <c r="AP180" s="44">
        <v>59.0</v>
      </c>
      <c r="AQ180" s="44">
        <v>41.0</v>
      </c>
      <c r="AR180" s="44">
        <v>21.0</v>
      </c>
      <c r="AS180" s="44">
        <v>36.0</v>
      </c>
      <c r="AT180" s="44">
        <v>9.0</v>
      </c>
      <c r="AU180" s="44">
        <v>12.0</v>
      </c>
      <c r="AV180" s="44">
        <v>6.0</v>
      </c>
      <c r="AW180" s="44">
        <v>21.0</v>
      </c>
      <c r="AX180" s="44">
        <v>212.0</v>
      </c>
      <c r="AY180" s="44"/>
      <c r="AZ180" s="44">
        <v>132.0</v>
      </c>
      <c r="BA180" s="44"/>
      <c r="BB180" s="44">
        <v>96.0</v>
      </c>
      <c r="BC180" s="44"/>
      <c r="BD180" s="44">
        <v>15.0</v>
      </c>
      <c r="BE180" s="44"/>
      <c r="BF180" s="44">
        <v>62.0</v>
      </c>
      <c r="BG180" s="44"/>
      <c r="BH180" s="44">
        <v>21.0</v>
      </c>
      <c r="BI180" s="44"/>
      <c r="BJ180" s="44">
        <v>112.0</v>
      </c>
      <c r="BK180" s="44"/>
      <c r="BL180" s="44">
        <v>22.0</v>
      </c>
      <c r="BM180" s="44"/>
      <c r="BN180" s="44">
        <v>91.0</v>
      </c>
      <c r="BO180" s="44"/>
      <c r="BP180" s="44">
        <v>28.0</v>
      </c>
      <c r="BQ180" s="44"/>
      <c r="BR180" s="44">
        <v>48.0</v>
      </c>
      <c r="BS180" s="44"/>
      <c r="BT180" s="44">
        <v>68.0</v>
      </c>
      <c r="BU180" s="44"/>
      <c r="BV180" s="44">
        <v>96.0</v>
      </c>
      <c r="BW180" s="44"/>
      <c r="BX180" s="44">
        <v>94.0</v>
      </c>
      <c r="BY180" s="44"/>
      <c r="BZ180" s="44">
        <v>66.0</v>
      </c>
      <c r="CA180" s="44"/>
      <c r="CB180" s="44">
        <v>53.0</v>
      </c>
      <c r="CC180" s="44"/>
      <c r="CD180" s="44">
        <v>20.0</v>
      </c>
      <c r="CE180" s="44"/>
      <c r="CF180" s="44">
        <v>48.0</v>
      </c>
      <c r="CG180" s="44"/>
      <c r="CH180" s="44">
        <v>78.0</v>
      </c>
      <c r="CI180" s="44"/>
      <c r="CJ180" s="44">
        <v>188.0</v>
      </c>
      <c r="CK180" s="44"/>
      <c r="CL180" s="44">
        <v>97.0</v>
      </c>
      <c r="CM180" s="44"/>
      <c r="CN180" s="44">
        <v>274.0</v>
      </c>
      <c r="CO180" s="44"/>
      <c r="CP180" s="44"/>
      <c r="CQ180" s="44">
        <v>770.0</v>
      </c>
    </row>
    <row r="181" ht="15.75" customHeight="1">
      <c r="A181" s="44">
        <v>7338.0</v>
      </c>
      <c r="B181" s="44" t="s">
        <v>342</v>
      </c>
      <c r="C181" s="44" t="s">
        <v>646</v>
      </c>
      <c r="D181" s="44">
        <v>117009.0</v>
      </c>
      <c r="E181" s="44">
        <v>116626.0</v>
      </c>
      <c r="F181" s="44">
        <v>80643.0</v>
      </c>
      <c r="G181" s="44">
        <v>69431.0</v>
      </c>
      <c r="H181" s="44">
        <v>1142.0</v>
      </c>
      <c r="I181" s="44">
        <v>1318.0</v>
      </c>
      <c r="J181" s="44">
        <v>79501.0</v>
      </c>
      <c r="K181" s="44">
        <v>68113.0</v>
      </c>
      <c r="L181" s="44">
        <v>24852.0</v>
      </c>
      <c r="M181" s="44">
        <v>25735.0</v>
      </c>
      <c r="N181" s="44">
        <v>16039.0</v>
      </c>
      <c r="O181" s="44">
        <v>20869.0</v>
      </c>
      <c r="P181" s="44">
        <v>13142.0</v>
      </c>
      <c r="Q181" s="44">
        <v>5344.0</v>
      </c>
      <c r="R181" s="44">
        <v>1896.0</v>
      </c>
      <c r="S181" s="44">
        <v>1894.0</v>
      </c>
      <c r="T181" s="44">
        <v>9531.0</v>
      </c>
      <c r="U181" s="44">
        <v>5708.0</v>
      </c>
      <c r="V181" s="44"/>
      <c r="W181" s="44"/>
      <c r="X181" s="44">
        <v>4847.0</v>
      </c>
      <c r="Y181" s="44">
        <v>2551.0</v>
      </c>
      <c r="Z181" s="44">
        <v>2165.0</v>
      </c>
      <c r="AA181" s="44">
        <v>1343.0</v>
      </c>
      <c r="AB181" s="44">
        <v>432.0</v>
      </c>
      <c r="AC181" s="44">
        <v>873.0</v>
      </c>
      <c r="AD181" s="44">
        <v>1210.0</v>
      </c>
      <c r="AE181" s="44">
        <v>1102.0</v>
      </c>
      <c r="AF181" s="44">
        <v>164.0</v>
      </c>
      <c r="AG181" s="44">
        <v>515.0</v>
      </c>
      <c r="AH181" s="44">
        <v>528.0</v>
      </c>
      <c r="AI181" s="44">
        <v>410.0</v>
      </c>
      <c r="AJ181" s="44">
        <v>350.0</v>
      </c>
      <c r="AK181" s="44">
        <v>183.0</v>
      </c>
      <c r="AL181" s="44">
        <v>1405.0</v>
      </c>
      <c r="AM181" s="44">
        <v>299.0</v>
      </c>
      <c r="AN181" s="44">
        <v>147.0</v>
      </c>
      <c r="AO181" s="44">
        <v>266.0</v>
      </c>
      <c r="AP181" s="44">
        <v>123.0</v>
      </c>
      <c r="AQ181" s="44">
        <v>44.0</v>
      </c>
      <c r="AR181" s="44">
        <v>18.0</v>
      </c>
      <c r="AS181" s="44">
        <v>26.0</v>
      </c>
      <c r="AT181" s="44">
        <v>16.0</v>
      </c>
      <c r="AU181" s="44">
        <v>29.0</v>
      </c>
      <c r="AV181" s="44">
        <v>4.0</v>
      </c>
      <c r="AW181" s="44">
        <v>9.0</v>
      </c>
      <c r="AX181" s="44">
        <v>254.0</v>
      </c>
      <c r="AY181" s="44"/>
      <c r="AZ181" s="44">
        <v>158.0</v>
      </c>
      <c r="BA181" s="44"/>
      <c r="BB181" s="44">
        <v>156.0</v>
      </c>
      <c r="BC181" s="44"/>
      <c r="BD181" s="44">
        <v>107.0</v>
      </c>
      <c r="BE181" s="44"/>
      <c r="BF181" s="44">
        <v>55.0</v>
      </c>
      <c r="BG181" s="44"/>
      <c r="BH181" s="44">
        <v>40.0</v>
      </c>
      <c r="BI181" s="44"/>
      <c r="BJ181" s="44">
        <v>151.0</v>
      </c>
      <c r="BK181" s="44"/>
      <c r="BL181" s="44">
        <v>56.0</v>
      </c>
      <c r="BM181" s="44"/>
      <c r="BN181" s="44">
        <v>119.0</v>
      </c>
      <c r="BO181" s="44"/>
      <c r="BP181" s="44">
        <v>49.0</v>
      </c>
      <c r="BQ181" s="44"/>
      <c r="BR181" s="44">
        <v>51.0</v>
      </c>
      <c r="BS181" s="44"/>
      <c r="BT181" s="44">
        <v>60.0</v>
      </c>
      <c r="BU181" s="44"/>
      <c r="BV181" s="44">
        <v>122.0</v>
      </c>
      <c r="BW181" s="44"/>
      <c r="BX181" s="44">
        <v>160.0</v>
      </c>
      <c r="BY181" s="44"/>
      <c r="BZ181" s="44">
        <v>101.0</v>
      </c>
      <c r="CA181" s="44"/>
      <c r="CB181" s="44">
        <v>64.0</v>
      </c>
      <c r="CC181" s="44"/>
      <c r="CD181" s="44">
        <v>22.0</v>
      </c>
      <c r="CE181" s="44"/>
      <c r="CF181" s="44">
        <v>31.0</v>
      </c>
      <c r="CG181" s="44"/>
      <c r="CH181" s="44">
        <v>106.0</v>
      </c>
      <c r="CI181" s="44"/>
      <c r="CJ181" s="44">
        <v>252.0</v>
      </c>
      <c r="CK181" s="44"/>
      <c r="CL181" s="44">
        <v>133.0</v>
      </c>
      <c r="CM181" s="44"/>
      <c r="CN181" s="44">
        <v>385.0</v>
      </c>
      <c r="CO181" s="44"/>
      <c r="CP181" s="44"/>
      <c r="CQ181" s="44">
        <v>913.0</v>
      </c>
    </row>
    <row r="182" ht="15.75" customHeight="1">
      <c r="A182" s="44">
        <v>7339.0</v>
      </c>
      <c r="B182" s="44" t="s">
        <v>343</v>
      </c>
      <c r="C182" s="44" t="s">
        <v>646</v>
      </c>
      <c r="D182" s="44">
        <v>158871.0</v>
      </c>
      <c r="E182" s="44">
        <v>157364.0</v>
      </c>
      <c r="F182" s="44">
        <v>112369.0</v>
      </c>
      <c r="G182" s="44">
        <v>98591.0</v>
      </c>
      <c r="H182" s="44">
        <v>1497.0</v>
      </c>
      <c r="I182" s="44">
        <v>1933.0</v>
      </c>
      <c r="J182" s="44">
        <v>110872.0</v>
      </c>
      <c r="K182" s="44">
        <v>96658.0</v>
      </c>
      <c r="L182" s="44">
        <v>32383.0</v>
      </c>
      <c r="M182" s="44">
        <v>35459.0</v>
      </c>
      <c r="N182" s="44">
        <v>23496.0</v>
      </c>
      <c r="O182" s="44">
        <v>30374.0</v>
      </c>
      <c r="P182" s="44">
        <v>22666.0</v>
      </c>
      <c r="Q182" s="44">
        <v>10073.0</v>
      </c>
      <c r="R182" s="44">
        <v>3258.0</v>
      </c>
      <c r="S182" s="44">
        <v>3097.0</v>
      </c>
      <c r="T182" s="44">
        <v>9302.0</v>
      </c>
      <c r="U182" s="44">
        <v>6066.0</v>
      </c>
      <c r="V182" s="44"/>
      <c r="W182" s="44"/>
      <c r="X182" s="44">
        <v>6796.0</v>
      </c>
      <c r="Y182" s="44">
        <v>4034.0</v>
      </c>
      <c r="Z182" s="44">
        <v>2588.0</v>
      </c>
      <c r="AA182" s="44">
        <v>1442.0</v>
      </c>
      <c r="AB182" s="44">
        <v>753.0</v>
      </c>
      <c r="AC182" s="44">
        <v>1310.0</v>
      </c>
      <c r="AD182" s="44">
        <v>1601.0</v>
      </c>
      <c r="AE182" s="44">
        <v>1566.0</v>
      </c>
      <c r="AF182" s="44">
        <v>118.0</v>
      </c>
      <c r="AG182" s="44">
        <v>433.0</v>
      </c>
      <c r="AH182" s="44">
        <v>609.0</v>
      </c>
      <c r="AI182" s="44">
        <v>436.0</v>
      </c>
      <c r="AJ182" s="44">
        <v>1202.0</v>
      </c>
      <c r="AK182" s="44">
        <v>564.0</v>
      </c>
      <c r="AL182" s="44">
        <v>2390.0</v>
      </c>
      <c r="AM182" s="44">
        <v>492.0</v>
      </c>
      <c r="AN182" s="44">
        <v>150.0</v>
      </c>
      <c r="AO182" s="44">
        <v>359.0</v>
      </c>
      <c r="AP182" s="44">
        <v>112.0</v>
      </c>
      <c r="AQ182" s="44">
        <v>62.0</v>
      </c>
      <c r="AR182" s="44">
        <v>21.0</v>
      </c>
      <c r="AS182" s="44">
        <v>28.0</v>
      </c>
      <c r="AT182" s="44">
        <v>18.0</v>
      </c>
      <c r="AU182" s="44">
        <v>16.0</v>
      </c>
      <c r="AV182" s="44">
        <v>12.0</v>
      </c>
      <c r="AW182" s="44">
        <v>15.0</v>
      </c>
      <c r="AX182" s="44">
        <v>299.0</v>
      </c>
      <c r="AY182" s="44"/>
      <c r="AZ182" s="44">
        <v>176.0</v>
      </c>
      <c r="BA182" s="44"/>
      <c r="BB182" s="44">
        <v>128.0</v>
      </c>
      <c r="BC182" s="44"/>
      <c r="BD182" s="44">
        <v>115.0</v>
      </c>
      <c r="BE182" s="44"/>
      <c r="BF182" s="44">
        <v>86.0</v>
      </c>
      <c r="BG182" s="44"/>
      <c r="BH182" s="44">
        <v>45.0</v>
      </c>
      <c r="BI182" s="44"/>
      <c r="BJ182" s="44">
        <v>285.0</v>
      </c>
      <c r="BK182" s="44"/>
      <c r="BL182" s="44">
        <v>41.0</v>
      </c>
      <c r="BM182" s="44"/>
      <c r="BN182" s="44">
        <v>105.0</v>
      </c>
      <c r="BO182" s="44"/>
      <c r="BP182" s="44">
        <v>46.0</v>
      </c>
      <c r="BQ182" s="44"/>
      <c r="BR182" s="44">
        <v>58.0</v>
      </c>
      <c r="BS182" s="44"/>
      <c r="BT182" s="44">
        <v>84.0</v>
      </c>
      <c r="BU182" s="44"/>
      <c r="BV182" s="44">
        <v>122.0</v>
      </c>
      <c r="BW182" s="44"/>
      <c r="BX182" s="44">
        <v>161.0</v>
      </c>
      <c r="BY182" s="44"/>
      <c r="BZ182" s="44">
        <v>127.0</v>
      </c>
      <c r="CA182" s="44"/>
      <c r="CB182" s="44">
        <v>88.0</v>
      </c>
      <c r="CC182" s="44"/>
      <c r="CD182" s="44">
        <v>41.0</v>
      </c>
      <c r="CE182" s="44"/>
      <c r="CF182" s="44">
        <v>68.0</v>
      </c>
      <c r="CG182" s="44"/>
      <c r="CH182" s="44">
        <v>190.0</v>
      </c>
      <c r="CI182" s="44"/>
      <c r="CJ182" s="44">
        <v>225.0</v>
      </c>
      <c r="CK182" s="44"/>
      <c r="CL182" s="44">
        <v>133.0</v>
      </c>
      <c r="CM182" s="44"/>
      <c r="CN182" s="44">
        <v>774.0</v>
      </c>
      <c r="CO182" s="44"/>
      <c r="CP182" s="44"/>
      <c r="CQ182" s="44">
        <v>832.0</v>
      </c>
    </row>
    <row r="183" ht="15.75" customHeight="1">
      <c r="A183" s="44">
        <v>7340.0</v>
      </c>
      <c r="B183" s="44" t="s">
        <v>344</v>
      </c>
      <c r="C183" s="44" t="s">
        <v>646</v>
      </c>
      <c r="D183" s="44">
        <v>78708.0</v>
      </c>
      <c r="E183" s="44">
        <v>80182.0</v>
      </c>
      <c r="F183" s="44">
        <v>55974.0</v>
      </c>
      <c r="G183" s="44">
        <v>53610.0</v>
      </c>
      <c r="H183" s="44">
        <v>1495.0</v>
      </c>
      <c r="I183" s="44">
        <v>2172.0</v>
      </c>
      <c r="J183" s="44">
        <v>54479.0</v>
      </c>
      <c r="K183" s="44">
        <v>51438.0</v>
      </c>
      <c r="L183" s="44">
        <v>19172.0</v>
      </c>
      <c r="M183" s="44">
        <v>21024.0</v>
      </c>
      <c r="N183" s="44">
        <v>11215.0</v>
      </c>
      <c r="O183" s="44">
        <v>15308.0</v>
      </c>
      <c r="P183" s="44">
        <v>5385.0</v>
      </c>
      <c r="Q183" s="44">
        <v>2384.0</v>
      </c>
      <c r="R183" s="44">
        <v>1359.0</v>
      </c>
      <c r="S183" s="44">
        <v>1761.0</v>
      </c>
      <c r="T183" s="44">
        <v>6785.0</v>
      </c>
      <c r="U183" s="44">
        <v>3042.0</v>
      </c>
      <c r="V183" s="44"/>
      <c r="W183" s="44"/>
      <c r="X183" s="44">
        <v>3202.0</v>
      </c>
      <c r="Y183" s="44">
        <v>1816.0</v>
      </c>
      <c r="Z183" s="44">
        <v>2027.0</v>
      </c>
      <c r="AA183" s="44">
        <v>1548.0</v>
      </c>
      <c r="AB183" s="44">
        <v>311.0</v>
      </c>
      <c r="AC183" s="44">
        <v>616.0</v>
      </c>
      <c r="AD183" s="44">
        <v>1062.0</v>
      </c>
      <c r="AE183" s="44">
        <v>1237.0</v>
      </c>
      <c r="AF183" s="44">
        <v>202.0</v>
      </c>
      <c r="AG183" s="44">
        <v>658.0</v>
      </c>
      <c r="AH183" s="44">
        <v>495.0</v>
      </c>
      <c r="AI183" s="44">
        <v>475.0</v>
      </c>
      <c r="AJ183" s="44">
        <v>217.0</v>
      </c>
      <c r="AK183" s="44">
        <v>104.0</v>
      </c>
      <c r="AL183" s="44">
        <v>1042.0</v>
      </c>
      <c r="AM183" s="44">
        <v>235.0</v>
      </c>
      <c r="AN183" s="44">
        <v>116.0</v>
      </c>
      <c r="AO183" s="44">
        <v>297.0</v>
      </c>
      <c r="AP183" s="44">
        <v>94.0</v>
      </c>
      <c r="AQ183" s="44">
        <v>42.0</v>
      </c>
      <c r="AR183" s="44">
        <v>10.0</v>
      </c>
      <c r="AS183" s="44">
        <v>14.0</v>
      </c>
      <c r="AT183" s="44">
        <v>15.0</v>
      </c>
      <c r="AU183" s="44">
        <v>14.0</v>
      </c>
      <c r="AV183" s="44">
        <v>3.0</v>
      </c>
      <c r="AW183" s="44">
        <v>12.0</v>
      </c>
      <c r="AX183" s="44">
        <v>251.0</v>
      </c>
      <c r="AY183" s="44"/>
      <c r="AZ183" s="44">
        <v>141.0</v>
      </c>
      <c r="BA183" s="44"/>
      <c r="BB183" s="44">
        <v>86.0</v>
      </c>
      <c r="BC183" s="44"/>
      <c r="BD183" s="44">
        <v>8.0</v>
      </c>
      <c r="BE183" s="44"/>
      <c r="BF183" s="44">
        <v>39.0</v>
      </c>
      <c r="BG183" s="44"/>
      <c r="BH183" s="44">
        <v>27.0</v>
      </c>
      <c r="BI183" s="44"/>
      <c r="BJ183" s="44">
        <v>72.0</v>
      </c>
      <c r="BK183" s="44"/>
      <c r="BL183" s="44">
        <v>12.0</v>
      </c>
      <c r="BM183" s="44"/>
      <c r="BN183" s="44">
        <v>88.0</v>
      </c>
      <c r="BO183" s="44"/>
      <c r="BP183" s="44">
        <v>41.0</v>
      </c>
      <c r="BQ183" s="44"/>
      <c r="BR183" s="44">
        <v>34.0</v>
      </c>
      <c r="BS183" s="44"/>
      <c r="BT183" s="44">
        <v>83.0</v>
      </c>
      <c r="BU183" s="44"/>
      <c r="BV183" s="44">
        <v>84.0</v>
      </c>
      <c r="BW183" s="44"/>
      <c r="BX183" s="44">
        <v>120.0</v>
      </c>
      <c r="BY183" s="44"/>
      <c r="BZ183" s="44">
        <v>51.0</v>
      </c>
      <c r="CA183" s="44"/>
      <c r="CB183" s="44">
        <v>62.0</v>
      </c>
      <c r="CC183" s="44"/>
      <c r="CD183" s="44">
        <v>11.0</v>
      </c>
      <c r="CE183" s="44"/>
      <c r="CF183" s="44">
        <v>16.0</v>
      </c>
      <c r="CG183" s="44"/>
      <c r="CH183" s="44">
        <v>36.0</v>
      </c>
      <c r="CI183" s="44"/>
      <c r="CJ183" s="44">
        <v>226.0</v>
      </c>
      <c r="CK183" s="44"/>
      <c r="CL183" s="44">
        <v>117.0</v>
      </c>
      <c r="CM183" s="44"/>
      <c r="CN183" s="44">
        <v>162.0</v>
      </c>
      <c r="CO183" s="44"/>
      <c r="CP183" s="44"/>
      <c r="CQ183" s="44">
        <v>851.0</v>
      </c>
    </row>
    <row r="184" ht="15.75" customHeight="1">
      <c r="A184" s="44">
        <v>8111.0</v>
      </c>
      <c r="B184" s="44" t="s">
        <v>346</v>
      </c>
      <c r="C184" s="44" t="s">
        <v>659</v>
      </c>
      <c r="D184" s="44">
        <v>380985.0</v>
      </c>
      <c r="E184" s="44">
        <v>378862.0</v>
      </c>
      <c r="F184" s="44">
        <v>255470.0</v>
      </c>
      <c r="G184" s="44">
        <v>201380.0</v>
      </c>
      <c r="H184" s="44">
        <v>2172.0</v>
      </c>
      <c r="I184" s="44">
        <v>1725.0</v>
      </c>
      <c r="J184" s="44">
        <v>253298.0</v>
      </c>
      <c r="K184" s="44">
        <v>199655.0</v>
      </c>
      <c r="L184" s="44">
        <v>60371.0</v>
      </c>
      <c r="M184" s="44">
        <v>61736.0</v>
      </c>
      <c r="N184" s="44">
        <v>34244.0</v>
      </c>
      <c r="O184" s="44">
        <v>46512.0</v>
      </c>
      <c r="P184" s="44">
        <v>71920.0</v>
      </c>
      <c r="Q184" s="44">
        <v>39059.0</v>
      </c>
      <c r="R184" s="44">
        <v>12906.0</v>
      </c>
      <c r="S184" s="44">
        <v>11529.0</v>
      </c>
      <c r="T184" s="44">
        <v>18876.0</v>
      </c>
      <c r="U184" s="44">
        <v>14887.0</v>
      </c>
      <c r="V184" s="44"/>
      <c r="W184" s="44"/>
      <c r="X184" s="44">
        <v>20739.0</v>
      </c>
      <c r="Y184" s="44">
        <v>10698.0</v>
      </c>
      <c r="Z184" s="44">
        <v>5623.0</v>
      </c>
      <c r="AA184" s="44">
        <v>3109.0</v>
      </c>
      <c r="AB184" s="44">
        <v>2799.0</v>
      </c>
      <c r="AC184" s="44">
        <v>3538.0</v>
      </c>
      <c r="AD184" s="44">
        <v>2561.0</v>
      </c>
      <c r="AE184" s="44">
        <v>1857.0</v>
      </c>
      <c r="AF184" s="44">
        <v>188.0</v>
      </c>
      <c r="AG184" s="44">
        <v>545.0</v>
      </c>
      <c r="AH184" s="44">
        <v>588.0</v>
      </c>
      <c r="AI184" s="44">
        <v>475.0</v>
      </c>
      <c r="AJ184" s="44">
        <v>2749.0</v>
      </c>
      <c r="AK184" s="44">
        <v>1362.0</v>
      </c>
      <c r="AL184" s="44">
        <v>8190.0</v>
      </c>
      <c r="AM184" s="44">
        <v>1618.0</v>
      </c>
      <c r="AN184" s="44">
        <v>223.0</v>
      </c>
      <c r="AO184" s="44">
        <v>288.0</v>
      </c>
      <c r="AP184" s="44">
        <v>191.0</v>
      </c>
      <c r="AQ184" s="44">
        <v>105.0</v>
      </c>
      <c r="AR184" s="44">
        <v>122.0</v>
      </c>
      <c r="AS184" s="44">
        <v>170.0</v>
      </c>
      <c r="AT184" s="44">
        <v>286.0</v>
      </c>
      <c r="AU184" s="44">
        <v>238.0</v>
      </c>
      <c r="AV184" s="44">
        <v>44.0</v>
      </c>
      <c r="AW184" s="44">
        <v>42.0</v>
      </c>
      <c r="AX184" s="44">
        <v>417.0</v>
      </c>
      <c r="AY184" s="44"/>
      <c r="AZ184" s="44">
        <v>271.0</v>
      </c>
      <c r="BA184" s="44"/>
      <c r="BB184" s="44">
        <v>527.0</v>
      </c>
      <c r="BC184" s="44"/>
      <c r="BD184" s="44">
        <v>1050.0</v>
      </c>
      <c r="BE184" s="44"/>
      <c r="BF184" s="44">
        <v>300.0</v>
      </c>
      <c r="BG184" s="44"/>
      <c r="BH184" s="44">
        <v>122.0</v>
      </c>
      <c r="BI184" s="44"/>
      <c r="BJ184" s="44">
        <v>1795.0</v>
      </c>
      <c r="BK184" s="44"/>
      <c r="BL184" s="44">
        <v>29.0</v>
      </c>
      <c r="BM184" s="44"/>
      <c r="BN184" s="44">
        <v>195.0</v>
      </c>
      <c r="BO184" s="44"/>
      <c r="BP184" s="44">
        <v>79.0</v>
      </c>
      <c r="BQ184" s="44"/>
      <c r="BR184" s="44">
        <v>104.0</v>
      </c>
      <c r="BS184" s="44"/>
      <c r="BT184" s="44">
        <v>104.0</v>
      </c>
      <c r="BU184" s="44"/>
      <c r="BV184" s="44">
        <v>351.0</v>
      </c>
      <c r="BW184" s="44"/>
      <c r="BX184" s="44">
        <v>231.0</v>
      </c>
      <c r="BY184" s="44"/>
      <c r="BZ184" s="44">
        <v>316.0</v>
      </c>
      <c r="CA184" s="44"/>
      <c r="CB184" s="44">
        <v>180.0</v>
      </c>
      <c r="CC184" s="44"/>
      <c r="CD184" s="44">
        <v>140.0</v>
      </c>
      <c r="CE184" s="44"/>
      <c r="CF184" s="44">
        <v>326.0</v>
      </c>
      <c r="CG184" s="44"/>
      <c r="CH184" s="44">
        <v>534.0</v>
      </c>
      <c r="CI184" s="44"/>
      <c r="CJ184" s="44">
        <v>518.0</v>
      </c>
      <c r="CK184" s="44"/>
      <c r="CL184" s="44">
        <v>174.0</v>
      </c>
      <c r="CM184" s="44"/>
      <c r="CN184" s="44">
        <v>2915.0</v>
      </c>
      <c r="CO184" s="44"/>
      <c r="CP184" s="44"/>
      <c r="CQ184" s="44">
        <v>1887.0</v>
      </c>
    </row>
    <row r="185" ht="15.75" customHeight="1">
      <c r="A185" s="44">
        <v>8115.0</v>
      </c>
      <c r="B185" s="44" t="s">
        <v>347</v>
      </c>
      <c r="C185" s="44" t="s">
        <v>659</v>
      </c>
      <c r="D185" s="44">
        <v>262708.0</v>
      </c>
      <c r="E185" s="44">
        <v>258396.0</v>
      </c>
      <c r="F185" s="44">
        <v>173851.0</v>
      </c>
      <c r="G185" s="44">
        <v>138646.0</v>
      </c>
      <c r="H185" s="44">
        <v>2542.0</v>
      </c>
      <c r="I185" s="44">
        <v>2146.0</v>
      </c>
      <c r="J185" s="44">
        <v>171309.0</v>
      </c>
      <c r="K185" s="44">
        <v>136500.0</v>
      </c>
      <c r="L185" s="44">
        <v>53646.0</v>
      </c>
      <c r="M185" s="44">
        <v>53400.0</v>
      </c>
      <c r="N185" s="44">
        <v>22184.0</v>
      </c>
      <c r="O185" s="44">
        <v>30164.0</v>
      </c>
      <c r="P185" s="44">
        <v>37295.0</v>
      </c>
      <c r="Q185" s="44">
        <v>16588.0</v>
      </c>
      <c r="R185" s="44">
        <v>4509.0</v>
      </c>
      <c r="S185" s="44">
        <v>4524.0</v>
      </c>
      <c r="T185" s="44">
        <v>17562.0</v>
      </c>
      <c r="U185" s="44">
        <v>12193.0</v>
      </c>
      <c r="V185" s="44"/>
      <c r="W185" s="44"/>
      <c r="X185" s="44">
        <v>13519.0</v>
      </c>
      <c r="Y185" s="44">
        <v>6380.0</v>
      </c>
      <c r="Z185" s="44">
        <v>7806.0</v>
      </c>
      <c r="AA185" s="44">
        <v>4826.0</v>
      </c>
      <c r="AB185" s="44">
        <v>1243.0</v>
      </c>
      <c r="AC185" s="44">
        <v>1761.0</v>
      </c>
      <c r="AD185" s="44">
        <v>1666.0</v>
      </c>
      <c r="AE185" s="44">
        <v>1170.0</v>
      </c>
      <c r="AF185" s="44">
        <v>251.0</v>
      </c>
      <c r="AG185" s="44">
        <v>805.0</v>
      </c>
      <c r="AH185" s="44">
        <v>718.0</v>
      </c>
      <c r="AI185" s="44">
        <v>585.0</v>
      </c>
      <c r="AJ185" s="44">
        <v>1774.0</v>
      </c>
      <c r="AK185" s="44">
        <v>649.0</v>
      </c>
      <c r="AL185" s="44">
        <v>3082.0</v>
      </c>
      <c r="AM185" s="44">
        <v>610.0</v>
      </c>
      <c r="AN185" s="44">
        <v>193.0</v>
      </c>
      <c r="AO185" s="44">
        <v>296.0</v>
      </c>
      <c r="AP185" s="44">
        <v>227.0</v>
      </c>
      <c r="AQ185" s="44">
        <v>101.0</v>
      </c>
      <c r="AR185" s="44">
        <v>30.0</v>
      </c>
      <c r="AS185" s="44">
        <v>38.0</v>
      </c>
      <c r="AT185" s="44">
        <v>123.0</v>
      </c>
      <c r="AU185" s="44">
        <v>90.0</v>
      </c>
      <c r="AV185" s="44">
        <v>25.0</v>
      </c>
      <c r="AW185" s="44">
        <v>31.0</v>
      </c>
      <c r="AX185" s="44">
        <v>304.0</v>
      </c>
      <c r="AY185" s="44"/>
      <c r="AZ185" s="44">
        <v>195.0</v>
      </c>
      <c r="BA185" s="44"/>
      <c r="BB185" s="44">
        <v>793.0</v>
      </c>
      <c r="BC185" s="44"/>
      <c r="BD185" s="44">
        <v>363.0</v>
      </c>
      <c r="BE185" s="44"/>
      <c r="BF185" s="44">
        <v>137.0</v>
      </c>
      <c r="BG185" s="44"/>
      <c r="BH185" s="44">
        <v>73.0</v>
      </c>
      <c r="BI185" s="44"/>
      <c r="BJ185" s="44">
        <v>526.0</v>
      </c>
      <c r="BK185" s="44"/>
      <c r="BL185" s="44">
        <v>27.0</v>
      </c>
      <c r="BM185" s="44"/>
      <c r="BN185" s="44">
        <v>199.0</v>
      </c>
      <c r="BO185" s="44"/>
      <c r="BP185" s="44">
        <v>82.0</v>
      </c>
      <c r="BQ185" s="44"/>
      <c r="BR185" s="44">
        <v>85.0</v>
      </c>
      <c r="BS185" s="44"/>
      <c r="BT185" s="44">
        <v>53.0</v>
      </c>
      <c r="BU185" s="44"/>
      <c r="BV185" s="44">
        <v>227.0</v>
      </c>
      <c r="BW185" s="44"/>
      <c r="BX185" s="44">
        <v>205.0</v>
      </c>
      <c r="BY185" s="44"/>
      <c r="BZ185" s="44">
        <v>250.0</v>
      </c>
      <c r="CA185" s="44"/>
      <c r="CB185" s="44">
        <v>136.0</v>
      </c>
      <c r="CC185" s="44"/>
      <c r="CD185" s="44">
        <v>73.0</v>
      </c>
      <c r="CE185" s="44"/>
      <c r="CF185" s="44">
        <v>67.0</v>
      </c>
      <c r="CG185" s="44"/>
      <c r="CH185" s="44">
        <v>280.0</v>
      </c>
      <c r="CI185" s="44"/>
      <c r="CJ185" s="44">
        <v>315.0</v>
      </c>
      <c r="CK185" s="44"/>
      <c r="CL185" s="44">
        <v>185.0</v>
      </c>
      <c r="CM185" s="44"/>
      <c r="CN185" s="44">
        <v>881.0</v>
      </c>
      <c r="CO185" s="44"/>
      <c r="CP185" s="44"/>
      <c r="CQ185" s="44">
        <v>2289.0</v>
      </c>
    </row>
    <row r="186" ht="15.75" customHeight="1">
      <c r="A186" s="44">
        <v>8116.0</v>
      </c>
      <c r="B186" s="44" t="s">
        <v>348</v>
      </c>
      <c r="C186" s="44" t="s">
        <v>659</v>
      </c>
      <c r="D186" s="44">
        <v>365828.0</v>
      </c>
      <c r="E186" s="44">
        <v>363627.0</v>
      </c>
      <c r="F186" s="44">
        <v>242055.0</v>
      </c>
      <c r="G186" s="44">
        <v>195920.0</v>
      </c>
      <c r="H186" s="44">
        <v>3565.0</v>
      </c>
      <c r="I186" s="44">
        <v>3058.0</v>
      </c>
      <c r="J186" s="44">
        <v>238490.0</v>
      </c>
      <c r="K186" s="44">
        <v>192862.0</v>
      </c>
      <c r="L186" s="44">
        <v>71185.0</v>
      </c>
      <c r="M186" s="44">
        <v>72535.0</v>
      </c>
      <c r="N186" s="44">
        <v>32659.0</v>
      </c>
      <c r="O186" s="44">
        <v>45347.0</v>
      </c>
      <c r="P186" s="44">
        <v>55218.0</v>
      </c>
      <c r="Q186" s="44">
        <v>26801.0</v>
      </c>
      <c r="R186" s="44">
        <v>7093.0</v>
      </c>
      <c r="S186" s="44">
        <v>6462.0</v>
      </c>
      <c r="T186" s="44">
        <v>22958.0</v>
      </c>
      <c r="U186" s="44">
        <v>14586.0</v>
      </c>
      <c r="V186" s="44"/>
      <c r="W186" s="44"/>
      <c r="X186" s="44">
        <v>17211.0</v>
      </c>
      <c r="Y186" s="44">
        <v>8101.0</v>
      </c>
      <c r="Z186" s="44">
        <v>11074.0</v>
      </c>
      <c r="AA186" s="44">
        <v>5974.0</v>
      </c>
      <c r="AB186" s="44">
        <v>1692.0</v>
      </c>
      <c r="AC186" s="44">
        <v>2588.0</v>
      </c>
      <c r="AD186" s="44">
        <v>2693.0</v>
      </c>
      <c r="AE186" s="44">
        <v>1771.0</v>
      </c>
      <c r="AF186" s="44">
        <v>281.0</v>
      </c>
      <c r="AG186" s="44">
        <v>792.0</v>
      </c>
      <c r="AH186" s="44">
        <v>975.0</v>
      </c>
      <c r="AI186" s="44">
        <v>808.0</v>
      </c>
      <c r="AJ186" s="44">
        <v>2422.0</v>
      </c>
      <c r="AK186" s="44">
        <v>1047.0</v>
      </c>
      <c r="AL186" s="44">
        <v>4514.0</v>
      </c>
      <c r="AM186" s="44">
        <v>1137.0</v>
      </c>
      <c r="AN186" s="44">
        <v>242.0</v>
      </c>
      <c r="AO186" s="44">
        <v>448.0</v>
      </c>
      <c r="AP186" s="44">
        <v>315.0</v>
      </c>
      <c r="AQ186" s="44">
        <v>141.0</v>
      </c>
      <c r="AR186" s="44">
        <v>42.0</v>
      </c>
      <c r="AS186" s="44">
        <v>53.0</v>
      </c>
      <c r="AT186" s="44">
        <v>160.0</v>
      </c>
      <c r="AU186" s="44">
        <v>153.0</v>
      </c>
      <c r="AV186" s="44">
        <v>18.0</v>
      </c>
      <c r="AW186" s="44">
        <v>37.0</v>
      </c>
      <c r="AX186" s="44">
        <v>560.0</v>
      </c>
      <c r="AY186" s="44"/>
      <c r="AZ186" s="44">
        <v>311.0</v>
      </c>
      <c r="BA186" s="44"/>
      <c r="BB186" s="44">
        <v>839.0</v>
      </c>
      <c r="BC186" s="44"/>
      <c r="BD186" s="44">
        <v>450.0</v>
      </c>
      <c r="BE186" s="44"/>
      <c r="BF186" s="44">
        <v>206.0</v>
      </c>
      <c r="BG186" s="44"/>
      <c r="BH186" s="44">
        <v>121.0</v>
      </c>
      <c r="BI186" s="44"/>
      <c r="BJ186" s="44">
        <v>839.0</v>
      </c>
      <c r="BK186" s="44"/>
      <c r="BL186" s="44">
        <v>37.0</v>
      </c>
      <c r="BM186" s="44"/>
      <c r="BN186" s="44">
        <v>255.0</v>
      </c>
      <c r="BO186" s="44"/>
      <c r="BP186" s="44">
        <v>144.0</v>
      </c>
      <c r="BQ186" s="44"/>
      <c r="BR186" s="44">
        <v>117.0</v>
      </c>
      <c r="BS186" s="44"/>
      <c r="BT186" s="44">
        <v>97.0</v>
      </c>
      <c r="BU186" s="44"/>
      <c r="BV186" s="44">
        <v>329.0</v>
      </c>
      <c r="BW186" s="44"/>
      <c r="BX186" s="44">
        <v>317.0</v>
      </c>
      <c r="BY186" s="44"/>
      <c r="BZ186" s="44">
        <v>343.0</v>
      </c>
      <c r="CA186" s="44"/>
      <c r="CB186" s="44">
        <v>154.0</v>
      </c>
      <c r="CC186" s="44"/>
      <c r="CD186" s="44">
        <v>87.0</v>
      </c>
      <c r="CE186" s="44"/>
      <c r="CF186" s="44">
        <v>116.0</v>
      </c>
      <c r="CG186" s="44"/>
      <c r="CH186" s="44">
        <v>348.0</v>
      </c>
      <c r="CI186" s="44"/>
      <c r="CJ186" s="44">
        <v>511.0</v>
      </c>
      <c r="CK186" s="44"/>
      <c r="CL186" s="44">
        <v>269.0</v>
      </c>
      <c r="CM186" s="44"/>
      <c r="CN186" s="44">
        <v>1288.0</v>
      </c>
      <c r="CO186" s="44"/>
      <c r="CP186" s="44"/>
      <c r="CQ186" s="44">
        <v>4081.0</v>
      </c>
    </row>
    <row r="187" ht="15.75" customHeight="1">
      <c r="A187" s="44">
        <v>8117.0</v>
      </c>
      <c r="B187" s="44" t="s">
        <v>349</v>
      </c>
      <c r="C187" s="44" t="s">
        <v>659</v>
      </c>
      <c r="D187" s="44">
        <v>178436.0</v>
      </c>
      <c r="E187" s="44">
        <v>179093.0</v>
      </c>
      <c r="F187" s="44">
        <v>111874.0</v>
      </c>
      <c r="G187" s="44">
        <v>90071.0</v>
      </c>
      <c r="H187" s="44">
        <v>2128.0</v>
      </c>
      <c r="I187" s="44">
        <v>2101.0</v>
      </c>
      <c r="J187" s="44">
        <v>109746.0</v>
      </c>
      <c r="K187" s="44">
        <v>87970.0</v>
      </c>
      <c r="L187" s="44">
        <v>33437.0</v>
      </c>
      <c r="M187" s="44">
        <v>34748.0</v>
      </c>
      <c r="N187" s="44">
        <v>15274.0</v>
      </c>
      <c r="O187" s="44">
        <v>21022.0</v>
      </c>
      <c r="P187" s="44">
        <v>22399.0</v>
      </c>
      <c r="Q187" s="44">
        <v>10306.0</v>
      </c>
      <c r="R187" s="44">
        <v>2678.0</v>
      </c>
      <c r="S187" s="44">
        <v>2901.0</v>
      </c>
      <c r="T187" s="44">
        <v>13732.0</v>
      </c>
      <c r="U187" s="44">
        <v>7571.0</v>
      </c>
      <c r="V187" s="44"/>
      <c r="W187" s="44"/>
      <c r="X187" s="44">
        <v>7617.0</v>
      </c>
      <c r="Y187" s="44">
        <v>3385.0</v>
      </c>
      <c r="Z187" s="44">
        <v>5092.0</v>
      </c>
      <c r="AA187" s="44">
        <v>2840.0</v>
      </c>
      <c r="AB187" s="44">
        <v>823.0</v>
      </c>
      <c r="AC187" s="44">
        <v>841.0</v>
      </c>
      <c r="AD187" s="44">
        <v>1428.0</v>
      </c>
      <c r="AE187" s="44">
        <v>895.0</v>
      </c>
      <c r="AF187" s="44">
        <v>187.0</v>
      </c>
      <c r="AG187" s="44">
        <v>467.0</v>
      </c>
      <c r="AH187" s="44">
        <v>510.0</v>
      </c>
      <c r="AI187" s="44">
        <v>422.0</v>
      </c>
      <c r="AJ187" s="44">
        <v>935.0</v>
      </c>
      <c r="AK187" s="44">
        <v>466.0</v>
      </c>
      <c r="AL187" s="44">
        <v>1842.0</v>
      </c>
      <c r="AM187" s="44">
        <v>370.0</v>
      </c>
      <c r="AN187" s="44">
        <v>161.0</v>
      </c>
      <c r="AO187" s="44">
        <v>209.0</v>
      </c>
      <c r="AP187" s="44">
        <v>189.0</v>
      </c>
      <c r="AQ187" s="44">
        <v>71.0</v>
      </c>
      <c r="AR187" s="44">
        <v>23.0</v>
      </c>
      <c r="AS187" s="44">
        <v>25.0</v>
      </c>
      <c r="AT187" s="44">
        <v>49.0</v>
      </c>
      <c r="AU187" s="44">
        <v>57.0</v>
      </c>
      <c r="AV187" s="44">
        <v>7.0</v>
      </c>
      <c r="AW187" s="44">
        <v>20.0</v>
      </c>
      <c r="AX187" s="44">
        <v>315.0</v>
      </c>
      <c r="AY187" s="44"/>
      <c r="AZ187" s="44">
        <v>160.0</v>
      </c>
      <c r="BA187" s="44"/>
      <c r="BB187" s="44">
        <v>275.0</v>
      </c>
      <c r="BC187" s="44"/>
      <c r="BD187" s="44">
        <v>322.0</v>
      </c>
      <c r="BE187" s="44"/>
      <c r="BF187" s="44">
        <v>110.0</v>
      </c>
      <c r="BG187" s="44"/>
      <c r="BH187" s="44">
        <v>57.0</v>
      </c>
      <c r="BI187" s="44"/>
      <c r="BJ187" s="44">
        <v>227.0</v>
      </c>
      <c r="BK187" s="44"/>
      <c r="BL187" s="44">
        <v>30.0</v>
      </c>
      <c r="BM187" s="44"/>
      <c r="BN187" s="44">
        <v>132.0</v>
      </c>
      <c r="BO187" s="44"/>
      <c r="BP187" s="44">
        <v>80.0</v>
      </c>
      <c r="BQ187" s="44"/>
      <c r="BR187" s="44">
        <v>66.0</v>
      </c>
      <c r="BS187" s="44"/>
      <c r="BT187" s="44">
        <v>53.0</v>
      </c>
      <c r="BU187" s="44"/>
      <c r="BV187" s="44">
        <v>153.0</v>
      </c>
      <c r="BW187" s="44"/>
      <c r="BX187" s="44">
        <v>152.0</v>
      </c>
      <c r="BY187" s="44"/>
      <c r="BZ187" s="44">
        <v>151.0</v>
      </c>
      <c r="CA187" s="44"/>
      <c r="CB187" s="44">
        <v>74.0</v>
      </c>
      <c r="CC187" s="44"/>
      <c r="CD187" s="44">
        <v>32.0</v>
      </c>
      <c r="CE187" s="44"/>
      <c r="CF187" s="44">
        <v>51.0</v>
      </c>
      <c r="CG187" s="44"/>
      <c r="CH187" s="44">
        <v>105.0</v>
      </c>
      <c r="CI187" s="44"/>
      <c r="CJ187" s="44">
        <v>292.0</v>
      </c>
      <c r="CK187" s="44"/>
      <c r="CL187" s="44">
        <v>134.0</v>
      </c>
      <c r="CM187" s="44"/>
      <c r="CN187" s="44">
        <v>392.0</v>
      </c>
      <c r="CO187" s="44"/>
      <c r="CP187" s="44"/>
      <c r="CQ187" s="44">
        <v>1354.0</v>
      </c>
    </row>
    <row r="188" ht="15.75" customHeight="1">
      <c r="A188" s="44">
        <v>8118.0</v>
      </c>
      <c r="B188" s="44" t="s">
        <v>350</v>
      </c>
      <c r="C188" s="44" t="s">
        <v>659</v>
      </c>
      <c r="D188" s="44">
        <v>365970.0</v>
      </c>
      <c r="E188" s="44">
        <v>363677.0</v>
      </c>
      <c r="F188" s="44">
        <v>244616.0</v>
      </c>
      <c r="G188" s="44">
        <v>198535.0</v>
      </c>
      <c r="H188" s="44">
        <v>3596.0</v>
      </c>
      <c r="I188" s="44">
        <v>3283.0</v>
      </c>
      <c r="J188" s="44">
        <v>241020.0</v>
      </c>
      <c r="K188" s="44">
        <v>195252.0</v>
      </c>
      <c r="L188" s="44">
        <v>71214.0</v>
      </c>
      <c r="M188" s="44">
        <v>72069.0</v>
      </c>
      <c r="N188" s="44">
        <v>33204.0</v>
      </c>
      <c r="O188" s="44">
        <v>47931.0</v>
      </c>
      <c r="P188" s="44">
        <v>54317.0</v>
      </c>
      <c r="Q188" s="44">
        <v>25652.0</v>
      </c>
      <c r="R188" s="44">
        <v>7379.0</v>
      </c>
      <c r="S188" s="44">
        <v>6682.0</v>
      </c>
      <c r="T188" s="44">
        <v>23909.0</v>
      </c>
      <c r="U188" s="44">
        <v>16232.0</v>
      </c>
      <c r="V188" s="44"/>
      <c r="W188" s="44"/>
      <c r="X188" s="44">
        <v>17510.0</v>
      </c>
      <c r="Y188" s="44">
        <v>8574.0</v>
      </c>
      <c r="Z188" s="44">
        <v>11186.0</v>
      </c>
      <c r="AA188" s="44">
        <v>6385.0</v>
      </c>
      <c r="AB188" s="44">
        <v>1623.0</v>
      </c>
      <c r="AC188" s="44">
        <v>2191.0</v>
      </c>
      <c r="AD188" s="44">
        <v>2742.0</v>
      </c>
      <c r="AE188" s="44">
        <v>1885.0</v>
      </c>
      <c r="AF188" s="44">
        <v>314.0</v>
      </c>
      <c r="AG188" s="44">
        <v>937.0</v>
      </c>
      <c r="AH188" s="44">
        <v>1053.0</v>
      </c>
      <c r="AI188" s="44">
        <v>850.0</v>
      </c>
      <c r="AJ188" s="44">
        <v>3046.0</v>
      </c>
      <c r="AK188" s="44">
        <v>1387.0</v>
      </c>
      <c r="AL188" s="44">
        <v>4676.0</v>
      </c>
      <c r="AM188" s="44">
        <v>953.0</v>
      </c>
      <c r="AN188" s="44">
        <v>267.0</v>
      </c>
      <c r="AO188" s="44">
        <v>398.0</v>
      </c>
      <c r="AP188" s="44">
        <v>290.0</v>
      </c>
      <c r="AQ188" s="44">
        <v>163.0</v>
      </c>
      <c r="AR188" s="44">
        <v>42.0</v>
      </c>
      <c r="AS188" s="44">
        <v>45.0</v>
      </c>
      <c r="AT188" s="44">
        <v>133.0</v>
      </c>
      <c r="AU188" s="44">
        <v>133.0</v>
      </c>
      <c r="AV188" s="44">
        <v>28.0</v>
      </c>
      <c r="AW188" s="44">
        <v>44.0</v>
      </c>
      <c r="AX188" s="44">
        <v>521.0</v>
      </c>
      <c r="AY188" s="44"/>
      <c r="AZ188" s="44">
        <v>321.0</v>
      </c>
      <c r="BA188" s="44"/>
      <c r="BB188" s="44">
        <v>887.0</v>
      </c>
      <c r="BC188" s="44"/>
      <c r="BD188" s="44">
        <v>1020.0</v>
      </c>
      <c r="BE188" s="44"/>
      <c r="BF188" s="44">
        <v>182.0</v>
      </c>
      <c r="BG188" s="44"/>
      <c r="BH188" s="44">
        <v>119.0</v>
      </c>
      <c r="BI188" s="44"/>
      <c r="BJ188" s="44">
        <v>656.0</v>
      </c>
      <c r="BK188" s="44"/>
      <c r="BL188" s="44">
        <v>45.0</v>
      </c>
      <c r="BM188" s="44"/>
      <c r="BN188" s="44">
        <v>288.0</v>
      </c>
      <c r="BO188" s="44"/>
      <c r="BP188" s="44">
        <v>141.0</v>
      </c>
      <c r="BQ188" s="44"/>
      <c r="BR188" s="44">
        <v>112.0</v>
      </c>
      <c r="BS188" s="44"/>
      <c r="BT188" s="44">
        <v>112.0</v>
      </c>
      <c r="BU188" s="44"/>
      <c r="BV188" s="44">
        <v>321.0</v>
      </c>
      <c r="BW188" s="44"/>
      <c r="BX188" s="44">
        <v>356.0</v>
      </c>
      <c r="BY188" s="44"/>
      <c r="BZ188" s="44">
        <v>331.0</v>
      </c>
      <c r="CA188" s="44"/>
      <c r="CB188" s="44">
        <v>157.0</v>
      </c>
      <c r="CC188" s="44"/>
      <c r="CD188" s="44">
        <v>97.0</v>
      </c>
      <c r="CE188" s="44"/>
      <c r="CF188" s="44">
        <v>168.0</v>
      </c>
      <c r="CG188" s="44"/>
      <c r="CH188" s="44">
        <v>303.0</v>
      </c>
      <c r="CI188" s="44"/>
      <c r="CJ188" s="44">
        <v>475.0</v>
      </c>
      <c r="CK188" s="44"/>
      <c r="CL188" s="44">
        <v>260.0</v>
      </c>
      <c r="CM188" s="44"/>
      <c r="CN188" s="44">
        <v>1215.0</v>
      </c>
      <c r="CO188" s="44"/>
      <c r="CP188" s="44"/>
      <c r="CQ188" s="44">
        <v>2741.0</v>
      </c>
    </row>
    <row r="189" ht="15.75" customHeight="1">
      <c r="A189" s="44">
        <v>8119.0</v>
      </c>
      <c r="B189" s="44" t="s">
        <v>351</v>
      </c>
      <c r="C189" s="44" t="s">
        <v>659</v>
      </c>
      <c r="D189" s="44">
        <v>297477.0</v>
      </c>
      <c r="E189" s="44">
        <v>296116.0</v>
      </c>
      <c r="F189" s="44">
        <v>193131.0</v>
      </c>
      <c r="G189" s="44">
        <v>156642.0</v>
      </c>
      <c r="H189" s="44">
        <v>2913.0</v>
      </c>
      <c r="I189" s="44">
        <v>2749.0</v>
      </c>
      <c r="J189" s="44">
        <v>190218.0</v>
      </c>
      <c r="K189" s="44">
        <v>153893.0</v>
      </c>
      <c r="L189" s="44">
        <v>57809.0</v>
      </c>
      <c r="M189" s="44">
        <v>58877.0</v>
      </c>
      <c r="N189" s="44">
        <v>25739.0</v>
      </c>
      <c r="O189" s="44">
        <v>34777.0</v>
      </c>
      <c r="P189" s="44">
        <v>37425.0</v>
      </c>
      <c r="Q189" s="44">
        <v>17377.0</v>
      </c>
      <c r="R189" s="44">
        <v>5405.0</v>
      </c>
      <c r="S189" s="44">
        <v>5033.0</v>
      </c>
      <c r="T189" s="44">
        <v>21895.0</v>
      </c>
      <c r="U189" s="44">
        <v>15467.0</v>
      </c>
      <c r="V189" s="44"/>
      <c r="W189" s="44"/>
      <c r="X189" s="44">
        <v>15925.0</v>
      </c>
      <c r="Y189" s="44">
        <v>7859.0</v>
      </c>
      <c r="Z189" s="44">
        <v>7258.0</v>
      </c>
      <c r="AA189" s="44">
        <v>3842.0</v>
      </c>
      <c r="AB189" s="44">
        <v>1519.0</v>
      </c>
      <c r="AC189" s="44">
        <v>1838.0</v>
      </c>
      <c r="AD189" s="44">
        <v>2445.0</v>
      </c>
      <c r="AE189" s="44">
        <v>1533.0</v>
      </c>
      <c r="AF189" s="44">
        <v>322.0</v>
      </c>
      <c r="AG189" s="44">
        <v>942.0</v>
      </c>
      <c r="AH189" s="44">
        <v>952.0</v>
      </c>
      <c r="AI189" s="44">
        <v>710.0</v>
      </c>
      <c r="AJ189" s="44">
        <v>2654.0</v>
      </c>
      <c r="AK189" s="44">
        <v>1234.0</v>
      </c>
      <c r="AL189" s="44">
        <v>3516.0</v>
      </c>
      <c r="AM189" s="44">
        <v>791.0</v>
      </c>
      <c r="AN189" s="44">
        <v>262.0</v>
      </c>
      <c r="AO189" s="44">
        <v>345.0</v>
      </c>
      <c r="AP189" s="44">
        <v>301.0</v>
      </c>
      <c r="AQ189" s="44">
        <v>140.0</v>
      </c>
      <c r="AR189" s="44">
        <v>40.0</v>
      </c>
      <c r="AS189" s="44">
        <v>72.0</v>
      </c>
      <c r="AT189" s="44">
        <v>93.0</v>
      </c>
      <c r="AU189" s="44">
        <v>87.0</v>
      </c>
      <c r="AV189" s="44">
        <v>15.0</v>
      </c>
      <c r="AW189" s="44">
        <v>32.0</v>
      </c>
      <c r="AX189" s="44">
        <v>491.0</v>
      </c>
      <c r="AY189" s="44"/>
      <c r="AZ189" s="44">
        <v>326.0</v>
      </c>
      <c r="BA189" s="44"/>
      <c r="BB189" s="44">
        <v>911.0</v>
      </c>
      <c r="BC189" s="44"/>
      <c r="BD189" s="44">
        <v>451.0</v>
      </c>
      <c r="BE189" s="44"/>
      <c r="BF189" s="44">
        <v>146.0</v>
      </c>
      <c r="BG189" s="44"/>
      <c r="BH189" s="44">
        <v>89.0</v>
      </c>
      <c r="BI189" s="44"/>
      <c r="BJ189" s="44">
        <v>584.0</v>
      </c>
      <c r="BK189" s="44"/>
      <c r="BL189" s="44">
        <v>29.0</v>
      </c>
      <c r="BM189" s="44"/>
      <c r="BN189" s="44">
        <v>251.0</v>
      </c>
      <c r="BO189" s="44"/>
      <c r="BP189" s="44">
        <v>134.0</v>
      </c>
      <c r="BQ189" s="44"/>
      <c r="BR189" s="44">
        <v>127.0</v>
      </c>
      <c r="BS189" s="44"/>
      <c r="BT189" s="44">
        <v>95.0</v>
      </c>
      <c r="BU189" s="44"/>
      <c r="BV189" s="44">
        <v>281.0</v>
      </c>
      <c r="BW189" s="44"/>
      <c r="BX189" s="44">
        <v>235.0</v>
      </c>
      <c r="BY189" s="44"/>
      <c r="BZ189" s="44">
        <v>278.0</v>
      </c>
      <c r="CA189" s="44"/>
      <c r="CB189" s="44">
        <v>145.0</v>
      </c>
      <c r="CC189" s="44"/>
      <c r="CD189" s="44">
        <v>55.0</v>
      </c>
      <c r="CE189" s="44"/>
      <c r="CF189" s="44">
        <v>151.0</v>
      </c>
      <c r="CG189" s="44"/>
      <c r="CH189" s="44">
        <v>218.0</v>
      </c>
      <c r="CI189" s="44"/>
      <c r="CJ189" s="44">
        <v>483.0</v>
      </c>
      <c r="CK189" s="44"/>
      <c r="CL189" s="44">
        <v>260.0</v>
      </c>
      <c r="CM189" s="44"/>
      <c r="CN189" s="44">
        <v>903.0</v>
      </c>
      <c r="CO189" s="44"/>
      <c r="CP189" s="44"/>
      <c r="CQ189" s="44">
        <v>2937.0</v>
      </c>
    </row>
    <row r="190" ht="15.75" customHeight="1">
      <c r="A190" s="44">
        <v>8121.0</v>
      </c>
      <c r="B190" s="44" t="s">
        <v>352</v>
      </c>
      <c r="C190" s="44" t="s">
        <v>659</v>
      </c>
      <c r="D190" s="44">
        <v>77185.0</v>
      </c>
      <c r="E190" s="44">
        <v>78309.0</v>
      </c>
      <c r="F190" s="44">
        <v>42835.0</v>
      </c>
      <c r="G190" s="44">
        <v>33272.0</v>
      </c>
      <c r="H190" s="44">
        <v>636.0</v>
      </c>
      <c r="I190" s="44">
        <v>503.0</v>
      </c>
      <c r="J190" s="44">
        <v>42199.0</v>
      </c>
      <c r="K190" s="44">
        <v>32769.0</v>
      </c>
      <c r="L190" s="44">
        <v>11262.0</v>
      </c>
      <c r="M190" s="44">
        <v>11528.0</v>
      </c>
      <c r="N190" s="44">
        <v>6926.0</v>
      </c>
      <c r="O190" s="44">
        <v>9971.0</v>
      </c>
      <c r="P190" s="44">
        <v>8676.0</v>
      </c>
      <c r="Q190" s="44">
        <v>3283.0</v>
      </c>
      <c r="R190" s="44">
        <v>1643.0</v>
      </c>
      <c r="S190" s="44">
        <v>1314.0</v>
      </c>
      <c r="T190" s="44">
        <v>5495.0</v>
      </c>
      <c r="U190" s="44">
        <v>2793.0</v>
      </c>
      <c r="V190" s="44"/>
      <c r="W190" s="44"/>
      <c r="X190" s="44">
        <v>3320.0</v>
      </c>
      <c r="Y190" s="44">
        <v>1661.0</v>
      </c>
      <c r="Z190" s="44">
        <v>1024.0</v>
      </c>
      <c r="AA190" s="44">
        <v>375.0</v>
      </c>
      <c r="AB190" s="44">
        <v>256.0</v>
      </c>
      <c r="AC190" s="44">
        <v>309.0</v>
      </c>
      <c r="AD190" s="44">
        <v>378.0</v>
      </c>
      <c r="AE190" s="44">
        <v>262.0</v>
      </c>
      <c r="AF190" s="44">
        <v>82.0</v>
      </c>
      <c r="AG190" s="44">
        <v>273.0</v>
      </c>
      <c r="AH190" s="44">
        <v>136.0</v>
      </c>
      <c r="AI190" s="44">
        <v>114.0</v>
      </c>
      <c r="AJ190" s="44">
        <v>415.0</v>
      </c>
      <c r="AK190" s="44">
        <v>209.0</v>
      </c>
      <c r="AL190" s="44">
        <v>911.0</v>
      </c>
      <c r="AM190" s="44">
        <v>137.0</v>
      </c>
      <c r="AN190" s="44">
        <v>53.0</v>
      </c>
      <c r="AO190" s="44">
        <v>78.0</v>
      </c>
      <c r="AP190" s="44">
        <v>54.0</v>
      </c>
      <c r="AQ190" s="44">
        <v>18.0</v>
      </c>
      <c r="AR190" s="44">
        <v>14.0</v>
      </c>
      <c r="AS190" s="44">
        <v>12.0</v>
      </c>
      <c r="AT190" s="44">
        <v>56.0</v>
      </c>
      <c r="AU190" s="44">
        <v>49.0</v>
      </c>
      <c r="AV190" s="44">
        <v>5.0</v>
      </c>
      <c r="AW190" s="44">
        <v>5.0</v>
      </c>
      <c r="AX190" s="44">
        <v>70.0</v>
      </c>
      <c r="AY190" s="44"/>
      <c r="AZ190" s="44">
        <v>60.0</v>
      </c>
      <c r="BA190" s="44"/>
      <c r="BB190" s="44">
        <v>85.0</v>
      </c>
      <c r="BC190" s="44"/>
      <c r="BD190" s="44">
        <v>318.0</v>
      </c>
      <c r="BE190" s="44"/>
      <c r="BF190" s="44">
        <v>30.0</v>
      </c>
      <c r="BG190" s="44"/>
      <c r="BH190" s="44">
        <v>25.0</v>
      </c>
      <c r="BI190" s="44"/>
      <c r="BJ190" s="44">
        <v>111.0</v>
      </c>
      <c r="BK190" s="44"/>
      <c r="BL190" s="44">
        <v>5.0</v>
      </c>
      <c r="BM190" s="44"/>
      <c r="BN190" s="44">
        <v>59.0</v>
      </c>
      <c r="BO190" s="44"/>
      <c r="BP190" s="44">
        <v>27.0</v>
      </c>
      <c r="BQ190" s="44"/>
      <c r="BR190" s="44">
        <v>25.0</v>
      </c>
      <c r="BS190" s="44"/>
      <c r="BT190" s="44">
        <v>17.0</v>
      </c>
      <c r="BU190" s="44"/>
      <c r="BV190" s="44">
        <v>58.0</v>
      </c>
      <c r="BW190" s="44"/>
      <c r="BX190" s="44">
        <v>53.0</v>
      </c>
      <c r="BY190" s="44"/>
      <c r="BZ190" s="44">
        <v>53.0</v>
      </c>
      <c r="CA190" s="44"/>
      <c r="CB190" s="44">
        <v>29.0</v>
      </c>
      <c r="CC190" s="44"/>
      <c r="CD190" s="44">
        <v>13.0</v>
      </c>
      <c r="CE190" s="44"/>
      <c r="CF190" s="44">
        <v>22.0</v>
      </c>
      <c r="CG190" s="44"/>
      <c r="CH190" s="44">
        <v>45.0</v>
      </c>
      <c r="CI190" s="44"/>
      <c r="CJ190" s="44">
        <v>84.0</v>
      </c>
      <c r="CK190" s="44"/>
      <c r="CL190" s="44">
        <v>52.0</v>
      </c>
      <c r="CM190" s="44"/>
      <c r="CN190" s="44">
        <v>252.0</v>
      </c>
      <c r="CO190" s="44"/>
      <c r="CP190" s="44"/>
      <c r="CQ190" s="44">
        <v>378.0</v>
      </c>
    </row>
    <row r="191" ht="15.75" customHeight="1">
      <c r="A191" s="44">
        <v>8125.0</v>
      </c>
      <c r="B191" s="44" t="s">
        <v>353</v>
      </c>
      <c r="C191" s="44" t="s">
        <v>659</v>
      </c>
      <c r="D191" s="44">
        <v>242435.0</v>
      </c>
      <c r="E191" s="44">
        <v>239085.0</v>
      </c>
      <c r="F191" s="44">
        <v>155172.0</v>
      </c>
      <c r="G191" s="44">
        <v>123791.0</v>
      </c>
      <c r="H191" s="44">
        <v>3401.0</v>
      </c>
      <c r="I191" s="44">
        <v>3266.0</v>
      </c>
      <c r="J191" s="44">
        <v>151771.0</v>
      </c>
      <c r="K191" s="44">
        <v>120525.0</v>
      </c>
      <c r="L191" s="44">
        <v>46334.0</v>
      </c>
      <c r="M191" s="44">
        <v>48454.0</v>
      </c>
      <c r="N191" s="44">
        <v>21795.0</v>
      </c>
      <c r="O191" s="44">
        <v>30817.0</v>
      </c>
      <c r="P191" s="44">
        <v>28157.0</v>
      </c>
      <c r="Q191" s="44">
        <v>11247.0</v>
      </c>
      <c r="R191" s="44">
        <v>3863.0</v>
      </c>
      <c r="S191" s="44">
        <v>3523.0</v>
      </c>
      <c r="T191" s="44">
        <v>19561.0</v>
      </c>
      <c r="U191" s="44">
        <v>10041.0</v>
      </c>
      <c r="V191" s="44"/>
      <c r="W191" s="44"/>
      <c r="X191" s="44">
        <v>11632.0</v>
      </c>
      <c r="Y191" s="44">
        <v>5202.0</v>
      </c>
      <c r="Z191" s="44">
        <v>5561.0</v>
      </c>
      <c r="AA191" s="44">
        <v>2274.0</v>
      </c>
      <c r="AB191" s="44">
        <v>885.0</v>
      </c>
      <c r="AC191" s="44">
        <v>1135.0</v>
      </c>
      <c r="AD191" s="44">
        <v>1863.0</v>
      </c>
      <c r="AE191" s="44">
        <v>1250.0</v>
      </c>
      <c r="AF191" s="44">
        <v>487.0</v>
      </c>
      <c r="AG191" s="44">
        <v>1374.0</v>
      </c>
      <c r="AH191" s="44">
        <v>887.0</v>
      </c>
      <c r="AI191" s="44">
        <v>764.0</v>
      </c>
      <c r="AJ191" s="44">
        <v>2321.0</v>
      </c>
      <c r="AK191" s="44">
        <v>1285.0</v>
      </c>
      <c r="AL191" s="44">
        <v>2558.0</v>
      </c>
      <c r="AM191" s="44">
        <v>491.0</v>
      </c>
      <c r="AN191" s="44">
        <v>248.0</v>
      </c>
      <c r="AO191" s="44">
        <v>340.0</v>
      </c>
      <c r="AP191" s="44">
        <v>222.0</v>
      </c>
      <c r="AQ191" s="44">
        <v>101.0</v>
      </c>
      <c r="AR191" s="44">
        <v>32.0</v>
      </c>
      <c r="AS191" s="44">
        <v>29.0</v>
      </c>
      <c r="AT191" s="44">
        <v>60.0</v>
      </c>
      <c r="AU191" s="44">
        <v>56.0</v>
      </c>
      <c r="AV191" s="44">
        <v>11.0</v>
      </c>
      <c r="AW191" s="44">
        <v>29.0</v>
      </c>
      <c r="AX191" s="44">
        <v>462.0</v>
      </c>
      <c r="AY191" s="44"/>
      <c r="AZ191" s="44">
        <v>252.0</v>
      </c>
      <c r="BA191" s="44"/>
      <c r="BB191" s="44">
        <v>655.0</v>
      </c>
      <c r="BC191" s="44"/>
      <c r="BD191" s="44">
        <v>462.0</v>
      </c>
      <c r="BE191" s="44"/>
      <c r="BF191" s="44">
        <v>119.0</v>
      </c>
      <c r="BG191" s="44"/>
      <c r="BH191" s="44">
        <v>81.0</v>
      </c>
      <c r="BI191" s="44"/>
      <c r="BJ191" s="44">
        <v>237.0</v>
      </c>
      <c r="BK191" s="44"/>
      <c r="BL191" s="44">
        <v>46.0</v>
      </c>
      <c r="BM191" s="44"/>
      <c r="BN191" s="44">
        <v>207.0</v>
      </c>
      <c r="BO191" s="44"/>
      <c r="BP191" s="44">
        <v>151.0</v>
      </c>
      <c r="BQ191" s="44"/>
      <c r="BR191" s="44">
        <v>103.0</v>
      </c>
      <c r="BS191" s="44"/>
      <c r="BT191" s="44">
        <v>76.0</v>
      </c>
      <c r="BU191" s="44"/>
      <c r="BV191" s="44">
        <v>227.0</v>
      </c>
      <c r="BW191" s="44"/>
      <c r="BX191" s="44">
        <v>215.0</v>
      </c>
      <c r="BY191" s="44"/>
      <c r="BZ191" s="44">
        <v>205.0</v>
      </c>
      <c r="CA191" s="44"/>
      <c r="CB191" s="44">
        <v>117.0</v>
      </c>
      <c r="CC191" s="44"/>
      <c r="CD191" s="44">
        <v>50.0</v>
      </c>
      <c r="CE191" s="44"/>
      <c r="CF191" s="44">
        <v>61.0</v>
      </c>
      <c r="CG191" s="44"/>
      <c r="CH191" s="44">
        <v>213.0</v>
      </c>
      <c r="CI191" s="44"/>
      <c r="CJ191" s="44">
        <v>420.0</v>
      </c>
      <c r="CK191" s="44"/>
      <c r="CL191" s="44">
        <v>232.0</v>
      </c>
      <c r="CM191" s="44"/>
      <c r="CN191" s="44">
        <v>703.0</v>
      </c>
      <c r="CO191" s="44"/>
      <c r="CP191" s="44"/>
      <c r="CQ191" s="44">
        <v>2113.0</v>
      </c>
    </row>
    <row r="192" ht="15.75" customHeight="1">
      <c r="A192" s="44">
        <v>8126.0</v>
      </c>
      <c r="B192" s="44" t="s">
        <v>354</v>
      </c>
      <c r="C192" s="44" t="s">
        <v>659</v>
      </c>
      <c r="D192" s="44">
        <v>82480.0</v>
      </c>
      <c r="E192" s="44">
        <v>82285.0</v>
      </c>
      <c r="F192" s="44">
        <v>51822.0</v>
      </c>
      <c r="G192" s="44">
        <v>42348.0</v>
      </c>
      <c r="H192" s="44">
        <v>857.0</v>
      </c>
      <c r="I192" s="44">
        <v>988.0</v>
      </c>
      <c r="J192" s="44">
        <v>50965.0</v>
      </c>
      <c r="K192" s="44">
        <v>41360.0</v>
      </c>
      <c r="L192" s="44">
        <v>17051.0</v>
      </c>
      <c r="M192" s="44">
        <v>17613.0</v>
      </c>
      <c r="N192" s="44">
        <v>6562.0</v>
      </c>
      <c r="O192" s="44">
        <v>9745.0</v>
      </c>
      <c r="P192" s="44">
        <v>9913.0</v>
      </c>
      <c r="Q192" s="44">
        <v>3958.0</v>
      </c>
      <c r="R192" s="44">
        <v>1261.0</v>
      </c>
      <c r="S192" s="44">
        <v>1484.0</v>
      </c>
      <c r="T192" s="44">
        <v>6074.0</v>
      </c>
      <c r="U192" s="44">
        <v>2930.0</v>
      </c>
      <c r="V192" s="44"/>
      <c r="W192" s="44"/>
      <c r="X192" s="44">
        <v>4274.0</v>
      </c>
      <c r="Y192" s="44">
        <v>1893.0</v>
      </c>
      <c r="Z192" s="44">
        <v>1405.0</v>
      </c>
      <c r="AA192" s="44">
        <v>878.0</v>
      </c>
      <c r="AB192" s="44">
        <v>296.0</v>
      </c>
      <c r="AC192" s="44">
        <v>412.0</v>
      </c>
      <c r="AD192" s="44">
        <v>576.0</v>
      </c>
      <c r="AE192" s="44">
        <v>380.0</v>
      </c>
      <c r="AF192" s="44">
        <v>180.0</v>
      </c>
      <c r="AG192" s="44">
        <v>449.0</v>
      </c>
      <c r="AH192" s="44">
        <v>362.0</v>
      </c>
      <c r="AI192" s="44">
        <v>330.0</v>
      </c>
      <c r="AJ192" s="44">
        <v>457.0</v>
      </c>
      <c r="AK192" s="44">
        <v>224.0</v>
      </c>
      <c r="AL192" s="44">
        <v>741.0</v>
      </c>
      <c r="AM192" s="44">
        <v>160.0</v>
      </c>
      <c r="AN192" s="44">
        <v>62.0</v>
      </c>
      <c r="AO192" s="44">
        <v>97.0</v>
      </c>
      <c r="AP192" s="44">
        <v>84.0</v>
      </c>
      <c r="AQ192" s="44">
        <v>46.0</v>
      </c>
      <c r="AR192" s="44">
        <v>11.0</v>
      </c>
      <c r="AS192" s="44">
        <v>13.0</v>
      </c>
      <c r="AT192" s="44">
        <v>16.0</v>
      </c>
      <c r="AU192" s="44">
        <v>8.0</v>
      </c>
      <c r="AV192" s="44">
        <v>4.0</v>
      </c>
      <c r="AW192" s="44">
        <v>16.0</v>
      </c>
      <c r="AX192" s="44">
        <v>132.0</v>
      </c>
      <c r="AY192" s="44"/>
      <c r="AZ192" s="44">
        <v>74.0</v>
      </c>
      <c r="BA192" s="44"/>
      <c r="BB192" s="44">
        <v>266.0</v>
      </c>
      <c r="BC192" s="44"/>
      <c r="BD192" s="44">
        <v>25.0</v>
      </c>
      <c r="BE192" s="44"/>
      <c r="BF192" s="44">
        <v>39.0</v>
      </c>
      <c r="BG192" s="44"/>
      <c r="BH192" s="44">
        <v>20.0</v>
      </c>
      <c r="BI192" s="44"/>
      <c r="BJ192" s="44">
        <v>93.0</v>
      </c>
      <c r="BK192" s="44"/>
      <c r="BL192" s="44">
        <v>6.0</v>
      </c>
      <c r="BM192" s="44"/>
      <c r="BN192" s="44">
        <v>65.0</v>
      </c>
      <c r="BO192" s="44"/>
      <c r="BP192" s="44">
        <v>46.0</v>
      </c>
      <c r="BQ192" s="44"/>
      <c r="BR192" s="44">
        <v>37.0</v>
      </c>
      <c r="BS192" s="44"/>
      <c r="BT192" s="44">
        <v>37.0</v>
      </c>
      <c r="BU192" s="44"/>
      <c r="BV192" s="44">
        <v>76.0</v>
      </c>
      <c r="BW192" s="44"/>
      <c r="BX192" s="44">
        <v>100.0</v>
      </c>
      <c r="BY192" s="44"/>
      <c r="BZ192" s="44">
        <v>53.0</v>
      </c>
      <c r="CA192" s="44"/>
      <c r="CB192" s="44">
        <v>43.0</v>
      </c>
      <c r="CC192" s="44"/>
      <c r="CD192" s="44">
        <v>19.0</v>
      </c>
      <c r="CE192" s="44"/>
      <c r="CF192" s="44">
        <v>31.0</v>
      </c>
      <c r="CG192" s="44"/>
      <c r="CH192" s="44">
        <v>79.0</v>
      </c>
      <c r="CI192" s="44"/>
      <c r="CJ192" s="44">
        <v>144.0</v>
      </c>
      <c r="CK192" s="44"/>
      <c r="CL192" s="44">
        <v>78.0</v>
      </c>
      <c r="CM192" s="44"/>
      <c r="CN192" s="44">
        <v>173.0</v>
      </c>
      <c r="CO192" s="44"/>
      <c r="CP192" s="44"/>
      <c r="CQ192" s="44">
        <v>724.0</v>
      </c>
    </row>
    <row r="193" ht="15.75" customHeight="1">
      <c r="A193" s="44">
        <v>8127.0</v>
      </c>
      <c r="B193" s="44" t="s">
        <v>355</v>
      </c>
      <c r="C193" s="44" t="s">
        <v>659</v>
      </c>
      <c r="D193" s="44">
        <v>143275.0</v>
      </c>
      <c r="E193" s="44">
        <v>141514.0</v>
      </c>
      <c r="F193" s="44">
        <v>86854.0</v>
      </c>
      <c r="G193" s="44">
        <v>68197.0</v>
      </c>
      <c r="H193" s="44">
        <v>1594.0</v>
      </c>
      <c r="I193" s="44">
        <v>1883.0</v>
      </c>
      <c r="J193" s="44">
        <v>85260.0</v>
      </c>
      <c r="K193" s="44">
        <v>66314.0</v>
      </c>
      <c r="L193" s="44">
        <v>26184.0</v>
      </c>
      <c r="M193" s="44">
        <v>25490.0</v>
      </c>
      <c r="N193" s="44">
        <v>11966.0</v>
      </c>
      <c r="O193" s="44">
        <v>16034.0</v>
      </c>
      <c r="P193" s="44">
        <v>18248.0</v>
      </c>
      <c r="Q193" s="44">
        <v>8112.0</v>
      </c>
      <c r="R193" s="44">
        <v>2472.0</v>
      </c>
      <c r="S193" s="44">
        <v>2353.0</v>
      </c>
      <c r="T193" s="44">
        <v>9753.0</v>
      </c>
      <c r="U193" s="44">
        <v>4771.0</v>
      </c>
      <c r="V193" s="44"/>
      <c r="W193" s="44"/>
      <c r="X193" s="44">
        <v>6406.0</v>
      </c>
      <c r="Y193" s="44">
        <v>2955.0</v>
      </c>
      <c r="Z193" s="44">
        <v>1863.0</v>
      </c>
      <c r="AA193" s="44">
        <v>1312.0</v>
      </c>
      <c r="AB193" s="44">
        <v>492.0</v>
      </c>
      <c r="AC193" s="44">
        <v>723.0</v>
      </c>
      <c r="AD193" s="44">
        <v>931.0</v>
      </c>
      <c r="AE193" s="44">
        <v>657.0</v>
      </c>
      <c r="AF193" s="44">
        <v>190.0</v>
      </c>
      <c r="AG193" s="44">
        <v>521.0</v>
      </c>
      <c r="AH193" s="44">
        <v>525.0</v>
      </c>
      <c r="AI193" s="44">
        <v>475.0</v>
      </c>
      <c r="AJ193" s="44">
        <v>1723.0</v>
      </c>
      <c r="AK193" s="44">
        <v>916.0</v>
      </c>
      <c r="AL193" s="44">
        <v>1448.0</v>
      </c>
      <c r="AM193" s="44">
        <v>306.0</v>
      </c>
      <c r="AN193" s="44">
        <v>108.0</v>
      </c>
      <c r="AO193" s="44">
        <v>180.0</v>
      </c>
      <c r="AP193" s="44">
        <v>119.0</v>
      </c>
      <c r="AQ193" s="44">
        <v>84.0</v>
      </c>
      <c r="AR193" s="44">
        <v>17.0</v>
      </c>
      <c r="AS193" s="44">
        <v>40.0</v>
      </c>
      <c r="AT193" s="44">
        <v>48.0</v>
      </c>
      <c r="AU193" s="44">
        <v>60.0</v>
      </c>
      <c r="AV193" s="44">
        <v>9.0</v>
      </c>
      <c r="AW193" s="44">
        <v>49.0</v>
      </c>
      <c r="AX193" s="44">
        <v>176.0</v>
      </c>
      <c r="AY193" s="44"/>
      <c r="AZ193" s="44">
        <v>156.0</v>
      </c>
      <c r="BA193" s="44"/>
      <c r="BB193" s="44">
        <v>412.0</v>
      </c>
      <c r="BC193" s="44"/>
      <c r="BD193" s="44">
        <v>79.0</v>
      </c>
      <c r="BE193" s="44"/>
      <c r="BF193" s="44">
        <v>74.0</v>
      </c>
      <c r="BG193" s="44"/>
      <c r="BH193" s="44">
        <v>44.0</v>
      </c>
      <c r="BI193" s="44"/>
      <c r="BJ193" s="44">
        <v>145.0</v>
      </c>
      <c r="BK193" s="44"/>
      <c r="BL193" s="44">
        <v>25.0</v>
      </c>
      <c r="BM193" s="44"/>
      <c r="BN193" s="44">
        <v>108.0</v>
      </c>
      <c r="BO193" s="44"/>
      <c r="BP193" s="44">
        <v>72.0</v>
      </c>
      <c r="BQ193" s="44"/>
      <c r="BR193" s="44">
        <v>81.0</v>
      </c>
      <c r="BS193" s="44"/>
      <c r="BT193" s="44">
        <v>63.0</v>
      </c>
      <c r="BU193" s="44"/>
      <c r="BV193" s="44">
        <v>151.0</v>
      </c>
      <c r="BW193" s="44"/>
      <c r="BX193" s="44">
        <v>115.0</v>
      </c>
      <c r="BY193" s="44"/>
      <c r="BZ193" s="44">
        <v>102.0</v>
      </c>
      <c r="CA193" s="44"/>
      <c r="CB193" s="44">
        <v>78.0</v>
      </c>
      <c r="CC193" s="44"/>
      <c r="CD193" s="44">
        <v>17.0</v>
      </c>
      <c r="CE193" s="44"/>
      <c r="CF193" s="44">
        <v>46.0</v>
      </c>
      <c r="CG193" s="44"/>
      <c r="CH193" s="44">
        <v>98.0</v>
      </c>
      <c r="CI193" s="44"/>
      <c r="CJ193" s="44">
        <v>217.0</v>
      </c>
      <c r="CK193" s="44"/>
      <c r="CL193" s="44">
        <v>133.0</v>
      </c>
      <c r="CM193" s="44"/>
      <c r="CN193" s="44">
        <v>366.0</v>
      </c>
      <c r="CO193" s="44"/>
      <c r="CP193" s="44"/>
      <c r="CQ193" s="44">
        <v>1276.0</v>
      </c>
    </row>
    <row r="194" ht="15.75" customHeight="1">
      <c r="A194" s="44">
        <v>8128.0</v>
      </c>
      <c r="B194" s="44" t="s">
        <v>356</v>
      </c>
      <c r="C194" s="44" t="s">
        <v>659</v>
      </c>
      <c r="D194" s="44">
        <v>101414.0</v>
      </c>
      <c r="E194" s="44">
        <v>103283.0</v>
      </c>
      <c r="F194" s="44">
        <v>67155.0</v>
      </c>
      <c r="G194" s="44">
        <v>59300.0</v>
      </c>
      <c r="H194" s="44">
        <v>1544.0</v>
      </c>
      <c r="I194" s="44">
        <v>1809.0</v>
      </c>
      <c r="J194" s="44">
        <v>65611.0</v>
      </c>
      <c r="K194" s="44">
        <v>57491.0</v>
      </c>
      <c r="L194" s="44">
        <v>26034.0</v>
      </c>
      <c r="M194" s="44">
        <v>28310.0</v>
      </c>
      <c r="N194" s="44">
        <v>8635.0</v>
      </c>
      <c r="O194" s="44">
        <v>12033.0</v>
      </c>
      <c r="P194" s="44">
        <v>11369.0</v>
      </c>
      <c r="Q194" s="44">
        <v>4476.0</v>
      </c>
      <c r="R194" s="44">
        <v>1554.0</v>
      </c>
      <c r="S194" s="44">
        <v>1779.0</v>
      </c>
      <c r="T194" s="44">
        <v>7056.0</v>
      </c>
      <c r="U194" s="44">
        <v>3894.0</v>
      </c>
      <c r="V194" s="44"/>
      <c r="W194" s="44"/>
      <c r="X194" s="44">
        <v>3486.0</v>
      </c>
      <c r="Y194" s="44">
        <v>1601.0</v>
      </c>
      <c r="Z194" s="44">
        <v>1840.0</v>
      </c>
      <c r="AA194" s="44">
        <v>1289.0</v>
      </c>
      <c r="AB194" s="44">
        <v>358.0</v>
      </c>
      <c r="AC194" s="44">
        <v>576.0</v>
      </c>
      <c r="AD194" s="44">
        <v>680.0</v>
      </c>
      <c r="AE194" s="44">
        <v>516.0</v>
      </c>
      <c r="AF194" s="44">
        <v>139.0</v>
      </c>
      <c r="AG194" s="44">
        <v>493.0</v>
      </c>
      <c r="AH194" s="44">
        <v>454.0</v>
      </c>
      <c r="AI194" s="44">
        <v>487.0</v>
      </c>
      <c r="AJ194" s="44">
        <v>1035.0</v>
      </c>
      <c r="AK194" s="44">
        <v>735.0</v>
      </c>
      <c r="AL194" s="44">
        <v>970.0</v>
      </c>
      <c r="AM194" s="44">
        <v>222.0</v>
      </c>
      <c r="AN194" s="44">
        <v>99.0</v>
      </c>
      <c r="AO194" s="44">
        <v>116.0</v>
      </c>
      <c r="AP194" s="44">
        <v>110.0</v>
      </c>
      <c r="AQ194" s="44">
        <v>62.0</v>
      </c>
      <c r="AR194" s="44">
        <v>7.0</v>
      </c>
      <c r="AS194" s="44">
        <v>8.0</v>
      </c>
      <c r="AT194" s="44">
        <v>8.0</v>
      </c>
      <c r="AU194" s="44">
        <v>22.0</v>
      </c>
      <c r="AV194" s="44">
        <v>7.0</v>
      </c>
      <c r="AW194" s="44">
        <v>14.0</v>
      </c>
      <c r="AX194" s="44">
        <v>173.0</v>
      </c>
      <c r="AY194" s="44"/>
      <c r="AZ194" s="44">
        <v>112.0</v>
      </c>
      <c r="BA194" s="44"/>
      <c r="BB194" s="44">
        <v>131.0</v>
      </c>
      <c r="BC194" s="44"/>
      <c r="BD194" s="44">
        <v>37.0</v>
      </c>
      <c r="BE194" s="44"/>
      <c r="BF194" s="44">
        <v>40.0</v>
      </c>
      <c r="BG194" s="44"/>
      <c r="BH194" s="44">
        <v>27.0</v>
      </c>
      <c r="BI194" s="44"/>
      <c r="BJ194" s="44">
        <v>98.0</v>
      </c>
      <c r="BK194" s="44"/>
      <c r="BL194" s="44">
        <v>13.0</v>
      </c>
      <c r="BM194" s="44"/>
      <c r="BN194" s="44">
        <v>97.0</v>
      </c>
      <c r="BO194" s="44"/>
      <c r="BP194" s="44">
        <v>51.0</v>
      </c>
      <c r="BQ194" s="44"/>
      <c r="BR194" s="44">
        <v>42.0</v>
      </c>
      <c r="BS194" s="44"/>
      <c r="BT194" s="44">
        <v>40.0</v>
      </c>
      <c r="BU194" s="44"/>
      <c r="BV194" s="44">
        <v>109.0</v>
      </c>
      <c r="BW194" s="44"/>
      <c r="BX194" s="44">
        <v>82.0</v>
      </c>
      <c r="BY194" s="44"/>
      <c r="BZ194" s="44">
        <v>76.0</v>
      </c>
      <c r="CA194" s="44"/>
      <c r="CB194" s="44">
        <v>47.0</v>
      </c>
      <c r="CC194" s="44"/>
      <c r="CD194" s="44">
        <v>14.0</v>
      </c>
      <c r="CE194" s="44"/>
      <c r="CF194" s="44">
        <v>21.0</v>
      </c>
      <c r="CG194" s="44"/>
      <c r="CH194" s="44">
        <v>63.0</v>
      </c>
      <c r="CI194" s="44"/>
      <c r="CJ194" s="44">
        <v>157.0</v>
      </c>
      <c r="CK194" s="44"/>
      <c r="CL194" s="44">
        <v>98.0</v>
      </c>
      <c r="CM194" s="44"/>
      <c r="CN194" s="44">
        <v>242.0</v>
      </c>
      <c r="CO194" s="44"/>
      <c r="CP194" s="44"/>
      <c r="CQ194" s="44">
        <v>858.0</v>
      </c>
    </row>
    <row r="195" ht="15.75" customHeight="1">
      <c r="A195" s="44">
        <v>8135.0</v>
      </c>
      <c r="B195" s="44" t="s">
        <v>357</v>
      </c>
      <c r="C195" s="44" t="s">
        <v>659</v>
      </c>
      <c r="D195" s="44">
        <v>93726.0</v>
      </c>
      <c r="E195" s="44">
        <v>95219.0</v>
      </c>
      <c r="F195" s="44">
        <v>54670.0</v>
      </c>
      <c r="G195" s="44">
        <v>44594.0</v>
      </c>
      <c r="H195" s="44">
        <v>1144.0</v>
      </c>
      <c r="I195" s="44">
        <v>983.0</v>
      </c>
      <c r="J195" s="44">
        <v>53526.0</v>
      </c>
      <c r="K195" s="44">
        <v>43611.0</v>
      </c>
      <c r="L195" s="44">
        <v>18605.0</v>
      </c>
      <c r="M195" s="44">
        <v>18133.0</v>
      </c>
      <c r="N195" s="44">
        <v>8335.0</v>
      </c>
      <c r="O195" s="44">
        <v>10735.0</v>
      </c>
      <c r="P195" s="44">
        <v>10740.0</v>
      </c>
      <c r="Q195" s="44">
        <v>4644.0</v>
      </c>
      <c r="R195" s="44">
        <v>1570.0</v>
      </c>
      <c r="S195" s="44">
        <v>1518.0</v>
      </c>
      <c r="T195" s="44">
        <v>5471.0</v>
      </c>
      <c r="U195" s="44">
        <v>3252.0</v>
      </c>
      <c r="V195" s="44"/>
      <c r="W195" s="44"/>
      <c r="X195" s="44">
        <v>2477.0</v>
      </c>
      <c r="Y195" s="44">
        <v>1040.0</v>
      </c>
      <c r="Z195" s="44">
        <v>1676.0</v>
      </c>
      <c r="AA195" s="44">
        <v>950.0</v>
      </c>
      <c r="AB195" s="44">
        <v>321.0</v>
      </c>
      <c r="AC195" s="44">
        <v>440.0</v>
      </c>
      <c r="AD195" s="44">
        <v>572.0</v>
      </c>
      <c r="AE195" s="44">
        <v>438.0</v>
      </c>
      <c r="AF195" s="44">
        <v>101.0</v>
      </c>
      <c r="AG195" s="44">
        <v>277.0</v>
      </c>
      <c r="AH195" s="44">
        <v>300.0</v>
      </c>
      <c r="AI195" s="44">
        <v>275.0</v>
      </c>
      <c r="AJ195" s="44">
        <v>740.0</v>
      </c>
      <c r="AK195" s="44">
        <v>510.0</v>
      </c>
      <c r="AL195" s="44">
        <v>865.0</v>
      </c>
      <c r="AM195" s="44">
        <v>156.0</v>
      </c>
      <c r="AN195" s="44">
        <v>78.0</v>
      </c>
      <c r="AO195" s="44">
        <v>108.0</v>
      </c>
      <c r="AP195" s="44">
        <v>82.0</v>
      </c>
      <c r="AQ195" s="44">
        <v>27.0</v>
      </c>
      <c r="AR195" s="44">
        <v>61.0</v>
      </c>
      <c r="AS195" s="44">
        <v>94.0</v>
      </c>
      <c r="AT195" s="44">
        <v>27.0</v>
      </c>
      <c r="AU195" s="44">
        <v>26.0</v>
      </c>
      <c r="AV195" s="44">
        <v>5.0</v>
      </c>
      <c r="AW195" s="44">
        <v>11.0</v>
      </c>
      <c r="AX195" s="44">
        <v>123.0</v>
      </c>
      <c r="AY195" s="44"/>
      <c r="AZ195" s="44">
        <v>90.0</v>
      </c>
      <c r="BA195" s="44"/>
      <c r="BB195" s="44">
        <v>160.0</v>
      </c>
      <c r="BC195" s="44"/>
      <c r="BD195" s="44">
        <v>39.0</v>
      </c>
      <c r="BE195" s="44"/>
      <c r="BF195" s="44">
        <v>44.0</v>
      </c>
      <c r="BG195" s="44"/>
      <c r="BH195" s="44">
        <v>21.0</v>
      </c>
      <c r="BI195" s="44"/>
      <c r="BJ195" s="44">
        <v>95.0</v>
      </c>
      <c r="BK195" s="44"/>
      <c r="BL195" s="44">
        <v>19.0</v>
      </c>
      <c r="BM195" s="44"/>
      <c r="BN195" s="44">
        <v>69.0</v>
      </c>
      <c r="BO195" s="44"/>
      <c r="BP195" s="44">
        <v>43.0</v>
      </c>
      <c r="BQ195" s="44"/>
      <c r="BR195" s="44">
        <v>33.0</v>
      </c>
      <c r="BS195" s="44"/>
      <c r="BT195" s="44">
        <v>28.0</v>
      </c>
      <c r="BU195" s="44"/>
      <c r="BV195" s="44">
        <v>72.0</v>
      </c>
      <c r="BW195" s="44"/>
      <c r="BX195" s="44">
        <v>73.0</v>
      </c>
      <c r="BY195" s="44"/>
      <c r="BZ195" s="44">
        <v>56.0</v>
      </c>
      <c r="CA195" s="44"/>
      <c r="CB195" s="44">
        <v>34.0</v>
      </c>
      <c r="CC195" s="44"/>
      <c r="CD195" s="44">
        <v>13.0</v>
      </c>
      <c r="CE195" s="44"/>
      <c r="CF195" s="44">
        <v>28.0</v>
      </c>
      <c r="CG195" s="44"/>
      <c r="CH195" s="44">
        <v>57.0</v>
      </c>
      <c r="CI195" s="44"/>
      <c r="CJ195" s="44">
        <v>141.0</v>
      </c>
      <c r="CK195" s="44"/>
      <c r="CL195" s="44">
        <v>58.0</v>
      </c>
      <c r="CM195" s="44"/>
      <c r="CN195" s="44">
        <v>204.0</v>
      </c>
      <c r="CO195" s="44"/>
      <c r="CP195" s="44"/>
      <c r="CQ195" s="44">
        <v>977.0</v>
      </c>
    </row>
    <row r="196" ht="15.75" customHeight="1">
      <c r="A196" s="44">
        <v>8136.0</v>
      </c>
      <c r="B196" s="44" t="s">
        <v>358</v>
      </c>
      <c r="C196" s="44" t="s">
        <v>659</v>
      </c>
      <c r="D196" s="44">
        <v>231322.0</v>
      </c>
      <c r="E196" s="44">
        <v>230415.0</v>
      </c>
      <c r="F196" s="44">
        <v>145645.0</v>
      </c>
      <c r="G196" s="44">
        <v>116074.0</v>
      </c>
      <c r="H196" s="44">
        <v>3025.0</v>
      </c>
      <c r="I196" s="44">
        <v>3228.0</v>
      </c>
      <c r="J196" s="44">
        <v>142620.0</v>
      </c>
      <c r="K196" s="44">
        <v>112846.0</v>
      </c>
      <c r="L196" s="44">
        <v>54654.0</v>
      </c>
      <c r="M196" s="44">
        <v>54057.0</v>
      </c>
      <c r="N196" s="44">
        <v>18996.0</v>
      </c>
      <c r="O196" s="44">
        <v>24869.0</v>
      </c>
      <c r="P196" s="44">
        <v>28068.0</v>
      </c>
      <c r="Q196" s="44">
        <v>10913.0</v>
      </c>
      <c r="R196" s="44">
        <v>4063.0</v>
      </c>
      <c r="S196" s="44">
        <v>3397.0</v>
      </c>
      <c r="T196" s="44">
        <v>14234.0</v>
      </c>
      <c r="U196" s="44">
        <v>7846.0</v>
      </c>
      <c r="V196" s="44"/>
      <c r="W196" s="44"/>
      <c r="X196" s="44">
        <v>7742.0</v>
      </c>
      <c r="Y196" s="44">
        <v>3123.0</v>
      </c>
      <c r="Z196" s="44">
        <v>3939.0</v>
      </c>
      <c r="AA196" s="44">
        <v>2127.0</v>
      </c>
      <c r="AB196" s="44">
        <v>851.0</v>
      </c>
      <c r="AC196" s="44">
        <v>1081.0</v>
      </c>
      <c r="AD196" s="44">
        <v>1545.0</v>
      </c>
      <c r="AE196" s="44">
        <v>986.0</v>
      </c>
      <c r="AF196" s="44">
        <v>241.0</v>
      </c>
      <c r="AG196" s="44">
        <v>861.0</v>
      </c>
      <c r="AH196" s="44">
        <v>749.0</v>
      </c>
      <c r="AI196" s="44">
        <v>587.0</v>
      </c>
      <c r="AJ196" s="44">
        <v>878.0</v>
      </c>
      <c r="AK196" s="44">
        <v>441.0</v>
      </c>
      <c r="AL196" s="44">
        <v>2289.0</v>
      </c>
      <c r="AM196" s="44">
        <v>436.0</v>
      </c>
      <c r="AN196" s="44">
        <v>193.0</v>
      </c>
      <c r="AO196" s="44">
        <v>241.0</v>
      </c>
      <c r="AP196" s="44">
        <v>232.0</v>
      </c>
      <c r="AQ196" s="44">
        <v>109.0</v>
      </c>
      <c r="AR196" s="44">
        <v>23.0</v>
      </c>
      <c r="AS196" s="44">
        <v>31.0</v>
      </c>
      <c r="AT196" s="44">
        <v>68.0</v>
      </c>
      <c r="AU196" s="44">
        <v>66.0</v>
      </c>
      <c r="AV196" s="44">
        <v>12.0</v>
      </c>
      <c r="AW196" s="44">
        <v>41.0</v>
      </c>
      <c r="AX196" s="44">
        <v>324.0</v>
      </c>
      <c r="AY196" s="44"/>
      <c r="AZ196" s="44">
        <v>206.0</v>
      </c>
      <c r="BA196" s="44"/>
      <c r="BB196" s="44">
        <v>310.0</v>
      </c>
      <c r="BC196" s="44"/>
      <c r="BD196" s="44">
        <v>212.0</v>
      </c>
      <c r="BE196" s="44"/>
      <c r="BF196" s="44">
        <v>127.0</v>
      </c>
      <c r="BG196" s="44"/>
      <c r="BH196" s="44">
        <v>63.0</v>
      </c>
      <c r="BI196" s="44"/>
      <c r="BJ196" s="44">
        <v>243.0</v>
      </c>
      <c r="BK196" s="44"/>
      <c r="BL196" s="44">
        <v>29.0</v>
      </c>
      <c r="BM196" s="44"/>
      <c r="BN196" s="44">
        <v>133.0</v>
      </c>
      <c r="BO196" s="44"/>
      <c r="BP196" s="44">
        <v>98.0</v>
      </c>
      <c r="BQ196" s="44"/>
      <c r="BR196" s="44">
        <v>91.0</v>
      </c>
      <c r="BS196" s="44"/>
      <c r="BT196" s="44">
        <v>79.0</v>
      </c>
      <c r="BU196" s="44"/>
      <c r="BV196" s="44">
        <v>191.0</v>
      </c>
      <c r="BW196" s="44"/>
      <c r="BX196" s="44">
        <v>203.0</v>
      </c>
      <c r="BY196" s="44"/>
      <c r="BZ196" s="44">
        <v>164.0</v>
      </c>
      <c r="CA196" s="44"/>
      <c r="CB196" s="44">
        <v>84.0</v>
      </c>
      <c r="CC196" s="44"/>
      <c r="CD196" s="44">
        <v>32.0</v>
      </c>
      <c r="CE196" s="44"/>
      <c r="CF196" s="44">
        <v>82.0</v>
      </c>
      <c r="CG196" s="44"/>
      <c r="CH196" s="44">
        <v>152.0</v>
      </c>
      <c r="CI196" s="44"/>
      <c r="CJ196" s="44">
        <v>288.0</v>
      </c>
      <c r="CK196" s="44"/>
      <c r="CL196" s="44">
        <v>151.0</v>
      </c>
      <c r="CM196" s="44"/>
      <c r="CN196" s="44">
        <v>581.0</v>
      </c>
      <c r="CO196" s="44"/>
      <c r="CP196" s="44"/>
      <c r="CQ196" s="44">
        <v>1634.0</v>
      </c>
    </row>
    <row r="197" ht="15.75" customHeight="1">
      <c r="A197" s="44">
        <v>8211.0</v>
      </c>
      <c r="B197" s="44" t="s">
        <v>359</v>
      </c>
      <c r="C197" s="44" t="s">
        <v>659</v>
      </c>
      <c r="D197" s="44">
        <v>38487.0</v>
      </c>
      <c r="E197" s="44">
        <v>39257.0</v>
      </c>
      <c r="F197" s="44">
        <v>23731.0</v>
      </c>
      <c r="G197" s="44">
        <v>18657.0</v>
      </c>
      <c r="H197" s="44">
        <v>328.0</v>
      </c>
      <c r="I197" s="44">
        <v>273.0</v>
      </c>
      <c r="J197" s="44">
        <v>23403.0</v>
      </c>
      <c r="K197" s="44">
        <v>18384.0</v>
      </c>
      <c r="L197" s="44">
        <v>7488.0</v>
      </c>
      <c r="M197" s="44">
        <v>7035.0</v>
      </c>
      <c r="N197" s="44">
        <v>2884.0</v>
      </c>
      <c r="O197" s="44">
        <v>4403.0</v>
      </c>
      <c r="P197" s="44">
        <v>6027.0</v>
      </c>
      <c r="Q197" s="44">
        <v>2464.0</v>
      </c>
      <c r="R197" s="44">
        <v>611.0</v>
      </c>
      <c r="S197" s="44">
        <v>533.0</v>
      </c>
      <c r="T197" s="44">
        <v>2235.0</v>
      </c>
      <c r="U197" s="44">
        <v>1665.0</v>
      </c>
      <c r="V197" s="44"/>
      <c r="W197" s="44"/>
      <c r="X197" s="44">
        <v>1775.0</v>
      </c>
      <c r="Y197" s="44">
        <v>1089.0</v>
      </c>
      <c r="Z197" s="44">
        <v>570.0</v>
      </c>
      <c r="AA197" s="44">
        <v>330.0</v>
      </c>
      <c r="AB197" s="44">
        <v>108.0</v>
      </c>
      <c r="AC197" s="44">
        <v>143.0</v>
      </c>
      <c r="AD197" s="44">
        <v>270.0</v>
      </c>
      <c r="AE197" s="44">
        <v>216.0</v>
      </c>
      <c r="AF197" s="44">
        <v>17.0</v>
      </c>
      <c r="AG197" s="44">
        <v>64.0</v>
      </c>
      <c r="AH197" s="44">
        <v>92.0</v>
      </c>
      <c r="AI197" s="44">
        <v>79.0</v>
      </c>
      <c r="AJ197" s="44">
        <v>112.0</v>
      </c>
      <c r="AK197" s="44">
        <v>63.0</v>
      </c>
      <c r="AL197" s="44">
        <v>346.0</v>
      </c>
      <c r="AM197" s="44">
        <v>80.0</v>
      </c>
      <c r="AN197" s="44">
        <v>40.0</v>
      </c>
      <c r="AO197" s="44">
        <v>44.0</v>
      </c>
      <c r="AP197" s="44">
        <v>46.0</v>
      </c>
      <c r="AQ197" s="44">
        <v>6.0</v>
      </c>
      <c r="AR197" s="44">
        <v>5.0</v>
      </c>
      <c r="AS197" s="44">
        <v>7.0</v>
      </c>
      <c r="AT197" s="44">
        <v>2.0</v>
      </c>
      <c r="AU197" s="44">
        <v>3.0</v>
      </c>
      <c r="AV197" s="44">
        <v>1.0</v>
      </c>
      <c r="AW197" s="44">
        <v>3.0</v>
      </c>
      <c r="AX197" s="44">
        <v>51.0</v>
      </c>
      <c r="AY197" s="44"/>
      <c r="AZ197" s="44">
        <v>33.0</v>
      </c>
      <c r="BA197" s="44"/>
      <c r="BB197" s="44">
        <v>47.0</v>
      </c>
      <c r="BC197" s="44"/>
      <c r="BD197" s="44">
        <v>19.0</v>
      </c>
      <c r="BE197" s="44"/>
      <c r="BF197" s="44">
        <v>23.0</v>
      </c>
      <c r="BG197" s="44"/>
      <c r="BH197" s="44">
        <v>14.0</v>
      </c>
      <c r="BI197" s="44"/>
      <c r="BJ197" s="44">
        <v>97.0</v>
      </c>
      <c r="BK197" s="44"/>
      <c r="BL197" s="44">
        <v>6.0</v>
      </c>
      <c r="BM197" s="44"/>
      <c r="BN197" s="44">
        <v>21.0</v>
      </c>
      <c r="BO197" s="44"/>
      <c r="BP197" s="44">
        <v>16.0</v>
      </c>
      <c r="BQ197" s="44"/>
      <c r="BR197" s="44">
        <v>16.0</v>
      </c>
      <c r="BS197" s="44"/>
      <c r="BT197" s="44">
        <v>15.0</v>
      </c>
      <c r="BU197" s="44"/>
      <c r="BV197" s="44">
        <v>15.0</v>
      </c>
      <c r="BW197" s="44"/>
      <c r="BX197" s="44">
        <v>27.0</v>
      </c>
      <c r="BY197" s="44"/>
      <c r="BZ197" s="44">
        <v>52.0</v>
      </c>
      <c r="CA197" s="44"/>
      <c r="CB197" s="44">
        <v>24.0</v>
      </c>
      <c r="CC197" s="44"/>
      <c r="CD197" s="44">
        <v>8.0</v>
      </c>
      <c r="CE197" s="44"/>
      <c r="CF197" s="44">
        <v>16.0</v>
      </c>
      <c r="CG197" s="44"/>
      <c r="CH197" s="44">
        <v>38.0</v>
      </c>
      <c r="CI197" s="44"/>
      <c r="CJ197" s="44">
        <v>47.0</v>
      </c>
      <c r="CK197" s="44"/>
      <c r="CL197" s="44">
        <v>35.0</v>
      </c>
      <c r="CM197" s="44"/>
      <c r="CN197" s="44">
        <v>154.0</v>
      </c>
      <c r="CO197" s="44"/>
      <c r="CP197" s="44"/>
      <c r="CQ197" s="44">
        <v>157.0</v>
      </c>
    </row>
    <row r="198" ht="15.75" customHeight="1">
      <c r="A198" s="44">
        <v>8212.0</v>
      </c>
      <c r="B198" s="44" t="s">
        <v>360</v>
      </c>
      <c r="C198" s="44" t="s">
        <v>659</v>
      </c>
      <c r="D198" s="44">
        <v>209516.0</v>
      </c>
      <c r="E198" s="44">
        <v>207006.0</v>
      </c>
      <c r="F198" s="44">
        <v>135402.0</v>
      </c>
      <c r="G198" s="44">
        <v>101277.0</v>
      </c>
      <c r="H198" s="44">
        <v>1346.0</v>
      </c>
      <c r="I198" s="44">
        <v>1071.0</v>
      </c>
      <c r="J198" s="44">
        <v>134056.0</v>
      </c>
      <c r="K198" s="44">
        <v>100206.0</v>
      </c>
      <c r="L198" s="44">
        <v>28275.0</v>
      </c>
      <c r="M198" s="44">
        <v>28839.0</v>
      </c>
      <c r="N198" s="44">
        <v>18182.0</v>
      </c>
      <c r="O198" s="44">
        <v>25595.0</v>
      </c>
      <c r="P198" s="44">
        <v>42429.0</v>
      </c>
      <c r="Q198" s="44">
        <v>19266.0</v>
      </c>
      <c r="R198" s="44">
        <v>6760.0</v>
      </c>
      <c r="S198" s="44">
        <v>5328.0</v>
      </c>
      <c r="T198" s="44">
        <v>10787.0</v>
      </c>
      <c r="U198" s="44">
        <v>7961.0</v>
      </c>
      <c r="V198" s="44"/>
      <c r="W198" s="44"/>
      <c r="X198" s="44">
        <v>8352.0</v>
      </c>
      <c r="Y198" s="44">
        <v>4665.0</v>
      </c>
      <c r="Z198" s="44">
        <v>1560.0</v>
      </c>
      <c r="AA198" s="44">
        <v>969.0</v>
      </c>
      <c r="AB198" s="44">
        <v>1305.0</v>
      </c>
      <c r="AC198" s="44">
        <v>2950.0</v>
      </c>
      <c r="AD198" s="44">
        <v>1694.0</v>
      </c>
      <c r="AE198" s="44">
        <v>960.0</v>
      </c>
      <c r="AF198" s="44">
        <v>99.0</v>
      </c>
      <c r="AG198" s="44">
        <v>363.0</v>
      </c>
      <c r="AH198" s="44">
        <v>362.0</v>
      </c>
      <c r="AI198" s="44">
        <v>343.0</v>
      </c>
      <c r="AJ198" s="44">
        <v>1111.0</v>
      </c>
      <c r="AK198" s="44">
        <v>563.0</v>
      </c>
      <c r="AL198" s="44">
        <v>5445.0</v>
      </c>
      <c r="AM198" s="44">
        <v>1199.0</v>
      </c>
      <c r="AN198" s="44">
        <v>110.0</v>
      </c>
      <c r="AO198" s="44">
        <v>140.0</v>
      </c>
      <c r="AP198" s="44">
        <v>84.0</v>
      </c>
      <c r="AQ198" s="44">
        <v>36.0</v>
      </c>
      <c r="AR198" s="44">
        <v>33.0</v>
      </c>
      <c r="AS198" s="44">
        <v>65.0</v>
      </c>
      <c r="AT198" s="44">
        <v>128.0</v>
      </c>
      <c r="AU198" s="44">
        <v>75.0</v>
      </c>
      <c r="AV198" s="44">
        <v>18.0</v>
      </c>
      <c r="AW198" s="44">
        <v>17.0</v>
      </c>
      <c r="AX198" s="44">
        <v>262.0</v>
      </c>
      <c r="AY198" s="44"/>
      <c r="AZ198" s="44">
        <v>178.0</v>
      </c>
      <c r="BA198" s="44"/>
      <c r="BB198" s="44">
        <v>510.0</v>
      </c>
      <c r="BC198" s="44"/>
      <c r="BD198" s="44">
        <v>171.0</v>
      </c>
      <c r="BE198" s="44"/>
      <c r="BF198" s="44">
        <v>162.0</v>
      </c>
      <c r="BG198" s="44"/>
      <c r="BH198" s="44">
        <v>72.0</v>
      </c>
      <c r="BI198" s="44"/>
      <c r="BJ198" s="44">
        <v>904.0</v>
      </c>
      <c r="BK198" s="44"/>
      <c r="BL198" s="44">
        <v>15.0</v>
      </c>
      <c r="BM198" s="44"/>
      <c r="BN198" s="44">
        <v>113.0</v>
      </c>
      <c r="BO198" s="44"/>
      <c r="BP198" s="44">
        <v>67.0</v>
      </c>
      <c r="BQ198" s="44"/>
      <c r="BR198" s="44">
        <v>81.0</v>
      </c>
      <c r="BS198" s="44"/>
      <c r="BT198" s="44">
        <v>56.0</v>
      </c>
      <c r="BU198" s="44"/>
      <c r="BV198" s="44">
        <v>148.0</v>
      </c>
      <c r="BW198" s="44"/>
      <c r="BX198" s="44">
        <v>156.0</v>
      </c>
      <c r="BY198" s="44"/>
      <c r="BZ198" s="44">
        <v>212.0</v>
      </c>
      <c r="CA198" s="44"/>
      <c r="CB198" s="44">
        <v>98.0</v>
      </c>
      <c r="CC198" s="44"/>
      <c r="CD198" s="44">
        <v>92.0</v>
      </c>
      <c r="CE198" s="44"/>
      <c r="CF198" s="44">
        <v>172.0</v>
      </c>
      <c r="CG198" s="44"/>
      <c r="CH198" s="44">
        <v>484.0</v>
      </c>
      <c r="CI198" s="44"/>
      <c r="CJ198" s="44">
        <v>263.0</v>
      </c>
      <c r="CK198" s="44"/>
      <c r="CL198" s="44">
        <v>124.0</v>
      </c>
      <c r="CM198" s="44"/>
      <c r="CN198" s="44">
        <v>2982.0</v>
      </c>
      <c r="CO198" s="44"/>
      <c r="CP198" s="44"/>
      <c r="CQ198" s="44">
        <v>872.0</v>
      </c>
    </row>
    <row r="199" ht="15.75" customHeight="1">
      <c r="A199" s="44">
        <v>8215.0</v>
      </c>
      <c r="B199" s="44" t="s">
        <v>361</v>
      </c>
      <c r="C199" s="44" t="s">
        <v>659</v>
      </c>
      <c r="D199" s="44">
        <v>323238.0</v>
      </c>
      <c r="E199" s="44">
        <v>323232.0</v>
      </c>
      <c r="F199" s="44">
        <v>209814.0</v>
      </c>
      <c r="G199" s="44">
        <v>173398.0</v>
      </c>
      <c r="H199" s="44">
        <v>4275.0</v>
      </c>
      <c r="I199" s="44">
        <v>4865.0</v>
      </c>
      <c r="J199" s="44">
        <v>205539.0</v>
      </c>
      <c r="K199" s="44">
        <v>168533.0</v>
      </c>
      <c r="L199" s="44">
        <v>67206.0</v>
      </c>
      <c r="M199" s="44">
        <v>70759.0</v>
      </c>
      <c r="N199" s="44">
        <v>28548.0</v>
      </c>
      <c r="O199" s="44">
        <v>39874.0</v>
      </c>
      <c r="P199" s="44">
        <v>42287.0</v>
      </c>
      <c r="Q199" s="44">
        <v>17574.0</v>
      </c>
      <c r="R199" s="44">
        <v>5241.0</v>
      </c>
      <c r="S199" s="44">
        <v>4990.0</v>
      </c>
      <c r="T199" s="44">
        <v>23146.0</v>
      </c>
      <c r="U199" s="44">
        <v>14325.0</v>
      </c>
      <c r="V199" s="44"/>
      <c r="W199" s="44"/>
      <c r="X199" s="44">
        <v>12965.0</v>
      </c>
      <c r="Y199" s="44">
        <v>5830.0</v>
      </c>
      <c r="Z199" s="44">
        <v>6988.0</v>
      </c>
      <c r="AA199" s="44">
        <v>4066.0</v>
      </c>
      <c r="AB199" s="44">
        <v>1219.0</v>
      </c>
      <c r="AC199" s="44">
        <v>2175.0</v>
      </c>
      <c r="AD199" s="44">
        <v>3103.0</v>
      </c>
      <c r="AE199" s="44">
        <v>1899.0</v>
      </c>
      <c r="AF199" s="44">
        <v>265.0</v>
      </c>
      <c r="AG199" s="44">
        <v>1003.0</v>
      </c>
      <c r="AH199" s="44">
        <v>1104.0</v>
      </c>
      <c r="AI199" s="44">
        <v>969.0</v>
      </c>
      <c r="AJ199" s="44">
        <v>1232.0</v>
      </c>
      <c r="AK199" s="44">
        <v>611.0</v>
      </c>
      <c r="AL199" s="44">
        <v>4197.0</v>
      </c>
      <c r="AM199" s="44">
        <v>884.0</v>
      </c>
      <c r="AN199" s="44">
        <v>291.0</v>
      </c>
      <c r="AO199" s="44">
        <v>479.0</v>
      </c>
      <c r="AP199" s="44">
        <v>221.0</v>
      </c>
      <c r="AQ199" s="44">
        <v>98.0</v>
      </c>
      <c r="AR199" s="44">
        <v>40.0</v>
      </c>
      <c r="AS199" s="44">
        <v>53.0</v>
      </c>
      <c r="AT199" s="44">
        <v>66.0</v>
      </c>
      <c r="AU199" s="44">
        <v>68.0</v>
      </c>
      <c r="AV199" s="44">
        <v>27.0</v>
      </c>
      <c r="AW199" s="44">
        <v>39.0</v>
      </c>
      <c r="AX199" s="44">
        <v>562.0</v>
      </c>
      <c r="AY199" s="44"/>
      <c r="AZ199" s="44">
        <v>337.0</v>
      </c>
      <c r="BA199" s="44"/>
      <c r="BB199" s="44">
        <v>867.0</v>
      </c>
      <c r="BC199" s="44"/>
      <c r="BD199" s="44">
        <v>291.0</v>
      </c>
      <c r="BE199" s="44"/>
      <c r="BF199" s="44">
        <v>178.0</v>
      </c>
      <c r="BG199" s="44"/>
      <c r="BH199" s="44">
        <v>113.0</v>
      </c>
      <c r="BI199" s="44"/>
      <c r="BJ199" s="44">
        <v>443.0</v>
      </c>
      <c r="BK199" s="44"/>
      <c r="BL199" s="44">
        <v>29.0</v>
      </c>
      <c r="BM199" s="44"/>
      <c r="BN199" s="44">
        <v>259.0</v>
      </c>
      <c r="BO199" s="44"/>
      <c r="BP199" s="44">
        <v>184.0</v>
      </c>
      <c r="BQ199" s="44"/>
      <c r="BR199" s="44">
        <v>148.0</v>
      </c>
      <c r="BS199" s="44"/>
      <c r="BT199" s="44">
        <v>134.0</v>
      </c>
      <c r="BU199" s="44"/>
      <c r="BV199" s="44">
        <v>265.0</v>
      </c>
      <c r="BW199" s="44"/>
      <c r="BX199" s="44">
        <v>303.0</v>
      </c>
      <c r="BY199" s="44"/>
      <c r="BZ199" s="44">
        <v>403.0</v>
      </c>
      <c r="CA199" s="44"/>
      <c r="CB199" s="44">
        <v>195.0</v>
      </c>
      <c r="CC199" s="44"/>
      <c r="CD199" s="44">
        <v>56.0</v>
      </c>
      <c r="CE199" s="44"/>
      <c r="CF199" s="44">
        <v>111.0</v>
      </c>
      <c r="CG199" s="44"/>
      <c r="CH199" s="44">
        <v>368.0</v>
      </c>
      <c r="CI199" s="44"/>
      <c r="CJ199" s="44">
        <v>636.0</v>
      </c>
      <c r="CK199" s="44"/>
      <c r="CL199" s="44">
        <v>304.0</v>
      </c>
      <c r="CM199" s="44"/>
      <c r="CN199" s="44">
        <v>1207.0</v>
      </c>
      <c r="CO199" s="44"/>
      <c r="CP199" s="44"/>
      <c r="CQ199" s="44">
        <v>2837.0</v>
      </c>
    </row>
    <row r="200" ht="15.75" customHeight="1">
      <c r="A200" s="44">
        <v>8216.0</v>
      </c>
      <c r="B200" s="44" t="s">
        <v>362</v>
      </c>
      <c r="C200" s="44" t="s">
        <v>659</v>
      </c>
      <c r="D200" s="44">
        <v>167254.0</v>
      </c>
      <c r="E200" s="44">
        <v>167850.0</v>
      </c>
      <c r="F200" s="44">
        <v>103779.0</v>
      </c>
      <c r="G200" s="44">
        <v>83628.0</v>
      </c>
      <c r="H200" s="44">
        <v>2644.0</v>
      </c>
      <c r="I200" s="44">
        <v>2723.0</v>
      </c>
      <c r="J200" s="44">
        <v>101135.0</v>
      </c>
      <c r="K200" s="44">
        <v>80905.0</v>
      </c>
      <c r="L200" s="44">
        <v>33912.0</v>
      </c>
      <c r="M200" s="44">
        <v>34976.0</v>
      </c>
      <c r="N200" s="44">
        <v>13855.0</v>
      </c>
      <c r="O200" s="44">
        <v>19073.0</v>
      </c>
      <c r="P200" s="44">
        <v>20869.0</v>
      </c>
      <c r="Q200" s="44">
        <v>8466.0</v>
      </c>
      <c r="R200" s="44">
        <v>2455.0</v>
      </c>
      <c r="S200" s="44">
        <v>2001.0</v>
      </c>
      <c r="T200" s="44">
        <v>11743.0</v>
      </c>
      <c r="U200" s="44">
        <v>7112.0</v>
      </c>
      <c r="V200" s="44"/>
      <c r="W200" s="44"/>
      <c r="X200" s="44">
        <v>5779.0</v>
      </c>
      <c r="Y200" s="44">
        <v>2560.0</v>
      </c>
      <c r="Z200" s="44">
        <v>4104.0</v>
      </c>
      <c r="AA200" s="44">
        <v>2214.0</v>
      </c>
      <c r="AB200" s="44">
        <v>528.0</v>
      </c>
      <c r="AC200" s="44">
        <v>803.0</v>
      </c>
      <c r="AD200" s="44">
        <v>1448.0</v>
      </c>
      <c r="AE200" s="44">
        <v>936.0</v>
      </c>
      <c r="AF200" s="44">
        <v>137.0</v>
      </c>
      <c r="AG200" s="44">
        <v>488.0</v>
      </c>
      <c r="AH200" s="44">
        <v>555.0</v>
      </c>
      <c r="AI200" s="44">
        <v>455.0</v>
      </c>
      <c r="AJ200" s="44">
        <v>526.0</v>
      </c>
      <c r="AK200" s="44">
        <v>239.0</v>
      </c>
      <c r="AL200" s="44">
        <v>1625.0</v>
      </c>
      <c r="AM200" s="44">
        <v>350.0</v>
      </c>
      <c r="AN200" s="44">
        <v>168.0</v>
      </c>
      <c r="AO200" s="44">
        <v>253.0</v>
      </c>
      <c r="AP200" s="44">
        <v>121.0</v>
      </c>
      <c r="AQ200" s="44">
        <v>43.0</v>
      </c>
      <c r="AR200" s="44">
        <v>21.0</v>
      </c>
      <c r="AS200" s="44">
        <v>37.0</v>
      </c>
      <c r="AT200" s="44">
        <v>32.0</v>
      </c>
      <c r="AU200" s="44">
        <v>40.0</v>
      </c>
      <c r="AV200" s="44">
        <v>7.0</v>
      </c>
      <c r="AW200" s="44">
        <v>29.0</v>
      </c>
      <c r="AX200" s="44">
        <v>322.0</v>
      </c>
      <c r="AY200" s="44"/>
      <c r="AZ200" s="44">
        <v>206.0</v>
      </c>
      <c r="BA200" s="44"/>
      <c r="BB200" s="44">
        <v>145.0</v>
      </c>
      <c r="BC200" s="44"/>
      <c r="BD200" s="44">
        <v>140.0</v>
      </c>
      <c r="BE200" s="44"/>
      <c r="BF200" s="44">
        <v>66.0</v>
      </c>
      <c r="BG200" s="44"/>
      <c r="BH200" s="44">
        <v>54.0</v>
      </c>
      <c r="BI200" s="44"/>
      <c r="BJ200" s="44">
        <v>214.0</v>
      </c>
      <c r="BK200" s="44"/>
      <c r="BL200" s="44">
        <v>10.0</v>
      </c>
      <c r="BM200" s="44"/>
      <c r="BN200" s="44">
        <v>138.0</v>
      </c>
      <c r="BO200" s="44"/>
      <c r="BP200" s="44">
        <v>104.0</v>
      </c>
      <c r="BQ200" s="44"/>
      <c r="BR200" s="44">
        <v>63.0</v>
      </c>
      <c r="BS200" s="44"/>
      <c r="BT200" s="44">
        <v>51.0</v>
      </c>
      <c r="BU200" s="44"/>
      <c r="BV200" s="44">
        <v>154.0</v>
      </c>
      <c r="BW200" s="44"/>
      <c r="BX200" s="44">
        <v>163.0</v>
      </c>
      <c r="BY200" s="44"/>
      <c r="BZ200" s="44">
        <v>149.0</v>
      </c>
      <c r="CA200" s="44"/>
      <c r="CB200" s="44">
        <v>94.0</v>
      </c>
      <c r="CC200" s="44"/>
      <c r="CD200" s="44">
        <v>30.0</v>
      </c>
      <c r="CE200" s="44"/>
      <c r="CF200" s="44">
        <v>42.0</v>
      </c>
      <c r="CG200" s="44"/>
      <c r="CH200" s="44">
        <v>113.0</v>
      </c>
      <c r="CI200" s="44"/>
      <c r="CJ200" s="44">
        <v>293.0</v>
      </c>
      <c r="CK200" s="44"/>
      <c r="CL200" s="44">
        <v>148.0</v>
      </c>
      <c r="CM200" s="44"/>
      <c r="CN200" s="44">
        <v>551.0</v>
      </c>
      <c r="CO200" s="44"/>
      <c r="CP200" s="44"/>
      <c r="CQ200" s="44">
        <v>830.0</v>
      </c>
    </row>
    <row r="201" ht="15.75" customHeight="1">
      <c r="A201" s="44">
        <v>8221.0</v>
      </c>
      <c r="B201" s="44" t="s">
        <v>363</v>
      </c>
      <c r="C201" s="44" t="s">
        <v>659</v>
      </c>
      <c r="D201" s="44">
        <v>100384.0</v>
      </c>
      <c r="E201" s="44">
        <v>98268.0</v>
      </c>
      <c r="F201" s="44">
        <v>70400.0</v>
      </c>
      <c r="G201" s="44">
        <v>53822.0</v>
      </c>
      <c r="H201" s="44">
        <v>535.0</v>
      </c>
      <c r="I201" s="44">
        <v>452.0</v>
      </c>
      <c r="J201" s="44">
        <v>69865.0</v>
      </c>
      <c r="K201" s="44">
        <v>53370.0</v>
      </c>
      <c r="L201" s="44">
        <v>13007.0</v>
      </c>
      <c r="M201" s="44">
        <v>13983.0</v>
      </c>
      <c r="N201" s="44">
        <v>10378.0</v>
      </c>
      <c r="O201" s="44">
        <v>13388.0</v>
      </c>
      <c r="P201" s="44">
        <v>25322.0</v>
      </c>
      <c r="Q201" s="44">
        <v>12757.0</v>
      </c>
      <c r="R201" s="44">
        <v>3789.0</v>
      </c>
      <c r="S201" s="44">
        <v>3421.0</v>
      </c>
      <c r="T201" s="44">
        <v>4303.0</v>
      </c>
      <c r="U201" s="44">
        <v>3611.0</v>
      </c>
      <c r="V201" s="44"/>
      <c r="W201" s="44"/>
      <c r="X201" s="44">
        <v>4298.0</v>
      </c>
      <c r="Y201" s="44">
        <v>2574.0</v>
      </c>
      <c r="Z201" s="44">
        <v>555.0</v>
      </c>
      <c r="AA201" s="44">
        <v>343.0</v>
      </c>
      <c r="AB201" s="44">
        <v>401.0</v>
      </c>
      <c r="AC201" s="44">
        <v>1250.0</v>
      </c>
      <c r="AD201" s="44">
        <v>573.0</v>
      </c>
      <c r="AE201" s="44">
        <v>462.0</v>
      </c>
      <c r="AF201" s="44">
        <v>35.0</v>
      </c>
      <c r="AG201" s="44">
        <v>139.0</v>
      </c>
      <c r="AH201" s="44">
        <v>129.0</v>
      </c>
      <c r="AI201" s="44">
        <v>142.0</v>
      </c>
      <c r="AJ201" s="44">
        <v>613.0</v>
      </c>
      <c r="AK201" s="44">
        <v>313.0</v>
      </c>
      <c r="AL201" s="44">
        <v>2305.0</v>
      </c>
      <c r="AM201" s="44">
        <v>537.0</v>
      </c>
      <c r="AN201" s="44">
        <v>41.0</v>
      </c>
      <c r="AO201" s="44">
        <v>57.0</v>
      </c>
      <c r="AP201" s="44">
        <v>36.0</v>
      </c>
      <c r="AQ201" s="44">
        <v>19.0</v>
      </c>
      <c r="AR201" s="44">
        <v>30.0</v>
      </c>
      <c r="AS201" s="44">
        <v>36.0</v>
      </c>
      <c r="AT201" s="44">
        <v>44.0</v>
      </c>
      <c r="AU201" s="44">
        <v>29.0</v>
      </c>
      <c r="AV201" s="44">
        <v>5.0</v>
      </c>
      <c r="AW201" s="44">
        <v>12.0</v>
      </c>
      <c r="AX201" s="44">
        <v>93.0</v>
      </c>
      <c r="AY201" s="44"/>
      <c r="AZ201" s="44">
        <v>65.0</v>
      </c>
      <c r="BA201" s="44"/>
      <c r="BB201" s="44">
        <v>123.0</v>
      </c>
      <c r="BC201" s="44"/>
      <c r="BD201" s="44">
        <v>57.0</v>
      </c>
      <c r="BE201" s="44"/>
      <c r="BF201" s="44">
        <v>72.0</v>
      </c>
      <c r="BG201" s="44"/>
      <c r="BH201" s="44">
        <v>29.0</v>
      </c>
      <c r="BI201" s="44"/>
      <c r="BJ201" s="44">
        <v>644.0</v>
      </c>
      <c r="BK201" s="44"/>
      <c r="BL201" s="44">
        <v>9.0</v>
      </c>
      <c r="BM201" s="44"/>
      <c r="BN201" s="44">
        <v>36.0</v>
      </c>
      <c r="BO201" s="44"/>
      <c r="BP201" s="44">
        <v>12.0</v>
      </c>
      <c r="BQ201" s="44"/>
      <c r="BR201" s="44">
        <v>39.0</v>
      </c>
      <c r="BS201" s="44"/>
      <c r="BT201" s="44">
        <v>26.0</v>
      </c>
      <c r="BU201" s="44"/>
      <c r="BV201" s="44">
        <v>72.0</v>
      </c>
      <c r="BW201" s="44"/>
      <c r="BX201" s="44">
        <v>42.0</v>
      </c>
      <c r="BY201" s="44"/>
      <c r="BZ201" s="44">
        <v>81.0</v>
      </c>
      <c r="CA201" s="44"/>
      <c r="CB201" s="44">
        <v>43.0</v>
      </c>
      <c r="CC201" s="44"/>
      <c r="CD201" s="44">
        <v>41.0</v>
      </c>
      <c r="CE201" s="44"/>
      <c r="CF201" s="44">
        <v>110.0</v>
      </c>
      <c r="CG201" s="44"/>
      <c r="CH201" s="44">
        <v>249.0</v>
      </c>
      <c r="CI201" s="44"/>
      <c r="CJ201" s="44">
        <v>89.0</v>
      </c>
      <c r="CK201" s="44"/>
      <c r="CL201" s="44">
        <v>42.0</v>
      </c>
      <c r="CM201" s="44"/>
      <c r="CN201" s="44">
        <v>2027.0</v>
      </c>
      <c r="CO201" s="44"/>
      <c r="CP201" s="44"/>
      <c r="CQ201" s="44">
        <v>297.0</v>
      </c>
    </row>
    <row r="202" ht="15.75" customHeight="1">
      <c r="A202" s="44">
        <v>8222.0</v>
      </c>
      <c r="B202" s="44" t="s">
        <v>364</v>
      </c>
      <c r="C202" s="44" t="s">
        <v>659</v>
      </c>
      <c r="D202" s="44">
        <v>199916.0</v>
      </c>
      <c r="E202" s="44">
        <v>200318.0</v>
      </c>
      <c r="F202" s="44">
        <v>116585.0</v>
      </c>
      <c r="G202" s="44">
        <v>88285.0</v>
      </c>
      <c r="H202" s="44">
        <v>1484.0</v>
      </c>
      <c r="I202" s="44">
        <v>1317.0</v>
      </c>
      <c r="J202" s="44">
        <v>115101.0</v>
      </c>
      <c r="K202" s="44">
        <v>86968.0</v>
      </c>
      <c r="L202" s="44">
        <v>24961.0</v>
      </c>
      <c r="M202" s="44">
        <v>24552.0</v>
      </c>
      <c r="N202" s="44">
        <v>20939.0</v>
      </c>
      <c r="O202" s="44">
        <v>26169.0</v>
      </c>
      <c r="P202" s="44">
        <v>30064.0</v>
      </c>
      <c r="Q202" s="44">
        <v>12359.0</v>
      </c>
      <c r="R202" s="44">
        <v>5353.0</v>
      </c>
      <c r="S202" s="44">
        <v>5125.0</v>
      </c>
      <c r="T202" s="44">
        <v>12287.0</v>
      </c>
      <c r="U202" s="44">
        <v>8437.0</v>
      </c>
      <c r="V202" s="44"/>
      <c r="W202" s="44"/>
      <c r="X202" s="44">
        <v>7261.0</v>
      </c>
      <c r="Y202" s="44">
        <v>3495.0</v>
      </c>
      <c r="Z202" s="44">
        <v>1596.0</v>
      </c>
      <c r="AA202" s="44">
        <v>848.0</v>
      </c>
      <c r="AB202" s="44">
        <v>752.0</v>
      </c>
      <c r="AC202" s="44">
        <v>1485.0</v>
      </c>
      <c r="AD202" s="44">
        <v>1656.0</v>
      </c>
      <c r="AE202" s="44">
        <v>1016.0</v>
      </c>
      <c r="AF202" s="44">
        <v>216.0</v>
      </c>
      <c r="AG202" s="44">
        <v>874.0</v>
      </c>
      <c r="AH202" s="44">
        <v>421.0</v>
      </c>
      <c r="AI202" s="44">
        <v>296.0</v>
      </c>
      <c r="AJ202" s="44">
        <v>578.0</v>
      </c>
      <c r="AK202" s="44">
        <v>274.0</v>
      </c>
      <c r="AL202" s="44">
        <v>3869.0</v>
      </c>
      <c r="AM202" s="44">
        <v>863.0</v>
      </c>
      <c r="AN202" s="44">
        <v>129.0</v>
      </c>
      <c r="AO202" s="44">
        <v>211.0</v>
      </c>
      <c r="AP202" s="44">
        <v>112.0</v>
      </c>
      <c r="AQ202" s="44">
        <v>44.0</v>
      </c>
      <c r="AR202" s="44">
        <v>68.0</v>
      </c>
      <c r="AS202" s="44">
        <v>71.0</v>
      </c>
      <c r="AT202" s="44">
        <v>76.0</v>
      </c>
      <c r="AU202" s="44">
        <v>78.0</v>
      </c>
      <c r="AV202" s="44">
        <v>14.0</v>
      </c>
      <c r="AW202" s="44">
        <v>26.0</v>
      </c>
      <c r="AX202" s="44">
        <v>335.0</v>
      </c>
      <c r="AY202" s="44"/>
      <c r="AZ202" s="44">
        <v>156.0</v>
      </c>
      <c r="BA202" s="44"/>
      <c r="BB202" s="44">
        <v>172.0</v>
      </c>
      <c r="BC202" s="44"/>
      <c r="BD202" s="44">
        <v>478.0</v>
      </c>
      <c r="BE202" s="44"/>
      <c r="BF202" s="44">
        <v>105.0</v>
      </c>
      <c r="BG202" s="44"/>
      <c r="BH202" s="44">
        <v>53.0</v>
      </c>
      <c r="BI202" s="44"/>
      <c r="BJ202" s="44">
        <v>542.0</v>
      </c>
      <c r="BK202" s="44"/>
      <c r="BL202" s="44">
        <v>32.0</v>
      </c>
      <c r="BM202" s="44"/>
      <c r="BN202" s="44">
        <v>131.0</v>
      </c>
      <c r="BO202" s="44"/>
      <c r="BP202" s="44">
        <v>61.0</v>
      </c>
      <c r="BQ202" s="44"/>
      <c r="BR202" s="44">
        <v>77.0</v>
      </c>
      <c r="BS202" s="44"/>
      <c r="BT202" s="44">
        <v>48.0</v>
      </c>
      <c r="BU202" s="44"/>
      <c r="BV202" s="44">
        <v>149.0</v>
      </c>
      <c r="BW202" s="44"/>
      <c r="BX202" s="44">
        <v>150.0</v>
      </c>
      <c r="BY202" s="44"/>
      <c r="BZ202" s="44">
        <v>151.0</v>
      </c>
      <c r="CA202" s="44"/>
      <c r="CB202" s="44">
        <v>81.0</v>
      </c>
      <c r="CC202" s="44"/>
      <c r="CD202" s="44">
        <v>54.0</v>
      </c>
      <c r="CE202" s="44"/>
      <c r="CF202" s="44">
        <v>118.0</v>
      </c>
      <c r="CG202" s="44"/>
      <c r="CH202" s="44">
        <v>237.0</v>
      </c>
      <c r="CI202" s="44"/>
      <c r="CJ202" s="44">
        <v>292.0</v>
      </c>
      <c r="CK202" s="44"/>
      <c r="CL202" s="44">
        <v>123.0</v>
      </c>
      <c r="CM202" s="44"/>
      <c r="CN202" s="44">
        <v>1204.0</v>
      </c>
      <c r="CO202" s="44"/>
      <c r="CP202" s="44"/>
      <c r="CQ202" s="44">
        <v>745.0</v>
      </c>
    </row>
    <row r="203" ht="15.75" customHeight="1">
      <c r="A203" s="44">
        <v>8225.0</v>
      </c>
      <c r="B203" s="44" t="s">
        <v>365</v>
      </c>
      <c r="C203" s="44" t="s">
        <v>659</v>
      </c>
      <c r="D203" s="44">
        <v>108354.0</v>
      </c>
      <c r="E203" s="44">
        <v>109800.0</v>
      </c>
      <c r="F203" s="44">
        <v>68991.0</v>
      </c>
      <c r="G203" s="44">
        <v>59582.0</v>
      </c>
      <c r="H203" s="44">
        <v>1675.0</v>
      </c>
      <c r="I203" s="44">
        <v>1963.0</v>
      </c>
      <c r="J203" s="44">
        <v>67316.0</v>
      </c>
      <c r="K203" s="44">
        <v>57619.0</v>
      </c>
      <c r="L203" s="44">
        <v>25669.0</v>
      </c>
      <c r="M203" s="44">
        <v>30153.0</v>
      </c>
      <c r="N203" s="44">
        <v>9902.0</v>
      </c>
      <c r="O203" s="44">
        <v>12223.0</v>
      </c>
      <c r="P203" s="44">
        <v>10523.0</v>
      </c>
      <c r="Q203" s="44">
        <v>3901.0</v>
      </c>
      <c r="R203" s="44">
        <v>1602.0</v>
      </c>
      <c r="S203" s="44">
        <v>1454.0</v>
      </c>
      <c r="T203" s="44">
        <v>7940.0</v>
      </c>
      <c r="U203" s="44">
        <v>3822.0</v>
      </c>
      <c r="V203" s="44"/>
      <c r="W203" s="44"/>
      <c r="X203" s="44">
        <v>3726.0</v>
      </c>
      <c r="Y203" s="44">
        <v>1302.0</v>
      </c>
      <c r="Z203" s="44">
        <v>2652.0</v>
      </c>
      <c r="AA203" s="44">
        <v>1352.0</v>
      </c>
      <c r="AB203" s="44">
        <v>320.0</v>
      </c>
      <c r="AC203" s="44">
        <v>509.0</v>
      </c>
      <c r="AD203" s="44">
        <v>807.0</v>
      </c>
      <c r="AE203" s="44">
        <v>531.0</v>
      </c>
      <c r="AF203" s="44">
        <v>176.0</v>
      </c>
      <c r="AG203" s="44">
        <v>459.0</v>
      </c>
      <c r="AH203" s="44">
        <v>458.0</v>
      </c>
      <c r="AI203" s="44">
        <v>357.0</v>
      </c>
      <c r="AJ203" s="44">
        <v>511.0</v>
      </c>
      <c r="AK203" s="44">
        <v>329.0</v>
      </c>
      <c r="AL203" s="44">
        <v>891.0</v>
      </c>
      <c r="AM203" s="44">
        <v>184.0</v>
      </c>
      <c r="AN203" s="44">
        <v>98.0</v>
      </c>
      <c r="AO203" s="44">
        <v>129.0</v>
      </c>
      <c r="AP203" s="44">
        <v>86.0</v>
      </c>
      <c r="AQ203" s="44">
        <v>48.0</v>
      </c>
      <c r="AR203" s="44">
        <v>15.0</v>
      </c>
      <c r="AS203" s="44">
        <v>16.0</v>
      </c>
      <c r="AT203" s="44">
        <v>20.0</v>
      </c>
      <c r="AU203" s="44">
        <v>26.0</v>
      </c>
      <c r="AV203" s="44">
        <v>5.0</v>
      </c>
      <c r="AW203" s="44">
        <v>8.0</v>
      </c>
      <c r="AX203" s="44">
        <v>173.0</v>
      </c>
      <c r="AY203" s="44"/>
      <c r="AZ203" s="44">
        <v>116.0</v>
      </c>
      <c r="BA203" s="44"/>
      <c r="BB203" s="44">
        <v>166.0</v>
      </c>
      <c r="BC203" s="44"/>
      <c r="BD203" s="44">
        <v>52.0</v>
      </c>
      <c r="BE203" s="44"/>
      <c r="BF203" s="44">
        <v>49.0</v>
      </c>
      <c r="BG203" s="44"/>
      <c r="BH203" s="44">
        <v>27.0</v>
      </c>
      <c r="BI203" s="44"/>
      <c r="BJ203" s="44">
        <v>86.0</v>
      </c>
      <c r="BK203" s="44"/>
      <c r="BL203" s="44">
        <v>14.0</v>
      </c>
      <c r="BM203" s="44"/>
      <c r="BN203" s="44">
        <v>87.0</v>
      </c>
      <c r="BO203" s="44"/>
      <c r="BP203" s="44">
        <v>43.0</v>
      </c>
      <c r="BQ203" s="44"/>
      <c r="BR203" s="44">
        <v>43.0</v>
      </c>
      <c r="BS203" s="44"/>
      <c r="BT203" s="44">
        <v>42.0</v>
      </c>
      <c r="BU203" s="44"/>
      <c r="BV203" s="44">
        <v>90.0</v>
      </c>
      <c r="BW203" s="44"/>
      <c r="BX203" s="44">
        <v>81.0</v>
      </c>
      <c r="BY203" s="44"/>
      <c r="BZ203" s="44">
        <v>72.0</v>
      </c>
      <c r="CA203" s="44"/>
      <c r="CB203" s="44">
        <v>66.0</v>
      </c>
      <c r="CC203" s="44"/>
      <c r="CD203" s="44">
        <v>18.0</v>
      </c>
      <c r="CE203" s="44"/>
      <c r="CF203" s="44">
        <v>25.0</v>
      </c>
      <c r="CG203" s="44"/>
      <c r="CH203" s="44">
        <v>63.0</v>
      </c>
      <c r="CI203" s="44"/>
      <c r="CJ203" s="44">
        <v>210.0</v>
      </c>
      <c r="CK203" s="44"/>
      <c r="CL203" s="44">
        <v>114.0</v>
      </c>
      <c r="CM203" s="44"/>
      <c r="CN203" s="44">
        <v>278.0</v>
      </c>
      <c r="CO203" s="44"/>
      <c r="CP203" s="44"/>
      <c r="CQ203" s="44">
        <v>816.0</v>
      </c>
    </row>
    <row r="204" ht="15.75" customHeight="1">
      <c r="A204" s="44">
        <v>8226.0</v>
      </c>
      <c r="B204" s="44" t="s">
        <v>366</v>
      </c>
      <c r="C204" s="44" t="s">
        <v>659</v>
      </c>
      <c r="D204" s="44">
        <v>399897.0</v>
      </c>
      <c r="E204" s="44">
        <v>399656.0</v>
      </c>
      <c r="F204" s="44">
        <v>263457.0</v>
      </c>
      <c r="G204" s="44">
        <v>216540.0</v>
      </c>
      <c r="H204" s="44">
        <v>5367.0</v>
      </c>
      <c r="I204" s="44">
        <v>6007.0</v>
      </c>
      <c r="J204" s="44">
        <v>258090.0</v>
      </c>
      <c r="K204" s="44">
        <v>210533.0</v>
      </c>
      <c r="L204" s="44">
        <v>74431.0</v>
      </c>
      <c r="M204" s="44">
        <v>77224.0</v>
      </c>
      <c r="N204" s="44">
        <v>40809.0</v>
      </c>
      <c r="O204" s="44">
        <v>55567.0</v>
      </c>
      <c r="P204" s="44">
        <v>58990.0</v>
      </c>
      <c r="Q204" s="44">
        <v>25559.0</v>
      </c>
      <c r="R204" s="44">
        <v>7952.0</v>
      </c>
      <c r="S204" s="44">
        <v>7476.0</v>
      </c>
      <c r="T204" s="44">
        <v>27721.0</v>
      </c>
      <c r="U204" s="44">
        <v>18401.0</v>
      </c>
      <c r="V204" s="44"/>
      <c r="W204" s="44"/>
      <c r="X204" s="44">
        <v>16599.0</v>
      </c>
      <c r="Y204" s="44">
        <v>8521.0</v>
      </c>
      <c r="Z204" s="44">
        <v>8592.0</v>
      </c>
      <c r="AA204" s="44">
        <v>4999.0</v>
      </c>
      <c r="AB204" s="44">
        <v>1515.0</v>
      </c>
      <c r="AC204" s="44">
        <v>2729.0</v>
      </c>
      <c r="AD204" s="44">
        <v>3631.0</v>
      </c>
      <c r="AE204" s="44">
        <v>2403.0</v>
      </c>
      <c r="AF204" s="44">
        <v>578.0</v>
      </c>
      <c r="AG204" s="44">
        <v>1503.0</v>
      </c>
      <c r="AH204" s="44">
        <v>1317.0</v>
      </c>
      <c r="AI204" s="44">
        <v>1089.0</v>
      </c>
      <c r="AJ204" s="44">
        <v>1424.0</v>
      </c>
      <c r="AK204" s="44">
        <v>764.0</v>
      </c>
      <c r="AL204" s="44">
        <v>5334.0</v>
      </c>
      <c r="AM204" s="44">
        <v>1090.0</v>
      </c>
      <c r="AN204" s="44">
        <v>330.0</v>
      </c>
      <c r="AO204" s="44">
        <v>516.0</v>
      </c>
      <c r="AP204" s="44">
        <v>260.0</v>
      </c>
      <c r="AQ204" s="44">
        <v>137.0</v>
      </c>
      <c r="AR204" s="44">
        <v>71.0</v>
      </c>
      <c r="AS204" s="44">
        <v>100.0</v>
      </c>
      <c r="AT204" s="44">
        <v>48.0</v>
      </c>
      <c r="AU204" s="44">
        <v>71.0</v>
      </c>
      <c r="AV204" s="44">
        <v>28.0</v>
      </c>
      <c r="AW204" s="44">
        <v>70.0</v>
      </c>
      <c r="AX204" s="44">
        <v>737.0</v>
      </c>
      <c r="AY204" s="44"/>
      <c r="AZ204" s="44">
        <v>433.0</v>
      </c>
      <c r="BA204" s="44"/>
      <c r="BB204" s="44">
        <v>678.0</v>
      </c>
      <c r="BC204" s="44"/>
      <c r="BD204" s="44">
        <v>345.0</v>
      </c>
      <c r="BE204" s="44"/>
      <c r="BF204" s="44">
        <v>192.0</v>
      </c>
      <c r="BG204" s="44"/>
      <c r="BH204" s="44">
        <v>115.0</v>
      </c>
      <c r="BI204" s="44"/>
      <c r="BJ204" s="44">
        <v>605.0</v>
      </c>
      <c r="BK204" s="44"/>
      <c r="BL204" s="44">
        <v>58.0</v>
      </c>
      <c r="BM204" s="44"/>
      <c r="BN204" s="44">
        <v>346.0</v>
      </c>
      <c r="BO204" s="44"/>
      <c r="BP204" s="44">
        <v>147.0</v>
      </c>
      <c r="BQ204" s="44"/>
      <c r="BR204" s="44">
        <v>162.0</v>
      </c>
      <c r="BS204" s="44"/>
      <c r="BT204" s="44">
        <v>136.0</v>
      </c>
      <c r="BU204" s="44"/>
      <c r="BV204" s="44">
        <v>293.0</v>
      </c>
      <c r="BW204" s="44"/>
      <c r="BX204" s="44">
        <v>348.0</v>
      </c>
      <c r="BY204" s="44"/>
      <c r="BZ204" s="44">
        <v>330.0</v>
      </c>
      <c r="CA204" s="44"/>
      <c r="CB204" s="44">
        <v>228.0</v>
      </c>
      <c r="CC204" s="44"/>
      <c r="CD204" s="44">
        <v>89.0</v>
      </c>
      <c r="CE204" s="44"/>
      <c r="CF204" s="44">
        <v>129.0</v>
      </c>
      <c r="CG204" s="44"/>
      <c r="CH204" s="44">
        <v>394.0</v>
      </c>
      <c r="CI204" s="44"/>
      <c r="CJ204" s="44">
        <v>699.0</v>
      </c>
      <c r="CK204" s="44"/>
      <c r="CL204" s="44">
        <v>291.0</v>
      </c>
      <c r="CM204" s="44"/>
      <c r="CN204" s="44">
        <v>1705.0</v>
      </c>
      <c r="CO204" s="44"/>
      <c r="CP204" s="44"/>
      <c r="CQ204" s="44">
        <v>2314.0</v>
      </c>
    </row>
    <row r="205" ht="15.75" customHeight="1">
      <c r="A205" s="44">
        <v>8231.0</v>
      </c>
      <c r="B205" s="44" t="s">
        <v>367</v>
      </c>
      <c r="C205" s="44" t="s">
        <v>659</v>
      </c>
      <c r="D205" s="44">
        <v>75907.0</v>
      </c>
      <c r="E205" s="44">
        <v>77938.0</v>
      </c>
      <c r="F205" s="44">
        <v>40419.0</v>
      </c>
      <c r="G205" s="44">
        <v>29737.0</v>
      </c>
      <c r="H205" s="44">
        <v>793.0</v>
      </c>
      <c r="I205" s="44">
        <v>519.0</v>
      </c>
      <c r="J205" s="44">
        <v>39626.0</v>
      </c>
      <c r="K205" s="44">
        <v>29218.0</v>
      </c>
      <c r="L205" s="44">
        <v>10662.0</v>
      </c>
      <c r="M205" s="44">
        <v>10278.0</v>
      </c>
      <c r="N205" s="44">
        <v>5517.0</v>
      </c>
      <c r="O205" s="44">
        <v>6663.0</v>
      </c>
      <c r="P205" s="44">
        <v>6984.0</v>
      </c>
      <c r="Q205" s="44">
        <v>2884.0</v>
      </c>
      <c r="R205" s="44">
        <v>1433.0</v>
      </c>
      <c r="S205" s="44">
        <v>1543.0</v>
      </c>
      <c r="T205" s="44">
        <v>6995.0</v>
      </c>
      <c r="U205" s="44">
        <v>4232.0</v>
      </c>
      <c r="V205" s="44"/>
      <c r="W205" s="44"/>
      <c r="X205" s="44">
        <v>3013.0</v>
      </c>
      <c r="Y205" s="44">
        <v>1344.0</v>
      </c>
      <c r="Z205" s="44">
        <v>874.0</v>
      </c>
      <c r="AA205" s="44">
        <v>424.0</v>
      </c>
      <c r="AB205" s="44">
        <v>259.0</v>
      </c>
      <c r="AC205" s="44">
        <v>333.0</v>
      </c>
      <c r="AD205" s="44">
        <v>797.0</v>
      </c>
      <c r="AE205" s="44">
        <v>321.0</v>
      </c>
      <c r="AF205" s="44">
        <v>58.0</v>
      </c>
      <c r="AG205" s="44">
        <v>225.0</v>
      </c>
      <c r="AH205" s="44">
        <v>237.0</v>
      </c>
      <c r="AI205" s="44">
        <v>156.0</v>
      </c>
      <c r="AJ205" s="44">
        <v>256.0</v>
      </c>
      <c r="AK205" s="44">
        <v>85.0</v>
      </c>
      <c r="AL205" s="44">
        <v>785.0</v>
      </c>
      <c r="AM205" s="44">
        <v>162.0</v>
      </c>
      <c r="AN205" s="44">
        <v>76.0</v>
      </c>
      <c r="AO205" s="44">
        <v>80.0</v>
      </c>
      <c r="AP205" s="44">
        <v>84.0</v>
      </c>
      <c r="AQ205" s="44">
        <v>40.0</v>
      </c>
      <c r="AR205" s="44">
        <v>6.0</v>
      </c>
      <c r="AS205" s="44">
        <v>15.0</v>
      </c>
      <c r="AT205" s="44">
        <v>24.0</v>
      </c>
      <c r="AU205" s="44">
        <v>20.0</v>
      </c>
      <c r="AV205" s="44">
        <v>5.0</v>
      </c>
      <c r="AW205" s="44">
        <v>10.0</v>
      </c>
      <c r="AX205" s="44">
        <v>122.0</v>
      </c>
      <c r="AY205" s="44"/>
      <c r="AZ205" s="44">
        <v>61.0</v>
      </c>
      <c r="BA205" s="44"/>
      <c r="BB205" s="44">
        <v>154.0</v>
      </c>
      <c r="BC205" s="44"/>
      <c r="BD205" s="44">
        <v>58.0</v>
      </c>
      <c r="BE205" s="44"/>
      <c r="BF205" s="44">
        <v>37.0</v>
      </c>
      <c r="BG205" s="44"/>
      <c r="BH205" s="44">
        <v>22.0</v>
      </c>
      <c r="BI205" s="44"/>
      <c r="BJ205" s="44">
        <v>124.0</v>
      </c>
      <c r="BK205" s="44"/>
      <c r="BL205" s="44">
        <v>7.0</v>
      </c>
      <c r="BM205" s="44"/>
      <c r="BN205" s="44">
        <v>48.0</v>
      </c>
      <c r="BO205" s="44"/>
      <c r="BP205" s="44">
        <v>48.0</v>
      </c>
      <c r="BQ205" s="44"/>
      <c r="BR205" s="44">
        <v>27.0</v>
      </c>
      <c r="BS205" s="44"/>
      <c r="BT205" s="44">
        <v>29.0</v>
      </c>
      <c r="BU205" s="44"/>
      <c r="BV205" s="44">
        <v>69.0</v>
      </c>
      <c r="BW205" s="44"/>
      <c r="BX205" s="44">
        <v>66.0</v>
      </c>
      <c r="BY205" s="44"/>
      <c r="BZ205" s="44">
        <v>79.0</v>
      </c>
      <c r="CA205" s="44"/>
      <c r="CB205" s="44">
        <v>42.0</v>
      </c>
      <c r="CC205" s="44"/>
      <c r="CD205" s="44">
        <v>13.0</v>
      </c>
      <c r="CE205" s="44"/>
      <c r="CF205" s="44">
        <v>26.0</v>
      </c>
      <c r="CG205" s="44"/>
      <c r="CH205" s="44">
        <v>71.0</v>
      </c>
      <c r="CI205" s="44"/>
      <c r="CJ205" s="44">
        <v>130.0</v>
      </c>
      <c r="CK205" s="44"/>
      <c r="CL205" s="44">
        <v>62.0</v>
      </c>
      <c r="CM205" s="44"/>
      <c r="CN205" s="44">
        <v>266.0</v>
      </c>
      <c r="CO205" s="44"/>
      <c r="CP205" s="44"/>
      <c r="CQ205" s="44">
        <v>403.0</v>
      </c>
    </row>
    <row r="206" ht="15.75" customHeight="1">
      <c r="A206" s="44">
        <v>8235.0</v>
      </c>
      <c r="B206" s="44" t="s">
        <v>368</v>
      </c>
      <c r="C206" s="44" t="s">
        <v>659</v>
      </c>
      <c r="D206" s="44">
        <v>112394.0</v>
      </c>
      <c r="E206" s="44">
        <v>110858.0</v>
      </c>
      <c r="F206" s="44">
        <v>71274.0</v>
      </c>
      <c r="G206" s="44">
        <v>57453.0</v>
      </c>
      <c r="H206" s="44">
        <v>1213.0</v>
      </c>
      <c r="I206" s="44">
        <v>1381.0</v>
      </c>
      <c r="J206" s="44">
        <v>70061.0</v>
      </c>
      <c r="K206" s="44">
        <v>56072.0</v>
      </c>
      <c r="L206" s="44">
        <v>24496.0</v>
      </c>
      <c r="M206" s="44">
        <v>24398.0</v>
      </c>
      <c r="N206" s="44">
        <v>8212.0</v>
      </c>
      <c r="O206" s="44">
        <v>11119.0</v>
      </c>
      <c r="P206" s="44">
        <v>12379.0</v>
      </c>
      <c r="Q206" s="44">
        <v>5077.0</v>
      </c>
      <c r="R206" s="44">
        <v>1711.0</v>
      </c>
      <c r="S206" s="44">
        <v>1589.0</v>
      </c>
      <c r="T206" s="44">
        <v>9387.0</v>
      </c>
      <c r="U206" s="44">
        <v>5761.0</v>
      </c>
      <c r="V206" s="44"/>
      <c r="W206" s="44"/>
      <c r="X206" s="44">
        <v>5086.0</v>
      </c>
      <c r="Y206" s="44">
        <v>2779.0</v>
      </c>
      <c r="Z206" s="44">
        <v>2187.0</v>
      </c>
      <c r="AA206" s="44">
        <v>1264.0</v>
      </c>
      <c r="AB206" s="44">
        <v>344.0</v>
      </c>
      <c r="AC206" s="44">
        <v>492.0</v>
      </c>
      <c r="AD206" s="44">
        <v>980.0</v>
      </c>
      <c r="AE206" s="44">
        <v>610.0</v>
      </c>
      <c r="AF206" s="44">
        <v>132.0</v>
      </c>
      <c r="AG206" s="44">
        <v>401.0</v>
      </c>
      <c r="AH206" s="44">
        <v>461.0</v>
      </c>
      <c r="AI206" s="44">
        <v>337.0</v>
      </c>
      <c r="AJ206" s="44">
        <v>585.0</v>
      </c>
      <c r="AK206" s="44">
        <v>254.0</v>
      </c>
      <c r="AL206" s="44">
        <v>1001.0</v>
      </c>
      <c r="AM206" s="44">
        <v>206.0</v>
      </c>
      <c r="AN206" s="44">
        <v>131.0</v>
      </c>
      <c r="AO206" s="44">
        <v>188.0</v>
      </c>
      <c r="AP206" s="44">
        <v>120.0</v>
      </c>
      <c r="AQ206" s="44">
        <v>45.0</v>
      </c>
      <c r="AR206" s="44">
        <v>23.0</v>
      </c>
      <c r="AS206" s="44">
        <v>18.0</v>
      </c>
      <c r="AT206" s="44">
        <v>28.0</v>
      </c>
      <c r="AU206" s="44">
        <v>27.0</v>
      </c>
      <c r="AV206" s="44">
        <v>6.0</v>
      </c>
      <c r="AW206" s="44">
        <v>18.0</v>
      </c>
      <c r="AX206" s="44">
        <v>178.0</v>
      </c>
      <c r="AY206" s="44"/>
      <c r="AZ206" s="44">
        <v>156.0</v>
      </c>
      <c r="BA206" s="44"/>
      <c r="BB206" s="44">
        <v>655.0</v>
      </c>
      <c r="BC206" s="44"/>
      <c r="BD206" s="44">
        <v>90.0</v>
      </c>
      <c r="BE206" s="44"/>
      <c r="BF206" s="44">
        <v>65.0</v>
      </c>
      <c r="BG206" s="44"/>
      <c r="BH206" s="44">
        <v>39.0</v>
      </c>
      <c r="BI206" s="44"/>
      <c r="BJ206" s="44">
        <v>157.0</v>
      </c>
      <c r="BK206" s="44"/>
      <c r="BL206" s="44">
        <v>21.0</v>
      </c>
      <c r="BM206" s="44"/>
      <c r="BN206" s="44">
        <v>104.0</v>
      </c>
      <c r="BO206" s="44"/>
      <c r="BP206" s="44">
        <v>58.0</v>
      </c>
      <c r="BQ206" s="44"/>
      <c r="BR206" s="44">
        <v>61.0</v>
      </c>
      <c r="BS206" s="44"/>
      <c r="BT206" s="44">
        <v>52.0</v>
      </c>
      <c r="BU206" s="44"/>
      <c r="BV206" s="44">
        <v>124.0</v>
      </c>
      <c r="BW206" s="44"/>
      <c r="BX206" s="44">
        <v>140.0</v>
      </c>
      <c r="BY206" s="44"/>
      <c r="BZ206" s="44">
        <v>98.0</v>
      </c>
      <c r="CA206" s="44"/>
      <c r="CB206" s="44">
        <v>57.0</v>
      </c>
      <c r="CC206" s="44"/>
      <c r="CD206" s="44">
        <v>13.0</v>
      </c>
      <c r="CE206" s="44"/>
      <c r="CF206" s="44">
        <v>36.0</v>
      </c>
      <c r="CG206" s="44"/>
      <c r="CH206" s="44">
        <v>67.0</v>
      </c>
      <c r="CI206" s="44"/>
      <c r="CJ206" s="44">
        <v>197.0</v>
      </c>
      <c r="CK206" s="44"/>
      <c r="CL206" s="44">
        <v>116.0</v>
      </c>
      <c r="CM206" s="44"/>
      <c r="CN206" s="44">
        <v>308.0</v>
      </c>
      <c r="CO206" s="44"/>
      <c r="CP206" s="44"/>
      <c r="CQ206" s="44">
        <v>1489.0</v>
      </c>
    </row>
    <row r="207" ht="15.75" customHeight="1">
      <c r="A207" s="44">
        <v>8236.0</v>
      </c>
      <c r="B207" s="44" t="s">
        <v>369</v>
      </c>
      <c r="C207" s="44" t="s">
        <v>659</v>
      </c>
      <c r="D207" s="44">
        <v>143293.0</v>
      </c>
      <c r="E207" s="44">
        <v>142528.0</v>
      </c>
      <c r="F207" s="44">
        <v>94043.0</v>
      </c>
      <c r="G207" s="44">
        <v>76435.0</v>
      </c>
      <c r="H207" s="44">
        <v>1604.0</v>
      </c>
      <c r="I207" s="44">
        <v>1947.0</v>
      </c>
      <c r="J207" s="44">
        <v>92439.0</v>
      </c>
      <c r="K207" s="44">
        <v>74488.0</v>
      </c>
      <c r="L207" s="44">
        <v>27583.0</v>
      </c>
      <c r="M207" s="44">
        <v>28203.0</v>
      </c>
      <c r="N207" s="44">
        <v>12789.0</v>
      </c>
      <c r="O207" s="44">
        <v>17542.0</v>
      </c>
      <c r="P207" s="44">
        <v>18353.0</v>
      </c>
      <c r="Q207" s="44">
        <v>7983.0</v>
      </c>
      <c r="R207" s="44">
        <v>2035.0</v>
      </c>
      <c r="S207" s="44">
        <v>2114.0</v>
      </c>
      <c r="T207" s="44">
        <v>11985.0</v>
      </c>
      <c r="U207" s="44">
        <v>8538.0</v>
      </c>
      <c r="V207" s="44"/>
      <c r="W207" s="44"/>
      <c r="X207" s="44">
        <v>7260.0</v>
      </c>
      <c r="Y207" s="44">
        <v>3188.0</v>
      </c>
      <c r="Z207" s="44">
        <v>2919.0</v>
      </c>
      <c r="AA207" s="44">
        <v>1662.0</v>
      </c>
      <c r="AB207" s="44">
        <v>483.0</v>
      </c>
      <c r="AC207" s="44">
        <v>736.0</v>
      </c>
      <c r="AD207" s="44">
        <v>1983.0</v>
      </c>
      <c r="AE207" s="44">
        <v>906.0</v>
      </c>
      <c r="AF207" s="44">
        <v>185.0</v>
      </c>
      <c r="AG207" s="44">
        <v>601.0</v>
      </c>
      <c r="AH207" s="44">
        <v>513.0</v>
      </c>
      <c r="AI207" s="44">
        <v>411.0</v>
      </c>
      <c r="AJ207" s="44">
        <v>690.0</v>
      </c>
      <c r="AK207" s="44">
        <v>342.0</v>
      </c>
      <c r="AL207" s="44">
        <v>1543.0</v>
      </c>
      <c r="AM207" s="44">
        <v>341.0</v>
      </c>
      <c r="AN207" s="44">
        <v>119.0</v>
      </c>
      <c r="AO207" s="44">
        <v>226.0</v>
      </c>
      <c r="AP207" s="44">
        <v>146.0</v>
      </c>
      <c r="AQ207" s="44">
        <v>79.0</v>
      </c>
      <c r="AR207" s="44">
        <v>13.0</v>
      </c>
      <c r="AS207" s="44">
        <v>26.0</v>
      </c>
      <c r="AT207" s="44">
        <v>21.0</v>
      </c>
      <c r="AU207" s="44">
        <v>20.0</v>
      </c>
      <c r="AV207" s="44">
        <v>12.0</v>
      </c>
      <c r="AW207" s="44">
        <v>20.0</v>
      </c>
      <c r="AX207" s="44">
        <v>327.0</v>
      </c>
      <c r="AY207" s="44"/>
      <c r="AZ207" s="44">
        <v>190.0</v>
      </c>
      <c r="BA207" s="44"/>
      <c r="BB207" s="44">
        <v>760.0</v>
      </c>
      <c r="BC207" s="44"/>
      <c r="BD207" s="44">
        <v>84.0</v>
      </c>
      <c r="BE207" s="44"/>
      <c r="BF207" s="44">
        <v>103.0</v>
      </c>
      <c r="BG207" s="44"/>
      <c r="BH207" s="44">
        <v>63.0</v>
      </c>
      <c r="BI207" s="44"/>
      <c r="BJ207" s="44">
        <v>185.0</v>
      </c>
      <c r="BK207" s="44"/>
      <c r="BL207" s="44">
        <v>19.0</v>
      </c>
      <c r="BM207" s="44"/>
      <c r="BN207" s="44">
        <v>167.0</v>
      </c>
      <c r="BO207" s="44"/>
      <c r="BP207" s="44">
        <v>99.0</v>
      </c>
      <c r="BQ207" s="44"/>
      <c r="BR207" s="44">
        <v>55.0</v>
      </c>
      <c r="BS207" s="44"/>
      <c r="BT207" s="44">
        <v>55.0</v>
      </c>
      <c r="BU207" s="44"/>
      <c r="BV207" s="44">
        <v>143.0</v>
      </c>
      <c r="BW207" s="44"/>
      <c r="BX207" s="44">
        <v>151.0</v>
      </c>
      <c r="BY207" s="44"/>
      <c r="BZ207" s="44">
        <v>179.0</v>
      </c>
      <c r="CA207" s="44"/>
      <c r="CB207" s="44">
        <v>79.0</v>
      </c>
      <c r="CC207" s="44"/>
      <c r="CD207" s="44">
        <v>28.0</v>
      </c>
      <c r="CE207" s="44"/>
      <c r="CF207" s="44">
        <v>34.0</v>
      </c>
      <c r="CG207" s="44"/>
      <c r="CH207" s="44">
        <v>96.0</v>
      </c>
      <c r="CI207" s="44"/>
      <c r="CJ207" s="44">
        <v>334.0</v>
      </c>
      <c r="CK207" s="44"/>
      <c r="CL207" s="44">
        <v>148.0</v>
      </c>
      <c r="CM207" s="44"/>
      <c r="CN207" s="44">
        <v>508.0</v>
      </c>
      <c r="CO207" s="44"/>
      <c r="CP207" s="44"/>
      <c r="CQ207" s="44">
        <v>1550.0</v>
      </c>
    </row>
    <row r="208" ht="15.75" customHeight="1">
      <c r="A208" s="44">
        <v>8237.0</v>
      </c>
      <c r="B208" s="44" t="s">
        <v>370</v>
      </c>
      <c r="C208" s="44" t="s">
        <v>659</v>
      </c>
      <c r="D208" s="44">
        <v>86400.0</v>
      </c>
      <c r="E208" s="44">
        <v>86824.0</v>
      </c>
      <c r="F208" s="44">
        <v>53081.0</v>
      </c>
      <c r="G208" s="44">
        <v>44445.0</v>
      </c>
      <c r="H208" s="44">
        <v>1045.0</v>
      </c>
      <c r="I208" s="44">
        <v>1111.0</v>
      </c>
      <c r="J208" s="44">
        <v>52036.0</v>
      </c>
      <c r="K208" s="44">
        <v>43334.0</v>
      </c>
      <c r="L208" s="44">
        <v>18717.0</v>
      </c>
      <c r="M208" s="44">
        <v>17994.0</v>
      </c>
      <c r="N208" s="44">
        <v>5904.0</v>
      </c>
      <c r="O208" s="44">
        <v>7825.0</v>
      </c>
      <c r="P208" s="44">
        <v>8900.0</v>
      </c>
      <c r="Q208" s="44">
        <v>3458.0</v>
      </c>
      <c r="R208" s="44">
        <v>1205.0</v>
      </c>
      <c r="S208" s="44">
        <v>1040.0</v>
      </c>
      <c r="T208" s="44">
        <v>6600.0</v>
      </c>
      <c r="U208" s="44">
        <v>3479.0</v>
      </c>
      <c r="V208" s="44"/>
      <c r="W208" s="44"/>
      <c r="X208" s="44">
        <v>4775.0</v>
      </c>
      <c r="Y208" s="44">
        <v>5643.0</v>
      </c>
      <c r="Z208" s="44">
        <v>1327.0</v>
      </c>
      <c r="AA208" s="44">
        <v>791.0</v>
      </c>
      <c r="AB208" s="44">
        <v>288.0</v>
      </c>
      <c r="AC208" s="44">
        <v>345.0</v>
      </c>
      <c r="AD208" s="44">
        <v>709.0</v>
      </c>
      <c r="AE208" s="44">
        <v>426.0</v>
      </c>
      <c r="AF208" s="44">
        <v>103.0</v>
      </c>
      <c r="AG208" s="44">
        <v>298.0</v>
      </c>
      <c r="AH208" s="44">
        <v>327.0</v>
      </c>
      <c r="AI208" s="44">
        <v>295.0</v>
      </c>
      <c r="AJ208" s="44">
        <v>452.0</v>
      </c>
      <c r="AK208" s="44">
        <v>223.0</v>
      </c>
      <c r="AL208" s="44">
        <v>647.0</v>
      </c>
      <c r="AM208" s="44">
        <v>128.0</v>
      </c>
      <c r="AN208" s="44">
        <v>81.0</v>
      </c>
      <c r="AO208" s="44">
        <v>96.0</v>
      </c>
      <c r="AP208" s="44">
        <v>89.0</v>
      </c>
      <c r="AQ208" s="44">
        <v>23.0</v>
      </c>
      <c r="AR208" s="44">
        <v>8.0</v>
      </c>
      <c r="AS208" s="44">
        <v>6.0</v>
      </c>
      <c r="AT208" s="44">
        <v>14.0</v>
      </c>
      <c r="AU208" s="44">
        <v>11.0</v>
      </c>
      <c r="AV208" s="44">
        <v>5.0</v>
      </c>
      <c r="AW208" s="44">
        <v>10.0</v>
      </c>
      <c r="AX208" s="44">
        <v>137.0</v>
      </c>
      <c r="AY208" s="44"/>
      <c r="AZ208" s="44">
        <v>106.0</v>
      </c>
      <c r="BA208" s="44"/>
      <c r="BB208" s="44">
        <v>391.0</v>
      </c>
      <c r="BC208" s="44"/>
      <c r="BD208" s="44">
        <v>48.0</v>
      </c>
      <c r="BE208" s="44"/>
      <c r="BF208" s="44">
        <v>41.0</v>
      </c>
      <c r="BG208" s="44"/>
      <c r="BH208" s="44">
        <v>35.0</v>
      </c>
      <c r="BI208" s="44"/>
      <c r="BJ208" s="44">
        <v>93.0</v>
      </c>
      <c r="BK208" s="44"/>
      <c r="BL208" s="44">
        <v>13.0</v>
      </c>
      <c r="BM208" s="44"/>
      <c r="BN208" s="44">
        <v>67.0</v>
      </c>
      <c r="BO208" s="44"/>
      <c r="BP208" s="44">
        <v>29.0</v>
      </c>
      <c r="BQ208" s="44"/>
      <c r="BR208" s="44">
        <v>34.0</v>
      </c>
      <c r="BS208" s="44"/>
      <c r="BT208" s="44">
        <v>32.0</v>
      </c>
      <c r="BU208" s="44"/>
      <c r="BV208" s="44">
        <v>130.0</v>
      </c>
      <c r="BW208" s="44"/>
      <c r="BX208" s="44">
        <v>83.0</v>
      </c>
      <c r="BY208" s="44"/>
      <c r="BZ208" s="44">
        <v>62.0</v>
      </c>
      <c r="CA208" s="44"/>
      <c r="CB208" s="44">
        <v>52.0</v>
      </c>
      <c r="CC208" s="44"/>
      <c r="CD208" s="44">
        <v>14.0</v>
      </c>
      <c r="CE208" s="44"/>
      <c r="CF208" s="44">
        <v>28.0</v>
      </c>
      <c r="CG208" s="44"/>
      <c r="CH208" s="44">
        <v>53.0</v>
      </c>
      <c r="CI208" s="44"/>
      <c r="CJ208" s="44">
        <v>148.0</v>
      </c>
      <c r="CK208" s="44"/>
      <c r="CL208" s="44">
        <v>92.0</v>
      </c>
      <c r="CM208" s="44"/>
      <c r="CN208" s="44">
        <v>197.0</v>
      </c>
      <c r="CO208" s="44"/>
      <c r="CP208" s="44"/>
      <c r="CQ208" s="44">
        <v>1243.0</v>
      </c>
    </row>
    <row r="209" ht="15.75" customHeight="1">
      <c r="A209" s="44">
        <v>8311.0</v>
      </c>
      <c r="B209" s="44" t="s">
        <v>371</v>
      </c>
      <c r="C209" s="44" t="s">
        <v>659</v>
      </c>
      <c r="D209" s="44">
        <v>157789.0</v>
      </c>
      <c r="E209" s="44">
        <v>155449.0</v>
      </c>
      <c r="F209" s="44">
        <v>106346.0</v>
      </c>
      <c r="G209" s="44">
        <v>85548.0</v>
      </c>
      <c r="H209" s="44">
        <v>946.0</v>
      </c>
      <c r="I209" s="44">
        <v>830.0</v>
      </c>
      <c r="J209" s="44">
        <v>105400.0</v>
      </c>
      <c r="K209" s="44">
        <v>84718.0</v>
      </c>
      <c r="L209" s="44">
        <v>17119.0</v>
      </c>
      <c r="M209" s="44">
        <v>18338.0</v>
      </c>
      <c r="N209" s="44">
        <v>14631.0</v>
      </c>
      <c r="O209" s="44">
        <v>20857.0</v>
      </c>
      <c r="P209" s="44">
        <v>40624.0</v>
      </c>
      <c r="Q209" s="44">
        <v>23466.0</v>
      </c>
      <c r="R209" s="44">
        <v>6992.0</v>
      </c>
      <c r="S209" s="44">
        <v>7257.0</v>
      </c>
      <c r="T209" s="44">
        <v>5586.0</v>
      </c>
      <c r="U209" s="44">
        <v>4825.0</v>
      </c>
      <c r="V209" s="44"/>
      <c r="W209" s="44"/>
      <c r="X209" s="44">
        <v>4570.0</v>
      </c>
      <c r="Y209" s="44">
        <v>2821.0</v>
      </c>
      <c r="Z209" s="44">
        <v>1334.0</v>
      </c>
      <c r="AA209" s="44">
        <v>1047.0</v>
      </c>
      <c r="AB209" s="44">
        <v>628.0</v>
      </c>
      <c r="AC209" s="44">
        <v>1795.0</v>
      </c>
      <c r="AD209" s="44">
        <v>1391.0</v>
      </c>
      <c r="AE209" s="44">
        <v>1044.0</v>
      </c>
      <c r="AF209" s="44">
        <v>86.0</v>
      </c>
      <c r="AG209" s="44">
        <v>206.0</v>
      </c>
      <c r="AH209" s="44">
        <v>252.0</v>
      </c>
      <c r="AI209" s="44">
        <v>248.0</v>
      </c>
      <c r="AJ209" s="44">
        <v>1515.0</v>
      </c>
      <c r="AK209" s="44">
        <v>749.0</v>
      </c>
      <c r="AL209" s="44">
        <v>3971.0</v>
      </c>
      <c r="AM209" s="44">
        <v>988.0</v>
      </c>
      <c r="AN209" s="44">
        <v>90.0</v>
      </c>
      <c r="AO209" s="44">
        <v>177.0</v>
      </c>
      <c r="AP209" s="44">
        <v>66.0</v>
      </c>
      <c r="AQ209" s="44">
        <v>30.0</v>
      </c>
      <c r="AR209" s="44">
        <v>39.0</v>
      </c>
      <c r="AS209" s="44">
        <v>71.0</v>
      </c>
      <c r="AT209" s="44">
        <v>66.0</v>
      </c>
      <c r="AU209" s="44">
        <v>73.0</v>
      </c>
      <c r="AV209" s="44">
        <v>16.0</v>
      </c>
      <c r="AW209" s="44">
        <v>28.0</v>
      </c>
      <c r="AX209" s="44">
        <v>195.0</v>
      </c>
      <c r="AY209" s="44"/>
      <c r="AZ209" s="44">
        <v>128.0</v>
      </c>
      <c r="BA209" s="44"/>
      <c r="BB209" s="44">
        <v>225.0</v>
      </c>
      <c r="BC209" s="44"/>
      <c r="BD209" s="44">
        <v>55.0</v>
      </c>
      <c r="BE209" s="44"/>
      <c r="BF209" s="44">
        <v>229.0</v>
      </c>
      <c r="BG209" s="44"/>
      <c r="BH209" s="44">
        <v>75.0</v>
      </c>
      <c r="BI209" s="44"/>
      <c r="BJ209" s="44">
        <v>2279.0</v>
      </c>
      <c r="BK209" s="44"/>
      <c r="BL209" s="44">
        <v>16.0</v>
      </c>
      <c r="BM209" s="44"/>
      <c r="BN209" s="44">
        <v>91.0</v>
      </c>
      <c r="BO209" s="44"/>
      <c r="BP209" s="44">
        <v>43.0</v>
      </c>
      <c r="BQ209" s="44"/>
      <c r="BR209" s="44">
        <v>100.0</v>
      </c>
      <c r="BS209" s="44"/>
      <c r="BT209" s="44">
        <v>42.0</v>
      </c>
      <c r="BU209" s="44"/>
      <c r="BV209" s="44">
        <v>200.0</v>
      </c>
      <c r="BW209" s="44"/>
      <c r="BX209" s="44">
        <v>104.0</v>
      </c>
      <c r="BY209" s="44"/>
      <c r="BZ209" s="44">
        <v>159.0</v>
      </c>
      <c r="CA209" s="44"/>
      <c r="CB209" s="44">
        <v>104.0</v>
      </c>
      <c r="CC209" s="44"/>
      <c r="CD209" s="44">
        <v>77.0</v>
      </c>
      <c r="CE209" s="44"/>
      <c r="CF209" s="44">
        <v>316.0</v>
      </c>
      <c r="CG209" s="44"/>
      <c r="CH209" s="44">
        <v>267.0</v>
      </c>
      <c r="CI209" s="44"/>
      <c r="CJ209" s="44">
        <v>184.0</v>
      </c>
      <c r="CK209" s="44"/>
      <c r="CL209" s="44">
        <v>85.0</v>
      </c>
      <c r="CM209" s="44"/>
      <c r="CN209" s="44">
        <v>1450.0</v>
      </c>
      <c r="CO209" s="44"/>
      <c r="CP209" s="44"/>
      <c r="CQ209" s="44">
        <v>698.0</v>
      </c>
    </row>
    <row r="210" ht="15.75" customHeight="1">
      <c r="A210" s="44">
        <v>8315.0</v>
      </c>
      <c r="B210" s="44" t="s">
        <v>372</v>
      </c>
      <c r="C210" s="44" t="s">
        <v>659</v>
      </c>
      <c r="D210" s="44">
        <v>193103.0</v>
      </c>
      <c r="E210" s="44">
        <v>190289.0</v>
      </c>
      <c r="F210" s="44">
        <v>130008.0</v>
      </c>
      <c r="G210" s="44">
        <v>109276.0</v>
      </c>
      <c r="H210" s="44">
        <v>2824.0</v>
      </c>
      <c r="I210" s="44">
        <v>2788.0</v>
      </c>
      <c r="J210" s="44">
        <v>127184.0</v>
      </c>
      <c r="K210" s="44">
        <v>106488.0</v>
      </c>
      <c r="L210" s="44">
        <v>39442.0</v>
      </c>
      <c r="M210" s="44">
        <v>40848.0</v>
      </c>
      <c r="N210" s="44">
        <v>17102.0</v>
      </c>
      <c r="O210" s="44">
        <v>24549.0</v>
      </c>
      <c r="P210" s="44">
        <v>34990.0</v>
      </c>
      <c r="Q210" s="44">
        <v>17386.0</v>
      </c>
      <c r="R210" s="44">
        <v>3558.0</v>
      </c>
      <c r="S210" s="44">
        <v>3455.0</v>
      </c>
      <c r="T210" s="44">
        <v>9638.0</v>
      </c>
      <c r="U210" s="44">
        <v>7879.0</v>
      </c>
      <c r="V210" s="44"/>
      <c r="W210" s="44"/>
      <c r="X210" s="44">
        <v>7701.0</v>
      </c>
      <c r="Y210" s="44">
        <v>4027.0</v>
      </c>
      <c r="Z210" s="44">
        <v>3210.0</v>
      </c>
      <c r="AA210" s="44">
        <v>2119.0</v>
      </c>
      <c r="AB210" s="44">
        <v>602.0</v>
      </c>
      <c r="AC210" s="44">
        <v>1027.0</v>
      </c>
      <c r="AD210" s="44">
        <v>1985.0</v>
      </c>
      <c r="AE210" s="44">
        <v>1253.0</v>
      </c>
      <c r="AF210" s="44">
        <v>131.0</v>
      </c>
      <c r="AG210" s="44">
        <v>339.0</v>
      </c>
      <c r="AH210" s="44">
        <v>676.0</v>
      </c>
      <c r="AI210" s="44">
        <v>587.0</v>
      </c>
      <c r="AJ210" s="44">
        <v>1192.0</v>
      </c>
      <c r="AK210" s="44">
        <v>609.0</v>
      </c>
      <c r="AL210" s="44">
        <v>2136.0</v>
      </c>
      <c r="AM210" s="44">
        <v>485.0</v>
      </c>
      <c r="AN210" s="44">
        <v>210.0</v>
      </c>
      <c r="AO210" s="44">
        <v>330.0</v>
      </c>
      <c r="AP210" s="44">
        <v>151.0</v>
      </c>
      <c r="AQ210" s="44">
        <v>65.0</v>
      </c>
      <c r="AR210" s="44">
        <v>24.0</v>
      </c>
      <c r="AS210" s="44">
        <v>37.0</v>
      </c>
      <c r="AT210" s="44">
        <v>36.0</v>
      </c>
      <c r="AU210" s="44">
        <v>29.0</v>
      </c>
      <c r="AV210" s="44">
        <v>12.0</v>
      </c>
      <c r="AW210" s="44">
        <v>39.0</v>
      </c>
      <c r="AX210" s="44">
        <v>338.0</v>
      </c>
      <c r="AY210" s="44"/>
      <c r="AZ210" s="44">
        <v>249.0</v>
      </c>
      <c r="BA210" s="44"/>
      <c r="BB210" s="44">
        <v>378.0</v>
      </c>
      <c r="BC210" s="44"/>
      <c r="BD210" s="44">
        <v>66.0</v>
      </c>
      <c r="BE210" s="44"/>
      <c r="BF210" s="44">
        <v>172.0</v>
      </c>
      <c r="BG210" s="44"/>
      <c r="BH210" s="44">
        <v>74.0</v>
      </c>
      <c r="BI210" s="44"/>
      <c r="BJ210" s="44">
        <v>608.0</v>
      </c>
      <c r="BK210" s="44"/>
      <c r="BL210" s="44">
        <v>20.0</v>
      </c>
      <c r="BM210" s="44"/>
      <c r="BN210" s="44">
        <v>129.0</v>
      </c>
      <c r="BO210" s="44"/>
      <c r="BP210" s="44">
        <v>71.0</v>
      </c>
      <c r="BQ210" s="44"/>
      <c r="BR210" s="44">
        <v>102.0</v>
      </c>
      <c r="BS210" s="44"/>
      <c r="BT210" s="44">
        <v>79.0</v>
      </c>
      <c r="BU210" s="44"/>
      <c r="BV210" s="44">
        <v>187.0</v>
      </c>
      <c r="BW210" s="44"/>
      <c r="BX210" s="44">
        <v>204.0</v>
      </c>
      <c r="BY210" s="44"/>
      <c r="BZ210" s="44">
        <v>192.0</v>
      </c>
      <c r="CA210" s="44"/>
      <c r="CB210" s="44">
        <v>117.0</v>
      </c>
      <c r="CC210" s="44"/>
      <c r="CD210" s="44">
        <v>53.0</v>
      </c>
      <c r="CE210" s="44"/>
      <c r="CF210" s="44">
        <v>109.0</v>
      </c>
      <c r="CG210" s="44"/>
      <c r="CH210" s="44">
        <v>131.0</v>
      </c>
      <c r="CI210" s="44"/>
      <c r="CJ210" s="44">
        <v>306.0</v>
      </c>
      <c r="CK210" s="44"/>
      <c r="CL210" s="44">
        <v>144.0</v>
      </c>
      <c r="CM210" s="44"/>
      <c r="CN210" s="44">
        <v>659.0</v>
      </c>
      <c r="CO210" s="44"/>
      <c r="CP210" s="44"/>
      <c r="CQ210" s="44">
        <v>1425.0</v>
      </c>
    </row>
    <row r="211" ht="15.75" customHeight="1">
      <c r="A211" s="44">
        <v>8316.0</v>
      </c>
      <c r="B211" s="44" t="s">
        <v>373</v>
      </c>
      <c r="C211" s="44" t="s">
        <v>659</v>
      </c>
      <c r="D211" s="44">
        <v>123701.0</v>
      </c>
      <c r="E211" s="44">
        <v>121857.0</v>
      </c>
      <c r="F211" s="44">
        <v>81001.0</v>
      </c>
      <c r="G211" s="44">
        <v>65600.0</v>
      </c>
      <c r="H211" s="44">
        <v>1839.0</v>
      </c>
      <c r="I211" s="44">
        <v>2025.0</v>
      </c>
      <c r="J211" s="44">
        <v>79162.0</v>
      </c>
      <c r="K211" s="44">
        <v>63575.0</v>
      </c>
      <c r="L211" s="44">
        <v>23443.0</v>
      </c>
      <c r="M211" s="44">
        <v>23457.0</v>
      </c>
      <c r="N211" s="44">
        <v>11928.0</v>
      </c>
      <c r="O211" s="44">
        <v>15837.0</v>
      </c>
      <c r="P211" s="44">
        <v>20137.0</v>
      </c>
      <c r="Q211" s="44">
        <v>9624.0</v>
      </c>
      <c r="R211" s="44">
        <v>2209.0</v>
      </c>
      <c r="S211" s="44">
        <v>2147.0</v>
      </c>
      <c r="T211" s="44">
        <v>6466.0</v>
      </c>
      <c r="U211" s="44">
        <v>3822.0</v>
      </c>
      <c r="V211" s="44"/>
      <c r="W211" s="44"/>
      <c r="X211" s="44">
        <v>4668.0</v>
      </c>
      <c r="Y211" s="44">
        <v>2174.0</v>
      </c>
      <c r="Z211" s="44">
        <v>2319.0</v>
      </c>
      <c r="AA211" s="44">
        <v>1634.0</v>
      </c>
      <c r="AB211" s="44">
        <v>566.0</v>
      </c>
      <c r="AC211" s="44">
        <v>764.0</v>
      </c>
      <c r="AD211" s="44">
        <v>1291.0</v>
      </c>
      <c r="AE211" s="44">
        <v>984.0</v>
      </c>
      <c r="AF211" s="44">
        <v>74.0</v>
      </c>
      <c r="AG211" s="44">
        <v>324.0</v>
      </c>
      <c r="AH211" s="44">
        <v>382.0</v>
      </c>
      <c r="AI211" s="44">
        <v>393.0</v>
      </c>
      <c r="AJ211" s="44">
        <v>1377.0</v>
      </c>
      <c r="AK211" s="44">
        <v>961.0</v>
      </c>
      <c r="AL211" s="44">
        <v>1453.0</v>
      </c>
      <c r="AM211" s="44">
        <v>327.0</v>
      </c>
      <c r="AN211" s="44">
        <v>123.0</v>
      </c>
      <c r="AO211" s="44">
        <v>203.0</v>
      </c>
      <c r="AP211" s="44">
        <v>98.0</v>
      </c>
      <c r="AQ211" s="44">
        <v>45.0</v>
      </c>
      <c r="AR211" s="44">
        <v>12.0</v>
      </c>
      <c r="AS211" s="44">
        <v>24.0</v>
      </c>
      <c r="AT211" s="44">
        <v>15.0</v>
      </c>
      <c r="AU211" s="44">
        <v>19.0</v>
      </c>
      <c r="AV211" s="44">
        <v>6.0</v>
      </c>
      <c r="AW211" s="44">
        <v>16.0</v>
      </c>
      <c r="AX211" s="44">
        <v>239.0</v>
      </c>
      <c r="AY211" s="44"/>
      <c r="AZ211" s="44">
        <v>135.0</v>
      </c>
      <c r="BA211" s="44"/>
      <c r="BB211" s="44">
        <v>165.0</v>
      </c>
      <c r="BC211" s="44"/>
      <c r="BD211" s="44">
        <v>39.0</v>
      </c>
      <c r="BE211" s="44"/>
      <c r="BF211" s="44">
        <v>101.0</v>
      </c>
      <c r="BG211" s="44"/>
      <c r="BH211" s="44">
        <v>36.0</v>
      </c>
      <c r="BI211" s="44"/>
      <c r="BJ211" s="44">
        <v>260.0</v>
      </c>
      <c r="BK211" s="44"/>
      <c r="BL211" s="44">
        <v>11.0</v>
      </c>
      <c r="BM211" s="44"/>
      <c r="BN211" s="44">
        <v>111.0</v>
      </c>
      <c r="BO211" s="44"/>
      <c r="BP211" s="44">
        <v>64.0</v>
      </c>
      <c r="BQ211" s="44"/>
      <c r="BR211" s="44">
        <v>80.0</v>
      </c>
      <c r="BS211" s="44"/>
      <c r="BT211" s="44">
        <v>52.0</v>
      </c>
      <c r="BU211" s="44"/>
      <c r="BV211" s="44">
        <v>118.0</v>
      </c>
      <c r="BW211" s="44"/>
      <c r="BX211" s="44">
        <v>109.0</v>
      </c>
      <c r="BY211" s="44"/>
      <c r="BZ211" s="44">
        <v>111.0</v>
      </c>
      <c r="CA211" s="44"/>
      <c r="CB211" s="44">
        <v>97.0</v>
      </c>
      <c r="CC211" s="44"/>
      <c r="CD211" s="44">
        <v>29.0</v>
      </c>
      <c r="CE211" s="44"/>
      <c r="CF211" s="44">
        <v>49.0</v>
      </c>
      <c r="CG211" s="44"/>
      <c r="CH211" s="44">
        <v>103.0</v>
      </c>
      <c r="CI211" s="44"/>
      <c r="CJ211" s="44">
        <v>241.0</v>
      </c>
      <c r="CK211" s="44"/>
      <c r="CL211" s="44">
        <v>105.0</v>
      </c>
      <c r="CM211" s="44"/>
      <c r="CN211" s="44">
        <v>340.0</v>
      </c>
      <c r="CO211" s="44"/>
      <c r="CP211" s="44"/>
      <c r="CQ211" s="44">
        <v>820.0</v>
      </c>
    </row>
    <row r="212" ht="15.75" customHeight="1">
      <c r="A212" s="44">
        <v>8317.0</v>
      </c>
      <c r="B212" s="44" t="s">
        <v>374</v>
      </c>
      <c r="C212" s="44" t="s">
        <v>659</v>
      </c>
      <c r="D212" s="44">
        <v>317094.0</v>
      </c>
      <c r="E212" s="44">
        <v>316303.0</v>
      </c>
      <c r="F212" s="44">
        <v>192979.0</v>
      </c>
      <c r="G212" s="44">
        <v>161212.0</v>
      </c>
      <c r="H212" s="44">
        <v>4389.0</v>
      </c>
      <c r="I212" s="44">
        <v>5739.0</v>
      </c>
      <c r="J212" s="44">
        <v>188590.0</v>
      </c>
      <c r="K212" s="44">
        <v>155473.0</v>
      </c>
      <c r="L212" s="44">
        <v>64859.0</v>
      </c>
      <c r="M212" s="44">
        <v>66144.0</v>
      </c>
      <c r="N212" s="44">
        <v>24592.0</v>
      </c>
      <c r="O212" s="44">
        <v>36934.0</v>
      </c>
      <c r="P212" s="44">
        <v>42851.0</v>
      </c>
      <c r="Q212" s="44">
        <v>18641.0</v>
      </c>
      <c r="R212" s="44">
        <v>4346.0</v>
      </c>
      <c r="S212" s="44">
        <v>4307.0</v>
      </c>
      <c r="T212" s="44">
        <v>18858.0</v>
      </c>
      <c r="U212" s="44">
        <v>11084.0</v>
      </c>
      <c r="V212" s="44"/>
      <c r="W212" s="44"/>
      <c r="X212" s="44">
        <v>10226.0</v>
      </c>
      <c r="Y212" s="44">
        <v>4631.0</v>
      </c>
      <c r="Z212" s="44">
        <v>7411.0</v>
      </c>
      <c r="AA212" s="44">
        <v>4538.0</v>
      </c>
      <c r="AB212" s="44">
        <v>968.0</v>
      </c>
      <c r="AC212" s="44">
        <v>1481.0</v>
      </c>
      <c r="AD212" s="44">
        <v>2594.0</v>
      </c>
      <c r="AE212" s="44">
        <v>1765.0</v>
      </c>
      <c r="AF212" s="44">
        <v>234.0</v>
      </c>
      <c r="AG212" s="44">
        <v>796.0</v>
      </c>
      <c r="AH212" s="44">
        <v>1056.0</v>
      </c>
      <c r="AI212" s="44">
        <v>1137.0</v>
      </c>
      <c r="AJ212" s="44">
        <v>1293.0</v>
      </c>
      <c r="AK212" s="44">
        <v>691.0</v>
      </c>
      <c r="AL212" s="44">
        <v>2785.0</v>
      </c>
      <c r="AM212" s="44">
        <v>641.0</v>
      </c>
      <c r="AN212" s="44">
        <v>324.0</v>
      </c>
      <c r="AO212" s="44">
        <v>464.0</v>
      </c>
      <c r="AP212" s="44">
        <v>228.0</v>
      </c>
      <c r="AQ212" s="44">
        <v>92.0</v>
      </c>
      <c r="AR212" s="44">
        <v>30.0</v>
      </c>
      <c r="AS212" s="44">
        <v>80.0</v>
      </c>
      <c r="AT212" s="44">
        <v>24.0</v>
      </c>
      <c r="AU212" s="44">
        <v>45.0</v>
      </c>
      <c r="AV212" s="44">
        <v>16.0</v>
      </c>
      <c r="AW212" s="44">
        <v>46.0</v>
      </c>
      <c r="AX212" s="44">
        <v>586.0</v>
      </c>
      <c r="AY212" s="44"/>
      <c r="AZ212" s="44">
        <v>391.0</v>
      </c>
      <c r="BA212" s="44"/>
      <c r="BB212" s="44">
        <v>444.0</v>
      </c>
      <c r="BC212" s="44"/>
      <c r="BD212" s="44">
        <v>111.0</v>
      </c>
      <c r="BE212" s="44"/>
      <c r="BF212" s="44">
        <v>172.0</v>
      </c>
      <c r="BG212" s="44"/>
      <c r="BH212" s="44">
        <v>97.0</v>
      </c>
      <c r="BI212" s="44"/>
      <c r="BJ212" s="44">
        <v>350.0</v>
      </c>
      <c r="BK212" s="44"/>
      <c r="BL212" s="44">
        <v>24.0</v>
      </c>
      <c r="BM212" s="44"/>
      <c r="BN212" s="44">
        <v>231.0</v>
      </c>
      <c r="BO212" s="44"/>
      <c r="BP212" s="44">
        <v>111.0</v>
      </c>
      <c r="BQ212" s="44"/>
      <c r="BR212" s="44">
        <v>114.0</v>
      </c>
      <c r="BS212" s="44"/>
      <c r="BT212" s="44">
        <v>112.0</v>
      </c>
      <c r="BU212" s="44"/>
      <c r="BV212" s="44">
        <v>301.0</v>
      </c>
      <c r="BW212" s="44"/>
      <c r="BX212" s="44">
        <v>286.0</v>
      </c>
      <c r="BY212" s="44"/>
      <c r="BZ212" s="44">
        <v>281.0</v>
      </c>
      <c r="CA212" s="44"/>
      <c r="CB212" s="44">
        <v>174.0</v>
      </c>
      <c r="CC212" s="44"/>
      <c r="CD212" s="44">
        <v>62.0</v>
      </c>
      <c r="CE212" s="44"/>
      <c r="CF212" s="44">
        <v>112.0</v>
      </c>
      <c r="CG212" s="44"/>
      <c r="CH212" s="44">
        <v>213.0</v>
      </c>
      <c r="CI212" s="44"/>
      <c r="CJ212" s="44">
        <v>574.0</v>
      </c>
      <c r="CK212" s="44"/>
      <c r="CL212" s="44">
        <v>288.0</v>
      </c>
      <c r="CM212" s="44"/>
      <c r="CN212" s="44">
        <v>861.0</v>
      </c>
      <c r="CO212" s="44"/>
      <c r="CP212" s="44"/>
      <c r="CQ212" s="44">
        <v>1956.0</v>
      </c>
    </row>
    <row r="213" ht="15.75" customHeight="1">
      <c r="A213" s="44">
        <v>8325.0</v>
      </c>
      <c r="B213" s="44" t="s">
        <v>375</v>
      </c>
      <c r="C213" s="44" t="s">
        <v>659</v>
      </c>
      <c r="D213" s="44">
        <v>102914.0</v>
      </c>
      <c r="E213" s="44">
        <v>103195.0</v>
      </c>
      <c r="F213" s="44">
        <v>63538.0</v>
      </c>
      <c r="G213" s="44">
        <v>53160.0</v>
      </c>
      <c r="H213" s="44">
        <v>1374.0</v>
      </c>
      <c r="I213" s="44">
        <v>1806.0</v>
      </c>
      <c r="J213" s="44">
        <v>62164.0</v>
      </c>
      <c r="K213" s="44">
        <v>51354.0</v>
      </c>
      <c r="L213" s="44">
        <v>23180.0</v>
      </c>
      <c r="M213" s="44">
        <v>24116.0</v>
      </c>
      <c r="N213" s="44">
        <v>6914.0</v>
      </c>
      <c r="O213" s="44">
        <v>9731.0</v>
      </c>
      <c r="P213" s="44">
        <v>10693.0</v>
      </c>
      <c r="Q213" s="44">
        <v>4112.0</v>
      </c>
      <c r="R213" s="44">
        <v>1260.0</v>
      </c>
      <c r="S213" s="44">
        <v>1174.0</v>
      </c>
      <c r="T213" s="44">
        <v>7203.0</v>
      </c>
      <c r="U213" s="44">
        <v>4542.0</v>
      </c>
      <c r="V213" s="44"/>
      <c r="W213" s="44"/>
      <c r="X213" s="44">
        <v>4739.0</v>
      </c>
      <c r="Y213" s="44">
        <v>2416.0</v>
      </c>
      <c r="Z213" s="44">
        <v>1948.0</v>
      </c>
      <c r="AA213" s="44">
        <v>1106.0</v>
      </c>
      <c r="AB213" s="44">
        <v>279.0</v>
      </c>
      <c r="AC213" s="44">
        <v>419.0</v>
      </c>
      <c r="AD213" s="44">
        <v>773.0</v>
      </c>
      <c r="AE213" s="44">
        <v>507.0</v>
      </c>
      <c r="AF213" s="44">
        <v>106.0</v>
      </c>
      <c r="AG213" s="44">
        <v>436.0</v>
      </c>
      <c r="AH213" s="44">
        <v>432.0</v>
      </c>
      <c r="AI213" s="44">
        <v>366.0</v>
      </c>
      <c r="AJ213" s="44">
        <v>1663.0</v>
      </c>
      <c r="AK213" s="44">
        <v>1126.0</v>
      </c>
      <c r="AL213" s="44">
        <v>812.0</v>
      </c>
      <c r="AM213" s="44">
        <v>179.0</v>
      </c>
      <c r="AN213" s="44">
        <v>136.0</v>
      </c>
      <c r="AO213" s="44">
        <v>176.0</v>
      </c>
      <c r="AP213" s="44">
        <v>95.0</v>
      </c>
      <c r="AQ213" s="44">
        <v>37.0</v>
      </c>
      <c r="AR213" s="44">
        <v>7.0</v>
      </c>
      <c r="AS213" s="44">
        <v>12.0</v>
      </c>
      <c r="AT213" s="44">
        <v>7.0</v>
      </c>
      <c r="AU213" s="44">
        <v>13.0</v>
      </c>
      <c r="AV213" s="44">
        <v>3.0</v>
      </c>
      <c r="AW213" s="44">
        <v>15.0</v>
      </c>
      <c r="AX213" s="44">
        <v>173.0</v>
      </c>
      <c r="AY213" s="44"/>
      <c r="AZ213" s="44">
        <v>123.0</v>
      </c>
      <c r="BA213" s="44"/>
      <c r="BB213" s="44">
        <v>182.0</v>
      </c>
      <c r="BC213" s="44"/>
      <c r="BD213" s="44">
        <v>48.0</v>
      </c>
      <c r="BE213" s="44"/>
      <c r="BF213" s="44">
        <v>32.0</v>
      </c>
      <c r="BG213" s="44"/>
      <c r="BH213" s="44">
        <v>36.0</v>
      </c>
      <c r="BI213" s="44"/>
      <c r="BJ213" s="44">
        <v>125.0</v>
      </c>
      <c r="BK213" s="44"/>
      <c r="BL213" s="44">
        <v>10.0</v>
      </c>
      <c r="BM213" s="44"/>
      <c r="BN213" s="44">
        <v>87.0</v>
      </c>
      <c r="BO213" s="44"/>
      <c r="BP213" s="44">
        <v>48.0</v>
      </c>
      <c r="BQ213" s="44"/>
      <c r="BR213" s="44">
        <v>34.0</v>
      </c>
      <c r="BS213" s="44"/>
      <c r="BT213" s="44">
        <v>52.0</v>
      </c>
      <c r="BU213" s="44"/>
      <c r="BV213" s="44">
        <v>100.0</v>
      </c>
      <c r="BW213" s="44"/>
      <c r="BX213" s="44">
        <v>95.0</v>
      </c>
      <c r="BY213" s="44"/>
      <c r="BZ213" s="44">
        <v>88.0</v>
      </c>
      <c r="CA213" s="44"/>
      <c r="CB213" s="44">
        <v>60.0</v>
      </c>
      <c r="CC213" s="44"/>
      <c r="CD213" s="44">
        <v>15.0</v>
      </c>
      <c r="CE213" s="44"/>
      <c r="CF213" s="44">
        <v>25.0</v>
      </c>
      <c r="CG213" s="44"/>
      <c r="CH213" s="44">
        <v>66.0</v>
      </c>
      <c r="CI213" s="44"/>
      <c r="CJ213" s="44">
        <v>169.0</v>
      </c>
      <c r="CK213" s="44"/>
      <c r="CL213" s="44">
        <v>96.0</v>
      </c>
      <c r="CM213" s="44"/>
      <c r="CN213" s="44">
        <v>250.0</v>
      </c>
      <c r="CO213" s="44"/>
      <c r="CP213" s="44"/>
      <c r="CQ213" s="44">
        <v>871.0</v>
      </c>
    </row>
    <row r="214" ht="15.75" customHeight="1">
      <c r="A214" s="44">
        <v>8326.0</v>
      </c>
      <c r="B214" s="44" t="s">
        <v>376</v>
      </c>
      <c r="C214" s="44" t="s">
        <v>659</v>
      </c>
      <c r="D214" s="44">
        <v>149042.0</v>
      </c>
      <c r="E214" s="44">
        <v>150541.0</v>
      </c>
      <c r="F214" s="44">
        <v>87251.0</v>
      </c>
      <c r="G214" s="44">
        <v>74092.0</v>
      </c>
      <c r="H214" s="44">
        <v>1829.0</v>
      </c>
      <c r="I214" s="44">
        <v>1988.0</v>
      </c>
      <c r="J214" s="44">
        <v>85422.0</v>
      </c>
      <c r="K214" s="44">
        <v>72104.0</v>
      </c>
      <c r="L214" s="44">
        <v>31216.0</v>
      </c>
      <c r="M214" s="44">
        <v>32525.0</v>
      </c>
      <c r="N214" s="44">
        <v>9878.0</v>
      </c>
      <c r="O214" s="44">
        <v>14776.0</v>
      </c>
      <c r="P214" s="44">
        <v>17958.0</v>
      </c>
      <c r="Q214" s="44">
        <v>7801.0</v>
      </c>
      <c r="R214" s="44">
        <v>1963.0</v>
      </c>
      <c r="S214" s="44">
        <v>1900.0</v>
      </c>
      <c r="T214" s="44">
        <v>8413.0</v>
      </c>
      <c r="U214" s="44">
        <v>5925.0</v>
      </c>
      <c r="V214" s="44"/>
      <c r="W214" s="44"/>
      <c r="X214" s="44">
        <v>6123.0</v>
      </c>
      <c r="Y214" s="44">
        <v>2886.0</v>
      </c>
      <c r="Z214" s="44">
        <v>2770.0</v>
      </c>
      <c r="AA214" s="44">
        <v>1856.0</v>
      </c>
      <c r="AB214" s="44">
        <v>447.0</v>
      </c>
      <c r="AC214" s="44">
        <v>676.0</v>
      </c>
      <c r="AD214" s="44">
        <v>1011.0</v>
      </c>
      <c r="AE214" s="44">
        <v>761.0</v>
      </c>
      <c r="AF214" s="44">
        <v>249.0</v>
      </c>
      <c r="AG214" s="44">
        <v>648.0</v>
      </c>
      <c r="AH214" s="44">
        <v>452.0</v>
      </c>
      <c r="AI214" s="44">
        <v>370.0</v>
      </c>
      <c r="AJ214" s="44">
        <v>598.0</v>
      </c>
      <c r="AK214" s="44">
        <v>257.0</v>
      </c>
      <c r="AL214" s="44">
        <v>1209.0</v>
      </c>
      <c r="AM214" s="44">
        <v>254.0</v>
      </c>
      <c r="AN214" s="44">
        <v>150.0</v>
      </c>
      <c r="AO214" s="44">
        <v>236.0</v>
      </c>
      <c r="AP214" s="44">
        <v>142.0</v>
      </c>
      <c r="AQ214" s="44">
        <v>69.0</v>
      </c>
      <c r="AR214" s="44">
        <v>16.0</v>
      </c>
      <c r="AS214" s="44">
        <v>32.0</v>
      </c>
      <c r="AT214" s="44">
        <v>32.0</v>
      </c>
      <c r="AU214" s="44">
        <v>45.0</v>
      </c>
      <c r="AV214" s="44">
        <v>11.0</v>
      </c>
      <c r="AW214" s="44">
        <v>27.0</v>
      </c>
      <c r="AX214" s="44">
        <v>195.0</v>
      </c>
      <c r="AY214" s="44"/>
      <c r="AZ214" s="44">
        <v>208.0</v>
      </c>
      <c r="BA214" s="44"/>
      <c r="BB214" s="44">
        <v>290.0</v>
      </c>
      <c r="BC214" s="44"/>
      <c r="BD214" s="44">
        <v>80.0</v>
      </c>
      <c r="BE214" s="44"/>
      <c r="BF214" s="44">
        <v>90.0</v>
      </c>
      <c r="BG214" s="44"/>
      <c r="BH214" s="44">
        <v>54.0</v>
      </c>
      <c r="BI214" s="44"/>
      <c r="BJ214" s="44">
        <v>161.0</v>
      </c>
      <c r="BK214" s="44"/>
      <c r="BL214" s="44">
        <v>30.0</v>
      </c>
      <c r="BM214" s="44"/>
      <c r="BN214" s="44">
        <v>107.0</v>
      </c>
      <c r="BO214" s="44"/>
      <c r="BP214" s="44">
        <v>64.0</v>
      </c>
      <c r="BQ214" s="44"/>
      <c r="BR214" s="44">
        <v>55.0</v>
      </c>
      <c r="BS214" s="44"/>
      <c r="BT214" s="44">
        <v>52.0</v>
      </c>
      <c r="BU214" s="44"/>
      <c r="BV214" s="44">
        <v>119.0</v>
      </c>
      <c r="BW214" s="44"/>
      <c r="BX214" s="44">
        <v>128.0</v>
      </c>
      <c r="BY214" s="44"/>
      <c r="BZ214" s="44">
        <v>139.0</v>
      </c>
      <c r="CA214" s="44"/>
      <c r="CB214" s="44">
        <v>78.0</v>
      </c>
      <c r="CC214" s="44"/>
      <c r="CD214" s="44">
        <v>32.0</v>
      </c>
      <c r="CE214" s="44"/>
      <c r="CF214" s="44">
        <v>49.0</v>
      </c>
      <c r="CG214" s="44"/>
      <c r="CH214" s="44">
        <v>120.0</v>
      </c>
      <c r="CI214" s="44"/>
      <c r="CJ214" s="44">
        <v>226.0</v>
      </c>
      <c r="CK214" s="44"/>
      <c r="CL214" s="44">
        <v>108.0</v>
      </c>
      <c r="CM214" s="44"/>
      <c r="CN214" s="44">
        <v>399.0</v>
      </c>
      <c r="CO214" s="44"/>
      <c r="CP214" s="44"/>
      <c r="CQ214" s="44">
        <v>1060.0</v>
      </c>
    </row>
    <row r="215" ht="15.75" customHeight="1">
      <c r="A215" s="44">
        <v>8327.0</v>
      </c>
      <c r="B215" s="44" t="s">
        <v>377</v>
      </c>
      <c r="C215" s="44" t="s">
        <v>659</v>
      </c>
      <c r="D215" s="44">
        <v>95213.0</v>
      </c>
      <c r="E215" s="44">
        <v>96043.0</v>
      </c>
      <c r="F215" s="44">
        <v>57744.0</v>
      </c>
      <c r="G215" s="44">
        <v>48601.0</v>
      </c>
      <c r="H215" s="44">
        <v>1459.0</v>
      </c>
      <c r="I215" s="44">
        <v>1640.0</v>
      </c>
      <c r="J215" s="44">
        <v>56285.0</v>
      </c>
      <c r="K215" s="44">
        <v>46961.0</v>
      </c>
      <c r="L215" s="44">
        <v>21370.0</v>
      </c>
      <c r="M215" s="44">
        <v>23261.0</v>
      </c>
      <c r="N215" s="44">
        <v>5827.0</v>
      </c>
      <c r="O215" s="44">
        <v>8605.0</v>
      </c>
      <c r="P215" s="44">
        <v>10297.0</v>
      </c>
      <c r="Q215" s="44">
        <v>4310.0</v>
      </c>
      <c r="R215" s="44">
        <v>1247.0</v>
      </c>
      <c r="S215" s="44">
        <v>1206.0</v>
      </c>
      <c r="T215" s="44">
        <v>6124.0</v>
      </c>
      <c r="U215" s="44">
        <v>3386.0</v>
      </c>
      <c r="V215" s="44"/>
      <c r="W215" s="44"/>
      <c r="X215" s="44">
        <v>4532.0</v>
      </c>
      <c r="Y215" s="44">
        <v>2233.0</v>
      </c>
      <c r="Z215" s="44">
        <v>1703.0</v>
      </c>
      <c r="AA215" s="44">
        <v>1081.0</v>
      </c>
      <c r="AB215" s="44">
        <v>303.0</v>
      </c>
      <c r="AC215" s="44">
        <v>416.0</v>
      </c>
      <c r="AD215" s="44">
        <v>782.0</v>
      </c>
      <c r="AE215" s="44">
        <v>480.0</v>
      </c>
      <c r="AF215" s="44">
        <v>138.0</v>
      </c>
      <c r="AG215" s="44">
        <v>335.0</v>
      </c>
      <c r="AH215" s="44">
        <v>341.0</v>
      </c>
      <c r="AI215" s="44">
        <v>333.0</v>
      </c>
      <c r="AJ215" s="44">
        <v>425.0</v>
      </c>
      <c r="AK215" s="44">
        <v>212.0</v>
      </c>
      <c r="AL215" s="44">
        <v>830.0</v>
      </c>
      <c r="AM215" s="44">
        <v>174.0</v>
      </c>
      <c r="AN215" s="44">
        <v>110.0</v>
      </c>
      <c r="AO215" s="44">
        <v>157.0</v>
      </c>
      <c r="AP215" s="44">
        <v>83.0</v>
      </c>
      <c r="AQ215" s="44">
        <v>41.0</v>
      </c>
      <c r="AR215" s="44">
        <v>8.0</v>
      </c>
      <c r="AS215" s="44">
        <v>17.0</v>
      </c>
      <c r="AT215" s="44">
        <v>12.0</v>
      </c>
      <c r="AU215" s="44">
        <v>26.0</v>
      </c>
      <c r="AV215" s="44">
        <v>6.0</v>
      </c>
      <c r="AW215" s="44">
        <v>16.0</v>
      </c>
      <c r="AX215" s="44">
        <v>166.0</v>
      </c>
      <c r="AY215" s="44"/>
      <c r="AZ215" s="44">
        <v>321.0</v>
      </c>
      <c r="BA215" s="44"/>
      <c r="BB215" s="44">
        <v>219.0</v>
      </c>
      <c r="BC215" s="44"/>
      <c r="BD215" s="44">
        <v>120.0</v>
      </c>
      <c r="BE215" s="44"/>
      <c r="BF215" s="44">
        <v>44.0</v>
      </c>
      <c r="BG215" s="44"/>
      <c r="BH215" s="44">
        <v>32.0</v>
      </c>
      <c r="BI215" s="44"/>
      <c r="BJ215" s="44">
        <v>107.0</v>
      </c>
      <c r="BK215" s="44"/>
      <c r="BL215" s="44">
        <v>13.0</v>
      </c>
      <c r="BM215" s="44"/>
      <c r="BN215" s="44">
        <v>72.0</v>
      </c>
      <c r="BO215" s="44"/>
      <c r="BP215" s="44">
        <v>44.0</v>
      </c>
      <c r="BQ215" s="44"/>
      <c r="BR215" s="44">
        <v>49.0</v>
      </c>
      <c r="BS215" s="44"/>
      <c r="BT215" s="44">
        <v>56.0</v>
      </c>
      <c r="BU215" s="44"/>
      <c r="BV215" s="44">
        <v>86.0</v>
      </c>
      <c r="BW215" s="44"/>
      <c r="BX215" s="44">
        <v>85.0</v>
      </c>
      <c r="BY215" s="44"/>
      <c r="BZ215" s="44">
        <v>80.0</v>
      </c>
      <c r="CA215" s="44"/>
      <c r="CB215" s="44">
        <v>48.0</v>
      </c>
      <c r="CC215" s="44"/>
      <c r="CD215" s="44">
        <v>19.0</v>
      </c>
      <c r="CE215" s="44"/>
      <c r="CF215" s="44">
        <v>22.0</v>
      </c>
      <c r="CG215" s="44"/>
      <c r="CH215" s="44">
        <v>58.0</v>
      </c>
      <c r="CI215" s="44"/>
      <c r="CJ215" s="44">
        <v>163.0</v>
      </c>
      <c r="CK215" s="44"/>
      <c r="CL215" s="44">
        <v>93.0</v>
      </c>
      <c r="CM215" s="44"/>
      <c r="CN215" s="44">
        <v>250.0</v>
      </c>
      <c r="CO215" s="44"/>
      <c r="CP215" s="44"/>
      <c r="CQ215" s="44">
        <v>672.0</v>
      </c>
    </row>
    <row r="216" ht="15.75" customHeight="1">
      <c r="A216" s="44">
        <v>8335.0</v>
      </c>
      <c r="B216" s="44" t="s">
        <v>378</v>
      </c>
      <c r="C216" s="44" t="s">
        <v>659</v>
      </c>
      <c r="D216" s="44">
        <v>205147.0</v>
      </c>
      <c r="E216" s="44">
        <v>202911.0</v>
      </c>
      <c r="F216" s="44">
        <v>129936.0</v>
      </c>
      <c r="G216" s="44">
        <v>102839.0</v>
      </c>
      <c r="H216" s="44">
        <v>2207.0</v>
      </c>
      <c r="I216" s="44">
        <v>2225.0</v>
      </c>
      <c r="J216" s="44">
        <v>127729.0</v>
      </c>
      <c r="K216" s="44">
        <v>100614.0</v>
      </c>
      <c r="L216" s="44">
        <v>37503.0</v>
      </c>
      <c r="M216" s="44">
        <v>38136.0</v>
      </c>
      <c r="N216" s="44">
        <v>15082.0</v>
      </c>
      <c r="O216" s="44">
        <v>22483.0</v>
      </c>
      <c r="P216" s="44">
        <v>36213.0</v>
      </c>
      <c r="Q216" s="44">
        <v>16146.0</v>
      </c>
      <c r="R216" s="44">
        <v>4362.0</v>
      </c>
      <c r="S216" s="44">
        <v>3866.0</v>
      </c>
      <c r="T216" s="44">
        <v>10243.0</v>
      </c>
      <c r="U216" s="44">
        <v>6970.0</v>
      </c>
      <c r="V216" s="44"/>
      <c r="W216" s="44"/>
      <c r="X216" s="44">
        <v>8550.0</v>
      </c>
      <c r="Y216" s="44">
        <v>4579.0</v>
      </c>
      <c r="Z216" s="44">
        <v>3729.0</v>
      </c>
      <c r="AA216" s="44">
        <v>2393.0</v>
      </c>
      <c r="AB216" s="44">
        <v>714.0</v>
      </c>
      <c r="AC216" s="44">
        <v>1276.0</v>
      </c>
      <c r="AD216" s="44">
        <v>1574.0</v>
      </c>
      <c r="AE216" s="44">
        <v>1126.0</v>
      </c>
      <c r="AF216" s="44">
        <v>141.0</v>
      </c>
      <c r="AG216" s="44">
        <v>451.0</v>
      </c>
      <c r="AH216" s="44">
        <v>568.0</v>
      </c>
      <c r="AI216" s="44">
        <v>472.0</v>
      </c>
      <c r="AJ216" s="44">
        <v>1060.0</v>
      </c>
      <c r="AK216" s="44">
        <v>542.0</v>
      </c>
      <c r="AL216" s="44">
        <v>2865.0</v>
      </c>
      <c r="AM216" s="44">
        <v>564.0</v>
      </c>
      <c r="AN216" s="44">
        <v>226.0</v>
      </c>
      <c r="AO216" s="44">
        <v>326.0</v>
      </c>
      <c r="AP216" s="44">
        <v>174.0</v>
      </c>
      <c r="AQ216" s="44">
        <v>64.0</v>
      </c>
      <c r="AR216" s="44">
        <v>26.0</v>
      </c>
      <c r="AS216" s="44">
        <v>37.0</v>
      </c>
      <c r="AT216" s="44">
        <v>20.0</v>
      </c>
      <c r="AU216" s="44">
        <v>44.0</v>
      </c>
      <c r="AV216" s="44">
        <v>13.0</v>
      </c>
      <c r="AW216" s="44">
        <v>45.0</v>
      </c>
      <c r="AX216" s="44">
        <v>290.0</v>
      </c>
      <c r="AY216" s="44"/>
      <c r="AZ216" s="44">
        <v>217.0</v>
      </c>
      <c r="BA216" s="44"/>
      <c r="BB216" s="44">
        <v>340.0</v>
      </c>
      <c r="BC216" s="44"/>
      <c r="BD216" s="44">
        <v>89.0</v>
      </c>
      <c r="BE216" s="44"/>
      <c r="BF216" s="44">
        <v>168.0</v>
      </c>
      <c r="BG216" s="44"/>
      <c r="BH216" s="44">
        <v>97.0</v>
      </c>
      <c r="BI216" s="44"/>
      <c r="BJ216" s="44">
        <v>479.0</v>
      </c>
      <c r="BK216" s="44"/>
      <c r="BL216" s="44">
        <v>45.0</v>
      </c>
      <c r="BM216" s="44"/>
      <c r="BN216" s="44">
        <v>157.0</v>
      </c>
      <c r="BO216" s="44"/>
      <c r="BP216" s="44">
        <v>92.0</v>
      </c>
      <c r="BQ216" s="44"/>
      <c r="BR216" s="44">
        <v>102.0</v>
      </c>
      <c r="BS216" s="44"/>
      <c r="BT216" s="44">
        <v>71.0</v>
      </c>
      <c r="BU216" s="44"/>
      <c r="BV216" s="44">
        <v>194.0</v>
      </c>
      <c r="BW216" s="44"/>
      <c r="BX216" s="44">
        <v>166.0</v>
      </c>
      <c r="BY216" s="44"/>
      <c r="BZ216" s="44">
        <v>248.0</v>
      </c>
      <c r="CA216" s="44"/>
      <c r="CB216" s="44">
        <v>119.0</v>
      </c>
      <c r="CC216" s="44"/>
      <c r="CD216" s="44">
        <v>64.0</v>
      </c>
      <c r="CE216" s="44"/>
      <c r="CF216" s="44">
        <v>107.0</v>
      </c>
      <c r="CG216" s="44"/>
      <c r="CH216" s="44">
        <v>203.0</v>
      </c>
      <c r="CI216" s="44"/>
      <c r="CJ216" s="44">
        <v>283.0</v>
      </c>
      <c r="CK216" s="44"/>
      <c r="CL216" s="44">
        <v>129.0</v>
      </c>
      <c r="CM216" s="44"/>
      <c r="CN216" s="44">
        <v>1006.0</v>
      </c>
      <c r="CO216" s="44"/>
      <c r="CP216" s="44"/>
      <c r="CQ216" s="44">
        <v>1094.0</v>
      </c>
    </row>
    <row r="217" ht="15.75" customHeight="1">
      <c r="A217" s="44">
        <v>8336.0</v>
      </c>
      <c r="B217" s="44" t="s">
        <v>379</v>
      </c>
      <c r="C217" s="44" t="s">
        <v>659</v>
      </c>
      <c r="D217" s="44">
        <v>161560.0</v>
      </c>
      <c r="E217" s="44">
        <v>162717.0</v>
      </c>
      <c r="F217" s="44">
        <v>97521.0</v>
      </c>
      <c r="G217" s="44">
        <v>78919.0</v>
      </c>
      <c r="H217" s="44">
        <v>1840.0</v>
      </c>
      <c r="I217" s="44">
        <v>2032.0</v>
      </c>
      <c r="J217" s="44">
        <v>95681.0</v>
      </c>
      <c r="K217" s="44">
        <v>76887.0</v>
      </c>
      <c r="L217" s="44">
        <v>26540.0</v>
      </c>
      <c r="M217" s="44">
        <v>26815.0</v>
      </c>
      <c r="N217" s="44">
        <v>14931.0</v>
      </c>
      <c r="O217" s="44">
        <v>20539.0</v>
      </c>
      <c r="P217" s="44">
        <v>24392.0</v>
      </c>
      <c r="Q217" s="44">
        <v>11322.0</v>
      </c>
      <c r="R217" s="44">
        <v>3045.0</v>
      </c>
      <c r="S217" s="44">
        <v>2617.0</v>
      </c>
      <c r="T217" s="44">
        <v>8632.0</v>
      </c>
      <c r="U217" s="44">
        <v>5303.0</v>
      </c>
      <c r="V217" s="44"/>
      <c r="W217" s="44"/>
      <c r="X217" s="44">
        <v>6051.0</v>
      </c>
      <c r="Y217" s="44">
        <v>2895.0</v>
      </c>
      <c r="Z217" s="44">
        <v>3381.0</v>
      </c>
      <c r="AA217" s="44">
        <v>2037.0</v>
      </c>
      <c r="AB217" s="44">
        <v>682.0</v>
      </c>
      <c r="AC217" s="44">
        <v>895.0</v>
      </c>
      <c r="AD217" s="44">
        <v>1274.0</v>
      </c>
      <c r="AE217" s="44">
        <v>850.0</v>
      </c>
      <c r="AF217" s="44">
        <v>138.0</v>
      </c>
      <c r="AG217" s="44">
        <v>632.0</v>
      </c>
      <c r="AH217" s="44">
        <v>477.0</v>
      </c>
      <c r="AI217" s="44">
        <v>423.0</v>
      </c>
      <c r="AJ217" s="44">
        <v>625.0</v>
      </c>
      <c r="AK217" s="44">
        <v>336.0</v>
      </c>
      <c r="AL217" s="44">
        <v>1598.0</v>
      </c>
      <c r="AM217" s="44">
        <v>348.0</v>
      </c>
      <c r="AN217" s="44">
        <v>226.0</v>
      </c>
      <c r="AO217" s="44">
        <v>334.0</v>
      </c>
      <c r="AP217" s="44">
        <v>116.0</v>
      </c>
      <c r="AQ217" s="44">
        <v>71.0</v>
      </c>
      <c r="AR217" s="44">
        <v>13.0</v>
      </c>
      <c r="AS217" s="44">
        <v>31.0</v>
      </c>
      <c r="AT217" s="44">
        <v>63.0</v>
      </c>
      <c r="AU217" s="44">
        <v>46.0</v>
      </c>
      <c r="AV217" s="44">
        <v>9.0</v>
      </c>
      <c r="AW217" s="44">
        <v>20.0</v>
      </c>
      <c r="AX217" s="44">
        <v>295.0</v>
      </c>
      <c r="AY217" s="44"/>
      <c r="AZ217" s="44">
        <v>202.0</v>
      </c>
      <c r="BA217" s="44"/>
      <c r="BB217" s="44">
        <v>414.0</v>
      </c>
      <c r="BC217" s="44"/>
      <c r="BD217" s="44">
        <v>73.0</v>
      </c>
      <c r="BE217" s="44"/>
      <c r="BF217" s="44">
        <v>131.0</v>
      </c>
      <c r="BG217" s="44"/>
      <c r="BH217" s="44">
        <v>67.0</v>
      </c>
      <c r="BI217" s="44"/>
      <c r="BJ217" s="44">
        <v>300.0</v>
      </c>
      <c r="BK217" s="44"/>
      <c r="BL217" s="44">
        <v>24.0</v>
      </c>
      <c r="BM217" s="44"/>
      <c r="BN217" s="44">
        <v>110.0</v>
      </c>
      <c r="BO217" s="44"/>
      <c r="BP217" s="44">
        <v>68.0</v>
      </c>
      <c r="BQ217" s="44"/>
      <c r="BR217" s="44">
        <v>70.0</v>
      </c>
      <c r="BS217" s="44"/>
      <c r="BT217" s="44">
        <v>54.0</v>
      </c>
      <c r="BU217" s="44"/>
      <c r="BV217" s="44">
        <v>143.0</v>
      </c>
      <c r="BW217" s="44"/>
      <c r="BX217" s="44">
        <v>177.0</v>
      </c>
      <c r="BY217" s="44"/>
      <c r="BZ217" s="44">
        <v>149.0</v>
      </c>
      <c r="CA217" s="44"/>
      <c r="CB217" s="44">
        <v>113.0</v>
      </c>
      <c r="CC217" s="44"/>
      <c r="CD217" s="44">
        <v>18.0</v>
      </c>
      <c r="CE217" s="44"/>
      <c r="CF217" s="44">
        <v>69.0</v>
      </c>
      <c r="CG217" s="44"/>
      <c r="CH217" s="44">
        <v>130.0</v>
      </c>
      <c r="CI217" s="44"/>
      <c r="CJ217" s="44">
        <v>274.0</v>
      </c>
      <c r="CK217" s="44"/>
      <c r="CL217" s="44">
        <v>111.0</v>
      </c>
      <c r="CM217" s="44"/>
      <c r="CN217" s="44">
        <v>496.0</v>
      </c>
      <c r="CO217" s="44"/>
      <c r="CP217" s="44"/>
      <c r="CQ217" s="44">
        <v>1373.0</v>
      </c>
    </row>
    <row r="218" ht="15.75" customHeight="1">
      <c r="A218" s="44">
        <v>8337.0</v>
      </c>
      <c r="B218" s="44" t="s">
        <v>380</v>
      </c>
      <c r="C218" s="44" t="s">
        <v>659</v>
      </c>
      <c r="D218" s="44">
        <v>119122.0</v>
      </c>
      <c r="E218" s="44">
        <v>119139.0</v>
      </c>
      <c r="F218" s="44">
        <v>73466.0</v>
      </c>
      <c r="G218" s="44">
        <v>61692.0</v>
      </c>
      <c r="H218" s="44">
        <v>1431.0</v>
      </c>
      <c r="I218" s="44">
        <v>1672.0</v>
      </c>
      <c r="J218" s="44">
        <v>72035.0</v>
      </c>
      <c r="K218" s="44">
        <v>60020.0</v>
      </c>
      <c r="L218" s="44">
        <v>25704.0</v>
      </c>
      <c r="M218" s="44">
        <v>26678.0</v>
      </c>
      <c r="N218" s="44">
        <v>8863.0</v>
      </c>
      <c r="O218" s="44">
        <v>13294.0</v>
      </c>
      <c r="P218" s="44">
        <v>16563.0</v>
      </c>
      <c r="Q218" s="44">
        <v>6860.0</v>
      </c>
      <c r="R218" s="44">
        <v>1746.0</v>
      </c>
      <c r="S218" s="44">
        <v>1701.0</v>
      </c>
      <c r="T218" s="44">
        <v>6486.0</v>
      </c>
      <c r="U218" s="44">
        <v>3800.0</v>
      </c>
      <c r="V218" s="44"/>
      <c r="W218" s="44"/>
      <c r="X218" s="44">
        <v>4228.0</v>
      </c>
      <c r="Y218" s="44">
        <v>2062.0</v>
      </c>
      <c r="Z218" s="44">
        <v>2776.0</v>
      </c>
      <c r="AA218" s="44">
        <v>1872.0</v>
      </c>
      <c r="AB218" s="44">
        <v>356.0</v>
      </c>
      <c r="AC218" s="44">
        <v>563.0</v>
      </c>
      <c r="AD218" s="44">
        <v>858.0</v>
      </c>
      <c r="AE218" s="44">
        <v>589.0</v>
      </c>
      <c r="AF218" s="44">
        <v>95.0</v>
      </c>
      <c r="AG218" s="44">
        <v>419.0</v>
      </c>
      <c r="AH218" s="44">
        <v>374.0</v>
      </c>
      <c r="AI218" s="44">
        <v>308.0</v>
      </c>
      <c r="AJ218" s="44">
        <v>538.0</v>
      </c>
      <c r="AK218" s="44">
        <v>361.0</v>
      </c>
      <c r="AL218" s="44">
        <v>929.0</v>
      </c>
      <c r="AM218" s="44">
        <v>197.0</v>
      </c>
      <c r="AN218" s="44">
        <v>159.0</v>
      </c>
      <c r="AO218" s="44">
        <v>240.0</v>
      </c>
      <c r="AP218" s="44">
        <v>92.0</v>
      </c>
      <c r="AQ218" s="44">
        <v>31.0</v>
      </c>
      <c r="AR218" s="44">
        <v>21.0</v>
      </c>
      <c r="AS218" s="44">
        <v>21.0</v>
      </c>
      <c r="AT218" s="44">
        <v>14.0</v>
      </c>
      <c r="AU218" s="44">
        <v>25.0</v>
      </c>
      <c r="AV218" s="44">
        <v>5.0</v>
      </c>
      <c r="AW218" s="44">
        <v>18.0</v>
      </c>
      <c r="AX218" s="44">
        <v>177.0</v>
      </c>
      <c r="AY218" s="44"/>
      <c r="AZ218" s="44">
        <v>132.0</v>
      </c>
      <c r="BA218" s="44"/>
      <c r="BB218" s="44">
        <v>223.0</v>
      </c>
      <c r="BC218" s="44"/>
      <c r="BD218" s="44">
        <v>74.0</v>
      </c>
      <c r="BE218" s="44"/>
      <c r="BF218" s="44">
        <v>65.0</v>
      </c>
      <c r="BG218" s="44"/>
      <c r="BH218" s="44">
        <v>36.0</v>
      </c>
      <c r="BI218" s="44"/>
      <c r="BJ218" s="44">
        <v>155.0</v>
      </c>
      <c r="BK218" s="44"/>
      <c r="BL218" s="44">
        <v>12.0</v>
      </c>
      <c r="BM218" s="44"/>
      <c r="BN218" s="44">
        <v>79.0</v>
      </c>
      <c r="BO218" s="44"/>
      <c r="BP218" s="44">
        <v>38.0</v>
      </c>
      <c r="BQ218" s="44"/>
      <c r="BR218" s="44">
        <v>45.0</v>
      </c>
      <c r="BS218" s="44"/>
      <c r="BT218" s="44">
        <v>36.0</v>
      </c>
      <c r="BU218" s="44"/>
      <c r="BV218" s="44">
        <v>114.0</v>
      </c>
      <c r="BW218" s="44"/>
      <c r="BX218" s="44">
        <v>114.0</v>
      </c>
      <c r="BY218" s="44"/>
      <c r="BZ218" s="44">
        <v>83.0</v>
      </c>
      <c r="CA218" s="44"/>
      <c r="CB218" s="44">
        <v>80.0</v>
      </c>
      <c r="CC218" s="44"/>
      <c r="CD218" s="44">
        <v>26.0</v>
      </c>
      <c r="CE218" s="44"/>
      <c r="CF218" s="44">
        <v>38.0</v>
      </c>
      <c r="CG218" s="44"/>
      <c r="CH218" s="44">
        <v>65.0</v>
      </c>
      <c r="CI218" s="44"/>
      <c r="CJ218" s="44">
        <v>209.0</v>
      </c>
      <c r="CK218" s="44"/>
      <c r="CL218" s="44">
        <v>106.0</v>
      </c>
      <c r="CM218" s="44"/>
      <c r="CN218" s="44">
        <v>321.0</v>
      </c>
      <c r="CO218" s="44"/>
      <c r="CP218" s="44"/>
      <c r="CQ218" s="44">
        <v>981.0</v>
      </c>
    </row>
    <row r="219" ht="15.75" customHeight="1">
      <c r="A219" s="44">
        <v>8415.0</v>
      </c>
      <c r="B219" s="44" t="s">
        <v>381</v>
      </c>
      <c r="C219" s="44" t="s">
        <v>659</v>
      </c>
      <c r="D219" s="44">
        <v>200184.0</v>
      </c>
      <c r="E219" s="44">
        <v>199935.0</v>
      </c>
      <c r="F219" s="44">
        <v>124190.0</v>
      </c>
      <c r="G219" s="44">
        <v>100213.0</v>
      </c>
      <c r="H219" s="44">
        <v>1742.0</v>
      </c>
      <c r="I219" s="44">
        <v>2036.0</v>
      </c>
      <c r="J219" s="44">
        <v>122448.0</v>
      </c>
      <c r="K219" s="44">
        <v>98177.0</v>
      </c>
      <c r="L219" s="44">
        <v>37282.0</v>
      </c>
      <c r="M219" s="44">
        <v>39288.0</v>
      </c>
      <c r="N219" s="44">
        <v>15557.0</v>
      </c>
      <c r="O219" s="44">
        <v>21246.0</v>
      </c>
      <c r="P219" s="44">
        <v>27491.0</v>
      </c>
      <c r="Q219" s="44">
        <v>12923.0</v>
      </c>
      <c r="R219" s="44">
        <v>3697.0</v>
      </c>
      <c r="S219" s="44">
        <v>3461.0</v>
      </c>
      <c r="T219" s="44">
        <v>13140.0</v>
      </c>
      <c r="U219" s="44">
        <v>8626.0</v>
      </c>
      <c r="V219" s="44"/>
      <c r="W219" s="44"/>
      <c r="X219" s="44">
        <v>12041.0</v>
      </c>
      <c r="Y219" s="44">
        <v>4473.0</v>
      </c>
      <c r="Z219" s="44">
        <v>3072.0</v>
      </c>
      <c r="AA219" s="44">
        <v>2039.0</v>
      </c>
      <c r="AB219" s="44">
        <v>706.0</v>
      </c>
      <c r="AC219" s="44">
        <v>1034.0</v>
      </c>
      <c r="AD219" s="44">
        <v>1308.0</v>
      </c>
      <c r="AE219" s="44">
        <v>956.0</v>
      </c>
      <c r="AF219" s="44">
        <v>164.0</v>
      </c>
      <c r="AG219" s="44">
        <v>601.0</v>
      </c>
      <c r="AH219" s="44">
        <v>619.0</v>
      </c>
      <c r="AI219" s="44">
        <v>504.0</v>
      </c>
      <c r="AJ219" s="44">
        <v>949.0</v>
      </c>
      <c r="AK219" s="44">
        <v>480.0</v>
      </c>
      <c r="AL219" s="44">
        <v>1929.0</v>
      </c>
      <c r="AM219" s="44">
        <v>493.0</v>
      </c>
      <c r="AN219" s="44">
        <v>181.0</v>
      </c>
      <c r="AO219" s="44">
        <v>315.0</v>
      </c>
      <c r="AP219" s="44">
        <v>180.0</v>
      </c>
      <c r="AQ219" s="44">
        <v>91.0</v>
      </c>
      <c r="AR219" s="44">
        <v>33.0</v>
      </c>
      <c r="AS219" s="44">
        <v>36.0</v>
      </c>
      <c r="AT219" s="44">
        <v>58.0</v>
      </c>
      <c r="AU219" s="44">
        <v>76.0</v>
      </c>
      <c r="AV219" s="44">
        <v>7.0</v>
      </c>
      <c r="AW219" s="44">
        <v>21.0</v>
      </c>
      <c r="AX219" s="44">
        <v>292.0</v>
      </c>
      <c r="AY219" s="44"/>
      <c r="AZ219" s="44">
        <v>184.0</v>
      </c>
      <c r="BA219" s="44"/>
      <c r="BB219" s="44">
        <v>617.0</v>
      </c>
      <c r="BC219" s="44"/>
      <c r="BD219" s="44">
        <v>166.0</v>
      </c>
      <c r="BE219" s="44"/>
      <c r="BF219" s="44">
        <v>110.0</v>
      </c>
      <c r="BG219" s="44"/>
      <c r="BH219" s="44">
        <v>79.0</v>
      </c>
      <c r="BI219" s="44"/>
      <c r="BJ219" s="44">
        <v>294.0</v>
      </c>
      <c r="BK219" s="44"/>
      <c r="BL219" s="44">
        <v>36.0</v>
      </c>
      <c r="BM219" s="44"/>
      <c r="BN219" s="44">
        <v>126.0</v>
      </c>
      <c r="BO219" s="44"/>
      <c r="BP219" s="44">
        <v>68.0</v>
      </c>
      <c r="BQ219" s="44"/>
      <c r="BR219" s="44">
        <v>71.0</v>
      </c>
      <c r="BS219" s="44"/>
      <c r="BT219" s="44">
        <v>65.0</v>
      </c>
      <c r="BU219" s="44"/>
      <c r="BV219" s="44">
        <v>141.0</v>
      </c>
      <c r="BW219" s="44"/>
      <c r="BX219" s="44">
        <v>144.0</v>
      </c>
      <c r="BY219" s="44"/>
      <c r="BZ219" s="44">
        <v>254.0</v>
      </c>
      <c r="CA219" s="44"/>
      <c r="CB219" s="44">
        <v>103.0</v>
      </c>
      <c r="CC219" s="44"/>
      <c r="CD219" s="44">
        <v>51.0</v>
      </c>
      <c r="CE219" s="44"/>
      <c r="CF219" s="44">
        <v>70.0</v>
      </c>
      <c r="CG219" s="44"/>
      <c r="CH219" s="44">
        <v>209.0</v>
      </c>
      <c r="CI219" s="44"/>
      <c r="CJ219" s="44">
        <v>235.0</v>
      </c>
      <c r="CK219" s="44"/>
      <c r="CL219" s="44">
        <v>130.0</v>
      </c>
      <c r="CM219" s="44"/>
      <c r="CN219" s="44">
        <v>589.0</v>
      </c>
      <c r="CO219" s="44"/>
      <c r="CP219" s="44"/>
      <c r="CQ219" s="44">
        <v>1514.0</v>
      </c>
    </row>
    <row r="220" ht="15.75" customHeight="1">
      <c r="A220" s="44">
        <v>8416.0</v>
      </c>
      <c r="B220" s="44" t="s">
        <v>382</v>
      </c>
      <c r="C220" s="44" t="s">
        <v>659</v>
      </c>
      <c r="D220" s="44">
        <v>161993.0</v>
      </c>
      <c r="E220" s="44">
        <v>158007.0</v>
      </c>
      <c r="F220" s="44">
        <v>113120.0</v>
      </c>
      <c r="G220" s="44">
        <v>91219.0</v>
      </c>
      <c r="H220" s="44">
        <v>1230.0</v>
      </c>
      <c r="I220" s="44">
        <v>1347.0</v>
      </c>
      <c r="J220" s="44">
        <v>111890.0</v>
      </c>
      <c r="K220" s="44">
        <v>89872.0</v>
      </c>
      <c r="L220" s="44">
        <v>27294.0</v>
      </c>
      <c r="M220" s="44">
        <v>28500.0</v>
      </c>
      <c r="N220" s="44">
        <v>15040.0</v>
      </c>
      <c r="O220" s="44">
        <v>20343.0</v>
      </c>
      <c r="P220" s="44">
        <v>35359.0</v>
      </c>
      <c r="Q220" s="44">
        <v>18331.0</v>
      </c>
      <c r="R220" s="44">
        <v>5937.0</v>
      </c>
      <c r="S220" s="44">
        <v>5453.0</v>
      </c>
      <c r="T220" s="44">
        <v>8199.0</v>
      </c>
      <c r="U220" s="44">
        <v>6624.0</v>
      </c>
      <c r="V220" s="44"/>
      <c r="W220" s="44"/>
      <c r="X220" s="44">
        <v>6603.0</v>
      </c>
      <c r="Y220" s="44">
        <v>3597.0</v>
      </c>
      <c r="Z220" s="44">
        <v>1836.0</v>
      </c>
      <c r="AA220" s="44">
        <v>1192.0</v>
      </c>
      <c r="AB220" s="44">
        <v>750.0</v>
      </c>
      <c r="AC220" s="44">
        <v>1385.0</v>
      </c>
      <c r="AD220" s="44">
        <v>1252.0</v>
      </c>
      <c r="AE220" s="44">
        <v>810.0</v>
      </c>
      <c r="AF220" s="44">
        <v>109.0</v>
      </c>
      <c r="AG220" s="44">
        <v>364.0</v>
      </c>
      <c r="AH220" s="44">
        <v>404.0</v>
      </c>
      <c r="AI220" s="44">
        <v>358.0</v>
      </c>
      <c r="AJ220" s="44">
        <v>1289.0</v>
      </c>
      <c r="AK220" s="44">
        <v>650.0</v>
      </c>
      <c r="AL220" s="44">
        <v>2929.0</v>
      </c>
      <c r="AM220" s="44">
        <v>739.0</v>
      </c>
      <c r="AN220" s="44">
        <v>117.0</v>
      </c>
      <c r="AO220" s="44">
        <v>203.0</v>
      </c>
      <c r="AP220" s="44">
        <v>101.0</v>
      </c>
      <c r="AQ220" s="44">
        <v>43.0</v>
      </c>
      <c r="AR220" s="44">
        <v>56.0</v>
      </c>
      <c r="AS220" s="44">
        <v>71.0</v>
      </c>
      <c r="AT220" s="44">
        <v>71.0</v>
      </c>
      <c r="AU220" s="44">
        <v>80.0</v>
      </c>
      <c r="AV220" s="44">
        <v>12.0</v>
      </c>
      <c r="AW220" s="44">
        <v>33.0</v>
      </c>
      <c r="AX220" s="44">
        <v>193.0</v>
      </c>
      <c r="AY220" s="44"/>
      <c r="AZ220" s="44">
        <v>122.0</v>
      </c>
      <c r="BA220" s="44"/>
      <c r="BB220" s="44">
        <v>519.0</v>
      </c>
      <c r="BC220" s="44"/>
      <c r="BD220" s="44">
        <v>116.0</v>
      </c>
      <c r="BE220" s="44"/>
      <c r="BF220" s="44">
        <v>127.0</v>
      </c>
      <c r="BG220" s="44"/>
      <c r="BH220" s="44">
        <v>54.0</v>
      </c>
      <c r="BI220" s="44"/>
      <c r="BJ220" s="44">
        <v>761.0</v>
      </c>
      <c r="BK220" s="44"/>
      <c r="BL220" s="44">
        <v>12.0</v>
      </c>
      <c r="BM220" s="44"/>
      <c r="BN220" s="44">
        <v>101.0</v>
      </c>
      <c r="BO220" s="44"/>
      <c r="BP220" s="44">
        <v>73.0</v>
      </c>
      <c r="BQ220" s="44"/>
      <c r="BR220" s="44">
        <v>53.0</v>
      </c>
      <c r="BS220" s="44"/>
      <c r="BT220" s="44">
        <v>52.0</v>
      </c>
      <c r="BU220" s="44"/>
      <c r="BV220" s="44">
        <v>137.0</v>
      </c>
      <c r="BW220" s="44"/>
      <c r="BX220" s="44">
        <v>95.0</v>
      </c>
      <c r="BY220" s="44"/>
      <c r="BZ220" s="44">
        <v>215.0</v>
      </c>
      <c r="CA220" s="44"/>
      <c r="CB220" s="44">
        <v>73.0</v>
      </c>
      <c r="CC220" s="44"/>
      <c r="CD220" s="44">
        <v>64.0</v>
      </c>
      <c r="CE220" s="44"/>
      <c r="CF220" s="44">
        <v>155.0</v>
      </c>
      <c r="CG220" s="44"/>
      <c r="CH220" s="44">
        <v>271.0</v>
      </c>
      <c r="CI220" s="44"/>
      <c r="CJ220" s="44">
        <v>195.0</v>
      </c>
      <c r="CK220" s="44"/>
      <c r="CL220" s="44">
        <v>96.0</v>
      </c>
      <c r="CM220" s="44"/>
      <c r="CN220" s="44">
        <v>1048.0</v>
      </c>
      <c r="CO220" s="44"/>
      <c r="CP220" s="44"/>
      <c r="CQ220" s="44">
        <v>1096.0</v>
      </c>
    </row>
    <row r="221" ht="15.75" customHeight="1">
      <c r="A221" s="44">
        <v>8417.0</v>
      </c>
      <c r="B221" s="44" t="s">
        <v>383</v>
      </c>
      <c r="C221" s="44" t="s">
        <v>659</v>
      </c>
      <c r="D221" s="44">
        <v>138389.0</v>
      </c>
      <c r="E221" s="44">
        <v>139454.0</v>
      </c>
      <c r="F221" s="44">
        <v>82245.0</v>
      </c>
      <c r="G221" s="44">
        <v>68190.0</v>
      </c>
      <c r="H221" s="44">
        <v>1733.0</v>
      </c>
      <c r="I221" s="44">
        <v>2010.0</v>
      </c>
      <c r="J221" s="44">
        <v>80512.0</v>
      </c>
      <c r="K221" s="44">
        <v>66180.0</v>
      </c>
      <c r="L221" s="44">
        <v>28629.0</v>
      </c>
      <c r="M221" s="44">
        <v>30105.0</v>
      </c>
      <c r="N221" s="44">
        <v>9262.0</v>
      </c>
      <c r="O221" s="44">
        <v>13171.0</v>
      </c>
      <c r="P221" s="44">
        <v>14378.0</v>
      </c>
      <c r="Q221" s="44">
        <v>6052.0</v>
      </c>
      <c r="R221" s="44">
        <v>2017.0</v>
      </c>
      <c r="S221" s="44">
        <v>2031.0</v>
      </c>
      <c r="T221" s="44">
        <v>10153.0</v>
      </c>
      <c r="U221" s="44">
        <v>5630.0</v>
      </c>
      <c r="V221" s="44"/>
      <c r="W221" s="44"/>
      <c r="X221" s="44">
        <v>6408.0</v>
      </c>
      <c r="Y221" s="44">
        <v>2935.0</v>
      </c>
      <c r="Z221" s="44">
        <v>2519.0</v>
      </c>
      <c r="AA221" s="44">
        <v>1609.0</v>
      </c>
      <c r="AB221" s="44">
        <v>428.0</v>
      </c>
      <c r="AC221" s="44">
        <v>678.0</v>
      </c>
      <c r="AD221" s="44">
        <v>1074.0</v>
      </c>
      <c r="AE221" s="44">
        <v>737.0</v>
      </c>
      <c r="AF221" s="44">
        <v>153.0</v>
      </c>
      <c r="AG221" s="44">
        <v>644.0</v>
      </c>
      <c r="AH221" s="44">
        <v>550.0</v>
      </c>
      <c r="AI221" s="44">
        <v>507.0</v>
      </c>
      <c r="AJ221" s="44">
        <v>537.0</v>
      </c>
      <c r="AK221" s="44">
        <v>277.0</v>
      </c>
      <c r="AL221" s="44">
        <v>1190.0</v>
      </c>
      <c r="AM221" s="44">
        <v>255.0</v>
      </c>
      <c r="AN221" s="44">
        <v>129.0</v>
      </c>
      <c r="AO221" s="44">
        <v>247.0</v>
      </c>
      <c r="AP221" s="44">
        <v>147.0</v>
      </c>
      <c r="AQ221" s="44">
        <v>59.0</v>
      </c>
      <c r="AR221" s="44">
        <v>14.0</v>
      </c>
      <c r="AS221" s="44">
        <v>22.0</v>
      </c>
      <c r="AT221" s="44">
        <v>104.0</v>
      </c>
      <c r="AU221" s="44">
        <v>95.0</v>
      </c>
      <c r="AV221" s="44">
        <v>9.0</v>
      </c>
      <c r="AW221" s="44">
        <v>27.0</v>
      </c>
      <c r="AX221" s="44">
        <v>237.0</v>
      </c>
      <c r="AY221" s="44"/>
      <c r="AZ221" s="44">
        <v>156.0</v>
      </c>
      <c r="BA221" s="44"/>
      <c r="BB221" s="44">
        <v>273.0</v>
      </c>
      <c r="BC221" s="44"/>
      <c r="BD221" s="44">
        <v>109.0</v>
      </c>
      <c r="BE221" s="44"/>
      <c r="BF221" s="44">
        <v>80.0</v>
      </c>
      <c r="BG221" s="44"/>
      <c r="BH221" s="44">
        <v>42.0</v>
      </c>
      <c r="BI221" s="44"/>
      <c r="BJ221" s="44">
        <v>105.0</v>
      </c>
      <c r="BK221" s="44"/>
      <c r="BL221" s="44">
        <v>16.0</v>
      </c>
      <c r="BM221" s="44"/>
      <c r="BN221" s="44">
        <v>144.0</v>
      </c>
      <c r="BO221" s="44"/>
      <c r="BP221" s="44">
        <v>70.0</v>
      </c>
      <c r="BQ221" s="44"/>
      <c r="BR221" s="44">
        <v>60.0</v>
      </c>
      <c r="BS221" s="44"/>
      <c r="BT221" s="44">
        <v>64.0</v>
      </c>
      <c r="BU221" s="44"/>
      <c r="BV221" s="44">
        <v>127.0</v>
      </c>
      <c r="BW221" s="44"/>
      <c r="BX221" s="44">
        <v>115.0</v>
      </c>
      <c r="BY221" s="44"/>
      <c r="BZ221" s="44">
        <v>127.0</v>
      </c>
      <c r="CA221" s="44"/>
      <c r="CB221" s="44">
        <v>86.0</v>
      </c>
      <c r="CC221" s="44"/>
      <c r="CD221" s="44">
        <v>26.0</v>
      </c>
      <c r="CE221" s="44"/>
      <c r="CF221" s="44">
        <v>49.0</v>
      </c>
      <c r="CG221" s="44"/>
      <c r="CH221" s="44">
        <v>117.0</v>
      </c>
      <c r="CI221" s="44"/>
      <c r="CJ221" s="44">
        <v>339.0</v>
      </c>
      <c r="CK221" s="44"/>
      <c r="CL221" s="44">
        <v>135.0</v>
      </c>
      <c r="CM221" s="44"/>
      <c r="CN221" s="44">
        <v>334.0</v>
      </c>
      <c r="CO221" s="44"/>
      <c r="CP221" s="44"/>
      <c r="CQ221" s="44">
        <v>1099.0</v>
      </c>
    </row>
    <row r="222" ht="15.75" customHeight="1">
      <c r="A222" s="44">
        <v>8421.0</v>
      </c>
      <c r="B222" s="44" t="s">
        <v>384</v>
      </c>
      <c r="C222" s="44" t="s">
        <v>659</v>
      </c>
      <c r="D222" s="44">
        <v>83482.0</v>
      </c>
      <c r="E222" s="44">
        <v>82591.0</v>
      </c>
      <c r="F222" s="44">
        <v>53462.0</v>
      </c>
      <c r="G222" s="44">
        <v>41224.0</v>
      </c>
      <c r="H222" s="44">
        <v>513.0</v>
      </c>
      <c r="I222" s="44">
        <v>421.0</v>
      </c>
      <c r="J222" s="44">
        <v>52949.0</v>
      </c>
      <c r="K222" s="44">
        <v>40803.0</v>
      </c>
      <c r="L222" s="44">
        <v>13361.0</v>
      </c>
      <c r="M222" s="44">
        <v>13061.0</v>
      </c>
      <c r="N222" s="44">
        <v>7491.0</v>
      </c>
      <c r="O222" s="44">
        <v>10810.0</v>
      </c>
      <c r="P222" s="44">
        <v>16260.0</v>
      </c>
      <c r="Q222" s="44">
        <v>7242.0</v>
      </c>
      <c r="R222" s="44">
        <v>1879.0</v>
      </c>
      <c r="S222" s="44">
        <v>1836.0</v>
      </c>
      <c r="T222" s="44">
        <v>3798.0</v>
      </c>
      <c r="U222" s="44">
        <v>2738.0</v>
      </c>
      <c r="V222" s="44"/>
      <c r="W222" s="44"/>
      <c r="X222" s="44">
        <v>3259.0</v>
      </c>
      <c r="Y222" s="44">
        <v>1760.0</v>
      </c>
      <c r="Z222" s="44">
        <v>1034.0</v>
      </c>
      <c r="AA222" s="44">
        <v>571.0</v>
      </c>
      <c r="AB222" s="44">
        <v>610.0</v>
      </c>
      <c r="AC222" s="44">
        <v>829.0</v>
      </c>
      <c r="AD222" s="44">
        <v>614.0</v>
      </c>
      <c r="AE222" s="44">
        <v>456.0</v>
      </c>
      <c r="AF222" s="44">
        <v>56.0</v>
      </c>
      <c r="AG222" s="44">
        <v>146.0</v>
      </c>
      <c r="AH222" s="44">
        <v>191.0</v>
      </c>
      <c r="AI222" s="44">
        <v>180.0</v>
      </c>
      <c r="AJ222" s="44">
        <v>646.0</v>
      </c>
      <c r="AK222" s="44">
        <v>267.0</v>
      </c>
      <c r="AL222" s="44">
        <v>1561.0</v>
      </c>
      <c r="AM222" s="44">
        <v>278.0</v>
      </c>
      <c r="AN222" s="44">
        <v>60.0</v>
      </c>
      <c r="AO222" s="44">
        <v>98.0</v>
      </c>
      <c r="AP222" s="44">
        <v>94.0</v>
      </c>
      <c r="AQ222" s="44">
        <v>26.0</v>
      </c>
      <c r="AR222" s="44">
        <v>23.0</v>
      </c>
      <c r="AS222" s="44">
        <v>8.0</v>
      </c>
      <c r="AT222" s="44">
        <v>60.0</v>
      </c>
      <c r="AU222" s="44">
        <v>45.0</v>
      </c>
      <c r="AV222" s="44">
        <v>5.0</v>
      </c>
      <c r="AW222" s="44">
        <v>53.0</v>
      </c>
      <c r="AX222" s="44">
        <v>98.0</v>
      </c>
      <c r="AY222" s="44"/>
      <c r="AZ222" s="44">
        <v>77.0</v>
      </c>
      <c r="BA222" s="44"/>
      <c r="BB222" s="44">
        <v>113.0</v>
      </c>
      <c r="BC222" s="44"/>
      <c r="BD222" s="44">
        <v>79.0</v>
      </c>
      <c r="BE222" s="44"/>
      <c r="BF222" s="44">
        <v>67.0</v>
      </c>
      <c r="BG222" s="44"/>
      <c r="BH222" s="44">
        <v>35.0</v>
      </c>
      <c r="BI222" s="44"/>
      <c r="BJ222" s="44">
        <v>260.0</v>
      </c>
      <c r="BK222" s="44"/>
      <c r="BL222" s="44">
        <v>8.0</v>
      </c>
      <c r="BM222" s="44"/>
      <c r="BN222" s="44">
        <v>70.0</v>
      </c>
      <c r="BO222" s="44"/>
      <c r="BP222" s="44">
        <v>25.0</v>
      </c>
      <c r="BQ222" s="44"/>
      <c r="BR222" s="44">
        <v>39.0</v>
      </c>
      <c r="BS222" s="44"/>
      <c r="BT222" s="44">
        <v>23.0</v>
      </c>
      <c r="BU222" s="44"/>
      <c r="BV222" s="44">
        <v>61.0</v>
      </c>
      <c r="BW222" s="44"/>
      <c r="BX222" s="44">
        <v>73.0</v>
      </c>
      <c r="BY222" s="44"/>
      <c r="BZ222" s="44">
        <v>87.0</v>
      </c>
      <c r="CA222" s="44"/>
      <c r="CB222" s="44">
        <v>51.0</v>
      </c>
      <c r="CC222" s="44"/>
      <c r="CD222" s="44">
        <v>20.0</v>
      </c>
      <c r="CE222" s="44"/>
      <c r="CF222" s="44">
        <v>41.0</v>
      </c>
      <c r="CG222" s="44"/>
      <c r="CH222" s="44">
        <v>147.0</v>
      </c>
      <c r="CI222" s="44"/>
      <c r="CJ222" s="44">
        <v>73.0</v>
      </c>
      <c r="CK222" s="44"/>
      <c r="CL222" s="44">
        <v>66.0</v>
      </c>
      <c r="CM222" s="44"/>
      <c r="CN222" s="44">
        <v>434.0</v>
      </c>
      <c r="CO222" s="44"/>
      <c r="CP222" s="44"/>
      <c r="CQ222" s="44">
        <v>399.0</v>
      </c>
    </row>
    <row r="223" ht="15.75" customHeight="1">
      <c r="A223" s="44">
        <v>8425.0</v>
      </c>
      <c r="B223" s="44" t="s">
        <v>385</v>
      </c>
      <c r="C223" s="44" t="s">
        <v>659</v>
      </c>
      <c r="D223" s="44">
        <v>140125.0</v>
      </c>
      <c r="E223" s="44">
        <v>138961.0</v>
      </c>
      <c r="F223" s="44">
        <v>93883.0</v>
      </c>
      <c r="G223" s="44">
        <v>79911.0</v>
      </c>
      <c r="H223" s="44">
        <v>1720.0</v>
      </c>
      <c r="I223" s="44">
        <v>1956.0</v>
      </c>
      <c r="J223" s="44">
        <v>92163.0</v>
      </c>
      <c r="K223" s="44">
        <v>77955.0</v>
      </c>
      <c r="L223" s="44">
        <v>36102.0</v>
      </c>
      <c r="M223" s="44">
        <v>37916.0</v>
      </c>
      <c r="N223" s="44">
        <v>10051.0</v>
      </c>
      <c r="O223" s="44">
        <v>15116.0</v>
      </c>
      <c r="P223" s="44">
        <v>18797.0</v>
      </c>
      <c r="Q223" s="44">
        <v>8434.0</v>
      </c>
      <c r="R223" s="44">
        <v>1772.0</v>
      </c>
      <c r="S223" s="44">
        <v>1910.0</v>
      </c>
      <c r="T223" s="44">
        <v>9144.0</v>
      </c>
      <c r="U223" s="44">
        <v>5221.0</v>
      </c>
      <c r="V223" s="44"/>
      <c r="W223" s="44"/>
      <c r="X223" s="44">
        <v>5426.0</v>
      </c>
      <c r="Y223" s="44">
        <v>2154.0</v>
      </c>
      <c r="Z223" s="44">
        <v>3101.0</v>
      </c>
      <c r="AA223" s="44">
        <v>1926.0</v>
      </c>
      <c r="AB223" s="44">
        <v>517.0</v>
      </c>
      <c r="AC223" s="44">
        <v>801.0</v>
      </c>
      <c r="AD223" s="44">
        <v>1022.0</v>
      </c>
      <c r="AE223" s="44">
        <v>757.0</v>
      </c>
      <c r="AF223" s="44">
        <v>207.0</v>
      </c>
      <c r="AG223" s="44">
        <v>492.0</v>
      </c>
      <c r="AH223" s="44">
        <v>627.0</v>
      </c>
      <c r="AI223" s="44">
        <v>558.0</v>
      </c>
      <c r="AJ223" s="44">
        <v>935.0</v>
      </c>
      <c r="AK223" s="44">
        <v>578.0</v>
      </c>
      <c r="AL223" s="44">
        <v>1254.0</v>
      </c>
      <c r="AM223" s="44">
        <v>292.0</v>
      </c>
      <c r="AN223" s="44">
        <v>148.0</v>
      </c>
      <c r="AO223" s="44">
        <v>221.0</v>
      </c>
      <c r="AP223" s="44">
        <v>157.0</v>
      </c>
      <c r="AQ223" s="44">
        <v>73.0</v>
      </c>
      <c r="AR223" s="44">
        <v>9.0</v>
      </c>
      <c r="AS223" s="44">
        <v>35.0</v>
      </c>
      <c r="AT223" s="44">
        <v>38.0</v>
      </c>
      <c r="AU223" s="44">
        <v>41.0</v>
      </c>
      <c r="AV223" s="44">
        <v>11.0</v>
      </c>
      <c r="AW223" s="44">
        <v>20.0</v>
      </c>
      <c r="AX223" s="44">
        <v>198.0</v>
      </c>
      <c r="AY223" s="44"/>
      <c r="AZ223" s="44">
        <v>130.0</v>
      </c>
      <c r="BA223" s="44"/>
      <c r="BB223" s="44">
        <v>383.0</v>
      </c>
      <c r="BC223" s="44"/>
      <c r="BD223" s="44">
        <v>103.0</v>
      </c>
      <c r="BE223" s="44"/>
      <c r="BF223" s="44">
        <v>72.0</v>
      </c>
      <c r="BG223" s="44"/>
      <c r="BH223" s="44">
        <v>64.0</v>
      </c>
      <c r="BI223" s="44"/>
      <c r="BJ223" s="44">
        <v>164.0</v>
      </c>
      <c r="BK223" s="44"/>
      <c r="BL223" s="44">
        <v>22.0</v>
      </c>
      <c r="BM223" s="44"/>
      <c r="BN223" s="44">
        <v>138.0</v>
      </c>
      <c r="BO223" s="44"/>
      <c r="BP223" s="44">
        <v>53.0</v>
      </c>
      <c r="BQ223" s="44"/>
      <c r="BR223" s="44">
        <v>59.0</v>
      </c>
      <c r="BS223" s="44"/>
      <c r="BT223" s="44">
        <v>51.0</v>
      </c>
      <c r="BU223" s="44"/>
      <c r="BV223" s="44">
        <v>151.0</v>
      </c>
      <c r="BW223" s="44"/>
      <c r="BX223" s="44">
        <v>136.0</v>
      </c>
      <c r="BY223" s="44"/>
      <c r="BZ223" s="44">
        <v>122.0</v>
      </c>
      <c r="CA223" s="44"/>
      <c r="CB223" s="44">
        <v>84.0</v>
      </c>
      <c r="CC223" s="44"/>
      <c r="CD223" s="44">
        <v>36.0</v>
      </c>
      <c r="CE223" s="44"/>
      <c r="CF223" s="44">
        <v>41.0</v>
      </c>
      <c r="CG223" s="44"/>
      <c r="CH223" s="44">
        <v>129.0</v>
      </c>
      <c r="CI223" s="44"/>
      <c r="CJ223" s="44">
        <v>239.0</v>
      </c>
      <c r="CK223" s="44"/>
      <c r="CL223" s="44">
        <v>127.0</v>
      </c>
      <c r="CM223" s="44"/>
      <c r="CN223" s="44">
        <v>343.0</v>
      </c>
      <c r="CO223" s="44"/>
      <c r="CP223" s="44"/>
      <c r="CQ223" s="44">
        <v>1410.0</v>
      </c>
    </row>
    <row r="224" ht="15.75" customHeight="1">
      <c r="A224" s="44">
        <v>8426.0</v>
      </c>
      <c r="B224" s="44" t="s">
        <v>386</v>
      </c>
      <c r="C224" s="44" t="s">
        <v>659</v>
      </c>
      <c r="D224" s="44">
        <v>146207.0</v>
      </c>
      <c r="E224" s="44">
        <v>143105.0</v>
      </c>
      <c r="F224" s="44">
        <v>94008.0</v>
      </c>
      <c r="G224" s="44">
        <v>77407.0</v>
      </c>
      <c r="H224" s="44">
        <v>1817.0</v>
      </c>
      <c r="I224" s="44">
        <v>2159.0</v>
      </c>
      <c r="J224" s="44">
        <v>92191.0</v>
      </c>
      <c r="K224" s="44">
        <v>75248.0</v>
      </c>
      <c r="L224" s="44">
        <v>37237.0</v>
      </c>
      <c r="M224" s="44">
        <v>39244.0</v>
      </c>
      <c r="N224" s="44">
        <v>8218.0</v>
      </c>
      <c r="O224" s="44">
        <v>12092.0</v>
      </c>
      <c r="P224" s="44">
        <v>18930.0</v>
      </c>
      <c r="Q224" s="44">
        <v>7863.0</v>
      </c>
      <c r="R224" s="44">
        <v>1761.0</v>
      </c>
      <c r="S224" s="44">
        <v>1677.0</v>
      </c>
      <c r="T224" s="44">
        <v>8583.0</v>
      </c>
      <c r="U224" s="44">
        <v>4459.0</v>
      </c>
      <c r="V224" s="44"/>
      <c r="W224" s="44"/>
      <c r="X224" s="44">
        <v>5442.0</v>
      </c>
      <c r="Y224" s="44">
        <v>2358.0</v>
      </c>
      <c r="Z224" s="44">
        <v>2985.0</v>
      </c>
      <c r="AA224" s="44">
        <v>2021.0</v>
      </c>
      <c r="AB224" s="44">
        <v>574.0</v>
      </c>
      <c r="AC224" s="44">
        <v>720.0</v>
      </c>
      <c r="AD224" s="44">
        <v>989.0</v>
      </c>
      <c r="AE224" s="44">
        <v>724.0</v>
      </c>
      <c r="AF224" s="44">
        <v>167.0</v>
      </c>
      <c r="AG224" s="44">
        <v>341.0</v>
      </c>
      <c r="AH224" s="44">
        <v>652.0</v>
      </c>
      <c r="AI224" s="44">
        <v>586.0</v>
      </c>
      <c r="AJ224" s="44">
        <v>2056.0</v>
      </c>
      <c r="AK224" s="44">
        <v>1060.0</v>
      </c>
      <c r="AL224" s="44">
        <v>1234.0</v>
      </c>
      <c r="AM224" s="44">
        <v>244.0</v>
      </c>
      <c r="AN224" s="44">
        <v>158.0</v>
      </c>
      <c r="AO224" s="44">
        <v>268.0</v>
      </c>
      <c r="AP224" s="44">
        <v>192.0</v>
      </c>
      <c r="AQ224" s="44">
        <v>89.0</v>
      </c>
      <c r="AR224" s="44">
        <v>10.0</v>
      </c>
      <c r="AS224" s="44">
        <v>15.0</v>
      </c>
      <c r="AT224" s="44">
        <v>14.0</v>
      </c>
      <c r="AU224" s="44">
        <v>26.0</v>
      </c>
      <c r="AV224" s="44">
        <v>5.0</v>
      </c>
      <c r="AW224" s="44">
        <v>20.0</v>
      </c>
      <c r="AX224" s="44">
        <v>217.0</v>
      </c>
      <c r="AY224" s="44"/>
      <c r="AZ224" s="44">
        <v>150.0</v>
      </c>
      <c r="BA224" s="44"/>
      <c r="BB224" s="44">
        <v>273.0</v>
      </c>
      <c r="BC224" s="44"/>
      <c r="BD224" s="44">
        <v>72.0</v>
      </c>
      <c r="BE224" s="44"/>
      <c r="BF224" s="44">
        <v>90.0</v>
      </c>
      <c r="BG224" s="44"/>
      <c r="BH224" s="44">
        <v>56.0</v>
      </c>
      <c r="BI224" s="44"/>
      <c r="BJ224" s="44">
        <v>150.0</v>
      </c>
      <c r="BK224" s="44"/>
      <c r="BL224" s="44">
        <v>25.0</v>
      </c>
      <c r="BM224" s="44"/>
      <c r="BN224" s="44">
        <v>161.0</v>
      </c>
      <c r="BO224" s="44"/>
      <c r="BP224" s="44">
        <v>67.0</v>
      </c>
      <c r="BQ224" s="44"/>
      <c r="BR224" s="44">
        <v>55.0</v>
      </c>
      <c r="BS224" s="44"/>
      <c r="BT224" s="44">
        <v>66.0</v>
      </c>
      <c r="BU224" s="44"/>
      <c r="BV224" s="44">
        <v>304.0</v>
      </c>
      <c r="BW224" s="44"/>
      <c r="BX224" s="44">
        <v>158.0</v>
      </c>
      <c r="BY224" s="44"/>
      <c r="BZ224" s="44">
        <v>111.0</v>
      </c>
      <c r="CA224" s="44"/>
      <c r="CB224" s="44">
        <v>110.0</v>
      </c>
      <c r="CC224" s="44"/>
      <c r="CD224" s="44">
        <v>35.0</v>
      </c>
      <c r="CE224" s="44"/>
      <c r="CF224" s="44">
        <v>54.0</v>
      </c>
      <c r="CG224" s="44"/>
      <c r="CH224" s="44">
        <v>101.0</v>
      </c>
      <c r="CI224" s="44"/>
      <c r="CJ224" s="44">
        <v>202.0</v>
      </c>
      <c r="CK224" s="44"/>
      <c r="CL224" s="44">
        <v>135.0</v>
      </c>
      <c r="CM224" s="44"/>
      <c r="CN224" s="44">
        <v>392.0</v>
      </c>
      <c r="CO224" s="44"/>
      <c r="CP224" s="44"/>
      <c r="CQ224" s="44">
        <v>1441.0</v>
      </c>
    </row>
    <row r="225" ht="15.75" customHeight="1">
      <c r="A225" s="44">
        <v>8435.0</v>
      </c>
      <c r="B225" s="44" t="s">
        <v>387</v>
      </c>
      <c r="C225" s="44" t="s">
        <v>659</v>
      </c>
      <c r="D225" s="44">
        <v>158275.0</v>
      </c>
      <c r="E225" s="44">
        <v>156520.0</v>
      </c>
      <c r="F225" s="44">
        <v>105627.0</v>
      </c>
      <c r="G225" s="44">
        <v>85430.0</v>
      </c>
      <c r="H225" s="44">
        <v>1538.0</v>
      </c>
      <c r="I225" s="44">
        <v>1558.0</v>
      </c>
      <c r="J225" s="44">
        <v>104089.0</v>
      </c>
      <c r="K225" s="44">
        <v>83872.0</v>
      </c>
      <c r="L225" s="44">
        <v>34247.0</v>
      </c>
      <c r="M225" s="44">
        <v>34910.0</v>
      </c>
      <c r="N225" s="44">
        <v>11613.0</v>
      </c>
      <c r="O225" s="44">
        <v>17145.0</v>
      </c>
      <c r="P225" s="44">
        <v>26805.0</v>
      </c>
      <c r="Q225" s="44">
        <v>12613.0</v>
      </c>
      <c r="R225" s="44">
        <v>2735.0</v>
      </c>
      <c r="S225" s="44">
        <v>2741.0</v>
      </c>
      <c r="T225" s="44">
        <v>8966.0</v>
      </c>
      <c r="U225" s="44">
        <v>5630.0</v>
      </c>
      <c r="V225" s="44"/>
      <c r="W225" s="44"/>
      <c r="X225" s="44">
        <v>7115.0</v>
      </c>
      <c r="Y225" s="44">
        <v>3444.0</v>
      </c>
      <c r="Z225" s="44">
        <v>3444.0</v>
      </c>
      <c r="AA225" s="44">
        <v>2398.0</v>
      </c>
      <c r="AB225" s="44">
        <v>504.0</v>
      </c>
      <c r="AC225" s="44">
        <v>872.0</v>
      </c>
      <c r="AD225" s="44">
        <v>1132.0</v>
      </c>
      <c r="AE225" s="44">
        <v>883.0</v>
      </c>
      <c r="AF225" s="44">
        <v>113.0</v>
      </c>
      <c r="AG225" s="44">
        <v>344.0</v>
      </c>
      <c r="AH225" s="44">
        <v>475.0</v>
      </c>
      <c r="AI225" s="44">
        <v>393.0</v>
      </c>
      <c r="AJ225" s="44">
        <v>1397.0</v>
      </c>
      <c r="AK225" s="44">
        <v>768.0</v>
      </c>
      <c r="AL225" s="44">
        <v>1696.0</v>
      </c>
      <c r="AM225" s="44">
        <v>359.0</v>
      </c>
      <c r="AN225" s="44">
        <v>151.0</v>
      </c>
      <c r="AO225" s="44">
        <v>264.0</v>
      </c>
      <c r="AP225" s="44">
        <v>166.0</v>
      </c>
      <c r="AQ225" s="44">
        <v>65.0</v>
      </c>
      <c r="AR225" s="44">
        <v>17.0</v>
      </c>
      <c r="AS225" s="44">
        <v>35.0</v>
      </c>
      <c r="AT225" s="44">
        <v>33.0</v>
      </c>
      <c r="AU225" s="44">
        <v>43.0</v>
      </c>
      <c r="AV225" s="44">
        <v>6.0</v>
      </c>
      <c r="AW225" s="44">
        <v>20.0</v>
      </c>
      <c r="AX225" s="44">
        <v>229.0</v>
      </c>
      <c r="AY225" s="44"/>
      <c r="AZ225" s="44">
        <v>178.0</v>
      </c>
      <c r="BA225" s="44"/>
      <c r="BB225" s="44">
        <v>249.0</v>
      </c>
      <c r="BC225" s="44"/>
      <c r="BD225" s="44">
        <v>84.0</v>
      </c>
      <c r="BE225" s="44"/>
      <c r="BF225" s="44">
        <v>147.0</v>
      </c>
      <c r="BG225" s="44"/>
      <c r="BH225" s="44">
        <v>51.0</v>
      </c>
      <c r="BI225" s="44"/>
      <c r="BJ225" s="44">
        <v>284.0</v>
      </c>
      <c r="BK225" s="44"/>
      <c r="BL225" s="44">
        <v>15.0</v>
      </c>
      <c r="BM225" s="44"/>
      <c r="BN225" s="44">
        <v>114.0</v>
      </c>
      <c r="BO225" s="44"/>
      <c r="BP225" s="44">
        <v>53.0</v>
      </c>
      <c r="BQ225" s="44"/>
      <c r="BR225" s="44">
        <v>95.0</v>
      </c>
      <c r="BS225" s="44"/>
      <c r="BT225" s="44">
        <v>53.0</v>
      </c>
      <c r="BU225" s="44"/>
      <c r="BV225" s="44">
        <v>149.0</v>
      </c>
      <c r="BW225" s="44"/>
      <c r="BX225" s="44">
        <v>148.0</v>
      </c>
      <c r="BY225" s="44"/>
      <c r="BZ225" s="44">
        <v>172.0</v>
      </c>
      <c r="CA225" s="44"/>
      <c r="CB225" s="44">
        <v>127.0</v>
      </c>
      <c r="CC225" s="44"/>
      <c r="CD225" s="44">
        <v>37.0</v>
      </c>
      <c r="CE225" s="44"/>
      <c r="CF225" s="44">
        <v>70.0</v>
      </c>
      <c r="CG225" s="44"/>
      <c r="CH225" s="44">
        <v>128.0</v>
      </c>
      <c r="CI225" s="44"/>
      <c r="CJ225" s="44">
        <v>247.0</v>
      </c>
      <c r="CK225" s="44"/>
      <c r="CL225" s="44">
        <v>114.0</v>
      </c>
      <c r="CM225" s="44"/>
      <c r="CN225" s="44">
        <v>730.0</v>
      </c>
      <c r="CO225" s="44"/>
      <c r="CP225" s="44"/>
      <c r="CQ225" s="44">
        <v>945.0</v>
      </c>
    </row>
    <row r="226" ht="15.75" customHeight="1">
      <c r="A226" s="44">
        <v>8436.0</v>
      </c>
      <c r="B226" s="44" t="s">
        <v>388</v>
      </c>
      <c r="C226" s="44" t="s">
        <v>659</v>
      </c>
      <c r="D226" s="44">
        <v>208837.0</v>
      </c>
      <c r="E226" s="44">
        <v>206250.0</v>
      </c>
      <c r="F226" s="44">
        <v>133795.0</v>
      </c>
      <c r="G226" s="44">
        <v>106823.0</v>
      </c>
      <c r="H226" s="44">
        <v>1981.0</v>
      </c>
      <c r="I226" s="44">
        <v>2238.0</v>
      </c>
      <c r="J226" s="44">
        <v>131814.0</v>
      </c>
      <c r="K226" s="44">
        <v>104585.0</v>
      </c>
      <c r="L226" s="44">
        <v>46741.0</v>
      </c>
      <c r="M226" s="44">
        <v>47401.0</v>
      </c>
      <c r="N226" s="44">
        <v>12389.0</v>
      </c>
      <c r="O226" s="44">
        <v>17930.0</v>
      </c>
      <c r="P226" s="44">
        <v>33803.0</v>
      </c>
      <c r="Q226" s="44">
        <v>15027.0</v>
      </c>
      <c r="R226" s="44">
        <v>3360.0</v>
      </c>
      <c r="S226" s="44">
        <v>3344.0</v>
      </c>
      <c r="T226" s="44">
        <v>9979.0</v>
      </c>
      <c r="U226" s="44">
        <v>5886.0</v>
      </c>
      <c r="V226" s="44"/>
      <c r="W226" s="44"/>
      <c r="X226" s="44">
        <v>7429.0</v>
      </c>
      <c r="Y226" s="44">
        <v>3253.0</v>
      </c>
      <c r="Z226" s="44">
        <v>4907.0</v>
      </c>
      <c r="AA226" s="44">
        <v>3313.0</v>
      </c>
      <c r="AB226" s="44">
        <v>635.0</v>
      </c>
      <c r="AC226" s="44">
        <v>1010.0</v>
      </c>
      <c r="AD226" s="44">
        <v>1451.0</v>
      </c>
      <c r="AE226" s="44">
        <v>981.0</v>
      </c>
      <c r="AF226" s="44">
        <v>150.0</v>
      </c>
      <c r="AG226" s="44">
        <v>455.0</v>
      </c>
      <c r="AH226" s="44">
        <v>757.0</v>
      </c>
      <c r="AI226" s="44">
        <v>716.0</v>
      </c>
      <c r="AJ226" s="44">
        <v>3570.0</v>
      </c>
      <c r="AK226" s="44">
        <v>2725.0</v>
      </c>
      <c r="AL226" s="44">
        <v>2143.0</v>
      </c>
      <c r="AM226" s="44">
        <v>432.0</v>
      </c>
      <c r="AN226" s="44">
        <v>191.0</v>
      </c>
      <c r="AO226" s="44">
        <v>316.0</v>
      </c>
      <c r="AP226" s="44">
        <v>214.0</v>
      </c>
      <c r="AQ226" s="44">
        <v>104.0</v>
      </c>
      <c r="AR226" s="44">
        <v>18.0</v>
      </c>
      <c r="AS226" s="44">
        <v>28.0</v>
      </c>
      <c r="AT226" s="44">
        <v>41.0</v>
      </c>
      <c r="AU226" s="44">
        <v>49.0</v>
      </c>
      <c r="AV226" s="44">
        <v>9.0</v>
      </c>
      <c r="AW226" s="44">
        <v>55.0</v>
      </c>
      <c r="AX226" s="44">
        <v>253.0</v>
      </c>
      <c r="AY226" s="44"/>
      <c r="AZ226" s="44">
        <v>178.0</v>
      </c>
      <c r="BA226" s="44"/>
      <c r="BB226" s="44">
        <v>352.0</v>
      </c>
      <c r="BC226" s="44"/>
      <c r="BD226" s="44">
        <v>138.0</v>
      </c>
      <c r="BE226" s="44"/>
      <c r="BF226" s="44">
        <v>154.0</v>
      </c>
      <c r="BG226" s="44"/>
      <c r="BH226" s="44">
        <v>94.0</v>
      </c>
      <c r="BI226" s="44"/>
      <c r="BJ226" s="44">
        <v>296.0</v>
      </c>
      <c r="BK226" s="44"/>
      <c r="BL226" s="44">
        <v>14.0</v>
      </c>
      <c r="BM226" s="44"/>
      <c r="BN226" s="44">
        <v>133.0</v>
      </c>
      <c r="BO226" s="44"/>
      <c r="BP226" s="44">
        <v>73.0</v>
      </c>
      <c r="BQ226" s="44"/>
      <c r="BR226" s="44">
        <v>107.0</v>
      </c>
      <c r="BS226" s="44"/>
      <c r="BT226" s="44">
        <v>70.0</v>
      </c>
      <c r="BU226" s="44"/>
      <c r="BV226" s="44">
        <v>188.0</v>
      </c>
      <c r="BW226" s="44"/>
      <c r="BX226" s="44">
        <v>163.0</v>
      </c>
      <c r="BY226" s="44"/>
      <c r="BZ226" s="44">
        <v>163.0</v>
      </c>
      <c r="CA226" s="44"/>
      <c r="CB226" s="44">
        <v>248.0</v>
      </c>
      <c r="CC226" s="44"/>
      <c r="CD226" s="44">
        <v>44.0</v>
      </c>
      <c r="CE226" s="44"/>
      <c r="CF226" s="44">
        <v>88.0</v>
      </c>
      <c r="CG226" s="44"/>
      <c r="CH226" s="44">
        <v>153.0</v>
      </c>
      <c r="CI226" s="44"/>
      <c r="CJ226" s="44">
        <v>243.0</v>
      </c>
      <c r="CK226" s="44"/>
      <c r="CL226" s="44">
        <v>134.0</v>
      </c>
      <c r="CM226" s="44"/>
      <c r="CN226" s="44">
        <v>741.0</v>
      </c>
      <c r="CO226" s="44"/>
      <c r="CP226" s="44"/>
      <c r="CQ226" s="44">
        <v>1560.0</v>
      </c>
    </row>
    <row r="227" ht="15.75" customHeight="1">
      <c r="A227" s="44">
        <v>8437.0</v>
      </c>
      <c r="B227" s="44" t="s">
        <v>389</v>
      </c>
      <c r="C227" s="44" t="s">
        <v>659</v>
      </c>
      <c r="D227" s="44">
        <v>96823.0</v>
      </c>
      <c r="E227" s="44">
        <v>96443.0</v>
      </c>
      <c r="F227" s="44">
        <v>61177.0</v>
      </c>
      <c r="G227" s="44">
        <v>51879.0</v>
      </c>
      <c r="H227" s="44">
        <v>1304.0</v>
      </c>
      <c r="I227" s="44">
        <v>1669.0</v>
      </c>
      <c r="J227" s="44">
        <v>59873.0</v>
      </c>
      <c r="K227" s="44">
        <v>50210.0</v>
      </c>
      <c r="L227" s="44">
        <v>24500.0</v>
      </c>
      <c r="M227" s="44">
        <v>26157.0</v>
      </c>
      <c r="N227" s="44">
        <v>5287.0</v>
      </c>
      <c r="O227" s="44">
        <v>7864.0</v>
      </c>
      <c r="P227" s="44">
        <v>12283.0</v>
      </c>
      <c r="Q227" s="44">
        <v>5525.0</v>
      </c>
      <c r="R227" s="44">
        <v>1190.0</v>
      </c>
      <c r="S227" s="44">
        <v>1164.0</v>
      </c>
      <c r="T227" s="44">
        <v>6120.0</v>
      </c>
      <c r="U227" s="44">
        <v>3343.0</v>
      </c>
      <c r="V227" s="44"/>
      <c r="W227" s="44"/>
      <c r="X227" s="44">
        <v>3654.0</v>
      </c>
      <c r="Y227" s="44">
        <v>1509.0</v>
      </c>
      <c r="Z227" s="44">
        <v>2122.0</v>
      </c>
      <c r="AA227" s="44">
        <v>1526.0</v>
      </c>
      <c r="AB227" s="44">
        <v>297.0</v>
      </c>
      <c r="AC227" s="44">
        <v>442.0</v>
      </c>
      <c r="AD227" s="44">
        <v>757.0</v>
      </c>
      <c r="AE227" s="44">
        <v>521.0</v>
      </c>
      <c r="AF227" s="44">
        <v>114.0</v>
      </c>
      <c r="AG227" s="44">
        <v>297.0</v>
      </c>
      <c r="AH227" s="44">
        <v>367.0</v>
      </c>
      <c r="AI227" s="44">
        <v>373.0</v>
      </c>
      <c r="AJ227" s="44">
        <v>468.0</v>
      </c>
      <c r="AK227" s="44">
        <v>294.0</v>
      </c>
      <c r="AL227" s="44">
        <v>725.0</v>
      </c>
      <c r="AM227" s="44">
        <v>163.0</v>
      </c>
      <c r="AN227" s="44">
        <v>94.0</v>
      </c>
      <c r="AO227" s="44">
        <v>148.0</v>
      </c>
      <c r="AP227" s="44">
        <v>85.0</v>
      </c>
      <c r="AQ227" s="44">
        <v>42.0</v>
      </c>
      <c r="AR227" s="44">
        <v>12.0</v>
      </c>
      <c r="AS227" s="44">
        <v>13.0</v>
      </c>
      <c r="AT227" s="44">
        <v>10.0</v>
      </c>
      <c r="AU227" s="44">
        <v>20.0</v>
      </c>
      <c r="AV227" s="44">
        <v>11.0</v>
      </c>
      <c r="AW227" s="44">
        <v>22.0</v>
      </c>
      <c r="AX227" s="44">
        <v>166.0</v>
      </c>
      <c r="AY227" s="44"/>
      <c r="AZ227" s="44">
        <v>111.0</v>
      </c>
      <c r="BA227" s="44"/>
      <c r="BB227" s="44">
        <v>123.0</v>
      </c>
      <c r="BC227" s="44"/>
      <c r="BD227" s="44">
        <v>70.0</v>
      </c>
      <c r="BE227" s="44"/>
      <c r="BF227" s="44">
        <v>53.0</v>
      </c>
      <c r="BG227" s="44"/>
      <c r="BH227" s="44">
        <v>38.0</v>
      </c>
      <c r="BI227" s="44"/>
      <c r="BJ227" s="44">
        <v>98.0</v>
      </c>
      <c r="BK227" s="44"/>
      <c r="BL227" s="44">
        <v>18.0</v>
      </c>
      <c r="BM227" s="44"/>
      <c r="BN227" s="44">
        <v>77.0</v>
      </c>
      <c r="BO227" s="44"/>
      <c r="BP227" s="44">
        <v>59.0</v>
      </c>
      <c r="BQ227" s="44"/>
      <c r="BR227" s="44">
        <v>44.0</v>
      </c>
      <c r="BS227" s="44"/>
      <c r="BT227" s="44">
        <v>35.0</v>
      </c>
      <c r="BU227" s="44"/>
      <c r="BV227" s="44">
        <v>83.0</v>
      </c>
      <c r="BW227" s="44"/>
      <c r="BX227" s="44">
        <v>87.0</v>
      </c>
      <c r="BY227" s="44"/>
      <c r="BZ227" s="44">
        <v>73.0</v>
      </c>
      <c r="CA227" s="44"/>
      <c r="CB227" s="44">
        <v>65.0</v>
      </c>
      <c r="CC227" s="44"/>
      <c r="CD227" s="44">
        <v>10.0</v>
      </c>
      <c r="CE227" s="44"/>
      <c r="CF227" s="44">
        <v>30.0</v>
      </c>
      <c r="CG227" s="44"/>
      <c r="CH227" s="44">
        <v>85.0</v>
      </c>
      <c r="CI227" s="44"/>
      <c r="CJ227" s="44">
        <v>160.0</v>
      </c>
      <c r="CK227" s="44"/>
      <c r="CL227" s="44">
        <v>75.0</v>
      </c>
      <c r="CM227" s="44"/>
      <c r="CN227" s="44">
        <v>217.0</v>
      </c>
      <c r="CO227" s="44"/>
      <c r="CP227" s="44"/>
      <c r="CQ227" s="44">
        <v>787.0</v>
      </c>
    </row>
    <row r="228" ht="15.75" customHeight="1">
      <c r="A228" s="44">
        <v>9161.0</v>
      </c>
      <c r="B228" s="44" t="s">
        <v>391</v>
      </c>
      <c r="C228" s="44" t="s">
        <v>660</v>
      </c>
      <c r="D228" s="44">
        <v>91126.0</v>
      </c>
      <c r="E228" s="44">
        <v>90683.0</v>
      </c>
      <c r="F228" s="44">
        <v>48289.0</v>
      </c>
      <c r="G228" s="44">
        <v>30667.0</v>
      </c>
      <c r="H228" s="44">
        <v>173.0</v>
      </c>
      <c r="I228" s="44">
        <v>100.0</v>
      </c>
      <c r="J228" s="44">
        <v>48116.0</v>
      </c>
      <c r="K228" s="44">
        <v>30567.0</v>
      </c>
      <c r="L228" s="44">
        <v>18180.0</v>
      </c>
      <c r="M228" s="44">
        <v>12446.0</v>
      </c>
      <c r="N228" s="44">
        <v>4212.0</v>
      </c>
      <c r="O228" s="44">
        <v>6166.0</v>
      </c>
      <c r="P228" s="44">
        <v>9086.0</v>
      </c>
      <c r="Q228" s="44">
        <v>3419.0</v>
      </c>
      <c r="R228" s="44">
        <v>1369.0</v>
      </c>
      <c r="S228" s="44">
        <v>1155.0</v>
      </c>
      <c r="T228" s="44">
        <v>5198.0</v>
      </c>
      <c r="U228" s="44">
        <v>2648.0</v>
      </c>
      <c r="V228" s="44">
        <v>18180.0</v>
      </c>
      <c r="W228" s="44">
        <v>12446.0</v>
      </c>
      <c r="X228" s="44">
        <v>2170.0</v>
      </c>
      <c r="Y228" s="44">
        <v>961.0</v>
      </c>
      <c r="Z228" s="44">
        <v>1959.0</v>
      </c>
      <c r="AA228" s="44">
        <v>915.0</v>
      </c>
      <c r="AB228" s="44">
        <v>375.0</v>
      </c>
      <c r="AC228" s="44">
        <v>439.0</v>
      </c>
      <c r="AD228" s="44">
        <v>480.0</v>
      </c>
      <c r="AE228" s="44">
        <v>241.0</v>
      </c>
      <c r="AF228" s="44">
        <v>57.0</v>
      </c>
      <c r="AG228" s="44">
        <v>173.0</v>
      </c>
      <c r="AH228" s="44">
        <v>146.0</v>
      </c>
      <c r="AI228" s="44">
        <v>65.0</v>
      </c>
      <c r="AJ228" s="44">
        <v>1763.0</v>
      </c>
      <c r="AK228" s="44">
        <v>1033.0</v>
      </c>
      <c r="AL228" s="44">
        <v>1181.0</v>
      </c>
      <c r="AM228" s="44">
        <v>173.0</v>
      </c>
      <c r="AN228" s="44">
        <v>48.0</v>
      </c>
      <c r="AO228" s="44">
        <v>71.0</v>
      </c>
      <c r="AP228" s="44">
        <v>398.0</v>
      </c>
      <c r="AQ228" s="44">
        <v>287.0</v>
      </c>
      <c r="AR228" s="44">
        <v>5.0</v>
      </c>
      <c r="AS228" s="44">
        <v>9.0</v>
      </c>
      <c r="AT228" s="44">
        <v>9.0</v>
      </c>
      <c r="AU228" s="44">
        <v>12.0</v>
      </c>
      <c r="AV228" s="44">
        <v>4.0</v>
      </c>
      <c r="AW228" s="44">
        <v>8.0</v>
      </c>
      <c r="AX228" s="44">
        <v>62.0</v>
      </c>
      <c r="AY228" s="44"/>
      <c r="AZ228" s="44">
        <v>52.0</v>
      </c>
      <c r="BA228" s="44"/>
      <c r="BB228" s="44">
        <v>67.0</v>
      </c>
      <c r="BC228" s="44"/>
      <c r="BD228" s="44">
        <v>84.0</v>
      </c>
      <c r="BE228" s="44"/>
      <c r="BF228" s="44">
        <v>22.0</v>
      </c>
      <c r="BG228" s="44"/>
      <c r="BH228" s="44">
        <v>24.0</v>
      </c>
      <c r="BI228" s="44"/>
      <c r="BJ228" s="44">
        <v>152.0</v>
      </c>
      <c r="BK228" s="44"/>
      <c r="BL228" s="44">
        <v>9.0</v>
      </c>
      <c r="BM228" s="44"/>
      <c r="BN228" s="44">
        <v>69.0</v>
      </c>
      <c r="BO228" s="44"/>
      <c r="BP228" s="44">
        <v>15.0</v>
      </c>
      <c r="BQ228" s="44"/>
      <c r="BR228" s="44">
        <v>39.0</v>
      </c>
      <c r="BS228" s="44"/>
      <c r="BT228" s="44">
        <v>21.0</v>
      </c>
      <c r="BU228" s="44"/>
      <c r="BV228" s="44">
        <v>59.0</v>
      </c>
      <c r="BW228" s="44"/>
      <c r="BX228" s="44">
        <v>51.0</v>
      </c>
      <c r="BY228" s="44"/>
      <c r="BZ228" s="44">
        <v>61.0</v>
      </c>
      <c r="CA228" s="44"/>
      <c r="CB228" s="44">
        <v>39.0</v>
      </c>
      <c r="CC228" s="44"/>
      <c r="CD228" s="44">
        <v>21.0</v>
      </c>
      <c r="CE228" s="44"/>
      <c r="CF228" s="44">
        <v>26.0</v>
      </c>
      <c r="CG228" s="44"/>
      <c r="CH228" s="44">
        <v>142.0</v>
      </c>
      <c r="CI228" s="44"/>
      <c r="CJ228" s="44">
        <v>74.0</v>
      </c>
      <c r="CK228" s="44"/>
      <c r="CL228" s="44">
        <v>67.0</v>
      </c>
      <c r="CM228" s="44"/>
      <c r="CN228" s="44">
        <v>320.0</v>
      </c>
      <c r="CO228" s="44"/>
      <c r="CP228" s="44"/>
      <c r="CQ228" s="44">
        <v>346.0</v>
      </c>
    </row>
    <row r="229" ht="15.75" customHeight="1">
      <c r="A229" s="44">
        <v>9162.0</v>
      </c>
      <c r="B229" s="44" t="s">
        <v>392</v>
      </c>
      <c r="C229" s="44" t="s">
        <v>660</v>
      </c>
      <c r="D229" s="44">
        <v>928090.0</v>
      </c>
      <c r="E229" s="44">
        <v>924005.0</v>
      </c>
      <c r="F229" s="44">
        <v>607234.0</v>
      </c>
      <c r="G229" s="44">
        <v>422743.0</v>
      </c>
      <c r="H229" s="44">
        <v>952.0</v>
      </c>
      <c r="I229" s="44">
        <v>950.0</v>
      </c>
      <c r="J229" s="44">
        <v>606282.0</v>
      </c>
      <c r="K229" s="44">
        <v>421793.0</v>
      </c>
      <c r="L229" s="44">
        <v>163350.0</v>
      </c>
      <c r="M229" s="44">
        <v>113475.0</v>
      </c>
      <c r="N229" s="44">
        <v>69403.0</v>
      </c>
      <c r="O229" s="44">
        <v>108649.0</v>
      </c>
      <c r="P229" s="44">
        <v>189175.0</v>
      </c>
      <c r="Q229" s="44">
        <v>82846.0</v>
      </c>
      <c r="R229" s="44">
        <v>19207.0</v>
      </c>
      <c r="S229" s="44">
        <v>17057.0</v>
      </c>
      <c r="T229" s="44">
        <v>36282.0</v>
      </c>
      <c r="U229" s="44">
        <v>32869.0</v>
      </c>
      <c r="V229" s="44">
        <v>163350.0</v>
      </c>
      <c r="W229" s="44">
        <v>113475.0</v>
      </c>
      <c r="X229" s="44">
        <v>32118.0</v>
      </c>
      <c r="Y229" s="44">
        <v>22303.0</v>
      </c>
      <c r="Z229" s="44">
        <v>14721.0</v>
      </c>
      <c r="AA229" s="44">
        <v>7699.0</v>
      </c>
      <c r="AB229" s="44">
        <v>3763.0</v>
      </c>
      <c r="AC229" s="44">
        <v>8086.0</v>
      </c>
      <c r="AD229" s="44">
        <v>6357.0</v>
      </c>
      <c r="AE229" s="44">
        <v>4859.0</v>
      </c>
      <c r="AF229" s="44">
        <v>368.0</v>
      </c>
      <c r="AG229" s="44">
        <v>1123.0</v>
      </c>
      <c r="AH229" s="44">
        <v>1109.0</v>
      </c>
      <c r="AI229" s="44">
        <v>764.0</v>
      </c>
      <c r="AJ229" s="44">
        <v>21945.0</v>
      </c>
      <c r="AK229" s="44">
        <v>11360.0</v>
      </c>
      <c r="AL229" s="44">
        <v>16135.0</v>
      </c>
      <c r="AM229" s="44">
        <v>2960.0</v>
      </c>
      <c r="AN229" s="44">
        <v>323.0</v>
      </c>
      <c r="AO229" s="44">
        <v>626.0</v>
      </c>
      <c r="AP229" s="44">
        <v>2992.0</v>
      </c>
      <c r="AQ229" s="44">
        <v>3498.0</v>
      </c>
      <c r="AR229" s="44">
        <v>230.0</v>
      </c>
      <c r="AS229" s="44">
        <v>292.0</v>
      </c>
      <c r="AT229" s="44">
        <v>171.0</v>
      </c>
      <c r="AU229" s="44">
        <v>168.0</v>
      </c>
      <c r="AV229" s="44">
        <v>52.0</v>
      </c>
      <c r="AW229" s="44">
        <v>80.0</v>
      </c>
      <c r="AX229" s="44">
        <v>762.0</v>
      </c>
      <c r="AY229" s="44"/>
      <c r="AZ229" s="44">
        <v>621.0</v>
      </c>
      <c r="BA229" s="44"/>
      <c r="BB229" s="44">
        <v>458.0</v>
      </c>
      <c r="BC229" s="44"/>
      <c r="BD229" s="44">
        <v>948.0</v>
      </c>
      <c r="BE229" s="44"/>
      <c r="BF229" s="44">
        <v>534.0</v>
      </c>
      <c r="BG229" s="44"/>
      <c r="BH229" s="44">
        <v>292.0</v>
      </c>
      <c r="BI229" s="44"/>
      <c r="BJ229" s="44">
        <v>4320.0</v>
      </c>
      <c r="BK229" s="44"/>
      <c r="BL229" s="44">
        <v>67.0</v>
      </c>
      <c r="BM229" s="44"/>
      <c r="BN229" s="44">
        <v>506.0</v>
      </c>
      <c r="BO229" s="44"/>
      <c r="BP229" s="44">
        <v>156.0</v>
      </c>
      <c r="BQ229" s="44"/>
      <c r="BR229" s="44">
        <v>369.0</v>
      </c>
      <c r="BS229" s="44"/>
      <c r="BT229" s="44">
        <v>272.0</v>
      </c>
      <c r="BU229" s="44"/>
      <c r="BV229" s="44">
        <v>639.0</v>
      </c>
      <c r="BW229" s="44"/>
      <c r="BX229" s="44">
        <v>688.0</v>
      </c>
      <c r="BY229" s="44"/>
      <c r="BZ229" s="44">
        <v>926.0</v>
      </c>
      <c r="CA229" s="44"/>
      <c r="CB229" s="44">
        <v>392.0</v>
      </c>
      <c r="CC229" s="44"/>
      <c r="CD229" s="44">
        <v>346.0</v>
      </c>
      <c r="CE229" s="44"/>
      <c r="CF229" s="44">
        <v>688.0</v>
      </c>
      <c r="CG229" s="44"/>
      <c r="CH229" s="44">
        <v>1361.0</v>
      </c>
      <c r="CI229" s="44"/>
      <c r="CJ229" s="44">
        <v>617.0</v>
      </c>
      <c r="CK229" s="44"/>
      <c r="CL229" s="44">
        <v>485.0</v>
      </c>
      <c r="CM229" s="44"/>
      <c r="CN229" s="44">
        <v>13134.0</v>
      </c>
      <c r="CO229" s="44"/>
      <c r="CP229" s="44"/>
      <c r="CQ229" s="44">
        <v>3079.0</v>
      </c>
    </row>
    <row r="230" ht="15.75" customHeight="1">
      <c r="A230" s="44">
        <v>9163.0</v>
      </c>
      <c r="B230" s="44" t="s">
        <v>393</v>
      </c>
      <c r="C230" s="44" t="s">
        <v>660</v>
      </c>
      <c r="D230" s="44">
        <v>41410.0</v>
      </c>
      <c r="E230" s="44">
        <v>41596.0</v>
      </c>
      <c r="F230" s="44">
        <v>23722.0</v>
      </c>
      <c r="G230" s="44">
        <v>15629.0</v>
      </c>
      <c r="H230" s="44">
        <v>65.0</v>
      </c>
      <c r="I230" s="44">
        <v>51.0</v>
      </c>
      <c r="J230" s="44">
        <v>23657.0</v>
      </c>
      <c r="K230" s="44">
        <v>15578.0</v>
      </c>
      <c r="L230" s="44">
        <v>8480.0</v>
      </c>
      <c r="M230" s="44">
        <v>5758.0</v>
      </c>
      <c r="N230" s="44">
        <v>2227.0</v>
      </c>
      <c r="O230" s="44">
        <v>2613.0</v>
      </c>
      <c r="P230" s="44">
        <v>5184.0</v>
      </c>
      <c r="Q230" s="44">
        <v>2238.0</v>
      </c>
      <c r="R230" s="44">
        <v>575.0</v>
      </c>
      <c r="S230" s="44">
        <v>497.0</v>
      </c>
      <c r="T230" s="44">
        <v>2241.0</v>
      </c>
      <c r="U230" s="44">
        <v>1696.0</v>
      </c>
      <c r="V230" s="44">
        <v>8480.0</v>
      </c>
      <c r="W230" s="44">
        <v>5758.0</v>
      </c>
      <c r="X230" s="44">
        <v>882.0</v>
      </c>
      <c r="Y230" s="44">
        <v>501.0</v>
      </c>
      <c r="Z230" s="44">
        <v>930.0</v>
      </c>
      <c r="AA230" s="44">
        <v>445.0</v>
      </c>
      <c r="AB230" s="44">
        <v>142.0</v>
      </c>
      <c r="AC230" s="44">
        <v>210.0</v>
      </c>
      <c r="AD230" s="44">
        <v>294.0</v>
      </c>
      <c r="AE230" s="44">
        <v>194.0</v>
      </c>
      <c r="AF230" s="44">
        <v>17.0</v>
      </c>
      <c r="AG230" s="44">
        <v>48.0</v>
      </c>
      <c r="AH230" s="44">
        <v>93.0</v>
      </c>
      <c r="AI230" s="44">
        <v>42.0</v>
      </c>
      <c r="AJ230" s="44">
        <v>813.0</v>
      </c>
      <c r="AK230" s="44">
        <v>461.0</v>
      </c>
      <c r="AL230" s="44">
        <v>570.0</v>
      </c>
      <c r="AM230" s="44">
        <v>105.0</v>
      </c>
      <c r="AN230" s="44">
        <v>19.0</v>
      </c>
      <c r="AO230" s="44">
        <v>25.0</v>
      </c>
      <c r="AP230" s="44">
        <v>367.0</v>
      </c>
      <c r="AQ230" s="44">
        <v>372.0</v>
      </c>
      <c r="AR230" s="44">
        <v>10.0</v>
      </c>
      <c r="AS230" s="44">
        <v>17.0</v>
      </c>
      <c r="AT230" s="44">
        <v>2.0</v>
      </c>
      <c r="AU230" s="44">
        <v>4.0</v>
      </c>
      <c r="AV230" s="44">
        <v>1.0</v>
      </c>
      <c r="AW230" s="44">
        <v>4.0</v>
      </c>
      <c r="AX230" s="44">
        <v>41.0</v>
      </c>
      <c r="AY230" s="44"/>
      <c r="AZ230" s="44">
        <v>57.0</v>
      </c>
      <c r="BA230" s="44"/>
      <c r="BB230" s="44">
        <v>31.0</v>
      </c>
      <c r="BC230" s="44"/>
      <c r="BD230" s="44">
        <v>31.0</v>
      </c>
      <c r="BE230" s="44"/>
      <c r="BF230" s="44">
        <v>21.0</v>
      </c>
      <c r="BG230" s="44"/>
      <c r="BH230" s="44">
        <v>14.0</v>
      </c>
      <c r="BI230" s="44"/>
      <c r="BJ230" s="44">
        <v>81.0</v>
      </c>
      <c r="BK230" s="44"/>
      <c r="BL230" s="44">
        <v>10.0</v>
      </c>
      <c r="BM230" s="44"/>
      <c r="BN230" s="44">
        <v>31.0</v>
      </c>
      <c r="BO230" s="44"/>
      <c r="BP230" s="44">
        <v>11.0</v>
      </c>
      <c r="BQ230" s="44"/>
      <c r="BR230" s="44">
        <v>20.0</v>
      </c>
      <c r="BS230" s="44"/>
      <c r="BT230" s="44">
        <v>16.0</v>
      </c>
      <c r="BU230" s="44"/>
      <c r="BV230" s="44">
        <v>32.0</v>
      </c>
      <c r="BW230" s="44"/>
      <c r="BX230" s="44">
        <v>32.0</v>
      </c>
      <c r="BY230" s="44"/>
      <c r="BZ230" s="44">
        <v>19.0</v>
      </c>
      <c r="CA230" s="44"/>
      <c r="CB230" s="44">
        <v>15.0</v>
      </c>
      <c r="CC230" s="44"/>
      <c r="CD230" s="44">
        <v>19.0</v>
      </c>
      <c r="CE230" s="44"/>
      <c r="CF230" s="44">
        <v>21.0</v>
      </c>
      <c r="CG230" s="44"/>
      <c r="CH230" s="44">
        <v>53.0</v>
      </c>
      <c r="CI230" s="44"/>
      <c r="CJ230" s="44">
        <v>51.0</v>
      </c>
      <c r="CK230" s="44"/>
      <c r="CL230" s="44">
        <v>29.0</v>
      </c>
      <c r="CM230" s="44"/>
      <c r="CN230" s="44">
        <v>175.0</v>
      </c>
      <c r="CO230" s="44"/>
      <c r="CP230" s="44"/>
      <c r="CQ230" s="44">
        <v>348.0</v>
      </c>
    </row>
    <row r="231" ht="15.75" customHeight="1">
      <c r="A231" s="44">
        <v>9171.0</v>
      </c>
      <c r="B231" s="44" t="s">
        <v>394</v>
      </c>
      <c r="C231" s="44" t="s">
        <v>660</v>
      </c>
      <c r="D231" s="44">
        <v>82914.0</v>
      </c>
      <c r="E231" s="44">
        <v>82981.0</v>
      </c>
      <c r="F231" s="44">
        <v>46301.0</v>
      </c>
      <c r="G231" s="44">
        <v>30679.0</v>
      </c>
      <c r="H231" s="44">
        <v>114.0</v>
      </c>
      <c r="I231" s="44">
        <v>103.0</v>
      </c>
      <c r="J231" s="44">
        <v>46187.0</v>
      </c>
      <c r="K231" s="44">
        <v>30576.0</v>
      </c>
      <c r="L231" s="44">
        <v>22900.0</v>
      </c>
      <c r="M231" s="44">
        <v>14878.0</v>
      </c>
      <c r="N231" s="44">
        <v>3589.0</v>
      </c>
      <c r="O231" s="44">
        <v>4828.0</v>
      </c>
      <c r="P231" s="44">
        <v>6449.0</v>
      </c>
      <c r="Q231" s="44">
        <v>2682.0</v>
      </c>
      <c r="R231" s="44">
        <v>859.0</v>
      </c>
      <c r="S231" s="44">
        <v>752.0</v>
      </c>
      <c r="T231" s="44">
        <v>4051.0</v>
      </c>
      <c r="U231" s="44">
        <v>2332.0</v>
      </c>
      <c r="V231" s="44">
        <v>22900.0</v>
      </c>
      <c r="W231" s="44">
        <v>14878.0</v>
      </c>
      <c r="X231" s="44">
        <v>1151.0</v>
      </c>
      <c r="Y231" s="44">
        <v>724.0</v>
      </c>
      <c r="Z231" s="44">
        <v>2284.0</v>
      </c>
      <c r="AA231" s="44">
        <v>1234.0</v>
      </c>
      <c r="AB231" s="44">
        <v>180.0</v>
      </c>
      <c r="AC231" s="44">
        <v>275.0</v>
      </c>
      <c r="AD231" s="44">
        <v>542.0</v>
      </c>
      <c r="AE231" s="44">
        <v>338.0</v>
      </c>
      <c r="AF231" s="44">
        <v>67.0</v>
      </c>
      <c r="AG231" s="44">
        <v>123.0</v>
      </c>
      <c r="AH231" s="44">
        <v>174.0</v>
      </c>
      <c r="AI231" s="44">
        <v>82.0</v>
      </c>
      <c r="AJ231" s="44">
        <v>1323.0</v>
      </c>
      <c r="AK231" s="44">
        <v>1053.0</v>
      </c>
      <c r="AL231" s="44">
        <v>848.0</v>
      </c>
      <c r="AM231" s="44">
        <v>121.0</v>
      </c>
      <c r="AN231" s="44">
        <v>69.0</v>
      </c>
      <c r="AO231" s="44">
        <v>48.0</v>
      </c>
      <c r="AP231" s="44">
        <v>603.0</v>
      </c>
      <c r="AQ231" s="44">
        <v>609.0</v>
      </c>
      <c r="AR231" s="44">
        <v>4.0</v>
      </c>
      <c r="AS231" s="44">
        <v>15.0</v>
      </c>
      <c r="AT231" s="44">
        <v>6.0</v>
      </c>
      <c r="AU231" s="44">
        <v>7.0</v>
      </c>
      <c r="AV231" s="44">
        <v>4.0</v>
      </c>
      <c r="AW231" s="44">
        <v>9.0</v>
      </c>
      <c r="AX231" s="44">
        <v>85.0</v>
      </c>
      <c r="AY231" s="44"/>
      <c r="AZ231" s="44">
        <v>69.0</v>
      </c>
      <c r="BA231" s="44"/>
      <c r="BB231" s="44">
        <v>36.0</v>
      </c>
      <c r="BC231" s="44"/>
      <c r="BD231" s="44">
        <v>21.0</v>
      </c>
      <c r="BE231" s="44"/>
      <c r="BF231" s="44">
        <v>31.0</v>
      </c>
      <c r="BG231" s="44"/>
      <c r="BH231" s="44">
        <v>22.0</v>
      </c>
      <c r="BI231" s="44"/>
      <c r="BJ231" s="44">
        <v>78.0</v>
      </c>
      <c r="BK231" s="44"/>
      <c r="BL231" s="44">
        <v>16.0</v>
      </c>
      <c r="BM231" s="44"/>
      <c r="BN231" s="44">
        <v>62.0</v>
      </c>
      <c r="BO231" s="44"/>
      <c r="BP231" s="44">
        <v>25.0</v>
      </c>
      <c r="BQ231" s="44"/>
      <c r="BR231" s="44">
        <v>34.0</v>
      </c>
      <c r="BS231" s="44"/>
      <c r="BT231" s="44">
        <v>34.0</v>
      </c>
      <c r="BU231" s="44"/>
      <c r="BV231" s="44">
        <v>30.0</v>
      </c>
      <c r="BW231" s="44"/>
      <c r="BX231" s="44">
        <v>60.0</v>
      </c>
      <c r="BY231" s="44"/>
      <c r="BZ231" s="44">
        <v>90.0</v>
      </c>
      <c r="CA231" s="44"/>
      <c r="CB231" s="44">
        <v>34.0</v>
      </c>
      <c r="CC231" s="44"/>
      <c r="CD231" s="44">
        <v>15.0</v>
      </c>
      <c r="CE231" s="44"/>
      <c r="CF231" s="44">
        <v>32.0</v>
      </c>
      <c r="CG231" s="44"/>
      <c r="CH231" s="44">
        <v>32.0</v>
      </c>
      <c r="CI231" s="44"/>
      <c r="CJ231" s="44">
        <v>69.0</v>
      </c>
      <c r="CK231" s="44"/>
      <c r="CL231" s="44">
        <v>44.0</v>
      </c>
      <c r="CM231" s="44"/>
      <c r="CN231" s="44">
        <v>165.0</v>
      </c>
      <c r="CO231" s="44"/>
      <c r="CP231" s="44"/>
      <c r="CQ231" s="44">
        <v>466.0</v>
      </c>
    </row>
    <row r="232" ht="15.75" customHeight="1">
      <c r="A232" s="44">
        <v>9172.0</v>
      </c>
      <c r="B232" s="44" t="s">
        <v>395</v>
      </c>
      <c r="C232" s="44" t="s">
        <v>660</v>
      </c>
      <c r="D232" s="44">
        <v>75243.0</v>
      </c>
      <c r="E232" s="44">
        <v>74848.0</v>
      </c>
      <c r="F232" s="44">
        <v>43460.0</v>
      </c>
      <c r="G232" s="44">
        <v>27428.0</v>
      </c>
      <c r="H232" s="44">
        <v>152.0</v>
      </c>
      <c r="I232" s="44">
        <v>108.0</v>
      </c>
      <c r="J232" s="44">
        <v>43308.0</v>
      </c>
      <c r="K232" s="44">
        <v>27320.0</v>
      </c>
      <c r="L232" s="44">
        <v>20329.0</v>
      </c>
      <c r="M232" s="44">
        <v>12434.0</v>
      </c>
      <c r="N232" s="44">
        <v>3179.0</v>
      </c>
      <c r="O232" s="44">
        <v>4423.0</v>
      </c>
      <c r="P232" s="44">
        <v>7178.0</v>
      </c>
      <c r="Q232" s="44">
        <v>3301.0</v>
      </c>
      <c r="R232" s="44">
        <v>848.0</v>
      </c>
      <c r="S232" s="44">
        <v>610.0</v>
      </c>
      <c r="T232" s="44">
        <v>3802.0</v>
      </c>
      <c r="U232" s="44">
        <v>2193.0</v>
      </c>
      <c r="V232" s="44">
        <v>20329.0</v>
      </c>
      <c r="W232" s="44">
        <v>12434.0</v>
      </c>
      <c r="X232" s="44">
        <v>1104.0</v>
      </c>
      <c r="Y232" s="44">
        <v>703.0</v>
      </c>
      <c r="Z232" s="44">
        <v>2326.0</v>
      </c>
      <c r="AA232" s="44">
        <v>981.0</v>
      </c>
      <c r="AB232" s="44">
        <v>143.0</v>
      </c>
      <c r="AC232" s="44">
        <v>193.0</v>
      </c>
      <c r="AD232" s="44">
        <v>526.0</v>
      </c>
      <c r="AE232" s="44">
        <v>278.0</v>
      </c>
      <c r="AF232" s="44">
        <v>63.0</v>
      </c>
      <c r="AG232" s="44">
        <v>125.0</v>
      </c>
      <c r="AH232" s="44">
        <v>138.0</v>
      </c>
      <c r="AI232" s="44">
        <v>67.0</v>
      </c>
      <c r="AJ232" s="44">
        <v>1180.0</v>
      </c>
      <c r="AK232" s="44">
        <v>887.0</v>
      </c>
      <c r="AL232" s="44">
        <v>617.0</v>
      </c>
      <c r="AM232" s="44">
        <v>74.0</v>
      </c>
      <c r="AN232" s="44">
        <v>34.0</v>
      </c>
      <c r="AO232" s="44">
        <v>53.0</v>
      </c>
      <c r="AP232" s="44">
        <v>747.0</v>
      </c>
      <c r="AQ232" s="44">
        <v>439.0</v>
      </c>
      <c r="AR232" s="44">
        <v>12.0</v>
      </c>
      <c r="AS232" s="44">
        <v>9.0</v>
      </c>
      <c r="AT232" s="44">
        <v>3.0</v>
      </c>
      <c r="AU232" s="44">
        <v>7.0</v>
      </c>
      <c r="AV232" s="44">
        <v>5.0</v>
      </c>
      <c r="AW232" s="44">
        <v>3.0</v>
      </c>
      <c r="AX232" s="44">
        <v>79.0</v>
      </c>
      <c r="AY232" s="44"/>
      <c r="AZ232" s="44">
        <v>63.0</v>
      </c>
      <c r="BA232" s="44"/>
      <c r="BB232" s="44">
        <v>89.0</v>
      </c>
      <c r="BC232" s="44"/>
      <c r="BD232" s="44">
        <v>8.0</v>
      </c>
      <c r="BE232" s="44"/>
      <c r="BF232" s="44">
        <v>29.0</v>
      </c>
      <c r="BG232" s="44"/>
      <c r="BH232" s="44">
        <v>20.0</v>
      </c>
      <c r="BI232" s="44"/>
      <c r="BJ232" s="44">
        <v>114.0</v>
      </c>
      <c r="BK232" s="44"/>
      <c r="BL232" s="44">
        <v>7.0</v>
      </c>
      <c r="BM232" s="44"/>
      <c r="BN232" s="44">
        <v>53.0</v>
      </c>
      <c r="BO232" s="44"/>
      <c r="BP232" s="44">
        <v>20.0</v>
      </c>
      <c r="BQ232" s="44"/>
      <c r="BR232" s="44">
        <v>28.0</v>
      </c>
      <c r="BS232" s="44"/>
      <c r="BT232" s="44">
        <v>23.0</v>
      </c>
      <c r="BU232" s="44"/>
      <c r="BV232" s="44">
        <v>28.0</v>
      </c>
      <c r="BW232" s="44"/>
      <c r="BX232" s="44">
        <v>53.0</v>
      </c>
      <c r="BY232" s="44"/>
      <c r="BZ232" s="44">
        <v>70.0</v>
      </c>
      <c r="CA232" s="44"/>
      <c r="CB232" s="44">
        <v>34.0</v>
      </c>
      <c r="CC232" s="44"/>
      <c r="CD232" s="44">
        <v>11.0</v>
      </c>
      <c r="CE232" s="44"/>
      <c r="CF232" s="44">
        <v>25.0</v>
      </c>
      <c r="CG232" s="44"/>
      <c r="CH232" s="44">
        <v>49.0</v>
      </c>
      <c r="CI232" s="44"/>
      <c r="CJ232" s="44">
        <v>65.0</v>
      </c>
      <c r="CK232" s="44"/>
      <c r="CL232" s="44">
        <v>54.0</v>
      </c>
      <c r="CM232" s="44"/>
      <c r="CN232" s="44">
        <v>152.0</v>
      </c>
      <c r="CO232" s="44"/>
      <c r="CP232" s="44"/>
      <c r="CQ232" s="44">
        <v>540.0</v>
      </c>
    </row>
    <row r="233" ht="15.75" customHeight="1">
      <c r="A233" s="44">
        <v>9173.0</v>
      </c>
      <c r="B233" s="44" t="s">
        <v>396</v>
      </c>
      <c r="C233" s="44" t="s">
        <v>660</v>
      </c>
      <c r="D233" s="44">
        <v>93112.0</v>
      </c>
      <c r="E233" s="44">
        <v>92336.0</v>
      </c>
      <c r="F233" s="44">
        <v>58996.0</v>
      </c>
      <c r="G233" s="44">
        <v>40436.0</v>
      </c>
      <c r="H233" s="44">
        <v>169.0</v>
      </c>
      <c r="I233" s="44">
        <v>191.0</v>
      </c>
      <c r="J233" s="44">
        <v>58827.0</v>
      </c>
      <c r="K233" s="44">
        <v>40245.0</v>
      </c>
      <c r="L233" s="44">
        <v>25114.0</v>
      </c>
      <c r="M233" s="44">
        <v>16628.0</v>
      </c>
      <c r="N233" s="44">
        <v>4172.0</v>
      </c>
      <c r="O233" s="44">
        <v>6139.0</v>
      </c>
      <c r="P233" s="44">
        <v>11572.0</v>
      </c>
      <c r="Q233" s="44">
        <v>5323.0</v>
      </c>
      <c r="R233" s="44">
        <v>1208.0</v>
      </c>
      <c r="S233" s="44">
        <v>906.0</v>
      </c>
      <c r="T233" s="44">
        <v>4547.0</v>
      </c>
      <c r="U233" s="44">
        <v>4215.0</v>
      </c>
      <c r="V233" s="44">
        <v>25114.0</v>
      </c>
      <c r="W233" s="44">
        <v>16628.0</v>
      </c>
      <c r="X233" s="44">
        <v>2101.0</v>
      </c>
      <c r="Y233" s="44">
        <v>1405.0</v>
      </c>
      <c r="Z233" s="44">
        <v>3353.0</v>
      </c>
      <c r="AA233" s="44">
        <v>2083.0</v>
      </c>
      <c r="AB233" s="44">
        <v>245.0</v>
      </c>
      <c r="AC233" s="44">
        <v>389.0</v>
      </c>
      <c r="AD233" s="44">
        <v>636.0</v>
      </c>
      <c r="AE233" s="44">
        <v>455.0</v>
      </c>
      <c r="AF233" s="44">
        <v>38.0</v>
      </c>
      <c r="AG233" s="44">
        <v>120.0</v>
      </c>
      <c r="AH233" s="44">
        <v>213.0</v>
      </c>
      <c r="AI233" s="44">
        <v>107.0</v>
      </c>
      <c r="AJ233" s="44">
        <v>2072.0</v>
      </c>
      <c r="AK233" s="44">
        <v>862.0</v>
      </c>
      <c r="AL233" s="44">
        <v>859.0</v>
      </c>
      <c r="AM233" s="44">
        <v>124.0</v>
      </c>
      <c r="AN233" s="44">
        <v>55.0</v>
      </c>
      <c r="AO233" s="44">
        <v>77.0</v>
      </c>
      <c r="AP233" s="44">
        <v>985.0</v>
      </c>
      <c r="AQ233" s="44">
        <v>1005.0</v>
      </c>
      <c r="AR233" s="44">
        <v>6.0</v>
      </c>
      <c r="AS233" s="44">
        <v>10.0</v>
      </c>
      <c r="AT233" s="44">
        <v>5.0</v>
      </c>
      <c r="AU233" s="44">
        <v>5.0</v>
      </c>
      <c r="AV233" s="44">
        <v>38.0</v>
      </c>
      <c r="AW233" s="44">
        <v>13.0</v>
      </c>
      <c r="AX233" s="44">
        <v>103.0</v>
      </c>
      <c r="AY233" s="44"/>
      <c r="AZ233" s="44">
        <v>59.0</v>
      </c>
      <c r="BA233" s="44"/>
      <c r="BB233" s="44">
        <v>48.0</v>
      </c>
      <c r="BC233" s="44"/>
      <c r="BD233" s="44">
        <v>22.0</v>
      </c>
      <c r="BE233" s="44"/>
      <c r="BF233" s="44">
        <v>31.0</v>
      </c>
      <c r="BG233" s="44"/>
      <c r="BH233" s="44">
        <v>35.0</v>
      </c>
      <c r="BI233" s="44"/>
      <c r="BJ233" s="44">
        <v>168.0</v>
      </c>
      <c r="BK233" s="44"/>
      <c r="BL233" s="44">
        <v>10.0</v>
      </c>
      <c r="BM233" s="44"/>
      <c r="BN233" s="44">
        <v>57.0</v>
      </c>
      <c r="BO233" s="44"/>
      <c r="BP233" s="44">
        <v>25.0</v>
      </c>
      <c r="BQ233" s="44"/>
      <c r="BR233" s="44">
        <v>70.0</v>
      </c>
      <c r="BS233" s="44"/>
      <c r="BT233" s="44">
        <v>46.0</v>
      </c>
      <c r="BU233" s="44"/>
      <c r="BV233" s="44">
        <v>67.0</v>
      </c>
      <c r="BW233" s="44"/>
      <c r="BX233" s="44">
        <v>74.0</v>
      </c>
      <c r="BY233" s="44"/>
      <c r="BZ233" s="44">
        <v>81.0</v>
      </c>
      <c r="CA233" s="44"/>
      <c r="CB233" s="44">
        <v>47.0</v>
      </c>
      <c r="CC233" s="44"/>
      <c r="CD233" s="44">
        <v>30.0</v>
      </c>
      <c r="CE233" s="44"/>
      <c r="CF233" s="44">
        <v>29.0</v>
      </c>
      <c r="CG233" s="44"/>
      <c r="CH233" s="44">
        <v>92.0</v>
      </c>
      <c r="CI233" s="44"/>
      <c r="CJ233" s="44">
        <v>75.0</v>
      </c>
      <c r="CK233" s="44"/>
      <c r="CL233" s="44">
        <v>56.0</v>
      </c>
      <c r="CM233" s="44"/>
      <c r="CN233" s="44">
        <v>383.0</v>
      </c>
      <c r="CO233" s="44"/>
      <c r="CP233" s="44"/>
      <c r="CQ233" s="44">
        <v>379.0</v>
      </c>
    </row>
    <row r="234" ht="15.75" customHeight="1">
      <c r="A234" s="44">
        <v>9174.0</v>
      </c>
      <c r="B234" s="44" t="s">
        <v>397</v>
      </c>
      <c r="C234" s="44" t="s">
        <v>660</v>
      </c>
      <c r="D234" s="44">
        <v>105723.0</v>
      </c>
      <c r="E234" s="44">
        <v>102640.0</v>
      </c>
      <c r="F234" s="44">
        <v>68828.0</v>
      </c>
      <c r="G234" s="44">
        <v>44674.0</v>
      </c>
      <c r="H234" s="44">
        <v>166.0</v>
      </c>
      <c r="I234" s="44">
        <v>122.0</v>
      </c>
      <c r="J234" s="44">
        <v>68662.0</v>
      </c>
      <c r="K234" s="44">
        <v>44552.0</v>
      </c>
      <c r="L234" s="44">
        <v>27854.0</v>
      </c>
      <c r="M234" s="44">
        <v>18550.0</v>
      </c>
      <c r="N234" s="44">
        <v>5416.0</v>
      </c>
      <c r="O234" s="44">
        <v>8168.0</v>
      </c>
      <c r="P234" s="44">
        <v>12866.0</v>
      </c>
      <c r="Q234" s="44">
        <v>4860.0</v>
      </c>
      <c r="R234" s="44">
        <v>1143.0</v>
      </c>
      <c r="S234" s="44">
        <v>1023.0</v>
      </c>
      <c r="T234" s="44">
        <v>5770.0</v>
      </c>
      <c r="U234" s="44">
        <v>4079.0</v>
      </c>
      <c r="V234" s="44">
        <v>27854.0</v>
      </c>
      <c r="W234" s="44">
        <v>18550.0</v>
      </c>
      <c r="X234" s="44">
        <v>2467.0</v>
      </c>
      <c r="Y234" s="44">
        <v>1081.0</v>
      </c>
      <c r="Z234" s="44">
        <v>4299.0</v>
      </c>
      <c r="AA234" s="44">
        <v>2085.0</v>
      </c>
      <c r="AB234" s="44">
        <v>364.0</v>
      </c>
      <c r="AC234" s="44">
        <v>495.0</v>
      </c>
      <c r="AD234" s="44">
        <v>869.0</v>
      </c>
      <c r="AE234" s="44">
        <v>480.0</v>
      </c>
      <c r="AF234" s="44">
        <v>66.0</v>
      </c>
      <c r="AG234" s="44">
        <v>142.0</v>
      </c>
      <c r="AH234" s="44">
        <v>300.0</v>
      </c>
      <c r="AI234" s="44">
        <v>139.0</v>
      </c>
      <c r="AJ234" s="44">
        <v>3078.0</v>
      </c>
      <c r="AK234" s="44">
        <v>1779.0</v>
      </c>
      <c r="AL234" s="44">
        <v>1196.0</v>
      </c>
      <c r="AM234" s="44">
        <v>168.0</v>
      </c>
      <c r="AN234" s="44">
        <v>67.0</v>
      </c>
      <c r="AO234" s="44">
        <v>84.0</v>
      </c>
      <c r="AP234" s="44">
        <v>911.0</v>
      </c>
      <c r="AQ234" s="44">
        <v>952.0</v>
      </c>
      <c r="AR234" s="44">
        <v>9.0</v>
      </c>
      <c r="AS234" s="44">
        <v>17.0</v>
      </c>
      <c r="AT234" s="44">
        <v>23.0</v>
      </c>
      <c r="AU234" s="44">
        <v>10.0</v>
      </c>
      <c r="AV234" s="44">
        <v>2.0</v>
      </c>
      <c r="AW234" s="44">
        <v>14.0</v>
      </c>
      <c r="AX234" s="44">
        <v>106.0</v>
      </c>
      <c r="AY234" s="44"/>
      <c r="AZ234" s="44">
        <v>115.0</v>
      </c>
      <c r="BA234" s="44"/>
      <c r="BB234" s="44">
        <v>66.0</v>
      </c>
      <c r="BC234" s="44"/>
      <c r="BD234" s="44">
        <v>39.0</v>
      </c>
      <c r="BE234" s="44"/>
      <c r="BF234" s="44">
        <v>29.0</v>
      </c>
      <c r="BG234" s="44"/>
      <c r="BH234" s="44">
        <v>47.0</v>
      </c>
      <c r="BI234" s="44"/>
      <c r="BJ234" s="44">
        <v>221.0</v>
      </c>
      <c r="BK234" s="44"/>
      <c r="BL234" s="44">
        <v>21.0</v>
      </c>
      <c r="BM234" s="44"/>
      <c r="BN234" s="44">
        <v>94.0</v>
      </c>
      <c r="BO234" s="44"/>
      <c r="BP234" s="44">
        <v>22.0</v>
      </c>
      <c r="BQ234" s="44"/>
      <c r="BR234" s="44">
        <v>54.0</v>
      </c>
      <c r="BS234" s="44"/>
      <c r="BT234" s="44">
        <v>26.0</v>
      </c>
      <c r="BU234" s="44"/>
      <c r="BV234" s="44">
        <v>57.0</v>
      </c>
      <c r="BW234" s="44"/>
      <c r="BX234" s="44">
        <v>90.0</v>
      </c>
      <c r="BY234" s="44"/>
      <c r="BZ234" s="44">
        <v>77.0</v>
      </c>
      <c r="CA234" s="44"/>
      <c r="CB234" s="44">
        <v>49.0</v>
      </c>
      <c r="CC234" s="44"/>
      <c r="CD234" s="44">
        <v>27.0</v>
      </c>
      <c r="CE234" s="44"/>
      <c r="CF234" s="44">
        <v>48.0</v>
      </c>
      <c r="CG234" s="44"/>
      <c r="CH234" s="44">
        <v>104.0</v>
      </c>
      <c r="CI234" s="44"/>
      <c r="CJ234" s="44">
        <v>114.0</v>
      </c>
      <c r="CK234" s="44"/>
      <c r="CL234" s="44">
        <v>91.0</v>
      </c>
      <c r="CM234" s="44"/>
      <c r="CN234" s="44">
        <v>465.0</v>
      </c>
      <c r="CO234" s="44"/>
      <c r="CP234" s="44"/>
      <c r="CQ234" s="44">
        <v>426.0</v>
      </c>
    </row>
    <row r="235" ht="15.75" customHeight="1">
      <c r="A235" s="44">
        <v>9175.0</v>
      </c>
      <c r="B235" s="44" t="s">
        <v>398</v>
      </c>
      <c r="C235" s="44" t="s">
        <v>660</v>
      </c>
      <c r="D235" s="44">
        <v>100417.0</v>
      </c>
      <c r="E235" s="44">
        <v>97182.0</v>
      </c>
      <c r="F235" s="44">
        <v>68997.0</v>
      </c>
      <c r="G235" s="44">
        <v>46287.0</v>
      </c>
      <c r="H235" s="44">
        <v>154.0</v>
      </c>
      <c r="I235" s="44">
        <v>135.0</v>
      </c>
      <c r="J235" s="44">
        <v>68843.0</v>
      </c>
      <c r="K235" s="44">
        <v>46152.0</v>
      </c>
      <c r="L235" s="44">
        <v>26850.0</v>
      </c>
      <c r="M235" s="44">
        <v>17603.0</v>
      </c>
      <c r="N235" s="44">
        <v>5907.0</v>
      </c>
      <c r="O235" s="44">
        <v>8385.0</v>
      </c>
      <c r="P235" s="44">
        <v>15695.0</v>
      </c>
      <c r="Q235" s="44">
        <v>7169.0</v>
      </c>
      <c r="R235" s="44">
        <v>1289.0</v>
      </c>
      <c r="S235" s="44">
        <v>1050.0</v>
      </c>
      <c r="T235" s="44">
        <v>4798.0</v>
      </c>
      <c r="U235" s="44">
        <v>4032.0</v>
      </c>
      <c r="V235" s="44">
        <v>26850.0</v>
      </c>
      <c r="W235" s="44">
        <v>17603.0</v>
      </c>
      <c r="X235" s="44">
        <v>2839.0</v>
      </c>
      <c r="Y235" s="44">
        <v>1744.0</v>
      </c>
      <c r="Z235" s="44">
        <v>3281.0</v>
      </c>
      <c r="AA235" s="44">
        <v>1644.0</v>
      </c>
      <c r="AB235" s="44">
        <v>381.0</v>
      </c>
      <c r="AC235" s="44">
        <v>617.0</v>
      </c>
      <c r="AD235" s="44">
        <v>788.0</v>
      </c>
      <c r="AE235" s="44">
        <v>482.0</v>
      </c>
      <c r="AF235" s="44">
        <v>43.0</v>
      </c>
      <c r="AG235" s="44">
        <v>117.0</v>
      </c>
      <c r="AH235" s="44">
        <v>245.0</v>
      </c>
      <c r="AI235" s="44">
        <v>145.0</v>
      </c>
      <c r="AJ235" s="44">
        <v>2462.0</v>
      </c>
      <c r="AK235" s="44">
        <v>1286.0</v>
      </c>
      <c r="AL235" s="44">
        <v>1282.0</v>
      </c>
      <c r="AM235" s="44">
        <v>194.0</v>
      </c>
      <c r="AN235" s="44">
        <v>53.0</v>
      </c>
      <c r="AO235" s="44">
        <v>72.0</v>
      </c>
      <c r="AP235" s="44">
        <v>882.0</v>
      </c>
      <c r="AQ235" s="44">
        <v>1180.0</v>
      </c>
      <c r="AR235" s="44">
        <v>13.0</v>
      </c>
      <c r="AS235" s="44">
        <v>21.0</v>
      </c>
      <c r="AT235" s="44">
        <v>4.0</v>
      </c>
      <c r="AU235" s="44">
        <v>8.0</v>
      </c>
      <c r="AV235" s="44">
        <v>4.0</v>
      </c>
      <c r="AW235" s="44">
        <v>14.0</v>
      </c>
      <c r="AX235" s="44">
        <v>122.0</v>
      </c>
      <c r="AY235" s="44"/>
      <c r="AZ235" s="44">
        <v>80.0</v>
      </c>
      <c r="BA235" s="44"/>
      <c r="BB235" s="44">
        <v>66.0</v>
      </c>
      <c r="BC235" s="44"/>
      <c r="BD235" s="44">
        <v>24.0</v>
      </c>
      <c r="BE235" s="44"/>
      <c r="BF235" s="44">
        <v>52.0</v>
      </c>
      <c r="BG235" s="44"/>
      <c r="BH235" s="44">
        <v>42.0</v>
      </c>
      <c r="BI235" s="44"/>
      <c r="BJ235" s="44">
        <v>231.0</v>
      </c>
      <c r="BK235" s="44"/>
      <c r="BL235" s="44">
        <v>13.0</v>
      </c>
      <c r="BM235" s="44"/>
      <c r="BN235" s="44">
        <v>86.0</v>
      </c>
      <c r="BO235" s="44"/>
      <c r="BP235" s="44">
        <v>20.0</v>
      </c>
      <c r="BQ235" s="44"/>
      <c r="BR235" s="44">
        <v>45.0</v>
      </c>
      <c r="BS235" s="44"/>
      <c r="BT235" s="44">
        <v>42.0</v>
      </c>
      <c r="BU235" s="44"/>
      <c r="BV235" s="44">
        <v>57.0</v>
      </c>
      <c r="BW235" s="44"/>
      <c r="BX235" s="44">
        <v>88.0</v>
      </c>
      <c r="BY235" s="44"/>
      <c r="BZ235" s="44">
        <v>100.0</v>
      </c>
      <c r="CA235" s="44"/>
      <c r="CB235" s="44">
        <v>57.0</v>
      </c>
      <c r="CC235" s="44"/>
      <c r="CD235" s="44">
        <v>26.0</v>
      </c>
      <c r="CE235" s="44"/>
      <c r="CF235" s="44">
        <v>31.0</v>
      </c>
      <c r="CG235" s="44"/>
      <c r="CH235" s="44">
        <v>92.0</v>
      </c>
      <c r="CI235" s="44"/>
      <c r="CJ235" s="44">
        <v>82.0</v>
      </c>
      <c r="CK235" s="44"/>
      <c r="CL235" s="44">
        <v>65.0</v>
      </c>
      <c r="CM235" s="44"/>
      <c r="CN235" s="44">
        <v>606.0</v>
      </c>
      <c r="CO235" s="44"/>
      <c r="CP235" s="44"/>
      <c r="CQ235" s="44">
        <v>389.0</v>
      </c>
    </row>
    <row r="236" ht="15.75" customHeight="1">
      <c r="A236" s="44">
        <v>9176.0</v>
      </c>
      <c r="B236" s="44" t="s">
        <v>399</v>
      </c>
      <c r="C236" s="44" t="s">
        <v>660</v>
      </c>
      <c r="D236" s="44">
        <v>98064.0</v>
      </c>
      <c r="E236" s="44">
        <v>96247.0</v>
      </c>
      <c r="F236" s="44">
        <v>62387.0</v>
      </c>
      <c r="G236" s="44">
        <v>42483.0</v>
      </c>
      <c r="H236" s="44">
        <v>167.0</v>
      </c>
      <c r="I236" s="44">
        <v>137.0</v>
      </c>
      <c r="J236" s="44">
        <v>62220.0</v>
      </c>
      <c r="K236" s="44">
        <v>42346.0</v>
      </c>
      <c r="L236" s="44">
        <v>30148.0</v>
      </c>
      <c r="M236" s="44">
        <v>20643.0</v>
      </c>
      <c r="N236" s="44">
        <v>4817.0</v>
      </c>
      <c r="O236" s="44">
        <v>7203.0</v>
      </c>
      <c r="P236" s="44">
        <v>7698.0</v>
      </c>
      <c r="Q236" s="44">
        <v>3230.0</v>
      </c>
      <c r="R236" s="44">
        <v>1008.0</v>
      </c>
      <c r="S236" s="44">
        <v>894.0</v>
      </c>
      <c r="T236" s="44">
        <v>6022.0</v>
      </c>
      <c r="U236" s="44">
        <v>2846.0</v>
      </c>
      <c r="V236" s="44">
        <v>30148.0</v>
      </c>
      <c r="W236" s="44">
        <v>20643.0</v>
      </c>
      <c r="X236" s="44">
        <v>1659.0</v>
      </c>
      <c r="Y236" s="44">
        <v>818.0</v>
      </c>
      <c r="Z236" s="44">
        <v>4075.0</v>
      </c>
      <c r="AA236" s="44">
        <v>2653.0</v>
      </c>
      <c r="AB236" s="44">
        <v>237.0</v>
      </c>
      <c r="AC236" s="44">
        <v>339.0</v>
      </c>
      <c r="AD236" s="44">
        <v>614.0</v>
      </c>
      <c r="AE236" s="44">
        <v>309.0</v>
      </c>
      <c r="AF236" s="44">
        <v>78.0</v>
      </c>
      <c r="AG236" s="44">
        <v>280.0</v>
      </c>
      <c r="AH236" s="44">
        <v>200.0</v>
      </c>
      <c r="AI236" s="44">
        <v>128.0</v>
      </c>
      <c r="AJ236" s="44">
        <v>2487.0</v>
      </c>
      <c r="AK236" s="44">
        <v>1680.0</v>
      </c>
      <c r="AL236" s="44">
        <v>995.0</v>
      </c>
      <c r="AM236" s="44">
        <v>167.0</v>
      </c>
      <c r="AN236" s="44">
        <v>57.0</v>
      </c>
      <c r="AO236" s="44">
        <v>101.0</v>
      </c>
      <c r="AP236" s="44">
        <v>835.0</v>
      </c>
      <c r="AQ236" s="44">
        <v>598.0</v>
      </c>
      <c r="AR236" s="44">
        <v>10.0</v>
      </c>
      <c r="AS236" s="44">
        <v>13.0</v>
      </c>
      <c r="AT236" s="44">
        <v>7.0</v>
      </c>
      <c r="AU236" s="44">
        <v>6.0</v>
      </c>
      <c r="AV236" s="44">
        <v>2.0</v>
      </c>
      <c r="AW236" s="44">
        <v>7.0</v>
      </c>
      <c r="AX236" s="44">
        <v>91.0</v>
      </c>
      <c r="AY236" s="44"/>
      <c r="AZ236" s="44">
        <v>53.0</v>
      </c>
      <c r="BA236" s="44"/>
      <c r="BB236" s="44">
        <v>60.0</v>
      </c>
      <c r="BC236" s="44"/>
      <c r="BD236" s="44">
        <v>46.0</v>
      </c>
      <c r="BE236" s="44"/>
      <c r="BF236" s="44">
        <v>20.0</v>
      </c>
      <c r="BG236" s="44"/>
      <c r="BH236" s="44">
        <v>28.0</v>
      </c>
      <c r="BI236" s="44"/>
      <c r="BJ236" s="44">
        <v>124.0</v>
      </c>
      <c r="BK236" s="44"/>
      <c r="BL236" s="44">
        <v>16.0</v>
      </c>
      <c r="BM236" s="44"/>
      <c r="BN236" s="44">
        <v>87.0</v>
      </c>
      <c r="BO236" s="44"/>
      <c r="BP236" s="44">
        <v>14.0</v>
      </c>
      <c r="BQ236" s="44"/>
      <c r="BR236" s="44">
        <v>34.0</v>
      </c>
      <c r="BS236" s="44"/>
      <c r="BT236" s="44">
        <v>26.0</v>
      </c>
      <c r="BU236" s="44"/>
      <c r="BV236" s="44">
        <v>49.0</v>
      </c>
      <c r="BW236" s="44"/>
      <c r="BX236" s="44">
        <v>61.0</v>
      </c>
      <c r="BY236" s="44"/>
      <c r="BZ236" s="44">
        <v>43.0</v>
      </c>
      <c r="CA236" s="44"/>
      <c r="CB236" s="44">
        <v>31.0</v>
      </c>
      <c r="CC236" s="44"/>
      <c r="CD236" s="44">
        <v>17.0</v>
      </c>
      <c r="CE236" s="44"/>
      <c r="CF236" s="44">
        <v>25.0</v>
      </c>
      <c r="CG236" s="44"/>
      <c r="CH236" s="44">
        <v>68.0</v>
      </c>
      <c r="CI236" s="44"/>
      <c r="CJ236" s="44">
        <v>60.0</v>
      </c>
      <c r="CK236" s="44"/>
      <c r="CL236" s="44">
        <v>76.0</v>
      </c>
      <c r="CM236" s="44"/>
      <c r="CN236" s="44">
        <v>242.0</v>
      </c>
      <c r="CO236" s="44"/>
      <c r="CP236" s="44"/>
      <c r="CQ236" s="44">
        <v>431.0</v>
      </c>
    </row>
    <row r="237" ht="15.75" customHeight="1">
      <c r="A237" s="44">
        <v>9177.0</v>
      </c>
      <c r="B237" s="44" t="s">
        <v>400</v>
      </c>
      <c r="C237" s="44" t="s">
        <v>660</v>
      </c>
      <c r="D237" s="44">
        <v>99996.0</v>
      </c>
      <c r="E237" s="44">
        <v>96834.0</v>
      </c>
      <c r="F237" s="44">
        <v>63272.0</v>
      </c>
      <c r="G237" s="44">
        <v>40820.0</v>
      </c>
      <c r="H237" s="44">
        <v>181.0</v>
      </c>
      <c r="I237" s="44">
        <v>166.0</v>
      </c>
      <c r="J237" s="44">
        <v>63091.0</v>
      </c>
      <c r="K237" s="44">
        <v>40654.0</v>
      </c>
      <c r="L237" s="44">
        <v>26174.0</v>
      </c>
      <c r="M237" s="44">
        <v>17304.0</v>
      </c>
      <c r="N237" s="44">
        <v>4116.0</v>
      </c>
      <c r="O237" s="44">
        <v>5866.0</v>
      </c>
      <c r="P237" s="44">
        <v>11160.0</v>
      </c>
      <c r="Q237" s="44">
        <v>4609.0</v>
      </c>
      <c r="R237" s="44">
        <v>1207.0</v>
      </c>
      <c r="S237" s="44">
        <v>990.0</v>
      </c>
      <c r="T237" s="44">
        <v>5797.0</v>
      </c>
      <c r="U237" s="44">
        <v>3725.0</v>
      </c>
      <c r="V237" s="44">
        <v>26174.0</v>
      </c>
      <c r="W237" s="44">
        <v>17304.0</v>
      </c>
      <c r="X237" s="44">
        <v>2017.0</v>
      </c>
      <c r="Y237" s="44">
        <v>975.0</v>
      </c>
      <c r="Z237" s="44">
        <v>4589.0</v>
      </c>
      <c r="AA237" s="44">
        <v>2373.0</v>
      </c>
      <c r="AB237" s="44">
        <v>331.0</v>
      </c>
      <c r="AC237" s="44">
        <v>396.0</v>
      </c>
      <c r="AD237" s="44">
        <v>760.0</v>
      </c>
      <c r="AE237" s="44">
        <v>525.0</v>
      </c>
      <c r="AF237" s="44">
        <v>60.0</v>
      </c>
      <c r="AG237" s="44">
        <v>142.0</v>
      </c>
      <c r="AH237" s="44">
        <v>256.0</v>
      </c>
      <c r="AI237" s="44">
        <v>122.0</v>
      </c>
      <c r="AJ237" s="44">
        <v>2678.0</v>
      </c>
      <c r="AK237" s="44">
        <v>1608.0</v>
      </c>
      <c r="AL237" s="44">
        <v>1126.0</v>
      </c>
      <c r="AM237" s="44">
        <v>174.0</v>
      </c>
      <c r="AN237" s="44">
        <v>53.0</v>
      </c>
      <c r="AO237" s="44">
        <v>85.0</v>
      </c>
      <c r="AP237" s="44">
        <v>1030.0</v>
      </c>
      <c r="AQ237" s="44">
        <v>1019.0</v>
      </c>
      <c r="AR237" s="44">
        <v>9.0</v>
      </c>
      <c r="AS237" s="44">
        <v>21.0</v>
      </c>
      <c r="AT237" s="44">
        <v>10.0</v>
      </c>
      <c r="AU237" s="44">
        <v>16.0</v>
      </c>
      <c r="AV237" s="44">
        <v>7.0</v>
      </c>
      <c r="AW237" s="44">
        <v>11.0</v>
      </c>
      <c r="AX237" s="44">
        <v>136.0</v>
      </c>
      <c r="AY237" s="44"/>
      <c r="AZ237" s="44">
        <v>85.0</v>
      </c>
      <c r="BA237" s="44"/>
      <c r="BB237" s="44">
        <v>63.0</v>
      </c>
      <c r="BC237" s="44"/>
      <c r="BD237" s="44">
        <v>34.0</v>
      </c>
      <c r="BE237" s="44"/>
      <c r="BF237" s="44">
        <v>33.0</v>
      </c>
      <c r="BG237" s="44"/>
      <c r="BH237" s="44">
        <v>32.0</v>
      </c>
      <c r="BI237" s="44"/>
      <c r="BJ237" s="44">
        <v>153.0</v>
      </c>
      <c r="BK237" s="44"/>
      <c r="BL237" s="44">
        <v>12.0</v>
      </c>
      <c r="BM237" s="44"/>
      <c r="BN237" s="44">
        <v>108.0</v>
      </c>
      <c r="BO237" s="44"/>
      <c r="BP237" s="44">
        <v>21.0</v>
      </c>
      <c r="BQ237" s="44"/>
      <c r="BR237" s="44">
        <v>41.0</v>
      </c>
      <c r="BS237" s="44"/>
      <c r="BT237" s="44">
        <v>41.0</v>
      </c>
      <c r="BU237" s="44"/>
      <c r="BV237" s="44">
        <v>72.0</v>
      </c>
      <c r="BW237" s="44"/>
      <c r="BX237" s="44">
        <v>70.0</v>
      </c>
      <c r="BY237" s="44"/>
      <c r="BZ237" s="44">
        <v>87.0</v>
      </c>
      <c r="CA237" s="44"/>
      <c r="CB237" s="44">
        <v>36.0</v>
      </c>
      <c r="CC237" s="44"/>
      <c r="CD237" s="44">
        <v>23.0</v>
      </c>
      <c r="CE237" s="44"/>
      <c r="CF237" s="44">
        <v>27.0</v>
      </c>
      <c r="CG237" s="44"/>
      <c r="CH237" s="44">
        <v>100.0</v>
      </c>
      <c r="CI237" s="44"/>
      <c r="CJ237" s="44">
        <v>101.0</v>
      </c>
      <c r="CK237" s="44"/>
      <c r="CL237" s="44">
        <v>84.0</v>
      </c>
      <c r="CM237" s="44"/>
      <c r="CN237" s="44">
        <v>352.0</v>
      </c>
      <c r="CO237" s="44"/>
      <c r="CP237" s="44"/>
      <c r="CQ237" s="44">
        <v>693.0</v>
      </c>
    </row>
    <row r="238" ht="15.75" customHeight="1">
      <c r="A238" s="44">
        <v>9178.0</v>
      </c>
      <c r="B238" s="44" t="s">
        <v>401</v>
      </c>
      <c r="C238" s="44" t="s">
        <v>660</v>
      </c>
      <c r="D238" s="44">
        <v>121726.0</v>
      </c>
      <c r="E238" s="44">
        <v>119723.0</v>
      </c>
      <c r="F238" s="44">
        <v>77503.0</v>
      </c>
      <c r="G238" s="44">
        <v>51944.0</v>
      </c>
      <c r="H238" s="44">
        <v>193.0</v>
      </c>
      <c r="I238" s="44">
        <v>247.0</v>
      </c>
      <c r="J238" s="44">
        <v>77310.0</v>
      </c>
      <c r="K238" s="44">
        <v>51697.0</v>
      </c>
      <c r="L238" s="44">
        <v>28108.0</v>
      </c>
      <c r="M238" s="44">
        <v>18528.0</v>
      </c>
      <c r="N238" s="44">
        <v>5738.0</v>
      </c>
      <c r="O238" s="44">
        <v>8096.0</v>
      </c>
      <c r="P238" s="44">
        <v>16738.0</v>
      </c>
      <c r="Q238" s="44">
        <v>8467.0</v>
      </c>
      <c r="R238" s="44">
        <v>1748.0</v>
      </c>
      <c r="S238" s="44">
        <v>1559.0</v>
      </c>
      <c r="T238" s="44">
        <v>6414.0</v>
      </c>
      <c r="U238" s="44">
        <v>4998.0</v>
      </c>
      <c r="V238" s="44">
        <v>28108.0</v>
      </c>
      <c r="W238" s="44">
        <v>18528.0</v>
      </c>
      <c r="X238" s="44">
        <v>2737.0</v>
      </c>
      <c r="Y238" s="44">
        <v>1456.0</v>
      </c>
      <c r="Z238" s="44">
        <v>5650.0</v>
      </c>
      <c r="AA238" s="44">
        <v>3380.0</v>
      </c>
      <c r="AB238" s="44">
        <v>516.0</v>
      </c>
      <c r="AC238" s="44">
        <v>636.0</v>
      </c>
      <c r="AD238" s="44">
        <v>925.0</v>
      </c>
      <c r="AE238" s="44">
        <v>639.0</v>
      </c>
      <c r="AF238" s="44">
        <v>94.0</v>
      </c>
      <c r="AG238" s="44">
        <v>243.0</v>
      </c>
      <c r="AH238" s="44">
        <v>271.0</v>
      </c>
      <c r="AI238" s="44">
        <v>201.0</v>
      </c>
      <c r="AJ238" s="44">
        <v>3002.0</v>
      </c>
      <c r="AK238" s="44">
        <v>1672.0</v>
      </c>
      <c r="AL238" s="44">
        <v>1887.0</v>
      </c>
      <c r="AM238" s="44">
        <v>320.0</v>
      </c>
      <c r="AN238" s="44">
        <v>73.0</v>
      </c>
      <c r="AO238" s="44">
        <v>108.0</v>
      </c>
      <c r="AP238" s="44">
        <v>792.0</v>
      </c>
      <c r="AQ238" s="44">
        <v>906.0</v>
      </c>
      <c r="AR238" s="44">
        <v>17.0</v>
      </c>
      <c r="AS238" s="44">
        <v>20.0</v>
      </c>
      <c r="AT238" s="44">
        <v>15.0</v>
      </c>
      <c r="AU238" s="44">
        <v>13.0</v>
      </c>
      <c r="AV238" s="44">
        <v>15.0</v>
      </c>
      <c r="AW238" s="44">
        <v>10.0</v>
      </c>
      <c r="AX238" s="44">
        <v>143.0</v>
      </c>
      <c r="AY238" s="44"/>
      <c r="AZ238" s="44">
        <v>91.0</v>
      </c>
      <c r="BA238" s="44"/>
      <c r="BB238" s="44">
        <v>64.0</v>
      </c>
      <c r="BC238" s="44"/>
      <c r="BD238" s="44">
        <v>143.0</v>
      </c>
      <c r="BE238" s="44"/>
      <c r="BF238" s="44">
        <v>61.0</v>
      </c>
      <c r="BG238" s="44"/>
      <c r="BH238" s="44">
        <v>51.0</v>
      </c>
      <c r="BI238" s="44"/>
      <c r="BJ238" s="44">
        <v>292.0</v>
      </c>
      <c r="BK238" s="44"/>
      <c r="BL238" s="44">
        <v>20.0</v>
      </c>
      <c r="BM238" s="44"/>
      <c r="BN238" s="44">
        <v>78.0</v>
      </c>
      <c r="BO238" s="44"/>
      <c r="BP238" s="44">
        <v>28.0</v>
      </c>
      <c r="BQ238" s="44"/>
      <c r="BR238" s="44">
        <v>37.0</v>
      </c>
      <c r="BS238" s="44"/>
      <c r="BT238" s="44">
        <v>48.0</v>
      </c>
      <c r="BU238" s="44"/>
      <c r="BV238" s="44">
        <v>74.0</v>
      </c>
      <c r="BW238" s="44"/>
      <c r="BX238" s="44">
        <v>127.0</v>
      </c>
      <c r="BY238" s="44"/>
      <c r="BZ238" s="44">
        <v>112.0</v>
      </c>
      <c r="CA238" s="44"/>
      <c r="CB238" s="44">
        <v>49.0</v>
      </c>
      <c r="CC238" s="44"/>
      <c r="CD238" s="44">
        <v>40.0</v>
      </c>
      <c r="CE238" s="44"/>
      <c r="CF238" s="44">
        <v>42.0</v>
      </c>
      <c r="CG238" s="44"/>
      <c r="CH238" s="44">
        <v>213.0</v>
      </c>
      <c r="CI238" s="44"/>
      <c r="CJ238" s="44">
        <v>102.0</v>
      </c>
      <c r="CK238" s="44"/>
      <c r="CL238" s="44">
        <v>92.0</v>
      </c>
      <c r="CM238" s="44"/>
      <c r="CN238" s="44">
        <v>663.0</v>
      </c>
      <c r="CO238" s="44"/>
      <c r="CP238" s="44"/>
      <c r="CQ238" s="44">
        <v>445.0</v>
      </c>
    </row>
    <row r="239" ht="15.75" customHeight="1">
      <c r="A239" s="44">
        <v>9179.0</v>
      </c>
      <c r="B239" s="44" t="s">
        <v>402</v>
      </c>
      <c r="C239" s="44" t="s">
        <v>660</v>
      </c>
      <c r="D239" s="44">
        <v>155179.0</v>
      </c>
      <c r="E239" s="44">
        <v>155035.0</v>
      </c>
      <c r="F239" s="44">
        <v>104528.0</v>
      </c>
      <c r="G239" s="44">
        <v>71977.0</v>
      </c>
      <c r="H239" s="44">
        <v>239.0</v>
      </c>
      <c r="I239" s="44">
        <v>205.0</v>
      </c>
      <c r="J239" s="44">
        <v>104289.0</v>
      </c>
      <c r="K239" s="44">
        <v>71772.0</v>
      </c>
      <c r="L239" s="44">
        <v>39135.0</v>
      </c>
      <c r="M239" s="44">
        <v>26159.0</v>
      </c>
      <c r="N239" s="44">
        <v>9798.0</v>
      </c>
      <c r="O239" s="44">
        <v>15044.0</v>
      </c>
      <c r="P239" s="44">
        <v>23606.0</v>
      </c>
      <c r="Q239" s="44">
        <v>10373.0</v>
      </c>
      <c r="R239" s="44">
        <v>2102.0</v>
      </c>
      <c r="S239" s="44">
        <v>1834.0</v>
      </c>
      <c r="T239" s="44">
        <v>7694.0</v>
      </c>
      <c r="U239" s="44">
        <v>6591.0</v>
      </c>
      <c r="V239" s="44">
        <v>39135.0</v>
      </c>
      <c r="W239" s="44">
        <v>26159.0</v>
      </c>
      <c r="X239" s="44">
        <v>4130.0</v>
      </c>
      <c r="Y239" s="44">
        <v>2572.0</v>
      </c>
      <c r="Z239" s="44">
        <v>5550.0</v>
      </c>
      <c r="AA239" s="44">
        <v>2963.0</v>
      </c>
      <c r="AB239" s="44">
        <v>673.0</v>
      </c>
      <c r="AC239" s="44">
        <v>1078.0</v>
      </c>
      <c r="AD239" s="44">
        <v>1261.0</v>
      </c>
      <c r="AE239" s="44">
        <v>821.0</v>
      </c>
      <c r="AF239" s="44">
        <v>105.0</v>
      </c>
      <c r="AG239" s="44">
        <v>227.0</v>
      </c>
      <c r="AH239" s="44">
        <v>361.0</v>
      </c>
      <c r="AI239" s="44">
        <v>194.0</v>
      </c>
      <c r="AJ239" s="44">
        <v>3603.0</v>
      </c>
      <c r="AK239" s="44">
        <v>1876.0</v>
      </c>
      <c r="AL239" s="44">
        <v>1990.0</v>
      </c>
      <c r="AM239" s="44">
        <v>295.0</v>
      </c>
      <c r="AN239" s="44">
        <v>86.0</v>
      </c>
      <c r="AO239" s="44">
        <v>127.0</v>
      </c>
      <c r="AP239" s="44">
        <v>973.0</v>
      </c>
      <c r="AQ239" s="44">
        <v>893.0</v>
      </c>
      <c r="AR239" s="44">
        <v>18.0</v>
      </c>
      <c r="AS239" s="44">
        <v>24.0</v>
      </c>
      <c r="AT239" s="44">
        <v>14.0</v>
      </c>
      <c r="AU239" s="44">
        <v>16.0</v>
      </c>
      <c r="AV239" s="44">
        <v>5.0</v>
      </c>
      <c r="AW239" s="44">
        <v>21.0</v>
      </c>
      <c r="AX239" s="44">
        <v>166.0</v>
      </c>
      <c r="AY239" s="44"/>
      <c r="AZ239" s="44">
        <v>156.0</v>
      </c>
      <c r="BA239" s="44"/>
      <c r="BB239" s="44">
        <v>135.0</v>
      </c>
      <c r="BC239" s="44"/>
      <c r="BD239" s="44">
        <v>102.0</v>
      </c>
      <c r="BE239" s="44"/>
      <c r="BF239" s="44">
        <v>68.0</v>
      </c>
      <c r="BG239" s="44"/>
      <c r="BH239" s="44">
        <v>52.0</v>
      </c>
      <c r="BI239" s="44"/>
      <c r="BJ239" s="44">
        <v>336.0</v>
      </c>
      <c r="BK239" s="44"/>
      <c r="BL239" s="44">
        <v>21.0</v>
      </c>
      <c r="BM239" s="44"/>
      <c r="BN239" s="44">
        <v>133.0</v>
      </c>
      <c r="BO239" s="44"/>
      <c r="BP239" s="44">
        <v>32.0</v>
      </c>
      <c r="BQ239" s="44"/>
      <c r="BR239" s="44">
        <v>74.0</v>
      </c>
      <c r="BS239" s="44"/>
      <c r="BT239" s="44">
        <v>52.0</v>
      </c>
      <c r="BU239" s="44"/>
      <c r="BV239" s="44">
        <v>83.0</v>
      </c>
      <c r="BW239" s="44"/>
      <c r="BX239" s="44">
        <v>145.0</v>
      </c>
      <c r="BY239" s="44"/>
      <c r="BZ239" s="44">
        <v>146.0</v>
      </c>
      <c r="CA239" s="44"/>
      <c r="CB239" s="44">
        <v>80.0</v>
      </c>
      <c r="CC239" s="44"/>
      <c r="CD239" s="44">
        <v>42.0</v>
      </c>
      <c r="CE239" s="44"/>
      <c r="CF239" s="44">
        <v>53.0</v>
      </c>
      <c r="CG239" s="44"/>
      <c r="CH239" s="44">
        <v>204.0</v>
      </c>
      <c r="CI239" s="44"/>
      <c r="CJ239" s="44">
        <v>177.0</v>
      </c>
      <c r="CK239" s="44"/>
      <c r="CL239" s="44">
        <v>97.0</v>
      </c>
      <c r="CM239" s="44"/>
      <c r="CN239" s="44">
        <v>831.0</v>
      </c>
      <c r="CO239" s="44"/>
      <c r="CP239" s="44"/>
      <c r="CQ239" s="44">
        <v>664.0</v>
      </c>
    </row>
    <row r="240" ht="15.75" customHeight="1">
      <c r="A240" s="44">
        <v>9180.0</v>
      </c>
      <c r="B240" s="44" t="s">
        <v>403</v>
      </c>
      <c r="C240" s="44" t="s">
        <v>660</v>
      </c>
      <c r="D240" s="44">
        <v>65722.0</v>
      </c>
      <c r="E240" s="44">
        <v>65622.0</v>
      </c>
      <c r="F240" s="44">
        <v>41459.0</v>
      </c>
      <c r="G240" s="44">
        <v>28061.0</v>
      </c>
      <c r="H240" s="44">
        <v>152.0</v>
      </c>
      <c r="I240" s="44">
        <v>92.0</v>
      </c>
      <c r="J240" s="44">
        <v>41307.0</v>
      </c>
      <c r="K240" s="44">
        <v>27969.0</v>
      </c>
      <c r="L240" s="44">
        <v>19278.0</v>
      </c>
      <c r="M240" s="44">
        <v>12599.0</v>
      </c>
      <c r="N240" s="44">
        <v>2514.0</v>
      </c>
      <c r="O240" s="44">
        <v>3574.0</v>
      </c>
      <c r="P240" s="44">
        <v>6785.0</v>
      </c>
      <c r="Q240" s="44">
        <v>2585.0</v>
      </c>
      <c r="R240" s="44">
        <v>658.0</v>
      </c>
      <c r="S240" s="44">
        <v>554.0</v>
      </c>
      <c r="T240" s="44">
        <v>3532.0</v>
      </c>
      <c r="U240" s="44">
        <v>3079.0</v>
      </c>
      <c r="V240" s="44">
        <v>19278.0</v>
      </c>
      <c r="W240" s="44">
        <v>12599.0</v>
      </c>
      <c r="X240" s="44">
        <v>1418.0</v>
      </c>
      <c r="Y240" s="44">
        <v>971.0</v>
      </c>
      <c r="Z240" s="44">
        <v>2498.0</v>
      </c>
      <c r="AA240" s="44">
        <v>1415.0</v>
      </c>
      <c r="AB240" s="44">
        <v>114.0</v>
      </c>
      <c r="AC240" s="44">
        <v>156.0</v>
      </c>
      <c r="AD240" s="44">
        <v>424.0</v>
      </c>
      <c r="AE240" s="44">
        <v>322.0</v>
      </c>
      <c r="AF240" s="44">
        <v>47.0</v>
      </c>
      <c r="AG240" s="44">
        <v>102.0</v>
      </c>
      <c r="AH240" s="44">
        <v>127.0</v>
      </c>
      <c r="AI240" s="44">
        <v>66.0</v>
      </c>
      <c r="AJ240" s="44">
        <v>1837.0</v>
      </c>
      <c r="AK240" s="44">
        <v>1482.0</v>
      </c>
      <c r="AL240" s="44">
        <v>434.0</v>
      </c>
      <c r="AM240" s="44">
        <v>77.0</v>
      </c>
      <c r="AN240" s="44">
        <v>52.0</v>
      </c>
      <c r="AO240" s="44">
        <v>88.0</v>
      </c>
      <c r="AP240" s="44">
        <v>585.0</v>
      </c>
      <c r="AQ240" s="44">
        <v>671.0</v>
      </c>
      <c r="AR240" s="44">
        <v>8.0</v>
      </c>
      <c r="AS240" s="44">
        <v>5.0</v>
      </c>
      <c r="AT240" s="44">
        <v>2.0</v>
      </c>
      <c r="AU240" s="44">
        <v>8.0</v>
      </c>
      <c r="AV240" s="44">
        <v>1.0</v>
      </c>
      <c r="AW240" s="44">
        <v>12.0</v>
      </c>
      <c r="AX240" s="44">
        <v>78.0</v>
      </c>
      <c r="AY240" s="44"/>
      <c r="AZ240" s="44">
        <v>51.0</v>
      </c>
      <c r="BA240" s="44"/>
      <c r="BB240" s="44">
        <v>35.0</v>
      </c>
      <c r="BC240" s="44"/>
      <c r="BD240" s="44">
        <v>12.0</v>
      </c>
      <c r="BE240" s="44"/>
      <c r="BF240" s="44">
        <v>23.0</v>
      </c>
      <c r="BG240" s="44"/>
      <c r="BH240" s="44">
        <v>25.0</v>
      </c>
      <c r="BI240" s="44"/>
      <c r="BJ240" s="44">
        <v>111.0</v>
      </c>
      <c r="BK240" s="44"/>
      <c r="BL240" s="44">
        <v>10.0</v>
      </c>
      <c r="BM240" s="44"/>
      <c r="BN240" s="44">
        <v>33.0</v>
      </c>
      <c r="BO240" s="44"/>
      <c r="BP240" s="44">
        <v>12.0</v>
      </c>
      <c r="BQ240" s="44"/>
      <c r="BR240" s="44">
        <v>26.0</v>
      </c>
      <c r="BS240" s="44"/>
      <c r="BT240" s="44">
        <v>33.0</v>
      </c>
      <c r="BU240" s="44"/>
      <c r="BV240" s="44">
        <v>44.0</v>
      </c>
      <c r="BW240" s="44"/>
      <c r="BX240" s="44">
        <v>41.0</v>
      </c>
      <c r="BY240" s="44"/>
      <c r="BZ240" s="44">
        <v>48.0</v>
      </c>
      <c r="CA240" s="44"/>
      <c r="CB240" s="44">
        <v>22.0</v>
      </c>
      <c r="CC240" s="44"/>
      <c r="CD240" s="44">
        <v>8.0</v>
      </c>
      <c r="CE240" s="44"/>
      <c r="CF240" s="44">
        <v>38.0</v>
      </c>
      <c r="CG240" s="44"/>
      <c r="CH240" s="44">
        <v>44.0</v>
      </c>
      <c r="CI240" s="44"/>
      <c r="CJ240" s="44">
        <v>66.0</v>
      </c>
      <c r="CK240" s="44"/>
      <c r="CL240" s="44">
        <v>37.0</v>
      </c>
      <c r="CM240" s="44"/>
      <c r="CN240" s="44">
        <v>196.0</v>
      </c>
      <c r="CO240" s="44"/>
      <c r="CP240" s="44"/>
      <c r="CQ240" s="44">
        <v>203.0</v>
      </c>
    </row>
    <row r="241" ht="15.75" customHeight="1">
      <c r="A241" s="44">
        <v>9181.0</v>
      </c>
      <c r="B241" s="44" t="s">
        <v>404</v>
      </c>
      <c r="C241" s="44" t="s">
        <v>660</v>
      </c>
      <c r="D241" s="44">
        <v>90787.0</v>
      </c>
      <c r="E241" s="44">
        <v>88105.0</v>
      </c>
      <c r="F241" s="44">
        <v>60365.0</v>
      </c>
      <c r="G241" s="44">
        <v>38543.0</v>
      </c>
      <c r="H241" s="44">
        <v>139.0</v>
      </c>
      <c r="I241" s="44">
        <v>112.0</v>
      </c>
      <c r="J241" s="44">
        <v>60226.0</v>
      </c>
      <c r="K241" s="44">
        <v>38431.0</v>
      </c>
      <c r="L241" s="44">
        <v>23196.0</v>
      </c>
      <c r="M241" s="44">
        <v>15202.0</v>
      </c>
      <c r="N241" s="44">
        <v>4363.0</v>
      </c>
      <c r="O241" s="44">
        <v>6341.0</v>
      </c>
      <c r="P241" s="44">
        <v>14416.0</v>
      </c>
      <c r="Q241" s="44">
        <v>6136.0</v>
      </c>
      <c r="R241" s="44">
        <v>1269.0</v>
      </c>
      <c r="S241" s="44">
        <v>1000.0</v>
      </c>
      <c r="T241" s="44">
        <v>4381.0</v>
      </c>
      <c r="U241" s="44">
        <v>3125.0</v>
      </c>
      <c r="V241" s="44">
        <v>23196.0</v>
      </c>
      <c r="W241" s="44">
        <v>15202.0</v>
      </c>
      <c r="X241" s="44">
        <v>2118.0</v>
      </c>
      <c r="Y241" s="44">
        <v>1193.0</v>
      </c>
      <c r="Z241" s="44">
        <v>2650.0</v>
      </c>
      <c r="AA241" s="44">
        <v>1268.0</v>
      </c>
      <c r="AB241" s="44">
        <v>323.0</v>
      </c>
      <c r="AC241" s="44">
        <v>360.0</v>
      </c>
      <c r="AD241" s="44">
        <v>720.0</v>
      </c>
      <c r="AE241" s="44">
        <v>467.0</v>
      </c>
      <c r="AF241" s="44">
        <v>60.0</v>
      </c>
      <c r="AG241" s="44">
        <v>131.0</v>
      </c>
      <c r="AH241" s="44">
        <v>220.0</v>
      </c>
      <c r="AI241" s="44">
        <v>128.0</v>
      </c>
      <c r="AJ241" s="44">
        <v>2697.0</v>
      </c>
      <c r="AK241" s="44">
        <v>1548.0</v>
      </c>
      <c r="AL241" s="44">
        <v>1170.0</v>
      </c>
      <c r="AM241" s="44">
        <v>138.0</v>
      </c>
      <c r="AN241" s="44">
        <v>48.0</v>
      </c>
      <c r="AO241" s="44">
        <v>73.0</v>
      </c>
      <c r="AP241" s="44">
        <v>808.0</v>
      </c>
      <c r="AQ241" s="44">
        <v>899.0</v>
      </c>
      <c r="AR241" s="44">
        <v>7.0</v>
      </c>
      <c r="AS241" s="44">
        <v>14.0</v>
      </c>
      <c r="AT241" s="44">
        <v>2.0</v>
      </c>
      <c r="AU241" s="44">
        <v>6.0</v>
      </c>
      <c r="AV241" s="44">
        <v>9.0</v>
      </c>
      <c r="AW241" s="44">
        <v>6.0</v>
      </c>
      <c r="AX241" s="44">
        <v>108.0</v>
      </c>
      <c r="AY241" s="44"/>
      <c r="AZ241" s="44">
        <v>71.0</v>
      </c>
      <c r="BA241" s="44"/>
      <c r="BB241" s="44">
        <v>79.0</v>
      </c>
      <c r="BC241" s="44"/>
      <c r="BD241" s="44">
        <v>18.0</v>
      </c>
      <c r="BE241" s="44"/>
      <c r="BF241" s="44">
        <v>49.0</v>
      </c>
      <c r="BG241" s="44"/>
      <c r="BH241" s="44">
        <v>34.0</v>
      </c>
      <c r="BI241" s="44"/>
      <c r="BJ241" s="44">
        <v>225.0</v>
      </c>
      <c r="BK241" s="44"/>
      <c r="BL241" s="44">
        <v>6.0</v>
      </c>
      <c r="BM241" s="44"/>
      <c r="BN241" s="44">
        <v>70.0</v>
      </c>
      <c r="BO241" s="44"/>
      <c r="BP241" s="44">
        <v>15.0</v>
      </c>
      <c r="BQ241" s="44"/>
      <c r="BR241" s="44">
        <v>50.0</v>
      </c>
      <c r="BS241" s="44"/>
      <c r="BT241" s="44">
        <v>30.0</v>
      </c>
      <c r="BU241" s="44"/>
      <c r="BV241" s="44">
        <v>47.0</v>
      </c>
      <c r="BW241" s="44"/>
      <c r="BX241" s="44">
        <v>84.0</v>
      </c>
      <c r="BY241" s="44"/>
      <c r="BZ241" s="44">
        <v>89.0</v>
      </c>
      <c r="CA241" s="44"/>
      <c r="CB241" s="44">
        <v>54.0</v>
      </c>
      <c r="CC241" s="44"/>
      <c r="CD241" s="44">
        <v>20.0</v>
      </c>
      <c r="CE241" s="44"/>
      <c r="CF241" s="44">
        <v>39.0</v>
      </c>
      <c r="CG241" s="44"/>
      <c r="CH241" s="44">
        <v>101.0</v>
      </c>
      <c r="CI241" s="44"/>
      <c r="CJ241" s="44">
        <v>85.0</v>
      </c>
      <c r="CK241" s="44"/>
      <c r="CL241" s="44">
        <v>63.0</v>
      </c>
      <c r="CM241" s="44"/>
      <c r="CN241" s="44">
        <v>432.0</v>
      </c>
      <c r="CO241" s="44"/>
      <c r="CP241" s="44"/>
      <c r="CQ241" s="44">
        <v>396.0</v>
      </c>
    </row>
    <row r="242" ht="15.75" customHeight="1">
      <c r="A242" s="44">
        <v>9182.0</v>
      </c>
      <c r="B242" s="44" t="s">
        <v>405</v>
      </c>
      <c r="C242" s="44" t="s">
        <v>660</v>
      </c>
      <c r="D242" s="44">
        <v>73516.0</v>
      </c>
      <c r="E242" s="44">
        <v>72572.0</v>
      </c>
      <c r="F242" s="44">
        <v>47866.0</v>
      </c>
      <c r="G242" s="44">
        <v>30495.0</v>
      </c>
      <c r="H242" s="44">
        <v>123.0</v>
      </c>
      <c r="I242" s="44">
        <v>106.0</v>
      </c>
      <c r="J242" s="44">
        <v>47743.0</v>
      </c>
      <c r="K242" s="44">
        <v>30389.0</v>
      </c>
      <c r="L242" s="44">
        <v>21486.0</v>
      </c>
      <c r="M242" s="44">
        <v>12608.0</v>
      </c>
      <c r="N242" s="44">
        <v>3435.0</v>
      </c>
      <c r="O242" s="44">
        <v>4505.0</v>
      </c>
      <c r="P242" s="44">
        <v>8519.0</v>
      </c>
      <c r="Q242" s="44">
        <v>4284.0</v>
      </c>
      <c r="R242" s="44">
        <v>751.0</v>
      </c>
      <c r="S242" s="44">
        <v>547.0</v>
      </c>
      <c r="T242" s="44">
        <v>3538.0</v>
      </c>
      <c r="U242" s="44">
        <v>3052.0</v>
      </c>
      <c r="V242" s="44">
        <v>21486.0</v>
      </c>
      <c r="W242" s="44">
        <v>12608.0</v>
      </c>
      <c r="X242" s="44">
        <v>1907.0</v>
      </c>
      <c r="Y242" s="44">
        <v>1348.0</v>
      </c>
      <c r="Z242" s="44">
        <v>2790.0</v>
      </c>
      <c r="AA242" s="44">
        <v>1316.0</v>
      </c>
      <c r="AB242" s="44">
        <v>192.0</v>
      </c>
      <c r="AC242" s="44">
        <v>239.0</v>
      </c>
      <c r="AD242" s="44">
        <v>556.0</v>
      </c>
      <c r="AE242" s="44">
        <v>373.0</v>
      </c>
      <c r="AF242" s="44">
        <v>52.0</v>
      </c>
      <c r="AG242" s="44">
        <v>92.0</v>
      </c>
      <c r="AH242" s="44">
        <v>138.0</v>
      </c>
      <c r="AI242" s="44">
        <v>81.0</v>
      </c>
      <c r="AJ242" s="44">
        <v>1507.0</v>
      </c>
      <c r="AK242" s="44">
        <v>702.0</v>
      </c>
      <c r="AL242" s="44">
        <v>651.0</v>
      </c>
      <c r="AM242" s="44">
        <v>99.0</v>
      </c>
      <c r="AN242" s="44">
        <v>46.0</v>
      </c>
      <c r="AO242" s="44">
        <v>67.0</v>
      </c>
      <c r="AP242" s="44">
        <v>815.0</v>
      </c>
      <c r="AQ242" s="44">
        <v>814.0</v>
      </c>
      <c r="AR242" s="44">
        <v>7.0</v>
      </c>
      <c r="AS242" s="44">
        <v>9.0</v>
      </c>
      <c r="AT242" s="44">
        <v>3.0</v>
      </c>
      <c r="AU242" s="44">
        <v>7.0</v>
      </c>
      <c r="AV242" s="44">
        <v>5.0</v>
      </c>
      <c r="AW242" s="44">
        <v>6.0</v>
      </c>
      <c r="AX242" s="44">
        <v>70.0</v>
      </c>
      <c r="AY242" s="44"/>
      <c r="AZ242" s="44">
        <v>75.0</v>
      </c>
      <c r="BA242" s="44"/>
      <c r="BB242" s="44">
        <v>41.0</v>
      </c>
      <c r="BC242" s="44"/>
      <c r="BD242" s="44">
        <v>13.0</v>
      </c>
      <c r="BE242" s="44"/>
      <c r="BF242" s="44">
        <v>30.0</v>
      </c>
      <c r="BG242" s="44"/>
      <c r="BH242" s="44">
        <v>27.0</v>
      </c>
      <c r="BI242" s="44"/>
      <c r="BJ242" s="44">
        <v>158.0</v>
      </c>
      <c r="BK242" s="44"/>
      <c r="BL242" s="44">
        <v>10.0</v>
      </c>
      <c r="BM242" s="44"/>
      <c r="BN242" s="44">
        <v>51.0</v>
      </c>
      <c r="BO242" s="44"/>
      <c r="BP242" s="44">
        <v>19.0</v>
      </c>
      <c r="BQ242" s="44"/>
      <c r="BR242" s="44">
        <v>41.0</v>
      </c>
      <c r="BS242" s="44"/>
      <c r="BT242" s="44">
        <v>42.0</v>
      </c>
      <c r="BU242" s="44"/>
      <c r="BV242" s="44">
        <v>49.0</v>
      </c>
      <c r="BW242" s="44"/>
      <c r="BX242" s="44">
        <v>66.0</v>
      </c>
      <c r="BY242" s="44"/>
      <c r="BZ242" s="44">
        <v>68.0</v>
      </c>
      <c r="CA242" s="44"/>
      <c r="CB242" s="44">
        <v>51.0</v>
      </c>
      <c r="CC242" s="44"/>
      <c r="CD242" s="44">
        <v>19.0</v>
      </c>
      <c r="CE242" s="44"/>
      <c r="CF242" s="44">
        <v>13.0</v>
      </c>
      <c r="CG242" s="44"/>
      <c r="CH242" s="44">
        <v>52.0</v>
      </c>
      <c r="CI242" s="44"/>
      <c r="CJ242" s="44">
        <v>92.0</v>
      </c>
      <c r="CK242" s="44"/>
      <c r="CL242" s="44">
        <v>43.0</v>
      </c>
      <c r="CM242" s="44"/>
      <c r="CN242" s="44">
        <v>315.0</v>
      </c>
      <c r="CO242" s="44"/>
      <c r="CP242" s="44"/>
      <c r="CQ242" s="44">
        <v>240.0</v>
      </c>
    </row>
    <row r="243" ht="15.75" customHeight="1">
      <c r="A243" s="44">
        <v>9183.0</v>
      </c>
      <c r="B243" s="44" t="s">
        <v>406</v>
      </c>
      <c r="C243" s="44" t="s">
        <v>660</v>
      </c>
      <c r="D243" s="44">
        <v>85802.0</v>
      </c>
      <c r="E243" s="44">
        <v>84607.0</v>
      </c>
      <c r="F243" s="44">
        <v>48883.0</v>
      </c>
      <c r="G243" s="44">
        <v>31554.0</v>
      </c>
      <c r="H243" s="44">
        <v>136.0</v>
      </c>
      <c r="I243" s="44">
        <v>113.0</v>
      </c>
      <c r="J243" s="44">
        <v>48747.0</v>
      </c>
      <c r="K243" s="44">
        <v>31441.0</v>
      </c>
      <c r="L243" s="44">
        <v>23591.0</v>
      </c>
      <c r="M243" s="44">
        <v>15077.0</v>
      </c>
      <c r="N243" s="44">
        <v>2846.0</v>
      </c>
      <c r="O243" s="44">
        <v>4055.0</v>
      </c>
      <c r="P243" s="44">
        <v>6372.0</v>
      </c>
      <c r="Q243" s="44">
        <v>2904.0</v>
      </c>
      <c r="R243" s="44">
        <v>846.0</v>
      </c>
      <c r="S243" s="44">
        <v>737.0</v>
      </c>
      <c r="T243" s="44">
        <v>5008.0</v>
      </c>
      <c r="U243" s="44">
        <v>2730.0</v>
      </c>
      <c r="V243" s="44">
        <v>23591.0</v>
      </c>
      <c r="W243" s="44">
        <v>15077.0</v>
      </c>
      <c r="X243" s="44">
        <v>1298.0</v>
      </c>
      <c r="Y243" s="44">
        <v>735.0</v>
      </c>
      <c r="Z243" s="44">
        <v>2871.0</v>
      </c>
      <c r="AA243" s="44">
        <v>1457.0</v>
      </c>
      <c r="AB243" s="44">
        <v>203.0</v>
      </c>
      <c r="AC243" s="44">
        <v>237.0</v>
      </c>
      <c r="AD243" s="44">
        <v>563.0</v>
      </c>
      <c r="AE243" s="44">
        <v>346.0</v>
      </c>
      <c r="AF243" s="44">
        <v>59.0</v>
      </c>
      <c r="AG243" s="44">
        <v>152.0</v>
      </c>
      <c r="AH243" s="44">
        <v>187.0</v>
      </c>
      <c r="AI243" s="44">
        <v>109.0</v>
      </c>
      <c r="AJ243" s="44">
        <v>1818.0</v>
      </c>
      <c r="AK243" s="44">
        <v>1382.0</v>
      </c>
      <c r="AL243" s="44">
        <v>866.0</v>
      </c>
      <c r="AM243" s="44">
        <v>99.0</v>
      </c>
      <c r="AN243" s="44">
        <v>51.0</v>
      </c>
      <c r="AO243" s="44">
        <v>59.0</v>
      </c>
      <c r="AP243" s="44">
        <v>905.0</v>
      </c>
      <c r="AQ243" s="44">
        <v>926.0</v>
      </c>
      <c r="AR243" s="44">
        <v>11.0</v>
      </c>
      <c r="AS243" s="44">
        <v>13.0</v>
      </c>
      <c r="AT243" s="44">
        <v>5.0</v>
      </c>
      <c r="AU243" s="44">
        <v>5.0</v>
      </c>
      <c r="AV243" s="44">
        <v>1.0</v>
      </c>
      <c r="AW243" s="44">
        <v>6.0</v>
      </c>
      <c r="AX243" s="44">
        <v>94.0</v>
      </c>
      <c r="AY243" s="44"/>
      <c r="AZ243" s="44">
        <v>91.0</v>
      </c>
      <c r="BA243" s="44"/>
      <c r="BB243" s="44">
        <v>60.0</v>
      </c>
      <c r="BC243" s="44"/>
      <c r="BD243" s="44">
        <v>37.0</v>
      </c>
      <c r="BE243" s="44"/>
      <c r="BF243" s="44">
        <v>43.0</v>
      </c>
      <c r="BG243" s="44"/>
      <c r="BH243" s="44">
        <v>22.0</v>
      </c>
      <c r="BI243" s="44"/>
      <c r="BJ243" s="44">
        <v>107.0</v>
      </c>
      <c r="BK243" s="44"/>
      <c r="BL243" s="44">
        <v>9.0</v>
      </c>
      <c r="BM243" s="44"/>
      <c r="BN243" s="44">
        <v>71.0</v>
      </c>
      <c r="BO243" s="44"/>
      <c r="BP243" s="44">
        <v>24.0</v>
      </c>
      <c r="BQ243" s="44"/>
      <c r="BR243" s="44">
        <v>34.0</v>
      </c>
      <c r="BS243" s="44"/>
      <c r="BT243" s="44">
        <v>17.0</v>
      </c>
      <c r="BU243" s="44"/>
      <c r="BV243" s="44">
        <v>55.0</v>
      </c>
      <c r="BW243" s="44"/>
      <c r="BX243" s="44">
        <v>54.0</v>
      </c>
      <c r="BY243" s="44"/>
      <c r="BZ243" s="44">
        <v>62.0</v>
      </c>
      <c r="CA243" s="44"/>
      <c r="CB243" s="44">
        <v>33.0</v>
      </c>
      <c r="CC243" s="44"/>
      <c r="CD243" s="44">
        <v>7.0</v>
      </c>
      <c r="CE243" s="44"/>
      <c r="CF243" s="44">
        <v>17.0</v>
      </c>
      <c r="CG243" s="44"/>
      <c r="CH243" s="44">
        <v>69.0</v>
      </c>
      <c r="CI243" s="44"/>
      <c r="CJ243" s="44">
        <v>83.0</v>
      </c>
      <c r="CK243" s="44"/>
      <c r="CL243" s="44">
        <v>61.0</v>
      </c>
      <c r="CM243" s="44"/>
      <c r="CN243" s="44">
        <v>196.0</v>
      </c>
      <c r="CO243" s="44"/>
      <c r="CP243" s="44"/>
      <c r="CQ243" s="44">
        <v>412.0</v>
      </c>
    </row>
    <row r="244" ht="15.75" customHeight="1">
      <c r="A244" s="44">
        <v>9184.0</v>
      </c>
      <c r="B244" s="44" t="s">
        <v>661</v>
      </c>
      <c r="C244" s="44" t="s">
        <v>660</v>
      </c>
      <c r="D244" s="44">
        <v>238218.0</v>
      </c>
      <c r="E244" s="44">
        <v>235289.0</v>
      </c>
      <c r="F244" s="44">
        <v>168469.0</v>
      </c>
      <c r="G244" s="44">
        <v>116090.0</v>
      </c>
      <c r="H244" s="44">
        <v>326.0</v>
      </c>
      <c r="I244" s="44">
        <v>360.0</v>
      </c>
      <c r="J244" s="44">
        <v>168143.0</v>
      </c>
      <c r="K244" s="44">
        <v>115730.0</v>
      </c>
      <c r="L244" s="44">
        <v>63227.0</v>
      </c>
      <c r="M244" s="44">
        <v>41772.0</v>
      </c>
      <c r="N244" s="44">
        <v>16817.0</v>
      </c>
      <c r="O244" s="44">
        <v>26255.0</v>
      </c>
      <c r="P244" s="44">
        <v>39977.0</v>
      </c>
      <c r="Q244" s="44">
        <v>16371.0</v>
      </c>
      <c r="R244" s="44">
        <v>3015.0</v>
      </c>
      <c r="S244" s="44">
        <v>2722.0</v>
      </c>
      <c r="T244" s="44">
        <v>11249.0</v>
      </c>
      <c r="U244" s="44">
        <v>10247.0</v>
      </c>
      <c r="V244" s="44">
        <v>63227.0</v>
      </c>
      <c r="W244" s="44">
        <v>41772.0</v>
      </c>
      <c r="X244" s="44">
        <v>8666.0</v>
      </c>
      <c r="Y244" s="44">
        <v>5931.0</v>
      </c>
      <c r="Z244" s="44">
        <v>6397.0</v>
      </c>
      <c r="AA244" s="44">
        <v>3099.0</v>
      </c>
      <c r="AB244" s="44">
        <v>946.0</v>
      </c>
      <c r="AC244" s="44">
        <v>1515.0</v>
      </c>
      <c r="AD244" s="44">
        <v>1994.0</v>
      </c>
      <c r="AE244" s="44">
        <v>1276.0</v>
      </c>
      <c r="AF244" s="44">
        <v>86.0</v>
      </c>
      <c r="AG244" s="44">
        <v>281.0</v>
      </c>
      <c r="AH244" s="44">
        <v>483.0</v>
      </c>
      <c r="AI244" s="44">
        <v>303.0</v>
      </c>
      <c r="AJ244" s="44">
        <v>5591.0</v>
      </c>
      <c r="AK244" s="44">
        <v>2974.0</v>
      </c>
      <c r="AL244" s="44">
        <v>3011.0</v>
      </c>
      <c r="AM244" s="44">
        <v>488.0</v>
      </c>
      <c r="AN244" s="44">
        <v>110.0</v>
      </c>
      <c r="AO244" s="44">
        <v>168.0</v>
      </c>
      <c r="AP244" s="44">
        <v>1224.0</v>
      </c>
      <c r="AQ244" s="44">
        <v>1265.0</v>
      </c>
      <c r="AR244" s="44">
        <v>27.0</v>
      </c>
      <c r="AS244" s="44">
        <v>33.0</v>
      </c>
      <c r="AT244" s="44">
        <v>22.0</v>
      </c>
      <c r="AU244" s="44">
        <v>18.0</v>
      </c>
      <c r="AV244" s="44">
        <v>9.0</v>
      </c>
      <c r="AW244" s="44">
        <v>18.0</v>
      </c>
      <c r="AX244" s="44">
        <v>278.0</v>
      </c>
      <c r="AY244" s="44"/>
      <c r="AZ244" s="44">
        <v>191.0</v>
      </c>
      <c r="BA244" s="44"/>
      <c r="BB244" s="44">
        <v>124.0</v>
      </c>
      <c r="BC244" s="44"/>
      <c r="BD244" s="44">
        <v>154.0</v>
      </c>
      <c r="BE244" s="44"/>
      <c r="BF244" s="44">
        <v>88.0</v>
      </c>
      <c r="BG244" s="44"/>
      <c r="BH244" s="44">
        <v>88.0</v>
      </c>
      <c r="BI244" s="44"/>
      <c r="BJ244" s="44">
        <v>599.0</v>
      </c>
      <c r="BK244" s="44"/>
      <c r="BL244" s="44">
        <v>30.0</v>
      </c>
      <c r="BM244" s="44"/>
      <c r="BN244" s="44">
        <v>192.0</v>
      </c>
      <c r="BO244" s="44"/>
      <c r="BP244" s="44">
        <v>37.0</v>
      </c>
      <c r="BQ244" s="44"/>
      <c r="BR244" s="44">
        <v>86.0</v>
      </c>
      <c r="BS244" s="44"/>
      <c r="BT244" s="44">
        <v>78.0</v>
      </c>
      <c r="BU244" s="44"/>
      <c r="BV244" s="44">
        <v>132.0</v>
      </c>
      <c r="BW244" s="44"/>
      <c r="BX244" s="44">
        <v>197.0</v>
      </c>
      <c r="BY244" s="44"/>
      <c r="BZ244" s="44">
        <v>253.0</v>
      </c>
      <c r="CA244" s="44"/>
      <c r="CB244" s="44">
        <v>99.0</v>
      </c>
      <c r="CC244" s="44"/>
      <c r="CD244" s="44">
        <v>64.0</v>
      </c>
      <c r="CE244" s="44"/>
      <c r="CF244" s="44">
        <v>72.0</v>
      </c>
      <c r="CG244" s="44"/>
      <c r="CH244" s="44">
        <v>331.0</v>
      </c>
      <c r="CI244" s="44"/>
      <c r="CJ244" s="44">
        <v>227.0</v>
      </c>
      <c r="CK244" s="44"/>
      <c r="CL244" s="44">
        <v>148.0</v>
      </c>
      <c r="CM244" s="44"/>
      <c r="CN244" s="44">
        <v>1824.0</v>
      </c>
      <c r="CO244" s="44"/>
      <c r="CP244" s="44"/>
      <c r="CQ244" s="44">
        <v>994.0</v>
      </c>
    </row>
    <row r="245" ht="15.75" customHeight="1">
      <c r="A245" s="44">
        <v>9185.0</v>
      </c>
      <c r="B245" s="44" t="s">
        <v>408</v>
      </c>
      <c r="C245" s="44" t="s">
        <v>660</v>
      </c>
      <c r="D245" s="44">
        <v>72036.0</v>
      </c>
      <c r="E245" s="44">
        <v>70878.0</v>
      </c>
      <c r="F245" s="44">
        <v>39960.0</v>
      </c>
      <c r="G245" s="44">
        <v>29953.0</v>
      </c>
      <c r="H245" s="44">
        <v>85.0</v>
      </c>
      <c r="I245" s="44">
        <v>145.0</v>
      </c>
      <c r="J245" s="44">
        <v>39875.0</v>
      </c>
      <c r="K245" s="44">
        <v>29808.0</v>
      </c>
      <c r="L245" s="44">
        <v>19694.0</v>
      </c>
      <c r="M245" s="44">
        <v>15350.0</v>
      </c>
      <c r="N245" s="44">
        <v>2427.0</v>
      </c>
      <c r="O245" s="44">
        <v>4091.0</v>
      </c>
      <c r="P245" s="44">
        <v>4974.0</v>
      </c>
      <c r="Q245" s="44">
        <v>2127.0</v>
      </c>
      <c r="R245" s="44">
        <v>639.0</v>
      </c>
      <c r="S245" s="44">
        <v>621.0</v>
      </c>
      <c r="T245" s="44">
        <v>3669.0</v>
      </c>
      <c r="U245" s="44">
        <v>2514.0</v>
      </c>
      <c r="V245" s="44">
        <v>19694.0</v>
      </c>
      <c r="W245" s="44">
        <v>15350.0</v>
      </c>
      <c r="X245" s="44">
        <v>962.0</v>
      </c>
      <c r="Y245" s="44">
        <v>604.0</v>
      </c>
      <c r="Z245" s="44">
        <v>3787.0</v>
      </c>
      <c r="AA245" s="44">
        <v>2148.0</v>
      </c>
      <c r="AB245" s="44">
        <v>183.0</v>
      </c>
      <c r="AC245" s="44">
        <v>262.0</v>
      </c>
      <c r="AD245" s="44">
        <v>366.0</v>
      </c>
      <c r="AE245" s="44">
        <v>314.0</v>
      </c>
      <c r="AF245" s="44">
        <v>63.0</v>
      </c>
      <c r="AG245" s="44">
        <v>174.0</v>
      </c>
      <c r="AH245" s="44">
        <v>120.0</v>
      </c>
      <c r="AI245" s="44">
        <v>98.0</v>
      </c>
      <c r="AJ245" s="44">
        <v>1000.0</v>
      </c>
      <c r="AK245" s="44">
        <v>512.0</v>
      </c>
      <c r="AL245" s="44">
        <v>629.0</v>
      </c>
      <c r="AM245" s="44">
        <v>107.0</v>
      </c>
      <c r="AN245" s="44">
        <v>31.0</v>
      </c>
      <c r="AO245" s="44">
        <v>74.0</v>
      </c>
      <c r="AP245" s="44">
        <v>471.0</v>
      </c>
      <c r="AQ245" s="44">
        <v>484.0</v>
      </c>
      <c r="AR245" s="44">
        <v>6.0</v>
      </c>
      <c r="AS245" s="44">
        <v>12.0</v>
      </c>
      <c r="AT245" s="44">
        <v>4.0</v>
      </c>
      <c r="AU245" s="44">
        <v>6.0</v>
      </c>
      <c r="AV245" s="44">
        <v>3.0</v>
      </c>
      <c r="AW245" s="44">
        <v>3.0</v>
      </c>
      <c r="AX245" s="44">
        <v>52.0</v>
      </c>
      <c r="AY245" s="44"/>
      <c r="AZ245" s="44">
        <v>66.0</v>
      </c>
      <c r="BA245" s="44"/>
      <c r="BB245" s="44">
        <v>27.0</v>
      </c>
      <c r="BC245" s="44"/>
      <c r="BD245" s="44">
        <v>27.0</v>
      </c>
      <c r="BE245" s="44"/>
      <c r="BF245" s="44">
        <v>17.0</v>
      </c>
      <c r="BG245" s="44"/>
      <c r="BH245" s="44">
        <v>16.0</v>
      </c>
      <c r="BI245" s="44"/>
      <c r="BJ245" s="44">
        <v>56.0</v>
      </c>
      <c r="BK245" s="44"/>
      <c r="BL245" s="44">
        <v>17.0</v>
      </c>
      <c r="BM245" s="44"/>
      <c r="BN245" s="44">
        <v>37.0</v>
      </c>
      <c r="BO245" s="44"/>
      <c r="BP245" s="44">
        <v>16.0</v>
      </c>
      <c r="BQ245" s="44"/>
      <c r="BR245" s="44">
        <v>33.0</v>
      </c>
      <c r="BS245" s="44"/>
      <c r="BT245" s="44">
        <v>19.0</v>
      </c>
      <c r="BU245" s="44"/>
      <c r="BV245" s="44">
        <v>37.0</v>
      </c>
      <c r="BW245" s="44"/>
      <c r="BX245" s="44">
        <v>50.0</v>
      </c>
      <c r="BY245" s="44"/>
      <c r="BZ245" s="44">
        <v>37.0</v>
      </c>
      <c r="CA245" s="44"/>
      <c r="CB245" s="44">
        <v>34.0</v>
      </c>
      <c r="CC245" s="44"/>
      <c r="CD245" s="44">
        <v>12.0</v>
      </c>
      <c r="CE245" s="44"/>
      <c r="CF245" s="44">
        <v>12.0</v>
      </c>
      <c r="CG245" s="44"/>
      <c r="CH245" s="44">
        <v>63.0</v>
      </c>
      <c r="CI245" s="44"/>
      <c r="CJ245" s="44">
        <v>45.0</v>
      </c>
      <c r="CK245" s="44"/>
      <c r="CL245" s="44">
        <v>45.0</v>
      </c>
      <c r="CM245" s="44"/>
      <c r="CN245" s="44">
        <v>129.0</v>
      </c>
      <c r="CO245" s="44"/>
      <c r="CP245" s="44"/>
      <c r="CQ245" s="44">
        <v>307.0</v>
      </c>
    </row>
    <row r="246" ht="15.75" customHeight="1">
      <c r="A246" s="44">
        <v>9186.0</v>
      </c>
      <c r="B246" s="44" t="s">
        <v>409</v>
      </c>
      <c r="C246" s="44" t="s">
        <v>660</v>
      </c>
      <c r="D246" s="44">
        <v>93530.0</v>
      </c>
      <c r="E246" s="44">
        <v>91211.0</v>
      </c>
      <c r="F246" s="44">
        <v>55817.0</v>
      </c>
      <c r="G246" s="44">
        <v>39910.0</v>
      </c>
      <c r="H246" s="44">
        <v>139.0</v>
      </c>
      <c r="I246" s="44">
        <v>197.0</v>
      </c>
      <c r="J246" s="44">
        <v>55678.0</v>
      </c>
      <c r="K246" s="44">
        <v>39713.0</v>
      </c>
      <c r="L246" s="44">
        <v>24951.0</v>
      </c>
      <c r="M246" s="44">
        <v>18471.0</v>
      </c>
      <c r="N246" s="44">
        <v>4107.0</v>
      </c>
      <c r="O246" s="44">
        <v>6820.0</v>
      </c>
      <c r="P246" s="44">
        <v>8225.0</v>
      </c>
      <c r="Q246" s="44">
        <v>3544.0</v>
      </c>
      <c r="R246" s="44">
        <v>947.0</v>
      </c>
      <c r="S246" s="44">
        <v>886.0</v>
      </c>
      <c r="T246" s="44">
        <v>5752.0</v>
      </c>
      <c r="U246" s="44">
        <v>3200.0</v>
      </c>
      <c r="V246" s="44">
        <v>24951.0</v>
      </c>
      <c r="W246" s="44">
        <v>18471.0</v>
      </c>
      <c r="X246" s="44">
        <v>1790.0</v>
      </c>
      <c r="Y246" s="44">
        <v>956.0</v>
      </c>
      <c r="Z246" s="44">
        <v>3382.0</v>
      </c>
      <c r="AA246" s="44">
        <v>1903.0</v>
      </c>
      <c r="AB246" s="44">
        <v>330.0</v>
      </c>
      <c r="AC246" s="44">
        <v>400.0</v>
      </c>
      <c r="AD246" s="44">
        <v>602.0</v>
      </c>
      <c r="AE246" s="44">
        <v>412.0</v>
      </c>
      <c r="AF246" s="44">
        <v>73.0</v>
      </c>
      <c r="AG246" s="44">
        <v>273.0</v>
      </c>
      <c r="AH246" s="44">
        <v>203.0</v>
      </c>
      <c r="AI246" s="44">
        <v>160.0</v>
      </c>
      <c r="AJ246" s="44">
        <v>2154.0</v>
      </c>
      <c r="AK246" s="44">
        <v>1188.0</v>
      </c>
      <c r="AL246" s="44">
        <v>898.0</v>
      </c>
      <c r="AM246" s="44">
        <v>205.0</v>
      </c>
      <c r="AN246" s="44">
        <v>49.0</v>
      </c>
      <c r="AO246" s="44">
        <v>130.0</v>
      </c>
      <c r="AP246" s="44">
        <v>805.0</v>
      </c>
      <c r="AQ246" s="44">
        <v>697.0</v>
      </c>
      <c r="AR246" s="44">
        <v>5.0</v>
      </c>
      <c r="AS246" s="44">
        <v>17.0</v>
      </c>
      <c r="AT246" s="44">
        <v>12.0</v>
      </c>
      <c r="AU246" s="44">
        <v>6.0</v>
      </c>
      <c r="AV246" s="44">
        <v>4.0</v>
      </c>
      <c r="AW246" s="44">
        <v>10.0</v>
      </c>
      <c r="AX246" s="44">
        <v>85.0</v>
      </c>
      <c r="AY246" s="44"/>
      <c r="AZ246" s="44">
        <v>61.0</v>
      </c>
      <c r="BA246" s="44"/>
      <c r="BB246" s="44">
        <v>41.0</v>
      </c>
      <c r="BC246" s="44"/>
      <c r="BD246" s="44">
        <v>38.0</v>
      </c>
      <c r="BE246" s="44"/>
      <c r="BF246" s="44">
        <v>33.0</v>
      </c>
      <c r="BG246" s="44"/>
      <c r="BH246" s="44">
        <v>30.0</v>
      </c>
      <c r="BI246" s="44"/>
      <c r="BJ246" s="44">
        <v>122.0</v>
      </c>
      <c r="BK246" s="44"/>
      <c r="BL246" s="44">
        <v>23.0</v>
      </c>
      <c r="BM246" s="44"/>
      <c r="BN246" s="44">
        <v>86.0</v>
      </c>
      <c r="BO246" s="44"/>
      <c r="BP246" s="44">
        <v>19.0</v>
      </c>
      <c r="BQ246" s="44"/>
      <c r="BR246" s="44">
        <v>31.0</v>
      </c>
      <c r="BS246" s="44"/>
      <c r="BT246" s="44">
        <v>26.0</v>
      </c>
      <c r="BU246" s="44"/>
      <c r="BV246" s="44">
        <v>46.0</v>
      </c>
      <c r="BW246" s="44"/>
      <c r="BX246" s="44">
        <v>73.0</v>
      </c>
      <c r="BY246" s="44"/>
      <c r="BZ246" s="44">
        <v>54.0</v>
      </c>
      <c r="CA246" s="44"/>
      <c r="CB246" s="44">
        <v>43.0</v>
      </c>
      <c r="CC246" s="44"/>
      <c r="CD246" s="44">
        <v>21.0</v>
      </c>
      <c r="CE246" s="44"/>
      <c r="CF246" s="44">
        <v>23.0</v>
      </c>
      <c r="CG246" s="44"/>
      <c r="CH246" s="44">
        <v>79.0</v>
      </c>
      <c r="CI246" s="44"/>
      <c r="CJ246" s="44">
        <v>99.0</v>
      </c>
      <c r="CK246" s="44"/>
      <c r="CL246" s="44">
        <v>73.0</v>
      </c>
      <c r="CM246" s="44"/>
      <c r="CN246" s="44">
        <v>283.0</v>
      </c>
      <c r="CO246" s="44"/>
      <c r="CP246" s="44"/>
      <c r="CQ246" s="44">
        <v>435.0</v>
      </c>
    </row>
    <row r="247" ht="15.75" customHeight="1">
      <c r="A247" s="44">
        <v>9187.0</v>
      </c>
      <c r="B247" s="44" t="s">
        <v>410</v>
      </c>
      <c r="C247" s="44" t="s">
        <v>660</v>
      </c>
      <c r="D247" s="44">
        <v>195791.0</v>
      </c>
      <c r="E247" s="44">
        <v>191063.0</v>
      </c>
      <c r="F247" s="44">
        <v>123504.0</v>
      </c>
      <c r="G247" s="44">
        <v>79735.0</v>
      </c>
      <c r="H247" s="44">
        <v>281.0</v>
      </c>
      <c r="I247" s="44">
        <v>248.0</v>
      </c>
      <c r="J247" s="44">
        <v>123223.0</v>
      </c>
      <c r="K247" s="44">
        <v>79487.0</v>
      </c>
      <c r="L247" s="44">
        <v>53763.0</v>
      </c>
      <c r="M247" s="44">
        <v>34166.0</v>
      </c>
      <c r="N247" s="44">
        <v>8768.0</v>
      </c>
      <c r="O247" s="44">
        <v>11167.0</v>
      </c>
      <c r="P247" s="44">
        <v>22753.0</v>
      </c>
      <c r="Q247" s="44">
        <v>10076.0</v>
      </c>
      <c r="R247" s="44">
        <v>2020.0</v>
      </c>
      <c r="S247" s="44">
        <v>1841.0</v>
      </c>
      <c r="T247" s="44">
        <v>10275.0</v>
      </c>
      <c r="U247" s="44">
        <v>7391.0</v>
      </c>
      <c r="V247" s="44">
        <v>53763.0</v>
      </c>
      <c r="W247" s="44">
        <v>34166.0</v>
      </c>
      <c r="X247" s="44">
        <v>4078.0</v>
      </c>
      <c r="Y247" s="44">
        <v>2310.0</v>
      </c>
      <c r="Z247" s="44">
        <v>6261.0</v>
      </c>
      <c r="AA247" s="44">
        <v>2965.0</v>
      </c>
      <c r="AB247" s="44">
        <v>528.0</v>
      </c>
      <c r="AC247" s="44">
        <v>716.0</v>
      </c>
      <c r="AD247" s="44">
        <v>1428.0</v>
      </c>
      <c r="AE247" s="44">
        <v>841.0</v>
      </c>
      <c r="AF247" s="44">
        <v>123.0</v>
      </c>
      <c r="AG247" s="44">
        <v>264.0</v>
      </c>
      <c r="AH247" s="44">
        <v>402.0</v>
      </c>
      <c r="AI247" s="44">
        <v>213.0</v>
      </c>
      <c r="AJ247" s="44">
        <v>4917.0</v>
      </c>
      <c r="AK247" s="44">
        <v>2918.0</v>
      </c>
      <c r="AL247" s="44">
        <v>1715.0</v>
      </c>
      <c r="AM247" s="44">
        <v>272.0</v>
      </c>
      <c r="AN247" s="44">
        <v>130.0</v>
      </c>
      <c r="AO247" s="44">
        <v>144.0</v>
      </c>
      <c r="AP247" s="44">
        <v>2691.0</v>
      </c>
      <c r="AQ247" s="44">
        <v>2905.0</v>
      </c>
      <c r="AR247" s="44">
        <v>26.0</v>
      </c>
      <c r="AS247" s="44">
        <v>33.0</v>
      </c>
      <c r="AT247" s="44">
        <v>19.0</v>
      </c>
      <c r="AU247" s="44">
        <v>16.0</v>
      </c>
      <c r="AV247" s="44">
        <v>3.0</v>
      </c>
      <c r="AW247" s="44">
        <v>16.0</v>
      </c>
      <c r="AX247" s="44">
        <v>211.0</v>
      </c>
      <c r="AY247" s="44"/>
      <c r="AZ247" s="44">
        <v>204.0</v>
      </c>
      <c r="BA247" s="44"/>
      <c r="BB247" s="44">
        <v>137.0</v>
      </c>
      <c r="BC247" s="44"/>
      <c r="BD247" s="44">
        <v>47.0</v>
      </c>
      <c r="BE247" s="44"/>
      <c r="BF247" s="44">
        <v>115.0</v>
      </c>
      <c r="BG247" s="44"/>
      <c r="BH247" s="44">
        <v>57.0</v>
      </c>
      <c r="BI247" s="44"/>
      <c r="BJ247" s="44">
        <v>355.0</v>
      </c>
      <c r="BK247" s="44"/>
      <c r="BL247" s="44">
        <v>24.0</v>
      </c>
      <c r="BM247" s="44"/>
      <c r="BN247" s="44">
        <v>168.0</v>
      </c>
      <c r="BO247" s="44"/>
      <c r="BP247" s="44">
        <v>43.0</v>
      </c>
      <c r="BQ247" s="44"/>
      <c r="BR247" s="44">
        <v>94.0</v>
      </c>
      <c r="BS247" s="44"/>
      <c r="BT247" s="44">
        <v>72.0</v>
      </c>
      <c r="BU247" s="44"/>
      <c r="BV247" s="44">
        <v>103.0</v>
      </c>
      <c r="BW247" s="44"/>
      <c r="BX247" s="44">
        <v>165.0</v>
      </c>
      <c r="BY247" s="44"/>
      <c r="BZ247" s="44">
        <v>156.0</v>
      </c>
      <c r="CA247" s="44"/>
      <c r="CB247" s="44">
        <v>107.0</v>
      </c>
      <c r="CC247" s="44"/>
      <c r="CD247" s="44">
        <v>34.0</v>
      </c>
      <c r="CE247" s="44"/>
      <c r="CF247" s="44">
        <v>80.0</v>
      </c>
      <c r="CG247" s="44"/>
      <c r="CH247" s="44">
        <v>145.0</v>
      </c>
      <c r="CI247" s="44"/>
      <c r="CJ247" s="44">
        <v>242.0</v>
      </c>
      <c r="CK247" s="44"/>
      <c r="CL247" s="44">
        <v>126.0</v>
      </c>
      <c r="CM247" s="44"/>
      <c r="CN247" s="44">
        <v>638.0</v>
      </c>
      <c r="CO247" s="44"/>
      <c r="CP247" s="44"/>
      <c r="CQ247" s="44">
        <v>1233.0</v>
      </c>
    </row>
    <row r="248" ht="15.75" customHeight="1">
      <c r="A248" s="44">
        <v>9188.0</v>
      </c>
      <c r="B248" s="44" t="s">
        <v>411</v>
      </c>
      <c r="C248" s="44" t="s">
        <v>660</v>
      </c>
      <c r="D248" s="44">
        <v>97203.0</v>
      </c>
      <c r="E248" s="44">
        <v>96460.0</v>
      </c>
      <c r="F248" s="44">
        <v>69908.0</v>
      </c>
      <c r="G248" s="44">
        <v>49854.0</v>
      </c>
      <c r="H248" s="44">
        <v>120.0</v>
      </c>
      <c r="I248" s="44">
        <v>126.0</v>
      </c>
      <c r="J248" s="44">
        <v>69788.0</v>
      </c>
      <c r="K248" s="44">
        <v>49728.0</v>
      </c>
      <c r="L248" s="44">
        <v>25959.0</v>
      </c>
      <c r="M248" s="44">
        <v>17748.0</v>
      </c>
      <c r="N248" s="44">
        <v>6009.0</v>
      </c>
      <c r="O248" s="44">
        <v>9420.0</v>
      </c>
      <c r="P248" s="44">
        <v>18054.0</v>
      </c>
      <c r="Q248" s="44">
        <v>8185.0</v>
      </c>
      <c r="R248" s="44">
        <v>1226.0</v>
      </c>
      <c r="S248" s="44">
        <v>1129.0</v>
      </c>
      <c r="T248" s="44">
        <v>4495.0</v>
      </c>
      <c r="U248" s="44">
        <v>4499.0</v>
      </c>
      <c r="V248" s="44">
        <v>25959.0</v>
      </c>
      <c r="W248" s="44">
        <v>17748.0</v>
      </c>
      <c r="X248" s="44">
        <v>4038.0</v>
      </c>
      <c r="Y248" s="44">
        <v>3363.0</v>
      </c>
      <c r="Z248" s="44">
        <v>2685.0</v>
      </c>
      <c r="AA248" s="44">
        <v>1415.0</v>
      </c>
      <c r="AB248" s="44">
        <v>338.0</v>
      </c>
      <c r="AC248" s="44">
        <v>551.0</v>
      </c>
      <c r="AD248" s="44">
        <v>759.0</v>
      </c>
      <c r="AE248" s="44">
        <v>606.0</v>
      </c>
      <c r="AF248" s="44">
        <v>51.0</v>
      </c>
      <c r="AG248" s="44">
        <v>118.0</v>
      </c>
      <c r="AH248" s="44">
        <v>132.0</v>
      </c>
      <c r="AI248" s="44">
        <v>124.0</v>
      </c>
      <c r="AJ248" s="44">
        <v>2254.0</v>
      </c>
      <c r="AK248" s="44">
        <v>1313.0</v>
      </c>
      <c r="AL248" s="44">
        <v>1056.0</v>
      </c>
      <c r="AM248" s="44">
        <v>175.0</v>
      </c>
      <c r="AN248" s="44">
        <v>44.0</v>
      </c>
      <c r="AO248" s="44">
        <v>69.0</v>
      </c>
      <c r="AP248" s="44">
        <v>564.0</v>
      </c>
      <c r="AQ248" s="44">
        <v>649.0</v>
      </c>
      <c r="AR248" s="44">
        <v>7.0</v>
      </c>
      <c r="AS248" s="44">
        <v>13.0</v>
      </c>
      <c r="AT248" s="44">
        <v>11.0</v>
      </c>
      <c r="AU248" s="44">
        <v>8.0</v>
      </c>
      <c r="AV248" s="44">
        <v>5.0</v>
      </c>
      <c r="AW248" s="44">
        <v>9.0</v>
      </c>
      <c r="AX248" s="44">
        <v>114.0</v>
      </c>
      <c r="AY248" s="44"/>
      <c r="AZ248" s="44">
        <v>85.0</v>
      </c>
      <c r="BA248" s="44"/>
      <c r="BB248" s="44">
        <v>42.0</v>
      </c>
      <c r="BC248" s="44"/>
      <c r="BD248" s="44">
        <v>17.0</v>
      </c>
      <c r="BE248" s="44"/>
      <c r="BF248" s="44">
        <v>54.0</v>
      </c>
      <c r="BG248" s="44"/>
      <c r="BH248" s="44">
        <v>29.0</v>
      </c>
      <c r="BI248" s="44"/>
      <c r="BJ248" s="44">
        <v>262.0</v>
      </c>
      <c r="BK248" s="44"/>
      <c r="BL248" s="44">
        <v>8.0</v>
      </c>
      <c r="BM248" s="44"/>
      <c r="BN248" s="44">
        <v>55.0</v>
      </c>
      <c r="BO248" s="44"/>
      <c r="BP248" s="44">
        <v>20.0</v>
      </c>
      <c r="BQ248" s="44"/>
      <c r="BR248" s="44">
        <v>39.0</v>
      </c>
      <c r="BS248" s="44"/>
      <c r="BT248" s="44">
        <v>45.0</v>
      </c>
      <c r="BU248" s="44"/>
      <c r="BV248" s="44">
        <v>59.0</v>
      </c>
      <c r="BW248" s="44"/>
      <c r="BX248" s="44">
        <v>75.0</v>
      </c>
      <c r="BY248" s="44"/>
      <c r="BZ248" s="44">
        <v>121.0</v>
      </c>
      <c r="CA248" s="44"/>
      <c r="CB248" s="44">
        <v>37.0</v>
      </c>
      <c r="CC248" s="44"/>
      <c r="CD248" s="44">
        <v>24.0</v>
      </c>
      <c r="CE248" s="44"/>
      <c r="CF248" s="44">
        <v>45.0</v>
      </c>
      <c r="CG248" s="44"/>
      <c r="CH248" s="44">
        <v>87.0</v>
      </c>
      <c r="CI248" s="44"/>
      <c r="CJ248" s="44">
        <v>89.0</v>
      </c>
      <c r="CK248" s="44"/>
      <c r="CL248" s="44">
        <v>56.0</v>
      </c>
      <c r="CM248" s="44"/>
      <c r="CN248" s="44">
        <v>738.0</v>
      </c>
      <c r="CO248" s="44"/>
      <c r="CP248" s="44"/>
      <c r="CQ248" s="44">
        <v>334.0</v>
      </c>
    </row>
    <row r="249" ht="15.75" customHeight="1">
      <c r="A249" s="44">
        <v>9189.0</v>
      </c>
      <c r="B249" s="44" t="s">
        <v>412</v>
      </c>
      <c r="C249" s="44" t="s">
        <v>660</v>
      </c>
      <c r="D249" s="44">
        <v>134120.0</v>
      </c>
      <c r="E249" s="44">
        <v>132926.0</v>
      </c>
      <c r="F249" s="44">
        <v>79687.0</v>
      </c>
      <c r="G249" s="44">
        <v>52553.0</v>
      </c>
      <c r="H249" s="44">
        <v>210.0</v>
      </c>
      <c r="I249" s="44">
        <v>157.0</v>
      </c>
      <c r="J249" s="44">
        <v>79477.0</v>
      </c>
      <c r="K249" s="44">
        <v>52396.0</v>
      </c>
      <c r="L249" s="44">
        <v>35971.0</v>
      </c>
      <c r="M249" s="44">
        <v>22251.0</v>
      </c>
      <c r="N249" s="44">
        <v>6081.0</v>
      </c>
      <c r="O249" s="44">
        <v>8070.0</v>
      </c>
      <c r="P249" s="44">
        <v>14772.0</v>
      </c>
      <c r="Q249" s="44">
        <v>7962.0</v>
      </c>
      <c r="R249" s="44">
        <v>1558.0</v>
      </c>
      <c r="S249" s="44">
        <v>1288.0</v>
      </c>
      <c r="T249" s="44">
        <v>6002.0</v>
      </c>
      <c r="U249" s="44">
        <v>3544.0</v>
      </c>
      <c r="V249" s="44">
        <v>35971.0</v>
      </c>
      <c r="W249" s="44">
        <v>22251.0</v>
      </c>
      <c r="X249" s="44">
        <v>2035.0</v>
      </c>
      <c r="Y249" s="44">
        <v>1307.0</v>
      </c>
      <c r="Z249" s="44">
        <v>3988.0</v>
      </c>
      <c r="AA249" s="44">
        <v>2001.0</v>
      </c>
      <c r="AB249" s="44">
        <v>272.0</v>
      </c>
      <c r="AC249" s="44">
        <v>380.0</v>
      </c>
      <c r="AD249" s="44">
        <v>943.0</v>
      </c>
      <c r="AE249" s="44">
        <v>529.0</v>
      </c>
      <c r="AF249" s="44">
        <v>91.0</v>
      </c>
      <c r="AG249" s="44">
        <v>205.0</v>
      </c>
      <c r="AH249" s="44">
        <v>232.0</v>
      </c>
      <c r="AI249" s="44">
        <v>131.0</v>
      </c>
      <c r="AJ249" s="44">
        <v>2629.0</v>
      </c>
      <c r="AK249" s="44">
        <v>2003.0</v>
      </c>
      <c r="AL249" s="44">
        <v>1163.0</v>
      </c>
      <c r="AM249" s="44">
        <v>155.0</v>
      </c>
      <c r="AN249" s="44">
        <v>88.0</v>
      </c>
      <c r="AO249" s="44">
        <v>98.0</v>
      </c>
      <c r="AP249" s="44">
        <v>1717.0</v>
      </c>
      <c r="AQ249" s="44">
        <v>1644.0</v>
      </c>
      <c r="AR249" s="44">
        <v>9.0</v>
      </c>
      <c r="AS249" s="44">
        <v>10.0</v>
      </c>
      <c r="AT249" s="44">
        <v>7.0</v>
      </c>
      <c r="AU249" s="44">
        <v>11.0</v>
      </c>
      <c r="AV249" s="44">
        <v>4.0</v>
      </c>
      <c r="AW249" s="44">
        <v>11.0</v>
      </c>
      <c r="AX249" s="44">
        <v>128.0</v>
      </c>
      <c r="AY249" s="44"/>
      <c r="AZ249" s="44">
        <v>99.0</v>
      </c>
      <c r="BA249" s="44"/>
      <c r="BB249" s="44">
        <v>135.0</v>
      </c>
      <c r="BC249" s="44"/>
      <c r="BD249" s="44">
        <v>18.0</v>
      </c>
      <c r="BE249" s="44"/>
      <c r="BF249" s="44">
        <v>57.0</v>
      </c>
      <c r="BG249" s="44"/>
      <c r="BH249" s="44">
        <v>40.0</v>
      </c>
      <c r="BI249" s="44"/>
      <c r="BJ249" s="44">
        <v>190.0</v>
      </c>
      <c r="BK249" s="44"/>
      <c r="BL249" s="44">
        <v>13.0</v>
      </c>
      <c r="BM249" s="44"/>
      <c r="BN249" s="44">
        <v>100.0</v>
      </c>
      <c r="BO249" s="44"/>
      <c r="BP249" s="44">
        <v>24.0</v>
      </c>
      <c r="BQ249" s="44"/>
      <c r="BR249" s="44">
        <v>67.0</v>
      </c>
      <c r="BS249" s="44"/>
      <c r="BT249" s="44">
        <v>57.0</v>
      </c>
      <c r="BU249" s="44"/>
      <c r="BV249" s="44">
        <v>62.0</v>
      </c>
      <c r="BW249" s="44"/>
      <c r="BX249" s="44">
        <v>83.0</v>
      </c>
      <c r="BY249" s="44"/>
      <c r="BZ249" s="44">
        <v>105.0</v>
      </c>
      <c r="CA249" s="44"/>
      <c r="CB249" s="44">
        <v>61.0</v>
      </c>
      <c r="CC249" s="44"/>
      <c r="CD249" s="44">
        <v>23.0</v>
      </c>
      <c r="CE249" s="44"/>
      <c r="CF249" s="44">
        <v>42.0</v>
      </c>
      <c r="CG249" s="44"/>
      <c r="CH249" s="44">
        <v>85.0</v>
      </c>
      <c r="CI249" s="44"/>
      <c r="CJ249" s="44">
        <v>120.0</v>
      </c>
      <c r="CK249" s="44"/>
      <c r="CL249" s="44">
        <v>80.0</v>
      </c>
      <c r="CM249" s="44"/>
      <c r="CN249" s="44">
        <v>326.0</v>
      </c>
      <c r="CO249" s="44"/>
      <c r="CP249" s="44"/>
      <c r="CQ249" s="44">
        <v>796.0</v>
      </c>
    </row>
    <row r="250" ht="15.75" customHeight="1">
      <c r="A250" s="44">
        <v>9190.0</v>
      </c>
      <c r="B250" s="44" t="s">
        <v>413</v>
      </c>
      <c r="C250" s="44" t="s">
        <v>660</v>
      </c>
      <c r="D250" s="44">
        <v>102661.0</v>
      </c>
      <c r="E250" s="44">
        <v>100654.0</v>
      </c>
      <c r="F250" s="44">
        <v>65600.0</v>
      </c>
      <c r="G250" s="44">
        <v>44488.0</v>
      </c>
      <c r="H250" s="44">
        <v>186.0</v>
      </c>
      <c r="I250" s="44">
        <v>141.0</v>
      </c>
      <c r="J250" s="44">
        <v>65414.0</v>
      </c>
      <c r="K250" s="44">
        <v>44347.0</v>
      </c>
      <c r="L250" s="44">
        <v>26812.0</v>
      </c>
      <c r="M250" s="44">
        <v>17200.0</v>
      </c>
      <c r="N250" s="44">
        <v>5273.0</v>
      </c>
      <c r="O250" s="44">
        <v>7267.0</v>
      </c>
      <c r="P250" s="44">
        <v>11958.0</v>
      </c>
      <c r="Q250" s="44">
        <v>5558.0</v>
      </c>
      <c r="R250" s="44">
        <v>1378.0</v>
      </c>
      <c r="S250" s="44">
        <v>1164.0</v>
      </c>
      <c r="T250" s="44">
        <v>4847.0</v>
      </c>
      <c r="U250" s="44">
        <v>4572.0</v>
      </c>
      <c r="V250" s="44">
        <v>26812.0</v>
      </c>
      <c r="W250" s="44">
        <v>17200.0</v>
      </c>
      <c r="X250" s="44">
        <v>1992.0</v>
      </c>
      <c r="Y250" s="44">
        <v>1338.0</v>
      </c>
      <c r="Z250" s="44">
        <v>3868.0</v>
      </c>
      <c r="AA250" s="44">
        <v>2001.0</v>
      </c>
      <c r="AB250" s="44">
        <v>275.0</v>
      </c>
      <c r="AC250" s="44">
        <v>414.0</v>
      </c>
      <c r="AD250" s="44">
        <v>737.0</v>
      </c>
      <c r="AE250" s="44">
        <v>488.0</v>
      </c>
      <c r="AF250" s="44">
        <v>103.0</v>
      </c>
      <c r="AG250" s="44">
        <v>142.0</v>
      </c>
      <c r="AH250" s="44">
        <v>297.0</v>
      </c>
      <c r="AI250" s="44">
        <v>169.0</v>
      </c>
      <c r="AJ250" s="44">
        <v>3949.0</v>
      </c>
      <c r="AK250" s="44">
        <v>2140.0</v>
      </c>
      <c r="AL250" s="44">
        <v>1046.0</v>
      </c>
      <c r="AM250" s="44">
        <v>128.0</v>
      </c>
      <c r="AN250" s="44">
        <v>50.0</v>
      </c>
      <c r="AO250" s="44">
        <v>114.0</v>
      </c>
      <c r="AP250" s="44">
        <v>997.0</v>
      </c>
      <c r="AQ250" s="44">
        <v>1178.0</v>
      </c>
      <c r="AR250" s="44">
        <v>14.0</v>
      </c>
      <c r="AS250" s="44">
        <v>19.0</v>
      </c>
      <c r="AT250" s="44">
        <v>9.0</v>
      </c>
      <c r="AU250" s="44">
        <v>7.0</v>
      </c>
      <c r="AV250" s="44">
        <v>12.0</v>
      </c>
      <c r="AW250" s="44">
        <v>10.0</v>
      </c>
      <c r="AX250" s="44">
        <v>116.0</v>
      </c>
      <c r="AY250" s="44"/>
      <c r="AZ250" s="44">
        <v>96.0</v>
      </c>
      <c r="BA250" s="44"/>
      <c r="BB250" s="44">
        <v>67.0</v>
      </c>
      <c r="BC250" s="44"/>
      <c r="BD250" s="44">
        <v>39.0</v>
      </c>
      <c r="BE250" s="44"/>
      <c r="BF250" s="44">
        <v>49.0</v>
      </c>
      <c r="BG250" s="44"/>
      <c r="BH250" s="44">
        <v>35.0</v>
      </c>
      <c r="BI250" s="44"/>
      <c r="BJ250" s="44">
        <v>187.0</v>
      </c>
      <c r="BK250" s="44"/>
      <c r="BL250" s="44">
        <v>13.0</v>
      </c>
      <c r="BM250" s="44"/>
      <c r="BN250" s="44">
        <v>78.0</v>
      </c>
      <c r="BO250" s="44"/>
      <c r="BP250" s="44">
        <v>28.0</v>
      </c>
      <c r="BQ250" s="44"/>
      <c r="BR250" s="44">
        <v>45.0</v>
      </c>
      <c r="BS250" s="44"/>
      <c r="BT250" s="44">
        <v>43.0</v>
      </c>
      <c r="BU250" s="44"/>
      <c r="BV250" s="44">
        <v>78.0</v>
      </c>
      <c r="BW250" s="44"/>
      <c r="BX250" s="44">
        <v>105.0</v>
      </c>
      <c r="BY250" s="44"/>
      <c r="BZ250" s="44">
        <v>82.0</v>
      </c>
      <c r="CA250" s="44"/>
      <c r="CB250" s="44">
        <v>46.0</v>
      </c>
      <c r="CC250" s="44"/>
      <c r="CD250" s="44">
        <v>17.0</v>
      </c>
      <c r="CE250" s="44"/>
      <c r="CF250" s="44">
        <v>41.0</v>
      </c>
      <c r="CG250" s="44"/>
      <c r="CH250" s="44">
        <v>82.0</v>
      </c>
      <c r="CI250" s="44"/>
      <c r="CJ250" s="44">
        <v>108.0</v>
      </c>
      <c r="CK250" s="44"/>
      <c r="CL250" s="44">
        <v>65.0</v>
      </c>
      <c r="CM250" s="44"/>
      <c r="CN250" s="44">
        <v>377.0</v>
      </c>
      <c r="CO250" s="44"/>
      <c r="CP250" s="44"/>
      <c r="CQ250" s="44">
        <v>438.0</v>
      </c>
    </row>
    <row r="251" ht="15.75" customHeight="1">
      <c r="A251" s="44">
        <v>9261.0</v>
      </c>
      <c r="B251" s="44" t="s">
        <v>414</v>
      </c>
      <c r="C251" s="44" t="s">
        <v>660</v>
      </c>
      <c r="D251" s="44">
        <v>49256.0</v>
      </c>
      <c r="E251" s="44">
        <v>48822.0</v>
      </c>
      <c r="F251" s="44">
        <v>28802.0</v>
      </c>
      <c r="G251" s="44">
        <v>18488.0</v>
      </c>
      <c r="H251" s="44">
        <v>73.0</v>
      </c>
      <c r="I251" s="44">
        <v>57.0</v>
      </c>
      <c r="J251" s="44">
        <v>28729.0</v>
      </c>
      <c r="K251" s="44">
        <v>18431.0</v>
      </c>
      <c r="L251" s="44">
        <v>11819.0</v>
      </c>
      <c r="M251" s="44">
        <v>7106.0</v>
      </c>
      <c r="N251" s="44">
        <v>2158.0</v>
      </c>
      <c r="O251" s="44">
        <v>3227.0</v>
      </c>
      <c r="P251" s="44">
        <v>5668.0</v>
      </c>
      <c r="Q251" s="44">
        <v>2703.0</v>
      </c>
      <c r="R251" s="44">
        <v>733.0</v>
      </c>
      <c r="S251" s="44">
        <v>660.0</v>
      </c>
      <c r="T251" s="44">
        <v>2552.0</v>
      </c>
      <c r="U251" s="44">
        <v>1525.0</v>
      </c>
      <c r="V251" s="44">
        <v>11819.0</v>
      </c>
      <c r="W251" s="44">
        <v>7106.0</v>
      </c>
      <c r="X251" s="44">
        <v>1139.0</v>
      </c>
      <c r="Y251" s="44">
        <v>621.0</v>
      </c>
      <c r="Z251" s="44">
        <v>1224.0</v>
      </c>
      <c r="AA251" s="44">
        <v>765.0</v>
      </c>
      <c r="AB251" s="44">
        <v>166.0</v>
      </c>
      <c r="AC251" s="44">
        <v>242.0</v>
      </c>
      <c r="AD251" s="44">
        <v>394.0</v>
      </c>
      <c r="AE251" s="44">
        <v>282.0</v>
      </c>
      <c r="AF251" s="44">
        <v>38.0</v>
      </c>
      <c r="AG251" s="44">
        <v>82.0</v>
      </c>
      <c r="AH251" s="44">
        <v>86.0</v>
      </c>
      <c r="AI251" s="44">
        <v>42.0</v>
      </c>
      <c r="AJ251" s="44">
        <v>973.0</v>
      </c>
      <c r="AK251" s="44">
        <v>601.0</v>
      </c>
      <c r="AL251" s="44">
        <v>606.0</v>
      </c>
      <c r="AM251" s="44">
        <v>112.0</v>
      </c>
      <c r="AN251" s="44">
        <v>17.0</v>
      </c>
      <c r="AO251" s="44">
        <v>39.0</v>
      </c>
      <c r="AP251" s="44">
        <v>267.0</v>
      </c>
      <c r="AQ251" s="44">
        <v>254.0</v>
      </c>
      <c r="AR251" s="44">
        <v>13.0</v>
      </c>
      <c r="AS251" s="44">
        <v>16.0</v>
      </c>
      <c r="AT251" s="44">
        <v>11.0</v>
      </c>
      <c r="AU251" s="44">
        <v>7.0</v>
      </c>
      <c r="AV251" s="44">
        <v>5.0</v>
      </c>
      <c r="AW251" s="44">
        <v>4.0</v>
      </c>
      <c r="AX251" s="44">
        <v>45.0</v>
      </c>
      <c r="AY251" s="44"/>
      <c r="AZ251" s="44">
        <v>52.0</v>
      </c>
      <c r="BA251" s="44"/>
      <c r="BB251" s="44">
        <v>30.0</v>
      </c>
      <c r="BC251" s="44"/>
      <c r="BD251" s="44">
        <v>32.0</v>
      </c>
      <c r="BE251" s="44"/>
      <c r="BF251" s="44">
        <v>20.0</v>
      </c>
      <c r="BG251" s="44"/>
      <c r="BH251" s="44">
        <v>13.0</v>
      </c>
      <c r="BI251" s="44"/>
      <c r="BJ251" s="44">
        <v>113.0</v>
      </c>
      <c r="BK251" s="44"/>
      <c r="BL251" s="44">
        <v>7.0</v>
      </c>
      <c r="BM251" s="44"/>
      <c r="BN251" s="44">
        <v>28.0</v>
      </c>
      <c r="BO251" s="44"/>
      <c r="BP251" s="44">
        <v>8.0</v>
      </c>
      <c r="BQ251" s="44"/>
      <c r="BR251" s="44">
        <v>27.0</v>
      </c>
      <c r="BS251" s="44"/>
      <c r="BT251" s="44">
        <v>27.0</v>
      </c>
      <c r="BU251" s="44"/>
      <c r="BV251" s="44">
        <v>25.0</v>
      </c>
      <c r="BW251" s="44"/>
      <c r="BX251" s="44">
        <v>34.0</v>
      </c>
      <c r="BY251" s="44"/>
      <c r="BZ251" s="44">
        <v>31.0</v>
      </c>
      <c r="CA251" s="44"/>
      <c r="CB251" s="44">
        <v>38.0</v>
      </c>
      <c r="CC251" s="44"/>
      <c r="CD251" s="44">
        <v>9.0</v>
      </c>
      <c r="CE251" s="44"/>
      <c r="CF251" s="44">
        <v>30.0</v>
      </c>
      <c r="CG251" s="44"/>
      <c r="CH251" s="44">
        <v>39.0</v>
      </c>
      <c r="CI251" s="44"/>
      <c r="CJ251" s="44">
        <v>44.0</v>
      </c>
      <c r="CK251" s="44"/>
      <c r="CL251" s="44">
        <v>34.0</v>
      </c>
      <c r="CM251" s="44"/>
      <c r="CN251" s="44">
        <v>174.0</v>
      </c>
      <c r="CO251" s="44"/>
      <c r="CP251" s="44"/>
      <c r="CQ251" s="44">
        <v>143.0</v>
      </c>
    </row>
    <row r="252" ht="15.75" customHeight="1">
      <c r="A252" s="44">
        <v>9262.0</v>
      </c>
      <c r="B252" s="44" t="s">
        <v>415</v>
      </c>
      <c r="C252" s="44" t="s">
        <v>660</v>
      </c>
      <c r="D252" s="44">
        <v>38257.0</v>
      </c>
      <c r="E252" s="44">
        <v>38468.0</v>
      </c>
      <c r="F252" s="44">
        <v>22466.0</v>
      </c>
      <c r="G252" s="44">
        <v>14490.0</v>
      </c>
      <c r="H252" s="44">
        <v>55.0</v>
      </c>
      <c r="I252" s="44">
        <v>48.0</v>
      </c>
      <c r="J252" s="44">
        <v>22411.0</v>
      </c>
      <c r="K252" s="44">
        <v>14442.0</v>
      </c>
      <c r="L252" s="44">
        <v>9307.0</v>
      </c>
      <c r="M252" s="44">
        <v>5403.0</v>
      </c>
      <c r="N252" s="44">
        <v>1932.0</v>
      </c>
      <c r="O252" s="44">
        <v>2963.0</v>
      </c>
      <c r="P252" s="44">
        <v>4524.0</v>
      </c>
      <c r="Q252" s="44">
        <v>1980.0</v>
      </c>
      <c r="R252" s="44">
        <v>614.0</v>
      </c>
      <c r="S252" s="44">
        <v>613.0</v>
      </c>
      <c r="T252" s="44">
        <v>1824.0</v>
      </c>
      <c r="U252" s="44">
        <v>1156.0</v>
      </c>
      <c r="V252" s="44">
        <v>9307.0</v>
      </c>
      <c r="W252" s="44">
        <v>5403.0</v>
      </c>
      <c r="X252" s="44">
        <v>806.0</v>
      </c>
      <c r="Y252" s="44">
        <v>596.0</v>
      </c>
      <c r="Z252" s="44">
        <v>402.0</v>
      </c>
      <c r="AA252" s="44">
        <v>265.0</v>
      </c>
      <c r="AB252" s="44">
        <v>106.0</v>
      </c>
      <c r="AC252" s="44">
        <v>202.0</v>
      </c>
      <c r="AD252" s="44">
        <v>255.0</v>
      </c>
      <c r="AE252" s="44">
        <v>158.0</v>
      </c>
      <c r="AF252" s="44">
        <v>19.0</v>
      </c>
      <c r="AG252" s="44">
        <v>67.0</v>
      </c>
      <c r="AH252" s="44">
        <v>58.0</v>
      </c>
      <c r="AI252" s="44">
        <v>35.0</v>
      </c>
      <c r="AJ252" s="44">
        <v>997.0</v>
      </c>
      <c r="AK252" s="44">
        <v>653.0</v>
      </c>
      <c r="AL252" s="44">
        <v>494.0</v>
      </c>
      <c r="AM252" s="44">
        <v>92.0</v>
      </c>
      <c r="AN252" s="44">
        <v>16.0</v>
      </c>
      <c r="AO252" s="44">
        <v>17.0</v>
      </c>
      <c r="AP252" s="44">
        <v>201.0</v>
      </c>
      <c r="AQ252" s="44">
        <v>130.0</v>
      </c>
      <c r="AR252" s="44">
        <v>2.0</v>
      </c>
      <c r="AS252" s="44">
        <v>6.0</v>
      </c>
      <c r="AT252" s="44">
        <v>0.0</v>
      </c>
      <c r="AU252" s="44">
        <v>6.0</v>
      </c>
      <c r="AV252" s="44">
        <v>4.0</v>
      </c>
      <c r="AW252" s="44">
        <v>3.0</v>
      </c>
      <c r="AX252" s="44">
        <v>26.0</v>
      </c>
      <c r="AY252" s="44"/>
      <c r="AZ252" s="44">
        <v>32.0</v>
      </c>
      <c r="BA252" s="44"/>
      <c r="BB252" s="44">
        <v>26.0</v>
      </c>
      <c r="BC252" s="44"/>
      <c r="BD252" s="44">
        <v>6.0</v>
      </c>
      <c r="BE252" s="44"/>
      <c r="BF252" s="44">
        <v>19.0</v>
      </c>
      <c r="BG252" s="44"/>
      <c r="BH252" s="44">
        <v>8.0</v>
      </c>
      <c r="BI252" s="44"/>
      <c r="BJ252" s="44">
        <v>79.0</v>
      </c>
      <c r="BK252" s="44"/>
      <c r="BL252" s="44">
        <v>4.0</v>
      </c>
      <c r="BM252" s="44"/>
      <c r="BN252" s="44">
        <v>22.0</v>
      </c>
      <c r="BO252" s="44"/>
      <c r="BP252" s="44">
        <v>7.0</v>
      </c>
      <c r="BQ252" s="44"/>
      <c r="BR252" s="44">
        <v>15.0</v>
      </c>
      <c r="BS252" s="44"/>
      <c r="BT252" s="44">
        <v>9.0</v>
      </c>
      <c r="BU252" s="44"/>
      <c r="BV252" s="44">
        <v>14.0</v>
      </c>
      <c r="BW252" s="44"/>
      <c r="BX252" s="44">
        <v>19.0</v>
      </c>
      <c r="BY252" s="44"/>
      <c r="BZ252" s="44">
        <v>35.0</v>
      </c>
      <c r="CA252" s="44"/>
      <c r="CB252" s="44">
        <v>15.0</v>
      </c>
      <c r="CC252" s="44"/>
      <c r="CD252" s="44">
        <v>9.0</v>
      </c>
      <c r="CE252" s="44"/>
      <c r="CF252" s="44">
        <v>27.0</v>
      </c>
      <c r="CG252" s="44"/>
      <c r="CH252" s="44">
        <v>38.0</v>
      </c>
      <c r="CI252" s="44"/>
      <c r="CJ252" s="44">
        <v>25.0</v>
      </c>
      <c r="CK252" s="44"/>
      <c r="CL252" s="44">
        <v>19.0</v>
      </c>
      <c r="CM252" s="44"/>
      <c r="CN252" s="44">
        <v>396.0</v>
      </c>
      <c r="CO252" s="44"/>
      <c r="CP252" s="44"/>
      <c r="CQ252" s="44">
        <v>97.0</v>
      </c>
    </row>
    <row r="253" ht="15.75" customHeight="1">
      <c r="A253" s="44">
        <v>9263.0</v>
      </c>
      <c r="B253" s="44" t="s">
        <v>416</v>
      </c>
      <c r="C253" s="44" t="s">
        <v>660</v>
      </c>
      <c r="D253" s="44">
        <v>34121.0</v>
      </c>
      <c r="E253" s="44">
        <v>34667.0</v>
      </c>
      <c r="F253" s="44">
        <v>17101.0</v>
      </c>
      <c r="G253" s="44">
        <v>11029.0</v>
      </c>
      <c r="H253" s="44">
        <v>68.0</v>
      </c>
      <c r="I253" s="44">
        <v>51.0</v>
      </c>
      <c r="J253" s="44">
        <v>17033.0</v>
      </c>
      <c r="K253" s="44">
        <v>10978.0</v>
      </c>
      <c r="L253" s="44">
        <v>8669.0</v>
      </c>
      <c r="M253" s="44">
        <v>5450.0</v>
      </c>
      <c r="N253" s="44">
        <v>1132.0</v>
      </c>
      <c r="O253" s="44">
        <v>1796.0</v>
      </c>
      <c r="P253" s="44">
        <v>1981.0</v>
      </c>
      <c r="Q253" s="44">
        <v>725.0</v>
      </c>
      <c r="R253" s="44">
        <v>410.0</v>
      </c>
      <c r="S253" s="44">
        <v>321.0</v>
      </c>
      <c r="T253" s="44">
        <v>1993.0</v>
      </c>
      <c r="U253" s="44">
        <v>804.0</v>
      </c>
      <c r="V253" s="44">
        <v>8669.0</v>
      </c>
      <c r="W253" s="44">
        <v>5450.0</v>
      </c>
      <c r="X253" s="44">
        <v>408.0</v>
      </c>
      <c r="Y253" s="44">
        <v>280.0</v>
      </c>
      <c r="Z253" s="44">
        <v>619.0</v>
      </c>
      <c r="AA253" s="44">
        <v>308.0</v>
      </c>
      <c r="AB253" s="44">
        <v>81.0</v>
      </c>
      <c r="AC253" s="44">
        <v>87.0</v>
      </c>
      <c r="AD253" s="44">
        <v>201.0</v>
      </c>
      <c r="AE253" s="44">
        <v>121.0</v>
      </c>
      <c r="AF253" s="44">
        <v>39.0</v>
      </c>
      <c r="AG253" s="44">
        <v>143.0</v>
      </c>
      <c r="AH253" s="44">
        <v>56.0</v>
      </c>
      <c r="AI253" s="44">
        <v>20.0</v>
      </c>
      <c r="AJ253" s="44">
        <v>631.0</v>
      </c>
      <c r="AK253" s="44">
        <v>547.0</v>
      </c>
      <c r="AL253" s="44">
        <v>276.0</v>
      </c>
      <c r="AM253" s="44">
        <v>41.0</v>
      </c>
      <c r="AN253" s="44">
        <v>23.0</v>
      </c>
      <c r="AO253" s="44">
        <v>38.0</v>
      </c>
      <c r="AP253" s="44">
        <v>163.0</v>
      </c>
      <c r="AQ253" s="44">
        <v>179.0</v>
      </c>
      <c r="AR253" s="44">
        <v>1.0</v>
      </c>
      <c r="AS253" s="44">
        <v>4.0</v>
      </c>
      <c r="AT253" s="44">
        <v>7.0</v>
      </c>
      <c r="AU253" s="44">
        <v>7.0</v>
      </c>
      <c r="AV253" s="44">
        <v>2.0</v>
      </c>
      <c r="AW253" s="44">
        <v>6.0</v>
      </c>
      <c r="AX253" s="44">
        <v>28.0</v>
      </c>
      <c r="AY253" s="44"/>
      <c r="AZ253" s="44">
        <v>23.0</v>
      </c>
      <c r="BA253" s="44"/>
      <c r="BB253" s="44">
        <v>10.0</v>
      </c>
      <c r="BC253" s="44"/>
      <c r="BD253" s="44">
        <v>8.0</v>
      </c>
      <c r="BE253" s="44"/>
      <c r="BF253" s="44">
        <v>8.0</v>
      </c>
      <c r="BG253" s="44"/>
      <c r="BH253" s="44">
        <v>6.0</v>
      </c>
      <c r="BI253" s="44"/>
      <c r="BJ253" s="44">
        <v>34.0</v>
      </c>
      <c r="BK253" s="44"/>
      <c r="BL253" s="44">
        <v>2.0</v>
      </c>
      <c r="BM253" s="44"/>
      <c r="BN253" s="44">
        <v>15.0</v>
      </c>
      <c r="BO253" s="44"/>
      <c r="BP253" s="44">
        <v>5.0</v>
      </c>
      <c r="BQ253" s="44"/>
      <c r="BR253" s="44">
        <v>12.0</v>
      </c>
      <c r="BS253" s="44"/>
      <c r="BT253" s="44">
        <v>13.0</v>
      </c>
      <c r="BU253" s="44"/>
      <c r="BV253" s="44">
        <v>14.0</v>
      </c>
      <c r="BW253" s="44"/>
      <c r="BX253" s="44">
        <v>13.0</v>
      </c>
      <c r="BY253" s="44"/>
      <c r="BZ253" s="44">
        <v>11.0</v>
      </c>
      <c r="CA253" s="44"/>
      <c r="CB253" s="44">
        <v>10.0</v>
      </c>
      <c r="CC253" s="44"/>
      <c r="CD253" s="44">
        <v>3.0</v>
      </c>
      <c r="CE253" s="44"/>
      <c r="CF253" s="44">
        <v>4.0</v>
      </c>
      <c r="CG253" s="44"/>
      <c r="CH253" s="44">
        <v>12.0</v>
      </c>
      <c r="CI253" s="44"/>
      <c r="CJ253" s="44">
        <v>26.0</v>
      </c>
      <c r="CK253" s="44"/>
      <c r="CL253" s="44">
        <v>22.0</v>
      </c>
      <c r="CM253" s="44"/>
      <c r="CN253" s="44">
        <v>62.0</v>
      </c>
      <c r="CO253" s="44"/>
      <c r="CP253" s="44"/>
      <c r="CQ253" s="44">
        <v>101.0</v>
      </c>
    </row>
    <row r="254" ht="15.75" customHeight="1">
      <c r="A254" s="44">
        <v>9271.0</v>
      </c>
      <c r="B254" s="44" t="s">
        <v>417</v>
      </c>
      <c r="C254" s="44" t="s">
        <v>660</v>
      </c>
      <c r="D254" s="44">
        <v>91964.0</v>
      </c>
      <c r="E254" s="44">
        <v>91418.0</v>
      </c>
      <c r="F254" s="44">
        <v>47103.0</v>
      </c>
      <c r="G254" s="44">
        <v>27570.0</v>
      </c>
      <c r="H254" s="44">
        <v>109.0</v>
      </c>
      <c r="I254" s="44">
        <v>93.0</v>
      </c>
      <c r="J254" s="44">
        <v>46994.0</v>
      </c>
      <c r="K254" s="44">
        <v>27477.0</v>
      </c>
      <c r="L254" s="44">
        <v>25300.0</v>
      </c>
      <c r="M254" s="44">
        <v>14167.0</v>
      </c>
      <c r="N254" s="44">
        <v>2907.0</v>
      </c>
      <c r="O254" s="44">
        <v>3849.0</v>
      </c>
      <c r="P254" s="44">
        <v>4657.0</v>
      </c>
      <c r="Q254" s="44">
        <v>1757.0</v>
      </c>
      <c r="R254" s="44">
        <v>735.0</v>
      </c>
      <c r="S254" s="44">
        <v>669.0</v>
      </c>
      <c r="T254" s="44">
        <v>5359.0</v>
      </c>
      <c r="U254" s="44">
        <v>2348.0</v>
      </c>
      <c r="V254" s="44">
        <v>25300.0</v>
      </c>
      <c r="W254" s="44">
        <v>14167.0</v>
      </c>
      <c r="X254" s="44">
        <v>1062.0</v>
      </c>
      <c r="Y254" s="44">
        <v>531.0</v>
      </c>
      <c r="Z254" s="44">
        <v>2522.0</v>
      </c>
      <c r="AA254" s="44">
        <v>1692.0</v>
      </c>
      <c r="AB254" s="44">
        <v>188.0</v>
      </c>
      <c r="AC254" s="44">
        <v>187.0</v>
      </c>
      <c r="AD254" s="44">
        <v>481.0</v>
      </c>
      <c r="AE254" s="44">
        <v>300.0</v>
      </c>
      <c r="AF254" s="44">
        <v>72.0</v>
      </c>
      <c r="AG254" s="44">
        <v>245.0</v>
      </c>
      <c r="AH254" s="44">
        <v>145.0</v>
      </c>
      <c r="AI254" s="44">
        <v>75.0</v>
      </c>
      <c r="AJ254" s="44">
        <v>1212.0</v>
      </c>
      <c r="AK254" s="44">
        <v>714.0</v>
      </c>
      <c r="AL254" s="44">
        <v>547.0</v>
      </c>
      <c r="AM254" s="44">
        <v>70.0</v>
      </c>
      <c r="AN254" s="44">
        <v>51.0</v>
      </c>
      <c r="AO254" s="44">
        <v>69.0</v>
      </c>
      <c r="AP254" s="44">
        <v>789.0</v>
      </c>
      <c r="AQ254" s="44">
        <v>488.0</v>
      </c>
      <c r="AR254" s="44">
        <v>7.0</v>
      </c>
      <c r="AS254" s="44">
        <v>5.0</v>
      </c>
      <c r="AT254" s="44">
        <v>3.0</v>
      </c>
      <c r="AU254" s="44">
        <v>7.0</v>
      </c>
      <c r="AV254" s="44">
        <v>4.0</v>
      </c>
      <c r="AW254" s="44">
        <v>2.0</v>
      </c>
      <c r="AX254" s="44">
        <v>78.0</v>
      </c>
      <c r="AY254" s="44"/>
      <c r="AZ254" s="44">
        <v>62.0</v>
      </c>
      <c r="BA254" s="44"/>
      <c r="BB254" s="44">
        <v>22.0</v>
      </c>
      <c r="BC254" s="44"/>
      <c r="BD254" s="44">
        <v>26.0</v>
      </c>
      <c r="BE254" s="44"/>
      <c r="BF254" s="44">
        <v>20.0</v>
      </c>
      <c r="BG254" s="44"/>
      <c r="BH254" s="44">
        <v>17.0</v>
      </c>
      <c r="BI254" s="44"/>
      <c r="BJ254" s="44">
        <v>77.0</v>
      </c>
      <c r="BK254" s="44"/>
      <c r="BL254" s="44">
        <v>18.0</v>
      </c>
      <c r="BM254" s="44"/>
      <c r="BN254" s="44">
        <v>42.0</v>
      </c>
      <c r="BO254" s="44"/>
      <c r="BP254" s="44">
        <v>31.0</v>
      </c>
      <c r="BQ254" s="44"/>
      <c r="BR254" s="44">
        <v>33.0</v>
      </c>
      <c r="BS254" s="44"/>
      <c r="BT254" s="44">
        <v>25.0</v>
      </c>
      <c r="BU254" s="44"/>
      <c r="BV254" s="44">
        <v>44.0</v>
      </c>
      <c r="BW254" s="44"/>
      <c r="BX254" s="44">
        <v>35.0</v>
      </c>
      <c r="BY254" s="44"/>
      <c r="BZ254" s="44">
        <v>85.0</v>
      </c>
      <c r="CA254" s="44"/>
      <c r="CB254" s="44">
        <v>18.0</v>
      </c>
      <c r="CC254" s="44"/>
      <c r="CD254" s="44">
        <v>6.0</v>
      </c>
      <c r="CE254" s="44"/>
      <c r="CF254" s="44">
        <v>20.0</v>
      </c>
      <c r="CG254" s="44"/>
      <c r="CH254" s="44">
        <v>38.0</v>
      </c>
      <c r="CI254" s="44"/>
      <c r="CJ254" s="44">
        <v>75.0</v>
      </c>
      <c r="CK254" s="44"/>
      <c r="CL254" s="44">
        <v>53.0</v>
      </c>
      <c r="CM254" s="44"/>
      <c r="CN254" s="44">
        <v>128.0</v>
      </c>
      <c r="CO254" s="44"/>
      <c r="CP254" s="44"/>
      <c r="CQ254" s="44">
        <v>302.0</v>
      </c>
    </row>
    <row r="255" ht="15.75" customHeight="1">
      <c r="A255" s="44">
        <v>9272.0</v>
      </c>
      <c r="B255" s="44" t="s">
        <v>418</v>
      </c>
      <c r="C255" s="44" t="s">
        <v>660</v>
      </c>
      <c r="D255" s="44">
        <v>63757.0</v>
      </c>
      <c r="E255" s="44">
        <v>63709.0</v>
      </c>
      <c r="F255" s="44">
        <v>31715.0</v>
      </c>
      <c r="G255" s="44">
        <v>16875.0</v>
      </c>
      <c r="H255" s="44">
        <v>76.0</v>
      </c>
      <c r="I255" s="44">
        <v>58.0</v>
      </c>
      <c r="J255" s="44">
        <v>31639.0</v>
      </c>
      <c r="K255" s="44">
        <v>16817.0</v>
      </c>
      <c r="L255" s="44">
        <v>18113.0</v>
      </c>
      <c r="M255" s="44">
        <v>8815.0</v>
      </c>
      <c r="N255" s="44">
        <v>1842.0</v>
      </c>
      <c r="O255" s="44">
        <v>2504.0</v>
      </c>
      <c r="P255" s="44">
        <v>2446.0</v>
      </c>
      <c r="Q255" s="44">
        <v>983.0</v>
      </c>
      <c r="R255" s="44">
        <v>448.0</v>
      </c>
      <c r="S255" s="44">
        <v>380.0</v>
      </c>
      <c r="T255" s="44">
        <v>3627.0</v>
      </c>
      <c r="U255" s="44">
        <v>1235.0</v>
      </c>
      <c r="V255" s="44">
        <v>18113.0</v>
      </c>
      <c r="W255" s="44">
        <v>8815.0</v>
      </c>
      <c r="X255" s="44">
        <v>571.0</v>
      </c>
      <c r="Y255" s="44">
        <v>289.0</v>
      </c>
      <c r="Z255" s="44">
        <v>1660.0</v>
      </c>
      <c r="AA255" s="44">
        <v>896.0</v>
      </c>
      <c r="AB255" s="44">
        <v>89.0</v>
      </c>
      <c r="AC255" s="44">
        <v>101.0</v>
      </c>
      <c r="AD255" s="44">
        <v>282.0</v>
      </c>
      <c r="AE255" s="44">
        <v>158.0</v>
      </c>
      <c r="AF255" s="44">
        <v>47.0</v>
      </c>
      <c r="AG255" s="44">
        <v>157.0</v>
      </c>
      <c r="AH255" s="44">
        <v>65.0</v>
      </c>
      <c r="AI255" s="44">
        <v>38.0</v>
      </c>
      <c r="AJ255" s="44">
        <v>889.0</v>
      </c>
      <c r="AK255" s="44">
        <v>438.0</v>
      </c>
      <c r="AL255" s="44">
        <v>245.0</v>
      </c>
      <c r="AM255" s="44">
        <v>38.0</v>
      </c>
      <c r="AN255" s="44">
        <v>24.0</v>
      </c>
      <c r="AO255" s="44">
        <v>37.0</v>
      </c>
      <c r="AP255" s="44">
        <v>711.0</v>
      </c>
      <c r="AQ255" s="44">
        <v>566.0</v>
      </c>
      <c r="AR255" s="44">
        <v>6.0</v>
      </c>
      <c r="AS255" s="44">
        <v>7.0</v>
      </c>
      <c r="AT255" s="44">
        <v>2.0</v>
      </c>
      <c r="AU255" s="44">
        <v>4.0</v>
      </c>
      <c r="AV255" s="44">
        <v>1.0</v>
      </c>
      <c r="AW255" s="44">
        <v>3.0</v>
      </c>
      <c r="AX255" s="44">
        <v>55.0</v>
      </c>
      <c r="AY255" s="44"/>
      <c r="AZ255" s="44">
        <v>40.0</v>
      </c>
      <c r="BA255" s="44"/>
      <c r="BB255" s="44">
        <v>9.0</v>
      </c>
      <c r="BC255" s="44"/>
      <c r="BD255" s="44">
        <v>2.0</v>
      </c>
      <c r="BE255" s="44"/>
      <c r="BF255" s="44">
        <v>12.0</v>
      </c>
      <c r="BG255" s="44"/>
      <c r="BH255" s="44">
        <v>11.0</v>
      </c>
      <c r="BI255" s="44"/>
      <c r="BJ255" s="44">
        <v>57.0</v>
      </c>
      <c r="BK255" s="44"/>
      <c r="BL255" s="44">
        <v>8.0</v>
      </c>
      <c r="BM255" s="44"/>
      <c r="BN255" s="44">
        <v>24.0</v>
      </c>
      <c r="BO255" s="44"/>
      <c r="BP255" s="44">
        <v>15.0</v>
      </c>
      <c r="BQ255" s="44"/>
      <c r="BR255" s="44">
        <v>13.0</v>
      </c>
      <c r="BS255" s="44"/>
      <c r="BT255" s="44">
        <v>16.0</v>
      </c>
      <c r="BU255" s="44"/>
      <c r="BV255" s="44">
        <v>20.0</v>
      </c>
      <c r="BW255" s="44"/>
      <c r="BX255" s="44">
        <v>25.0</v>
      </c>
      <c r="BY255" s="44"/>
      <c r="BZ255" s="44">
        <v>43.0</v>
      </c>
      <c r="CA255" s="44"/>
      <c r="CB255" s="44">
        <v>10.0</v>
      </c>
      <c r="CC255" s="44"/>
      <c r="CD255" s="44">
        <v>7.0</v>
      </c>
      <c r="CE255" s="44"/>
      <c r="CF255" s="44">
        <v>9.0</v>
      </c>
      <c r="CG255" s="44"/>
      <c r="CH255" s="44">
        <v>40.0</v>
      </c>
      <c r="CI255" s="44"/>
      <c r="CJ255" s="44">
        <v>47.0</v>
      </c>
      <c r="CK255" s="44"/>
      <c r="CL255" s="44">
        <v>40.0</v>
      </c>
      <c r="CM255" s="44"/>
      <c r="CN255" s="44">
        <v>68.0</v>
      </c>
      <c r="CO255" s="44"/>
      <c r="CP255" s="44"/>
      <c r="CQ255" s="44">
        <v>168.0</v>
      </c>
    </row>
    <row r="256" ht="15.75" customHeight="1">
      <c r="A256" s="44">
        <v>9273.0</v>
      </c>
      <c r="B256" s="44" t="s">
        <v>419</v>
      </c>
      <c r="C256" s="44" t="s">
        <v>660</v>
      </c>
      <c r="D256" s="44">
        <v>88551.0</v>
      </c>
      <c r="E256" s="44">
        <v>87352.0</v>
      </c>
      <c r="F256" s="44">
        <v>53127.0</v>
      </c>
      <c r="G256" s="44">
        <v>32825.0</v>
      </c>
      <c r="H256" s="44">
        <v>136.0</v>
      </c>
      <c r="I256" s="44">
        <v>108.0</v>
      </c>
      <c r="J256" s="44">
        <v>52991.0</v>
      </c>
      <c r="K256" s="44">
        <v>32717.0</v>
      </c>
      <c r="L256" s="44">
        <v>29891.0</v>
      </c>
      <c r="M256" s="44">
        <v>17119.0</v>
      </c>
      <c r="N256" s="44">
        <v>3150.0</v>
      </c>
      <c r="O256" s="44">
        <v>5161.0</v>
      </c>
      <c r="P256" s="44">
        <v>5521.0</v>
      </c>
      <c r="Q256" s="44">
        <v>2388.0</v>
      </c>
      <c r="R256" s="44">
        <v>814.0</v>
      </c>
      <c r="S256" s="44">
        <v>647.0</v>
      </c>
      <c r="T256" s="44">
        <v>4731.0</v>
      </c>
      <c r="U256" s="44">
        <v>2022.0</v>
      </c>
      <c r="V256" s="44">
        <v>29891.0</v>
      </c>
      <c r="W256" s="44">
        <v>17119.0</v>
      </c>
      <c r="X256" s="44">
        <v>1028.0</v>
      </c>
      <c r="Y256" s="44">
        <v>591.0</v>
      </c>
      <c r="Z256" s="44">
        <v>2382.0</v>
      </c>
      <c r="AA256" s="44">
        <v>1398.0</v>
      </c>
      <c r="AB256" s="44">
        <v>216.0</v>
      </c>
      <c r="AC256" s="44">
        <v>273.0</v>
      </c>
      <c r="AD256" s="44">
        <v>570.0</v>
      </c>
      <c r="AE256" s="44">
        <v>304.0</v>
      </c>
      <c r="AF256" s="44">
        <v>96.0</v>
      </c>
      <c r="AG256" s="44">
        <v>246.0</v>
      </c>
      <c r="AH256" s="44">
        <v>126.0</v>
      </c>
      <c r="AI256" s="44">
        <v>89.0</v>
      </c>
      <c r="AJ256" s="44">
        <v>1863.0</v>
      </c>
      <c r="AK256" s="44">
        <v>1332.0</v>
      </c>
      <c r="AL256" s="44">
        <v>658.0</v>
      </c>
      <c r="AM256" s="44">
        <v>77.0</v>
      </c>
      <c r="AN256" s="44">
        <v>49.0</v>
      </c>
      <c r="AO256" s="44">
        <v>55.0</v>
      </c>
      <c r="AP256" s="44">
        <v>771.0</v>
      </c>
      <c r="AQ256" s="44">
        <v>746.0</v>
      </c>
      <c r="AR256" s="44">
        <v>7.0</v>
      </c>
      <c r="AS256" s="44">
        <v>16.0</v>
      </c>
      <c r="AT256" s="44">
        <v>10.0</v>
      </c>
      <c r="AU256" s="44">
        <v>3.0</v>
      </c>
      <c r="AV256" s="44">
        <v>4.0</v>
      </c>
      <c r="AW256" s="44">
        <v>6.0</v>
      </c>
      <c r="AX256" s="44">
        <v>89.0</v>
      </c>
      <c r="AY256" s="44"/>
      <c r="AZ256" s="44">
        <v>59.0</v>
      </c>
      <c r="BA256" s="44"/>
      <c r="BB256" s="44">
        <v>35.0</v>
      </c>
      <c r="BC256" s="44"/>
      <c r="BD256" s="44">
        <v>42.0</v>
      </c>
      <c r="BE256" s="44"/>
      <c r="BF256" s="44">
        <v>30.0</v>
      </c>
      <c r="BG256" s="44"/>
      <c r="BH256" s="44">
        <v>19.0</v>
      </c>
      <c r="BI256" s="44"/>
      <c r="BJ256" s="44">
        <v>115.0</v>
      </c>
      <c r="BK256" s="44"/>
      <c r="BL256" s="44">
        <v>23.0</v>
      </c>
      <c r="BM256" s="44"/>
      <c r="BN256" s="44">
        <v>50.0</v>
      </c>
      <c r="BO256" s="44"/>
      <c r="BP256" s="44">
        <v>28.0</v>
      </c>
      <c r="BQ256" s="44"/>
      <c r="BR256" s="44">
        <v>35.0</v>
      </c>
      <c r="BS256" s="44"/>
      <c r="BT256" s="44">
        <v>33.0</v>
      </c>
      <c r="BU256" s="44"/>
      <c r="BV256" s="44">
        <v>56.0</v>
      </c>
      <c r="BW256" s="44"/>
      <c r="BX256" s="44">
        <v>50.0</v>
      </c>
      <c r="BY256" s="44"/>
      <c r="BZ256" s="44">
        <v>42.0</v>
      </c>
      <c r="CA256" s="44"/>
      <c r="CB256" s="44">
        <v>26.0</v>
      </c>
      <c r="CC256" s="44"/>
      <c r="CD256" s="44">
        <v>14.0</v>
      </c>
      <c r="CE256" s="44"/>
      <c r="CF256" s="44">
        <v>21.0</v>
      </c>
      <c r="CG256" s="44"/>
      <c r="CH256" s="44">
        <v>51.0</v>
      </c>
      <c r="CI256" s="44"/>
      <c r="CJ256" s="44">
        <v>84.0</v>
      </c>
      <c r="CK256" s="44"/>
      <c r="CL256" s="44">
        <v>47.0</v>
      </c>
      <c r="CM256" s="44"/>
      <c r="CN256" s="44">
        <v>155.0</v>
      </c>
      <c r="CO256" s="44"/>
      <c r="CP256" s="44"/>
      <c r="CQ256" s="44">
        <v>244.0</v>
      </c>
    </row>
    <row r="257" ht="15.75" customHeight="1">
      <c r="A257" s="44">
        <v>9274.0</v>
      </c>
      <c r="B257" s="44" t="s">
        <v>420</v>
      </c>
      <c r="C257" s="44" t="s">
        <v>660</v>
      </c>
      <c r="D257" s="44">
        <v>118913.0</v>
      </c>
      <c r="E257" s="44">
        <v>116297.0</v>
      </c>
      <c r="F257" s="44">
        <v>73247.0</v>
      </c>
      <c r="G257" s="44">
        <v>46391.0</v>
      </c>
      <c r="H257" s="44">
        <v>176.0</v>
      </c>
      <c r="I257" s="44">
        <v>127.0</v>
      </c>
      <c r="J257" s="44">
        <v>73071.0</v>
      </c>
      <c r="K257" s="44">
        <v>46264.0</v>
      </c>
      <c r="L257" s="44">
        <v>37043.0</v>
      </c>
      <c r="M257" s="44">
        <v>22077.0</v>
      </c>
      <c r="N257" s="44">
        <v>3965.0</v>
      </c>
      <c r="O257" s="44">
        <v>5951.0</v>
      </c>
      <c r="P257" s="44">
        <v>8644.0</v>
      </c>
      <c r="Q257" s="44">
        <v>4330.0</v>
      </c>
      <c r="R257" s="44">
        <v>1086.0</v>
      </c>
      <c r="S257" s="44">
        <v>888.0</v>
      </c>
      <c r="T257" s="44">
        <v>7140.0</v>
      </c>
      <c r="U257" s="44">
        <v>2885.0</v>
      </c>
      <c r="V257" s="44">
        <v>37043.0</v>
      </c>
      <c r="W257" s="44">
        <v>22077.0</v>
      </c>
      <c r="X257" s="44">
        <v>1882.0</v>
      </c>
      <c r="Y257" s="44">
        <v>1017.0</v>
      </c>
      <c r="Z257" s="44">
        <v>5926.0</v>
      </c>
      <c r="AA257" s="44">
        <v>4593.0</v>
      </c>
      <c r="AB257" s="44">
        <v>300.0</v>
      </c>
      <c r="AC257" s="44">
        <v>431.0</v>
      </c>
      <c r="AD257" s="44">
        <v>864.0</v>
      </c>
      <c r="AE257" s="44">
        <v>486.0</v>
      </c>
      <c r="AF257" s="44">
        <v>82.0</v>
      </c>
      <c r="AG257" s="44">
        <v>223.0</v>
      </c>
      <c r="AH257" s="44">
        <v>239.0</v>
      </c>
      <c r="AI257" s="44">
        <v>128.0</v>
      </c>
      <c r="AJ257" s="44">
        <v>2337.0</v>
      </c>
      <c r="AK257" s="44">
        <v>1577.0</v>
      </c>
      <c r="AL257" s="44">
        <v>872.0</v>
      </c>
      <c r="AM257" s="44">
        <v>130.0</v>
      </c>
      <c r="AN257" s="44">
        <v>62.0</v>
      </c>
      <c r="AO257" s="44">
        <v>78.0</v>
      </c>
      <c r="AP257" s="44">
        <v>1038.0</v>
      </c>
      <c r="AQ257" s="44">
        <v>1030.0</v>
      </c>
      <c r="AR257" s="44">
        <v>9.0</v>
      </c>
      <c r="AS257" s="44">
        <v>13.0</v>
      </c>
      <c r="AT257" s="44">
        <v>6.0</v>
      </c>
      <c r="AU257" s="44">
        <v>5.0</v>
      </c>
      <c r="AV257" s="44">
        <v>3.0</v>
      </c>
      <c r="AW257" s="44">
        <v>11.0</v>
      </c>
      <c r="AX257" s="44">
        <v>125.0</v>
      </c>
      <c r="AY257" s="44"/>
      <c r="AZ257" s="44">
        <v>75.0</v>
      </c>
      <c r="BA257" s="44"/>
      <c r="BB257" s="44">
        <v>75.0</v>
      </c>
      <c r="BC257" s="44"/>
      <c r="BD257" s="44">
        <v>27.0</v>
      </c>
      <c r="BE257" s="44"/>
      <c r="BF257" s="44">
        <v>38.0</v>
      </c>
      <c r="BG257" s="44"/>
      <c r="BH257" s="44">
        <v>34.0</v>
      </c>
      <c r="BI257" s="44"/>
      <c r="BJ257" s="44">
        <v>131.0</v>
      </c>
      <c r="BK257" s="44"/>
      <c r="BL257" s="44">
        <v>18.0</v>
      </c>
      <c r="BM257" s="44"/>
      <c r="BN257" s="44">
        <v>76.0</v>
      </c>
      <c r="BO257" s="44"/>
      <c r="BP257" s="44">
        <v>28.0</v>
      </c>
      <c r="BQ257" s="44"/>
      <c r="BR257" s="44">
        <v>72.0</v>
      </c>
      <c r="BS257" s="44"/>
      <c r="BT257" s="44">
        <v>36.0</v>
      </c>
      <c r="BU257" s="44"/>
      <c r="BV257" s="44">
        <v>66.0</v>
      </c>
      <c r="BW257" s="44"/>
      <c r="BX257" s="44">
        <v>64.0</v>
      </c>
      <c r="BY257" s="44"/>
      <c r="BZ257" s="44">
        <v>64.0</v>
      </c>
      <c r="CA257" s="44"/>
      <c r="CB257" s="44">
        <v>47.0</v>
      </c>
      <c r="CC257" s="44"/>
      <c r="CD257" s="44">
        <v>12.0</v>
      </c>
      <c r="CE257" s="44"/>
      <c r="CF257" s="44">
        <v>28.0</v>
      </c>
      <c r="CG257" s="44"/>
      <c r="CH257" s="44">
        <v>80.0</v>
      </c>
      <c r="CI257" s="44"/>
      <c r="CJ257" s="44">
        <v>127.0</v>
      </c>
      <c r="CK257" s="44"/>
      <c r="CL257" s="44">
        <v>87.0</v>
      </c>
      <c r="CM257" s="44"/>
      <c r="CN257" s="44">
        <v>263.0</v>
      </c>
      <c r="CO257" s="44"/>
      <c r="CP257" s="44"/>
      <c r="CQ257" s="44">
        <v>411.0</v>
      </c>
    </row>
    <row r="258" ht="15.75" customHeight="1">
      <c r="A258" s="44">
        <v>9275.0</v>
      </c>
      <c r="B258" s="44" t="s">
        <v>421</v>
      </c>
      <c r="C258" s="44" t="s">
        <v>660</v>
      </c>
      <c r="D258" s="44">
        <v>150646.0</v>
      </c>
      <c r="E258" s="44">
        <v>149285.0</v>
      </c>
      <c r="F258" s="44">
        <v>79632.0</v>
      </c>
      <c r="G258" s="44">
        <v>45962.0</v>
      </c>
      <c r="H258" s="44">
        <v>185.0</v>
      </c>
      <c r="I258" s="44">
        <v>162.0</v>
      </c>
      <c r="J258" s="44">
        <v>79447.0</v>
      </c>
      <c r="K258" s="44">
        <v>45800.0</v>
      </c>
      <c r="L258" s="44">
        <v>43161.0</v>
      </c>
      <c r="M258" s="44">
        <v>23258.0</v>
      </c>
      <c r="N258" s="44">
        <v>5523.0</v>
      </c>
      <c r="O258" s="44">
        <v>7160.0</v>
      </c>
      <c r="P258" s="44">
        <v>7714.0</v>
      </c>
      <c r="Q258" s="44">
        <v>3254.0</v>
      </c>
      <c r="R258" s="44">
        <v>1285.0</v>
      </c>
      <c r="S258" s="44">
        <v>1256.0</v>
      </c>
      <c r="T258" s="44">
        <v>8401.0</v>
      </c>
      <c r="U258" s="44">
        <v>3625.0</v>
      </c>
      <c r="V258" s="44">
        <v>43161.0</v>
      </c>
      <c r="W258" s="44">
        <v>23258.0</v>
      </c>
      <c r="X258" s="44">
        <v>1777.0</v>
      </c>
      <c r="Y258" s="44">
        <v>988.0</v>
      </c>
      <c r="Z258" s="44">
        <v>3573.0</v>
      </c>
      <c r="AA258" s="44">
        <v>1797.0</v>
      </c>
      <c r="AB258" s="44">
        <v>261.0</v>
      </c>
      <c r="AC258" s="44">
        <v>327.0</v>
      </c>
      <c r="AD258" s="44">
        <v>896.0</v>
      </c>
      <c r="AE258" s="44">
        <v>534.0</v>
      </c>
      <c r="AF258" s="44">
        <v>118.0</v>
      </c>
      <c r="AG258" s="44">
        <v>313.0</v>
      </c>
      <c r="AH258" s="44">
        <v>284.0</v>
      </c>
      <c r="AI258" s="44">
        <v>106.0</v>
      </c>
      <c r="AJ258" s="44">
        <v>2673.0</v>
      </c>
      <c r="AK258" s="44">
        <v>1571.0</v>
      </c>
      <c r="AL258" s="44">
        <v>805.0</v>
      </c>
      <c r="AM258" s="44">
        <v>104.0</v>
      </c>
      <c r="AN258" s="44">
        <v>82.0</v>
      </c>
      <c r="AO258" s="44">
        <v>133.0</v>
      </c>
      <c r="AP258" s="44">
        <v>1235.0</v>
      </c>
      <c r="AQ258" s="44">
        <v>887.0</v>
      </c>
      <c r="AR258" s="44">
        <v>5.0</v>
      </c>
      <c r="AS258" s="44">
        <v>13.0</v>
      </c>
      <c r="AT258" s="44">
        <v>4.0</v>
      </c>
      <c r="AU258" s="44">
        <v>9.0</v>
      </c>
      <c r="AV258" s="44">
        <v>1.0</v>
      </c>
      <c r="AW258" s="44">
        <v>9.0</v>
      </c>
      <c r="AX258" s="44">
        <v>154.0</v>
      </c>
      <c r="AY258" s="44"/>
      <c r="AZ258" s="44">
        <v>104.0</v>
      </c>
      <c r="BA258" s="44"/>
      <c r="BB258" s="44">
        <v>69.0</v>
      </c>
      <c r="BC258" s="44"/>
      <c r="BD258" s="44">
        <v>17.0</v>
      </c>
      <c r="BE258" s="44"/>
      <c r="BF258" s="44">
        <v>38.0</v>
      </c>
      <c r="BG258" s="44"/>
      <c r="BH258" s="44">
        <v>22.0</v>
      </c>
      <c r="BI258" s="44"/>
      <c r="BJ258" s="44">
        <v>118.0</v>
      </c>
      <c r="BK258" s="44"/>
      <c r="BL258" s="44">
        <v>37.0</v>
      </c>
      <c r="BM258" s="44"/>
      <c r="BN258" s="44">
        <v>101.0</v>
      </c>
      <c r="BO258" s="44"/>
      <c r="BP258" s="44">
        <v>27.0</v>
      </c>
      <c r="BQ258" s="44"/>
      <c r="BR258" s="44">
        <v>41.0</v>
      </c>
      <c r="BS258" s="44"/>
      <c r="BT258" s="44">
        <v>52.0</v>
      </c>
      <c r="BU258" s="44"/>
      <c r="BV258" s="44">
        <v>58.0</v>
      </c>
      <c r="BW258" s="44"/>
      <c r="BX258" s="44">
        <v>70.0</v>
      </c>
      <c r="BY258" s="44"/>
      <c r="BZ258" s="44">
        <v>121.0</v>
      </c>
      <c r="CA258" s="44"/>
      <c r="CB258" s="44">
        <v>51.0</v>
      </c>
      <c r="CC258" s="44"/>
      <c r="CD258" s="44">
        <v>10.0</v>
      </c>
      <c r="CE258" s="44"/>
      <c r="CF258" s="44">
        <v>30.0</v>
      </c>
      <c r="CG258" s="44"/>
      <c r="CH258" s="44">
        <v>71.0</v>
      </c>
      <c r="CI258" s="44"/>
      <c r="CJ258" s="44">
        <v>120.0</v>
      </c>
      <c r="CK258" s="44"/>
      <c r="CL258" s="44">
        <v>93.0</v>
      </c>
      <c r="CM258" s="44"/>
      <c r="CN258" s="44">
        <v>245.0</v>
      </c>
      <c r="CO258" s="44"/>
      <c r="CP258" s="44"/>
      <c r="CQ258" s="44">
        <v>456.0</v>
      </c>
    </row>
    <row r="259" ht="15.75" customHeight="1">
      <c r="A259" s="44">
        <v>9276.0</v>
      </c>
      <c r="B259" s="44" t="s">
        <v>422</v>
      </c>
      <c r="C259" s="44" t="s">
        <v>660</v>
      </c>
      <c r="D259" s="44">
        <v>62104.0</v>
      </c>
      <c r="E259" s="44">
        <v>62610.0</v>
      </c>
      <c r="F259" s="44">
        <v>29571.0</v>
      </c>
      <c r="G259" s="44">
        <v>16498.0</v>
      </c>
      <c r="H259" s="44">
        <v>74.0</v>
      </c>
      <c r="I259" s="44">
        <v>69.0</v>
      </c>
      <c r="J259" s="44">
        <v>29497.0</v>
      </c>
      <c r="K259" s="44">
        <v>16429.0</v>
      </c>
      <c r="L259" s="44">
        <v>16146.0</v>
      </c>
      <c r="M259" s="44">
        <v>8436.0</v>
      </c>
      <c r="N259" s="44">
        <v>1955.0</v>
      </c>
      <c r="O259" s="44">
        <v>2437.0</v>
      </c>
      <c r="P259" s="44">
        <v>2303.0</v>
      </c>
      <c r="Q259" s="44">
        <v>929.0</v>
      </c>
      <c r="R259" s="44">
        <v>460.0</v>
      </c>
      <c r="S259" s="44">
        <v>386.0</v>
      </c>
      <c r="T259" s="44">
        <v>3936.0</v>
      </c>
      <c r="U259" s="44">
        <v>1501.0</v>
      </c>
      <c r="V259" s="44">
        <v>16146.0</v>
      </c>
      <c r="W259" s="44">
        <v>8436.0</v>
      </c>
      <c r="X259" s="44">
        <v>576.0</v>
      </c>
      <c r="Y259" s="44">
        <v>314.0</v>
      </c>
      <c r="Z259" s="44">
        <v>1286.0</v>
      </c>
      <c r="AA259" s="44">
        <v>867.0</v>
      </c>
      <c r="AB259" s="44">
        <v>114.0</v>
      </c>
      <c r="AC259" s="44">
        <v>119.0</v>
      </c>
      <c r="AD259" s="44">
        <v>286.0</v>
      </c>
      <c r="AE259" s="44">
        <v>161.0</v>
      </c>
      <c r="AF259" s="44">
        <v>34.0</v>
      </c>
      <c r="AG259" s="44">
        <v>136.0</v>
      </c>
      <c r="AH259" s="44">
        <v>73.0</v>
      </c>
      <c r="AI259" s="44">
        <v>42.0</v>
      </c>
      <c r="AJ259" s="44">
        <v>819.0</v>
      </c>
      <c r="AK259" s="44">
        <v>538.0</v>
      </c>
      <c r="AL259" s="44">
        <v>362.0</v>
      </c>
      <c r="AM259" s="44">
        <v>35.0</v>
      </c>
      <c r="AN259" s="44">
        <v>30.0</v>
      </c>
      <c r="AO259" s="44">
        <v>33.0</v>
      </c>
      <c r="AP259" s="44">
        <v>511.0</v>
      </c>
      <c r="AQ259" s="44">
        <v>301.0</v>
      </c>
      <c r="AR259" s="44">
        <v>2.0</v>
      </c>
      <c r="AS259" s="44">
        <v>6.0</v>
      </c>
      <c r="AT259" s="44">
        <v>2.0</v>
      </c>
      <c r="AU259" s="44">
        <v>2.0</v>
      </c>
      <c r="AV259" s="44">
        <v>2.0</v>
      </c>
      <c r="AW259" s="44">
        <v>6.0</v>
      </c>
      <c r="AX259" s="44">
        <v>66.0</v>
      </c>
      <c r="AY259" s="44"/>
      <c r="AZ259" s="44">
        <v>39.0</v>
      </c>
      <c r="BA259" s="44"/>
      <c r="BB259" s="44">
        <v>25.0</v>
      </c>
      <c r="BC259" s="44"/>
      <c r="BD259" s="44">
        <v>2.0</v>
      </c>
      <c r="BE259" s="44"/>
      <c r="BF259" s="44">
        <v>20.0</v>
      </c>
      <c r="BG259" s="44"/>
      <c r="BH259" s="44">
        <v>5.0</v>
      </c>
      <c r="BI259" s="44"/>
      <c r="BJ259" s="44">
        <v>35.0</v>
      </c>
      <c r="BK259" s="44"/>
      <c r="BL259" s="44">
        <v>33.0</v>
      </c>
      <c r="BM259" s="44"/>
      <c r="BN259" s="44">
        <v>27.0</v>
      </c>
      <c r="BO259" s="44"/>
      <c r="BP259" s="44">
        <v>10.0</v>
      </c>
      <c r="BQ259" s="44"/>
      <c r="BR259" s="44">
        <v>16.0</v>
      </c>
      <c r="BS259" s="44"/>
      <c r="BT259" s="44">
        <v>23.0</v>
      </c>
      <c r="BU259" s="44"/>
      <c r="BV259" s="44">
        <v>26.0</v>
      </c>
      <c r="BW259" s="44"/>
      <c r="BX259" s="44">
        <v>21.0</v>
      </c>
      <c r="BY259" s="44"/>
      <c r="BZ259" s="44">
        <v>46.0</v>
      </c>
      <c r="CA259" s="44"/>
      <c r="CB259" s="44">
        <v>15.0</v>
      </c>
      <c r="CC259" s="44"/>
      <c r="CD259" s="44">
        <v>3.0</v>
      </c>
      <c r="CE259" s="44"/>
      <c r="CF259" s="44">
        <v>12.0</v>
      </c>
      <c r="CG259" s="44"/>
      <c r="CH259" s="44">
        <v>33.0</v>
      </c>
      <c r="CI259" s="44"/>
      <c r="CJ259" s="44">
        <v>46.0</v>
      </c>
      <c r="CK259" s="44"/>
      <c r="CL259" s="44">
        <v>35.0</v>
      </c>
      <c r="CM259" s="44"/>
      <c r="CN259" s="44">
        <v>62.0</v>
      </c>
      <c r="CO259" s="44"/>
      <c r="CP259" s="44"/>
      <c r="CQ259" s="44">
        <v>180.0</v>
      </c>
    </row>
    <row r="260" ht="15.75" customHeight="1">
      <c r="A260" s="44">
        <v>9277.0</v>
      </c>
      <c r="B260" s="44" t="s">
        <v>423</v>
      </c>
      <c r="C260" s="44" t="s">
        <v>660</v>
      </c>
      <c r="D260" s="44">
        <v>92148.0</v>
      </c>
      <c r="E260" s="44">
        <v>91946.0</v>
      </c>
      <c r="F260" s="44">
        <v>50147.0</v>
      </c>
      <c r="G260" s="44">
        <v>30433.0</v>
      </c>
      <c r="H260" s="44">
        <v>141.0</v>
      </c>
      <c r="I260" s="44">
        <v>141.0</v>
      </c>
      <c r="J260" s="44">
        <v>50006.0</v>
      </c>
      <c r="K260" s="44">
        <v>30292.0</v>
      </c>
      <c r="L260" s="44">
        <v>27909.0</v>
      </c>
      <c r="M260" s="44">
        <v>16488.0</v>
      </c>
      <c r="N260" s="44">
        <v>2752.0</v>
      </c>
      <c r="O260" s="44">
        <v>3589.0</v>
      </c>
      <c r="P260" s="44">
        <v>5141.0</v>
      </c>
      <c r="Q260" s="44">
        <v>2119.0</v>
      </c>
      <c r="R260" s="44">
        <v>755.0</v>
      </c>
      <c r="S260" s="44">
        <v>615.0</v>
      </c>
      <c r="T260" s="44">
        <v>4664.0</v>
      </c>
      <c r="U260" s="44">
        <v>2231.0</v>
      </c>
      <c r="V260" s="44">
        <v>27909.0</v>
      </c>
      <c r="W260" s="44">
        <v>16488.0</v>
      </c>
      <c r="X260" s="44">
        <v>1096.0</v>
      </c>
      <c r="Y260" s="44">
        <v>631.0</v>
      </c>
      <c r="Z260" s="44">
        <v>2547.0</v>
      </c>
      <c r="AA260" s="44">
        <v>1178.0</v>
      </c>
      <c r="AB260" s="44">
        <v>163.0</v>
      </c>
      <c r="AC260" s="44">
        <v>226.0</v>
      </c>
      <c r="AD260" s="44">
        <v>550.0</v>
      </c>
      <c r="AE260" s="44">
        <v>377.0</v>
      </c>
      <c r="AF260" s="44">
        <v>45.0</v>
      </c>
      <c r="AG260" s="44">
        <v>198.0</v>
      </c>
      <c r="AH260" s="44">
        <v>139.0</v>
      </c>
      <c r="AI260" s="44">
        <v>73.0</v>
      </c>
      <c r="AJ260" s="44">
        <v>1732.0</v>
      </c>
      <c r="AK260" s="44">
        <v>1424.0</v>
      </c>
      <c r="AL260" s="44">
        <v>547.0</v>
      </c>
      <c r="AM260" s="44">
        <v>84.0</v>
      </c>
      <c r="AN260" s="44">
        <v>35.0</v>
      </c>
      <c r="AO260" s="44">
        <v>53.0</v>
      </c>
      <c r="AP260" s="44">
        <v>842.0</v>
      </c>
      <c r="AQ260" s="44">
        <v>723.0</v>
      </c>
      <c r="AR260" s="44">
        <v>6.0</v>
      </c>
      <c r="AS260" s="44">
        <v>9.0</v>
      </c>
      <c r="AT260" s="44">
        <v>6.0</v>
      </c>
      <c r="AU260" s="44">
        <v>6.0</v>
      </c>
      <c r="AV260" s="44">
        <v>2.0</v>
      </c>
      <c r="AW260" s="44">
        <v>4.0</v>
      </c>
      <c r="AX260" s="44">
        <v>97.0</v>
      </c>
      <c r="AY260" s="44"/>
      <c r="AZ260" s="44">
        <v>80.0</v>
      </c>
      <c r="BA260" s="44"/>
      <c r="BB260" s="44">
        <v>22.0</v>
      </c>
      <c r="BC260" s="44"/>
      <c r="BD260" s="44">
        <v>6.0</v>
      </c>
      <c r="BE260" s="44"/>
      <c r="BF260" s="44">
        <v>27.0</v>
      </c>
      <c r="BG260" s="44"/>
      <c r="BH260" s="44">
        <v>21.0</v>
      </c>
      <c r="BI260" s="44"/>
      <c r="BJ260" s="44">
        <v>86.0</v>
      </c>
      <c r="BK260" s="44"/>
      <c r="BL260" s="44">
        <v>18.0</v>
      </c>
      <c r="BM260" s="44"/>
      <c r="BN260" s="44">
        <v>61.0</v>
      </c>
      <c r="BO260" s="44"/>
      <c r="BP260" s="44">
        <v>17.0</v>
      </c>
      <c r="BQ260" s="44"/>
      <c r="BR260" s="44">
        <v>29.0</v>
      </c>
      <c r="BS260" s="44"/>
      <c r="BT260" s="44">
        <v>27.0</v>
      </c>
      <c r="BU260" s="44"/>
      <c r="BV260" s="44">
        <v>39.0</v>
      </c>
      <c r="BW260" s="44"/>
      <c r="BX260" s="44">
        <v>45.0</v>
      </c>
      <c r="BY260" s="44"/>
      <c r="BZ260" s="44">
        <v>67.0</v>
      </c>
      <c r="CA260" s="44"/>
      <c r="CB260" s="44">
        <v>46.0</v>
      </c>
      <c r="CC260" s="44"/>
      <c r="CD260" s="44">
        <v>12.0</v>
      </c>
      <c r="CE260" s="44"/>
      <c r="CF260" s="44">
        <v>11.0</v>
      </c>
      <c r="CG260" s="44"/>
      <c r="CH260" s="44">
        <v>48.0</v>
      </c>
      <c r="CI260" s="44"/>
      <c r="CJ260" s="44">
        <v>82.0</v>
      </c>
      <c r="CK260" s="44"/>
      <c r="CL260" s="44">
        <v>46.0</v>
      </c>
      <c r="CM260" s="44"/>
      <c r="CN260" s="44">
        <v>188.0</v>
      </c>
      <c r="CO260" s="44"/>
      <c r="CP260" s="44"/>
      <c r="CQ260" s="44">
        <v>264.0</v>
      </c>
    </row>
    <row r="261" ht="15.75" customHeight="1">
      <c r="A261" s="44">
        <v>9278.0</v>
      </c>
      <c r="B261" s="44" t="s">
        <v>424</v>
      </c>
      <c r="C261" s="44" t="s">
        <v>660</v>
      </c>
      <c r="D261" s="44">
        <v>77829.0</v>
      </c>
      <c r="E261" s="44">
        <v>76667.0</v>
      </c>
      <c r="F261" s="44">
        <v>45784.0</v>
      </c>
      <c r="G261" s="44">
        <v>30366.0</v>
      </c>
      <c r="H261" s="44">
        <v>106.0</v>
      </c>
      <c r="I261" s="44">
        <v>90.0</v>
      </c>
      <c r="J261" s="44">
        <v>45678.0</v>
      </c>
      <c r="K261" s="44">
        <v>30276.0</v>
      </c>
      <c r="L261" s="44">
        <v>26820.0</v>
      </c>
      <c r="M261" s="44">
        <v>17174.0</v>
      </c>
      <c r="N261" s="44">
        <v>2028.0</v>
      </c>
      <c r="O261" s="44">
        <v>3467.0</v>
      </c>
      <c r="P261" s="44">
        <v>3601.0</v>
      </c>
      <c r="Q261" s="44">
        <v>1337.0</v>
      </c>
      <c r="R261" s="44">
        <v>559.0</v>
      </c>
      <c r="S261" s="44">
        <v>417.0</v>
      </c>
      <c r="T261" s="44">
        <v>4828.0</v>
      </c>
      <c r="U261" s="44">
        <v>1796.0</v>
      </c>
      <c r="V261" s="44">
        <v>26820.0</v>
      </c>
      <c r="W261" s="44">
        <v>17174.0</v>
      </c>
      <c r="X261" s="44">
        <v>810.0</v>
      </c>
      <c r="Y261" s="44">
        <v>559.0</v>
      </c>
      <c r="Z261" s="44">
        <v>2703.0</v>
      </c>
      <c r="AA261" s="44">
        <v>1836.0</v>
      </c>
      <c r="AB261" s="44">
        <v>155.0</v>
      </c>
      <c r="AC261" s="44">
        <v>156.0</v>
      </c>
      <c r="AD261" s="44">
        <v>391.0</v>
      </c>
      <c r="AE261" s="44">
        <v>249.0</v>
      </c>
      <c r="AF261" s="44">
        <v>108.0</v>
      </c>
      <c r="AG261" s="44">
        <v>337.0</v>
      </c>
      <c r="AH261" s="44">
        <v>126.0</v>
      </c>
      <c r="AI261" s="44">
        <v>72.0</v>
      </c>
      <c r="AJ261" s="44">
        <v>1710.0</v>
      </c>
      <c r="AK261" s="44">
        <v>1820.0</v>
      </c>
      <c r="AL261" s="44">
        <v>454.0</v>
      </c>
      <c r="AM261" s="44">
        <v>70.0</v>
      </c>
      <c r="AN261" s="44">
        <v>40.0</v>
      </c>
      <c r="AO261" s="44">
        <v>64.0</v>
      </c>
      <c r="AP261" s="44">
        <v>589.0</v>
      </c>
      <c r="AQ261" s="44">
        <v>630.0</v>
      </c>
      <c r="AR261" s="44">
        <v>9.0</v>
      </c>
      <c r="AS261" s="44">
        <v>11.0</v>
      </c>
      <c r="AT261" s="44">
        <v>3.0</v>
      </c>
      <c r="AU261" s="44">
        <v>8.0</v>
      </c>
      <c r="AV261" s="44">
        <v>4.0</v>
      </c>
      <c r="AW261" s="44">
        <v>9.0</v>
      </c>
      <c r="AX261" s="44">
        <v>56.0</v>
      </c>
      <c r="AY261" s="44"/>
      <c r="AZ261" s="44">
        <v>42.0</v>
      </c>
      <c r="BA261" s="44"/>
      <c r="BB261" s="44">
        <v>16.0</v>
      </c>
      <c r="BC261" s="44"/>
      <c r="BD261" s="44">
        <v>6.0</v>
      </c>
      <c r="BE261" s="44"/>
      <c r="BF261" s="44">
        <v>18.0</v>
      </c>
      <c r="BG261" s="44"/>
      <c r="BH261" s="44">
        <v>26.0</v>
      </c>
      <c r="BI261" s="44"/>
      <c r="BJ261" s="44">
        <v>54.0</v>
      </c>
      <c r="BK261" s="44"/>
      <c r="BL261" s="44">
        <v>14.0</v>
      </c>
      <c r="BM261" s="44"/>
      <c r="BN261" s="44">
        <v>58.0</v>
      </c>
      <c r="BO261" s="44"/>
      <c r="BP261" s="44">
        <v>14.0</v>
      </c>
      <c r="BQ261" s="44"/>
      <c r="BR261" s="44">
        <v>14.0</v>
      </c>
      <c r="BS261" s="44"/>
      <c r="BT261" s="44">
        <v>22.0</v>
      </c>
      <c r="BU261" s="44"/>
      <c r="BV261" s="44">
        <v>31.0</v>
      </c>
      <c r="BW261" s="44"/>
      <c r="BX261" s="44">
        <v>39.0</v>
      </c>
      <c r="BY261" s="44"/>
      <c r="BZ261" s="44">
        <v>22.0</v>
      </c>
      <c r="CA261" s="44"/>
      <c r="CB261" s="44">
        <v>17.0</v>
      </c>
      <c r="CC261" s="44"/>
      <c r="CD261" s="44">
        <v>6.0</v>
      </c>
      <c r="CE261" s="44"/>
      <c r="CF261" s="44">
        <v>14.0</v>
      </c>
      <c r="CG261" s="44"/>
      <c r="CH261" s="44">
        <v>49.0</v>
      </c>
      <c r="CI261" s="44"/>
      <c r="CJ261" s="44">
        <v>54.0</v>
      </c>
      <c r="CK261" s="44"/>
      <c r="CL261" s="44">
        <v>57.0</v>
      </c>
      <c r="CM261" s="44"/>
      <c r="CN261" s="44">
        <v>111.0</v>
      </c>
      <c r="CO261" s="44"/>
      <c r="CP261" s="44"/>
      <c r="CQ261" s="44">
        <v>264.0</v>
      </c>
    </row>
    <row r="262" ht="15.75" customHeight="1">
      <c r="A262" s="44">
        <v>9279.0</v>
      </c>
      <c r="B262" s="44" t="s">
        <v>425</v>
      </c>
      <c r="C262" s="44" t="s">
        <v>660</v>
      </c>
      <c r="D262" s="44">
        <v>71333.0</v>
      </c>
      <c r="E262" s="44">
        <v>71650.0</v>
      </c>
      <c r="F262" s="44">
        <v>38793.0</v>
      </c>
      <c r="G262" s="44">
        <v>25503.0</v>
      </c>
      <c r="H262" s="44">
        <v>107.0</v>
      </c>
      <c r="I262" s="44">
        <v>92.0</v>
      </c>
      <c r="J262" s="44">
        <v>38686.0</v>
      </c>
      <c r="K262" s="44">
        <v>25411.0</v>
      </c>
      <c r="L262" s="44">
        <v>21311.0</v>
      </c>
      <c r="M262" s="44">
        <v>13893.0</v>
      </c>
      <c r="N262" s="44">
        <v>2330.0</v>
      </c>
      <c r="O262" s="44">
        <v>3452.0</v>
      </c>
      <c r="P262" s="44">
        <v>3181.0</v>
      </c>
      <c r="Q262" s="44">
        <v>1438.0</v>
      </c>
      <c r="R262" s="44">
        <v>556.0</v>
      </c>
      <c r="S262" s="44">
        <v>473.0</v>
      </c>
      <c r="T262" s="44">
        <v>4382.0</v>
      </c>
      <c r="U262" s="44">
        <v>1648.0</v>
      </c>
      <c r="V262" s="44">
        <v>21311.0</v>
      </c>
      <c r="W262" s="44">
        <v>13893.0</v>
      </c>
      <c r="X262" s="44">
        <v>910.0</v>
      </c>
      <c r="Y262" s="44">
        <v>458.0</v>
      </c>
      <c r="Z262" s="44">
        <v>2068.0</v>
      </c>
      <c r="AA262" s="44">
        <v>1089.0</v>
      </c>
      <c r="AB262" s="44">
        <v>182.0</v>
      </c>
      <c r="AC262" s="44">
        <v>164.0</v>
      </c>
      <c r="AD262" s="44">
        <v>403.0</v>
      </c>
      <c r="AE262" s="44">
        <v>246.0</v>
      </c>
      <c r="AF262" s="44">
        <v>61.0</v>
      </c>
      <c r="AG262" s="44">
        <v>256.0</v>
      </c>
      <c r="AH262" s="44">
        <v>120.0</v>
      </c>
      <c r="AI262" s="44">
        <v>88.0</v>
      </c>
      <c r="AJ262" s="44">
        <v>1427.0</v>
      </c>
      <c r="AK262" s="44">
        <v>1126.0</v>
      </c>
      <c r="AL262" s="44">
        <v>433.0</v>
      </c>
      <c r="AM262" s="44">
        <v>87.0</v>
      </c>
      <c r="AN262" s="44">
        <v>23.0</v>
      </c>
      <c r="AO262" s="44">
        <v>61.0</v>
      </c>
      <c r="AP262" s="44">
        <v>588.0</v>
      </c>
      <c r="AQ262" s="44">
        <v>604.0</v>
      </c>
      <c r="AR262" s="44">
        <v>1.0</v>
      </c>
      <c r="AS262" s="44">
        <v>8.0</v>
      </c>
      <c r="AT262" s="44">
        <v>3.0</v>
      </c>
      <c r="AU262" s="44">
        <v>2.0</v>
      </c>
      <c r="AV262" s="44">
        <v>4.0</v>
      </c>
      <c r="AW262" s="44">
        <v>1.0</v>
      </c>
      <c r="AX262" s="44">
        <v>67.0</v>
      </c>
      <c r="AY262" s="44"/>
      <c r="AZ262" s="44">
        <v>36.0</v>
      </c>
      <c r="BA262" s="44"/>
      <c r="BB262" s="44">
        <v>30.0</v>
      </c>
      <c r="BC262" s="44"/>
      <c r="BD262" s="44">
        <v>14.0</v>
      </c>
      <c r="BE262" s="44"/>
      <c r="BF262" s="44">
        <v>19.0</v>
      </c>
      <c r="BG262" s="44"/>
      <c r="BH262" s="44">
        <v>10.0</v>
      </c>
      <c r="BI262" s="44"/>
      <c r="BJ262" s="44">
        <v>38.0</v>
      </c>
      <c r="BK262" s="44"/>
      <c r="BL262" s="44">
        <v>14.0</v>
      </c>
      <c r="BM262" s="44"/>
      <c r="BN262" s="44">
        <v>33.0</v>
      </c>
      <c r="BO262" s="44"/>
      <c r="BP262" s="44">
        <v>14.0</v>
      </c>
      <c r="BQ262" s="44"/>
      <c r="BR262" s="44">
        <v>29.0</v>
      </c>
      <c r="BS262" s="44"/>
      <c r="BT262" s="44">
        <v>16.0</v>
      </c>
      <c r="BU262" s="44"/>
      <c r="BV262" s="44">
        <v>24.0</v>
      </c>
      <c r="BW262" s="44"/>
      <c r="BX262" s="44">
        <v>38.0</v>
      </c>
      <c r="BY262" s="44"/>
      <c r="BZ262" s="44">
        <v>34.0</v>
      </c>
      <c r="CA262" s="44"/>
      <c r="CB262" s="44">
        <v>23.0</v>
      </c>
      <c r="CC262" s="44"/>
      <c r="CD262" s="44">
        <v>9.0</v>
      </c>
      <c r="CE262" s="44"/>
      <c r="CF262" s="44">
        <v>14.0</v>
      </c>
      <c r="CG262" s="44"/>
      <c r="CH262" s="44">
        <v>28.0</v>
      </c>
      <c r="CI262" s="44"/>
      <c r="CJ262" s="44">
        <v>48.0</v>
      </c>
      <c r="CK262" s="44"/>
      <c r="CL262" s="44">
        <v>42.0</v>
      </c>
      <c r="CM262" s="44"/>
      <c r="CN262" s="44">
        <v>123.0</v>
      </c>
      <c r="CO262" s="44"/>
      <c r="CP262" s="44"/>
      <c r="CQ262" s="44">
        <v>317.0</v>
      </c>
    </row>
    <row r="263" ht="15.75" customHeight="1">
      <c r="A263" s="44">
        <v>9361.0</v>
      </c>
      <c r="B263" s="44" t="s">
        <v>426</v>
      </c>
      <c r="C263" s="44" t="s">
        <v>660</v>
      </c>
      <c r="D263" s="44">
        <v>32373.0</v>
      </c>
      <c r="E263" s="44">
        <v>33217.0</v>
      </c>
      <c r="F263" s="44">
        <v>16912.0</v>
      </c>
      <c r="G263" s="44">
        <v>11512.0</v>
      </c>
      <c r="H263" s="44">
        <v>68.0</v>
      </c>
      <c r="I263" s="44">
        <v>38.0</v>
      </c>
      <c r="J263" s="44">
        <v>16844.0</v>
      </c>
      <c r="K263" s="44">
        <v>11474.0</v>
      </c>
      <c r="L263" s="44">
        <v>6682.0</v>
      </c>
      <c r="M263" s="44">
        <v>4652.0</v>
      </c>
      <c r="N263" s="44">
        <v>2098.0</v>
      </c>
      <c r="O263" s="44">
        <v>2821.0</v>
      </c>
      <c r="P263" s="44">
        <v>2690.0</v>
      </c>
      <c r="Q263" s="44">
        <v>892.0</v>
      </c>
      <c r="R263" s="44">
        <v>486.0</v>
      </c>
      <c r="S263" s="44">
        <v>417.0</v>
      </c>
      <c r="T263" s="44">
        <v>1842.0</v>
      </c>
      <c r="U263" s="44">
        <v>1096.0</v>
      </c>
      <c r="V263" s="44">
        <v>6682.0</v>
      </c>
      <c r="W263" s="44">
        <v>4652.0</v>
      </c>
      <c r="X263" s="44">
        <v>483.0</v>
      </c>
      <c r="Y263" s="44">
        <v>291.0</v>
      </c>
      <c r="Z263" s="44">
        <v>690.0</v>
      </c>
      <c r="AA263" s="44">
        <v>259.0</v>
      </c>
      <c r="AB263" s="44">
        <v>136.0</v>
      </c>
      <c r="AC263" s="44">
        <v>127.0</v>
      </c>
      <c r="AD263" s="44">
        <v>204.0</v>
      </c>
      <c r="AE263" s="44">
        <v>115.0</v>
      </c>
      <c r="AF263" s="44">
        <v>23.0</v>
      </c>
      <c r="AG263" s="44">
        <v>63.0</v>
      </c>
      <c r="AH263" s="44">
        <v>59.0</v>
      </c>
      <c r="AI263" s="44">
        <v>15.0</v>
      </c>
      <c r="AJ263" s="44">
        <v>541.0</v>
      </c>
      <c r="AK263" s="44">
        <v>419.0</v>
      </c>
      <c r="AL263" s="44">
        <v>322.0</v>
      </c>
      <c r="AM263" s="44">
        <v>35.0</v>
      </c>
      <c r="AN263" s="44">
        <v>20.0</v>
      </c>
      <c r="AO263" s="44">
        <v>28.0</v>
      </c>
      <c r="AP263" s="44">
        <v>163.0</v>
      </c>
      <c r="AQ263" s="44">
        <v>124.0</v>
      </c>
      <c r="AR263" s="44">
        <v>2.0</v>
      </c>
      <c r="AS263" s="44">
        <v>2.0</v>
      </c>
      <c r="AT263" s="44">
        <v>2.0</v>
      </c>
      <c r="AU263" s="44">
        <v>5.0</v>
      </c>
      <c r="AV263" s="44">
        <v>0.0</v>
      </c>
      <c r="AW263" s="44">
        <v>1.0</v>
      </c>
      <c r="AX263" s="44">
        <v>30.0</v>
      </c>
      <c r="AY263" s="44"/>
      <c r="AZ263" s="44">
        <v>23.0</v>
      </c>
      <c r="BA263" s="44"/>
      <c r="BB263" s="44">
        <v>19.0</v>
      </c>
      <c r="BC263" s="44"/>
      <c r="BD263" s="44">
        <v>6.0</v>
      </c>
      <c r="BE263" s="44"/>
      <c r="BF263" s="44">
        <v>9.0</v>
      </c>
      <c r="BG263" s="44"/>
      <c r="BH263" s="44">
        <v>13.0</v>
      </c>
      <c r="BI263" s="44"/>
      <c r="BJ263" s="44">
        <v>40.0</v>
      </c>
      <c r="BK263" s="44"/>
      <c r="BL263" s="44">
        <v>7.0</v>
      </c>
      <c r="BM263" s="44"/>
      <c r="BN263" s="44">
        <v>27.0</v>
      </c>
      <c r="BO263" s="44"/>
      <c r="BP263" s="44">
        <v>2.0</v>
      </c>
      <c r="BQ263" s="44"/>
      <c r="BR263" s="44">
        <v>6.0</v>
      </c>
      <c r="BS263" s="44"/>
      <c r="BT263" s="44">
        <v>10.0</v>
      </c>
      <c r="BU263" s="44"/>
      <c r="BV263" s="44">
        <v>15.0</v>
      </c>
      <c r="BW263" s="44"/>
      <c r="BX263" s="44">
        <v>20.0</v>
      </c>
      <c r="BY263" s="44"/>
      <c r="BZ263" s="44">
        <v>17.0</v>
      </c>
      <c r="CA263" s="44"/>
      <c r="CB263" s="44">
        <v>9.0</v>
      </c>
      <c r="CC263" s="44"/>
      <c r="CD263" s="44">
        <v>2.0</v>
      </c>
      <c r="CE263" s="44"/>
      <c r="CF263" s="44">
        <v>5.0</v>
      </c>
      <c r="CG263" s="44"/>
      <c r="CH263" s="44">
        <v>28.0</v>
      </c>
      <c r="CI263" s="44"/>
      <c r="CJ263" s="44">
        <v>27.0</v>
      </c>
      <c r="CK263" s="44"/>
      <c r="CL263" s="44">
        <v>27.0</v>
      </c>
      <c r="CM263" s="44"/>
      <c r="CN263" s="44">
        <v>59.0</v>
      </c>
      <c r="CO263" s="44"/>
      <c r="CP263" s="44"/>
      <c r="CQ263" s="44">
        <v>112.0</v>
      </c>
    </row>
    <row r="264" ht="15.75" customHeight="1">
      <c r="A264" s="44">
        <v>9362.0</v>
      </c>
      <c r="B264" s="44" t="s">
        <v>427</v>
      </c>
      <c r="C264" s="44" t="s">
        <v>660</v>
      </c>
      <c r="D264" s="44">
        <v>106300.0</v>
      </c>
      <c r="E264" s="44">
        <v>103432.0</v>
      </c>
      <c r="F264" s="44">
        <v>64366.0</v>
      </c>
      <c r="G264" s="44">
        <v>41675.0</v>
      </c>
      <c r="H264" s="44">
        <v>120.0</v>
      </c>
      <c r="I264" s="44">
        <v>94.0</v>
      </c>
      <c r="J264" s="44">
        <v>64246.0</v>
      </c>
      <c r="K264" s="44">
        <v>41581.0</v>
      </c>
      <c r="L264" s="44">
        <v>20570.0</v>
      </c>
      <c r="M264" s="44">
        <v>13228.0</v>
      </c>
      <c r="N264" s="44">
        <v>5589.0</v>
      </c>
      <c r="O264" s="44">
        <v>9570.0</v>
      </c>
      <c r="P264" s="44">
        <v>17573.0</v>
      </c>
      <c r="Q264" s="44">
        <v>7249.0</v>
      </c>
      <c r="R264" s="44">
        <v>2306.0</v>
      </c>
      <c r="S264" s="44">
        <v>1859.0</v>
      </c>
      <c r="T264" s="44">
        <v>4576.0</v>
      </c>
      <c r="U264" s="44">
        <v>3162.0</v>
      </c>
      <c r="V264" s="44">
        <v>20570.0</v>
      </c>
      <c r="W264" s="44">
        <v>13228.0</v>
      </c>
      <c r="X264" s="44">
        <v>2306.0</v>
      </c>
      <c r="Y264" s="44">
        <v>1331.0</v>
      </c>
      <c r="Z264" s="44">
        <v>2221.0</v>
      </c>
      <c r="AA264" s="44">
        <v>1239.0</v>
      </c>
      <c r="AB264" s="44">
        <v>516.0</v>
      </c>
      <c r="AC264" s="44">
        <v>804.0</v>
      </c>
      <c r="AD264" s="44">
        <v>645.0</v>
      </c>
      <c r="AE264" s="44">
        <v>431.0</v>
      </c>
      <c r="AF264" s="44">
        <v>38.0</v>
      </c>
      <c r="AG264" s="44">
        <v>138.0</v>
      </c>
      <c r="AH264" s="44">
        <v>141.0</v>
      </c>
      <c r="AI264" s="44">
        <v>76.0</v>
      </c>
      <c r="AJ264" s="44">
        <v>2593.0</v>
      </c>
      <c r="AK264" s="44">
        <v>1528.0</v>
      </c>
      <c r="AL264" s="44">
        <v>2237.0</v>
      </c>
      <c r="AM264" s="44">
        <v>314.0</v>
      </c>
      <c r="AN264" s="44">
        <v>42.0</v>
      </c>
      <c r="AO264" s="44">
        <v>55.0</v>
      </c>
      <c r="AP264" s="44">
        <v>389.0</v>
      </c>
      <c r="AQ264" s="44">
        <v>286.0</v>
      </c>
      <c r="AR264" s="44">
        <v>35.0</v>
      </c>
      <c r="AS264" s="44">
        <v>41.0</v>
      </c>
      <c r="AT264" s="44">
        <v>10.0</v>
      </c>
      <c r="AU264" s="44">
        <v>12.0</v>
      </c>
      <c r="AV264" s="44">
        <v>4.0</v>
      </c>
      <c r="AW264" s="44">
        <v>12.0</v>
      </c>
      <c r="AX264" s="44">
        <v>90.0</v>
      </c>
      <c r="AY264" s="44"/>
      <c r="AZ264" s="44">
        <v>78.0</v>
      </c>
      <c r="BA264" s="44"/>
      <c r="BB264" s="44">
        <v>56.0</v>
      </c>
      <c r="BC264" s="44"/>
      <c r="BD264" s="44">
        <v>60.0</v>
      </c>
      <c r="BE264" s="44"/>
      <c r="BF264" s="44">
        <v>62.0</v>
      </c>
      <c r="BG264" s="44"/>
      <c r="BH264" s="44">
        <v>29.0</v>
      </c>
      <c r="BI264" s="44"/>
      <c r="BJ264" s="44">
        <v>609.0</v>
      </c>
      <c r="BK264" s="44"/>
      <c r="BL264" s="44">
        <v>16.0</v>
      </c>
      <c r="BM264" s="44"/>
      <c r="BN264" s="44">
        <v>68.0</v>
      </c>
      <c r="BO264" s="44"/>
      <c r="BP264" s="44">
        <v>14.0</v>
      </c>
      <c r="BQ264" s="44"/>
      <c r="BR264" s="44">
        <v>58.0</v>
      </c>
      <c r="BS264" s="44"/>
      <c r="BT264" s="44">
        <v>41.0</v>
      </c>
      <c r="BU264" s="44"/>
      <c r="BV264" s="44">
        <v>70.0</v>
      </c>
      <c r="BW264" s="44"/>
      <c r="BX264" s="44">
        <v>53.0</v>
      </c>
      <c r="BY264" s="44"/>
      <c r="BZ264" s="44">
        <v>87.0</v>
      </c>
      <c r="CA264" s="44"/>
      <c r="CB264" s="44">
        <v>50.0</v>
      </c>
      <c r="CC264" s="44"/>
      <c r="CD264" s="44">
        <v>31.0</v>
      </c>
      <c r="CE264" s="44"/>
      <c r="CF264" s="44">
        <v>94.0</v>
      </c>
      <c r="CG264" s="44"/>
      <c r="CH264" s="44">
        <v>177.0</v>
      </c>
      <c r="CI264" s="44"/>
      <c r="CJ264" s="44">
        <v>64.0</v>
      </c>
      <c r="CK264" s="44"/>
      <c r="CL264" s="44">
        <v>63.0</v>
      </c>
      <c r="CM264" s="44"/>
      <c r="CN264" s="44">
        <v>585.0</v>
      </c>
      <c r="CO264" s="44"/>
      <c r="CP264" s="44"/>
      <c r="CQ264" s="44">
        <v>246.0</v>
      </c>
    </row>
    <row r="265" ht="15.75" customHeight="1">
      <c r="A265" s="44">
        <v>9363.0</v>
      </c>
      <c r="B265" s="44" t="s">
        <v>428</v>
      </c>
      <c r="C265" s="44" t="s">
        <v>660</v>
      </c>
      <c r="D265" s="44">
        <v>32545.0</v>
      </c>
      <c r="E265" s="44">
        <v>33246.0</v>
      </c>
      <c r="F265" s="44">
        <v>17022.0</v>
      </c>
      <c r="G265" s="44">
        <v>11551.0</v>
      </c>
      <c r="H265" s="44">
        <v>61.0</v>
      </c>
      <c r="I265" s="44">
        <v>46.0</v>
      </c>
      <c r="J265" s="44">
        <v>16961.0</v>
      </c>
      <c r="K265" s="44">
        <v>11505.0</v>
      </c>
      <c r="L265" s="44">
        <v>6899.0</v>
      </c>
      <c r="M265" s="44">
        <v>4700.0</v>
      </c>
      <c r="N265" s="44">
        <v>2214.0</v>
      </c>
      <c r="O265" s="44">
        <v>2888.0</v>
      </c>
      <c r="P265" s="44">
        <v>2518.0</v>
      </c>
      <c r="Q265" s="44">
        <v>967.0</v>
      </c>
      <c r="R265" s="44">
        <v>505.0</v>
      </c>
      <c r="S265" s="44">
        <v>366.0</v>
      </c>
      <c r="T265" s="44">
        <v>1818.0</v>
      </c>
      <c r="U265" s="44">
        <v>1216.0</v>
      </c>
      <c r="V265" s="44">
        <v>6899.0</v>
      </c>
      <c r="W265" s="44">
        <v>4700.0</v>
      </c>
      <c r="X265" s="44">
        <v>579.0</v>
      </c>
      <c r="Y265" s="44">
        <v>256.0</v>
      </c>
      <c r="Z265" s="44">
        <v>709.0</v>
      </c>
      <c r="AA265" s="44">
        <v>285.0</v>
      </c>
      <c r="AB265" s="44">
        <v>107.0</v>
      </c>
      <c r="AC265" s="44">
        <v>93.0</v>
      </c>
      <c r="AD265" s="44">
        <v>182.0</v>
      </c>
      <c r="AE265" s="44">
        <v>94.0</v>
      </c>
      <c r="AF265" s="44">
        <v>19.0</v>
      </c>
      <c r="AG265" s="44">
        <v>94.0</v>
      </c>
      <c r="AH265" s="44">
        <v>67.0</v>
      </c>
      <c r="AI265" s="44">
        <v>26.0</v>
      </c>
      <c r="AJ265" s="44">
        <v>393.0</v>
      </c>
      <c r="AK265" s="44">
        <v>227.0</v>
      </c>
      <c r="AL265" s="44">
        <v>289.0</v>
      </c>
      <c r="AM265" s="44">
        <v>44.0</v>
      </c>
      <c r="AN265" s="44">
        <v>29.0</v>
      </c>
      <c r="AO265" s="44">
        <v>45.0</v>
      </c>
      <c r="AP265" s="44">
        <v>174.0</v>
      </c>
      <c r="AQ265" s="44">
        <v>109.0</v>
      </c>
      <c r="AR265" s="44">
        <v>4.0</v>
      </c>
      <c r="AS265" s="44">
        <v>3.0</v>
      </c>
      <c r="AT265" s="44">
        <v>4.0</v>
      </c>
      <c r="AU265" s="44">
        <v>5.0</v>
      </c>
      <c r="AV265" s="44">
        <v>0.0</v>
      </c>
      <c r="AW265" s="44">
        <v>6.0</v>
      </c>
      <c r="AX265" s="44">
        <v>46.0</v>
      </c>
      <c r="AY265" s="44"/>
      <c r="AZ265" s="44">
        <v>29.0</v>
      </c>
      <c r="BA265" s="44"/>
      <c r="BB265" s="44">
        <v>9.0</v>
      </c>
      <c r="BC265" s="44"/>
      <c r="BD265" s="44">
        <v>19.0</v>
      </c>
      <c r="BE265" s="44"/>
      <c r="BF265" s="44">
        <v>14.0</v>
      </c>
      <c r="BG265" s="44"/>
      <c r="BH265" s="44">
        <v>10.0</v>
      </c>
      <c r="BI265" s="44"/>
      <c r="BJ265" s="44">
        <v>52.0</v>
      </c>
      <c r="BK265" s="44"/>
      <c r="BL265" s="44">
        <v>10.0</v>
      </c>
      <c r="BM265" s="44"/>
      <c r="BN265" s="44">
        <v>18.0</v>
      </c>
      <c r="BO265" s="44"/>
      <c r="BP265" s="44">
        <v>5.0</v>
      </c>
      <c r="BQ265" s="44"/>
      <c r="BR265" s="44">
        <v>14.0</v>
      </c>
      <c r="BS265" s="44"/>
      <c r="BT265" s="44">
        <v>9.0</v>
      </c>
      <c r="BU265" s="44"/>
      <c r="BV265" s="44">
        <v>22.0</v>
      </c>
      <c r="BW265" s="44"/>
      <c r="BX265" s="44">
        <v>13.0</v>
      </c>
      <c r="BY265" s="44"/>
      <c r="BZ265" s="44">
        <v>15.0</v>
      </c>
      <c r="CA265" s="44"/>
      <c r="CB265" s="44">
        <v>13.0</v>
      </c>
      <c r="CC265" s="44"/>
      <c r="CD265" s="44">
        <v>5.0</v>
      </c>
      <c r="CE265" s="44"/>
      <c r="CF265" s="44">
        <v>11.0</v>
      </c>
      <c r="CG265" s="44"/>
      <c r="CH265" s="44">
        <v>28.0</v>
      </c>
      <c r="CI265" s="44"/>
      <c r="CJ265" s="44">
        <v>29.0</v>
      </c>
      <c r="CK265" s="44"/>
      <c r="CL265" s="44">
        <v>27.0</v>
      </c>
      <c r="CM265" s="44"/>
      <c r="CN265" s="44">
        <v>53.0</v>
      </c>
      <c r="CO265" s="44"/>
      <c r="CP265" s="44"/>
      <c r="CQ265" s="44">
        <v>81.0</v>
      </c>
    </row>
    <row r="266" ht="15.75" customHeight="1">
      <c r="A266" s="44">
        <v>9371.0</v>
      </c>
      <c r="B266" s="44" t="s">
        <v>429</v>
      </c>
      <c r="C266" s="44" t="s">
        <v>660</v>
      </c>
      <c r="D266" s="44">
        <v>81933.0</v>
      </c>
      <c r="E266" s="44">
        <v>82522.0</v>
      </c>
      <c r="F266" s="44">
        <v>49404.0</v>
      </c>
      <c r="G266" s="44">
        <v>33538.0</v>
      </c>
      <c r="H266" s="44">
        <v>168.0</v>
      </c>
      <c r="I266" s="44">
        <v>153.0</v>
      </c>
      <c r="J266" s="44">
        <v>49236.0</v>
      </c>
      <c r="K266" s="44">
        <v>33385.0</v>
      </c>
      <c r="L266" s="44">
        <v>21848.0</v>
      </c>
      <c r="M266" s="44">
        <v>15416.0</v>
      </c>
      <c r="N266" s="44">
        <v>5871.0</v>
      </c>
      <c r="O266" s="44">
        <v>7452.0</v>
      </c>
      <c r="P266" s="44">
        <v>5825.0</v>
      </c>
      <c r="Q266" s="44">
        <v>2260.0</v>
      </c>
      <c r="R266" s="44">
        <v>955.0</v>
      </c>
      <c r="S266" s="44">
        <v>760.0</v>
      </c>
      <c r="T266" s="44">
        <v>4705.0</v>
      </c>
      <c r="U266" s="44">
        <v>2365.0</v>
      </c>
      <c r="V266" s="44">
        <v>21848.0</v>
      </c>
      <c r="W266" s="44">
        <v>15416.0</v>
      </c>
      <c r="X266" s="44">
        <v>1135.0</v>
      </c>
      <c r="Y266" s="44">
        <v>547.0</v>
      </c>
      <c r="Z266" s="44">
        <v>3712.0</v>
      </c>
      <c r="AA266" s="44">
        <v>1663.0</v>
      </c>
      <c r="AB266" s="44">
        <v>281.0</v>
      </c>
      <c r="AC266" s="44">
        <v>272.0</v>
      </c>
      <c r="AD266" s="44">
        <v>521.0</v>
      </c>
      <c r="AE266" s="44">
        <v>268.0</v>
      </c>
      <c r="AF266" s="44">
        <v>92.0</v>
      </c>
      <c r="AG266" s="44">
        <v>258.0</v>
      </c>
      <c r="AH266" s="44">
        <v>185.0</v>
      </c>
      <c r="AI266" s="44">
        <v>103.0</v>
      </c>
      <c r="AJ266" s="44">
        <v>1578.0</v>
      </c>
      <c r="AK266" s="44">
        <v>1101.0</v>
      </c>
      <c r="AL266" s="44">
        <v>803.0</v>
      </c>
      <c r="AM266" s="44">
        <v>121.0</v>
      </c>
      <c r="AN266" s="44">
        <v>50.0</v>
      </c>
      <c r="AO266" s="44">
        <v>64.0</v>
      </c>
      <c r="AP266" s="44">
        <v>593.0</v>
      </c>
      <c r="AQ266" s="44">
        <v>420.0</v>
      </c>
      <c r="AR266" s="44">
        <v>10.0</v>
      </c>
      <c r="AS266" s="44">
        <v>9.0</v>
      </c>
      <c r="AT266" s="44">
        <v>7.0</v>
      </c>
      <c r="AU266" s="44">
        <v>13.0</v>
      </c>
      <c r="AV266" s="44">
        <v>1.0</v>
      </c>
      <c r="AW266" s="44">
        <v>5.0</v>
      </c>
      <c r="AX266" s="44">
        <v>100.0</v>
      </c>
      <c r="AY266" s="44"/>
      <c r="AZ266" s="44">
        <v>76.0</v>
      </c>
      <c r="BA266" s="44"/>
      <c r="BB266" s="44">
        <v>53.0</v>
      </c>
      <c r="BC266" s="44"/>
      <c r="BD266" s="44">
        <v>9.0</v>
      </c>
      <c r="BE266" s="44"/>
      <c r="BF266" s="44">
        <v>26.0</v>
      </c>
      <c r="BG266" s="44"/>
      <c r="BH266" s="44">
        <v>22.0</v>
      </c>
      <c r="BI266" s="44"/>
      <c r="BJ266" s="44">
        <v>70.0</v>
      </c>
      <c r="BK266" s="44"/>
      <c r="BL266" s="44">
        <v>12.0</v>
      </c>
      <c r="BM266" s="44"/>
      <c r="BN266" s="44">
        <v>76.0</v>
      </c>
      <c r="BO266" s="44"/>
      <c r="BP266" s="44">
        <v>16.0</v>
      </c>
      <c r="BQ266" s="44"/>
      <c r="BR266" s="44">
        <v>21.0</v>
      </c>
      <c r="BS266" s="44"/>
      <c r="BT266" s="44">
        <v>38.0</v>
      </c>
      <c r="BU266" s="44"/>
      <c r="BV266" s="44">
        <v>53.0</v>
      </c>
      <c r="BW266" s="44"/>
      <c r="BX266" s="44">
        <v>45.0</v>
      </c>
      <c r="BY266" s="44"/>
      <c r="BZ266" s="44">
        <v>31.0</v>
      </c>
      <c r="CA266" s="44"/>
      <c r="CB266" s="44">
        <v>35.0</v>
      </c>
      <c r="CC266" s="44"/>
      <c r="CD266" s="44">
        <v>8.0</v>
      </c>
      <c r="CE266" s="44"/>
      <c r="CF266" s="44">
        <v>18.0</v>
      </c>
      <c r="CG266" s="44"/>
      <c r="CH266" s="44">
        <v>35.0</v>
      </c>
      <c r="CI266" s="44"/>
      <c r="CJ266" s="44">
        <v>103.0</v>
      </c>
      <c r="CK266" s="44"/>
      <c r="CL266" s="44">
        <v>64.0</v>
      </c>
      <c r="CM266" s="44"/>
      <c r="CN266" s="44">
        <v>153.0</v>
      </c>
      <c r="CO266" s="44"/>
      <c r="CP266" s="44"/>
      <c r="CQ266" s="44">
        <v>288.0</v>
      </c>
    </row>
    <row r="267" ht="15.75" customHeight="1">
      <c r="A267" s="44">
        <v>9372.0</v>
      </c>
      <c r="B267" s="44" t="s">
        <v>430</v>
      </c>
      <c r="C267" s="44" t="s">
        <v>660</v>
      </c>
      <c r="D267" s="44">
        <v>102050.0</v>
      </c>
      <c r="E267" s="44">
        <v>102140.0</v>
      </c>
      <c r="F267" s="44">
        <v>54266.0</v>
      </c>
      <c r="G267" s="44">
        <v>31749.0</v>
      </c>
      <c r="H267" s="44">
        <v>125.0</v>
      </c>
      <c r="I267" s="44">
        <v>137.0</v>
      </c>
      <c r="J267" s="44">
        <v>54141.0</v>
      </c>
      <c r="K267" s="44">
        <v>31612.0</v>
      </c>
      <c r="L267" s="44">
        <v>28712.0</v>
      </c>
      <c r="M267" s="44">
        <v>16985.0</v>
      </c>
      <c r="N267" s="44">
        <v>2802.0</v>
      </c>
      <c r="O267" s="44">
        <v>4112.0</v>
      </c>
      <c r="P267" s="44">
        <v>4491.0</v>
      </c>
      <c r="Q267" s="44">
        <v>1863.0</v>
      </c>
      <c r="R267" s="44">
        <v>767.0</v>
      </c>
      <c r="S267" s="44">
        <v>511.0</v>
      </c>
      <c r="T267" s="44">
        <v>6546.0</v>
      </c>
      <c r="U267" s="44">
        <v>2192.0</v>
      </c>
      <c r="V267" s="44">
        <v>28712.0</v>
      </c>
      <c r="W267" s="44">
        <v>16985.0</v>
      </c>
      <c r="X267" s="44">
        <v>891.0</v>
      </c>
      <c r="Y267" s="44">
        <v>500.0</v>
      </c>
      <c r="Z267" s="44">
        <v>4918.0</v>
      </c>
      <c r="AA267" s="44">
        <v>2705.0</v>
      </c>
      <c r="AB267" s="44">
        <v>186.0</v>
      </c>
      <c r="AC267" s="44">
        <v>249.0</v>
      </c>
      <c r="AD267" s="44">
        <v>487.0</v>
      </c>
      <c r="AE267" s="44">
        <v>291.0</v>
      </c>
      <c r="AF267" s="44">
        <v>80.0</v>
      </c>
      <c r="AG267" s="44">
        <v>200.0</v>
      </c>
      <c r="AH267" s="44">
        <v>193.0</v>
      </c>
      <c r="AI267" s="44">
        <v>79.0</v>
      </c>
      <c r="AJ267" s="44">
        <v>1548.0</v>
      </c>
      <c r="AK267" s="44">
        <v>775.0</v>
      </c>
      <c r="AL267" s="44">
        <v>595.0</v>
      </c>
      <c r="AM267" s="44">
        <v>69.0</v>
      </c>
      <c r="AN267" s="44">
        <v>61.0</v>
      </c>
      <c r="AO267" s="44">
        <v>57.0</v>
      </c>
      <c r="AP267" s="44">
        <v>791.0</v>
      </c>
      <c r="AQ267" s="44">
        <v>699.0</v>
      </c>
      <c r="AR267" s="44">
        <v>12.0</v>
      </c>
      <c r="AS267" s="44">
        <v>19.0</v>
      </c>
      <c r="AT267" s="44">
        <v>4.0</v>
      </c>
      <c r="AU267" s="44">
        <v>6.0</v>
      </c>
      <c r="AV267" s="44">
        <v>2.0</v>
      </c>
      <c r="AW267" s="44">
        <v>12.0</v>
      </c>
      <c r="AX267" s="44">
        <v>84.0</v>
      </c>
      <c r="AY267" s="44"/>
      <c r="AZ267" s="44">
        <v>57.0</v>
      </c>
      <c r="BA267" s="44"/>
      <c r="BB267" s="44">
        <v>44.0</v>
      </c>
      <c r="BC267" s="44"/>
      <c r="BD267" s="44">
        <v>2.0</v>
      </c>
      <c r="BE267" s="44"/>
      <c r="BF267" s="44">
        <v>28.0</v>
      </c>
      <c r="BG267" s="44"/>
      <c r="BH267" s="44">
        <v>17.0</v>
      </c>
      <c r="BI267" s="44"/>
      <c r="BJ267" s="44">
        <v>76.0</v>
      </c>
      <c r="BK267" s="44"/>
      <c r="BL267" s="44">
        <v>109.0</v>
      </c>
      <c r="BM267" s="44"/>
      <c r="BN267" s="44">
        <v>61.0</v>
      </c>
      <c r="BO267" s="44"/>
      <c r="BP267" s="44">
        <v>15.0</v>
      </c>
      <c r="BQ267" s="44"/>
      <c r="BR267" s="44">
        <v>23.0</v>
      </c>
      <c r="BS267" s="44"/>
      <c r="BT267" s="44">
        <v>23.0</v>
      </c>
      <c r="BU267" s="44"/>
      <c r="BV267" s="44">
        <v>42.0</v>
      </c>
      <c r="BW267" s="44"/>
      <c r="BX267" s="44">
        <v>54.0</v>
      </c>
      <c r="BY267" s="44"/>
      <c r="BZ267" s="44">
        <v>31.0</v>
      </c>
      <c r="CA267" s="44"/>
      <c r="CB267" s="44">
        <v>37.0</v>
      </c>
      <c r="CC267" s="44"/>
      <c r="CD267" s="44">
        <v>7.0</v>
      </c>
      <c r="CE267" s="44"/>
      <c r="CF267" s="44">
        <v>16.0</v>
      </c>
      <c r="CG267" s="44"/>
      <c r="CH267" s="44">
        <v>50.0</v>
      </c>
      <c r="CI267" s="44"/>
      <c r="CJ267" s="44">
        <v>98.0</v>
      </c>
      <c r="CK267" s="44"/>
      <c r="CL267" s="44">
        <v>64.0</v>
      </c>
      <c r="CM267" s="44"/>
      <c r="CN267" s="44">
        <v>117.0</v>
      </c>
      <c r="CO267" s="44"/>
      <c r="CP267" s="44"/>
      <c r="CQ267" s="44">
        <v>288.0</v>
      </c>
    </row>
    <row r="268" ht="15.75" customHeight="1">
      <c r="A268" s="44">
        <v>9373.0</v>
      </c>
      <c r="B268" s="44" t="s">
        <v>431</v>
      </c>
      <c r="C268" s="44" t="s">
        <v>660</v>
      </c>
      <c r="D268" s="44">
        <v>101502.0</v>
      </c>
      <c r="E268" s="44">
        <v>99620.0</v>
      </c>
      <c r="F268" s="44">
        <v>63990.0</v>
      </c>
      <c r="G268" s="44">
        <v>42576.0</v>
      </c>
      <c r="H268" s="44">
        <v>144.0</v>
      </c>
      <c r="I268" s="44">
        <v>139.0</v>
      </c>
      <c r="J268" s="44">
        <v>63846.0</v>
      </c>
      <c r="K268" s="44">
        <v>42437.0</v>
      </c>
      <c r="L268" s="44">
        <v>32256.0</v>
      </c>
      <c r="M268" s="44">
        <v>22669.0</v>
      </c>
      <c r="N268" s="44">
        <v>3929.0</v>
      </c>
      <c r="O268" s="44">
        <v>5783.0</v>
      </c>
      <c r="P268" s="44">
        <v>8850.0</v>
      </c>
      <c r="Q268" s="44">
        <v>3477.0</v>
      </c>
      <c r="R268" s="44">
        <v>1272.0</v>
      </c>
      <c r="S268" s="44">
        <v>936.0</v>
      </c>
      <c r="T268" s="44">
        <v>5406.0</v>
      </c>
      <c r="U268" s="44">
        <v>2874.0</v>
      </c>
      <c r="V268" s="44">
        <v>32256.0</v>
      </c>
      <c r="W268" s="44">
        <v>22669.0</v>
      </c>
      <c r="X268" s="44">
        <v>1457.0</v>
      </c>
      <c r="Y268" s="44">
        <v>694.0</v>
      </c>
      <c r="Z268" s="44">
        <v>4343.0</v>
      </c>
      <c r="AA268" s="44">
        <v>2496.0</v>
      </c>
      <c r="AB268" s="44">
        <v>324.0</v>
      </c>
      <c r="AC268" s="44">
        <v>350.0</v>
      </c>
      <c r="AD268" s="44">
        <v>635.0</v>
      </c>
      <c r="AE268" s="44">
        <v>370.0</v>
      </c>
      <c r="AF268" s="44">
        <v>112.0</v>
      </c>
      <c r="AG268" s="44">
        <v>388.0</v>
      </c>
      <c r="AH268" s="44">
        <v>249.0</v>
      </c>
      <c r="AI268" s="44">
        <v>132.0</v>
      </c>
      <c r="AJ268" s="44">
        <v>1947.0</v>
      </c>
      <c r="AK268" s="44">
        <v>1109.0</v>
      </c>
      <c r="AL268" s="44">
        <v>1043.0</v>
      </c>
      <c r="AM268" s="44">
        <v>159.0</v>
      </c>
      <c r="AN268" s="44">
        <v>57.0</v>
      </c>
      <c r="AO268" s="44">
        <v>92.0</v>
      </c>
      <c r="AP268" s="44">
        <v>596.0</v>
      </c>
      <c r="AQ268" s="44">
        <v>543.0</v>
      </c>
      <c r="AR268" s="44">
        <v>16.0</v>
      </c>
      <c r="AS268" s="44">
        <v>8.0</v>
      </c>
      <c r="AT268" s="44">
        <v>4.0</v>
      </c>
      <c r="AU268" s="44">
        <v>6.0</v>
      </c>
      <c r="AV268" s="44">
        <v>2.0</v>
      </c>
      <c r="AW268" s="44">
        <v>3.0</v>
      </c>
      <c r="AX268" s="44">
        <v>95.0</v>
      </c>
      <c r="AY268" s="44"/>
      <c r="AZ268" s="44">
        <v>81.0</v>
      </c>
      <c r="BA268" s="44"/>
      <c r="BB268" s="44">
        <v>65.0</v>
      </c>
      <c r="BC268" s="44"/>
      <c r="BD268" s="44">
        <v>34.0</v>
      </c>
      <c r="BE268" s="44"/>
      <c r="BF268" s="44">
        <v>71.0</v>
      </c>
      <c r="BG268" s="44"/>
      <c r="BH268" s="44">
        <v>22.0</v>
      </c>
      <c r="BI268" s="44"/>
      <c r="BJ268" s="44">
        <v>111.0</v>
      </c>
      <c r="BK268" s="44"/>
      <c r="BL268" s="44">
        <v>37.0</v>
      </c>
      <c r="BM268" s="44"/>
      <c r="BN268" s="44">
        <v>59.0</v>
      </c>
      <c r="BO268" s="44"/>
      <c r="BP268" s="44">
        <v>25.0</v>
      </c>
      <c r="BQ268" s="44"/>
      <c r="BR268" s="44">
        <v>31.0</v>
      </c>
      <c r="BS268" s="44"/>
      <c r="BT268" s="44">
        <v>29.0</v>
      </c>
      <c r="BU268" s="44"/>
      <c r="BV268" s="44">
        <v>59.0</v>
      </c>
      <c r="BW268" s="44"/>
      <c r="BX268" s="44">
        <v>51.0</v>
      </c>
      <c r="BY268" s="44"/>
      <c r="BZ268" s="44">
        <v>57.0</v>
      </c>
      <c r="CA268" s="44"/>
      <c r="CB268" s="44">
        <v>32.0</v>
      </c>
      <c r="CC268" s="44"/>
      <c r="CD268" s="44">
        <v>17.0</v>
      </c>
      <c r="CE268" s="44"/>
      <c r="CF268" s="44">
        <v>22.0</v>
      </c>
      <c r="CG268" s="44"/>
      <c r="CH268" s="44">
        <v>69.0</v>
      </c>
      <c r="CI268" s="44"/>
      <c r="CJ268" s="44">
        <v>103.0</v>
      </c>
      <c r="CK268" s="44"/>
      <c r="CL268" s="44">
        <v>86.0</v>
      </c>
      <c r="CM268" s="44"/>
      <c r="CN268" s="44">
        <v>192.0</v>
      </c>
      <c r="CO268" s="44"/>
      <c r="CP268" s="44"/>
      <c r="CQ268" s="44">
        <v>348.0</v>
      </c>
    </row>
    <row r="269" ht="15.75" customHeight="1">
      <c r="A269" s="44">
        <v>9374.0</v>
      </c>
      <c r="B269" s="44" t="s">
        <v>432</v>
      </c>
      <c r="C269" s="44" t="s">
        <v>660</v>
      </c>
      <c r="D269" s="44">
        <v>75822.0</v>
      </c>
      <c r="E269" s="44">
        <v>76683.0</v>
      </c>
      <c r="F269" s="44">
        <v>44479.0</v>
      </c>
      <c r="G269" s="44">
        <v>31408.0</v>
      </c>
      <c r="H269" s="44">
        <v>147.0</v>
      </c>
      <c r="I269" s="44">
        <v>145.0</v>
      </c>
      <c r="J269" s="44">
        <v>44332.0</v>
      </c>
      <c r="K269" s="44">
        <v>31263.0</v>
      </c>
      <c r="L269" s="44">
        <v>21420.0</v>
      </c>
      <c r="M269" s="44">
        <v>15391.0</v>
      </c>
      <c r="N269" s="44">
        <v>5193.0</v>
      </c>
      <c r="O269" s="44">
        <v>6554.0</v>
      </c>
      <c r="P269" s="44">
        <v>4386.0</v>
      </c>
      <c r="Q269" s="44">
        <v>1771.0</v>
      </c>
      <c r="R269" s="44">
        <v>774.0</v>
      </c>
      <c r="S269" s="44">
        <v>516.0</v>
      </c>
      <c r="T269" s="44">
        <v>4367.0</v>
      </c>
      <c r="U269" s="44">
        <v>2408.0</v>
      </c>
      <c r="V269" s="44">
        <v>21420.0</v>
      </c>
      <c r="W269" s="44">
        <v>15391.0</v>
      </c>
      <c r="X269" s="44">
        <v>986.0</v>
      </c>
      <c r="Y269" s="44">
        <v>433.0</v>
      </c>
      <c r="Z269" s="44">
        <v>3323.0</v>
      </c>
      <c r="AA269" s="44">
        <v>1663.0</v>
      </c>
      <c r="AB269" s="44">
        <v>183.0</v>
      </c>
      <c r="AC269" s="44">
        <v>218.0</v>
      </c>
      <c r="AD269" s="44">
        <v>429.0</v>
      </c>
      <c r="AE269" s="44">
        <v>293.0</v>
      </c>
      <c r="AF269" s="44">
        <v>93.0</v>
      </c>
      <c r="AG269" s="44">
        <v>306.0</v>
      </c>
      <c r="AH269" s="44">
        <v>177.0</v>
      </c>
      <c r="AI269" s="44">
        <v>91.0</v>
      </c>
      <c r="AJ269" s="44">
        <v>1015.0</v>
      </c>
      <c r="AK269" s="44">
        <v>764.0</v>
      </c>
      <c r="AL269" s="44">
        <v>483.0</v>
      </c>
      <c r="AM269" s="44">
        <v>82.0</v>
      </c>
      <c r="AN269" s="44">
        <v>50.0</v>
      </c>
      <c r="AO269" s="44">
        <v>74.0</v>
      </c>
      <c r="AP269" s="44">
        <v>532.0</v>
      </c>
      <c r="AQ269" s="44">
        <v>436.0</v>
      </c>
      <c r="AR269" s="44">
        <v>6.0</v>
      </c>
      <c r="AS269" s="44">
        <v>6.0</v>
      </c>
      <c r="AT269" s="44">
        <v>4.0</v>
      </c>
      <c r="AU269" s="44">
        <v>9.0</v>
      </c>
      <c r="AV269" s="44">
        <v>2.0</v>
      </c>
      <c r="AW269" s="44">
        <v>6.0</v>
      </c>
      <c r="AX269" s="44">
        <v>81.0</v>
      </c>
      <c r="AY269" s="44"/>
      <c r="AZ269" s="44">
        <v>65.0</v>
      </c>
      <c r="BA269" s="44"/>
      <c r="BB269" s="44">
        <v>41.0</v>
      </c>
      <c r="BC269" s="44"/>
      <c r="BD269" s="44">
        <v>6.0</v>
      </c>
      <c r="BE269" s="44"/>
      <c r="BF269" s="44">
        <v>25.0</v>
      </c>
      <c r="BG269" s="44"/>
      <c r="BH269" s="44">
        <v>24.0</v>
      </c>
      <c r="BI269" s="44"/>
      <c r="BJ269" s="44">
        <v>62.0</v>
      </c>
      <c r="BK269" s="44"/>
      <c r="BL269" s="44">
        <v>8.0</v>
      </c>
      <c r="BM269" s="44"/>
      <c r="BN269" s="44">
        <v>56.0</v>
      </c>
      <c r="BO269" s="44"/>
      <c r="BP269" s="44">
        <v>9.0</v>
      </c>
      <c r="BQ269" s="44"/>
      <c r="BR269" s="44">
        <v>28.0</v>
      </c>
      <c r="BS269" s="44"/>
      <c r="BT269" s="44">
        <v>27.0</v>
      </c>
      <c r="BU269" s="44"/>
      <c r="BV269" s="44">
        <v>55.0</v>
      </c>
      <c r="BW269" s="44"/>
      <c r="BX269" s="44">
        <v>38.0</v>
      </c>
      <c r="BY269" s="44"/>
      <c r="BZ269" s="44">
        <v>26.0</v>
      </c>
      <c r="CA269" s="44"/>
      <c r="CB269" s="44">
        <v>32.0</v>
      </c>
      <c r="CC269" s="44"/>
      <c r="CD269" s="44">
        <v>8.0</v>
      </c>
      <c r="CE269" s="44"/>
      <c r="CF269" s="44">
        <v>16.0</v>
      </c>
      <c r="CG269" s="44"/>
      <c r="CH269" s="44">
        <v>44.0</v>
      </c>
      <c r="CI269" s="44"/>
      <c r="CJ269" s="44">
        <v>87.0</v>
      </c>
      <c r="CK269" s="44"/>
      <c r="CL269" s="44">
        <v>61.0</v>
      </c>
      <c r="CM269" s="44"/>
      <c r="CN269" s="44">
        <v>110.0</v>
      </c>
      <c r="CO269" s="44"/>
      <c r="CP269" s="44"/>
      <c r="CQ269" s="44">
        <v>242.0</v>
      </c>
    </row>
    <row r="270" ht="15.75" customHeight="1">
      <c r="A270" s="44">
        <v>9375.0</v>
      </c>
      <c r="B270" s="44" t="s">
        <v>433</v>
      </c>
      <c r="C270" s="44" t="s">
        <v>660</v>
      </c>
      <c r="D270" s="44">
        <v>147691.0</v>
      </c>
      <c r="E270" s="44">
        <v>146252.0</v>
      </c>
      <c r="F270" s="44">
        <v>92345.0</v>
      </c>
      <c r="G270" s="44">
        <v>61865.0</v>
      </c>
      <c r="H270" s="44">
        <v>264.0</v>
      </c>
      <c r="I270" s="44">
        <v>256.0</v>
      </c>
      <c r="J270" s="44">
        <v>92081.0</v>
      </c>
      <c r="K270" s="44">
        <v>61609.0</v>
      </c>
      <c r="L270" s="44">
        <v>43058.0</v>
      </c>
      <c r="M270" s="44">
        <v>27280.0</v>
      </c>
      <c r="N270" s="44">
        <v>6510.0</v>
      </c>
      <c r="O270" s="44">
        <v>11049.0</v>
      </c>
      <c r="P270" s="44">
        <v>12911.0</v>
      </c>
      <c r="Q270" s="44">
        <v>5357.0</v>
      </c>
      <c r="R270" s="44">
        <v>1661.0</v>
      </c>
      <c r="S270" s="44">
        <v>1299.0</v>
      </c>
      <c r="T270" s="44">
        <v>8832.0</v>
      </c>
      <c r="U270" s="44">
        <v>4449.0</v>
      </c>
      <c r="V270" s="44">
        <v>43058.0</v>
      </c>
      <c r="W270" s="44">
        <v>27280.0</v>
      </c>
      <c r="X270" s="44">
        <v>2114.0</v>
      </c>
      <c r="Y270" s="44">
        <v>1279.0</v>
      </c>
      <c r="Z270" s="44">
        <v>7844.0</v>
      </c>
      <c r="AA270" s="44">
        <v>5705.0</v>
      </c>
      <c r="AB270" s="44">
        <v>470.0</v>
      </c>
      <c r="AC270" s="44">
        <v>505.0</v>
      </c>
      <c r="AD270" s="44">
        <v>920.0</v>
      </c>
      <c r="AE270" s="44">
        <v>644.0</v>
      </c>
      <c r="AF270" s="44">
        <v>122.0</v>
      </c>
      <c r="AG270" s="44">
        <v>358.0</v>
      </c>
      <c r="AH270" s="44">
        <v>315.0</v>
      </c>
      <c r="AI270" s="44">
        <v>167.0</v>
      </c>
      <c r="AJ270" s="44">
        <v>2871.0</v>
      </c>
      <c r="AK270" s="44">
        <v>1687.0</v>
      </c>
      <c r="AL270" s="44">
        <v>1373.0</v>
      </c>
      <c r="AM270" s="44">
        <v>223.0</v>
      </c>
      <c r="AN270" s="44">
        <v>81.0</v>
      </c>
      <c r="AO270" s="44">
        <v>117.0</v>
      </c>
      <c r="AP270" s="44">
        <v>950.0</v>
      </c>
      <c r="AQ270" s="44">
        <v>844.0</v>
      </c>
      <c r="AR270" s="44">
        <v>17.0</v>
      </c>
      <c r="AS270" s="44">
        <v>32.0</v>
      </c>
      <c r="AT270" s="44">
        <v>7.0</v>
      </c>
      <c r="AU270" s="44">
        <v>18.0</v>
      </c>
      <c r="AV270" s="44">
        <v>3.0</v>
      </c>
      <c r="AW270" s="44">
        <v>11.0</v>
      </c>
      <c r="AX270" s="44">
        <v>150.0</v>
      </c>
      <c r="AY270" s="44"/>
      <c r="AZ270" s="44">
        <v>102.0</v>
      </c>
      <c r="BA270" s="44"/>
      <c r="BB270" s="44">
        <v>79.0</v>
      </c>
      <c r="BC270" s="44"/>
      <c r="BD270" s="44">
        <v>38.0</v>
      </c>
      <c r="BE270" s="44"/>
      <c r="BF270" s="44">
        <v>54.0</v>
      </c>
      <c r="BG270" s="44"/>
      <c r="BH270" s="44">
        <v>32.0</v>
      </c>
      <c r="BI270" s="44"/>
      <c r="BJ270" s="44">
        <v>236.0</v>
      </c>
      <c r="BK270" s="44"/>
      <c r="BL270" s="44">
        <v>24.0</v>
      </c>
      <c r="BM270" s="44"/>
      <c r="BN270" s="44">
        <v>83.0</v>
      </c>
      <c r="BO270" s="44"/>
      <c r="BP270" s="44">
        <v>30.0</v>
      </c>
      <c r="BQ270" s="44"/>
      <c r="BR270" s="44">
        <v>74.0</v>
      </c>
      <c r="BS270" s="44"/>
      <c r="BT270" s="44">
        <v>46.0</v>
      </c>
      <c r="BU270" s="44"/>
      <c r="BV270" s="44">
        <v>68.0</v>
      </c>
      <c r="BW270" s="44"/>
      <c r="BX270" s="44">
        <v>101.0</v>
      </c>
      <c r="BY270" s="44"/>
      <c r="BZ270" s="44">
        <v>104.0</v>
      </c>
      <c r="CA270" s="44"/>
      <c r="CB270" s="44">
        <v>54.0</v>
      </c>
      <c r="CC270" s="44"/>
      <c r="CD270" s="44">
        <v>24.0</v>
      </c>
      <c r="CE270" s="44"/>
      <c r="CF270" s="44">
        <v>32.0</v>
      </c>
      <c r="CG270" s="44"/>
      <c r="CH270" s="44">
        <v>114.0</v>
      </c>
      <c r="CI270" s="44"/>
      <c r="CJ270" s="44">
        <v>133.0</v>
      </c>
      <c r="CK270" s="44"/>
      <c r="CL270" s="44">
        <v>114.0</v>
      </c>
      <c r="CM270" s="44"/>
      <c r="CN270" s="44">
        <v>330.0</v>
      </c>
      <c r="CO270" s="44"/>
      <c r="CP270" s="44"/>
      <c r="CQ270" s="44">
        <v>585.0</v>
      </c>
    </row>
    <row r="271" ht="15.75" customHeight="1">
      <c r="A271" s="44">
        <v>9376.0</v>
      </c>
      <c r="B271" s="44" t="s">
        <v>434</v>
      </c>
      <c r="C271" s="44" t="s">
        <v>660</v>
      </c>
      <c r="D271" s="44">
        <v>114507.0</v>
      </c>
      <c r="E271" s="44">
        <v>114360.0</v>
      </c>
      <c r="F271" s="44">
        <v>63717.0</v>
      </c>
      <c r="G271" s="44">
        <v>41070.0</v>
      </c>
      <c r="H271" s="44">
        <v>184.0</v>
      </c>
      <c r="I271" s="44">
        <v>163.0</v>
      </c>
      <c r="J271" s="44">
        <v>63533.0</v>
      </c>
      <c r="K271" s="44">
        <v>40907.0</v>
      </c>
      <c r="L271" s="44">
        <v>30278.0</v>
      </c>
      <c r="M271" s="44">
        <v>20184.0</v>
      </c>
      <c r="N271" s="44">
        <v>6302.0</v>
      </c>
      <c r="O271" s="44">
        <v>8588.0</v>
      </c>
      <c r="P271" s="44">
        <v>6093.0</v>
      </c>
      <c r="Q271" s="44">
        <v>2172.0</v>
      </c>
      <c r="R271" s="44">
        <v>1236.0</v>
      </c>
      <c r="S271" s="44">
        <v>813.0</v>
      </c>
      <c r="T271" s="44">
        <v>7421.0</v>
      </c>
      <c r="U271" s="44">
        <v>3001.0</v>
      </c>
      <c r="V271" s="44">
        <v>30278.0</v>
      </c>
      <c r="W271" s="44">
        <v>20184.0</v>
      </c>
      <c r="X271" s="44">
        <v>1301.0</v>
      </c>
      <c r="Y271" s="44">
        <v>479.0</v>
      </c>
      <c r="Z271" s="44">
        <v>4462.0</v>
      </c>
      <c r="AA271" s="44">
        <v>1741.0</v>
      </c>
      <c r="AB271" s="44">
        <v>275.0</v>
      </c>
      <c r="AC271" s="44">
        <v>309.0</v>
      </c>
      <c r="AD271" s="44">
        <v>681.0</v>
      </c>
      <c r="AE271" s="44">
        <v>426.0</v>
      </c>
      <c r="AF271" s="44">
        <v>150.0</v>
      </c>
      <c r="AG271" s="44">
        <v>341.0</v>
      </c>
      <c r="AH271" s="44">
        <v>276.0</v>
      </c>
      <c r="AI271" s="44">
        <v>135.0</v>
      </c>
      <c r="AJ271" s="44">
        <v>1866.0</v>
      </c>
      <c r="AK271" s="44">
        <v>1302.0</v>
      </c>
      <c r="AL271" s="44">
        <v>816.0</v>
      </c>
      <c r="AM271" s="44">
        <v>127.0</v>
      </c>
      <c r="AN271" s="44">
        <v>72.0</v>
      </c>
      <c r="AO271" s="44">
        <v>94.0</v>
      </c>
      <c r="AP271" s="44">
        <v>896.0</v>
      </c>
      <c r="AQ271" s="44">
        <v>713.0</v>
      </c>
      <c r="AR271" s="44">
        <v>10.0</v>
      </c>
      <c r="AS271" s="44">
        <v>14.0</v>
      </c>
      <c r="AT271" s="44">
        <v>9.0</v>
      </c>
      <c r="AU271" s="44">
        <v>11.0</v>
      </c>
      <c r="AV271" s="44">
        <v>0.0</v>
      </c>
      <c r="AW271" s="44">
        <v>13.0</v>
      </c>
      <c r="AX271" s="44">
        <v>126.0</v>
      </c>
      <c r="AY271" s="44"/>
      <c r="AZ271" s="44">
        <v>95.0</v>
      </c>
      <c r="BA271" s="44"/>
      <c r="BB271" s="44">
        <v>63.0</v>
      </c>
      <c r="BC271" s="44"/>
      <c r="BD271" s="44">
        <v>38.0</v>
      </c>
      <c r="BE271" s="44"/>
      <c r="BF271" s="44">
        <v>34.0</v>
      </c>
      <c r="BG271" s="44"/>
      <c r="BH271" s="44">
        <v>26.0</v>
      </c>
      <c r="BI271" s="44"/>
      <c r="BJ271" s="44">
        <v>73.0</v>
      </c>
      <c r="BK271" s="44"/>
      <c r="BL271" s="44">
        <v>21.0</v>
      </c>
      <c r="BM271" s="44"/>
      <c r="BN271" s="44">
        <v>84.0</v>
      </c>
      <c r="BO271" s="44"/>
      <c r="BP271" s="44">
        <v>27.0</v>
      </c>
      <c r="BQ271" s="44"/>
      <c r="BR271" s="44">
        <v>42.0</v>
      </c>
      <c r="BS271" s="44"/>
      <c r="BT271" s="44">
        <v>37.0</v>
      </c>
      <c r="BU271" s="44"/>
      <c r="BV271" s="44">
        <v>64.0</v>
      </c>
      <c r="BW271" s="44"/>
      <c r="BX271" s="44">
        <v>70.0</v>
      </c>
      <c r="BY271" s="44"/>
      <c r="BZ271" s="44">
        <v>83.0</v>
      </c>
      <c r="CA271" s="44"/>
      <c r="CB271" s="44">
        <v>43.0</v>
      </c>
      <c r="CC271" s="44"/>
      <c r="CD271" s="44">
        <v>23.0</v>
      </c>
      <c r="CE271" s="44"/>
      <c r="CF271" s="44">
        <v>25.0</v>
      </c>
      <c r="CG271" s="44"/>
      <c r="CH271" s="44">
        <v>55.0</v>
      </c>
      <c r="CI271" s="44"/>
      <c r="CJ271" s="44">
        <v>116.0</v>
      </c>
      <c r="CK271" s="44"/>
      <c r="CL271" s="44">
        <v>79.0</v>
      </c>
      <c r="CM271" s="44"/>
      <c r="CN271" s="44">
        <v>165.0</v>
      </c>
      <c r="CO271" s="44"/>
      <c r="CP271" s="44"/>
      <c r="CQ271" s="44">
        <v>444.0</v>
      </c>
    </row>
    <row r="272" ht="15.75" customHeight="1">
      <c r="A272" s="44">
        <v>9377.0</v>
      </c>
      <c r="B272" s="44" t="s">
        <v>435</v>
      </c>
      <c r="C272" s="44" t="s">
        <v>660</v>
      </c>
      <c r="D272" s="44">
        <v>58961.0</v>
      </c>
      <c r="E272" s="44">
        <v>60297.0</v>
      </c>
      <c r="F272" s="44">
        <v>34674.0</v>
      </c>
      <c r="G272" s="44">
        <v>24073.0</v>
      </c>
      <c r="H272" s="44">
        <v>109.0</v>
      </c>
      <c r="I272" s="44">
        <v>96.0</v>
      </c>
      <c r="J272" s="44">
        <v>34565.0</v>
      </c>
      <c r="K272" s="44">
        <v>23977.0</v>
      </c>
      <c r="L272" s="44">
        <v>18086.0</v>
      </c>
      <c r="M272" s="44">
        <v>13390.0</v>
      </c>
      <c r="N272" s="44">
        <v>3368.0</v>
      </c>
      <c r="O272" s="44">
        <v>4131.0</v>
      </c>
      <c r="P272" s="44">
        <v>3206.0</v>
      </c>
      <c r="Q272" s="44">
        <v>1203.0</v>
      </c>
      <c r="R272" s="44">
        <v>548.0</v>
      </c>
      <c r="S272" s="44">
        <v>391.0</v>
      </c>
      <c r="T272" s="44">
        <v>2914.0</v>
      </c>
      <c r="U272" s="44">
        <v>1416.0</v>
      </c>
      <c r="V272" s="44">
        <v>18086.0</v>
      </c>
      <c r="W272" s="44">
        <v>13390.0</v>
      </c>
      <c r="X272" s="44">
        <v>667.0</v>
      </c>
      <c r="Y272" s="44">
        <v>322.0</v>
      </c>
      <c r="Z272" s="44">
        <v>2839.0</v>
      </c>
      <c r="AA272" s="44">
        <v>1520.0</v>
      </c>
      <c r="AB272" s="44">
        <v>126.0</v>
      </c>
      <c r="AC272" s="44">
        <v>158.0</v>
      </c>
      <c r="AD272" s="44">
        <v>349.0</v>
      </c>
      <c r="AE272" s="44">
        <v>218.0</v>
      </c>
      <c r="AF272" s="44">
        <v>75.0</v>
      </c>
      <c r="AG272" s="44">
        <v>216.0</v>
      </c>
      <c r="AH272" s="44">
        <v>117.0</v>
      </c>
      <c r="AI272" s="44">
        <v>87.0</v>
      </c>
      <c r="AJ272" s="44">
        <v>639.0</v>
      </c>
      <c r="AK272" s="44">
        <v>367.0</v>
      </c>
      <c r="AL272" s="44">
        <v>507.0</v>
      </c>
      <c r="AM272" s="44">
        <v>56.0</v>
      </c>
      <c r="AN272" s="44">
        <v>37.0</v>
      </c>
      <c r="AO272" s="44">
        <v>69.0</v>
      </c>
      <c r="AP272" s="44">
        <v>394.0</v>
      </c>
      <c r="AQ272" s="44">
        <v>211.0</v>
      </c>
      <c r="AR272" s="44">
        <v>2.0</v>
      </c>
      <c r="AS272" s="44">
        <v>2.0</v>
      </c>
      <c r="AT272" s="44">
        <v>4.0</v>
      </c>
      <c r="AU272" s="44">
        <v>8.0</v>
      </c>
      <c r="AV272" s="44">
        <v>2.0</v>
      </c>
      <c r="AW272" s="44">
        <v>5.0</v>
      </c>
      <c r="AX272" s="44">
        <v>76.0</v>
      </c>
      <c r="AY272" s="44"/>
      <c r="AZ272" s="44">
        <v>45.0</v>
      </c>
      <c r="BA272" s="44"/>
      <c r="BB272" s="44">
        <v>49.0</v>
      </c>
      <c r="BC272" s="44"/>
      <c r="BD272" s="44">
        <v>9.0</v>
      </c>
      <c r="BE272" s="44"/>
      <c r="BF272" s="44">
        <v>23.0</v>
      </c>
      <c r="BG272" s="44"/>
      <c r="BH272" s="44">
        <v>6.0</v>
      </c>
      <c r="BI272" s="44"/>
      <c r="BJ272" s="44">
        <v>33.0</v>
      </c>
      <c r="BK272" s="44"/>
      <c r="BL272" s="44">
        <v>7.0</v>
      </c>
      <c r="BM272" s="44"/>
      <c r="BN272" s="44">
        <v>39.0</v>
      </c>
      <c r="BO272" s="44"/>
      <c r="BP272" s="44">
        <v>11.0</v>
      </c>
      <c r="BQ272" s="44"/>
      <c r="BR272" s="44">
        <v>22.0</v>
      </c>
      <c r="BS272" s="44"/>
      <c r="BT272" s="44">
        <v>21.0</v>
      </c>
      <c r="BU272" s="44"/>
      <c r="BV272" s="44">
        <v>23.0</v>
      </c>
      <c r="BW272" s="44"/>
      <c r="BX272" s="44">
        <v>41.0</v>
      </c>
      <c r="BY272" s="44"/>
      <c r="BZ272" s="44">
        <v>21.0</v>
      </c>
      <c r="CA272" s="44"/>
      <c r="CB272" s="44">
        <v>21.0</v>
      </c>
      <c r="CC272" s="44"/>
      <c r="CD272" s="44">
        <v>6.0</v>
      </c>
      <c r="CE272" s="44"/>
      <c r="CF272" s="44">
        <v>7.0</v>
      </c>
      <c r="CG272" s="44"/>
      <c r="CH272" s="44">
        <v>30.0</v>
      </c>
      <c r="CI272" s="44"/>
      <c r="CJ272" s="44">
        <v>78.0</v>
      </c>
      <c r="CK272" s="44"/>
      <c r="CL272" s="44">
        <v>46.0</v>
      </c>
      <c r="CM272" s="44"/>
      <c r="CN272" s="44">
        <v>71.0</v>
      </c>
      <c r="CO272" s="44"/>
      <c r="CP272" s="44"/>
      <c r="CQ272" s="44">
        <v>207.0</v>
      </c>
    </row>
    <row r="273" ht="15.75" customHeight="1">
      <c r="A273" s="44">
        <v>9461.0</v>
      </c>
      <c r="B273" s="44" t="s">
        <v>436</v>
      </c>
      <c r="C273" s="44" t="s">
        <v>660</v>
      </c>
      <c r="D273" s="44">
        <v>55702.0</v>
      </c>
      <c r="E273" s="44">
        <v>55010.0</v>
      </c>
      <c r="F273" s="44">
        <v>33617.0</v>
      </c>
      <c r="G273" s="44">
        <v>22127.0</v>
      </c>
      <c r="H273" s="44">
        <v>93.0</v>
      </c>
      <c r="I273" s="44">
        <v>81.0</v>
      </c>
      <c r="J273" s="44">
        <v>33524.0</v>
      </c>
      <c r="K273" s="44">
        <v>22046.0</v>
      </c>
      <c r="L273" s="44">
        <v>10162.0</v>
      </c>
      <c r="M273" s="44">
        <v>7235.0</v>
      </c>
      <c r="N273" s="44">
        <v>3234.0</v>
      </c>
      <c r="O273" s="44">
        <v>4381.0</v>
      </c>
      <c r="P273" s="44">
        <v>9537.0</v>
      </c>
      <c r="Q273" s="44">
        <v>4631.0</v>
      </c>
      <c r="R273" s="44">
        <v>1371.0</v>
      </c>
      <c r="S273" s="44">
        <v>989.0</v>
      </c>
      <c r="T273" s="44">
        <v>2621.0</v>
      </c>
      <c r="U273" s="44">
        <v>1550.0</v>
      </c>
      <c r="V273" s="44">
        <v>10162.0</v>
      </c>
      <c r="W273" s="44">
        <v>7235.0</v>
      </c>
      <c r="X273" s="44">
        <v>1191.0</v>
      </c>
      <c r="Y273" s="44">
        <v>785.0</v>
      </c>
      <c r="Z273" s="44">
        <v>1028.0</v>
      </c>
      <c r="AA273" s="44">
        <v>429.0</v>
      </c>
      <c r="AB273" s="44">
        <v>221.0</v>
      </c>
      <c r="AC273" s="44">
        <v>419.0</v>
      </c>
      <c r="AD273" s="44">
        <v>337.0</v>
      </c>
      <c r="AE273" s="44">
        <v>204.0</v>
      </c>
      <c r="AF273" s="44">
        <v>44.0</v>
      </c>
      <c r="AG273" s="44">
        <v>182.0</v>
      </c>
      <c r="AH273" s="44">
        <v>96.0</v>
      </c>
      <c r="AI273" s="44">
        <v>62.0</v>
      </c>
      <c r="AJ273" s="44">
        <v>998.0</v>
      </c>
      <c r="AK273" s="44">
        <v>527.0</v>
      </c>
      <c r="AL273" s="44">
        <v>1245.0</v>
      </c>
      <c r="AM273" s="44">
        <v>168.0</v>
      </c>
      <c r="AN273" s="44">
        <v>20.0</v>
      </c>
      <c r="AO273" s="44">
        <v>42.0</v>
      </c>
      <c r="AP273" s="44">
        <v>136.0</v>
      </c>
      <c r="AQ273" s="44">
        <v>204.0</v>
      </c>
      <c r="AR273" s="44">
        <v>9.0</v>
      </c>
      <c r="AS273" s="44">
        <v>23.0</v>
      </c>
      <c r="AT273" s="44">
        <v>24.0</v>
      </c>
      <c r="AU273" s="44">
        <v>28.0</v>
      </c>
      <c r="AV273" s="44">
        <v>2.0</v>
      </c>
      <c r="AW273" s="44">
        <v>5.0</v>
      </c>
      <c r="AX273" s="44">
        <v>44.0</v>
      </c>
      <c r="AY273" s="44"/>
      <c r="AZ273" s="44">
        <v>43.0</v>
      </c>
      <c r="BA273" s="44"/>
      <c r="BB273" s="44">
        <v>40.0</v>
      </c>
      <c r="BC273" s="44"/>
      <c r="BD273" s="44">
        <v>14.0</v>
      </c>
      <c r="BE273" s="44"/>
      <c r="BF273" s="44">
        <v>33.0</v>
      </c>
      <c r="BG273" s="44"/>
      <c r="BH273" s="44">
        <v>16.0</v>
      </c>
      <c r="BI273" s="44"/>
      <c r="BJ273" s="44">
        <v>183.0</v>
      </c>
      <c r="BK273" s="44"/>
      <c r="BL273" s="44">
        <v>15.0</v>
      </c>
      <c r="BM273" s="44"/>
      <c r="BN273" s="44">
        <v>42.0</v>
      </c>
      <c r="BO273" s="44"/>
      <c r="BP273" s="44">
        <v>9.0</v>
      </c>
      <c r="BQ273" s="44"/>
      <c r="BR273" s="44">
        <v>25.0</v>
      </c>
      <c r="BS273" s="44"/>
      <c r="BT273" s="44">
        <v>22.0</v>
      </c>
      <c r="BU273" s="44"/>
      <c r="BV273" s="44">
        <v>40.0</v>
      </c>
      <c r="BW273" s="44"/>
      <c r="BX273" s="44">
        <v>34.0</v>
      </c>
      <c r="BY273" s="44"/>
      <c r="BZ273" s="44">
        <v>14.0</v>
      </c>
      <c r="CA273" s="44"/>
      <c r="CB273" s="44">
        <v>20.0</v>
      </c>
      <c r="CC273" s="44"/>
      <c r="CD273" s="44">
        <v>13.0</v>
      </c>
      <c r="CE273" s="44"/>
      <c r="CF273" s="44">
        <v>44.0</v>
      </c>
      <c r="CG273" s="44"/>
      <c r="CH273" s="44">
        <v>75.0</v>
      </c>
      <c r="CI273" s="44"/>
      <c r="CJ273" s="44">
        <v>47.0</v>
      </c>
      <c r="CK273" s="44"/>
      <c r="CL273" s="44">
        <v>39.0</v>
      </c>
      <c r="CM273" s="44"/>
      <c r="CN273" s="44">
        <v>436.0</v>
      </c>
      <c r="CO273" s="44"/>
      <c r="CP273" s="44"/>
      <c r="CQ273" s="44">
        <v>182.0</v>
      </c>
    </row>
    <row r="274" ht="15.75" customHeight="1">
      <c r="A274" s="44">
        <v>9462.0</v>
      </c>
      <c r="B274" s="44" t="s">
        <v>437</v>
      </c>
      <c r="C274" s="44" t="s">
        <v>660</v>
      </c>
      <c r="D274" s="44">
        <v>57162.0</v>
      </c>
      <c r="E274" s="44">
        <v>57280.0</v>
      </c>
      <c r="F274" s="44">
        <v>32379.0</v>
      </c>
      <c r="G274" s="44">
        <v>21750.0</v>
      </c>
      <c r="H274" s="44">
        <v>74.0</v>
      </c>
      <c r="I274" s="44">
        <v>83.0</v>
      </c>
      <c r="J274" s="44">
        <v>32305.0</v>
      </c>
      <c r="K274" s="44">
        <v>21667.0</v>
      </c>
      <c r="L274" s="44">
        <v>10646.0</v>
      </c>
      <c r="M274" s="44">
        <v>7220.0</v>
      </c>
      <c r="N274" s="44">
        <v>3837.0</v>
      </c>
      <c r="O274" s="44">
        <v>5277.0</v>
      </c>
      <c r="P274" s="44">
        <v>7628.0</v>
      </c>
      <c r="Q274" s="44">
        <v>3133.0</v>
      </c>
      <c r="R274" s="44">
        <v>933.0</v>
      </c>
      <c r="S274" s="44">
        <v>767.0</v>
      </c>
      <c r="T274" s="44">
        <v>2426.0</v>
      </c>
      <c r="U274" s="44">
        <v>1757.0</v>
      </c>
      <c r="V274" s="44">
        <v>10646.0</v>
      </c>
      <c r="W274" s="44">
        <v>7220.0</v>
      </c>
      <c r="X274" s="44">
        <v>1715.0</v>
      </c>
      <c r="Y274" s="44">
        <v>1177.0</v>
      </c>
      <c r="Z274" s="44">
        <v>964.0</v>
      </c>
      <c r="AA274" s="44">
        <v>530.0</v>
      </c>
      <c r="AB274" s="44">
        <v>184.0</v>
      </c>
      <c r="AC274" s="44">
        <v>428.0</v>
      </c>
      <c r="AD274" s="44">
        <v>402.0</v>
      </c>
      <c r="AE274" s="44">
        <v>233.0</v>
      </c>
      <c r="AF274" s="44">
        <v>32.0</v>
      </c>
      <c r="AG274" s="44">
        <v>89.0</v>
      </c>
      <c r="AH274" s="44">
        <v>94.0</v>
      </c>
      <c r="AI274" s="44">
        <v>62.0</v>
      </c>
      <c r="AJ274" s="44">
        <v>891.0</v>
      </c>
      <c r="AK274" s="44">
        <v>334.0</v>
      </c>
      <c r="AL274" s="44">
        <v>1029.0</v>
      </c>
      <c r="AM274" s="44">
        <v>161.0</v>
      </c>
      <c r="AN274" s="44">
        <v>30.0</v>
      </c>
      <c r="AO274" s="44">
        <v>35.0</v>
      </c>
      <c r="AP274" s="44">
        <v>124.0</v>
      </c>
      <c r="AQ274" s="44">
        <v>122.0</v>
      </c>
      <c r="AR274" s="44">
        <v>12.0</v>
      </c>
      <c r="AS274" s="44">
        <v>8.0</v>
      </c>
      <c r="AT274" s="44">
        <v>7.0</v>
      </c>
      <c r="AU274" s="44">
        <v>13.0</v>
      </c>
      <c r="AV274" s="44">
        <v>0.0</v>
      </c>
      <c r="AW274" s="44">
        <v>2.0</v>
      </c>
      <c r="AX274" s="44">
        <v>65.0</v>
      </c>
      <c r="AY274" s="44"/>
      <c r="AZ274" s="44">
        <v>34.0</v>
      </c>
      <c r="BA274" s="44"/>
      <c r="BB274" s="44">
        <v>80.0</v>
      </c>
      <c r="BC274" s="44"/>
      <c r="BD274" s="44">
        <v>23.0</v>
      </c>
      <c r="BE274" s="44"/>
      <c r="BF274" s="44">
        <v>22.0</v>
      </c>
      <c r="BG274" s="44"/>
      <c r="BH274" s="44">
        <v>16.0</v>
      </c>
      <c r="BI274" s="44"/>
      <c r="BJ274" s="44">
        <v>160.0</v>
      </c>
      <c r="BK274" s="44"/>
      <c r="BL274" s="44">
        <v>6.0</v>
      </c>
      <c r="BM274" s="44"/>
      <c r="BN274" s="44">
        <v>27.0</v>
      </c>
      <c r="BO274" s="44"/>
      <c r="BP274" s="44">
        <v>15.0</v>
      </c>
      <c r="BQ274" s="44"/>
      <c r="BR274" s="44">
        <v>12.0</v>
      </c>
      <c r="BS274" s="44"/>
      <c r="BT274" s="44">
        <v>24.0</v>
      </c>
      <c r="BU274" s="44"/>
      <c r="BV274" s="44">
        <v>27.0</v>
      </c>
      <c r="BW274" s="44"/>
      <c r="BX274" s="44">
        <v>37.0</v>
      </c>
      <c r="BY274" s="44"/>
      <c r="BZ274" s="44">
        <v>42.0</v>
      </c>
      <c r="CA274" s="44"/>
      <c r="CB274" s="44">
        <v>14.0</v>
      </c>
      <c r="CC274" s="44"/>
      <c r="CD274" s="44">
        <v>24.0</v>
      </c>
      <c r="CE274" s="44"/>
      <c r="CF274" s="44">
        <v>27.0</v>
      </c>
      <c r="CG274" s="44"/>
      <c r="CH274" s="44">
        <v>130.0</v>
      </c>
      <c r="CI274" s="44"/>
      <c r="CJ274" s="44">
        <v>47.0</v>
      </c>
      <c r="CK274" s="44"/>
      <c r="CL274" s="44">
        <v>52.0</v>
      </c>
      <c r="CM274" s="44"/>
      <c r="CN274" s="44">
        <v>467.0</v>
      </c>
      <c r="CO274" s="44"/>
      <c r="CP274" s="44"/>
      <c r="CQ274" s="44">
        <v>319.0</v>
      </c>
    </row>
    <row r="275" ht="15.75" customHeight="1">
      <c r="A275" s="44">
        <v>9463.0</v>
      </c>
      <c r="B275" s="44" t="s">
        <v>438</v>
      </c>
      <c r="C275" s="44" t="s">
        <v>660</v>
      </c>
      <c r="D275" s="44">
        <v>31595.0</v>
      </c>
      <c r="E275" s="44">
        <v>32359.0</v>
      </c>
      <c r="F275" s="44">
        <v>17848.0</v>
      </c>
      <c r="G275" s="44">
        <v>12559.0</v>
      </c>
      <c r="H275" s="44">
        <v>57.0</v>
      </c>
      <c r="I275" s="44">
        <v>33.0</v>
      </c>
      <c r="J275" s="44">
        <v>17791.0</v>
      </c>
      <c r="K275" s="44">
        <v>12526.0</v>
      </c>
      <c r="L275" s="44">
        <v>5934.0</v>
      </c>
      <c r="M275" s="44">
        <v>4351.0</v>
      </c>
      <c r="N275" s="44">
        <v>2509.0</v>
      </c>
      <c r="O275" s="44">
        <v>3496.0</v>
      </c>
      <c r="P275" s="44">
        <v>4065.0</v>
      </c>
      <c r="Q275" s="44">
        <v>1712.0</v>
      </c>
      <c r="R275" s="44">
        <v>582.0</v>
      </c>
      <c r="S275" s="44">
        <v>503.0</v>
      </c>
      <c r="T275" s="44">
        <v>1352.0</v>
      </c>
      <c r="U275" s="44">
        <v>995.0</v>
      </c>
      <c r="V275" s="44">
        <v>5934.0</v>
      </c>
      <c r="W275" s="44">
        <v>4351.0</v>
      </c>
      <c r="X275" s="44">
        <v>682.0</v>
      </c>
      <c r="Y275" s="44">
        <v>414.0</v>
      </c>
      <c r="Z275" s="44">
        <v>457.0</v>
      </c>
      <c r="AA275" s="44">
        <v>181.0</v>
      </c>
      <c r="AB275" s="44">
        <v>87.0</v>
      </c>
      <c r="AC275" s="44">
        <v>147.0</v>
      </c>
      <c r="AD275" s="44">
        <v>208.0</v>
      </c>
      <c r="AE275" s="44">
        <v>134.0</v>
      </c>
      <c r="AF275" s="44">
        <v>45.0</v>
      </c>
      <c r="AG275" s="44">
        <v>87.0</v>
      </c>
      <c r="AH275" s="44">
        <v>69.0</v>
      </c>
      <c r="AI275" s="44">
        <v>36.0</v>
      </c>
      <c r="AJ275" s="44">
        <v>543.0</v>
      </c>
      <c r="AK275" s="44">
        <v>218.0</v>
      </c>
      <c r="AL275" s="44">
        <v>628.0</v>
      </c>
      <c r="AM275" s="44">
        <v>89.0</v>
      </c>
      <c r="AN275" s="44">
        <v>20.0</v>
      </c>
      <c r="AO275" s="44">
        <v>25.0</v>
      </c>
      <c r="AP275" s="44">
        <v>63.0</v>
      </c>
      <c r="AQ275" s="44">
        <v>45.0</v>
      </c>
      <c r="AR275" s="44">
        <v>3.0</v>
      </c>
      <c r="AS275" s="44">
        <v>6.0</v>
      </c>
      <c r="AT275" s="44">
        <v>13.0</v>
      </c>
      <c r="AU275" s="44">
        <v>3.0</v>
      </c>
      <c r="AV275" s="44">
        <v>1.0</v>
      </c>
      <c r="AW275" s="44">
        <v>1.0</v>
      </c>
      <c r="AX275" s="44">
        <v>30.0</v>
      </c>
      <c r="AY275" s="44"/>
      <c r="AZ275" s="44">
        <v>29.0</v>
      </c>
      <c r="BA275" s="44"/>
      <c r="BB275" s="44">
        <v>25.0</v>
      </c>
      <c r="BC275" s="44"/>
      <c r="BD275" s="44">
        <v>16.0</v>
      </c>
      <c r="BE275" s="44"/>
      <c r="BF275" s="44">
        <v>14.0</v>
      </c>
      <c r="BG275" s="44"/>
      <c r="BH275" s="44">
        <v>9.0</v>
      </c>
      <c r="BI275" s="44"/>
      <c r="BJ275" s="44">
        <v>50.0</v>
      </c>
      <c r="BK275" s="44"/>
      <c r="BL275" s="44">
        <v>4.0</v>
      </c>
      <c r="BM275" s="44"/>
      <c r="BN275" s="44">
        <v>30.0</v>
      </c>
      <c r="BO275" s="44"/>
      <c r="BP275" s="44">
        <v>2.0</v>
      </c>
      <c r="BQ275" s="44"/>
      <c r="BR275" s="44">
        <v>11.0</v>
      </c>
      <c r="BS275" s="44"/>
      <c r="BT275" s="44">
        <v>14.0</v>
      </c>
      <c r="BU275" s="44"/>
      <c r="BV275" s="44">
        <v>21.0</v>
      </c>
      <c r="BW275" s="44"/>
      <c r="BX275" s="44">
        <v>30.0</v>
      </c>
      <c r="BY275" s="44"/>
      <c r="BZ275" s="44">
        <v>12.0</v>
      </c>
      <c r="CA275" s="44"/>
      <c r="CB275" s="44">
        <v>16.0</v>
      </c>
      <c r="CC275" s="44"/>
      <c r="CD275" s="44">
        <v>7.0</v>
      </c>
      <c r="CE275" s="44"/>
      <c r="CF275" s="44">
        <v>13.0</v>
      </c>
      <c r="CG275" s="44"/>
      <c r="CH275" s="44">
        <v>30.0</v>
      </c>
      <c r="CI275" s="44"/>
      <c r="CJ275" s="44">
        <v>33.0</v>
      </c>
      <c r="CK275" s="44"/>
      <c r="CL275" s="44">
        <v>25.0</v>
      </c>
      <c r="CM275" s="44"/>
      <c r="CN275" s="44">
        <v>109.0</v>
      </c>
      <c r="CO275" s="44"/>
      <c r="CP275" s="44"/>
      <c r="CQ275" s="44">
        <v>83.0</v>
      </c>
    </row>
    <row r="276" ht="15.75" customHeight="1">
      <c r="A276" s="44">
        <v>9464.0</v>
      </c>
      <c r="B276" s="44" t="s">
        <v>439</v>
      </c>
      <c r="C276" s="44" t="s">
        <v>660</v>
      </c>
      <c r="D276" s="44">
        <v>33055.0</v>
      </c>
      <c r="E276" s="44">
        <v>34221.0</v>
      </c>
      <c r="F276" s="44">
        <v>16489.0</v>
      </c>
      <c r="G276" s="44">
        <v>11294.0</v>
      </c>
      <c r="H276" s="44">
        <v>54.0</v>
      </c>
      <c r="I276" s="44">
        <v>54.0</v>
      </c>
      <c r="J276" s="44">
        <v>16435.0</v>
      </c>
      <c r="K276" s="44">
        <v>11240.0</v>
      </c>
      <c r="L276" s="44">
        <v>6226.0</v>
      </c>
      <c r="M276" s="44">
        <v>4676.0</v>
      </c>
      <c r="N276" s="44">
        <v>2348.0</v>
      </c>
      <c r="O276" s="44">
        <v>2701.0</v>
      </c>
      <c r="P276" s="44">
        <v>2384.0</v>
      </c>
      <c r="Q276" s="44">
        <v>929.0</v>
      </c>
      <c r="R276" s="44">
        <v>485.0</v>
      </c>
      <c r="S276" s="44">
        <v>421.0</v>
      </c>
      <c r="T276" s="44">
        <v>1926.0</v>
      </c>
      <c r="U276" s="44">
        <v>1075.0</v>
      </c>
      <c r="V276" s="44">
        <v>6226.0</v>
      </c>
      <c r="W276" s="44">
        <v>4676.0</v>
      </c>
      <c r="X276" s="44">
        <v>592.0</v>
      </c>
      <c r="Y276" s="44">
        <v>298.0</v>
      </c>
      <c r="Z276" s="44">
        <v>635.0</v>
      </c>
      <c r="AA276" s="44">
        <v>244.0</v>
      </c>
      <c r="AB276" s="44">
        <v>152.0</v>
      </c>
      <c r="AC276" s="44">
        <v>170.0</v>
      </c>
      <c r="AD276" s="44">
        <v>202.0</v>
      </c>
      <c r="AE276" s="44">
        <v>119.0</v>
      </c>
      <c r="AF276" s="44">
        <v>26.0</v>
      </c>
      <c r="AG276" s="44">
        <v>96.0</v>
      </c>
      <c r="AH276" s="44">
        <v>58.0</v>
      </c>
      <c r="AI276" s="44">
        <v>39.0</v>
      </c>
      <c r="AJ276" s="44">
        <v>259.0</v>
      </c>
      <c r="AK276" s="44">
        <v>108.0</v>
      </c>
      <c r="AL276" s="44">
        <v>454.0</v>
      </c>
      <c r="AM276" s="44">
        <v>46.0</v>
      </c>
      <c r="AN276" s="44">
        <v>17.0</v>
      </c>
      <c r="AO276" s="44">
        <v>16.0</v>
      </c>
      <c r="AP276" s="44">
        <v>86.0</v>
      </c>
      <c r="AQ276" s="44">
        <v>60.0</v>
      </c>
      <c r="AR276" s="44">
        <v>5.0</v>
      </c>
      <c r="AS276" s="44">
        <v>8.0</v>
      </c>
      <c r="AT276" s="44">
        <v>3.0</v>
      </c>
      <c r="AU276" s="44">
        <v>4.0</v>
      </c>
      <c r="AV276" s="44">
        <v>0.0</v>
      </c>
      <c r="AW276" s="44"/>
      <c r="AX276" s="44">
        <v>44.0</v>
      </c>
      <c r="AY276" s="44"/>
      <c r="AZ276" s="44">
        <v>30.0</v>
      </c>
      <c r="BA276" s="44"/>
      <c r="BB276" s="44">
        <v>111.0</v>
      </c>
      <c r="BC276" s="44"/>
      <c r="BD276" s="44">
        <v>41.0</v>
      </c>
      <c r="BE276" s="44"/>
      <c r="BF276" s="44">
        <v>12.0</v>
      </c>
      <c r="BG276" s="44"/>
      <c r="BH276" s="44">
        <v>7.0</v>
      </c>
      <c r="BI276" s="44"/>
      <c r="BJ276" s="44">
        <v>34.0</v>
      </c>
      <c r="BK276" s="44"/>
      <c r="BL276" s="44">
        <v>5.0</v>
      </c>
      <c r="BM276" s="44"/>
      <c r="BN276" s="44">
        <v>33.0</v>
      </c>
      <c r="BO276" s="44"/>
      <c r="BP276" s="44">
        <v>9.0</v>
      </c>
      <c r="BQ276" s="44"/>
      <c r="BR276" s="44">
        <v>12.0</v>
      </c>
      <c r="BS276" s="44"/>
      <c r="BT276" s="44">
        <v>10.0</v>
      </c>
      <c r="BU276" s="44"/>
      <c r="BV276" s="44">
        <v>22.0</v>
      </c>
      <c r="BW276" s="44"/>
      <c r="BX276" s="44">
        <v>22.0</v>
      </c>
      <c r="BY276" s="44"/>
      <c r="BZ276" s="44">
        <v>10.0</v>
      </c>
      <c r="CA276" s="44"/>
      <c r="CB276" s="44">
        <v>14.0</v>
      </c>
      <c r="CC276" s="44"/>
      <c r="CD276" s="44">
        <v>9.0</v>
      </c>
      <c r="CE276" s="44"/>
      <c r="CF276" s="44">
        <v>8.0</v>
      </c>
      <c r="CG276" s="44"/>
      <c r="CH276" s="44">
        <v>26.0</v>
      </c>
      <c r="CI276" s="44"/>
      <c r="CJ276" s="44">
        <v>32.0</v>
      </c>
      <c r="CK276" s="44"/>
      <c r="CL276" s="44">
        <v>22.0</v>
      </c>
      <c r="CM276" s="44"/>
      <c r="CN276" s="44">
        <v>64.0</v>
      </c>
      <c r="CO276" s="44"/>
      <c r="CP276" s="44"/>
      <c r="CQ276" s="44">
        <v>230.0</v>
      </c>
    </row>
    <row r="277" ht="15.75" customHeight="1">
      <c r="A277" s="44">
        <v>9471.0</v>
      </c>
      <c r="B277" s="44" t="s">
        <v>440</v>
      </c>
      <c r="C277" s="44" t="s">
        <v>660</v>
      </c>
      <c r="D277" s="44">
        <v>116313.0</v>
      </c>
      <c r="E277" s="44">
        <v>115598.0</v>
      </c>
      <c r="F277" s="44">
        <v>70364.0</v>
      </c>
      <c r="G277" s="44">
        <v>46669.0</v>
      </c>
      <c r="H277" s="44">
        <v>177.0</v>
      </c>
      <c r="I277" s="44">
        <v>190.0</v>
      </c>
      <c r="J277" s="44">
        <v>70187.0</v>
      </c>
      <c r="K277" s="44">
        <v>46479.0</v>
      </c>
      <c r="L277" s="44">
        <v>31770.0</v>
      </c>
      <c r="M277" s="44">
        <v>23289.0</v>
      </c>
      <c r="N277" s="44">
        <v>5635.0</v>
      </c>
      <c r="O277" s="44">
        <v>7739.0</v>
      </c>
      <c r="P277" s="44">
        <v>9497.0</v>
      </c>
      <c r="Q277" s="44">
        <v>3923.0</v>
      </c>
      <c r="R277" s="44">
        <v>1290.0</v>
      </c>
      <c r="S277" s="44">
        <v>1175.0</v>
      </c>
      <c r="T277" s="44">
        <v>7933.0</v>
      </c>
      <c r="U277" s="44">
        <v>3186.0</v>
      </c>
      <c r="V277" s="44">
        <v>31770.0</v>
      </c>
      <c r="W277" s="44">
        <v>23289.0</v>
      </c>
      <c r="X277" s="44">
        <v>2292.0</v>
      </c>
      <c r="Y277" s="44">
        <v>1043.0</v>
      </c>
      <c r="Z277" s="44">
        <v>4438.0</v>
      </c>
      <c r="AA277" s="44">
        <v>1566.0</v>
      </c>
      <c r="AB277" s="44">
        <v>407.0</v>
      </c>
      <c r="AC277" s="44">
        <v>471.0</v>
      </c>
      <c r="AD277" s="44">
        <v>809.0</v>
      </c>
      <c r="AE277" s="44">
        <v>459.0</v>
      </c>
      <c r="AF277" s="44">
        <v>211.0</v>
      </c>
      <c r="AG277" s="44">
        <v>736.0</v>
      </c>
      <c r="AH277" s="44">
        <v>390.0</v>
      </c>
      <c r="AI277" s="44">
        <v>224.0</v>
      </c>
      <c r="AJ277" s="44">
        <v>1574.0</v>
      </c>
      <c r="AK277" s="44">
        <v>809.0</v>
      </c>
      <c r="AL277" s="44">
        <v>1265.0</v>
      </c>
      <c r="AM277" s="44">
        <v>167.0</v>
      </c>
      <c r="AN277" s="44">
        <v>93.0</v>
      </c>
      <c r="AO277" s="44">
        <v>178.0</v>
      </c>
      <c r="AP277" s="44">
        <v>655.0</v>
      </c>
      <c r="AQ277" s="44">
        <v>740.0</v>
      </c>
      <c r="AR277" s="44">
        <v>14.0</v>
      </c>
      <c r="AS277" s="44">
        <v>5.0</v>
      </c>
      <c r="AT277" s="44">
        <v>29.0</v>
      </c>
      <c r="AU277" s="44">
        <v>23.0</v>
      </c>
      <c r="AV277" s="44">
        <v>5.0</v>
      </c>
      <c r="AW277" s="44">
        <v>10.0</v>
      </c>
      <c r="AX277" s="44">
        <v>141.0</v>
      </c>
      <c r="AY277" s="44"/>
      <c r="AZ277" s="44">
        <v>104.0</v>
      </c>
      <c r="BA277" s="44"/>
      <c r="BB277" s="44">
        <v>79.0</v>
      </c>
      <c r="BC277" s="44"/>
      <c r="BD277" s="44">
        <v>13.0</v>
      </c>
      <c r="BE277" s="44"/>
      <c r="BF277" s="44">
        <v>51.0</v>
      </c>
      <c r="BG277" s="44"/>
      <c r="BH277" s="44">
        <v>45.0</v>
      </c>
      <c r="BI277" s="44"/>
      <c r="BJ277" s="44">
        <v>111.0</v>
      </c>
      <c r="BK277" s="44"/>
      <c r="BL277" s="44">
        <v>85.0</v>
      </c>
      <c r="BM277" s="44"/>
      <c r="BN277" s="44">
        <v>133.0</v>
      </c>
      <c r="BO277" s="44"/>
      <c r="BP277" s="44">
        <v>37.0</v>
      </c>
      <c r="BQ277" s="44"/>
      <c r="BR277" s="44">
        <v>45.0</v>
      </c>
      <c r="BS277" s="44"/>
      <c r="BT277" s="44">
        <v>60.0</v>
      </c>
      <c r="BU277" s="44"/>
      <c r="BV277" s="44">
        <v>82.0</v>
      </c>
      <c r="BW277" s="44"/>
      <c r="BX277" s="44">
        <v>92.0</v>
      </c>
      <c r="BY277" s="44"/>
      <c r="BZ277" s="44">
        <v>62.0</v>
      </c>
      <c r="CA277" s="44"/>
      <c r="CB277" s="44">
        <v>53.0</v>
      </c>
      <c r="CC277" s="44"/>
      <c r="CD277" s="44">
        <v>22.0</v>
      </c>
      <c r="CE277" s="44"/>
      <c r="CF277" s="44">
        <v>40.0</v>
      </c>
      <c r="CG277" s="44"/>
      <c r="CH277" s="44">
        <v>78.0</v>
      </c>
      <c r="CI277" s="44"/>
      <c r="CJ277" s="44">
        <v>115.0</v>
      </c>
      <c r="CK277" s="44"/>
      <c r="CL277" s="44">
        <v>138.0</v>
      </c>
      <c r="CM277" s="44"/>
      <c r="CN277" s="44">
        <v>294.0</v>
      </c>
      <c r="CO277" s="44"/>
      <c r="CP277" s="44"/>
      <c r="CQ277" s="44">
        <v>736.0</v>
      </c>
    </row>
    <row r="278" ht="15.75" customHeight="1">
      <c r="A278" s="44">
        <v>9472.0</v>
      </c>
      <c r="B278" s="44" t="s">
        <v>441</v>
      </c>
      <c r="C278" s="44" t="s">
        <v>660</v>
      </c>
      <c r="D278" s="44">
        <v>84304.0</v>
      </c>
      <c r="E278" s="44">
        <v>85177.0</v>
      </c>
      <c r="F278" s="44">
        <v>50453.0</v>
      </c>
      <c r="G278" s="44">
        <v>34697.0</v>
      </c>
      <c r="H278" s="44">
        <v>135.0</v>
      </c>
      <c r="I278" s="44">
        <v>120.0</v>
      </c>
      <c r="J278" s="44">
        <v>50318.0</v>
      </c>
      <c r="K278" s="44">
        <v>34577.0</v>
      </c>
      <c r="L278" s="44">
        <v>22991.0</v>
      </c>
      <c r="M278" s="44">
        <v>15370.0</v>
      </c>
      <c r="N278" s="44">
        <v>5612.0</v>
      </c>
      <c r="O278" s="44">
        <v>7676.0</v>
      </c>
      <c r="P278" s="44">
        <v>6845.0</v>
      </c>
      <c r="Q278" s="44">
        <v>2741.0</v>
      </c>
      <c r="R278" s="44">
        <v>910.0</v>
      </c>
      <c r="S278" s="44">
        <v>746.0</v>
      </c>
      <c r="T278" s="44">
        <v>4269.0</v>
      </c>
      <c r="U278" s="44">
        <v>2556.0</v>
      </c>
      <c r="V278" s="44">
        <v>22991.0</v>
      </c>
      <c r="W278" s="44">
        <v>15370.0</v>
      </c>
      <c r="X278" s="44">
        <v>1284.0</v>
      </c>
      <c r="Y278" s="44">
        <v>819.0</v>
      </c>
      <c r="Z278" s="44">
        <v>3810.0</v>
      </c>
      <c r="AA278" s="44">
        <v>2305.0</v>
      </c>
      <c r="AB278" s="44">
        <v>195.0</v>
      </c>
      <c r="AC278" s="44">
        <v>280.0</v>
      </c>
      <c r="AD278" s="44">
        <v>589.0</v>
      </c>
      <c r="AE278" s="44">
        <v>347.0</v>
      </c>
      <c r="AF278" s="44">
        <v>83.0</v>
      </c>
      <c r="AG278" s="44">
        <v>194.0</v>
      </c>
      <c r="AH278" s="44">
        <v>269.0</v>
      </c>
      <c r="AI278" s="44">
        <v>150.0</v>
      </c>
      <c r="AJ278" s="44">
        <v>982.0</v>
      </c>
      <c r="AK278" s="44">
        <v>393.0</v>
      </c>
      <c r="AL278" s="44">
        <v>799.0</v>
      </c>
      <c r="AM278" s="44">
        <v>96.0</v>
      </c>
      <c r="AN278" s="44">
        <v>67.0</v>
      </c>
      <c r="AO278" s="44">
        <v>76.0</v>
      </c>
      <c r="AP278" s="44">
        <v>304.0</v>
      </c>
      <c r="AQ278" s="44">
        <v>294.0</v>
      </c>
      <c r="AR278" s="44">
        <v>11.0</v>
      </c>
      <c r="AS278" s="44">
        <v>8.0</v>
      </c>
      <c r="AT278" s="44">
        <v>8.0</v>
      </c>
      <c r="AU278" s="44">
        <v>4.0</v>
      </c>
      <c r="AV278" s="44">
        <v>1.0</v>
      </c>
      <c r="AW278" s="44">
        <v>4.0</v>
      </c>
      <c r="AX278" s="44">
        <v>110.0</v>
      </c>
      <c r="AY278" s="44"/>
      <c r="AZ278" s="44">
        <v>88.0</v>
      </c>
      <c r="BA278" s="44"/>
      <c r="BB278" s="44">
        <v>73.0</v>
      </c>
      <c r="BC278" s="44"/>
      <c r="BD278" s="44">
        <v>15.0</v>
      </c>
      <c r="BE278" s="44"/>
      <c r="BF278" s="44">
        <v>36.0</v>
      </c>
      <c r="BG278" s="44"/>
      <c r="BH278" s="44">
        <v>42.0</v>
      </c>
      <c r="BI278" s="44"/>
      <c r="BJ278" s="44">
        <v>80.0</v>
      </c>
      <c r="BK278" s="44"/>
      <c r="BL278" s="44">
        <v>29.0</v>
      </c>
      <c r="BM278" s="44"/>
      <c r="BN278" s="44">
        <v>76.0</v>
      </c>
      <c r="BO278" s="44"/>
      <c r="BP278" s="44">
        <v>24.0</v>
      </c>
      <c r="BQ278" s="44"/>
      <c r="BR278" s="44">
        <v>34.0</v>
      </c>
      <c r="BS278" s="44"/>
      <c r="BT278" s="44">
        <v>25.0</v>
      </c>
      <c r="BU278" s="44"/>
      <c r="BV278" s="44">
        <v>57.0</v>
      </c>
      <c r="BW278" s="44"/>
      <c r="BX278" s="44">
        <v>56.0</v>
      </c>
      <c r="BY278" s="44"/>
      <c r="BZ278" s="44">
        <v>39.0</v>
      </c>
      <c r="CA278" s="44"/>
      <c r="CB278" s="44">
        <v>39.0</v>
      </c>
      <c r="CC278" s="44"/>
      <c r="CD278" s="44">
        <v>8.0</v>
      </c>
      <c r="CE278" s="44"/>
      <c r="CF278" s="44">
        <v>31.0</v>
      </c>
      <c r="CG278" s="44"/>
      <c r="CH278" s="44">
        <v>62.0</v>
      </c>
      <c r="CI278" s="44"/>
      <c r="CJ278" s="44">
        <v>115.0</v>
      </c>
      <c r="CK278" s="44"/>
      <c r="CL278" s="44">
        <v>75.0</v>
      </c>
      <c r="CM278" s="44"/>
      <c r="CN278" s="44">
        <v>175.0</v>
      </c>
      <c r="CO278" s="44"/>
      <c r="CP278" s="44"/>
      <c r="CQ278" s="44">
        <v>518.0</v>
      </c>
    </row>
    <row r="279" ht="15.75" customHeight="1">
      <c r="A279" s="44">
        <v>9473.0</v>
      </c>
      <c r="B279" s="44" t="s">
        <v>442</v>
      </c>
      <c r="C279" s="44" t="s">
        <v>660</v>
      </c>
      <c r="D279" s="44">
        <v>69832.0</v>
      </c>
      <c r="E279" s="44">
        <v>70794.0</v>
      </c>
      <c r="F279" s="44">
        <v>40006.0</v>
      </c>
      <c r="G279" s="44">
        <v>28104.0</v>
      </c>
      <c r="H279" s="44">
        <v>112.0</v>
      </c>
      <c r="I279" s="44">
        <v>100.0</v>
      </c>
      <c r="J279" s="44">
        <v>39894.0</v>
      </c>
      <c r="K279" s="44">
        <v>28004.0</v>
      </c>
      <c r="L279" s="44">
        <v>16526.0</v>
      </c>
      <c r="M279" s="44">
        <v>11785.0</v>
      </c>
      <c r="N279" s="44">
        <v>5802.0</v>
      </c>
      <c r="O279" s="44">
        <v>7788.0</v>
      </c>
      <c r="P279" s="44">
        <v>5626.0</v>
      </c>
      <c r="Q279" s="44">
        <v>2183.0</v>
      </c>
      <c r="R279" s="44">
        <v>836.0</v>
      </c>
      <c r="S279" s="44">
        <v>729.0</v>
      </c>
      <c r="T279" s="44">
        <v>3555.0</v>
      </c>
      <c r="U279" s="44">
        <v>2053.0</v>
      </c>
      <c r="V279" s="44">
        <v>16526.0</v>
      </c>
      <c r="W279" s="44">
        <v>11785.0</v>
      </c>
      <c r="X279" s="44">
        <v>1091.0</v>
      </c>
      <c r="Y279" s="44">
        <v>567.0</v>
      </c>
      <c r="Z279" s="44">
        <v>2431.0</v>
      </c>
      <c r="AA279" s="44">
        <v>1107.0</v>
      </c>
      <c r="AB279" s="44">
        <v>169.0</v>
      </c>
      <c r="AC279" s="44">
        <v>217.0</v>
      </c>
      <c r="AD279" s="44">
        <v>490.0</v>
      </c>
      <c r="AE279" s="44">
        <v>249.0</v>
      </c>
      <c r="AF279" s="44">
        <v>78.0</v>
      </c>
      <c r="AG279" s="44">
        <v>252.0</v>
      </c>
      <c r="AH279" s="44">
        <v>166.0</v>
      </c>
      <c r="AI279" s="44">
        <v>119.0</v>
      </c>
      <c r="AJ279" s="44">
        <v>1009.0</v>
      </c>
      <c r="AK279" s="44">
        <v>396.0</v>
      </c>
      <c r="AL279" s="44">
        <v>862.0</v>
      </c>
      <c r="AM279" s="44">
        <v>109.0</v>
      </c>
      <c r="AN279" s="44">
        <v>43.0</v>
      </c>
      <c r="AO279" s="44">
        <v>55.0</v>
      </c>
      <c r="AP279" s="44">
        <v>156.0</v>
      </c>
      <c r="AQ279" s="44">
        <v>161.0</v>
      </c>
      <c r="AR279" s="44">
        <v>8.0</v>
      </c>
      <c r="AS279" s="44">
        <v>4.0</v>
      </c>
      <c r="AT279" s="44">
        <v>24.0</v>
      </c>
      <c r="AU279" s="44">
        <v>26.0</v>
      </c>
      <c r="AV279" s="44">
        <v>0.0</v>
      </c>
      <c r="AW279" s="44">
        <v>6.0</v>
      </c>
      <c r="AX279" s="44">
        <v>97.0</v>
      </c>
      <c r="AY279" s="44"/>
      <c r="AZ279" s="44">
        <v>47.0</v>
      </c>
      <c r="BA279" s="44"/>
      <c r="BB279" s="44">
        <v>43.0</v>
      </c>
      <c r="BC279" s="44"/>
      <c r="BD279" s="44">
        <v>61.0</v>
      </c>
      <c r="BE279" s="44"/>
      <c r="BF279" s="44">
        <v>29.0</v>
      </c>
      <c r="BG279" s="44"/>
      <c r="BH279" s="44">
        <v>36.0</v>
      </c>
      <c r="BI279" s="44"/>
      <c r="BJ279" s="44">
        <v>57.0</v>
      </c>
      <c r="BK279" s="44"/>
      <c r="BL279" s="44">
        <v>13.0</v>
      </c>
      <c r="BM279" s="44"/>
      <c r="BN279" s="44">
        <v>61.0</v>
      </c>
      <c r="BO279" s="44"/>
      <c r="BP279" s="44">
        <v>22.0</v>
      </c>
      <c r="BQ279" s="44"/>
      <c r="BR279" s="44">
        <v>28.0</v>
      </c>
      <c r="BS279" s="44"/>
      <c r="BT279" s="44">
        <v>27.0</v>
      </c>
      <c r="BU279" s="44"/>
      <c r="BV279" s="44">
        <v>39.0</v>
      </c>
      <c r="BW279" s="44"/>
      <c r="BX279" s="44">
        <v>42.0</v>
      </c>
      <c r="BY279" s="44"/>
      <c r="BZ279" s="44">
        <v>34.0</v>
      </c>
      <c r="CA279" s="44"/>
      <c r="CB279" s="44">
        <v>34.0</v>
      </c>
      <c r="CC279" s="44"/>
      <c r="CD279" s="44">
        <v>15.0</v>
      </c>
      <c r="CE279" s="44"/>
      <c r="CF279" s="44">
        <v>16.0</v>
      </c>
      <c r="CG279" s="44"/>
      <c r="CH279" s="44">
        <v>51.0</v>
      </c>
      <c r="CI279" s="44"/>
      <c r="CJ279" s="44">
        <v>78.0</v>
      </c>
      <c r="CK279" s="44"/>
      <c r="CL279" s="44">
        <v>46.0</v>
      </c>
      <c r="CM279" s="44"/>
      <c r="CN279" s="44">
        <v>146.0</v>
      </c>
      <c r="CO279" s="44"/>
      <c r="CP279" s="44"/>
      <c r="CQ279" s="44">
        <v>198.0</v>
      </c>
    </row>
    <row r="280" ht="15.75" customHeight="1">
      <c r="A280" s="44">
        <v>9474.0</v>
      </c>
      <c r="B280" s="44" t="s">
        <v>443</v>
      </c>
      <c r="C280" s="44" t="s">
        <v>660</v>
      </c>
      <c r="D280" s="44">
        <v>90648.0</v>
      </c>
      <c r="E280" s="44">
        <v>89698.0</v>
      </c>
      <c r="F280" s="44">
        <v>57875.0</v>
      </c>
      <c r="G280" s="44">
        <v>39835.0</v>
      </c>
      <c r="H280" s="44">
        <v>143.0</v>
      </c>
      <c r="I280" s="44">
        <v>130.0</v>
      </c>
      <c r="J280" s="44">
        <v>57732.0</v>
      </c>
      <c r="K280" s="44">
        <v>39705.0</v>
      </c>
      <c r="L280" s="44">
        <v>24369.0</v>
      </c>
      <c r="M280" s="44">
        <v>16624.0</v>
      </c>
      <c r="N280" s="44">
        <v>5207.0</v>
      </c>
      <c r="O280" s="44">
        <v>7920.0</v>
      </c>
      <c r="P280" s="44">
        <v>9967.0</v>
      </c>
      <c r="Q280" s="44">
        <v>4579.0</v>
      </c>
      <c r="R280" s="44">
        <v>1252.0</v>
      </c>
      <c r="S280" s="44">
        <v>1117.0</v>
      </c>
      <c r="T280" s="44">
        <v>4968.0</v>
      </c>
      <c r="U280" s="44">
        <v>2874.0</v>
      </c>
      <c r="V280" s="44">
        <v>24369.0</v>
      </c>
      <c r="W280" s="44">
        <v>16624.0</v>
      </c>
      <c r="X280" s="44">
        <v>1818.0</v>
      </c>
      <c r="Y280" s="44">
        <v>1076.0</v>
      </c>
      <c r="Z280" s="44">
        <v>4426.0</v>
      </c>
      <c r="AA280" s="44">
        <v>2481.0</v>
      </c>
      <c r="AB280" s="44">
        <v>306.0</v>
      </c>
      <c r="AC280" s="44">
        <v>378.0</v>
      </c>
      <c r="AD280" s="44">
        <v>644.0</v>
      </c>
      <c r="AE280" s="44">
        <v>417.0</v>
      </c>
      <c r="AF280" s="44">
        <v>98.0</v>
      </c>
      <c r="AG280" s="44">
        <v>371.0</v>
      </c>
      <c r="AH280" s="44">
        <v>257.0</v>
      </c>
      <c r="AI280" s="44">
        <v>119.0</v>
      </c>
      <c r="AJ280" s="44">
        <v>1359.0</v>
      </c>
      <c r="AK280" s="44">
        <v>574.0</v>
      </c>
      <c r="AL280" s="44">
        <v>1067.0</v>
      </c>
      <c r="AM280" s="44">
        <v>162.0</v>
      </c>
      <c r="AN280" s="44">
        <v>63.0</v>
      </c>
      <c r="AO280" s="44">
        <v>102.0</v>
      </c>
      <c r="AP280" s="44">
        <v>286.0</v>
      </c>
      <c r="AQ280" s="44">
        <v>262.0</v>
      </c>
      <c r="AR280" s="44">
        <v>12.0</v>
      </c>
      <c r="AS280" s="44">
        <v>20.0</v>
      </c>
      <c r="AT280" s="44">
        <v>11.0</v>
      </c>
      <c r="AU280" s="44">
        <v>12.0</v>
      </c>
      <c r="AV280" s="44">
        <v>12.0</v>
      </c>
      <c r="AW280" s="44">
        <v>8.0</v>
      </c>
      <c r="AX280" s="44">
        <v>120.0</v>
      </c>
      <c r="AY280" s="44"/>
      <c r="AZ280" s="44">
        <v>76.0</v>
      </c>
      <c r="BA280" s="44"/>
      <c r="BB280" s="44">
        <v>132.0</v>
      </c>
      <c r="BC280" s="44"/>
      <c r="BD280" s="44">
        <v>19.0</v>
      </c>
      <c r="BE280" s="44"/>
      <c r="BF280" s="44">
        <v>31.0</v>
      </c>
      <c r="BG280" s="44"/>
      <c r="BH280" s="44">
        <v>25.0</v>
      </c>
      <c r="BI280" s="44"/>
      <c r="BJ280" s="44">
        <v>121.0</v>
      </c>
      <c r="BK280" s="44"/>
      <c r="BL280" s="44">
        <v>35.0</v>
      </c>
      <c r="BM280" s="44"/>
      <c r="BN280" s="44">
        <v>94.0</v>
      </c>
      <c r="BO280" s="44"/>
      <c r="BP280" s="44">
        <v>22.0</v>
      </c>
      <c r="BQ280" s="44"/>
      <c r="BR280" s="44">
        <v>35.0</v>
      </c>
      <c r="BS280" s="44"/>
      <c r="BT280" s="44">
        <v>33.0</v>
      </c>
      <c r="BU280" s="44"/>
      <c r="BV280" s="44">
        <v>54.0</v>
      </c>
      <c r="BW280" s="44"/>
      <c r="BX280" s="44">
        <v>76.0</v>
      </c>
      <c r="BY280" s="44"/>
      <c r="BZ280" s="44">
        <v>57.0</v>
      </c>
      <c r="CA280" s="44"/>
      <c r="CB280" s="44">
        <v>37.0</v>
      </c>
      <c r="CC280" s="44"/>
      <c r="CD280" s="44">
        <v>18.0</v>
      </c>
      <c r="CE280" s="44"/>
      <c r="CF280" s="44">
        <v>24.0</v>
      </c>
      <c r="CG280" s="44"/>
      <c r="CH280" s="44">
        <v>104.0</v>
      </c>
      <c r="CI280" s="44"/>
      <c r="CJ280" s="44">
        <v>107.0</v>
      </c>
      <c r="CK280" s="44"/>
      <c r="CL280" s="44">
        <v>74.0</v>
      </c>
      <c r="CM280" s="44"/>
      <c r="CN280" s="44">
        <v>316.0</v>
      </c>
      <c r="CO280" s="44"/>
      <c r="CP280" s="44"/>
      <c r="CQ280" s="44">
        <v>609.0</v>
      </c>
    </row>
    <row r="281" ht="15.75" customHeight="1">
      <c r="A281" s="44">
        <v>9475.0</v>
      </c>
      <c r="B281" s="44" t="s">
        <v>444</v>
      </c>
      <c r="C281" s="44" t="s">
        <v>660</v>
      </c>
      <c r="D281" s="44">
        <v>76879.0</v>
      </c>
      <c r="E281" s="44">
        <v>79214.0</v>
      </c>
      <c r="F281" s="44">
        <v>43751.0</v>
      </c>
      <c r="G281" s="44">
        <v>32049.0</v>
      </c>
      <c r="H281" s="44">
        <v>124.0</v>
      </c>
      <c r="I281" s="44">
        <v>132.0</v>
      </c>
      <c r="J281" s="44">
        <v>43627.0</v>
      </c>
      <c r="K281" s="44">
        <v>31917.0</v>
      </c>
      <c r="L281" s="44">
        <v>18790.0</v>
      </c>
      <c r="M281" s="44">
        <v>14386.0</v>
      </c>
      <c r="N281" s="44">
        <v>6540.0</v>
      </c>
      <c r="O281" s="44">
        <v>8325.0</v>
      </c>
      <c r="P281" s="44">
        <v>4741.0</v>
      </c>
      <c r="Q281" s="44">
        <v>1881.0</v>
      </c>
      <c r="R281" s="44">
        <v>860.0</v>
      </c>
      <c r="S281" s="44">
        <v>848.0</v>
      </c>
      <c r="T281" s="44">
        <v>4528.0</v>
      </c>
      <c r="U281" s="44">
        <v>2381.0</v>
      </c>
      <c r="V281" s="44">
        <v>18790.0</v>
      </c>
      <c r="W281" s="44">
        <v>14386.0</v>
      </c>
      <c r="X281" s="44">
        <v>1144.0</v>
      </c>
      <c r="Y281" s="44">
        <v>551.0</v>
      </c>
      <c r="Z281" s="44">
        <v>2976.0</v>
      </c>
      <c r="AA281" s="44">
        <v>1275.0</v>
      </c>
      <c r="AB281" s="44">
        <v>201.0</v>
      </c>
      <c r="AC281" s="44">
        <v>309.0</v>
      </c>
      <c r="AD281" s="44">
        <v>583.0</v>
      </c>
      <c r="AE281" s="44">
        <v>327.0</v>
      </c>
      <c r="AF281" s="44">
        <v>87.0</v>
      </c>
      <c r="AG281" s="44">
        <v>217.0</v>
      </c>
      <c r="AH281" s="44">
        <v>181.0</v>
      </c>
      <c r="AI281" s="44">
        <v>118.0</v>
      </c>
      <c r="AJ281" s="44">
        <v>605.0</v>
      </c>
      <c r="AK281" s="44">
        <v>343.0</v>
      </c>
      <c r="AL281" s="44">
        <v>842.0</v>
      </c>
      <c r="AM281" s="44">
        <v>108.0</v>
      </c>
      <c r="AN281" s="44">
        <v>48.0</v>
      </c>
      <c r="AO281" s="44">
        <v>65.0</v>
      </c>
      <c r="AP281" s="44">
        <v>207.0</v>
      </c>
      <c r="AQ281" s="44">
        <v>185.0</v>
      </c>
      <c r="AR281" s="44">
        <v>11.0</v>
      </c>
      <c r="AS281" s="44">
        <v>9.0</v>
      </c>
      <c r="AT281" s="44">
        <v>8.0</v>
      </c>
      <c r="AU281" s="44">
        <v>11.0</v>
      </c>
      <c r="AV281" s="44">
        <v>2.0</v>
      </c>
      <c r="AW281" s="44">
        <v>8.0</v>
      </c>
      <c r="AX281" s="44">
        <v>99.0</v>
      </c>
      <c r="AY281" s="44"/>
      <c r="AZ281" s="44">
        <v>100.0</v>
      </c>
      <c r="BA281" s="44"/>
      <c r="BB281" s="44">
        <v>246.0</v>
      </c>
      <c r="BC281" s="44"/>
      <c r="BD281" s="44">
        <v>28.0</v>
      </c>
      <c r="BE281" s="44"/>
      <c r="BF281" s="44">
        <v>40.0</v>
      </c>
      <c r="BG281" s="44"/>
      <c r="BH281" s="44">
        <v>19.0</v>
      </c>
      <c r="BI281" s="44"/>
      <c r="BJ281" s="44">
        <v>55.0</v>
      </c>
      <c r="BK281" s="44"/>
      <c r="BL281" s="44">
        <v>28.0</v>
      </c>
      <c r="BM281" s="44"/>
      <c r="BN281" s="44">
        <v>59.0</v>
      </c>
      <c r="BO281" s="44"/>
      <c r="BP281" s="44">
        <v>17.0</v>
      </c>
      <c r="BQ281" s="44"/>
      <c r="BR281" s="44">
        <v>28.0</v>
      </c>
      <c r="BS281" s="44"/>
      <c r="BT281" s="44">
        <v>31.0</v>
      </c>
      <c r="BU281" s="44"/>
      <c r="BV281" s="44">
        <v>32.0</v>
      </c>
      <c r="BW281" s="44"/>
      <c r="BX281" s="44">
        <v>62.0</v>
      </c>
      <c r="BY281" s="44"/>
      <c r="BZ281" s="44">
        <v>39.0</v>
      </c>
      <c r="CA281" s="44"/>
      <c r="CB281" s="44">
        <v>35.0</v>
      </c>
      <c r="CC281" s="44"/>
      <c r="CD281" s="44">
        <v>13.0</v>
      </c>
      <c r="CE281" s="44"/>
      <c r="CF281" s="44">
        <v>12.0</v>
      </c>
      <c r="CG281" s="44"/>
      <c r="CH281" s="44">
        <v>45.0</v>
      </c>
      <c r="CI281" s="44"/>
      <c r="CJ281" s="44">
        <v>98.0</v>
      </c>
      <c r="CK281" s="44"/>
      <c r="CL281" s="44">
        <v>74.0</v>
      </c>
      <c r="CM281" s="44"/>
      <c r="CN281" s="44">
        <v>113.0</v>
      </c>
      <c r="CO281" s="44"/>
      <c r="CP281" s="44"/>
      <c r="CQ281" s="44">
        <v>570.0</v>
      </c>
    </row>
    <row r="282" ht="15.75" customHeight="1">
      <c r="A282" s="44">
        <v>9476.0</v>
      </c>
      <c r="B282" s="44" t="s">
        <v>445</v>
      </c>
      <c r="C282" s="44" t="s">
        <v>660</v>
      </c>
      <c r="D282" s="44">
        <v>54955.0</v>
      </c>
      <c r="E282" s="44">
        <v>56593.0</v>
      </c>
      <c r="F282" s="44">
        <v>31142.0</v>
      </c>
      <c r="G282" s="44">
        <v>21125.0</v>
      </c>
      <c r="H282" s="44">
        <v>114.0</v>
      </c>
      <c r="I282" s="44">
        <v>145.0</v>
      </c>
      <c r="J282" s="44">
        <v>31028.0</v>
      </c>
      <c r="K282" s="44">
        <v>20980.0</v>
      </c>
      <c r="L282" s="44">
        <v>14769.0</v>
      </c>
      <c r="M282" s="44">
        <v>10360.0</v>
      </c>
      <c r="N282" s="44">
        <v>4644.0</v>
      </c>
      <c r="O282" s="44">
        <v>5317.0</v>
      </c>
      <c r="P282" s="44">
        <v>3113.0</v>
      </c>
      <c r="Q282" s="44">
        <v>1071.0</v>
      </c>
      <c r="R282" s="44">
        <v>603.0</v>
      </c>
      <c r="S282" s="44">
        <v>437.0</v>
      </c>
      <c r="T282" s="44">
        <v>2896.0</v>
      </c>
      <c r="U282" s="44">
        <v>1286.0</v>
      </c>
      <c r="V282" s="44">
        <v>14769.0</v>
      </c>
      <c r="W282" s="44">
        <v>10360.0</v>
      </c>
      <c r="X282" s="44">
        <v>680.0</v>
      </c>
      <c r="Y282" s="44">
        <v>379.0</v>
      </c>
      <c r="Z282" s="44">
        <v>1774.0</v>
      </c>
      <c r="AA282" s="44">
        <v>849.0</v>
      </c>
      <c r="AB282" s="44">
        <v>122.0</v>
      </c>
      <c r="AC282" s="44">
        <v>150.0</v>
      </c>
      <c r="AD282" s="44">
        <v>489.0</v>
      </c>
      <c r="AE282" s="44">
        <v>175.0</v>
      </c>
      <c r="AF282" s="44">
        <v>91.0</v>
      </c>
      <c r="AG282" s="44">
        <v>246.0</v>
      </c>
      <c r="AH282" s="44">
        <v>126.0</v>
      </c>
      <c r="AI282" s="44">
        <v>63.0</v>
      </c>
      <c r="AJ282" s="44">
        <v>413.0</v>
      </c>
      <c r="AK282" s="44">
        <v>181.0</v>
      </c>
      <c r="AL282" s="44">
        <v>423.0</v>
      </c>
      <c r="AM282" s="44">
        <v>56.0</v>
      </c>
      <c r="AN282" s="44">
        <v>21.0</v>
      </c>
      <c r="AO282" s="44">
        <v>48.0</v>
      </c>
      <c r="AP282" s="44">
        <v>108.0</v>
      </c>
      <c r="AQ282" s="44">
        <v>108.0</v>
      </c>
      <c r="AR282" s="44">
        <v>7.0</v>
      </c>
      <c r="AS282" s="44">
        <v>7.0</v>
      </c>
      <c r="AT282" s="44">
        <v>11.0</v>
      </c>
      <c r="AU282" s="44">
        <v>11.0</v>
      </c>
      <c r="AV282" s="44">
        <v>2.0</v>
      </c>
      <c r="AW282" s="44">
        <v>4.0</v>
      </c>
      <c r="AX282" s="44">
        <v>72.0</v>
      </c>
      <c r="AY282" s="44"/>
      <c r="AZ282" s="44">
        <v>56.0</v>
      </c>
      <c r="BA282" s="44"/>
      <c r="BB282" s="44">
        <v>49.0</v>
      </c>
      <c r="BC282" s="44"/>
      <c r="BD282" s="44">
        <v>17.0</v>
      </c>
      <c r="BE282" s="44"/>
      <c r="BF282" s="44">
        <v>21.0</v>
      </c>
      <c r="BG282" s="44"/>
      <c r="BH282" s="44">
        <v>16.0</v>
      </c>
      <c r="BI282" s="44"/>
      <c r="BJ282" s="44">
        <v>45.0</v>
      </c>
      <c r="BK282" s="44"/>
      <c r="BL282" s="44">
        <v>24.0</v>
      </c>
      <c r="BM282" s="44"/>
      <c r="BN282" s="44">
        <v>38.0</v>
      </c>
      <c r="BO282" s="44"/>
      <c r="BP282" s="44">
        <v>11.0</v>
      </c>
      <c r="BQ282" s="44"/>
      <c r="BR282" s="44">
        <v>26.0</v>
      </c>
      <c r="BS282" s="44"/>
      <c r="BT282" s="44">
        <v>26.0</v>
      </c>
      <c r="BU282" s="44"/>
      <c r="BV282" s="44">
        <v>33.0</v>
      </c>
      <c r="BW282" s="44"/>
      <c r="BX282" s="44">
        <v>25.0</v>
      </c>
      <c r="BY282" s="44"/>
      <c r="BZ282" s="44">
        <v>16.0</v>
      </c>
      <c r="CA282" s="44"/>
      <c r="CB282" s="44">
        <v>23.0</v>
      </c>
      <c r="CC282" s="44"/>
      <c r="CD282" s="44">
        <v>1.0</v>
      </c>
      <c r="CE282" s="44"/>
      <c r="CF282" s="44">
        <v>6.0</v>
      </c>
      <c r="CG282" s="44"/>
      <c r="CH282" s="44">
        <v>14.0</v>
      </c>
      <c r="CI282" s="44"/>
      <c r="CJ282" s="44">
        <v>104.0</v>
      </c>
      <c r="CK282" s="44"/>
      <c r="CL282" s="44">
        <v>32.0</v>
      </c>
      <c r="CM282" s="44"/>
      <c r="CN282" s="44">
        <v>81.0</v>
      </c>
      <c r="CO282" s="44"/>
      <c r="CP282" s="44"/>
      <c r="CQ282" s="44">
        <v>232.0</v>
      </c>
    </row>
    <row r="283" ht="15.75" customHeight="1">
      <c r="A283" s="44">
        <v>9477.0</v>
      </c>
      <c r="B283" s="44" t="s">
        <v>446</v>
      </c>
      <c r="C283" s="44" t="s">
        <v>660</v>
      </c>
      <c r="D283" s="44">
        <v>58900.0</v>
      </c>
      <c r="E283" s="44">
        <v>60402.0</v>
      </c>
      <c r="F283" s="44">
        <v>33827.0</v>
      </c>
      <c r="G283" s="44">
        <v>23288.0</v>
      </c>
      <c r="H283" s="44">
        <v>105.0</v>
      </c>
      <c r="I283" s="44">
        <v>87.0</v>
      </c>
      <c r="J283" s="44">
        <v>33722.0</v>
      </c>
      <c r="K283" s="44">
        <v>23201.0</v>
      </c>
      <c r="L283" s="44">
        <v>14217.0</v>
      </c>
      <c r="M283" s="44">
        <v>10167.0</v>
      </c>
      <c r="N283" s="44">
        <v>4463.0</v>
      </c>
      <c r="O283" s="44">
        <v>5653.0</v>
      </c>
      <c r="P283" s="44">
        <v>4787.0</v>
      </c>
      <c r="Q283" s="44">
        <v>1661.0</v>
      </c>
      <c r="R283" s="44">
        <v>675.0</v>
      </c>
      <c r="S283" s="44">
        <v>637.0</v>
      </c>
      <c r="T283" s="44">
        <v>3218.0</v>
      </c>
      <c r="U283" s="44">
        <v>1915.0</v>
      </c>
      <c r="V283" s="44">
        <v>14217.0</v>
      </c>
      <c r="W283" s="44">
        <v>10167.0</v>
      </c>
      <c r="X283" s="44">
        <v>894.0</v>
      </c>
      <c r="Y283" s="44">
        <v>572.0</v>
      </c>
      <c r="Z283" s="44">
        <v>2309.0</v>
      </c>
      <c r="AA283" s="44">
        <v>1128.0</v>
      </c>
      <c r="AB283" s="44">
        <v>131.0</v>
      </c>
      <c r="AC283" s="44">
        <v>212.0</v>
      </c>
      <c r="AD283" s="44">
        <v>426.0</v>
      </c>
      <c r="AE283" s="44">
        <v>222.0</v>
      </c>
      <c r="AF283" s="44">
        <v>77.0</v>
      </c>
      <c r="AG283" s="44">
        <v>150.0</v>
      </c>
      <c r="AH283" s="44">
        <v>119.0</v>
      </c>
      <c r="AI283" s="44">
        <v>82.0</v>
      </c>
      <c r="AJ283" s="44">
        <v>732.0</v>
      </c>
      <c r="AK283" s="44">
        <v>295.0</v>
      </c>
      <c r="AL283" s="44">
        <v>627.0</v>
      </c>
      <c r="AM283" s="44">
        <v>87.0</v>
      </c>
      <c r="AN283" s="44">
        <v>37.0</v>
      </c>
      <c r="AO283" s="44">
        <v>62.0</v>
      </c>
      <c r="AP283" s="44">
        <v>168.0</v>
      </c>
      <c r="AQ283" s="44">
        <v>101.0</v>
      </c>
      <c r="AR283" s="44">
        <v>2.0</v>
      </c>
      <c r="AS283" s="44">
        <v>8.0</v>
      </c>
      <c r="AT283" s="44">
        <v>3.0</v>
      </c>
      <c r="AU283" s="44">
        <v>10.0</v>
      </c>
      <c r="AV283" s="44">
        <v>0.0</v>
      </c>
      <c r="AW283" s="44">
        <v>6.0</v>
      </c>
      <c r="AX283" s="44">
        <v>67.0</v>
      </c>
      <c r="AY283" s="44"/>
      <c r="AZ283" s="44">
        <v>58.0</v>
      </c>
      <c r="BA283" s="44"/>
      <c r="BB283" s="44">
        <v>76.0</v>
      </c>
      <c r="BC283" s="44"/>
      <c r="BD283" s="44">
        <v>15.0</v>
      </c>
      <c r="BE283" s="44"/>
      <c r="BF283" s="44">
        <v>27.0</v>
      </c>
      <c r="BG283" s="44"/>
      <c r="BH283" s="44">
        <v>15.0</v>
      </c>
      <c r="BI283" s="44"/>
      <c r="BJ283" s="44">
        <v>70.0</v>
      </c>
      <c r="BK283" s="44"/>
      <c r="BL283" s="44">
        <v>17.0</v>
      </c>
      <c r="BM283" s="44"/>
      <c r="BN283" s="44">
        <v>41.0</v>
      </c>
      <c r="BO283" s="44"/>
      <c r="BP283" s="44">
        <v>10.0</v>
      </c>
      <c r="BQ283" s="44"/>
      <c r="BR283" s="44">
        <v>28.0</v>
      </c>
      <c r="BS283" s="44"/>
      <c r="BT283" s="44">
        <v>18.0</v>
      </c>
      <c r="BU283" s="44"/>
      <c r="BV283" s="44">
        <v>36.0</v>
      </c>
      <c r="BW283" s="44"/>
      <c r="BX283" s="44">
        <v>43.0</v>
      </c>
      <c r="BY283" s="44"/>
      <c r="BZ283" s="44">
        <v>26.0</v>
      </c>
      <c r="CA283" s="44"/>
      <c r="CB283" s="44">
        <v>23.0</v>
      </c>
      <c r="CC283" s="44"/>
      <c r="CD283" s="44">
        <v>10.0</v>
      </c>
      <c r="CE283" s="44"/>
      <c r="CF283" s="44">
        <v>17.0</v>
      </c>
      <c r="CG283" s="44"/>
      <c r="CH283" s="44">
        <v>27.0</v>
      </c>
      <c r="CI283" s="44"/>
      <c r="CJ283" s="44">
        <v>74.0</v>
      </c>
      <c r="CK283" s="44"/>
      <c r="CL283" s="44">
        <v>51.0</v>
      </c>
      <c r="CM283" s="44"/>
      <c r="CN283" s="44">
        <v>88.0</v>
      </c>
      <c r="CO283" s="44"/>
      <c r="CP283" s="44"/>
      <c r="CQ283" s="44">
        <v>233.0</v>
      </c>
    </row>
    <row r="284" ht="15.75" customHeight="1">
      <c r="A284" s="44">
        <v>9478.0</v>
      </c>
      <c r="B284" s="44" t="s">
        <v>447</v>
      </c>
      <c r="C284" s="44" t="s">
        <v>660</v>
      </c>
      <c r="D284" s="44">
        <v>53699.0</v>
      </c>
      <c r="E284" s="44">
        <v>54645.0</v>
      </c>
      <c r="F284" s="44">
        <v>30999.0</v>
      </c>
      <c r="G284" s="44">
        <v>21779.0</v>
      </c>
      <c r="H284" s="44">
        <v>108.0</v>
      </c>
      <c r="I284" s="44">
        <v>83.0</v>
      </c>
      <c r="J284" s="44">
        <v>30891.0</v>
      </c>
      <c r="K284" s="44">
        <v>21696.0</v>
      </c>
      <c r="L284" s="44">
        <v>14664.0</v>
      </c>
      <c r="M284" s="44">
        <v>11513.0</v>
      </c>
      <c r="N284" s="44">
        <v>3090.0</v>
      </c>
      <c r="O284" s="44">
        <v>3846.0</v>
      </c>
      <c r="P284" s="44">
        <v>3859.0</v>
      </c>
      <c r="Q284" s="44">
        <v>1322.0</v>
      </c>
      <c r="R284" s="44">
        <v>573.0</v>
      </c>
      <c r="S284" s="44">
        <v>403.0</v>
      </c>
      <c r="T284" s="44">
        <v>3062.0</v>
      </c>
      <c r="U284" s="44">
        <v>1525.0</v>
      </c>
      <c r="V284" s="44">
        <v>14664.0</v>
      </c>
      <c r="W284" s="44">
        <v>11513.0</v>
      </c>
      <c r="X284" s="44">
        <v>745.0</v>
      </c>
      <c r="Y284" s="44">
        <v>377.0</v>
      </c>
      <c r="Z284" s="44">
        <v>1835.0</v>
      </c>
      <c r="AA284" s="44">
        <v>1062.0</v>
      </c>
      <c r="AB284" s="44">
        <v>127.0</v>
      </c>
      <c r="AC284" s="44">
        <v>230.0</v>
      </c>
      <c r="AD284" s="44">
        <v>414.0</v>
      </c>
      <c r="AE284" s="44">
        <v>205.0</v>
      </c>
      <c r="AF284" s="44">
        <v>89.0</v>
      </c>
      <c r="AG284" s="44">
        <v>277.0</v>
      </c>
      <c r="AH284" s="44">
        <v>152.0</v>
      </c>
      <c r="AI284" s="44">
        <v>66.0</v>
      </c>
      <c r="AJ284" s="44">
        <v>673.0</v>
      </c>
      <c r="AK284" s="44">
        <v>387.0</v>
      </c>
      <c r="AL284" s="44">
        <v>639.0</v>
      </c>
      <c r="AM284" s="44">
        <v>81.0</v>
      </c>
      <c r="AN284" s="44">
        <v>38.0</v>
      </c>
      <c r="AO284" s="44">
        <v>52.0</v>
      </c>
      <c r="AP284" s="44">
        <v>192.0</v>
      </c>
      <c r="AQ284" s="44">
        <v>136.0</v>
      </c>
      <c r="AR284" s="44">
        <v>3.0</v>
      </c>
      <c r="AS284" s="44">
        <v>2.0</v>
      </c>
      <c r="AT284" s="44">
        <v>4.0</v>
      </c>
      <c r="AU284" s="44">
        <v>2.0</v>
      </c>
      <c r="AV284" s="44">
        <v>0.0</v>
      </c>
      <c r="AW284" s="44">
        <v>6.0</v>
      </c>
      <c r="AX284" s="44">
        <v>62.0</v>
      </c>
      <c r="AY284" s="44"/>
      <c r="AZ284" s="44">
        <v>55.0</v>
      </c>
      <c r="BA284" s="44"/>
      <c r="BB284" s="44">
        <v>49.0</v>
      </c>
      <c r="BC284" s="44"/>
      <c r="BD284" s="44">
        <v>21.0</v>
      </c>
      <c r="BE284" s="44"/>
      <c r="BF284" s="44">
        <v>17.0</v>
      </c>
      <c r="BG284" s="44"/>
      <c r="BH284" s="44">
        <v>7.0</v>
      </c>
      <c r="BI284" s="44"/>
      <c r="BJ284" s="44">
        <v>38.0</v>
      </c>
      <c r="BK284" s="44"/>
      <c r="BL284" s="44">
        <v>14.0</v>
      </c>
      <c r="BM284" s="44"/>
      <c r="BN284" s="44">
        <v>72.0</v>
      </c>
      <c r="BO284" s="44"/>
      <c r="BP284" s="44">
        <v>12.0</v>
      </c>
      <c r="BQ284" s="44"/>
      <c r="BR284" s="44">
        <v>24.0</v>
      </c>
      <c r="BS284" s="44"/>
      <c r="BT284" s="44">
        <v>16.0</v>
      </c>
      <c r="BU284" s="44"/>
      <c r="BV284" s="44">
        <v>25.0</v>
      </c>
      <c r="BW284" s="44"/>
      <c r="BX284" s="44">
        <v>35.0</v>
      </c>
      <c r="BY284" s="44"/>
      <c r="BZ284" s="44">
        <v>21.0</v>
      </c>
      <c r="CA284" s="44"/>
      <c r="CB284" s="44">
        <v>27.0</v>
      </c>
      <c r="CC284" s="44"/>
      <c r="CD284" s="44">
        <v>8.0</v>
      </c>
      <c r="CE284" s="44"/>
      <c r="CF284" s="44">
        <v>6.0</v>
      </c>
      <c r="CG284" s="44"/>
      <c r="CH284" s="44">
        <v>32.0</v>
      </c>
      <c r="CI284" s="44"/>
      <c r="CJ284" s="44">
        <v>54.0</v>
      </c>
      <c r="CK284" s="44"/>
      <c r="CL284" s="44">
        <v>45.0</v>
      </c>
      <c r="CM284" s="44"/>
      <c r="CN284" s="44">
        <v>92.0</v>
      </c>
      <c r="CO284" s="44"/>
      <c r="CP284" s="44"/>
      <c r="CQ284" s="44">
        <v>204.0</v>
      </c>
    </row>
    <row r="285" ht="15.75" customHeight="1">
      <c r="A285" s="44">
        <v>9479.0</v>
      </c>
      <c r="B285" s="44" t="s">
        <v>448</v>
      </c>
      <c r="C285" s="44" t="s">
        <v>660</v>
      </c>
      <c r="D285" s="44">
        <v>58033.0</v>
      </c>
      <c r="E285" s="44">
        <v>60370.0</v>
      </c>
      <c r="F285" s="44">
        <v>31669.0</v>
      </c>
      <c r="G285" s="44">
        <v>22246.0</v>
      </c>
      <c r="H285" s="44">
        <v>140.0</v>
      </c>
      <c r="I285" s="44">
        <v>126.0</v>
      </c>
      <c r="J285" s="44">
        <v>31529.0</v>
      </c>
      <c r="K285" s="44">
        <v>22120.0</v>
      </c>
      <c r="L285" s="44">
        <v>13167.0</v>
      </c>
      <c r="M285" s="44">
        <v>9400.0</v>
      </c>
      <c r="N285" s="44">
        <v>4869.0</v>
      </c>
      <c r="O285" s="44">
        <v>6240.0</v>
      </c>
      <c r="P285" s="44">
        <v>3531.0</v>
      </c>
      <c r="Q285" s="44">
        <v>1381.0</v>
      </c>
      <c r="R285" s="44">
        <v>690.0</v>
      </c>
      <c r="S285" s="44">
        <v>601.0</v>
      </c>
      <c r="T285" s="44">
        <v>3428.0</v>
      </c>
      <c r="U285" s="44">
        <v>1652.0</v>
      </c>
      <c r="V285" s="44">
        <v>13167.0</v>
      </c>
      <c r="W285" s="44">
        <v>9400.0</v>
      </c>
      <c r="X285" s="44">
        <v>789.0</v>
      </c>
      <c r="Y285" s="44">
        <v>409.0</v>
      </c>
      <c r="Z285" s="44">
        <v>1874.0</v>
      </c>
      <c r="AA285" s="44">
        <v>806.0</v>
      </c>
      <c r="AB285" s="44">
        <v>126.0</v>
      </c>
      <c r="AC285" s="44">
        <v>191.0</v>
      </c>
      <c r="AD285" s="44">
        <v>558.0</v>
      </c>
      <c r="AE285" s="44">
        <v>286.0</v>
      </c>
      <c r="AF285" s="44">
        <v>84.0</v>
      </c>
      <c r="AG285" s="44">
        <v>258.0</v>
      </c>
      <c r="AH285" s="44">
        <v>162.0</v>
      </c>
      <c r="AI285" s="44">
        <v>78.0</v>
      </c>
      <c r="AJ285" s="44">
        <v>420.0</v>
      </c>
      <c r="AK285" s="44">
        <v>205.0</v>
      </c>
      <c r="AL285" s="44">
        <v>589.0</v>
      </c>
      <c r="AM285" s="44">
        <v>95.0</v>
      </c>
      <c r="AN285" s="44">
        <v>55.0</v>
      </c>
      <c r="AO285" s="44">
        <v>69.0</v>
      </c>
      <c r="AP285" s="44">
        <v>260.0</v>
      </c>
      <c r="AQ285" s="44">
        <v>196.0</v>
      </c>
      <c r="AR285" s="44">
        <v>7.0</v>
      </c>
      <c r="AS285" s="44">
        <v>9.0</v>
      </c>
      <c r="AT285" s="44">
        <v>7.0</v>
      </c>
      <c r="AU285" s="44">
        <v>6.0</v>
      </c>
      <c r="AV285" s="44">
        <v>2.0</v>
      </c>
      <c r="AW285" s="44">
        <v>5.0</v>
      </c>
      <c r="AX285" s="44">
        <v>113.0</v>
      </c>
      <c r="AY285" s="44"/>
      <c r="AZ285" s="44">
        <v>70.0</v>
      </c>
      <c r="BA285" s="44"/>
      <c r="BB285" s="44">
        <v>44.0</v>
      </c>
      <c r="BC285" s="44"/>
      <c r="BD285" s="44">
        <v>29.0</v>
      </c>
      <c r="BE285" s="44"/>
      <c r="BF285" s="44">
        <v>23.0</v>
      </c>
      <c r="BG285" s="44"/>
      <c r="BH285" s="44">
        <v>9.0</v>
      </c>
      <c r="BI285" s="44"/>
      <c r="BJ285" s="44">
        <v>55.0</v>
      </c>
      <c r="BK285" s="44"/>
      <c r="BL285" s="44">
        <v>21.0</v>
      </c>
      <c r="BM285" s="44"/>
      <c r="BN285" s="44">
        <v>41.0</v>
      </c>
      <c r="BO285" s="44"/>
      <c r="BP285" s="44">
        <v>13.0</v>
      </c>
      <c r="BQ285" s="44"/>
      <c r="BR285" s="44">
        <v>27.0</v>
      </c>
      <c r="BS285" s="44"/>
      <c r="BT285" s="44">
        <v>26.0</v>
      </c>
      <c r="BU285" s="44"/>
      <c r="BV285" s="44">
        <v>32.0</v>
      </c>
      <c r="BW285" s="44"/>
      <c r="BX285" s="44">
        <v>51.0</v>
      </c>
      <c r="BY285" s="44"/>
      <c r="BZ285" s="44">
        <v>21.0</v>
      </c>
      <c r="CA285" s="44"/>
      <c r="CB285" s="44">
        <v>30.0</v>
      </c>
      <c r="CC285" s="44"/>
      <c r="CD285" s="44">
        <v>10.0</v>
      </c>
      <c r="CE285" s="44"/>
      <c r="CF285" s="44">
        <v>11.0</v>
      </c>
      <c r="CG285" s="44"/>
      <c r="CH285" s="44">
        <v>46.0</v>
      </c>
      <c r="CI285" s="44"/>
      <c r="CJ285" s="44">
        <v>77.0</v>
      </c>
      <c r="CK285" s="44"/>
      <c r="CL285" s="44">
        <v>57.0</v>
      </c>
      <c r="CM285" s="44"/>
      <c r="CN285" s="44">
        <v>105.0</v>
      </c>
      <c r="CO285" s="44"/>
      <c r="CP285" s="44"/>
      <c r="CQ285" s="44">
        <v>233.0</v>
      </c>
    </row>
    <row r="286" ht="15.75" customHeight="1">
      <c r="A286" s="44">
        <v>9561.0</v>
      </c>
      <c r="B286" s="44" t="s">
        <v>449</v>
      </c>
      <c r="C286" s="44" t="s">
        <v>660</v>
      </c>
      <c r="D286" s="44">
        <v>30644.0</v>
      </c>
      <c r="E286" s="44">
        <v>31263.0</v>
      </c>
      <c r="F286" s="44">
        <v>16542.0</v>
      </c>
      <c r="G286" s="44">
        <v>11331.0</v>
      </c>
      <c r="H286" s="44">
        <v>68.0</v>
      </c>
      <c r="I286" s="44">
        <v>46.0</v>
      </c>
      <c r="J286" s="44">
        <v>16474.0</v>
      </c>
      <c r="K286" s="44">
        <v>11285.0</v>
      </c>
      <c r="L286" s="44">
        <v>5590.0</v>
      </c>
      <c r="M286" s="44">
        <v>3451.0</v>
      </c>
      <c r="N286" s="44">
        <v>1891.0</v>
      </c>
      <c r="O286" s="44">
        <v>3040.0</v>
      </c>
      <c r="P286" s="44">
        <v>3383.0</v>
      </c>
      <c r="Q286" s="44">
        <v>1529.0</v>
      </c>
      <c r="R286" s="44">
        <v>608.0</v>
      </c>
      <c r="S286" s="44">
        <v>512.0</v>
      </c>
      <c r="T286" s="44">
        <v>1683.0</v>
      </c>
      <c r="U286" s="44">
        <v>882.0</v>
      </c>
      <c r="V286" s="44">
        <v>5590.0</v>
      </c>
      <c r="W286" s="44">
        <v>3451.0</v>
      </c>
      <c r="X286" s="44">
        <v>504.0</v>
      </c>
      <c r="Y286" s="44">
        <v>247.0</v>
      </c>
      <c r="Z286" s="44">
        <v>685.0</v>
      </c>
      <c r="AA286" s="44">
        <v>360.0</v>
      </c>
      <c r="AB286" s="44">
        <v>128.0</v>
      </c>
      <c r="AC286" s="44">
        <v>122.0</v>
      </c>
      <c r="AD286" s="44">
        <v>239.0</v>
      </c>
      <c r="AE286" s="44">
        <v>123.0</v>
      </c>
      <c r="AF286" s="44">
        <v>37.0</v>
      </c>
      <c r="AG286" s="44">
        <v>86.0</v>
      </c>
      <c r="AH286" s="44">
        <v>76.0</v>
      </c>
      <c r="AI286" s="44">
        <v>34.0</v>
      </c>
      <c r="AJ286" s="44">
        <v>695.0</v>
      </c>
      <c r="AK286" s="44">
        <v>572.0</v>
      </c>
      <c r="AL286" s="44">
        <v>348.0</v>
      </c>
      <c r="AM286" s="44">
        <v>62.0</v>
      </c>
      <c r="AN286" s="44">
        <v>30.0</v>
      </c>
      <c r="AO286" s="44">
        <v>41.0</v>
      </c>
      <c r="AP286" s="44">
        <v>71.0</v>
      </c>
      <c r="AQ286" s="44">
        <v>72.0</v>
      </c>
      <c r="AR286" s="44">
        <v>9.0</v>
      </c>
      <c r="AS286" s="44">
        <v>12.0</v>
      </c>
      <c r="AT286" s="44">
        <v>3.0</v>
      </c>
      <c r="AU286" s="44">
        <v>1.0</v>
      </c>
      <c r="AV286" s="44">
        <v>1.0</v>
      </c>
      <c r="AW286" s="44">
        <v>1.0</v>
      </c>
      <c r="AX286" s="44">
        <v>47.0</v>
      </c>
      <c r="AY286" s="44"/>
      <c r="AZ286" s="44">
        <v>32.0</v>
      </c>
      <c r="BA286" s="44"/>
      <c r="BB286" s="44">
        <v>34.0</v>
      </c>
      <c r="BC286" s="44"/>
      <c r="BD286" s="44">
        <v>21.0</v>
      </c>
      <c r="BE286" s="44"/>
      <c r="BF286" s="44">
        <v>11.0</v>
      </c>
      <c r="BG286" s="44"/>
      <c r="BH286" s="44">
        <v>9.0</v>
      </c>
      <c r="BI286" s="44"/>
      <c r="BJ286" s="44">
        <v>43.0</v>
      </c>
      <c r="BK286" s="44"/>
      <c r="BL286" s="44">
        <v>3.0</v>
      </c>
      <c r="BM286" s="44"/>
      <c r="BN286" s="44">
        <v>26.0</v>
      </c>
      <c r="BO286" s="44"/>
      <c r="BP286" s="44">
        <v>8.0</v>
      </c>
      <c r="BQ286" s="44"/>
      <c r="BR286" s="44">
        <v>10.0</v>
      </c>
      <c r="BS286" s="44"/>
      <c r="BT286" s="44">
        <v>12.0</v>
      </c>
      <c r="BU286" s="44"/>
      <c r="BV286" s="44">
        <v>20.0</v>
      </c>
      <c r="BW286" s="44"/>
      <c r="BX286" s="44">
        <v>18.0</v>
      </c>
      <c r="BY286" s="44"/>
      <c r="BZ286" s="44">
        <v>15.0</v>
      </c>
      <c r="CA286" s="44"/>
      <c r="CB286" s="44">
        <v>8.0</v>
      </c>
      <c r="CC286" s="44"/>
      <c r="CD286" s="44">
        <v>2.0</v>
      </c>
      <c r="CE286" s="44"/>
      <c r="CF286" s="44">
        <v>6.0</v>
      </c>
      <c r="CG286" s="44"/>
      <c r="CH286" s="44">
        <v>31.0</v>
      </c>
      <c r="CI286" s="44"/>
      <c r="CJ286" s="44">
        <v>44.0</v>
      </c>
      <c r="CK286" s="44"/>
      <c r="CL286" s="44">
        <v>21.0</v>
      </c>
      <c r="CM286" s="44"/>
      <c r="CN286" s="44">
        <v>72.0</v>
      </c>
      <c r="CO286" s="44"/>
      <c r="CP286" s="44"/>
      <c r="CQ286" s="44">
        <v>138.0</v>
      </c>
    </row>
    <row r="287" ht="15.75" customHeight="1">
      <c r="A287" s="44">
        <v>9562.0</v>
      </c>
      <c r="B287" s="44" t="s">
        <v>450</v>
      </c>
      <c r="C287" s="44" t="s">
        <v>660</v>
      </c>
      <c r="D287" s="44">
        <v>77514.0</v>
      </c>
      <c r="E287" s="44">
        <v>77383.0</v>
      </c>
      <c r="F287" s="44">
        <v>51535.0</v>
      </c>
      <c r="G287" s="44">
        <v>37320.0</v>
      </c>
      <c r="H287" s="44">
        <v>113.0</v>
      </c>
      <c r="I287" s="44">
        <v>88.0</v>
      </c>
      <c r="J287" s="44">
        <v>51422.0</v>
      </c>
      <c r="K287" s="44">
        <v>37232.0</v>
      </c>
      <c r="L287" s="44">
        <v>14136.0</v>
      </c>
      <c r="M287" s="44">
        <v>9752.0</v>
      </c>
      <c r="N287" s="44">
        <v>6222.0</v>
      </c>
      <c r="O287" s="44">
        <v>10476.0</v>
      </c>
      <c r="P287" s="44">
        <v>14870.0</v>
      </c>
      <c r="Q287" s="44">
        <v>7021.0</v>
      </c>
      <c r="R287" s="44">
        <v>2151.0</v>
      </c>
      <c r="S287" s="44">
        <v>1753.0</v>
      </c>
      <c r="T287" s="44">
        <v>3041.0</v>
      </c>
      <c r="U287" s="44">
        <v>2473.0</v>
      </c>
      <c r="V287" s="44">
        <v>14136.0</v>
      </c>
      <c r="W287" s="44">
        <v>9752.0</v>
      </c>
      <c r="X287" s="44">
        <v>2151.0</v>
      </c>
      <c r="Y287" s="44">
        <v>1534.0</v>
      </c>
      <c r="Z287" s="44">
        <v>1352.0</v>
      </c>
      <c r="AA287" s="44">
        <v>923.0</v>
      </c>
      <c r="AB287" s="44">
        <v>586.0</v>
      </c>
      <c r="AC287" s="44">
        <v>828.0</v>
      </c>
      <c r="AD287" s="44">
        <v>425.0</v>
      </c>
      <c r="AE287" s="44">
        <v>312.0</v>
      </c>
      <c r="AF287" s="44">
        <v>54.0</v>
      </c>
      <c r="AG287" s="44">
        <v>131.0</v>
      </c>
      <c r="AH287" s="44">
        <v>157.0</v>
      </c>
      <c r="AI287" s="44">
        <v>110.0</v>
      </c>
      <c r="AJ287" s="44">
        <v>2116.0</v>
      </c>
      <c r="AK287" s="44">
        <v>1154.0</v>
      </c>
      <c r="AL287" s="44">
        <v>1953.0</v>
      </c>
      <c r="AM287" s="44">
        <v>298.0</v>
      </c>
      <c r="AN287" s="44">
        <v>40.0</v>
      </c>
      <c r="AO287" s="44">
        <v>64.0</v>
      </c>
      <c r="AP287" s="44">
        <v>139.0</v>
      </c>
      <c r="AQ287" s="44">
        <v>109.0</v>
      </c>
      <c r="AR287" s="44">
        <v>6.0</v>
      </c>
      <c r="AS287" s="44">
        <v>17.0</v>
      </c>
      <c r="AT287" s="44">
        <v>27.0</v>
      </c>
      <c r="AU287" s="44">
        <v>23.0</v>
      </c>
      <c r="AV287" s="44">
        <v>1.0</v>
      </c>
      <c r="AW287" s="44">
        <v>9.0</v>
      </c>
      <c r="AX287" s="44">
        <v>58.0</v>
      </c>
      <c r="AY287" s="44"/>
      <c r="AZ287" s="44">
        <v>47.0</v>
      </c>
      <c r="BA287" s="44"/>
      <c r="BB287" s="44">
        <v>86.0</v>
      </c>
      <c r="BC287" s="44"/>
      <c r="BD287" s="44">
        <v>56.0</v>
      </c>
      <c r="BE287" s="44"/>
      <c r="BF287" s="44">
        <v>42.0</v>
      </c>
      <c r="BG287" s="44"/>
      <c r="BH287" s="44">
        <v>17.0</v>
      </c>
      <c r="BI287" s="44"/>
      <c r="BJ287" s="44">
        <v>286.0</v>
      </c>
      <c r="BK287" s="44"/>
      <c r="BL287" s="44">
        <v>11.0</v>
      </c>
      <c r="BM287" s="44"/>
      <c r="BN287" s="44">
        <v>61.0</v>
      </c>
      <c r="BO287" s="44"/>
      <c r="BP287" s="44">
        <v>17.0</v>
      </c>
      <c r="BQ287" s="44"/>
      <c r="BR287" s="44">
        <v>33.0</v>
      </c>
      <c r="BS287" s="44"/>
      <c r="BT287" s="44">
        <v>30.0</v>
      </c>
      <c r="BU287" s="44"/>
      <c r="BV287" s="44">
        <v>50.0</v>
      </c>
      <c r="BW287" s="44"/>
      <c r="BX287" s="44">
        <v>56.0</v>
      </c>
      <c r="BY287" s="44"/>
      <c r="BZ287" s="44">
        <v>59.0</v>
      </c>
      <c r="CA287" s="44"/>
      <c r="CB287" s="44">
        <v>29.0</v>
      </c>
      <c r="CC287" s="44"/>
      <c r="CD287" s="44">
        <v>25.0</v>
      </c>
      <c r="CE287" s="44"/>
      <c r="CF287" s="44">
        <v>61.0</v>
      </c>
      <c r="CG287" s="44"/>
      <c r="CH287" s="44">
        <v>204.0</v>
      </c>
      <c r="CI287" s="44"/>
      <c r="CJ287" s="44">
        <v>47.0</v>
      </c>
      <c r="CK287" s="44"/>
      <c r="CL287" s="44">
        <v>53.0</v>
      </c>
      <c r="CM287" s="44"/>
      <c r="CN287" s="44">
        <v>667.0</v>
      </c>
      <c r="CO287" s="44"/>
      <c r="CP287" s="44"/>
      <c r="CQ287" s="44">
        <v>245.0</v>
      </c>
    </row>
    <row r="288" ht="15.75" customHeight="1">
      <c r="A288" s="44">
        <v>9563.0</v>
      </c>
      <c r="B288" s="44" t="s">
        <v>451</v>
      </c>
      <c r="C288" s="44" t="s">
        <v>660</v>
      </c>
      <c r="D288" s="44">
        <v>86896.0</v>
      </c>
      <c r="E288" s="44">
        <v>86007.0</v>
      </c>
      <c r="F288" s="44">
        <v>49124.0</v>
      </c>
      <c r="G288" s="44">
        <v>31368.0</v>
      </c>
      <c r="H288" s="44">
        <v>172.0</v>
      </c>
      <c r="I288" s="44">
        <v>145.0</v>
      </c>
      <c r="J288" s="44">
        <v>48952.0</v>
      </c>
      <c r="K288" s="44">
        <v>31223.0</v>
      </c>
      <c r="L288" s="44">
        <v>13687.0</v>
      </c>
      <c r="M288" s="44">
        <v>8124.0</v>
      </c>
      <c r="N288" s="44">
        <v>6914.0</v>
      </c>
      <c r="O288" s="44">
        <v>9179.0</v>
      </c>
      <c r="P288" s="44">
        <v>12144.0</v>
      </c>
      <c r="Q288" s="44">
        <v>4957.0</v>
      </c>
      <c r="R288" s="44">
        <v>2406.0</v>
      </c>
      <c r="S288" s="44">
        <v>2228.0</v>
      </c>
      <c r="T288" s="44">
        <v>4348.0</v>
      </c>
      <c r="U288" s="44">
        <v>2542.0</v>
      </c>
      <c r="V288" s="44">
        <v>13687.0</v>
      </c>
      <c r="W288" s="44">
        <v>8124.0</v>
      </c>
      <c r="X288" s="44">
        <v>1694.0</v>
      </c>
      <c r="Y288" s="44">
        <v>945.0</v>
      </c>
      <c r="Z288" s="44">
        <v>1280.0</v>
      </c>
      <c r="AA288" s="44">
        <v>576.0</v>
      </c>
      <c r="AB288" s="44">
        <v>387.0</v>
      </c>
      <c r="AC288" s="44">
        <v>656.0</v>
      </c>
      <c r="AD288" s="44">
        <v>684.0</v>
      </c>
      <c r="AE288" s="44">
        <v>338.0</v>
      </c>
      <c r="AF288" s="44">
        <v>71.0</v>
      </c>
      <c r="AG288" s="44">
        <v>220.0</v>
      </c>
      <c r="AH288" s="44">
        <v>210.0</v>
      </c>
      <c r="AI288" s="44">
        <v>96.0</v>
      </c>
      <c r="AJ288" s="44">
        <v>1112.0</v>
      </c>
      <c r="AK288" s="44">
        <v>473.0</v>
      </c>
      <c r="AL288" s="44">
        <v>1655.0</v>
      </c>
      <c r="AM288" s="44">
        <v>275.0</v>
      </c>
      <c r="AN288" s="44">
        <v>61.0</v>
      </c>
      <c r="AO288" s="44">
        <v>70.0</v>
      </c>
      <c r="AP288" s="44">
        <v>236.0</v>
      </c>
      <c r="AQ288" s="44">
        <v>170.0</v>
      </c>
      <c r="AR288" s="44">
        <v>34.0</v>
      </c>
      <c r="AS288" s="44">
        <v>31.0</v>
      </c>
      <c r="AT288" s="44">
        <v>38.0</v>
      </c>
      <c r="AU288" s="44">
        <v>16.0</v>
      </c>
      <c r="AV288" s="44">
        <v>4.0</v>
      </c>
      <c r="AW288" s="44">
        <v>9.0</v>
      </c>
      <c r="AX288" s="44">
        <v>105.0</v>
      </c>
      <c r="AY288" s="44"/>
      <c r="AZ288" s="44">
        <v>94.0</v>
      </c>
      <c r="BA288" s="44"/>
      <c r="BB288" s="44">
        <v>199.0</v>
      </c>
      <c r="BC288" s="44"/>
      <c r="BD288" s="44">
        <v>64.0</v>
      </c>
      <c r="BE288" s="44"/>
      <c r="BF288" s="44">
        <v>49.0</v>
      </c>
      <c r="BG288" s="44"/>
      <c r="BH288" s="44">
        <v>25.0</v>
      </c>
      <c r="BI288" s="44"/>
      <c r="BJ288" s="44">
        <v>217.0</v>
      </c>
      <c r="BK288" s="44"/>
      <c r="BL288" s="44">
        <v>24.0</v>
      </c>
      <c r="BM288" s="44"/>
      <c r="BN288" s="44">
        <v>59.0</v>
      </c>
      <c r="BO288" s="44"/>
      <c r="BP288" s="44">
        <v>21.0</v>
      </c>
      <c r="BQ288" s="44"/>
      <c r="BR288" s="44">
        <v>39.0</v>
      </c>
      <c r="BS288" s="44"/>
      <c r="BT288" s="44">
        <v>47.0</v>
      </c>
      <c r="BU288" s="44"/>
      <c r="BV288" s="44">
        <v>53.0</v>
      </c>
      <c r="BW288" s="44"/>
      <c r="BX288" s="44">
        <v>72.0</v>
      </c>
      <c r="BY288" s="44"/>
      <c r="BZ288" s="44">
        <v>58.0</v>
      </c>
      <c r="CA288" s="44"/>
      <c r="CB288" s="44">
        <v>42.0</v>
      </c>
      <c r="CC288" s="44"/>
      <c r="CD288" s="44">
        <v>34.0</v>
      </c>
      <c r="CE288" s="44"/>
      <c r="CF288" s="44">
        <v>57.0</v>
      </c>
      <c r="CG288" s="44"/>
      <c r="CH288" s="44">
        <v>144.0</v>
      </c>
      <c r="CI288" s="44"/>
      <c r="CJ288" s="44">
        <v>99.0</v>
      </c>
      <c r="CK288" s="44"/>
      <c r="CL288" s="44">
        <v>63.0</v>
      </c>
      <c r="CM288" s="44"/>
      <c r="CN288" s="44">
        <v>422.0</v>
      </c>
      <c r="CO288" s="44"/>
      <c r="CP288" s="44"/>
      <c r="CQ288" s="44">
        <v>318.0</v>
      </c>
    </row>
    <row r="289" ht="15.75" customHeight="1">
      <c r="A289" s="44">
        <v>9564.0</v>
      </c>
      <c r="B289" s="44" t="s">
        <v>452</v>
      </c>
      <c r="C289" s="44" t="s">
        <v>660</v>
      </c>
      <c r="D289" s="44">
        <v>342881.0</v>
      </c>
      <c r="E289" s="44">
        <v>349601.0</v>
      </c>
      <c r="F289" s="44">
        <v>201242.0</v>
      </c>
      <c r="G289" s="44">
        <v>143804.0</v>
      </c>
      <c r="H289" s="44">
        <v>590.0</v>
      </c>
      <c r="I289" s="44">
        <v>811.0</v>
      </c>
      <c r="J289" s="44">
        <v>200652.0</v>
      </c>
      <c r="K289" s="44">
        <v>142993.0</v>
      </c>
      <c r="L289" s="44">
        <v>60582.0</v>
      </c>
      <c r="M289" s="44">
        <v>39577.0</v>
      </c>
      <c r="N289" s="44">
        <v>25941.0</v>
      </c>
      <c r="O289" s="44">
        <v>42711.0</v>
      </c>
      <c r="P289" s="44">
        <v>48464.0</v>
      </c>
      <c r="Q289" s="44">
        <v>20688.0</v>
      </c>
      <c r="R289" s="44">
        <v>9649.0</v>
      </c>
      <c r="S289" s="44">
        <v>8180.0</v>
      </c>
      <c r="T289" s="44">
        <v>17661.0</v>
      </c>
      <c r="U289" s="44">
        <v>12070.0</v>
      </c>
      <c r="V289" s="44">
        <v>60582.0</v>
      </c>
      <c r="W289" s="44">
        <v>39577.0</v>
      </c>
      <c r="X289" s="44">
        <v>6862.0</v>
      </c>
      <c r="Y289" s="44">
        <v>4300.0</v>
      </c>
      <c r="Z289" s="44">
        <v>4904.0</v>
      </c>
      <c r="AA289" s="44">
        <v>2700.0</v>
      </c>
      <c r="AB289" s="44">
        <v>1986.0</v>
      </c>
      <c r="AC289" s="44">
        <v>2719.0</v>
      </c>
      <c r="AD289" s="44">
        <v>2598.0</v>
      </c>
      <c r="AE289" s="44">
        <v>1675.0</v>
      </c>
      <c r="AF289" s="44">
        <v>382.0</v>
      </c>
      <c r="AG289" s="44">
        <v>1311.0</v>
      </c>
      <c r="AH289" s="44">
        <v>682.0</v>
      </c>
      <c r="AI289" s="44">
        <v>467.0</v>
      </c>
      <c r="AJ289" s="44">
        <v>5348.0</v>
      </c>
      <c r="AK289" s="44">
        <v>3016.0</v>
      </c>
      <c r="AL289" s="44">
        <v>6874.0</v>
      </c>
      <c r="AM289" s="44">
        <v>1106.0</v>
      </c>
      <c r="AN289" s="44">
        <v>249.0</v>
      </c>
      <c r="AO289" s="44">
        <v>327.0</v>
      </c>
      <c r="AP289" s="44">
        <v>632.0</v>
      </c>
      <c r="AQ289" s="44">
        <v>609.0</v>
      </c>
      <c r="AR289" s="44">
        <v>132.0</v>
      </c>
      <c r="AS289" s="44">
        <v>166.0</v>
      </c>
      <c r="AT289" s="44">
        <v>99.0</v>
      </c>
      <c r="AU289" s="44">
        <v>111.0</v>
      </c>
      <c r="AV289" s="44">
        <v>17.0</v>
      </c>
      <c r="AW289" s="44">
        <v>45.0</v>
      </c>
      <c r="AX289" s="44">
        <v>351.0</v>
      </c>
      <c r="AY289" s="44"/>
      <c r="AZ289" s="44">
        <v>303.0</v>
      </c>
      <c r="BA289" s="44"/>
      <c r="BB289" s="44">
        <v>385.0</v>
      </c>
      <c r="BC289" s="44"/>
      <c r="BD289" s="44">
        <v>377.0</v>
      </c>
      <c r="BE289" s="44"/>
      <c r="BF289" s="44">
        <v>188.0</v>
      </c>
      <c r="BG289" s="44"/>
      <c r="BH289" s="44">
        <v>114.0</v>
      </c>
      <c r="BI289" s="44"/>
      <c r="BJ289" s="44">
        <v>872.0</v>
      </c>
      <c r="BK289" s="44"/>
      <c r="BL289" s="44">
        <v>67.0</v>
      </c>
      <c r="BM289" s="44"/>
      <c r="BN289" s="44">
        <v>249.0</v>
      </c>
      <c r="BO289" s="44"/>
      <c r="BP289" s="44">
        <v>74.0</v>
      </c>
      <c r="BQ289" s="44"/>
      <c r="BR289" s="44">
        <v>167.0</v>
      </c>
      <c r="BS289" s="44"/>
      <c r="BT289" s="44">
        <v>133.0</v>
      </c>
      <c r="BU289" s="44"/>
      <c r="BV289" s="44">
        <v>263.0</v>
      </c>
      <c r="BW289" s="44"/>
      <c r="BX289" s="44">
        <v>300.0</v>
      </c>
      <c r="BY289" s="44"/>
      <c r="BZ289" s="44">
        <v>241.0</v>
      </c>
      <c r="CA289" s="44"/>
      <c r="CB289" s="44">
        <v>174.0</v>
      </c>
      <c r="CC289" s="44"/>
      <c r="CD289" s="44">
        <v>98.0</v>
      </c>
      <c r="CE289" s="44"/>
      <c r="CF289" s="44">
        <v>253.0</v>
      </c>
      <c r="CG289" s="44"/>
      <c r="CH289" s="44">
        <v>482.0</v>
      </c>
      <c r="CI289" s="44"/>
      <c r="CJ289" s="44">
        <v>324.0</v>
      </c>
      <c r="CK289" s="44"/>
      <c r="CL289" s="44">
        <v>288.0</v>
      </c>
      <c r="CM289" s="44"/>
      <c r="CN289" s="44">
        <v>1887.0</v>
      </c>
      <c r="CO289" s="44"/>
      <c r="CP289" s="44"/>
      <c r="CQ289" s="44">
        <v>1215.0</v>
      </c>
    </row>
    <row r="290" ht="15.75" customHeight="1">
      <c r="A290" s="44">
        <v>9565.0</v>
      </c>
      <c r="B290" s="44" t="s">
        <v>453</v>
      </c>
      <c r="C290" s="44" t="s">
        <v>660</v>
      </c>
      <c r="D290" s="44">
        <v>30044.0</v>
      </c>
      <c r="E290" s="44">
        <v>30006.0</v>
      </c>
      <c r="F290" s="44">
        <v>17944.0</v>
      </c>
      <c r="G290" s="44">
        <v>12459.0</v>
      </c>
      <c r="H290" s="44">
        <v>75.0</v>
      </c>
      <c r="I290" s="44">
        <v>52.0</v>
      </c>
      <c r="J290" s="44">
        <v>17869.0</v>
      </c>
      <c r="K290" s="44">
        <v>12407.0</v>
      </c>
      <c r="L290" s="44">
        <v>6428.0</v>
      </c>
      <c r="M290" s="44">
        <v>4279.0</v>
      </c>
      <c r="N290" s="44">
        <v>2200.0</v>
      </c>
      <c r="O290" s="44">
        <v>3003.0</v>
      </c>
      <c r="P290" s="44">
        <v>4037.0</v>
      </c>
      <c r="Q290" s="44">
        <v>1923.0</v>
      </c>
      <c r="R290" s="44">
        <v>520.0</v>
      </c>
      <c r="S290" s="44">
        <v>550.0</v>
      </c>
      <c r="T290" s="44">
        <v>1508.0</v>
      </c>
      <c r="U290" s="44">
        <v>1028.0</v>
      </c>
      <c r="V290" s="44">
        <v>6428.0</v>
      </c>
      <c r="W290" s="44">
        <v>4279.0</v>
      </c>
      <c r="X290" s="44">
        <v>583.0</v>
      </c>
      <c r="Y290" s="44">
        <v>367.0</v>
      </c>
      <c r="Z290" s="44">
        <v>678.0</v>
      </c>
      <c r="AA290" s="44">
        <v>330.0</v>
      </c>
      <c r="AB290" s="44">
        <v>130.0</v>
      </c>
      <c r="AC290" s="44">
        <v>137.0</v>
      </c>
      <c r="AD290" s="44">
        <v>245.0</v>
      </c>
      <c r="AE290" s="44">
        <v>133.0</v>
      </c>
      <c r="AF290" s="44">
        <v>30.0</v>
      </c>
      <c r="AG290" s="44">
        <v>86.0</v>
      </c>
      <c r="AH290" s="44">
        <v>101.0</v>
      </c>
      <c r="AI290" s="44">
        <v>47.0</v>
      </c>
      <c r="AJ290" s="44">
        <v>454.0</v>
      </c>
      <c r="AK290" s="44">
        <v>254.0</v>
      </c>
      <c r="AL290" s="44">
        <v>343.0</v>
      </c>
      <c r="AM290" s="44">
        <v>56.0</v>
      </c>
      <c r="AN290" s="44">
        <v>25.0</v>
      </c>
      <c r="AO290" s="44">
        <v>22.0</v>
      </c>
      <c r="AP290" s="44">
        <v>87.0</v>
      </c>
      <c r="AQ290" s="44">
        <v>79.0</v>
      </c>
      <c r="AR290" s="44">
        <v>6.0</v>
      </c>
      <c r="AS290" s="44">
        <v>6.0</v>
      </c>
      <c r="AT290" s="44">
        <v>5.0</v>
      </c>
      <c r="AU290" s="44">
        <v>3.0</v>
      </c>
      <c r="AV290" s="44">
        <v>0.0</v>
      </c>
      <c r="AW290" s="44"/>
      <c r="AX290" s="44">
        <v>32.0</v>
      </c>
      <c r="AY290" s="44"/>
      <c r="AZ290" s="44">
        <v>23.0</v>
      </c>
      <c r="BA290" s="44"/>
      <c r="BB290" s="44">
        <v>39.0</v>
      </c>
      <c r="BC290" s="44"/>
      <c r="BD290" s="44">
        <v>24.0</v>
      </c>
      <c r="BE290" s="44"/>
      <c r="BF290" s="44">
        <v>16.0</v>
      </c>
      <c r="BG290" s="44"/>
      <c r="BH290" s="44">
        <v>7.0</v>
      </c>
      <c r="BI290" s="44"/>
      <c r="BJ290" s="44">
        <v>47.0</v>
      </c>
      <c r="BK290" s="44"/>
      <c r="BL290" s="44">
        <v>4.0</v>
      </c>
      <c r="BM290" s="44"/>
      <c r="BN290" s="44">
        <v>27.0</v>
      </c>
      <c r="BO290" s="44"/>
      <c r="BP290" s="44">
        <v>9.0</v>
      </c>
      <c r="BQ290" s="44"/>
      <c r="BR290" s="44">
        <v>15.0</v>
      </c>
      <c r="BS290" s="44"/>
      <c r="BT290" s="44">
        <v>10.0</v>
      </c>
      <c r="BU290" s="44"/>
      <c r="BV290" s="44">
        <v>17.0</v>
      </c>
      <c r="BW290" s="44"/>
      <c r="BX290" s="44">
        <v>20.0</v>
      </c>
      <c r="BY290" s="44"/>
      <c r="BZ290" s="44">
        <v>20.0</v>
      </c>
      <c r="CA290" s="44"/>
      <c r="CB290" s="44">
        <v>17.0</v>
      </c>
      <c r="CC290" s="44"/>
      <c r="CD290" s="44">
        <v>6.0</v>
      </c>
      <c r="CE290" s="44"/>
      <c r="CF290" s="44">
        <v>4.0</v>
      </c>
      <c r="CG290" s="44"/>
      <c r="CH290" s="44">
        <v>27.0</v>
      </c>
      <c r="CI290" s="44"/>
      <c r="CJ290" s="44">
        <v>21.0</v>
      </c>
      <c r="CK290" s="44"/>
      <c r="CL290" s="44">
        <v>26.0</v>
      </c>
      <c r="CM290" s="44"/>
      <c r="CN290" s="44">
        <v>78.0</v>
      </c>
      <c r="CO290" s="44"/>
      <c r="CP290" s="44"/>
      <c r="CQ290" s="44">
        <v>104.0</v>
      </c>
    </row>
    <row r="291" ht="15.75" customHeight="1">
      <c r="A291" s="44">
        <v>9571.0</v>
      </c>
      <c r="B291" s="44" t="s">
        <v>454</v>
      </c>
      <c r="C291" s="44" t="s">
        <v>660</v>
      </c>
      <c r="D291" s="44">
        <v>140434.0</v>
      </c>
      <c r="E291" s="44">
        <v>139801.0</v>
      </c>
      <c r="F291" s="44">
        <v>83057.0</v>
      </c>
      <c r="G291" s="44">
        <v>55113.0</v>
      </c>
      <c r="H291" s="44">
        <v>228.0</v>
      </c>
      <c r="I291" s="44">
        <v>194.0</v>
      </c>
      <c r="J291" s="44">
        <v>82829.0</v>
      </c>
      <c r="K291" s="44">
        <v>54919.0</v>
      </c>
      <c r="L291" s="44">
        <v>35857.0</v>
      </c>
      <c r="M291" s="44">
        <v>22036.0</v>
      </c>
      <c r="N291" s="44">
        <v>7498.0</v>
      </c>
      <c r="O291" s="44">
        <v>11590.0</v>
      </c>
      <c r="P291" s="44">
        <v>13660.0</v>
      </c>
      <c r="Q291" s="44">
        <v>6081.0</v>
      </c>
      <c r="R291" s="44">
        <v>2078.0</v>
      </c>
      <c r="S291" s="44">
        <v>1550.0</v>
      </c>
      <c r="T291" s="44">
        <v>6957.0</v>
      </c>
      <c r="U291" s="44">
        <v>3988.0</v>
      </c>
      <c r="V291" s="44">
        <v>35857.0</v>
      </c>
      <c r="W291" s="44">
        <v>22036.0</v>
      </c>
      <c r="X291" s="44">
        <v>2248.0</v>
      </c>
      <c r="Y291" s="44">
        <v>1302.0</v>
      </c>
      <c r="Z291" s="44">
        <v>5538.0</v>
      </c>
      <c r="AA291" s="44">
        <v>3242.0</v>
      </c>
      <c r="AB291" s="44">
        <v>660.0</v>
      </c>
      <c r="AC291" s="44">
        <v>540.0</v>
      </c>
      <c r="AD291" s="44">
        <v>962.0</v>
      </c>
      <c r="AE291" s="44">
        <v>503.0</v>
      </c>
      <c r="AF291" s="44">
        <v>287.0</v>
      </c>
      <c r="AG291" s="44">
        <v>495.0</v>
      </c>
      <c r="AH291" s="44">
        <v>506.0</v>
      </c>
      <c r="AI291" s="44">
        <v>248.0</v>
      </c>
      <c r="AJ291" s="44">
        <v>2410.0</v>
      </c>
      <c r="AK291" s="44">
        <v>1779.0</v>
      </c>
      <c r="AL291" s="44">
        <v>1326.0</v>
      </c>
      <c r="AM291" s="44">
        <v>175.0</v>
      </c>
      <c r="AN291" s="44">
        <v>101.0</v>
      </c>
      <c r="AO291" s="44">
        <v>161.0</v>
      </c>
      <c r="AP291" s="44">
        <v>526.0</v>
      </c>
      <c r="AQ291" s="44">
        <v>435.0</v>
      </c>
      <c r="AR291" s="44">
        <v>20.0</v>
      </c>
      <c r="AS291" s="44">
        <v>28.0</v>
      </c>
      <c r="AT291" s="44">
        <v>14.0</v>
      </c>
      <c r="AU291" s="44">
        <v>11.0</v>
      </c>
      <c r="AV291" s="44">
        <v>8.0</v>
      </c>
      <c r="AW291" s="44">
        <v>7.0</v>
      </c>
      <c r="AX291" s="44">
        <v>142.0</v>
      </c>
      <c r="AY291" s="44"/>
      <c r="AZ291" s="44">
        <v>150.0</v>
      </c>
      <c r="BA291" s="44"/>
      <c r="BB291" s="44">
        <v>284.0</v>
      </c>
      <c r="BC291" s="44"/>
      <c r="BD291" s="44">
        <v>22.0</v>
      </c>
      <c r="BE291" s="44"/>
      <c r="BF291" s="44">
        <v>52.0</v>
      </c>
      <c r="BG291" s="44"/>
      <c r="BH291" s="44">
        <v>51.0</v>
      </c>
      <c r="BI291" s="44"/>
      <c r="BJ291" s="44">
        <v>130.0</v>
      </c>
      <c r="BK291" s="44"/>
      <c r="BL291" s="44">
        <v>21.0</v>
      </c>
      <c r="BM291" s="44"/>
      <c r="BN291" s="44">
        <v>104.0</v>
      </c>
      <c r="BO291" s="44"/>
      <c r="BP291" s="44">
        <v>27.0</v>
      </c>
      <c r="BQ291" s="44"/>
      <c r="BR291" s="44">
        <v>62.0</v>
      </c>
      <c r="BS291" s="44"/>
      <c r="BT291" s="44">
        <v>57.0</v>
      </c>
      <c r="BU291" s="44"/>
      <c r="BV291" s="44">
        <v>95.0</v>
      </c>
      <c r="BW291" s="44"/>
      <c r="BX291" s="44">
        <v>114.0</v>
      </c>
      <c r="BY291" s="44"/>
      <c r="BZ291" s="44">
        <v>86.0</v>
      </c>
      <c r="CA291" s="44"/>
      <c r="CB291" s="44">
        <v>63.0</v>
      </c>
      <c r="CC291" s="44"/>
      <c r="CD291" s="44">
        <v>29.0</v>
      </c>
      <c r="CE291" s="44"/>
      <c r="CF291" s="44">
        <v>51.0</v>
      </c>
      <c r="CG291" s="44"/>
      <c r="CH291" s="44">
        <v>85.0</v>
      </c>
      <c r="CI291" s="44"/>
      <c r="CJ291" s="44">
        <v>145.0</v>
      </c>
      <c r="CK291" s="44"/>
      <c r="CL291" s="44">
        <v>131.0</v>
      </c>
      <c r="CM291" s="44"/>
      <c r="CN291" s="44">
        <v>272.0</v>
      </c>
      <c r="CO291" s="44"/>
      <c r="CP291" s="44"/>
      <c r="CQ291" s="44">
        <v>748.0</v>
      </c>
    </row>
    <row r="292" ht="15.75" customHeight="1">
      <c r="A292" s="44">
        <v>9572.0</v>
      </c>
      <c r="B292" s="44" t="s">
        <v>455</v>
      </c>
      <c r="C292" s="44" t="s">
        <v>660</v>
      </c>
      <c r="D292" s="44">
        <v>103993.0</v>
      </c>
      <c r="E292" s="44">
        <v>102993.0</v>
      </c>
      <c r="F292" s="44">
        <v>69148.0</v>
      </c>
      <c r="G292" s="44">
        <v>48417.0</v>
      </c>
      <c r="H292" s="44">
        <v>183.0</v>
      </c>
      <c r="I292" s="44">
        <v>154.0</v>
      </c>
      <c r="J292" s="44">
        <v>68965.0</v>
      </c>
      <c r="K292" s="44">
        <v>48263.0</v>
      </c>
      <c r="L292" s="44">
        <v>25955.0</v>
      </c>
      <c r="M292" s="44">
        <v>17124.0</v>
      </c>
      <c r="N292" s="44">
        <v>7638.0</v>
      </c>
      <c r="O292" s="44">
        <v>12111.0</v>
      </c>
      <c r="P292" s="44">
        <v>15265.0</v>
      </c>
      <c r="Q292" s="44">
        <v>6879.0</v>
      </c>
      <c r="R292" s="44">
        <v>1660.0</v>
      </c>
      <c r="S292" s="44">
        <v>1307.0</v>
      </c>
      <c r="T292" s="44">
        <v>5296.0</v>
      </c>
      <c r="U292" s="44">
        <v>3671.0</v>
      </c>
      <c r="V292" s="44">
        <v>25955.0</v>
      </c>
      <c r="W292" s="44">
        <v>17124.0</v>
      </c>
      <c r="X292" s="44">
        <v>2391.0</v>
      </c>
      <c r="Y292" s="44">
        <v>1535.0</v>
      </c>
      <c r="Z292" s="44">
        <v>3925.0</v>
      </c>
      <c r="AA292" s="44">
        <v>2448.0</v>
      </c>
      <c r="AB292" s="44">
        <v>461.0</v>
      </c>
      <c r="AC292" s="44">
        <v>586.0</v>
      </c>
      <c r="AD292" s="44">
        <v>713.0</v>
      </c>
      <c r="AE292" s="44">
        <v>436.0</v>
      </c>
      <c r="AF292" s="44">
        <v>117.0</v>
      </c>
      <c r="AG292" s="44">
        <v>276.0</v>
      </c>
      <c r="AH292" s="44">
        <v>284.0</v>
      </c>
      <c r="AI292" s="44">
        <v>143.0</v>
      </c>
      <c r="AJ292" s="44">
        <v>1671.0</v>
      </c>
      <c r="AK292" s="44">
        <v>714.0</v>
      </c>
      <c r="AL292" s="44">
        <v>1431.0</v>
      </c>
      <c r="AM292" s="44">
        <v>250.0</v>
      </c>
      <c r="AN292" s="44">
        <v>47.0</v>
      </c>
      <c r="AO292" s="44">
        <v>96.0</v>
      </c>
      <c r="AP292" s="44">
        <v>325.0</v>
      </c>
      <c r="AQ292" s="44">
        <v>308.0</v>
      </c>
      <c r="AR292" s="44">
        <v>5.0</v>
      </c>
      <c r="AS292" s="44">
        <v>8.0</v>
      </c>
      <c r="AT292" s="44">
        <v>6.0</v>
      </c>
      <c r="AU292" s="44">
        <v>16.0</v>
      </c>
      <c r="AV292" s="44">
        <v>1.0</v>
      </c>
      <c r="AW292" s="44">
        <v>9.0</v>
      </c>
      <c r="AX292" s="44">
        <v>113.0</v>
      </c>
      <c r="AY292" s="44"/>
      <c r="AZ292" s="44">
        <v>78.0</v>
      </c>
      <c r="BA292" s="44"/>
      <c r="BB292" s="44">
        <v>85.0</v>
      </c>
      <c r="BC292" s="44"/>
      <c r="BD292" s="44">
        <v>40.0</v>
      </c>
      <c r="BE292" s="44"/>
      <c r="BF292" s="44">
        <v>37.0</v>
      </c>
      <c r="BG292" s="44"/>
      <c r="BH292" s="44">
        <v>40.0</v>
      </c>
      <c r="BI292" s="44"/>
      <c r="BJ292" s="44">
        <v>174.0</v>
      </c>
      <c r="BK292" s="44"/>
      <c r="BL292" s="44">
        <v>24.0</v>
      </c>
      <c r="BM292" s="44"/>
      <c r="BN292" s="44">
        <v>92.0</v>
      </c>
      <c r="BO292" s="44"/>
      <c r="BP292" s="44">
        <v>27.0</v>
      </c>
      <c r="BQ292" s="44"/>
      <c r="BR292" s="44">
        <v>30.0</v>
      </c>
      <c r="BS292" s="44"/>
      <c r="BT292" s="44">
        <v>41.0</v>
      </c>
      <c r="BU292" s="44"/>
      <c r="BV292" s="44">
        <v>62.0</v>
      </c>
      <c r="BW292" s="44"/>
      <c r="BX292" s="44">
        <v>84.0</v>
      </c>
      <c r="BY292" s="44"/>
      <c r="BZ292" s="44">
        <v>77.0</v>
      </c>
      <c r="CA292" s="44"/>
      <c r="CB292" s="44">
        <v>31.0</v>
      </c>
      <c r="CC292" s="44"/>
      <c r="CD292" s="44">
        <v>12.0</v>
      </c>
      <c r="CE292" s="44"/>
      <c r="CF292" s="44">
        <v>34.0</v>
      </c>
      <c r="CG292" s="44"/>
      <c r="CH292" s="44">
        <v>123.0</v>
      </c>
      <c r="CI292" s="44"/>
      <c r="CJ292" s="44">
        <v>98.0</v>
      </c>
      <c r="CK292" s="44"/>
      <c r="CL292" s="44">
        <v>70.0</v>
      </c>
      <c r="CM292" s="44"/>
      <c r="CN292" s="44">
        <v>402.0</v>
      </c>
      <c r="CO292" s="44"/>
      <c r="CP292" s="44"/>
      <c r="CQ292" s="44">
        <v>346.0</v>
      </c>
    </row>
    <row r="293" ht="15.75" customHeight="1">
      <c r="A293" s="44">
        <v>9573.0</v>
      </c>
      <c r="B293" s="44" t="s">
        <v>456</v>
      </c>
      <c r="C293" s="44" t="s">
        <v>660</v>
      </c>
      <c r="D293" s="44">
        <v>91862.0</v>
      </c>
      <c r="E293" s="44">
        <v>90790.0</v>
      </c>
      <c r="F293" s="44">
        <v>59550.0</v>
      </c>
      <c r="G293" s="44">
        <v>40010.0</v>
      </c>
      <c r="H293" s="44">
        <v>154.0</v>
      </c>
      <c r="I293" s="44">
        <v>140.0</v>
      </c>
      <c r="J293" s="44">
        <v>59396.0</v>
      </c>
      <c r="K293" s="44">
        <v>39870.0</v>
      </c>
      <c r="L293" s="44">
        <v>22181.0</v>
      </c>
      <c r="M293" s="44">
        <v>13555.0</v>
      </c>
      <c r="N293" s="44">
        <v>7306.0</v>
      </c>
      <c r="O293" s="44">
        <v>11080.0</v>
      </c>
      <c r="P293" s="44">
        <v>12093.0</v>
      </c>
      <c r="Q293" s="44">
        <v>4815.0</v>
      </c>
      <c r="R293" s="44">
        <v>1557.0</v>
      </c>
      <c r="S293" s="44">
        <v>1371.0</v>
      </c>
      <c r="T293" s="44">
        <v>5563.0</v>
      </c>
      <c r="U293" s="44">
        <v>3442.0</v>
      </c>
      <c r="V293" s="44">
        <v>22181.0</v>
      </c>
      <c r="W293" s="44">
        <v>13555.0</v>
      </c>
      <c r="X293" s="44">
        <v>1780.0</v>
      </c>
      <c r="Y293" s="44">
        <v>939.0</v>
      </c>
      <c r="Z293" s="44">
        <v>2989.0</v>
      </c>
      <c r="AA293" s="44">
        <v>1594.0</v>
      </c>
      <c r="AB293" s="44">
        <v>378.0</v>
      </c>
      <c r="AC293" s="44">
        <v>531.0</v>
      </c>
      <c r="AD293" s="44">
        <v>811.0</v>
      </c>
      <c r="AE293" s="44">
        <v>452.0</v>
      </c>
      <c r="AF293" s="44">
        <v>112.0</v>
      </c>
      <c r="AG293" s="44">
        <v>326.0</v>
      </c>
      <c r="AH293" s="44">
        <v>266.0</v>
      </c>
      <c r="AI293" s="44">
        <v>144.0</v>
      </c>
      <c r="AJ293" s="44">
        <v>1179.0</v>
      </c>
      <c r="AK293" s="44">
        <v>611.0</v>
      </c>
      <c r="AL293" s="44">
        <v>1173.0</v>
      </c>
      <c r="AM293" s="44">
        <v>215.0</v>
      </c>
      <c r="AN293" s="44">
        <v>54.0</v>
      </c>
      <c r="AO293" s="44">
        <v>104.0</v>
      </c>
      <c r="AP293" s="44">
        <v>282.0</v>
      </c>
      <c r="AQ293" s="44">
        <v>238.0</v>
      </c>
      <c r="AR293" s="44">
        <v>16.0</v>
      </c>
      <c r="AS293" s="44">
        <v>17.0</v>
      </c>
      <c r="AT293" s="44">
        <v>9.0</v>
      </c>
      <c r="AU293" s="44">
        <v>10.0</v>
      </c>
      <c r="AV293" s="44">
        <v>5.0</v>
      </c>
      <c r="AW293" s="44">
        <v>10.0</v>
      </c>
      <c r="AX293" s="44">
        <v>124.0</v>
      </c>
      <c r="AY293" s="44"/>
      <c r="AZ293" s="44">
        <v>91.0</v>
      </c>
      <c r="BA293" s="44"/>
      <c r="BB293" s="44">
        <v>134.0</v>
      </c>
      <c r="BC293" s="44"/>
      <c r="BD293" s="44">
        <v>17.0</v>
      </c>
      <c r="BE293" s="44"/>
      <c r="BF293" s="44">
        <v>34.0</v>
      </c>
      <c r="BG293" s="44"/>
      <c r="BH293" s="44">
        <v>23.0</v>
      </c>
      <c r="BI293" s="44"/>
      <c r="BJ293" s="44">
        <v>118.0</v>
      </c>
      <c r="BK293" s="44"/>
      <c r="BL293" s="44">
        <v>37.0</v>
      </c>
      <c r="BM293" s="44"/>
      <c r="BN293" s="44">
        <v>98.0</v>
      </c>
      <c r="BO293" s="44"/>
      <c r="BP293" s="44">
        <v>12.0</v>
      </c>
      <c r="BQ293" s="44"/>
      <c r="BR293" s="44">
        <v>36.0</v>
      </c>
      <c r="BS293" s="44"/>
      <c r="BT293" s="44">
        <v>36.0</v>
      </c>
      <c r="BU293" s="44"/>
      <c r="BV293" s="44">
        <v>54.0</v>
      </c>
      <c r="BW293" s="44"/>
      <c r="BX293" s="44">
        <v>66.0</v>
      </c>
      <c r="BY293" s="44"/>
      <c r="BZ293" s="44">
        <v>42.0</v>
      </c>
      <c r="CA293" s="44"/>
      <c r="CB293" s="44">
        <v>46.0</v>
      </c>
      <c r="CC293" s="44"/>
      <c r="CD293" s="44">
        <v>19.0</v>
      </c>
      <c r="CE293" s="44"/>
      <c r="CF293" s="44">
        <v>27.0</v>
      </c>
      <c r="CG293" s="44"/>
      <c r="CH293" s="44">
        <v>108.0</v>
      </c>
      <c r="CI293" s="44"/>
      <c r="CJ293" s="44">
        <v>133.0</v>
      </c>
      <c r="CK293" s="44"/>
      <c r="CL293" s="44">
        <v>102.0</v>
      </c>
      <c r="CM293" s="44"/>
      <c r="CN293" s="44">
        <v>285.0</v>
      </c>
      <c r="CO293" s="44"/>
      <c r="CP293" s="44"/>
      <c r="CQ293" s="44">
        <v>416.0</v>
      </c>
    </row>
    <row r="294" ht="15.75" customHeight="1">
      <c r="A294" s="44">
        <v>9574.0</v>
      </c>
      <c r="B294" s="44" t="s">
        <v>457</v>
      </c>
      <c r="C294" s="44" t="s">
        <v>660</v>
      </c>
      <c r="D294" s="44">
        <v>130181.0</v>
      </c>
      <c r="E294" s="44">
        <v>129375.0</v>
      </c>
      <c r="F294" s="44">
        <v>84954.0</v>
      </c>
      <c r="G294" s="44">
        <v>57895.0</v>
      </c>
      <c r="H294" s="44">
        <v>220.0</v>
      </c>
      <c r="I294" s="44">
        <v>233.0</v>
      </c>
      <c r="J294" s="44">
        <v>84734.0</v>
      </c>
      <c r="K294" s="44">
        <v>57662.0</v>
      </c>
      <c r="L294" s="44">
        <v>32412.0</v>
      </c>
      <c r="M294" s="44">
        <v>19597.0</v>
      </c>
      <c r="N294" s="44">
        <v>9755.0</v>
      </c>
      <c r="O294" s="44">
        <v>15411.0</v>
      </c>
      <c r="P294" s="44">
        <v>16989.0</v>
      </c>
      <c r="Q294" s="44">
        <v>7502.0</v>
      </c>
      <c r="R294" s="44">
        <v>2238.0</v>
      </c>
      <c r="S294" s="44">
        <v>1881.0</v>
      </c>
      <c r="T294" s="44">
        <v>7088.0</v>
      </c>
      <c r="U294" s="44">
        <v>4275.0</v>
      </c>
      <c r="V294" s="44">
        <v>32412.0</v>
      </c>
      <c r="W294" s="44">
        <v>19597.0</v>
      </c>
      <c r="X294" s="44">
        <v>2284.0</v>
      </c>
      <c r="Y294" s="44">
        <v>1507.0</v>
      </c>
      <c r="Z294" s="44">
        <v>5143.0</v>
      </c>
      <c r="AA294" s="44">
        <v>3169.0</v>
      </c>
      <c r="AB294" s="44">
        <v>690.0</v>
      </c>
      <c r="AC294" s="44">
        <v>679.0</v>
      </c>
      <c r="AD294" s="44">
        <v>1058.0</v>
      </c>
      <c r="AE294" s="44">
        <v>632.0</v>
      </c>
      <c r="AF294" s="44">
        <v>136.0</v>
      </c>
      <c r="AG294" s="44">
        <v>315.0</v>
      </c>
      <c r="AH294" s="44">
        <v>351.0</v>
      </c>
      <c r="AI294" s="44">
        <v>165.0</v>
      </c>
      <c r="AJ294" s="44">
        <v>2103.0</v>
      </c>
      <c r="AK294" s="44">
        <v>1111.0</v>
      </c>
      <c r="AL294" s="44">
        <v>1666.0</v>
      </c>
      <c r="AM294" s="44">
        <v>237.0</v>
      </c>
      <c r="AN294" s="44">
        <v>79.0</v>
      </c>
      <c r="AO294" s="44">
        <v>128.0</v>
      </c>
      <c r="AP294" s="44">
        <v>341.0</v>
      </c>
      <c r="AQ294" s="44">
        <v>313.0</v>
      </c>
      <c r="AR294" s="44">
        <v>26.0</v>
      </c>
      <c r="AS294" s="44">
        <v>21.0</v>
      </c>
      <c r="AT294" s="44">
        <v>11.0</v>
      </c>
      <c r="AU294" s="44">
        <v>8.0</v>
      </c>
      <c r="AV294" s="44">
        <v>4.0</v>
      </c>
      <c r="AW294" s="44">
        <v>8.0</v>
      </c>
      <c r="AX294" s="44">
        <v>191.0</v>
      </c>
      <c r="AY294" s="44"/>
      <c r="AZ294" s="44">
        <v>112.0</v>
      </c>
      <c r="BA294" s="44"/>
      <c r="BB294" s="44">
        <v>167.0</v>
      </c>
      <c r="BC294" s="44"/>
      <c r="BD294" s="44">
        <v>110.0</v>
      </c>
      <c r="BE294" s="44"/>
      <c r="BF294" s="44">
        <v>48.0</v>
      </c>
      <c r="BG294" s="44"/>
      <c r="BH294" s="44">
        <v>40.0</v>
      </c>
      <c r="BI294" s="44"/>
      <c r="BJ294" s="44">
        <v>215.0</v>
      </c>
      <c r="BK294" s="44"/>
      <c r="BL294" s="44">
        <v>28.0</v>
      </c>
      <c r="BM294" s="44"/>
      <c r="BN294" s="44">
        <v>103.0</v>
      </c>
      <c r="BO294" s="44"/>
      <c r="BP294" s="44">
        <v>30.0</v>
      </c>
      <c r="BQ294" s="44"/>
      <c r="BR294" s="44">
        <v>50.0</v>
      </c>
      <c r="BS294" s="44"/>
      <c r="BT294" s="44">
        <v>64.0</v>
      </c>
      <c r="BU294" s="44"/>
      <c r="BV294" s="44">
        <v>75.0</v>
      </c>
      <c r="BW294" s="44"/>
      <c r="BX294" s="44">
        <v>77.0</v>
      </c>
      <c r="BY294" s="44"/>
      <c r="BZ294" s="44">
        <v>84.0</v>
      </c>
      <c r="CA294" s="44"/>
      <c r="CB294" s="44">
        <v>50.0</v>
      </c>
      <c r="CC294" s="44"/>
      <c r="CD294" s="44">
        <v>23.0</v>
      </c>
      <c r="CE294" s="44"/>
      <c r="CF294" s="44">
        <v>49.0</v>
      </c>
      <c r="CG294" s="44"/>
      <c r="CH294" s="44">
        <v>117.0</v>
      </c>
      <c r="CI294" s="44"/>
      <c r="CJ294" s="44">
        <v>219.0</v>
      </c>
      <c r="CK294" s="44"/>
      <c r="CL294" s="44">
        <v>104.0</v>
      </c>
      <c r="CM294" s="44"/>
      <c r="CN294" s="44">
        <v>404.0</v>
      </c>
      <c r="CO294" s="44"/>
      <c r="CP294" s="44"/>
      <c r="CQ294" s="44">
        <v>703.0</v>
      </c>
    </row>
    <row r="295" ht="15.75" customHeight="1">
      <c r="A295" s="44">
        <v>9575.0</v>
      </c>
      <c r="B295" s="44" t="s">
        <v>458</v>
      </c>
      <c r="C295" s="44" t="s">
        <v>660</v>
      </c>
      <c r="D295" s="44">
        <v>77458.0</v>
      </c>
      <c r="E295" s="44">
        <v>77421.0</v>
      </c>
      <c r="F295" s="44">
        <v>47420.0</v>
      </c>
      <c r="G295" s="44">
        <v>33005.0</v>
      </c>
      <c r="H295" s="44">
        <v>165.0</v>
      </c>
      <c r="I295" s="44">
        <v>141.0</v>
      </c>
      <c r="J295" s="44">
        <v>47255.0</v>
      </c>
      <c r="K295" s="44">
        <v>32864.0</v>
      </c>
      <c r="L295" s="44">
        <v>20168.0</v>
      </c>
      <c r="M295" s="44">
        <v>13807.0</v>
      </c>
      <c r="N295" s="44">
        <v>4516.0</v>
      </c>
      <c r="O295" s="44">
        <v>7038.0</v>
      </c>
      <c r="P295" s="44">
        <v>7645.0</v>
      </c>
      <c r="Q295" s="44">
        <v>3384.0</v>
      </c>
      <c r="R295" s="44">
        <v>1178.0</v>
      </c>
      <c r="S295" s="44">
        <v>853.0</v>
      </c>
      <c r="T295" s="44">
        <v>3787.0</v>
      </c>
      <c r="U295" s="44">
        <v>2111.0</v>
      </c>
      <c r="V295" s="44">
        <v>20168.0</v>
      </c>
      <c r="W295" s="44">
        <v>13807.0</v>
      </c>
      <c r="X295" s="44">
        <v>1324.0</v>
      </c>
      <c r="Y295" s="44">
        <v>752.0</v>
      </c>
      <c r="Z295" s="44">
        <v>3580.0</v>
      </c>
      <c r="AA295" s="44">
        <v>1937.0</v>
      </c>
      <c r="AB295" s="44">
        <v>308.0</v>
      </c>
      <c r="AC295" s="44">
        <v>341.0</v>
      </c>
      <c r="AD295" s="44">
        <v>566.0</v>
      </c>
      <c r="AE295" s="44">
        <v>317.0</v>
      </c>
      <c r="AF295" s="44">
        <v>163.0</v>
      </c>
      <c r="AG295" s="44">
        <v>296.0</v>
      </c>
      <c r="AH295" s="44">
        <v>232.0</v>
      </c>
      <c r="AI295" s="44">
        <v>188.0</v>
      </c>
      <c r="AJ295" s="44">
        <v>1407.0</v>
      </c>
      <c r="AK295" s="44">
        <v>1035.0</v>
      </c>
      <c r="AL295" s="44">
        <v>802.0</v>
      </c>
      <c r="AM295" s="44">
        <v>126.0</v>
      </c>
      <c r="AN295" s="44">
        <v>53.0</v>
      </c>
      <c r="AO295" s="44">
        <v>69.0</v>
      </c>
      <c r="AP295" s="44">
        <v>279.0</v>
      </c>
      <c r="AQ295" s="44">
        <v>228.0</v>
      </c>
      <c r="AR295" s="44">
        <v>10.0</v>
      </c>
      <c r="AS295" s="44">
        <v>10.0</v>
      </c>
      <c r="AT295" s="44">
        <v>12.0</v>
      </c>
      <c r="AU295" s="44">
        <v>16.0</v>
      </c>
      <c r="AV295" s="44">
        <v>0.0</v>
      </c>
      <c r="AW295" s="44">
        <v>10.0</v>
      </c>
      <c r="AX295" s="44">
        <v>84.0</v>
      </c>
      <c r="AY295" s="44"/>
      <c r="AZ295" s="44">
        <v>66.0</v>
      </c>
      <c r="BA295" s="44"/>
      <c r="BB295" s="44">
        <v>89.0</v>
      </c>
      <c r="BC295" s="44"/>
      <c r="BD295" s="44">
        <v>17.0</v>
      </c>
      <c r="BE295" s="44"/>
      <c r="BF295" s="44">
        <v>34.0</v>
      </c>
      <c r="BG295" s="44"/>
      <c r="BH295" s="44">
        <v>21.0</v>
      </c>
      <c r="BI295" s="44"/>
      <c r="BJ295" s="44">
        <v>93.0</v>
      </c>
      <c r="BK295" s="44"/>
      <c r="BL295" s="44">
        <v>22.0</v>
      </c>
      <c r="BM295" s="44"/>
      <c r="BN295" s="44">
        <v>59.0</v>
      </c>
      <c r="BO295" s="44"/>
      <c r="BP295" s="44">
        <v>16.0</v>
      </c>
      <c r="BQ295" s="44"/>
      <c r="BR295" s="44">
        <v>25.0</v>
      </c>
      <c r="BS295" s="44"/>
      <c r="BT295" s="44">
        <v>35.0</v>
      </c>
      <c r="BU295" s="44"/>
      <c r="BV295" s="44">
        <v>49.0</v>
      </c>
      <c r="BW295" s="44"/>
      <c r="BX295" s="44">
        <v>64.0</v>
      </c>
      <c r="BY295" s="44"/>
      <c r="BZ295" s="44">
        <v>52.0</v>
      </c>
      <c r="CA295" s="44"/>
      <c r="CB295" s="44">
        <v>38.0</v>
      </c>
      <c r="CC295" s="44"/>
      <c r="CD295" s="44">
        <v>11.0</v>
      </c>
      <c r="CE295" s="44"/>
      <c r="CF295" s="44">
        <v>26.0</v>
      </c>
      <c r="CG295" s="44"/>
      <c r="CH295" s="44">
        <v>61.0</v>
      </c>
      <c r="CI295" s="44"/>
      <c r="CJ295" s="44">
        <v>88.0</v>
      </c>
      <c r="CK295" s="44"/>
      <c r="CL295" s="44">
        <v>69.0</v>
      </c>
      <c r="CM295" s="44"/>
      <c r="CN295" s="44">
        <v>206.0</v>
      </c>
      <c r="CO295" s="44"/>
      <c r="CP295" s="44"/>
      <c r="CQ295" s="44">
        <v>346.0</v>
      </c>
    </row>
    <row r="296" ht="15.75" customHeight="1">
      <c r="A296" s="44">
        <v>9576.0</v>
      </c>
      <c r="B296" s="44" t="s">
        <v>459</v>
      </c>
      <c r="C296" s="44" t="s">
        <v>660</v>
      </c>
      <c r="D296" s="44">
        <v>98021.0</v>
      </c>
      <c r="E296" s="44">
        <v>97193.0</v>
      </c>
      <c r="F296" s="44">
        <v>61851.0</v>
      </c>
      <c r="G296" s="44">
        <v>41456.0</v>
      </c>
      <c r="H296" s="44">
        <v>173.0</v>
      </c>
      <c r="I296" s="44">
        <v>167.0</v>
      </c>
      <c r="J296" s="44">
        <v>61678.0</v>
      </c>
      <c r="K296" s="44">
        <v>41289.0</v>
      </c>
      <c r="L296" s="44">
        <v>25935.0</v>
      </c>
      <c r="M296" s="44">
        <v>16273.0</v>
      </c>
      <c r="N296" s="44">
        <v>6261.0</v>
      </c>
      <c r="O296" s="44">
        <v>9122.0</v>
      </c>
      <c r="P296" s="44">
        <v>11047.0</v>
      </c>
      <c r="Q296" s="44">
        <v>5087.0</v>
      </c>
      <c r="R296" s="44">
        <v>1404.0</v>
      </c>
      <c r="S296" s="44">
        <v>1317.0</v>
      </c>
      <c r="T296" s="44">
        <v>5260.0</v>
      </c>
      <c r="U296" s="44">
        <v>2999.0</v>
      </c>
      <c r="V296" s="44">
        <v>25935.0</v>
      </c>
      <c r="W296" s="44">
        <v>16273.0</v>
      </c>
      <c r="X296" s="44">
        <v>1664.0</v>
      </c>
      <c r="Y296" s="44">
        <v>902.0</v>
      </c>
      <c r="Z296" s="44">
        <v>3854.0</v>
      </c>
      <c r="AA296" s="44">
        <v>2517.0</v>
      </c>
      <c r="AB296" s="44">
        <v>388.0</v>
      </c>
      <c r="AC296" s="44">
        <v>438.0</v>
      </c>
      <c r="AD296" s="44">
        <v>785.0</v>
      </c>
      <c r="AE296" s="44">
        <v>484.0</v>
      </c>
      <c r="AF296" s="44">
        <v>96.0</v>
      </c>
      <c r="AG296" s="44">
        <v>284.0</v>
      </c>
      <c r="AH296" s="44">
        <v>262.0</v>
      </c>
      <c r="AI296" s="44">
        <v>153.0</v>
      </c>
      <c r="AJ296" s="44">
        <v>1485.0</v>
      </c>
      <c r="AK296" s="44">
        <v>743.0</v>
      </c>
      <c r="AL296" s="44">
        <v>1149.0</v>
      </c>
      <c r="AM296" s="44">
        <v>162.0</v>
      </c>
      <c r="AN296" s="44">
        <v>76.0</v>
      </c>
      <c r="AO296" s="44">
        <v>118.0</v>
      </c>
      <c r="AP296" s="44">
        <v>355.0</v>
      </c>
      <c r="AQ296" s="44">
        <v>274.0</v>
      </c>
      <c r="AR296" s="44">
        <v>5.0</v>
      </c>
      <c r="AS296" s="44">
        <v>12.0</v>
      </c>
      <c r="AT296" s="44">
        <v>19.0</v>
      </c>
      <c r="AU296" s="44">
        <v>10.0</v>
      </c>
      <c r="AV296" s="44">
        <v>4.0</v>
      </c>
      <c r="AW296" s="44">
        <v>17.0</v>
      </c>
      <c r="AX296" s="44">
        <v>127.0</v>
      </c>
      <c r="AY296" s="44"/>
      <c r="AZ296" s="44">
        <v>99.0</v>
      </c>
      <c r="BA296" s="44"/>
      <c r="BB296" s="44">
        <v>98.0</v>
      </c>
      <c r="BC296" s="44"/>
      <c r="BD296" s="44">
        <v>29.0</v>
      </c>
      <c r="BE296" s="44"/>
      <c r="BF296" s="44">
        <v>40.0</v>
      </c>
      <c r="BG296" s="44"/>
      <c r="BH296" s="44">
        <v>41.0</v>
      </c>
      <c r="BI296" s="44"/>
      <c r="BJ296" s="44">
        <v>102.0</v>
      </c>
      <c r="BK296" s="44"/>
      <c r="BL296" s="44">
        <v>34.0</v>
      </c>
      <c r="BM296" s="44"/>
      <c r="BN296" s="44">
        <v>94.0</v>
      </c>
      <c r="BO296" s="44"/>
      <c r="BP296" s="44">
        <v>19.0</v>
      </c>
      <c r="BQ296" s="44"/>
      <c r="BR296" s="44">
        <v>44.0</v>
      </c>
      <c r="BS296" s="44"/>
      <c r="BT296" s="44">
        <v>46.0</v>
      </c>
      <c r="BU296" s="44"/>
      <c r="BV296" s="44">
        <v>57.0</v>
      </c>
      <c r="BW296" s="44"/>
      <c r="BX296" s="44">
        <v>73.0</v>
      </c>
      <c r="BY296" s="44"/>
      <c r="BZ296" s="44">
        <v>63.0</v>
      </c>
      <c r="CA296" s="44"/>
      <c r="CB296" s="44">
        <v>42.0</v>
      </c>
      <c r="CC296" s="44"/>
      <c r="CD296" s="44">
        <v>15.0</v>
      </c>
      <c r="CE296" s="44"/>
      <c r="CF296" s="44">
        <v>28.0</v>
      </c>
      <c r="CG296" s="44"/>
      <c r="CH296" s="44">
        <v>85.0</v>
      </c>
      <c r="CI296" s="44"/>
      <c r="CJ296" s="44">
        <v>112.0</v>
      </c>
      <c r="CK296" s="44"/>
      <c r="CL296" s="44">
        <v>109.0</v>
      </c>
      <c r="CM296" s="44"/>
      <c r="CN296" s="44">
        <v>272.0</v>
      </c>
      <c r="CO296" s="44"/>
      <c r="CP296" s="44"/>
      <c r="CQ296" s="44">
        <v>377.0</v>
      </c>
    </row>
    <row r="297" ht="15.75" customHeight="1">
      <c r="A297" s="44">
        <v>9577.0</v>
      </c>
      <c r="B297" s="44" t="s">
        <v>460</v>
      </c>
      <c r="C297" s="44" t="s">
        <v>660</v>
      </c>
      <c r="D297" s="44">
        <v>72142.0</v>
      </c>
      <c r="E297" s="44">
        <v>72500.0</v>
      </c>
      <c r="F297" s="44">
        <v>42249.0</v>
      </c>
      <c r="G297" s="44">
        <v>29964.0</v>
      </c>
      <c r="H297" s="44">
        <v>140.0</v>
      </c>
      <c r="I297" s="44">
        <v>138.0</v>
      </c>
      <c r="J297" s="44">
        <v>42109.0</v>
      </c>
      <c r="K297" s="44">
        <v>29826.0</v>
      </c>
      <c r="L297" s="44">
        <v>19042.0</v>
      </c>
      <c r="M297" s="44">
        <v>12559.0</v>
      </c>
      <c r="N297" s="44">
        <v>4226.0</v>
      </c>
      <c r="O297" s="44">
        <v>6545.0</v>
      </c>
      <c r="P297" s="44">
        <v>6863.0</v>
      </c>
      <c r="Q297" s="44">
        <v>3303.0</v>
      </c>
      <c r="R297" s="44">
        <v>928.0</v>
      </c>
      <c r="S297" s="44">
        <v>751.0</v>
      </c>
      <c r="T297" s="44">
        <v>3206.0</v>
      </c>
      <c r="U297" s="44">
        <v>2058.0</v>
      </c>
      <c r="V297" s="44">
        <v>19042.0</v>
      </c>
      <c r="W297" s="44">
        <v>12559.0</v>
      </c>
      <c r="X297" s="44">
        <v>960.0</v>
      </c>
      <c r="Y297" s="44">
        <v>573.0</v>
      </c>
      <c r="Z297" s="44">
        <v>2513.0</v>
      </c>
      <c r="AA297" s="44">
        <v>1178.0</v>
      </c>
      <c r="AB297" s="44">
        <v>345.0</v>
      </c>
      <c r="AC297" s="44">
        <v>304.0</v>
      </c>
      <c r="AD297" s="44">
        <v>455.0</v>
      </c>
      <c r="AE297" s="44">
        <v>259.0</v>
      </c>
      <c r="AF297" s="44">
        <v>85.0</v>
      </c>
      <c r="AG297" s="44">
        <v>170.0</v>
      </c>
      <c r="AH297" s="44">
        <v>181.0</v>
      </c>
      <c r="AI297" s="44">
        <v>90.0</v>
      </c>
      <c r="AJ297" s="44">
        <v>1356.0</v>
      </c>
      <c r="AK297" s="44">
        <v>1248.0</v>
      </c>
      <c r="AL297" s="44">
        <v>630.0</v>
      </c>
      <c r="AM297" s="44">
        <v>131.0</v>
      </c>
      <c r="AN297" s="44">
        <v>51.0</v>
      </c>
      <c r="AO297" s="44">
        <v>52.0</v>
      </c>
      <c r="AP297" s="44">
        <v>275.0</v>
      </c>
      <c r="AQ297" s="44">
        <v>227.0</v>
      </c>
      <c r="AR297" s="44">
        <v>9.0</v>
      </c>
      <c r="AS297" s="44">
        <v>6.0</v>
      </c>
      <c r="AT297" s="44">
        <v>8.0</v>
      </c>
      <c r="AU297" s="44">
        <v>9.0</v>
      </c>
      <c r="AV297" s="44">
        <v>1.0</v>
      </c>
      <c r="AW297" s="44">
        <v>7.0</v>
      </c>
      <c r="AX297" s="44">
        <v>66.0</v>
      </c>
      <c r="AY297" s="44"/>
      <c r="AZ297" s="44">
        <v>59.0</v>
      </c>
      <c r="BA297" s="44"/>
      <c r="BB297" s="44">
        <v>108.0</v>
      </c>
      <c r="BC297" s="44"/>
      <c r="BD297" s="44">
        <v>15.0</v>
      </c>
      <c r="BE297" s="44"/>
      <c r="BF297" s="44">
        <v>36.0</v>
      </c>
      <c r="BG297" s="44"/>
      <c r="BH297" s="44">
        <v>17.0</v>
      </c>
      <c r="BI297" s="44"/>
      <c r="BJ297" s="44">
        <v>61.0</v>
      </c>
      <c r="BK297" s="44"/>
      <c r="BL297" s="44">
        <v>18.0</v>
      </c>
      <c r="BM297" s="44"/>
      <c r="BN297" s="44">
        <v>50.0</v>
      </c>
      <c r="BO297" s="44"/>
      <c r="BP297" s="44">
        <v>15.0</v>
      </c>
      <c r="BQ297" s="44"/>
      <c r="BR297" s="44">
        <v>36.0</v>
      </c>
      <c r="BS297" s="44"/>
      <c r="BT297" s="44">
        <v>28.0</v>
      </c>
      <c r="BU297" s="44"/>
      <c r="BV297" s="44">
        <v>31.0</v>
      </c>
      <c r="BW297" s="44"/>
      <c r="BX297" s="44">
        <v>35.0</v>
      </c>
      <c r="BY297" s="44"/>
      <c r="BZ297" s="44">
        <v>29.0</v>
      </c>
      <c r="CA297" s="44"/>
      <c r="CB297" s="44">
        <v>41.0</v>
      </c>
      <c r="CC297" s="44"/>
      <c r="CD297" s="44">
        <v>10.0</v>
      </c>
      <c r="CE297" s="44"/>
      <c r="CF297" s="44">
        <v>14.0</v>
      </c>
      <c r="CG297" s="44"/>
      <c r="CH297" s="44">
        <v>35.0</v>
      </c>
      <c r="CI297" s="44"/>
      <c r="CJ297" s="44">
        <v>71.0</v>
      </c>
      <c r="CK297" s="44"/>
      <c r="CL297" s="44">
        <v>53.0</v>
      </c>
      <c r="CM297" s="44"/>
      <c r="CN297" s="44">
        <v>147.0</v>
      </c>
      <c r="CO297" s="44"/>
      <c r="CP297" s="44"/>
      <c r="CQ297" s="44">
        <v>356.0</v>
      </c>
    </row>
    <row r="298" ht="15.75" customHeight="1">
      <c r="A298" s="44">
        <v>9661.0</v>
      </c>
      <c r="B298" s="44" t="s">
        <v>461</v>
      </c>
      <c r="C298" s="44" t="s">
        <v>660</v>
      </c>
      <c r="D298" s="44">
        <v>50032.0</v>
      </c>
      <c r="E298" s="44">
        <v>49917.0</v>
      </c>
      <c r="F298" s="44">
        <v>28272.0</v>
      </c>
      <c r="G298" s="44">
        <v>17112.0</v>
      </c>
      <c r="H298" s="44">
        <v>146.0</v>
      </c>
      <c r="I298" s="44">
        <v>123.0</v>
      </c>
      <c r="J298" s="44">
        <v>28126.0</v>
      </c>
      <c r="K298" s="44">
        <v>16989.0</v>
      </c>
      <c r="L298" s="44">
        <v>9236.0</v>
      </c>
      <c r="M298" s="44">
        <v>5822.0</v>
      </c>
      <c r="N298" s="44">
        <v>3196.0</v>
      </c>
      <c r="O298" s="44">
        <v>3939.0</v>
      </c>
      <c r="P298" s="44">
        <v>6548.0</v>
      </c>
      <c r="Q298" s="44">
        <v>2560.0</v>
      </c>
      <c r="R298" s="44">
        <v>1029.0</v>
      </c>
      <c r="S298" s="44">
        <v>688.0</v>
      </c>
      <c r="T298" s="44">
        <v>2517.0</v>
      </c>
      <c r="U298" s="44">
        <v>1443.0</v>
      </c>
      <c r="V298" s="44">
        <v>9236.0</v>
      </c>
      <c r="W298" s="44">
        <v>5822.0</v>
      </c>
      <c r="X298" s="44">
        <v>1255.0</v>
      </c>
      <c r="Y298" s="44">
        <v>680.0</v>
      </c>
      <c r="Z298" s="44">
        <v>693.0</v>
      </c>
      <c r="AA298" s="44">
        <v>264.0</v>
      </c>
      <c r="AB298" s="44">
        <v>171.0</v>
      </c>
      <c r="AC298" s="44">
        <v>279.0</v>
      </c>
      <c r="AD298" s="44">
        <v>341.0</v>
      </c>
      <c r="AE298" s="44">
        <v>185.0</v>
      </c>
      <c r="AF298" s="44">
        <v>57.0</v>
      </c>
      <c r="AG298" s="44">
        <v>165.0</v>
      </c>
      <c r="AH298" s="44">
        <v>123.0</v>
      </c>
      <c r="AI298" s="44">
        <v>45.0</v>
      </c>
      <c r="AJ298" s="44">
        <v>1059.0</v>
      </c>
      <c r="AK298" s="44">
        <v>448.0</v>
      </c>
      <c r="AL298" s="44">
        <v>817.0</v>
      </c>
      <c r="AM298" s="44">
        <v>126.0</v>
      </c>
      <c r="AN298" s="44">
        <v>37.0</v>
      </c>
      <c r="AO298" s="44">
        <v>33.0</v>
      </c>
      <c r="AP298" s="44">
        <v>87.0</v>
      </c>
      <c r="AQ298" s="44">
        <v>104.0</v>
      </c>
      <c r="AR298" s="44">
        <v>13.0</v>
      </c>
      <c r="AS298" s="44">
        <v>9.0</v>
      </c>
      <c r="AT298" s="44">
        <v>25.0</v>
      </c>
      <c r="AU298" s="44">
        <v>30.0</v>
      </c>
      <c r="AV298" s="44">
        <v>0.0</v>
      </c>
      <c r="AW298" s="44">
        <v>7.0</v>
      </c>
      <c r="AX298" s="44">
        <v>45.0</v>
      </c>
      <c r="AY298" s="44"/>
      <c r="AZ298" s="44">
        <v>45.0</v>
      </c>
      <c r="BA298" s="44"/>
      <c r="BB298" s="44">
        <v>15.0</v>
      </c>
      <c r="BC298" s="44"/>
      <c r="BD298" s="44">
        <v>27.0</v>
      </c>
      <c r="BE298" s="44"/>
      <c r="BF298" s="44">
        <v>22.0</v>
      </c>
      <c r="BG298" s="44"/>
      <c r="BH298" s="44">
        <v>12.0</v>
      </c>
      <c r="BI298" s="44"/>
      <c r="BJ298" s="44">
        <v>102.0</v>
      </c>
      <c r="BK298" s="44"/>
      <c r="BL298" s="44">
        <v>3.0</v>
      </c>
      <c r="BM298" s="44"/>
      <c r="BN298" s="44">
        <v>47.0</v>
      </c>
      <c r="BO298" s="44"/>
      <c r="BP298" s="44">
        <v>13.0</v>
      </c>
      <c r="BQ298" s="44"/>
      <c r="BR298" s="44">
        <v>30.0</v>
      </c>
      <c r="BS298" s="44"/>
      <c r="BT298" s="44">
        <v>24.0</v>
      </c>
      <c r="BU298" s="44"/>
      <c r="BV298" s="44">
        <v>34.0</v>
      </c>
      <c r="BW298" s="44"/>
      <c r="BX298" s="44">
        <v>41.0</v>
      </c>
      <c r="BY298" s="44"/>
      <c r="BZ298" s="44">
        <v>28.0</v>
      </c>
      <c r="CA298" s="44"/>
      <c r="CB298" s="44">
        <v>28.0</v>
      </c>
      <c r="CC298" s="44"/>
      <c r="CD298" s="44">
        <v>15.0</v>
      </c>
      <c r="CE298" s="44"/>
      <c r="CF298" s="44">
        <v>43.0</v>
      </c>
      <c r="CG298" s="44"/>
      <c r="CH298" s="44">
        <v>58.0</v>
      </c>
      <c r="CI298" s="44"/>
      <c r="CJ298" s="44">
        <v>54.0</v>
      </c>
      <c r="CK298" s="44"/>
      <c r="CL298" s="44">
        <v>45.0</v>
      </c>
      <c r="CM298" s="44"/>
      <c r="CN298" s="44">
        <v>191.0</v>
      </c>
      <c r="CO298" s="44"/>
      <c r="CP298" s="44"/>
      <c r="CQ298" s="44">
        <v>162.0</v>
      </c>
    </row>
    <row r="299" ht="15.75" customHeight="1">
      <c r="A299" s="44">
        <v>9662.0</v>
      </c>
      <c r="B299" s="44" t="s">
        <v>462</v>
      </c>
      <c r="C299" s="44" t="s">
        <v>660</v>
      </c>
      <c r="D299" s="44">
        <v>37301.0</v>
      </c>
      <c r="E299" s="44">
        <v>38947.0</v>
      </c>
      <c r="F299" s="44">
        <v>18077.0</v>
      </c>
      <c r="G299" s="44">
        <v>13598.0</v>
      </c>
      <c r="H299" s="44">
        <v>83.0</v>
      </c>
      <c r="I299" s="44">
        <v>91.0</v>
      </c>
      <c r="J299" s="44">
        <v>17994.0</v>
      </c>
      <c r="K299" s="44">
        <v>13507.0</v>
      </c>
      <c r="L299" s="44">
        <v>6393.0</v>
      </c>
      <c r="M299" s="44">
        <v>5025.0</v>
      </c>
      <c r="N299" s="44">
        <v>2512.0</v>
      </c>
      <c r="O299" s="44">
        <v>3717.0</v>
      </c>
      <c r="P299" s="44">
        <v>3022.0</v>
      </c>
      <c r="Q299" s="44">
        <v>1208.0</v>
      </c>
      <c r="R299" s="44">
        <v>861.0</v>
      </c>
      <c r="S299" s="44">
        <v>864.0</v>
      </c>
      <c r="T299" s="44">
        <v>2078.0</v>
      </c>
      <c r="U299" s="44">
        <v>989.0</v>
      </c>
      <c r="V299" s="44">
        <v>6393.0</v>
      </c>
      <c r="W299" s="44">
        <v>5025.0</v>
      </c>
      <c r="X299" s="44">
        <v>606.0</v>
      </c>
      <c r="Y299" s="44">
        <v>465.0</v>
      </c>
      <c r="Z299" s="44">
        <v>583.0</v>
      </c>
      <c r="AA299" s="44">
        <v>254.0</v>
      </c>
      <c r="AB299" s="44">
        <v>117.0</v>
      </c>
      <c r="AC299" s="44">
        <v>169.0</v>
      </c>
      <c r="AD299" s="44">
        <v>201.0</v>
      </c>
      <c r="AE299" s="44">
        <v>108.0</v>
      </c>
      <c r="AF299" s="44">
        <v>21.0</v>
      </c>
      <c r="AG299" s="44">
        <v>88.0</v>
      </c>
      <c r="AH299" s="44">
        <v>65.0</v>
      </c>
      <c r="AI299" s="44">
        <v>23.0</v>
      </c>
      <c r="AJ299" s="44">
        <v>348.0</v>
      </c>
      <c r="AK299" s="44">
        <v>190.0</v>
      </c>
      <c r="AL299" s="44">
        <v>484.0</v>
      </c>
      <c r="AM299" s="44">
        <v>67.0</v>
      </c>
      <c r="AN299" s="44">
        <v>27.0</v>
      </c>
      <c r="AO299" s="44">
        <v>24.0</v>
      </c>
      <c r="AP299" s="44">
        <v>109.0</v>
      </c>
      <c r="AQ299" s="44">
        <v>52.0</v>
      </c>
      <c r="AR299" s="44">
        <v>3.0</v>
      </c>
      <c r="AS299" s="44">
        <v>8.0</v>
      </c>
      <c r="AT299" s="44">
        <v>20.0</v>
      </c>
      <c r="AU299" s="44">
        <v>22.0</v>
      </c>
      <c r="AV299" s="44">
        <v>3.0</v>
      </c>
      <c r="AW299" s="44">
        <v>4.0</v>
      </c>
      <c r="AX299" s="44">
        <v>43.0</v>
      </c>
      <c r="AY299" s="44"/>
      <c r="AZ299" s="44">
        <v>29.0</v>
      </c>
      <c r="BA299" s="44"/>
      <c r="BB299" s="44">
        <v>31.0</v>
      </c>
      <c r="BC299" s="44"/>
      <c r="BD299" s="44">
        <v>52.0</v>
      </c>
      <c r="BE299" s="44"/>
      <c r="BF299" s="44">
        <v>15.0</v>
      </c>
      <c r="BG299" s="44"/>
      <c r="BH299" s="44">
        <v>5.0</v>
      </c>
      <c r="BI299" s="44"/>
      <c r="BJ299" s="44">
        <v>45.0</v>
      </c>
      <c r="BK299" s="44"/>
      <c r="BL299" s="44">
        <v>9.0</v>
      </c>
      <c r="BM299" s="44"/>
      <c r="BN299" s="44">
        <v>22.0</v>
      </c>
      <c r="BO299" s="44"/>
      <c r="BP299" s="44">
        <v>7.0</v>
      </c>
      <c r="BQ299" s="44"/>
      <c r="BR299" s="44">
        <v>10.0</v>
      </c>
      <c r="BS299" s="44"/>
      <c r="BT299" s="44">
        <v>17.0</v>
      </c>
      <c r="BU299" s="44"/>
      <c r="BV299" s="44">
        <v>20.0</v>
      </c>
      <c r="BW299" s="44"/>
      <c r="BX299" s="44">
        <v>26.0</v>
      </c>
      <c r="BY299" s="44"/>
      <c r="BZ299" s="44">
        <v>22.0</v>
      </c>
      <c r="CA299" s="44"/>
      <c r="CB299" s="44">
        <v>15.0</v>
      </c>
      <c r="CC299" s="44"/>
      <c r="CD299" s="44">
        <v>3.0</v>
      </c>
      <c r="CE299" s="44"/>
      <c r="CF299" s="44">
        <v>17.0</v>
      </c>
      <c r="CG299" s="44"/>
      <c r="CH299" s="44">
        <v>29.0</v>
      </c>
      <c r="CI299" s="44"/>
      <c r="CJ299" s="44">
        <v>19.0</v>
      </c>
      <c r="CK299" s="44"/>
      <c r="CL299" s="44">
        <v>19.0</v>
      </c>
      <c r="CM299" s="44"/>
      <c r="CN299" s="44">
        <v>86.0</v>
      </c>
      <c r="CO299" s="44"/>
      <c r="CP299" s="44"/>
      <c r="CQ299" s="44">
        <v>230.0</v>
      </c>
    </row>
    <row r="300" ht="15.75" customHeight="1">
      <c r="A300" s="44">
        <v>9663.0</v>
      </c>
      <c r="B300" s="44" t="s">
        <v>463</v>
      </c>
      <c r="C300" s="44" t="s">
        <v>660</v>
      </c>
      <c r="D300" s="44">
        <v>98961.0</v>
      </c>
      <c r="E300" s="44">
        <v>99770.0</v>
      </c>
      <c r="F300" s="44">
        <v>62514.0</v>
      </c>
      <c r="G300" s="44">
        <v>41643.0</v>
      </c>
      <c r="H300" s="44">
        <v>150.0</v>
      </c>
      <c r="I300" s="44">
        <v>133.0</v>
      </c>
      <c r="J300" s="44">
        <v>62364.0</v>
      </c>
      <c r="K300" s="44">
        <v>41510.0</v>
      </c>
      <c r="L300" s="44">
        <v>18068.0</v>
      </c>
      <c r="M300" s="44">
        <v>12881.0</v>
      </c>
      <c r="N300" s="44">
        <v>6512.0</v>
      </c>
      <c r="O300" s="44">
        <v>9510.0</v>
      </c>
      <c r="P300" s="44">
        <v>19475.0</v>
      </c>
      <c r="Q300" s="44">
        <v>8235.0</v>
      </c>
      <c r="R300" s="44">
        <v>2431.0</v>
      </c>
      <c r="S300" s="44">
        <v>1765.0</v>
      </c>
      <c r="T300" s="44">
        <v>3692.0</v>
      </c>
      <c r="U300" s="44">
        <v>2895.0</v>
      </c>
      <c r="V300" s="44">
        <v>18068.0</v>
      </c>
      <c r="W300" s="44">
        <v>12881.0</v>
      </c>
      <c r="X300" s="44">
        <v>2834.0</v>
      </c>
      <c r="Y300" s="44">
        <v>1795.0</v>
      </c>
      <c r="Z300" s="44">
        <v>1390.0</v>
      </c>
      <c r="AA300" s="44">
        <v>722.0</v>
      </c>
      <c r="AB300" s="44">
        <v>518.0</v>
      </c>
      <c r="AC300" s="44">
        <v>1029.0</v>
      </c>
      <c r="AD300" s="44">
        <v>712.0</v>
      </c>
      <c r="AE300" s="44">
        <v>413.0</v>
      </c>
      <c r="AF300" s="44">
        <v>78.0</v>
      </c>
      <c r="AG300" s="44">
        <v>122.0</v>
      </c>
      <c r="AH300" s="44">
        <v>152.0</v>
      </c>
      <c r="AI300" s="44">
        <v>92.0</v>
      </c>
      <c r="AJ300" s="44">
        <v>1520.0</v>
      </c>
      <c r="AK300" s="44">
        <v>989.0</v>
      </c>
      <c r="AL300" s="44">
        <v>2373.0</v>
      </c>
      <c r="AM300" s="44">
        <v>446.0</v>
      </c>
      <c r="AN300" s="44">
        <v>38.0</v>
      </c>
      <c r="AO300" s="44">
        <v>43.0</v>
      </c>
      <c r="AP300" s="44">
        <v>173.0</v>
      </c>
      <c r="AQ300" s="44">
        <v>115.0</v>
      </c>
      <c r="AR300" s="44">
        <v>25.0</v>
      </c>
      <c r="AS300" s="44">
        <v>30.0</v>
      </c>
      <c r="AT300" s="44">
        <v>17.0</v>
      </c>
      <c r="AU300" s="44">
        <v>6.0</v>
      </c>
      <c r="AV300" s="44">
        <v>7.0</v>
      </c>
      <c r="AW300" s="44">
        <v>9.0</v>
      </c>
      <c r="AX300" s="44">
        <v>102.0</v>
      </c>
      <c r="AY300" s="44"/>
      <c r="AZ300" s="44">
        <v>70.0</v>
      </c>
      <c r="BA300" s="44"/>
      <c r="BB300" s="44">
        <v>66.0</v>
      </c>
      <c r="BC300" s="44"/>
      <c r="BD300" s="44">
        <v>28.0</v>
      </c>
      <c r="BE300" s="44"/>
      <c r="BF300" s="44">
        <v>99.0</v>
      </c>
      <c r="BG300" s="44"/>
      <c r="BH300" s="44">
        <v>41.0</v>
      </c>
      <c r="BI300" s="44"/>
      <c r="BJ300" s="44">
        <v>358.0</v>
      </c>
      <c r="BK300" s="44"/>
      <c r="BL300" s="44">
        <v>8.0</v>
      </c>
      <c r="BM300" s="44"/>
      <c r="BN300" s="44">
        <v>68.0</v>
      </c>
      <c r="BO300" s="44"/>
      <c r="BP300" s="44">
        <v>12.0</v>
      </c>
      <c r="BQ300" s="44"/>
      <c r="BR300" s="44">
        <v>36.0</v>
      </c>
      <c r="BS300" s="44"/>
      <c r="BT300" s="44">
        <v>30.0</v>
      </c>
      <c r="BU300" s="44"/>
      <c r="BV300" s="44">
        <v>83.0</v>
      </c>
      <c r="BW300" s="44"/>
      <c r="BX300" s="44">
        <v>55.0</v>
      </c>
      <c r="BY300" s="44"/>
      <c r="BZ300" s="44">
        <v>90.0</v>
      </c>
      <c r="CA300" s="44"/>
      <c r="CB300" s="44">
        <v>47.0</v>
      </c>
      <c r="CC300" s="44"/>
      <c r="CD300" s="44">
        <v>33.0</v>
      </c>
      <c r="CE300" s="44"/>
      <c r="CF300" s="44">
        <v>61.0</v>
      </c>
      <c r="CG300" s="44"/>
      <c r="CH300" s="44">
        <v>209.0</v>
      </c>
      <c r="CI300" s="44"/>
      <c r="CJ300" s="44">
        <v>69.0</v>
      </c>
      <c r="CK300" s="44"/>
      <c r="CL300" s="44">
        <v>75.0</v>
      </c>
      <c r="CM300" s="44"/>
      <c r="CN300" s="44">
        <v>709.0</v>
      </c>
      <c r="CO300" s="44"/>
      <c r="CP300" s="44"/>
      <c r="CQ300" s="44">
        <v>413.0</v>
      </c>
    </row>
    <row r="301" ht="15.75" customHeight="1">
      <c r="A301" s="44">
        <v>9671.0</v>
      </c>
      <c r="B301" s="44" t="s">
        <v>464</v>
      </c>
      <c r="C301" s="44" t="s">
        <v>660</v>
      </c>
      <c r="D301" s="44">
        <v>133359.0</v>
      </c>
      <c r="E301" s="44">
        <v>134223.0</v>
      </c>
      <c r="F301" s="44">
        <v>83199.0</v>
      </c>
      <c r="G301" s="44">
        <v>53199.0</v>
      </c>
      <c r="H301" s="44">
        <v>393.0</v>
      </c>
      <c r="I301" s="44">
        <v>349.0</v>
      </c>
      <c r="J301" s="44">
        <v>82806.0</v>
      </c>
      <c r="K301" s="44">
        <v>52850.0</v>
      </c>
      <c r="L301" s="44">
        <v>32619.0</v>
      </c>
      <c r="M301" s="44">
        <v>22104.0</v>
      </c>
      <c r="N301" s="44">
        <v>9308.0</v>
      </c>
      <c r="O301" s="44">
        <v>11845.0</v>
      </c>
      <c r="P301" s="44">
        <v>15407.0</v>
      </c>
      <c r="Q301" s="44">
        <v>5557.0</v>
      </c>
      <c r="R301" s="44">
        <v>1907.0</v>
      </c>
      <c r="S301" s="44">
        <v>1387.0</v>
      </c>
      <c r="T301" s="44">
        <v>7486.0</v>
      </c>
      <c r="U301" s="44">
        <v>4404.0</v>
      </c>
      <c r="V301" s="44">
        <v>32619.0</v>
      </c>
      <c r="W301" s="44">
        <v>22104.0</v>
      </c>
      <c r="X301" s="44">
        <v>3403.0</v>
      </c>
      <c r="Y301" s="44">
        <v>1640.0</v>
      </c>
      <c r="Z301" s="44">
        <v>3914.0</v>
      </c>
      <c r="AA301" s="44">
        <v>1773.0</v>
      </c>
      <c r="AB301" s="44">
        <v>460.0</v>
      </c>
      <c r="AC301" s="44">
        <v>617.0</v>
      </c>
      <c r="AD301" s="44">
        <v>1119.0</v>
      </c>
      <c r="AE301" s="44">
        <v>570.0</v>
      </c>
      <c r="AF301" s="44">
        <v>137.0</v>
      </c>
      <c r="AG301" s="44">
        <v>442.0</v>
      </c>
      <c r="AH301" s="44">
        <v>439.0</v>
      </c>
      <c r="AI301" s="44">
        <v>239.0</v>
      </c>
      <c r="AJ301" s="44">
        <v>2039.0</v>
      </c>
      <c r="AK301" s="44">
        <v>789.0</v>
      </c>
      <c r="AL301" s="44">
        <v>1708.0</v>
      </c>
      <c r="AM301" s="44">
        <v>263.0</v>
      </c>
      <c r="AN301" s="44">
        <v>109.0</v>
      </c>
      <c r="AO301" s="44">
        <v>167.0</v>
      </c>
      <c r="AP301" s="44">
        <v>429.0</v>
      </c>
      <c r="AQ301" s="44">
        <v>362.0</v>
      </c>
      <c r="AR301" s="44">
        <v>23.0</v>
      </c>
      <c r="AS301" s="44">
        <v>20.0</v>
      </c>
      <c r="AT301" s="44">
        <v>26.0</v>
      </c>
      <c r="AU301" s="44">
        <v>29.0</v>
      </c>
      <c r="AV301" s="44">
        <v>4.0</v>
      </c>
      <c r="AW301" s="44">
        <v>16.0</v>
      </c>
      <c r="AX301" s="44">
        <v>172.0</v>
      </c>
      <c r="AY301" s="44"/>
      <c r="AZ301" s="44">
        <v>155.0</v>
      </c>
      <c r="BA301" s="44"/>
      <c r="BB301" s="44">
        <v>67.0</v>
      </c>
      <c r="BC301" s="44"/>
      <c r="BD301" s="44">
        <v>75.0</v>
      </c>
      <c r="BE301" s="44"/>
      <c r="BF301" s="44">
        <v>53.0</v>
      </c>
      <c r="BG301" s="44"/>
      <c r="BH301" s="44">
        <v>58.0</v>
      </c>
      <c r="BI301" s="44"/>
      <c r="BJ301" s="44">
        <v>184.0</v>
      </c>
      <c r="BK301" s="44"/>
      <c r="BL301" s="44">
        <v>28.0</v>
      </c>
      <c r="BM301" s="44"/>
      <c r="BN301" s="44">
        <v>134.0</v>
      </c>
      <c r="BO301" s="44"/>
      <c r="BP301" s="44">
        <v>34.0</v>
      </c>
      <c r="BQ301" s="44"/>
      <c r="BR301" s="44">
        <v>78.0</v>
      </c>
      <c r="BS301" s="44"/>
      <c r="BT301" s="44">
        <v>67.0</v>
      </c>
      <c r="BU301" s="44"/>
      <c r="BV301" s="44">
        <v>118.0</v>
      </c>
      <c r="BW301" s="44"/>
      <c r="BX301" s="44">
        <v>128.0</v>
      </c>
      <c r="BY301" s="44"/>
      <c r="BZ301" s="44">
        <v>64.0</v>
      </c>
      <c r="CA301" s="44"/>
      <c r="CB301" s="44">
        <v>61.0</v>
      </c>
      <c r="CC301" s="44"/>
      <c r="CD301" s="44">
        <v>25.0</v>
      </c>
      <c r="CE301" s="44"/>
      <c r="CF301" s="44">
        <v>42.0</v>
      </c>
      <c r="CG301" s="44"/>
      <c r="CH301" s="44">
        <v>115.0</v>
      </c>
      <c r="CI301" s="44"/>
      <c r="CJ301" s="44">
        <v>161.0</v>
      </c>
      <c r="CK301" s="44"/>
      <c r="CL301" s="44">
        <v>148.0</v>
      </c>
      <c r="CM301" s="44"/>
      <c r="CN301" s="44">
        <v>302.0</v>
      </c>
      <c r="CO301" s="44"/>
      <c r="CP301" s="44"/>
      <c r="CQ301" s="44">
        <v>626.0</v>
      </c>
    </row>
    <row r="302" ht="15.75" customHeight="1">
      <c r="A302" s="44">
        <v>9672.0</v>
      </c>
      <c r="B302" s="44" t="s">
        <v>465</v>
      </c>
      <c r="C302" s="44" t="s">
        <v>660</v>
      </c>
      <c r="D302" s="44">
        <v>83393.0</v>
      </c>
      <c r="E302" s="44">
        <v>84410.0</v>
      </c>
      <c r="F302" s="44">
        <v>50100.0</v>
      </c>
      <c r="G302" s="44">
        <v>35211.0</v>
      </c>
      <c r="H302" s="44">
        <v>177.0</v>
      </c>
      <c r="I302" s="44">
        <v>177.0</v>
      </c>
      <c r="J302" s="44">
        <v>49923.0</v>
      </c>
      <c r="K302" s="44">
        <v>35034.0</v>
      </c>
      <c r="L302" s="44">
        <v>24213.0</v>
      </c>
      <c r="M302" s="44">
        <v>17523.0</v>
      </c>
      <c r="N302" s="44">
        <v>4218.0</v>
      </c>
      <c r="O302" s="44">
        <v>6518.0</v>
      </c>
      <c r="P302" s="44">
        <v>6868.0</v>
      </c>
      <c r="Q302" s="44">
        <v>2748.0</v>
      </c>
      <c r="R302" s="44">
        <v>1262.0</v>
      </c>
      <c r="S302" s="44">
        <v>1016.0</v>
      </c>
      <c r="T302" s="44">
        <v>4524.0</v>
      </c>
      <c r="U302" s="44">
        <v>2347.0</v>
      </c>
      <c r="V302" s="44">
        <v>24213.0</v>
      </c>
      <c r="W302" s="44">
        <v>17523.0</v>
      </c>
      <c r="X302" s="44">
        <v>1508.0</v>
      </c>
      <c r="Y302" s="44">
        <v>915.0</v>
      </c>
      <c r="Z302" s="44">
        <v>2722.0</v>
      </c>
      <c r="AA302" s="44">
        <v>1165.0</v>
      </c>
      <c r="AB302" s="44">
        <v>250.0</v>
      </c>
      <c r="AC302" s="44">
        <v>364.0</v>
      </c>
      <c r="AD302" s="44">
        <v>638.0</v>
      </c>
      <c r="AE302" s="44">
        <v>300.0</v>
      </c>
      <c r="AF302" s="44">
        <v>135.0</v>
      </c>
      <c r="AG302" s="44">
        <v>227.0</v>
      </c>
      <c r="AH302" s="44">
        <v>225.0</v>
      </c>
      <c r="AI302" s="44">
        <v>134.0</v>
      </c>
      <c r="AJ302" s="44">
        <v>1006.0</v>
      </c>
      <c r="AK302" s="44">
        <v>753.0</v>
      </c>
      <c r="AL302" s="44">
        <v>769.0</v>
      </c>
      <c r="AM302" s="44">
        <v>105.0</v>
      </c>
      <c r="AN302" s="44">
        <v>54.0</v>
      </c>
      <c r="AO302" s="44">
        <v>116.0</v>
      </c>
      <c r="AP302" s="44">
        <v>303.0</v>
      </c>
      <c r="AQ302" s="44">
        <v>224.0</v>
      </c>
      <c r="AR302" s="44">
        <v>8.0</v>
      </c>
      <c r="AS302" s="44">
        <v>15.0</v>
      </c>
      <c r="AT302" s="44">
        <v>8.0</v>
      </c>
      <c r="AU302" s="44">
        <v>10.0</v>
      </c>
      <c r="AV302" s="44">
        <v>6.0</v>
      </c>
      <c r="AW302" s="44">
        <v>8.0</v>
      </c>
      <c r="AX302" s="44">
        <v>110.0</v>
      </c>
      <c r="AY302" s="44"/>
      <c r="AZ302" s="44">
        <v>68.0</v>
      </c>
      <c r="BA302" s="44"/>
      <c r="BB302" s="44">
        <v>60.0</v>
      </c>
      <c r="BC302" s="44"/>
      <c r="BD302" s="44">
        <v>6.0</v>
      </c>
      <c r="BE302" s="44"/>
      <c r="BF302" s="44">
        <v>55.0</v>
      </c>
      <c r="BG302" s="44"/>
      <c r="BH302" s="44">
        <v>30.0</v>
      </c>
      <c r="BI302" s="44"/>
      <c r="BJ302" s="44">
        <v>66.0</v>
      </c>
      <c r="BK302" s="44"/>
      <c r="BL302" s="44">
        <v>18.0</v>
      </c>
      <c r="BM302" s="44"/>
      <c r="BN302" s="44">
        <v>76.0</v>
      </c>
      <c r="BO302" s="44"/>
      <c r="BP302" s="44">
        <v>25.0</v>
      </c>
      <c r="BQ302" s="44"/>
      <c r="BR302" s="44">
        <v>27.0</v>
      </c>
      <c r="BS302" s="44"/>
      <c r="BT302" s="44">
        <v>45.0</v>
      </c>
      <c r="BU302" s="44"/>
      <c r="BV302" s="44">
        <v>56.0</v>
      </c>
      <c r="BW302" s="44"/>
      <c r="BX302" s="44">
        <v>70.0</v>
      </c>
      <c r="BY302" s="44"/>
      <c r="BZ302" s="44">
        <v>36.0</v>
      </c>
      <c r="CA302" s="44"/>
      <c r="CB302" s="44">
        <v>48.0</v>
      </c>
      <c r="CC302" s="44"/>
      <c r="CD302" s="44">
        <v>15.0</v>
      </c>
      <c r="CE302" s="44"/>
      <c r="CF302" s="44">
        <v>18.0</v>
      </c>
      <c r="CG302" s="44"/>
      <c r="CH302" s="44">
        <v>54.0</v>
      </c>
      <c r="CI302" s="44"/>
      <c r="CJ302" s="44">
        <v>81.0</v>
      </c>
      <c r="CK302" s="44"/>
      <c r="CL302" s="44">
        <v>87.0</v>
      </c>
      <c r="CM302" s="44"/>
      <c r="CN302" s="44">
        <v>155.0</v>
      </c>
      <c r="CO302" s="44"/>
      <c r="CP302" s="44"/>
      <c r="CQ302" s="44">
        <v>546.0</v>
      </c>
    </row>
    <row r="303" ht="15.75" customHeight="1">
      <c r="A303" s="44">
        <v>9673.0</v>
      </c>
      <c r="B303" s="44" t="s">
        <v>466</v>
      </c>
      <c r="C303" s="44" t="s">
        <v>660</v>
      </c>
      <c r="D303" s="44">
        <v>63683.0</v>
      </c>
      <c r="E303" s="44">
        <v>64780.0</v>
      </c>
      <c r="F303" s="44">
        <v>37849.0</v>
      </c>
      <c r="G303" s="44">
        <v>26640.0</v>
      </c>
      <c r="H303" s="44">
        <v>151.0</v>
      </c>
      <c r="I303" s="44">
        <v>135.0</v>
      </c>
      <c r="J303" s="44">
        <v>37698.0</v>
      </c>
      <c r="K303" s="44">
        <v>26505.0</v>
      </c>
      <c r="L303" s="44">
        <v>18684.0</v>
      </c>
      <c r="M303" s="44">
        <v>14151.0</v>
      </c>
      <c r="N303" s="44">
        <v>2999.0</v>
      </c>
      <c r="O303" s="44">
        <v>4541.0</v>
      </c>
      <c r="P303" s="44">
        <v>5651.0</v>
      </c>
      <c r="Q303" s="44">
        <v>2212.0</v>
      </c>
      <c r="R303" s="44">
        <v>920.0</v>
      </c>
      <c r="S303" s="44">
        <v>730.0</v>
      </c>
      <c r="T303" s="44">
        <v>2850.0</v>
      </c>
      <c r="U303" s="44">
        <v>1370.0</v>
      </c>
      <c r="V303" s="44">
        <v>18684.0</v>
      </c>
      <c r="W303" s="44">
        <v>14151.0</v>
      </c>
      <c r="X303" s="44">
        <v>1085.0</v>
      </c>
      <c r="Y303" s="44">
        <v>658.0</v>
      </c>
      <c r="Z303" s="44">
        <v>2198.0</v>
      </c>
      <c r="AA303" s="44">
        <v>988.0</v>
      </c>
      <c r="AB303" s="44">
        <v>175.0</v>
      </c>
      <c r="AC303" s="44">
        <v>251.0</v>
      </c>
      <c r="AD303" s="44">
        <v>357.0</v>
      </c>
      <c r="AE303" s="44">
        <v>197.0</v>
      </c>
      <c r="AF303" s="44">
        <v>80.0</v>
      </c>
      <c r="AG303" s="44">
        <v>225.0</v>
      </c>
      <c r="AH303" s="44">
        <v>216.0</v>
      </c>
      <c r="AI303" s="44">
        <v>118.0</v>
      </c>
      <c r="AJ303" s="44">
        <v>547.0</v>
      </c>
      <c r="AK303" s="44">
        <v>316.0</v>
      </c>
      <c r="AL303" s="44">
        <v>761.0</v>
      </c>
      <c r="AM303" s="44">
        <v>132.0</v>
      </c>
      <c r="AN303" s="44">
        <v>43.0</v>
      </c>
      <c r="AO303" s="44">
        <v>71.0</v>
      </c>
      <c r="AP303" s="44">
        <v>220.0</v>
      </c>
      <c r="AQ303" s="44">
        <v>181.0</v>
      </c>
      <c r="AR303" s="44">
        <v>9.0</v>
      </c>
      <c r="AS303" s="44">
        <v>11.0</v>
      </c>
      <c r="AT303" s="44">
        <v>5.0</v>
      </c>
      <c r="AU303" s="44">
        <v>15.0</v>
      </c>
      <c r="AV303" s="44">
        <v>3.0</v>
      </c>
      <c r="AW303" s="44">
        <v>9.0</v>
      </c>
      <c r="AX303" s="44">
        <v>55.0</v>
      </c>
      <c r="AY303" s="44"/>
      <c r="AZ303" s="44">
        <v>67.0</v>
      </c>
      <c r="BA303" s="44"/>
      <c r="BB303" s="44">
        <v>59.0</v>
      </c>
      <c r="BC303" s="44"/>
      <c r="BD303" s="44">
        <v>9.0</v>
      </c>
      <c r="BE303" s="44"/>
      <c r="BF303" s="44">
        <v>38.0</v>
      </c>
      <c r="BG303" s="44"/>
      <c r="BH303" s="44">
        <v>18.0</v>
      </c>
      <c r="BI303" s="44"/>
      <c r="BJ303" s="44">
        <v>49.0</v>
      </c>
      <c r="BK303" s="44"/>
      <c r="BL303" s="44">
        <v>19.0</v>
      </c>
      <c r="BM303" s="44"/>
      <c r="BN303" s="44">
        <v>62.0</v>
      </c>
      <c r="BO303" s="44"/>
      <c r="BP303" s="44">
        <v>10.0</v>
      </c>
      <c r="BQ303" s="44"/>
      <c r="BR303" s="44">
        <v>20.0</v>
      </c>
      <c r="BS303" s="44"/>
      <c r="BT303" s="44">
        <v>25.0</v>
      </c>
      <c r="BU303" s="44"/>
      <c r="BV303" s="44">
        <v>51.0</v>
      </c>
      <c r="BW303" s="44"/>
      <c r="BX303" s="44">
        <v>46.0</v>
      </c>
      <c r="BY303" s="44"/>
      <c r="BZ303" s="44">
        <v>34.0</v>
      </c>
      <c r="CA303" s="44"/>
      <c r="CB303" s="44">
        <v>29.0</v>
      </c>
      <c r="CC303" s="44"/>
      <c r="CD303" s="44">
        <v>7.0</v>
      </c>
      <c r="CE303" s="44"/>
      <c r="CF303" s="44">
        <v>21.0</v>
      </c>
      <c r="CG303" s="44"/>
      <c r="CH303" s="44">
        <v>41.0</v>
      </c>
      <c r="CI303" s="44"/>
      <c r="CJ303" s="44">
        <v>53.0</v>
      </c>
      <c r="CK303" s="44"/>
      <c r="CL303" s="44">
        <v>61.0</v>
      </c>
      <c r="CM303" s="44"/>
      <c r="CN303" s="44">
        <v>121.0</v>
      </c>
      <c r="CO303" s="44"/>
      <c r="CP303" s="44"/>
      <c r="CQ303" s="44">
        <v>329.0</v>
      </c>
    </row>
    <row r="304" ht="15.75" customHeight="1">
      <c r="A304" s="44">
        <v>9674.0</v>
      </c>
      <c r="B304" s="44" t="s">
        <v>467</v>
      </c>
      <c r="C304" s="44" t="s">
        <v>660</v>
      </c>
      <c r="D304" s="44">
        <v>68076.0</v>
      </c>
      <c r="E304" s="44">
        <v>68335.0</v>
      </c>
      <c r="F304" s="44">
        <v>41409.0</v>
      </c>
      <c r="G304" s="44">
        <v>29204.0</v>
      </c>
      <c r="H304" s="44">
        <v>141.0</v>
      </c>
      <c r="I304" s="44">
        <v>119.0</v>
      </c>
      <c r="J304" s="44">
        <v>41268.0</v>
      </c>
      <c r="K304" s="44">
        <v>29085.0</v>
      </c>
      <c r="L304" s="44">
        <v>18972.0</v>
      </c>
      <c r="M304" s="44">
        <v>14100.0</v>
      </c>
      <c r="N304" s="44">
        <v>4229.0</v>
      </c>
      <c r="O304" s="44">
        <v>6328.0</v>
      </c>
      <c r="P304" s="44">
        <v>5294.0</v>
      </c>
      <c r="Q304" s="44">
        <v>2047.0</v>
      </c>
      <c r="R304" s="44">
        <v>978.0</v>
      </c>
      <c r="S304" s="44">
        <v>800.0</v>
      </c>
      <c r="T304" s="44">
        <v>3867.0</v>
      </c>
      <c r="U304" s="44">
        <v>1396.0</v>
      </c>
      <c r="V304" s="44">
        <v>18972.0</v>
      </c>
      <c r="W304" s="44">
        <v>14100.0</v>
      </c>
      <c r="X304" s="44">
        <v>1139.0</v>
      </c>
      <c r="Y304" s="44">
        <v>675.0</v>
      </c>
      <c r="Z304" s="44">
        <v>2457.0</v>
      </c>
      <c r="AA304" s="44">
        <v>1264.0</v>
      </c>
      <c r="AB304" s="44">
        <v>215.0</v>
      </c>
      <c r="AC304" s="44">
        <v>271.0</v>
      </c>
      <c r="AD304" s="44">
        <v>482.0</v>
      </c>
      <c r="AE304" s="44">
        <v>255.0</v>
      </c>
      <c r="AF304" s="44">
        <v>160.0</v>
      </c>
      <c r="AG304" s="44">
        <v>361.0</v>
      </c>
      <c r="AH304" s="44">
        <v>235.0</v>
      </c>
      <c r="AI304" s="44">
        <v>114.0</v>
      </c>
      <c r="AJ304" s="44">
        <v>1226.0</v>
      </c>
      <c r="AK304" s="44">
        <v>688.0</v>
      </c>
      <c r="AL304" s="44">
        <v>691.0</v>
      </c>
      <c r="AM304" s="44">
        <v>106.0</v>
      </c>
      <c r="AN304" s="44">
        <v>49.0</v>
      </c>
      <c r="AO304" s="44">
        <v>79.0</v>
      </c>
      <c r="AP304" s="44">
        <v>320.0</v>
      </c>
      <c r="AQ304" s="44">
        <v>223.0</v>
      </c>
      <c r="AR304" s="44">
        <v>12.0</v>
      </c>
      <c r="AS304" s="44">
        <v>10.0</v>
      </c>
      <c r="AT304" s="44">
        <v>9.0</v>
      </c>
      <c r="AU304" s="44">
        <v>12.0</v>
      </c>
      <c r="AV304" s="44">
        <v>2.0</v>
      </c>
      <c r="AW304" s="44">
        <v>10.0</v>
      </c>
      <c r="AX304" s="44">
        <v>75.0</v>
      </c>
      <c r="AY304" s="44"/>
      <c r="AZ304" s="44">
        <v>54.0</v>
      </c>
      <c r="BA304" s="44"/>
      <c r="BB304" s="44">
        <v>51.0</v>
      </c>
      <c r="BC304" s="44"/>
      <c r="BD304" s="44">
        <v>3.0</v>
      </c>
      <c r="BE304" s="44"/>
      <c r="BF304" s="44">
        <v>29.0</v>
      </c>
      <c r="BG304" s="44"/>
      <c r="BH304" s="44">
        <v>15.0</v>
      </c>
      <c r="BI304" s="44"/>
      <c r="BJ304" s="44">
        <v>54.0</v>
      </c>
      <c r="BK304" s="44"/>
      <c r="BL304" s="44">
        <v>32.0</v>
      </c>
      <c r="BM304" s="44"/>
      <c r="BN304" s="44">
        <v>77.0</v>
      </c>
      <c r="BO304" s="44"/>
      <c r="BP304" s="44">
        <v>21.0</v>
      </c>
      <c r="BQ304" s="44"/>
      <c r="BR304" s="44">
        <v>27.0</v>
      </c>
      <c r="BS304" s="44"/>
      <c r="BT304" s="44">
        <v>39.0</v>
      </c>
      <c r="BU304" s="44"/>
      <c r="BV304" s="44">
        <v>52.0</v>
      </c>
      <c r="BW304" s="44"/>
      <c r="BX304" s="44">
        <v>41.0</v>
      </c>
      <c r="BY304" s="44"/>
      <c r="BZ304" s="44">
        <v>20.0</v>
      </c>
      <c r="CA304" s="44"/>
      <c r="CB304" s="44">
        <v>25.0</v>
      </c>
      <c r="CC304" s="44"/>
      <c r="CD304" s="44">
        <v>10.0</v>
      </c>
      <c r="CE304" s="44"/>
      <c r="CF304" s="44">
        <v>16.0</v>
      </c>
      <c r="CG304" s="44"/>
      <c r="CH304" s="44">
        <v>39.0</v>
      </c>
      <c r="CI304" s="44"/>
      <c r="CJ304" s="44">
        <v>65.0</v>
      </c>
      <c r="CK304" s="44"/>
      <c r="CL304" s="44">
        <v>60.0</v>
      </c>
      <c r="CM304" s="44"/>
      <c r="CN304" s="44">
        <v>126.0</v>
      </c>
      <c r="CO304" s="44"/>
      <c r="CP304" s="44"/>
      <c r="CQ304" s="44">
        <v>346.0</v>
      </c>
    </row>
    <row r="305" ht="15.75" customHeight="1">
      <c r="A305" s="44">
        <v>9675.0</v>
      </c>
      <c r="B305" s="44" t="s">
        <v>468</v>
      </c>
      <c r="C305" s="44" t="s">
        <v>660</v>
      </c>
      <c r="D305" s="44">
        <v>69339.0</v>
      </c>
      <c r="E305" s="44">
        <v>69555.0</v>
      </c>
      <c r="F305" s="44">
        <v>42702.0</v>
      </c>
      <c r="G305" s="44">
        <v>30027.0</v>
      </c>
      <c r="H305" s="44">
        <v>128.0</v>
      </c>
      <c r="I305" s="44">
        <v>124.0</v>
      </c>
      <c r="J305" s="44">
        <v>42574.0</v>
      </c>
      <c r="K305" s="44">
        <v>29903.0</v>
      </c>
      <c r="L305" s="44">
        <v>17793.0</v>
      </c>
      <c r="M305" s="44">
        <v>14454.0</v>
      </c>
      <c r="N305" s="44">
        <v>4202.0</v>
      </c>
      <c r="O305" s="44">
        <v>5485.0</v>
      </c>
      <c r="P305" s="44">
        <v>6920.0</v>
      </c>
      <c r="Q305" s="44">
        <v>2696.0</v>
      </c>
      <c r="R305" s="44">
        <v>956.0</v>
      </c>
      <c r="S305" s="44">
        <v>699.0</v>
      </c>
      <c r="T305" s="44">
        <v>3447.0</v>
      </c>
      <c r="U305" s="44">
        <v>1688.0</v>
      </c>
      <c r="V305" s="44">
        <v>17793.0</v>
      </c>
      <c r="W305" s="44">
        <v>14454.0</v>
      </c>
      <c r="X305" s="44">
        <v>1345.0</v>
      </c>
      <c r="Y305" s="44">
        <v>733.0</v>
      </c>
      <c r="Z305" s="44">
        <v>3599.0</v>
      </c>
      <c r="AA305" s="44">
        <v>1872.0</v>
      </c>
      <c r="AB305" s="44">
        <v>218.0</v>
      </c>
      <c r="AC305" s="44">
        <v>301.0</v>
      </c>
      <c r="AD305" s="44">
        <v>551.0</v>
      </c>
      <c r="AE305" s="44">
        <v>277.0</v>
      </c>
      <c r="AF305" s="44">
        <v>110.0</v>
      </c>
      <c r="AG305" s="44">
        <v>233.0</v>
      </c>
      <c r="AH305" s="44">
        <v>210.0</v>
      </c>
      <c r="AI305" s="44">
        <v>101.0</v>
      </c>
      <c r="AJ305" s="44">
        <v>981.0</v>
      </c>
      <c r="AK305" s="44">
        <v>591.0</v>
      </c>
      <c r="AL305" s="44">
        <v>675.0</v>
      </c>
      <c r="AM305" s="44">
        <v>98.0</v>
      </c>
      <c r="AN305" s="44">
        <v>45.0</v>
      </c>
      <c r="AO305" s="44">
        <v>67.0</v>
      </c>
      <c r="AP305" s="44">
        <v>393.0</v>
      </c>
      <c r="AQ305" s="44">
        <v>275.0</v>
      </c>
      <c r="AR305" s="44">
        <v>7.0</v>
      </c>
      <c r="AS305" s="44">
        <v>14.0</v>
      </c>
      <c r="AT305" s="44">
        <v>6.0</v>
      </c>
      <c r="AU305" s="44">
        <v>5.0</v>
      </c>
      <c r="AV305" s="44">
        <v>5.0</v>
      </c>
      <c r="AW305" s="44">
        <v>8.0</v>
      </c>
      <c r="AX305" s="44">
        <v>94.0</v>
      </c>
      <c r="AY305" s="44"/>
      <c r="AZ305" s="44">
        <v>67.0</v>
      </c>
      <c r="BA305" s="44"/>
      <c r="BB305" s="44">
        <v>74.0</v>
      </c>
      <c r="BC305" s="44"/>
      <c r="BD305" s="44">
        <v>16.0</v>
      </c>
      <c r="BE305" s="44"/>
      <c r="BF305" s="44">
        <v>33.0</v>
      </c>
      <c r="BG305" s="44"/>
      <c r="BH305" s="44">
        <v>29.0</v>
      </c>
      <c r="BI305" s="44"/>
      <c r="BJ305" s="44">
        <v>75.0</v>
      </c>
      <c r="BK305" s="44"/>
      <c r="BL305" s="44">
        <v>18.0</v>
      </c>
      <c r="BM305" s="44"/>
      <c r="BN305" s="44">
        <v>63.0</v>
      </c>
      <c r="BO305" s="44"/>
      <c r="BP305" s="44">
        <v>15.0</v>
      </c>
      <c r="BQ305" s="44"/>
      <c r="BR305" s="44">
        <v>27.0</v>
      </c>
      <c r="BS305" s="44"/>
      <c r="BT305" s="44">
        <v>32.0</v>
      </c>
      <c r="BU305" s="44"/>
      <c r="BV305" s="44">
        <v>39.0</v>
      </c>
      <c r="BW305" s="44"/>
      <c r="BX305" s="44">
        <v>51.0</v>
      </c>
      <c r="BY305" s="44"/>
      <c r="BZ305" s="44">
        <v>27.0</v>
      </c>
      <c r="CA305" s="44"/>
      <c r="CB305" s="44">
        <v>38.0</v>
      </c>
      <c r="CC305" s="44"/>
      <c r="CD305" s="44">
        <v>12.0</v>
      </c>
      <c r="CE305" s="44"/>
      <c r="CF305" s="44">
        <v>29.0</v>
      </c>
      <c r="CG305" s="44"/>
      <c r="CH305" s="44">
        <v>62.0</v>
      </c>
      <c r="CI305" s="44"/>
      <c r="CJ305" s="44">
        <v>56.0</v>
      </c>
      <c r="CK305" s="44"/>
      <c r="CL305" s="44">
        <v>73.0</v>
      </c>
      <c r="CM305" s="44"/>
      <c r="CN305" s="44">
        <v>181.0</v>
      </c>
      <c r="CO305" s="44"/>
      <c r="CP305" s="44"/>
      <c r="CQ305" s="44">
        <v>306.0</v>
      </c>
    </row>
    <row r="306" ht="15.75" customHeight="1">
      <c r="A306" s="44">
        <v>9676.0</v>
      </c>
      <c r="B306" s="44" t="s">
        <v>469</v>
      </c>
      <c r="C306" s="44" t="s">
        <v>660</v>
      </c>
      <c r="D306" s="44">
        <v>95625.0</v>
      </c>
      <c r="E306" s="44">
        <v>96324.0</v>
      </c>
      <c r="F306" s="44">
        <v>57058.0</v>
      </c>
      <c r="G306" s="44">
        <v>37507.0</v>
      </c>
      <c r="H306" s="44">
        <v>281.0</v>
      </c>
      <c r="I306" s="44">
        <v>222.0</v>
      </c>
      <c r="J306" s="44">
        <v>56777.0</v>
      </c>
      <c r="K306" s="44">
        <v>37285.0</v>
      </c>
      <c r="L306" s="44">
        <v>23471.0</v>
      </c>
      <c r="M306" s="44">
        <v>16282.0</v>
      </c>
      <c r="N306" s="44">
        <v>6387.0</v>
      </c>
      <c r="O306" s="44">
        <v>8254.0</v>
      </c>
      <c r="P306" s="44">
        <v>9494.0</v>
      </c>
      <c r="Q306" s="44">
        <v>3504.0</v>
      </c>
      <c r="R306" s="44">
        <v>1352.0</v>
      </c>
      <c r="S306" s="44">
        <v>848.0</v>
      </c>
      <c r="T306" s="44">
        <v>4661.0</v>
      </c>
      <c r="U306" s="44">
        <v>2355.0</v>
      </c>
      <c r="V306" s="44">
        <v>23471.0</v>
      </c>
      <c r="W306" s="44">
        <v>16282.0</v>
      </c>
      <c r="X306" s="44">
        <v>2011.0</v>
      </c>
      <c r="Y306" s="44">
        <v>1176.0</v>
      </c>
      <c r="Z306" s="44">
        <v>3477.0</v>
      </c>
      <c r="AA306" s="44">
        <v>1986.0</v>
      </c>
      <c r="AB306" s="44">
        <v>307.0</v>
      </c>
      <c r="AC306" s="44">
        <v>357.0</v>
      </c>
      <c r="AD306" s="44">
        <v>794.0</v>
      </c>
      <c r="AE306" s="44">
        <v>412.0</v>
      </c>
      <c r="AF306" s="44">
        <v>95.0</v>
      </c>
      <c r="AG306" s="44">
        <v>318.0</v>
      </c>
      <c r="AH306" s="44">
        <v>291.0</v>
      </c>
      <c r="AI306" s="44">
        <v>153.0</v>
      </c>
      <c r="AJ306" s="44">
        <v>1391.0</v>
      </c>
      <c r="AK306" s="44">
        <v>694.0</v>
      </c>
      <c r="AL306" s="44">
        <v>1025.0</v>
      </c>
      <c r="AM306" s="44">
        <v>179.0</v>
      </c>
      <c r="AN306" s="44">
        <v>99.0</v>
      </c>
      <c r="AO306" s="44">
        <v>106.0</v>
      </c>
      <c r="AP306" s="44">
        <v>296.0</v>
      </c>
      <c r="AQ306" s="44">
        <v>239.0</v>
      </c>
      <c r="AR306" s="44">
        <v>17.0</v>
      </c>
      <c r="AS306" s="44">
        <v>11.0</v>
      </c>
      <c r="AT306" s="44">
        <v>13.0</v>
      </c>
      <c r="AU306" s="44">
        <v>10.0</v>
      </c>
      <c r="AV306" s="44">
        <v>6.0</v>
      </c>
      <c r="AW306" s="44">
        <v>14.0</v>
      </c>
      <c r="AX306" s="44">
        <v>118.0</v>
      </c>
      <c r="AY306" s="44"/>
      <c r="AZ306" s="44">
        <v>92.0</v>
      </c>
      <c r="BA306" s="44"/>
      <c r="BB306" s="44">
        <v>75.0</v>
      </c>
      <c r="BC306" s="44"/>
      <c r="BD306" s="44">
        <v>91.0</v>
      </c>
      <c r="BE306" s="44"/>
      <c r="BF306" s="44">
        <v>48.0</v>
      </c>
      <c r="BG306" s="44"/>
      <c r="BH306" s="44">
        <v>30.0</v>
      </c>
      <c r="BI306" s="44"/>
      <c r="BJ306" s="44">
        <v>119.0</v>
      </c>
      <c r="BK306" s="44"/>
      <c r="BL306" s="44">
        <v>18.0</v>
      </c>
      <c r="BM306" s="44"/>
      <c r="BN306" s="44">
        <v>91.0</v>
      </c>
      <c r="BO306" s="44"/>
      <c r="BP306" s="44">
        <v>28.0</v>
      </c>
      <c r="BQ306" s="44"/>
      <c r="BR306" s="44">
        <v>40.0</v>
      </c>
      <c r="BS306" s="44"/>
      <c r="BT306" s="44">
        <v>46.0</v>
      </c>
      <c r="BU306" s="44"/>
      <c r="BV306" s="44">
        <v>82.0</v>
      </c>
      <c r="BW306" s="44"/>
      <c r="BX306" s="44">
        <v>78.0</v>
      </c>
      <c r="BY306" s="44"/>
      <c r="BZ306" s="44">
        <v>56.0</v>
      </c>
      <c r="CA306" s="44"/>
      <c r="CB306" s="44">
        <v>59.0</v>
      </c>
      <c r="CC306" s="44"/>
      <c r="CD306" s="44">
        <v>15.0</v>
      </c>
      <c r="CE306" s="44"/>
      <c r="CF306" s="44">
        <v>25.0</v>
      </c>
      <c r="CG306" s="44"/>
      <c r="CH306" s="44">
        <v>69.0</v>
      </c>
      <c r="CI306" s="44"/>
      <c r="CJ306" s="44">
        <v>125.0</v>
      </c>
      <c r="CK306" s="44"/>
      <c r="CL306" s="44">
        <v>96.0</v>
      </c>
      <c r="CM306" s="44"/>
      <c r="CN306" s="44">
        <v>189.0</v>
      </c>
      <c r="CO306" s="44"/>
      <c r="CP306" s="44"/>
      <c r="CQ306" s="44">
        <v>387.0</v>
      </c>
    </row>
    <row r="307" ht="15.75" customHeight="1">
      <c r="A307" s="44">
        <v>9677.0</v>
      </c>
      <c r="B307" s="44" t="s">
        <v>470</v>
      </c>
      <c r="C307" s="44" t="s">
        <v>660</v>
      </c>
      <c r="D307" s="44">
        <v>99845.0</v>
      </c>
      <c r="E307" s="44">
        <v>101181.0</v>
      </c>
      <c r="F307" s="44">
        <v>63090.0</v>
      </c>
      <c r="G307" s="44">
        <v>42611.0</v>
      </c>
      <c r="H307" s="44">
        <v>237.0</v>
      </c>
      <c r="I307" s="44">
        <v>201.0</v>
      </c>
      <c r="J307" s="44">
        <v>62853.0</v>
      </c>
      <c r="K307" s="44">
        <v>42410.0</v>
      </c>
      <c r="L307" s="44">
        <v>27794.0</v>
      </c>
      <c r="M307" s="44">
        <v>18912.0</v>
      </c>
      <c r="N307" s="44">
        <v>6997.0</v>
      </c>
      <c r="O307" s="44">
        <v>8841.0</v>
      </c>
      <c r="P307" s="44">
        <v>10240.0</v>
      </c>
      <c r="Q307" s="44">
        <v>4120.0</v>
      </c>
      <c r="R307" s="44">
        <v>1249.0</v>
      </c>
      <c r="S307" s="44">
        <v>905.0</v>
      </c>
      <c r="T307" s="44">
        <v>4917.0</v>
      </c>
      <c r="U307" s="44">
        <v>3342.0</v>
      </c>
      <c r="V307" s="44">
        <v>27794.0</v>
      </c>
      <c r="W307" s="44">
        <v>18912.0</v>
      </c>
      <c r="X307" s="44">
        <v>1679.0</v>
      </c>
      <c r="Y307" s="44">
        <v>932.0</v>
      </c>
      <c r="Z307" s="44">
        <v>4068.0</v>
      </c>
      <c r="AA307" s="44">
        <v>2446.0</v>
      </c>
      <c r="AB307" s="44">
        <v>335.0</v>
      </c>
      <c r="AC307" s="44">
        <v>507.0</v>
      </c>
      <c r="AD307" s="44">
        <v>972.0</v>
      </c>
      <c r="AE307" s="44">
        <v>505.0</v>
      </c>
      <c r="AF307" s="44">
        <v>106.0</v>
      </c>
      <c r="AG307" s="44">
        <v>277.0</v>
      </c>
      <c r="AH307" s="44">
        <v>271.0</v>
      </c>
      <c r="AI307" s="44">
        <v>145.0</v>
      </c>
      <c r="AJ307" s="44">
        <v>1082.0</v>
      </c>
      <c r="AK307" s="44">
        <v>447.0</v>
      </c>
      <c r="AL307" s="44">
        <v>1228.0</v>
      </c>
      <c r="AM307" s="44">
        <v>154.0</v>
      </c>
      <c r="AN307" s="44">
        <v>79.0</v>
      </c>
      <c r="AO307" s="44">
        <v>124.0</v>
      </c>
      <c r="AP307" s="44">
        <v>341.0</v>
      </c>
      <c r="AQ307" s="44">
        <v>236.0</v>
      </c>
      <c r="AR307" s="44">
        <v>15.0</v>
      </c>
      <c r="AS307" s="44">
        <v>21.0</v>
      </c>
      <c r="AT307" s="44">
        <v>13.0</v>
      </c>
      <c r="AU307" s="44">
        <v>21.0</v>
      </c>
      <c r="AV307" s="44">
        <v>2.0</v>
      </c>
      <c r="AW307" s="44">
        <v>11.0</v>
      </c>
      <c r="AX307" s="44">
        <v>124.0</v>
      </c>
      <c r="AY307" s="44"/>
      <c r="AZ307" s="44">
        <v>92.0</v>
      </c>
      <c r="BA307" s="44"/>
      <c r="BB307" s="44">
        <v>44.0</v>
      </c>
      <c r="BC307" s="44"/>
      <c r="BD307" s="44">
        <v>20.0</v>
      </c>
      <c r="BE307" s="44"/>
      <c r="BF307" s="44">
        <v>37.0</v>
      </c>
      <c r="BG307" s="44"/>
      <c r="BH307" s="44">
        <v>37.0</v>
      </c>
      <c r="BI307" s="44"/>
      <c r="BJ307" s="44">
        <v>137.0</v>
      </c>
      <c r="BK307" s="44"/>
      <c r="BL307" s="44">
        <v>33.0</v>
      </c>
      <c r="BM307" s="44"/>
      <c r="BN307" s="44">
        <v>93.0</v>
      </c>
      <c r="BO307" s="44"/>
      <c r="BP307" s="44">
        <v>20.0</v>
      </c>
      <c r="BQ307" s="44"/>
      <c r="BR307" s="44">
        <v>36.0</v>
      </c>
      <c r="BS307" s="44"/>
      <c r="BT307" s="44">
        <v>43.0</v>
      </c>
      <c r="BU307" s="44"/>
      <c r="BV307" s="44">
        <v>75.0</v>
      </c>
      <c r="BW307" s="44"/>
      <c r="BX307" s="44">
        <v>78.0</v>
      </c>
      <c r="BY307" s="44"/>
      <c r="BZ307" s="44">
        <v>64.0</v>
      </c>
      <c r="CA307" s="44"/>
      <c r="CB307" s="44">
        <v>38.0</v>
      </c>
      <c r="CC307" s="44"/>
      <c r="CD307" s="44">
        <v>14.0</v>
      </c>
      <c r="CE307" s="44"/>
      <c r="CF307" s="44">
        <v>22.0</v>
      </c>
      <c r="CG307" s="44"/>
      <c r="CH307" s="44">
        <v>64.0</v>
      </c>
      <c r="CI307" s="44"/>
      <c r="CJ307" s="44">
        <v>106.0</v>
      </c>
      <c r="CK307" s="44"/>
      <c r="CL307" s="44">
        <v>81.0</v>
      </c>
      <c r="CM307" s="44"/>
      <c r="CN307" s="44">
        <v>207.0</v>
      </c>
      <c r="CO307" s="44"/>
      <c r="CP307" s="44"/>
      <c r="CQ307" s="44">
        <v>464.0</v>
      </c>
    </row>
    <row r="308" ht="15.75" customHeight="1">
      <c r="A308" s="44">
        <v>9678.0</v>
      </c>
      <c r="B308" s="44" t="s">
        <v>471</v>
      </c>
      <c r="C308" s="44" t="s">
        <v>660</v>
      </c>
      <c r="D308" s="44">
        <v>91257.0</v>
      </c>
      <c r="E308" s="44">
        <v>91692.0</v>
      </c>
      <c r="F308" s="44">
        <v>57003.0</v>
      </c>
      <c r="G308" s="44">
        <v>40853.0</v>
      </c>
      <c r="H308" s="44">
        <v>198.0</v>
      </c>
      <c r="I308" s="44">
        <v>209.0</v>
      </c>
      <c r="J308" s="44">
        <v>56805.0</v>
      </c>
      <c r="K308" s="44">
        <v>40644.0</v>
      </c>
      <c r="L308" s="44">
        <v>26229.0</v>
      </c>
      <c r="M308" s="44">
        <v>19938.0</v>
      </c>
      <c r="N308" s="44">
        <v>5417.0</v>
      </c>
      <c r="O308" s="44">
        <v>8001.0</v>
      </c>
      <c r="P308" s="44">
        <v>8583.0</v>
      </c>
      <c r="Q308" s="44">
        <v>3402.0</v>
      </c>
      <c r="R308" s="44">
        <v>1348.0</v>
      </c>
      <c r="S308" s="44">
        <v>1290.0</v>
      </c>
      <c r="T308" s="44">
        <v>5026.0</v>
      </c>
      <c r="U308" s="44">
        <v>2708.0</v>
      </c>
      <c r="V308" s="44">
        <v>26229.0</v>
      </c>
      <c r="W308" s="44">
        <v>19938.0</v>
      </c>
      <c r="X308" s="44">
        <v>1728.0</v>
      </c>
      <c r="Y308" s="44">
        <v>938.0</v>
      </c>
      <c r="Z308" s="44">
        <v>3111.0</v>
      </c>
      <c r="AA308" s="44">
        <v>1508.0</v>
      </c>
      <c r="AB308" s="44">
        <v>259.0</v>
      </c>
      <c r="AC308" s="44">
        <v>376.0</v>
      </c>
      <c r="AD308" s="44">
        <v>713.0</v>
      </c>
      <c r="AE308" s="44">
        <v>325.0</v>
      </c>
      <c r="AF308" s="44">
        <v>121.0</v>
      </c>
      <c r="AG308" s="44">
        <v>297.0</v>
      </c>
      <c r="AH308" s="44">
        <v>316.0</v>
      </c>
      <c r="AI308" s="44">
        <v>194.0</v>
      </c>
      <c r="AJ308" s="44">
        <v>1094.0</v>
      </c>
      <c r="AK308" s="44">
        <v>503.0</v>
      </c>
      <c r="AL308" s="44">
        <v>986.0</v>
      </c>
      <c r="AM308" s="44">
        <v>141.0</v>
      </c>
      <c r="AN308" s="44">
        <v>74.0</v>
      </c>
      <c r="AO308" s="44">
        <v>92.0</v>
      </c>
      <c r="AP308" s="44">
        <v>389.0</v>
      </c>
      <c r="AQ308" s="44">
        <v>267.0</v>
      </c>
      <c r="AR308" s="44">
        <v>4.0</v>
      </c>
      <c r="AS308" s="44">
        <v>6.0</v>
      </c>
      <c r="AT308" s="44">
        <v>15.0</v>
      </c>
      <c r="AU308" s="44">
        <v>13.0</v>
      </c>
      <c r="AV308" s="44">
        <v>6.0</v>
      </c>
      <c r="AW308" s="44">
        <v>8.0</v>
      </c>
      <c r="AX308" s="44">
        <v>122.0</v>
      </c>
      <c r="AY308" s="44"/>
      <c r="AZ308" s="44">
        <v>82.0</v>
      </c>
      <c r="BA308" s="44"/>
      <c r="BB308" s="44">
        <v>77.0</v>
      </c>
      <c r="BC308" s="44"/>
      <c r="BD308" s="44">
        <v>15.0</v>
      </c>
      <c r="BE308" s="44"/>
      <c r="BF308" s="44">
        <v>33.0</v>
      </c>
      <c r="BG308" s="44"/>
      <c r="BH308" s="44">
        <v>24.0</v>
      </c>
      <c r="BI308" s="44"/>
      <c r="BJ308" s="44">
        <v>73.0</v>
      </c>
      <c r="BK308" s="44"/>
      <c r="BL308" s="44">
        <v>28.0</v>
      </c>
      <c r="BM308" s="44"/>
      <c r="BN308" s="44">
        <v>81.0</v>
      </c>
      <c r="BO308" s="44"/>
      <c r="BP308" s="44">
        <v>31.0</v>
      </c>
      <c r="BQ308" s="44"/>
      <c r="BR308" s="44">
        <v>48.0</v>
      </c>
      <c r="BS308" s="44"/>
      <c r="BT308" s="44">
        <v>40.0</v>
      </c>
      <c r="BU308" s="44"/>
      <c r="BV308" s="44">
        <v>65.0</v>
      </c>
      <c r="BW308" s="44"/>
      <c r="BX308" s="44">
        <v>75.0</v>
      </c>
      <c r="BY308" s="44"/>
      <c r="BZ308" s="44">
        <v>53.0</v>
      </c>
      <c r="CA308" s="44"/>
      <c r="CB308" s="44">
        <v>38.0</v>
      </c>
      <c r="CC308" s="44"/>
      <c r="CD308" s="44">
        <v>11.0</v>
      </c>
      <c r="CE308" s="44"/>
      <c r="CF308" s="44">
        <v>25.0</v>
      </c>
      <c r="CG308" s="44"/>
      <c r="CH308" s="44">
        <v>61.0</v>
      </c>
      <c r="CI308" s="44"/>
      <c r="CJ308" s="44">
        <v>106.0</v>
      </c>
      <c r="CK308" s="44"/>
      <c r="CL308" s="44">
        <v>91.0</v>
      </c>
      <c r="CM308" s="44"/>
      <c r="CN308" s="44">
        <v>207.0</v>
      </c>
      <c r="CO308" s="44"/>
      <c r="CP308" s="44"/>
      <c r="CQ308" s="44">
        <v>637.0</v>
      </c>
    </row>
    <row r="309" ht="15.75" customHeight="1">
      <c r="A309" s="44">
        <v>9679.0</v>
      </c>
      <c r="B309" s="44" t="s">
        <v>472</v>
      </c>
      <c r="C309" s="44" t="s">
        <v>660</v>
      </c>
      <c r="D309" s="44">
        <v>127271.0</v>
      </c>
      <c r="E309" s="44">
        <v>127059.0</v>
      </c>
      <c r="F309" s="44">
        <v>86646.0</v>
      </c>
      <c r="G309" s="44">
        <v>60414.0</v>
      </c>
      <c r="H309" s="44">
        <v>259.0</v>
      </c>
      <c r="I309" s="44">
        <v>250.0</v>
      </c>
      <c r="J309" s="44">
        <v>86387.0</v>
      </c>
      <c r="K309" s="44">
        <v>60164.0</v>
      </c>
      <c r="L309" s="44">
        <v>35729.0</v>
      </c>
      <c r="M309" s="44">
        <v>25210.0</v>
      </c>
      <c r="N309" s="44">
        <v>9695.0</v>
      </c>
      <c r="O309" s="44">
        <v>13624.0</v>
      </c>
      <c r="P309" s="44">
        <v>17730.0</v>
      </c>
      <c r="Q309" s="44">
        <v>7500.0</v>
      </c>
      <c r="R309" s="44">
        <v>1841.0</v>
      </c>
      <c r="S309" s="44">
        <v>1464.0</v>
      </c>
      <c r="T309" s="44">
        <v>5991.0</v>
      </c>
      <c r="U309" s="44">
        <v>4124.0</v>
      </c>
      <c r="V309" s="44">
        <v>35729.0</v>
      </c>
      <c r="W309" s="44">
        <v>25210.0</v>
      </c>
      <c r="X309" s="44">
        <v>3078.0</v>
      </c>
      <c r="Y309" s="44">
        <v>1659.0</v>
      </c>
      <c r="Z309" s="44">
        <v>3933.0</v>
      </c>
      <c r="AA309" s="44">
        <v>2028.0</v>
      </c>
      <c r="AB309" s="44">
        <v>501.0</v>
      </c>
      <c r="AC309" s="44">
        <v>831.0</v>
      </c>
      <c r="AD309" s="44">
        <v>1079.0</v>
      </c>
      <c r="AE309" s="44">
        <v>591.0</v>
      </c>
      <c r="AF309" s="44">
        <v>138.0</v>
      </c>
      <c r="AG309" s="44">
        <v>291.0</v>
      </c>
      <c r="AH309" s="44">
        <v>387.0</v>
      </c>
      <c r="AI309" s="44">
        <v>219.0</v>
      </c>
      <c r="AJ309" s="44">
        <v>1791.0</v>
      </c>
      <c r="AK309" s="44">
        <v>1020.0</v>
      </c>
      <c r="AL309" s="44">
        <v>1677.0</v>
      </c>
      <c r="AM309" s="44">
        <v>280.0</v>
      </c>
      <c r="AN309" s="44">
        <v>94.0</v>
      </c>
      <c r="AO309" s="44">
        <v>124.0</v>
      </c>
      <c r="AP309" s="44">
        <v>484.0</v>
      </c>
      <c r="AQ309" s="44">
        <v>296.0</v>
      </c>
      <c r="AR309" s="44">
        <v>10.0</v>
      </c>
      <c r="AS309" s="44">
        <v>21.0</v>
      </c>
      <c r="AT309" s="44">
        <v>16.0</v>
      </c>
      <c r="AU309" s="44">
        <v>12.0</v>
      </c>
      <c r="AV309" s="44">
        <v>3.0</v>
      </c>
      <c r="AW309" s="44">
        <v>18.0</v>
      </c>
      <c r="AX309" s="44">
        <v>140.0</v>
      </c>
      <c r="AY309" s="44"/>
      <c r="AZ309" s="44">
        <v>102.0</v>
      </c>
      <c r="BA309" s="44"/>
      <c r="BB309" s="44">
        <v>93.0</v>
      </c>
      <c r="BC309" s="44"/>
      <c r="BD309" s="44">
        <v>33.0</v>
      </c>
      <c r="BE309" s="44"/>
      <c r="BF309" s="44">
        <v>81.0</v>
      </c>
      <c r="BG309" s="44"/>
      <c r="BH309" s="44">
        <v>37.0</v>
      </c>
      <c r="BI309" s="44"/>
      <c r="BJ309" s="44">
        <v>183.0</v>
      </c>
      <c r="BK309" s="44"/>
      <c r="BL309" s="44">
        <v>37.0</v>
      </c>
      <c r="BM309" s="44"/>
      <c r="BN309" s="44">
        <v>134.0</v>
      </c>
      <c r="BO309" s="44"/>
      <c r="BP309" s="44">
        <v>28.0</v>
      </c>
      <c r="BQ309" s="44"/>
      <c r="BR309" s="44">
        <v>52.0</v>
      </c>
      <c r="BS309" s="44"/>
      <c r="BT309" s="44">
        <v>42.0</v>
      </c>
      <c r="BU309" s="44"/>
      <c r="BV309" s="44">
        <v>112.0</v>
      </c>
      <c r="BW309" s="44"/>
      <c r="BX309" s="44">
        <v>98.0</v>
      </c>
      <c r="BY309" s="44"/>
      <c r="BZ309" s="44">
        <v>70.0</v>
      </c>
      <c r="CA309" s="44"/>
      <c r="CB309" s="44">
        <v>60.0</v>
      </c>
      <c r="CC309" s="44"/>
      <c r="CD309" s="44">
        <v>37.0</v>
      </c>
      <c r="CE309" s="44"/>
      <c r="CF309" s="44">
        <v>43.0</v>
      </c>
      <c r="CG309" s="44"/>
      <c r="CH309" s="44">
        <v>142.0</v>
      </c>
      <c r="CI309" s="44"/>
      <c r="CJ309" s="44">
        <v>125.0</v>
      </c>
      <c r="CK309" s="44"/>
      <c r="CL309" s="44">
        <v>149.0</v>
      </c>
      <c r="CM309" s="44"/>
      <c r="CN309" s="44">
        <v>412.0</v>
      </c>
      <c r="CO309" s="44"/>
      <c r="CP309" s="44"/>
      <c r="CQ309" s="44">
        <v>852.0</v>
      </c>
    </row>
    <row r="310" ht="15.75" customHeight="1">
      <c r="A310" s="44">
        <v>9761.0</v>
      </c>
      <c r="B310" s="44" t="s">
        <v>473</v>
      </c>
      <c r="C310" s="44" t="s">
        <v>660</v>
      </c>
      <c r="D310" s="44">
        <v>190297.0</v>
      </c>
      <c r="E310" s="44">
        <v>188472.0</v>
      </c>
      <c r="F310" s="44">
        <v>105747.0</v>
      </c>
      <c r="G310" s="44">
        <v>68429.0</v>
      </c>
      <c r="H310" s="44">
        <v>363.0</v>
      </c>
      <c r="I310" s="44">
        <v>267.0</v>
      </c>
      <c r="J310" s="44">
        <v>105384.0</v>
      </c>
      <c r="K310" s="44">
        <v>68162.0</v>
      </c>
      <c r="L310" s="44">
        <v>32368.0</v>
      </c>
      <c r="M310" s="44">
        <v>23674.0</v>
      </c>
      <c r="N310" s="44">
        <v>10642.0</v>
      </c>
      <c r="O310" s="44">
        <v>14001.0</v>
      </c>
      <c r="P310" s="44">
        <v>27011.0</v>
      </c>
      <c r="Q310" s="44">
        <v>10932.0</v>
      </c>
      <c r="R310" s="44">
        <v>4085.0</v>
      </c>
      <c r="S310" s="44">
        <v>3395.0</v>
      </c>
      <c r="T310" s="44">
        <v>9421.0</v>
      </c>
      <c r="U310" s="44">
        <v>7078.0</v>
      </c>
      <c r="V310" s="44">
        <v>32368.0</v>
      </c>
      <c r="W310" s="44">
        <v>23674.0</v>
      </c>
      <c r="X310" s="44">
        <v>3837.0</v>
      </c>
      <c r="Y310" s="44">
        <v>1870.0</v>
      </c>
      <c r="Z310" s="44">
        <v>3389.0</v>
      </c>
      <c r="AA310" s="44">
        <v>1172.0</v>
      </c>
      <c r="AB310" s="44">
        <v>700.0</v>
      </c>
      <c r="AC310" s="44">
        <v>1306.0</v>
      </c>
      <c r="AD310" s="44">
        <v>1465.0</v>
      </c>
      <c r="AE310" s="44">
        <v>762.0</v>
      </c>
      <c r="AF310" s="44">
        <v>139.0</v>
      </c>
      <c r="AG310" s="44">
        <v>353.0</v>
      </c>
      <c r="AH310" s="44">
        <v>316.0</v>
      </c>
      <c r="AI310" s="44">
        <v>177.0</v>
      </c>
      <c r="AJ310" s="44">
        <v>3463.0</v>
      </c>
      <c r="AK310" s="44">
        <v>1401.0</v>
      </c>
      <c r="AL310" s="44">
        <v>3608.0</v>
      </c>
      <c r="AM310" s="44">
        <v>542.0</v>
      </c>
      <c r="AN310" s="44">
        <v>112.0</v>
      </c>
      <c r="AO310" s="44">
        <v>94.0</v>
      </c>
      <c r="AP310" s="44">
        <v>643.0</v>
      </c>
      <c r="AQ310" s="44">
        <v>515.0</v>
      </c>
      <c r="AR310" s="44">
        <v>37.0</v>
      </c>
      <c r="AS310" s="44">
        <v>53.0</v>
      </c>
      <c r="AT310" s="44">
        <v>48.0</v>
      </c>
      <c r="AU310" s="44">
        <v>63.0</v>
      </c>
      <c r="AV310" s="44">
        <v>12.0</v>
      </c>
      <c r="AW310" s="44">
        <v>10.0</v>
      </c>
      <c r="AX310" s="44">
        <v>196.0</v>
      </c>
      <c r="AY310" s="44"/>
      <c r="AZ310" s="44">
        <v>156.0</v>
      </c>
      <c r="BA310" s="44"/>
      <c r="BB310" s="44">
        <v>187.0</v>
      </c>
      <c r="BC310" s="44"/>
      <c r="BD310" s="44">
        <v>309.0</v>
      </c>
      <c r="BE310" s="44"/>
      <c r="BF310" s="44">
        <v>100.0</v>
      </c>
      <c r="BG310" s="44"/>
      <c r="BH310" s="44">
        <v>68.0</v>
      </c>
      <c r="BI310" s="44"/>
      <c r="BJ310" s="44">
        <v>504.0</v>
      </c>
      <c r="BK310" s="44"/>
      <c r="BL310" s="44">
        <v>15.0</v>
      </c>
      <c r="BM310" s="44"/>
      <c r="BN310" s="44">
        <v>164.0</v>
      </c>
      <c r="BO310" s="44"/>
      <c r="BP310" s="44">
        <v>36.0</v>
      </c>
      <c r="BQ310" s="44"/>
      <c r="BR310" s="44">
        <v>108.0</v>
      </c>
      <c r="BS310" s="44"/>
      <c r="BT310" s="44">
        <v>73.0</v>
      </c>
      <c r="BU310" s="44"/>
      <c r="BV310" s="44">
        <v>114.0</v>
      </c>
      <c r="BW310" s="44"/>
      <c r="BX310" s="44">
        <v>135.0</v>
      </c>
      <c r="BY310" s="44"/>
      <c r="BZ310" s="44">
        <v>157.0</v>
      </c>
      <c r="CA310" s="44"/>
      <c r="CB310" s="44">
        <v>102.0</v>
      </c>
      <c r="CC310" s="44"/>
      <c r="CD310" s="44">
        <v>48.0</v>
      </c>
      <c r="CE310" s="44"/>
      <c r="CF310" s="44">
        <v>102.0</v>
      </c>
      <c r="CG310" s="44"/>
      <c r="CH310" s="44">
        <v>262.0</v>
      </c>
      <c r="CI310" s="44"/>
      <c r="CJ310" s="44">
        <v>191.0</v>
      </c>
      <c r="CK310" s="44"/>
      <c r="CL310" s="44">
        <v>132.0</v>
      </c>
      <c r="CM310" s="44"/>
      <c r="CN310" s="44">
        <v>929.0</v>
      </c>
      <c r="CO310" s="44"/>
      <c r="CP310" s="44"/>
      <c r="CQ310" s="44">
        <v>764.0</v>
      </c>
    </row>
    <row r="311" ht="15.75" customHeight="1">
      <c r="A311" s="44">
        <v>9762.0</v>
      </c>
      <c r="B311" s="44" t="s">
        <v>474</v>
      </c>
      <c r="C311" s="44" t="s">
        <v>660</v>
      </c>
      <c r="D311" s="44">
        <v>31409.0</v>
      </c>
      <c r="E311" s="44">
        <v>31430.0</v>
      </c>
      <c r="F311" s="44">
        <v>16454.0</v>
      </c>
      <c r="G311" s="44">
        <v>11037.0</v>
      </c>
      <c r="H311" s="44">
        <v>52.0</v>
      </c>
      <c r="I311" s="44">
        <v>40.0</v>
      </c>
      <c r="J311" s="44">
        <v>16402.0</v>
      </c>
      <c r="K311" s="44">
        <v>10997.0</v>
      </c>
      <c r="L311" s="44">
        <v>6257.0</v>
      </c>
      <c r="M311" s="44">
        <v>4382.0</v>
      </c>
      <c r="N311" s="44">
        <v>1422.0</v>
      </c>
      <c r="O311" s="44">
        <v>1935.0</v>
      </c>
      <c r="P311" s="44">
        <v>3365.0</v>
      </c>
      <c r="Q311" s="44">
        <v>1435.0</v>
      </c>
      <c r="R311" s="44">
        <v>553.0</v>
      </c>
      <c r="S311" s="44">
        <v>414.0</v>
      </c>
      <c r="T311" s="44">
        <v>1676.0</v>
      </c>
      <c r="U311" s="44">
        <v>1076.0</v>
      </c>
      <c r="V311" s="44">
        <v>6257.0</v>
      </c>
      <c r="W311" s="44">
        <v>4382.0</v>
      </c>
      <c r="X311" s="44">
        <v>508.0</v>
      </c>
      <c r="Y311" s="44">
        <v>375.0</v>
      </c>
      <c r="Z311" s="44">
        <v>797.0</v>
      </c>
      <c r="AA311" s="44">
        <v>446.0</v>
      </c>
      <c r="AB311" s="44">
        <v>134.0</v>
      </c>
      <c r="AC311" s="44">
        <v>139.0</v>
      </c>
      <c r="AD311" s="44">
        <v>194.0</v>
      </c>
      <c r="AE311" s="44">
        <v>116.0</v>
      </c>
      <c r="AF311" s="44">
        <v>21.0</v>
      </c>
      <c r="AG311" s="44">
        <v>63.0</v>
      </c>
      <c r="AH311" s="44">
        <v>51.0</v>
      </c>
      <c r="AI311" s="44">
        <v>36.0</v>
      </c>
      <c r="AJ311" s="44">
        <v>466.0</v>
      </c>
      <c r="AK311" s="44">
        <v>208.0</v>
      </c>
      <c r="AL311" s="44">
        <v>301.0</v>
      </c>
      <c r="AM311" s="44">
        <v>38.0</v>
      </c>
      <c r="AN311" s="44">
        <v>19.0</v>
      </c>
      <c r="AO311" s="44">
        <v>25.0</v>
      </c>
      <c r="AP311" s="44">
        <v>140.0</v>
      </c>
      <c r="AQ311" s="44">
        <v>172.0</v>
      </c>
      <c r="AR311" s="44">
        <v>4.0</v>
      </c>
      <c r="AS311" s="44">
        <v>4.0</v>
      </c>
      <c r="AT311" s="44">
        <v>3.0</v>
      </c>
      <c r="AU311" s="44"/>
      <c r="AV311" s="44">
        <v>2.0</v>
      </c>
      <c r="AW311" s="44">
        <v>3.0</v>
      </c>
      <c r="AX311" s="44">
        <v>31.0</v>
      </c>
      <c r="AY311" s="44"/>
      <c r="AZ311" s="44">
        <v>28.0</v>
      </c>
      <c r="BA311" s="44"/>
      <c r="BB311" s="44">
        <v>29.0</v>
      </c>
      <c r="BC311" s="44"/>
      <c r="BD311" s="44">
        <v>21.0</v>
      </c>
      <c r="BE311" s="44"/>
      <c r="BF311" s="44">
        <v>20.0</v>
      </c>
      <c r="BG311" s="44"/>
      <c r="BH311" s="44">
        <v>11.0</v>
      </c>
      <c r="BI311" s="44"/>
      <c r="BJ311" s="44">
        <v>48.0</v>
      </c>
      <c r="BK311" s="44"/>
      <c r="BL311" s="44">
        <v>4.0</v>
      </c>
      <c r="BM311" s="44"/>
      <c r="BN311" s="44">
        <v>17.0</v>
      </c>
      <c r="BO311" s="44"/>
      <c r="BP311" s="44">
        <v>6.0</v>
      </c>
      <c r="BQ311" s="44"/>
      <c r="BR311" s="44">
        <v>11.0</v>
      </c>
      <c r="BS311" s="44"/>
      <c r="BT311" s="44">
        <v>14.0</v>
      </c>
      <c r="BU311" s="44"/>
      <c r="BV311" s="44">
        <v>13.0</v>
      </c>
      <c r="BW311" s="44"/>
      <c r="BX311" s="44">
        <v>23.0</v>
      </c>
      <c r="BY311" s="44"/>
      <c r="BZ311" s="44">
        <v>22.0</v>
      </c>
      <c r="CA311" s="44"/>
      <c r="CB311" s="44">
        <v>11.0</v>
      </c>
      <c r="CC311" s="44"/>
      <c r="CD311" s="44">
        <v>5.0</v>
      </c>
      <c r="CE311" s="44"/>
      <c r="CF311" s="44">
        <v>13.0</v>
      </c>
      <c r="CG311" s="44"/>
      <c r="CH311" s="44">
        <v>29.0</v>
      </c>
      <c r="CI311" s="44"/>
      <c r="CJ311" s="44">
        <v>33.0</v>
      </c>
      <c r="CK311" s="44"/>
      <c r="CL311" s="44">
        <v>20.0</v>
      </c>
      <c r="CM311" s="44"/>
      <c r="CN311" s="44">
        <v>80.0</v>
      </c>
      <c r="CO311" s="44"/>
      <c r="CP311" s="44"/>
      <c r="CQ311" s="44">
        <v>130.0</v>
      </c>
    </row>
    <row r="312" ht="15.75" customHeight="1">
      <c r="A312" s="44">
        <v>9763.0</v>
      </c>
      <c r="B312" s="44" t="s">
        <v>475</v>
      </c>
      <c r="C312" s="44" t="s">
        <v>660</v>
      </c>
      <c r="D312" s="44">
        <v>48801.0</v>
      </c>
      <c r="E312" s="44">
        <v>48210.0</v>
      </c>
      <c r="F312" s="44">
        <v>27480.0</v>
      </c>
      <c r="G312" s="44">
        <v>17296.0</v>
      </c>
      <c r="H312" s="44">
        <v>110.0</v>
      </c>
      <c r="I312" s="44">
        <v>65.0</v>
      </c>
      <c r="J312" s="44">
        <v>27370.0</v>
      </c>
      <c r="K312" s="44">
        <v>17231.0</v>
      </c>
      <c r="L312" s="44">
        <v>9027.0</v>
      </c>
      <c r="M312" s="44">
        <v>6022.0</v>
      </c>
      <c r="N312" s="44">
        <v>2326.0</v>
      </c>
      <c r="O312" s="44">
        <v>3323.0</v>
      </c>
      <c r="P312" s="44">
        <v>6009.0</v>
      </c>
      <c r="Q312" s="44">
        <v>2266.0</v>
      </c>
      <c r="R312" s="44">
        <v>805.0</v>
      </c>
      <c r="S312" s="44">
        <v>601.0</v>
      </c>
      <c r="T312" s="44">
        <v>2545.0</v>
      </c>
      <c r="U312" s="44">
        <v>1865.0</v>
      </c>
      <c r="V312" s="44">
        <v>9027.0</v>
      </c>
      <c r="W312" s="44">
        <v>6022.0</v>
      </c>
      <c r="X312" s="44">
        <v>1158.0</v>
      </c>
      <c r="Y312" s="44">
        <v>639.0</v>
      </c>
      <c r="Z312" s="44">
        <v>2112.0</v>
      </c>
      <c r="AA312" s="44">
        <v>1215.0</v>
      </c>
      <c r="AB312" s="44">
        <v>168.0</v>
      </c>
      <c r="AC312" s="44">
        <v>205.0</v>
      </c>
      <c r="AD312" s="44">
        <v>317.0</v>
      </c>
      <c r="AE312" s="44">
        <v>175.0</v>
      </c>
      <c r="AF312" s="44">
        <v>33.0</v>
      </c>
      <c r="AG312" s="44">
        <v>62.0</v>
      </c>
      <c r="AH312" s="44">
        <v>87.0</v>
      </c>
      <c r="AI312" s="44">
        <v>56.0</v>
      </c>
      <c r="AJ312" s="44">
        <v>882.0</v>
      </c>
      <c r="AK312" s="44">
        <v>318.0</v>
      </c>
      <c r="AL312" s="44">
        <v>550.0</v>
      </c>
      <c r="AM312" s="44">
        <v>71.0</v>
      </c>
      <c r="AN312" s="44">
        <v>41.0</v>
      </c>
      <c r="AO312" s="44">
        <v>37.0</v>
      </c>
      <c r="AP312" s="44">
        <v>159.0</v>
      </c>
      <c r="AQ312" s="44">
        <v>84.0</v>
      </c>
      <c r="AR312" s="44">
        <v>3.0</v>
      </c>
      <c r="AS312" s="44">
        <v>7.0</v>
      </c>
      <c r="AT312" s="44">
        <v>14.0</v>
      </c>
      <c r="AU312" s="44">
        <v>11.0</v>
      </c>
      <c r="AV312" s="44">
        <v>3.0</v>
      </c>
      <c r="AW312" s="44">
        <v>2.0</v>
      </c>
      <c r="AX312" s="44">
        <v>45.0</v>
      </c>
      <c r="AY312" s="44"/>
      <c r="AZ312" s="44">
        <v>45.0</v>
      </c>
      <c r="BA312" s="44"/>
      <c r="BB312" s="44">
        <v>45.0</v>
      </c>
      <c r="BC312" s="44"/>
      <c r="BD312" s="44">
        <v>18.0</v>
      </c>
      <c r="BE312" s="44"/>
      <c r="BF312" s="44">
        <v>145.0</v>
      </c>
      <c r="BG312" s="44"/>
      <c r="BH312" s="44">
        <v>14.0</v>
      </c>
      <c r="BI312" s="44"/>
      <c r="BJ312" s="44">
        <v>71.0</v>
      </c>
      <c r="BK312" s="44"/>
      <c r="BL312" s="44">
        <v>8.0</v>
      </c>
      <c r="BM312" s="44"/>
      <c r="BN312" s="44">
        <v>37.0</v>
      </c>
      <c r="BO312" s="44"/>
      <c r="BP312" s="44">
        <v>6.0</v>
      </c>
      <c r="BQ312" s="44"/>
      <c r="BR312" s="44">
        <v>24.0</v>
      </c>
      <c r="BS312" s="44"/>
      <c r="BT312" s="44">
        <v>20.0</v>
      </c>
      <c r="BU312" s="44"/>
      <c r="BV312" s="44">
        <v>25.0</v>
      </c>
      <c r="BW312" s="44"/>
      <c r="BX312" s="44">
        <v>34.0</v>
      </c>
      <c r="BY312" s="44"/>
      <c r="BZ312" s="44">
        <v>47.0</v>
      </c>
      <c r="CA312" s="44"/>
      <c r="CB312" s="44">
        <v>35.0</v>
      </c>
      <c r="CC312" s="44"/>
      <c r="CD312" s="44">
        <v>11.0</v>
      </c>
      <c r="CE312" s="44"/>
      <c r="CF312" s="44">
        <v>15.0</v>
      </c>
      <c r="CG312" s="44"/>
      <c r="CH312" s="44">
        <v>38.0</v>
      </c>
      <c r="CI312" s="44"/>
      <c r="CJ312" s="44">
        <v>48.0</v>
      </c>
      <c r="CK312" s="44"/>
      <c r="CL312" s="44">
        <v>48.0</v>
      </c>
      <c r="CM312" s="44"/>
      <c r="CN312" s="44">
        <v>352.0</v>
      </c>
      <c r="CO312" s="44"/>
      <c r="CP312" s="44"/>
      <c r="CQ312" s="44">
        <v>272.0</v>
      </c>
    </row>
    <row r="313" ht="15.75" customHeight="1">
      <c r="A313" s="44">
        <v>9764.0</v>
      </c>
      <c r="B313" s="44" t="s">
        <v>476</v>
      </c>
      <c r="C313" s="44" t="s">
        <v>660</v>
      </c>
      <c r="D313" s="44">
        <v>29480.0</v>
      </c>
      <c r="E313" s="44">
        <v>29910.0</v>
      </c>
      <c r="F313" s="44">
        <v>16907.0</v>
      </c>
      <c r="G313" s="44">
        <v>11160.0</v>
      </c>
      <c r="H313" s="44">
        <v>95.0</v>
      </c>
      <c r="I313" s="44">
        <v>54.0</v>
      </c>
      <c r="J313" s="44">
        <v>16812.0</v>
      </c>
      <c r="K313" s="44">
        <v>11106.0</v>
      </c>
      <c r="L313" s="44">
        <v>6238.0</v>
      </c>
      <c r="M313" s="44">
        <v>4067.0</v>
      </c>
      <c r="N313" s="44">
        <v>1761.0</v>
      </c>
      <c r="O313" s="44">
        <v>2127.0</v>
      </c>
      <c r="P313" s="44">
        <v>2925.0</v>
      </c>
      <c r="Q313" s="44">
        <v>1133.0</v>
      </c>
      <c r="R313" s="44">
        <v>451.0</v>
      </c>
      <c r="S313" s="44">
        <v>340.0</v>
      </c>
      <c r="T313" s="44">
        <v>1683.0</v>
      </c>
      <c r="U313" s="44">
        <v>1231.0</v>
      </c>
      <c r="V313" s="44">
        <v>6238.0</v>
      </c>
      <c r="W313" s="44">
        <v>4067.0</v>
      </c>
      <c r="X313" s="44">
        <v>620.0</v>
      </c>
      <c r="Y313" s="44">
        <v>404.0</v>
      </c>
      <c r="Z313" s="44">
        <v>871.0</v>
      </c>
      <c r="AA313" s="44">
        <v>407.0</v>
      </c>
      <c r="AB313" s="44">
        <v>74.0</v>
      </c>
      <c r="AC313" s="44">
        <v>96.0</v>
      </c>
      <c r="AD313" s="44">
        <v>156.0</v>
      </c>
      <c r="AE313" s="44">
        <v>105.0</v>
      </c>
      <c r="AF313" s="44">
        <v>70.0</v>
      </c>
      <c r="AG313" s="44">
        <v>114.0</v>
      </c>
      <c r="AH313" s="44">
        <v>56.0</v>
      </c>
      <c r="AI313" s="44">
        <v>31.0</v>
      </c>
      <c r="AJ313" s="44">
        <v>1035.0</v>
      </c>
      <c r="AK313" s="44">
        <v>739.0</v>
      </c>
      <c r="AL313" s="44">
        <v>267.0</v>
      </c>
      <c r="AM313" s="44">
        <v>40.0</v>
      </c>
      <c r="AN313" s="44">
        <v>31.0</v>
      </c>
      <c r="AO313" s="44">
        <v>28.0</v>
      </c>
      <c r="AP313" s="44">
        <v>120.0</v>
      </c>
      <c r="AQ313" s="44">
        <v>67.0</v>
      </c>
      <c r="AR313" s="44">
        <v>0.0</v>
      </c>
      <c r="AS313" s="44">
        <v>2.0</v>
      </c>
      <c r="AT313" s="44">
        <v>4.0</v>
      </c>
      <c r="AU313" s="44">
        <v>3.0</v>
      </c>
      <c r="AV313" s="44">
        <v>0.0</v>
      </c>
      <c r="AW313" s="44">
        <v>5.0</v>
      </c>
      <c r="AX313" s="44">
        <v>26.0</v>
      </c>
      <c r="AY313" s="44"/>
      <c r="AZ313" s="44">
        <v>13.0</v>
      </c>
      <c r="BA313" s="44"/>
      <c r="BB313" s="44">
        <v>52.0</v>
      </c>
      <c r="BC313" s="44"/>
      <c r="BD313" s="44">
        <v>18.0</v>
      </c>
      <c r="BE313" s="44"/>
      <c r="BF313" s="44">
        <v>15.0</v>
      </c>
      <c r="BG313" s="44"/>
      <c r="BH313" s="44">
        <v>10.0</v>
      </c>
      <c r="BI313" s="44"/>
      <c r="BJ313" s="44">
        <v>20.0</v>
      </c>
      <c r="BK313" s="44"/>
      <c r="BL313" s="44">
        <v>10.0</v>
      </c>
      <c r="BM313" s="44"/>
      <c r="BN313" s="44">
        <v>28.0</v>
      </c>
      <c r="BO313" s="44"/>
      <c r="BP313" s="44">
        <v>6.0</v>
      </c>
      <c r="BQ313" s="44"/>
      <c r="BR313" s="44">
        <v>9.0</v>
      </c>
      <c r="BS313" s="44"/>
      <c r="BT313" s="44">
        <v>21.0</v>
      </c>
      <c r="BU313" s="44"/>
      <c r="BV313" s="44">
        <v>17.0</v>
      </c>
      <c r="BW313" s="44"/>
      <c r="BX313" s="44">
        <v>18.0</v>
      </c>
      <c r="BY313" s="44"/>
      <c r="BZ313" s="44">
        <v>16.0</v>
      </c>
      <c r="CA313" s="44"/>
      <c r="CB313" s="44">
        <v>12.0</v>
      </c>
      <c r="CC313" s="44"/>
      <c r="CD313" s="44">
        <v>4.0</v>
      </c>
      <c r="CE313" s="44"/>
      <c r="CF313" s="44">
        <v>5.0</v>
      </c>
      <c r="CG313" s="44"/>
      <c r="CH313" s="44">
        <v>23.0</v>
      </c>
      <c r="CI313" s="44"/>
      <c r="CJ313" s="44">
        <v>24.0</v>
      </c>
      <c r="CK313" s="44"/>
      <c r="CL313" s="44">
        <v>26.0</v>
      </c>
      <c r="CM313" s="44"/>
      <c r="CN313" s="44">
        <v>77.0</v>
      </c>
      <c r="CO313" s="44"/>
      <c r="CP313" s="44"/>
      <c r="CQ313" s="44">
        <v>167.0</v>
      </c>
    </row>
    <row r="314" ht="15.75" customHeight="1">
      <c r="A314" s="44">
        <v>9771.0</v>
      </c>
      <c r="B314" s="44" t="s">
        <v>477</v>
      </c>
      <c r="C314" s="44" t="s">
        <v>660</v>
      </c>
      <c r="D314" s="44">
        <v>101054.0</v>
      </c>
      <c r="E314" s="44">
        <v>98943.0</v>
      </c>
      <c r="F314" s="44">
        <v>63818.0</v>
      </c>
      <c r="G314" s="44">
        <v>40818.0</v>
      </c>
      <c r="H314" s="44">
        <v>175.0</v>
      </c>
      <c r="I314" s="44">
        <v>130.0</v>
      </c>
      <c r="J314" s="44">
        <v>63643.0</v>
      </c>
      <c r="K314" s="44">
        <v>40688.0</v>
      </c>
      <c r="L314" s="44">
        <v>28672.0</v>
      </c>
      <c r="M314" s="44">
        <v>18703.0</v>
      </c>
      <c r="N314" s="44">
        <v>4575.0</v>
      </c>
      <c r="O314" s="44">
        <v>6502.0</v>
      </c>
      <c r="P314" s="44">
        <v>10564.0</v>
      </c>
      <c r="Q314" s="44">
        <v>4026.0</v>
      </c>
      <c r="R314" s="44">
        <v>980.0</v>
      </c>
      <c r="S314" s="44">
        <v>716.0</v>
      </c>
      <c r="T314" s="44">
        <v>6036.0</v>
      </c>
      <c r="U314" s="44">
        <v>4032.0</v>
      </c>
      <c r="V314" s="44">
        <v>28672.0</v>
      </c>
      <c r="W314" s="44">
        <v>18703.0</v>
      </c>
      <c r="X314" s="44">
        <v>1995.0</v>
      </c>
      <c r="Y314" s="44">
        <v>1020.0</v>
      </c>
      <c r="Z314" s="44">
        <v>3509.0</v>
      </c>
      <c r="AA314" s="44">
        <v>1585.0</v>
      </c>
      <c r="AB314" s="44">
        <v>267.0</v>
      </c>
      <c r="AC314" s="44">
        <v>363.0</v>
      </c>
      <c r="AD314" s="44">
        <v>726.0</v>
      </c>
      <c r="AE314" s="44">
        <v>441.0</v>
      </c>
      <c r="AF314" s="44">
        <v>92.0</v>
      </c>
      <c r="AG314" s="44">
        <v>162.0</v>
      </c>
      <c r="AH314" s="44">
        <v>228.0</v>
      </c>
      <c r="AI314" s="44">
        <v>152.0</v>
      </c>
      <c r="AJ314" s="44">
        <v>2555.0</v>
      </c>
      <c r="AK314" s="44">
        <v>1385.0</v>
      </c>
      <c r="AL314" s="44">
        <v>1038.0</v>
      </c>
      <c r="AM314" s="44">
        <v>157.0</v>
      </c>
      <c r="AN314" s="44">
        <v>66.0</v>
      </c>
      <c r="AO314" s="44">
        <v>68.0</v>
      </c>
      <c r="AP314" s="44">
        <v>832.0</v>
      </c>
      <c r="AQ314" s="44">
        <v>646.0</v>
      </c>
      <c r="AR314" s="44">
        <v>8.0</v>
      </c>
      <c r="AS314" s="44">
        <v>10.0</v>
      </c>
      <c r="AT314" s="44">
        <v>13.0</v>
      </c>
      <c r="AU314" s="44">
        <v>9.0</v>
      </c>
      <c r="AV314" s="44">
        <v>2.0</v>
      </c>
      <c r="AW314" s="44"/>
      <c r="AX314" s="44">
        <v>115.0</v>
      </c>
      <c r="AY314" s="44"/>
      <c r="AZ314" s="44">
        <v>72.0</v>
      </c>
      <c r="BA314" s="44"/>
      <c r="BB314" s="44">
        <v>103.0</v>
      </c>
      <c r="BC314" s="44"/>
      <c r="BD314" s="44">
        <v>28.0</v>
      </c>
      <c r="BE314" s="44"/>
      <c r="BF314" s="44">
        <v>36.0</v>
      </c>
      <c r="BG314" s="44"/>
      <c r="BH314" s="44">
        <v>26.0</v>
      </c>
      <c r="BI314" s="44"/>
      <c r="BJ314" s="44">
        <v>111.0</v>
      </c>
      <c r="BK314" s="44"/>
      <c r="BL314" s="44">
        <v>10.0</v>
      </c>
      <c r="BM314" s="44"/>
      <c r="BN314" s="44">
        <v>72.0</v>
      </c>
      <c r="BO314" s="44"/>
      <c r="BP314" s="44">
        <v>32.0</v>
      </c>
      <c r="BQ314" s="44"/>
      <c r="BR314" s="44">
        <v>35.0</v>
      </c>
      <c r="BS314" s="44"/>
      <c r="BT314" s="44">
        <v>30.0</v>
      </c>
      <c r="BU314" s="44"/>
      <c r="BV314" s="44">
        <v>49.0</v>
      </c>
      <c r="BW314" s="44"/>
      <c r="BX314" s="44">
        <v>62.0</v>
      </c>
      <c r="BY314" s="44"/>
      <c r="BZ314" s="44">
        <v>71.0</v>
      </c>
      <c r="CA314" s="44"/>
      <c r="CB314" s="44">
        <v>49.0</v>
      </c>
      <c r="CC314" s="44"/>
      <c r="CD314" s="44">
        <v>14.0</v>
      </c>
      <c r="CE314" s="44"/>
      <c r="CF314" s="44">
        <v>39.0</v>
      </c>
      <c r="CG314" s="44"/>
      <c r="CH314" s="44">
        <v>74.0</v>
      </c>
      <c r="CI314" s="44"/>
      <c r="CJ314" s="44">
        <v>105.0</v>
      </c>
      <c r="CK314" s="44"/>
      <c r="CL314" s="44">
        <v>77.0</v>
      </c>
      <c r="CM314" s="44"/>
      <c r="CN314" s="44">
        <v>275.0</v>
      </c>
      <c r="CO314" s="44"/>
      <c r="CP314" s="44"/>
      <c r="CQ314" s="44">
        <v>711.0</v>
      </c>
    </row>
    <row r="315" ht="15.75" customHeight="1">
      <c r="A315" s="44">
        <v>9772.0</v>
      </c>
      <c r="B315" s="44" t="s">
        <v>478</v>
      </c>
      <c r="C315" s="44" t="s">
        <v>660</v>
      </c>
      <c r="D315" s="44">
        <v>188792.0</v>
      </c>
      <c r="E315" s="44">
        <v>185425.0</v>
      </c>
      <c r="F315" s="44">
        <v>113784.0</v>
      </c>
      <c r="G315" s="44">
        <v>74330.0</v>
      </c>
      <c r="H315" s="44">
        <v>345.0</v>
      </c>
      <c r="I315" s="44">
        <v>313.0</v>
      </c>
      <c r="J315" s="44">
        <v>113439.0</v>
      </c>
      <c r="K315" s="44">
        <v>74017.0</v>
      </c>
      <c r="L315" s="44">
        <v>47461.0</v>
      </c>
      <c r="M315" s="44">
        <v>33249.0</v>
      </c>
      <c r="N315" s="44">
        <v>8990.0</v>
      </c>
      <c r="O315" s="44">
        <v>11817.0</v>
      </c>
      <c r="P315" s="44">
        <v>20165.0</v>
      </c>
      <c r="Q315" s="44">
        <v>7765.0</v>
      </c>
      <c r="R315" s="44">
        <v>2080.0</v>
      </c>
      <c r="S315" s="44">
        <v>1746.0</v>
      </c>
      <c r="T315" s="44">
        <v>10529.0</v>
      </c>
      <c r="U315" s="44">
        <v>7764.0</v>
      </c>
      <c r="V315" s="44">
        <v>47461.0</v>
      </c>
      <c r="W315" s="44">
        <v>33249.0</v>
      </c>
      <c r="X315" s="44">
        <v>3605.0</v>
      </c>
      <c r="Y315" s="44">
        <v>1882.0</v>
      </c>
      <c r="Z315" s="44">
        <v>7610.0</v>
      </c>
      <c r="AA315" s="44">
        <v>4065.0</v>
      </c>
      <c r="AB315" s="44">
        <v>596.0</v>
      </c>
      <c r="AC315" s="44">
        <v>661.0</v>
      </c>
      <c r="AD315" s="44">
        <v>1446.0</v>
      </c>
      <c r="AE315" s="44">
        <v>747.0</v>
      </c>
      <c r="AF315" s="44">
        <v>168.0</v>
      </c>
      <c r="AG315" s="44">
        <v>304.0</v>
      </c>
      <c r="AH315" s="44">
        <v>519.0</v>
      </c>
      <c r="AI315" s="44">
        <v>219.0</v>
      </c>
      <c r="AJ315" s="44">
        <v>4062.0</v>
      </c>
      <c r="AK315" s="44">
        <v>1589.0</v>
      </c>
      <c r="AL315" s="44">
        <v>1897.0</v>
      </c>
      <c r="AM315" s="44">
        <v>279.0</v>
      </c>
      <c r="AN315" s="44">
        <v>127.0</v>
      </c>
      <c r="AO315" s="44">
        <v>147.0</v>
      </c>
      <c r="AP315" s="44">
        <v>1080.0</v>
      </c>
      <c r="AQ315" s="44">
        <v>835.0</v>
      </c>
      <c r="AR315" s="44">
        <v>19.0</v>
      </c>
      <c r="AS315" s="44">
        <v>16.0</v>
      </c>
      <c r="AT315" s="44">
        <v>19.0</v>
      </c>
      <c r="AU315" s="44">
        <v>16.0</v>
      </c>
      <c r="AV315" s="44">
        <v>13.0</v>
      </c>
      <c r="AW315" s="44">
        <v>14.0</v>
      </c>
      <c r="AX315" s="44">
        <v>247.0</v>
      </c>
      <c r="AY315" s="44"/>
      <c r="AZ315" s="44">
        <v>164.0</v>
      </c>
      <c r="BA315" s="44"/>
      <c r="BB315" s="44">
        <v>152.0</v>
      </c>
      <c r="BC315" s="44"/>
      <c r="BD315" s="44">
        <v>112.0</v>
      </c>
      <c r="BE315" s="44"/>
      <c r="BF315" s="44">
        <v>75.0</v>
      </c>
      <c r="BG315" s="44"/>
      <c r="BH315" s="44">
        <v>57.0</v>
      </c>
      <c r="BI315" s="44"/>
      <c r="BJ315" s="44">
        <v>226.0</v>
      </c>
      <c r="BK315" s="44"/>
      <c r="BL315" s="44">
        <v>21.0</v>
      </c>
      <c r="BM315" s="44"/>
      <c r="BN315" s="44">
        <v>180.0</v>
      </c>
      <c r="BO315" s="44"/>
      <c r="BP315" s="44">
        <v>41.0</v>
      </c>
      <c r="BQ315" s="44"/>
      <c r="BR315" s="44">
        <v>106.0</v>
      </c>
      <c r="BS315" s="44"/>
      <c r="BT315" s="44">
        <v>85.0</v>
      </c>
      <c r="BU315" s="44"/>
      <c r="BV315" s="44">
        <v>114.0</v>
      </c>
      <c r="BW315" s="44"/>
      <c r="BX315" s="44">
        <v>126.0</v>
      </c>
      <c r="BY315" s="44"/>
      <c r="BZ315" s="44">
        <v>149.0</v>
      </c>
      <c r="CA315" s="44"/>
      <c r="CB315" s="44">
        <v>77.0</v>
      </c>
      <c r="CC315" s="44"/>
      <c r="CD315" s="44">
        <v>42.0</v>
      </c>
      <c r="CE315" s="44"/>
      <c r="CF315" s="44">
        <v>53.0</v>
      </c>
      <c r="CG315" s="44"/>
      <c r="CH315" s="44">
        <v>142.0</v>
      </c>
      <c r="CI315" s="44"/>
      <c r="CJ315" s="44">
        <v>243.0</v>
      </c>
      <c r="CK315" s="44"/>
      <c r="CL315" s="44">
        <v>144.0</v>
      </c>
      <c r="CM315" s="44"/>
      <c r="CN315" s="44">
        <v>497.0</v>
      </c>
      <c r="CO315" s="44"/>
      <c r="CP315" s="44"/>
      <c r="CQ315" s="44">
        <v>902.0</v>
      </c>
    </row>
    <row r="316" ht="15.75" customHeight="1">
      <c r="A316" s="44">
        <v>9773.0</v>
      </c>
      <c r="B316" s="44" t="s">
        <v>479</v>
      </c>
      <c r="C316" s="44" t="s">
        <v>660</v>
      </c>
      <c r="D316" s="44">
        <v>72685.0</v>
      </c>
      <c r="E316" s="44">
        <v>72224.0</v>
      </c>
      <c r="F316" s="44">
        <v>39769.0</v>
      </c>
      <c r="G316" s="44">
        <v>26453.0</v>
      </c>
      <c r="H316" s="44">
        <v>109.0</v>
      </c>
      <c r="I316" s="44">
        <v>103.0</v>
      </c>
      <c r="J316" s="44">
        <v>39660.0</v>
      </c>
      <c r="K316" s="44">
        <v>26350.0</v>
      </c>
      <c r="L316" s="44">
        <v>18242.0</v>
      </c>
      <c r="M316" s="44">
        <v>12758.0</v>
      </c>
      <c r="N316" s="44">
        <v>2859.0</v>
      </c>
      <c r="O316" s="44">
        <v>3751.0</v>
      </c>
      <c r="P316" s="44">
        <v>5345.0</v>
      </c>
      <c r="Q316" s="44">
        <v>2082.0</v>
      </c>
      <c r="R316" s="44">
        <v>602.0</v>
      </c>
      <c r="S316" s="44">
        <v>481.0</v>
      </c>
      <c r="T316" s="44">
        <v>4457.0</v>
      </c>
      <c r="U316" s="44">
        <v>2060.0</v>
      </c>
      <c r="V316" s="44">
        <v>18242.0</v>
      </c>
      <c r="W316" s="44">
        <v>12758.0</v>
      </c>
      <c r="X316" s="44">
        <v>1215.0</v>
      </c>
      <c r="Y316" s="44">
        <v>697.0</v>
      </c>
      <c r="Z316" s="44">
        <v>3221.0</v>
      </c>
      <c r="AA316" s="44">
        <v>1923.0</v>
      </c>
      <c r="AB316" s="44">
        <v>173.0</v>
      </c>
      <c r="AC316" s="44">
        <v>189.0</v>
      </c>
      <c r="AD316" s="44">
        <v>415.0</v>
      </c>
      <c r="AE316" s="44">
        <v>301.0</v>
      </c>
      <c r="AF316" s="44">
        <v>143.0</v>
      </c>
      <c r="AG316" s="44">
        <v>233.0</v>
      </c>
      <c r="AH316" s="44">
        <v>203.0</v>
      </c>
      <c r="AI316" s="44">
        <v>90.0</v>
      </c>
      <c r="AJ316" s="44">
        <v>811.0</v>
      </c>
      <c r="AK316" s="44">
        <v>334.0</v>
      </c>
      <c r="AL316" s="44">
        <v>540.0</v>
      </c>
      <c r="AM316" s="44">
        <v>73.0</v>
      </c>
      <c r="AN316" s="44">
        <v>49.0</v>
      </c>
      <c r="AO316" s="44">
        <v>69.0</v>
      </c>
      <c r="AP316" s="44">
        <v>436.0</v>
      </c>
      <c r="AQ316" s="44">
        <v>352.0</v>
      </c>
      <c r="AR316" s="44">
        <v>2.0</v>
      </c>
      <c r="AS316" s="44">
        <v>10.0</v>
      </c>
      <c r="AT316" s="44">
        <v>8.0</v>
      </c>
      <c r="AU316" s="44">
        <v>6.0</v>
      </c>
      <c r="AV316" s="44">
        <v>1.0</v>
      </c>
      <c r="AW316" s="44">
        <v>6.0</v>
      </c>
      <c r="AX316" s="44">
        <v>69.0</v>
      </c>
      <c r="AY316" s="44"/>
      <c r="AZ316" s="44">
        <v>72.0</v>
      </c>
      <c r="BA316" s="44"/>
      <c r="BB316" s="44">
        <v>61.0</v>
      </c>
      <c r="BC316" s="44"/>
      <c r="BD316" s="44">
        <v>19.0</v>
      </c>
      <c r="BE316" s="44"/>
      <c r="BF316" s="44">
        <v>23.0</v>
      </c>
      <c r="BG316" s="44"/>
      <c r="BH316" s="44">
        <v>26.0</v>
      </c>
      <c r="BI316" s="44"/>
      <c r="BJ316" s="44">
        <v>57.0</v>
      </c>
      <c r="BK316" s="44"/>
      <c r="BL316" s="44">
        <v>9.0</v>
      </c>
      <c r="BM316" s="44"/>
      <c r="BN316" s="44">
        <v>60.0</v>
      </c>
      <c r="BO316" s="44"/>
      <c r="BP316" s="44">
        <v>30.0</v>
      </c>
      <c r="BQ316" s="44"/>
      <c r="BR316" s="44">
        <v>30.0</v>
      </c>
      <c r="BS316" s="44"/>
      <c r="BT316" s="44">
        <v>30.0</v>
      </c>
      <c r="BU316" s="44"/>
      <c r="BV316" s="44">
        <v>47.0</v>
      </c>
      <c r="BW316" s="44"/>
      <c r="BX316" s="44">
        <v>46.0</v>
      </c>
      <c r="BY316" s="44"/>
      <c r="BZ316" s="44">
        <v>34.0</v>
      </c>
      <c r="CA316" s="44"/>
      <c r="CB316" s="44">
        <v>20.0</v>
      </c>
      <c r="CC316" s="44"/>
      <c r="CD316" s="44">
        <v>9.0</v>
      </c>
      <c r="CE316" s="44"/>
      <c r="CF316" s="44">
        <v>11.0</v>
      </c>
      <c r="CG316" s="44"/>
      <c r="CH316" s="44">
        <v>44.0</v>
      </c>
      <c r="CI316" s="44"/>
      <c r="CJ316" s="44">
        <v>73.0</v>
      </c>
      <c r="CK316" s="44"/>
      <c r="CL316" s="44">
        <v>51.0</v>
      </c>
      <c r="CM316" s="44"/>
      <c r="CN316" s="44">
        <v>117.0</v>
      </c>
      <c r="CO316" s="44"/>
      <c r="CP316" s="44"/>
      <c r="CQ316" s="44">
        <v>935.0</v>
      </c>
    </row>
    <row r="317" ht="15.75" customHeight="1">
      <c r="A317" s="44">
        <v>9774.0</v>
      </c>
      <c r="B317" s="44" t="s">
        <v>480</v>
      </c>
      <c r="C317" s="44" t="s">
        <v>660</v>
      </c>
      <c r="D317" s="44">
        <v>90250.0</v>
      </c>
      <c r="E317" s="44">
        <v>89371.0</v>
      </c>
      <c r="F317" s="44">
        <v>48920.0</v>
      </c>
      <c r="G317" s="44">
        <v>31431.0</v>
      </c>
      <c r="H317" s="44">
        <v>139.0</v>
      </c>
      <c r="I317" s="44">
        <v>117.0</v>
      </c>
      <c r="J317" s="44">
        <v>48781.0</v>
      </c>
      <c r="K317" s="44">
        <v>31314.0</v>
      </c>
      <c r="L317" s="44">
        <v>22044.0</v>
      </c>
      <c r="M317" s="44">
        <v>14918.0</v>
      </c>
      <c r="N317" s="44">
        <v>3485.0</v>
      </c>
      <c r="O317" s="44">
        <v>4581.0</v>
      </c>
      <c r="P317" s="44">
        <v>6919.0</v>
      </c>
      <c r="Q317" s="44">
        <v>2561.0</v>
      </c>
      <c r="R317" s="44">
        <v>885.0</v>
      </c>
      <c r="S317" s="44">
        <v>685.0</v>
      </c>
      <c r="T317" s="44">
        <v>5322.0</v>
      </c>
      <c r="U317" s="44">
        <v>3264.0</v>
      </c>
      <c r="V317" s="44">
        <v>22044.0</v>
      </c>
      <c r="W317" s="44">
        <v>14918.0</v>
      </c>
      <c r="X317" s="44">
        <v>1528.0</v>
      </c>
      <c r="Y317" s="44">
        <v>760.0</v>
      </c>
      <c r="Z317" s="44">
        <v>3343.0</v>
      </c>
      <c r="AA317" s="44">
        <v>1762.0</v>
      </c>
      <c r="AB317" s="44">
        <v>249.0</v>
      </c>
      <c r="AC317" s="44">
        <v>259.0</v>
      </c>
      <c r="AD317" s="44">
        <v>638.0</v>
      </c>
      <c r="AE317" s="44">
        <v>370.0</v>
      </c>
      <c r="AF317" s="44">
        <v>164.0</v>
      </c>
      <c r="AG317" s="44">
        <v>325.0</v>
      </c>
      <c r="AH317" s="44">
        <v>207.0</v>
      </c>
      <c r="AI317" s="44">
        <v>143.0</v>
      </c>
      <c r="AJ317" s="44">
        <v>1300.0</v>
      </c>
      <c r="AK317" s="44">
        <v>570.0</v>
      </c>
      <c r="AL317" s="44">
        <v>861.0</v>
      </c>
      <c r="AM317" s="44">
        <v>119.0</v>
      </c>
      <c r="AN317" s="44">
        <v>72.0</v>
      </c>
      <c r="AO317" s="44">
        <v>115.0</v>
      </c>
      <c r="AP317" s="44">
        <v>477.0</v>
      </c>
      <c r="AQ317" s="44">
        <v>376.0</v>
      </c>
      <c r="AR317" s="44">
        <v>10.0</v>
      </c>
      <c r="AS317" s="44">
        <v>10.0</v>
      </c>
      <c r="AT317" s="44">
        <v>5.0</v>
      </c>
      <c r="AU317" s="44">
        <v>6.0</v>
      </c>
      <c r="AV317" s="44">
        <v>1.0</v>
      </c>
      <c r="AW317" s="44">
        <v>6.0</v>
      </c>
      <c r="AX317" s="44">
        <v>106.0</v>
      </c>
      <c r="AY317" s="44"/>
      <c r="AZ317" s="44">
        <v>86.0</v>
      </c>
      <c r="BA317" s="44"/>
      <c r="BB317" s="44">
        <v>60.0</v>
      </c>
      <c r="BC317" s="44"/>
      <c r="BD317" s="44">
        <v>64.0</v>
      </c>
      <c r="BE317" s="44"/>
      <c r="BF317" s="44">
        <v>51.0</v>
      </c>
      <c r="BG317" s="44"/>
      <c r="BH317" s="44">
        <v>24.0</v>
      </c>
      <c r="BI317" s="44"/>
      <c r="BJ317" s="44">
        <v>65.0</v>
      </c>
      <c r="BK317" s="44"/>
      <c r="BL317" s="44">
        <v>16.0</v>
      </c>
      <c r="BM317" s="44"/>
      <c r="BN317" s="44">
        <v>73.0</v>
      </c>
      <c r="BO317" s="44"/>
      <c r="BP317" s="44">
        <v>21.0</v>
      </c>
      <c r="BQ317" s="44"/>
      <c r="BR317" s="44">
        <v>36.0</v>
      </c>
      <c r="BS317" s="44"/>
      <c r="BT317" s="44">
        <v>40.0</v>
      </c>
      <c r="BU317" s="44"/>
      <c r="BV317" s="44">
        <v>64.0</v>
      </c>
      <c r="BW317" s="44"/>
      <c r="BX317" s="44">
        <v>60.0</v>
      </c>
      <c r="BY317" s="44"/>
      <c r="BZ317" s="44">
        <v>62.0</v>
      </c>
      <c r="CA317" s="44"/>
      <c r="CB317" s="44">
        <v>59.0</v>
      </c>
      <c r="CC317" s="44"/>
      <c r="CD317" s="44">
        <v>8.0</v>
      </c>
      <c r="CE317" s="44"/>
      <c r="CF317" s="44">
        <v>25.0</v>
      </c>
      <c r="CG317" s="44"/>
      <c r="CH317" s="44">
        <v>61.0</v>
      </c>
      <c r="CI317" s="44"/>
      <c r="CJ317" s="44">
        <v>85.0</v>
      </c>
      <c r="CK317" s="44"/>
      <c r="CL317" s="44">
        <v>67.0</v>
      </c>
      <c r="CM317" s="44"/>
      <c r="CN317" s="44">
        <v>138.0</v>
      </c>
      <c r="CO317" s="44"/>
      <c r="CP317" s="44"/>
      <c r="CQ317" s="44">
        <v>484.0</v>
      </c>
    </row>
    <row r="318" ht="15.75" customHeight="1">
      <c r="A318" s="44">
        <v>9775.0</v>
      </c>
      <c r="B318" s="44" t="s">
        <v>481</v>
      </c>
      <c r="C318" s="44" t="s">
        <v>660</v>
      </c>
      <c r="D318" s="44">
        <v>124023.0</v>
      </c>
      <c r="E318" s="44">
        <v>122776.0</v>
      </c>
      <c r="F318" s="44">
        <v>69347.0</v>
      </c>
      <c r="G318" s="44">
        <v>45719.0</v>
      </c>
      <c r="H318" s="44">
        <v>248.0</v>
      </c>
      <c r="I318" s="44">
        <v>190.0</v>
      </c>
      <c r="J318" s="44">
        <v>69099.0</v>
      </c>
      <c r="K318" s="44">
        <v>45529.0</v>
      </c>
      <c r="L318" s="44">
        <v>26523.0</v>
      </c>
      <c r="M318" s="44">
        <v>18288.0</v>
      </c>
      <c r="N318" s="44">
        <v>6630.0</v>
      </c>
      <c r="O318" s="44">
        <v>9322.0</v>
      </c>
      <c r="P318" s="44">
        <v>13381.0</v>
      </c>
      <c r="Q318" s="44">
        <v>4628.0</v>
      </c>
      <c r="R318" s="44">
        <v>1604.0</v>
      </c>
      <c r="S318" s="44">
        <v>1397.0</v>
      </c>
      <c r="T318" s="44">
        <v>6965.0</v>
      </c>
      <c r="U318" s="44">
        <v>4909.0</v>
      </c>
      <c r="V318" s="44">
        <v>26523.0</v>
      </c>
      <c r="W318" s="44">
        <v>18288.0</v>
      </c>
      <c r="X318" s="44">
        <v>2957.0</v>
      </c>
      <c r="Y318" s="44">
        <v>1493.0</v>
      </c>
      <c r="Z318" s="44">
        <v>3635.0</v>
      </c>
      <c r="AA318" s="44">
        <v>1524.0</v>
      </c>
      <c r="AB318" s="44">
        <v>493.0</v>
      </c>
      <c r="AC318" s="44">
        <v>523.0</v>
      </c>
      <c r="AD318" s="44">
        <v>867.0</v>
      </c>
      <c r="AE318" s="44">
        <v>457.0</v>
      </c>
      <c r="AF318" s="44">
        <v>221.0</v>
      </c>
      <c r="AG318" s="44">
        <v>463.0</v>
      </c>
      <c r="AH318" s="44">
        <v>350.0</v>
      </c>
      <c r="AI318" s="44">
        <v>178.0</v>
      </c>
      <c r="AJ318" s="44">
        <v>1685.0</v>
      </c>
      <c r="AK318" s="44">
        <v>1026.0</v>
      </c>
      <c r="AL318" s="44">
        <v>1054.0</v>
      </c>
      <c r="AM318" s="44">
        <v>207.0</v>
      </c>
      <c r="AN318" s="44">
        <v>96.0</v>
      </c>
      <c r="AO318" s="44">
        <v>145.0</v>
      </c>
      <c r="AP318" s="44">
        <v>484.0</v>
      </c>
      <c r="AQ318" s="44">
        <v>349.0</v>
      </c>
      <c r="AR318" s="44">
        <v>19.0</v>
      </c>
      <c r="AS318" s="44">
        <v>19.0</v>
      </c>
      <c r="AT318" s="44">
        <v>28.0</v>
      </c>
      <c r="AU318" s="44">
        <v>12.0</v>
      </c>
      <c r="AV318" s="44">
        <v>3.0</v>
      </c>
      <c r="AW318" s="44">
        <v>13.0</v>
      </c>
      <c r="AX318" s="44">
        <v>146.0</v>
      </c>
      <c r="AY318" s="44"/>
      <c r="AZ318" s="44">
        <v>121.0</v>
      </c>
      <c r="BA318" s="44"/>
      <c r="BB318" s="44">
        <v>184.0</v>
      </c>
      <c r="BC318" s="44"/>
      <c r="BD318" s="44">
        <v>103.0</v>
      </c>
      <c r="BE318" s="44"/>
      <c r="BF318" s="44">
        <v>51.0</v>
      </c>
      <c r="BG318" s="44"/>
      <c r="BH318" s="44">
        <v>44.0</v>
      </c>
      <c r="BI318" s="44"/>
      <c r="BJ318" s="44">
        <v>151.0</v>
      </c>
      <c r="BK318" s="44"/>
      <c r="BL318" s="44">
        <v>15.0</v>
      </c>
      <c r="BM318" s="44"/>
      <c r="BN318" s="44">
        <v>101.0</v>
      </c>
      <c r="BO318" s="44"/>
      <c r="BP318" s="44">
        <v>44.0</v>
      </c>
      <c r="BQ318" s="44"/>
      <c r="BR318" s="44">
        <v>47.0</v>
      </c>
      <c r="BS318" s="44"/>
      <c r="BT318" s="44">
        <v>52.0</v>
      </c>
      <c r="BU318" s="44"/>
      <c r="BV318" s="44">
        <v>97.0</v>
      </c>
      <c r="BW318" s="44"/>
      <c r="BX318" s="44">
        <v>84.0</v>
      </c>
      <c r="BY318" s="44"/>
      <c r="BZ318" s="44">
        <v>100.0</v>
      </c>
      <c r="CA318" s="44"/>
      <c r="CB318" s="44">
        <v>63.0</v>
      </c>
      <c r="CC318" s="44"/>
      <c r="CD318" s="44">
        <v>30.0</v>
      </c>
      <c r="CE318" s="44"/>
      <c r="CF318" s="44">
        <v>48.0</v>
      </c>
      <c r="CG318" s="44"/>
      <c r="CH318" s="44">
        <v>101.0</v>
      </c>
      <c r="CI318" s="44"/>
      <c r="CJ318" s="44">
        <v>120.0</v>
      </c>
      <c r="CK318" s="44"/>
      <c r="CL318" s="44">
        <v>82.0</v>
      </c>
      <c r="CM318" s="44"/>
      <c r="CN318" s="44">
        <v>320.0</v>
      </c>
      <c r="CO318" s="44"/>
      <c r="CP318" s="44"/>
      <c r="CQ318" s="44">
        <v>576.0</v>
      </c>
    </row>
    <row r="319" ht="15.75" customHeight="1">
      <c r="A319" s="44">
        <v>9776.0</v>
      </c>
      <c r="B319" s="44" t="s">
        <v>482</v>
      </c>
      <c r="C319" s="44" t="s">
        <v>660</v>
      </c>
      <c r="D319" s="44">
        <v>60124.0</v>
      </c>
      <c r="E319" s="44">
        <v>59362.0</v>
      </c>
      <c r="F319" s="44">
        <v>37133.0</v>
      </c>
      <c r="G319" s="44">
        <v>23694.0</v>
      </c>
      <c r="H319" s="44">
        <v>120.0</v>
      </c>
      <c r="I319" s="44">
        <v>101.0</v>
      </c>
      <c r="J319" s="44">
        <v>37013.0</v>
      </c>
      <c r="K319" s="44">
        <v>23593.0</v>
      </c>
      <c r="L319" s="44">
        <v>13873.0</v>
      </c>
      <c r="M319" s="44">
        <v>9623.0</v>
      </c>
      <c r="N319" s="44">
        <v>3023.0</v>
      </c>
      <c r="O319" s="44">
        <v>3814.0</v>
      </c>
      <c r="P319" s="44">
        <v>8863.0</v>
      </c>
      <c r="Q319" s="44">
        <v>3184.0</v>
      </c>
      <c r="R319" s="44">
        <v>1025.0</v>
      </c>
      <c r="S319" s="44">
        <v>670.0</v>
      </c>
      <c r="T319" s="44">
        <v>2454.0</v>
      </c>
      <c r="U319" s="44">
        <v>1616.0</v>
      </c>
      <c r="V319" s="44">
        <v>13873.0</v>
      </c>
      <c r="W319" s="44">
        <v>9623.0</v>
      </c>
      <c r="X319" s="44">
        <v>1308.0</v>
      </c>
      <c r="Y319" s="44">
        <v>832.0</v>
      </c>
      <c r="Z319" s="44">
        <v>2760.0</v>
      </c>
      <c r="AA319" s="44">
        <v>1640.0</v>
      </c>
      <c r="AB319" s="44">
        <v>142.0</v>
      </c>
      <c r="AC319" s="44">
        <v>218.0</v>
      </c>
      <c r="AD319" s="44">
        <v>418.0</v>
      </c>
      <c r="AE319" s="44">
        <v>255.0</v>
      </c>
      <c r="AF319" s="44">
        <v>29.0</v>
      </c>
      <c r="AG319" s="44">
        <v>88.0</v>
      </c>
      <c r="AH319" s="44">
        <v>144.0</v>
      </c>
      <c r="AI319" s="44">
        <v>74.0</v>
      </c>
      <c r="AJ319" s="44">
        <v>1055.0</v>
      </c>
      <c r="AK319" s="44">
        <v>973.0</v>
      </c>
      <c r="AL319" s="44">
        <v>586.0</v>
      </c>
      <c r="AM319" s="44">
        <v>84.0</v>
      </c>
      <c r="AN319" s="44">
        <v>50.0</v>
      </c>
      <c r="AO319" s="44">
        <v>73.0</v>
      </c>
      <c r="AP319" s="44">
        <v>202.0</v>
      </c>
      <c r="AQ319" s="44">
        <v>140.0</v>
      </c>
      <c r="AR319" s="44">
        <v>6.0</v>
      </c>
      <c r="AS319" s="44">
        <v>6.0</v>
      </c>
      <c r="AT319" s="44">
        <v>4.0</v>
      </c>
      <c r="AU319" s="44">
        <v>5.0</v>
      </c>
      <c r="AV319" s="44">
        <v>1.0</v>
      </c>
      <c r="AW319" s="44">
        <v>6.0</v>
      </c>
      <c r="AX319" s="44">
        <v>68.0</v>
      </c>
      <c r="AY319" s="44"/>
      <c r="AZ319" s="44">
        <v>64.0</v>
      </c>
      <c r="BA319" s="44"/>
      <c r="BB319" s="44">
        <v>76.0</v>
      </c>
      <c r="BC319" s="44"/>
      <c r="BD319" s="44">
        <v>33.0</v>
      </c>
      <c r="BE319" s="44"/>
      <c r="BF319" s="44">
        <v>38.0</v>
      </c>
      <c r="BG319" s="44"/>
      <c r="BH319" s="44">
        <v>17.0</v>
      </c>
      <c r="BI319" s="44"/>
      <c r="BJ319" s="44">
        <v>113.0</v>
      </c>
      <c r="BK319" s="44"/>
      <c r="BL319" s="44">
        <v>13.0</v>
      </c>
      <c r="BM319" s="44"/>
      <c r="BN319" s="44">
        <v>57.0</v>
      </c>
      <c r="BO319" s="44"/>
      <c r="BP319" s="44">
        <v>17.0</v>
      </c>
      <c r="BQ319" s="44"/>
      <c r="BR319" s="44">
        <v>25.0</v>
      </c>
      <c r="BS319" s="44"/>
      <c r="BT319" s="44">
        <v>37.0</v>
      </c>
      <c r="BU319" s="44"/>
      <c r="BV319" s="44">
        <v>34.0</v>
      </c>
      <c r="BW319" s="44"/>
      <c r="BX319" s="44">
        <v>28.0</v>
      </c>
      <c r="BY319" s="44"/>
      <c r="BZ319" s="44">
        <v>31.0</v>
      </c>
      <c r="CA319" s="44"/>
      <c r="CB319" s="44">
        <v>53.0</v>
      </c>
      <c r="CC319" s="44"/>
      <c r="CD319" s="44">
        <v>12.0</v>
      </c>
      <c r="CE319" s="44"/>
      <c r="CF319" s="44">
        <v>20.0</v>
      </c>
      <c r="CG319" s="44"/>
      <c r="CH319" s="44">
        <v>50.0</v>
      </c>
      <c r="CI319" s="44"/>
      <c r="CJ319" s="44">
        <v>74.0</v>
      </c>
      <c r="CK319" s="44"/>
      <c r="CL319" s="44">
        <v>23.0</v>
      </c>
      <c r="CM319" s="44"/>
      <c r="CN319" s="44">
        <v>187.0</v>
      </c>
      <c r="CO319" s="44"/>
      <c r="CP319" s="44"/>
      <c r="CQ319" s="44">
        <v>292.0</v>
      </c>
    </row>
    <row r="320" ht="15.75" customHeight="1">
      <c r="A320" s="44">
        <v>9777.0</v>
      </c>
      <c r="B320" s="44" t="s">
        <v>483</v>
      </c>
      <c r="C320" s="44" t="s">
        <v>660</v>
      </c>
      <c r="D320" s="44">
        <v>106144.0</v>
      </c>
      <c r="E320" s="44">
        <v>103730.0</v>
      </c>
      <c r="F320" s="44">
        <v>65320.0</v>
      </c>
      <c r="G320" s="44">
        <v>42411.0</v>
      </c>
      <c r="H320" s="44">
        <v>195.0</v>
      </c>
      <c r="I320" s="44">
        <v>173.0</v>
      </c>
      <c r="J320" s="44">
        <v>65125.0</v>
      </c>
      <c r="K320" s="44">
        <v>42238.0</v>
      </c>
      <c r="L320" s="44">
        <v>29243.0</v>
      </c>
      <c r="M320" s="44">
        <v>18902.0</v>
      </c>
      <c r="N320" s="44">
        <v>4198.0</v>
      </c>
      <c r="O320" s="44">
        <v>6022.0</v>
      </c>
      <c r="P320" s="44">
        <v>11561.0</v>
      </c>
      <c r="Q320" s="44">
        <v>4821.0</v>
      </c>
      <c r="R320" s="44">
        <v>1282.0</v>
      </c>
      <c r="S320" s="44">
        <v>726.0</v>
      </c>
      <c r="T320" s="44">
        <v>4789.0</v>
      </c>
      <c r="U320" s="44">
        <v>3412.0</v>
      </c>
      <c r="V320" s="44">
        <v>29243.0</v>
      </c>
      <c r="W320" s="44">
        <v>18902.0</v>
      </c>
      <c r="X320" s="44">
        <v>1817.0</v>
      </c>
      <c r="Y320" s="44">
        <v>1096.0</v>
      </c>
      <c r="Z320" s="44">
        <v>5142.0</v>
      </c>
      <c r="AA320" s="44">
        <v>2751.0</v>
      </c>
      <c r="AB320" s="44">
        <v>296.0</v>
      </c>
      <c r="AC320" s="44">
        <v>340.0</v>
      </c>
      <c r="AD320" s="44">
        <v>633.0</v>
      </c>
      <c r="AE320" s="44">
        <v>379.0</v>
      </c>
      <c r="AF320" s="44">
        <v>68.0</v>
      </c>
      <c r="AG320" s="44">
        <v>173.0</v>
      </c>
      <c r="AH320" s="44">
        <v>231.0</v>
      </c>
      <c r="AI320" s="44">
        <v>152.0</v>
      </c>
      <c r="AJ320" s="44">
        <v>2251.0</v>
      </c>
      <c r="AK320" s="44">
        <v>1303.0</v>
      </c>
      <c r="AL320" s="44">
        <v>947.0</v>
      </c>
      <c r="AM320" s="44">
        <v>147.0</v>
      </c>
      <c r="AN320" s="44">
        <v>79.0</v>
      </c>
      <c r="AO320" s="44">
        <v>68.0</v>
      </c>
      <c r="AP320" s="44">
        <v>946.0</v>
      </c>
      <c r="AQ320" s="44">
        <v>1297.0</v>
      </c>
      <c r="AR320" s="44">
        <v>7.0</v>
      </c>
      <c r="AS320" s="44">
        <v>11.0</v>
      </c>
      <c r="AT320" s="44">
        <v>2.0</v>
      </c>
      <c r="AU320" s="44">
        <v>6.0</v>
      </c>
      <c r="AV320" s="44">
        <v>3.0</v>
      </c>
      <c r="AW320" s="44">
        <v>8.0</v>
      </c>
      <c r="AX320" s="44">
        <v>120.0</v>
      </c>
      <c r="AY320" s="44"/>
      <c r="AZ320" s="44">
        <v>110.0</v>
      </c>
      <c r="BA320" s="44"/>
      <c r="BB320" s="44">
        <v>127.0</v>
      </c>
      <c r="BC320" s="44"/>
      <c r="BD320" s="44">
        <v>16.0</v>
      </c>
      <c r="BE320" s="44"/>
      <c r="BF320" s="44">
        <v>80.0</v>
      </c>
      <c r="BG320" s="44"/>
      <c r="BH320" s="44">
        <v>35.0</v>
      </c>
      <c r="BI320" s="44"/>
      <c r="BJ320" s="44">
        <v>104.0</v>
      </c>
      <c r="BK320" s="44"/>
      <c r="BL320" s="44">
        <v>11.0</v>
      </c>
      <c r="BM320" s="44"/>
      <c r="BN320" s="44">
        <v>85.0</v>
      </c>
      <c r="BO320" s="44"/>
      <c r="BP320" s="44">
        <v>26.0</v>
      </c>
      <c r="BQ320" s="44"/>
      <c r="BR320" s="44">
        <v>75.0</v>
      </c>
      <c r="BS320" s="44"/>
      <c r="BT320" s="44">
        <v>38.0</v>
      </c>
      <c r="BU320" s="44"/>
      <c r="BV320" s="44">
        <v>65.0</v>
      </c>
      <c r="BW320" s="44"/>
      <c r="BX320" s="44">
        <v>75.0</v>
      </c>
      <c r="BY320" s="44"/>
      <c r="BZ320" s="44">
        <v>63.0</v>
      </c>
      <c r="CA320" s="44"/>
      <c r="CB320" s="44">
        <v>62.0</v>
      </c>
      <c r="CC320" s="44"/>
      <c r="CD320" s="44">
        <v>15.0</v>
      </c>
      <c r="CE320" s="44"/>
      <c r="CF320" s="44">
        <v>29.0</v>
      </c>
      <c r="CG320" s="44"/>
      <c r="CH320" s="44">
        <v>65.0</v>
      </c>
      <c r="CI320" s="44"/>
      <c r="CJ320" s="44">
        <v>113.0</v>
      </c>
      <c r="CK320" s="44"/>
      <c r="CL320" s="44">
        <v>63.0</v>
      </c>
      <c r="CM320" s="44"/>
      <c r="CN320" s="44">
        <v>253.0</v>
      </c>
      <c r="CO320" s="44"/>
      <c r="CP320" s="44"/>
      <c r="CQ320" s="44">
        <v>624.0</v>
      </c>
    </row>
    <row r="321" ht="15.75" customHeight="1">
      <c r="A321" s="44">
        <v>9778.0</v>
      </c>
      <c r="B321" s="44" t="s">
        <v>484</v>
      </c>
      <c r="C321" s="44" t="s">
        <v>660</v>
      </c>
      <c r="D321" s="44">
        <v>108873.0</v>
      </c>
      <c r="E321" s="44">
        <v>106402.0</v>
      </c>
      <c r="F321" s="44">
        <v>64090.0</v>
      </c>
      <c r="G321" s="44">
        <v>41387.0</v>
      </c>
      <c r="H321" s="44">
        <v>174.0</v>
      </c>
      <c r="I321" s="44">
        <v>210.0</v>
      </c>
      <c r="J321" s="44">
        <v>63916.0</v>
      </c>
      <c r="K321" s="44">
        <v>41177.0</v>
      </c>
      <c r="L321" s="44">
        <v>28551.0</v>
      </c>
      <c r="M321" s="44">
        <v>18769.0</v>
      </c>
      <c r="N321" s="44">
        <v>3810.0</v>
      </c>
      <c r="O321" s="44">
        <v>5139.0</v>
      </c>
      <c r="P321" s="44">
        <v>9316.0</v>
      </c>
      <c r="Q321" s="44">
        <v>3624.0</v>
      </c>
      <c r="R321" s="44">
        <v>1100.0</v>
      </c>
      <c r="S321" s="44">
        <v>835.0</v>
      </c>
      <c r="T321" s="44">
        <v>6401.0</v>
      </c>
      <c r="U321" s="44">
        <v>3961.0</v>
      </c>
      <c r="V321" s="44">
        <v>28551.0</v>
      </c>
      <c r="W321" s="44">
        <v>18769.0</v>
      </c>
      <c r="X321" s="44">
        <v>2026.0</v>
      </c>
      <c r="Y321" s="44">
        <v>1079.0</v>
      </c>
      <c r="Z321" s="44">
        <v>5071.0</v>
      </c>
      <c r="AA321" s="44">
        <v>3185.0</v>
      </c>
      <c r="AB321" s="44">
        <v>291.0</v>
      </c>
      <c r="AC321" s="44">
        <v>302.0</v>
      </c>
      <c r="AD321" s="44">
        <v>613.0</v>
      </c>
      <c r="AE321" s="44">
        <v>401.0</v>
      </c>
      <c r="AF321" s="44">
        <v>136.0</v>
      </c>
      <c r="AG321" s="44">
        <v>306.0</v>
      </c>
      <c r="AH321" s="44">
        <v>260.0</v>
      </c>
      <c r="AI321" s="44">
        <v>124.0</v>
      </c>
      <c r="AJ321" s="44">
        <v>3189.0</v>
      </c>
      <c r="AK321" s="44">
        <v>2017.0</v>
      </c>
      <c r="AL321" s="44">
        <v>797.0</v>
      </c>
      <c r="AM321" s="44">
        <v>104.0</v>
      </c>
      <c r="AN321" s="44">
        <v>91.0</v>
      </c>
      <c r="AO321" s="44">
        <v>110.0</v>
      </c>
      <c r="AP321" s="44">
        <v>614.0</v>
      </c>
      <c r="AQ321" s="44">
        <v>462.0</v>
      </c>
      <c r="AR321" s="44">
        <v>7.0</v>
      </c>
      <c r="AS321" s="44">
        <v>11.0</v>
      </c>
      <c r="AT321" s="44">
        <v>13.0</v>
      </c>
      <c r="AU321" s="44">
        <v>11.0</v>
      </c>
      <c r="AV321" s="44">
        <v>0.0</v>
      </c>
      <c r="AW321" s="44">
        <v>14.0</v>
      </c>
      <c r="AX321" s="44">
        <v>111.0</v>
      </c>
      <c r="AY321" s="44"/>
      <c r="AZ321" s="44">
        <v>93.0</v>
      </c>
      <c r="BA321" s="44"/>
      <c r="BB321" s="44">
        <v>156.0</v>
      </c>
      <c r="BC321" s="44"/>
      <c r="BD321" s="44">
        <v>18.0</v>
      </c>
      <c r="BE321" s="44"/>
      <c r="BF321" s="44">
        <v>58.0</v>
      </c>
      <c r="BG321" s="44"/>
      <c r="BH321" s="44">
        <v>40.0</v>
      </c>
      <c r="BI321" s="44"/>
      <c r="BJ321" s="44">
        <v>94.0</v>
      </c>
      <c r="BK321" s="44"/>
      <c r="BL321" s="44">
        <v>23.0</v>
      </c>
      <c r="BM321" s="44"/>
      <c r="BN321" s="44">
        <v>78.0</v>
      </c>
      <c r="BO321" s="44"/>
      <c r="BP321" s="44">
        <v>24.0</v>
      </c>
      <c r="BQ321" s="44"/>
      <c r="BR321" s="44">
        <v>36.0</v>
      </c>
      <c r="BS321" s="44"/>
      <c r="BT321" s="44">
        <v>39.0</v>
      </c>
      <c r="BU321" s="44"/>
      <c r="BV321" s="44">
        <v>78.0</v>
      </c>
      <c r="BW321" s="44"/>
      <c r="BX321" s="44">
        <v>89.0</v>
      </c>
      <c r="BY321" s="44"/>
      <c r="BZ321" s="44">
        <v>79.0</v>
      </c>
      <c r="CA321" s="44"/>
      <c r="CB321" s="44">
        <v>39.0</v>
      </c>
      <c r="CC321" s="44"/>
      <c r="CD321" s="44">
        <v>20.0</v>
      </c>
      <c r="CE321" s="44"/>
      <c r="CF321" s="44">
        <v>40.0</v>
      </c>
      <c r="CG321" s="44"/>
      <c r="CH321" s="44">
        <v>52.0</v>
      </c>
      <c r="CI321" s="44"/>
      <c r="CJ321" s="44">
        <v>110.0</v>
      </c>
      <c r="CK321" s="44"/>
      <c r="CL321" s="44">
        <v>79.0</v>
      </c>
      <c r="CM321" s="44"/>
      <c r="CN321" s="44">
        <v>274.0</v>
      </c>
      <c r="CO321" s="44"/>
      <c r="CP321" s="44"/>
      <c r="CQ321" s="44">
        <v>723.0</v>
      </c>
    </row>
    <row r="322" ht="15.75" customHeight="1">
      <c r="A322" s="44">
        <v>9779.0</v>
      </c>
      <c r="B322" s="44" t="s">
        <v>485</v>
      </c>
      <c r="C322" s="44" t="s">
        <v>660</v>
      </c>
      <c r="D322" s="44">
        <v>100343.0</v>
      </c>
      <c r="E322" s="44">
        <v>99971.0</v>
      </c>
      <c r="F322" s="44">
        <v>59240.0</v>
      </c>
      <c r="G322" s="44">
        <v>40570.0</v>
      </c>
      <c r="H322" s="44">
        <v>172.0</v>
      </c>
      <c r="I322" s="44">
        <v>159.0</v>
      </c>
      <c r="J322" s="44">
        <v>59068.0</v>
      </c>
      <c r="K322" s="44">
        <v>40411.0</v>
      </c>
      <c r="L322" s="44">
        <v>29819.0</v>
      </c>
      <c r="M322" s="44">
        <v>20635.0</v>
      </c>
      <c r="N322" s="44">
        <v>4771.0</v>
      </c>
      <c r="O322" s="44">
        <v>6596.0</v>
      </c>
      <c r="P322" s="44">
        <v>8139.0</v>
      </c>
      <c r="Q322" s="44">
        <v>3391.0</v>
      </c>
      <c r="R322" s="44">
        <v>980.0</v>
      </c>
      <c r="S322" s="44">
        <v>894.0</v>
      </c>
      <c r="T322" s="44">
        <v>4828.0</v>
      </c>
      <c r="U322" s="44">
        <v>3146.0</v>
      </c>
      <c r="V322" s="44">
        <v>29819.0</v>
      </c>
      <c r="W322" s="44">
        <v>20635.0</v>
      </c>
      <c r="X322" s="44">
        <v>1499.0</v>
      </c>
      <c r="Y322" s="44">
        <v>887.0</v>
      </c>
      <c r="Z322" s="44">
        <v>3613.0</v>
      </c>
      <c r="AA322" s="44">
        <v>1657.0</v>
      </c>
      <c r="AB322" s="44">
        <v>249.0</v>
      </c>
      <c r="AC322" s="44">
        <v>269.0</v>
      </c>
      <c r="AD322" s="44">
        <v>594.0</v>
      </c>
      <c r="AE322" s="44">
        <v>359.0</v>
      </c>
      <c r="AF322" s="44">
        <v>108.0</v>
      </c>
      <c r="AG322" s="44">
        <v>256.0</v>
      </c>
      <c r="AH322" s="44">
        <v>238.0</v>
      </c>
      <c r="AI322" s="44">
        <v>171.0</v>
      </c>
      <c r="AJ322" s="44">
        <v>1602.0</v>
      </c>
      <c r="AK322" s="44">
        <v>982.0</v>
      </c>
      <c r="AL322" s="44">
        <v>789.0</v>
      </c>
      <c r="AM322" s="44">
        <v>128.0</v>
      </c>
      <c r="AN322" s="44">
        <v>46.0</v>
      </c>
      <c r="AO322" s="44">
        <v>103.0</v>
      </c>
      <c r="AP322" s="44">
        <v>650.0</v>
      </c>
      <c r="AQ322" s="44">
        <v>482.0</v>
      </c>
      <c r="AR322" s="44">
        <v>10.0</v>
      </c>
      <c r="AS322" s="44">
        <v>18.0</v>
      </c>
      <c r="AT322" s="44">
        <v>9.0</v>
      </c>
      <c r="AU322" s="44">
        <v>11.0</v>
      </c>
      <c r="AV322" s="44">
        <v>6.0</v>
      </c>
      <c r="AW322" s="44">
        <v>8.0</v>
      </c>
      <c r="AX322" s="44">
        <v>72.0</v>
      </c>
      <c r="AY322" s="44"/>
      <c r="AZ322" s="44">
        <v>79.0</v>
      </c>
      <c r="BA322" s="44"/>
      <c r="BB322" s="44">
        <v>57.0</v>
      </c>
      <c r="BC322" s="44"/>
      <c r="BD322" s="44">
        <v>20.0</v>
      </c>
      <c r="BE322" s="44"/>
      <c r="BF322" s="44">
        <v>38.0</v>
      </c>
      <c r="BG322" s="44"/>
      <c r="BH322" s="44">
        <v>19.0</v>
      </c>
      <c r="BI322" s="44"/>
      <c r="BJ322" s="44">
        <v>65.0</v>
      </c>
      <c r="BK322" s="44"/>
      <c r="BL322" s="44">
        <v>7.0</v>
      </c>
      <c r="BM322" s="44"/>
      <c r="BN322" s="44">
        <v>71.0</v>
      </c>
      <c r="BO322" s="44"/>
      <c r="BP322" s="44">
        <v>18.0</v>
      </c>
      <c r="BQ322" s="44"/>
      <c r="BR322" s="44">
        <v>35.0</v>
      </c>
      <c r="BS322" s="44"/>
      <c r="BT322" s="44">
        <v>39.0</v>
      </c>
      <c r="BU322" s="44"/>
      <c r="BV322" s="44">
        <v>61.0</v>
      </c>
      <c r="BW322" s="44"/>
      <c r="BX322" s="44">
        <v>61.0</v>
      </c>
      <c r="BY322" s="44"/>
      <c r="BZ322" s="44">
        <v>55.0</v>
      </c>
      <c r="CA322" s="44"/>
      <c r="CB322" s="44">
        <v>25.0</v>
      </c>
      <c r="CC322" s="44"/>
      <c r="CD322" s="44">
        <v>17.0</v>
      </c>
      <c r="CE322" s="44"/>
      <c r="CF322" s="44">
        <v>18.0</v>
      </c>
      <c r="CG322" s="44"/>
      <c r="CH322" s="44">
        <v>60.0</v>
      </c>
      <c r="CI322" s="44"/>
      <c r="CJ322" s="44">
        <v>75.0</v>
      </c>
      <c r="CK322" s="44"/>
      <c r="CL322" s="44">
        <v>77.0</v>
      </c>
      <c r="CM322" s="44"/>
      <c r="CN322" s="44">
        <v>149.0</v>
      </c>
      <c r="CO322" s="44"/>
      <c r="CP322" s="44"/>
      <c r="CQ322" s="44">
        <v>418.0</v>
      </c>
    </row>
    <row r="323" ht="15.75" customHeight="1">
      <c r="A323" s="44">
        <v>9780.0</v>
      </c>
      <c r="B323" s="44" t="s">
        <v>486</v>
      </c>
      <c r="C323" s="44" t="s">
        <v>660</v>
      </c>
      <c r="D323" s="44">
        <v>119411.0</v>
      </c>
      <c r="E323" s="44">
        <v>117420.0</v>
      </c>
      <c r="F323" s="44">
        <v>76793.0</v>
      </c>
      <c r="G323" s="44">
        <v>49173.0</v>
      </c>
      <c r="H323" s="44">
        <v>244.0</v>
      </c>
      <c r="I323" s="44">
        <v>186.0</v>
      </c>
      <c r="J323" s="44">
        <v>76549.0</v>
      </c>
      <c r="K323" s="44">
        <v>48987.0</v>
      </c>
      <c r="L323" s="44">
        <v>31496.0</v>
      </c>
      <c r="M323" s="44">
        <v>20415.0</v>
      </c>
      <c r="N323" s="44">
        <v>4637.0</v>
      </c>
      <c r="O323" s="44">
        <v>6552.0</v>
      </c>
      <c r="P323" s="44">
        <v>14449.0</v>
      </c>
      <c r="Q323" s="44">
        <v>5560.0</v>
      </c>
      <c r="R323" s="44">
        <v>1251.0</v>
      </c>
      <c r="S323" s="44">
        <v>923.0</v>
      </c>
      <c r="T323" s="44">
        <v>5473.0</v>
      </c>
      <c r="U323" s="44">
        <v>4031.0</v>
      </c>
      <c r="V323" s="44">
        <v>31496.0</v>
      </c>
      <c r="W323" s="44">
        <v>20415.0</v>
      </c>
      <c r="X323" s="44">
        <v>2291.0</v>
      </c>
      <c r="Y323" s="44">
        <v>1388.0</v>
      </c>
      <c r="Z323" s="44">
        <v>9950.0</v>
      </c>
      <c r="AA323" s="44">
        <v>6689.0</v>
      </c>
      <c r="AB323" s="44">
        <v>261.0</v>
      </c>
      <c r="AC323" s="44">
        <v>359.0</v>
      </c>
      <c r="AD323" s="44">
        <v>782.0</v>
      </c>
      <c r="AE323" s="44">
        <v>440.0</v>
      </c>
      <c r="AF323" s="44">
        <v>77.0</v>
      </c>
      <c r="AG323" s="44">
        <v>163.0</v>
      </c>
      <c r="AH323" s="44">
        <v>265.0</v>
      </c>
      <c r="AI323" s="44">
        <v>140.0</v>
      </c>
      <c r="AJ323" s="44">
        <v>2003.0</v>
      </c>
      <c r="AK323" s="44">
        <v>971.0</v>
      </c>
      <c r="AL323" s="44">
        <v>863.0</v>
      </c>
      <c r="AM323" s="44">
        <v>122.0</v>
      </c>
      <c r="AN323" s="44">
        <v>76.0</v>
      </c>
      <c r="AO323" s="44">
        <v>99.0</v>
      </c>
      <c r="AP323" s="44">
        <v>616.0</v>
      </c>
      <c r="AQ323" s="44">
        <v>433.0</v>
      </c>
      <c r="AR323" s="44">
        <v>11.0</v>
      </c>
      <c r="AS323" s="44">
        <v>7.0</v>
      </c>
      <c r="AT323" s="44">
        <v>6.0</v>
      </c>
      <c r="AU323" s="44">
        <v>6.0</v>
      </c>
      <c r="AV323" s="44">
        <v>0.0</v>
      </c>
      <c r="AW323" s="44">
        <v>5.0</v>
      </c>
      <c r="AX323" s="44">
        <v>136.0</v>
      </c>
      <c r="AY323" s="44"/>
      <c r="AZ323" s="44">
        <v>114.0</v>
      </c>
      <c r="BA323" s="44"/>
      <c r="BB323" s="44">
        <v>107.0</v>
      </c>
      <c r="BC323" s="44"/>
      <c r="BD323" s="44">
        <v>26.0</v>
      </c>
      <c r="BE323" s="44"/>
      <c r="BF323" s="44">
        <v>277.0</v>
      </c>
      <c r="BG323" s="44"/>
      <c r="BH323" s="44">
        <v>39.0</v>
      </c>
      <c r="BI323" s="44"/>
      <c r="BJ323" s="44">
        <v>133.0</v>
      </c>
      <c r="BK323" s="44"/>
      <c r="BL323" s="44">
        <v>11.0</v>
      </c>
      <c r="BM323" s="44"/>
      <c r="BN323" s="44">
        <v>80.0</v>
      </c>
      <c r="BO323" s="44"/>
      <c r="BP323" s="44">
        <v>24.0</v>
      </c>
      <c r="BQ323" s="44"/>
      <c r="BR323" s="44">
        <v>55.0</v>
      </c>
      <c r="BS323" s="44"/>
      <c r="BT323" s="44">
        <v>49.0</v>
      </c>
      <c r="BU323" s="44"/>
      <c r="BV323" s="44">
        <v>64.0</v>
      </c>
      <c r="BW323" s="44"/>
      <c r="BX323" s="44">
        <v>98.0</v>
      </c>
      <c r="BY323" s="44"/>
      <c r="BZ323" s="44">
        <v>87.0</v>
      </c>
      <c r="CA323" s="44"/>
      <c r="CB323" s="44">
        <v>71.0</v>
      </c>
      <c r="CC323" s="44"/>
      <c r="CD323" s="44">
        <v>10.0</v>
      </c>
      <c r="CE323" s="44"/>
      <c r="CF323" s="44">
        <v>41.0</v>
      </c>
      <c r="CG323" s="44"/>
      <c r="CH323" s="44">
        <v>79.0</v>
      </c>
      <c r="CI323" s="44"/>
      <c r="CJ323" s="44">
        <v>123.0</v>
      </c>
      <c r="CK323" s="44"/>
      <c r="CL323" s="44">
        <v>79.0</v>
      </c>
      <c r="CM323" s="44"/>
      <c r="CN323" s="44">
        <v>339.0</v>
      </c>
      <c r="CO323" s="44"/>
      <c r="CP323" s="44"/>
      <c r="CQ323" s="44">
        <v>684.0</v>
      </c>
    </row>
    <row r="324" ht="15.75" customHeight="1">
      <c r="A324" s="44">
        <v>10041.0</v>
      </c>
      <c r="B324" s="44" t="s">
        <v>488</v>
      </c>
      <c r="C324" s="44" t="s">
        <v>662</v>
      </c>
      <c r="D324" s="44">
        <v>243243.0</v>
      </c>
      <c r="E324" s="44">
        <v>251551.0</v>
      </c>
      <c r="F324" s="44">
        <v>149551.0</v>
      </c>
      <c r="G324" s="44">
        <v>121445.0</v>
      </c>
      <c r="H324" s="44">
        <v>2471.0</v>
      </c>
      <c r="I324" s="44">
        <v>2797.0</v>
      </c>
      <c r="J324" s="44">
        <v>147080.0</v>
      </c>
      <c r="K324" s="44">
        <v>118648.0</v>
      </c>
      <c r="L324" s="44">
        <v>41662.0</v>
      </c>
      <c r="M324" s="44">
        <v>36080.0</v>
      </c>
      <c r="N324" s="44">
        <v>33218.0</v>
      </c>
      <c r="O324" s="44">
        <v>40328.0</v>
      </c>
      <c r="P324" s="44">
        <v>23503.0</v>
      </c>
      <c r="Q324" s="44">
        <v>9426.0</v>
      </c>
      <c r="R324" s="44">
        <v>9989.0</v>
      </c>
      <c r="S324" s="44">
        <v>9802.0</v>
      </c>
      <c r="T324" s="44">
        <v>13599.0</v>
      </c>
      <c r="U324" s="44">
        <v>8342.0</v>
      </c>
      <c r="V324" s="44"/>
      <c r="W324" s="44"/>
      <c r="X324" s="44">
        <v>5780.0</v>
      </c>
      <c r="Y324" s="44">
        <v>3329.0</v>
      </c>
      <c r="Z324" s="44">
        <v>1593.0</v>
      </c>
      <c r="AA324" s="44">
        <v>1005.0</v>
      </c>
      <c r="AB324" s="44">
        <v>1192.0</v>
      </c>
      <c r="AC324" s="44">
        <v>2320.0</v>
      </c>
      <c r="AD324" s="44">
        <v>2759.0</v>
      </c>
      <c r="AE324" s="44">
        <v>2125.0</v>
      </c>
      <c r="AF324" s="44">
        <v>611.0</v>
      </c>
      <c r="AG324" s="44">
        <v>1981.0</v>
      </c>
      <c r="AH324" s="44">
        <v>1558.0</v>
      </c>
      <c r="AI324" s="44">
        <v>1407.0</v>
      </c>
      <c r="AJ324" s="44">
        <v>1122.0</v>
      </c>
      <c r="AK324" s="44">
        <v>277.0</v>
      </c>
      <c r="AL324" s="44">
        <v>4612.0</v>
      </c>
      <c r="AM324" s="44">
        <v>968.0</v>
      </c>
      <c r="AN324" s="44">
        <v>216.0</v>
      </c>
      <c r="AO324" s="44">
        <v>281.0</v>
      </c>
      <c r="AP324" s="44">
        <v>71.0</v>
      </c>
      <c r="AQ324" s="44">
        <v>31.0</v>
      </c>
      <c r="AR324" s="44">
        <v>69.0</v>
      </c>
      <c r="AS324" s="44">
        <v>151.0</v>
      </c>
      <c r="AT324" s="44">
        <v>93.0</v>
      </c>
      <c r="AU324" s="44">
        <v>103.0</v>
      </c>
      <c r="AV324" s="44">
        <v>28.0</v>
      </c>
      <c r="AW324" s="44">
        <v>27.0</v>
      </c>
      <c r="AX324" s="44">
        <v>554.0</v>
      </c>
      <c r="AY324" s="44"/>
      <c r="AZ324" s="44">
        <v>245.0</v>
      </c>
      <c r="BA324" s="44"/>
      <c r="BB324" s="44">
        <v>61.0</v>
      </c>
      <c r="BC324" s="44"/>
      <c r="BD324" s="44">
        <v>255.0</v>
      </c>
      <c r="BE324" s="44"/>
      <c r="BF324" s="44">
        <v>167.0</v>
      </c>
      <c r="BG324" s="44"/>
      <c r="BH324" s="44">
        <v>62.0</v>
      </c>
      <c r="BI324" s="44"/>
      <c r="BJ324" s="44">
        <v>462.0</v>
      </c>
      <c r="BK324" s="44"/>
      <c r="BL324" s="44">
        <v>47.0</v>
      </c>
      <c r="BM324" s="44"/>
      <c r="BN324" s="44">
        <v>223.0</v>
      </c>
      <c r="BO324" s="44"/>
      <c r="BP324" s="44">
        <v>83.0</v>
      </c>
      <c r="BQ324" s="44"/>
      <c r="BR324" s="44">
        <v>116.0</v>
      </c>
      <c r="BS324" s="44"/>
      <c r="BT324" s="44">
        <v>190.0</v>
      </c>
      <c r="BU324" s="44"/>
      <c r="BV324" s="44">
        <v>254.0</v>
      </c>
      <c r="BW324" s="44"/>
      <c r="BX324" s="44">
        <v>361.0</v>
      </c>
      <c r="BY324" s="44"/>
      <c r="BZ324" s="44">
        <v>135.0</v>
      </c>
      <c r="CA324" s="44"/>
      <c r="CB324" s="44">
        <v>136.0</v>
      </c>
      <c r="CC324" s="44"/>
      <c r="CD324" s="44">
        <v>58.0</v>
      </c>
      <c r="CE324" s="44"/>
      <c r="CF324" s="44">
        <v>148.0</v>
      </c>
      <c r="CG324" s="44"/>
      <c r="CH324" s="44">
        <v>246.0</v>
      </c>
      <c r="CI324" s="44"/>
      <c r="CJ324" s="44">
        <v>471.0</v>
      </c>
      <c r="CK324" s="44"/>
      <c r="CL324" s="44">
        <v>226.0</v>
      </c>
      <c r="CM324" s="44"/>
      <c r="CN324" s="44">
        <v>905.0</v>
      </c>
      <c r="CO324" s="44"/>
      <c r="CP324" s="44"/>
      <c r="CQ324" s="44">
        <v>665.0</v>
      </c>
    </row>
    <row r="325" ht="15.75" customHeight="1">
      <c r="A325" s="44">
        <v>10042.0</v>
      </c>
      <c r="B325" s="44" t="s">
        <v>489</v>
      </c>
      <c r="C325" s="44" t="s">
        <v>662</v>
      </c>
      <c r="D325" s="44">
        <v>79282.0</v>
      </c>
      <c r="E325" s="44">
        <v>81279.0</v>
      </c>
      <c r="F325" s="44">
        <v>55222.0</v>
      </c>
      <c r="G325" s="44">
        <v>49068.0</v>
      </c>
      <c r="H325" s="44">
        <v>1303.0</v>
      </c>
      <c r="I325" s="44">
        <v>1708.0</v>
      </c>
      <c r="J325" s="44">
        <v>53919.0</v>
      </c>
      <c r="K325" s="44">
        <v>47360.0</v>
      </c>
      <c r="L325" s="44">
        <v>19894.0</v>
      </c>
      <c r="M325" s="44">
        <v>19507.0</v>
      </c>
      <c r="N325" s="44">
        <v>12157.0</v>
      </c>
      <c r="O325" s="44">
        <v>15082.0</v>
      </c>
      <c r="P325" s="44">
        <v>6290.0</v>
      </c>
      <c r="Q325" s="44">
        <v>2198.0</v>
      </c>
      <c r="R325" s="44">
        <v>2988.0</v>
      </c>
      <c r="S325" s="44">
        <v>2588.0</v>
      </c>
      <c r="T325" s="44">
        <v>4792.0</v>
      </c>
      <c r="U325" s="44">
        <v>2888.0</v>
      </c>
      <c r="V325" s="44"/>
      <c r="W325" s="44"/>
      <c r="X325" s="44">
        <v>2087.0</v>
      </c>
      <c r="Y325" s="44">
        <v>979.0</v>
      </c>
      <c r="Z325" s="44">
        <v>534.0</v>
      </c>
      <c r="AA325" s="44">
        <v>371.0</v>
      </c>
      <c r="AB325" s="44">
        <v>348.0</v>
      </c>
      <c r="AC325" s="44">
        <v>804.0</v>
      </c>
      <c r="AD325" s="44">
        <v>967.0</v>
      </c>
      <c r="AE325" s="44">
        <v>776.0</v>
      </c>
      <c r="AF325" s="44">
        <v>151.0</v>
      </c>
      <c r="AG325" s="44">
        <v>590.0</v>
      </c>
      <c r="AH325" s="44">
        <v>565.0</v>
      </c>
      <c r="AI325" s="44">
        <v>557.0</v>
      </c>
      <c r="AJ325" s="44">
        <v>254.0</v>
      </c>
      <c r="AK325" s="44">
        <v>73.0</v>
      </c>
      <c r="AL325" s="44">
        <v>1070.0</v>
      </c>
      <c r="AM325" s="44">
        <v>232.0</v>
      </c>
      <c r="AN325" s="44">
        <v>88.0</v>
      </c>
      <c r="AO325" s="44">
        <v>120.0</v>
      </c>
      <c r="AP325" s="44">
        <v>40.0</v>
      </c>
      <c r="AQ325" s="44">
        <v>28.0</v>
      </c>
      <c r="AR325" s="44">
        <v>10.0</v>
      </c>
      <c r="AS325" s="44">
        <v>27.0</v>
      </c>
      <c r="AT325" s="44">
        <v>9.0</v>
      </c>
      <c r="AU325" s="44">
        <v>11.0</v>
      </c>
      <c r="AV325" s="44">
        <v>8.0</v>
      </c>
      <c r="AW325" s="44">
        <v>11.0</v>
      </c>
      <c r="AX325" s="44">
        <v>227.0</v>
      </c>
      <c r="AY325" s="44"/>
      <c r="AZ325" s="44">
        <v>93.0</v>
      </c>
      <c r="BA325" s="44"/>
      <c r="BB325" s="44">
        <v>50.0</v>
      </c>
      <c r="BC325" s="44"/>
      <c r="BD325" s="44">
        <v>13.0</v>
      </c>
      <c r="BE325" s="44"/>
      <c r="BF325" s="44">
        <v>41.0</v>
      </c>
      <c r="BG325" s="44"/>
      <c r="BH325" s="44">
        <v>22.0</v>
      </c>
      <c r="BI325" s="44"/>
      <c r="BJ325" s="44">
        <v>60.0</v>
      </c>
      <c r="BK325" s="44"/>
      <c r="BL325" s="44">
        <v>8.0</v>
      </c>
      <c r="BM325" s="44"/>
      <c r="BN325" s="44">
        <v>88.0</v>
      </c>
      <c r="BO325" s="44"/>
      <c r="BP325" s="44">
        <v>24.0</v>
      </c>
      <c r="BQ325" s="44"/>
      <c r="BR325" s="44">
        <v>49.0</v>
      </c>
      <c r="BS325" s="44"/>
      <c r="BT325" s="44">
        <v>61.0</v>
      </c>
      <c r="BU325" s="44"/>
      <c r="BV325" s="44">
        <v>79.0</v>
      </c>
      <c r="BW325" s="44"/>
      <c r="BX325" s="44">
        <v>133.0</v>
      </c>
      <c r="BY325" s="44"/>
      <c r="BZ325" s="44">
        <v>61.0</v>
      </c>
      <c r="CA325" s="44"/>
      <c r="CB325" s="44">
        <v>58.0</v>
      </c>
      <c r="CC325" s="44"/>
      <c r="CD325" s="44">
        <v>9.0</v>
      </c>
      <c r="CE325" s="44"/>
      <c r="CF325" s="44">
        <v>37.0</v>
      </c>
      <c r="CG325" s="44"/>
      <c r="CH325" s="44">
        <v>54.0</v>
      </c>
      <c r="CI325" s="44"/>
      <c r="CJ325" s="44">
        <v>215.0</v>
      </c>
      <c r="CK325" s="44"/>
      <c r="CL325" s="44">
        <v>92.0</v>
      </c>
      <c r="CM325" s="44"/>
      <c r="CN325" s="44">
        <v>193.0</v>
      </c>
      <c r="CO325" s="44"/>
      <c r="CP325" s="44"/>
      <c r="CQ325" s="44">
        <v>518.0</v>
      </c>
    </row>
    <row r="326" ht="15.75" customHeight="1">
      <c r="A326" s="44">
        <v>10043.0</v>
      </c>
      <c r="B326" s="44" t="s">
        <v>490</v>
      </c>
      <c r="C326" s="44" t="s">
        <v>662</v>
      </c>
      <c r="D326" s="44">
        <v>105049.0</v>
      </c>
      <c r="E326" s="44">
        <v>109755.0</v>
      </c>
      <c r="F326" s="44">
        <v>68364.0</v>
      </c>
      <c r="G326" s="44">
        <v>56433.0</v>
      </c>
      <c r="H326" s="44">
        <v>1516.0</v>
      </c>
      <c r="I326" s="44">
        <v>1826.0</v>
      </c>
      <c r="J326" s="44">
        <v>66848.0</v>
      </c>
      <c r="K326" s="44">
        <v>54607.0</v>
      </c>
      <c r="L326" s="44">
        <v>21543.0</v>
      </c>
      <c r="M326" s="44">
        <v>17740.0</v>
      </c>
      <c r="N326" s="44">
        <v>16980.0</v>
      </c>
      <c r="O326" s="44">
        <v>20853.0</v>
      </c>
      <c r="P326" s="44">
        <v>7217.0</v>
      </c>
      <c r="Q326" s="44">
        <v>2489.0</v>
      </c>
      <c r="R326" s="44">
        <v>4235.0</v>
      </c>
      <c r="S326" s="44">
        <v>3838.0</v>
      </c>
      <c r="T326" s="44">
        <v>7115.0</v>
      </c>
      <c r="U326" s="44">
        <v>3944.0</v>
      </c>
      <c r="V326" s="44"/>
      <c r="W326" s="44"/>
      <c r="X326" s="44">
        <v>2332.0</v>
      </c>
      <c r="Y326" s="44">
        <v>957.0</v>
      </c>
      <c r="Z326" s="44">
        <v>491.0</v>
      </c>
      <c r="AA326" s="44">
        <v>285.0</v>
      </c>
      <c r="AB326" s="44">
        <v>434.0</v>
      </c>
      <c r="AC326" s="44">
        <v>980.0</v>
      </c>
      <c r="AD326" s="44">
        <v>1396.0</v>
      </c>
      <c r="AE326" s="44">
        <v>1028.0</v>
      </c>
      <c r="AF326" s="44">
        <v>234.0</v>
      </c>
      <c r="AG326" s="44">
        <v>674.0</v>
      </c>
      <c r="AH326" s="44">
        <v>857.0</v>
      </c>
      <c r="AI326" s="44">
        <v>851.0</v>
      </c>
      <c r="AJ326" s="44">
        <v>231.0</v>
      </c>
      <c r="AK326" s="44">
        <v>75.0</v>
      </c>
      <c r="AL326" s="44">
        <v>1546.0</v>
      </c>
      <c r="AM326" s="44">
        <v>321.0</v>
      </c>
      <c r="AN326" s="44">
        <v>116.0</v>
      </c>
      <c r="AO326" s="44">
        <v>177.0</v>
      </c>
      <c r="AP326" s="44">
        <v>35.0</v>
      </c>
      <c r="AQ326" s="44">
        <v>34.0</v>
      </c>
      <c r="AR326" s="44">
        <v>18.0</v>
      </c>
      <c r="AS326" s="44">
        <v>42.0</v>
      </c>
      <c r="AT326" s="44">
        <v>44.0</v>
      </c>
      <c r="AU326" s="44">
        <v>14.0</v>
      </c>
      <c r="AV326" s="44">
        <v>3.0</v>
      </c>
      <c r="AW326" s="44">
        <v>14.0</v>
      </c>
      <c r="AX326" s="44">
        <v>222.0</v>
      </c>
      <c r="AY326" s="44"/>
      <c r="AZ326" s="44">
        <v>114.0</v>
      </c>
      <c r="BA326" s="44"/>
      <c r="BB326" s="44">
        <v>39.0</v>
      </c>
      <c r="BC326" s="44"/>
      <c r="BD326" s="44">
        <v>17.0</v>
      </c>
      <c r="BE326" s="44"/>
      <c r="BF326" s="44">
        <v>41.0</v>
      </c>
      <c r="BG326" s="44"/>
      <c r="BH326" s="44">
        <v>37.0</v>
      </c>
      <c r="BI326" s="44"/>
      <c r="BJ326" s="44">
        <v>82.0</v>
      </c>
      <c r="BK326" s="44"/>
      <c r="BL326" s="44">
        <v>15.0</v>
      </c>
      <c r="BM326" s="44"/>
      <c r="BN326" s="44">
        <v>132.0</v>
      </c>
      <c r="BO326" s="44"/>
      <c r="BP326" s="44">
        <v>39.0</v>
      </c>
      <c r="BQ326" s="44"/>
      <c r="BR326" s="44">
        <v>49.0</v>
      </c>
      <c r="BS326" s="44"/>
      <c r="BT326" s="44">
        <v>90.0</v>
      </c>
      <c r="BU326" s="44"/>
      <c r="BV326" s="44">
        <v>93.0</v>
      </c>
      <c r="BW326" s="44"/>
      <c r="BX326" s="44">
        <v>199.0</v>
      </c>
      <c r="BY326" s="44"/>
      <c r="BZ326" s="44">
        <v>72.0</v>
      </c>
      <c r="CA326" s="44"/>
      <c r="CB326" s="44">
        <v>70.0</v>
      </c>
      <c r="CC326" s="44"/>
      <c r="CD326" s="44">
        <v>14.0</v>
      </c>
      <c r="CE326" s="44"/>
      <c r="CF326" s="44">
        <v>33.0</v>
      </c>
      <c r="CG326" s="44"/>
      <c r="CH326" s="44">
        <v>66.0</v>
      </c>
      <c r="CI326" s="44"/>
      <c r="CJ326" s="44">
        <v>251.0</v>
      </c>
      <c r="CK326" s="44"/>
      <c r="CL326" s="44">
        <v>125.0</v>
      </c>
      <c r="CM326" s="44"/>
      <c r="CN326" s="44">
        <v>221.0</v>
      </c>
      <c r="CO326" s="44"/>
      <c r="CP326" s="44"/>
      <c r="CQ326" s="44">
        <v>291.0</v>
      </c>
    </row>
    <row r="327" ht="15.75" customHeight="1">
      <c r="A327" s="44">
        <v>10044.0</v>
      </c>
      <c r="B327" s="44" t="s">
        <v>491</v>
      </c>
      <c r="C327" s="44" t="s">
        <v>662</v>
      </c>
      <c r="D327" s="44">
        <v>153711.0</v>
      </c>
      <c r="E327" s="44">
        <v>158330.0</v>
      </c>
      <c r="F327" s="44">
        <v>103631.0</v>
      </c>
      <c r="G327" s="44">
        <v>85962.0</v>
      </c>
      <c r="H327" s="44">
        <v>2441.0</v>
      </c>
      <c r="I327" s="44">
        <v>3022.0</v>
      </c>
      <c r="J327" s="44">
        <v>101190.0</v>
      </c>
      <c r="K327" s="44">
        <v>82940.0</v>
      </c>
      <c r="L327" s="44">
        <v>34002.0</v>
      </c>
      <c r="M327" s="44">
        <v>30144.0</v>
      </c>
      <c r="N327" s="44">
        <v>23988.0</v>
      </c>
      <c r="O327" s="44">
        <v>28746.0</v>
      </c>
      <c r="P327" s="44">
        <v>11971.0</v>
      </c>
      <c r="Q327" s="44">
        <v>4516.0</v>
      </c>
      <c r="R327" s="44">
        <v>6046.0</v>
      </c>
      <c r="S327" s="44">
        <v>5129.0</v>
      </c>
      <c r="T327" s="44">
        <v>9825.0</v>
      </c>
      <c r="U327" s="44">
        <v>5532.0</v>
      </c>
      <c r="V327" s="44"/>
      <c r="W327" s="44"/>
      <c r="X327" s="44">
        <v>3627.0</v>
      </c>
      <c r="Y327" s="44">
        <v>1752.0</v>
      </c>
      <c r="Z327" s="44">
        <v>983.0</v>
      </c>
      <c r="AA327" s="44">
        <v>752.0</v>
      </c>
      <c r="AB327" s="44">
        <v>773.0</v>
      </c>
      <c r="AC327" s="44">
        <v>1265.0</v>
      </c>
      <c r="AD327" s="44">
        <v>2265.0</v>
      </c>
      <c r="AE327" s="44">
        <v>1385.0</v>
      </c>
      <c r="AF327" s="44">
        <v>258.0</v>
      </c>
      <c r="AG327" s="44">
        <v>1184.0</v>
      </c>
      <c r="AH327" s="44">
        <v>1161.0</v>
      </c>
      <c r="AI327" s="44">
        <v>1047.0</v>
      </c>
      <c r="AJ327" s="44">
        <v>391.0</v>
      </c>
      <c r="AK327" s="44">
        <v>121.0</v>
      </c>
      <c r="AL327" s="44">
        <v>2305.0</v>
      </c>
      <c r="AM327" s="44">
        <v>466.0</v>
      </c>
      <c r="AN327" s="44">
        <v>174.0</v>
      </c>
      <c r="AO327" s="44">
        <v>250.0</v>
      </c>
      <c r="AP327" s="44">
        <v>62.0</v>
      </c>
      <c r="AQ327" s="44">
        <v>32.0</v>
      </c>
      <c r="AR327" s="44">
        <v>42.0</v>
      </c>
      <c r="AS327" s="44">
        <v>32.0</v>
      </c>
      <c r="AT327" s="44">
        <v>25.0</v>
      </c>
      <c r="AU327" s="44">
        <v>36.0</v>
      </c>
      <c r="AV327" s="44">
        <v>15.0</v>
      </c>
      <c r="AW327" s="44">
        <v>20.0</v>
      </c>
      <c r="AX327" s="44">
        <v>427.0</v>
      </c>
      <c r="AY327" s="44"/>
      <c r="AZ327" s="44">
        <v>185.0</v>
      </c>
      <c r="BA327" s="44"/>
      <c r="BB327" s="44">
        <v>36.0</v>
      </c>
      <c r="BC327" s="44"/>
      <c r="BD327" s="44">
        <v>104.0</v>
      </c>
      <c r="BE327" s="44"/>
      <c r="BF327" s="44">
        <v>76.0</v>
      </c>
      <c r="BG327" s="44"/>
      <c r="BH327" s="44">
        <v>40.0</v>
      </c>
      <c r="BI327" s="44"/>
      <c r="BJ327" s="44">
        <v>119.0</v>
      </c>
      <c r="BK327" s="44"/>
      <c r="BL327" s="44">
        <v>25.0</v>
      </c>
      <c r="BM327" s="44"/>
      <c r="BN327" s="44">
        <v>174.0</v>
      </c>
      <c r="BO327" s="44"/>
      <c r="BP327" s="44">
        <v>64.0</v>
      </c>
      <c r="BQ327" s="44"/>
      <c r="BR327" s="44">
        <v>82.0</v>
      </c>
      <c r="BS327" s="44"/>
      <c r="BT327" s="44">
        <v>94.0</v>
      </c>
      <c r="BU327" s="44"/>
      <c r="BV327" s="44">
        <v>182.0</v>
      </c>
      <c r="BW327" s="44"/>
      <c r="BX327" s="44">
        <v>285.0</v>
      </c>
      <c r="BY327" s="44"/>
      <c r="BZ327" s="44">
        <v>79.0</v>
      </c>
      <c r="CA327" s="44"/>
      <c r="CB327" s="44">
        <v>115.0</v>
      </c>
      <c r="CC327" s="44"/>
      <c r="CD327" s="44">
        <v>20.0</v>
      </c>
      <c r="CE327" s="44"/>
      <c r="CF327" s="44">
        <v>58.0</v>
      </c>
      <c r="CG327" s="44"/>
      <c r="CH327" s="44">
        <v>118.0</v>
      </c>
      <c r="CI327" s="44"/>
      <c r="CJ327" s="44">
        <v>401.0</v>
      </c>
      <c r="CK327" s="44"/>
      <c r="CL327" s="44">
        <v>213.0</v>
      </c>
      <c r="CM327" s="44"/>
      <c r="CN327" s="44">
        <v>380.0</v>
      </c>
      <c r="CO327" s="44"/>
      <c r="CP327" s="44"/>
      <c r="CQ327" s="44">
        <v>531.0</v>
      </c>
    </row>
    <row r="328" ht="15.75" customHeight="1">
      <c r="A328" s="44">
        <v>10045.0</v>
      </c>
      <c r="B328" s="44" t="s">
        <v>492</v>
      </c>
      <c r="C328" s="44" t="s">
        <v>662</v>
      </c>
      <c r="D328" s="44">
        <v>113837.0</v>
      </c>
      <c r="E328" s="44">
        <v>117837.0</v>
      </c>
      <c r="F328" s="44">
        <v>78970.0</v>
      </c>
      <c r="G328" s="44">
        <v>67638.0</v>
      </c>
      <c r="H328" s="44">
        <v>1649.0</v>
      </c>
      <c r="I328" s="44">
        <v>2306.0</v>
      </c>
      <c r="J328" s="44">
        <v>77321.0</v>
      </c>
      <c r="K328" s="44">
        <v>65332.0</v>
      </c>
      <c r="L328" s="44">
        <v>24068.0</v>
      </c>
      <c r="M328" s="44">
        <v>22037.0</v>
      </c>
      <c r="N328" s="44">
        <v>16478.0</v>
      </c>
      <c r="O328" s="44">
        <v>22317.0</v>
      </c>
      <c r="P328" s="44">
        <v>11073.0</v>
      </c>
      <c r="Q328" s="44">
        <v>4186.0</v>
      </c>
      <c r="R328" s="44">
        <v>4265.0</v>
      </c>
      <c r="S328" s="44">
        <v>3979.0</v>
      </c>
      <c r="T328" s="44">
        <v>8556.0</v>
      </c>
      <c r="U328" s="44">
        <v>4799.0</v>
      </c>
      <c r="V328" s="44"/>
      <c r="W328" s="44"/>
      <c r="X328" s="44">
        <v>3105.0</v>
      </c>
      <c r="Y328" s="44">
        <v>1560.0</v>
      </c>
      <c r="Z328" s="44">
        <v>1031.0</v>
      </c>
      <c r="AA328" s="44">
        <v>532.0</v>
      </c>
      <c r="AB328" s="44">
        <v>437.0</v>
      </c>
      <c r="AC328" s="44">
        <v>1039.0</v>
      </c>
      <c r="AD328" s="44">
        <v>1552.0</v>
      </c>
      <c r="AE328" s="44">
        <v>1142.0</v>
      </c>
      <c r="AF328" s="44">
        <v>199.0</v>
      </c>
      <c r="AG328" s="44">
        <v>767.0</v>
      </c>
      <c r="AH328" s="44">
        <v>1478.0</v>
      </c>
      <c r="AI328" s="44">
        <v>1669.0</v>
      </c>
      <c r="AJ328" s="44">
        <v>426.0</v>
      </c>
      <c r="AK328" s="44">
        <v>134.0</v>
      </c>
      <c r="AL328" s="44">
        <v>1901.0</v>
      </c>
      <c r="AM328" s="44">
        <v>394.0</v>
      </c>
      <c r="AN328" s="44">
        <v>133.0</v>
      </c>
      <c r="AO328" s="44">
        <v>200.0</v>
      </c>
      <c r="AP328" s="44">
        <v>67.0</v>
      </c>
      <c r="AQ328" s="44">
        <v>42.0</v>
      </c>
      <c r="AR328" s="44">
        <v>17.0</v>
      </c>
      <c r="AS328" s="44">
        <v>30.0</v>
      </c>
      <c r="AT328" s="44">
        <v>18.0</v>
      </c>
      <c r="AU328" s="44">
        <v>27.0</v>
      </c>
      <c r="AV328" s="44">
        <v>4.0</v>
      </c>
      <c r="AW328" s="44">
        <v>19.0</v>
      </c>
      <c r="AX328" s="44">
        <v>271.0</v>
      </c>
      <c r="AY328" s="44"/>
      <c r="AZ328" s="44">
        <v>144.0</v>
      </c>
      <c r="BA328" s="44"/>
      <c r="BB328" s="44">
        <v>75.0</v>
      </c>
      <c r="BC328" s="44"/>
      <c r="BD328" s="44">
        <v>33.0</v>
      </c>
      <c r="BE328" s="44"/>
      <c r="BF328" s="44">
        <v>72.0</v>
      </c>
      <c r="BG328" s="44"/>
      <c r="BH328" s="44">
        <v>28.0</v>
      </c>
      <c r="BI328" s="44"/>
      <c r="BJ328" s="44">
        <v>152.0</v>
      </c>
      <c r="BK328" s="44"/>
      <c r="BL328" s="44">
        <v>16.0</v>
      </c>
      <c r="BM328" s="44"/>
      <c r="BN328" s="44">
        <v>131.0</v>
      </c>
      <c r="BO328" s="44"/>
      <c r="BP328" s="44">
        <v>52.0</v>
      </c>
      <c r="BQ328" s="44"/>
      <c r="BR328" s="44">
        <v>47.0</v>
      </c>
      <c r="BS328" s="44"/>
      <c r="BT328" s="44">
        <v>82.0</v>
      </c>
      <c r="BU328" s="44"/>
      <c r="BV328" s="44">
        <v>124.0</v>
      </c>
      <c r="BW328" s="44"/>
      <c r="BX328" s="44">
        <v>201.0</v>
      </c>
      <c r="BY328" s="44"/>
      <c r="BZ328" s="44">
        <v>75.0</v>
      </c>
      <c r="CA328" s="44"/>
      <c r="CB328" s="44">
        <v>73.0</v>
      </c>
      <c r="CC328" s="44"/>
      <c r="CD328" s="44">
        <v>30.0</v>
      </c>
      <c r="CE328" s="44"/>
      <c r="CF328" s="44">
        <v>31.0</v>
      </c>
      <c r="CG328" s="44"/>
      <c r="CH328" s="44">
        <v>80.0</v>
      </c>
      <c r="CI328" s="44"/>
      <c r="CJ328" s="44">
        <v>307.0</v>
      </c>
      <c r="CK328" s="44"/>
      <c r="CL328" s="44">
        <v>138.0</v>
      </c>
      <c r="CM328" s="44"/>
      <c r="CN328" s="44">
        <v>351.0</v>
      </c>
      <c r="CO328" s="44"/>
      <c r="CP328" s="44"/>
      <c r="CQ328" s="44">
        <v>459.0</v>
      </c>
    </row>
    <row r="329" ht="15.75" customHeight="1">
      <c r="A329" s="44">
        <v>10046.0</v>
      </c>
      <c r="B329" s="44" t="s">
        <v>493</v>
      </c>
      <c r="C329" s="44" t="s">
        <v>662</v>
      </c>
      <c r="D329" s="44">
        <v>72330.0</v>
      </c>
      <c r="E329" s="44">
        <v>74441.0</v>
      </c>
      <c r="F329" s="44">
        <v>53802.0</v>
      </c>
      <c r="G329" s="44">
        <v>48723.0</v>
      </c>
      <c r="H329" s="44">
        <v>1396.0</v>
      </c>
      <c r="I329" s="44">
        <v>2036.0</v>
      </c>
      <c r="J329" s="44">
        <v>52406.0</v>
      </c>
      <c r="K329" s="44">
        <v>46687.0</v>
      </c>
      <c r="L329" s="44">
        <v>20728.0</v>
      </c>
      <c r="M329" s="44">
        <v>19674.0</v>
      </c>
      <c r="N329" s="44">
        <v>12362.0</v>
      </c>
      <c r="O329" s="44">
        <v>15683.0</v>
      </c>
      <c r="P329" s="44">
        <v>5704.0</v>
      </c>
      <c r="Q329" s="44">
        <v>1947.0</v>
      </c>
      <c r="R329" s="44">
        <v>2262.0</v>
      </c>
      <c r="S329" s="44">
        <v>2294.0</v>
      </c>
      <c r="T329" s="44">
        <v>4170.0</v>
      </c>
      <c r="U329" s="44">
        <v>2743.0</v>
      </c>
      <c r="V329" s="44"/>
      <c r="W329" s="44"/>
      <c r="X329" s="44">
        <v>1541.0</v>
      </c>
      <c r="Y329" s="44">
        <v>704.0</v>
      </c>
      <c r="Z329" s="44">
        <v>751.0</v>
      </c>
      <c r="AA329" s="44">
        <v>305.0</v>
      </c>
      <c r="AB329" s="44">
        <v>299.0</v>
      </c>
      <c r="AC329" s="44">
        <v>652.0</v>
      </c>
      <c r="AD329" s="44">
        <v>889.0</v>
      </c>
      <c r="AE329" s="44">
        <v>793.0</v>
      </c>
      <c r="AF329" s="44">
        <v>134.0</v>
      </c>
      <c r="AG329" s="44">
        <v>398.0</v>
      </c>
      <c r="AH329" s="44">
        <v>653.0</v>
      </c>
      <c r="AI329" s="44">
        <v>680.0</v>
      </c>
      <c r="AJ329" s="44">
        <v>225.0</v>
      </c>
      <c r="AK329" s="44">
        <v>72.0</v>
      </c>
      <c r="AL329" s="44">
        <v>1161.0</v>
      </c>
      <c r="AM329" s="44">
        <v>275.0</v>
      </c>
      <c r="AN329" s="44">
        <v>68.0</v>
      </c>
      <c r="AO329" s="44">
        <v>116.0</v>
      </c>
      <c r="AP329" s="44">
        <v>28.0</v>
      </c>
      <c r="AQ329" s="44">
        <v>33.0</v>
      </c>
      <c r="AR329" s="44">
        <v>7.0</v>
      </c>
      <c r="AS329" s="44">
        <v>16.0</v>
      </c>
      <c r="AT329" s="44">
        <v>12.0</v>
      </c>
      <c r="AU329" s="44">
        <v>6.0</v>
      </c>
      <c r="AV329" s="44">
        <v>9.0</v>
      </c>
      <c r="AW329" s="44">
        <v>12.0</v>
      </c>
      <c r="AX329" s="44">
        <v>168.0</v>
      </c>
      <c r="AY329" s="44"/>
      <c r="AZ329" s="44">
        <v>72.0</v>
      </c>
      <c r="BA329" s="44"/>
      <c r="BB329" s="44">
        <v>19.0</v>
      </c>
      <c r="BC329" s="44"/>
      <c r="BD329" s="44">
        <v>8.0</v>
      </c>
      <c r="BE329" s="44"/>
      <c r="BF329" s="44">
        <v>38.0</v>
      </c>
      <c r="BG329" s="44"/>
      <c r="BH329" s="44">
        <v>9.0</v>
      </c>
      <c r="BI329" s="44"/>
      <c r="BJ329" s="44">
        <v>56.0</v>
      </c>
      <c r="BK329" s="44"/>
      <c r="BL329" s="44">
        <v>13.0</v>
      </c>
      <c r="BM329" s="44"/>
      <c r="BN329" s="44">
        <v>85.0</v>
      </c>
      <c r="BO329" s="44"/>
      <c r="BP329" s="44">
        <v>31.0</v>
      </c>
      <c r="BQ329" s="44"/>
      <c r="BR329" s="44">
        <v>30.0</v>
      </c>
      <c r="BS329" s="44"/>
      <c r="BT329" s="44">
        <v>58.0</v>
      </c>
      <c r="BU329" s="44"/>
      <c r="BV329" s="44">
        <v>85.0</v>
      </c>
      <c r="BW329" s="44"/>
      <c r="BX329" s="44">
        <v>126.0</v>
      </c>
      <c r="BY329" s="44"/>
      <c r="BZ329" s="44">
        <v>43.0</v>
      </c>
      <c r="CA329" s="44"/>
      <c r="CB329" s="44">
        <v>54.0</v>
      </c>
      <c r="CC329" s="44"/>
      <c r="CD329" s="44">
        <v>12.0</v>
      </c>
      <c r="CE329" s="44"/>
      <c r="CF329" s="44">
        <v>21.0</v>
      </c>
      <c r="CG329" s="44"/>
      <c r="CH329" s="44">
        <v>49.0</v>
      </c>
      <c r="CI329" s="44"/>
      <c r="CJ329" s="44">
        <v>178.0</v>
      </c>
      <c r="CK329" s="44"/>
      <c r="CL329" s="44">
        <v>83.0</v>
      </c>
      <c r="CM329" s="44"/>
      <c r="CN329" s="44">
        <v>165.0</v>
      </c>
      <c r="CO329" s="44"/>
      <c r="CP329" s="44"/>
      <c r="CQ329" s="44">
        <v>284.0</v>
      </c>
    </row>
    <row r="330" ht="15.75" customHeight="1">
      <c r="A330" s="44">
        <v>11000.0</v>
      </c>
      <c r="B330" s="44" t="s">
        <v>663</v>
      </c>
      <c r="C330" s="44" t="s">
        <v>495</v>
      </c>
      <c r="D330" s="44">
        <v>2508435.0</v>
      </c>
      <c r="E330" s="44">
        <v>2519758.0</v>
      </c>
      <c r="F330" s="44">
        <v>1520678.0</v>
      </c>
      <c r="G330" s="44">
        <v>1177832.0</v>
      </c>
      <c r="H330" s="44">
        <v>13321.0</v>
      </c>
      <c r="I330" s="44">
        <v>18166.0</v>
      </c>
      <c r="J330" s="44">
        <v>1507357.0</v>
      </c>
      <c r="K330" s="44">
        <v>1159666.0</v>
      </c>
      <c r="L330" s="44">
        <v>229352.0</v>
      </c>
      <c r="M330" s="44">
        <v>232274.0</v>
      </c>
      <c r="N330" s="44">
        <v>211717.0</v>
      </c>
      <c r="O330" s="44">
        <v>278694.0</v>
      </c>
      <c r="P330" s="44">
        <v>419377.0</v>
      </c>
      <c r="Q330" s="44">
        <v>220998.0</v>
      </c>
      <c r="R330" s="44">
        <v>179943.0</v>
      </c>
      <c r="S330" s="44">
        <v>188344.0</v>
      </c>
      <c r="T330" s="44">
        <v>149177.0</v>
      </c>
      <c r="U330" s="44">
        <v>91759.0</v>
      </c>
      <c r="V330" s="44"/>
      <c r="W330" s="44"/>
      <c r="X330" s="44">
        <v>71576.0</v>
      </c>
      <c r="Y330" s="44">
        <v>31953.0</v>
      </c>
      <c r="Z330" s="44">
        <v>8109.0</v>
      </c>
      <c r="AA330" s="44">
        <v>3454.0</v>
      </c>
      <c r="AB330" s="44">
        <v>12422.0</v>
      </c>
      <c r="AC330" s="44">
        <v>37442.0</v>
      </c>
      <c r="AD330" s="44">
        <v>29702.0</v>
      </c>
      <c r="AE330" s="44">
        <v>18601.0</v>
      </c>
      <c r="AF330" s="44">
        <v>3183.0</v>
      </c>
      <c r="AG330" s="44">
        <v>11842.0</v>
      </c>
      <c r="AH330" s="44">
        <v>9743.0</v>
      </c>
      <c r="AI330" s="44">
        <v>6107.0</v>
      </c>
      <c r="AJ330" s="44">
        <v>8893.0</v>
      </c>
      <c r="AK330" s="44">
        <v>3674.0</v>
      </c>
      <c r="AL330" s="44">
        <v>72846.0</v>
      </c>
      <c r="AM330" s="44">
        <v>18532.0</v>
      </c>
      <c r="AN330" s="44">
        <v>2202.0</v>
      </c>
      <c r="AO330" s="44">
        <v>3883.0</v>
      </c>
      <c r="AP330" s="44">
        <v>1049.0</v>
      </c>
      <c r="AQ330" s="44">
        <v>468.0</v>
      </c>
      <c r="AR330" s="44">
        <v>2439.0</v>
      </c>
      <c r="AS330" s="44">
        <v>3009.0</v>
      </c>
      <c r="AT330" s="44">
        <v>1016.0</v>
      </c>
      <c r="AU330" s="44">
        <v>1169.0</v>
      </c>
      <c r="AV330" s="44">
        <v>431.0</v>
      </c>
      <c r="AW330" s="44">
        <v>745.0</v>
      </c>
      <c r="AX330" s="44">
        <v>4902.0</v>
      </c>
      <c r="AY330" s="44"/>
      <c r="AZ330" s="44">
        <v>3130.0</v>
      </c>
      <c r="BA330" s="44"/>
      <c r="BB330" s="44">
        <v>1462.0</v>
      </c>
      <c r="BC330" s="44"/>
      <c r="BD330" s="44">
        <v>4303.0</v>
      </c>
      <c r="BE330" s="44"/>
      <c r="BF330" s="44">
        <v>2837.0</v>
      </c>
      <c r="BG330" s="44"/>
      <c r="BH330" s="44">
        <v>1194.0</v>
      </c>
      <c r="BI330" s="44"/>
      <c r="BJ330" s="44">
        <v>18675.0</v>
      </c>
      <c r="BK330" s="44"/>
      <c r="BL330" s="44">
        <v>511.0</v>
      </c>
      <c r="BM330" s="44"/>
      <c r="BN330" s="44">
        <v>6870.0</v>
      </c>
      <c r="BO330" s="44"/>
      <c r="BP330" s="44">
        <v>664.0</v>
      </c>
      <c r="BQ330" s="44"/>
      <c r="BR330" s="44">
        <v>1385.0</v>
      </c>
      <c r="BS330" s="44"/>
      <c r="BT330" s="44">
        <v>1613.0</v>
      </c>
      <c r="BU330" s="44"/>
      <c r="BV330" s="44">
        <v>2632.0</v>
      </c>
      <c r="BW330" s="44"/>
      <c r="BX330" s="44">
        <v>6617.0</v>
      </c>
      <c r="BY330" s="44"/>
      <c r="BZ330" s="44">
        <v>1713.0</v>
      </c>
      <c r="CA330" s="44"/>
      <c r="CB330" s="44">
        <v>1939.0</v>
      </c>
      <c r="CC330" s="44"/>
      <c r="CD330" s="44">
        <v>928.0</v>
      </c>
      <c r="CE330" s="44"/>
      <c r="CF330" s="44">
        <v>4380.0</v>
      </c>
      <c r="CG330" s="44"/>
      <c r="CH330" s="44">
        <v>3410.0</v>
      </c>
      <c r="CI330" s="44"/>
      <c r="CJ330" s="44">
        <v>3326.0</v>
      </c>
      <c r="CK330" s="44"/>
      <c r="CL330" s="44">
        <v>3709.0</v>
      </c>
      <c r="CM330" s="44"/>
      <c r="CN330" s="44">
        <v>17980.0</v>
      </c>
      <c r="CO330" s="44"/>
      <c r="CP330" s="44"/>
      <c r="CQ330" s="44">
        <v>6718.0</v>
      </c>
    </row>
    <row r="331" ht="15.75" customHeight="1">
      <c r="A331" s="44">
        <v>12051.0</v>
      </c>
      <c r="B331" s="44" t="s">
        <v>497</v>
      </c>
      <c r="C331" s="44" t="s">
        <v>664</v>
      </c>
      <c r="D331" s="44">
        <v>58801.0</v>
      </c>
      <c r="E331" s="44">
        <v>60560.0</v>
      </c>
      <c r="F331" s="44">
        <v>28624.0</v>
      </c>
      <c r="G331" s="44">
        <v>22078.0</v>
      </c>
      <c r="H331" s="44">
        <v>440.0</v>
      </c>
      <c r="I331" s="44">
        <v>649.0</v>
      </c>
      <c r="J331" s="44">
        <v>28184.0</v>
      </c>
      <c r="K331" s="44">
        <v>21429.0</v>
      </c>
      <c r="L331" s="44">
        <v>5517.0</v>
      </c>
      <c r="M331" s="44">
        <v>5978.0</v>
      </c>
      <c r="N331" s="44">
        <v>5007.0</v>
      </c>
      <c r="O331" s="44">
        <v>6368.0</v>
      </c>
      <c r="P331" s="44">
        <v>3886.0</v>
      </c>
      <c r="Q331" s="44">
        <v>1223.0</v>
      </c>
      <c r="R331" s="44">
        <v>3278.0</v>
      </c>
      <c r="S331" s="44">
        <v>3908.0</v>
      </c>
      <c r="T331" s="44">
        <v>4909.0</v>
      </c>
      <c r="U331" s="44">
        <v>1671.0</v>
      </c>
      <c r="V331" s="44"/>
      <c r="W331" s="44"/>
      <c r="X331" s="44">
        <v>1031.0</v>
      </c>
      <c r="Y331" s="44">
        <v>303.0</v>
      </c>
      <c r="Z331" s="44">
        <v>907.0</v>
      </c>
      <c r="AA331" s="44">
        <v>126.0</v>
      </c>
      <c r="AB331" s="44">
        <v>161.0</v>
      </c>
      <c r="AC331" s="44">
        <v>373.0</v>
      </c>
      <c r="AD331" s="44">
        <v>540.0</v>
      </c>
      <c r="AE331" s="44">
        <v>341.0</v>
      </c>
      <c r="AF331" s="44">
        <v>125.0</v>
      </c>
      <c r="AG331" s="44">
        <v>288.0</v>
      </c>
      <c r="AH331" s="44">
        <v>427.0</v>
      </c>
      <c r="AI331" s="44">
        <v>325.0</v>
      </c>
      <c r="AJ331" s="44">
        <v>114.0</v>
      </c>
      <c r="AK331" s="44">
        <v>45.0</v>
      </c>
      <c r="AL331" s="44">
        <v>745.0</v>
      </c>
      <c r="AM331" s="44">
        <v>164.0</v>
      </c>
      <c r="AN331" s="44">
        <v>67.0</v>
      </c>
      <c r="AO331" s="44">
        <v>74.0</v>
      </c>
      <c r="AP331" s="44">
        <v>26.0</v>
      </c>
      <c r="AQ331" s="44">
        <v>11.0</v>
      </c>
      <c r="AR331" s="44">
        <v>64.0</v>
      </c>
      <c r="AS331" s="44">
        <v>69.0</v>
      </c>
      <c r="AT331" s="44">
        <v>22.0</v>
      </c>
      <c r="AU331" s="44">
        <v>24.0</v>
      </c>
      <c r="AV331" s="44">
        <v>8.0</v>
      </c>
      <c r="AW331" s="44">
        <v>6.0</v>
      </c>
      <c r="AX331" s="44">
        <v>127.0</v>
      </c>
      <c r="AY331" s="44"/>
      <c r="AZ331" s="44">
        <v>90.0</v>
      </c>
      <c r="BA331" s="44"/>
      <c r="BB331" s="44">
        <v>28.0</v>
      </c>
      <c r="BC331" s="44"/>
      <c r="BD331" s="44">
        <v>14.0</v>
      </c>
      <c r="BE331" s="44"/>
      <c r="BF331" s="44">
        <v>57.0</v>
      </c>
      <c r="BG331" s="44"/>
      <c r="BH331" s="44">
        <v>20.0</v>
      </c>
      <c r="BI331" s="44"/>
      <c r="BJ331" s="44">
        <v>74.0</v>
      </c>
      <c r="BK331" s="44"/>
      <c r="BL331" s="44">
        <v>30.0</v>
      </c>
      <c r="BM331" s="44"/>
      <c r="BN331" s="44">
        <v>112.0</v>
      </c>
      <c r="BO331" s="44"/>
      <c r="BP331" s="44">
        <v>31.0</v>
      </c>
      <c r="BQ331" s="44"/>
      <c r="BR331" s="44">
        <v>36.0</v>
      </c>
      <c r="BS331" s="44"/>
      <c r="BT331" s="44">
        <v>48.0</v>
      </c>
      <c r="BU331" s="44"/>
      <c r="BV331" s="44">
        <v>85.0</v>
      </c>
      <c r="BW331" s="44"/>
      <c r="BX331" s="44">
        <v>91.0</v>
      </c>
      <c r="BY331" s="44"/>
      <c r="BZ331" s="44">
        <v>26.0</v>
      </c>
      <c r="CA331" s="44"/>
      <c r="CB331" s="44">
        <v>45.0</v>
      </c>
      <c r="CC331" s="44"/>
      <c r="CD331" s="44">
        <v>12.0</v>
      </c>
      <c r="CE331" s="44"/>
      <c r="CF331" s="44">
        <v>24.0</v>
      </c>
      <c r="CG331" s="44"/>
      <c r="CH331" s="44">
        <v>55.0</v>
      </c>
      <c r="CI331" s="44"/>
      <c r="CJ331" s="44">
        <v>75.0</v>
      </c>
      <c r="CK331" s="44"/>
      <c r="CL331" s="44">
        <v>126.0</v>
      </c>
      <c r="CM331" s="44"/>
      <c r="CN331" s="44">
        <v>144.0</v>
      </c>
      <c r="CO331" s="44"/>
      <c r="CP331" s="44"/>
      <c r="CQ331" s="44">
        <v>132.0</v>
      </c>
    </row>
    <row r="332" ht="15.75" customHeight="1">
      <c r="A332" s="44">
        <v>12052.0</v>
      </c>
      <c r="B332" s="44" t="s">
        <v>498</v>
      </c>
      <c r="C332" s="44" t="s">
        <v>664</v>
      </c>
      <c r="D332" s="44">
        <v>78559.0</v>
      </c>
      <c r="E332" s="44">
        <v>82908.0</v>
      </c>
      <c r="F332" s="44">
        <v>45012.0</v>
      </c>
      <c r="G332" s="44">
        <v>33305.0</v>
      </c>
      <c r="H332" s="44">
        <v>717.0</v>
      </c>
      <c r="I332" s="44">
        <v>732.0</v>
      </c>
      <c r="J332" s="44">
        <v>44295.0</v>
      </c>
      <c r="K332" s="44">
        <v>32573.0</v>
      </c>
      <c r="L332" s="44">
        <v>7179.0</v>
      </c>
      <c r="M332" s="44">
        <v>7751.0</v>
      </c>
      <c r="N332" s="44">
        <v>7057.0</v>
      </c>
      <c r="O332" s="44">
        <v>8295.0</v>
      </c>
      <c r="P332" s="44">
        <v>4327.0</v>
      </c>
      <c r="Q332" s="44">
        <v>1964.0</v>
      </c>
      <c r="R332" s="44">
        <v>5576.0</v>
      </c>
      <c r="S332" s="44">
        <v>6993.0</v>
      </c>
      <c r="T332" s="44">
        <v>10911.0</v>
      </c>
      <c r="U332" s="44">
        <v>3175.0</v>
      </c>
      <c r="V332" s="44"/>
      <c r="W332" s="44"/>
      <c r="X332" s="44">
        <v>2180.0</v>
      </c>
      <c r="Y332" s="44">
        <v>690.0</v>
      </c>
      <c r="Z332" s="44">
        <v>686.0</v>
      </c>
      <c r="AA332" s="44">
        <v>219.0</v>
      </c>
      <c r="AB332" s="44">
        <v>313.0</v>
      </c>
      <c r="AC332" s="44">
        <v>554.0</v>
      </c>
      <c r="AD332" s="44">
        <v>712.0</v>
      </c>
      <c r="AE332" s="44">
        <v>462.0</v>
      </c>
      <c r="AF332" s="44">
        <v>287.0</v>
      </c>
      <c r="AG332" s="44">
        <v>760.0</v>
      </c>
      <c r="AH332" s="44">
        <v>719.0</v>
      </c>
      <c r="AI332" s="44">
        <v>508.0</v>
      </c>
      <c r="AJ332" s="44">
        <v>185.0</v>
      </c>
      <c r="AK332" s="44">
        <v>72.0</v>
      </c>
      <c r="AL332" s="44">
        <v>1366.0</v>
      </c>
      <c r="AM332" s="44">
        <v>559.0</v>
      </c>
      <c r="AN332" s="44">
        <v>127.0</v>
      </c>
      <c r="AO332" s="44">
        <v>138.0</v>
      </c>
      <c r="AP332" s="44">
        <v>45.0</v>
      </c>
      <c r="AQ332" s="44">
        <v>16.0</v>
      </c>
      <c r="AR332" s="44">
        <v>118.0</v>
      </c>
      <c r="AS332" s="44">
        <v>108.0</v>
      </c>
      <c r="AT332" s="44">
        <v>58.0</v>
      </c>
      <c r="AU332" s="44">
        <v>55.0</v>
      </c>
      <c r="AV332" s="44">
        <v>6.0</v>
      </c>
      <c r="AW332" s="44">
        <v>23.0</v>
      </c>
      <c r="AX332" s="44">
        <v>189.0</v>
      </c>
      <c r="AY332" s="44"/>
      <c r="AZ332" s="44">
        <v>141.0</v>
      </c>
      <c r="BA332" s="44"/>
      <c r="BB332" s="44">
        <v>69.0</v>
      </c>
      <c r="BC332" s="44"/>
      <c r="BD332" s="44">
        <v>21.0</v>
      </c>
      <c r="BE332" s="44"/>
      <c r="BF332" s="44">
        <v>118.0</v>
      </c>
      <c r="BG332" s="44"/>
      <c r="BH332" s="44">
        <v>46.0</v>
      </c>
      <c r="BI332" s="44"/>
      <c r="BJ332" s="44">
        <v>143.0</v>
      </c>
      <c r="BK332" s="44"/>
      <c r="BL332" s="44">
        <v>36.0</v>
      </c>
      <c r="BM332" s="44"/>
      <c r="BN332" s="44">
        <v>170.0</v>
      </c>
      <c r="BO332" s="44"/>
      <c r="BP332" s="44">
        <v>46.0</v>
      </c>
      <c r="BQ332" s="44"/>
      <c r="BR332" s="44">
        <v>47.0</v>
      </c>
      <c r="BS332" s="44"/>
      <c r="BT332" s="44">
        <v>57.0</v>
      </c>
      <c r="BU332" s="44"/>
      <c r="BV332" s="44">
        <v>186.0</v>
      </c>
      <c r="BW332" s="44"/>
      <c r="BX332" s="44">
        <v>161.0</v>
      </c>
      <c r="BY332" s="44"/>
      <c r="BZ332" s="44">
        <v>67.0</v>
      </c>
      <c r="CA332" s="44"/>
      <c r="CB332" s="44">
        <v>84.0</v>
      </c>
      <c r="CC332" s="44"/>
      <c r="CD332" s="44">
        <v>24.0</v>
      </c>
      <c r="CE332" s="44"/>
      <c r="CF332" s="44">
        <v>65.0</v>
      </c>
      <c r="CG332" s="44"/>
      <c r="CH332" s="44">
        <v>81.0</v>
      </c>
      <c r="CI332" s="44"/>
      <c r="CJ332" s="44">
        <v>185.0</v>
      </c>
      <c r="CK332" s="44"/>
      <c r="CL332" s="44">
        <v>258.0</v>
      </c>
      <c r="CM332" s="44"/>
      <c r="CN332" s="44">
        <v>249.0</v>
      </c>
      <c r="CO332" s="44"/>
      <c r="CP332" s="44"/>
      <c r="CQ332" s="44">
        <v>231.0</v>
      </c>
    </row>
    <row r="333" ht="15.75" customHeight="1">
      <c r="A333" s="44">
        <v>12053.0</v>
      </c>
      <c r="B333" s="44" t="s">
        <v>499</v>
      </c>
      <c r="C333" s="44" t="s">
        <v>664</v>
      </c>
      <c r="D333" s="44">
        <v>44982.0</v>
      </c>
      <c r="E333" s="44">
        <v>47810.0</v>
      </c>
      <c r="F333" s="44">
        <v>22986.0</v>
      </c>
      <c r="G333" s="44">
        <v>19836.0</v>
      </c>
      <c r="H333" s="44">
        <v>341.0</v>
      </c>
      <c r="I333" s="44">
        <v>451.0</v>
      </c>
      <c r="J333" s="44">
        <v>22645.0</v>
      </c>
      <c r="K333" s="44">
        <v>19385.0</v>
      </c>
      <c r="L333" s="44">
        <v>3817.0</v>
      </c>
      <c r="M333" s="44">
        <v>4154.0</v>
      </c>
      <c r="N333" s="44">
        <v>3168.0</v>
      </c>
      <c r="O333" s="44">
        <v>4288.0</v>
      </c>
      <c r="P333" s="44">
        <v>2535.0</v>
      </c>
      <c r="Q333" s="44">
        <v>1229.0</v>
      </c>
      <c r="R333" s="44">
        <v>4177.0</v>
      </c>
      <c r="S333" s="44">
        <v>5103.0</v>
      </c>
      <c r="T333" s="44">
        <v>4698.0</v>
      </c>
      <c r="U333" s="44">
        <v>2482.0</v>
      </c>
      <c r="V333" s="44"/>
      <c r="W333" s="44"/>
      <c r="X333" s="44">
        <v>974.0</v>
      </c>
      <c r="Y333" s="44">
        <v>296.0</v>
      </c>
      <c r="Z333" s="44">
        <v>309.0</v>
      </c>
      <c r="AA333" s="44">
        <v>99.0</v>
      </c>
      <c r="AB333" s="44">
        <v>133.0</v>
      </c>
      <c r="AC333" s="44">
        <v>323.0</v>
      </c>
      <c r="AD333" s="44">
        <v>306.0</v>
      </c>
      <c r="AE333" s="44">
        <v>248.0</v>
      </c>
      <c r="AF333" s="44">
        <v>112.0</v>
      </c>
      <c r="AG333" s="44">
        <v>316.0</v>
      </c>
      <c r="AH333" s="44">
        <v>327.0</v>
      </c>
      <c r="AI333" s="44">
        <v>329.0</v>
      </c>
      <c r="AJ333" s="44">
        <v>58.0</v>
      </c>
      <c r="AK333" s="44">
        <v>34.0</v>
      </c>
      <c r="AL333" s="44">
        <v>739.0</v>
      </c>
      <c r="AM333" s="44">
        <v>173.0</v>
      </c>
      <c r="AN333" s="44">
        <v>74.0</v>
      </c>
      <c r="AO333" s="44">
        <v>87.0</v>
      </c>
      <c r="AP333" s="44">
        <v>22.0</v>
      </c>
      <c r="AQ333" s="44">
        <v>10.0</v>
      </c>
      <c r="AR333" s="44">
        <v>55.0</v>
      </c>
      <c r="AS333" s="44">
        <v>66.0</v>
      </c>
      <c r="AT333" s="44">
        <v>44.0</v>
      </c>
      <c r="AU333" s="44">
        <v>23.0</v>
      </c>
      <c r="AV333" s="44">
        <v>1.0</v>
      </c>
      <c r="AW333" s="44">
        <v>11.0</v>
      </c>
      <c r="AX333" s="44">
        <v>79.0</v>
      </c>
      <c r="AY333" s="44"/>
      <c r="AZ333" s="44">
        <v>71.0</v>
      </c>
      <c r="BA333" s="44"/>
      <c r="BB333" s="44">
        <v>26.0</v>
      </c>
      <c r="BC333" s="44"/>
      <c r="BD333" s="44">
        <v>11.0</v>
      </c>
      <c r="BE333" s="44"/>
      <c r="BF333" s="44">
        <v>60.0</v>
      </c>
      <c r="BG333" s="44"/>
      <c r="BH333" s="44">
        <v>19.0</v>
      </c>
      <c r="BI333" s="44"/>
      <c r="BJ333" s="44">
        <v>82.0</v>
      </c>
      <c r="BK333" s="44"/>
      <c r="BL333" s="44">
        <v>12.0</v>
      </c>
      <c r="BM333" s="44"/>
      <c r="BN333" s="44">
        <v>79.0</v>
      </c>
      <c r="BO333" s="44"/>
      <c r="BP333" s="44">
        <v>22.0</v>
      </c>
      <c r="BQ333" s="44"/>
      <c r="BR333" s="44">
        <v>14.0</v>
      </c>
      <c r="BS333" s="44"/>
      <c r="BT333" s="44">
        <v>30.0</v>
      </c>
      <c r="BU333" s="44"/>
      <c r="BV333" s="44">
        <v>85.0</v>
      </c>
      <c r="BW333" s="44"/>
      <c r="BX333" s="44">
        <v>81.0</v>
      </c>
      <c r="BY333" s="44"/>
      <c r="BZ333" s="44">
        <v>30.0</v>
      </c>
      <c r="CA333" s="44"/>
      <c r="CB333" s="44">
        <v>34.0</v>
      </c>
      <c r="CC333" s="44"/>
      <c r="CD333" s="44">
        <v>12.0</v>
      </c>
      <c r="CE333" s="44"/>
      <c r="CF333" s="44">
        <v>12.0</v>
      </c>
      <c r="CG333" s="44"/>
      <c r="CH333" s="44">
        <v>35.0</v>
      </c>
      <c r="CI333" s="44"/>
      <c r="CJ333" s="44">
        <v>80.0</v>
      </c>
      <c r="CK333" s="44"/>
      <c r="CL333" s="44">
        <v>129.0</v>
      </c>
      <c r="CM333" s="44"/>
      <c r="CN333" s="44">
        <v>93.0</v>
      </c>
      <c r="CO333" s="44"/>
      <c r="CP333" s="44"/>
      <c r="CQ333" s="44">
        <v>114.0</v>
      </c>
    </row>
    <row r="334" ht="15.75" customHeight="1">
      <c r="A334" s="44">
        <v>12054.0</v>
      </c>
      <c r="B334" s="44" t="s">
        <v>500</v>
      </c>
      <c r="C334" s="44" t="s">
        <v>664</v>
      </c>
      <c r="D334" s="44">
        <v>135094.0</v>
      </c>
      <c r="E334" s="44">
        <v>128782.0</v>
      </c>
      <c r="F334" s="44">
        <v>86270.0</v>
      </c>
      <c r="G334" s="44">
        <v>63897.0</v>
      </c>
      <c r="H334" s="44">
        <v>719.0</v>
      </c>
      <c r="I334" s="44">
        <v>961.0</v>
      </c>
      <c r="J334" s="44">
        <v>85551.0</v>
      </c>
      <c r="K334" s="44">
        <v>62936.0</v>
      </c>
      <c r="L334" s="44">
        <v>10733.0</v>
      </c>
      <c r="M334" s="44">
        <v>10390.0</v>
      </c>
      <c r="N334" s="44">
        <v>15230.0</v>
      </c>
      <c r="O334" s="44">
        <v>17115.0</v>
      </c>
      <c r="P334" s="44">
        <v>19813.0</v>
      </c>
      <c r="Q334" s="44">
        <v>8435.0</v>
      </c>
      <c r="R334" s="44">
        <v>12502.0</v>
      </c>
      <c r="S334" s="44">
        <v>14472.0</v>
      </c>
      <c r="T334" s="44">
        <v>9322.0</v>
      </c>
      <c r="U334" s="44">
        <v>4544.0</v>
      </c>
      <c r="V334" s="44"/>
      <c r="W334" s="44"/>
      <c r="X334" s="44">
        <v>3698.0</v>
      </c>
      <c r="Y334" s="44">
        <v>1625.0</v>
      </c>
      <c r="Z334" s="44">
        <v>674.0</v>
      </c>
      <c r="AA334" s="44">
        <v>255.0</v>
      </c>
      <c r="AB334" s="44">
        <v>580.0</v>
      </c>
      <c r="AC334" s="44">
        <v>1694.0</v>
      </c>
      <c r="AD334" s="44">
        <v>1696.0</v>
      </c>
      <c r="AE334" s="44">
        <v>978.0</v>
      </c>
      <c r="AF334" s="44">
        <v>179.0</v>
      </c>
      <c r="AG334" s="44">
        <v>504.0</v>
      </c>
      <c r="AH334" s="44">
        <v>906.0</v>
      </c>
      <c r="AI334" s="44">
        <v>863.0</v>
      </c>
      <c r="AJ334" s="44">
        <v>523.0</v>
      </c>
      <c r="AK334" s="44">
        <v>210.0</v>
      </c>
      <c r="AL334" s="44">
        <v>4229.0</v>
      </c>
      <c r="AM334" s="44">
        <v>908.0</v>
      </c>
      <c r="AN334" s="44">
        <v>140.0</v>
      </c>
      <c r="AO334" s="44">
        <v>202.0</v>
      </c>
      <c r="AP334" s="44">
        <v>54.0</v>
      </c>
      <c r="AQ334" s="44">
        <v>19.0</v>
      </c>
      <c r="AR334" s="44">
        <v>218.0</v>
      </c>
      <c r="AS334" s="44">
        <v>232.0</v>
      </c>
      <c r="AT334" s="44">
        <v>87.0</v>
      </c>
      <c r="AU334" s="44">
        <v>77.0</v>
      </c>
      <c r="AV334" s="44">
        <v>22.0</v>
      </c>
      <c r="AW334" s="44">
        <v>39.0</v>
      </c>
      <c r="AX334" s="44">
        <v>302.0</v>
      </c>
      <c r="AY334" s="44"/>
      <c r="AZ334" s="44">
        <v>226.0</v>
      </c>
      <c r="BA334" s="44"/>
      <c r="BB334" s="44">
        <v>87.0</v>
      </c>
      <c r="BC334" s="44"/>
      <c r="BD334" s="44">
        <v>32.0</v>
      </c>
      <c r="BE334" s="44"/>
      <c r="BF334" s="44">
        <v>181.0</v>
      </c>
      <c r="BG334" s="44"/>
      <c r="BH334" s="44">
        <v>88.0</v>
      </c>
      <c r="BI334" s="44"/>
      <c r="BJ334" s="44">
        <v>681.0</v>
      </c>
      <c r="BK334" s="44"/>
      <c r="BL334" s="44">
        <v>65.0</v>
      </c>
      <c r="BM334" s="44"/>
      <c r="BN334" s="44">
        <v>243.0</v>
      </c>
      <c r="BO334" s="44"/>
      <c r="BP334" s="44">
        <v>55.0</v>
      </c>
      <c r="BQ334" s="44"/>
      <c r="BR334" s="44">
        <v>89.0</v>
      </c>
      <c r="BS334" s="44"/>
      <c r="BT334" s="44">
        <v>111.0</v>
      </c>
      <c r="BU334" s="44"/>
      <c r="BV334" s="44">
        <v>227.0</v>
      </c>
      <c r="BW334" s="44"/>
      <c r="BX334" s="44">
        <v>237.0</v>
      </c>
      <c r="BY334" s="44"/>
      <c r="BZ334" s="44">
        <v>113.0</v>
      </c>
      <c r="CA334" s="44"/>
      <c r="CB334" s="44">
        <v>115.0</v>
      </c>
      <c r="CC334" s="44"/>
      <c r="CD334" s="44">
        <v>58.0</v>
      </c>
      <c r="CE334" s="44"/>
      <c r="CF334" s="44">
        <v>255.0</v>
      </c>
      <c r="CG334" s="44"/>
      <c r="CH334" s="44">
        <v>180.0</v>
      </c>
      <c r="CI334" s="44"/>
      <c r="CJ334" s="44">
        <v>232.0</v>
      </c>
      <c r="CK334" s="44"/>
      <c r="CL334" s="44">
        <v>237.0</v>
      </c>
      <c r="CM334" s="44"/>
      <c r="CN334" s="44">
        <v>1131.0</v>
      </c>
      <c r="CO334" s="44"/>
      <c r="CP334" s="44"/>
      <c r="CQ334" s="44">
        <v>374.0</v>
      </c>
    </row>
    <row r="335" ht="15.75" customHeight="1">
      <c r="A335" s="44">
        <v>12060.0</v>
      </c>
      <c r="B335" s="44" t="s">
        <v>501</v>
      </c>
      <c r="C335" s="44" t="s">
        <v>664</v>
      </c>
      <c r="D335" s="44">
        <v>151574.0</v>
      </c>
      <c r="E335" s="44">
        <v>148233.0</v>
      </c>
      <c r="F335" s="44">
        <v>88868.0</v>
      </c>
      <c r="G335" s="44">
        <v>66884.0</v>
      </c>
      <c r="H335" s="44">
        <v>1434.0</v>
      </c>
      <c r="I335" s="44">
        <v>1571.0</v>
      </c>
      <c r="J335" s="44">
        <v>87434.0</v>
      </c>
      <c r="K335" s="44">
        <v>65313.0</v>
      </c>
      <c r="L335" s="44">
        <v>14420.0</v>
      </c>
      <c r="M335" s="44">
        <v>14546.0</v>
      </c>
      <c r="N335" s="44">
        <v>13267.0</v>
      </c>
      <c r="O335" s="44">
        <v>15976.0</v>
      </c>
      <c r="P335" s="44">
        <v>10792.0</v>
      </c>
      <c r="Q335" s="44">
        <v>4172.0</v>
      </c>
      <c r="R335" s="44">
        <v>13074.0</v>
      </c>
      <c r="S335" s="44">
        <v>16107.0</v>
      </c>
      <c r="T335" s="44">
        <v>17216.0</v>
      </c>
      <c r="U335" s="44">
        <v>5429.0</v>
      </c>
      <c r="V335" s="44"/>
      <c r="W335" s="44"/>
      <c r="X335" s="44">
        <v>3294.0</v>
      </c>
      <c r="Y335" s="44">
        <v>1242.0</v>
      </c>
      <c r="Z335" s="44">
        <v>3528.0</v>
      </c>
      <c r="AA335" s="44">
        <v>830.0</v>
      </c>
      <c r="AB335" s="44">
        <v>467.0</v>
      </c>
      <c r="AC335" s="44">
        <v>1044.0</v>
      </c>
      <c r="AD335" s="44">
        <v>1674.0</v>
      </c>
      <c r="AE335" s="44">
        <v>1205.0</v>
      </c>
      <c r="AF335" s="44">
        <v>508.0</v>
      </c>
      <c r="AG335" s="44">
        <v>1752.0</v>
      </c>
      <c r="AH335" s="44">
        <v>1425.0</v>
      </c>
      <c r="AI335" s="44">
        <v>1152.0</v>
      </c>
      <c r="AJ335" s="44">
        <v>379.0</v>
      </c>
      <c r="AK335" s="44">
        <v>138.0</v>
      </c>
      <c r="AL335" s="44">
        <v>2512.0</v>
      </c>
      <c r="AM335" s="44">
        <v>430.0</v>
      </c>
      <c r="AN335" s="44">
        <v>210.0</v>
      </c>
      <c r="AO335" s="44">
        <v>346.0</v>
      </c>
      <c r="AP335" s="44">
        <v>86.0</v>
      </c>
      <c r="AQ335" s="44">
        <v>43.0</v>
      </c>
      <c r="AR335" s="44">
        <v>267.0</v>
      </c>
      <c r="AS335" s="44">
        <v>256.0</v>
      </c>
      <c r="AT335" s="44">
        <v>42.0</v>
      </c>
      <c r="AU335" s="44">
        <v>74.0</v>
      </c>
      <c r="AV335" s="44">
        <v>27.0</v>
      </c>
      <c r="AW335" s="44">
        <v>44.0</v>
      </c>
      <c r="AX335" s="44">
        <v>365.0</v>
      </c>
      <c r="AY335" s="44"/>
      <c r="AZ335" s="44">
        <v>286.0</v>
      </c>
      <c r="BA335" s="44"/>
      <c r="BB335" s="44">
        <v>79.0</v>
      </c>
      <c r="BC335" s="44"/>
      <c r="BD335" s="44">
        <v>27.0</v>
      </c>
      <c r="BE335" s="44"/>
      <c r="BF335" s="44">
        <v>149.0</v>
      </c>
      <c r="BG335" s="44"/>
      <c r="BH335" s="44">
        <v>91.0</v>
      </c>
      <c r="BI335" s="44"/>
      <c r="BJ335" s="44">
        <v>374.0</v>
      </c>
      <c r="BK335" s="44"/>
      <c r="BL335" s="44">
        <v>68.0</v>
      </c>
      <c r="BM335" s="44"/>
      <c r="BN335" s="44">
        <v>333.0</v>
      </c>
      <c r="BO335" s="44"/>
      <c r="BP335" s="44">
        <v>113.0</v>
      </c>
      <c r="BQ335" s="44"/>
      <c r="BR335" s="44">
        <v>63.0</v>
      </c>
      <c r="BS335" s="44"/>
      <c r="BT335" s="44">
        <v>122.0</v>
      </c>
      <c r="BU335" s="44"/>
      <c r="BV335" s="44">
        <v>234.0</v>
      </c>
      <c r="BW335" s="44"/>
      <c r="BX335" s="44">
        <v>309.0</v>
      </c>
      <c r="BY335" s="44"/>
      <c r="BZ335" s="44">
        <v>86.0</v>
      </c>
      <c r="CA335" s="44"/>
      <c r="CB335" s="44">
        <v>121.0</v>
      </c>
      <c r="CC335" s="44"/>
      <c r="CD335" s="44">
        <v>28.0</v>
      </c>
      <c r="CE335" s="44"/>
      <c r="CF335" s="44">
        <v>136.0</v>
      </c>
      <c r="CG335" s="44"/>
      <c r="CH335" s="44">
        <v>112.0</v>
      </c>
      <c r="CI335" s="44"/>
      <c r="CJ335" s="44">
        <v>342.0</v>
      </c>
      <c r="CK335" s="44"/>
      <c r="CL335" s="44">
        <v>457.0</v>
      </c>
      <c r="CM335" s="44"/>
      <c r="CN335" s="44">
        <v>351.0</v>
      </c>
      <c r="CO335" s="44"/>
      <c r="CP335" s="44"/>
      <c r="CQ335" s="44">
        <v>527.0</v>
      </c>
    </row>
    <row r="336" ht="15.75" customHeight="1">
      <c r="A336" s="44">
        <v>12061.0</v>
      </c>
      <c r="B336" s="44" t="s">
        <v>502</v>
      </c>
      <c r="C336" s="44" t="s">
        <v>664</v>
      </c>
      <c r="D336" s="44">
        <v>136836.0</v>
      </c>
      <c r="E336" s="44">
        <v>134573.0</v>
      </c>
      <c r="F336" s="44">
        <v>86332.0</v>
      </c>
      <c r="G336" s="44">
        <v>68953.0</v>
      </c>
      <c r="H336" s="44">
        <v>1639.0</v>
      </c>
      <c r="I336" s="44">
        <v>2069.0</v>
      </c>
      <c r="J336" s="44">
        <v>84693.0</v>
      </c>
      <c r="K336" s="44">
        <v>66884.0</v>
      </c>
      <c r="L336" s="44">
        <v>15148.0</v>
      </c>
      <c r="M336" s="44">
        <v>16749.0</v>
      </c>
      <c r="N336" s="44">
        <v>14191.0</v>
      </c>
      <c r="O336" s="44">
        <v>17766.0</v>
      </c>
      <c r="P336" s="44">
        <v>10181.0</v>
      </c>
      <c r="Q336" s="44">
        <v>3693.0</v>
      </c>
      <c r="R336" s="44">
        <v>9904.0</v>
      </c>
      <c r="S336" s="44">
        <v>12660.0</v>
      </c>
      <c r="T336" s="44">
        <v>17545.0</v>
      </c>
      <c r="U336" s="44">
        <v>6041.0</v>
      </c>
      <c r="V336" s="44"/>
      <c r="W336" s="44"/>
      <c r="X336" s="44">
        <v>3731.0</v>
      </c>
      <c r="Y336" s="44">
        <v>1503.0</v>
      </c>
      <c r="Z336" s="44">
        <v>1775.0</v>
      </c>
      <c r="AA336" s="44">
        <v>719.0</v>
      </c>
      <c r="AB336" s="44">
        <v>482.0</v>
      </c>
      <c r="AC336" s="44">
        <v>1187.0</v>
      </c>
      <c r="AD336" s="44">
        <v>1787.0</v>
      </c>
      <c r="AE336" s="44">
        <v>1176.0</v>
      </c>
      <c r="AF336" s="44">
        <v>696.0</v>
      </c>
      <c r="AG336" s="44">
        <v>2009.0</v>
      </c>
      <c r="AH336" s="44">
        <v>1747.0</v>
      </c>
      <c r="AI336" s="44">
        <v>1449.0</v>
      </c>
      <c r="AJ336" s="44">
        <v>396.0</v>
      </c>
      <c r="AK336" s="44">
        <v>124.0</v>
      </c>
      <c r="AL336" s="44">
        <v>1926.0</v>
      </c>
      <c r="AM336" s="44">
        <v>446.0</v>
      </c>
      <c r="AN336" s="44">
        <v>261.0</v>
      </c>
      <c r="AO336" s="44">
        <v>288.0</v>
      </c>
      <c r="AP336" s="44">
        <v>141.0</v>
      </c>
      <c r="AQ336" s="44">
        <v>36.0</v>
      </c>
      <c r="AR336" s="44">
        <v>208.0</v>
      </c>
      <c r="AS336" s="44">
        <v>255.0</v>
      </c>
      <c r="AT336" s="44">
        <v>79.0</v>
      </c>
      <c r="AU336" s="44">
        <v>73.0</v>
      </c>
      <c r="AV336" s="44">
        <v>23.0</v>
      </c>
      <c r="AW336" s="44">
        <v>36.0</v>
      </c>
      <c r="AX336" s="44">
        <v>486.0</v>
      </c>
      <c r="AY336" s="44"/>
      <c r="AZ336" s="44">
        <v>317.0</v>
      </c>
      <c r="BA336" s="44"/>
      <c r="BB336" s="44">
        <v>79.0</v>
      </c>
      <c r="BC336" s="44"/>
      <c r="BD336" s="44">
        <v>65.0</v>
      </c>
      <c r="BE336" s="44"/>
      <c r="BF336" s="44">
        <v>152.0</v>
      </c>
      <c r="BG336" s="44"/>
      <c r="BH336" s="44">
        <v>85.0</v>
      </c>
      <c r="BI336" s="44"/>
      <c r="BJ336" s="44">
        <v>313.0</v>
      </c>
      <c r="BK336" s="44"/>
      <c r="BL336" s="44">
        <v>48.0</v>
      </c>
      <c r="BM336" s="44"/>
      <c r="BN336" s="44">
        <v>392.0</v>
      </c>
      <c r="BO336" s="44"/>
      <c r="BP336" s="44">
        <v>111.0</v>
      </c>
      <c r="BQ336" s="44"/>
      <c r="BR336" s="44">
        <v>77.0</v>
      </c>
      <c r="BS336" s="44"/>
      <c r="BT336" s="44">
        <v>122.0</v>
      </c>
      <c r="BU336" s="44"/>
      <c r="BV336" s="44">
        <v>222.0</v>
      </c>
      <c r="BW336" s="44"/>
      <c r="BX336" s="44">
        <v>324.0</v>
      </c>
      <c r="BY336" s="44"/>
      <c r="BZ336" s="44">
        <v>123.0</v>
      </c>
      <c r="CA336" s="44"/>
      <c r="CB336" s="44">
        <v>136.0</v>
      </c>
      <c r="CC336" s="44"/>
      <c r="CD336" s="44">
        <v>49.0</v>
      </c>
      <c r="CE336" s="44"/>
      <c r="CF336" s="44">
        <v>73.0</v>
      </c>
      <c r="CG336" s="44"/>
      <c r="CH336" s="44">
        <v>150.0</v>
      </c>
      <c r="CI336" s="44"/>
      <c r="CJ336" s="44">
        <v>362.0</v>
      </c>
      <c r="CK336" s="44"/>
      <c r="CL336" s="44">
        <v>414.0</v>
      </c>
      <c r="CM336" s="44"/>
      <c r="CN336" s="44">
        <v>372.0</v>
      </c>
      <c r="CO336" s="44"/>
      <c r="CP336" s="44"/>
      <c r="CQ336" s="44">
        <v>674.0</v>
      </c>
    </row>
    <row r="337" ht="15.75" customHeight="1">
      <c r="A337" s="44">
        <v>12062.0</v>
      </c>
      <c r="B337" s="44" t="s">
        <v>503</v>
      </c>
      <c r="C337" s="44" t="s">
        <v>664</v>
      </c>
      <c r="D337" s="44">
        <v>86352.0</v>
      </c>
      <c r="E337" s="44">
        <v>91556.0</v>
      </c>
      <c r="F337" s="44">
        <v>51949.0</v>
      </c>
      <c r="G337" s="44">
        <v>46495.0</v>
      </c>
      <c r="H337" s="44">
        <v>1212.0</v>
      </c>
      <c r="I337" s="44">
        <v>1957.0</v>
      </c>
      <c r="J337" s="44">
        <v>50737.0</v>
      </c>
      <c r="K337" s="44">
        <v>44538.0</v>
      </c>
      <c r="L337" s="44">
        <v>11455.0</v>
      </c>
      <c r="M337" s="44">
        <v>14802.0</v>
      </c>
      <c r="N337" s="44">
        <v>8034.0</v>
      </c>
      <c r="O337" s="44">
        <v>10282.0</v>
      </c>
      <c r="P337" s="44">
        <v>3083.0</v>
      </c>
      <c r="Q337" s="44">
        <v>1366.0</v>
      </c>
      <c r="R337" s="44">
        <v>5230.0</v>
      </c>
      <c r="S337" s="44">
        <v>7616.0</v>
      </c>
      <c r="T337" s="44">
        <v>12538.0</v>
      </c>
      <c r="U337" s="44">
        <v>3226.0</v>
      </c>
      <c r="V337" s="44"/>
      <c r="W337" s="44"/>
      <c r="X337" s="44">
        <v>2322.0</v>
      </c>
      <c r="Y337" s="44">
        <v>971.0</v>
      </c>
      <c r="Z337" s="44">
        <v>1282.0</v>
      </c>
      <c r="AA337" s="44">
        <v>618.0</v>
      </c>
      <c r="AB337" s="44">
        <v>254.0</v>
      </c>
      <c r="AC337" s="44">
        <v>658.0</v>
      </c>
      <c r="AD337" s="44">
        <v>909.0</v>
      </c>
      <c r="AE337" s="44">
        <v>869.0</v>
      </c>
      <c r="AF337" s="44">
        <v>562.0</v>
      </c>
      <c r="AG337" s="44">
        <v>1523.0</v>
      </c>
      <c r="AH337" s="44">
        <v>1306.0</v>
      </c>
      <c r="AI337" s="44">
        <v>1288.0</v>
      </c>
      <c r="AJ337" s="44">
        <v>149.0</v>
      </c>
      <c r="AK337" s="44">
        <v>59.0</v>
      </c>
      <c r="AL337" s="44">
        <v>750.0</v>
      </c>
      <c r="AM337" s="44">
        <v>262.0</v>
      </c>
      <c r="AN337" s="44">
        <v>171.0</v>
      </c>
      <c r="AO337" s="44">
        <v>221.0</v>
      </c>
      <c r="AP337" s="44">
        <v>74.0</v>
      </c>
      <c r="AQ337" s="44">
        <v>17.0</v>
      </c>
      <c r="AR337" s="44">
        <v>82.0</v>
      </c>
      <c r="AS337" s="44">
        <v>95.0</v>
      </c>
      <c r="AT337" s="44">
        <v>44.0</v>
      </c>
      <c r="AU337" s="44">
        <v>71.0</v>
      </c>
      <c r="AV337" s="44">
        <v>13.0</v>
      </c>
      <c r="AW337" s="44">
        <v>34.0</v>
      </c>
      <c r="AX337" s="44">
        <v>291.0</v>
      </c>
      <c r="AY337" s="44"/>
      <c r="AZ337" s="44">
        <v>206.0</v>
      </c>
      <c r="BA337" s="44"/>
      <c r="BB337" s="44">
        <v>70.0</v>
      </c>
      <c r="BC337" s="44"/>
      <c r="BD337" s="44">
        <v>21.0</v>
      </c>
      <c r="BE337" s="44"/>
      <c r="BF337" s="44">
        <v>100.0</v>
      </c>
      <c r="BG337" s="44"/>
      <c r="BH337" s="44">
        <v>48.0</v>
      </c>
      <c r="BI337" s="44"/>
      <c r="BJ337" s="44">
        <v>91.0</v>
      </c>
      <c r="BK337" s="44"/>
      <c r="BL337" s="44">
        <v>38.0</v>
      </c>
      <c r="BM337" s="44"/>
      <c r="BN337" s="44">
        <v>176.0</v>
      </c>
      <c r="BO337" s="44"/>
      <c r="BP337" s="44">
        <v>75.0</v>
      </c>
      <c r="BQ337" s="44"/>
      <c r="BR337" s="44">
        <v>66.0</v>
      </c>
      <c r="BS337" s="44"/>
      <c r="BT337" s="44">
        <v>104.0</v>
      </c>
      <c r="BU337" s="44"/>
      <c r="BV337" s="44">
        <v>160.0</v>
      </c>
      <c r="BW337" s="44"/>
      <c r="BX337" s="44">
        <v>126.0</v>
      </c>
      <c r="BY337" s="44"/>
      <c r="BZ337" s="44">
        <v>57.0</v>
      </c>
      <c r="CA337" s="44"/>
      <c r="CB337" s="44">
        <v>87.0</v>
      </c>
      <c r="CC337" s="44"/>
      <c r="CD337" s="44">
        <v>17.0</v>
      </c>
      <c r="CE337" s="44"/>
      <c r="CF337" s="44">
        <v>24.0</v>
      </c>
      <c r="CG337" s="44"/>
      <c r="CH337" s="44">
        <v>46.0</v>
      </c>
      <c r="CI337" s="44"/>
      <c r="CJ337" s="44">
        <v>190.0</v>
      </c>
      <c r="CK337" s="44"/>
      <c r="CL337" s="44">
        <v>300.0</v>
      </c>
      <c r="CM337" s="44"/>
      <c r="CN337" s="44">
        <v>186.0</v>
      </c>
      <c r="CO337" s="44"/>
      <c r="CP337" s="44"/>
      <c r="CQ337" s="44">
        <v>560.0</v>
      </c>
    </row>
    <row r="338" ht="15.75" customHeight="1">
      <c r="A338" s="44">
        <v>12063.0</v>
      </c>
      <c r="B338" s="44" t="s">
        <v>504</v>
      </c>
      <c r="C338" s="44" t="s">
        <v>664</v>
      </c>
      <c r="D338" s="44">
        <v>131243.0</v>
      </c>
      <c r="E338" s="44">
        <v>127809.0</v>
      </c>
      <c r="F338" s="44">
        <v>78129.0</v>
      </c>
      <c r="G338" s="44">
        <v>58800.0</v>
      </c>
      <c r="H338" s="44">
        <v>1091.0</v>
      </c>
      <c r="I338" s="44">
        <v>1333.0</v>
      </c>
      <c r="J338" s="44">
        <v>77038.0</v>
      </c>
      <c r="K338" s="44">
        <v>57467.0</v>
      </c>
      <c r="L338" s="44">
        <v>15158.0</v>
      </c>
      <c r="M338" s="44">
        <v>14679.0</v>
      </c>
      <c r="N338" s="44">
        <v>13531.0</v>
      </c>
      <c r="O338" s="44">
        <v>16082.0</v>
      </c>
      <c r="P338" s="44">
        <v>11786.0</v>
      </c>
      <c r="Q338" s="44">
        <v>4235.0</v>
      </c>
      <c r="R338" s="44">
        <v>7643.0</v>
      </c>
      <c r="S338" s="44">
        <v>9253.0</v>
      </c>
      <c r="T338" s="44">
        <v>13798.0</v>
      </c>
      <c r="U338" s="44">
        <v>5424.0</v>
      </c>
      <c r="V338" s="44"/>
      <c r="W338" s="44"/>
      <c r="X338" s="44">
        <v>3629.0</v>
      </c>
      <c r="Y338" s="44">
        <v>1432.0</v>
      </c>
      <c r="Z338" s="44">
        <v>1519.0</v>
      </c>
      <c r="AA338" s="44">
        <v>357.0</v>
      </c>
      <c r="AB338" s="44">
        <v>422.0</v>
      </c>
      <c r="AC338" s="44">
        <v>1070.0</v>
      </c>
      <c r="AD338" s="44">
        <v>1597.0</v>
      </c>
      <c r="AE338" s="44">
        <v>1005.0</v>
      </c>
      <c r="AF338" s="44">
        <v>600.0</v>
      </c>
      <c r="AG338" s="44">
        <v>1589.0</v>
      </c>
      <c r="AH338" s="44">
        <v>1334.0</v>
      </c>
      <c r="AI338" s="44">
        <v>1038.0</v>
      </c>
      <c r="AJ338" s="44">
        <v>350.0</v>
      </c>
      <c r="AK338" s="44">
        <v>97.0</v>
      </c>
      <c r="AL338" s="44">
        <v>1698.0</v>
      </c>
      <c r="AM338" s="44">
        <v>352.0</v>
      </c>
      <c r="AN338" s="44">
        <v>166.0</v>
      </c>
      <c r="AO338" s="44">
        <v>211.0</v>
      </c>
      <c r="AP338" s="44">
        <v>103.0</v>
      </c>
      <c r="AQ338" s="44">
        <v>30.0</v>
      </c>
      <c r="AR338" s="44">
        <v>70.0</v>
      </c>
      <c r="AS338" s="44">
        <v>76.0</v>
      </c>
      <c r="AT338" s="44">
        <v>66.0</v>
      </c>
      <c r="AU338" s="44">
        <v>57.0</v>
      </c>
      <c r="AV338" s="44">
        <v>15.0</v>
      </c>
      <c r="AW338" s="44">
        <v>35.0</v>
      </c>
      <c r="AX338" s="44">
        <v>482.0</v>
      </c>
      <c r="AY338" s="44"/>
      <c r="AZ338" s="44">
        <v>280.0</v>
      </c>
      <c r="BA338" s="44"/>
      <c r="BB338" s="44">
        <v>73.0</v>
      </c>
      <c r="BC338" s="44"/>
      <c r="BD338" s="44">
        <v>50.0</v>
      </c>
      <c r="BE338" s="44"/>
      <c r="BF338" s="44">
        <v>112.0</v>
      </c>
      <c r="BG338" s="44"/>
      <c r="BH338" s="44">
        <v>57.0</v>
      </c>
      <c r="BI338" s="44"/>
      <c r="BJ338" s="44">
        <v>210.0</v>
      </c>
      <c r="BK338" s="44"/>
      <c r="BL338" s="44">
        <v>39.0</v>
      </c>
      <c r="BM338" s="44"/>
      <c r="BN338" s="44">
        <v>313.0</v>
      </c>
      <c r="BO338" s="44"/>
      <c r="BP338" s="44">
        <v>65.0</v>
      </c>
      <c r="BQ338" s="44"/>
      <c r="BR338" s="44">
        <v>59.0</v>
      </c>
      <c r="BS338" s="44"/>
      <c r="BT338" s="44">
        <v>121.0</v>
      </c>
      <c r="BU338" s="44"/>
      <c r="BV338" s="44">
        <v>167.0</v>
      </c>
      <c r="BW338" s="44"/>
      <c r="BX338" s="44">
        <v>247.0</v>
      </c>
      <c r="BY338" s="44"/>
      <c r="BZ338" s="44">
        <v>83.0</v>
      </c>
      <c r="CA338" s="44"/>
      <c r="CB338" s="44">
        <v>89.0</v>
      </c>
      <c r="CC338" s="44"/>
      <c r="CD338" s="44">
        <v>31.0</v>
      </c>
      <c r="CE338" s="44"/>
      <c r="CF338" s="44">
        <v>59.0</v>
      </c>
      <c r="CG338" s="44"/>
      <c r="CH338" s="44">
        <v>122.0</v>
      </c>
      <c r="CI338" s="44"/>
      <c r="CJ338" s="44">
        <v>253.0</v>
      </c>
      <c r="CK338" s="44"/>
      <c r="CL338" s="44">
        <v>282.0</v>
      </c>
      <c r="CM338" s="44"/>
      <c r="CN338" s="44">
        <v>359.0</v>
      </c>
      <c r="CO338" s="44"/>
      <c r="CP338" s="44"/>
      <c r="CQ338" s="44">
        <v>445.0</v>
      </c>
    </row>
    <row r="339" ht="15.75" customHeight="1">
      <c r="A339" s="44">
        <v>12064.0</v>
      </c>
      <c r="B339" s="44" t="s">
        <v>505</v>
      </c>
      <c r="C339" s="44" t="s">
        <v>664</v>
      </c>
      <c r="D339" s="44">
        <v>159898.0</v>
      </c>
      <c r="E339" s="44">
        <v>158572.0</v>
      </c>
      <c r="F339" s="44">
        <v>95162.0</v>
      </c>
      <c r="G339" s="44">
        <v>72311.0</v>
      </c>
      <c r="H339" s="44">
        <v>1653.0</v>
      </c>
      <c r="I339" s="44">
        <v>2075.0</v>
      </c>
      <c r="J339" s="44">
        <v>93509.0</v>
      </c>
      <c r="K339" s="44">
        <v>70236.0</v>
      </c>
      <c r="L339" s="44">
        <v>15116.0</v>
      </c>
      <c r="M339" s="44">
        <v>15774.0</v>
      </c>
      <c r="N339" s="44">
        <v>14538.0</v>
      </c>
      <c r="O339" s="44">
        <v>17936.0</v>
      </c>
      <c r="P339" s="44">
        <v>10237.0</v>
      </c>
      <c r="Q339" s="44">
        <v>3627.0</v>
      </c>
      <c r="R339" s="44">
        <v>14383.0</v>
      </c>
      <c r="S339" s="44">
        <v>16793.0</v>
      </c>
      <c r="T339" s="44">
        <v>19763.0</v>
      </c>
      <c r="U339" s="44">
        <v>6227.0</v>
      </c>
      <c r="V339" s="44"/>
      <c r="W339" s="44"/>
      <c r="X339" s="44">
        <v>4129.0</v>
      </c>
      <c r="Y339" s="44">
        <v>1318.0</v>
      </c>
      <c r="Z339" s="44">
        <v>1903.0</v>
      </c>
      <c r="AA339" s="44">
        <v>553.0</v>
      </c>
      <c r="AB339" s="44">
        <v>446.0</v>
      </c>
      <c r="AC339" s="44">
        <v>1171.0</v>
      </c>
      <c r="AD339" s="44">
        <v>1922.0</v>
      </c>
      <c r="AE339" s="44">
        <v>1346.0</v>
      </c>
      <c r="AF339" s="44">
        <v>548.0</v>
      </c>
      <c r="AG339" s="44">
        <v>1855.0</v>
      </c>
      <c r="AH339" s="44">
        <v>1937.0</v>
      </c>
      <c r="AI339" s="44">
        <v>1607.0</v>
      </c>
      <c r="AJ339" s="44">
        <v>423.0</v>
      </c>
      <c r="AK339" s="44">
        <v>165.0</v>
      </c>
      <c r="AL339" s="44">
        <v>2318.0</v>
      </c>
      <c r="AM339" s="44">
        <v>469.0</v>
      </c>
      <c r="AN339" s="44">
        <v>270.0</v>
      </c>
      <c r="AO339" s="44">
        <v>371.0</v>
      </c>
      <c r="AP339" s="44">
        <v>127.0</v>
      </c>
      <c r="AQ339" s="44">
        <v>48.0</v>
      </c>
      <c r="AR339" s="44">
        <v>266.0</v>
      </c>
      <c r="AS339" s="44">
        <v>264.0</v>
      </c>
      <c r="AT339" s="44">
        <v>70.0</v>
      </c>
      <c r="AU339" s="44">
        <v>74.0</v>
      </c>
      <c r="AV339" s="44">
        <v>21.0</v>
      </c>
      <c r="AW339" s="44">
        <v>54.0</v>
      </c>
      <c r="AX339" s="44">
        <v>538.0</v>
      </c>
      <c r="AY339" s="44"/>
      <c r="AZ339" s="44">
        <v>304.0</v>
      </c>
      <c r="BA339" s="44"/>
      <c r="BB339" s="44">
        <v>78.0</v>
      </c>
      <c r="BC339" s="44"/>
      <c r="BD339" s="44">
        <v>22.0</v>
      </c>
      <c r="BE339" s="44"/>
      <c r="BF339" s="44">
        <v>199.0</v>
      </c>
      <c r="BG339" s="44"/>
      <c r="BH339" s="44">
        <v>116.0</v>
      </c>
      <c r="BI339" s="44"/>
      <c r="BJ339" s="44">
        <v>348.0</v>
      </c>
      <c r="BK339" s="44"/>
      <c r="BL339" s="44">
        <v>77.0</v>
      </c>
      <c r="BM339" s="44"/>
      <c r="BN339" s="44">
        <v>435.0</v>
      </c>
      <c r="BO339" s="44"/>
      <c r="BP339" s="44">
        <v>108.0</v>
      </c>
      <c r="BQ339" s="44"/>
      <c r="BR339" s="44">
        <v>71.0</v>
      </c>
      <c r="BS339" s="44"/>
      <c r="BT339" s="44">
        <v>151.0</v>
      </c>
      <c r="BU339" s="44"/>
      <c r="BV339" s="44">
        <v>293.0</v>
      </c>
      <c r="BW339" s="44"/>
      <c r="BX339" s="44">
        <v>425.0</v>
      </c>
      <c r="BY339" s="44"/>
      <c r="BZ339" s="44">
        <v>139.0</v>
      </c>
      <c r="CA339" s="44"/>
      <c r="CB339" s="44">
        <v>163.0</v>
      </c>
      <c r="CC339" s="44"/>
      <c r="CD339" s="44">
        <v>28.0</v>
      </c>
      <c r="CE339" s="44"/>
      <c r="CF339" s="44">
        <v>102.0</v>
      </c>
      <c r="CG339" s="44"/>
      <c r="CH339" s="44">
        <v>128.0</v>
      </c>
      <c r="CI339" s="44"/>
      <c r="CJ339" s="44">
        <v>455.0</v>
      </c>
      <c r="CK339" s="44"/>
      <c r="CL339" s="44">
        <v>536.0</v>
      </c>
      <c r="CM339" s="44"/>
      <c r="CN339" s="44">
        <v>376.0</v>
      </c>
      <c r="CO339" s="44"/>
      <c r="CP339" s="44"/>
      <c r="CQ339" s="44">
        <v>584.0</v>
      </c>
    </row>
    <row r="340" ht="15.75" customHeight="1">
      <c r="A340" s="44">
        <v>12065.0</v>
      </c>
      <c r="B340" s="44" t="s">
        <v>506</v>
      </c>
      <c r="C340" s="44" t="s">
        <v>664</v>
      </c>
      <c r="D340" s="44">
        <v>172533.0</v>
      </c>
      <c r="E340" s="44">
        <v>169019.0</v>
      </c>
      <c r="F340" s="44">
        <v>105536.0</v>
      </c>
      <c r="G340" s="44">
        <v>79699.0</v>
      </c>
      <c r="H340" s="44">
        <v>1600.0</v>
      </c>
      <c r="I340" s="44">
        <v>1768.0</v>
      </c>
      <c r="J340" s="44">
        <v>103936.0</v>
      </c>
      <c r="K340" s="44">
        <v>77931.0</v>
      </c>
      <c r="L340" s="44">
        <v>19391.0</v>
      </c>
      <c r="M340" s="44">
        <v>19622.0</v>
      </c>
      <c r="N340" s="44">
        <v>18401.0</v>
      </c>
      <c r="O340" s="44">
        <v>22374.0</v>
      </c>
      <c r="P340" s="44">
        <v>14385.0</v>
      </c>
      <c r="Q340" s="44">
        <v>5061.0</v>
      </c>
      <c r="R340" s="44">
        <v>11380.0</v>
      </c>
      <c r="S340" s="44">
        <v>13123.0</v>
      </c>
      <c r="T340" s="44">
        <v>19441.0</v>
      </c>
      <c r="U340" s="44">
        <v>7233.0</v>
      </c>
      <c r="V340" s="44"/>
      <c r="W340" s="44"/>
      <c r="X340" s="44">
        <v>4722.0</v>
      </c>
      <c r="Y340" s="44">
        <v>1716.0</v>
      </c>
      <c r="Z340" s="44">
        <v>1995.0</v>
      </c>
      <c r="AA340" s="44">
        <v>607.0</v>
      </c>
      <c r="AB340" s="44">
        <v>696.0</v>
      </c>
      <c r="AC340" s="44">
        <v>1415.0</v>
      </c>
      <c r="AD340" s="44">
        <v>2256.0</v>
      </c>
      <c r="AE340" s="44">
        <v>1488.0</v>
      </c>
      <c r="AF340" s="44">
        <v>882.0</v>
      </c>
      <c r="AG340" s="44">
        <v>2020.0</v>
      </c>
      <c r="AH340" s="44">
        <v>1799.0</v>
      </c>
      <c r="AI340" s="44">
        <v>1392.0</v>
      </c>
      <c r="AJ340" s="44">
        <v>483.0</v>
      </c>
      <c r="AK340" s="44">
        <v>157.0</v>
      </c>
      <c r="AL340" s="44">
        <v>2484.0</v>
      </c>
      <c r="AM340" s="44">
        <v>516.0</v>
      </c>
      <c r="AN340" s="44">
        <v>254.0</v>
      </c>
      <c r="AO340" s="44">
        <v>313.0</v>
      </c>
      <c r="AP340" s="44">
        <v>97.0</v>
      </c>
      <c r="AQ340" s="44">
        <v>32.0</v>
      </c>
      <c r="AR340" s="44">
        <v>142.0</v>
      </c>
      <c r="AS340" s="44">
        <v>135.0</v>
      </c>
      <c r="AT340" s="44">
        <v>51.0</v>
      </c>
      <c r="AU340" s="44">
        <v>62.0</v>
      </c>
      <c r="AV340" s="44">
        <v>22.0</v>
      </c>
      <c r="AW340" s="44">
        <v>41.0</v>
      </c>
      <c r="AX340" s="44">
        <v>613.0</v>
      </c>
      <c r="AY340" s="44"/>
      <c r="AZ340" s="44">
        <v>371.0</v>
      </c>
      <c r="BA340" s="44"/>
      <c r="BB340" s="44">
        <v>183.0</v>
      </c>
      <c r="BC340" s="44"/>
      <c r="BD340" s="44">
        <v>44.0</v>
      </c>
      <c r="BE340" s="44"/>
      <c r="BF340" s="44">
        <v>185.0</v>
      </c>
      <c r="BG340" s="44"/>
      <c r="BH340" s="44">
        <v>81.0</v>
      </c>
      <c r="BI340" s="44"/>
      <c r="BJ340" s="44">
        <v>322.0</v>
      </c>
      <c r="BK340" s="44"/>
      <c r="BL340" s="44">
        <v>78.0</v>
      </c>
      <c r="BM340" s="44"/>
      <c r="BN340" s="44">
        <v>452.0</v>
      </c>
      <c r="BO340" s="44"/>
      <c r="BP340" s="44">
        <v>99.0</v>
      </c>
      <c r="BQ340" s="44"/>
      <c r="BR340" s="44">
        <v>78.0</v>
      </c>
      <c r="BS340" s="44"/>
      <c r="BT340" s="44">
        <v>137.0</v>
      </c>
      <c r="BU340" s="44"/>
      <c r="BV340" s="44">
        <v>246.0</v>
      </c>
      <c r="BW340" s="44"/>
      <c r="BX340" s="44">
        <v>345.0</v>
      </c>
      <c r="BY340" s="44"/>
      <c r="BZ340" s="44">
        <v>115.0</v>
      </c>
      <c r="CA340" s="44"/>
      <c r="CB340" s="44">
        <v>133.0</v>
      </c>
      <c r="CC340" s="44"/>
      <c r="CD340" s="44">
        <v>40.0</v>
      </c>
      <c r="CE340" s="44"/>
      <c r="CF340" s="44">
        <v>92.0</v>
      </c>
      <c r="CG340" s="44"/>
      <c r="CH340" s="44">
        <v>148.0</v>
      </c>
      <c r="CI340" s="44"/>
      <c r="CJ340" s="44">
        <v>412.0</v>
      </c>
      <c r="CK340" s="44"/>
      <c r="CL340" s="44">
        <v>375.0</v>
      </c>
      <c r="CM340" s="44"/>
      <c r="CN340" s="44">
        <v>506.0</v>
      </c>
      <c r="CO340" s="44"/>
      <c r="CP340" s="44"/>
      <c r="CQ340" s="44">
        <v>624.0</v>
      </c>
    </row>
    <row r="341" ht="15.75" customHeight="1">
      <c r="A341" s="44">
        <v>12066.0</v>
      </c>
      <c r="B341" s="44" t="s">
        <v>507</v>
      </c>
      <c r="C341" s="44" t="s">
        <v>664</v>
      </c>
      <c r="D341" s="44">
        <v>92588.0</v>
      </c>
      <c r="E341" s="44">
        <v>98281.0</v>
      </c>
      <c r="F341" s="44">
        <v>52558.0</v>
      </c>
      <c r="G341" s="44">
        <v>45553.0</v>
      </c>
      <c r="H341" s="44">
        <v>1167.0</v>
      </c>
      <c r="I341" s="44">
        <v>1546.0</v>
      </c>
      <c r="J341" s="44">
        <v>51391.0</v>
      </c>
      <c r="K341" s="44">
        <v>44007.0</v>
      </c>
      <c r="L341" s="44">
        <v>9840.0</v>
      </c>
      <c r="M341" s="44">
        <v>12553.0</v>
      </c>
      <c r="N341" s="44">
        <v>8918.0</v>
      </c>
      <c r="O341" s="44">
        <v>11100.0</v>
      </c>
      <c r="P341" s="44">
        <v>2951.0</v>
      </c>
      <c r="Q341" s="44">
        <v>1479.0</v>
      </c>
      <c r="R341" s="44">
        <v>5932.0</v>
      </c>
      <c r="S341" s="44">
        <v>8435.0</v>
      </c>
      <c r="T341" s="44">
        <v>13596.0</v>
      </c>
      <c r="U341" s="44">
        <v>3622.0</v>
      </c>
      <c r="V341" s="44"/>
      <c r="W341" s="44"/>
      <c r="X341" s="44">
        <v>2194.0</v>
      </c>
      <c r="Y341" s="44">
        <v>783.0</v>
      </c>
      <c r="Z341" s="44">
        <v>1148.0</v>
      </c>
      <c r="AA341" s="44">
        <v>521.0</v>
      </c>
      <c r="AB341" s="44">
        <v>262.0</v>
      </c>
      <c r="AC341" s="44">
        <v>601.0</v>
      </c>
      <c r="AD341" s="44">
        <v>869.0</v>
      </c>
      <c r="AE341" s="44">
        <v>726.0</v>
      </c>
      <c r="AF341" s="44">
        <v>609.0</v>
      </c>
      <c r="AG341" s="44">
        <v>1858.0</v>
      </c>
      <c r="AH341" s="44">
        <v>1132.0</v>
      </c>
      <c r="AI341" s="44">
        <v>1076.0</v>
      </c>
      <c r="AJ341" s="44">
        <v>178.0</v>
      </c>
      <c r="AK341" s="44">
        <v>61.0</v>
      </c>
      <c r="AL341" s="44">
        <v>912.0</v>
      </c>
      <c r="AM341" s="44">
        <v>303.0</v>
      </c>
      <c r="AN341" s="44">
        <v>190.0</v>
      </c>
      <c r="AO341" s="44">
        <v>233.0</v>
      </c>
      <c r="AP341" s="44">
        <v>86.0</v>
      </c>
      <c r="AQ341" s="44">
        <v>32.0</v>
      </c>
      <c r="AR341" s="44">
        <v>54.0</v>
      </c>
      <c r="AS341" s="44">
        <v>58.0</v>
      </c>
      <c r="AT341" s="44">
        <v>59.0</v>
      </c>
      <c r="AU341" s="44">
        <v>57.0</v>
      </c>
      <c r="AV341" s="44">
        <v>20.0</v>
      </c>
      <c r="AW341" s="44">
        <v>37.0</v>
      </c>
      <c r="AX341" s="44">
        <v>229.0</v>
      </c>
      <c r="AY341" s="44"/>
      <c r="AZ341" s="44">
        <v>203.0</v>
      </c>
      <c r="BA341" s="44"/>
      <c r="BB341" s="44">
        <v>51.0</v>
      </c>
      <c r="BC341" s="44"/>
      <c r="BD341" s="44">
        <v>19.0</v>
      </c>
      <c r="BE341" s="44"/>
      <c r="BF341" s="44">
        <v>101.0</v>
      </c>
      <c r="BG341" s="44"/>
      <c r="BH341" s="44">
        <v>58.0</v>
      </c>
      <c r="BI341" s="44"/>
      <c r="BJ341" s="44">
        <v>97.0</v>
      </c>
      <c r="BK341" s="44"/>
      <c r="BL341" s="44">
        <v>28.0</v>
      </c>
      <c r="BM341" s="44"/>
      <c r="BN341" s="44">
        <v>179.0</v>
      </c>
      <c r="BO341" s="44"/>
      <c r="BP341" s="44">
        <v>93.0</v>
      </c>
      <c r="BQ341" s="44"/>
      <c r="BR341" s="44">
        <v>27.0</v>
      </c>
      <c r="BS341" s="44"/>
      <c r="BT341" s="44">
        <v>90.0</v>
      </c>
      <c r="BU341" s="44"/>
      <c r="BV341" s="44">
        <v>178.0</v>
      </c>
      <c r="BW341" s="44"/>
      <c r="BX341" s="44">
        <v>159.0</v>
      </c>
      <c r="BY341" s="44"/>
      <c r="BZ341" s="44">
        <v>45.0</v>
      </c>
      <c r="CA341" s="44"/>
      <c r="CB341" s="44">
        <v>83.0</v>
      </c>
      <c r="CC341" s="44"/>
      <c r="CD341" s="44">
        <v>15.0</v>
      </c>
      <c r="CE341" s="44"/>
      <c r="CF341" s="44">
        <v>31.0</v>
      </c>
      <c r="CG341" s="44"/>
      <c r="CH341" s="44">
        <v>68.0</v>
      </c>
      <c r="CI341" s="44"/>
      <c r="CJ341" s="44">
        <v>209.0</v>
      </c>
      <c r="CK341" s="44"/>
      <c r="CL341" s="44">
        <v>318.0</v>
      </c>
      <c r="CM341" s="44"/>
      <c r="CN341" s="44">
        <v>160.0</v>
      </c>
      <c r="CO341" s="44"/>
      <c r="CP341" s="44"/>
      <c r="CQ341" s="44">
        <v>472.0</v>
      </c>
    </row>
    <row r="342" ht="15.75" customHeight="1">
      <c r="A342" s="44">
        <v>12067.0</v>
      </c>
      <c r="B342" s="44" t="s">
        <v>508</v>
      </c>
      <c r="C342" s="44" t="s">
        <v>664</v>
      </c>
      <c r="D342" s="44">
        <v>148367.0</v>
      </c>
      <c r="E342" s="44">
        <v>150759.0</v>
      </c>
      <c r="F342" s="44">
        <v>87721.0</v>
      </c>
      <c r="G342" s="44">
        <v>74071.0</v>
      </c>
      <c r="H342" s="44">
        <v>1583.0</v>
      </c>
      <c r="I342" s="44">
        <v>2114.0</v>
      </c>
      <c r="J342" s="44">
        <v>86138.0</v>
      </c>
      <c r="K342" s="44">
        <v>71957.0</v>
      </c>
      <c r="L342" s="44">
        <v>13944.0</v>
      </c>
      <c r="M342" s="44">
        <v>16732.0</v>
      </c>
      <c r="N342" s="44">
        <v>14108.0</v>
      </c>
      <c r="O342" s="44">
        <v>18550.0</v>
      </c>
      <c r="P342" s="44">
        <v>8455.0</v>
      </c>
      <c r="Q342" s="44">
        <v>3419.0</v>
      </c>
      <c r="R342" s="44">
        <v>11529.0</v>
      </c>
      <c r="S342" s="44">
        <v>15095.0</v>
      </c>
      <c r="T342" s="44">
        <v>19212.0</v>
      </c>
      <c r="U342" s="44">
        <v>7100.0</v>
      </c>
      <c r="V342" s="44"/>
      <c r="W342" s="44"/>
      <c r="X342" s="44">
        <v>3847.0</v>
      </c>
      <c r="Y342" s="44">
        <v>1435.0</v>
      </c>
      <c r="Z342" s="44">
        <v>2316.0</v>
      </c>
      <c r="AA342" s="44">
        <v>598.0</v>
      </c>
      <c r="AB342" s="44">
        <v>582.0</v>
      </c>
      <c r="AC342" s="44">
        <v>1197.0</v>
      </c>
      <c r="AD342" s="44">
        <v>1614.0</v>
      </c>
      <c r="AE342" s="44">
        <v>1495.0</v>
      </c>
      <c r="AF342" s="44">
        <v>954.0</v>
      </c>
      <c r="AG342" s="44">
        <v>2458.0</v>
      </c>
      <c r="AH342" s="44">
        <v>1889.0</v>
      </c>
      <c r="AI342" s="44">
        <v>1753.0</v>
      </c>
      <c r="AJ342" s="44">
        <v>449.0</v>
      </c>
      <c r="AK342" s="44">
        <v>111.0</v>
      </c>
      <c r="AL342" s="44">
        <v>2049.0</v>
      </c>
      <c r="AM342" s="44">
        <v>462.0</v>
      </c>
      <c r="AN342" s="44">
        <v>275.0</v>
      </c>
      <c r="AO342" s="44">
        <v>421.0</v>
      </c>
      <c r="AP342" s="44">
        <v>112.0</v>
      </c>
      <c r="AQ342" s="44">
        <v>49.0</v>
      </c>
      <c r="AR342" s="44">
        <v>182.0</v>
      </c>
      <c r="AS342" s="44">
        <v>182.0</v>
      </c>
      <c r="AT342" s="44">
        <v>93.0</v>
      </c>
      <c r="AU342" s="44">
        <v>128.0</v>
      </c>
      <c r="AV342" s="44">
        <v>25.0</v>
      </c>
      <c r="AW342" s="44">
        <v>43.0</v>
      </c>
      <c r="AX342" s="44">
        <v>511.0</v>
      </c>
      <c r="AY342" s="44"/>
      <c r="AZ342" s="44">
        <v>337.0</v>
      </c>
      <c r="BA342" s="44"/>
      <c r="BB342" s="44">
        <v>83.0</v>
      </c>
      <c r="BC342" s="44"/>
      <c r="BD342" s="44">
        <v>38.0</v>
      </c>
      <c r="BE342" s="44"/>
      <c r="BF342" s="44">
        <v>178.0</v>
      </c>
      <c r="BG342" s="44"/>
      <c r="BH342" s="44">
        <v>74.0</v>
      </c>
      <c r="BI342" s="44"/>
      <c r="BJ342" s="44">
        <v>316.0</v>
      </c>
      <c r="BK342" s="44"/>
      <c r="BL342" s="44">
        <v>54.0</v>
      </c>
      <c r="BM342" s="44"/>
      <c r="BN342" s="44">
        <v>397.0</v>
      </c>
      <c r="BO342" s="44"/>
      <c r="BP342" s="44">
        <v>98.0</v>
      </c>
      <c r="BQ342" s="44"/>
      <c r="BR342" s="44">
        <v>49.0</v>
      </c>
      <c r="BS342" s="44"/>
      <c r="BT342" s="44">
        <v>119.0</v>
      </c>
      <c r="BU342" s="44"/>
      <c r="BV342" s="44">
        <v>292.0</v>
      </c>
      <c r="BW342" s="44"/>
      <c r="BX342" s="44">
        <v>339.0</v>
      </c>
      <c r="BY342" s="44"/>
      <c r="BZ342" s="44">
        <v>102.0</v>
      </c>
      <c r="CA342" s="44"/>
      <c r="CB342" s="44">
        <v>140.0</v>
      </c>
      <c r="CC342" s="44"/>
      <c r="CD342" s="44">
        <v>47.0</v>
      </c>
      <c r="CE342" s="44"/>
      <c r="CF342" s="44">
        <v>72.0</v>
      </c>
      <c r="CG342" s="44"/>
      <c r="CH342" s="44">
        <v>116.0</v>
      </c>
      <c r="CI342" s="44"/>
      <c r="CJ342" s="44">
        <v>331.0</v>
      </c>
      <c r="CK342" s="44"/>
      <c r="CL342" s="44">
        <v>443.0</v>
      </c>
      <c r="CM342" s="44"/>
      <c r="CN342" s="44">
        <v>367.0</v>
      </c>
      <c r="CO342" s="44"/>
      <c r="CP342" s="44"/>
      <c r="CQ342" s="44">
        <v>729.0</v>
      </c>
    </row>
    <row r="343" ht="15.75" customHeight="1">
      <c r="A343" s="44">
        <v>12068.0</v>
      </c>
      <c r="B343" s="44" t="s">
        <v>509</v>
      </c>
      <c r="C343" s="44" t="s">
        <v>664</v>
      </c>
      <c r="D343" s="44">
        <v>82700.0</v>
      </c>
      <c r="E343" s="44">
        <v>84740.0</v>
      </c>
      <c r="F343" s="44">
        <v>44207.0</v>
      </c>
      <c r="G343" s="44">
        <v>35720.0</v>
      </c>
      <c r="H343" s="44">
        <v>793.0</v>
      </c>
      <c r="I343" s="44">
        <v>1036.0</v>
      </c>
      <c r="J343" s="44">
        <v>43414.0</v>
      </c>
      <c r="K343" s="44">
        <v>34684.0</v>
      </c>
      <c r="L343" s="44">
        <v>8866.0</v>
      </c>
      <c r="M343" s="44">
        <v>9402.0</v>
      </c>
      <c r="N343" s="44">
        <v>8897.0</v>
      </c>
      <c r="O343" s="44">
        <v>10160.0</v>
      </c>
      <c r="P343" s="44">
        <v>4801.0</v>
      </c>
      <c r="Q343" s="44">
        <v>1864.0</v>
      </c>
      <c r="R343" s="44">
        <v>5508.0</v>
      </c>
      <c r="S343" s="44">
        <v>6527.0</v>
      </c>
      <c r="T343" s="44">
        <v>7822.0</v>
      </c>
      <c r="U343" s="44">
        <v>2323.0</v>
      </c>
      <c r="V343" s="44"/>
      <c r="W343" s="44"/>
      <c r="X343" s="44">
        <v>1571.0</v>
      </c>
      <c r="Y343" s="44">
        <v>618.0</v>
      </c>
      <c r="Z343" s="44">
        <v>992.0</v>
      </c>
      <c r="AA343" s="44">
        <v>314.0</v>
      </c>
      <c r="AB343" s="44">
        <v>222.0</v>
      </c>
      <c r="AC343" s="44">
        <v>467.0</v>
      </c>
      <c r="AD343" s="44">
        <v>660.0</v>
      </c>
      <c r="AE343" s="44">
        <v>587.0</v>
      </c>
      <c r="AF343" s="44">
        <v>334.0</v>
      </c>
      <c r="AG343" s="44">
        <v>757.0</v>
      </c>
      <c r="AH343" s="44">
        <v>795.0</v>
      </c>
      <c r="AI343" s="44">
        <v>797.0</v>
      </c>
      <c r="AJ343" s="44">
        <v>146.0</v>
      </c>
      <c r="AK343" s="44">
        <v>73.0</v>
      </c>
      <c r="AL343" s="44">
        <v>693.0</v>
      </c>
      <c r="AM343" s="44">
        <v>195.0</v>
      </c>
      <c r="AN343" s="44">
        <v>109.0</v>
      </c>
      <c r="AO343" s="44">
        <v>145.0</v>
      </c>
      <c r="AP343" s="44">
        <v>49.0</v>
      </c>
      <c r="AQ343" s="44">
        <v>18.0</v>
      </c>
      <c r="AR343" s="44">
        <v>51.0</v>
      </c>
      <c r="AS343" s="44">
        <v>62.0</v>
      </c>
      <c r="AT343" s="44">
        <v>38.0</v>
      </c>
      <c r="AU343" s="44">
        <v>44.0</v>
      </c>
      <c r="AV343" s="44">
        <v>21.0</v>
      </c>
      <c r="AW343" s="44">
        <v>24.0</v>
      </c>
      <c r="AX343" s="44">
        <v>224.0</v>
      </c>
      <c r="AY343" s="44"/>
      <c r="AZ343" s="44">
        <v>153.0</v>
      </c>
      <c r="BA343" s="44"/>
      <c r="BB343" s="44">
        <v>34.0</v>
      </c>
      <c r="BC343" s="44"/>
      <c r="BD343" s="44">
        <v>15.0</v>
      </c>
      <c r="BE343" s="44"/>
      <c r="BF343" s="44">
        <v>67.0</v>
      </c>
      <c r="BG343" s="44"/>
      <c r="BH343" s="44">
        <v>25.0</v>
      </c>
      <c r="BI343" s="44"/>
      <c r="BJ343" s="44">
        <v>123.0</v>
      </c>
      <c r="BK343" s="44"/>
      <c r="BL343" s="44">
        <v>35.0</v>
      </c>
      <c r="BM343" s="44"/>
      <c r="BN343" s="44">
        <v>147.0</v>
      </c>
      <c r="BO343" s="44"/>
      <c r="BP343" s="44">
        <v>76.0</v>
      </c>
      <c r="BQ343" s="44"/>
      <c r="BR343" s="44">
        <v>30.0</v>
      </c>
      <c r="BS343" s="44"/>
      <c r="BT343" s="44">
        <v>63.0</v>
      </c>
      <c r="BU343" s="44"/>
      <c r="BV343" s="44">
        <v>120.0</v>
      </c>
      <c r="BW343" s="44"/>
      <c r="BX343" s="44">
        <v>115.0</v>
      </c>
      <c r="BY343" s="44"/>
      <c r="BZ343" s="44">
        <v>29.0</v>
      </c>
      <c r="CA343" s="44"/>
      <c r="CB343" s="44">
        <v>51.0</v>
      </c>
      <c r="CC343" s="44"/>
      <c r="CD343" s="44">
        <v>5.0</v>
      </c>
      <c r="CE343" s="44"/>
      <c r="CF343" s="44">
        <v>20.0</v>
      </c>
      <c r="CG343" s="44"/>
      <c r="CH343" s="44">
        <v>45.0</v>
      </c>
      <c r="CI343" s="44"/>
      <c r="CJ343" s="44">
        <v>158.0</v>
      </c>
      <c r="CK343" s="44"/>
      <c r="CL343" s="44">
        <v>177.0</v>
      </c>
      <c r="CM343" s="44"/>
      <c r="CN343" s="44">
        <v>127.0</v>
      </c>
      <c r="CO343" s="44"/>
      <c r="CP343" s="44"/>
      <c r="CQ343" s="44">
        <v>307.0</v>
      </c>
    </row>
    <row r="344" ht="15.75" customHeight="1">
      <c r="A344" s="44">
        <v>12069.0</v>
      </c>
      <c r="B344" s="44" t="s">
        <v>510</v>
      </c>
      <c r="C344" s="44" t="s">
        <v>664</v>
      </c>
      <c r="D344" s="44">
        <v>172790.0</v>
      </c>
      <c r="E344" s="44">
        <v>168741.0</v>
      </c>
      <c r="F344" s="44">
        <v>113815.0</v>
      </c>
      <c r="G344" s="44">
        <v>89615.0</v>
      </c>
      <c r="H344" s="44">
        <v>1823.0</v>
      </c>
      <c r="I344" s="44">
        <v>2518.0</v>
      </c>
      <c r="J344" s="44">
        <v>111992.0</v>
      </c>
      <c r="K344" s="44">
        <v>87097.0</v>
      </c>
      <c r="L344" s="44">
        <v>21752.0</v>
      </c>
      <c r="M344" s="44">
        <v>22748.0</v>
      </c>
      <c r="N344" s="44">
        <v>20940.0</v>
      </c>
      <c r="O344" s="44">
        <v>25390.0</v>
      </c>
      <c r="P344" s="44">
        <v>19140.0</v>
      </c>
      <c r="Q344" s="44">
        <v>7428.0</v>
      </c>
      <c r="R344" s="44">
        <v>11415.0</v>
      </c>
      <c r="S344" s="44">
        <v>13680.0</v>
      </c>
      <c r="T344" s="44">
        <v>16468.0</v>
      </c>
      <c r="U344" s="44">
        <v>6826.0</v>
      </c>
      <c r="V344" s="44"/>
      <c r="W344" s="44"/>
      <c r="X344" s="44">
        <v>5755.0</v>
      </c>
      <c r="Y344" s="44">
        <v>2406.0</v>
      </c>
      <c r="Z344" s="44">
        <v>2207.0</v>
      </c>
      <c r="AA344" s="44">
        <v>581.0</v>
      </c>
      <c r="AB344" s="44">
        <v>705.0</v>
      </c>
      <c r="AC344" s="44">
        <v>1480.0</v>
      </c>
      <c r="AD344" s="44">
        <v>2007.0</v>
      </c>
      <c r="AE344" s="44">
        <v>1425.0</v>
      </c>
      <c r="AF344" s="44">
        <v>611.0</v>
      </c>
      <c r="AG344" s="44">
        <v>1402.0</v>
      </c>
      <c r="AH344" s="44">
        <v>2058.0</v>
      </c>
      <c r="AI344" s="44">
        <v>1652.0</v>
      </c>
      <c r="AJ344" s="44">
        <v>488.0</v>
      </c>
      <c r="AK344" s="44">
        <v>173.0</v>
      </c>
      <c r="AL344" s="44">
        <v>2498.0</v>
      </c>
      <c r="AM344" s="44">
        <v>556.0</v>
      </c>
      <c r="AN344" s="44">
        <v>305.0</v>
      </c>
      <c r="AO344" s="44">
        <v>353.0</v>
      </c>
      <c r="AP344" s="44">
        <v>161.0</v>
      </c>
      <c r="AQ344" s="44">
        <v>62.0</v>
      </c>
      <c r="AR344" s="44">
        <v>203.0</v>
      </c>
      <c r="AS344" s="44">
        <v>186.0</v>
      </c>
      <c r="AT344" s="44">
        <v>71.0</v>
      </c>
      <c r="AU344" s="44">
        <v>81.0</v>
      </c>
      <c r="AV344" s="44">
        <v>44.0</v>
      </c>
      <c r="AW344" s="44">
        <v>39.0</v>
      </c>
      <c r="AX344" s="44">
        <v>537.0</v>
      </c>
      <c r="AY344" s="44"/>
      <c r="AZ344" s="44">
        <v>343.0</v>
      </c>
      <c r="BA344" s="44"/>
      <c r="BB344" s="44">
        <v>99.0</v>
      </c>
      <c r="BC344" s="44"/>
      <c r="BD344" s="44">
        <v>60.0</v>
      </c>
      <c r="BE344" s="44"/>
      <c r="BF344" s="44">
        <v>179.0</v>
      </c>
      <c r="BG344" s="44"/>
      <c r="BH344" s="44">
        <v>106.0</v>
      </c>
      <c r="BI344" s="44"/>
      <c r="BJ344" s="44">
        <v>460.0</v>
      </c>
      <c r="BK344" s="44"/>
      <c r="BL344" s="44">
        <v>97.0</v>
      </c>
      <c r="BM344" s="44"/>
      <c r="BN344" s="44">
        <v>369.0</v>
      </c>
      <c r="BO344" s="44"/>
      <c r="BP344" s="44">
        <v>85.0</v>
      </c>
      <c r="BQ344" s="44"/>
      <c r="BR344" s="44">
        <v>95.0</v>
      </c>
      <c r="BS344" s="44"/>
      <c r="BT344" s="44">
        <v>153.0</v>
      </c>
      <c r="BU344" s="44"/>
      <c r="BV344" s="44">
        <v>266.0</v>
      </c>
      <c r="BW344" s="44"/>
      <c r="BX344" s="44">
        <v>293.0</v>
      </c>
      <c r="BY344" s="44"/>
      <c r="BZ344" s="44">
        <v>132.0</v>
      </c>
      <c r="CA344" s="44"/>
      <c r="CB344" s="44">
        <v>124.0</v>
      </c>
      <c r="CC344" s="44"/>
      <c r="CD344" s="44">
        <v>46.0</v>
      </c>
      <c r="CE344" s="44"/>
      <c r="CF344" s="44">
        <v>93.0</v>
      </c>
      <c r="CG344" s="44"/>
      <c r="CH344" s="44">
        <v>159.0</v>
      </c>
      <c r="CI344" s="44"/>
      <c r="CJ344" s="44">
        <v>374.0</v>
      </c>
      <c r="CK344" s="44"/>
      <c r="CL344" s="44">
        <v>458.0</v>
      </c>
      <c r="CM344" s="44"/>
      <c r="CN344" s="44">
        <v>636.0</v>
      </c>
      <c r="CO344" s="44"/>
      <c r="CP344" s="44"/>
      <c r="CQ344" s="44">
        <v>629.0</v>
      </c>
    </row>
    <row r="345" ht="15.75" customHeight="1">
      <c r="A345" s="44">
        <v>12070.0</v>
      </c>
      <c r="B345" s="44" t="s">
        <v>511</v>
      </c>
      <c r="C345" s="44" t="s">
        <v>664</v>
      </c>
      <c r="D345" s="44">
        <v>64169.0</v>
      </c>
      <c r="E345" s="44">
        <v>67372.0</v>
      </c>
      <c r="F345" s="44">
        <v>35814.0</v>
      </c>
      <c r="G345" s="44">
        <v>28594.0</v>
      </c>
      <c r="H345" s="44">
        <v>661.0</v>
      </c>
      <c r="I345" s="44">
        <v>754.0</v>
      </c>
      <c r="J345" s="44">
        <v>35153.0</v>
      </c>
      <c r="K345" s="44">
        <v>27840.0</v>
      </c>
      <c r="L345" s="44">
        <v>7441.0</v>
      </c>
      <c r="M345" s="44">
        <v>8147.0</v>
      </c>
      <c r="N345" s="44">
        <v>7459.0</v>
      </c>
      <c r="O345" s="44">
        <v>8878.0</v>
      </c>
      <c r="P345" s="44">
        <v>2889.0</v>
      </c>
      <c r="Q345" s="44">
        <v>914.0</v>
      </c>
      <c r="R345" s="44">
        <v>4101.0</v>
      </c>
      <c r="S345" s="44">
        <v>5058.0</v>
      </c>
      <c r="T345" s="44">
        <v>6730.0</v>
      </c>
      <c r="U345" s="44">
        <v>1675.0</v>
      </c>
      <c r="V345" s="44"/>
      <c r="W345" s="44"/>
      <c r="X345" s="44">
        <v>1554.0</v>
      </c>
      <c r="Y345" s="44">
        <v>557.0</v>
      </c>
      <c r="Z345" s="44">
        <v>847.0</v>
      </c>
      <c r="AA345" s="44">
        <v>203.0</v>
      </c>
      <c r="AB345" s="44">
        <v>171.0</v>
      </c>
      <c r="AC345" s="44">
        <v>337.0</v>
      </c>
      <c r="AD345" s="44">
        <v>574.0</v>
      </c>
      <c r="AE345" s="44">
        <v>406.0</v>
      </c>
      <c r="AF345" s="44">
        <v>220.0</v>
      </c>
      <c r="AG345" s="44">
        <v>552.0</v>
      </c>
      <c r="AH345" s="44">
        <v>680.0</v>
      </c>
      <c r="AI345" s="44">
        <v>510.0</v>
      </c>
      <c r="AJ345" s="44">
        <v>78.0</v>
      </c>
      <c r="AK345" s="44">
        <v>41.0</v>
      </c>
      <c r="AL345" s="44">
        <v>570.0</v>
      </c>
      <c r="AM345" s="44">
        <v>108.0</v>
      </c>
      <c r="AN345" s="44">
        <v>103.0</v>
      </c>
      <c r="AO345" s="44">
        <v>101.0</v>
      </c>
      <c r="AP345" s="44">
        <v>54.0</v>
      </c>
      <c r="AQ345" s="44">
        <v>19.0</v>
      </c>
      <c r="AR345" s="44">
        <v>44.0</v>
      </c>
      <c r="AS345" s="44">
        <v>40.0</v>
      </c>
      <c r="AT345" s="44">
        <v>61.0</v>
      </c>
      <c r="AU345" s="44">
        <v>26.0</v>
      </c>
      <c r="AV345" s="44">
        <v>14.0</v>
      </c>
      <c r="AW345" s="44">
        <v>17.0</v>
      </c>
      <c r="AX345" s="44">
        <v>175.0</v>
      </c>
      <c r="AY345" s="44"/>
      <c r="AZ345" s="44">
        <v>115.0</v>
      </c>
      <c r="BA345" s="44"/>
      <c r="BB345" s="44">
        <v>54.0</v>
      </c>
      <c r="BC345" s="44"/>
      <c r="BD345" s="44">
        <v>13.0</v>
      </c>
      <c r="BE345" s="44"/>
      <c r="BF345" s="44">
        <v>70.0</v>
      </c>
      <c r="BG345" s="44"/>
      <c r="BH345" s="44">
        <v>41.0</v>
      </c>
      <c r="BI345" s="44"/>
      <c r="BJ345" s="44">
        <v>77.0</v>
      </c>
      <c r="BK345" s="44"/>
      <c r="BL345" s="44">
        <v>19.0</v>
      </c>
      <c r="BM345" s="44"/>
      <c r="BN345" s="44">
        <v>117.0</v>
      </c>
      <c r="BO345" s="44"/>
      <c r="BP345" s="44">
        <v>65.0</v>
      </c>
      <c r="BQ345" s="44"/>
      <c r="BR345" s="44">
        <v>32.0</v>
      </c>
      <c r="BS345" s="44"/>
      <c r="BT345" s="44">
        <v>64.0</v>
      </c>
      <c r="BU345" s="44"/>
      <c r="BV345" s="44">
        <v>99.0</v>
      </c>
      <c r="BW345" s="44"/>
      <c r="BX345" s="44">
        <v>65.0</v>
      </c>
      <c r="BY345" s="44"/>
      <c r="BZ345" s="44">
        <v>34.0</v>
      </c>
      <c r="CA345" s="44"/>
      <c r="CB345" s="44">
        <v>39.0</v>
      </c>
      <c r="CC345" s="44"/>
      <c r="CD345" s="44">
        <v>10.0</v>
      </c>
      <c r="CE345" s="44"/>
      <c r="CF345" s="44">
        <v>23.0</v>
      </c>
      <c r="CG345" s="44"/>
      <c r="CH345" s="44">
        <v>56.0</v>
      </c>
      <c r="CI345" s="44"/>
      <c r="CJ345" s="44">
        <v>110.0</v>
      </c>
      <c r="CK345" s="44"/>
      <c r="CL345" s="44">
        <v>188.0</v>
      </c>
      <c r="CM345" s="44"/>
      <c r="CN345" s="44">
        <v>97.0</v>
      </c>
      <c r="CO345" s="44"/>
      <c r="CP345" s="44"/>
      <c r="CQ345" s="44">
        <v>251.0</v>
      </c>
    </row>
    <row r="346" ht="15.75" customHeight="1">
      <c r="A346" s="44">
        <v>12071.0</v>
      </c>
      <c r="B346" s="44" t="s">
        <v>512</v>
      </c>
      <c r="C346" s="44" t="s">
        <v>664</v>
      </c>
      <c r="D346" s="44">
        <v>96700.0</v>
      </c>
      <c r="E346" s="44">
        <v>102604.0</v>
      </c>
      <c r="F346" s="44">
        <v>59372.0</v>
      </c>
      <c r="G346" s="44">
        <v>50375.0</v>
      </c>
      <c r="H346" s="44">
        <v>1260.0</v>
      </c>
      <c r="I346" s="44">
        <v>1832.0</v>
      </c>
      <c r="J346" s="44">
        <v>58112.0</v>
      </c>
      <c r="K346" s="44">
        <v>48543.0</v>
      </c>
      <c r="L346" s="44">
        <v>10485.0</v>
      </c>
      <c r="M346" s="44">
        <v>13492.0</v>
      </c>
      <c r="N346" s="44">
        <v>9070.0</v>
      </c>
      <c r="O346" s="44">
        <v>12242.0</v>
      </c>
      <c r="P346" s="44">
        <v>3683.0</v>
      </c>
      <c r="Q346" s="44">
        <v>1940.0</v>
      </c>
      <c r="R346" s="44">
        <v>5962.0</v>
      </c>
      <c r="S346" s="44">
        <v>8707.0</v>
      </c>
      <c r="T346" s="44">
        <v>17945.0</v>
      </c>
      <c r="U346" s="44">
        <v>4634.0</v>
      </c>
      <c r="V346" s="44"/>
      <c r="W346" s="44"/>
      <c r="X346" s="44">
        <v>2800.0</v>
      </c>
      <c r="Y346" s="44">
        <v>1032.0</v>
      </c>
      <c r="Z346" s="44">
        <v>976.0</v>
      </c>
      <c r="AA346" s="44">
        <v>360.0</v>
      </c>
      <c r="AB346" s="44">
        <v>220.0</v>
      </c>
      <c r="AC346" s="44">
        <v>612.0</v>
      </c>
      <c r="AD346" s="44">
        <v>911.0</v>
      </c>
      <c r="AE346" s="44">
        <v>875.0</v>
      </c>
      <c r="AF346" s="44">
        <v>449.0</v>
      </c>
      <c r="AG346" s="44">
        <v>1954.0</v>
      </c>
      <c r="AH346" s="44">
        <v>1214.0</v>
      </c>
      <c r="AI346" s="44">
        <v>1204.0</v>
      </c>
      <c r="AJ346" s="44">
        <v>150.0</v>
      </c>
      <c r="AK346" s="44">
        <v>92.0</v>
      </c>
      <c r="AL346" s="44">
        <v>930.0</v>
      </c>
      <c r="AM346" s="44">
        <v>349.0</v>
      </c>
      <c r="AN346" s="44">
        <v>202.0</v>
      </c>
      <c r="AO346" s="44">
        <v>275.0</v>
      </c>
      <c r="AP346" s="44">
        <v>101.0</v>
      </c>
      <c r="AQ346" s="44">
        <v>35.0</v>
      </c>
      <c r="AR346" s="44">
        <v>124.0</v>
      </c>
      <c r="AS346" s="44">
        <v>98.0</v>
      </c>
      <c r="AT346" s="44">
        <v>53.0</v>
      </c>
      <c r="AU346" s="44">
        <v>57.0</v>
      </c>
      <c r="AV346" s="44">
        <v>25.0</v>
      </c>
      <c r="AW346" s="44">
        <v>35.0</v>
      </c>
      <c r="AX346" s="44">
        <v>331.0</v>
      </c>
      <c r="AY346" s="44"/>
      <c r="AZ346" s="44">
        <v>226.0</v>
      </c>
      <c r="BA346" s="44"/>
      <c r="BB346" s="44">
        <v>63.0</v>
      </c>
      <c r="BC346" s="44"/>
      <c r="BD346" s="44">
        <v>22.0</v>
      </c>
      <c r="BE346" s="44"/>
      <c r="BF346" s="44">
        <v>115.0</v>
      </c>
      <c r="BG346" s="44"/>
      <c r="BH346" s="44">
        <v>60.0</v>
      </c>
      <c r="BI346" s="44"/>
      <c r="BJ346" s="44">
        <v>93.0</v>
      </c>
      <c r="BK346" s="44"/>
      <c r="BL346" s="44">
        <v>48.0</v>
      </c>
      <c r="BM346" s="44"/>
      <c r="BN346" s="44">
        <v>207.0</v>
      </c>
      <c r="BO346" s="44"/>
      <c r="BP346" s="44">
        <v>78.0</v>
      </c>
      <c r="BQ346" s="44"/>
      <c r="BR346" s="44">
        <v>46.0</v>
      </c>
      <c r="BS346" s="44"/>
      <c r="BT346" s="44">
        <v>111.0</v>
      </c>
      <c r="BU346" s="44"/>
      <c r="BV346" s="44">
        <v>199.0</v>
      </c>
      <c r="BW346" s="44"/>
      <c r="BX346" s="44">
        <v>201.0</v>
      </c>
      <c r="BY346" s="44"/>
      <c r="BZ346" s="44">
        <v>63.0</v>
      </c>
      <c r="CA346" s="44"/>
      <c r="CB346" s="44">
        <v>93.0</v>
      </c>
      <c r="CC346" s="44"/>
      <c r="CD346" s="44">
        <v>18.0</v>
      </c>
      <c r="CE346" s="44"/>
      <c r="CF346" s="44">
        <v>35.0</v>
      </c>
      <c r="CG346" s="44"/>
      <c r="CH346" s="44">
        <v>66.0</v>
      </c>
      <c r="CI346" s="44"/>
      <c r="CJ346" s="44">
        <v>212.0</v>
      </c>
      <c r="CK346" s="44"/>
      <c r="CL346" s="44">
        <v>336.0</v>
      </c>
      <c r="CM346" s="44"/>
      <c r="CN346" s="44">
        <v>189.0</v>
      </c>
      <c r="CO346" s="44"/>
      <c r="CP346" s="44"/>
      <c r="CQ346" s="44">
        <v>550.0</v>
      </c>
    </row>
    <row r="347" ht="15.75" customHeight="1">
      <c r="A347" s="44">
        <v>12072.0</v>
      </c>
      <c r="B347" s="44" t="s">
        <v>513</v>
      </c>
      <c r="C347" s="44" t="s">
        <v>664</v>
      </c>
      <c r="D347" s="44">
        <v>135562.0</v>
      </c>
      <c r="E347" s="44">
        <v>133945.0</v>
      </c>
      <c r="F347" s="44">
        <v>81353.0</v>
      </c>
      <c r="G347" s="44">
        <v>59484.0</v>
      </c>
      <c r="H347" s="44">
        <v>1476.0</v>
      </c>
      <c r="I347" s="44">
        <v>1679.0</v>
      </c>
      <c r="J347" s="44">
        <v>79877.0</v>
      </c>
      <c r="K347" s="44">
        <v>57805.0</v>
      </c>
      <c r="L347" s="44">
        <v>14179.0</v>
      </c>
      <c r="M347" s="44">
        <v>13873.0</v>
      </c>
      <c r="N347" s="44">
        <v>14256.0</v>
      </c>
      <c r="O347" s="44">
        <v>16524.0</v>
      </c>
      <c r="P347" s="44">
        <v>9957.0</v>
      </c>
      <c r="Q347" s="44">
        <v>3275.0</v>
      </c>
      <c r="R347" s="44">
        <v>9093.0</v>
      </c>
      <c r="S347" s="44">
        <v>11110.0</v>
      </c>
      <c r="T347" s="44">
        <v>15401.0</v>
      </c>
      <c r="U347" s="44">
        <v>4921.0</v>
      </c>
      <c r="V347" s="44"/>
      <c r="W347" s="44"/>
      <c r="X347" s="44">
        <v>3485.0</v>
      </c>
      <c r="Y347" s="44">
        <v>1223.0</v>
      </c>
      <c r="Z347" s="44">
        <v>1734.0</v>
      </c>
      <c r="AA347" s="44">
        <v>616.0</v>
      </c>
      <c r="AB347" s="44">
        <v>489.0</v>
      </c>
      <c r="AC347" s="44">
        <v>1011.0</v>
      </c>
      <c r="AD347" s="44">
        <v>1927.0</v>
      </c>
      <c r="AE347" s="44">
        <v>1142.0</v>
      </c>
      <c r="AF347" s="44">
        <v>472.0</v>
      </c>
      <c r="AG347" s="44">
        <v>1195.0</v>
      </c>
      <c r="AH347" s="44">
        <v>1788.0</v>
      </c>
      <c r="AI347" s="44">
        <v>1271.0</v>
      </c>
      <c r="AJ347" s="44">
        <v>327.0</v>
      </c>
      <c r="AK347" s="44">
        <v>112.0</v>
      </c>
      <c r="AL347" s="44">
        <v>1975.0</v>
      </c>
      <c r="AM347" s="44">
        <v>384.0</v>
      </c>
      <c r="AN347" s="44">
        <v>255.0</v>
      </c>
      <c r="AO347" s="44">
        <v>268.0</v>
      </c>
      <c r="AP347" s="44">
        <v>95.0</v>
      </c>
      <c r="AQ347" s="44">
        <v>37.0</v>
      </c>
      <c r="AR347" s="44">
        <v>133.0</v>
      </c>
      <c r="AS347" s="44">
        <v>143.0</v>
      </c>
      <c r="AT347" s="44">
        <v>75.0</v>
      </c>
      <c r="AU347" s="44">
        <v>50.0</v>
      </c>
      <c r="AV347" s="44">
        <v>30.0</v>
      </c>
      <c r="AW347" s="44">
        <v>35.0</v>
      </c>
      <c r="AX347" s="44">
        <v>583.0</v>
      </c>
      <c r="AY347" s="44"/>
      <c r="AZ347" s="44">
        <v>361.0</v>
      </c>
      <c r="BA347" s="44"/>
      <c r="BB347" s="44">
        <v>105.0</v>
      </c>
      <c r="BC347" s="44"/>
      <c r="BD347" s="44">
        <v>35.0</v>
      </c>
      <c r="BE347" s="44"/>
      <c r="BF347" s="44">
        <v>139.0</v>
      </c>
      <c r="BG347" s="44"/>
      <c r="BH347" s="44">
        <v>80.0</v>
      </c>
      <c r="BI347" s="44"/>
      <c r="BJ347" s="44">
        <v>250.0</v>
      </c>
      <c r="BK347" s="44"/>
      <c r="BL347" s="44">
        <v>69.0</v>
      </c>
      <c r="BM347" s="44"/>
      <c r="BN347" s="44">
        <v>315.0</v>
      </c>
      <c r="BO347" s="44"/>
      <c r="BP347" s="44">
        <v>86.0</v>
      </c>
      <c r="BQ347" s="44"/>
      <c r="BR347" s="44">
        <v>73.0</v>
      </c>
      <c r="BS347" s="44"/>
      <c r="BT347" s="44">
        <v>136.0</v>
      </c>
      <c r="BU347" s="44"/>
      <c r="BV347" s="44">
        <v>230.0</v>
      </c>
      <c r="BW347" s="44"/>
      <c r="BX347" s="44">
        <v>270.0</v>
      </c>
      <c r="BY347" s="44"/>
      <c r="BZ347" s="44">
        <v>69.0</v>
      </c>
      <c r="CA347" s="44"/>
      <c r="CB347" s="44">
        <v>102.0</v>
      </c>
      <c r="CC347" s="44"/>
      <c r="CD347" s="44">
        <v>30.0</v>
      </c>
      <c r="CE347" s="44"/>
      <c r="CF347" s="44">
        <v>76.0</v>
      </c>
      <c r="CG347" s="44"/>
      <c r="CH347" s="44">
        <v>115.0</v>
      </c>
      <c r="CI347" s="44"/>
      <c r="CJ347" s="44">
        <v>357.0</v>
      </c>
      <c r="CK347" s="44"/>
      <c r="CL347" s="44">
        <v>354.0</v>
      </c>
      <c r="CM347" s="44"/>
      <c r="CN347" s="44">
        <v>371.0</v>
      </c>
      <c r="CO347" s="44"/>
      <c r="CP347" s="44"/>
      <c r="CQ347" s="44">
        <v>615.0</v>
      </c>
    </row>
    <row r="348" ht="15.75" customHeight="1">
      <c r="A348" s="44">
        <v>12073.0</v>
      </c>
      <c r="B348" s="44" t="s">
        <v>514</v>
      </c>
      <c r="C348" s="44" t="s">
        <v>664</v>
      </c>
      <c r="D348" s="44">
        <v>99858.0</v>
      </c>
      <c r="E348" s="44">
        <v>103892.0</v>
      </c>
      <c r="F348" s="44">
        <v>54388.0</v>
      </c>
      <c r="G348" s="44">
        <v>45439.0</v>
      </c>
      <c r="H348" s="44">
        <v>1039.0</v>
      </c>
      <c r="I348" s="44">
        <v>1518.0</v>
      </c>
      <c r="J348" s="44">
        <v>53349.0</v>
      </c>
      <c r="K348" s="44">
        <v>43921.0</v>
      </c>
      <c r="L348" s="44">
        <v>11082.0</v>
      </c>
      <c r="M348" s="44">
        <v>12076.0</v>
      </c>
      <c r="N348" s="44">
        <v>10187.0</v>
      </c>
      <c r="O348" s="44">
        <v>12156.0</v>
      </c>
      <c r="P348" s="44">
        <v>4323.0</v>
      </c>
      <c r="Q348" s="44">
        <v>1733.0</v>
      </c>
      <c r="R348" s="44">
        <v>6983.0</v>
      </c>
      <c r="S348" s="44">
        <v>9087.0</v>
      </c>
      <c r="T348" s="44">
        <v>11102.0</v>
      </c>
      <c r="U348" s="44">
        <v>2818.0</v>
      </c>
      <c r="V348" s="44"/>
      <c r="W348" s="44"/>
      <c r="X348" s="44">
        <v>1846.0</v>
      </c>
      <c r="Y348" s="44">
        <v>901.0</v>
      </c>
      <c r="Z348" s="44">
        <v>1110.0</v>
      </c>
      <c r="AA348" s="44">
        <v>336.0</v>
      </c>
      <c r="AB348" s="44">
        <v>281.0</v>
      </c>
      <c r="AC348" s="44">
        <v>564.0</v>
      </c>
      <c r="AD348" s="44">
        <v>792.0</v>
      </c>
      <c r="AE348" s="44">
        <v>633.0</v>
      </c>
      <c r="AF348" s="44">
        <v>591.0</v>
      </c>
      <c r="AG348" s="44">
        <v>1283.0</v>
      </c>
      <c r="AH348" s="44">
        <v>1192.0</v>
      </c>
      <c r="AI348" s="44">
        <v>1159.0</v>
      </c>
      <c r="AJ348" s="44">
        <v>141.0</v>
      </c>
      <c r="AK348" s="44">
        <v>68.0</v>
      </c>
      <c r="AL348" s="44">
        <v>819.0</v>
      </c>
      <c r="AM348" s="44">
        <v>278.0</v>
      </c>
      <c r="AN348" s="44">
        <v>185.0</v>
      </c>
      <c r="AO348" s="44">
        <v>212.0</v>
      </c>
      <c r="AP348" s="44">
        <v>55.0</v>
      </c>
      <c r="AQ348" s="44">
        <v>18.0</v>
      </c>
      <c r="AR348" s="44">
        <v>99.0</v>
      </c>
      <c r="AS348" s="44">
        <v>110.0</v>
      </c>
      <c r="AT348" s="44">
        <v>51.0</v>
      </c>
      <c r="AU348" s="44">
        <v>54.0</v>
      </c>
      <c r="AV348" s="44">
        <v>18.0</v>
      </c>
      <c r="AW348" s="44">
        <v>27.0</v>
      </c>
      <c r="AX348" s="44">
        <v>250.0</v>
      </c>
      <c r="AY348" s="44"/>
      <c r="AZ348" s="44">
        <v>165.0</v>
      </c>
      <c r="BA348" s="44"/>
      <c r="BB348" s="44">
        <v>51.0</v>
      </c>
      <c r="BC348" s="44"/>
      <c r="BD348" s="44">
        <v>22.0</v>
      </c>
      <c r="BE348" s="44"/>
      <c r="BF348" s="44">
        <v>134.0</v>
      </c>
      <c r="BG348" s="44"/>
      <c r="BH348" s="44">
        <v>70.0</v>
      </c>
      <c r="BI348" s="44"/>
      <c r="BJ348" s="44">
        <v>159.0</v>
      </c>
      <c r="BK348" s="44"/>
      <c r="BL348" s="44">
        <v>98.0</v>
      </c>
      <c r="BM348" s="44"/>
      <c r="BN348" s="44">
        <v>169.0</v>
      </c>
      <c r="BO348" s="44"/>
      <c r="BP348" s="44">
        <v>61.0</v>
      </c>
      <c r="BQ348" s="44"/>
      <c r="BR348" s="44">
        <v>38.0</v>
      </c>
      <c r="BS348" s="44"/>
      <c r="BT348" s="44">
        <v>92.0</v>
      </c>
      <c r="BU348" s="44"/>
      <c r="BV348" s="44">
        <v>160.0</v>
      </c>
      <c r="BW348" s="44"/>
      <c r="BX348" s="44">
        <v>126.0</v>
      </c>
      <c r="BY348" s="44"/>
      <c r="BZ348" s="44">
        <v>95.0</v>
      </c>
      <c r="CA348" s="44"/>
      <c r="CB348" s="44">
        <v>74.0</v>
      </c>
      <c r="CC348" s="44"/>
      <c r="CD348" s="44">
        <v>14.0</v>
      </c>
      <c r="CE348" s="44"/>
      <c r="CF348" s="44">
        <v>40.0</v>
      </c>
      <c r="CG348" s="44"/>
      <c r="CH348" s="44">
        <v>61.0</v>
      </c>
      <c r="CI348" s="44"/>
      <c r="CJ348" s="44">
        <v>177.0</v>
      </c>
      <c r="CK348" s="44"/>
      <c r="CL348" s="44">
        <v>296.0</v>
      </c>
      <c r="CM348" s="44"/>
      <c r="CN348" s="44">
        <v>140.0</v>
      </c>
      <c r="CO348" s="44"/>
      <c r="CP348" s="44"/>
      <c r="CQ348" s="44">
        <v>408.0</v>
      </c>
    </row>
    <row r="349" ht="15.75" customHeight="1">
      <c r="A349" s="44">
        <v>13003.0</v>
      </c>
      <c r="B349" s="44" t="s">
        <v>516</v>
      </c>
      <c r="C349" s="44" t="s">
        <v>665</v>
      </c>
      <c r="D349" s="44">
        <v>168169.0</v>
      </c>
      <c r="E349" s="44">
        <v>169595.0</v>
      </c>
      <c r="F349" s="44">
        <v>101031.0</v>
      </c>
      <c r="G349" s="44">
        <v>69529.0</v>
      </c>
      <c r="H349" s="44">
        <v>1356.0</v>
      </c>
      <c r="I349" s="44">
        <v>1319.0</v>
      </c>
      <c r="J349" s="44">
        <v>99675.0</v>
      </c>
      <c r="K349" s="44">
        <v>68210.0</v>
      </c>
      <c r="L349" s="44">
        <v>17268.0</v>
      </c>
      <c r="M349" s="44">
        <v>16144.0</v>
      </c>
      <c r="N349" s="44">
        <v>16635.0</v>
      </c>
      <c r="O349" s="44">
        <v>15527.0</v>
      </c>
      <c r="P349" s="44">
        <v>17632.0</v>
      </c>
      <c r="Q349" s="44">
        <v>6836.0</v>
      </c>
      <c r="R349" s="44">
        <v>16747.0</v>
      </c>
      <c r="S349" s="44">
        <v>16524.0</v>
      </c>
      <c r="T349" s="44">
        <v>12351.0</v>
      </c>
      <c r="U349" s="44">
        <v>5278.0</v>
      </c>
      <c r="V349" s="44"/>
      <c r="W349" s="44"/>
      <c r="X349" s="44">
        <v>3581.0</v>
      </c>
      <c r="Y349" s="44">
        <v>1278.0</v>
      </c>
      <c r="Z349" s="44">
        <v>1044.0</v>
      </c>
      <c r="AA349" s="44">
        <v>440.0</v>
      </c>
      <c r="AB349" s="44">
        <v>820.0</v>
      </c>
      <c r="AC349" s="44">
        <v>1357.0</v>
      </c>
      <c r="AD349" s="44">
        <v>1393.0</v>
      </c>
      <c r="AE349" s="44">
        <v>788.0</v>
      </c>
      <c r="AF349" s="44">
        <v>562.0</v>
      </c>
      <c r="AG349" s="44">
        <v>1023.0</v>
      </c>
      <c r="AH349" s="44">
        <v>1457.0</v>
      </c>
      <c r="AI349" s="44">
        <v>941.0</v>
      </c>
      <c r="AJ349" s="44">
        <v>447.0</v>
      </c>
      <c r="AK349" s="44">
        <v>144.0</v>
      </c>
      <c r="AL349" s="44">
        <v>4406.0</v>
      </c>
      <c r="AM349" s="44">
        <v>762.0</v>
      </c>
      <c r="AN349" s="44">
        <v>287.0</v>
      </c>
      <c r="AO349" s="44">
        <v>334.0</v>
      </c>
      <c r="AP349" s="44">
        <v>64.0</v>
      </c>
      <c r="AQ349" s="44">
        <v>28.0</v>
      </c>
      <c r="AR349" s="44">
        <v>195.0</v>
      </c>
      <c r="AS349" s="44">
        <v>198.0</v>
      </c>
      <c r="AT349" s="44">
        <v>122.0</v>
      </c>
      <c r="AU349" s="44">
        <v>119.0</v>
      </c>
      <c r="AV349" s="44">
        <v>23.0</v>
      </c>
      <c r="AW349" s="44">
        <v>51.0</v>
      </c>
      <c r="AX349" s="44">
        <v>294.0</v>
      </c>
      <c r="AY349" s="44"/>
      <c r="AZ349" s="44">
        <v>254.0</v>
      </c>
      <c r="BA349" s="44"/>
      <c r="BB349" s="44">
        <v>158.0</v>
      </c>
      <c r="BC349" s="44"/>
      <c r="BD349" s="44">
        <v>34.0</v>
      </c>
      <c r="BE349" s="44"/>
      <c r="BF349" s="44">
        <v>128.0</v>
      </c>
      <c r="BG349" s="44"/>
      <c r="BH349" s="44">
        <v>102.0</v>
      </c>
      <c r="BI349" s="44"/>
      <c r="BJ349" s="44">
        <v>397.0</v>
      </c>
      <c r="BK349" s="44"/>
      <c r="BL349" s="44">
        <v>35.0</v>
      </c>
      <c r="BM349" s="44"/>
      <c r="BN349" s="44">
        <v>315.0</v>
      </c>
      <c r="BO349" s="44"/>
      <c r="BP349" s="44">
        <v>81.0</v>
      </c>
      <c r="BQ349" s="44"/>
      <c r="BR349" s="44">
        <v>103.0</v>
      </c>
      <c r="BS349" s="44"/>
      <c r="BT349" s="44">
        <v>184.0</v>
      </c>
      <c r="BU349" s="44"/>
      <c r="BV349" s="44">
        <v>275.0</v>
      </c>
      <c r="BW349" s="44"/>
      <c r="BX349" s="44">
        <v>329.0</v>
      </c>
      <c r="BY349" s="44"/>
      <c r="BZ349" s="44">
        <v>109.0</v>
      </c>
      <c r="CA349" s="44"/>
      <c r="CB349" s="44">
        <v>158.0</v>
      </c>
      <c r="CC349" s="44"/>
      <c r="CD349" s="44">
        <v>44.0</v>
      </c>
      <c r="CE349" s="44"/>
      <c r="CF349" s="44">
        <v>132.0</v>
      </c>
      <c r="CG349" s="44"/>
      <c r="CH349" s="44">
        <v>238.0</v>
      </c>
      <c r="CI349" s="44"/>
      <c r="CJ349" s="44">
        <v>290.0</v>
      </c>
      <c r="CK349" s="44"/>
      <c r="CL349" s="44">
        <v>373.0</v>
      </c>
      <c r="CM349" s="44"/>
      <c r="CN349" s="44">
        <v>608.0</v>
      </c>
      <c r="CO349" s="44"/>
      <c r="CP349" s="44"/>
      <c r="CQ349" s="44">
        <v>438.0</v>
      </c>
    </row>
    <row r="350" ht="15.75" customHeight="1">
      <c r="A350" s="44">
        <v>13004.0</v>
      </c>
      <c r="B350" s="44" t="s">
        <v>517</v>
      </c>
      <c r="C350" s="44" t="s">
        <v>665</v>
      </c>
      <c r="D350" s="44">
        <v>75984.0</v>
      </c>
      <c r="E350" s="44">
        <v>77683.0</v>
      </c>
      <c r="F350" s="44">
        <v>44832.0</v>
      </c>
      <c r="G350" s="44">
        <v>35046.0</v>
      </c>
      <c r="H350" s="44">
        <v>530.0</v>
      </c>
      <c r="I350" s="44">
        <v>675.0</v>
      </c>
      <c r="J350" s="44">
        <v>44302.0</v>
      </c>
      <c r="K350" s="44">
        <v>34371.0</v>
      </c>
      <c r="L350" s="44">
        <v>8650.0</v>
      </c>
      <c r="M350" s="44">
        <v>9294.0</v>
      </c>
      <c r="N350" s="44">
        <v>8221.0</v>
      </c>
      <c r="O350" s="44">
        <v>9159.0</v>
      </c>
      <c r="P350" s="44">
        <v>6137.0</v>
      </c>
      <c r="Q350" s="44">
        <v>2483.0</v>
      </c>
      <c r="R350" s="44">
        <v>6606.0</v>
      </c>
      <c r="S350" s="44">
        <v>7372.0</v>
      </c>
      <c r="T350" s="44">
        <v>6986.0</v>
      </c>
      <c r="U350" s="44">
        <v>2476.0</v>
      </c>
      <c r="V350" s="44"/>
      <c r="W350" s="44"/>
      <c r="X350" s="44">
        <v>1842.0</v>
      </c>
      <c r="Y350" s="44">
        <v>715.0</v>
      </c>
      <c r="Z350" s="44">
        <v>726.0</v>
      </c>
      <c r="AA350" s="44">
        <v>247.0</v>
      </c>
      <c r="AB350" s="44">
        <v>372.0</v>
      </c>
      <c r="AC350" s="44">
        <v>472.0</v>
      </c>
      <c r="AD350" s="44">
        <v>556.0</v>
      </c>
      <c r="AE350" s="44">
        <v>320.0</v>
      </c>
      <c r="AF350" s="44">
        <v>234.0</v>
      </c>
      <c r="AG350" s="44">
        <v>645.0</v>
      </c>
      <c r="AH350" s="44">
        <v>533.0</v>
      </c>
      <c r="AI350" s="44">
        <v>335.0</v>
      </c>
      <c r="AJ350" s="44">
        <v>166.0</v>
      </c>
      <c r="AK350" s="44">
        <v>73.0</v>
      </c>
      <c r="AL350" s="44">
        <v>1051.0</v>
      </c>
      <c r="AM350" s="44">
        <v>207.0</v>
      </c>
      <c r="AN350" s="44">
        <v>102.0</v>
      </c>
      <c r="AO350" s="44">
        <v>141.0</v>
      </c>
      <c r="AP350" s="44">
        <v>26.0</v>
      </c>
      <c r="AQ350" s="44">
        <v>17.0</v>
      </c>
      <c r="AR350" s="44">
        <v>123.0</v>
      </c>
      <c r="AS350" s="44">
        <v>95.0</v>
      </c>
      <c r="AT350" s="44">
        <v>47.0</v>
      </c>
      <c r="AU350" s="44">
        <v>50.0</v>
      </c>
      <c r="AV350" s="44">
        <v>7.0</v>
      </c>
      <c r="AW350" s="44">
        <v>21.0</v>
      </c>
      <c r="AX350" s="44">
        <v>145.0</v>
      </c>
      <c r="AY350" s="44"/>
      <c r="AZ350" s="44">
        <v>98.0</v>
      </c>
      <c r="BA350" s="44"/>
      <c r="BB350" s="44">
        <v>74.0</v>
      </c>
      <c r="BC350" s="44"/>
      <c r="BD350" s="44">
        <v>36.0</v>
      </c>
      <c r="BE350" s="44"/>
      <c r="BF350" s="44">
        <v>89.0</v>
      </c>
      <c r="BG350" s="44"/>
      <c r="BH350" s="44">
        <v>41.0</v>
      </c>
      <c r="BI350" s="44"/>
      <c r="BJ350" s="44">
        <v>114.0</v>
      </c>
      <c r="BK350" s="44"/>
      <c r="BL350" s="44">
        <v>10.0</v>
      </c>
      <c r="BM350" s="44"/>
      <c r="BN350" s="44">
        <v>111.0</v>
      </c>
      <c r="BO350" s="44"/>
      <c r="BP350" s="44">
        <v>35.0</v>
      </c>
      <c r="BQ350" s="44"/>
      <c r="BR350" s="44">
        <v>37.0</v>
      </c>
      <c r="BS350" s="44"/>
      <c r="BT350" s="44">
        <v>72.0</v>
      </c>
      <c r="BU350" s="44"/>
      <c r="BV350" s="44">
        <v>136.0</v>
      </c>
      <c r="BW350" s="44"/>
      <c r="BX350" s="44">
        <v>151.0</v>
      </c>
      <c r="BY350" s="44"/>
      <c r="BZ350" s="44">
        <v>36.0</v>
      </c>
      <c r="CA350" s="44"/>
      <c r="CB350" s="44">
        <v>77.0</v>
      </c>
      <c r="CC350" s="44"/>
      <c r="CD350" s="44">
        <v>17.0</v>
      </c>
      <c r="CE350" s="44"/>
      <c r="CF350" s="44">
        <v>50.0</v>
      </c>
      <c r="CG350" s="44"/>
      <c r="CH350" s="44">
        <v>70.0</v>
      </c>
      <c r="CI350" s="44"/>
      <c r="CJ350" s="44">
        <v>122.0</v>
      </c>
      <c r="CK350" s="44"/>
      <c r="CL350" s="44">
        <v>178.0</v>
      </c>
      <c r="CM350" s="44"/>
      <c r="CN350" s="44">
        <v>218.0</v>
      </c>
      <c r="CO350" s="44"/>
      <c r="CP350" s="44"/>
      <c r="CQ350" s="44">
        <v>249.0</v>
      </c>
    </row>
    <row r="351" ht="15.75" customHeight="1">
      <c r="A351" s="44">
        <v>13071.0</v>
      </c>
      <c r="B351" s="44" t="s">
        <v>518</v>
      </c>
      <c r="C351" s="44" t="s">
        <v>665</v>
      </c>
      <c r="D351" s="44">
        <v>215869.0</v>
      </c>
      <c r="E351" s="44">
        <v>223761.0</v>
      </c>
      <c r="F351" s="44">
        <v>119010.0</v>
      </c>
      <c r="G351" s="44">
        <v>102925.0</v>
      </c>
      <c r="H351" s="44">
        <v>2513.0</v>
      </c>
      <c r="I351" s="44">
        <v>3819.0</v>
      </c>
      <c r="J351" s="44">
        <v>116497.0</v>
      </c>
      <c r="K351" s="44">
        <v>99106.0</v>
      </c>
      <c r="L351" s="44">
        <v>30486.0</v>
      </c>
      <c r="M351" s="44">
        <v>35961.0</v>
      </c>
      <c r="N351" s="44">
        <v>16235.0</v>
      </c>
      <c r="O351" s="44">
        <v>19824.0</v>
      </c>
      <c r="P351" s="44">
        <v>9622.0</v>
      </c>
      <c r="Q351" s="44">
        <v>3856.0</v>
      </c>
      <c r="R351" s="44">
        <v>18042.0</v>
      </c>
      <c r="S351" s="44">
        <v>21242.0</v>
      </c>
      <c r="T351" s="44">
        <v>22803.0</v>
      </c>
      <c r="U351" s="44">
        <v>6087.0</v>
      </c>
      <c r="V351" s="44"/>
      <c r="W351" s="44"/>
      <c r="X351" s="44">
        <v>4446.0</v>
      </c>
      <c r="Y351" s="44">
        <v>1682.0</v>
      </c>
      <c r="Z351" s="44">
        <v>1793.0</v>
      </c>
      <c r="AA351" s="44">
        <v>681.0</v>
      </c>
      <c r="AB351" s="44">
        <v>492.0</v>
      </c>
      <c r="AC351" s="44">
        <v>1103.0</v>
      </c>
      <c r="AD351" s="44">
        <v>1436.0</v>
      </c>
      <c r="AE351" s="44">
        <v>1120.0</v>
      </c>
      <c r="AF351" s="44">
        <v>1208.0</v>
      </c>
      <c r="AG351" s="44">
        <v>2885.0</v>
      </c>
      <c r="AH351" s="44">
        <v>1960.0</v>
      </c>
      <c r="AI351" s="44">
        <v>1635.0</v>
      </c>
      <c r="AJ351" s="44">
        <v>305.0</v>
      </c>
      <c r="AK351" s="44">
        <v>164.0</v>
      </c>
      <c r="AL351" s="44">
        <v>1851.0</v>
      </c>
      <c r="AM351" s="44">
        <v>565.0</v>
      </c>
      <c r="AN351" s="44">
        <v>438.0</v>
      </c>
      <c r="AO351" s="44">
        <v>598.0</v>
      </c>
      <c r="AP351" s="44">
        <v>60.0</v>
      </c>
      <c r="AQ351" s="44">
        <v>60.0</v>
      </c>
      <c r="AR351" s="44">
        <v>166.0</v>
      </c>
      <c r="AS351" s="44">
        <v>223.0</v>
      </c>
      <c r="AT351" s="44">
        <v>133.0</v>
      </c>
      <c r="AU351" s="44">
        <v>198.0</v>
      </c>
      <c r="AV351" s="44">
        <v>44.0</v>
      </c>
      <c r="AW351" s="44">
        <v>84.0</v>
      </c>
      <c r="AX351" s="44">
        <v>455.0</v>
      </c>
      <c r="AY351" s="44"/>
      <c r="AZ351" s="44">
        <v>306.0</v>
      </c>
      <c r="BA351" s="44"/>
      <c r="BB351" s="44">
        <v>164.0</v>
      </c>
      <c r="BC351" s="44"/>
      <c r="BD351" s="44">
        <v>40.0</v>
      </c>
      <c r="BE351" s="44"/>
      <c r="BF351" s="44">
        <v>167.0</v>
      </c>
      <c r="BG351" s="44"/>
      <c r="BH351" s="44">
        <v>118.0</v>
      </c>
      <c r="BI351" s="44"/>
      <c r="BJ351" s="44">
        <v>220.0</v>
      </c>
      <c r="BK351" s="44"/>
      <c r="BL351" s="44">
        <v>64.0</v>
      </c>
      <c r="BM351" s="44"/>
      <c r="BN351" s="44">
        <v>249.0</v>
      </c>
      <c r="BO351" s="44"/>
      <c r="BP351" s="44">
        <v>140.0</v>
      </c>
      <c r="BQ351" s="44"/>
      <c r="BR351" s="44">
        <v>91.0</v>
      </c>
      <c r="BS351" s="44"/>
      <c r="BT351" s="44">
        <v>216.0</v>
      </c>
      <c r="BU351" s="44"/>
      <c r="BV351" s="44">
        <v>441.0</v>
      </c>
      <c r="BW351" s="44"/>
      <c r="BX351" s="44">
        <v>315.0</v>
      </c>
      <c r="BY351" s="44"/>
      <c r="BZ351" s="44">
        <v>216.0</v>
      </c>
      <c r="CA351" s="44"/>
      <c r="CB351" s="44">
        <v>174.0</v>
      </c>
      <c r="CC351" s="44"/>
      <c r="CD351" s="44">
        <v>44.0</v>
      </c>
      <c r="CE351" s="44"/>
      <c r="CF351" s="44">
        <v>91.0</v>
      </c>
      <c r="CG351" s="44"/>
      <c r="CH351" s="44">
        <v>138.0</v>
      </c>
      <c r="CI351" s="44"/>
      <c r="CJ351" s="44">
        <v>372.0</v>
      </c>
      <c r="CK351" s="44"/>
      <c r="CL351" s="44">
        <v>637.0</v>
      </c>
      <c r="CM351" s="44"/>
      <c r="CN351" s="44">
        <v>319.0</v>
      </c>
      <c r="CO351" s="44"/>
      <c r="CP351" s="44"/>
      <c r="CQ351" s="44">
        <v>1138.0</v>
      </c>
    </row>
    <row r="352" ht="15.75" customHeight="1">
      <c r="A352" s="44">
        <v>13072.0</v>
      </c>
      <c r="B352" s="44" t="s">
        <v>519</v>
      </c>
      <c r="C352" s="44" t="s">
        <v>665</v>
      </c>
      <c r="D352" s="44">
        <v>175793.0</v>
      </c>
      <c r="E352" s="44">
        <v>177347.0</v>
      </c>
      <c r="F352" s="44">
        <v>107583.0</v>
      </c>
      <c r="G352" s="44">
        <v>85498.0</v>
      </c>
      <c r="H352" s="44">
        <v>2118.0</v>
      </c>
      <c r="I352" s="44">
        <v>2734.0</v>
      </c>
      <c r="J352" s="44">
        <v>105465.0</v>
      </c>
      <c r="K352" s="44">
        <v>82764.0</v>
      </c>
      <c r="L352" s="44">
        <v>27814.0</v>
      </c>
      <c r="M352" s="44">
        <v>30457.0</v>
      </c>
      <c r="N352" s="44">
        <v>16762.0</v>
      </c>
      <c r="O352" s="44">
        <v>17722.0</v>
      </c>
      <c r="P352" s="44">
        <v>10752.0</v>
      </c>
      <c r="Q352" s="44">
        <v>3707.0</v>
      </c>
      <c r="R352" s="44">
        <v>13537.0</v>
      </c>
      <c r="S352" s="44">
        <v>15148.0</v>
      </c>
      <c r="T352" s="44">
        <v>18147.0</v>
      </c>
      <c r="U352" s="44">
        <v>5551.0</v>
      </c>
      <c r="V352" s="44"/>
      <c r="W352" s="44"/>
      <c r="X352" s="44">
        <v>4239.0</v>
      </c>
      <c r="Y352" s="44">
        <v>1552.0</v>
      </c>
      <c r="Z352" s="44">
        <v>1760.0</v>
      </c>
      <c r="AA352" s="44">
        <v>959.0</v>
      </c>
      <c r="AB352" s="44">
        <v>499.0</v>
      </c>
      <c r="AC352" s="44">
        <v>820.0</v>
      </c>
      <c r="AD352" s="44">
        <v>1383.0</v>
      </c>
      <c r="AE352" s="44">
        <v>921.0</v>
      </c>
      <c r="AF352" s="44">
        <v>1133.0</v>
      </c>
      <c r="AG352" s="44">
        <v>2180.0</v>
      </c>
      <c r="AH352" s="44">
        <v>1859.0</v>
      </c>
      <c r="AI352" s="44">
        <v>1440.0</v>
      </c>
      <c r="AJ352" s="44">
        <v>380.0</v>
      </c>
      <c r="AK352" s="44">
        <v>120.0</v>
      </c>
      <c r="AL352" s="44">
        <v>1664.0</v>
      </c>
      <c r="AM352" s="44">
        <v>415.0</v>
      </c>
      <c r="AN352" s="44">
        <v>338.0</v>
      </c>
      <c r="AO352" s="44">
        <v>407.0</v>
      </c>
      <c r="AP352" s="44">
        <v>62.0</v>
      </c>
      <c r="AQ352" s="44">
        <v>55.0</v>
      </c>
      <c r="AR352" s="44">
        <v>149.0</v>
      </c>
      <c r="AS352" s="44">
        <v>215.0</v>
      </c>
      <c r="AT352" s="44">
        <v>89.0</v>
      </c>
      <c r="AU352" s="44">
        <v>90.0</v>
      </c>
      <c r="AV352" s="44">
        <v>28.0</v>
      </c>
      <c r="AW352" s="44">
        <v>67.0</v>
      </c>
      <c r="AX352" s="44">
        <v>447.0</v>
      </c>
      <c r="AY352" s="44"/>
      <c r="AZ352" s="44">
        <v>312.0</v>
      </c>
      <c r="BA352" s="44"/>
      <c r="BB352" s="44">
        <v>397.0</v>
      </c>
      <c r="BC352" s="44"/>
      <c r="BD352" s="44">
        <v>48.0</v>
      </c>
      <c r="BE352" s="44"/>
      <c r="BF352" s="44">
        <v>155.0</v>
      </c>
      <c r="BG352" s="44"/>
      <c r="BH352" s="44">
        <v>86.0</v>
      </c>
      <c r="BI352" s="44"/>
      <c r="BJ352" s="44">
        <v>212.0</v>
      </c>
      <c r="BK352" s="44"/>
      <c r="BL352" s="44">
        <v>70.0</v>
      </c>
      <c r="BM352" s="44"/>
      <c r="BN352" s="44">
        <v>253.0</v>
      </c>
      <c r="BO352" s="44"/>
      <c r="BP352" s="44">
        <v>131.0</v>
      </c>
      <c r="BQ352" s="44"/>
      <c r="BR352" s="44">
        <v>91.0</v>
      </c>
      <c r="BS352" s="44"/>
      <c r="BT352" s="44">
        <v>199.0</v>
      </c>
      <c r="BU352" s="44"/>
      <c r="BV352" s="44">
        <v>362.0</v>
      </c>
      <c r="BW352" s="44"/>
      <c r="BX352" s="44">
        <v>363.0</v>
      </c>
      <c r="BY352" s="44"/>
      <c r="BZ352" s="44">
        <v>113.0</v>
      </c>
      <c r="CA352" s="44"/>
      <c r="CB352" s="44">
        <v>159.0</v>
      </c>
      <c r="CC352" s="44"/>
      <c r="CD352" s="44">
        <v>24.0</v>
      </c>
      <c r="CE352" s="44"/>
      <c r="CF352" s="44">
        <v>73.0</v>
      </c>
      <c r="CG352" s="44"/>
      <c r="CH352" s="44">
        <v>115.0</v>
      </c>
      <c r="CI352" s="44"/>
      <c r="CJ352" s="44">
        <v>362.0</v>
      </c>
      <c r="CK352" s="44"/>
      <c r="CL352" s="44">
        <v>552.0</v>
      </c>
      <c r="CM352" s="44"/>
      <c r="CN352" s="44">
        <v>346.0</v>
      </c>
      <c r="CO352" s="44"/>
      <c r="CP352" s="44"/>
      <c r="CQ352" s="44">
        <v>938.0</v>
      </c>
    </row>
    <row r="353" ht="15.75" customHeight="1">
      <c r="A353" s="44">
        <v>13073.0</v>
      </c>
      <c r="B353" s="44" t="s">
        <v>520</v>
      </c>
      <c r="C353" s="44" t="s">
        <v>665</v>
      </c>
      <c r="D353" s="44">
        <v>185938.0</v>
      </c>
      <c r="E353" s="44">
        <v>190192.0</v>
      </c>
      <c r="F353" s="44">
        <v>103257.0</v>
      </c>
      <c r="G353" s="44">
        <v>85889.0</v>
      </c>
      <c r="H353" s="44">
        <v>2437.0</v>
      </c>
      <c r="I353" s="44">
        <v>3254.0</v>
      </c>
      <c r="J353" s="44">
        <v>100820.0</v>
      </c>
      <c r="K353" s="44">
        <v>82635.0</v>
      </c>
      <c r="L353" s="44">
        <v>29362.0</v>
      </c>
      <c r="M353" s="44">
        <v>35062.0</v>
      </c>
      <c r="N353" s="44">
        <v>11764.0</v>
      </c>
      <c r="O353" s="44">
        <v>12984.0</v>
      </c>
      <c r="P353" s="44">
        <v>9459.0</v>
      </c>
      <c r="Q353" s="44">
        <v>3479.0</v>
      </c>
      <c r="R353" s="44">
        <v>13477.0</v>
      </c>
      <c r="S353" s="44">
        <v>14836.0</v>
      </c>
      <c r="T353" s="44">
        <v>19721.0</v>
      </c>
      <c r="U353" s="44">
        <v>6643.0</v>
      </c>
      <c r="V353" s="44"/>
      <c r="W353" s="44"/>
      <c r="X353" s="44">
        <v>3867.0</v>
      </c>
      <c r="Y353" s="44">
        <v>1516.0</v>
      </c>
      <c r="Z353" s="44">
        <v>1229.0</v>
      </c>
      <c r="AA353" s="44">
        <v>516.0</v>
      </c>
      <c r="AB353" s="44">
        <v>579.0</v>
      </c>
      <c r="AC353" s="44">
        <v>972.0</v>
      </c>
      <c r="AD353" s="44">
        <v>1550.0</v>
      </c>
      <c r="AE353" s="44">
        <v>994.0</v>
      </c>
      <c r="AF353" s="44">
        <v>870.0</v>
      </c>
      <c r="AG353" s="44">
        <v>1968.0</v>
      </c>
      <c r="AH353" s="44">
        <v>1836.0</v>
      </c>
      <c r="AI353" s="44">
        <v>1285.0</v>
      </c>
      <c r="AJ353" s="44">
        <v>249.0</v>
      </c>
      <c r="AK353" s="44">
        <v>116.0</v>
      </c>
      <c r="AL353" s="44">
        <v>1774.0</v>
      </c>
      <c r="AM353" s="44">
        <v>457.0</v>
      </c>
      <c r="AN353" s="44">
        <v>354.0</v>
      </c>
      <c r="AO353" s="44">
        <v>472.0</v>
      </c>
      <c r="AP353" s="44">
        <v>51.0</v>
      </c>
      <c r="AQ353" s="44">
        <v>73.0</v>
      </c>
      <c r="AR353" s="44">
        <v>201.0</v>
      </c>
      <c r="AS353" s="44">
        <v>194.0</v>
      </c>
      <c r="AT353" s="44">
        <v>70.0</v>
      </c>
      <c r="AU353" s="44">
        <v>118.0</v>
      </c>
      <c r="AV353" s="44">
        <v>29.0</v>
      </c>
      <c r="AW353" s="44">
        <v>87.0</v>
      </c>
      <c r="AX353" s="44">
        <v>457.0</v>
      </c>
      <c r="AY353" s="44"/>
      <c r="AZ353" s="44">
        <v>310.0</v>
      </c>
      <c r="BA353" s="44"/>
      <c r="BB353" s="44">
        <v>141.0</v>
      </c>
      <c r="BC353" s="44"/>
      <c r="BD353" s="44">
        <v>37.0</v>
      </c>
      <c r="BE353" s="44"/>
      <c r="BF353" s="44">
        <v>158.0</v>
      </c>
      <c r="BG353" s="44"/>
      <c r="BH353" s="44">
        <v>90.0</v>
      </c>
      <c r="BI353" s="44"/>
      <c r="BJ353" s="44">
        <v>218.0</v>
      </c>
      <c r="BK353" s="44"/>
      <c r="BL353" s="44">
        <v>41.0</v>
      </c>
      <c r="BM353" s="44"/>
      <c r="BN353" s="44">
        <v>230.0</v>
      </c>
      <c r="BO353" s="44"/>
      <c r="BP353" s="44">
        <v>102.0</v>
      </c>
      <c r="BQ353" s="44"/>
      <c r="BR353" s="44">
        <v>82.0</v>
      </c>
      <c r="BS353" s="44"/>
      <c r="BT353" s="44">
        <v>158.0</v>
      </c>
      <c r="BU353" s="44"/>
      <c r="BV353" s="44">
        <v>352.0</v>
      </c>
      <c r="BW353" s="44"/>
      <c r="BX353" s="44">
        <v>269.0</v>
      </c>
      <c r="BY353" s="44"/>
      <c r="BZ353" s="44">
        <v>90.0</v>
      </c>
      <c r="CA353" s="44"/>
      <c r="CB353" s="44">
        <v>133.0</v>
      </c>
      <c r="CC353" s="44"/>
      <c r="CD353" s="44">
        <v>37.0</v>
      </c>
      <c r="CE353" s="44"/>
      <c r="CF353" s="44">
        <v>53.0</v>
      </c>
      <c r="CG353" s="44"/>
      <c r="CH353" s="44">
        <v>110.0</v>
      </c>
      <c r="CI353" s="44"/>
      <c r="CJ353" s="44">
        <v>382.0</v>
      </c>
      <c r="CK353" s="44"/>
      <c r="CL353" s="44">
        <v>579.0</v>
      </c>
      <c r="CM353" s="44"/>
      <c r="CN353" s="44">
        <v>349.0</v>
      </c>
      <c r="CO353" s="44"/>
      <c r="CP353" s="44"/>
      <c r="CQ353" s="44">
        <v>863.0</v>
      </c>
    </row>
    <row r="354" ht="15.75" customHeight="1">
      <c r="A354" s="44">
        <v>13074.0</v>
      </c>
      <c r="B354" s="44" t="s">
        <v>521</v>
      </c>
      <c r="C354" s="44" t="s">
        <v>665</v>
      </c>
      <c r="D354" s="44">
        <v>127880.0</v>
      </c>
      <c r="E354" s="44">
        <v>129198.0</v>
      </c>
      <c r="F354" s="44">
        <v>77174.0</v>
      </c>
      <c r="G354" s="44">
        <v>62945.0</v>
      </c>
      <c r="H354" s="44">
        <v>1722.0</v>
      </c>
      <c r="I354" s="44">
        <v>2228.0</v>
      </c>
      <c r="J354" s="44">
        <v>75452.0</v>
      </c>
      <c r="K354" s="44">
        <v>60717.0</v>
      </c>
      <c r="L354" s="44">
        <v>17240.0</v>
      </c>
      <c r="M354" s="44">
        <v>18907.0</v>
      </c>
      <c r="N354" s="44">
        <v>14920.0</v>
      </c>
      <c r="O354" s="44">
        <v>16398.0</v>
      </c>
      <c r="P354" s="44">
        <v>9175.0</v>
      </c>
      <c r="Q354" s="44">
        <v>3184.0</v>
      </c>
      <c r="R354" s="44">
        <v>9755.0</v>
      </c>
      <c r="S354" s="44">
        <v>10808.0</v>
      </c>
      <c r="T354" s="44">
        <v>11945.0</v>
      </c>
      <c r="U354" s="44">
        <v>4147.0</v>
      </c>
      <c r="V354" s="44"/>
      <c r="W354" s="44"/>
      <c r="X354" s="44">
        <v>2819.0</v>
      </c>
      <c r="Y354" s="44">
        <v>1235.0</v>
      </c>
      <c r="Z354" s="44">
        <v>841.0</v>
      </c>
      <c r="AA354" s="44">
        <v>444.0</v>
      </c>
      <c r="AB354" s="44">
        <v>467.0</v>
      </c>
      <c r="AC354" s="44">
        <v>715.0</v>
      </c>
      <c r="AD354" s="44">
        <v>967.0</v>
      </c>
      <c r="AE354" s="44">
        <v>743.0</v>
      </c>
      <c r="AF354" s="44">
        <v>835.0</v>
      </c>
      <c r="AG354" s="44">
        <v>1491.0</v>
      </c>
      <c r="AH354" s="44">
        <v>1358.0</v>
      </c>
      <c r="AI354" s="44">
        <v>1053.0</v>
      </c>
      <c r="AJ354" s="44">
        <v>255.0</v>
      </c>
      <c r="AK354" s="44">
        <v>104.0</v>
      </c>
      <c r="AL354" s="44">
        <v>1286.0</v>
      </c>
      <c r="AM354" s="44">
        <v>345.0</v>
      </c>
      <c r="AN354" s="44">
        <v>228.0</v>
      </c>
      <c r="AO354" s="44">
        <v>301.0</v>
      </c>
      <c r="AP354" s="44">
        <v>57.0</v>
      </c>
      <c r="AQ354" s="44">
        <v>28.0</v>
      </c>
      <c r="AR354" s="44">
        <v>110.0</v>
      </c>
      <c r="AS354" s="44">
        <v>163.0</v>
      </c>
      <c r="AT354" s="44">
        <v>53.0</v>
      </c>
      <c r="AU354" s="44">
        <v>81.0</v>
      </c>
      <c r="AV354" s="44">
        <v>18.0</v>
      </c>
      <c r="AW354" s="44">
        <v>53.0</v>
      </c>
      <c r="AX354" s="44">
        <v>313.0</v>
      </c>
      <c r="AY354" s="44"/>
      <c r="AZ354" s="44">
        <v>197.0</v>
      </c>
      <c r="BA354" s="44"/>
      <c r="BB354" s="44">
        <v>71.0</v>
      </c>
      <c r="BC354" s="44"/>
      <c r="BD354" s="44">
        <v>23.0</v>
      </c>
      <c r="BE354" s="44"/>
      <c r="BF354" s="44">
        <v>95.0</v>
      </c>
      <c r="BG354" s="44"/>
      <c r="BH354" s="44">
        <v>61.0</v>
      </c>
      <c r="BI354" s="44"/>
      <c r="BJ354" s="44">
        <v>162.0</v>
      </c>
      <c r="BK354" s="44"/>
      <c r="BL354" s="44">
        <v>26.0</v>
      </c>
      <c r="BM354" s="44"/>
      <c r="BN354" s="44">
        <v>181.0</v>
      </c>
      <c r="BO354" s="44"/>
      <c r="BP354" s="44">
        <v>91.0</v>
      </c>
      <c r="BQ354" s="44"/>
      <c r="BR354" s="44">
        <v>54.0</v>
      </c>
      <c r="BS354" s="44"/>
      <c r="BT354" s="44">
        <v>136.0</v>
      </c>
      <c r="BU354" s="44"/>
      <c r="BV354" s="44">
        <v>226.0</v>
      </c>
      <c r="BW354" s="44"/>
      <c r="BX354" s="44">
        <v>246.0</v>
      </c>
      <c r="BY354" s="44"/>
      <c r="BZ354" s="44">
        <v>54.0</v>
      </c>
      <c r="CA354" s="44"/>
      <c r="CB354" s="44">
        <v>107.0</v>
      </c>
      <c r="CC354" s="44"/>
      <c r="CD354" s="44">
        <v>23.0</v>
      </c>
      <c r="CE354" s="44"/>
      <c r="CF354" s="44">
        <v>77.0</v>
      </c>
      <c r="CG354" s="44"/>
      <c r="CH354" s="44">
        <v>117.0</v>
      </c>
      <c r="CI354" s="44"/>
      <c r="CJ354" s="44">
        <v>246.0</v>
      </c>
      <c r="CK354" s="44"/>
      <c r="CL354" s="44">
        <v>348.0</v>
      </c>
      <c r="CM354" s="44"/>
      <c r="CN354" s="44">
        <v>269.0</v>
      </c>
      <c r="CO354" s="44"/>
      <c r="CP354" s="44"/>
      <c r="CQ354" s="44">
        <v>517.0</v>
      </c>
    </row>
    <row r="355" ht="15.75" customHeight="1">
      <c r="A355" s="44">
        <v>13075.0</v>
      </c>
      <c r="B355" s="44" t="s">
        <v>522</v>
      </c>
      <c r="C355" s="44" t="s">
        <v>665</v>
      </c>
      <c r="D355" s="44">
        <v>193787.0</v>
      </c>
      <c r="E355" s="44">
        <v>199588.0</v>
      </c>
      <c r="F355" s="44">
        <v>111752.0</v>
      </c>
      <c r="G355" s="44">
        <v>96207.0</v>
      </c>
      <c r="H355" s="44">
        <v>2550.0</v>
      </c>
      <c r="I355" s="44">
        <v>3710.0</v>
      </c>
      <c r="J355" s="44">
        <v>109202.0</v>
      </c>
      <c r="K355" s="44">
        <v>92497.0</v>
      </c>
      <c r="L355" s="44">
        <v>28181.0</v>
      </c>
      <c r="M355" s="44">
        <v>33979.0</v>
      </c>
      <c r="N355" s="44">
        <v>13228.0</v>
      </c>
      <c r="O355" s="44">
        <v>15222.0</v>
      </c>
      <c r="P355" s="44">
        <v>9952.0</v>
      </c>
      <c r="Q355" s="44">
        <v>4153.0</v>
      </c>
      <c r="R355" s="44">
        <v>13211.0</v>
      </c>
      <c r="S355" s="44">
        <v>17179.0</v>
      </c>
      <c r="T355" s="44">
        <v>23749.0</v>
      </c>
      <c r="U355" s="44">
        <v>7254.0</v>
      </c>
      <c r="V355" s="44"/>
      <c r="W355" s="44"/>
      <c r="X355" s="44">
        <v>4247.0</v>
      </c>
      <c r="Y355" s="44">
        <v>1693.0</v>
      </c>
      <c r="Z355" s="44">
        <v>1417.0</v>
      </c>
      <c r="AA355" s="44">
        <v>562.0</v>
      </c>
      <c r="AB355" s="44">
        <v>471.0</v>
      </c>
      <c r="AC355" s="44">
        <v>1301.0</v>
      </c>
      <c r="AD355" s="44">
        <v>2207.0</v>
      </c>
      <c r="AE355" s="44">
        <v>1270.0</v>
      </c>
      <c r="AF355" s="44">
        <v>2341.0</v>
      </c>
      <c r="AG355" s="44">
        <v>5135.0</v>
      </c>
      <c r="AH355" s="44">
        <v>1871.0</v>
      </c>
      <c r="AI355" s="44">
        <v>1659.0</v>
      </c>
      <c r="AJ355" s="44">
        <v>375.0</v>
      </c>
      <c r="AK355" s="44">
        <v>187.0</v>
      </c>
      <c r="AL355" s="44">
        <v>2146.0</v>
      </c>
      <c r="AM355" s="44">
        <v>727.0</v>
      </c>
      <c r="AN355" s="44">
        <v>379.0</v>
      </c>
      <c r="AO355" s="44">
        <v>553.0</v>
      </c>
      <c r="AP355" s="44">
        <v>70.0</v>
      </c>
      <c r="AQ355" s="44">
        <v>76.0</v>
      </c>
      <c r="AR355" s="44">
        <v>169.0</v>
      </c>
      <c r="AS355" s="44">
        <v>211.0</v>
      </c>
      <c r="AT355" s="44">
        <v>69.0</v>
      </c>
      <c r="AU355" s="44">
        <v>119.0</v>
      </c>
      <c r="AV355" s="44">
        <v>23.0</v>
      </c>
      <c r="AW355" s="44">
        <v>90.0</v>
      </c>
      <c r="AX355" s="44">
        <v>469.0</v>
      </c>
      <c r="AY355" s="44"/>
      <c r="AZ355" s="44">
        <v>285.0</v>
      </c>
      <c r="BA355" s="44"/>
      <c r="BB355" s="44">
        <v>175.0</v>
      </c>
      <c r="BC355" s="44"/>
      <c r="BD355" s="44">
        <v>43.0</v>
      </c>
      <c r="BE355" s="44"/>
      <c r="BF355" s="44">
        <v>211.0</v>
      </c>
      <c r="BG355" s="44"/>
      <c r="BH355" s="44">
        <v>104.0</v>
      </c>
      <c r="BI355" s="44"/>
      <c r="BJ355" s="44">
        <v>261.0</v>
      </c>
      <c r="BK355" s="44"/>
      <c r="BL355" s="44">
        <v>59.0</v>
      </c>
      <c r="BM355" s="44"/>
      <c r="BN355" s="44">
        <v>239.0</v>
      </c>
      <c r="BO355" s="44"/>
      <c r="BP355" s="44">
        <v>143.0</v>
      </c>
      <c r="BQ355" s="44"/>
      <c r="BR355" s="44">
        <v>77.0</v>
      </c>
      <c r="BS355" s="44"/>
      <c r="BT355" s="44">
        <v>210.0</v>
      </c>
      <c r="BU355" s="44"/>
      <c r="BV355" s="44">
        <v>376.0</v>
      </c>
      <c r="BW355" s="44"/>
      <c r="BX355" s="44">
        <v>323.0</v>
      </c>
      <c r="BY355" s="44"/>
      <c r="BZ355" s="44">
        <v>136.0</v>
      </c>
      <c r="CA355" s="44"/>
      <c r="CB355" s="44">
        <v>142.0</v>
      </c>
      <c r="CC355" s="44"/>
      <c r="CD355" s="44">
        <v>33.0</v>
      </c>
      <c r="CE355" s="44"/>
      <c r="CF355" s="44">
        <v>94.0</v>
      </c>
      <c r="CG355" s="44"/>
      <c r="CH355" s="44">
        <v>186.0</v>
      </c>
      <c r="CI355" s="44"/>
      <c r="CJ355" s="44">
        <v>409.0</v>
      </c>
      <c r="CK355" s="44"/>
      <c r="CL355" s="44">
        <v>688.0</v>
      </c>
      <c r="CM355" s="44"/>
      <c r="CN355" s="44">
        <v>433.0</v>
      </c>
      <c r="CO355" s="44"/>
      <c r="CP355" s="44"/>
      <c r="CQ355" s="44">
        <v>1127.0</v>
      </c>
    </row>
    <row r="356" ht="15.75" customHeight="1">
      <c r="A356" s="44">
        <v>13076.0</v>
      </c>
      <c r="B356" s="44" t="s">
        <v>523</v>
      </c>
      <c r="C356" s="44" t="s">
        <v>665</v>
      </c>
      <c r="D356" s="44">
        <v>172741.0</v>
      </c>
      <c r="E356" s="44">
        <v>177406.0</v>
      </c>
      <c r="F356" s="44">
        <v>104441.0</v>
      </c>
      <c r="G356" s="44">
        <v>91000.0</v>
      </c>
      <c r="H356" s="44">
        <v>2239.0</v>
      </c>
      <c r="I356" s="44">
        <v>3347.0</v>
      </c>
      <c r="J356" s="44">
        <v>102202.0</v>
      </c>
      <c r="K356" s="44">
        <v>87653.0</v>
      </c>
      <c r="L356" s="44">
        <v>25893.0</v>
      </c>
      <c r="M356" s="44">
        <v>30464.0</v>
      </c>
      <c r="N356" s="44">
        <v>19532.0</v>
      </c>
      <c r="O356" s="44">
        <v>22276.0</v>
      </c>
      <c r="P356" s="44">
        <v>8556.0</v>
      </c>
      <c r="Q356" s="44">
        <v>3082.0</v>
      </c>
      <c r="R356" s="44">
        <v>13577.0</v>
      </c>
      <c r="S356" s="44">
        <v>16089.0</v>
      </c>
      <c r="T356" s="44">
        <v>17503.0</v>
      </c>
      <c r="U356" s="44">
        <v>5112.0</v>
      </c>
      <c r="V356" s="44"/>
      <c r="W356" s="44"/>
      <c r="X356" s="44">
        <v>4194.0</v>
      </c>
      <c r="Y356" s="44">
        <v>1793.0</v>
      </c>
      <c r="Z356" s="44">
        <v>1387.0</v>
      </c>
      <c r="AA356" s="44">
        <v>580.0</v>
      </c>
      <c r="AB356" s="44">
        <v>487.0</v>
      </c>
      <c r="AC356" s="44">
        <v>822.0</v>
      </c>
      <c r="AD356" s="44">
        <v>1348.0</v>
      </c>
      <c r="AE356" s="44">
        <v>947.0</v>
      </c>
      <c r="AF356" s="44">
        <v>1338.0</v>
      </c>
      <c r="AG356" s="44">
        <v>2704.0</v>
      </c>
      <c r="AH356" s="44">
        <v>1921.0</v>
      </c>
      <c r="AI356" s="44">
        <v>1521.0</v>
      </c>
      <c r="AJ356" s="44">
        <v>262.0</v>
      </c>
      <c r="AK356" s="44">
        <v>140.0</v>
      </c>
      <c r="AL356" s="44">
        <v>1309.0</v>
      </c>
      <c r="AM356" s="44">
        <v>402.0</v>
      </c>
      <c r="AN356" s="44">
        <v>318.0</v>
      </c>
      <c r="AO356" s="44">
        <v>488.0</v>
      </c>
      <c r="AP356" s="44">
        <v>65.0</v>
      </c>
      <c r="AQ356" s="44">
        <v>58.0</v>
      </c>
      <c r="AR356" s="44">
        <v>131.0</v>
      </c>
      <c r="AS356" s="44">
        <v>177.0</v>
      </c>
      <c r="AT356" s="44">
        <v>76.0</v>
      </c>
      <c r="AU356" s="44">
        <v>103.0</v>
      </c>
      <c r="AV356" s="44">
        <v>23.0</v>
      </c>
      <c r="AW356" s="44">
        <v>62.0</v>
      </c>
      <c r="AX356" s="44">
        <v>443.0</v>
      </c>
      <c r="AY356" s="44"/>
      <c r="AZ356" s="44">
        <v>271.0</v>
      </c>
      <c r="BA356" s="44"/>
      <c r="BB356" s="44">
        <v>180.0</v>
      </c>
      <c r="BC356" s="44"/>
      <c r="BD356" s="44">
        <v>27.0</v>
      </c>
      <c r="BE356" s="44"/>
      <c r="BF356" s="44">
        <v>117.0</v>
      </c>
      <c r="BG356" s="44"/>
      <c r="BH356" s="44">
        <v>90.0</v>
      </c>
      <c r="BI356" s="44"/>
      <c r="BJ356" s="44">
        <v>135.0</v>
      </c>
      <c r="BK356" s="44"/>
      <c r="BL356" s="44">
        <v>31.0</v>
      </c>
      <c r="BM356" s="44"/>
      <c r="BN356" s="44">
        <v>236.0</v>
      </c>
      <c r="BO356" s="44"/>
      <c r="BP356" s="44">
        <v>117.0</v>
      </c>
      <c r="BQ356" s="44"/>
      <c r="BR356" s="44">
        <v>83.0</v>
      </c>
      <c r="BS356" s="44"/>
      <c r="BT356" s="44">
        <v>186.0</v>
      </c>
      <c r="BU356" s="44"/>
      <c r="BV356" s="44">
        <v>379.0</v>
      </c>
      <c r="BW356" s="44"/>
      <c r="BX356" s="44">
        <v>331.0</v>
      </c>
      <c r="BY356" s="44"/>
      <c r="BZ356" s="44">
        <v>84.0</v>
      </c>
      <c r="CA356" s="44"/>
      <c r="CB356" s="44">
        <v>131.0</v>
      </c>
      <c r="CC356" s="44"/>
      <c r="CD356" s="44">
        <v>30.0</v>
      </c>
      <c r="CE356" s="44"/>
      <c r="CF356" s="44">
        <v>74.0</v>
      </c>
      <c r="CG356" s="44"/>
      <c r="CH356" s="44">
        <v>105.0</v>
      </c>
      <c r="CI356" s="44"/>
      <c r="CJ356" s="44">
        <v>412.0</v>
      </c>
      <c r="CK356" s="44"/>
      <c r="CL356" s="44">
        <v>513.0</v>
      </c>
      <c r="CM356" s="44"/>
      <c r="CN356" s="44">
        <v>307.0</v>
      </c>
      <c r="CO356" s="44"/>
      <c r="CP356" s="44"/>
      <c r="CQ356" s="44">
        <v>833.0</v>
      </c>
    </row>
    <row r="357" ht="15.75" customHeight="1">
      <c r="A357" s="44">
        <v>14511.0</v>
      </c>
      <c r="B357" s="44" t="s">
        <v>525</v>
      </c>
      <c r="C357" s="44" t="s">
        <v>666</v>
      </c>
      <c r="D357" s="44">
        <v>193089.0</v>
      </c>
      <c r="E357" s="44">
        <v>200626.0</v>
      </c>
      <c r="F357" s="44">
        <v>120497.0</v>
      </c>
      <c r="G357" s="44">
        <v>89204.0</v>
      </c>
      <c r="H357" s="44">
        <v>1542.0</v>
      </c>
      <c r="I357" s="44">
        <v>1580.0</v>
      </c>
      <c r="J357" s="44">
        <v>118955.0</v>
      </c>
      <c r="K357" s="44">
        <v>87624.0</v>
      </c>
      <c r="L357" s="44">
        <v>23868.0</v>
      </c>
      <c r="M357" s="44">
        <v>23924.0</v>
      </c>
      <c r="N357" s="44">
        <v>12314.0</v>
      </c>
      <c r="O357" s="44">
        <v>17560.0</v>
      </c>
      <c r="P357" s="44">
        <v>13317.0</v>
      </c>
      <c r="Q357" s="44">
        <v>5743.0</v>
      </c>
      <c r="R357" s="44">
        <v>16515.0</v>
      </c>
      <c r="S357" s="44">
        <v>19668.0</v>
      </c>
      <c r="T357" s="44">
        <v>27980.0</v>
      </c>
      <c r="U357" s="44">
        <v>8508.0</v>
      </c>
      <c r="V357" s="44"/>
      <c r="W357" s="44"/>
      <c r="X357" s="44">
        <v>6133.0</v>
      </c>
      <c r="Y357" s="44">
        <v>2342.0</v>
      </c>
      <c r="Z357" s="44">
        <v>1793.0</v>
      </c>
      <c r="AA357" s="44">
        <v>604.0</v>
      </c>
      <c r="AB357" s="44">
        <v>744.0</v>
      </c>
      <c r="AC357" s="44">
        <v>1657.0</v>
      </c>
      <c r="AD357" s="44">
        <v>1797.0</v>
      </c>
      <c r="AE357" s="44">
        <v>1262.0</v>
      </c>
      <c r="AF357" s="44">
        <v>633.0</v>
      </c>
      <c r="AG357" s="44">
        <v>2122.0</v>
      </c>
      <c r="AH357" s="44">
        <v>1540.0</v>
      </c>
      <c r="AI357" s="44">
        <v>965.0</v>
      </c>
      <c r="AJ357" s="44">
        <v>824.0</v>
      </c>
      <c r="AK357" s="44">
        <v>185.0</v>
      </c>
      <c r="AL357" s="44">
        <v>4598.0</v>
      </c>
      <c r="AM357" s="44">
        <v>902.0</v>
      </c>
      <c r="AN357" s="44">
        <v>287.0</v>
      </c>
      <c r="AO357" s="44">
        <v>409.0</v>
      </c>
      <c r="AP357" s="44">
        <v>79.0</v>
      </c>
      <c r="AQ357" s="44">
        <v>56.0</v>
      </c>
      <c r="AR357" s="44">
        <v>161.0</v>
      </c>
      <c r="AS357" s="44">
        <v>161.0</v>
      </c>
      <c r="AT357" s="44">
        <v>101.0</v>
      </c>
      <c r="AU357" s="44">
        <v>127.0</v>
      </c>
      <c r="AV357" s="44">
        <v>35.0</v>
      </c>
      <c r="AW357" s="44">
        <v>46.0</v>
      </c>
      <c r="AX357" s="44">
        <v>341.0</v>
      </c>
      <c r="AY357" s="44"/>
      <c r="AZ357" s="44">
        <v>383.0</v>
      </c>
      <c r="BA357" s="44"/>
      <c r="BB357" s="44">
        <v>562.0</v>
      </c>
      <c r="BC357" s="44"/>
      <c r="BD357" s="44">
        <v>46.0</v>
      </c>
      <c r="BE357" s="44"/>
      <c r="BF357" s="44">
        <v>232.0</v>
      </c>
      <c r="BG357" s="44"/>
      <c r="BH357" s="44">
        <v>170.0</v>
      </c>
      <c r="BI357" s="44"/>
      <c r="BJ357" s="44">
        <v>433.0</v>
      </c>
      <c r="BK357" s="44"/>
      <c r="BL357" s="44">
        <v>157.0</v>
      </c>
      <c r="BM357" s="44"/>
      <c r="BN357" s="44">
        <v>349.0</v>
      </c>
      <c r="BO357" s="44"/>
      <c r="BP357" s="44">
        <v>186.0</v>
      </c>
      <c r="BQ357" s="44"/>
      <c r="BR357" s="44">
        <v>117.0</v>
      </c>
      <c r="BS357" s="44"/>
      <c r="BT357" s="44">
        <v>175.0</v>
      </c>
      <c r="BU357" s="44"/>
      <c r="BV357" s="44">
        <v>280.0</v>
      </c>
      <c r="BW357" s="44"/>
      <c r="BX357" s="44">
        <v>386.0</v>
      </c>
      <c r="BY357" s="44"/>
      <c r="BZ357" s="44">
        <v>145.0</v>
      </c>
      <c r="CA357" s="44"/>
      <c r="CB357" s="44">
        <v>196.0</v>
      </c>
      <c r="CC357" s="44"/>
      <c r="CD357" s="44">
        <v>66.0</v>
      </c>
      <c r="CE357" s="44"/>
      <c r="CF357" s="44">
        <v>104.0</v>
      </c>
      <c r="CG357" s="44"/>
      <c r="CH357" s="44">
        <v>326.0</v>
      </c>
      <c r="CI357" s="44"/>
      <c r="CJ357" s="44">
        <v>409.0</v>
      </c>
      <c r="CK357" s="44"/>
      <c r="CL357" s="44">
        <v>427.0</v>
      </c>
      <c r="CM357" s="44"/>
      <c r="CN357" s="44">
        <v>746.0</v>
      </c>
      <c r="CO357" s="44"/>
      <c r="CP357" s="44"/>
      <c r="CQ357" s="44">
        <v>1383.0</v>
      </c>
    </row>
    <row r="358" ht="15.75" customHeight="1">
      <c r="A358" s="44">
        <v>14521.0</v>
      </c>
      <c r="B358" s="44" t="s">
        <v>526</v>
      </c>
      <c r="C358" s="44" t="s">
        <v>666</v>
      </c>
      <c r="D358" s="44">
        <v>283006.0</v>
      </c>
      <c r="E358" s="44">
        <v>299341.0</v>
      </c>
      <c r="F358" s="44">
        <v>182031.0</v>
      </c>
      <c r="G358" s="44">
        <v>154945.0</v>
      </c>
      <c r="H358" s="44">
        <v>4611.0</v>
      </c>
      <c r="I358" s="44">
        <v>5962.0</v>
      </c>
      <c r="J358" s="44">
        <v>177420.0</v>
      </c>
      <c r="K358" s="44">
        <v>148983.0</v>
      </c>
      <c r="L358" s="44">
        <v>48621.0</v>
      </c>
      <c r="M358" s="44">
        <v>58167.0</v>
      </c>
      <c r="N358" s="44">
        <v>13628.0</v>
      </c>
      <c r="O358" s="44">
        <v>19304.0</v>
      </c>
      <c r="P358" s="44">
        <v>9430.0</v>
      </c>
      <c r="Q358" s="44">
        <v>4263.0</v>
      </c>
      <c r="R358" s="44">
        <v>18887.0</v>
      </c>
      <c r="S358" s="44">
        <v>25555.0</v>
      </c>
      <c r="T358" s="44">
        <v>49827.0</v>
      </c>
      <c r="U358" s="44">
        <v>16912.0</v>
      </c>
      <c r="V358" s="44"/>
      <c r="W358" s="44"/>
      <c r="X358" s="44">
        <v>7938.0</v>
      </c>
      <c r="Y358" s="44">
        <v>3893.0</v>
      </c>
      <c r="Z358" s="44">
        <v>7598.0</v>
      </c>
      <c r="AA358" s="44">
        <v>3129.0</v>
      </c>
      <c r="AB358" s="44">
        <v>754.0</v>
      </c>
      <c r="AC358" s="44">
        <v>1470.0</v>
      </c>
      <c r="AD358" s="44">
        <v>2468.0</v>
      </c>
      <c r="AE358" s="44">
        <v>2177.0</v>
      </c>
      <c r="AF358" s="44">
        <v>2304.0</v>
      </c>
      <c r="AG358" s="44">
        <v>6356.0</v>
      </c>
      <c r="AH358" s="44">
        <v>2734.0</v>
      </c>
      <c r="AI358" s="44">
        <v>2234.0</v>
      </c>
      <c r="AJ358" s="44">
        <v>919.0</v>
      </c>
      <c r="AK358" s="44">
        <v>237.0</v>
      </c>
      <c r="AL358" s="44">
        <v>2794.0</v>
      </c>
      <c r="AM358" s="44">
        <v>708.0</v>
      </c>
      <c r="AN358" s="44">
        <v>440.0</v>
      </c>
      <c r="AO358" s="44">
        <v>696.0</v>
      </c>
      <c r="AP358" s="44">
        <v>221.0</v>
      </c>
      <c r="AQ358" s="44">
        <v>102.0</v>
      </c>
      <c r="AR358" s="44">
        <v>163.0</v>
      </c>
      <c r="AS358" s="44">
        <v>168.0</v>
      </c>
      <c r="AT358" s="44">
        <v>89.0</v>
      </c>
      <c r="AU358" s="44">
        <v>137.0</v>
      </c>
      <c r="AV358" s="44">
        <v>43.0</v>
      </c>
      <c r="AW358" s="44">
        <v>64.0</v>
      </c>
      <c r="AX358" s="44">
        <v>652.0</v>
      </c>
      <c r="AY358" s="44"/>
      <c r="AZ358" s="44">
        <v>583.0</v>
      </c>
      <c r="BA358" s="44"/>
      <c r="BB358" s="44">
        <v>1499.0</v>
      </c>
      <c r="BC358" s="44"/>
      <c r="BD358" s="44">
        <v>44.0</v>
      </c>
      <c r="BE358" s="44"/>
      <c r="BF358" s="44">
        <v>243.0</v>
      </c>
      <c r="BG358" s="44"/>
      <c r="BH358" s="44">
        <v>197.0</v>
      </c>
      <c r="BI358" s="44"/>
      <c r="BJ358" s="44">
        <v>237.0</v>
      </c>
      <c r="BK358" s="44"/>
      <c r="BL358" s="44">
        <v>270.0</v>
      </c>
      <c r="BM358" s="44"/>
      <c r="BN358" s="44">
        <v>410.0</v>
      </c>
      <c r="BO358" s="44"/>
      <c r="BP358" s="44">
        <v>273.0</v>
      </c>
      <c r="BQ358" s="44"/>
      <c r="BR358" s="44">
        <v>173.0</v>
      </c>
      <c r="BS358" s="44"/>
      <c r="BT358" s="44">
        <v>269.0</v>
      </c>
      <c r="BU358" s="44"/>
      <c r="BV358" s="44">
        <v>450.0</v>
      </c>
      <c r="BW358" s="44"/>
      <c r="BX358" s="44">
        <v>435.0</v>
      </c>
      <c r="BY358" s="44"/>
      <c r="BZ358" s="44">
        <v>152.0</v>
      </c>
      <c r="CA358" s="44"/>
      <c r="CB358" s="44">
        <v>268.0</v>
      </c>
      <c r="CC358" s="44"/>
      <c r="CD358" s="44">
        <v>46.0</v>
      </c>
      <c r="CE358" s="44"/>
      <c r="CF358" s="44">
        <v>102.0</v>
      </c>
      <c r="CG358" s="44"/>
      <c r="CH358" s="44">
        <v>229.0</v>
      </c>
      <c r="CI358" s="44"/>
      <c r="CJ358" s="44">
        <v>738.0</v>
      </c>
      <c r="CK358" s="44"/>
      <c r="CL358" s="44">
        <v>747.0</v>
      </c>
      <c r="CM358" s="44"/>
      <c r="CN358" s="44">
        <v>545.0</v>
      </c>
      <c r="CO358" s="44"/>
      <c r="CP358" s="44"/>
      <c r="CQ358" s="44">
        <v>3411.0</v>
      </c>
    </row>
    <row r="359" ht="15.75" customHeight="1">
      <c r="A359" s="44">
        <v>14522.0</v>
      </c>
      <c r="B359" s="44" t="s">
        <v>527</v>
      </c>
      <c r="C359" s="44" t="s">
        <v>666</v>
      </c>
      <c r="D359" s="44">
        <v>251968.0</v>
      </c>
      <c r="E359" s="44">
        <v>266103.0</v>
      </c>
      <c r="F359" s="44">
        <v>161854.0</v>
      </c>
      <c r="G359" s="44">
        <v>137384.0</v>
      </c>
      <c r="H359" s="44">
        <v>3457.0</v>
      </c>
      <c r="I359" s="44">
        <v>4679.0</v>
      </c>
      <c r="J359" s="44">
        <v>158397.0</v>
      </c>
      <c r="K359" s="44">
        <v>132705.0</v>
      </c>
      <c r="L359" s="44">
        <v>42234.0</v>
      </c>
      <c r="M359" s="44">
        <v>52810.0</v>
      </c>
      <c r="N359" s="44">
        <v>12493.0</v>
      </c>
      <c r="O359" s="44">
        <v>18764.0</v>
      </c>
      <c r="P359" s="44">
        <v>9898.0</v>
      </c>
      <c r="Q359" s="44">
        <v>4663.0</v>
      </c>
      <c r="R359" s="44">
        <v>16819.0</v>
      </c>
      <c r="S359" s="44">
        <v>22961.0</v>
      </c>
      <c r="T359" s="44">
        <v>45066.0</v>
      </c>
      <c r="U359" s="44">
        <v>12489.0</v>
      </c>
      <c r="V359" s="44"/>
      <c r="W359" s="44"/>
      <c r="X359" s="44">
        <v>7384.0</v>
      </c>
      <c r="Y359" s="44">
        <v>3684.0</v>
      </c>
      <c r="Z359" s="44">
        <v>6351.0</v>
      </c>
      <c r="AA359" s="44">
        <v>2415.0</v>
      </c>
      <c r="AB359" s="44">
        <v>737.0</v>
      </c>
      <c r="AC359" s="44">
        <v>1605.0</v>
      </c>
      <c r="AD359" s="44">
        <v>2204.0</v>
      </c>
      <c r="AE359" s="44">
        <v>2003.0</v>
      </c>
      <c r="AF359" s="44">
        <v>1472.0</v>
      </c>
      <c r="AG359" s="44">
        <v>5161.0</v>
      </c>
      <c r="AH359" s="44">
        <v>2245.0</v>
      </c>
      <c r="AI359" s="44">
        <v>2171.0</v>
      </c>
      <c r="AJ359" s="44">
        <v>888.0</v>
      </c>
      <c r="AK359" s="44">
        <v>229.0</v>
      </c>
      <c r="AL359" s="44">
        <v>2979.0</v>
      </c>
      <c r="AM359" s="44">
        <v>828.0</v>
      </c>
      <c r="AN359" s="44">
        <v>376.0</v>
      </c>
      <c r="AO359" s="44">
        <v>719.0</v>
      </c>
      <c r="AP359" s="44">
        <v>160.0</v>
      </c>
      <c r="AQ359" s="44">
        <v>95.0</v>
      </c>
      <c r="AR359" s="44">
        <v>144.0</v>
      </c>
      <c r="AS359" s="44">
        <v>195.0</v>
      </c>
      <c r="AT359" s="44">
        <v>89.0</v>
      </c>
      <c r="AU359" s="44">
        <v>133.0</v>
      </c>
      <c r="AV359" s="44">
        <v>23.0</v>
      </c>
      <c r="AW359" s="44">
        <v>48.0</v>
      </c>
      <c r="AX359" s="44">
        <v>578.0</v>
      </c>
      <c r="AY359" s="44"/>
      <c r="AZ359" s="44">
        <v>472.0</v>
      </c>
      <c r="BA359" s="44"/>
      <c r="BB359" s="44">
        <v>472.0</v>
      </c>
      <c r="BC359" s="44"/>
      <c r="BD359" s="44">
        <v>58.0</v>
      </c>
      <c r="BE359" s="44"/>
      <c r="BF359" s="44">
        <v>279.0</v>
      </c>
      <c r="BG359" s="44"/>
      <c r="BH359" s="44">
        <v>146.0</v>
      </c>
      <c r="BI359" s="44"/>
      <c r="BJ359" s="44">
        <v>291.0</v>
      </c>
      <c r="BK359" s="44"/>
      <c r="BL359" s="44">
        <v>203.0</v>
      </c>
      <c r="BM359" s="44"/>
      <c r="BN359" s="44">
        <v>417.0</v>
      </c>
      <c r="BO359" s="44"/>
      <c r="BP359" s="44">
        <v>171.0</v>
      </c>
      <c r="BQ359" s="44"/>
      <c r="BR359" s="44">
        <v>106.0</v>
      </c>
      <c r="BS359" s="44"/>
      <c r="BT359" s="44">
        <v>268.0</v>
      </c>
      <c r="BU359" s="44"/>
      <c r="BV359" s="44">
        <v>398.0</v>
      </c>
      <c r="BW359" s="44"/>
      <c r="BX359" s="44">
        <v>407.0</v>
      </c>
      <c r="BY359" s="44"/>
      <c r="BZ359" s="44">
        <v>116.0</v>
      </c>
      <c r="CA359" s="44"/>
      <c r="CB359" s="44">
        <v>210.0</v>
      </c>
      <c r="CC359" s="44"/>
      <c r="CD359" s="44">
        <v>58.0</v>
      </c>
      <c r="CE359" s="44"/>
      <c r="CF359" s="44">
        <v>95.0</v>
      </c>
      <c r="CG359" s="44"/>
      <c r="CH359" s="44">
        <v>241.0</v>
      </c>
      <c r="CI359" s="44"/>
      <c r="CJ359" s="44">
        <v>580.0</v>
      </c>
      <c r="CK359" s="44"/>
      <c r="CL359" s="44">
        <v>694.0</v>
      </c>
      <c r="CM359" s="44"/>
      <c r="CN359" s="44">
        <v>575.0</v>
      </c>
      <c r="CO359" s="44"/>
      <c r="CP359" s="44"/>
      <c r="CQ359" s="44">
        <v>1732.0</v>
      </c>
    </row>
    <row r="360" ht="15.75" customHeight="1">
      <c r="A360" s="44">
        <v>14523.0</v>
      </c>
      <c r="B360" s="44" t="s">
        <v>528</v>
      </c>
      <c r="C360" s="44" t="s">
        <v>666</v>
      </c>
      <c r="D360" s="44">
        <v>189613.0</v>
      </c>
      <c r="E360" s="44">
        <v>200127.0</v>
      </c>
      <c r="F360" s="44">
        <v>115940.0</v>
      </c>
      <c r="G360" s="44">
        <v>96630.0</v>
      </c>
      <c r="H360" s="44">
        <v>2524.0</v>
      </c>
      <c r="I360" s="44">
        <v>3140.0</v>
      </c>
      <c r="J360" s="44">
        <v>113416.0</v>
      </c>
      <c r="K360" s="44">
        <v>93490.0</v>
      </c>
      <c r="L360" s="44">
        <v>29904.0</v>
      </c>
      <c r="M360" s="44">
        <v>33208.0</v>
      </c>
      <c r="N360" s="44">
        <v>11234.0</v>
      </c>
      <c r="O360" s="44">
        <v>16586.0</v>
      </c>
      <c r="P360" s="44">
        <v>8194.0</v>
      </c>
      <c r="Q360" s="44">
        <v>3233.0</v>
      </c>
      <c r="R360" s="44">
        <v>13797.0</v>
      </c>
      <c r="S360" s="44">
        <v>16866.0</v>
      </c>
      <c r="T360" s="44">
        <v>27082.0</v>
      </c>
      <c r="U360" s="44">
        <v>9510.0</v>
      </c>
      <c r="V360" s="44"/>
      <c r="W360" s="44"/>
      <c r="X360" s="44">
        <v>5502.0</v>
      </c>
      <c r="Y360" s="44">
        <v>2466.0</v>
      </c>
      <c r="Z360" s="44">
        <v>2898.0</v>
      </c>
      <c r="AA360" s="44">
        <v>1345.0</v>
      </c>
      <c r="AB360" s="44">
        <v>513.0</v>
      </c>
      <c r="AC360" s="44">
        <v>913.0</v>
      </c>
      <c r="AD360" s="44">
        <v>2189.0</v>
      </c>
      <c r="AE360" s="44">
        <v>1377.0</v>
      </c>
      <c r="AF360" s="44">
        <v>706.0</v>
      </c>
      <c r="AG360" s="44">
        <v>3287.0</v>
      </c>
      <c r="AH360" s="44">
        <v>1663.0</v>
      </c>
      <c r="AI360" s="44">
        <v>1303.0</v>
      </c>
      <c r="AJ360" s="44">
        <v>820.0</v>
      </c>
      <c r="AK360" s="44">
        <v>180.0</v>
      </c>
      <c r="AL360" s="44">
        <v>2063.0</v>
      </c>
      <c r="AM360" s="44">
        <v>524.0</v>
      </c>
      <c r="AN360" s="44">
        <v>285.0</v>
      </c>
      <c r="AO360" s="44">
        <v>442.0</v>
      </c>
      <c r="AP360" s="44">
        <v>153.0</v>
      </c>
      <c r="AQ360" s="44">
        <v>91.0</v>
      </c>
      <c r="AR360" s="44">
        <v>102.0</v>
      </c>
      <c r="AS360" s="44">
        <v>125.0</v>
      </c>
      <c r="AT360" s="44">
        <v>87.0</v>
      </c>
      <c r="AU360" s="44">
        <v>101.0</v>
      </c>
      <c r="AV360" s="44">
        <v>24.0</v>
      </c>
      <c r="AW360" s="44">
        <v>41.0</v>
      </c>
      <c r="AX360" s="44">
        <v>493.0</v>
      </c>
      <c r="AY360" s="44"/>
      <c r="AZ360" s="44">
        <v>376.0</v>
      </c>
      <c r="BA360" s="44"/>
      <c r="BB360" s="44">
        <v>803.0</v>
      </c>
      <c r="BC360" s="44"/>
      <c r="BD360" s="44">
        <v>29.0</v>
      </c>
      <c r="BE360" s="44"/>
      <c r="BF360" s="44">
        <v>190.0</v>
      </c>
      <c r="BG360" s="44"/>
      <c r="BH360" s="44">
        <v>122.0</v>
      </c>
      <c r="BI360" s="44"/>
      <c r="BJ360" s="44">
        <v>198.0</v>
      </c>
      <c r="BK360" s="44"/>
      <c r="BL360" s="44">
        <v>788.0</v>
      </c>
      <c r="BM360" s="44"/>
      <c r="BN360" s="44">
        <v>288.0</v>
      </c>
      <c r="BO360" s="44"/>
      <c r="BP360" s="44">
        <v>135.0</v>
      </c>
      <c r="BQ360" s="44"/>
      <c r="BR360" s="44">
        <v>101.0</v>
      </c>
      <c r="BS360" s="44"/>
      <c r="BT360" s="44">
        <v>205.0</v>
      </c>
      <c r="BU360" s="44"/>
      <c r="BV360" s="44">
        <v>275.0</v>
      </c>
      <c r="BW360" s="44"/>
      <c r="BX360" s="44">
        <v>302.0</v>
      </c>
      <c r="BY360" s="44"/>
      <c r="BZ360" s="44">
        <v>105.0</v>
      </c>
      <c r="CA360" s="44"/>
      <c r="CB360" s="44">
        <v>193.0</v>
      </c>
      <c r="CC360" s="44"/>
      <c r="CD360" s="44">
        <v>40.0</v>
      </c>
      <c r="CE360" s="44"/>
      <c r="CF360" s="44">
        <v>91.0</v>
      </c>
      <c r="CG360" s="44"/>
      <c r="CH360" s="44">
        <v>132.0</v>
      </c>
      <c r="CI360" s="44"/>
      <c r="CJ360" s="44">
        <v>473.0</v>
      </c>
      <c r="CK360" s="44"/>
      <c r="CL360" s="44">
        <v>471.0</v>
      </c>
      <c r="CM360" s="44"/>
      <c r="CN360" s="44">
        <v>390.0</v>
      </c>
      <c r="CO360" s="44"/>
      <c r="CP360" s="44"/>
      <c r="CQ360" s="44">
        <v>1892.0</v>
      </c>
    </row>
    <row r="361" ht="15.75" customHeight="1">
      <c r="A361" s="44">
        <v>14524.0</v>
      </c>
      <c r="B361" s="44" t="s">
        <v>529</v>
      </c>
      <c r="C361" s="44" t="s">
        <v>666</v>
      </c>
      <c r="D361" s="44">
        <v>264125.0</v>
      </c>
      <c r="E361" s="44">
        <v>279269.0</v>
      </c>
      <c r="F361" s="44">
        <v>159475.0</v>
      </c>
      <c r="G361" s="44">
        <v>129666.0</v>
      </c>
      <c r="H361" s="44">
        <v>3549.0</v>
      </c>
      <c r="I361" s="44">
        <v>4069.0</v>
      </c>
      <c r="J361" s="44">
        <v>155926.0</v>
      </c>
      <c r="K361" s="44">
        <v>125597.0</v>
      </c>
      <c r="L361" s="44">
        <v>40838.0</v>
      </c>
      <c r="M361" s="44">
        <v>45415.0</v>
      </c>
      <c r="N361" s="44">
        <v>14183.0</v>
      </c>
      <c r="O361" s="44">
        <v>19674.0</v>
      </c>
      <c r="P361" s="44">
        <v>11191.0</v>
      </c>
      <c r="Q361" s="44">
        <v>4706.0</v>
      </c>
      <c r="R361" s="44">
        <v>18838.0</v>
      </c>
      <c r="S361" s="44">
        <v>23946.0</v>
      </c>
      <c r="T361" s="44">
        <v>37609.0</v>
      </c>
      <c r="U361" s="44">
        <v>12066.0</v>
      </c>
      <c r="V361" s="44"/>
      <c r="W361" s="44"/>
      <c r="X361" s="44">
        <v>7799.0</v>
      </c>
      <c r="Y361" s="44">
        <v>3328.0</v>
      </c>
      <c r="Z361" s="44">
        <v>5756.0</v>
      </c>
      <c r="AA361" s="44">
        <v>2972.0</v>
      </c>
      <c r="AB361" s="44">
        <v>626.0</v>
      </c>
      <c r="AC361" s="44">
        <v>1283.0</v>
      </c>
      <c r="AD361" s="44">
        <v>3013.0</v>
      </c>
      <c r="AE361" s="44">
        <v>1890.0</v>
      </c>
      <c r="AF361" s="44">
        <v>1395.0</v>
      </c>
      <c r="AG361" s="44">
        <v>4499.0</v>
      </c>
      <c r="AH361" s="44">
        <v>2088.0</v>
      </c>
      <c r="AI361" s="44">
        <v>1595.0</v>
      </c>
      <c r="AJ361" s="44">
        <v>867.0</v>
      </c>
      <c r="AK361" s="44">
        <v>230.0</v>
      </c>
      <c r="AL361" s="44">
        <v>3397.0</v>
      </c>
      <c r="AM361" s="44">
        <v>656.0</v>
      </c>
      <c r="AN361" s="44">
        <v>356.0</v>
      </c>
      <c r="AO361" s="44">
        <v>596.0</v>
      </c>
      <c r="AP361" s="44">
        <v>194.0</v>
      </c>
      <c r="AQ361" s="44">
        <v>98.0</v>
      </c>
      <c r="AR361" s="44">
        <v>160.0</v>
      </c>
      <c r="AS361" s="44">
        <v>170.0</v>
      </c>
      <c r="AT361" s="44">
        <v>140.0</v>
      </c>
      <c r="AU361" s="44">
        <v>151.0</v>
      </c>
      <c r="AV361" s="44">
        <v>25.0</v>
      </c>
      <c r="AW361" s="44">
        <v>31.0</v>
      </c>
      <c r="AX361" s="44">
        <v>681.0</v>
      </c>
      <c r="AY361" s="44"/>
      <c r="AZ361" s="44">
        <v>524.0</v>
      </c>
      <c r="BA361" s="44"/>
      <c r="BB361" s="44">
        <v>820.0</v>
      </c>
      <c r="BC361" s="44"/>
      <c r="BD361" s="44">
        <v>39.0</v>
      </c>
      <c r="BE361" s="44"/>
      <c r="BF361" s="44">
        <v>217.0</v>
      </c>
      <c r="BG361" s="44"/>
      <c r="BH361" s="44">
        <v>209.0</v>
      </c>
      <c r="BI361" s="44"/>
      <c r="BJ361" s="44">
        <v>250.0</v>
      </c>
      <c r="BK361" s="44"/>
      <c r="BL361" s="44">
        <v>319.0</v>
      </c>
      <c r="BM361" s="44"/>
      <c r="BN361" s="44">
        <v>366.0</v>
      </c>
      <c r="BO361" s="44"/>
      <c r="BP361" s="44">
        <v>271.0</v>
      </c>
      <c r="BQ361" s="44"/>
      <c r="BR361" s="44">
        <v>128.0</v>
      </c>
      <c r="BS361" s="44"/>
      <c r="BT361" s="44">
        <v>240.0</v>
      </c>
      <c r="BU361" s="44"/>
      <c r="BV361" s="44">
        <v>368.0</v>
      </c>
      <c r="BW361" s="44"/>
      <c r="BX361" s="44">
        <v>426.0</v>
      </c>
      <c r="BY361" s="44"/>
      <c r="BZ361" s="44">
        <v>158.0</v>
      </c>
      <c r="CA361" s="44"/>
      <c r="CB361" s="44">
        <v>250.0</v>
      </c>
      <c r="CC361" s="44"/>
      <c r="CD361" s="44">
        <v>46.0</v>
      </c>
      <c r="CE361" s="44"/>
      <c r="CF361" s="44">
        <v>125.0</v>
      </c>
      <c r="CG361" s="44"/>
      <c r="CH361" s="44">
        <v>184.0</v>
      </c>
      <c r="CI361" s="44"/>
      <c r="CJ361" s="44">
        <v>650.0</v>
      </c>
      <c r="CK361" s="44"/>
      <c r="CL361" s="44">
        <v>604.0</v>
      </c>
      <c r="CM361" s="44"/>
      <c r="CN361" s="44">
        <v>576.0</v>
      </c>
      <c r="CO361" s="44"/>
      <c r="CP361" s="44"/>
      <c r="CQ361" s="44">
        <v>2291.0</v>
      </c>
    </row>
    <row r="362" ht="15.75" customHeight="1">
      <c r="A362" s="44">
        <v>14612.0</v>
      </c>
      <c r="B362" s="44" t="s">
        <v>530</v>
      </c>
      <c r="C362" s="44" t="s">
        <v>666</v>
      </c>
      <c r="D362" s="44">
        <v>428979.0</v>
      </c>
      <c r="E362" s="44">
        <v>431526.0</v>
      </c>
      <c r="F362" s="44">
        <v>294298.0</v>
      </c>
      <c r="G362" s="44">
        <v>232079.0</v>
      </c>
      <c r="H362" s="44">
        <v>2881.0</v>
      </c>
      <c r="I362" s="44">
        <v>3648.0</v>
      </c>
      <c r="J362" s="44">
        <v>291417.0</v>
      </c>
      <c r="K362" s="44">
        <v>228431.0</v>
      </c>
      <c r="L362" s="44">
        <v>54477.0</v>
      </c>
      <c r="M362" s="44">
        <v>65737.0</v>
      </c>
      <c r="N362" s="44">
        <v>24539.0</v>
      </c>
      <c r="O362" s="44">
        <v>36051.0</v>
      </c>
      <c r="P362" s="44">
        <v>51485.0</v>
      </c>
      <c r="Q362" s="44">
        <v>28086.0</v>
      </c>
      <c r="R362" s="44">
        <v>36287.0</v>
      </c>
      <c r="S362" s="44">
        <v>43898.0</v>
      </c>
      <c r="T362" s="44">
        <v>57588.0</v>
      </c>
      <c r="U362" s="44">
        <v>21693.0</v>
      </c>
      <c r="V362" s="44"/>
      <c r="W362" s="44"/>
      <c r="X362" s="44">
        <v>14684.0</v>
      </c>
      <c r="Y362" s="44">
        <v>6012.0</v>
      </c>
      <c r="Z362" s="44">
        <v>6733.0</v>
      </c>
      <c r="AA362" s="44">
        <v>2344.0</v>
      </c>
      <c r="AB362" s="44">
        <v>3221.0</v>
      </c>
      <c r="AC362" s="44">
        <v>6155.0</v>
      </c>
      <c r="AD362" s="44">
        <v>3649.0</v>
      </c>
      <c r="AE362" s="44">
        <v>2926.0</v>
      </c>
      <c r="AF362" s="44">
        <v>1375.0</v>
      </c>
      <c r="AG362" s="44">
        <v>5220.0</v>
      </c>
      <c r="AH362" s="44">
        <v>2595.0</v>
      </c>
      <c r="AI362" s="44">
        <v>1946.0</v>
      </c>
      <c r="AJ362" s="44">
        <v>3397.0</v>
      </c>
      <c r="AK362" s="44">
        <v>778.0</v>
      </c>
      <c r="AL362" s="44">
        <v>13837.0</v>
      </c>
      <c r="AM362" s="44">
        <v>4125.0</v>
      </c>
      <c r="AN362" s="44">
        <v>518.0</v>
      </c>
      <c r="AO362" s="44">
        <v>821.0</v>
      </c>
      <c r="AP362" s="44">
        <v>197.0</v>
      </c>
      <c r="AQ362" s="44">
        <v>107.0</v>
      </c>
      <c r="AR362" s="44">
        <v>270.0</v>
      </c>
      <c r="AS362" s="44">
        <v>347.0</v>
      </c>
      <c r="AT362" s="44">
        <v>214.0</v>
      </c>
      <c r="AU362" s="44">
        <v>253.0</v>
      </c>
      <c r="AV362" s="44">
        <v>73.0</v>
      </c>
      <c r="AW362" s="44">
        <v>83.0</v>
      </c>
      <c r="AX362" s="44">
        <v>618.0</v>
      </c>
      <c r="AY362" s="44"/>
      <c r="AZ362" s="44">
        <v>673.0</v>
      </c>
      <c r="BA362" s="44"/>
      <c r="BB362" s="44">
        <v>636.0</v>
      </c>
      <c r="BC362" s="44"/>
      <c r="BD362" s="44">
        <v>88.0</v>
      </c>
      <c r="BE362" s="44"/>
      <c r="BF362" s="44">
        <v>604.0</v>
      </c>
      <c r="BG362" s="44"/>
      <c r="BH362" s="44">
        <v>368.0</v>
      </c>
      <c r="BI362" s="44"/>
      <c r="BJ362" s="44">
        <v>1819.0</v>
      </c>
      <c r="BK362" s="44"/>
      <c r="BL362" s="44">
        <v>156.0</v>
      </c>
      <c r="BM362" s="44"/>
      <c r="BN362" s="44">
        <v>709.0</v>
      </c>
      <c r="BO362" s="44"/>
      <c r="BP362" s="44">
        <v>266.0</v>
      </c>
      <c r="BQ362" s="44"/>
      <c r="BR362" s="44">
        <v>279.0</v>
      </c>
      <c r="BS362" s="44"/>
      <c r="BT362" s="44">
        <v>372.0</v>
      </c>
      <c r="BU362" s="44"/>
      <c r="BV362" s="44">
        <v>499.0</v>
      </c>
      <c r="BW362" s="44"/>
      <c r="BX362" s="44">
        <v>801.0</v>
      </c>
      <c r="BY362" s="44"/>
      <c r="BZ362" s="44">
        <v>391.0</v>
      </c>
      <c r="CA362" s="44"/>
      <c r="CB362" s="44">
        <v>396.0</v>
      </c>
      <c r="CC362" s="44"/>
      <c r="CD362" s="44">
        <v>181.0</v>
      </c>
      <c r="CE362" s="44"/>
      <c r="CF362" s="44">
        <v>689.0</v>
      </c>
      <c r="CG362" s="44"/>
      <c r="CH362" s="44">
        <v>889.0</v>
      </c>
      <c r="CI362" s="44"/>
      <c r="CJ362" s="44">
        <v>724.0</v>
      </c>
      <c r="CK362" s="44"/>
      <c r="CL362" s="44">
        <v>877.0</v>
      </c>
      <c r="CM362" s="44"/>
      <c r="CN362" s="44">
        <v>4243.0</v>
      </c>
      <c r="CO362" s="44"/>
      <c r="CP362" s="44"/>
      <c r="CQ362" s="44">
        <v>1849.0</v>
      </c>
    </row>
    <row r="363" ht="15.75" customHeight="1">
      <c r="A363" s="44">
        <v>14625.0</v>
      </c>
      <c r="B363" s="44" t="s">
        <v>531</v>
      </c>
      <c r="C363" s="44" t="s">
        <v>666</v>
      </c>
      <c r="D363" s="44">
        <v>249292.0</v>
      </c>
      <c r="E363" s="44">
        <v>260686.0</v>
      </c>
      <c r="F363" s="44">
        <v>162461.0</v>
      </c>
      <c r="G363" s="44">
        <v>136092.0</v>
      </c>
      <c r="H363" s="44">
        <v>4072.0</v>
      </c>
      <c r="I363" s="44">
        <v>4573.0</v>
      </c>
      <c r="J363" s="44">
        <v>158389.0</v>
      </c>
      <c r="K363" s="44">
        <v>131519.0</v>
      </c>
      <c r="L363" s="44">
        <v>39296.0</v>
      </c>
      <c r="M363" s="44">
        <v>51059.0</v>
      </c>
      <c r="N363" s="44">
        <v>10874.0</v>
      </c>
      <c r="O363" s="44">
        <v>17038.0</v>
      </c>
      <c r="P363" s="44">
        <v>8986.0</v>
      </c>
      <c r="Q363" s="44">
        <v>4232.0</v>
      </c>
      <c r="R363" s="44">
        <v>16218.0</v>
      </c>
      <c r="S363" s="44">
        <v>22757.0</v>
      </c>
      <c r="T363" s="44">
        <v>50797.0</v>
      </c>
      <c r="U363" s="44">
        <v>14230.0</v>
      </c>
      <c r="V363" s="44"/>
      <c r="W363" s="44"/>
      <c r="X363" s="44">
        <v>7834.0</v>
      </c>
      <c r="Y363" s="44">
        <v>3619.0</v>
      </c>
      <c r="Z363" s="44">
        <v>5270.0</v>
      </c>
      <c r="AA363" s="44">
        <v>2917.0</v>
      </c>
      <c r="AB363" s="44">
        <v>738.0</v>
      </c>
      <c r="AC363" s="44">
        <v>1730.0</v>
      </c>
      <c r="AD363" s="44">
        <v>2176.0</v>
      </c>
      <c r="AE363" s="44">
        <v>1862.0</v>
      </c>
      <c r="AF363" s="44">
        <v>1217.0</v>
      </c>
      <c r="AG363" s="44">
        <v>5524.0</v>
      </c>
      <c r="AH363" s="44">
        <v>2829.0</v>
      </c>
      <c r="AI363" s="44">
        <v>2538.0</v>
      </c>
      <c r="AJ363" s="44">
        <v>1080.0</v>
      </c>
      <c r="AK363" s="44">
        <v>194.0</v>
      </c>
      <c r="AL363" s="44">
        <v>2728.0</v>
      </c>
      <c r="AM363" s="44">
        <v>879.0</v>
      </c>
      <c r="AN363" s="44">
        <v>541.0</v>
      </c>
      <c r="AO363" s="44">
        <v>835.0</v>
      </c>
      <c r="AP363" s="44">
        <v>227.0</v>
      </c>
      <c r="AQ363" s="44">
        <v>94.0</v>
      </c>
      <c r="AR363" s="44">
        <v>147.0</v>
      </c>
      <c r="AS363" s="44">
        <v>177.0</v>
      </c>
      <c r="AT363" s="44">
        <v>88.0</v>
      </c>
      <c r="AU363" s="44">
        <v>134.0</v>
      </c>
      <c r="AV363" s="44">
        <v>33.0</v>
      </c>
      <c r="AW363" s="44">
        <v>55.0</v>
      </c>
      <c r="AX363" s="44">
        <v>484.0</v>
      </c>
      <c r="AY363" s="44"/>
      <c r="AZ363" s="44">
        <v>513.0</v>
      </c>
      <c r="BA363" s="44"/>
      <c r="BB363" s="44">
        <v>408.0</v>
      </c>
      <c r="BC363" s="44"/>
      <c r="BD363" s="44">
        <v>65.0</v>
      </c>
      <c r="BE363" s="44"/>
      <c r="BF363" s="44">
        <v>285.0</v>
      </c>
      <c r="BG363" s="44"/>
      <c r="BH363" s="44">
        <v>257.0</v>
      </c>
      <c r="BI363" s="44"/>
      <c r="BJ363" s="44">
        <v>330.0</v>
      </c>
      <c r="BK363" s="44"/>
      <c r="BL363" s="44">
        <v>118.0</v>
      </c>
      <c r="BM363" s="44"/>
      <c r="BN363" s="44">
        <v>423.0</v>
      </c>
      <c r="BO363" s="44"/>
      <c r="BP363" s="44">
        <v>260.0</v>
      </c>
      <c r="BQ363" s="44"/>
      <c r="BR363" s="44">
        <v>118.0</v>
      </c>
      <c r="BS363" s="44"/>
      <c r="BT363" s="44">
        <v>322.0</v>
      </c>
      <c r="BU363" s="44"/>
      <c r="BV363" s="44">
        <v>529.0</v>
      </c>
      <c r="BW363" s="44"/>
      <c r="BX363" s="44">
        <v>478.0</v>
      </c>
      <c r="BY363" s="44"/>
      <c r="BZ363" s="44">
        <v>184.0</v>
      </c>
      <c r="CA363" s="44"/>
      <c r="CB363" s="44">
        <v>281.0</v>
      </c>
      <c r="CC363" s="44"/>
      <c r="CD363" s="44">
        <v>54.0</v>
      </c>
      <c r="CE363" s="44"/>
      <c r="CF363" s="44">
        <v>92.0</v>
      </c>
      <c r="CG363" s="44"/>
      <c r="CH363" s="44">
        <v>204.0</v>
      </c>
      <c r="CI363" s="44"/>
      <c r="CJ363" s="44">
        <v>598.0</v>
      </c>
      <c r="CK363" s="44"/>
      <c r="CL363" s="44">
        <v>792.0</v>
      </c>
      <c r="CM363" s="44"/>
      <c r="CN363" s="44">
        <v>515.0</v>
      </c>
      <c r="CO363" s="44"/>
      <c r="CP363" s="44"/>
      <c r="CQ363" s="44">
        <v>1645.0</v>
      </c>
    </row>
    <row r="364" ht="15.75" customHeight="1">
      <c r="A364" s="44">
        <v>14626.0</v>
      </c>
      <c r="B364" s="44" t="s">
        <v>532</v>
      </c>
      <c r="C364" s="44" t="s">
        <v>666</v>
      </c>
      <c r="D364" s="44">
        <v>209406.0</v>
      </c>
      <c r="E364" s="44">
        <v>221577.0</v>
      </c>
      <c r="F364" s="44">
        <v>132908.0</v>
      </c>
      <c r="G364" s="44">
        <v>110824.0</v>
      </c>
      <c r="H364" s="44">
        <v>3264.0</v>
      </c>
      <c r="I364" s="44">
        <v>4163.0</v>
      </c>
      <c r="J364" s="44">
        <v>129644.0</v>
      </c>
      <c r="K364" s="44">
        <v>106661.0</v>
      </c>
      <c r="L364" s="44">
        <v>32282.0</v>
      </c>
      <c r="M364" s="44">
        <v>40623.0</v>
      </c>
      <c r="N364" s="44">
        <v>8510.0</v>
      </c>
      <c r="O364" s="44">
        <v>13042.0</v>
      </c>
      <c r="P364" s="44">
        <v>8215.0</v>
      </c>
      <c r="Q364" s="44">
        <v>3895.0</v>
      </c>
      <c r="R364" s="44">
        <v>13039.0</v>
      </c>
      <c r="S364" s="44">
        <v>18050.0</v>
      </c>
      <c r="T364" s="44">
        <v>41988.0</v>
      </c>
      <c r="U364" s="44">
        <v>12584.0</v>
      </c>
      <c r="V364" s="44"/>
      <c r="W364" s="44"/>
      <c r="X364" s="44">
        <v>4837.0</v>
      </c>
      <c r="Y364" s="44">
        <v>2269.0</v>
      </c>
      <c r="Z364" s="44">
        <v>3637.0</v>
      </c>
      <c r="AA364" s="44">
        <v>2313.0</v>
      </c>
      <c r="AB364" s="44">
        <v>610.0</v>
      </c>
      <c r="AC364" s="44">
        <v>1361.0</v>
      </c>
      <c r="AD364" s="44">
        <v>2051.0</v>
      </c>
      <c r="AE364" s="44">
        <v>1791.0</v>
      </c>
      <c r="AF364" s="44">
        <v>1186.0</v>
      </c>
      <c r="AG364" s="44">
        <v>4588.0</v>
      </c>
      <c r="AH364" s="44">
        <v>2484.0</v>
      </c>
      <c r="AI364" s="44">
        <v>2404.0</v>
      </c>
      <c r="AJ364" s="44">
        <v>700.0</v>
      </c>
      <c r="AK364" s="44">
        <v>203.0</v>
      </c>
      <c r="AL364" s="44">
        <v>2464.0</v>
      </c>
      <c r="AM364" s="44">
        <v>751.0</v>
      </c>
      <c r="AN364" s="44">
        <v>480.0</v>
      </c>
      <c r="AO364" s="44">
        <v>723.0</v>
      </c>
      <c r="AP364" s="44">
        <v>182.0</v>
      </c>
      <c r="AQ364" s="44">
        <v>114.0</v>
      </c>
      <c r="AR364" s="44">
        <v>124.0</v>
      </c>
      <c r="AS364" s="44">
        <v>136.0</v>
      </c>
      <c r="AT364" s="44">
        <v>74.0</v>
      </c>
      <c r="AU364" s="44">
        <v>129.0</v>
      </c>
      <c r="AV364" s="44">
        <v>29.0</v>
      </c>
      <c r="AW364" s="44">
        <v>67.0</v>
      </c>
      <c r="AX364" s="44">
        <v>575.0</v>
      </c>
      <c r="AY364" s="44"/>
      <c r="AZ364" s="44">
        <v>501.0</v>
      </c>
      <c r="BA364" s="44"/>
      <c r="BB364" s="44">
        <v>490.0</v>
      </c>
      <c r="BC364" s="44"/>
      <c r="BD364" s="44">
        <v>51.0</v>
      </c>
      <c r="BE364" s="44"/>
      <c r="BF364" s="44">
        <v>288.0</v>
      </c>
      <c r="BG364" s="44"/>
      <c r="BH364" s="44">
        <v>164.0</v>
      </c>
      <c r="BI364" s="44"/>
      <c r="BJ364" s="44">
        <v>284.0</v>
      </c>
      <c r="BK364" s="44"/>
      <c r="BL364" s="44">
        <v>114.0</v>
      </c>
      <c r="BM364" s="44"/>
      <c r="BN364" s="44">
        <v>450.0</v>
      </c>
      <c r="BO364" s="44"/>
      <c r="BP364" s="44">
        <v>196.0</v>
      </c>
      <c r="BQ364" s="44"/>
      <c r="BR364" s="44">
        <v>109.0</v>
      </c>
      <c r="BS364" s="44"/>
      <c r="BT364" s="44">
        <v>247.0</v>
      </c>
      <c r="BU364" s="44"/>
      <c r="BV364" s="44">
        <v>382.0</v>
      </c>
      <c r="BW364" s="44"/>
      <c r="BX364" s="44">
        <v>442.0</v>
      </c>
      <c r="BY364" s="44"/>
      <c r="BZ364" s="44">
        <v>166.0</v>
      </c>
      <c r="CA364" s="44"/>
      <c r="CB364" s="44">
        <v>270.0</v>
      </c>
      <c r="CC364" s="44"/>
      <c r="CD364" s="44">
        <v>33.0</v>
      </c>
      <c r="CE364" s="44"/>
      <c r="CF364" s="44">
        <v>101.0</v>
      </c>
      <c r="CG364" s="44"/>
      <c r="CH364" s="44">
        <v>182.0</v>
      </c>
      <c r="CI364" s="44"/>
      <c r="CJ364" s="44">
        <v>556.0</v>
      </c>
      <c r="CK364" s="44"/>
      <c r="CL364" s="44">
        <v>730.0</v>
      </c>
      <c r="CM364" s="44"/>
      <c r="CN364" s="44">
        <v>421.0</v>
      </c>
      <c r="CO364" s="44"/>
      <c r="CP364" s="44"/>
      <c r="CQ364" s="44">
        <v>1618.0</v>
      </c>
    </row>
    <row r="365" ht="15.75" customHeight="1">
      <c r="A365" s="44">
        <v>14627.0</v>
      </c>
      <c r="B365" s="44" t="s">
        <v>533</v>
      </c>
      <c r="C365" s="44" t="s">
        <v>666</v>
      </c>
      <c r="D365" s="44">
        <v>199321.0</v>
      </c>
      <c r="E365" s="44">
        <v>205737.0</v>
      </c>
      <c r="F365" s="44">
        <v>128305.0</v>
      </c>
      <c r="G365" s="44">
        <v>104260.0</v>
      </c>
      <c r="H365" s="44">
        <v>2606.0</v>
      </c>
      <c r="I365" s="44">
        <v>3174.0</v>
      </c>
      <c r="J365" s="44">
        <v>125699.0</v>
      </c>
      <c r="K365" s="44">
        <v>101086.0</v>
      </c>
      <c r="L365" s="44">
        <v>29621.0</v>
      </c>
      <c r="M365" s="44">
        <v>37589.0</v>
      </c>
      <c r="N365" s="44">
        <v>9015.0</v>
      </c>
      <c r="O365" s="44">
        <v>13283.0</v>
      </c>
      <c r="P365" s="44">
        <v>9993.0</v>
      </c>
      <c r="Q365" s="44">
        <v>4951.0</v>
      </c>
      <c r="R365" s="44">
        <v>12327.0</v>
      </c>
      <c r="S365" s="44">
        <v>16684.0</v>
      </c>
      <c r="T365" s="44">
        <v>39018.0</v>
      </c>
      <c r="U365" s="44">
        <v>12292.0</v>
      </c>
      <c r="V365" s="44"/>
      <c r="W365" s="44"/>
      <c r="X365" s="44">
        <v>6338.0</v>
      </c>
      <c r="Y365" s="44">
        <v>2993.0</v>
      </c>
      <c r="Z365" s="44">
        <v>3620.0</v>
      </c>
      <c r="AA365" s="44">
        <v>1860.0</v>
      </c>
      <c r="AB365" s="44">
        <v>667.0</v>
      </c>
      <c r="AC365" s="44">
        <v>1472.0</v>
      </c>
      <c r="AD365" s="44">
        <v>1866.0</v>
      </c>
      <c r="AE365" s="44">
        <v>1462.0</v>
      </c>
      <c r="AF365" s="44">
        <v>1308.0</v>
      </c>
      <c r="AG365" s="44">
        <v>4033.0</v>
      </c>
      <c r="AH365" s="44">
        <v>1932.0</v>
      </c>
      <c r="AI365" s="44">
        <v>1632.0</v>
      </c>
      <c r="AJ365" s="44">
        <v>1142.0</v>
      </c>
      <c r="AK365" s="44">
        <v>176.0</v>
      </c>
      <c r="AL365" s="44">
        <v>2347.0</v>
      </c>
      <c r="AM365" s="44">
        <v>648.0</v>
      </c>
      <c r="AN365" s="44">
        <v>339.0</v>
      </c>
      <c r="AO365" s="44">
        <v>515.0</v>
      </c>
      <c r="AP365" s="44">
        <v>149.0</v>
      </c>
      <c r="AQ365" s="44">
        <v>74.0</v>
      </c>
      <c r="AR365" s="44">
        <v>102.0</v>
      </c>
      <c r="AS365" s="44">
        <v>125.0</v>
      </c>
      <c r="AT365" s="44">
        <v>85.0</v>
      </c>
      <c r="AU365" s="44">
        <v>125.0</v>
      </c>
      <c r="AV365" s="44">
        <v>19.0</v>
      </c>
      <c r="AW365" s="44">
        <v>37.0</v>
      </c>
      <c r="AX365" s="44">
        <v>448.0</v>
      </c>
      <c r="AY365" s="44"/>
      <c r="AZ365" s="44">
        <v>409.0</v>
      </c>
      <c r="BA365" s="44"/>
      <c r="BB365" s="44">
        <v>271.0</v>
      </c>
      <c r="BC365" s="44"/>
      <c r="BD365" s="44">
        <v>60.0</v>
      </c>
      <c r="BE365" s="44"/>
      <c r="BF365" s="44">
        <v>250.0</v>
      </c>
      <c r="BG365" s="44"/>
      <c r="BH365" s="44">
        <v>170.0</v>
      </c>
      <c r="BI365" s="44"/>
      <c r="BJ365" s="44">
        <v>272.0</v>
      </c>
      <c r="BK365" s="44"/>
      <c r="BL365" s="44">
        <v>85.0</v>
      </c>
      <c r="BM365" s="44"/>
      <c r="BN365" s="44">
        <v>337.0</v>
      </c>
      <c r="BO365" s="44"/>
      <c r="BP365" s="44">
        <v>196.0</v>
      </c>
      <c r="BQ365" s="44"/>
      <c r="BR365" s="44">
        <v>86.0</v>
      </c>
      <c r="BS365" s="44"/>
      <c r="BT365" s="44">
        <v>208.0</v>
      </c>
      <c r="BU365" s="44"/>
      <c r="BV365" s="44">
        <v>355.0</v>
      </c>
      <c r="BW365" s="44"/>
      <c r="BX365" s="44">
        <v>444.0</v>
      </c>
      <c r="BY365" s="44"/>
      <c r="BZ365" s="44">
        <v>133.0</v>
      </c>
      <c r="CA365" s="44"/>
      <c r="CB365" s="44">
        <v>210.0</v>
      </c>
      <c r="CC365" s="44"/>
      <c r="CD365" s="44">
        <v>42.0</v>
      </c>
      <c r="CE365" s="44"/>
      <c r="CF365" s="44">
        <v>112.0</v>
      </c>
      <c r="CG365" s="44"/>
      <c r="CH365" s="44">
        <v>166.0</v>
      </c>
      <c r="CI365" s="44"/>
      <c r="CJ365" s="44">
        <v>432.0</v>
      </c>
      <c r="CK365" s="44"/>
      <c r="CL365" s="44">
        <v>564.0</v>
      </c>
      <c r="CM365" s="44"/>
      <c r="CN365" s="44">
        <v>561.0</v>
      </c>
      <c r="CO365" s="44"/>
      <c r="CP365" s="44"/>
      <c r="CQ365" s="44">
        <v>1135.0</v>
      </c>
    </row>
    <row r="366" ht="15.75" customHeight="1">
      <c r="A366" s="44">
        <v>14628.0</v>
      </c>
      <c r="B366" s="44" t="s">
        <v>534</v>
      </c>
      <c r="C366" s="44" t="s">
        <v>666</v>
      </c>
      <c r="D366" s="44">
        <v>201720.0</v>
      </c>
      <c r="E366" s="44">
        <v>206844.0</v>
      </c>
      <c r="F366" s="44">
        <v>135002.0</v>
      </c>
      <c r="G366" s="44">
        <v>111731.0</v>
      </c>
      <c r="H366" s="44">
        <v>2860.0</v>
      </c>
      <c r="I366" s="44">
        <v>3468.0</v>
      </c>
      <c r="J366" s="44">
        <v>132142.0</v>
      </c>
      <c r="K366" s="44">
        <v>108263.0</v>
      </c>
      <c r="L366" s="44">
        <v>30801.0</v>
      </c>
      <c r="M366" s="44">
        <v>42094.0</v>
      </c>
      <c r="N366" s="44">
        <v>8342.0</v>
      </c>
      <c r="O366" s="44">
        <v>12298.0</v>
      </c>
      <c r="P366" s="44">
        <v>9292.0</v>
      </c>
      <c r="Q366" s="44">
        <v>4468.0</v>
      </c>
      <c r="R366" s="44">
        <v>12255.0</v>
      </c>
      <c r="S366" s="44">
        <v>16786.0</v>
      </c>
      <c r="T366" s="44">
        <v>43478.0</v>
      </c>
      <c r="U366" s="44">
        <v>13574.0</v>
      </c>
      <c r="V366" s="44"/>
      <c r="W366" s="44"/>
      <c r="X366" s="44">
        <v>6168.0</v>
      </c>
      <c r="Y366" s="44">
        <v>2791.0</v>
      </c>
      <c r="Z366" s="44">
        <v>5417.0</v>
      </c>
      <c r="AA366" s="44">
        <v>2645.0</v>
      </c>
      <c r="AB366" s="44">
        <v>626.0</v>
      </c>
      <c r="AC366" s="44">
        <v>1241.0</v>
      </c>
      <c r="AD366" s="44">
        <v>1893.0</v>
      </c>
      <c r="AE366" s="44">
        <v>1626.0</v>
      </c>
      <c r="AF366" s="44">
        <v>1726.0</v>
      </c>
      <c r="AG366" s="44">
        <v>6168.0</v>
      </c>
      <c r="AH366" s="44">
        <v>1932.0</v>
      </c>
      <c r="AI366" s="44">
        <v>1649.0</v>
      </c>
      <c r="AJ366" s="44">
        <v>868.0</v>
      </c>
      <c r="AK366" s="44">
        <v>189.0</v>
      </c>
      <c r="AL366" s="44">
        <v>2213.0</v>
      </c>
      <c r="AM366" s="44">
        <v>679.0</v>
      </c>
      <c r="AN366" s="44">
        <v>395.0</v>
      </c>
      <c r="AO366" s="44">
        <v>572.0</v>
      </c>
      <c r="AP366" s="44">
        <v>196.0</v>
      </c>
      <c r="AQ366" s="44">
        <v>84.0</v>
      </c>
      <c r="AR366" s="44">
        <v>129.0</v>
      </c>
      <c r="AS366" s="44">
        <v>126.0</v>
      </c>
      <c r="AT366" s="44">
        <v>84.0</v>
      </c>
      <c r="AU366" s="44">
        <v>107.0</v>
      </c>
      <c r="AV366" s="44">
        <v>19.0</v>
      </c>
      <c r="AW366" s="44">
        <v>47.0</v>
      </c>
      <c r="AX366" s="44">
        <v>451.0</v>
      </c>
      <c r="AY366" s="44"/>
      <c r="AZ366" s="44">
        <v>448.0</v>
      </c>
      <c r="BA366" s="44"/>
      <c r="BB366" s="44">
        <v>263.0</v>
      </c>
      <c r="BC366" s="44"/>
      <c r="BD366" s="44">
        <v>47.0</v>
      </c>
      <c r="BE366" s="44"/>
      <c r="BF366" s="44">
        <v>242.0</v>
      </c>
      <c r="BG366" s="44"/>
      <c r="BH366" s="44">
        <v>169.0</v>
      </c>
      <c r="BI366" s="44"/>
      <c r="BJ366" s="44">
        <v>301.0</v>
      </c>
      <c r="BK366" s="44"/>
      <c r="BL366" s="44">
        <v>111.0</v>
      </c>
      <c r="BM366" s="44"/>
      <c r="BN366" s="44">
        <v>407.0</v>
      </c>
      <c r="BO366" s="44"/>
      <c r="BP366" s="44">
        <v>245.0</v>
      </c>
      <c r="BQ366" s="44"/>
      <c r="BR366" s="44">
        <v>114.0</v>
      </c>
      <c r="BS366" s="44"/>
      <c r="BT366" s="44">
        <v>250.0</v>
      </c>
      <c r="BU366" s="44"/>
      <c r="BV366" s="44">
        <v>383.0</v>
      </c>
      <c r="BW366" s="44"/>
      <c r="BX366" s="44">
        <v>402.0</v>
      </c>
      <c r="BY366" s="44"/>
      <c r="BZ366" s="44">
        <v>148.0</v>
      </c>
      <c r="CA366" s="44"/>
      <c r="CB366" s="44">
        <v>248.0</v>
      </c>
      <c r="CC366" s="44"/>
      <c r="CD366" s="44">
        <v>45.0</v>
      </c>
      <c r="CE366" s="44"/>
      <c r="CF366" s="44">
        <v>101.0</v>
      </c>
      <c r="CG366" s="44"/>
      <c r="CH366" s="44">
        <v>178.0</v>
      </c>
      <c r="CI366" s="44"/>
      <c r="CJ366" s="44">
        <v>516.0</v>
      </c>
      <c r="CK366" s="44"/>
      <c r="CL366" s="44">
        <v>637.0</v>
      </c>
      <c r="CM366" s="44"/>
      <c r="CN366" s="44">
        <v>602.0</v>
      </c>
      <c r="CO366" s="44"/>
      <c r="CP366" s="44"/>
      <c r="CQ366" s="44">
        <v>1119.0</v>
      </c>
    </row>
    <row r="367" ht="15.75" customHeight="1">
      <c r="A367" s="44">
        <v>14713.0</v>
      </c>
      <c r="B367" s="44" t="s">
        <v>535</v>
      </c>
      <c r="C367" s="44" t="s">
        <v>666</v>
      </c>
      <c r="D367" s="44">
        <v>454329.0</v>
      </c>
      <c r="E367" s="44">
        <v>434618.0</v>
      </c>
      <c r="F367" s="44">
        <v>279855.0</v>
      </c>
      <c r="G367" s="44">
        <v>185252.0</v>
      </c>
      <c r="H367" s="44">
        <v>3360.0</v>
      </c>
      <c r="I367" s="44">
        <v>3382.0</v>
      </c>
      <c r="J367" s="44">
        <v>276495.0</v>
      </c>
      <c r="K367" s="44">
        <v>181870.0</v>
      </c>
      <c r="L367" s="44">
        <v>44611.0</v>
      </c>
      <c r="M367" s="44">
        <v>43045.0</v>
      </c>
      <c r="N367" s="44">
        <v>29478.0</v>
      </c>
      <c r="O367" s="44">
        <v>38255.0</v>
      </c>
      <c r="P367" s="44">
        <v>55819.0</v>
      </c>
      <c r="Q367" s="44">
        <v>22531.0</v>
      </c>
      <c r="R367" s="44">
        <v>41364.0</v>
      </c>
      <c r="S367" s="44">
        <v>38330.0</v>
      </c>
      <c r="T367" s="44">
        <v>42954.0</v>
      </c>
      <c r="U367" s="44">
        <v>15277.0</v>
      </c>
      <c r="V367" s="44"/>
      <c r="W367" s="44"/>
      <c r="X367" s="44">
        <v>11631.0</v>
      </c>
      <c r="Y367" s="44">
        <v>3965.0</v>
      </c>
      <c r="Z367" s="44">
        <v>4160.0</v>
      </c>
      <c r="AA367" s="44">
        <v>1037.0</v>
      </c>
      <c r="AB367" s="44">
        <v>2207.0</v>
      </c>
      <c r="AC367" s="44">
        <v>4431.0</v>
      </c>
      <c r="AD367" s="44">
        <v>4423.0</v>
      </c>
      <c r="AE367" s="44">
        <v>2720.0</v>
      </c>
      <c r="AF367" s="44">
        <v>846.0</v>
      </c>
      <c r="AG367" s="44">
        <v>3882.0</v>
      </c>
      <c r="AH367" s="44">
        <v>2667.0</v>
      </c>
      <c r="AI367" s="44">
        <v>1673.0</v>
      </c>
      <c r="AJ367" s="44">
        <v>2148.0</v>
      </c>
      <c r="AK367" s="44">
        <v>546.0</v>
      </c>
      <c r="AL367" s="44">
        <v>15648.0</v>
      </c>
      <c r="AM367" s="44">
        <v>3367.0</v>
      </c>
      <c r="AN367" s="44">
        <v>553.0</v>
      </c>
      <c r="AO367" s="44">
        <v>774.0</v>
      </c>
      <c r="AP367" s="44">
        <v>174.0</v>
      </c>
      <c r="AQ367" s="44">
        <v>81.0</v>
      </c>
      <c r="AR367" s="44">
        <v>309.0</v>
      </c>
      <c r="AS367" s="44">
        <v>341.0</v>
      </c>
      <c r="AT367" s="44">
        <v>300.0</v>
      </c>
      <c r="AU367" s="44">
        <v>268.0</v>
      </c>
      <c r="AV367" s="44">
        <v>84.0</v>
      </c>
      <c r="AW367" s="44">
        <v>114.0</v>
      </c>
      <c r="AX367" s="44">
        <v>833.0</v>
      </c>
      <c r="AY367" s="44"/>
      <c r="AZ367" s="44">
        <v>750.0</v>
      </c>
      <c r="BA367" s="44"/>
      <c r="BB367" s="44">
        <v>480.0</v>
      </c>
      <c r="BC367" s="44"/>
      <c r="BD367" s="44">
        <v>107.0</v>
      </c>
      <c r="BE367" s="44"/>
      <c r="BF367" s="44">
        <v>767.0</v>
      </c>
      <c r="BG367" s="44"/>
      <c r="BH367" s="44">
        <v>452.0</v>
      </c>
      <c r="BI367" s="44"/>
      <c r="BJ367" s="44">
        <v>2348.0</v>
      </c>
      <c r="BK367" s="44"/>
      <c r="BL367" s="44">
        <v>154.0</v>
      </c>
      <c r="BM367" s="44"/>
      <c r="BN367" s="44">
        <v>920.0</v>
      </c>
      <c r="BO367" s="44"/>
      <c r="BP367" s="44">
        <v>250.0</v>
      </c>
      <c r="BQ367" s="44"/>
      <c r="BR367" s="44">
        <v>266.0</v>
      </c>
      <c r="BS367" s="44"/>
      <c r="BT367" s="44">
        <v>399.0</v>
      </c>
      <c r="BU367" s="44"/>
      <c r="BV367" s="44">
        <v>641.0</v>
      </c>
      <c r="BW367" s="44"/>
      <c r="BX367" s="44">
        <v>960.0</v>
      </c>
      <c r="BY367" s="44"/>
      <c r="BZ367" s="44">
        <v>292.0</v>
      </c>
      <c r="CA367" s="44"/>
      <c r="CB367" s="44">
        <v>458.0</v>
      </c>
      <c r="CC367" s="44"/>
      <c r="CD367" s="44">
        <v>185.0</v>
      </c>
      <c r="CE367" s="44"/>
      <c r="CF367" s="44">
        <v>1227.0</v>
      </c>
      <c r="CG367" s="44"/>
      <c r="CH367" s="44">
        <v>860.0</v>
      </c>
      <c r="CI367" s="44"/>
      <c r="CJ367" s="44">
        <v>904.0</v>
      </c>
      <c r="CK367" s="44"/>
      <c r="CL367" s="44">
        <v>834.0</v>
      </c>
      <c r="CM367" s="44"/>
      <c r="CN367" s="44">
        <v>3032.0</v>
      </c>
      <c r="CO367" s="44"/>
      <c r="CP367" s="44"/>
      <c r="CQ367" s="44">
        <v>1233.0</v>
      </c>
    </row>
    <row r="368" ht="15.75" customHeight="1">
      <c r="A368" s="44">
        <v>14729.0</v>
      </c>
      <c r="B368" s="44" t="s">
        <v>536</v>
      </c>
      <c r="C368" s="44" t="s">
        <v>666</v>
      </c>
      <c r="D368" s="44">
        <v>213888.0</v>
      </c>
      <c r="E368" s="44">
        <v>218976.0</v>
      </c>
      <c r="F368" s="44">
        <v>132163.0</v>
      </c>
      <c r="G368" s="44">
        <v>105298.0</v>
      </c>
      <c r="H368" s="44">
        <v>2783.0</v>
      </c>
      <c r="I368" s="44">
        <v>3096.0</v>
      </c>
      <c r="J368" s="44">
        <v>129380.0</v>
      </c>
      <c r="K368" s="44">
        <v>102202.0</v>
      </c>
      <c r="L368" s="44">
        <v>34424.0</v>
      </c>
      <c r="M368" s="44">
        <v>39230.0</v>
      </c>
      <c r="N368" s="44">
        <v>12920.0</v>
      </c>
      <c r="O368" s="44">
        <v>17573.0</v>
      </c>
      <c r="P368" s="44">
        <v>10310.0</v>
      </c>
      <c r="Q368" s="44">
        <v>3949.0</v>
      </c>
      <c r="R368" s="44">
        <v>13918.0</v>
      </c>
      <c r="S368" s="44">
        <v>17911.0</v>
      </c>
      <c r="T368" s="44">
        <v>32594.0</v>
      </c>
      <c r="U368" s="44">
        <v>9171.0</v>
      </c>
      <c r="V368" s="44"/>
      <c r="W368" s="44"/>
      <c r="X368" s="44">
        <v>5959.0</v>
      </c>
      <c r="Y368" s="44">
        <v>2441.0</v>
      </c>
      <c r="Z368" s="44">
        <v>3880.0</v>
      </c>
      <c r="AA368" s="44">
        <v>1501.0</v>
      </c>
      <c r="AB368" s="44">
        <v>596.0</v>
      </c>
      <c r="AC368" s="44">
        <v>1202.0</v>
      </c>
      <c r="AD368" s="44">
        <v>1999.0</v>
      </c>
      <c r="AE368" s="44">
        <v>1581.0</v>
      </c>
      <c r="AF368" s="44">
        <v>975.0</v>
      </c>
      <c r="AG368" s="44">
        <v>3504.0</v>
      </c>
      <c r="AH368" s="44">
        <v>2067.0</v>
      </c>
      <c r="AI368" s="44">
        <v>1657.0</v>
      </c>
      <c r="AJ368" s="44">
        <v>574.0</v>
      </c>
      <c r="AK368" s="44">
        <v>142.0</v>
      </c>
      <c r="AL368" s="44">
        <v>2345.0</v>
      </c>
      <c r="AM368" s="44">
        <v>581.0</v>
      </c>
      <c r="AN368" s="44">
        <v>340.0</v>
      </c>
      <c r="AO368" s="44">
        <v>508.0</v>
      </c>
      <c r="AP368" s="44">
        <v>108.0</v>
      </c>
      <c r="AQ368" s="44">
        <v>59.0</v>
      </c>
      <c r="AR368" s="44">
        <v>127.0</v>
      </c>
      <c r="AS368" s="44">
        <v>143.0</v>
      </c>
      <c r="AT368" s="44">
        <v>86.0</v>
      </c>
      <c r="AU368" s="44">
        <v>103.0</v>
      </c>
      <c r="AV368" s="44">
        <v>31.0</v>
      </c>
      <c r="AW368" s="44">
        <v>46.0</v>
      </c>
      <c r="AX368" s="44">
        <v>547.0</v>
      </c>
      <c r="AY368" s="44"/>
      <c r="AZ368" s="44">
        <v>417.0</v>
      </c>
      <c r="BA368" s="44"/>
      <c r="BB368" s="44">
        <v>220.0</v>
      </c>
      <c r="BC368" s="44"/>
      <c r="BD368" s="44">
        <v>48.0</v>
      </c>
      <c r="BE368" s="44"/>
      <c r="BF368" s="44">
        <v>207.0</v>
      </c>
      <c r="BG368" s="44"/>
      <c r="BH368" s="44">
        <v>185.0</v>
      </c>
      <c r="BI368" s="44"/>
      <c r="BJ368" s="44">
        <v>289.0</v>
      </c>
      <c r="BK368" s="44"/>
      <c r="BL368" s="44">
        <v>113.0</v>
      </c>
      <c r="BM368" s="44"/>
      <c r="BN368" s="44">
        <v>406.0</v>
      </c>
      <c r="BO368" s="44"/>
      <c r="BP368" s="44">
        <v>267.0</v>
      </c>
      <c r="BQ368" s="44"/>
      <c r="BR368" s="44">
        <v>98.0</v>
      </c>
      <c r="BS368" s="44"/>
      <c r="BT368" s="44">
        <v>204.0</v>
      </c>
      <c r="BU368" s="44"/>
      <c r="BV368" s="44">
        <v>356.0</v>
      </c>
      <c r="BW368" s="44"/>
      <c r="BX368" s="44">
        <v>440.0</v>
      </c>
      <c r="BY368" s="44"/>
      <c r="BZ368" s="44">
        <v>103.0</v>
      </c>
      <c r="CA368" s="44"/>
      <c r="CB368" s="44">
        <v>204.0</v>
      </c>
      <c r="CC368" s="44"/>
      <c r="CD368" s="44">
        <v>52.0</v>
      </c>
      <c r="CE368" s="44"/>
      <c r="CF368" s="44">
        <v>111.0</v>
      </c>
      <c r="CG368" s="44"/>
      <c r="CH368" s="44">
        <v>151.0</v>
      </c>
      <c r="CI368" s="44"/>
      <c r="CJ368" s="44">
        <v>565.0</v>
      </c>
      <c r="CK368" s="44"/>
      <c r="CL368" s="44">
        <v>586.0</v>
      </c>
      <c r="CM368" s="44"/>
      <c r="CN368" s="44">
        <v>558.0</v>
      </c>
      <c r="CO368" s="44"/>
      <c r="CP368" s="44"/>
      <c r="CQ368" s="44">
        <v>900.0</v>
      </c>
    </row>
    <row r="369" ht="15.75" customHeight="1">
      <c r="A369" s="44">
        <v>14730.0</v>
      </c>
      <c r="B369" s="44" t="s">
        <v>537</v>
      </c>
      <c r="C369" s="44" t="s">
        <v>666</v>
      </c>
      <c r="D369" s="44">
        <v>162384.0</v>
      </c>
      <c r="E369" s="44">
        <v>167553.0</v>
      </c>
      <c r="F369" s="44">
        <v>94871.0</v>
      </c>
      <c r="G369" s="44">
        <v>75879.0</v>
      </c>
      <c r="H369" s="44">
        <v>2339.0</v>
      </c>
      <c r="I369" s="44">
        <v>2553.0</v>
      </c>
      <c r="J369" s="44">
        <v>92532.0</v>
      </c>
      <c r="K369" s="44">
        <v>73326.0</v>
      </c>
      <c r="L369" s="44">
        <v>23753.0</v>
      </c>
      <c r="M369" s="44">
        <v>26998.0</v>
      </c>
      <c r="N369" s="44">
        <v>9426.0</v>
      </c>
      <c r="O369" s="44">
        <v>12960.0</v>
      </c>
      <c r="P369" s="44">
        <v>6277.0</v>
      </c>
      <c r="Q369" s="44">
        <v>2536.0</v>
      </c>
      <c r="R369" s="44">
        <v>10024.0</v>
      </c>
      <c r="S369" s="44">
        <v>13441.0</v>
      </c>
      <c r="T369" s="44">
        <v>24687.0</v>
      </c>
      <c r="U369" s="44">
        <v>5957.0</v>
      </c>
      <c r="V369" s="44"/>
      <c r="W369" s="44"/>
      <c r="X369" s="44">
        <v>4358.0</v>
      </c>
      <c r="Y369" s="44">
        <v>1786.0</v>
      </c>
      <c r="Z369" s="44">
        <v>3260.0</v>
      </c>
      <c r="AA369" s="44">
        <v>1520.0</v>
      </c>
      <c r="AB369" s="44">
        <v>445.0</v>
      </c>
      <c r="AC369" s="44">
        <v>785.0</v>
      </c>
      <c r="AD369" s="44">
        <v>1288.0</v>
      </c>
      <c r="AE369" s="44">
        <v>996.0</v>
      </c>
      <c r="AF369" s="44">
        <v>1068.0</v>
      </c>
      <c r="AG369" s="44">
        <v>3307.0</v>
      </c>
      <c r="AH369" s="44">
        <v>1497.0</v>
      </c>
      <c r="AI369" s="44">
        <v>1212.0</v>
      </c>
      <c r="AJ369" s="44">
        <v>340.0</v>
      </c>
      <c r="AK369" s="44">
        <v>102.0</v>
      </c>
      <c r="AL369" s="44">
        <v>1535.0</v>
      </c>
      <c r="AM369" s="44">
        <v>416.0</v>
      </c>
      <c r="AN369" s="44">
        <v>254.0</v>
      </c>
      <c r="AO369" s="44">
        <v>387.0</v>
      </c>
      <c r="AP369" s="44">
        <v>77.0</v>
      </c>
      <c r="AQ369" s="44">
        <v>33.0</v>
      </c>
      <c r="AR369" s="44">
        <v>92.0</v>
      </c>
      <c r="AS369" s="44">
        <v>88.0</v>
      </c>
      <c r="AT369" s="44">
        <v>65.0</v>
      </c>
      <c r="AU369" s="44">
        <v>87.0</v>
      </c>
      <c r="AV369" s="44">
        <v>29.0</v>
      </c>
      <c r="AW369" s="44">
        <v>43.0</v>
      </c>
      <c r="AX369" s="44">
        <v>397.0</v>
      </c>
      <c r="AY369" s="44"/>
      <c r="AZ369" s="44">
        <v>281.0</v>
      </c>
      <c r="BA369" s="44"/>
      <c r="BB369" s="44">
        <v>91.0</v>
      </c>
      <c r="BC369" s="44"/>
      <c r="BD369" s="44">
        <v>31.0</v>
      </c>
      <c r="BE369" s="44"/>
      <c r="BF369" s="44">
        <v>127.0</v>
      </c>
      <c r="BG369" s="44"/>
      <c r="BH369" s="44">
        <v>108.0</v>
      </c>
      <c r="BI369" s="44"/>
      <c r="BJ369" s="44">
        <v>148.0</v>
      </c>
      <c r="BK369" s="44"/>
      <c r="BL369" s="44">
        <v>126.0</v>
      </c>
      <c r="BM369" s="44"/>
      <c r="BN369" s="44">
        <v>276.0</v>
      </c>
      <c r="BO369" s="44"/>
      <c r="BP369" s="44">
        <v>164.0</v>
      </c>
      <c r="BQ369" s="44"/>
      <c r="BR369" s="44">
        <v>54.0</v>
      </c>
      <c r="BS369" s="44"/>
      <c r="BT369" s="44">
        <v>144.0</v>
      </c>
      <c r="BU369" s="44"/>
      <c r="BV369" s="44">
        <v>253.0</v>
      </c>
      <c r="BW369" s="44"/>
      <c r="BX369" s="44">
        <v>290.0</v>
      </c>
      <c r="BY369" s="44"/>
      <c r="BZ369" s="44">
        <v>79.0</v>
      </c>
      <c r="CA369" s="44"/>
      <c r="CB369" s="44">
        <v>127.0</v>
      </c>
      <c r="CC369" s="44"/>
      <c r="CD369" s="44">
        <v>40.0</v>
      </c>
      <c r="CE369" s="44"/>
      <c r="CF369" s="44">
        <v>64.0</v>
      </c>
      <c r="CG369" s="44"/>
      <c r="CH369" s="44">
        <v>116.0</v>
      </c>
      <c r="CI369" s="44"/>
      <c r="CJ369" s="44">
        <v>412.0</v>
      </c>
      <c r="CK369" s="44"/>
      <c r="CL369" s="44">
        <v>466.0</v>
      </c>
      <c r="CM369" s="44"/>
      <c r="CN369" s="44">
        <v>263.0</v>
      </c>
      <c r="CO369" s="44"/>
      <c r="CP369" s="44"/>
      <c r="CQ369" s="44">
        <v>672.0</v>
      </c>
    </row>
    <row r="370" ht="15.75" customHeight="1">
      <c r="A370" s="44">
        <v>15001.0</v>
      </c>
      <c r="B370" s="44" t="s">
        <v>539</v>
      </c>
      <c r="C370" s="44" t="s">
        <v>667</v>
      </c>
      <c r="D370" s="44">
        <v>66949.0</v>
      </c>
      <c r="E370" s="44">
        <v>71682.0</v>
      </c>
      <c r="F370" s="44">
        <v>36512.0</v>
      </c>
      <c r="G370" s="44">
        <v>33690.0</v>
      </c>
      <c r="H370" s="44">
        <v>798.0</v>
      </c>
      <c r="I370" s="44">
        <v>859.0</v>
      </c>
      <c r="J370" s="44">
        <v>35714.0</v>
      </c>
      <c r="K370" s="44">
        <v>32831.0</v>
      </c>
      <c r="L370" s="44">
        <v>8288.0</v>
      </c>
      <c r="M370" s="44">
        <v>9438.0</v>
      </c>
      <c r="N370" s="44">
        <v>4400.0</v>
      </c>
      <c r="O370" s="44">
        <v>7650.0</v>
      </c>
      <c r="P370" s="44">
        <v>3754.0</v>
      </c>
      <c r="Q370" s="44">
        <v>1880.0</v>
      </c>
      <c r="R370" s="44">
        <v>4937.0</v>
      </c>
      <c r="S370" s="44">
        <v>6954.0</v>
      </c>
      <c r="T370" s="44">
        <v>7303.0</v>
      </c>
      <c r="U370" s="44">
        <v>2689.0</v>
      </c>
      <c r="V370" s="44"/>
      <c r="W370" s="44"/>
      <c r="X370" s="44">
        <v>1789.0</v>
      </c>
      <c r="Y370" s="44">
        <v>1035.0</v>
      </c>
      <c r="Z370" s="44">
        <v>492.0</v>
      </c>
      <c r="AA370" s="44">
        <v>287.0</v>
      </c>
      <c r="AB370" s="44">
        <v>162.0</v>
      </c>
      <c r="AC370" s="44">
        <v>359.0</v>
      </c>
      <c r="AD370" s="44">
        <v>637.0</v>
      </c>
      <c r="AE370" s="44">
        <v>549.0</v>
      </c>
      <c r="AF370" s="44">
        <v>240.0</v>
      </c>
      <c r="AG370" s="44">
        <v>563.0</v>
      </c>
      <c r="AH370" s="44">
        <v>589.0</v>
      </c>
      <c r="AI370" s="44">
        <v>557.0</v>
      </c>
      <c r="AJ370" s="44">
        <v>117.0</v>
      </c>
      <c r="AK370" s="44">
        <v>37.0</v>
      </c>
      <c r="AL370" s="44">
        <v>637.0</v>
      </c>
      <c r="AM370" s="44">
        <v>160.0</v>
      </c>
      <c r="AN370" s="44">
        <v>131.0</v>
      </c>
      <c r="AO370" s="44">
        <v>185.0</v>
      </c>
      <c r="AP370" s="44">
        <v>55.0</v>
      </c>
      <c r="AQ370" s="44">
        <v>29.0</v>
      </c>
      <c r="AR370" s="44">
        <v>44.0</v>
      </c>
      <c r="AS370" s="44">
        <v>40.0</v>
      </c>
      <c r="AT370" s="44">
        <v>40.0</v>
      </c>
      <c r="AU370" s="44">
        <v>47.0</v>
      </c>
      <c r="AV370" s="44">
        <v>19.0</v>
      </c>
      <c r="AW370" s="44">
        <v>16.0</v>
      </c>
      <c r="AX370" s="44">
        <v>189.0</v>
      </c>
      <c r="AY370" s="44"/>
      <c r="AZ370" s="44">
        <v>195.0</v>
      </c>
      <c r="BA370" s="44"/>
      <c r="BB370" s="44">
        <v>30.0</v>
      </c>
      <c r="BC370" s="44"/>
      <c r="BD370" s="44">
        <v>24.0</v>
      </c>
      <c r="BE370" s="44"/>
      <c r="BF370" s="44">
        <v>86.0</v>
      </c>
      <c r="BG370" s="44"/>
      <c r="BH370" s="44">
        <v>41.0</v>
      </c>
      <c r="BI370" s="44"/>
      <c r="BJ370" s="44">
        <v>70.0</v>
      </c>
      <c r="BK370" s="44"/>
      <c r="BL370" s="44">
        <v>31.0</v>
      </c>
      <c r="BM370" s="44"/>
      <c r="BN370" s="44">
        <v>165.0</v>
      </c>
      <c r="BO370" s="44"/>
      <c r="BP370" s="44">
        <v>63.0</v>
      </c>
      <c r="BQ370" s="44"/>
      <c r="BR370" s="44">
        <v>24.0</v>
      </c>
      <c r="BS370" s="44"/>
      <c r="BT370" s="44">
        <v>57.0</v>
      </c>
      <c r="BU370" s="44"/>
      <c r="BV370" s="44">
        <v>129.0</v>
      </c>
      <c r="BW370" s="44"/>
      <c r="BX370" s="44">
        <v>120.0</v>
      </c>
      <c r="BY370" s="44"/>
      <c r="BZ370" s="44">
        <v>50.0</v>
      </c>
      <c r="CA370" s="44"/>
      <c r="CB370" s="44">
        <v>64.0</v>
      </c>
      <c r="CC370" s="44"/>
      <c r="CD370" s="44">
        <v>26.0</v>
      </c>
      <c r="CE370" s="44"/>
      <c r="CF370" s="44">
        <v>39.0</v>
      </c>
      <c r="CG370" s="44"/>
      <c r="CH370" s="44">
        <v>67.0</v>
      </c>
      <c r="CI370" s="44"/>
      <c r="CJ370" s="44">
        <v>185.0</v>
      </c>
      <c r="CK370" s="44"/>
      <c r="CL370" s="44">
        <v>262.0</v>
      </c>
      <c r="CM370" s="44"/>
      <c r="CN370" s="44">
        <v>163.0</v>
      </c>
      <c r="CO370" s="44"/>
      <c r="CP370" s="44"/>
      <c r="CQ370" s="44">
        <v>356.0</v>
      </c>
    </row>
    <row r="371" ht="15.75" customHeight="1">
      <c r="A371" s="44">
        <v>15002.0</v>
      </c>
      <c r="B371" s="44" t="s">
        <v>540</v>
      </c>
      <c r="C371" s="44" t="s">
        <v>667</v>
      </c>
      <c r="D371" s="44">
        <v>185329.0</v>
      </c>
      <c r="E371" s="44">
        <v>190680.0</v>
      </c>
      <c r="F371" s="44">
        <v>106938.0</v>
      </c>
      <c r="G371" s="44">
        <v>77432.0</v>
      </c>
      <c r="H371" s="44">
        <v>1561.0</v>
      </c>
      <c r="I371" s="44">
        <v>1376.0</v>
      </c>
      <c r="J371" s="44">
        <v>105377.0</v>
      </c>
      <c r="K371" s="44">
        <v>76056.0</v>
      </c>
      <c r="L371" s="44">
        <v>18783.0</v>
      </c>
      <c r="M371" s="44">
        <v>17871.0</v>
      </c>
      <c r="N371" s="44">
        <v>11965.0</v>
      </c>
      <c r="O371" s="44">
        <v>15798.0</v>
      </c>
      <c r="P371" s="44">
        <v>17907.0</v>
      </c>
      <c r="Q371" s="44">
        <v>8539.0</v>
      </c>
      <c r="R371" s="44">
        <v>16456.0</v>
      </c>
      <c r="S371" s="44">
        <v>18363.0</v>
      </c>
      <c r="T371" s="44">
        <v>16930.0</v>
      </c>
      <c r="U371" s="44">
        <v>5379.0</v>
      </c>
      <c r="V371" s="44"/>
      <c r="W371" s="44"/>
      <c r="X371" s="44">
        <v>5462.0</v>
      </c>
      <c r="Y371" s="44">
        <v>2337.0</v>
      </c>
      <c r="Z371" s="44">
        <v>1452.0</v>
      </c>
      <c r="AA371" s="44">
        <v>607.0</v>
      </c>
      <c r="AB371" s="44">
        <v>616.0</v>
      </c>
      <c r="AC371" s="44">
        <v>1433.0</v>
      </c>
      <c r="AD371" s="44">
        <v>1688.0</v>
      </c>
      <c r="AE371" s="44">
        <v>1198.0</v>
      </c>
      <c r="AF371" s="44">
        <v>324.0</v>
      </c>
      <c r="AG371" s="44">
        <v>870.0</v>
      </c>
      <c r="AH371" s="44">
        <v>1214.0</v>
      </c>
      <c r="AI371" s="44">
        <v>909.0</v>
      </c>
      <c r="AJ371" s="44">
        <v>604.0</v>
      </c>
      <c r="AK371" s="44">
        <v>232.0</v>
      </c>
      <c r="AL371" s="44">
        <v>4718.0</v>
      </c>
      <c r="AM371" s="44">
        <v>1142.0</v>
      </c>
      <c r="AN371" s="44">
        <v>258.0</v>
      </c>
      <c r="AO371" s="44">
        <v>368.0</v>
      </c>
      <c r="AP371" s="44">
        <v>141.0</v>
      </c>
      <c r="AQ371" s="44">
        <v>30.0</v>
      </c>
      <c r="AR371" s="44">
        <v>160.0</v>
      </c>
      <c r="AS371" s="44">
        <v>169.0</v>
      </c>
      <c r="AT371" s="44">
        <v>155.0</v>
      </c>
      <c r="AU371" s="44">
        <v>159.0</v>
      </c>
      <c r="AV371" s="44">
        <v>33.0</v>
      </c>
      <c r="AW371" s="44">
        <v>33.0</v>
      </c>
      <c r="AX371" s="44">
        <v>416.0</v>
      </c>
      <c r="AY371" s="44"/>
      <c r="AZ371" s="44">
        <v>408.0</v>
      </c>
      <c r="BA371" s="44"/>
      <c r="BB371" s="44">
        <v>159.0</v>
      </c>
      <c r="BC371" s="44"/>
      <c r="BD371" s="44">
        <v>60.0</v>
      </c>
      <c r="BE371" s="44"/>
      <c r="BF371" s="44">
        <v>254.0</v>
      </c>
      <c r="BG371" s="44"/>
      <c r="BH371" s="44">
        <v>141.0</v>
      </c>
      <c r="BI371" s="44"/>
      <c r="BJ371" s="44">
        <v>767.0</v>
      </c>
      <c r="BK371" s="44"/>
      <c r="BL371" s="44">
        <v>50.0</v>
      </c>
      <c r="BM371" s="44"/>
      <c r="BN371" s="44">
        <v>399.0</v>
      </c>
      <c r="BO371" s="44"/>
      <c r="BP371" s="44">
        <v>105.0</v>
      </c>
      <c r="BQ371" s="44"/>
      <c r="BR371" s="44">
        <v>85.0</v>
      </c>
      <c r="BS371" s="44"/>
      <c r="BT371" s="44">
        <v>93.0</v>
      </c>
      <c r="BU371" s="44"/>
      <c r="BV371" s="44">
        <v>249.0</v>
      </c>
      <c r="BW371" s="44"/>
      <c r="BX371" s="44">
        <v>426.0</v>
      </c>
      <c r="BY371" s="44"/>
      <c r="BZ371" s="44">
        <v>197.0</v>
      </c>
      <c r="CA371" s="44"/>
      <c r="CB371" s="44">
        <v>150.0</v>
      </c>
      <c r="CC371" s="44"/>
      <c r="CD371" s="44">
        <v>78.0</v>
      </c>
      <c r="CE371" s="44"/>
      <c r="CF371" s="44">
        <v>330.0</v>
      </c>
      <c r="CG371" s="44"/>
      <c r="CH371" s="44">
        <v>332.0</v>
      </c>
      <c r="CI371" s="44"/>
      <c r="CJ371" s="44">
        <v>375.0</v>
      </c>
      <c r="CK371" s="44"/>
      <c r="CL371" s="44">
        <v>506.0</v>
      </c>
      <c r="CM371" s="44"/>
      <c r="CN371" s="44">
        <v>931.0</v>
      </c>
      <c r="CO371" s="44"/>
      <c r="CP371" s="44"/>
      <c r="CQ371" s="44">
        <v>619.0</v>
      </c>
    </row>
    <row r="372" ht="15.75" customHeight="1">
      <c r="A372" s="44">
        <v>15003.0</v>
      </c>
      <c r="B372" s="44" t="s">
        <v>541</v>
      </c>
      <c r="C372" s="44" t="s">
        <v>667</v>
      </c>
      <c r="D372" s="44">
        <v>188108.0</v>
      </c>
      <c r="E372" s="44">
        <v>193706.0</v>
      </c>
      <c r="F372" s="44">
        <v>102815.0</v>
      </c>
      <c r="G372" s="44">
        <v>74684.0</v>
      </c>
      <c r="H372" s="44">
        <v>1615.0</v>
      </c>
      <c r="I372" s="44">
        <v>1533.0</v>
      </c>
      <c r="J372" s="44">
        <v>101200.0</v>
      </c>
      <c r="K372" s="44">
        <v>73151.0</v>
      </c>
      <c r="L372" s="44">
        <v>19188.0</v>
      </c>
      <c r="M372" s="44">
        <v>18313.0</v>
      </c>
      <c r="N372" s="44">
        <v>14518.0</v>
      </c>
      <c r="O372" s="44">
        <v>18578.0</v>
      </c>
      <c r="P372" s="44">
        <v>14670.0</v>
      </c>
      <c r="Q372" s="44">
        <v>6226.0</v>
      </c>
      <c r="R372" s="44">
        <v>15170.0</v>
      </c>
      <c r="S372" s="44">
        <v>16765.0</v>
      </c>
      <c r="T372" s="44">
        <v>16283.0</v>
      </c>
      <c r="U372" s="44">
        <v>5063.0</v>
      </c>
      <c r="V372" s="44"/>
      <c r="W372" s="44"/>
      <c r="X372" s="44">
        <v>4633.0</v>
      </c>
      <c r="Y372" s="44">
        <v>1500.0</v>
      </c>
      <c r="Z372" s="44">
        <v>871.0</v>
      </c>
      <c r="AA372" s="44">
        <v>481.0</v>
      </c>
      <c r="AB372" s="44">
        <v>646.0</v>
      </c>
      <c r="AC372" s="44">
        <v>1297.0</v>
      </c>
      <c r="AD372" s="44">
        <v>2051.0</v>
      </c>
      <c r="AE372" s="44">
        <v>1217.0</v>
      </c>
      <c r="AF372" s="44">
        <v>402.0</v>
      </c>
      <c r="AG372" s="44">
        <v>822.0</v>
      </c>
      <c r="AH372" s="44">
        <v>1329.0</v>
      </c>
      <c r="AI372" s="44">
        <v>886.0</v>
      </c>
      <c r="AJ372" s="44">
        <v>409.0</v>
      </c>
      <c r="AK372" s="44">
        <v>187.0</v>
      </c>
      <c r="AL372" s="44">
        <v>4146.0</v>
      </c>
      <c r="AM372" s="44">
        <v>707.0</v>
      </c>
      <c r="AN372" s="44">
        <v>299.0</v>
      </c>
      <c r="AO372" s="44">
        <v>281.0</v>
      </c>
      <c r="AP372" s="44">
        <v>67.0</v>
      </c>
      <c r="AQ372" s="44">
        <v>38.0</v>
      </c>
      <c r="AR372" s="44">
        <v>112.0</v>
      </c>
      <c r="AS372" s="44">
        <v>136.0</v>
      </c>
      <c r="AT372" s="44">
        <v>146.0</v>
      </c>
      <c r="AU372" s="44">
        <v>141.0</v>
      </c>
      <c r="AV372" s="44">
        <v>38.0</v>
      </c>
      <c r="AW372" s="44">
        <v>39.0</v>
      </c>
      <c r="AX372" s="44">
        <v>482.0</v>
      </c>
      <c r="AY372" s="44"/>
      <c r="AZ372" s="44">
        <v>923.0</v>
      </c>
      <c r="BA372" s="44"/>
      <c r="BB372" s="44">
        <v>103.0</v>
      </c>
      <c r="BC372" s="44"/>
      <c r="BD372" s="44">
        <v>48.0</v>
      </c>
      <c r="BE372" s="44"/>
      <c r="BF372" s="44">
        <v>242.0</v>
      </c>
      <c r="BG372" s="44"/>
      <c r="BH372" s="44">
        <v>119.0</v>
      </c>
      <c r="BI372" s="44"/>
      <c r="BJ372" s="44">
        <v>508.0</v>
      </c>
      <c r="BK372" s="44"/>
      <c r="BL372" s="44">
        <v>60.0</v>
      </c>
      <c r="BM372" s="44"/>
      <c r="BN372" s="44">
        <v>306.0</v>
      </c>
      <c r="BO372" s="44"/>
      <c r="BP372" s="44">
        <v>108.0</v>
      </c>
      <c r="BQ372" s="44"/>
      <c r="BR372" s="44">
        <v>71.0</v>
      </c>
      <c r="BS372" s="44"/>
      <c r="BT372" s="44">
        <v>113.0</v>
      </c>
      <c r="BU372" s="44"/>
      <c r="BV372" s="44">
        <v>252.0</v>
      </c>
      <c r="BW372" s="44"/>
      <c r="BX372" s="44">
        <v>294.0</v>
      </c>
      <c r="BY372" s="44"/>
      <c r="BZ372" s="44">
        <v>222.0</v>
      </c>
      <c r="CA372" s="44"/>
      <c r="CB372" s="44">
        <v>141.0</v>
      </c>
      <c r="CC372" s="44"/>
      <c r="CD372" s="44">
        <v>56.0</v>
      </c>
      <c r="CE372" s="44"/>
      <c r="CF372" s="44">
        <v>128.0</v>
      </c>
      <c r="CG372" s="44"/>
      <c r="CH372" s="44">
        <v>277.0</v>
      </c>
      <c r="CI372" s="44"/>
      <c r="CJ372" s="44">
        <v>357.0</v>
      </c>
      <c r="CK372" s="44"/>
      <c r="CL372" s="44">
        <v>530.0</v>
      </c>
      <c r="CM372" s="44"/>
      <c r="CN372" s="44">
        <v>882.0</v>
      </c>
      <c r="CO372" s="44"/>
      <c r="CP372" s="44"/>
      <c r="CQ372" s="44">
        <v>474.0</v>
      </c>
    </row>
    <row r="373" ht="15.75" customHeight="1">
      <c r="A373" s="44">
        <v>15081.0</v>
      </c>
      <c r="B373" s="44" t="s">
        <v>542</v>
      </c>
      <c r="C373" s="44" t="s">
        <v>667</v>
      </c>
      <c r="D373" s="44">
        <v>69354.0</v>
      </c>
      <c r="E373" s="44">
        <v>73088.0</v>
      </c>
      <c r="F373" s="44">
        <v>38977.0</v>
      </c>
      <c r="G373" s="44">
        <v>33174.0</v>
      </c>
      <c r="H373" s="44">
        <v>889.0</v>
      </c>
      <c r="I373" s="44">
        <v>1062.0</v>
      </c>
      <c r="J373" s="44">
        <v>38088.0</v>
      </c>
      <c r="K373" s="44">
        <v>32112.0</v>
      </c>
      <c r="L373" s="44">
        <v>9374.0</v>
      </c>
      <c r="M373" s="44">
        <v>10735.0</v>
      </c>
      <c r="N373" s="44">
        <v>5410.0</v>
      </c>
      <c r="O373" s="44">
        <v>7111.0</v>
      </c>
      <c r="P373" s="44">
        <v>3339.0</v>
      </c>
      <c r="Q373" s="44">
        <v>1422.0</v>
      </c>
      <c r="R373" s="44">
        <v>6263.0</v>
      </c>
      <c r="S373" s="44">
        <v>7042.0</v>
      </c>
      <c r="T373" s="44">
        <v>6538.0</v>
      </c>
      <c r="U373" s="44">
        <v>1622.0</v>
      </c>
      <c r="V373" s="44"/>
      <c r="W373" s="44"/>
      <c r="X373" s="44">
        <v>1691.0</v>
      </c>
      <c r="Y373" s="44">
        <v>614.0</v>
      </c>
      <c r="Z373" s="44">
        <v>488.0</v>
      </c>
      <c r="AA373" s="44">
        <v>280.0</v>
      </c>
      <c r="AB373" s="44">
        <v>180.0</v>
      </c>
      <c r="AC373" s="44">
        <v>376.0</v>
      </c>
      <c r="AD373" s="44">
        <v>513.0</v>
      </c>
      <c r="AE373" s="44">
        <v>474.0</v>
      </c>
      <c r="AF373" s="44">
        <v>199.0</v>
      </c>
      <c r="AG373" s="44">
        <v>565.0</v>
      </c>
      <c r="AH373" s="44">
        <v>772.0</v>
      </c>
      <c r="AI373" s="44">
        <v>775.0</v>
      </c>
      <c r="AJ373" s="44">
        <v>137.0</v>
      </c>
      <c r="AK373" s="44">
        <v>70.0</v>
      </c>
      <c r="AL373" s="44">
        <v>703.0</v>
      </c>
      <c r="AM373" s="44">
        <v>165.0</v>
      </c>
      <c r="AN373" s="44">
        <v>152.0</v>
      </c>
      <c r="AO373" s="44">
        <v>200.0</v>
      </c>
      <c r="AP373" s="44">
        <v>55.0</v>
      </c>
      <c r="AQ373" s="44">
        <v>37.0</v>
      </c>
      <c r="AR373" s="44">
        <v>44.0</v>
      </c>
      <c r="AS373" s="44">
        <v>71.0</v>
      </c>
      <c r="AT373" s="44">
        <v>44.0</v>
      </c>
      <c r="AU373" s="44">
        <v>62.0</v>
      </c>
      <c r="AV373" s="44">
        <v>16.0</v>
      </c>
      <c r="AW373" s="44">
        <v>35.0</v>
      </c>
      <c r="AX373" s="44">
        <v>178.0</v>
      </c>
      <c r="AY373" s="44"/>
      <c r="AZ373" s="44">
        <v>243.0</v>
      </c>
      <c r="BA373" s="44"/>
      <c r="BB373" s="44">
        <v>45.0</v>
      </c>
      <c r="BC373" s="44"/>
      <c r="BD373" s="44">
        <v>26.0</v>
      </c>
      <c r="BE373" s="44"/>
      <c r="BF373" s="44">
        <v>73.0</v>
      </c>
      <c r="BG373" s="44"/>
      <c r="BH373" s="44">
        <v>50.0</v>
      </c>
      <c r="BI373" s="44"/>
      <c r="BJ373" s="44">
        <v>91.0</v>
      </c>
      <c r="BK373" s="44"/>
      <c r="BL373" s="44">
        <v>26.0</v>
      </c>
      <c r="BM373" s="44"/>
      <c r="BN373" s="44">
        <v>121.0</v>
      </c>
      <c r="BO373" s="44"/>
      <c r="BP373" s="44">
        <v>73.0</v>
      </c>
      <c r="BQ373" s="44"/>
      <c r="BR373" s="44">
        <v>42.0</v>
      </c>
      <c r="BS373" s="44"/>
      <c r="BT373" s="44">
        <v>75.0</v>
      </c>
      <c r="BU373" s="44"/>
      <c r="BV373" s="44">
        <v>143.0</v>
      </c>
      <c r="BW373" s="44"/>
      <c r="BX373" s="44">
        <v>114.0</v>
      </c>
      <c r="BY373" s="44"/>
      <c r="BZ373" s="44">
        <v>65.0</v>
      </c>
      <c r="CA373" s="44"/>
      <c r="CB373" s="44">
        <v>87.0</v>
      </c>
      <c r="CC373" s="44"/>
      <c r="CD373" s="44">
        <v>29.0</v>
      </c>
      <c r="CE373" s="44"/>
      <c r="CF373" s="44">
        <v>60.0</v>
      </c>
      <c r="CG373" s="44"/>
      <c r="CH373" s="44">
        <v>42.0</v>
      </c>
      <c r="CI373" s="44"/>
      <c r="CJ373" s="44">
        <v>153.0</v>
      </c>
      <c r="CK373" s="44"/>
      <c r="CL373" s="44">
        <v>280.0</v>
      </c>
      <c r="CM373" s="44"/>
      <c r="CN373" s="44">
        <v>154.0</v>
      </c>
      <c r="CO373" s="44"/>
      <c r="CP373" s="44"/>
      <c r="CQ373" s="44">
        <v>456.0</v>
      </c>
    </row>
    <row r="374" ht="15.75" customHeight="1">
      <c r="A374" s="44">
        <v>15082.0</v>
      </c>
      <c r="B374" s="44" t="s">
        <v>543</v>
      </c>
      <c r="C374" s="44" t="s">
        <v>667</v>
      </c>
      <c r="D374" s="44">
        <v>135013.0</v>
      </c>
      <c r="E374" s="44">
        <v>143863.0</v>
      </c>
      <c r="F374" s="44">
        <v>71757.0</v>
      </c>
      <c r="G374" s="44">
        <v>61292.0</v>
      </c>
      <c r="H374" s="44">
        <v>1860.0</v>
      </c>
      <c r="I374" s="44">
        <v>2275.0</v>
      </c>
      <c r="J374" s="44">
        <v>69897.0</v>
      </c>
      <c r="K374" s="44">
        <v>59017.0</v>
      </c>
      <c r="L374" s="44">
        <v>17382.0</v>
      </c>
      <c r="M374" s="44">
        <v>18908.0</v>
      </c>
      <c r="N374" s="44">
        <v>8225.0</v>
      </c>
      <c r="O374" s="44">
        <v>11451.0</v>
      </c>
      <c r="P374" s="44">
        <v>4537.0</v>
      </c>
      <c r="Q374" s="44">
        <v>1888.0</v>
      </c>
      <c r="R374" s="44">
        <v>9949.0</v>
      </c>
      <c r="S374" s="44">
        <v>13136.0</v>
      </c>
      <c r="T374" s="44">
        <v>15786.0</v>
      </c>
      <c r="U374" s="44">
        <v>4761.0</v>
      </c>
      <c r="V374" s="44"/>
      <c r="W374" s="44"/>
      <c r="X374" s="44">
        <v>3256.0</v>
      </c>
      <c r="Y374" s="44">
        <v>1583.0</v>
      </c>
      <c r="Z374" s="44">
        <v>1678.0</v>
      </c>
      <c r="AA374" s="44">
        <v>999.0</v>
      </c>
      <c r="AB374" s="44">
        <v>268.0</v>
      </c>
      <c r="AC374" s="44">
        <v>575.0</v>
      </c>
      <c r="AD374" s="44">
        <v>1280.0</v>
      </c>
      <c r="AE374" s="44">
        <v>1142.0</v>
      </c>
      <c r="AF374" s="44">
        <v>461.0</v>
      </c>
      <c r="AG374" s="44">
        <v>1267.0</v>
      </c>
      <c r="AH374" s="44">
        <v>1313.0</v>
      </c>
      <c r="AI374" s="44">
        <v>1371.0</v>
      </c>
      <c r="AJ374" s="44">
        <v>158.0</v>
      </c>
      <c r="AK374" s="44">
        <v>88.0</v>
      </c>
      <c r="AL374" s="44">
        <v>1158.0</v>
      </c>
      <c r="AM374" s="44">
        <v>307.0</v>
      </c>
      <c r="AN374" s="44">
        <v>197.0</v>
      </c>
      <c r="AO374" s="44">
        <v>325.0</v>
      </c>
      <c r="AP374" s="44">
        <v>69.0</v>
      </c>
      <c r="AQ374" s="44">
        <v>75.0</v>
      </c>
      <c r="AR374" s="44">
        <v>99.0</v>
      </c>
      <c r="AS374" s="44">
        <v>105.0</v>
      </c>
      <c r="AT374" s="44">
        <v>98.0</v>
      </c>
      <c r="AU374" s="44">
        <v>120.0</v>
      </c>
      <c r="AV374" s="44">
        <v>25.0</v>
      </c>
      <c r="AW374" s="44">
        <v>48.0</v>
      </c>
      <c r="AX374" s="44">
        <v>442.0</v>
      </c>
      <c r="AY374" s="44"/>
      <c r="AZ374" s="44">
        <v>451.0</v>
      </c>
      <c r="BA374" s="44"/>
      <c r="BB374" s="44">
        <v>79.0</v>
      </c>
      <c r="BC374" s="44"/>
      <c r="BD374" s="44">
        <v>38.0</v>
      </c>
      <c r="BE374" s="44"/>
      <c r="BF374" s="44">
        <v>141.0</v>
      </c>
      <c r="BG374" s="44"/>
      <c r="BH374" s="44">
        <v>101.0</v>
      </c>
      <c r="BI374" s="44"/>
      <c r="BJ374" s="44">
        <v>135.0</v>
      </c>
      <c r="BK374" s="44"/>
      <c r="BL374" s="44">
        <v>52.0</v>
      </c>
      <c r="BM374" s="44"/>
      <c r="BN374" s="44">
        <v>209.0</v>
      </c>
      <c r="BO374" s="44"/>
      <c r="BP374" s="44">
        <v>123.0</v>
      </c>
      <c r="BQ374" s="44"/>
      <c r="BR374" s="44">
        <v>57.0</v>
      </c>
      <c r="BS374" s="44"/>
      <c r="BT374" s="44">
        <v>103.0</v>
      </c>
      <c r="BU374" s="44"/>
      <c r="BV374" s="44">
        <v>223.0</v>
      </c>
      <c r="BW374" s="44"/>
      <c r="BX374" s="44">
        <v>206.0</v>
      </c>
      <c r="BY374" s="44"/>
      <c r="BZ374" s="44">
        <v>81.0</v>
      </c>
      <c r="CA374" s="44"/>
      <c r="CB374" s="44">
        <v>106.0</v>
      </c>
      <c r="CC374" s="44"/>
      <c r="CD374" s="44">
        <v>38.0</v>
      </c>
      <c r="CE374" s="44"/>
      <c r="CF374" s="44">
        <v>48.0</v>
      </c>
      <c r="CG374" s="44"/>
      <c r="CH374" s="44">
        <v>88.0</v>
      </c>
      <c r="CI374" s="44"/>
      <c r="CJ374" s="44">
        <v>468.0</v>
      </c>
      <c r="CK374" s="44"/>
      <c r="CL374" s="44">
        <v>557.0</v>
      </c>
      <c r="CM374" s="44"/>
      <c r="CN374" s="44">
        <v>212.0</v>
      </c>
      <c r="CO374" s="44"/>
      <c r="CP374" s="44"/>
      <c r="CQ374" s="44">
        <v>868.0</v>
      </c>
    </row>
    <row r="375" ht="15.75" customHeight="1">
      <c r="A375" s="44">
        <v>15083.0</v>
      </c>
      <c r="B375" s="44" t="s">
        <v>544</v>
      </c>
      <c r="C375" s="44" t="s">
        <v>667</v>
      </c>
      <c r="D375" s="44">
        <v>142547.0</v>
      </c>
      <c r="E375" s="44">
        <v>147327.0</v>
      </c>
      <c r="F375" s="44">
        <v>76206.0</v>
      </c>
      <c r="G375" s="44">
        <v>63238.0</v>
      </c>
      <c r="H375" s="44">
        <v>1665.0</v>
      </c>
      <c r="I375" s="44">
        <v>2382.0</v>
      </c>
      <c r="J375" s="44">
        <v>74541.0</v>
      </c>
      <c r="K375" s="44">
        <v>60856.0</v>
      </c>
      <c r="L375" s="44">
        <v>19072.0</v>
      </c>
      <c r="M375" s="44">
        <v>20303.0</v>
      </c>
      <c r="N375" s="44">
        <v>10302.0</v>
      </c>
      <c r="O375" s="44">
        <v>14529.0</v>
      </c>
      <c r="P375" s="44">
        <v>5605.0</v>
      </c>
      <c r="Q375" s="44">
        <v>2216.0</v>
      </c>
      <c r="R375" s="44">
        <v>9456.0</v>
      </c>
      <c r="S375" s="44">
        <v>11356.0</v>
      </c>
      <c r="T375" s="44">
        <v>15221.0</v>
      </c>
      <c r="U375" s="44">
        <v>3274.0</v>
      </c>
      <c r="V375" s="44"/>
      <c r="W375" s="44"/>
      <c r="X375" s="44">
        <v>3565.0</v>
      </c>
      <c r="Y375" s="44">
        <v>1644.0</v>
      </c>
      <c r="Z375" s="44">
        <v>1188.0</v>
      </c>
      <c r="AA375" s="44">
        <v>1016.0</v>
      </c>
      <c r="AB375" s="44">
        <v>303.0</v>
      </c>
      <c r="AC375" s="44">
        <v>716.0</v>
      </c>
      <c r="AD375" s="44">
        <v>1288.0</v>
      </c>
      <c r="AE375" s="44">
        <v>1070.0</v>
      </c>
      <c r="AF375" s="44">
        <v>469.0</v>
      </c>
      <c r="AG375" s="44">
        <v>1186.0</v>
      </c>
      <c r="AH375" s="44">
        <v>1548.0</v>
      </c>
      <c r="AI375" s="44">
        <v>1503.0</v>
      </c>
      <c r="AJ375" s="44">
        <v>251.0</v>
      </c>
      <c r="AK375" s="44">
        <v>105.0</v>
      </c>
      <c r="AL375" s="44">
        <v>1428.0</v>
      </c>
      <c r="AM375" s="44">
        <v>360.0</v>
      </c>
      <c r="AN375" s="44">
        <v>299.0</v>
      </c>
      <c r="AO375" s="44">
        <v>407.0</v>
      </c>
      <c r="AP375" s="44">
        <v>118.0</v>
      </c>
      <c r="AQ375" s="44">
        <v>74.0</v>
      </c>
      <c r="AR375" s="44">
        <v>95.0</v>
      </c>
      <c r="AS375" s="44">
        <v>129.0</v>
      </c>
      <c r="AT375" s="44">
        <v>77.0</v>
      </c>
      <c r="AU375" s="44">
        <v>105.0</v>
      </c>
      <c r="AV375" s="44">
        <v>36.0</v>
      </c>
      <c r="AW375" s="44">
        <v>45.0</v>
      </c>
      <c r="AX375" s="44">
        <v>473.0</v>
      </c>
      <c r="AY375" s="44"/>
      <c r="AZ375" s="44">
        <v>506.0</v>
      </c>
      <c r="BA375" s="44"/>
      <c r="BB375" s="44">
        <v>83.0</v>
      </c>
      <c r="BC375" s="44"/>
      <c r="BD375" s="44">
        <v>38.0</v>
      </c>
      <c r="BE375" s="44"/>
      <c r="BF375" s="44">
        <v>154.0</v>
      </c>
      <c r="BG375" s="44"/>
      <c r="BH375" s="44">
        <v>97.0</v>
      </c>
      <c r="BI375" s="44"/>
      <c r="BJ375" s="44">
        <v>157.0</v>
      </c>
      <c r="BK375" s="44"/>
      <c r="BL375" s="44">
        <v>45.0</v>
      </c>
      <c r="BM375" s="44"/>
      <c r="BN375" s="44">
        <v>222.0</v>
      </c>
      <c r="BO375" s="44"/>
      <c r="BP375" s="44">
        <v>165.0</v>
      </c>
      <c r="BQ375" s="44"/>
      <c r="BR375" s="44">
        <v>66.0</v>
      </c>
      <c r="BS375" s="44"/>
      <c r="BT375" s="44">
        <v>123.0</v>
      </c>
      <c r="BU375" s="44"/>
      <c r="BV375" s="44">
        <v>292.0</v>
      </c>
      <c r="BW375" s="44"/>
      <c r="BX375" s="44">
        <v>223.0</v>
      </c>
      <c r="BY375" s="44"/>
      <c r="BZ375" s="44">
        <v>83.0</v>
      </c>
      <c r="CA375" s="44"/>
      <c r="CB375" s="44">
        <v>117.0</v>
      </c>
      <c r="CC375" s="44"/>
      <c r="CD375" s="44">
        <v>30.0</v>
      </c>
      <c r="CE375" s="44"/>
      <c r="CF375" s="44">
        <v>74.0</v>
      </c>
      <c r="CG375" s="44"/>
      <c r="CH375" s="44">
        <v>105.0</v>
      </c>
      <c r="CI375" s="44"/>
      <c r="CJ375" s="44">
        <v>415.0</v>
      </c>
      <c r="CK375" s="44"/>
      <c r="CL375" s="44">
        <v>464.0</v>
      </c>
      <c r="CM375" s="44"/>
      <c r="CN375" s="44">
        <v>288.0</v>
      </c>
      <c r="CO375" s="44"/>
      <c r="CP375" s="44"/>
      <c r="CQ375" s="44">
        <v>818.0</v>
      </c>
    </row>
    <row r="376" ht="15.75" customHeight="1">
      <c r="A376" s="44">
        <v>15084.0</v>
      </c>
      <c r="B376" s="44" t="s">
        <v>545</v>
      </c>
      <c r="C376" s="44" t="s">
        <v>667</v>
      </c>
      <c r="D376" s="44">
        <v>148580.0</v>
      </c>
      <c r="E376" s="44">
        <v>158118.0</v>
      </c>
      <c r="F376" s="44">
        <v>82394.0</v>
      </c>
      <c r="G376" s="44">
        <v>72570.0</v>
      </c>
      <c r="H376" s="44">
        <v>2136.0</v>
      </c>
      <c r="I376" s="44">
        <v>2462.0</v>
      </c>
      <c r="J376" s="44">
        <v>80258.0</v>
      </c>
      <c r="K376" s="44">
        <v>70108.0</v>
      </c>
      <c r="L376" s="44">
        <v>18973.0</v>
      </c>
      <c r="M376" s="44">
        <v>23288.0</v>
      </c>
      <c r="N376" s="44">
        <v>8803.0</v>
      </c>
      <c r="O376" s="44">
        <v>13536.0</v>
      </c>
      <c r="P376" s="44">
        <v>4930.0</v>
      </c>
      <c r="Q376" s="44">
        <v>2440.0</v>
      </c>
      <c r="R376" s="44">
        <v>10738.0</v>
      </c>
      <c r="S376" s="44">
        <v>13923.0</v>
      </c>
      <c r="T376" s="44">
        <v>19749.0</v>
      </c>
      <c r="U376" s="44">
        <v>4813.0</v>
      </c>
      <c r="V376" s="44"/>
      <c r="W376" s="44"/>
      <c r="X376" s="44">
        <v>3975.0</v>
      </c>
      <c r="Y376" s="44">
        <v>1730.0</v>
      </c>
      <c r="Z376" s="44">
        <v>1499.0</v>
      </c>
      <c r="AA376" s="44">
        <v>1304.0</v>
      </c>
      <c r="AB376" s="44">
        <v>353.0</v>
      </c>
      <c r="AC376" s="44">
        <v>780.0</v>
      </c>
      <c r="AD376" s="44">
        <v>1291.0</v>
      </c>
      <c r="AE376" s="44">
        <v>1321.0</v>
      </c>
      <c r="AF376" s="44">
        <v>1023.0</v>
      </c>
      <c r="AG376" s="44">
        <v>2597.0</v>
      </c>
      <c r="AH376" s="44">
        <v>1642.0</v>
      </c>
      <c r="AI376" s="44">
        <v>1754.0</v>
      </c>
      <c r="AJ376" s="44">
        <v>264.0</v>
      </c>
      <c r="AK376" s="44">
        <v>144.0</v>
      </c>
      <c r="AL376" s="44">
        <v>1379.0</v>
      </c>
      <c r="AM376" s="44">
        <v>386.0</v>
      </c>
      <c r="AN376" s="44">
        <v>316.0</v>
      </c>
      <c r="AO376" s="44">
        <v>469.0</v>
      </c>
      <c r="AP376" s="44">
        <v>159.0</v>
      </c>
      <c r="AQ376" s="44">
        <v>92.0</v>
      </c>
      <c r="AR376" s="44">
        <v>99.0</v>
      </c>
      <c r="AS376" s="44">
        <v>226.0</v>
      </c>
      <c r="AT376" s="44">
        <v>98.0</v>
      </c>
      <c r="AU376" s="44">
        <v>115.0</v>
      </c>
      <c r="AV376" s="44">
        <v>41.0</v>
      </c>
      <c r="AW376" s="44">
        <v>69.0</v>
      </c>
      <c r="AX376" s="44">
        <v>473.0</v>
      </c>
      <c r="AY376" s="44"/>
      <c r="AZ376" s="44">
        <v>466.0</v>
      </c>
      <c r="BA376" s="44"/>
      <c r="BB376" s="44">
        <v>109.0</v>
      </c>
      <c r="BC376" s="44"/>
      <c r="BD376" s="44">
        <v>57.0</v>
      </c>
      <c r="BE376" s="44"/>
      <c r="BF376" s="44">
        <v>168.0</v>
      </c>
      <c r="BG376" s="44"/>
      <c r="BH376" s="44">
        <v>183.0</v>
      </c>
      <c r="BI376" s="44"/>
      <c r="BJ376" s="44">
        <v>153.0</v>
      </c>
      <c r="BK376" s="44"/>
      <c r="BL376" s="44">
        <v>76.0</v>
      </c>
      <c r="BM376" s="44"/>
      <c r="BN376" s="44">
        <v>238.0</v>
      </c>
      <c r="BO376" s="44"/>
      <c r="BP376" s="44">
        <v>223.0</v>
      </c>
      <c r="BQ376" s="44"/>
      <c r="BR376" s="44">
        <v>67.0</v>
      </c>
      <c r="BS376" s="44"/>
      <c r="BT376" s="44">
        <v>149.0</v>
      </c>
      <c r="BU376" s="44"/>
      <c r="BV376" s="44">
        <v>288.0</v>
      </c>
      <c r="BW376" s="44"/>
      <c r="BX376" s="44">
        <v>284.0</v>
      </c>
      <c r="BY376" s="44"/>
      <c r="BZ376" s="44">
        <v>134.0</v>
      </c>
      <c r="CA376" s="44"/>
      <c r="CB376" s="44">
        <v>166.0</v>
      </c>
      <c r="CC376" s="44"/>
      <c r="CD376" s="44">
        <v>45.0</v>
      </c>
      <c r="CE376" s="44"/>
      <c r="CF376" s="44">
        <v>81.0</v>
      </c>
      <c r="CG376" s="44"/>
      <c r="CH376" s="44">
        <v>93.0</v>
      </c>
      <c r="CI376" s="44"/>
      <c r="CJ376" s="44">
        <v>491.0</v>
      </c>
      <c r="CK376" s="44"/>
      <c r="CL376" s="44">
        <v>702.0</v>
      </c>
      <c r="CM376" s="44"/>
      <c r="CN376" s="44">
        <v>280.0</v>
      </c>
      <c r="CO376" s="44"/>
      <c r="CP376" s="44"/>
      <c r="CQ376" s="44">
        <v>1121.0</v>
      </c>
    </row>
    <row r="377" ht="15.75" customHeight="1">
      <c r="A377" s="44">
        <v>15085.0</v>
      </c>
      <c r="B377" s="44" t="s">
        <v>546</v>
      </c>
      <c r="C377" s="44" t="s">
        <v>667</v>
      </c>
      <c r="D377" s="44">
        <v>182756.0</v>
      </c>
      <c r="E377" s="44">
        <v>191721.0</v>
      </c>
      <c r="F377" s="44">
        <v>97792.0</v>
      </c>
      <c r="G377" s="44">
        <v>78141.0</v>
      </c>
      <c r="H377" s="44">
        <v>2355.0</v>
      </c>
      <c r="I377" s="44">
        <v>2534.0</v>
      </c>
      <c r="J377" s="44">
        <v>95437.0</v>
      </c>
      <c r="K377" s="44">
        <v>75607.0</v>
      </c>
      <c r="L377" s="44">
        <v>25440.0</v>
      </c>
      <c r="M377" s="44">
        <v>25794.0</v>
      </c>
      <c r="N377" s="44">
        <v>12593.0</v>
      </c>
      <c r="O377" s="44">
        <v>16852.0</v>
      </c>
      <c r="P377" s="44">
        <v>8723.0</v>
      </c>
      <c r="Q377" s="44">
        <v>3168.0</v>
      </c>
      <c r="R377" s="44">
        <v>13851.0</v>
      </c>
      <c r="S377" s="44">
        <v>15235.0</v>
      </c>
      <c r="T377" s="44">
        <v>17111.0</v>
      </c>
      <c r="U377" s="44">
        <v>4123.0</v>
      </c>
      <c r="V377" s="44"/>
      <c r="W377" s="44"/>
      <c r="X377" s="44">
        <v>4079.0</v>
      </c>
      <c r="Y377" s="44">
        <v>1687.0</v>
      </c>
      <c r="Z377" s="44">
        <v>1308.0</v>
      </c>
      <c r="AA377" s="44">
        <v>660.0</v>
      </c>
      <c r="AB377" s="44">
        <v>416.0</v>
      </c>
      <c r="AC377" s="44">
        <v>895.0</v>
      </c>
      <c r="AD377" s="44">
        <v>1754.0</v>
      </c>
      <c r="AE377" s="44">
        <v>1546.0</v>
      </c>
      <c r="AF377" s="44">
        <v>546.0</v>
      </c>
      <c r="AG377" s="44">
        <v>1494.0</v>
      </c>
      <c r="AH377" s="44">
        <v>1669.0</v>
      </c>
      <c r="AI377" s="44">
        <v>1602.0</v>
      </c>
      <c r="AJ377" s="44">
        <v>339.0</v>
      </c>
      <c r="AK377" s="44">
        <v>325.0</v>
      </c>
      <c r="AL377" s="44">
        <v>1849.0</v>
      </c>
      <c r="AM377" s="44">
        <v>390.0</v>
      </c>
      <c r="AN377" s="44">
        <v>302.0</v>
      </c>
      <c r="AO377" s="44">
        <v>457.0</v>
      </c>
      <c r="AP377" s="44">
        <v>148.0</v>
      </c>
      <c r="AQ377" s="44">
        <v>82.0</v>
      </c>
      <c r="AR377" s="44">
        <v>99.0</v>
      </c>
      <c r="AS377" s="44">
        <v>155.0</v>
      </c>
      <c r="AT377" s="44">
        <v>92.0</v>
      </c>
      <c r="AU377" s="44">
        <v>112.0</v>
      </c>
      <c r="AV377" s="44">
        <v>41.0</v>
      </c>
      <c r="AW377" s="44">
        <v>62.0</v>
      </c>
      <c r="AX377" s="44">
        <v>555.0</v>
      </c>
      <c r="AY377" s="44"/>
      <c r="AZ377" s="44">
        <v>550.0</v>
      </c>
      <c r="BA377" s="44"/>
      <c r="BB377" s="44">
        <v>112.0</v>
      </c>
      <c r="BC377" s="44"/>
      <c r="BD377" s="44">
        <v>52.0</v>
      </c>
      <c r="BE377" s="44"/>
      <c r="BF377" s="44">
        <v>166.0</v>
      </c>
      <c r="BG377" s="44"/>
      <c r="BH377" s="44">
        <v>123.0</v>
      </c>
      <c r="BI377" s="44"/>
      <c r="BJ377" s="44">
        <v>217.0</v>
      </c>
      <c r="BK377" s="44"/>
      <c r="BL377" s="44">
        <v>59.0</v>
      </c>
      <c r="BM377" s="44"/>
      <c r="BN377" s="44">
        <v>262.0</v>
      </c>
      <c r="BO377" s="44"/>
      <c r="BP377" s="44">
        <v>160.0</v>
      </c>
      <c r="BQ377" s="44"/>
      <c r="BR377" s="44">
        <v>75.0</v>
      </c>
      <c r="BS377" s="44"/>
      <c r="BT377" s="44">
        <v>134.0</v>
      </c>
      <c r="BU377" s="44"/>
      <c r="BV377" s="44">
        <v>296.0</v>
      </c>
      <c r="BW377" s="44"/>
      <c r="BX377" s="44">
        <v>280.0</v>
      </c>
      <c r="BY377" s="44"/>
      <c r="BZ377" s="44">
        <v>140.0</v>
      </c>
      <c r="CA377" s="44"/>
      <c r="CB377" s="44">
        <v>164.0</v>
      </c>
      <c r="CC377" s="44"/>
      <c r="CD377" s="44">
        <v>35.0</v>
      </c>
      <c r="CE377" s="44"/>
      <c r="CF377" s="44">
        <v>101.0</v>
      </c>
      <c r="CG377" s="44"/>
      <c r="CH377" s="44">
        <v>130.0</v>
      </c>
      <c r="CI377" s="44"/>
      <c r="CJ377" s="44">
        <v>489.0</v>
      </c>
      <c r="CK377" s="44"/>
      <c r="CL377" s="44">
        <v>636.0</v>
      </c>
      <c r="CM377" s="44"/>
      <c r="CN377" s="44">
        <v>341.0</v>
      </c>
      <c r="CO377" s="44"/>
      <c r="CP377" s="44"/>
      <c r="CQ377" s="44">
        <v>968.0</v>
      </c>
    </row>
    <row r="378" ht="15.75" customHeight="1">
      <c r="A378" s="44">
        <v>15086.0</v>
      </c>
      <c r="B378" s="44" t="s">
        <v>547</v>
      </c>
      <c r="C378" s="44" t="s">
        <v>667</v>
      </c>
      <c r="D378" s="44">
        <v>75723.0</v>
      </c>
      <c r="E378" s="44">
        <v>79325.0</v>
      </c>
      <c r="F378" s="44">
        <v>41481.0</v>
      </c>
      <c r="G378" s="44">
        <v>38036.0</v>
      </c>
      <c r="H378" s="44">
        <v>1135.0</v>
      </c>
      <c r="I378" s="44">
        <v>1405.0</v>
      </c>
      <c r="J378" s="44">
        <v>40346.0</v>
      </c>
      <c r="K378" s="44">
        <v>36631.0</v>
      </c>
      <c r="L378" s="44">
        <v>10153.0</v>
      </c>
      <c r="M378" s="44">
        <v>11828.0</v>
      </c>
      <c r="N378" s="44">
        <v>5602.0</v>
      </c>
      <c r="O378" s="44">
        <v>8740.0</v>
      </c>
      <c r="P378" s="44">
        <v>3282.0</v>
      </c>
      <c r="Q378" s="44">
        <v>1368.0</v>
      </c>
      <c r="R378" s="44">
        <v>5802.0</v>
      </c>
      <c r="S378" s="44">
        <v>7340.0</v>
      </c>
      <c r="T378" s="44">
        <v>7831.0</v>
      </c>
      <c r="U378" s="44">
        <v>1850.0</v>
      </c>
      <c r="V378" s="44"/>
      <c r="W378" s="44"/>
      <c r="X378" s="44">
        <v>1951.0</v>
      </c>
      <c r="Y378" s="44">
        <v>934.0</v>
      </c>
      <c r="Z378" s="44">
        <v>663.0</v>
      </c>
      <c r="AA378" s="44">
        <v>699.0</v>
      </c>
      <c r="AB378" s="44">
        <v>152.0</v>
      </c>
      <c r="AC378" s="44">
        <v>467.0</v>
      </c>
      <c r="AD378" s="44">
        <v>692.0</v>
      </c>
      <c r="AE378" s="44">
        <v>658.0</v>
      </c>
      <c r="AF378" s="44">
        <v>207.0</v>
      </c>
      <c r="AG378" s="44">
        <v>591.0</v>
      </c>
      <c r="AH378" s="44">
        <v>737.0</v>
      </c>
      <c r="AI378" s="44">
        <v>881.0</v>
      </c>
      <c r="AJ378" s="44">
        <v>90.0</v>
      </c>
      <c r="AK378" s="44">
        <v>89.0</v>
      </c>
      <c r="AL378" s="44">
        <v>649.0</v>
      </c>
      <c r="AM378" s="44">
        <v>199.0</v>
      </c>
      <c r="AN378" s="44">
        <v>130.0</v>
      </c>
      <c r="AO378" s="44">
        <v>244.0</v>
      </c>
      <c r="AP378" s="44">
        <v>55.0</v>
      </c>
      <c r="AQ378" s="44">
        <v>49.0</v>
      </c>
      <c r="AR378" s="44">
        <v>41.0</v>
      </c>
      <c r="AS378" s="44">
        <v>79.0</v>
      </c>
      <c r="AT378" s="44">
        <v>30.0</v>
      </c>
      <c r="AU378" s="44">
        <v>69.0</v>
      </c>
      <c r="AV378" s="44">
        <v>17.0</v>
      </c>
      <c r="AW378" s="44">
        <v>31.0</v>
      </c>
      <c r="AX378" s="44">
        <v>243.0</v>
      </c>
      <c r="AY378" s="44"/>
      <c r="AZ378" s="44">
        <v>290.0</v>
      </c>
      <c r="BA378" s="44"/>
      <c r="BB378" s="44">
        <v>40.0</v>
      </c>
      <c r="BC378" s="44"/>
      <c r="BD378" s="44">
        <v>26.0</v>
      </c>
      <c r="BE378" s="44"/>
      <c r="BF378" s="44">
        <v>88.0</v>
      </c>
      <c r="BG378" s="44"/>
      <c r="BH378" s="44">
        <v>38.0</v>
      </c>
      <c r="BI378" s="44"/>
      <c r="BJ378" s="44">
        <v>110.0</v>
      </c>
      <c r="BK378" s="44"/>
      <c r="BL378" s="44">
        <v>30.0</v>
      </c>
      <c r="BM378" s="44"/>
      <c r="BN378" s="44">
        <v>135.0</v>
      </c>
      <c r="BO378" s="44"/>
      <c r="BP378" s="44">
        <v>81.0</v>
      </c>
      <c r="BQ378" s="44"/>
      <c r="BR378" s="44">
        <v>18.0</v>
      </c>
      <c r="BS378" s="44"/>
      <c r="BT378" s="44">
        <v>50.0</v>
      </c>
      <c r="BU378" s="44"/>
      <c r="BV378" s="44">
        <v>147.0</v>
      </c>
      <c r="BW378" s="44"/>
      <c r="BX378" s="44">
        <v>126.0</v>
      </c>
      <c r="BY378" s="44"/>
      <c r="BZ378" s="44">
        <v>54.0</v>
      </c>
      <c r="CA378" s="44"/>
      <c r="CB378" s="44">
        <v>63.0</v>
      </c>
      <c r="CC378" s="44"/>
      <c r="CD378" s="44">
        <v>17.0</v>
      </c>
      <c r="CE378" s="44"/>
      <c r="CF378" s="44">
        <v>43.0</v>
      </c>
      <c r="CG378" s="44"/>
      <c r="CH378" s="44">
        <v>46.0</v>
      </c>
      <c r="CI378" s="44"/>
      <c r="CJ378" s="44">
        <v>204.0</v>
      </c>
      <c r="CK378" s="44"/>
      <c r="CL378" s="44">
        <v>264.0</v>
      </c>
      <c r="CM378" s="44"/>
      <c r="CN378" s="44">
        <v>149.0</v>
      </c>
      <c r="CO378" s="44"/>
      <c r="CP378" s="44"/>
      <c r="CQ378" s="44">
        <v>515.0</v>
      </c>
    </row>
    <row r="379" ht="15.75" customHeight="1">
      <c r="A379" s="44">
        <v>15087.0</v>
      </c>
      <c r="B379" s="44" t="s">
        <v>548</v>
      </c>
      <c r="C379" s="44" t="s">
        <v>667</v>
      </c>
      <c r="D379" s="44">
        <v>115994.0</v>
      </c>
      <c r="E379" s="44">
        <v>124226.0</v>
      </c>
      <c r="F379" s="44">
        <v>62291.0</v>
      </c>
      <c r="G379" s="44">
        <v>56178.0</v>
      </c>
      <c r="H379" s="44">
        <v>1754.0</v>
      </c>
      <c r="I379" s="44">
        <v>2231.0</v>
      </c>
      <c r="J379" s="44">
        <v>60537.0</v>
      </c>
      <c r="K379" s="44">
        <v>53947.0</v>
      </c>
      <c r="L379" s="44">
        <v>13623.0</v>
      </c>
      <c r="M379" s="44">
        <v>15139.0</v>
      </c>
      <c r="N379" s="44">
        <v>7345.0</v>
      </c>
      <c r="O379" s="44">
        <v>11422.0</v>
      </c>
      <c r="P379" s="44">
        <v>3195.0</v>
      </c>
      <c r="Q379" s="44">
        <v>1510.0</v>
      </c>
      <c r="R379" s="44">
        <v>9239.0</v>
      </c>
      <c r="S379" s="44">
        <v>13396.0</v>
      </c>
      <c r="T379" s="44">
        <v>15312.0</v>
      </c>
      <c r="U379" s="44">
        <v>3284.0</v>
      </c>
      <c r="V379" s="44"/>
      <c r="W379" s="44"/>
      <c r="X379" s="44">
        <v>3076.0</v>
      </c>
      <c r="Y379" s="44">
        <v>1762.0</v>
      </c>
      <c r="Z379" s="44">
        <v>905.0</v>
      </c>
      <c r="AA379" s="44">
        <v>964.0</v>
      </c>
      <c r="AB379" s="44">
        <v>206.0</v>
      </c>
      <c r="AC379" s="44">
        <v>591.0</v>
      </c>
      <c r="AD379" s="44">
        <v>1019.0</v>
      </c>
      <c r="AE379" s="44">
        <v>1157.0</v>
      </c>
      <c r="AF379" s="44">
        <v>458.0</v>
      </c>
      <c r="AG379" s="44">
        <v>1346.0</v>
      </c>
      <c r="AH379" s="44">
        <v>1139.0</v>
      </c>
      <c r="AI379" s="44">
        <v>1301.0</v>
      </c>
      <c r="AJ379" s="44">
        <v>154.0</v>
      </c>
      <c r="AK379" s="44">
        <v>87.0</v>
      </c>
      <c r="AL379" s="44">
        <v>970.0</v>
      </c>
      <c r="AM379" s="44">
        <v>314.0</v>
      </c>
      <c r="AN379" s="44">
        <v>177.0</v>
      </c>
      <c r="AO379" s="44">
        <v>359.0</v>
      </c>
      <c r="AP379" s="44">
        <v>117.0</v>
      </c>
      <c r="AQ379" s="44">
        <v>84.0</v>
      </c>
      <c r="AR379" s="44">
        <v>88.0</v>
      </c>
      <c r="AS379" s="44">
        <v>116.0</v>
      </c>
      <c r="AT379" s="44">
        <v>80.0</v>
      </c>
      <c r="AU379" s="44">
        <v>99.0</v>
      </c>
      <c r="AV379" s="44">
        <v>26.0</v>
      </c>
      <c r="AW379" s="44">
        <v>60.0</v>
      </c>
      <c r="AX379" s="44">
        <v>455.0</v>
      </c>
      <c r="AY379" s="44"/>
      <c r="AZ379" s="44">
        <v>311.0</v>
      </c>
      <c r="BA379" s="44"/>
      <c r="BB379" s="44">
        <v>50.0</v>
      </c>
      <c r="BC379" s="44"/>
      <c r="BD379" s="44">
        <v>38.0</v>
      </c>
      <c r="BE379" s="44"/>
      <c r="BF379" s="44">
        <v>133.0</v>
      </c>
      <c r="BG379" s="44"/>
      <c r="BH379" s="44">
        <v>107.0</v>
      </c>
      <c r="BI379" s="44"/>
      <c r="BJ379" s="44">
        <v>94.0</v>
      </c>
      <c r="BK379" s="44"/>
      <c r="BL379" s="44">
        <v>42.0</v>
      </c>
      <c r="BM379" s="44"/>
      <c r="BN379" s="44">
        <v>169.0</v>
      </c>
      <c r="BO379" s="44"/>
      <c r="BP379" s="44">
        <v>135.0</v>
      </c>
      <c r="BQ379" s="44"/>
      <c r="BR379" s="44">
        <v>52.0</v>
      </c>
      <c r="BS379" s="44"/>
      <c r="BT379" s="44">
        <v>77.0</v>
      </c>
      <c r="BU379" s="44"/>
      <c r="BV379" s="44">
        <v>228.0</v>
      </c>
      <c r="BW379" s="44"/>
      <c r="BX379" s="44">
        <v>212.0</v>
      </c>
      <c r="BY379" s="44"/>
      <c r="BZ379" s="44">
        <v>86.0</v>
      </c>
      <c r="CA379" s="44"/>
      <c r="CB379" s="44">
        <v>93.0</v>
      </c>
      <c r="CC379" s="44"/>
      <c r="CD379" s="44">
        <v>17.0</v>
      </c>
      <c r="CE379" s="44"/>
      <c r="CF379" s="44">
        <v>50.0</v>
      </c>
      <c r="CG379" s="44"/>
      <c r="CH379" s="44">
        <v>56.0</v>
      </c>
      <c r="CI379" s="44"/>
      <c r="CJ379" s="44">
        <v>327.0</v>
      </c>
      <c r="CK379" s="44"/>
      <c r="CL379" s="44">
        <v>482.0</v>
      </c>
      <c r="CM379" s="44"/>
      <c r="CN379" s="44">
        <v>194.0</v>
      </c>
      <c r="CO379" s="44"/>
      <c r="CP379" s="44"/>
      <c r="CQ379" s="44">
        <v>956.0</v>
      </c>
    </row>
    <row r="380" ht="15.75" customHeight="1">
      <c r="A380" s="44">
        <v>15088.0</v>
      </c>
      <c r="B380" s="44" t="s">
        <v>549</v>
      </c>
      <c r="C380" s="44" t="s">
        <v>667</v>
      </c>
      <c r="D380" s="44">
        <v>154540.0</v>
      </c>
      <c r="E380" s="44">
        <v>161167.0</v>
      </c>
      <c r="F380" s="44">
        <v>88259.0</v>
      </c>
      <c r="G380" s="44">
        <v>72070.0</v>
      </c>
      <c r="H380" s="44">
        <v>2306.0</v>
      </c>
      <c r="I380" s="44">
        <v>2581.0</v>
      </c>
      <c r="J380" s="44">
        <v>85953.0</v>
      </c>
      <c r="K380" s="44">
        <v>69489.0</v>
      </c>
      <c r="L380" s="44">
        <v>20518.0</v>
      </c>
      <c r="M380" s="44">
        <v>22721.0</v>
      </c>
      <c r="N380" s="44">
        <v>9383.0</v>
      </c>
      <c r="O380" s="44">
        <v>13678.0</v>
      </c>
      <c r="P380" s="44">
        <v>5886.0</v>
      </c>
      <c r="Q380" s="44">
        <v>2402.0</v>
      </c>
      <c r="R380" s="44">
        <v>11362.0</v>
      </c>
      <c r="S380" s="44">
        <v>15183.0</v>
      </c>
      <c r="T380" s="44">
        <v>20915.0</v>
      </c>
      <c r="U380" s="44">
        <v>4687.0</v>
      </c>
      <c r="V380" s="44"/>
      <c r="W380" s="44"/>
      <c r="X380" s="44">
        <v>5243.0</v>
      </c>
      <c r="Y380" s="44">
        <v>2227.0</v>
      </c>
      <c r="Z380" s="44">
        <v>1342.0</v>
      </c>
      <c r="AA380" s="44">
        <v>1010.0</v>
      </c>
      <c r="AB380" s="44">
        <v>362.0</v>
      </c>
      <c r="AC380" s="44">
        <v>770.0</v>
      </c>
      <c r="AD380" s="44">
        <v>1424.0</v>
      </c>
      <c r="AE380" s="44">
        <v>1201.0</v>
      </c>
      <c r="AF380" s="44">
        <v>550.0</v>
      </c>
      <c r="AG380" s="44">
        <v>1576.0</v>
      </c>
      <c r="AH380" s="44">
        <v>1654.0</v>
      </c>
      <c r="AI380" s="44">
        <v>1652.0</v>
      </c>
      <c r="AJ380" s="44">
        <v>215.0</v>
      </c>
      <c r="AK380" s="44">
        <v>116.0</v>
      </c>
      <c r="AL380" s="44">
        <v>1480.0</v>
      </c>
      <c r="AM380" s="44">
        <v>428.0</v>
      </c>
      <c r="AN380" s="44">
        <v>318.0</v>
      </c>
      <c r="AO380" s="44">
        <v>477.0</v>
      </c>
      <c r="AP380" s="44">
        <v>137.0</v>
      </c>
      <c r="AQ380" s="44">
        <v>97.0</v>
      </c>
      <c r="AR380" s="44">
        <v>155.0</v>
      </c>
      <c r="AS380" s="44">
        <v>181.0</v>
      </c>
      <c r="AT380" s="44">
        <v>102.0</v>
      </c>
      <c r="AU380" s="44">
        <v>125.0</v>
      </c>
      <c r="AV380" s="44">
        <v>30.0</v>
      </c>
      <c r="AW380" s="44">
        <v>56.0</v>
      </c>
      <c r="AX380" s="44">
        <v>527.0</v>
      </c>
      <c r="AY380" s="44"/>
      <c r="AZ380" s="44">
        <v>512.0</v>
      </c>
      <c r="BA380" s="44"/>
      <c r="BB380" s="44">
        <v>79.0</v>
      </c>
      <c r="BC380" s="44"/>
      <c r="BD380" s="44">
        <v>55.0</v>
      </c>
      <c r="BE380" s="44"/>
      <c r="BF380" s="44">
        <v>148.0</v>
      </c>
      <c r="BG380" s="44"/>
      <c r="BH380" s="44">
        <v>133.0</v>
      </c>
      <c r="BI380" s="44"/>
      <c r="BJ380" s="44">
        <v>203.0</v>
      </c>
      <c r="BK380" s="44"/>
      <c r="BL380" s="44">
        <v>76.0</v>
      </c>
      <c r="BM380" s="44"/>
      <c r="BN380" s="44">
        <v>285.0</v>
      </c>
      <c r="BO380" s="44"/>
      <c r="BP380" s="44">
        <v>159.0</v>
      </c>
      <c r="BQ380" s="44"/>
      <c r="BR380" s="44">
        <v>84.0</v>
      </c>
      <c r="BS380" s="44"/>
      <c r="BT380" s="44">
        <v>143.0</v>
      </c>
      <c r="BU380" s="44"/>
      <c r="BV380" s="44">
        <v>299.0</v>
      </c>
      <c r="BW380" s="44"/>
      <c r="BX380" s="44">
        <v>307.0</v>
      </c>
      <c r="BY380" s="44"/>
      <c r="BZ380" s="44">
        <v>113.0</v>
      </c>
      <c r="CA380" s="44"/>
      <c r="CB380" s="44">
        <v>116.0</v>
      </c>
      <c r="CC380" s="44"/>
      <c r="CD380" s="44">
        <v>34.0</v>
      </c>
      <c r="CE380" s="44"/>
      <c r="CF380" s="44">
        <v>71.0</v>
      </c>
      <c r="CG380" s="44"/>
      <c r="CH380" s="44">
        <v>131.0</v>
      </c>
      <c r="CI380" s="44"/>
      <c r="CJ380" s="44">
        <v>481.0</v>
      </c>
      <c r="CK380" s="44"/>
      <c r="CL380" s="44">
        <v>630.0</v>
      </c>
      <c r="CM380" s="44"/>
      <c r="CN380" s="44">
        <v>291.0</v>
      </c>
      <c r="CO380" s="44"/>
      <c r="CP380" s="44"/>
      <c r="CQ380" s="44">
        <v>902.0</v>
      </c>
    </row>
    <row r="381" ht="15.75" customHeight="1">
      <c r="A381" s="44">
        <v>15089.0</v>
      </c>
      <c r="B381" s="44" t="s">
        <v>550</v>
      </c>
      <c r="C381" s="44" t="s">
        <v>667</v>
      </c>
      <c r="D381" s="44">
        <v>161192.0</v>
      </c>
      <c r="E381" s="44">
        <v>171435.0</v>
      </c>
      <c r="F381" s="44">
        <v>80658.0</v>
      </c>
      <c r="G381" s="44">
        <v>69598.0</v>
      </c>
      <c r="H381" s="44">
        <v>2206.0</v>
      </c>
      <c r="I381" s="44">
        <v>2607.0</v>
      </c>
      <c r="J381" s="44">
        <v>78452.0</v>
      </c>
      <c r="K381" s="44">
        <v>66991.0</v>
      </c>
      <c r="L381" s="44">
        <v>19223.0</v>
      </c>
      <c r="M381" s="44">
        <v>21427.0</v>
      </c>
      <c r="N381" s="44">
        <v>9814.0</v>
      </c>
      <c r="O381" s="44">
        <v>14474.0</v>
      </c>
      <c r="P381" s="44">
        <v>5326.0</v>
      </c>
      <c r="Q381" s="44">
        <v>2120.0</v>
      </c>
      <c r="R381" s="44">
        <v>11589.0</v>
      </c>
      <c r="S381" s="44">
        <v>15733.0</v>
      </c>
      <c r="T381" s="44">
        <v>16992.0</v>
      </c>
      <c r="U381" s="44">
        <v>3559.0</v>
      </c>
      <c r="V381" s="44"/>
      <c r="W381" s="44"/>
      <c r="X381" s="44">
        <v>4147.0</v>
      </c>
      <c r="Y381" s="44">
        <v>1808.0</v>
      </c>
      <c r="Z381" s="44">
        <v>932.0</v>
      </c>
      <c r="AA381" s="44">
        <v>728.0</v>
      </c>
      <c r="AB381" s="44">
        <v>275.0</v>
      </c>
      <c r="AC381" s="44">
        <v>673.0</v>
      </c>
      <c r="AD381" s="44">
        <v>1535.0</v>
      </c>
      <c r="AE381" s="44">
        <v>1325.0</v>
      </c>
      <c r="AF381" s="44">
        <v>523.0</v>
      </c>
      <c r="AG381" s="44">
        <v>1632.0</v>
      </c>
      <c r="AH381" s="44">
        <v>1429.0</v>
      </c>
      <c r="AI381" s="44">
        <v>1314.0</v>
      </c>
      <c r="AJ381" s="44">
        <v>154.0</v>
      </c>
      <c r="AK381" s="44">
        <v>123.0</v>
      </c>
      <c r="AL381" s="44">
        <v>1275.0</v>
      </c>
      <c r="AM381" s="44">
        <v>358.0</v>
      </c>
      <c r="AN381" s="44">
        <v>257.0</v>
      </c>
      <c r="AO381" s="44">
        <v>385.0</v>
      </c>
      <c r="AP381" s="44">
        <v>120.0</v>
      </c>
      <c r="AQ381" s="44">
        <v>64.0</v>
      </c>
      <c r="AR381" s="44">
        <v>89.0</v>
      </c>
      <c r="AS381" s="44">
        <v>140.0</v>
      </c>
      <c r="AT381" s="44">
        <v>81.0</v>
      </c>
      <c r="AU381" s="44">
        <v>116.0</v>
      </c>
      <c r="AV381" s="44">
        <v>44.0</v>
      </c>
      <c r="AW381" s="44">
        <v>68.0</v>
      </c>
      <c r="AX381" s="44">
        <v>523.0</v>
      </c>
      <c r="AY381" s="44"/>
      <c r="AZ381" s="44">
        <v>628.0</v>
      </c>
      <c r="BA381" s="44"/>
      <c r="BB381" s="44">
        <v>124.0</v>
      </c>
      <c r="BC381" s="44"/>
      <c r="BD381" s="44">
        <v>45.0</v>
      </c>
      <c r="BE381" s="44"/>
      <c r="BF381" s="44">
        <v>155.0</v>
      </c>
      <c r="BG381" s="44"/>
      <c r="BH381" s="44">
        <v>82.0</v>
      </c>
      <c r="BI381" s="44"/>
      <c r="BJ381" s="44">
        <v>176.0</v>
      </c>
      <c r="BK381" s="44"/>
      <c r="BL381" s="44">
        <v>56.0</v>
      </c>
      <c r="BM381" s="44"/>
      <c r="BN381" s="44">
        <v>234.0</v>
      </c>
      <c r="BO381" s="44"/>
      <c r="BP381" s="44">
        <v>157.0</v>
      </c>
      <c r="BQ381" s="44"/>
      <c r="BR381" s="44">
        <v>50.0</v>
      </c>
      <c r="BS381" s="44"/>
      <c r="BT381" s="44">
        <v>117.0</v>
      </c>
      <c r="BU381" s="44"/>
      <c r="BV381" s="44">
        <v>260.0</v>
      </c>
      <c r="BW381" s="44"/>
      <c r="BX381" s="44">
        <v>266.0</v>
      </c>
      <c r="BY381" s="44"/>
      <c r="BZ381" s="44">
        <v>81.0</v>
      </c>
      <c r="CA381" s="44"/>
      <c r="CB381" s="44">
        <v>111.0</v>
      </c>
      <c r="CC381" s="44"/>
      <c r="CD381" s="44">
        <v>40.0</v>
      </c>
      <c r="CE381" s="44"/>
      <c r="CF381" s="44">
        <v>48.0</v>
      </c>
      <c r="CG381" s="44"/>
      <c r="CH381" s="44">
        <v>122.0</v>
      </c>
      <c r="CI381" s="44"/>
      <c r="CJ381" s="44">
        <v>525.0</v>
      </c>
      <c r="CK381" s="44"/>
      <c r="CL381" s="44">
        <v>536.0</v>
      </c>
      <c r="CM381" s="44"/>
      <c r="CN381" s="44">
        <v>311.0</v>
      </c>
      <c r="CO381" s="44"/>
      <c r="CP381" s="44"/>
      <c r="CQ381" s="44">
        <v>944.0</v>
      </c>
    </row>
    <row r="382" ht="15.75" customHeight="1">
      <c r="A382" s="44">
        <v>15090.0</v>
      </c>
      <c r="B382" s="44" t="s">
        <v>551</v>
      </c>
      <c r="C382" s="44" t="s">
        <v>667</v>
      </c>
      <c r="D382" s="44">
        <v>93514.0</v>
      </c>
      <c r="E382" s="44">
        <v>97915.0</v>
      </c>
      <c r="F382" s="44">
        <v>50842.0</v>
      </c>
      <c r="G382" s="44">
        <v>41907.0</v>
      </c>
      <c r="H382" s="44">
        <v>1044.0</v>
      </c>
      <c r="I382" s="44">
        <v>1403.0</v>
      </c>
      <c r="J382" s="44">
        <v>49798.0</v>
      </c>
      <c r="K382" s="44">
        <v>40504.0</v>
      </c>
      <c r="L382" s="44">
        <v>11632.0</v>
      </c>
      <c r="M382" s="44">
        <v>13134.0</v>
      </c>
      <c r="N382" s="44">
        <v>6939.0</v>
      </c>
      <c r="O382" s="44">
        <v>9183.0</v>
      </c>
      <c r="P382" s="44">
        <v>4103.0</v>
      </c>
      <c r="Q382" s="44">
        <v>1610.0</v>
      </c>
      <c r="R382" s="44">
        <v>7543.0</v>
      </c>
      <c r="S382" s="44">
        <v>8890.0</v>
      </c>
      <c r="T382" s="44">
        <v>9638.0</v>
      </c>
      <c r="U382" s="44">
        <v>2132.0</v>
      </c>
      <c r="V382" s="44"/>
      <c r="W382" s="44"/>
      <c r="X382" s="44">
        <v>2430.0</v>
      </c>
      <c r="Y382" s="44">
        <v>922.0</v>
      </c>
      <c r="Z382" s="44">
        <v>785.0</v>
      </c>
      <c r="AA382" s="44">
        <v>380.0</v>
      </c>
      <c r="AB382" s="44">
        <v>192.0</v>
      </c>
      <c r="AC382" s="44">
        <v>528.0</v>
      </c>
      <c r="AD382" s="44">
        <v>802.0</v>
      </c>
      <c r="AE382" s="44">
        <v>666.0</v>
      </c>
      <c r="AF382" s="44">
        <v>266.0</v>
      </c>
      <c r="AG382" s="44">
        <v>833.0</v>
      </c>
      <c r="AH382" s="44">
        <v>1065.0</v>
      </c>
      <c r="AI382" s="44">
        <v>897.0</v>
      </c>
      <c r="AJ382" s="44">
        <v>143.0</v>
      </c>
      <c r="AK382" s="44">
        <v>77.0</v>
      </c>
      <c r="AL382" s="44">
        <v>904.0</v>
      </c>
      <c r="AM382" s="44">
        <v>219.0</v>
      </c>
      <c r="AN382" s="44">
        <v>223.0</v>
      </c>
      <c r="AO382" s="44">
        <v>234.0</v>
      </c>
      <c r="AP382" s="44">
        <v>65.0</v>
      </c>
      <c r="AQ382" s="44">
        <v>51.0</v>
      </c>
      <c r="AR382" s="44">
        <v>66.0</v>
      </c>
      <c r="AS382" s="44">
        <v>80.0</v>
      </c>
      <c r="AT382" s="44">
        <v>57.0</v>
      </c>
      <c r="AU382" s="44">
        <v>44.0</v>
      </c>
      <c r="AV382" s="44">
        <v>35.0</v>
      </c>
      <c r="AW382" s="44">
        <v>36.0</v>
      </c>
      <c r="AX382" s="44">
        <v>266.0</v>
      </c>
      <c r="AY382" s="44"/>
      <c r="AZ382" s="44">
        <v>267.0</v>
      </c>
      <c r="BA382" s="44"/>
      <c r="BB382" s="44">
        <v>107.0</v>
      </c>
      <c r="BC382" s="44"/>
      <c r="BD382" s="44">
        <v>38.0</v>
      </c>
      <c r="BE382" s="44"/>
      <c r="BF382" s="44">
        <v>137.0</v>
      </c>
      <c r="BG382" s="44"/>
      <c r="BH382" s="44">
        <v>60.0</v>
      </c>
      <c r="BI382" s="44"/>
      <c r="BJ382" s="44">
        <v>125.0</v>
      </c>
      <c r="BK382" s="44"/>
      <c r="BL382" s="44">
        <v>29.0</v>
      </c>
      <c r="BM382" s="44"/>
      <c r="BN382" s="44">
        <v>163.0</v>
      </c>
      <c r="BO382" s="44"/>
      <c r="BP382" s="44">
        <v>92.0</v>
      </c>
      <c r="BQ382" s="44"/>
      <c r="BR382" s="44">
        <v>46.0</v>
      </c>
      <c r="BS382" s="44"/>
      <c r="BT382" s="44">
        <v>87.0</v>
      </c>
      <c r="BU382" s="44"/>
      <c r="BV382" s="44">
        <v>160.0</v>
      </c>
      <c r="BW382" s="44"/>
      <c r="BX382" s="44">
        <v>180.0</v>
      </c>
      <c r="BY382" s="44"/>
      <c r="BZ382" s="44">
        <v>74.0</v>
      </c>
      <c r="CA382" s="44"/>
      <c r="CB382" s="44">
        <v>80.0</v>
      </c>
      <c r="CC382" s="44"/>
      <c r="CD382" s="44">
        <v>39.0</v>
      </c>
      <c r="CE382" s="44"/>
      <c r="CF382" s="44">
        <v>54.0</v>
      </c>
      <c r="CG382" s="44"/>
      <c r="CH382" s="44">
        <v>62.0</v>
      </c>
      <c r="CI382" s="44"/>
      <c r="CJ382" s="44">
        <v>253.0</v>
      </c>
      <c r="CK382" s="44"/>
      <c r="CL382" s="44">
        <v>388.0</v>
      </c>
      <c r="CM382" s="44"/>
      <c r="CN382" s="44">
        <v>203.0</v>
      </c>
      <c r="CO382" s="44"/>
      <c r="CP382" s="44"/>
      <c r="CQ382" s="44">
        <v>588.0</v>
      </c>
    </row>
    <row r="383" ht="15.75" customHeight="1">
      <c r="A383" s="44">
        <v>15091.0</v>
      </c>
      <c r="B383" s="44" t="s">
        <v>552</v>
      </c>
      <c r="C383" s="44" t="s">
        <v>667</v>
      </c>
      <c r="D383" s="44">
        <v>106738.0</v>
      </c>
      <c r="E383" s="44">
        <v>112612.0</v>
      </c>
      <c r="F383" s="44">
        <v>61436.0</v>
      </c>
      <c r="G383" s="44">
        <v>52604.0</v>
      </c>
      <c r="H383" s="44">
        <v>1520.0</v>
      </c>
      <c r="I383" s="44">
        <v>1899.0</v>
      </c>
      <c r="J383" s="44">
        <v>59916.0</v>
      </c>
      <c r="K383" s="44">
        <v>50705.0</v>
      </c>
      <c r="L383" s="44">
        <v>14789.0</v>
      </c>
      <c r="M383" s="44">
        <v>16111.0</v>
      </c>
      <c r="N383" s="44">
        <v>7144.0</v>
      </c>
      <c r="O383" s="44">
        <v>10080.0</v>
      </c>
      <c r="P383" s="44">
        <v>4088.0</v>
      </c>
      <c r="Q383" s="44">
        <v>1696.0</v>
      </c>
      <c r="R383" s="44">
        <v>7727.0</v>
      </c>
      <c r="S383" s="44">
        <v>10787.0</v>
      </c>
      <c r="T383" s="44">
        <v>13075.0</v>
      </c>
      <c r="U383" s="44">
        <v>3369.0</v>
      </c>
      <c r="V383" s="44"/>
      <c r="W383" s="44"/>
      <c r="X383" s="44">
        <v>2445.0</v>
      </c>
      <c r="Y383" s="44">
        <v>1224.0</v>
      </c>
      <c r="Z383" s="44">
        <v>3273.0</v>
      </c>
      <c r="AA383" s="44">
        <v>1857.0</v>
      </c>
      <c r="AB383" s="44">
        <v>264.0</v>
      </c>
      <c r="AC383" s="44">
        <v>618.0</v>
      </c>
      <c r="AD383" s="44">
        <v>912.0</v>
      </c>
      <c r="AE383" s="44">
        <v>844.0</v>
      </c>
      <c r="AF383" s="44">
        <v>551.0</v>
      </c>
      <c r="AG383" s="44">
        <v>1416.0</v>
      </c>
      <c r="AH383" s="44">
        <v>911.0</v>
      </c>
      <c r="AI383" s="44">
        <v>987.0</v>
      </c>
      <c r="AJ383" s="44">
        <v>134.0</v>
      </c>
      <c r="AK383" s="44">
        <v>104.0</v>
      </c>
      <c r="AL383" s="44">
        <v>1089.0</v>
      </c>
      <c r="AM383" s="44">
        <v>281.0</v>
      </c>
      <c r="AN383" s="44">
        <v>167.0</v>
      </c>
      <c r="AO383" s="44">
        <v>242.0</v>
      </c>
      <c r="AP383" s="44">
        <v>104.0</v>
      </c>
      <c r="AQ383" s="44">
        <v>58.0</v>
      </c>
      <c r="AR383" s="44">
        <v>72.0</v>
      </c>
      <c r="AS383" s="44">
        <v>95.0</v>
      </c>
      <c r="AT383" s="44">
        <v>67.0</v>
      </c>
      <c r="AU383" s="44">
        <v>76.0</v>
      </c>
      <c r="AV383" s="44">
        <v>33.0</v>
      </c>
      <c r="AW383" s="44">
        <v>48.0</v>
      </c>
      <c r="AX383" s="44">
        <v>287.0</v>
      </c>
      <c r="AY383" s="44"/>
      <c r="AZ383" s="44">
        <v>297.0</v>
      </c>
      <c r="BA383" s="44"/>
      <c r="BB383" s="44">
        <v>83.0</v>
      </c>
      <c r="BC383" s="44"/>
      <c r="BD383" s="44">
        <v>28.0</v>
      </c>
      <c r="BE383" s="44"/>
      <c r="BF383" s="44">
        <v>141.0</v>
      </c>
      <c r="BG383" s="44"/>
      <c r="BH383" s="44">
        <v>88.0</v>
      </c>
      <c r="BI383" s="44"/>
      <c r="BJ383" s="44">
        <v>103.0</v>
      </c>
      <c r="BK383" s="44"/>
      <c r="BL383" s="44">
        <v>60.0</v>
      </c>
      <c r="BM383" s="44"/>
      <c r="BN383" s="44">
        <v>172.0</v>
      </c>
      <c r="BO383" s="44"/>
      <c r="BP383" s="44">
        <v>94.0</v>
      </c>
      <c r="BQ383" s="44"/>
      <c r="BR383" s="44">
        <v>49.0</v>
      </c>
      <c r="BS383" s="44"/>
      <c r="BT383" s="44">
        <v>86.0</v>
      </c>
      <c r="BU383" s="44"/>
      <c r="BV383" s="44">
        <v>178.0</v>
      </c>
      <c r="BW383" s="44"/>
      <c r="BX383" s="44">
        <v>154.0</v>
      </c>
      <c r="BY383" s="44"/>
      <c r="BZ383" s="44">
        <v>82.0</v>
      </c>
      <c r="CA383" s="44"/>
      <c r="CB383" s="44">
        <v>78.0</v>
      </c>
      <c r="CC383" s="44"/>
      <c r="CD383" s="44">
        <v>24.0</v>
      </c>
      <c r="CE383" s="44"/>
      <c r="CF383" s="44">
        <v>46.0</v>
      </c>
      <c r="CG383" s="44"/>
      <c r="CH383" s="44">
        <v>56.0</v>
      </c>
      <c r="CI383" s="44"/>
      <c r="CJ383" s="44">
        <v>326.0</v>
      </c>
      <c r="CK383" s="44"/>
      <c r="CL383" s="44">
        <v>411.0</v>
      </c>
      <c r="CM383" s="44"/>
      <c r="CN383" s="44">
        <v>228.0</v>
      </c>
      <c r="CO383" s="44"/>
      <c r="CP383" s="44"/>
      <c r="CQ383" s="44">
        <v>812.0</v>
      </c>
    </row>
    <row r="384" ht="15.75" customHeight="1">
      <c r="A384" s="44">
        <v>16051.0</v>
      </c>
      <c r="B384" s="44" t="s">
        <v>554</v>
      </c>
      <c r="C384" s="44" t="s">
        <v>668</v>
      </c>
      <c r="D384" s="44">
        <v>165659.0</v>
      </c>
      <c r="E384" s="44">
        <v>167978.0</v>
      </c>
      <c r="F384" s="44">
        <v>100627.0</v>
      </c>
      <c r="G384" s="44">
        <v>80621.0</v>
      </c>
      <c r="H384" s="44">
        <v>1454.0</v>
      </c>
      <c r="I384" s="44">
        <v>1513.0</v>
      </c>
      <c r="J384" s="44">
        <v>99173.0</v>
      </c>
      <c r="K384" s="44">
        <v>79108.0</v>
      </c>
      <c r="L384" s="44">
        <v>19565.0</v>
      </c>
      <c r="M384" s="44">
        <v>19500.0</v>
      </c>
      <c r="N384" s="44">
        <v>12137.0</v>
      </c>
      <c r="O384" s="44">
        <v>17183.0</v>
      </c>
      <c r="P384" s="44">
        <v>14638.0</v>
      </c>
      <c r="Q384" s="44">
        <v>7121.0</v>
      </c>
      <c r="R384" s="44">
        <v>15662.0</v>
      </c>
      <c r="S384" s="44">
        <v>18993.0</v>
      </c>
      <c r="T384" s="44">
        <v>16672.0</v>
      </c>
      <c r="U384" s="44">
        <v>5731.0</v>
      </c>
      <c r="V384" s="44"/>
      <c r="W384" s="44"/>
      <c r="X384" s="44">
        <v>4678.0</v>
      </c>
      <c r="Y384" s="44">
        <v>1627.0</v>
      </c>
      <c r="Z384" s="44">
        <v>1785.0</v>
      </c>
      <c r="AA384" s="44">
        <v>982.0</v>
      </c>
      <c r="AB384" s="44">
        <v>983.0</v>
      </c>
      <c r="AC384" s="44">
        <v>1482.0</v>
      </c>
      <c r="AD384" s="44">
        <v>1435.0</v>
      </c>
      <c r="AE384" s="44">
        <v>1116.0</v>
      </c>
      <c r="AF384" s="44">
        <v>312.0</v>
      </c>
      <c r="AG384" s="44">
        <v>1867.0</v>
      </c>
      <c r="AH384" s="44">
        <v>1051.0</v>
      </c>
      <c r="AI384" s="44">
        <v>867.0</v>
      </c>
      <c r="AJ384" s="44">
        <v>640.0</v>
      </c>
      <c r="AK384" s="44">
        <v>327.0</v>
      </c>
      <c r="AL384" s="44">
        <v>4014.0</v>
      </c>
      <c r="AM384" s="44">
        <v>1026.0</v>
      </c>
      <c r="AN384" s="44">
        <v>232.0</v>
      </c>
      <c r="AO384" s="44">
        <v>335.0</v>
      </c>
      <c r="AP384" s="44">
        <v>66.0</v>
      </c>
      <c r="AQ384" s="44">
        <v>34.0</v>
      </c>
      <c r="AR384" s="44">
        <v>119.0</v>
      </c>
      <c r="AS384" s="44">
        <v>121.0</v>
      </c>
      <c r="AT384" s="44">
        <v>241.0</v>
      </c>
      <c r="AU384" s="44">
        <v>117.0</v>
      </c>
      <c r="AV384" s="44">
        <v>16.0</v>
      </c>
      <c r="AW384" s="44">
        <v>25.0</v>
      </c>
      <c r="AX384" s="44">
        <v>289.0</v>
      </c>
      <c r="AY384" s="44"/>
      <c r="AZ384" s="44">
        <v>239.0</v>
      </c>
      <c r="BA384" s="44"/>
      <c r="BB384" s="44">
        <v>275.0</v>
      </c>
      <c r="BC384" s="44"/>
      <c r="BD384" s="44">
        <v>42.0</v>
      </c>
      <c r="BE384" s="44"/>
      <c r="BF384" s="44">
        <v>265.0</v>
      </c>
      <c r="BG384" s="44"/>
      <c r="BH384" s="44">
        <v>316.0</v>
      </c>
      <c r="BI384" s="44"/>
      <c r="BJ384" s="44">
        <v>392.0</v>
      </c>
      <c r="BK384" s="44"/>
      <c r="BL384" s="44">
        <v>287.0</v>
      </c>
      <c r="BM384" s="44"/>
      <c r="BN384" s="44">
        <v>276.0</v>
      </c>
      <c r="BO384" s="44"/>
      <c r="BP384" s="44">
        <v>79.0</v>
      </c>
      <c r="BQ384" s="44"/>
      <c r="BR384" s="44">
        <v>71.0</v>
      </c>
      <c r="BS384" s="44"/>
      <c r="BT384" s="44">
        <v>125.0</v>
      </c>
      <c r="BU384" s="44"/>
      <c r="BV384" s="44">
        <v>222.0</v>
      </c>
      <c r="BW384" s="44"/>
      <c r="BX384" s="44">
        <v>266.0</v>
      </c>
      <c r="BY384" s="44"/>
      <c r="BZ384" s="44">
        <v>139.0</v>
      </c>
      <c r="CA384" s="44"/>
      <c r="CB384" s="44">
        <v>154.0</v>
      </c>
      <c r="CC384" s="44"/>
      <c r="CD384" s="44">
        <v>58.0</v>
      </c>
      <c r="CE384" s="44"/>
      <c r="CF384" s="44">
        <v>136.0</v>
      </c>
      <c r="CG384" s="44"/>
      <c r="CH384" s="44">
        <v>173.0</v>
      </c>
      <c r="CI384" s="44"/>
      <c r="CJ384" s="44">
        <v>234.0</v>
      </c>
      <c r="CK384" s="44"/>
      <c r="CL384" s="44">
        <v>262.0</v>
      </c>
      <c r="CM384" s="44"/>
      <c r="CN384" s="44">
        <v>627.0</v>
      </c>
      <c r="CO384" s="44"/>
      <c r="CP384" s="44"/>
      <c r="CQ384" s="44">
        <v>654.0</v>
      </c>
    </row>
    <row r="385" ht="15.75" customHeight="1">
      <c r="A385" s="44">
        <v>16052.0</v>
      </c>
      <c r="B385" s="44" t="s">
        <v>555</v>
      </c>
      <c r="C385" s="44" t="s">
        <v>668</v>
      </c>
      <c r="D385" s="44">
        <v>76771.0</v>
      </c>
      <c r="E385" s="44">
        <v>81727.0</v>
      </c>
      <c r="F385" s="44">
        <v>43578.0</v>
      </c>
      <c r="G385" s="44">
        <v>35553.0</v>
      </c>
      <c r="H385" s="44">
        <v>702.0</v>
      </c>
      <c r="I385" s="44">
        <v>837.0</v>
      </c>
      <c r="J385" s="44">
        <v>42876.0</v>
      </c>
      <c r="K385" s="44">
        <v>34716.0</v>
      </c>
      <c r="L385" s="44">
        <v>7806.0</v>
      </c>
      <c r="M385" s="44">
        <v>9111.0</v>
      </c>
      <c r="N385" s="44">
        <v>3961.0</v>
      </c>
      <c r="O385" s="44">
        <v>5638.0</v>
      </c>
      <c r="P385" s="44">
        <v>3048.0</v>
      </c>
      <c r="Q385" s="44">
        <v>1490.0</v>
      </c>
      <c r="R385" s="44">
        <v>7421.0</v>
      </c>
      <c r="S385" s="44">
        <v>10258.0</v>
      </c>
      <c r="T385" s="44">
        <v>12698.0</v>
      </c>
      <c r="U385" s="44">
        <v>3875.0</v>
      </c>
      <c r="V385" s="44"/>
      <c r="W385" s="44"/>
      <c r="X385" s="44">
        <v>1855.0</v>
      </c>
      <c r="Y385" s="44">
        <v>617.0</v>
      </c>
      <c r="Z385" s="44">
        <v>668.0</v>
      </c>
      <c r="AA385" s="44">
        <v>299.0</v>
      </c>
      <c r="AB385" s="44">
        <v>199.0</v>
      </c>
      <c r="AC385" s="44">
        <v>514.0</v>
      </c>
      <c r="AD385" s="44">
        <v>556.0</v>
      </c>
      <c r="AE385" s="44">
        <v>481.0</v>
      </c>
      <c r="AF385" s="44">
        <v>328.0</v>
      </c>
      <c r="AG385" s="44">
        <v>991.0</v>
      </c>
      <c r="AH385" s="44">
        <v>557.0</v>
      </c>
      <c r="AI385" s="44">
        <v>535.0</v>
      </c>
      <c r="AJ385" s="44">
        <v>174.0</v>
      </c>
      <c r="AK385" s="44">
        <v>69.0</v>
      </c>
      <c r="AL385" s="44">
        <v>1361.0</v>
      </c>
      <c r="AM385" s="44">
        <v>224.0</v>
      </c>
      <c r="AN385" s="44">
        <v>115.0</v>
      </c>
      <c r="AO385" s="44">
        <v>210.0</v>
      </c>
      <c r="AP385" s="44">
        <v>47.0</v>
      </c>
      <c r="AQ385" s="44">
        <v>19.0</v>
      </c>
      <c r="AR385" s="44">
        <v>65.0</v>
      </c>
      <c r="AS385" s="44">
        <v>67.0</v>
      </c>
      <c r="AT385" s="44">
        <v>72.0</v>
      </c>
      <c r="AU385" s="44">
        <v>39.0</v>
      </c>
      <c r="AV385" s="44">
        <v>14.0</v>
      </c>
      <c r="AW385" s="44">
        <v>12.0</v>
      </c>
      <c r="AX385" s="44">
        <v>144.0</v>
      </c>
      <c r="AY385" s="44"/>
      <c r="AZ385" s="44">
        <v>127.0</v>
      </c>
      <c r="BA385" s="44"/>
      <c r="BB385" s="44">
        <v>44.0</v>
      </c>
      <c r="BC385" s="44"/>
      <c r="BD385" s="44">
        <v>17.0</v>
      </c>
      <c r="BE385" s="44"/>
      <c r="BF385" s="44">
        <v>91.0</v>
      </c>
      <c r="BG385" s="44"/>
      <c r="BH385" s="44">
        <v>109.0</v>
      </c>
      <c r="BI385" s="44"/>
      <c r="BJ385" s="44">
        <v>93.0</v>
      </c>
      <c r="BK385" s="44"/>
      <c r="BL385" s="44">
        <v>65.0</v>
      </c>
      <c r="BM385" s="44"/>
      <c r="BN385" s="44">
        <v>137.0</v>
      </c>
      <c r="BO385" s="44"/>
      <c r="BP385" s="44">
        <v>59.0</v>
      </c>
      <c r="BQ385" s="44"/>
      <c r="BR385" s="44">
        <v>26.0</v>
      </c>
      <c r="BS385" s="44"/>
      <c r="BT385" s="44">
        <v>66.0</v>
      </c>
      <c r="BU385" s="44"/>
      <c r="BV385" s="44">
        <v>128.0</v>
      </c>
      <c r="BW385" s="44"/>
      <c r="BX385" s="44">
        <v>143.0</v>
      </c>
      <c r="BY385" s="44"/>
      <c r="BZ385" s="44">
        <v>40.0</v>
      </c>
      <c r="CA385" s="44"/>
      <c r="CB385" s="44">
        <v>81.0</v>
      </c>
      <c r="CC385" s="44"/>
      <c r="CD385" s="44">
        <v>32.0</v>
      </c>
      <c r="CE385" s="44"/>
      <c r="CF385" s="44">
        <v>28.0</v>
      </c>
      <c r="CG385" s="44"/>
      <c r="CH385" s="44">
        <v>48.0</v>
      </c>
      <c r="CI385" s="44"/>
      <c r="CJ385" s="44">
        <v>116.0</v>
      </c>
      <c r="CK385" s="44"/>
      <c r="CL385" s="44">
        <v>189.0</v>
      </c>
      <c r="CM385" s="44"/>
      <c r="CN385" s="44">
        <v>148.0</v>
      </c>
      <c r="CO385" s="44"/>
      <c r="CP385" s="44"/>
      <c r="CQ385" s="44">
        <v>267.0</v>
      </c>
    </row>
    <row r="386" ht="15.75" customHeight="1">
      <c r="A386" s="44">
        <v>16053.0</v>
      </c>
      <c r="B386" s="44" t="s">
        <v>556</v>
      </c>
      <c r="C386" s="44" t="s">
        <v>668</v>
      </c>
      <c r="D386" s="44">
        <v>82364.0</v>
      </c>
      <c r="E386" s="44">
        <v>84679.0</v>
      </c>
      <c r="F386" s="44">
        <v>53518.0</v>
      </c>
      <c r="G386" s="44">
        <v>44245.0</v>
      </c>
      <c r="H386" s="44">
        <v>575.0</v>
      </c>
      <c r="I386" s="44">
        <v>583.0</v>
      </c>
      <c r="J386" s="44">
        <v>52943.0</v>
      </c>
      <c r="K386" s="44">
        <v>43662.0</v>
      </c>
      <c r="L386" s="44">
        <v>8324.0</v>
      </c>
      <c r="M386" s="44">
        <v>9078.0</v>
      </c>
      <c r="N386" s="44">
        <v>6368.0</v>
      </c>
      <c r="O386" s="44">
        <v>9276.0</v>
      </c>
      <c r="P386" s="44">
        <v>10779.0</v>
      </c>
      <c r="Q386" s="44">
        <v>5581.0</v>
      </c>
      <c r="R386" s="44">
        <v>8292.0</v>
      </c>
      <c r="S386" s="44">
        <v>10652.0</v>
      </c>
      <c r="T386" s="44">
        <v>6738.0</v>
      </c>
      <c r="U386" s="44">
        <v>2968.0</v>
      </c>
      <c r="V386" s="44"/>
      <c r="W386" s="44"/>
      <c r="X386" s="44">
        <v>3444.0</v>
      </c>
      <c r="Y386" s="44">
        <v>1288.0</v>
      </c>
      <c r="Z386" s="44">
        <v>633.0</v>
      </c>
      <c r="AA386" s="44">
        <v>319.0</v>
      </c>
      <c r="AB386" s="44">
        <v>494.0</v>
      </c>
      <c r="AC386" s="44">
        <v>1467.0</v>
      </c>
      <c r="AD386" s="44">
        <v>636.0</v>
      </c>
      <c r="AE386" s="44">
        <v>469.0</v>
      </c>
      <c r="AF386" s="44">
        <v>123.0</v>
      </c>
      <c r="AG386" s="44">
        <v>434.0</v>
      </c>
      <c r="AH386" s="44">
        <v>419.0</v>
      </c>
      <c r="AI386" s="44">
        <v>377.0</v>
      </c>
      <c r="AJ386" s="44">
        <v>425.0</v>
      </c>
      <c r="AK386" s="44">
        <v>371.0</v>
      </c>
      <c r="AL386" s="44">
        <v>2846.0</v>
      </c>
      <c r="AM386" s="44">
        <v>671.0</v>
      </c>
      <c r="AN386" s="44">
        <v>94.0</v>
      </c>
      <c r="AO386" s="44">
        <v>158.0</v>
      </c>
      <c r="AP386" s="44">
        <v>56.0</v>
      </c>
      <c r="AQ386" s="44">
        <v>18.0</v>
      </c>
      <c r="AR386" s="44">
        <v>58.0</v>
      </c>
      <c r="AS386" s="44">
        <v>116.0</v>
      </c>
      <c r="AT386" s="44">
        <v>125.0</v>
      </c>
      <c r="AU386" s="44">
        <v>34.0</v>
      </c>
      <c r="AV386" s="44">
        <v>15.0</v>
      </c>
      <c r="AW386" s="44">
        <v>15.0</v>
      </c>
      <c r="AX386" s="44">
        <v>90.0</v>
      </c>
      <c r="AY386" s="44"/>
      <c r="AZ386" s="44">
        <v>113.0</v>
      </c>
      <c r="BA386" s="44"/>
      <c r="BB386" s="44">
        <v>76.0</v>
      </c>
      <c r="BC386" s="44"/>
      <c r="BD386" s="44">
        <v>25.0</v>
      </c>
      <c r="BE386" s="44"/>
      <c r="BF386" s="44">
        <v>127.0</v>
      </c>
      <c r="BG386" s="44"/>
      <c r="BH386" s="44">
        <v>96.0</v>
      </c>
      <c r="BI386" s="44"/>
      <c r="BJ386" s="44">
        <v>408.0</v>
      </c>
      <c r="BK386" s="44"/>
      <c r="BL386" s="44">
        <v>32.0</v>
      </c>
      <c r="BM386" s="44"/>
      <c r="BN386" s="44">
        <v>132.0</v>
      </c>
      <c r="BO386" s="44"/>
      <c r="BP386" s="44">
        <v>33.0</v>
      </c>
      <c r="BQ386" s="44"/>
      <c r="BR386" s="44">
        <v>62.0</v>
      </c>
      <c r="BS386" s="44"/>
      <c r="BT386" s="44">
        <v>48.0</v>
      </c>
      <c r="BU386" s="44"/>
      <c r="BV386" s="44">
        <v>98.0</v>
      </c>
      <c r="BW386" s="44"/>
      <c r="BX386" s="44">
        <v>121.0</v>
      </c>
      <c r="BY386" s="44"/>
      <c r="BZ386" s="44">
        <v>77.0</v>
      </c>
      <c r="CA386" s="44"/>
      <c r="CB386" s="44">
        <v>73.0</v>
      </c>
      <c r="CC386" s="44"/>
      <c r="CD386" s="44">
        <v>46.0</v>
      </c>
      <c r="CE386" s="44"/>
      <c r="CF386" s="44">
        <v>251.0</v>
      </c>
      <c r="CG386" s="44"/>
      <c r="CH386" s="44">
        <v>196.0</v>
      </c>
      <c r="CI386" s="44"/>
      <c r="CJ386" s="44">
        <v>97.0</v>
      </c>
      <c r="CK386" s="44"/>
      <c r="CL386" s="44">
        <v>226.0</v>
      </c>
      <c r="CM386" s="44"/>
      <c r="CN386" s="44">
        <v>647.0</v>
      </c>
      <c r="CO386" s="44"/>
      <c r="CP386" s="44"/>
      <c r="CQ386" s="44">
        <v>370.0</v>
      </c>
    </row>
    <row r="387" ht="15.75" customHeight="1">
      <c r="A387" s="44">
        <v>16054.0</v>
      </c>
      <c r="B387" s="44" t="s">
        <v>557</v>
      </c>
      <c r="C387" s="44" t="s">
        <v>668</v>
      </c>
      <c r="D387" s="44">
        <v>30717.0</v>
      </c>
      <c r="E387" s="44">
        <v>33385.0</v>
      </c>
      <c r="F387" s="44">
        <v>17351.0</v>
      </c>
      <c r="G387" s="44">
        <v>15066.0</v>
      </c>
      <c r="H387" s="44">
        <v>292.0</v>
      </c>
      <c r="I387" s="44">
        <v>354.0</v>
      </c>
      <c r="J387" s="44">
        <v>17059.0</v>
      </c>
      <c r="K387" s="44">
        <v>14712.0</v>
      </c>
      <c r="L387" s="44">
        <v>4240.0</v>
      </c>
      <c r="M387" s="44">
        <v>3591.0</v>
      </c>
      <c r="N387" s="44">
        <v>1942.0</v>
      </c>
      <c r="O387" s="44">
        <v>2627.0</v>
      </c>
      <c r="P387" s="44">
        <v>1425.0</v>
      </c>
      <c r="Q387" s="44">
        <v>611.0</v>
      </c>
      <c r="R387" s="44">
        <v>3333.0</v>
      </c>
      <c r="S387" s="44">
        <v>4912.0</v>
      </c>
      <c r="T387" s="44">
        <v>3146.0</v>
      </c>
      <c r="U387" s="44">
        <v>1157.0</v>
      </c>
      <c r="V387" s="44"/>
      <c r="W387" s="44"/>
      <c r="X387" s="44">
        <v>553.0</v>
      </c>
      <c r="Y387" s="44">
        <v>259.0</v>
      </c>
      <c r="Z387" s="44">
        <v>533.0</v>
      </c>
      <c r="AA387" s="44">
        <v>330.0</v>
      </c>
      <c r="AB387" s="44">
        <v>78.0</v>
      </c>
      <c r="AC387" s="44">
        <v>107.0</v>
      </c>
      <c r="AD387" s="44">
        <v>215.0</v>
      </c>
      <c r="AE387" s="44">
        <v>217.0</v>
      </c>
      <c r="AF387" s="44">
        <v>95.0</v>
      </c>
      <c r="AG387" s="44">
        <v>281.0</v>
      </c>
      <c r="AH387" s="44">
        <v>199.0</v>
      </c>
      <c r="AI387" s="44">
        <v>206.0</v>
      </c>
      <c r="AJ387" s="44">
        <v>89.0</v>
      </c>
      <c r="AK387" s="44">
        <v>37.0</v>
      </c>
      <c r="AL387" s="44">
        <v>301.0</v>
      </c>
      <c r="AM387" s="44">
        <v>81.0</v>
      </c>
      <c r="AN387" s="44">
        <v>47.0</v>
      </c>
      <c r="AO387" s="44">
        <v>89.0</v>
      </c>
      <c r="AP387" s="44">
        <v>30.0</v>
      </c>
      <c r="AQ387" s="44">
        <v>11.0</v>
      </c>
      <c r="AR387" s="44">
        <v>39.0</v>
      </c>
      <c r="AS387" s="44">
        <v>31.0</v>
      </c>
      <c r="AT387" s="44">
        <v>33.0</v>
      </c>
      <c r="AU387" s="44">
        <v>24.0</v>
      </c>
      <c r="AV387" s="44">
        <v>7.0</v>
      </c>
      <c r="AW387" s="44">
        <v>7.0</v>
      </c>
      <c r="AX387" s="44">
        <v>60.0</v>
      </c>
      <c r="AY387" s="44"/>
      <c r="AZ387" s="44">
        <v>48.0</v>
      </c>
      <c r="BA387" s="44"/>
      <c r="BB387" s="44">
        <v>27.0</v>
      </c>
      <c r="BC387" s="44"/>
      <c r="BD387" s="44">
        <v>9.0</v>
      </c>
      <c r="BE387" s="44"/>
      <c r="BF387" s="44">
        <v>51.0</v>
      </c>
      <c r="BG387" s="44"/>
      <c r="BH387" s="44">
        <v>45.0</v>
      </c>
      <c r="BI387" s="44"/>
      <c r="BJ387" s="44">
        <v>35.0</v>
      </c>
      <c r="BK387" s="44"/>
      <c r="BL387" s="44">
        <v>10.0</v>
      </c>
      <c r="BM387" s="44"/>
      <c r="BN387" s="44">
        <v>42.0</v>
      </c>
      <c r="BO387" s="44"/>
      <c r="BP387" s="44">
        <v>38.0</v>
      </c>
      <c r="BQ387" s="44"/>
      <c r="BR387" s="44">
        <v>22.0</v>
      </c>
      <c r="BS387" s="44"/>
      <c r="BT387" s="44">
        <v>14.0</v>
      </c>
      <c r="BU387" s="44"/>
      <c r="BV387" s="44">
        <v>27.0</v>
      </c>
      <c r="BW387" s="44"/>
      <c r="BX387" s="44">
        <v>59.0</v>
      </c>
      <c r="BY387" s="44"/>
      <c r="BZ387" s="44">
        <v>29.0</v>
      </c>
      <c r="CA387" s="44"/>
      <c r="CB387" s="44">
        <v>26.0</v>
      </c>
      <c r="CC387" s="44"/>
      <c r="CD387" s="44">
        <v>4.0</v>
      </c>
      <c r="CE387" s="44"/>
      <c r="CF387" s="44">
        <v>20.0</v>
      </c>
      <c r="CG387" s="44"/>
      <c r="CH387" s="44">
        <v>26.0</v>
      </c>
      <c r="CI387" s="44"/>
      <c r="CJ387" s="44">
        <v>41.0</v>
      </c>
      <c r="CK387" s="44"/>
      <c r="CL387" s="44">
        <v>72.0</v>
      </c>
      <c r="CM387" s="44"/>
      <c r="CN387" s="44">
        <v>49.0</v>
      </c>
      <c r="CO387" s="44"/>
      <c r="CP387" s="44"/>
      <c r="CQ387" s="44">
        <v>134.0</v>
      </c>
    </row>
    <row r="388" ht="15.75" customHeight="1">
      <c r="A388" s="44">
        <v>16055.0</v>
      </c>
      <c r="B388" s="44" t="s">
        <v>558</v>
      </c>
      <c r="C388" s="44" t="s">
        <v>668</v>
      </c>
      <c r="D388" s="44">
        <v>49921.0</v>
      </c>
      <c r="E388" s="44">
        <v>50930.0</v>
      </c>
      <c r="F388" s="44">
        <v>31460.0</v>
      </c>
      <c r="G388" s="44">
        <v>25440.0</v>
      </c>
      <c r="H388" s="44">
        <v>403.0</v>
      </c>
      <c r="I388" s="44">
        <v>457.0</v>
      </c>
      <c r="J388" s="44">
        <v>31057.0</v>
      </c>
      <c r="K388" s="44">
        <v>24983.0</v>
      </c>
      <c r="L388" s="44">
        <v>6223.0</v>
      </c>
      <c r="M388" s="44">
        <v>6538.0</v>
      </c>
      <c r="N388" s="44">
        <v>3556.0</v>
      </c>
      <c r="O388" s="44">
        <v>4896.0</v>
      </c>
      <c r="P388" s="44">
        <v>6027.0</v>
      </c>
      <c r="Q388" s="44">
        <v>3408.0</v>
      </c>
      <c r="R388" s="44">
        <v>4675.0</v>
      </c>
      <c r="S388" s="44">
        <v>5358.0</v>
      </c>
      <c r="T388" s="44">
        <v>4350.0</v>
      </c>
      <c r="U388" s="44">
        <v>1414.0</v>
      </c>
      <c r="V388" s="44"/>
      <c r="W388" s="44"/>
      <c r="X388" s="44">
        <v>1278.0</v>
      </c>
      <c r="Y388" s="44">
        <v>593.0</v>
      </c>
      <c r="Z388" s="44">
        <v>328.0</v>
      </c>
      <c r="AA388" s="44">
        <v>183.0</v>
      </c>
      <c r="AB388" s="44">
        <v>297.0</v>
      </c>
      <c r="AC388" s="44">
        <v>618.0</v>
      </c>
      <c r="AD388" s="44">
        <v>455.0</v>
      </c>
      <c r="AE388" s="44">
        <v>320.0</v>
      </c>
      <c r="AF388" s="44">
        <v>197.0</v>
      </c>
      <c r="AG388" s="44">
        <v>487.0</v>
      </c>
      <c r="AH388" s="44">
        <v>331.0</v>
      </c>
      <c r="AI388" s="44">
        <v>285.0</v>
      </c>
      <c r="AJ388" s="44">
        <v>183.0</v>
      </c>
      <c r="AK388" s="44">
        <v>123.0</v>
      </c>
      <c r="AL388" s="44">
        <v>1261.0</v>
      </c>
      <c r="AM388" s="44">
        <v>364.0</v>
      </c>
      <c r="AN388" s="44">
        <v>59.0</v>
      </c>
      <c r="AO388" s="44">
        <v>125.0</v>
      </c>
      <c r="AP388" s="44">
        <v>32.0</v>
      </c>
      <c r="AQ388" s="44">
        <v>11.0</v>
      </c>
      <c r="AR388" s="44">
        <v>40.0</v>
      </c>
      <c r="AS388" s="44">
        <v>33.0</v>
      </c>
      <c r="AT388" s="44">
        <v>66.0</v>
      </c>
      <c r="AU388" s="44">
        <v>35.0</v>
      </c>
      <c r="AV388" s="44">
        <v>5.0</v>
      </c>
      <c r="AW388" s="44">
        <v>11.0</v>
      </c>
      <c r="AX388" s="44">
        <v>66.0</v>
      </c>
      <c r="AY388" s="44"/>
      <c r="AZ388" s="44">
        <v>81.0</v>
      </c>
      <c r="BA388" s="44"/>
      <c r="BB388" s="44">
        <v>79.0</v>
      </c>
      <c r="BC388" s="44"/>
      <c r="BD388" s="44">
        <v>7.0</v>
      </c>
      <c r="BE388" s="44"/>
      <c r="BF388" s="44">
        <v>103.0</v>
      </c>
      <c r="BG388" s="44"/>
      <c r="BH388" s="44">
        <v>64.0</v>
      </c>
      <c r="BI388" s="44"/>
      <c r="BJ388" s="44">
        <v>252.0</v>
      </c>
      <c r="BK388" s="44"/>
      <c r="BL388" s="44">
        <v>26.0</v>
      </c>
      <c r="BM388" s="44"/>
      <c r="BN388" s="44">
        <v>72.0</v>
      </c>
      <c r="BO388" s="44"/>
      <c r="BP388" s="44">
        <v>33.0</v>
      </c>
      <c r="BQ388" s="44"/>
      <c r="BR388" s="44">
        <v>31.0</v>
      </c>
      <c r="BS388" s="44"/>
      <c r="BT388" s="44">
        <v>42.0</v>
      </c>
      <c r="BU388" s="44"/>
      <c r="BV388" s="44">
        <v>82.0</v>
      </c>
      <c r="BW388" s="44"/>
      <c r="BX388" s="44">
        <v>77.0</v>
      </c>
      <c r="BY388" s="44"/>
      <c r="BZ388" s="44">
        <v>33.0</v>
      </c>
      <c r="CA388" s="44"/>
      <c r="CB388" s="44">
        <v>53.0</v>
      </c>
      <c r="CC388" s="44"/>
      <c r="CD388" s="44">
        <v>21.0</v>
      </c>
      <c r="CE388" s="44"/>
      <c r="CF388" s="44">
        <v>62.0</v>
      </c>
      <c r="CG388" s="44"/>
      <c r="CH388" s="44">
        <v>70.0</v>
      </c>
      <c r="CI388" s="44"/>
      <c r="CJ388" s="44">
        <v>91.0</v>
      </c>
      <c r="CK388" s="44"/>
      <c r="CL388" s="44">
        <v>107.0</v>
      </c>
      <c r="CM388" s="44"/>
      <c r="CN388" s="44">
        <v>242.0</v>
      </c>
      <c r="CO388" s="44"/>
      <c r="CP388" s="44"/>
      <c r="CQ388" s="44">
        <v>181.0</v>
      </c>
    </row>
    <row r="389" ht="15.75" customHeight="1">
      <c r="A389" s="44">
        <v>16056.0</v>
      </c>
      <c r="B389" s="44" t="s">
        <v>559</v>
      </c>
      <c r="C389" s="44" t="s">
        <v>668</v>
      </c>
      <c r="D389" s="44">
        <v>33008.0</v>
      </c>
      <c r="E389" s="44">
        <v>34353.0</v>
      </c>
      <c r="F389" s="44">
        <v>19656.0</v>
      </c>
      <c r="G389" s="44">
        <v>17736.0</v>
      </c>
      <c r="H389" s="44">
        <v>315.0</v>
      </c>
      <c r="I389" s="44">
        <v>319.0</v>
      </c>
      <c r="J389" s="44">
        <v>19341.0</v>
      </c>
      <c r="K389" s="44">
        <v>17417.0</v>
      </c>
      <c r="L389" s="44">
        <v>3873.0</v>
      </c>
      <c r="M389" s="44">
        <v>5046.0</v>
      </c>
      <c r="N389" s="44">
        <v>2436.0</v>
      </c>
      <c r="O389" s="44">
        <v>3389.0</v>
      </c>
      <c r="P389" s="44">
        <v>1999.0</v>
      </c>
      <c r="Q389" s="44">
        <v>1053.0</v>
      </c>
      <c r="R389" s="44">
        <v>2877.0</v>
      </c>
      <c r="S389" s="44">
        <v>4337.0</v>
      </c>
      <c r="T389" s="44">
        <v>3874.0</v>
      </c>
      <c r="U389" s="44">
        <v>879.0</v>
      </c>
      <c r="V389" s="44"/>
      <c r="W389" s="44"/>
      <c r="X389" s="44">
        <v>833.0</v>
      </c>
      <c r="Y389" s="44">
        <v>255.0</v>
      </c>
      <c r="Z389" s="44">
        <v>219.0</v>
      </c>
      <c r="AA389" s="44">
        <v>119.0</v>
      </c>
      <c r="AB389" s="44">
        <v>113.0</v>
      </c>
      <c r="AC389" s="44">
        <v>310.0</v>
      </c>
      <c r="AD389" s="44">
        <v>305.0</v>
      </c>
      <c r="AE389" s="44">
        <v>250.0</v>
      </c>
      <c r="AF389" s="44">
        <v>883.0</v>
      </c>
      <c r="AG389" s="44">
        <v>958.0</v>
      </c>
      <c r="AH389" s="44">
        <v>243.0</v>
      </c>
      <c r="AI389" s="44">
        <v>238.0</v>
      </c>
      <c r="AJ389" s="44">
        <v>92.0</v>
      </c>
      <c r="AK389" s="44">
        <v>79.0</v>
      </c>
      <c r="AL389" s="44">
        <v>510.0</v>
      </c>
      <c r="AM389" s="44">
        <v>127.0</v>
      </c>
      <c r="AN389" s="44">
        <v>53.0</v>
      </c>
      <c r="AO389" s="44">
        <v>133.0</v>
      </c>
      <c r="AP389" s="44">
        <v>24.0</v>
      </c>
      <c r="AQ389" s="44">
        <v>10.0</v>
      </c>
      <c r="AR389" s="44">
        <v>24.0</v>
      </c>
      <c r="AS389" s="44">
        <v>27.0</v>
      </c>
      <c r="AT389" s="44">
        <v>64.0</v>
      </c>
      <c r="AU389" s="44">
        <v>63.0</v>
      </c>
      <c r="AV389" s="44">
        <v>7.0</v>
      </c>
      <c r="AW389" s="44">
        <v>5.0</v>
      </c>
      <c r="AX389" s="44">
        <v>57.0</v>
      </c>
      <c r="AY389" s="44"/>
      <c r="AZ389" s="44">
        <v>65.0</v>
      </c>
      <c r="BA389" s="44"/>
      <c r="BB389" s="44">
        <v>35.0</v>
      </c>
      <c r="BC389" s="44"/>
      <c r="BD389" s="44">
        <v>12.0</v>
      </c>
      <c r="BE389" s="44"/>
      <c r="BF389" s="44">
        <v>96.0</v>
      </c>
      <c r="BG389" s="44"/>
      <c r="BH389" s="44">
        <v>43.0</v>
      </c>
      <c r="BI389" s="44"/>
      <c r="BJ389" s="44">
        <v>44.0</v>
      </c>
      <c r="BK389" s="44"/>
      <c r="BL389" s="44">
        <v>6.0</v>
      </c>
      <c r="BM389" s="44"/>
      <c r="BN389" s="44">
        <v>65.0</v>
      </c>
      <c r="BO389" s="44"/>
      <c r="BP389" s="44">
        <v>29.0</v>
      </c>
      <c r="BQ389" s="44"/>
      <c r="BR389" s="44">
        <v>13.0</v>
      </c>
      <c r="BS389" s="44"/>
      <c r="BT389" s="44">
        <v>22.0</v>
      </c>
      <c r="BU389" s="44"/>
      <c r="BV389" s="44">
        <v>48.0</v>
      </c>
      <c r="BW389" s="44"/>
      <c r="BX389" s="44">
        <v>61.0</v>
      </c>
      <c r="BY389" s="44"/>
      <c r="BZ389" s="44">
        <v>18.0</v>
      </c>
      <c r="CA389" s="44"/>
      <c r="CB389" s="44">
        <v>52.0</v>
      </c>
      <c r="CC389" s="44"/>
      <c r="CD389" s="44">
        <v>8.0</v>
      </c>
      <c r="CE389" s="44"/>
      <c r="CF389" s="44">
        <v>12.0</v>
      </c>
      <c r="CG389" s="44"/>
      <c r="CH389" s="44">
        <v>38.0</v>
      </c>
      <c r="CI389" s="44"/>
      <c r="CJ389" s="44">
        <v>52.0</v>
      </c>
      <c r="CK389" s="44"/>
      <c r="CL389" s="44">
        <v>66.0</v>
      </c>
      <c r="CM389" s="44"/>
      <c r="CN389" s="44">
        <v>70.0</v>
      </c>
      <c r="CO389" s="44"/>
      <c r="CP389" s="44"/>
      <c r="CQ389" s="44">
        <v>139.0</v>
      </c>
    </row>
    <row r="390" ht="15.75" customHeight="1">
      <c r="A390" s="44">
        <v>16061.0</v>
      </c>
      <c r="B390" s="44" t="s">
        <v>560</v>
      </c>
      <c r="C390" s="44" t="s">
        <v>668</v>
      </c>
      <c r="D390" s="44">
        <v>80973.0</v>
      </c>
      <c r="E390" s="44">
        <v>83965.0</v>
      </c>
      <c r="F390" s="44">
        <v>53326.0</v>
      </c>
      <c r="G390" s="44">
        <v>48132.0</v>
      </c>
      <c r="H390" s="44">
        <v>935.0</v>
      </c>
      <c r="I390" s="44">
        <v>1208.0</v>
      </c>
      <c r="J390" s="44">
        <v>52391.0</v>
      </c>
      <c r="K390" s="44">
        <v>46924.0</v>
      </c>
      <c r="L390" s="44">
        <v>21896.0</v>
      </c>
      <c r="M390" s="44">
        <v>23869.0</v>
      </c>
      <c r="N390" s="44">
        <v>4317.0</v>
      </c>
      <c r="O390" s="44">
        <v>6300.0</v>
      </c>
      <c r="P390" s="44">
        <v>3852.0</v>
      </c>
      <c r="Q390" s="44">
        <v>1653.0</v>
      </c>
      <c r="R390" s="44">
        <v>3782.0</v>
      </c>
      <c r="S390" s="44">
        <v>5434.0</v>
      </c>
      <c r="T390" s="44">
        <v>9786.0</v>
      </c>
      <c r="U390" s="44">
        <v>2775.0</v>
      </c>
      <c r="V390" s="44"/>
      <c r="W390" s="44"/>
      <c r="X390" s="44">
        <v>2226.0</v>
      </c>
      <c r="Y390" s="44">
        <v>842.0</v>
      </c>
      <c r="Z390" s="44">
        <v>1516.0</v>
      </c>
      <c r="AA390" s="44">
        <v>1425.0</v>
      </c>
      <c r="AB390" s="44">
        <v>202.0</v>
      </c>
      <c r="AC390" s="44">
        <v>333.0</v>
      </c>
      <c r="AD390" s="44">
        <v>495.0</v>
      </c>
      <c r="AE390" s="44">
        <v>428.0</v>
      </c>
      <c r="AF390" s="44">
        <v>674.0</v>
      </c>
      <c r="AG390" s="44">
        <v>1535.0</v>
      </c>
      <c r="AH390" s="44">
        <v>848.0</v>
      </c>
      <c r="AI390" s="44">
        <v>764.0</v>
      </c>
      <c r="AJ390" s="44">
        <v>438.0</v>
      </c>
      <c r="AK390" s="44">
        <v>739.0</v>
      </c>
      <c r="AL390" s="44">
        <v>643.0</v>
      </c>
      <c r="AM390" s="44">
        <v>138.0</v>
      </c>
      <c r="AN390" s="44">
        <v>107.0</v>
      </c>
      <c r="AO390" s="44">
        <v>197.0</v>
      </c>
      <c r="AP390" s="44">
        <v>56.0</v>
      </c>
      <c r="AQ390" s="44">
        <v>29.0</v>
      </c>
      <c r="AR390" s="44">
        <v>22.0</v>
      </c>
      <c r="AS390" s="44">
        <v>23.0</v>
      </c>
      <c r="AT390" s="44">
        <v>36.0</v>
      </c>
      <c r="AU390" s="44">
        <v>32.0</v>
      </c>
      <c r="AV390" s="44">
        <v>6.0</v>
      </c>
      <c r="AW390" s="44">
        <v>16.0</v>
      </c>
      <c r="AX390" s="44">
        <v>91.0</v>
      </c>
      <c r="AY390" s="44"/>
      <c r="AZ390" s="44">
        <v>122.0</v>
      </c>
      <c r="BA390" s="44"/>
      <c r="BB390" s="44">
        <v>59.0</v>
      </c>
      <c r="BC390" s="44"/>
      <c r="BD390" s="44">
        <v>12.0</v>
      </c>
      <c r="BE390" s="44"/>
      <c r="BF390" s="44">
        <v>70.0</v>
      </c>
      <c r="BG390" s="44"/>
      <c r="BH390" s="44">
        <v>55.0</v>
      </c>
      <c r="BI390" s="44"/>
      <c r="BJ390" s="44">
        <v>58.0</v>
      </c>
      <c r="BK390" s="44"/>
      <c r="BL390" s="44">
        <v>5.0</v>
      </c>
      <c r="BM390" s="44"/>
      <c r="BN390" s="44">
        <v>112.0</v>
      </c>
      <c r="BO390" s="44"/>
      <c r="BP390" s="44">
        <v>34.0</v>
      </c>
      <c r="BQ390" s="44"/>
      <c r="BR390" s="44">
        <v>36.0</v>
      </c>
      <c r="BS390" s="44"/>
      <c r="BT390" s="44">
        <v>59.0</v>
      </c>
      <c r="BU390" s="44"/>
      <c r="BV390" s="44">
        <v>97.0</v>
      </c>
      <c r="BW390" s="44"/>
      <c r="BX390" s="44">
        <v>110.0</v>
      </c>
      <c r="BY390" s="44"/>
      <c r="BZ390" s="44">
        <v>39.0</v>
      </c>
      <c r="CA390" s="44"/>
      <c r="CB390" s="44">
        <v>42.0</v>
      </c>
      <c r="CC390" s="44"/>
      <c r="CD390" s="44">
        <v>14.0</v>
      </c>
      <c r="CE390" s="44"/>
      <c r="CF390" s="44">
        <v>15.0</v>
      </c>
      <c r="CG390" s="44"/>
      <c r="CH390" s="44">
        <v>44.0</v>
      </c>
      <c r="CI390" s="44"/>
      <c r="CJ390" s="44">
        <v>87.0</v>
      </c>
      <c r="CK390" s="44"/>
      <c r="CL390" s="44">
        <v>180.0</v>
      </c>
      <c r="CM390" s="44"/>
      <c r="CN390" s="44">
        <v>148.0</v>
      </c>
      <c r="CO390" s="44"/>
      <c r="CP390" s="44"/>
      <c r="CQ390" s="44">
        <v>392.0</v>
      </c>
    </row>
    <row r="391" ht="15.75" customHeight="1">
      <c r="A391" s="44">
        <v>16062.0</v>
      </c>
      <c r="B391" s="44" t="s">
        <v>561</v>
      </c>
      <c r="C391" s="44" t="s">
        <v>668</v>
      </c>
      <c r="D391" s="44">
        <v>69807.0</v>
      </c>
      <c r="E391" s="44">
        <v>72675.0</v>
      </c>
      <c r="F391" s="44">
        <v>41083.0</v>
      </c>
      <c r="G391" s="44">
        <v>35305.0</v>
      </c>
      <c r="H391" s="44">
        <v>793.0</v>
      </c>
      <c r="I391" s="44">
        <v>962.0</v>
      </c>
      <c r="J391" s="44">
        <v>40290.0</v>
      </c>
      <c r="K391" s="44">
        <v>34343.0</v>
      </c>
      <c r="L391" s="44">
        <v>9332.0</v>
      </c>
      <c r="M391" s="44">
        <v>10317.0</v>
      </c>
      <c r="N391" s="44">
        <v>5373.0</v>
      </c>
      <c r="O391" s="44">
        <v>7403.0</v>
      </c>
      <c r="P391" s="44">
        <v>3015.0</v>
      </c>
      <c r="Q391" s="44">
        <v>1435.0</v>
      </c>
      <c r="R391" s="44">
        <v>6489.0</v>
      </c>
      <c r="S391" s="44">
        <v>8526.0</v>
      </c>
      <c r="T391" s="44">
        <v>8992.0</v>
      </c>
      <c r="U391" s="44">
        <v>1901.0</v>
      </c>
      <c r="V391" s="44"/>
      <c r="W391" s="44"/>
      <c r="X391" s="44">
        <v>1799.0</v>
      </c>
      <c r="Y391" s="44">
        <v>828.0</v>
      </c>
      <c r="Z391" s="44">
        <v>509.0</v>
      </c>
      <c r="AA391" s="44">
        <v>462.0</v>
      </c>
      <c r="AB391" s="44">
        <v>160.0</v>
      </c>
      <c r="AC391" s="44">
        <v>354.0</v>
      </c>
      <c r="AD391" s="44">
        <v>619.0</v>
      </c>
      <c r="AE391" s="44">
        <v>476.0</v>
      </c>
      <c r="AF391" s="44">
        <v>414.0</v>
      </c>
      <c r="AG391" s="44">
        <v>1151.0</v>
      </c>
      <c r="AH391" s="44">
        <v>614.0</v>
      </c>
      <c r="AI391" s="44">
        <v>542.0</v>
      </c>
      <c r="AJ391" s="44">
        <v>151.0</v>
      </c>
      <c r="AK391" s="44">
        <v>111.0</v>
      </c>
      <c r="AL391" s="44">
        <v>745.0</v>
      </c>
      <c r="AM391" s="44">
        <v>186.0</v>
      </c>
      <c r="AN391" s="44">
        <v>126.0</v>
      </c>
      <c r="AO391" s="44">
        <v>192.0</v>
      </c>
      <c r="AP391" s="44">
        <v>32.0</v>
      </c>
      <c r="AQ391" s="44">
        <v>13.0</v>
      </c>
      <c r="AR391" s="44">
        <v>41.0</v>
      </c>
      <c r="AS391" s="44">
        <v>45.0</v>
      </c>
      <c r="AT391" s="44">
        <v>106.0</v>
      </c>
      <c r="AU391" s="44">
        <v>38.0</v>
      </c>
      <c r="AV391" s="44">
        <v>10.0</v>
      </c>
      <c r="AW391" s="44">
        <v>16.0</v>
      </c>
      <c r="AX391" s="44">
        <v>145.0</v>
      </c>
      <c r="AY391" s="44"/>
      <c r="AZ391" s="44">
        <v>138.0</v>
      </c>
      <c r="BA391" s="44"/>
      <c r="BB391" s="44">
        <v>66.0</v>
      </c>
      <c r="BC391" s="44"/>
      <c r="BD391" s="44">
        <v>11.0</v>
      </c>
      <c r="BE391" s="44"/>
      <c r="BF391" s="44">
        <v>193.0</v>
      </c>
      <c r="BG391" s="44"/>
      <c r="BH391" s="44">
        <v>67.0</v>
      </c>
      <c r="BI391" s="44"/>
      <c r="BJ391" s="44">
        <v>65.0</v>
      </c>
      <c r="BK391" s="44"/>
      <c r="BL391" s="44">
        <v>24.0</v>
      </c>
      <c r="BM391" s="44"/>
      <c r="BN391" s="44">
        <v>119.0</v>
      </c>
      <c r="BO391" s="44"/>
      <c r="BP391" s="44">
        <v>41.0</v>
      </c>
      <c r="BQ391" s="44"/>
      <c r="BR391" s="44">
        <v>22.0</v>
      </c>
      <c r="BS391" s="44"/>
      <c r="BT391" s="44">
        <v>56.0</v>
      </c>
      <c r="BU391" s="44"/>
      <c r="BV391" s="44">
        <v>116.0</v>
      </c>
      <c r="BW391" s="44"/>
      <c r="BX391" s="44">
        <v>110.0</v>
      </c>
      <c r="BY391" s="44"/>
      <c r="BZ391" s="44">
        <v>28.0</v>
      </c>
      <c r="CA391" s="44"/>
      <c r="CB391" s="44">
        <v>58.0</v>
      </c>
      <c r="CC391" s="44"/>
      <c r="CD391" s="44">
        <v>2.0</v>
      </c>
      <c r="CE391" s="44"/>
      <c r="CF391" s="44">
        <v>22.0</v>
      </c>
      <c r="CG391" s="44"/>
      <c r="CH391" s="44">
        <v>33.0</v>
      </c>
      <c r="CI391" s="44"/>
      <c r="CJ391" s="44">
        <v>135.0</v>
      </c>
      <c r="CK391" s="44"/>
      <c r="CL391" s="44">
        <v>173.0</v>
      </c>
      <c r="CM391" s="44"/>
      <c r="CN391" s="44">
        <v>139.0</v>
      </c>
      <c r="CO391" s="44"/>
      <c r="CP391" s="44"/>
      <c r="CQ391" s="44">
        <v>347.0</v>
      </c>
    </row>
    <row r="392" ht="15.75" customHeight="1">
      <c r="A392" s="44">
        <v>16063.0</v>
      </c>
      <c r="B392" s="44" t="s">
        <v>562</v>
      </c>
      <c r="C392" s="44" t="s">
        <v>668</v>
      </c>
      <c r="D392" s="44">
        <v>98890.0</v>
      </c>
      <c r="E392" s="44">
        <v>104301.0</v>
      </c>
      <c r="F392" s="44">
        <v>61886.0</v>
      </c>
      <c r="G392" s="44">
        <v>56774.0</v>
      </c>
      <c r="H392" s="44">
        <v>1348.0</v>
      </c>
      <c r="I392" s="44">
        <v>1680.0</v>
      </c>
      <c r="J392" s="44">
        <v>60538.0</v>
      </c>
      <c r="K392" s="44">
        <v>55094.0</v>
      </c>
      <c r="L392" s="44">
        <v>16902.0</v>
      </c>
      <c r="M392" s="44">
        <v>19326.0</v>
      </c>
      <c r="N392" s="44">
        <v>6564.0</v>
      </c>
      <c r="O392" s="44">
        <v>10742.0</v>
      </c>
      <c r="P392" s="44">
        <v>3966.0</v>
      </c>
      <c r="Q392" s="44">
        <v>1904.0</v>
      </c>
      <c r="R392" s="44">
        <v>7787.0</v>
      </c>
      <c r="S392" s="44">
        <v>11007.0</v>
      </c>
      <c r="T392" s="44">
        <v>13890.0</v>
      </c>
      <c r="U392" s="44">
        <v>3460.0</v>
      </c>
      <c r="V392" s="44"/>
      <c r="W392" s="44"/>
      <c r="X392" s="44">
        <v>2320.0</v>
      </c>
      <c r="Y392" s="44">
        <v>869.0</v>
      </c>
      <c r="Z392" s="44">
        <v>2347.0</v>
      </c>
      <c r="AA392" s="44">
        <v>1522.0</v>
      </c>
      <c r="AB392" s="44">
        <v>248.0</v>
      </c>
      <c r="AC392" s="44">
        <v>580.0</v>
      </c>
      <c r="AD392" s="44">
        <v>781.0</v>
      </c>
      <c r="AE392" s="44">
        <v>650.0</v>
      </c>
      <c r="AF392" s="44">
        <v>1042.0</v>
      </c>
      <c r="AG392" s="44">
        <v>2592.0</v>
      </c>
      <c r="AH392" s="44">
        <v>872.0</v>
      </c>
      <c r="AI392" s="44">
        <v>937.0</v>
      </c>
      <c r="AJ392" s="44">
        <v>206.0</v>
      </c>
      <c r="AK392" s="44">
        <v>111.0</v>
      </c>
      <c r="AL392" s="44">
        <v>933.0</v>
      </c>
      <c r="AM392" s="44">
        <v>254.0</v>
      </c>
      <c r="AN392" s="44">
        <v>149.0</v>
      </c>
      <c r="AO392" s="44">
        <v>276.0</v>
      </c>
      <c r="AP392" s="44">
        <v>72.0</v>
      </c>
      <c r="AQ392" s="44">
        <v>27.0</v>
      </c>
      <c r="AR392" s="44">
        <v>49.0</v>
      </c>
      <c r="AS392" s="44">
        <v>48.0</v>
      </c>
      <c r="AT392" s="44">
        <v>128.0</v>
      </c>
      <c r="AU392" s="44">
        <v>107.0</v>
      </c>
      <c r="AV392" s="44">
        <v>12.0</v>
      </c>
      <c r="AW392" s="44">
        <v>34.0</v>
      </c>
      <c r="AX392" s="44">
        <v>165.0</v>
      </c>
      <c r="AY392" s="44"/>
      <c r="AZ392" s="44">
        <v>192.0</v>
      </c>
      <c r="BA392" s="44"/>
      <c r="BB392" s="44">
        <v>69.0</v>
      </c>
      <c r="BC392" s="44"/>
      <c r="BD392" s="44">
        <v>10.0</v>
      </c>
      <c r="BE392" s="44"/>
      <c r="BF392" s="44">
        <v>137.0</v>
      </c>
      <c r="BG392" s="44"/>
      <c r="BH392" s="44">
        <v>120.0</v>
      </c>
      <c r="BI392" s="44"/>
      <c r="BJ392" s="44">
        <v>83.0</v>
      </c>
      <c r="BK392" s="44"/>
      <c r="BL392" s="44">
        <v>23.0</v>
      </c>
      <c r="BM392" s="44"/>
      <c r="BN392" s="44">
        <v>143.0</v>
      </c>
      <c r="BO392" s="44"/>
      <c r="BP392" s="44">
        <v>79.0</v>
      </c>
      <c r="BQ392" s="44"/>
      <c r="BR392" s="44">
        <v>50.0</v>
      </c>
      <c r="BS392" s="44"/>
      <c r="BT392" s="44">
        <v>61.0</v>
      </c>
      <c r="BU392" s="44"/>
      <c r="BV392" s="44">
        <v>160.0</v>
      </c>
      <c r="BW392" s="44"/>
      <c r="BX392" s="44">
        <v>131.0</v>
      </c>
      <c r="BY392" s="44"/>
      <c r="BZ392" s="44">
        <v>32.0</v>
      </c>
      <c r="CA392" s="44"/>
      <c r="CB392" s="44">
        <v>89.0</v>
      </c>
      <c r="CC392" s="44"/>
      <c r="CD392" s="44">
        <v>16.0</v>
      </c>
      <c r="CE392" s="44"/>
      <c r="CF392" s="44">
        <v>40.0</v>
      </c>
      <c r="CG392" s="44"/>
      <c r="CH392" s="44">
        <v>62.0</v>
      </c>
      <c r="CI392" s="44"/>
      <c r="CJ392" s="44">
        <v>189.0</v>
      </c>
      <c r="CK392" s="44"/>
      <c r="CL392" s="44">
        <v>234.0</v>
      </c>
      <c r="CM392" s="44"/>
      <c r="CN392" s="44">
        <v>185.0</v>
      </c>
      <c r="CO392" s="44"/>
      <c r="CP392" s="44"/>
      <c r="CQ392" s="44">
        <v>648.0</v>
      </c>
    </row>
    <row r="393" ht="15.75" customHeight="1">
      <c r="A393" s="44">
        <v>16064.0</v>
      </c>
      <c r="B393" s="44" t="s">
        <v>563</v>
      </c>
      <c r="C393" s="44" t="s">
        <v>668</v>
      </c>
      <c r="D393" s="44">
        <v>84351.0</v>
      </c>
      <c r="E393" s="44">
        <v>88204.0</v>
      </c>
      <c r="F393" s="44">
        <v>50181.0</v>
      </c>
      <c r="G393" s="44">
        <v>43760.0</v>
      </c>
      <c r="H393" s="44">
        <v>1072.0</v>
      </c>
      <c r="I393" s="44">
        <v>1302.0</v>
      </c>
      <c r="J393" s="44">
        <v>49109.0</v>
      </c>
      <c r="K393" s="44">
        <v>42458.0</v>
      </c>
      <c r="L393" s="44">
        <v>13180.0</v>
      </c>
      <c r="M393" s="44">
        <v>14641.0</v>
      </c>
      <c r="N393" s="44">
        <v>5844.0</v>
      </c>
      <c r="O393" s="44">
        <v>8400.0</v>
      </c>
      <c r="P393" s="44">
        <v>3402.0</v>
      </c>
      <c r="Q393" s="44">
        <v>1595.0</v>
      </c>
      <c r="R393" s="44">
        <v>6073.0</v>
      </c>
      <c r="S393" s="44">
        <v>8943.0</v>
      </c>
      <c r="T393" s="44">
        <v>11351.0</v>
      </c>
      <c r="U393" s="44">
        <v>2607.0</v>
      </c>
      <c r="V393" s="44"/>
      <c r="W393" s="44"/>
      <c r="X393" s="44">
        <v>2199.0</v>
      </c>
      <c r="Y393" s="44">
        <v>964.0</v>
      </c>
      <c r="Z393" s="44">
        <v>1831.0</v>
      </c>
      <c r="AA393" s="44">
        <v>918.0</v>
      </c>
      <c r="AB393" s="44">
        <v>215.0</v>
      </c>
      <c r="AC393" s="44">
        <v>453.0</v>
      </c>
      <c r="AD393" s="44">
        <v>656.0</v>
      </c>
      <c r="AE393" s="44">
        <v>560.0</v>
      </c>
      <c r="AF393" s="44">
        <v>324.0</v>
      </c>
      <c r="AG393" s="44">
        <v>1414.0</v>
      </c>
      <c r="AH393" s="44">
        <v>819.0</v>
      </c>
      <c r="AI393" s="44">
        <v>741.0</v>
      </c>
      <c r="AJ393" s="44">
        <v>186.0</v>
      </c>
      <c r="AK393" s="44">
        <v>162.0</v>
      </c>
      <c r="AL393" s="44">
        <v>791.0</v>
      </c>
      <c r="AM393" s="44">
        <v>209.0</v>
      </c>
      <c r="AN393" s="44">
        <v>126.0</v>
      </c>
      <c r="AO393" s="44">
        <v>241.0</v>
      </c>
      <c r="AP393" s="44">
        <v>66.0</v>
      </c>
      <c r="AQ393" s="44">
        <v>12.0</v>
      </c>
      <c r="AR393" s="44">
        <v>48.0</v>
      </c>
      <c r="AS393" s="44">
        <v>44.0</v>
      </c>
      <c r="AT393" s="44">
        <v>85.0</v>
      </c>
      <c r="AU393" s="44">
        <v>45.0</v>
      </c>
      <c r="AV393" s="44">
        <v>18.0</v>
      </c>
      <c r="AW393" s="44">
        <v>28.0</v>
      </c>
      <c r="AX393" s="44">
        <v>137.0</v>
      </c>
      <c r="AY393" s="44"/>
      <c r="AZ393" s="44">
        <v>181.0</v>
      </c>
      <c r="BA393" s="44"/>
      <c r="BB393" s="44">
        <v>47.0</v>
      </c>
      <c r="BC393" s="44"/>
      <c r="BD393" s="44">
        <v>14.0</v>
      </c>
      <c r="BE393" s="44"/>
      <c r="BF393" s="44">
        <v>112.0</v>
      </c>
      <c r="BG393" s="44"/>
      <c r="BH393" s="44">
        <v>98.0</v>
      </c>
      <c r="BI393" s="44"/>
      <c r="BJ393" s="44">
        <v>68.0</v>
      </c>
      <c r="BK393" s="44"/>
      <c r="BL393" s="44">
        <v>25.0</v>
      </c>
      <c r="BM393" s="44"/>
      <c r="BN393" s="44">
        <v>124.0</v>
      </c>
      <c r="BO393" s="44"/>
      <c r="BP393" s="44">
        <v>54.0</v>
      </c>
      <c r="BQ393" s="44"/>
      <c r="BR393" s="44">
        <v>44.0</v>
      </c>
      <c r="BS393" s="44"/>
      <c r="BT393" s="44">
        <v>68.0</v>
      </c>
      <c r="BU393" s="44"/>
      <c r="BV393" s="44">
        <v>116.0</v>
      </c>
      <c r="BW393" s="44"/>
      <c r="BX393" s="44">
        <v>131.0</v>
      </c>
      <c r="BY393" s="44"/>
      <c r="BZ393" s="44">
        <v>32.0</v>
      </c>
      <c r="CA393" s="44"/>
      <c r="CB393" s="44">
        <v>76.0</v>
      </c>
      <c r="CC393" s="44"/>
      <c r="CD393" s="44">
        <v>13.0</v>
      </c>
      <c r="CE393" s="44"/>
      <c r="CF393" s="44">
        <v>17.0</v>
      </c>
      <c r="CG393" s="44"/>
      <c r="CH393" s="44">
        <v>47.0</v>
      </c>
      <c r="CI393" s="44"/>
      <c r="CJ393" s="44">
        <v>152.0</v>
      </c>
      <c r="CK393" s="44"/>
      <c r="CL393" s="44">
        <v>190.0</v>
      </c>
      <c r="CM393" s="44"/>
      <c r="CN393" s="44">
        <v>149.0</v>
      </c>
      <c r="CO393" s="44"/>
      <c r="CP393" s="44"/>
      <c r="CQ393" s="44">
        <v>481.0</v>
      </c>
    </row>
    <row r="394" ht="15.75" customHeight="1">
      <c r="A394" s="44">
        <v>16065.0</v>
      </c>
      <c r="B394" s="44" t="s">
        <v>564</v>
      </c>
      <c r="C394" s="44" t="s">
        <v>668</v>
      </c>
      <c r="D394" s="44">
        <v>63063.0</v>
      </c>
      <c r="E394" s="44">
        <v>66767.0</v>
      </c>
      <c r="F394" s="44">
        <v>37495.0</v>
      </c>
      <c r="G394" s="44">
        <v>34500.0</v>
      </c>
      <c r="H394" s="44">
        <v>1049.0</v>
      </c>
      <c r="I394" s="44">
        <v>1164.0</v>
      </c>
      <c r="J394" s="44">
        <v>36446.0</v>
      </c>
      <c r="K394" s="44">
        <v>33336.0</v>
      </c>
      <c r="L394" s="44">
        <v>8740.0</v>
      </c>
      <c r="M394" s="44">
        <v>10381.0</v>
      </c>
      <c r="N394" s="44">
        <v>4903.0</v>
      </c>
      <c r="O394" s="44">
        <v>6789.0</v>
      </c>
      <c r="P394" s="44">
        <v>1707.0</v>
      </c>
      <c r="Q394" s="44">
        <v>916.0</v>
      </c>
      <c r="R394" s="44">
        <v>5896.0</v>
      </c>
      <c r="S394" s="44">
        <v>8605.0</v>
      </c>
      <c r="T394" s="44">
        <v>8471.0</v>
      </c>
      <c r="U394" s="44">
        <v>1636.0</v>
      </c>
      <c r="V394" s="44"/>
      <c r="W394" s="44"/>
      <c r="X394" s="44">
        <v>1340.0</v>
      </c>
      <c r="Y394" s="44">
        <v>638.0</v>
      </c>
      <c r="Z394" s="44">
        <v>919.0</v>
      </c>
      <c r="AA394" s="44">
        <v>357.0</v>
      </c>
      <c r="AB394" s="44">
        <v>172.0</v>
      </c>
      <c r="AC394" s="44">
        <v>380.0</v>
      </c>
      <c r="AD394" s="44">
        <v>556.0</v>
      </c>
      <c r="AE394" s="44">
        <v>484.0</v>
      </c>
      <c r="AF394" s="44">
        <v>751.0</v>
      </c>
      <c r="AG394" s="44">
        <v>1686.0</v>
      </c>
      <c r="AH394" s="44">
        <v>547.0</v>
      </c>
      <c r="AI394" s="44">
        <v>601.0</v>
      </c>
      <c r="AJ394" s="44">
        <v>120.0</v>
      </c>
      <c r="AK394" s="44">
        <v>40.0</v>
      </c>
      <c r="AL394" s="44">
        <v>503.0</v>
      </c>
      <c r="AM394" s="44">
        <v>161.0</v>
      </c>
      <c r="AN394" s="44">
        <v>110.0</v>
      </c>
      <c r="AO394" s="44">
        <v>188.0</v>
      </c>
      <c r="AP394" s="44">
        <v>45.0</v>
      </c>
      <c r="AQ394" s="44">
        <v>18.0</v>
      </c>
      <c r="AR394" s="44">
        <v>45.0</v>
      </c>
      <c r="AS394" s="44">
        <v>40.0</v>
      </c>
      <c r="AT394" s="44">
        <v>60.0</v>
      </c>
      <c r="AU394" s="44">
        <v>68.0</v>
      </c>
      <c r="AV394" s="44">
        <v>9.0</v>
      </c>
      <c r="AW394" s="44">
        <v>13.0</v>
      </c>
      <c r="AX394" s="44">
        <v>147.0</v>
      </c>
      <c r="AY394" s="44"/>
      <c r="AZ394" s="44">
        <v>137.0</v>
      </c>
      <c r="BA394" s="44"/>
      <c r="BB394" s="44">
        <v>29.0</v>
      </c>
      <c r="BC394" s="44"/>
      <c r="BD394" s="44">
        <v>18.0</v>
      </c>
      <c r="BE394" s="44"/>
      <c r="BF394" s="44">
        <v>84.0</v>
      </c>
      <c r="BG394" s="44"/>
      <c r="BH394" s="44">
        <v>87.0</v>
      </c>
      <c r="BI394" s="44"/>
      <c r="BJ394" s="44">
        <v>42.0</v>
      </c>
      <c r="BK394" s="44"/>
      <c r="BL394" s="44">
        <v>15.0</v>
      </c>
      <c r="BM394" s="44"/>
      <c r="BN394" s="44">
        <v>104.0</v>
      </c>
      <c r="BO394" s="44"/>
      <c r="BP394" s="44">
        <v>54.0</v>
      </c>
      <c r="BQ394" s="44"/>
      <c r="BR394" s="44">
        <v>28.0</v>
      </c>
      <c r="BS394" s="44"/>
      <c r="BT394" s="44">
        <v>67.0</v>
      </c>
      <c r="BU394" s="44"/>
      <c r="BV394" s="44">
        <v>90.0</v>
      </c>
      <c r="BW394" s="44"/>
      <c r="BX394" s="44">
        <v>85.0</v>
      </c>
      <c r="BY394" s="44"/>
      <c r="BZ394" s="44">
        <v>34.0</v>
      </c>
      <c r="CA394" s="44"/>
      <c r="CB394" s="44">
        <v>64.0</v>
      </c>
      <c r="CC394" s="44"/>
      <c r="CD394" s="44">
        <v>4.0</v>
      </c>
      <c r="CE394" s="44"/>
      <c r="CF394" s="44">
        <v>23.0</v>
      </c>
      <c r="CG394" s="44"/>
      <c r="CH394" s="44">
        <v>49.0</v>
      </c>
      <c r="CI394" s="44"/>
      <c r="CJ394" s="44">
        <v>151.0</v>
      </c>
      <c r="CK394" s="44"/>
      <c r="CL394" s="44">
        <v>142.0</v>
      </c>
      <c r="CM394" s="44"/>
      <c r="CN394" s="44">
        <v>98.0</v>
      </c>
      <c r="CO394" s="44"/>
      <c r="CP394" s="44"/>
      <c r="CQ394" s="44">
        <v>335.0</v>
      </c>
    </row>
    <row r="395" ht="15.75" customHeight="1">
      <c r="A395" s="44">
        <v>16066.0</v>
      </c>
      <c r="B395" s="44" t="s">
        <v>565</v>
      </c>
      <c r="C395" s="44" t="s">
        <v>668</v>
      </c>
      <c r="D395" s="44">
        <v>104437.0</v>
      </c>
      <c r="E395" s="44">
        <v>110551.0</v>
      </c>
      <c r="F395" s="44">
        <v>63883.0</v>
      </c>
      <c r="G395" s="44">
        <v>57607.0</v>
      </c>
      <c r="H395" s="44">
        <v>1456.0</v>
      </c>
      <c r="I395" s="44">
        <v>1757.0</v>
      </c>
      <c r="J395" s="44">
        <v>62427.0</v>
      </c>
      <c r="K395" s="44">
        <v>55850.0</v>
      </c>
      <c r="L395" s="44">
        <v>16264.0</v>
      </c>
      <c r="M395" s="44">
        <v>18773.0</v>
      </c>
      <c r="N395" s="44">
        <v>8279.0</v>
      </c>
      <c r="O395" s="44">
        <v>10905.0</v>
      </c>
      <c r="P395" s="44">
        <v>4357.0</v>
      </c>
      <c r="Q395" s="44">
        <v>2219.0</v>
      </c>
      <c r="R395" s="44">
        <v>8222.0</v>
      </c>
      <c r="S395" s="44">
        <v>11971.0</v>
      </c>
      <c r="T395" s="44">
        <v>13895.0</v>
      </c>
      <c r="U395" s="44">
        <v>3728.0</v>
      </c>
      <c r="V395" s="44"/>
      <c r="W395" s="44"/>
      <c r="X395" s="44">
        <v>2463.0</v>
      </c>
      <c r="Y395" s="44">
        <v>1118.0</v>
      </c>
      <c r="Z395" s="44">
        <v>1787.0</v>
      </c>
      <c r="AA395" s="44">
        <v>1317.0</v>
      </c>
      <c r="AB395" s="44">
        <v>333.0</v>
      </c>
      <c r="AC395" s="44">
        <v>621.0</v>
      </c>
      <c r="AD395" s="44">
        <v>885.0</v>
      </c>
      <c r="AE395" s="44">
        <v>777.0</v>
      </c>
      <c r="AF395" s="44">
        <v>498.0</v>
      </c>
      <c r="AG395" s="44">
        <v>1703.0</v>
      </c>
      <c r="AH395" s="44">
        <v>984.0</v>
      </c>
      <c r="AI395" s="44">
        <v>1238.0</v>
      </c>
      <c r="AJ395" s="44">
        <v>245.0</v>
      </c>
      <c r="AK395" s="44">
        <v>137.0</v>
      </c>
      <c r="AL395" s="44">
        <v>1064.0</v>
      </c>
      <c r="AM395" s="44">
        <v>232.0</v>
      </c>
      <c r="AN395" s="44">
        <v>177.0</v>
      </c>
      <c r="AO395" s="44">
        <v>271.0</v>
      </c>
      <c r="AP395" s="44">
        <v>102.0</v>
      </c>
      <c r="AQ395" s="44">
        <v>40.0</v>
      </c>
      <c r="AR395" s="44">
        <v>72.0</v>
      </c>
      <c r="AS395" s="44">
        <v>72.0</v>
      </c>
      <c r="AT395" s="44">
        <v>109.0</v>
      </c>
      <c r="AU395" s="44">
        <v>51.0</v>
      </c>
      <c r="AV395" s="44">
        <v>12.0</v>
      </c>
      <c r="AW395" s="44">
        <v>13.0</v>
      </c>
      <c r="AX395" s="44">
        <v>193.0</v>
      </c>
      <c r="AY395" s="44"/>
      <c r="AZ395" s="44">
        <v>206.0</v>
      </c>
      <c r="BA395" s="44"/>
      <c r="BB395" s="44">
        <v>157.0</v>
      </c>
      <c r="BC395" s="44"/>
      <c r="BD395" s="44">
        <v>21.0</v>
      </c>
      <c r="BE395" s="44"/>
      <c r="BF395" s="44">
        <v>109.0</v>
      </c>
      <c r="BG395" s="44"/>
      <c r="BH395" s="44">
        <v>177.0</v>
      </c>
      <c r="BI395" s="44"/>
      <c r="BJ395" s="44">
        <v>122.0</v>
      </c>
      <c r="BK395" s="44"/>
      <c r="BL395" s="44">
        <v>29.0</v>
      </c>
      <c r="BM395" s="44"/>
      <c r="BN395" s="44">
        <v>170.0</v>
      </c>
      <c r="BO395" s="44"/>
      <c r="BP395" s="44">
        <v>127.0</v>
      </c>
      <c r="BQ395" s="44"/>
      <c r="BR395" s="44">
        <v>54.0</v>
      </c>
      <c r="BS395" s="44"/>
      <c r="BT395" s="44">
        <v>82.0</v>
      </c>
      <c r="BU395" s="44"/>
      <c r="BV395" s="44">
        <v>172.0</v>
      </c>
      <c r="BW395" s="44"/>
      <c r="BX395" s="44">
        <v>149.0</v>
      </c>
      <c r="BY395" s="44"/>
      <c r="BZ395" s="44">
        <v>70.0</v>
      </c>
      <c r="CA395" s="44"/>
      <c r="CB395" s="44">
        <v>111.0</v>
      </c>
      <c r="CC395" s="44"/>
      <c r="CD395" s="44">
        <v>18.0</v>
      </c>
      <c r="CE395" s="44"/>
      <c r="CF395" s="44">
        <v>50.0</v>
      </c>
      <c r="CG395" s="44"/>
      <c r="CH395" s="44">
        <v>74.0</v>
      </c>
      <c r="CI395" s="44"/>
      <c r="CJ395" s="44">
        <v>185.0</v>
      </c>
      <c r="CK395" s="44"/>
      <c r="CL395" s="44">
        <v>225.0</v>
      </c>
      <c r="CM395" s="44"/>
      <c r="CN395" s="44">
        <v>178.0</v>
      </c>
      <c r="CO395" s="44"/>
      <c r="CP395" s="44"/>
      <c r="CQ395" s="44">
        <v>664.0</v>
      </c>
    </row>
    <row r="396" ht="15.75" customHeight="1">
      <c r="A396" s="44">
        <v>16067.0</v>
      </c>
      <c r="B396" s="44" t="s">
        <v>566</v>
      </c>
      <c r="C396" s="44" t="s">
        <v>668</v>
      </c>
      <c r="D396" s="44">
        <v>107910.0</v>
      </c>
      <c r="E396" s="44">
        <v>112936.0</v>
      </c>
      <c r="F396" s="44">
        <v>64599.0</v>
      </c>
      <c r="G396" s="44">
        <v>58637.0</v>
      </c>
      <c r="H396" s="44">
        <v>1409.0</v>
      </c>
      <c r="I396" s="44">
        <v>1705.0</v>
      </c>
      <c r="J396" s="44">
        <v>63190.0</v>
      </c>
      <c r="K396" s="44">
        <v>56932.0</v>
      </c>
      <c r="L396" s="44">
        <v>15260.0</v>
      </c>
      <c r="M396" s="44">
        <v>18236.0</v>
      </c>
      <c r="N396" s="44">
        <v>8949.0</v>
      </c>
      <c r="O396" s="44">
        <v>11737.0</v>
      </c>
      <c r="P396" s="44">
        <v>4762.0</v>
      </c>
      <c r="Q396" s="44">
        <v>2327.0</v>
      </c>
      <c r="R396" s="44">
        <v>7840.0</v>
      </c>
      <c r="S396" s="44">
        <v>11325.0</v>
      </c>
      <c r="T396" s="44">
        <v>14385.0</v>
      </c>
      <c r="U396" s="44">
        <v>4272.0</v>
      </c>
      <c r="V396" s="44"/>
      <c r="W396" s="44"/>
      <c r="X396" s="44">
        <v>2462.0</v>
      </c>
      <c r="Y396" s="44">
        <v>1047.0</v>
      </c>
      <c r="Z396" s="44">
        <v>1721.0</v>
      </c>
      <c r="AA396" s="44">
        <v>1180.0</v>
      </c>
      <c r="AB396" s="44">
        <v>437.0</v>
      </c>
      <c r="AC396" s="44">
        <v>1025.0</v>
      </c>
      <c r="AD396" s="44">
        <v>890.0</v>
      </c>
      <c r="AE396" s="44">
        <v>824.0</v>
      </c>
      <c r="AF396" s="44">
        <v>644.0</v>
      </c>
      <c r="AG396" s="44">
        <v>2348.0</v>
      </c>
      <c r="AH396" s="44">
        <v>928.0</v>
      </c>
      <c r="AI396" s="44">
        <v>948.0</v>
      </c>
      <c r="AJ396" s="44">
        <v>255.0</v>
      </c>
      <c r="AK396" s="44">
        <v>120.0</v>
      </c>
      <c r="AL396" s="44">
        <v>1378.0</v>
      </c>
      <c r="AM396" s="44">
        <v>419.0</v>
      </c>
      <c r="AN396" s="44">
        <v>169.0</v>
      </c>
      <c r="AO396" s="44">
        <v>329.0</v>
      </c>
      <c r="AP396" s="44">
        <v>73.0</v>
      </c>
      <c r="AQ396" s="44">
        <v>24.0</v>
      </c>
      <c r="AR396" s="44">
        <v>47.0</v>
      </c>
      <c r="AS396" s="44">
        <v>47.0</v>
      </c>
      <c r="AT396" s="44">
        <v>108.0</v>
      </c>
      <c r="AU396" s="44">
        <v>83.0</v>
      </c>
      <c r="AV396" s="44">
        <v>20.0</v>
      </c>
      <c r="AW396" s="44">
        <v>29.0</v>
      </c>
      <c r="AX396" s="44">
        <v>229.0</v>
      </c>
      <c r="AY396" s="44"/>
      <c r="AZ396" s="44">
        <v>183.0</v>
      </c>
      <c r="BA396" s="44"/>
      <c r="BB396" s="44">
        <v>91.0</v>
      </c>
      <c r="BC396" s="44"/>
      <c r="BD396" s="44">
        <v>24.0</v>
      </c>
      <c r="BE396" s="44"/>
      <c r="BF396" s="44">
        <v>130.0</v>
      </c>
      <c r="BG396" s="44"/>
      <c r="BH396" s="44">
        <v>155.0</v>
      </c>
      <c r="BI396" s="44"/>
      <c r="BJ396" s="44">
        <v>105.0</v>
      </c>
      <c r="BK396" s="44"/>
      <c r="BL396" s="44">
        <v>91.0</v>
      </c>
      <c r="BM396" s="44"/>
      <c r="BN396" s="44">
        <v>188.0</v>
      </c>
      <c r="BO396" s="44"/>
      <c r="BP396" s="44">
        <v>107.0</v>
      </c>
      <c r="BQ396" s="44"/>
      <c r="BR396" s="44">
        <v>54.0</v>
      </c>
      <c r="BS396" s="44"/>
      <c r="BT396" s="44">
        <v>93.0</v>
      </c>
      <c r="BU396" s="44"/>
      <c r="BV396" s="44">
        <v>188.0</v>
      </c>
      <c r="BW396" s="44"/>
      <c r="BX396" s="44">
        <v>166.0</v>
      </c>
      <c r="BY396" s="44"/>
      <c r="BZ396" s="44">
        <v>74.0</v>
      </c>
      <c r="CA396" s="44"/>
      <c r="CB396" s="44">
        <v>112.0</v>
      </c>
      <c r="CC396" s="44"/>
      <c r="CD396" s="44">
        <v>28.0</v>
      </c>
      <c r="CE396" s="44"/>
      <c r="CF396" s="44">
        <v>48.0</v>
      </c>
      <c r="CG396" s="44"/>
      <c r="CH396" s="44">
        <v>77.0</v>
      </c>
      <c r="CI396" s="44"/>
      <c r="CJ396" s="44">
        <v>251.0</v>
      </c>
      <c r="CK396" s="44"/>
      <c r="CL396" s="44">
        <v>239.0</v>
      </c>
      <c r="CM396" s="44"/>
      <c r="CN396" s="44">
        <v>229.0</v>
      </c>
      <c r="CO396" s="44"/>
      <c r="CP396" s="44"/>
      <c r="CQ396" s="44">
        <v>612.0</v>
      </c>
    </row>
    <row r="397" ht="15.75" customHeight="1">
      <c r="A397" s="44">
        <v>16068.0</v>
      </c>
      <c r="B397" s="44" t="s">
        <v>567</v>
      </c>
      <c r="C397" s="44" t="s">
        <v>668</v>
      </c>
      <c r="D397" s="44">
        <v>57450.0</v>
      </c>
      <c r="E397" s="44">
        <v>59940.0</v>
      </c>
      <c r="F397" s="44">
        <v>35151.0</v>
      </c>
      <c r="G397" s="44">
        <v>32190.0</v>
      </c>
      <c r="H397" s="44">
        <v>828.0</v>
      </c>
      <c r="I397" s="44">
        <v>1121.0</v>
      </c>
      <c r="J397" s="44">
        <v>34323.0</v>
      </c>
      <c r="K397" s="44">
        <v>31069.0</v>
      </c>
      <c r="L397" s="44">
        <v>9493.0</v>
      </c>
      <c r="M397" s="44">
        <v>11073.0</v>
      </c>
      <c r="N397" s="44">
        <v>3093.0</v>
      </c>
      <c r="O397" s="44">
        <v>4623.0</v>
      </c>
      <c r="P397" s="44">
        <v>2087.0</v>
      </c>
      <c r="Q397" s="44">
        <v>1031.0</v>
      </c>
      <c r="R397" s="44">
        <v>4687.0</v>
      </c>
      <c r="S397" s="44">
        <v>6981.0</v>
      </c>
      <c r="T397" s="44">
        <v>8493.0</v>
      </c>
      <c r="U397" s="44">
        <v>2106.0</v>
      </c>
      <c r="V397" s="44"/>
      <c r="W397" s="44"/>
      <c r="X397" s="44">
        <v>1501.0</v>
      </c>
      <c r="Y397" s="44">
        <v>743.0</v>
      </c>
      <c r="Z397" s="44">
        <v>759.0</v>
      </c>
      <c r="AA397" s="44">
        <v>788.0</v>
      </c>
      <c r="AB397" s="44">
        <v>174.0</v>
      </c>
      <c r="AC397" s="44">
        <v>400.0</v>
      </c>
      <c r="AD397" s="44">
        <v>531.0</v>
      </c>
      <c r="AE397" s="44">
        <v>480.0</v>
      </c>
      <c r="AF397" s="44">
        <v>443.0</v>
      </c>
      <c r="AG397" s="44">
        <v>1426.0</v>
      </c>
      <c r="AH397" s="44">
        <v>599.0</v>
      </c>
      <c r="AI397" s="44">
        <v>583.0</v>
      </c>
      <c r="AJ397" s="44">
        <v>110.0</v>
      </c>
      <c r="AK397" s="44">
        <v>49.0</v>
      </c>
      <c r="AL397" s="44">
        <v>631.0</v>
      </c>
      <c r="AM397" s="44">
        <v>178.0</v>
      </c>
      <c r="AN397" s="44">
        <v>104.0</v>
      </c>
      <c r="AO397" s="44">
        <v>178.0</v>
      </c>
      <c r="AP397" s="44">
        <v>39.0</v>
      </c>
      <c r="AQ397" s="44">
        <v>20.0</v>
      </c>
      <c r="AR397" s="44">
        <v>34.0</v>
      </c>
      <c r="AS397" s="44">
        <v>33.0</v>
      </c>
      <c r="AT397" s="44">
        <v>61.0</v>
      </c>
      <c r="AU397" s="44">
        <v>35.0</v>
      </c>
      <c r="AV397" s="44">
        <v>7.0</v>
      </c>
      <c r="AW397" s="44">
        <v>16.0</v>
      </c>
      <c r="AX397" s="44">
        <v>114.0</v>
      </c>
      <c r="AY397" s="44"/>
      <c r="AZ397" s="44">
        <v>120.0</v>
      </c>
      <c r="BA397" s="44"/>
      <c r="BB397" s="44">
        <v>24.0</v>
      </c>
      <c r="BC397" s="44"/>
      <c r="BD397" s="44">
        <v>22.0</v>
      </c>
      <c r="BE397" s="44"/>
      <c r="BF397" s="44">
        <v>85.0</v>
      </c>
      <c r="BG397" s="44"/>
      <c r="BH397" s="44">
        <v>88.0</v>
      </c>
      <c r="BI397" s="44"/>
      <c r="BJ397" s="44">
        <v>44.0</v>
      </c>
      <c r="BK397" s="44"/>
      <c r="BL397" s="44">
        <v>36.0</v>
      </c>
      <c r="BM397" s="44"/>
      <c r="BN397" s="44">
        <v>108.0</v>
      </c>
      <c r="BO397" s="44"/>
      <c r="BP397" s="44">
        <v>59.0</v>
      </c>
      <c r="BQ397" s="44"/>
      <c r="BR397" s="44">
        <v>26.0</v>
      </c>
      <c r="BS397" s="44"/>
      <c r="BT397" s="44">
        <v>64.0</v>
      </c>
      <c r="BU397" s="44"/>
      <c r="BV397" s="44">
        <v>89.0</v>
      </c>
      <c r="BW397" s="44"/>
      <c r="BX397" s="44">
        <v>89.0</v>
      </c>
      <c r="BY397" s="44"/>
      <c r="BZ397" s="44">
        <v>26.0</v>
      </c>
      <c r="CA397" s="44"/>
      <c r="CB397" s="44">
        <v>54.0</v>
      </c>
      <c r="CC397" s="44"/>
      <c r="CD397" s="44">
        <v>15.0</v>
      </c>
      <c r="CE397" s="44"/>
      <c r="CF397" s="44">
        <v>15.0</v>
      </c>
      <c r="CG397" s="44"/>
      <c r="CH397" s="44">
        <v>40.0</v>
      </c>
      <c r="CI397" s="44"/>
      <c r="CJ397" s="44">
        <v>137.0</v>
      </c>
      <c r="CK397" s="44"/>
      <c r="CL397" s="44">
        <v>120.0</v>
      </c>
      <c r="CM397" s="44"/>
      <c r="CN397" s="44">
        <v>102.0</v>
      </c>
      <c r="CO397" s="44"/>
      <c r="CP397" s="44"/>
      <c r="CQ397" s="44">
        <v>326.0</v>
      </c>
    </row>
    <row r="398" ht="15.75" customHeight="1">
      <c r="A398" s="44">
        <v>16069.0</v>
      </c>
      <c r="B398" s="44" t="s">
        <v>568</v>
      </c>
      <c r="C398" s="44" t="s">
        <v>668</v>
      </c>
      <c r="D398" s="44">
        <v>52476.0</v>
      </c>
      <c r="E398" s="44">
        <v>55364.0</v>
      </c>
      <c r="F398" s="44">
        <v>33914.0</v>
      </c>
      <c r="G398" s="44">
        <v>29043.0</v>
      </c>
      <c r="H398" s="44">
        <v>719.0</v>
      </c>
      <c r="I398" s="44">
        <v>849.0</v>
      </c>
      <c r="J398" s="44">
        <v>33195.0</v>
      </c>
      <c r="K398" s="44">
        <v>28194.0</v>
      </c>
      <c r="L398" s="44">
        <v>8528.0</v>
      </c>
      <c r="M398" s="44">
        <v>9292.0</v>
      </c>
      <c r="N398" s="44">
        <v>3325.0</v>
      </c>
      <c r="O398" s="44">
        <v>4941.0</v>
      </c>
      <c r="P398" s="44">
        <v>1855.0</v>
      </c>
      <c r="Q398" s="44">
        <v>888.0</v>
      </c>
      <c r="R398" s="44">
        <v>4660.0</v>
      </c>
      <c r="S398" s="44">
        <v>6789.0</v>
      </c>
      <c r="T398" s="44">
        <v>8030.0</v>
      </c>
      <c r="U398" s="44">
        <v>1851.0</v>
      </c>
      <c r="V398" s="44"/>
      <c r="W398" s="44"/>
      <c r="X398" s="44">
        <v>1080.0</v>
      </c>
      <c r="Y398" s="44">
        <v>449.0</v>
      </c>
      <c r="Z398" s="44">
        <v>1673.0</v>
      </c>
      <c r="AA398" s="44">
        <v>928.0</v>
      </c>
      <c r="AB398" s="44">
        <v>164.0</v>
      </c>
      <c r="AC398" s="44">
        <v>329.0</v>
      </c>
      <c r="AD398" s="44">
        <v>445.0</v>
      </c>
      <c r="AE398" s="44">
        <v>446.0</v>
      </c>
      <c r="AF398" s="44">
        <v>303.0</v>
      </c>
      <c r="AG398" s="44">
        <v>800.0</v>
      </c>
      <c r="AH398" s="44">
        <v>554.0</v>
      </c>
      <c r="AI398" s="44">
        <v>658.0</v>
      </c>
      <c r="AJ398" s="44">
        <v>243.0</v>
      </c>
      <c r="AK398" s="44">
        <v>59.0</v>
      </c>
      <c r="AL398" s="44">
        <v>590.0</v>
      </c>
      <c r="AM398" s="44">
        <v>126.0</v>
      </c>
      <c r="AN398" s="44">
        <v>113.0</v>
      </c>
      <c r="AO398" s="44">
        <v>146.0</v>
      </c>
      <c r="AP398" s="44">
        <v>76.0</v>
      </c>
      <c r="AQ398" s="44">
        <v>25.0</v>
      </c>
      <c r="AR398" s="44">
        <v>60.0</v>
      </c>
      <c r="AS398" s="44">
        <v>34.0</v>
      </c>
      <c r="AT398" s="44">
        <v>56.0</v>
      </c>
      <c r="AU398" s="44">
        <v>32.0</v>
      </c>
      <c r="AV398" s="44">
        <v>10.0</v>
      </c>
      <c r="AW398" s="44">
        <v>12.0</v>
      </c>
      <c r="AX398" s="44">
        <v>105.0</v>
      </c>
      <c r="AY398" s="44"/>
      <c r="AZ398" s="44">
        <v>123.0</v>
      </c>
      <c r="BA398" s="44"/>
      <c r="BB398" s="44">
        <v>46.0</v>
      </c>
      <c r="BC398" s="44"/>
      <c r="BD398" s="44">
        <v>10.0</v>
      </c>
      <c r="BE398" s="44"/>
      <c r="BF398" s="44">
        <v>48.0</v>
      </c>
      <c r="BG398" s="44"/>
      <c r="BH398" s="44">
        <v>89.0</v>
      </c>
      <c r="BI398" s="44"/>
      <c r="BJ398" s="44">
        <v>40.0</v>
      </c>
      <c r="BK398" s="44"/>
      <c r="BL398" s="44">
        <v>27.0</v>
      </c>
      <c r="BM398" s="44"/>
      <c r="BN398" s="44">
        <v>101.0</v>
      </c>
      <c r="BO398" s="44"/>
      <c r="BP398" s="44">
        <v>76.0</v>
      </c>
      <c r="BQ398" s="44"/>
      <c r="BR398" s="44">
        <v>43.0</v>
      </c>
      <c r="BS398" s="44"/>
      <c r="BT398" s="44">
        <v>43.0</v>
      </c>
      <c r="BU398" s="44"/>
      <c r="BV398" s="44">
        <v>113.0</v>
      </c>
      <c r="BW398" s="44"/>
      <c r="BX398" s="44">
        <v>68.0</v>
      </c>
      <c r="BY398" s="44"/>
      <c r="BZ398" s="44">
        <v>36.0</v>
      </c>
      <c r="CA398" s="44"/>
      <c r="CB398" s="44">
        <v>64.0</v>
      </c>
      <c r="CC398" s="44"/>
      <c r="CD398" s="44">
        <v>16.0</v>
      </c>
      <c r="CE398" s="44"/>
      <c r="CF398" s="44">
        <v>24.0</v>
      </c>
      <c r="CG398" s="44"/>
      <c r="CH398" s="44">
        <v>26.0</v>
      </c>
      <c r="CI398" s="44"/>
      <c r="CJ398" s="44">
        <v>110.0</v>
      </c>
      <c r="CK398" s="44"/>
      <c r="CL398" s="44">
        <v>117.0</v>
      </c>
      <c r="CM398" s="44"/>
      <c r="CN398" s="44">
        <v>105.0</v>
      </c>
      <c r="CO398" s="44"/>
      <c r="CP398" s="44"/>
      <c r="CQ398" s="44">
        <v>389.0</v>
      </c>
    </row>
    <row r="399" ht="15.75" customHeight="1">
      <c r="A399" s="44">
        <v>16070.0</v>
      </c>
      <c r="B399" s="44" t="s">
        <v>569</v>
      </c>
      <c r="C399" s="44" t="s">
        <v>668</v>
      </c>
      <c r="D399" s="44">
        <v>85619.0</v>
      </c>
      <c r="E399" s="44">
        <v>89599.0</v>
      </c>
      <c r="F399" s="44">
        <v>54305.0</v>
      </c>
      <c r="G399" s="44">
        <v>47319.0</v>
      </c>
      <c r="H399" s="44">
        <v>1113.0</v>
      </c>
      <c r="I399" s="44">
        <v>1543.0</v>
      </c>
      <c r="J399" s="44">
        <v>53192.0</v>
      </c>
      <c r="K399" s="44">
        <v>45776.0</v>
      </c>
      <c r="L399" s="44">
        <v>12000.0</v>
      </c>
      <c r="M399" s="44">
        <v>13324.0</v>
      </c>
      <c r="N399" s="44">
        <v>5426.0</v>
      </c>
      <c r="O399" s="44">
        <v>8117.0</v>
      </c>
      <c r="P399" s="44">
        <v>4465.0</v>
      </c>
      <c r="Q399" s="44">
        <v>2141.0</v>
      </c>
      <c r="R399" s="44">
        <v>7262.0</v>
      </c>
      <c r="S399" s="44">
        <v>10956.0</v>
      </c>
      <c r="T399" s="44">
        <v>13419.0</v>
      </c>
      <c r="U399" s="44">
        <v>4515.0</v>
      </c>
      <c r="V399" s="44"/>
      <c r="W399" s="44"/>
      <c r="X399" s="44">
        <v>2229.0</v>
      </c>
      <c r="Y399" s="44">
        <v>838.0</v>
      </c>
      <c r="Z399" s="44">
        <v>1399.0</v>
      </c>
      <c r="AA399" s="44">
        <v>1141.0</v>
      </c>
      <c r="AB399" s="44">
        <v>352.0</v>
      </c>
      <c r="AC399" s="44">
        <v>677.0</v>
      </c>
      <c r="AD399" s="44">
        <v>795.0</v>
      </c>
      <c r="AE399" s="44">
        <v>714.0</v>
      </c>
      <c r="AF399" s="44">
        <v>376.0</v>
      </c>
      <c r="AG399" s="44">
        <v>1297.0</v>
      </c>
      <c r="AH399" s="44">
        <v>781.0</v>
      </c>
      <c r="AI399" s="44">
        <v>727.0</v>
      </c>
      <c r="AJ399" s="44">
        <v>235.0</v>
      </c>
      <c r="AK399" s="44">
        <v>81.0</v>
      </c>
      <c r="AL399" s="44">
        <v>1519.0</v>
      </c>
      <c r="AM399" s="44">
        <v>347.0</v>
      </c>
      <c r="AN399" s="44">
        <v>162.0</v>
      </c>
      <c r="AO399" s="44">
        <v>245.0</v>
      </c>
      <c r="AP399" s="44">
        <v>53.0</v>
      </c>
      <c r="AQ399" s="44">
        <v>34.0</v>
      </c>
      <c r="AR399" s="44">
        <v>44.0</v>
      </c>
      <c r="AS399" s="44">
        <v>59.0</v>
      </c>
      <c r="AT399" s="44">
        <v>120.0</v>
      </c>
      <c r="AU399" s="44">
        <v>63.0</v>
      </c>
      <c r="AV399" s="44">
        <v>6.0</v>
      </c>
      <c r="AW399" s="44">
        <v>15.0</v>
      </c>
      <c r="AX399" s="44">
        <v>163.0</v>
      </c>
      <c r="AY399" s="44"/>
      <c r="AZ399" s="44">
        <v>177.0</v>
      </c>
      <c r="BA399" s="44"/>
      <c r="BB399" s="44">
        <v>77.0</v>
      </c>
      <c r="BC399" s="44"/>
      <c r="BD399" s="44">
        <v>19.0</v>
      </c>
      <c r="BE399" s="44"/>
      <c r="BF399" s="44">
        <v>151.0</v>
      </c>
      <c r="BG399" s="44"/>
      <c r="BH399" s="44">
        <v>180.0</v>
      </c>
      <c r="BI399" s="44"/>
      <c r="BJ399" s="44">
        <v>117.0</v>
      </c>
      <c r="BK399" s="44"/>
      <c r="BL399" s="44">
        <v>54.0</v>
      </c>
      <c r="BM399" s="44"/>
      <c r="BN399" s="44">
        <v>160.0</v>
      </c>
      <c r="BO399" s="44"/>
      <c r="BP399" s="44">
        <v>87.0</v>
      </c>
      <c r="BQ399" s="44"/>
      <c r="BR399" s="44">
        <v>56.0</v>
      </c>
      <c r="BS399" s="44"/>
      <c r="BT399" s="44">
        <v>78.0</v>
      </c>
      <c r="BU399" s="44"/>
      <c r="BV399" s="44">
        <v>156.0</v>
      </c>
      <c r="BW399" s="44"/>
      <c r="BX399" s="44">
        <v>164.0</v>
      </c>
      <c r="BY399" s="44"/>
      <c r="BZ399" s="44">
        <v>70.0</v>
      </c>
      <c r="CA399" s="44"/>
      <c r="CB399" s="44">
        <v>100.0</v>
      </c>
      <c r="CC399" s="44"/>
      <c r="CD399" s="44">
        <v>29.0</v>
      </c>
      <c r="CE399" s="44"/>
      <c r="CF399" s="44">
        <v>31.0</v>
      </c>
      <c r="CG399" s="44"/>
      <c r="CH399" s="44">
        <v>91.0</v>
      </c>
      <c r="CI399" s="44"/>
      <c r="CJ399" s="44">
        <v>201.0</v>
      </c>
      <c r="CK399" s="44"/>
      <c r="CL399" s="44">
        <v>170.0</v>
      </c>
      <c r="CM399" s="44"/>
      <c r="CN399" s="44">
        <v>218.0</v>
      </c>
      <c r="CO399" s="44"/>
      <c r="CP399" s="44"/>
      <c r="CQ399" s="44">
        <v>485.0</v>
      </c>
    </row>
    <row r="400" ht="15.75" customHeight="1">
      <c r="A400" s="44">
        <v>16071.0</v>
      </c>
      <c r="B400" s="44" t="s">
        <v>570</v>
      </c>
      <c r="C400" s="44" t="s">
        <v>668</v>
      </c>
      <c r="D400" s="44">
        <v>66547.0</v>
      </c>
      <c r="E400" s="44">
        <v>68439.0</v>
      </c>
      <c r="F400" s="44">
        <v>43772.0</v>
      </c>
      <c r="G400" s="44">
        <v>38718.0</v>
      </c>
      <c r="H400" s="44">
        <v>919.0</v>
      </c>
      <c r="I400" s="44">
        <v>1143.0</v>
      </c>
      <c r="J400" s="44">
        <v>42853.0</v>
      </c>
      <c r="K400" s="44">
        <v>37575.0</v>
      </c>
      <c r="L400" s="44">
        <v>11837.0</v>
      </c>
      <c r="M400" s="44">
        <v>13206.0</v>
      </c>
      <c r="N400" s="44">
        <v>3720.0</v>
      </c>
      <c r="O400" s="44">
        <v>5962.0</v>
      </c>
      <c r="P400" s="44">
        <v>3236.0</v>
      </c>
      <c r="Q400" s="44">
        <v>1760.0</v>
      </c>
      <c r="R400" s="44">
        <v>4960.0</v>
      </c>
      <c r="S400" s="44">
        <v>7602.0</v>
      </c>
      <c r="T400" s="44">
        <v>10449.0</v>
      </c>
      <c r="U400" s="44">
        <v>2797.0</v>
      </c>
      <c r="V400" s="44"/>
      <c r="W400" s="44"/>
      <c r="X400" s="44">
        <v>1959.0</v>
      </c>
      <c r="Y400" s="44">
        <v>823.0</v>
      </c>
      <c r="Z400" s="44">
        <v>1370.0</v>
      </c>
      <c r="AA400" s="44">
        <v>1041.0</v>
      </c>
      <c r="AB400" s="44">
        <v>223.0</v>
      </c>
      <c r="AC400" s="44">
        <v>565.0</v>
      </c>
      <c r="AD400" s="44">
        <v>640.0</v>
      </c>
      <c r="AE400" s="44">
        <v>621.0</v>
      </c>
      <c r="AF400" s="44">
        <v>521.0</v>
      </c>
      <c r="AG400" s="44">
        <v>1416.0</v>
      </c>
      <c r="AH400" s="44">
        <v>690.0</v>
      </c>
      <c r="AI400" s="44">
        <v>677.0</v>
      </c>
      <c r="AJ400" s="44">
        <v>144.0</v>
      </c>
      <c r="AK400" s="44">
        <v>81.0</v>
      </c>
      <c r="AL400" s="44">
        <v>828.0</v>
      </c>
      <c r="AM400" s="44">
        <v>208.0</v>
      </c>
      <c r="AN400" s="44">
        <v>129.0</v>
      </c>
      <c r="AO400" s="44">
        <v>210.0</v>
      </c>
      <c r="AP400" s="44">
        <v>54.0</v>
      </c>
      <c r="AQ400" s="44">
        <v>23.0</v>
      </c>
      <c r="AR400" s="44">
        <v>37.0</v>
      </c>
      <c r="AS400" s="44">
        <v>58.0</v>
      </c>
      <c r="AT400" s="44">
        <v>73.0</v>
      </c>
      <c r="AU400" s="44">
        <v>49.0</v>
      </c>
      <c r="AV400" s="44">
        <v>6.0</v>
      </c>
      <c r="AW400" s="44">
        <v>46.0</v>
      </c>
      <c r="AX400" s="44">
        <v>142.0</v>
      </c>
      <c r="AY400" s="44"/>
      <c r="AZ400" s="44">
        <v>128.0</v>
      </c>
      <c r="BA400" s="44"/>
      <c r="BB400" s="44">
        <v>54.0</v>
      </c>
      <c r="BC400" s="44"/>
      <c r="BD400" s="44">
        <v>16.0</v>
      </c>
      <c r="BE400" s="44"/>
      <c r="BF400" s="44">
        <v>100.0</v>
      </c>
      <c r="BG400" s="44"/>
      <c r="BH400" s="44">
        <v>90.0</v>
      </c>
      <c r="BI400" s="44"/>
      <c r="BJ400" s="44">
        <v>77.0</v>
      </c>
      <c r="BK400" s="44"/>
      <c r="BL400" s="44">
        <v>57.0</v>
      </c>
      <c r="BM400" s="44"/>
      <c r="BN400" s="44">
        <v>164.0</v>
      </c>
      <c r="BO400" s="44"/>
      <c r="BP400" s="44">
        <v>69.0</v>
      </c>
      <c r="BQ400" s="44"/>
      <c r="BR400" s="44">
        <v>36.0</v>
      </c>
      <c r="BS400" s="44"/>
      <c r="BT400" s="44">
        <v>64.0</v>
      </c>
      <c r="BU400" s="44"/>
      <c r="BV400" s="44">
        <v>121.0</v>
      </c>
      <c r="BW400" s="44"/>
      <c r="BX400" s="44">
        <v>148.0</v>
      </c>
      <c r="BY400" s="44"/>
      <c r="BZ400" s="44">
        <v>64.0</v>
      </c>
      <c r="CA400" s="44"/>
      <c r="CB400" s="44">
        <v>55.0</v>
      </c>
      <c r="CC400" s="44"/>
      <c r="CD400" s="44">
        <v>16.0</v>
      </c>
      <c r="CE400" s="44"/>
      <c r="CF400" s="44">
        <v>42.0</v>
      </c>
      <c r="CG400" s="44"/>
      <c r="CH400" s="44">
        <v>81.0</v>
      </c>
      <c r="CI400" s="44"/>
      <c r="CJ400" s="44">
        <v>162.0</v>
      </c>
      <c r="CK400" s="44"/>
      <c r="CL400" s="44">
        <v>144.0</v>
      </c>
      <c r="CM400" s="44"/>
      <c r="CN400" s="44">
        <v>147.0</v>
      </c>
      <c r="CO400" s="44"/>
      <c r="CP400" s="44"/>
      <c r="CQ400" s="44">
        <v>430.0</v>
      </c>
    </row>
    <row r="401" ht="15.75" customHeight="1">
      <c r="A401" s="44">
        <v>16072.0</v>
      </c>
      <c r="B401" s="44" t="s">
        <v>571</v>
      </c>
      <c r="C401" s="44" t="s">
        <v>668</v>
      </c>
      <c r="D401" s="44">
        <v>48378.0</v>
      </c>
      <c r="E401" s="44">
        <v>51674.0</v>
      </c>
      <c r="F401" s="44">
        <v>27807.0</v>
      </c>
      <c r="G401" s="44">
        <v>24489.0</v>
      </c>
      <c r="H401" s="44">
        <v>524.0</v>
      </c>
      <c r="I401" s="44">
        <v>855.0</v>
      </c>
      <c r="J401" s="44">
        <v>27283.0</v>
      </c>
      <c r="K401" s="44">
        <v>23634.0</v>
      </c>
      <c r="L401" s="44">
        <v>7146.0</v>
      </c>
      <c r="M401" s="44">
        <v>7607.0</v>
      </c>
      <c r="N401" s="44">
        <v>2596.0</v>
      </c>
      <c r="O401" s="44">
        <v>3952.0</v>
      </c>
      <c r="P401" s="44">
        <v>1696.0</v>
      </c>
      <c r="Q401" s="44">
        <v>756.0</v>
      </c>
      <c r="R401" s="44">
        <v>4045.0</v>
      </c>
      <c r="S401" s="44">
        <v>6131.0</v>
      </c>
      <c r="T401" s="44">
        <v>7206.0</v>
      </c>
      <c r="U401" s="44">
        <v>1616.0</v>
      </c>
      <c r="V401" s="44"/>
      <c r="W401" s="44"/>
      <c r="X401" s="44">
        <v>889.0</v>
      </c>
      <c r="Y401" s="44">
        <v>504.0</v>
      </c>
      <c r="Z401" s="44">
        <v>407.0</v>
      </c>
      <c r="AA401" s="44">
        <v>325.0</v>
      </c>
      <c r="AB401" s="44">
        <v>110.0</v>
      </c>
      <c r="AC401" s="44">
        <v>268.0</v>
      </c>
      <c r="AD401" s="44">
        <v>389.0</v>
      </c>
      <c r="AE401" s="44">
        <v>353.0</v>
      </c>
      <c r="AF401" s="44">
        <v>267.0</v>
      </c>
      <c r="AG401" s="44">
        <v>886.0</v>
      </c>
      <c r="AH401" s="44">
        <v>316.0</v>
      </c>
      <c r="AI401" s="44">
        <v>434.0</v>
      </c>
      <c r="AJ401" s="44">
        <v>234.0</v>
      </c>
      <c r="AK401" s="44">
        <v>78.0</v>
      </c>
      <c r="AL401" s="44">
        <v>583.0</v>
      </c>
      <c r="AM401" s="44">
        <v>128.0</v>
      </c>
      <c r="AN401" s="44">
        <v>54.0</v>
      </c>
      <c r="AO401" s="44">
        <v>138.0</v>
      </c>
      <c r="AP401" s="44">
        <v>70.0</v>
      </c>
      <c r="AQ401" s="44">
        <v>30.0</v>
      </c>
      <c r="AR401" s="44">
        <v>36.0</v>
      </c>
      <c r="AS401" s="44">
        <v>43.0</v>
      </c>
      <c r="AT401" s="44">
        <v>97.0</v>
      </c>
      <c r="AU401" s="44">
        <v>85.0</v>
      </c>
      <c r="AV401" s="44">
        <v>11.0</v>
      </c>
      <c r="AW401" s="44">
        <v>12.0</v>
      </c>
      <c r="AX401" s="44">
        <v>124.0</v>
      </c>
      <c r="AY401" s="44"/>
      <c r="AZ401" s="44">
        <v>75.0</v>
      </c>
      <c r="BA401" s="44"/>
      <c r="BB401" s="44">
        <v>42.0</v>
      </c>
      <c r="BC401" s="44"/>
      <c r="BD401" s="44">
        <v>8.0</v>
      </c>
      <c r="BE401" s="44"/>
      <c r="BF401" s="44">
        <v>46.0</v>
      </c>
      <c r="BG401" s="44"/>
      <c r="BH401" s="44">
        <v>52.0</v>
      </c>
      <c r="BI401" s="44"/>
      <c r="BJ401" s="44">
        <v>41.0</v>
      </c>
      <c r="BK401" s="44"/>
      <c r="BL401" s="44">
        <v>30.0</v>
      </c>
      <c r="BM401" s="44"/>
      <c r="BN401" s="44">
        <v>94.0</v>
      </c>
      <c r="BO401" s="44"/>
      <c r="BP401" s="44">
        <v>42.0</v>
      </c>
      <c r="BQ401" s="44"/>
      <c r="BR401" s="44">
        <v>30.0</v>
      </c>
      <c r="BS401" s="44"/>
      <c r="BT401" s="44">
        <v>51.0</v>
      </c>
      <c r="BU401" s="44"/>
      <c r="BV401" s="44">
        <v>71.0</v>
      </c>
      <c r="BW401" s="44"/>
      <c r="BX401" s="44">
        <v>65.0</v>
      </c>
      <c r="BY401" s="44"/>
      <c r="BZ401" s="44">
        <v>19.0</v>
      </c>
      <c r="CA401" s="44"/>
      <c r="CB401" s="44">
        <v>34.0</v>
      </c>
      <c r="CC401" s="44"/>
      <c r="CD401" s="44">
        <v>3.0</v>
      </c>
      <c r="CE401" s="44"/>
      <c r="CF401" s="44">
        <v>16.0</v>
      </c>
      <c r="CG401" s="44"/>
      <c r="CH401" s="44">
        <v>33.0</v>
      </c>
      <c r="CI401" s="44"/>
      <c r="CJ401" s="44">
        <v>110.0</v>
      </c>
      <c r="CK401" s="44"/>
      <c r="CL401" s="44">
        <v>73.0</v>
      </c>
      <c r="CM401" s="44"/>
      <c r="CN401" s="44">
        <v>72.0</v>
      </c>
      <c r="CO401" s="44"/>
      <c r="CP401" s="44"/>
      <c r="CQ401" s="44">
        <v>288.0</v>
      </c>
    </row>
    <row r="402" ht="15.75" customHeight="1">
      <c r="A402" s="44">
        <v>16073.0</v>
      </c>
      <c r="B402" s="44" t="s">
        <v>572</v>
      </c>
      <c r="C402" s="44" t="s">
        <v>668</v>
      </c>
      <c r="D402" s="44">
        <v>88342.0</v>
      </c>
      <c r="E402" s="44">
        <v>93580.0</v>
      </c>
      <c r="F402" s="44">
        <v>53882.0</v>
      </c>
      <c r="G402" s="44">
        <v>47555.0</v>
      </c>
      <c r="H402" s="44">
        <v>1034.0</v>
      </c>
      <c r="I402" s="44">
        <v>1405.0</v>
      </c>
      <c r="J402" s="44">
        <v>52848.0</v>
      </c>
      <c r="K402" s="44">
        <v>46150.0</v>
      </c>
      <c r="L402" s="44">
        <v>12180.0</v>
      </c>
      <c r="M402" s="44">
        <v>13745.0</v>
      </c>
      <c r="N402" s="44">
        <v>5596.0</v>
      </c>
      <c r="O402" s="44">
        <v>7823.0</v>
      </c>
      <c r="P402" s="44">
        <v>3328.0</v>
      </c>
      <c r="Q402" s="44">
        <v>1862.0</v>
      </c>
      <c r="R402" s="44">
        <v>6817.0</v>
      </c>
      <c r="S402" s="44">
        <v>10533.0</v>
      </c>
      <c r="T402" s="44">
        <v>14592.0</v>
      </c>
      <c r="U402" s="44">
        <v>4107.0</v>
      </c>
      <c r="V402" s="44"/>
      <c r="W402" s="44"/>
      <c r="X402" s="44">
        <v>2422.0</v>
      </c>
      <c r="Y402" s="44">
        <v>1138.0</v>
      </c>
      <c r="Z402" s="44">
        <v>1355.0</v>
      </c>
      <c r="AA402" s="44">
        <v>897.0</v>
      </c>
      <c r="AB402" s="44">
        <v>273.0</v>
      </c>
      <c r="AC402" s="44">
        <v>652.0</v>
      </c>
      <c r="AD402" s="44">
        <v>780.0</v>
      </c>
      <c r="AE402" s="44">
        <v>774.0</v>
      </c>
      <c r="AF402" s="44">
        <v>485.0</v>
      </c>
      <c r="AG402" s="44">
        <v>2128.0</v>
      </c>
      <c r="AH402" s="44">
        <v>818.0</v>
      </c>
      <c r="AI402" s="44">
        <v>920.0</v>
      </c>
      <c r="AJ402" s="44">
        <v>217.0</v>
      </c>
      <c r="AK402" s="44">
        <v>117.0</v>
      </c>
      <c r="AL402" s="44">
        <v>1176.0</v>
      </c>
      <c r="AM402" s="44">
        <v>302.0</v>
      </c>
      <c r="AN402" s="44">
        <v>193.0</v>
      </c>
      <c r="AO402" s="44">
        <v>357.0</v>
      </c>
      <c r="AP402" s="44">
        <v>55.0</v>
      </c>
      <c r="AQ402" s="44">
        <v>31.0</v>
      </c>
      <c r="AR402" s="44">
        <v>58.0</v>
      </c>
      <c r="AS402" s="44">
        <v>83.0</v>
      </c>
      <c r="AT402" s="44">
        <v>132.0</v>
      </c>
      <c r="AU402" s="44">
        <v>54.0</v>
      </c>
      <c r="AV402" s="44">
        <v>9.0</v>
      </c>
      <c r="AW402" s="44">
        <v>29.0</v>
      </c>
      <c r="AX402" s="44">
        <v>188.0</v>
      </c>
      <c r="AY402" s="44"/>
      <c r="AZ402" s="44">
        <v>171.0</v>
      </c>
      <c r="BA402" s="44"/>
      <c r="BB402" s="44">
        <v>62.0</v>
      </c>
      <c r="BC402" s="44"/>
      <c r="BD402" s="44">
        <v>29.0</v>
      </c>
      <c r="BE402" s="44"/>
      <c r="BF402" s="44">
        <v>101.0</v>
      </c>
      <c r="BG402" s="44"/>
      <c r="BH402" s="44">
        <v>127.0</v>
      </c>
      <c r="BI402" s="44"/>
      <c r="BJ402" s="44">
        <v>91.0</v>
      </c>
      <c r="BK402" s="44"/>
      <c r="BL402" s="44">
        <v>67.0</v>
      </c>
      <c r="BM402" s="44"/>
      <c r="BN402" s="44">
        <v>178.0</v>
      </c>
      <c r="BO402" s="44"/>
      <c r="BP402" s="44">
        <v>89.0</v>
      </c>
      <c r="BQ402" s="44"/>
      <c r="BR402" s="44">
        <v>53.0</v>
      </c>
      <c r="BS402" s="44"/>
      <c r="BT402" s="44">
        <v>99.0</v>
      </c>
      <c r="BU402" s="44"/>
      <c r="BV402" s="44">
        <v>159.0</v>
      </c>
      <c r="BW402" s="44"/>
      <c r="BX402" s="44">
        <v>156.0</v>
      </c>
      <c r="BY402" s="44"/>
      <c r="BZ402" s="44">
        <v>68.0</v>
      </c>
      <c r="CA402" s="44"/>
      <c r="CB402" s="44">
        <v>112.0</v>
      </c>
      <c r="CC402" s="44"/>
      <c r="CD402" s="44">
        <v>15.0</v>
      </c>
      <c r="CE402" s="44"/>
      <c r="CF402" s="44">
        <v>34.0</v>
      </c>
      <c r="CG402" s="44"/>
      <c r="CH402" s="44">
        <v>49.0</v>
      </c>
      <c r="CI402" s="44"/>
      <c r="CJ402" s="44">
        <v>171.0</v>
      </c>
      <c r="CK402" s="44"/>
      <c r="CL402" s="44">
        <v>181.0</v>
      </c>
      <c r="CM402" s="44"/>
      <c r="CN402" s="44">
        <v>162.0</v>
      </c>
      <c r="CO402" s="44"/>
      <c r="CP402" s="44"/>
      <c r="CQ402" s="44">
        <v>598.0</v>
      </c>
    </row>
    <row r="403" ht="15.75" customHeight="1">
      <c r="A403" s="44">
        <v>16074.0</v>
      </c>
      <c r="B403" s="44" t="s">
        <v>573</v>
      </c>
      <c r="C403" s="44" t="s">
        <v>668</v>
      </c>
      <c r="D403" s="44">
        <v>68278.0</v>
      </c>
      <c r="E403" s="44">
        <v>70654.0</v>
      </c>
      <c r="F403" s="44">
        <v>45101.0</v>
      </c>
      <c r="G403" s="44">
        <v>41321.0</v>
      </c>
      <c r="H403" s="44">
        <v>1003.0</v>
      </c>
      <c r="I403" s="44">
        <v>1171.0</v>
      </c>
      <c r="J403" s="44">
        <v>44098.0</v>
      </c>
      <c r="K403" s="44">
        <v>40150.0</v>
      </c>
      <c r="L403" s="44">
        <v>11366.0</v>
      </c>
      <c r="M403" s="44">
        <v>13017.0</v>
      </c>
      <c r="N403" s="44">
        <v>3966.0</v>
      </c>
      <c r="O403" s="44">
        <v>6069.0</v>
      </c>
      <c r="P403" s="44">
        <v>3183.0</v>
      </c>
      <c r="Q403" s="44">
        <v>1701.0</v>
      </c>
      <c r="R403" s="44">
        <v>6282.0</v>
      </c>
      <c r="S403" s="44">
        <v>9245.0</v>
      </c>
      <c r="T403" s="44">
        <v>10210.0</v>
      </c>
      <c r="U403" s="44">
        <v>3920.0</v>
      </c>
      <c r="V403" s="44"/>
      <c r="W403" s="44"/>
      <c r="X403" s="44">
        <v>2310.0</v>
      </c>
      <c r="Y403" s="44">
        <v>972.0</v>
      </c>
      <c r="Z403" s="44">
        <v>1013.0</v>
      </c>
      <c r="AA403" s="44">
        <v>635.0</v>
      </c>
      <c r="AB403" s="44">
        <v>225.0</v>
      </c>
      <c r="AC403" s="44">
        <v>508.0</v>
      </c>
      <c r="AD403" s="44">
        <v>798.0</v>
      </c>
      <c r="AE403" s="44">
        <v>572.0</v>
      </c>
      <c r="AF403" s="44">
        <v>326.0</v>
      </c>
      <c r="AG403" s="44">
        <v>1491.0</v>
      </c>
      <c r="AH403" s="44">
        <v>796.0</v>
      </c>
      <c r="AI403" s="44">
        <v>799.0</v>
      </c>
      <c r="AJ403" s="44">
        <v>211.0</v>
      </c>
      <c r="AK403" s="44">
        <v>111.0</v>
      </c>
      <c r="AL403" s="44">
        <v>877.0</v>
      </c>
      <c r="AM403" s="44">
        <v>199.0</v>
      </c>
      <c r="AN403" s="44">
        <v>170.0</v>
      </c>
      <c r="AO403" s="44">
        <v>241.0</v>
      </c>
      <c r="AP403" s="44">
        <v>86.0</v>
      </c>
      <c r="AQ403" s="44">
        <v>33.0</v>
      </c>
      <c r="AR403" s="44">
        <v>48.0</v>
      </c>
      <c r="AS403" s="44">
        <v>48.0</v>
      </c>
      <c r="AT403" s="44">
        <v>89.0</v>
      </c>
      <c r="AU403" s="44">
        <v>50.0</v>
      </c>
      <c r="AV403" s="44">
        <v>11.0</v>
      </c>
      <c r="AW403" s="44">
        <v>66.0</v>
      </c>
      <c r="AX403" s="44">
        <v>153.0</v>
      </c>
      <c r="AY403" s="44"/>
      <c r="AZ403" s="44">
        <v>137.0</v>
      </c>
      <c r="BA403" s="44"/>
      <c r="BB403" s="44">
        <v>62.0</v>
      </c>
      <c r="BC403" s="44"/>
      <c r="BD403" s="44">
        <v>33.0</v>
      </c>
      <c r="BE403" s="44"/>
      <c r="BF403" s="44">
        <v>119.0</v>
      </c>
      <c r="BG403" s="44"/>
      <c r="BH403" s="44">
        <v>108.0</v>
      </c>
      <c r="BI403" s="44"/>
      <c r="BJ403" s="44">
        <v>94.0</v>
      </c>
      <c r="BK403" s="44"/>
      <c r="BL403" s="44">
        <v>59.0</v>
      </c>
      <c r="BM403" s="44"/>
      <c r="BN403" s="44">
        <v>135.0</v>
      </c>
      <c r="BO403" s="44"/>
      <c r="BP403" s="44">
        <v>87.0</v>
      </c>
      <c r="BQ403" s="44"/>
      <c r="BR403" s="44">
        <v>28.0</v>
      </c>
      <c r="BS403" s="44"/>
      <c r="BT403" s="44">
        <v>70.0</v>
      </c>
      <c r="BU403" s="44"/>
      <c r="BV403" s="44">
        <v>134.0</v>
      </c>
      <c r="BW403" s="44"/>
      <c r="BX403" s="44">
        <v>116.0</v>
      </c>
      <c r="BY403" s="44"/>
      <c r="BZ403" s="44">
        <v>56.0</v>
      </c>
      <c r="CA403" s="44"/>
      <c r="CB403" s="44">
        <v>114.0</v>
      </c>
      <c r="CC403" s="44"/>
      <c r="CD403" s="44">
        <v>17.0</v>
      </c>
      <c r="CE403" s="44"/>
      <c r="CF403" s="44">
        <v>44.0</v>
      </c>
      <c r="CG403" s="44"/>
      <c r="CH403" s="44">
        <v>67.0</v>
      </c>
      <c r="CI403" s="44"/>
      <c r="CJ403" s="44">
        <v>134.0</v>
      </c>
      <c r="CK403" s="44"/>
      <c r="CL403" s="44">
        <v>185.0</v>
      </c>
      <c r="CM403" s="44"/>
      <c r="CN403" s="44">
        <v>179.0</v>
      </c>
      <c r="CO403" s="44"/>
      <c r="CP403" s="44"/>
      <c r="CQ403" s="44">
        <v>473.0</v>
      </c>
    </row>
    <row r="404" ht="15.75" customHeight="1">
      <c r="A404" s="44">
        <v>16075.0</v>
      </c>
      <c r="B404" s="44" t="s">
        <v>574</v>
      </c>
      <c r="C404" s="44" t="s">
        <v>668</v>
      </c>
      <c r="D404" s="44">
        <v>67029.0</v>
      </c>
      <c r="E404" s="44">
        <v>71195.0</v>
      </c>
      <c r="F404" s="44">
        <v>42514.0</v>
      </c>
      <c r="G404" s="44">
        <v>38529.0</v>
      </c>
      <c r="H404" s="44">
        <v>884.0</v>
      </c>
      <c r="I404" s="44">
        <v>1181.0</v>
      </c>
      <c r="J404" s="44">
        <v>41630.0</v>
      </c>
      <c r="K404" s="44">
        <v>37348.0</v>
      </c>
      <c r="L404" s="44">
        <v>10429.0</v>
      </c>
      <c r="M404" s="44">
        <v>12074.0</v>
      </c>
      <c r="N404" s="44">
        <v>3791.0</v>
      </c>
      <c r="O404" s="44">
        <v>6263.0</v>
      </c>
      <c r="P404" s="44">
        <v>2253.0</v>
      </c>
      <c r="Q404" s="44">
        <v>1313.0</v>
      </c>
      <c r="R404" s="44">
        <v>5713.0</v>
      </c>
      <c r="S404" s="44">
        <v>8772.0</v>
      </c>
      <c r="T404" s="44">
        <v>11264.0</v>
      </c>
      <c r="U404" s="44">
        <v>3114.0</v>
      </c>
      <c r="V404" s="44"/>
      <c r="W404" s="44"/>
      <c r="X404" s="44">
        <v>1946.0</v>
      </c>
      <c r="Y404" s="44">
        <v>849.0</v>
      </c>
      <c r="Z404" s="44">
        <v>1136.0</v>
      </c>
      <c r="AA404" s="44">
        <v>649.0</v>
      </c>
      <c r="AB404" s="44">
        <v>185.0</v>
      </c>
      <c r="AC404" s="44">
        <v>446.0</v>
      </c>
      <c r="AD404" s="44">
        <v>605.0</v>
      </c>
      <c r="AE404" s="44">
        <v>604.0</v>
      </c>
      <c r="AF404" s="44">
        <v>297.0</v>
      </c>
      <c r="AG404" s="44">
        <v>1211.0</v>
      </c>
      <c r="AH404" s="44">
        <v>825.0</v>
      </c>
      <c r="AI404" s="44">
        <v>742.0</v>
      </c>
      <c r="AJ404" s="44">
        <v>216.0</v>
      </c>
      <c r="AK404" s="44">
        <v>105.0</v>
      </c>
      <c r="AL404" s="44">
        <v>718.0</v>
      </c>
      <c r="AM404" s="44">
        <v>171.0</v>
      </c>
      <c r="AN404" s="44">
        <v>122.0</v>
      </c>
      <c r="AO404" s="44">
        <v>259.0</v>
      </c>
      <c r="AP404" s="44">
        <v>75.0</v>
      </c>
      <c r="AQ404" s="44">
        <v>23.0</v>
      </c>
      <c r="AR404" s="44">
        <v>58.0</v>
      </c>
      <c r="AS404" s="44">
        <v>75.0</v>
      </c>
      <c r="AT404" s="44">
        <v>76.0</v>
      </c>
      <c r="AU404" s="44">
        <v>54.0</v>
      </c>
      <c r="AV404" s="44">
        <v>5.0</v>
      </c>
      <c r="AW404" s="44">
        <v>17.0</v>
      </c>
      <c r="AX404" s="44">
        <v>161.0</v>
      </c>
      <c r="AY404" s="44"/>
      <c r="AZ404" s="44">
        <v>99.0</v>
      </c>
      <c r="BA404" s="44"/>
      <c r="BB404" s="44">
        <v>92.0</v>
      </c>
      <c r="BC404" s="44"/>
      <c r="BD404" s="44">
        <v>13.0</v>
      </c>
      <c r="BE404" s="44"/>
      <c r="BF404" s="44">
        <v>84.0</v>
      </c>
      <c r="BG404" s="44"/>
      <c r="BH404" s="44">
        <v>99.0</v>
      </c>
      <c r="BI404" s="44"/>
      <c r="BJ404" s="44">
        <v>66.0</v>
      </c>
      <c r="BK404" s="44"/>
      <c r="BL404" s="44">
        <v>53.0</v>
      </c>
      <c r="BM404" s="44"/>
      <c r="BN404" s="44">
        <v>134.0</v>
      </c>
      <c r="BO404" s="44"/>
      <c r="BP404" s="44">
        <v>79.0</v>
      </c>
      <c r="BQ404" s="44"/>
      <c r="BR404" s="44">
        <v>52.0</v>
      </c>
      <c r="BS404" s="44"/>
      <c r="BT404" s="44">
        <v>68.0</v>
      </c>
      <c r="BU404" s="44"/>
      <c r="BV404" s="44">
        <v>136.0</v>
      </c>
      <c r="BW404" s="44"/>
      <c r="BX404" s="44">
        <v>126.0</v>
      </c>
      <c r="BY404" s="44"/>
      <c r="BZ404" s="44">
        <v>45.0</v>
      </c>
      <c r="CA404" s="44"/>
      <c r="CB404" s="44">
        <v>78.0</v>
      </c>
      <c r="CC404" s="44"/>
      <c r="CD404" s="44">
        <v>19.0</v>
      </c>
      <c r="CE404" s="44"/>
      <c r="CF404" s="44">
        <v>29.0</v>
      </c>
      <c r="CG404" s="44"/>
      <c r="CH404" s="44">
        <v>37.0</v>
      </c>
      <c r="CI404" s="44"/>
      <c r="CJ404" s="44">
        <v>139.0</v>
      </c>
      <c r="CK404" s="44"/>
      <c r="CL404" s="44">
        <v>162.0</v>
      </c>
      <c r="CM404" s="44"/>
      <c r="CN404" s="44">
        <v>145.0</v>
      </c>
      <c r="CO404" s="44"/>
      <c r="CP404" s="44"/>
      <c r="CQ404" s="44">
        <v>607.0</v>
      </c>
    </row>
    <row r="405" ht="15.75" customHeight="1">
      <c r="A405" s="44">
        <v>16076.0</v>
      </c>
      <c r="B405" s="44" t="s">
        <v>575</v>
      </c>
      <c r="C405" s="44" t="s">
        <v>668</v>
      </c>
      <c r="D405" s="44">
        <v>82940.0</v>
      </c>
      <c r="E405" s="44">
        <v>88102.0</v>
      </c>
      <c r="F405" s="44">
        <v>53197.0</v>
      </c>
      <c r="G405" s="44">
        <v>48740.0</v>
      </c>
      <c r="H405" s="44">
        <v>1139.0</v>
      </c>
      <c r="I405" s="44">
        <v>1551.0</v>
      </c>
      <c r="J405" s="44">
        <v>52058.0</v>
      </c>
      <c r="K405" s="44">
        <v>47189.0</v>
      </c>
      <c r="L405" s="44">
        <v>14559.0</v>
      </c>
      <c r="M405" s="44">
        <v>16510.0</v>
      </c>
      <c r="N405" s="44">
        <v>4859.0</v>
      </c>
      <c r="O405" s="44">
        <v>7660.0</v>
      </c>
      <c r="P405" s="44">
        <v>3031.0</v>
      </c>
      <c r="Q405" s="44">
        <v>1604.0</v>
      </c>
      <c r="R405" s="44">
        <v>6427.0</v>
      </c>
      <c r="S405" s="44">
        <v>9941.0</v>
      </c>
      <c r="T405" s="44">
        <v>13297.0</v>
      </c>
      <c r="U405" s="44">
        <v>4559.0</v>
      </c>
      <c r="V405" s="44"/>
      <c r="W405" s="44"/>
      <c r="X405" s="44">
        <v>2288.0</v>
      </c>
      <c r="Y405" s="44">
        <v>1050.0</v>
      </c>
      <c r="Z405" s="44">
        <v>999.0</v>
      </c>
      <c r="AA405" s="44">
        <v>684.0</v>
      </c>
      <c r="AB405" s="44">
        <v>244.0</v>
      </c>
      <c r="AC405" s="44">
        <v>486.0</v>
      </c>
      <c r="AD405" s="44">
        <v>866.0</v>
      </c>
      <c r="AE405" s="44">
        <v>745.0</v>
      </c>
      <c r="AF405" s="44">
        <v>375.0</v>
      </c>
      <c r="AG405" s="44">
        <v>1686.0</v>
      </c>
      <c r="AH405" s="44">
        <v>978.0</v>
      </c>
      <c r="AI405" s="44">
        <v>895.0</v>
      </c>
      <c r="AJ405" s="44">
        <v>195.0</v>
      </c>
      <c r="AK405" s="44">
        <v>112.0</v>
      </c>
      <c r="AL405" s="44">
        <v>934.0</v>
      </c>
      <c r="AM405" s="44">
        <v>241.0</v>
      </c>
      <c r="AN405" s="44">
        <v>152.0</v>
      </c>
      <c r="AO405" s="44">
        <v>254.0</v>
      </c>
      <c r="AP405" s="44">
        <v>111.0</v>
      </c>
      <c r="AQ405" s="44">
        <v>42.0</v>
      </c>
      <c r="AR405" s="44">
        <v>48.0</v>
      </c>
      <c r="AS405" s="44">
        <v>53.0</v>
      </c>
      <c r="AT405" s="44">
        <v>80.0</v>
      </c>
      <c r="AU405" s="44">
        <v>46.0</v>
      </c>
      <c r="AV405" s="44">
        <v>10.0</v>
      </c>
      <c r="AW405" s="44">
        <v>27.0</v>
      </c>
      <c r="AX405" s="44">
        <v>216.0</v>
      </c>
      <c r="AY405" s="44"/>
      <c r="AZ405" s="44">
        <v>175.0</v>
      </c>
      <c r="BA405" s="44"/>
      <c r="BB405" s="44">
        <v>120.0</v>
      </c>
      <c r="BC405" s="44"/>
      <c r="BD405" s="44">
        <v>26.0</v>
      </c>
      <c r="BE405" s="44"/>
      <c r="BF405" s="44">
        <v>146.0</v>
      </c>
      <c r="BG405" s="44"/>
      <c r="BH405" s="44">
        <v>126.0</v>
      </c>
      <c r="BI405" s="44"/>
      <c r="BJ405" s="44">
        <v>96.0</v>
      </c>
      <c r="BK405" s="44"/>
      <c r="BL405" s="44">
        <v>64.0</v>
      </c>
      <c r="BM405" s="44"/>
      <c r="BN405" s="44">
        <v>164.0</v>
      </c>
      <c r="BO405" s="44"/>
      <c r="BP405" s="44">
        <v>88.0</v>
      </c>
      <c r="BQ405" s="44"/>
      <c r="BR405" s="44">
        <v>46.0</v>
      </c>
      <c r="BS405" s="44"/>
      <c r="BT405" s="44">
        <v>104.0</v>
      </c>
      <c r="BU405" s="44"/>
      <c r="BV405" s="44">
        <v>166.0</v>
      </c>
      <c r="BW405" s="44"/>
      <c r="BX405" s="44">
        <v>158.0</v>
      </c>
      <c r="BY405" s="44"/>
      <c r="BZ405" s="44">
        <v>80.0</v>
      </c>
      <c r="CA405" s="44"/>
      <c r="CB405" s="44">
        <v>104.0</v>
      </c>
      <c r="CC405" s="44"/>
      <c r="CD405" s="44">
        <v>24.0</v>
      </c>
      <c r="CE405" s="44"/>
      <c r="CF405" s="44">
        <v>36.0</v>
      </c>
      <c r="CG405" s="44"/>
      <c r="CH405" s="44">
        <v>48.0</v>
      </c>
      <c r="CI405" s="44"/>
      <c r="CJ405" s="44">
        <v>193.0</v>
      </c>
      <c r="CK405" s="44"/>
      <c r="CL405" s="44">
        <v>254.0</v>
      </c>
      <c r="CM405" s="44"/>
      <c r="CN405" s="44">
        <v>171.0</v>
      </c>
      <c r="CO405" s="44"/>
      <c r="CP405" s="44"/>
      <c r="CQ405" s="44">
        <v>594.0</v>
      </c>
    </row>
    <row r="406" ht="15.75" customHeight="1">
      <c r="A406" s="44">
        <v>16077.0</v>
      </c>
      <c r="B406" s="44" t="s">
        <v>576</v>
      </c>
      <c r="C406" s="44" t="s">
        <v>668</v>
      </c>
      <c r="D406" s="44">
        <v>75936.0</v>
      </c>
      <c r="E406" s="44">
        <v>80935.0</v>
      </c>
      <c r="F406" s="44">
        <v>42954.0</v>
      </c>
      <c r="G406" s="44">
        <v>39093.0</v>
      </c>
      <c r="H406" s="44">
        <v>1053.0</v>
      </c>
      <c r="I406" s="44">
        <v>1436.0</v>
      </c>
      <c r="J406" s="44">
        <v>41901.0</v>
      </c>
      <c r="K406" s="44">
        <v>37657.0</v>
      </c>
      <c r="L406" s="44">
        <v>10674.0</v>
      </c>
      <c r="M406" s="44">
        <v>12448.0</v>
      </c>
      <c r="N406" s="44">
        <v>4582.0</v>
      </c>
      <c r="O406" s="44">
        <v>7121.0</v>
      </c>
      <c r="P406" s="44">
        <v>2298.0</v>
      </c>
      <c r="Q406" s="44">
        <v>1063.0</v>
      </c>
      <c r="R406" s="44">
        <v>5664.0</v>
      </c>
      <c r="S406" s="44">
        <v>8492.0</v>
      </c>
      <c r="T406" s="44">
        <v>11371.0</v>
      </c>
      <c r="U406" s="44">
        <v>3023.0</v>
      </c>
      <c r="V406" s="44"/>
      <c r="W406" s="44"/>
      <c r="X406" s="44">
        <v>1641.0</v>
      </c>
      <c r="Y406" s="44">
        <v>845.0</v>
      </c>
      <c r="Z406" s="44">
        <v>587.0</v>
      </c>
      <c r="AA406" s="44">
        <v>347.0</v>
      </c>
      <c r="AB406" s="44">
        <v>185.0</v>
      </c>
      <c r="AC406" s="44">
        <v>404.0</v>
      </c>
      <c r="AD406" s="44">
        <v>678.0</v>
      </c>
      <c r="AE406" s="44">
        <v>656.0</v>
      </c>
      <c r="AF406" s="44">
        <v>325.0</v>
      </c>
      <c r="AG406" s="44">
        <v>1237.0</v>
      </c>
      <c r="AH406" s="44">
        <v>751.0</v>
      </c>
      <c r="AI406" s="44">
        <v>778.0</v>
      </c>
      <c r="AJ406" s="44">
        <v>135.0</v>
      </c>
      <c r="AK406" s="44">
        <v>56.0</v>
      </c>
      <c r="AL406" s="44">
        <v>703.0</v>
      </c>
      <c r="AM406" s="44">
        <v>192.0</v>
      </c>
      <c r="AN406" s="44">
        <v>133.0</v>
      </c>
      <c r="AO406" s="44">
        <v>246.0</v>
      </c>
      <c r="AP406" s="44">
        <v>51.0</v>
      </c>
      <c r="AQ406" s="44">
        <v>13.0</v>
      </c>
      <c r="AR406" s="44">
        <v>51.0</v>
      </c>
      <c r="AS406" s="44">
        <v>48.0</v>
      </c>
      <c r="AT406" s="44">
        <v>67.0</v>
      </c>
      <c r="AU406" s="44">
        <v>52.0</v>
      </c>
      <c r="AV406" s="44">
        <v>16.0</v>
      </c>
      <c r="AW406" s="44">
        <v>34.0</v>
      </c>
      <c r="AX406" s="44">
        <v>160.0</v>
      </c>
      <c r="AY406" s="44"/>
      <c r="AZ406" s="44">
        <v>129.0</v>
      </c>
      <c r="BA406" s="44"/>
      <c r="BB406" s="44">
        <v>92.0</v>
      </c>
      <c r="BC406" s="44"/>
      <c r="BD406" s="44">
        <v>17.0</v>
      </c>
      <c r="BE406" s="44"/>
      <c r="BF406" s="44">
        <v>73.0</v>
      </c>
      <c r="BG406" s="44"/>
      <c r="BH406" s="44">
        <v>85.0</v>
      </c>
      <c r="BI406" s="44"/>
      <c r="BJ406" s="44">
        <v>57.0</v>
      </c>
      <c r="BK406" s="44"/>
      <c r="BL406" s="44">
        <v>68.0</v>
      </c>
      <c r="BM406" s="44"/>
      <c r="BN406" s="44">
        <v>138.0</v>
      </c>
      <c r="BO406" s="44"/>
      <c r="BP406" s="44">
        <v>112.0</v>
      </c>
      <c r="BQ406" s="44"/>
      <c r="BR406" s="44">
        <v>36.0</v>
      </c>
      <c r="BS406" s="44"/>
      <c r="BT406" s="44">
        <v>68.0</v>
      </c>
      <c r="BU406" s="44"/>
      <c r="BV406" s="44">
        <v>149.0</v>
      </c>
      <c r="BW406" s="44"/>
      <c r="BX406" s="44">
        <v>140.0</v>
      </c>
      <c r="BY406" s="44"/>
      <c r="BZ406" s="44">
        <v>58.0</v>
      </c>
      <c r="CA406" s="44"/>
      <c r="CB406" s="44">
        <v>69.0</v>
      </c>
      <c r="CC406" s="44"/>
      <c r="CD406" s="44">
        <v>12.0</v>
      </c>
      <c r="CE406" s="44"/>
      <c r="CF406" s="44">
        <v>34.0</v>
      </c>
      <c r="CG406" s="44"/>
      <c r="CH406" s="44">
        <v>44.0</v>
      </c>
      <c r="CI406" s="44"/>
      <c r="CJ406" s="44">
        <v>175.0</v>
      </c>
      <c r="CK406" s="44"/>
      <c r="CL406" s="44">
        <v>153.0</v>
      </c>
      <c r="CM406" s="44"/>
      <c r="CN406" s="44">
        <v>120.0</v>
      </c>
      <c r="CO406" s="44"/>
      <c r="CP406" s="44"/>
      <c r="CQ406" s="44">
        <v>602.0</v>
      </c>
    </row>
    <row r="407" ht="15.75" customHeight="1">
      <c r="D407" s="108">
        <f>SUM(D6:D406)/1000</f>
        <v>61600.263</v>
      </c>
      <c r="F407" s="108">
        <f>SUM(F6:F406)/1000</f>
        <v>37807.746</v>
      </c>
      <c r="H407" s="108">
        <f>SUM(H6:H406)/1000</f>
        <v>410.857</v>
      </c>
      <c r="J407" s="108">
        <f>SUM(J6:J406)/1000</f>
        <v>37396.889</v>
      </c>
    </row>
    <row r="408" ht="15.75" customHeight="1">
      <c r="F408" s="108">
        <f>F31/1000</f>
        <v>152.703</v>
      </c>
    </row>
  </sheetData>
  <printOptions/>
  <pageMargins bottom="0.787401575" footer="0.0" header="0.0" left="0.7" right="0.7" top="0.7874015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0.71"/>
    <col customWidth="1" min="3" max="3" width="48.43"/>
    <col customWidth="1" min="4" max="83" width="10.71"/>
  </cols>
  <sheetData>
    <row r="1">
      <c r="A1" s="31" t="s">
        <v>1209</v>
      </c>
    </row>
    <row r="3">
      <c r="A3" s="31" t="s">
        <v>1210</v>
      </c>
    </row>
    <row r="4">
      <c r="B4" s="31">
        <v>1.0</v>
      </c>
      <c r="C4" s="31">
        <f t="shared" ref="C4:CC4" si="1">B4+1</f>
        <v>2</v>
      </c>
      <c r="D4" s="31">
        <f t="shared" si="1"/>
        <v>3</v>
      </c>
      <c r="E4" s="31">
        <f t="shared" si="1"/>
        <v>4</v>
      </c>
      <c r="F4" s="31">
        <f t="shared" si="1"/>
        <v>5</v>
      </c>
      <c r="G4" s="31">
        <f t="shared" si="1"/>
        <v>6</v>
      </c>
      <c r="H4" s="31">
        <f t="shared" si="1"/>
        <v>7</v>
      </c>
      <c r="I4" s="31">
        <f t="shared" si="1"/>
        <v>8</v>
      </c>
      <c r="J4" s="31">
        <f t="shared" si="1"/>
        <v>9</v>
      </c>
      <c r="K4" s="31">
        <f t="shared" si="1"/>
        <v>10</v>
      </c>
      <c r="L4" s="31">
        <f t="shared" si="1"/>
        <v>11</v>
      </c>
      <c r="M4" s="31">
        <f t="shared" si="1"/>
        <v>12</v>
      </c>
      <c r="N4" s="31">
        <f t="shared" si="1"/>
        <v>13</v>
      </c>
      <c r="O4" s="31">
        <f t="shared" si="1"/>
        <v>14</v>
      </c>
      <c r="P4" s="31">
        <f t="shared" si="1"/>
        <v>15</v>
      </c>
      <c r="Q4" s="31">
        <f t="shared" si="1"/>
        <v>16</v>
      </c>
      <c r="R4" s="31">
        <f t="shared" si="1"/>
        <v>17</v>
      </c>
      <c r="S4" s="31">
        <f t="shared" si="1"/>
        <v>18</v>
      </c>
      <c r="T4" s="31">
        <f t="shared" si="1"/>
        <v>19</v>
      </c>
      <c r="U4" s="31">
        <f t="shared" si="1"/>
        <v>20</v>
      </c>
      <c r="V4" s="31">
        <f t="shared" si="1"/>
        <v>21</v>
      </c>
      <c r="W4" s="31">
        <f t="shared" si="1"/>
        <v>22</v>
      </c>
      <c r="X4" s="31">
        <f t="shared" si="1"/>
        <v>23</v>
      </c>
      <c r="Y4" s="31">
        <f t="shared" si="1"/>
        <v>24</v>
      </c>
      <c r="Z4" s="31">
        <f t="shared" si="1"/>
        <v>25</v>
      </c>
      <c r="AA4" s="31">
        <f t="shared" si="1"/>
        <v>26</v>
      </c>
      <c r="AB4" s="31">
        <f t="shared" si="1"/>
        <v>27</v>
      </c>
      <c r="AC4" s="31">
        <f t="shared" si="1"/>
        <v>28</v>
      </c>
      <c r="AD4" s="31">
        <f t="shared" si="1"/>
        <v>29</v>
      </c>
      <c r="AE4" s="31">
        <f t="shared" si="1"/>
        <v>30</v>
      </c>
      <c r="AF4" s="31">
        <f t="shared" si="1"/>
        <v>31</v>
      </c>
      <c r="AG4" s="31">
        <f t="shared" si="1"/>
        <v>32</v>
      </c>
      <c r="AH4" s="31">
        <f t="shared" si="1"/>
        <v>33</v>
      </c>
      <c r="AI4" s="31">
        <f t="shared" si="1"/>
        <v>34</v>
      </c>
      <c r="AJ4" s="31">
        <f t="shared" si="1"/>
        <v>35</v>
      </c>
      <c r="AK4" s="31">
        <f t="shared" si="1"/>
        <v>36</v>
      </c>
      <c r="AL4" s="31">
        <f t="shared" si="1"/>
        <v>37</v>
      </c>
      <c r="AM4" s="31">
        <f t="shared" si="1"/>
        <v>38</v>
      </c>
      <c r="AN4" s="31">
        <f t="shared" si="1"/>
        <v>39</v>
      </c>
      <c r="AO4" s="31">
        <f t="shared" si="1"/>
        <v>40</v>
      </c>
      <c r="AP4" s="31">
        <f t="shared" si="1"/>
        <v>41</v>
      </c>
      <c r="AQ4" s="31">
        <f t="shared" si="1"/>
        <v>42</v>
      </c>
      <c r="AR4" s="31">
        <f t="shared" si="1"/>
        <v>43</v>
      </c>
      <c r="AS4" s="31">
        <f t="shared" si="1"/>
        <v>44</v>
      </c>
      <c r="AT4" s="31">
        <f t="shared" si="1"/>
        <v>45</v>
      </c>
      <c r="AU4" s="31">
        <f t="shared" si="1"/>
        <v>46</v>
      </c>
      <c r="AV4" s="31">
        <f t="shared" si="1"/>
        <v>47</v>
      </c>
      <c r="AW4" s="31">
        <f t="shared" si="1"/>
        <v>48</v>
      </c>
      <c r="AX4" s="31">
        <f t="shared" si="1"/>
        <v>49</v>
      </c>
      <c r="AY4" s="31">
        <f t="shared" si="1"/>
        <v>50</v>
      </c>
      <c r="AZ4" s="31">
        <f t="shared" si="1"/>
        <v>51</v>
      </c>
      <c r="BA4" s="31">
        <f t="shared" si="1"/>
        <v>52</v>
      </c>
      <c r="BB4" s="31">
        <f t="shared" si="1"/>
        <v>53</v>
      </c>
      <c r="BC4" s="31">
        <f t="shared" si="1"/>
        <v>54</v>
      </c>
      <c r="BD4" s="31">
        <f t="shared" si="1"/>
        <v>55</v>
      </c>
      <c r="BE4" s="31">
        <f t="shared" si="1"/>
        <v>56</v>
      </c>
      <c r="BF4" s="31">
        <f t="shared" si="1"/>
        <v>57</v>
      </c>
      <c r="BG4" s="31">
        <f t="shared" si="1"/>
        <v>58</v>
      </c>
      <c r="BH4" s="31">
        <f t="shared" si="1"/>
        <v>59</v>
      </c>
      <c r="BI4" s="31">
        <f t="shared" si="1"/>
        <v>60</v>
      </c>
      <c r="BJ4" s="31">
        <f t="shared" si="1"/>
        <v>61</v>
      </c>
      <c r="BK4" s="31">
        <f t="shared" si="1"/>
        <v>62</v>
      </c>
      <c r="BL4" s="31">
        <f t="shared" si="1"/>
        <v>63</v>
      </c>
      <c r="BM4" s="31">
        <f t="shared" si="1"/>
        <v>64</v>
      </c>
      <c r="BN4" s="31">
        <f t="shared" si="1"/>
        <v>65</v>
      </c>
      <c r="BO4" s="31">
        <f t="shared" si="1"/>
        <v>66</v>
      </c>
      <c r="BP4" s="31">
        <f t="shared" si="1"/>
        <v>67</v>
      </c>
      <c r="BQ4" s="31">
        <f t="shared" si="1"/>
        <v>68</v>
      </c>
      <c r="BR4" s="31">
        <f t="shared" si="1"/>
        <v>69</v>
      </c>
      <c r="BS4" s="31">
        <f t="shared" si="1"/>
        <v>70</v>
      </c>
      <c r="BT4" s="31">
        <f t="shared" si="1"/>
        <v>71</v>
      </c>
      <c r="BU4" s="31">
        <f t="shared" si="1"/>
        <v>72</v>
      </c>
      <c r="BV4" s="31">
        <f t="shared" si="1"/>
        <v>73</v>
      </c>
      <c r="BW4" s="31">
        <f t="shared" si="1"/>
        <v>74</v>
      </c>
      <c r="BX4" s="31">
        <f t="shared" si="1"/>
        <v>75</v>
      </c>
      <c r="BY4" s="31">
        <f t="shared" si="1"/>
        <v>76</v>
      </c>
      <c r="BZ4" s="31">
        <f t="shared" si="1"/>
        <v>77</v>
      </c>
      <c r="CA4" s="31">
        <f t="shared" si="1"/>
        <v>78</v>
      </c>
      <c r="CB4" s="31">
        <f t="shared" si="1"/>
        <v>79</v>
      </c>
      <c r="CC4" s="31">
        <f t="shared" si="1"/>
        <v>80</v>
      </c>
    </row>
    <row r="5">
      <c r="A5" s="31" t="s">
        <v>587</v>
      </c>
      <c r="B5" s="31" t="s">
        <v>1211</v>
      </c>
      <c r="C5" s="31" t="s">
        <v>1212</v>
      </c>
      <c r="D5" s="31" t="s">
        <v>1160</v>
      </c>
      <c r="E5" s="31" t="s">
        <v>1213</v>
      </c>
      <c r="F5" s="31" t="s">
        <v>1162</v>
      </c>
      <c r="G5" s="31" t="s">
        <v>1163</v>
      </c>
      <c r="H5" s="31" t="s">
        <v>1214</v>
      </c>
      <c r="I5" s="31" t="s">
        <v>1215</v>
      </c>
      <c r="J5" s="31" t="s">
        <v>1167</v>
      </c>
      <c r="K5" s="31" t="s">
        <v>1216</v>
      </c>
      <c r="L5" s="31" t="s">
        <v>1217</v>
      </c>
      <c r="M5" s="31" t="s">
        <v>1218</v>
      </c>
      <c r="N5" s="31" t="s">
        <v>1219</v>
      </c>
      <c r="O5" s="31" t="s">
        <v>1220</v>
      </c>
      <c r="P5" s="31" t="s">
        <v>1221</v>
      </c>
      <c r="Q5" s="31" t="s">
        <v>1171</v>
      </c>
      <c r="R5" s="31" t="s">
        <v>1222</v>
      </c>
      <c r="S5" s="31" t="s">
        <v>1223</v>
      </c>
      <c r="T5" s="31" t="s">
        <v>1224</v>
      </c>
      <c r="U5" s="31" t="s">
        <v>1225</v>
      </c>
      <c r="V5" s="31" t="s">
        <v>1226</v>
      </c>
      <c r="W5" s="31" t="s">
        <v>1227</v>
      </c>
      <c r="X5" s="31" t="s">
        <v>1228</v>
      </c>
      <c r="Y5" s="31" t="s">
        <v>1229</v>
      </c>
      <c r="Z5" s="31" t="s">
        <v>1230</v>
      </c>
      <c r="AA5" s="31" t="s">
        <v>1231</v>
      </c>
      <c r="AB5" s="31" t="s">
        <v>1232</v>
      </c>
      <c r="AC5" s="31" t="s">
        <v>1233</v>
      </c>
      <c r="AD5" s="31" t="s">
        <v>1234</v>
      </c>
      <c r="AE5" s="31" t="s">
        <v>1235</v>
      </c>
      <c r="AF5" s="31" t="s">
        <v>1236</v>
      </c>
      <c r="AG5" s="31" t="s">
        <v>1237</v>
      </c>
      <c r="AH5" s="31" t="s">
        <v>1238</v>
      </c>
      <c r="AI5" s="31" t="s">
        <v>1239</v>
      </c>
      <c r="AJ5" s="31" t="s">
        <v>1240</v>
      </c>
      <c r="AK5" s="31" t="s">
        <v>1241</v>
      </c>
      <c r="AL5" s="31" t="s">
        <v>1242</v>
      </c>
      <c r="AM5" s="31" t="s">
        <v>1243</v>
      </c>
      <c r="AN5" s="31" t="s">
        <v>1244</v>
      </c>
      <c r="AO5" s="31" t="s">
        <v>1245</v>
      </c>
      <c r="AP5" s="31" t="s">
        <v>1246</v>
      </c>
      <c r="AQ5" s="31" t="s">
        <v>1247</v>
      </c>
      <c r="AR5" s="31" t="s">
        <v>1248</v>
      </c>
      <c r="AS5" s="31" t="s">
        <v>1205</v>
      </c>
      <c r="AT5" s="31" t="s">
        <v>1162</v>
      </c>
      <c r="AU5" s="31" t="s">
        <v>1163</v>
      </c>
      <c r="AV5" s="31" t="s">
        <v>1249</v>
      </c>
      <c r="AW5" s="31" t="s">
        <v>1215</v>
      </c>
      <c r="AX5" s="31" t="s">
        <v>1167</v>
      </c>
      <c r="AY5" s="31" t="s">
        <v>1216</v>
      </c>
      <c r="AZ5" s="31" t="s">
        <v>1217</v>
      </c>
      <c r="BA5" s="31" t="s">
        <v>1218</v>
      </c>
      <c r="BB5" s="31" t="s">
        <v>1219</v>
      </c>
      <c r="BC5" s="31" t="s">
        <v>1220</v>
      </c>
      <c r="BD5" s="31" t="s">
        <v>1221</v>
      </c>
      <c r="BE5" s="31" t="s">
        <v>1171</v>
      </c>
      <c r="BF5" s="31" t="s">
        <v>1222</v>
      </c>
      <c r="BG5" s="31" t="s">
        <v>1223</v>
      </c>
      <c r="BH5" s="31" t="s">
        <v>1224</v>
      </c>
      <c r="BI5" s="31" t="s">
        <v>1225</v>
      </c>
      <c r="BJ5" s="31" t="s">
        <v>1226</v>
      </c>
      <c r="BK5" s="31" t="s">
        <v>1227</v>
      </c>
      <c r="BL5" s="31" t="s">
        <v>1228</v>
      </c>
      <c r="BM5" s="31" t="s">
        <v>1229</v>
      </c>
      <c r="BN5" s="31" t="s">
        <v>1230</v>
      </c>
      <c r="BO5" s="31" t="s">
        <v>1231</v>
      </c>
      <c r="BP5" s="31" t="s">
        <v>1250</v>
      </c>
      <c r="BQ5" s="31" t="s">
        <v>1232</v>
      </c>
      <c r="BR5" s="31" t="s">
        <v>1233</v>
      </c>
      <c r="BS5" s="31" t="s">
        <v>1251</v>
      </c>
      <c r="BT5" s="31" t="s">
        <v>1252</v>
      </c>
      <c r="BU5" s="31" t="s">
        <v>1234</v>
      </c>
      <c r="BV5" s="31" t="s">
        <v>1253</v>
      </c>
      <c r="BW5" s="31" t="s">
        <v>1235</v>
      </c>
      <c r="BX5" s="31" t="s">
        <v>1236</v>
      </c>
      <c r="BY5" s="31" t="s">
        <v>1237</v>
      </c>
      <c r="BZ5" s="31" t="s">
        <v>1238</v>
      </c>
      <c r="CA5" s="31" t="s">
        <v>1254</v>
      </c>
      <c r="CB5" s="31" t="s">
        <v>1239</v>
      </c>
      <c r="CC5" s="31" t="s">
        <v>1240</v>
      </c>
    </row>
    <row r="6">
      <c r="F6" s="31" t="s">
        <v>1255</v>
      </c>
      <c r="G6" s="31" t="s">
        <v>1255</v>
      </c>
      <c r="H6" s="31" t="s">
        <v>1255</v>
      </c>
      <c r="I6" s="31" t="s">
        <v>1255</v>
      </c>
      <c r="J6" s="31" t="s">
        <v>1255</v>
      </c>
      <c r="K6" s="31" t="s">
        <v>1255</v>
      </c>
      <c r="L6" s="31" t="s">
        <v>1255</v>
      </c>
      <c r="M6" s="31" t="s">
        <v>1255</v>
      </c>
      <c r="N6" s="31" t="s">
        <v>1255</v>
      </c>
      <c r="O6" s="31" t="s">
        <v>1255</v>
      </c>
      <c r="P6" s="31" t="s">
        <v>1255</v>
      </c>
      <c r="Q6" s="31" t="s">
        <v>1255</v>
      </c>
      <c r="R6" s="31" t="s">
        <v>1255</v>
      </c>
      <c r="S6" s="31" t="s">
        <v>1255</v>
      </c>
      <c r="T6" s="31" t="s">
        <v>1255</v>
      </c>
      <c r="U6" s="31" t="s">
        <v>1255</v>
      </c>
      <c r="V6" s="31" t="s">
        <v>1255</v>
      </c>
      <c r="W6" s="31" t="s">
        <v>1255</v>
      </c>
      <c r="X6" s="31" t="s">
        <v>1255</v>
      </c>
      <c r="Y6" s="31" t="s">
        <v>1255</v>
      </c>
      <c r="Z6" s="31" t="s">
        <v>1255</v>
      </c>
      <c r="AA6" s="31" t="s">
        <v>1255</v>
      </c>
      <c r="AB6" s="31" t="s">
        <v>1255</v>
      </c>
      <c r="AC6" s="31" t="s">
        <v>1255</v>
      </c>
      <c r="AD6" s="31" t="s">
        <v>1255</v>
      </c>
      <c r="AE6" s="31" t="s">
        <v>1255</v>
      </c>
      <c r="AF6" s="31" t="s">
        <v>1255</v>
      </c>
      <c r="AG6" s="31" t="s">
        <v>1255</v>
      </c>
      <c r="AH6" s="31" t="s">
        <v>1255</v>
      </c>
      <c r="AI6" s="31" t="s">
        <v>1255</v>
      </c>
      <c r="AJ6" s="31" t="s">
        <v>1255</v>
      </c>
      <c r="AK6" s="31" t="s">
        <v>1255</v>
      </c>
      <c r="AL6" s="31" t="s">
        <v>1255</v>
      </c>
      <c r="AM6" s="31" t="s">
        <v>1255</v>
      </c>
      <c r="AN6" s="31" t="s">
        <v>1255</v>
      </c>
      <c r="AO6" s="31" t="s">
        <v>1255</v>
      </c>
      <c r="AP6" s="31" t="s">
        <v>1255</v>
      </c>
      <c r="AQ6" s="31" t="s">
        <v>1255</v>
      </c>
      <c r="AR6" s="31" t="s">
        <v>1255</v>
      </c>
      <c r="AS6" s="31" t="s">
        <v>1255</v>
      </c>
      <c r="AT6" s="31" t="s">
        <v>1256</v>
      </c>
      <c r="AU6" s="31" t="s">
        <v>1256</v>
      </c>
      <c r="AV6" s="31" t="s">
        <v>1256</v>
      </c>
      <c r="AW6" s="31" t="s">
        <v>1256</v>
      </c>
      <c r="AX6" s="31" t="s">
        <v>1256</v>
      </c>
      <c r="AY6" s="31" t="s">
        <v>1256</v>
      </c>
      <c r="AZ6" s="31" t="s">
        <v>1256</v>
      </c>
      <c r="BA6" s="31" t="s">
        <v>1256</v>
      </c>
      <c r="BB6" s="31" t="s">
        <v>1256</v>
      </c>
      <c r="BC6" s="31" t="s">
        <v>1256</v>
      </c>
      <c r="BD6" s="31" t="s">
        <v>1256</v>
      </c>
      <c r="BE6" s="31" t="s">
        <v>1256</v>
      </c>
      <c r="BF6" s="31" t="s">
        <v>1256</v>
      </c>
      <c r="BG6" s="31" t="s">
        <v>1256</v>
      </c>
      <c r="BH6" s="31" t="s">
        <v>1256</v>
      </c>
      <c r="BI6" s="31" t="s">
        <v>1256</v>
      </c>
      <c r="BJ6" s="31" t="s">
        <v>1256</v>
      </c>
      <c r="BK6" s="31" t="s">
        <v>1256</v>
      </c>
      <c r="BL6" s="31" t="s">
        <v>1256</v>
      </c>
      <c r="BM6" s="31" t="s">
        <v>1256</v>
      </c>
      <c r="BN6" s="31" t="s">
        <v>1256</v>
      </c>
      <c r="BO6" s="31" t="s">
        <v>1256</v>
      </c>
      <c r="BP6" s="31" t="s">
        <v>1256</v>
      </c>
      <c r="BQ6" s="31" t="s">
        <v>1256</v>
      </c>
      <c r="BR6" s="31" t="s">
        <v>1256</v>
      </c>
      <c r="BS6" s="31" t="s">
        <v>1256</v>
      </c>
      <c r="BT6" s="31" t="s">
        <v>1256</v>
      </c>
      <c r="BU6" s="31" t="s">
        <v>1256</v>
      </c>
      <c r="BV6" s="31" t="s">
        <v>1256</v>
      </c>
      <c r="BW6" s="31" t="s">
        <v>1256</v>
      </c>
      <c r="BX6" s="31" t="s">
        <v>1256</v>
      </c>
      <c r="BY6" s="31" t="s">
        <v>1256</v>
      </c>
      <c r="BZ6" s="31" t="s">
        <v>1256</v>
      </c>
      <c r="CA6" s="31" t="s">
        <v>1256</v>
      </c>
      <c r="CB6" s="31" t="s">
        <v>1256</v>
      </c>
      <c r="CC6" s="31" t="s">
        <v>1256</v>
      </c>
      <c r="CE6" s="31" t="s">
        <v>1256</v>
      </c>
    </row>
    <row r="7">
      <c r="A7" s="31" t="s">
        <v>227</v>
      </c>
      <c r="B7" s="31">
        <v>5111.0</v>
      </c>
      <c r="C7" s="31" t="s">
        <v>228</v>
      </c>
      <c r="D7" s="31">
        <v>413939.0</v>
      </c>
      <c r="E7" s="31">
        <v>316546.0</v>
      </c>
      <c r="F7" s="31">
        <v>3331.0</v>
      </c>
      <c r="G7" s="31">
        <v>313215.0</v>
      </c>
      <c r="H7" s="31">
        <v>117223.0</v>
      </c>
      <c r="I7" s="31">
        <v>80630.0</v>
      </c>
      <c r="J7" s="31">
        <v>31110.0</v>
      </c>
      <c r="K7" s="31">
        <v>26186.0</v>
      </c>
      <c r="L7" s="31">
        <v>0.0</v>
      </c>
      <c r="M7" s="31">
        <v>34993.0</v>
      </c>
      <c r="N7" s="31">
        <v>22442.0</v>
      </c>
      <c r="O7" s="31">
        <v>0.0</v>
      </c>
      <c r="P7" s="31">
        <v>0.0</v>
      </c>
      <c r="Q7" s="31">
        <v>0.0</v>
      </c>
      <c r="R7" s="31">
        <v>0.0</v>
      </c>
      <c r="S7" s="31">
        <v>0.0</v>
      </c>
      <c r="T7" s="31">
        <v>0.0</v>
      </c>
      <c r="U7" s="31">
        <v>0.0</v>
      </c>
      <c r="V7" s="31">
        <v>0.0</v>
      </c>
      <c r="W7" s="31">
        <v>0.0</v>
      </c>
      <c r="X7" s="31">
        <v>631.0</v>
      </c>
      <c r="Y7" s="31">
        <v>0.0</v>
      </c>
      <c r="Z7" s="31">
        <v>0.0</v>
      </c>
      <c r="AA7" s="31">
        <v>0.0</v>
      </c>
      <c r="AB7" s="31">
        <v>0.0</v>
      </c>
      <c r="AC7" s="31">
        <v>0.0</v>
      </c>
      <c r="AD7" s="31">
        <v>0.0</v>
      </c>
      <c r="AE7" s="31">
        <v>0.0</v>
      </c>
      <c r="AF7" s="31">
        <v>0.0</v>
      </c>
      <c r="AG7" s="31">
        <v>0.0</v>
      </c>
      <c r="AH7" s="31">
        <v>0.0</v>
      </c>
      <c r="AI7" s="31">
        <v>0.0</v>
      </c>
      <c r="AJ7" s="31">
        <v>0.0</v>
      </c>
      <c r="AK7" s="31">
        <v>0.0</v>
      </c>
      <c r="AL7" s="31">
        <v>0.0</v>
      </c>
      <c r="AM7" s="31">
        <v>0.0</v>
      </c>
      <c r="AN7" s="31">
        <v>0.0</v>
      </c>
      <c r="AO7" s="31">
        <v>0.0</v>
      </c>
      <c r="AP7" s="31">
        <v>0.0</v>
      </c>
      <c r="AQ7" s="31">
        <v>0.0</v>
      </c>
      <c r="AR7" s="31">
        <v>0.0</v>
      </c>
      <c r="AS7" s="31">
        <v>0.0</v>
      </c>
      <c r="AT7" s="31">
        <v>2090.0</v>
      </c>
      <c r="AU7" s="31">
        <v>314456.0</v>
      </c>
      <c r="AV7" s="31">
        <f t="shared" ref="AV7:AV207" si="2">CE7+AZ7</f>
        <v>95658</v>
      </c>
      <c r="AW7" s="31">
        <v>66711.0</v>
      </c>
      <c r="AX7" s="31">
        <v>28786.0</v>
      </c>
      <c r="AY7" s="31">
        <v>31527.0</v>
      </c>
      <c r="AZ7" s="31">
        <v>0.0</v>
      </c>
      <c r="BA7" s="31">
        <v>55217.0</v>
      </c>
      <c r="BB7" s="31">
        <v>24997.0</v>
      </c>
      <c r="BC7" s="31">
        <v>1248.0</v>
      </c>
      <c r="BD7" s="31">
        <v>450.0</v>
      </c>
      <c r="BE7" s="31">
        <v>681.0</v>
      </c>
      <c r="BF7" s="31">
        <v>2122.0</v>
      </c>
      <c r="BG7" s="31">
        <v>264.0</v>
      </c>
      <c r="BH7" s="31">
        <v>3006.0</v>
      </c>
      <c r="BI7" s="31">
        <v>0.0</v>
      </c>
      <c r="BJ7" s="31">
        <v>217.0</v>
      </c>
      <c r="BK7" s="31">
        <v>0.0</v>
      </c>
      <c r="BL7" s="31">
        <v>237.0</v>
      </c>
      <c r="BM7" s="31">
        <v>0.0</v>
      </c>
      <c r="BN7" s="31">
        <v>23.0</v>
      </c>
      <c r="BO7" s="31">
        <v>0.0</v>
      </c>
      <c r="BP7" s="31">
        <v>973.0</v>
      </c>
      <c r="BQ7" s="31">
        <v>0.0</v>
      </c>
      <c r="BR7" s="31">
        <v>0.0</v>
      </c>
      <c r="BS7" s="31">
        <v>394.0</v>
      </c>
      <c r="BT7" s="31">
        <v>597.0</v>
      </c>
      <c r="BU7" s="31">
        <v>88.0</v>
      </c>
      <c r="BV7" s="31">
        <v>343.0</v>
      </c>
      <c r="BW7" s="31">
        <v>0.0</v>
      </c>
      <c r="BX7" s="31">
        <v>0.0</v>
      </c>
      <c r="BY7" s="31">
        <v>0.0</v>
      </c>
      <c r="BZ7" s="31">
        <v>0.0</v>
      </c>
      <c r="CA7" s="31">
        <v>267.0</v>
      </c>
      <c r="CB7" s="31">
        <v>250.0</v>
      </c>
      <c r="CC7" s="31">
        <v>400.0</v>
      </c>
      <c r="CE7" s="31">
        <v>95658.0</v>
      </c>
    </row>
    <row r="8">
      <c r="A8" s="31" t="s">
        <v>227</v>
      </c>
      <c r="B8" s="31">
        <v>5112.0</v>
      </c>
      <c r="C8" s="31" t="s">
        <v>229</v>
      </c>
      <c r="D8" s="31">
        <v>328202.0</v>
      </c>
      <c r="E8" s="31">
        <v>225342.0</v>
      </c>
      <c r="F8" s="31">
        <v>6266.0</v>
      </c>
      <c r="G8" s="31">
        <v>219076.0</v>
      </c>
      <c r="H8" s="31">
        <v>60575.0</v>
      </c>
      <c r="I8" s="31">
        <v>80254.0</v>
      </c>
      <c r="J8" s="31">
        <v>17031.0</v>
      </c>
      <c r="K8" s="31">
        <v>11270.0</v>
      </c>
      <c r="L8" s="31">
        <v>0.0</v>
      </c>
      <c r="M8" s="31">
        <v>15343.0</v>
      </c>
      <c r="N8" s="31">
        <v>30291.0</v>
      </c>
      <c r="O8" s="31">
        <v>2012.0</v>
      </c>
      <c r="P8" s="31">
        <v>0.0</v>
      </c>
      <c r="Q8" s="31">
        <v>0.0</v>
      </c>
      <c r="R8" s="31">
        <v>0.0</v>
      </c>
      <c r="S8" s="31">
        <v>0.0</v>
      </c>
      <c r="T8" s="31">
        <v>0.0</v>
      </c>
      <c r="U8" s="31">
        <v>0.0</v>
      </c>
      <c r="V8" s="31">
        <v>0.0</v>
      </c>
      <c r="W8" s="31">
        <v>0.0</v>
      </c>
      <c r="X8" s="31">
        <v>885.0</v>
      </c>
      <c r="Y8" s="31">
        <v>0.0</v>
      </c>
      <c r="Z8" s="31">
        <v>0.0</v>
      </c>
      <c r="AA8" s="31">
        <v>0.0</v>
      </c>
      <c r="AB8" s="31">
        <v>0.0</v>
      </c>
      <c r="AC8" s="31">
        <v>0.0</v>
      </c>
      <c r="AD8" s="31">
        <v>0.0</v>
      </c>
      <c r="AE8" s="31">
        <v>0.0</v>
      </c>
      <c r="AF8" s="31">
        <v>0.0</v>
      </c>
      <c r="AG8" s="31">
        <v>0.0</v>
      </c>
      <c r="AH8" s="31">
        <v>0.0</v>
      </c>
      <c r="AI8" s="31">
        <v>0.0</v>
      </c>
      <c r="AJ8" s="31">
        <v>0.0</v>
      </c>
      <c r="AK8" s="31">
        <v>0.0</v>
      </c>
      <c r="AL8" s="31">
        <v>0.0</v>
      </c>
      <c r="AM8" s="31">
        <v>0.0</v>
      </c>
      <c r="AN8" s="31">
        <v>0.0</v>
      </c>
      <c r="AO8" s="31">
        <v>0.0</v>
      </c>
      <c r="AP8" s="31">
        <v>0.0</v>
      </c>
      <c r="AQ8" s="31">
        <v>0.0</v>
      </c>
      <c r="AR8" s="31">
        <v>0.0</v>
      </c>
      <c r="AS8" s="31">
        <v>1415.0</v>
      </c>
      <c r="AT8" s="31">
        <v>3934.0</v>
      </c>
      <c r="AU8" s="31">
        <v>221408.0</v>
      </c>
      <c r="AV8" s="31">
        <f t="shared" si="2"/>
        <v>53576</v>
      </c>
      <c r="AW8" s="31">
        <v>72620.0</v>
      </c>
      <c r="AX8" s="31">
        <v>18915.0</v>
      </c>
      <c r="AY8" s="31">
        <v>12337.0</v>
      </c>
      <c r="AZ8" s="31">
        <v>0.0</v>
      </c>
      <c r="BA8" s="31">
        <v>20860.0</v>
      </c>
      <c r="BB8" s="31">
        <v>29343.0</v>
      </c>
      <c r="BC8" s="31">
        <v>1405.0</v>
      </c>
      <c r="BD8" s="31">
        <v>1033.0</v>
      </c>
      <c r="BE8" s="31">
        <v>556.0</v>
      </c>
      <c r="BF8" s="31">
        <v>2178.0</v>
      </c>
      <c r="BG8" s="31">
        <v>167.0</v>
      </c>
      <c r="BH8" s="31">
        <v>2291.0</v>
      </c>
      <c r="BI8" s="31">
        <v>0.0</v>
      </c>
      <c r="BJ8" s="31">
        <v>209.0</v>
      </c>
      <c r="BK8" s="31">
        <v>0.0</v>
      </c>
      <c r="BL8" s="31">
        <v>422.0</v>
      </c>
      <c r="BM8" s="31">
        <v>0.0</v>
      </c>
      <c r="BN8" s="31">
        <v>39.0</v>
      </c>
      <c r="BO8" s="31">
        <v>0.0</v>
      </c>
      <c r="BP8" s="31">
        <v>4019.0</v>
      </c>
      <c r="BQ8" s="31">
        <v>0.0</v>
      </c>
      <c r="BR8" s="31">
        <v>0.0</v>
      </c>
      <c r="BS8" s="31">
        <v>226.0</v>
      </c>
      <c r="BT8" s="31">
        <v>244.0</v>
      </c>
      <c r="BU8" s="31">
        <v>85.0</v>
      </c>
      <c r="BV8" s="31">
        <v>245.0</v>
      </c>
      <c r="BW8" s="31">
        <v>0.0</v>
      </c>
      <c r="BX8" s="31">
        <v>0.0</v>
      </c>
      <c r="BY8" s="31">
        <v>0.0</v>
      </c>
      <c r="BZ8" s="31">
        <v>0.0</v>
      </c>
      <c r="CA8" s="31">
        <v>138.0</v>
      </c>
      <c r="CB8" s="31">
        <v>234.0</v>
      </c>
      <c r="CC8" s="31">
        <v>266.0</v>
      </c>
      <c r="CE8" s="31">
        <v>53576.0</v>
      </c>
    </row>
    <row r="9">
      <c r="A9" s="31" t="s">
        <v>227</v>
      </c>
      <c r="B9" s="31">
        <v>5113.0</v>
      </c>
      <c r="C9" s="31" t="s">
        <v>230</v>
      </c>
      <c r="D9" s="31">
        <v>419680.0</v>
      </c>
      <c r="E9" s="31">
        <v>310235.0</v>
      </c>
      <c r="F9" s="31">
        <v>3480.0</v>
      </c>
      <c r="G9" s="31">
        <v>306755.0</v>
      </c>
      <c r="H9" s="31">
        <v>99222.0</v>
      </c>
      <c r="I9" s="31">
        <v>104579.0</v>
      </c>
      <c r="J9" s="31">
        <v>21238.0</v>
      </c>
      <c r="K9" s="31">
        <v>20495.0</v>
      </c>
      <c r="L9" s="31">
        <v>0.0</v>
      </c>
      <c r="M9" s="31">
        <v>23315.0</v>
      </c>
      <c r="N9" s="31">
        <v>35620.0</v>
      </c>
      <c r="O9" s="31">
        <v>0.0</v>
      </c>
      <c r="P9" s="31">
        <v>0.0</v>
      </c>
      <c r="Q9" s="31">
        <v>0.0</v>
      </c>
      <c r="R9" s="31">
        <v>0.0</v>
      </c>
      <c r="S9" s="31">
        <v>0.0</v>
      </c>
      <c r="T9" s="31">
        <v>0.0</v>
      </c>
      <c r="U9" s="31">
        <v>0.0</v>
      </c>
      <c r="V9" s="31">
        <v>0.0</v>
      </c>
      <c r="W9" s="31">
        <v>0.0</v>
      </c>
      <c r="X9" s="31">
        <v>561.0</v>
      </c>
      <c r="Y9" s="31">
        <v>0.0</v>
      </c>
      <c r="Z9" s="31">
        <v>0.0</v>
      </c>
      <c r="AA9" s="31">
        <v>0.0</v>
      </c>
      <c r="AB9" s="31">
        <v>0.0</v>
      </c>
      <c r="AC9" s="31">
        <v>0.0</v>
      </c>
      <c r="AD9" s="31">
        <v>420.0</v>
      </c>
      <c r="AE9" s="31">
        <v>0.0</v>
      </c>
      <c r="AF9" s="31">
        <v>0.0</v>
      </c>
      <c r="AG9" s="31">
        <v>0.0</v>
      </c>
      <c r="AH9" s="31">
        <v>0.0</v>
      </c>
      <c r="AI9" s="31">
        <v>0.0</v>
      </c>
      <c r="AJ9" s="31">
        <v>0.0</v>
      </c>
      <c r="AK9" s="31">
        <v>0.0</v>
      </c>
      <c r="AL9" s="31">
        <v>0.0</v>
      </c>
      <c r="AM9" s="31">
        <v>130.0</v>
      </c>
      <c r="AN9" s="31">
        <v>0.0</v>
      </c>
      <c r="AO9" s="31">
        <v>0.0</v>
      </c>
      <c r="AP9" s="31">
        <v>0.0</v>
      </c>
      <c r="AQ9" s="31">
        <v>0.0</v>
      </c>
      <c r="AR9" s="31">
        <v>0.0</v>
      </c>
      <c r="AS9" s="31">
        <v>1175.0</v>
      </c>
      <c r="AT9" s="31">
        <v>2532.0</v>
      </c>
      <c r="AU9" s="31">
        <v>307703.0</v>
      </c>
      <c r="AV9" s="31">
        <f t="shared" si="2"/>
        <v>84119</v>
      </c>
      <c r="AW9" s="31">
        <v>87154.0</v>
      </c>
      <c r="AX9" s="31">
        <v>25249.0</v>
      </c>
      <c r="AY9" s="31">
        <v>23468.0</v>
      </c>
      <c r="AZ9" s="31">
        <v>0.0</v>
      </c>
      <c r="BA9" s="31">
        <v>38675.0</v>
      </c>
      <c r="BB9" s="31">
        <v>35155.0</v>
      </c>
      <c r="BC9" s="31">
        <v>1298.0</v>
      </c>
      <c r="BD9" s="31">
        <v>788.0</v>
      </c>
      <c r="BE9" s="31">
        <v>640.0</v>
      </c>
      <c r="BF9" s="31">
        <v>2930.0</v>
      </c>
      <c r="BG9" s="31">
        <v>323.0</v>
      </c>
      <c r="BH9" s="31">
        <v>3443.0</v>
      </c>
      <c r="BI9" s="31">
        <v>0.0</v>
      </c>
      <c r="BJ9" s="31">
        <v>325.0</v>
      </c>
      <c r="BK9" s="31">
        <v>0.0</v>
      </c>
      <c r="BL9" s="31">
        <v>370.0</v>
      </c>
      <c r="BM9" s="31">
        <v>0.0</v>
      </c>
      <c r="BN9" s="31">
        <v>25.0</v>
      </c>
      <c r="BO9" s="31">
        <v>0.0</v>
      </c>
      <c r="BP9" s="31">
        <v>1494.0</v>
      </c>
      <c r="BQ9" s="31">
        <v>0.0</v>
      </c>
      <c r="BR9" s="31">
        <v>0.0</v>
      </c>
      <c r="BS9" s="31">
        <v>339.0</v>
      </c>
      <c r="BT9" s="31">
        <v>498.0</v>
      </c>
      <c r="BU9" s="31">
        <v>204.0</v>
      </c>
      <c r="BV9" s="31">
        <v>279.0</v>
      </c>
      <c r="BW9" s="31">
        <v>0.0</v>
      </c>
      <c r="BX9" s="31">
        <v>0.0</v>
      </c>
      <c r="BY9" s="31">
        <v>0.0</v>
      </c>
      <c r="BZ9" s="31">
        <v>0.0</v>
      </c>
      <c r="CA9" s="31">
        <v>200.0</v>
      </c>
      <c r="CB9" s="31">
        <v>324.0</v>
      </c>
      <c r="CC9" s="31">
        <v>403.0</v>
      </c>
      <c r="CE9" s="31">
        <v>84119.0</v>
      </c>
    </row>
    <row r="10">
      <c r="A10" s="31" t="s">
        <v>227</v>
      </c>
      <c r="B10" s="31">
        <v>5114.0</v>
      </c>
      <c r="C10" s="31" t="s">
        <v>231</v>
      </c>
      <c r="D10" s="31">
        <v>163278.0</v>
      </c>
      <c r="E10" s="31">
        <v>116789.0</v>
      </c>
      <c r="F10" s="31">
        <v>1579.0</v>
      </c>
      <c r="G10" s="31">
        <v>115210.0</v>
      </c>
      <c r="H10" s="31">
        <v>43505.0</v>
      </c>
      <c r="I10" s="31">
        <v>34008.0</v>
      </c>
      <c r="J10" s="31">
        <v>7170.0</v>
      </c>
      <c r="K10" s="31">
        <v>7742.0</v>
      </c>
      <c r="L10" s="31">
        <v>0.0</v>
      </c>
      <c r="M10" s="31">
        <v>11031.0</v>
      </c>
      <c r="N10" s="31">
        <v>8865.0</v>
      </c>
      <c r="O10" s="31">
        <v>473.0</v>
      </c>
      <c r="P10" s="31">
        <v>0.0</v>
      </c>
      <c r="Q10" s="31">
        <v>0.0</v>
      </c>
      <c r="R10" s="31">
        <v>0.0</v>
      </c>
      <c r="S10" s="31">
        <v>0.0</v>
      </c>
      <c r="T10" s="31">
        <v>2226.0</v>
      </c>
      <c r="U10" s="31">
        <v>0.0</v>
      </c>
      <c r="V10" s="31">
        <v>0.0</v>
      </c>
      <c r="W10" s="31">
        <v>0.0</v>
      </c>
      <c r="X10" s="31">
        <v>190.0</v>
      </c>
      <c r="Y10" s="31">
        <v>0.0</v>
      </c>
      <c r="Z10" s="31">
        <v>0.0</v>
      </c>
      <c r="AA10" s="31">
        <v>0.0</v>
      </c>
      <c r="AB10" s="31">
        <v>0.0</v>
      </c>
      <c r="AC10" s="31">
        <v>0.0</v>
      </c>
      <c r="AD10" s="31">
        <v>0.0</v>
      </c>
      <c r="AE10" s="31">
        <v>0.0</v>
      </c>
      <c r="AF10" s="31">
        <v>0.0</v>
      </c>
      <c r="AG10" s="31">
        <v>0.0</v>
      </c>
      <c r="AH10" s="31">
        <v>0.0</v>
      </c>
      <c r="AI10" s="31">
        <v>0.0</v>
      </c>
      <c r="AJ10" s="31">
        <v>0.0</v>
      </c>
      <c r="AK10" s="31">
        <v>0.0</v>
      </c>
      <c r="AL10" s="31">
        <v>0.0</v>
      </c>
      <c r="AM10" s="31">
        <v>0.0</v>
      </c>
      <c r="AN10" s="31">
        <v>0.0</v>
      </c>
      <c r="AO10" s="31">
        <v>0.0</v>
      </c>
      <c r="AP10" s="31">
        <v>0.0</v>
      </c>
      <c r="AQ10" s="31">
        <v>0.0</v>
      </c>
      <c r="AR10" s="31">
        <v>0.0</v>
      </c>
      <c r="AS10" s="31">
        <v>0.0</v>
      </c>
      <c r="AT10" s="31">
        <v>1080.0</v>
      </c>
      <c r="AU10" s="31">
        <v>115709.0</v>
      </c>
      <c r="AV10" s="31">
        <f t="shared" si="2"/>
        <v>36907</v>
      </c>
      <c r="AW10" s="31">
        <v>28787.0</v>
      </c>
      <c r="AX10" s="31">
        <v>9393.0</v>
      </c>
      <c r="AY10" s="31">
        <v>8968.0</v>
      </c>
      <c r="AZ10" s="31">
        <v>0.0</v>
      </c>
      <c r="BA10" s="31">
        <v>16920.0</v>
      </c>
      <c r="BB10" s="31">
        <v>9569.0</v>
      </c>
      <c r="BC10" s="31">
        <v>546.0</v>
      </c>
      <c r="BD10" s="31">
        <v>254.0</v>
      </c>
      <c r="BE10" s="31">
        <v>267.0</v>
      </c>
      <c r="BF10" s="31">
        <v>857.0</v>
      </c>
      <c r="BG10" s="31">
        <v>100.0</v>
      </c>
      <c r="BH10" s="31">
        <v>1319.0</v>
      </c>
      <c r="BI10" s="31">
        <v>0.0</v>
      </c>
      <c r="BJ10" s="31">
        <v>97.0</v>
      </c>
      <c r="BK10" s="31">
        <v>0.0</v>
      </c>
      <c r="BL10" s="31">
        <v>96.0</v>
      </c>
      <c r="BM10" s="31">
        <v>0.0</v>
      </c>
      <c r="BN10" s="31">
        <v>5.0</v>
      </c>
      <c r="BO10" s="31">
        <v>0.0</v>
      </c>
      <c r="BP10" s="31">
        <v>869.0</v>
      </c>
      <c r="BQ10" s="31">
        <v>0.0</v>
      </c>
      <c r="BR10" s="31">
        <v>0.0</v>
      </c>
      <c r="BS10" s="31">
        <v>183.0</v>
      </c>
      <c r="BT10" s="31">
        <v>131.0</v>
      </c>
      <c r="BU10" s="31">
        <v>34.0</v>
      </c>
      <c r="BV10" s="31">
        <v>147.0</v>
      </c>
      <c r="BW10" s="31">
        <v>0.0</v>
      </c>
      <c r="BX10" s="31">
        <v>0.0</v>
      </c>
      <c r="BY10" s="31">
        <v>0.0</v>
      </c>
      <c r="BZ10" s="31">
        <v>0.0</v>
      </c>
      <c r="CA10" s="31">
        <v>44.0</v>
      </c>
      <c r="CB10" s="31">
        <v>99.0</v>
      </c>
      <c r="CC10" s="31">
        <v>117.0</v>
      </c>
      <c r="CE10" s="31">
        <v>36907.0</v>
      </c>
    </row>
    <row r="11">
      <c r="A11" s="31" t="s">
        <v>227</v>
      </c>
      <c r="B11" s="31">
        <v>5116.0</v>
      </c>
      <c r="C11" s="31" t="s">
        <v>232</v>
      </c>
      <c r="D11" s="31">
        <v>190552.0</v>
      </c>
      <c r="E11" s="31">
        <v>132006.0</v>
      </c>
      <c r="F11" s="31">
        <v>1563.0</v>
      </c>
      <c r="G11" s="31">
        <v>130443.0</v>
      </c>
      <c r="H11" s="31">
        <v>57766.0</v>
      </c>
      <c r="I11" s="31">
        <v>31766.0</v>
      </c>
      <c r="J11" s="31">
        <v>8921.0</v>
      </c>
      <c r="K11" s="31">
        <v>7814.0</v>
      </c>
      <c r="L11" s="31">
        <v>0.0</v>
      </c>
      <c r="M11" s="31">
        <v>10225.0</v>
      </c>
      <c r="N11" s="31">
        <v>11910.0</v>
      </c>
      <c r="O11" s="31">
        <v>0.0</v>
      </c>
      <c r="P11" s="31">
        <v>0.0</v>
      </c>
      <c r="Q11" s="31">
        <v>0.0</v>
      </c>
      <c r="R11" s="31">
        <v>0.0</v>
      </c>
      <c r="S11" s="31">
        <v>0.0</v>
      </c>
      <c r="T11" s="31">
        <v>1956.0</v>
      </c>
      <c r="U11" s="31">
        <v>0.0</v>
      </c>
      <c r="V11" s="31">
        <v>0.0</v>
      </c>
      <c r="W11" s="31">
        <v>0.0</v>
      </c>
      <c r="X11" s="31">
        <v>0.0</v>
      </c>
      <c r="Y11" s="31">
        <v>0.0</v>
      </c>
      <c r="Z11" s="31">
        <v>0.0</v>
      </c>
      <c r="AA11" s="31">
        <v>0.0</v>
      </c>
      <c r="AB11" s="31">
        <v>0.0</v>
      </c>
      <c r="AC11" s="31">
        <v>0.0</v>
      </c>
      <c r="AD11" s="31">
        <v>0.0</v>
      </c>
      <c r="AE11" s="31">
        <v>0.0</v>
      </c>
      <c r="AF11" s="31">
        <v>0.0</v>
      </c>
      <c r="AG11" s="31">
        <v>0.0</v>
      </c>
      <c r="AH11" s="31">
        <v>0.0</v>
      </c>
      <c r="AI11" s="31">
        <v>0.0</v>
      </c>
      <c r="AJ11" s="31">
        <v>0.0</v>
      </c>
      <c r="AK11" s="31">
        <v>0.0</v>
      </c>
      <c r="AL11" s="31">
        <v>0.0</v>
      </c>
      <c r="AM11" s="31">
        <v>0.0</v>
      </c>
      <c r="AN11" s="31">
        <v>0.0</v>
      </c>
      <c r="AO11" s="31">
        <v>0.0</v>
      </c>
      <c r="AP11" s="31">
        <v>0.0</v>
      </c>
      <c r="AQ11" s="31">
        <v>0.0</v>
      </c>
      <c r="AR11" s="31">
        <v>0.0</v>
      </c>
      <c r="AS11" s="31">
        <v>85.0</v>
      </c>
      <c r="AT11" s="31">
        <v>1170.0</v>
      </c>
      <c r="AU11" s="31">
        <v>130836.0</v>
      </c>
      <c r="AV11" s="31">
        <f t="shared" si="2"/>
        <v>46786</v>
      </c>
      <c r="AW11" s="31">
        <v>30547.0</v>
      </c>
      <c r="AX11" s="31">
        <v>9627.0</v>
      </c>
      <c r="AY11" s="31">
        <v>8169.0</v>
      </c>
      <c r="AZ11" s="31">
        <v>0.0</v>
      </c>
      <c r="BA11" s="31">
        <v>17946.0</v>
      </c>
      <c r="BB11" s="31">
        <v>12373.0</v>
      </c>
      <c r="BC11" s="31">
        <v>582.0</v>
      </c>
      <c r="BD11" s="31">
        <v>350.0</v>
      </c>
      <c r="BE11" s="31">
        <v>279.0</v>
      </c>
      <c r="BF11" s="31">
        <v>1100.0</v>
      </c>
      <c r="BG11" s="31">
        <v>110.0</v>
      </c>
      <c r="BH11" s="31">
        <v>1280.0</v>
      </c>
      <c r="BI11" s="31">
        <v>0.0</v>
      </c>
      <c r="BJ11" s="31">
        <v>126.0</v>
      </c>
      <c r="BK11" s="31">
        <v>0.0</v>
      </c>
      <c r="BL11" s="31">
        <v>85.0</v>
      </c>
      <c r="BM11" s="31">
        <v>0.0</v>
      </c>
      <c r="BN11" s="31">
        <v>6.0</v>
      </c>
      <c r="BO11" s="31">
        <v>0.0</v>
      </c>
      <c r="BP11" s="31">
        <v>613.0</v>
      </c>
      <c r="BQ11" s="31">
        <v>0.0</v>
      </c>
      <c r="BR11" s="31">
        <v>0.0</v>
      </c>
      <c r="BS11" s="31">
        <v>130.0</v>
      </c>
      <c r="BT11" s="31">
        <v>142.0</v>
      </c>
      <c r="BU11" s="31">
        <v>22.0</v>
      </c>
      <c r="BV11" s="31">
        <v>111.0</v>
      </c>
      <c r="BW11" s="31">
        <v>0.0</v>
      </c>
      <c r="BX11" s="31">
        <v>0.0</v>
      </c>
      <c r="BY11" s="31">
        <v>0.0</v>
      </c>
      <c r="BZ11" s="31">
        <v>0.0</v>
      </c>
      <c r="CA11" s="31">
        <v>91.0</v>
      </c>
      <c r="CB11" s="31">
        <v>118.0</v>
      </c>
      <c r="CC11" s="31">
        <v>243.0</v>
      </c>
      <c r="CE11" s="31">
        <v>46786.0</v>
      </c>
    </row>
    <row r="12">
      <c r="A12" s="31" t="s">
        <v>227</v>
      </c>
      <c r="B12" s="31">
        <v>5117.0</v>
      </c>
      <c r="C12" s="31" t="s">
        <v>233</v>
      </c>
      <c r="D12" s="31">
        <v>124310.0</v>
      </c>
      <c r="E12" s="31">
        <v>96328.0</v>
      </c>
      <c r="F12" s="31">
        <v>1161.0</v>
      </c>
      <c r="G12" s="31">
        <v>95167.0</v>
      </c>
      <c r="H12" s="31">
        <v>30302.0</v>
      </c>
      <c r="I12" s="31">
        <v>32077.0</v>
      </c>
      <c r="J12" s="31">
        <v>6373.0</v>
      </c>
      <c r="K12" s="31">
        <v>6552.0</v>
      </c>
      <c r="L12" s="31">
        <v>0.0</v>
      </c>
      <c r="M12" s="31">
        <v>9260.0</v>
      </c>
      <c r="N12" s="31">
        <v>10060.0</v>
      </c>
      <c r="O12" s="31">
        <v>0.0</v>
      </c>
      <c r="P12" s="31">
        <v>0.0</v>
      </c>
      <c r="Q12" s="31">
        <v>0.0</v>
      </c>
      <c r="R12" s="31">
        <v>0.0</v>
      </c>
      <c r="S12" s="31">
        <v>0.0</v>
      </c>
      <c r="T12" s="31">
        <v>0.0</v>
      </c>
      <c r="U12" s="31">
        <v>0.0</v>
      </c>
      <c r="V12" s="31">
        <v>0.0</v>
      </c>
      <c r="W12" s="31">
        <v>0.0</v>
      </c>
      <c r="X12" s="31">
        <v>243.0</v>
      </c>
      <c r="Y12" s="31">
        <v>0.0</v>
      </c>
      <c r="Z12" s="31">
        <v>0.0</v>
      </c>
      <c r="AA12" s="31">
        <v>0.0</v>
      </c>
      <c r="AB12" s="31">
        <v>0.0</v>
      </c>
      <c r="AC12" s="31">
        <v>0.0</v>
      </c>
      <c r="AD12" s="31">
        <v>0.0</v>
      </c>
      <c r="AE12" s="31">
        <v>0.0</v>
      </c>
      <c r="AF12" s="31">
        <v>0.0</v>
      </c>
      <c r="AG12" s="31">
        <v>0.0</v>
      </c>
      <c r="AH12" s="31">
        <v>0.0</v>
      </c>
      <c r="AI12" s="31">
        <v>0.0</v>
      </c>
      <c r="AJ12" s="31">
        <v>0.0</v>
      </c>
      <c r="AK12" s="31">
        <v>0.0</v>
      </c>
      <c r="AL12" s="31">
        <v>0.0</v>
      </c>
      <c r="AM12" s="31">
        <v>300.0</v>
      </c>
      <c r="AN12" s="31">
        <v>0.0</v>
      </c>
      <c r="AO12" s="31">
        <v>0.0</v>
      </c>
      <c r="AP12" s="31">
        <v>0.0</v>
      </c>
      <c r="AQ12" s="31">
        <v>0.0</v>
      </c>
      <c r="AR12" s="31">
        <v>0.0</v>
      </c>
      <c r="AS12" s="31">
        <v>0.0</v>
      </c>
      <c r="AT12" s="31">
        <v>756.0</v>
      </c>
      <c r="AU12" s="31">
        <v>95572.0</v>
      </c>
      <c r="AV12" s="31">
        <f t="shared" si="2"/>
        <v>27160</v>
      </c>
      <c r="AW12" s="31">
        <v>27003.0</v>
      </c>
      <c r="AX12" s="31">
        <v>7395.0</v>
      </c>
      <c r="AY12" s="31">
        <v>7055.0</v>
      </c>
      <c r="AZ12" s="31">
        <v>0.0</v>
      </c>
      <c r="BA12" s="31">
        <v>13313.0</v>
      </c>
      <c r="BB12" s="31">
        <v>10119.0</v>
      </c>
      <c r="BC12" s="31">
        <v>384.0</v>
      </c>
      <c r="BD12" s="31">
        <v>158.0</v>
      </c>
      <c r="BE12" s="31">
        <v>165.0</v>
      </c>
      <c r="BF12" s="31">
        <v>811.0</v>
      </c>
      <c r="BG12" s="31">
        <v>74.0</v>
      </c>
      <c r="BH12" s="31">
        <v>806.0</v>
      </c>
      <c r="BI12" s="31">
        <v>0.0</v>
      </c>
      <c r="BJ12" s="31">
        <v>74.0</v>
      </c>
      <c r="BK12" s="31">
        <v>0.0</v>
      </c>
      <c r="BL12" s="31">
        <v>113.0</v>
      </c>
      <c r="BM12" s="31">
        <v>0.0</v>
      </c>
      <c r="BN12" s="31">
        <v>23.0</v>
      </c>
      <c r="BO12" s="31">
        <v>0.0</v>
      </c>
      <c r="BP12" s="31">
        <v>375.0</v>
      </c>
      <c r="BQ12" s="31">
        <v>0.0</v>
      </c>
      <c r="BR12" s="31">
        <v>0.0</v>
      </c>
      <c r="BS12" s="31">
        <v>83.0</v>
      </c>
      <c r="BT12" s="31">
        <v>102.0</v>
      </c>
      <c r="BU12" s="31">
        <v>35.0</v>
      </c>
      <c r="BV12" s="31">
        <v>81.0</v>
      </c>
      <c r="BW12" s="31">
        <v>0.0</v>
      </c>
      <c r="BX12" s="31">
        <v>0.0</v>
      </c>
      <c r="BY12" s="31">
        <v>0.0</v>
      </c>
      <c r="BZ12" s="31">
        <v>0.0</v>
      </c>
      <c r="CA12" s="31">
        <v>53.0</v>
      </c>
      <c r="CB12" s="31">
        <v>69.0</v>
      </c>
      <c r="CC12" s="31">
        <v>121.0</v>
      </c>
      <c r="CE12" s="31">
        <v>27160.0</v>
      </c>
    </row>
    <row r="13">
      <c r="A13" s="31" t="s">
        <v>227</v>
      </c>
      <c r="B13" s="31">
        <v>5119.0</v>
      </c>
      <c r="C13" s="31" t="s">
        <v>234</v>
      </c>
      <c r="D13" s="31">
        <v>152264.0</v>
      </c>
      <c r="E13" s="31">
        <v>109648.0</v>
      </c>
      <c r="F13" s="31">
        <v>1626.0</v>
      </c>
      <c r="G13" s="31">
        <v>108022.0</v>
      </c>
      <c r="H13" s="31">
        <v>30956.0</v>
      </c>
      <c r="I13" s="31">
        <v>42098.0</v>
      </c>
      <c r="J13" s="31">
        <v>8352.0</v>
      </c>
      <c r="K13" s="31">
        <v>5362.0</v>
      </c>
      <c r="L13" s="31">
        <v>0.0</v>
      </c>
      <c r="M13" s="31">
        <v>6657.0</v>
      </c>
      <c r="N13" s="31">
        <v>13945.0</v>
      </c>
      <c r="O13" s="31">
        <v>0.0</v>
      </c>
      <c r="P13" s="31">
        <v>0.0</v>
      </c>
      <c r="Q13" s="31">
        <v>0.0</v>
      </c>
      <c r="R13" s="31">
        <v>0.0</v>
      </c>
      <c r="S13" s="31">
        <v>0.0</v>
      </c>
      <c r="T13" s="31">
        <v>0.0</v>
      </c>
      <c r="U13" s="31">
        <v>0.0</v>
      </c>
      <c r="V13" s="31">
        <v>0.0</v>
      </c>
      <c r="W13" s="31">
        <v>0.0</v>
      </c>
      <c r="X13" s="31">
        <v>201.0</v>
      </c>
      <c r="Y13" s="31">
        <v>0.0</v>
      </c>
      <c r="Z13" s="31">
        <v>0.0</v>
      </c>
      <c r="AA13" s="31">
        <v>0.0</v>
      </c>
      <c r="AB13" s="31">
        <v>0.0</v>
      </c>
      <c r="AC13" s="31">
        <v>0.0</v>
      </c>
      <c r="AD13" s="31">
        <v>0.0</v>
      </c>
      <c r="AE13" s="31">
        <v>0.0</v>
      </c>
      <c r="AF13" s="31">
        <v>0.0</v>
      </c>
      <c r="AG13" s="31">
        <v>0.0</v>
      </c>
      <c r="AH13" s="31">
        <v>0.0</v>
      </c>
      <c r="AI13" s="31">
        <v>0.0</v>
      </c>
      <c r="AJ13" s="31">
        <v>0.0</v>
      </c>
      <c r="AK13" s="31">
        <v>0.0</v>
      </c>
      <c r="AL13" s="31">
        <v>0.0</v>
      </c>
      <c r="AM13" s="31">
        <v>451.0</v>
      </c>
      <c r="AN13" s="31">
        <v>0.0</v>
      </c>
      <c r="AO13" s="31">
        <v>0.0</v>
      </c>
      <c r="AP13" s="31">
        <v>0.0</v>
      </c>
      <c r="AQ13" s="31">
        <v>0.0</v>
      </c>
      <c r="AR13" s="31">
        <v>0.0</v>
      </c>
      <c r="AS13" s="31">
        <v>0.0</v>
      </c>
      <c r="AT13" s="31">
        <v>1117.0</v>
      </c>
      <c r="AU13" s="31">
        <v>108531.0</v>
      </c>
      <c r="AV13" s="31">
        <f t="shared" si="2"/>
        <v>28171</v>
      </c>
      <c r="AW13" s="31">
        <v>36209.0</v>
      </c>
      <c r="AX13" s="31">
        <v>8978.0</v>
      </c>
      <c r="AY13" s="31">
        <v>5678.0</v>
      </c>
      <c r="AZ13" s="31">
        <v>0.0</v>
      </c>
      <c r="BA13" s="31">
        <v>10346.0</v>
      </c>
      <c r="BB13" s="31">
        <v>14226.0</v>
      </c>
      <c r="BC13" s="31">
        <v>602.0</v>
      </c>
      <c r="BD13" s="31">
        <v>403.0</v>
      </c>
      <c r="BE13" s="31">
        <v>257.0</v>
      </c>
      <c r="BF13" s="31">
        <v>1088.0</v>
      </c>
      <c r="BG13" s="31">
        <v>114.0</v>
      </c>
      <c r="BH13" s="31">
        <v>1000.0</v>
      </c>
      <c r="BI13" s="31">
        <v>0.0</v>
      </c>
      <c r="BJ13" s="31">
        <v>128.0</v>
      </c>
      <c r="BK13" s="31">
        <v>0.0</v>
      </c>
      <c r="BL13" s="31">
        <v>112.0</v>
      </c>
      <c r="BM13" s="31">
        <v>0.0</v>
      </c>
      <c r="BN13" s="31">
        <v>15.0</v>
      </c>
      <c r="BO13" s="31">
        <v>0.0</v>
      </c>
      <c r="BP13" s="31">
        <v>604.0</v>
      </c>
      <c r="BQ13" s="31">
        <v>0.0</v>
      </c>
      <c r="BR13" s="31">
        <v>0.0</v>
      </c>
      <c r="BS13" s="31">
        <v>99.0</v>
      </c>
      <c r="BT13" s="31">
        <v>105.0</v>
      </c>
      <c r="BU13" s="31">
        <v>22.0</v>
      </c>
      <c r="BV13" s="31">
        <v>86.0</v>
      </c>
      <c r="BW13" s="31">
        <v>0.0</v>
      </c>
      <c r="BX13" s="31">
        <v>0.0</v>
      </c>
      <c r="BY13" s="31">
        <v>0.0</v>
      </c>
      <c r="BZ13" s="31">
        <v>0.0</v>
      </c>
      <c r="CA13" s="31">
        <v>72.0</v>
      </c>
      <c r="CB13" s="31">
        <v>104.0</v>
      </c>
      <c r="CC13" s="31">
        <v>112.0</v>
      </c>
      <c r="CE13" s="31">
        <v>28171.0</v>
      </c>
    </row>
    <row r="14">
      <c r="A14" s="31" t="s">
        <v>227</v>
      </c>
      <c r="B14" s="31">
        <v>5120.0</v>
      </c>
      <c r="C14" s="31" t="s">
        <v>235</v>
      </c>
      <c r="D14" s="31">
        <v>77247.0</v>
      </c>
      <c r="E14" s="31">
        <v>55557.0</v>
      </c>
      <c r="F14" s="31">
        <v>859.0</v>
      </c>
      <c r="G14" s="31">
        <v>54698.0</v>
      </c>
      <c r="H14" s="31">
        <v>21466.0</v>
      </c>
      <c r="I14" s="31">
        <v>16631.0</v>
      </c>
      <c r="J14" s="31">
        <v>3220.0</v>
      </c>
      <c r="K14" s="31">
        <v>2929.0</v>
      </c>
      <c r="L14" s="31">
        <v>0.0</v>
      </c>
      <c r="M14" s="31">
        <v>3938.0</v>
      </c>
      <c r="N14" s="31">
        <v>5470.0</v>
      </c>
      <c r="O14" s="31">
        <v>0.0</v>
      </c>
      <c r="P14" s="31">
        <v>0.0</v>
      </c>
      <c r="Q14" s="31">
        <v>0.0</v>
      </c>
      <c r="R14" s="31">
        <v>0.0</v>
      </c>
      <c r="S14" s="31">
        <v>0.0</v>
      </c>
      <c r="T14" s="31">
        <v>961.0</v>
      </c>
      <c r="U14" s="31">
        <v>0.0</v>
      </c>
      <c r="V14" s="31">
        <v>0.0</v>
      </c>
      <c r="W14" s="31">
        <v>0.0</v>
      </c>
      <c r="X14" s="31">
        <v>83.0</v>
      </c>
      <c r="Y14" s="31">
        <v>0.0</v>
      </c>
      <c r="Z14" s="31">
        <v>0.0</v>
      </c>
      <c r="AA14" s="31">
        <v>0.0</v>
      </c>
      <c r="AB14" s="31">
        <v>0.0</v>
      </c>
      <c r="AC14" s="31">
        <v>0.0</v>
      </c>
      <c r="AD14" s="31">
        <v>0.0</v>
      </c>
      <c r="AE14" s="31">
        <v>0.0</v>
      </c>
      <c r="AF14" s="31">
        <v>0.0</v>
      </c>
      <c r="AG14" s="31">
        <v>0.0</v>
      </c>
      <c r="AH14" s="31">
        <v>0.0</v>
      </c>
      <c r="AI14" s="31">
        <v>0.0</v>
      </c>
      <c r="AJ14" s="31">
        <v>0.0</v>
      </c>
      <c r="AK14" s="31">
        <v>0.0</v>
      </c>
      <c r="AL14" s="31">
        <v>0.0</v>
      </c>
      <c r="AM14" s="31">
        <v>0.0</v>
      </c>
      <c r="AN14" s="31">
        <v>0.0</v>
      </c>
      <c r="AO14" s="31">
        <v>0.0</v>
      </c>
      <c r="AP14" s="31">
        <v>0.0</v>
      </c>
      <c r="AQ14" s="31">
        <v>0.0</v>
      </c>
      <c r="AR14" s="31">
        <v>0.0</v>
      </c>
      <c r="AS14" s="31">
        <v>0.0</v>
      </c>
      <c r="AT14" s="31">
        <v>580.0</v>
      </c>
      <c r="AU14" s="31">
        <v>54977.0</v>
      </c>
      <c r="AV14" s="31">
        <f t="shared" si="2"/>
        <v>17467</v>
      </c>
      <c r="AW14" s="31">
        <v>14226.0</v>
      </c>
      <c r="AX14" s="31">
        <v>3991.0</v>
      </c>
      <c r="AY14" s="31">
        <v>3479.0</v>
      </c>
      <c r="AZ14" s="31">
        <v>0.0</v>
      </c>
      <c r="BA14" s="31">
        <v>7350.0</v>
      </c>
      <c r="BB14" s="31">
        <v>5847.0</v>
      </c>
      <c r="BC14" s="31">
        <v>265.0</v>
      </c>
      <c r="BD14" s="31">
        <v>130.0</v>
      </c>
      <c r="BE14" s="31">
        <v>122.0</v>
      </c>
      <c r="BF14" s="31">
        <v>452.0</v>
      </c>
      <c r="BG14" s="31">
        <v>55.0</v>
      </c>
      <c r="BH14" s="31">
        <v>495.0</v>
      </c>
      <c r="BI14" s="31">
        <v>0.0</v>
      </c>
      <c r="BJ14" s="31">
        <v>44.0</v>
      </c>
      <c r="BK14" s="31">
        <v>0.0</v>
      </c>
      <c r="BL14" s="31">
        <v>21.0</v>
      </c>
      <c r="BM14" s="31">
        <v>0.0</v>
      </c>
      <c r="BN14" s="31">
        <v>5.0</v>
      </c>
      <c r="BO14" s="31">
        <v>0.0</v>
      </c>
      <c r="BP14" s="31">
        <v>688.0</v>
      </c>
      <c r="BQ14" s="31">
        <v>0.0</v>
      </c>
      <c r="BR14" s="31">
        <v>0.0</v>
      </c>
      <c r="BS14" s="31">
        <v>50.0</v>
      </c>
      <c r="BT14" s="31">
        <v>41.0</v>
      </c>
      <c r="BU14" s="31">
        <v>8.0</v>
      </c>
      <c r="BV14" s="31">
        <v>89.0</v>
      </c>
      <c r="BW14" s="31">
        <v>0.0</v>
      </c>
      <c r="BX14" s="31">
        <v>0.0</v>
      </c>
      <c r="BY14" s="31">
        <v>0.0</v>
      </c>
      <c r="BZ14" s="31">
        <v>0.0</v>
      </c>
      <c r="CA14" s="31">
        <v>38.0</v>
      </c>
      <c r="CB14" s="31">
        <v>65.0</v>
      </c>
      <c r="CC14" s="31">
        <v>49.0</v>
      </c>
      <c r="CE14" s="31">
        <v>17467.0</v>
      </c>
    </row>
    <row r="15">
      <c r="A15" s="31" t="s">
        <v>227</v>
      </c>
      <c r="B15" s="31">
        <v>5122.0</v>
      </c>
      <c r="C15" s="31" t="s">
        <v>236</v>
      </c>
      <c r="D15" s="31">
        <v>112624.0</v>
      </c>
      <c r="E15" s="31">
        <v>81991.0</v>
      </c>
      <c r="F15" s="31">
        <v>1124.0</v>
      </c>
      <c r="G15" s="31">
        <v>80867.0</v>
      </c>
      <c r="H15" s="31">
        <v>30460.0</v>
      </c>
      <c r="I15" s="31">
        <v>25415.0</v>
      </c>
      <c r="J15" s="31">
        <v>5307.0</v>
      </c>
      <c r="K15" s="31">
        <v>4645.0</v>
      </c>
      <c r="L15" s="31">
        <v>0.0</v>
      </c>
      <c r="M15" s="31">
        <v>6328.0</v>
      </c>
      <c r="N15" s="31">
        <v>7442.0</v>
      </c>
      <c r="O15" s="31">
        <v>0.0</v>
      </c>
      <c r="P15" s="31">
        <v>0.0</v>
      </c>
      <c r="Q15" s="31">
        <v>0.0</v>
      </c>
      <c r="R15" s="31">
        <v>0.0</v>
      </c>
      <c r="S15" s="31">
        <v>0.0</v>
      </c>
      <c r="T15" s="31">
        <v>1105.0</v>
      </c>
      <c r="U15" s="31">
        <v>0.0</v>
      </c>
      <c r="V15" s="31">
        <v>0.0</v>
      </c>
      <c r="W15" s="31">
        <v>0.0</v>
      </c>
      <c r="X15" s="31">
        <v>165.0</v>
      </c>
      <c r="Y15" s="31">
        <v>0.0</v>
      </c>
      <c r="Z15" s="31">
        <v>0.0</v>
      </c>
      <c r="AA15" s="31">
        <v>0.0</v>
      </c>
      <c r="AB15" s="31">
        <v>0.0</v>
      </c>
      <c r="AC15" s="31">
        <v>0.0</v>
      </c>
      <c r="AD15" s="31">
        <v>0.0</v>
      </c>
      <c r="AE15" s="31">
        <v>0.0</v>
      </c>
      <c r="AF15" s="31">
        <v>0.0</v>
      </c>
      <c r="AG15" s="31">
        <v>0.0</v>
      </c>
      <c r="AH15" s="31">
        <v>0.0</v>
      </c>
      <c r="AI15" s="31">
        <v>0.0</v>
      </c>
      <c r="AJ15" s="31">
        <v>0.0</v>
      </c>
      <c r="AK15" s="31">
        <v>0.0</v>
      </c>
      <c r="AL15" s="31">
        <v>0.0</v>
      </c>
      <c r="AM15" s="31">
        <v>0.0</v>
      </c>
      <c r="AN15" s="31">
        <v>0.0</v>
      </c>
      <c r="AO15" s="31">
        <v>0.0</v>
      </c>
      <c r="AP15" s="31">
        <v>0.0</v>
      </c>
      <c r="AQ15" s="31">
        <v>0.0</v>
      </c>
      <c r="AR15" s="31">
        <v>0.0</v>
      </c>
      <c r="AS15" s="31">
        <v>0.0</v>
      </c>
      <c r="AT15" s="31">
        <v>769.0</v>
      </c>
      <c r="AU15" s="31">
        <v>81222.0</v>
      </c>
      <c r="AV15" s="31">
        <f t="shared" si="2"/>
        <v>25465</v>
      </c>
      <c r="AW15" s="31">
        <v>20151.0</v>
      </c>
      <c r="AX15" s="31">
        <v>6609.0</v>
      </c>
      <c r="AY15" s="31">
        <v>6076.0</v>
      </c>
      <c r="AZ15" s="31">
        <v>0.0</v>
      </c>
      <c r="BA15" s="31">
        <v>11710.0</v>
      </c>
      <c r="BB15" s="31">
        <v>7874.0</v>
      </c>
      <c r="BC15" s="31">
        <v>409.0</v>
      </c>
      <c r="BD15" s="31">
        <v>157.0</v>
      </c>
      <c r="BE15" s="31">
        <v>155.0</v>
      </c>
      <c r="BF15" s="31">
        <v>660.0</v>
      </c>
      <c r="BG15" s="31">
        <v>86.0</v>
      </c>
      <c r="BH15" s="31">
        <v>657.0</v>
      </c>
      <c r="BI15" s="31">
        <v>0.0</v>
      </c>
      <c r="BJ15" s="31">
        <v>77.0</v>
      </c>
      <c r="BK15" s="31">
        <v>0.0</v>
      </c>
      <c r="BL15" s="31">
        <v>69.0</v>
      </c>
      <c r="BM15" s="31">
        <v>0.0</v>
      </c>
      <c r="BN15" s="31">
        <v>11.0</v>
      </c>
      <c r="BO15" s="31">
        <v>0.0</v>
      </c>
      <c r="BP15" s="31">
        <v>498.0</v>
      </c>
      <c r="BQ15" s="31">
        <v>0.0</v>
      </c>
      <c r="BR15" s="31">
        <v>0.0</v>
      </c>
      <c r="BS15" s="31">
        <v>91.0</v>
      </c>
      <c r="BT15" s="31">
        <v>102.0</v>
      </c>
      <c r="BU15" s="31">
        <v>9.0</v>
      </c>
      <c r="BV15" s="31">
        <v>119.0</v>
      </c>
      <c r="BW15" s="31">
        <v>0.0</v>
      </c>
      <c r="BX15" s="31">
        <v>0.0</v>
      </c>
      <c r="BY15" s="31">
        <v>0.0</v>
      </c>
      <c r="BZ15" s="31">
        <v>0.0</v>
      </c>
      <c r="CA15" s="31">
        <v>53.0</v>
      </c>
      <c r="CB15" s="31">
        <v>83.0</v>
      </c>
      <c r="CC15" s="31">
        <v>101.0</v>
      </c>
      <c r="CE15" s="31">
        <v>25465.0</v>
      </c>
    </row>
    <row r="16">
      <c r="A16" s="31" t="s">
        <v>227</v>
      </c>
      <c r="B16" s="31">
        <v>5124.0</v>
      </c>
      <c r="C16" s="31" t="s">
        <v>237</v>
      </c>
      <c r="D16" s="31">
        <v>241103.0</v>
      </c>
      <c r="E16" s="31">
        <v>176421.0</v>
      </c>
      <c r="F16" s="31">
        <v>2218.0</v>
      </c>
      <c r="G16" s="31">
        <v>174203.0</v>
      </c>
      <c r="H16" s="31">
        <v>53759.0</v>
      </c>
      <c r="I16" s="31">
        <v>54474.0</v>
      </c>
      <c r="J16" s="31">
        <v>14698.0</v>
      </c>
      <c r="K16" s="31">
        <v>12816.0</v>
      </c>
      <c r="L16" s="31">
        <v>0.0</v>
      </c>
      <c r="M16" s="31">
        <v>15192.0</v>
      </c>
      <c r="N16" s="31">
        <v>18730.0</v>
      </c>
      <c r="O16" s="31">
        <v>1407.0</v>
      </c>
      <c r="P16" s="31">
        <v>0.0</v>
      </c>
      <c r="Q16" s="31">
        <v>0.0</v>
      </c>
      <c r="R16" s="31">
        <v>0.0</v>
      </c>
      <c r="S16" s="31">
        <v>0.0</v>
      </c>
      <c r="T16" s="31">
        <v>2873.0</v>
      </c>
      <c r="U16" s="31">
        <v>0.0</v>
      </c>
      <c r="V16" s="31">
        <v>0.0</v>
      </c>
      <c r="W16" s="31">
        <v>0.0</v>
      </c>
      <c r="X16" s="31">
        <v>254.0</v>
      </c>
      <c r="Y16" s="31">
        <v>0.0</v>
      </c>
      <c r="Z16" s="31">
        <v>0.0</v>
      </c>
      <c r="AA16" s="31">
        <v>0.0</v>
      </c>
      <c r="AB16" s="31">
        <v>0.0</v>
      </c>
      <c r="AC16" s="31">
        <v>0.0</v>
      </c>
      <c r="AD16" s="31">
        <v>0.0</v>
      </c>
      <c r="AE16" s="31">
        <v>0.0</v>
      </c>
      <c r="AF16" s="31">
        <v>0.0</v>
      </c>
      <c r="AG16" s="31">
        <v>0.0</v>
      </c>
      <c r="AH16" s="31">
        <v>0.0</v>
      </c>
      <c r="AI16" s="31">
        <v>0.0</v>
      </c>
      <c r="AJ16" s="31">
        <v>0.0</v>
      </c>
      <c r="AK16" s="31">
        <v>0.0</v>
      </c>
      <c r="AL16" s="31">
        <v>0.0</v>
      </c>
      <c r="AM16" s="31">
        <v>0.0</v>
      </c>
      <c r="AN16" s="31">
        <v>0.0</v>
      </c>
      <c r="AO16" s="31">
        <v>0.0</v>
      </c>
      <c r="AP16" s="31">
        <v>0.0</v>
      </c>
      <c r="AQ16" s="31">
        <v>0.0</v>
      </c>
      <c r="AR16" s="31">
        <v>0.0</v>
      </c>
      <c r="AS16" s="31">
        <v>0.0</v>
      </c>
      <c r="AT16" s="31">
        <v>1584.0</v>
      </c>
      <c r="AU16" s="31">
        <v>174837.0</v>
      </c>
      <c r="AV16" s="31">
        <f t="shared" si="2"/>
        <v>47727</v>
      </c>
      <c r="AW16" s="31">
        <v>45062.0</v>
      </c>
      <c r="AX16" s="31">
        <v>18189.0</v>
      </c>
      <c r="AY16" s="31">
        <v>14925.0</v>
      </c>
      <c r="AZ16" s="31">
        <v>0.0</v>
      </c>
      <c r="BA16" s="31">
        <v>22324.0</v>
      </c>
      <c r="BB16" s="31">
        <v>18931.0</v>
      </c>
      <c r="BC16" s="31">
        <v>939.0</v>
      </c>
      <c r="BD16" s="31">
        <v>423.0</v>
      </c>
      <c r="BE16" s="31">
        <v>374.0</v>
      </c>
      <c r="BF16" s="31">
        <v>1484.0</v>
      </c>
      <c r="BG16" s="31">
        <v>206.0</v>
      </c>
      <c r="BH16" s="31">
        <v>1683.0</v>
      </c>
      <c r="BI16" s="31">
        <v>0.0</v>
      </c>
      <c r="BJ16" s="31">
        <v>154.0</v>
      </c>
      <c r="BK16" s="31">
        <v>0.0</v>
      </c>
      <c r="BL16" s="31">
        <v>210.0</v>
      </c>
      <c r="BM16" s="31">
        <v>0.0</v>
      </c>
      <c r="BN16" s="31">
        <v>14.0</v>
      </c>
      <c r="BO16" s="31">
        <v>0.0</v>
      </c>
      <c r="BP16" s="31">
        <v>844.0</v>
      </c>
      <c r="BQ16" s="31">
        <v>0.0</v>
      </c>
      <c r="BR16" s="31">
        <v>0.0</v>
      </c>
      <c r="BS16" s="31">
        <v>227.0</v>
      </c>
      <c r="BT16" s="31">
        <v>270.0</v>
      </c>
      <c r="BU16" s="31">
        <v>50.0</v>
      </c>
      <c r="BV16" s="31">
        <v>293.0</v>
      </c>
      <c r="BW16" s="31">
        <v>0.0</v>
      </c>
      <c r="BX16" s="31">
        <v>0.0</v>
      </c>
      <c r="BY16" s="31">
        <v>0.0</v>
      </c>
      <c r="BZ16" s="31">
        <v>0.0</v>
      </c>
      <c r="CA16" s="31">
        <v>162.0</v>
      </c>
      <c r="CB16" s="31">
        <v>160.0</v>
      </c>
      <c r="CC16" s="31">
        <v>186.0</v>
      </c>
      <c r="CE16" s="31">
        <v>47727.0</v>
      </c>
    </row>
    <row r="17">
      <c r="A17" s="31" t="s">
        <v>227</v>
      </c>
      <c r="B17" s="31">
        <v>5154.0</v>
      </c>
      <c r="C17" s="31" t="s">
        <v>238</v>
      </c>
      <c r="D17" s="31">
        <v>226096.0</v>
      </c>
      <c r="E17" s="31">
        <v>169057.0</v>
      </c>
      <c r="F17" s="31">
        <v>1674.0</v>
      </c>
      <c r="G17" s="31">
        <v>167383.0</v>
      </c>
      <c r="H17" s="31">
        <v>75375.0</v>
      </c>
      <c r="I17" s="31">
        <v>51197.0</v>
      </c>
      <c r="J17" s="31">
        <v>7096.0</v>
      </c>
      <c r="K17" s="31">
        <v>8230.0</v>
      </c>
      <c r="L17" s="31">
        <v>0.0</v>
      </c>
      <c r="M17" s="31">
        <v>12692.0</v>
      </c>
      <c r="N17" s="31">
        <v>11019.0</v>
      </c>
      <c r="O17" s="31">
        <v>0.0</v>
      </c>
      <c r="P17" s="31">
        <v>0.0</v>
      </c>
      <c r="Q17" s="31">
        <v>1606.0</v>
      </c>
      <c r="R17" s="31">
        <v>0.0</v>
      </c>
      <c r="S17" s="31">
        <v>0.0</v>
      </c>
      <c r="T17" s="31">
        <v>0.0</v>
      </c>
      <c r="U17" s="31">
        <v>0.0</v>
      </c>
      <c r="V17" s="31">
        <v>0.0</v>
      </c>
      <c r="W17" s="31">
        <v>0.0</v>
      </c>
      <c r="X17" s="31">
        <v>0.0</v>
      </c>
      <c r="Y17" s="31">
        <v>0.0</v>
      </c>
      <c r="Z17" s="31">
        <v>0.0</v>
      </c>
      <c r="AA17" s="31">
        <v>0.0</v>
      </c>
      <c r="AB17" s="31">
        <v>0.0</v>
      </c>
      <c r="AC17" s="31">
        <v>0.0</v>
      </c>
      <c r="AD17" s="31">
        <v>0.0</v>
      </c>
      <c r="AE17" s="31">
        <v>0.0</v>
      </c>
      <c r="AF17" s="31">
        <v>0.0</v>
      </c>
      <c r="AG17" s="31">
        <v>0.0</v>
      </c>
      <c r="AH17" s="31">
        <v>0.0</v>
      </c>
      <c r="AI17" s="31">
        <v>0.0</v>
      </c>
      <c r="AJ17" s="31">
        <v>0.0</v>
      </c>
      <c r="AK17" s="31">
        <v>0.0</v>
      </c>
      <c r="AL17" s="31">
        <v>0.0</v>
      </c>
      <c r="AM17" s="31">
        <v>0.0</v>
      </c>
      <c r="AN17" s="31">
        <v>0.0</v>
      </c>
      <c r="AO17" s="31">
        <v>0.0</v>
      </c>
      <c r="AP17" s="31">
        <v>0.0</v>
      </c>
      <c r="AQ17" s="31">
        <v>0.0</v>
      </c>
      <c r="AR17" s="31">
        <v>0.0</v>
      </c>
      <c r="AS17" s="31">
        <v>168.0</v>
      </c>
      <c r="AT17" s="31">
        <v>1399.0</v>
      </c>
      <c r="AU17" s="31">
        <v>167658.0</v>
      </c>
      <c r="AV17" s="31">
        <f t="shared" si="2"/>
        <v>69700</v>
      </c>
      <c r="AW17" s="31">
        <v>39316.0</v>
      </c>
      <c r="AX17" s="31">
        <v>9366.0</v>
      </c>
      <c r="AY17" s="31">
        <v>10098.0</v>
      </c>
      <c r="AZ17" s="31">
        <v>0.0</v>
      </c>
      <c r="BA17" s="31">
        <v>22687.0</v>
      </c>
      <c r="BB17" s="31">
        <v>11621.0</v>
      </c>
      <c r="BC17" s="31">
        <v>560.0</v>
      </c>
      <c r="BD17" s="31">
        <v>330.0</v>
      </c>
      <c r="BE17" s="31">
        <v>614.0</v>
      </c>
      <c r="BF17" s="31">
        <v>1170.0</v>
      </c>
      <c r="BG17" s="31">
        <v>157.0</v>
      </c>
      <c r="BH17" s="31">
        <v>969.0</v>
      </c>
      <c r="BI17" s="31">
        <v>0.0</v>
      </c>
      <c r="BJ17" s="31">
        <v>125.0</v>
      </c>
      <c r="BK17" s="31">
        <v>0.0</v>
      </c>
      <c r="BL17" s="31">
        <v>63.0</v>
      </c>
      <c r="BM17" s="31">
        <v>0.0</v>
      </c>
      <c r="BN17" s="31">
        <v>5.0</v>
      </c>
      <c r="BO17" s="31">
        <v>0.0</v>
      </c>
      <c r="BP17" s="31">
        <v>56.0</v>
      </c>
      <c r="BQ17" s="31">
        <v>0.0</v>
      </c>
      <c r="BR17" s="31">
        <v>0.0</v>
      </c>
      <c r="BS17" s="31">
        <v>135.0</v>
      </c>
      <c r="BT17" s="31">
        <v>165.0</v>
      </c>
      <c r="BU17" s="31">
        <v>15.0</v>
      </c>
      <c r="BV17" s="31">
        <v>120.0</v>
      </c>
      <c r="BW17" s="31">
        <v>0.0</v>
      </c>
      <c r="BX17" s="31">
        <v>0.0</v>
      </c>
      <c r="BY17" s="31">
        <v>0.0</v>
      </c>
      <c r="BZ17" s="31">
        <v>0.0</v>
      </c>
      <c r="CA17" s="31">
        <v>73.0</v>
      </c>
      <c r="CB17" s="31">
        <v>142.0</v>
      </c>
      <c r="CC17" s="31">
        <v>171.0</v>
      </c>
      <c r="CE17" s="31">
        <v>69700.0</v>
      </c>
    </row>
    <row r="18">
      <c r="A18" s="31" t="s">
        <v>227</v>
      </c>
      <c r="B18" s="31">
        <v>5158.0</v>
      </c>
      <c r="C18" s="31" t="s">
        <v>239</v>
      </c>
      <c r="D18" s="31">
        <v>368473.0</v>
      </c>
      <c r="E18" s="31">
        <v>285811.0</v>
      </c>
      <c r="F18" s="31">
        <v>3275.0</v>
      </c>
      <c r="G18" s="31">
        <v>282536.0</v>
      </c>
      <c r="H18" s="31">
        <v>119451.0</v>
      </c>
      <c r="I18" s="31">
        <v>78287.0</v>
      </c>
      <c r="J18" s="31">
        <v>15472.0</v>
      </c>
      <c r="K18" s="31">
        <v>18581.0</v>
      </c>
      <c r="L18" s="31">
        <v>0.0</v>
      </c>
      <c r="M18" s="31">
        <v>23997.0</v>
      </c>
      <c r="N18" s="31">
        <v>25249.0</v>
      </c>
      <c r="O18" s="31">
        <v>1451.0</v>
      </c>
      <c r="P18" s="31">
        <v>0.0</v>
      </c>
      <c r="Q18" s="31">
        <v>0.0</v>
      </c>
      <c r="R18" s="31">
        <v>0.0</v>
      </c>
      <c r="S18" s="31">
        <v>0.0</v>
      </c>
      <c r="T18" s="31">
        <v>0.0</v>
      </c>
      <c r="U18" s="31">
        <v>0.0</v>
      </c>
      <c r="V18" s="31">
        <v>0.0</v>
      </c>
      <c r="W18" s="31">
        <v>0.0</v>
      </c>
      <c r="X18" s="31">
        <v>0.0</v>
      </c>
      <c r="Y18" s="31">
        <v>0.0</v>
      </c>
      <c r="Z18" s="31">
        <v>0.0</v>
      </c>
      <c r="AA18" s="31">
        <v>0.0</v>
      </c>
      <c r="AB18" s="31">
        <v>0.0</v>
      </c>
      <c r="AC18" s="31">
        <v>0.0</v>
      </c>
      <c r="AD18" s="31">
        <v>0.0</v>
      </c>
      <c r="AE18" s="31">
        <v>0.0</v>
      </c>
      <c r="AF18" s="31">
        <v>0.0</v>
      </c>
      <c r="AG18" s="31">
        <v>0.0</v>
      </c>
      <c r="AH18" s="31">
        <v>0.0</v>
      </c>
      <c r="AI18" s="31">
        <v>0.0</v>
      </c>
      <c r="AJ18" s="31">
        <v>0.0</v>
      </c>
      <c r="AK18" s="31">
        <v>0.0</v>
      </c>
      <c r="AL18" s="31">
        <v>0.0</v>
      </c>
      <c r="AM18" s="31">
        <v>0.0</v>
      </c>
      <c r="AN18" s="31">
        <v>0.0</v>
      </c>
      <c r="AO18" s="31">
        <v>0.0</v>
      </c>
      <c r="AP18" s="31">
        <v>0.0</v>
      </c>
      <c r="AQ18" s="31">
        <v>0.0</v>
      </c>
      <c r="AR18" s="31">
        <v>0.0</v>
      </c>
      <c r="AS18" s="31">
        <v>48.0</v>
      </c>
      <c r="AT18" s="31">
        <v>2206.0</v>
      </c>
      <c r="AU18" s="31">
        <v>283605.0</v>
      </c>
      <c r="AV18" s="31">
        <f t="shared" si="2"/>
        <v>94727</v>
      </c>
      <c r="AW18" s="31">
        <v>67088.0</v>
      </c>
      <c r="AX18" s="31">
        <v>18674.0</v>
      </c>
      <c r="AY18" s="31">
        <v>20395.0</v>
      </c>
      <c r="AZ18" s="31">
        <v>0.0</v>
      </c>
      <c r="BA18" s="31">
        <v>45448.0</v>
      </c>
      <c r="BB18" s="31">
        <v>26979.0</v>
      </c>
      <c r="BC18" s="31">
        <v>1337.0</v>
      </c>
      <c r="BD18" s="31">
        <v>518.0</v>
      </c>
      <c r="BE18" s="31">
        <v>638.0</v>
      </c>
      <c r="BF18" s="31">
        <v>2480.0</v>
      </c>
      <c r="BG18" s="31">
        <v>298.0</v>
      </c>
      <c r="BH18" s="31">
        <v>1893.0</v>
      </c>
      <c r="BI18" s="31">
        <v>0.0</v>
      </c>
      <c r="BJ18" s="31">
        <v>270.0</v>
      </c>
      <c r="BK18" s="31">
        <v>0.0</v>
      </c>
      <c r="BL18" s="31">
        <v>132.0</v>
      </c>
      <c r="BM18" s="31">
        <v>0.0</v>
      </c>
      <c r="BN18" s="31">
        <v>30.0</v>
      </c>
      <c r="BO18" s="31">
        <v>0.0</v>
      </c>
      <c r="BP18" s="31">
        <v>1064.0</v>
      </c>
      <c r="BQ18" s="31">
        <v>0.0</v>
      </c>
      <c r="BR18" s="31">
        <v>0.0</v>
      </c>
      <c r="BS18" s="31">
        <v>245.0</v>
      </c>
      <c r="BT18" s="31">
        <v>299.0</v>
      </c>
      <c r="BU18" s="31">
        <v>37.0</v>
      </c>
      <c r="BV18" s="31">
        <v>307.0</v>
      </c>
      <c r="BW18" s="31">
        <v>0.0</v>
      </c>
      <c r="BX18" s="31">
        <v>0.0</v>
      </c>
      <c r="BY18" s="31">
        <v>0.0</v>
      </c>
      <c r="BZ18" s="31">
        <v>0.0</v>
      </c>
      <c r="CA18" s="31">
        <v>163.0</v>
      </c>
      <c r="CB18" s="31">
        <v>276.0</v>
      </c>
      <c r="CC18" s="31">
        <v>307.0</v>
      </c>
      <c r="CE18" s="31">
        <v>94727.0</v>
      </c>
    </row>
    <row r="19">
      <c r="A19" s="31" t="s">
        <v>227</v>
      </c>
      <c r="B19" s="31">
        <v>5162.0</v>
      </c>
      <c r="C19" s="31" t="s">
        <v>240</v>
      </c>
      <c r="D19" s="31">
        <v>334133.0</v>
      </c>
      <c r="E19" s="31">
        <v>257790.0</v>
      </c>
      <c r="F19" s="31">
        <v>2592.0</v>
      </c>
      <c r="G19" s="31">
        <v>255198.0</v>
      </c>
      <c r="H19" s="31">
        <v>115620.0</v>
      </c>
      <c r="I19" s="31">
        <v>65819.0</v>
      </c>
      <c r="J19" s="31">
        <v>12493.0</v>
      </c>
      <c r="K19" s="31">
        <v>14921.0</v>
      </c>
      <c r="L19" s="31">
        <v>0.0</v>
      </c>
      <c r="M19" s="31">
        <v>23561.0</v>
      </c>
      <c r="N19" s="31">
        <v>20128.0</v>
      </c>
      <c r="O19" s="31">
        <v>0.0</v>
      </c>
      <c r="P19" s="31">
        <v>0.0</v>
      </c>
      <c r="Q19" s="31">
        <v>1508.0</v>
      </c>
      <c r="R19" s="31">
        <v>0.0</v>
      </c>
      <c r="S19" s="31">
        <v>0.0</v>
      </c>
      <c r="T19" s="31">
        <v>1078.0</v>
      </c>
      <c r="U19" s="31">
        <v>0.0</v>
      </c>
      <c r="V19" s="31">
        <v>0.0</v>
      </c>
      <c r="W19" s="31">
        <v>0.0</v>
      </c>
      <c r="X19" s="31">
        <v>70.0</v>
      </c>
      <c r="Y19" s="31">
        <v>0.0</v>
      </c>
      <c r="Z19" s="31">
        <v>0.0</v>
      </c>
      <c r="AA19" s="31">
        <v>0.0</v>
      </c>
      <c r="AB19" s="31">
        <v>0.0</v>
      </c>
      <c r="AC19" s="31">
        <v>0.0</v>
      </c>
      <c r="AD19" s="31">
        <v>0.0</v>
      </c>
      <c r="AE19" s="31">
        <v>0.0</v>
      </c>
      <c r="AF19" s="31">
        <v>0.0</v>
      </c>
      <c r="AG19" s="31">
        <v>0.0</v>
      </c>
      <c r="AH19" s="31">
        <v>0.0</v>
      </c>
      <c r="AI19" s="31">
        <v>0.0</v>
      </c>
      <c r="AJ19" s="31">
        <v>0.0</v>
      </c>
      <c r="AK19" s="31">
        <v>0.0</v>
      </c>
      <c r="AL19" s="31">
        <v>0.0</v>
      </c>
      <c r="AM19" s="31">
        <v>0.0</v>
      </c>
      <c r="AN19" s="31">
        <v>0.0</v>
      </c>
      <c r="AO19" s="31">
        <v>0.0</v>
      </c>
      <c r="AP19" s="31">
        <v>0.0</v>
      </c>
      <c r="AQ19" s="31">
        <v>0.0</v>
      </c>
      <c r="AR19" s="31">
        <v>0.0</v>
      </c>
      <c r="AS19" s="31">
        <v>0.0</v>
      </c>
      <c r="AT19" s="31">
        <v>1919.0</v>
      </c>
      <c r="AU19" s="31">
        <v>255871.0</v>
      </c>
      <c r="AV19" s="31">
        <f t="shared" si="2"/>
        <v>94615</v>
      </c>
      <c r="AW19" s="31">
        <v>56021.0</v>
      </c>
      <c r="AX19" s="31">
        <v>14876.0</v>
      </c>
      <c r="AY19" s="31">
        <v>16283.0</v>
      </c>
      <c r="AZ19" s="31">
        <v>0.0</v>
      </c>
      <c r="BA19" s="31">
        <v>43062.0</v>
      </c>
      <c r="BB19" s="31">
        <v>21918.0</v>
      </c>
      <c r="BC19" s="31">
        <v>1063.0</v>
      </c>
      <c r="BD19" s="31">
        <v>490.0</v>
      </c>
      <c r="BE19" s="31">
        <v>775.0</v>
      </c>
      <c r="BF19" s="31">
        <v>1886.0</v>
      </c>
      <c r="BG19" s="31">
        <v>278.0</v>
      </c>
      <c r="BH19" s="31">
        <v>1853.0</v>
      </c>
      <c r="BI19" s="31">
        <v>0.0</v>
      </c>
      <c r="BJ19" s="31">
        <v>203.0</v>
      </c>
      <c r="BK19" s="31">
        <v>0.0</v>
      </c>
      <c r="BL19" s="31">
        <v>109.0</v>
      </c>
      <c r="BM19" s="31">
        <v>0.0</v>
      </c>
      <c r="BN19" s="31">
        <v>18.0</v>
      </c>
      <c r="BO19" s="31">
        <v>0.0</v>
      </c>
      <c r="BP19" s="31">
        <v>973.0</v>
      </c>
      <c r="BQ19" s="31">
        <v>0.0</v>
      </c>
      <c r="BR19" s="31">
        <v>0.0</v>
      </c>
      <c r="BS19" s="31">
        <v>225.0</v>
      </c>
      <c r="BT19" s="31">
        <v>327.0</v>
      </c>
      <c r="BU19" s="31">
        <v>36.0</v>
      </c>
      <c r="BV19" s="31">
        <v>217.0</v>
      </c>
      <c r="BW19" s="31">
        <v>0.0</v>
      </c>
      <c r="BX19" s="31">
        <v>0.0</v>
      </c>
      <c r="BY19" s="31">
        <v>0.0</v>
      </c>
      <c r="BZ19" s="31">
        <v>0.0</v>
      </c>
      <c r="CA19" s="31">
        <v>141.0</v>
      </c>
      <c r="CB19" s="31">
        <v>201.0</v>
      </c>
      <c r="CC19" s="31">
        <v>301.0</v>
      </c>
      <c r="CE19" s="31">
        <v>94615.0</v>
      </c>
    </row>
    <row r="20">
      <c r="A20" s="31" t="s">
        <v>227</v>
      </c>
      <c r="B20" s="31">
        <v>5166.0</v>
      </c>
      <c r="C20" s="31" t="s">
        <v>241</v>
      </c>
      <c r="D20" s="31">
        <v>227423.0</v>
      </c>
      <c r="E20" s="31">
        <v>173280.0</v>
      </c>
      <c r="F20" s="31">
        <v>1690.0</v>
      </c>
      <c r="G20" s="31">
        <v>171590.0</v>
      </c>
      <c r="H20" s="31">
        <v>82165.0</v>
      </c>
      <c r="I20" s="31">
        <v>42932.0</v>
      </c>
      <c r="J20" s="31">
        <v>8747.0</v>
      </c>
      <c r="K20" s="31">
        <v>11478.0</v>
      </c>
      <c r="L20" s="31">
        <v>0.0</v>
      </c>
      <c r="M20" s="31">
        <v>14233.0</v>
      </c>
      <c r="N20" s="31">
        <v>12035.0</v>
      </c>
      <c r="O20" s="31">
        <v>0.0</v>
      </c>
      <c r="P20" s="31">
        <v>0.0</v>
      </c>
      <c r="Q20" s="31">
        <v>0.0</v>
      </c>
      <c r="R20" s="31">
        <v>0.0</v>
      </c>
      <c r="S20" s="31">
        <v>0.0</v>
      </c>
      <c r="T20" s="31">
        <v>0.0</v>
      </c>
      <c r="U20" s="31">
        <v>0.0</v>
      </c>
      <c r="V20" s="31">
        <v>0.0</v>
      </c>
      <c r="W20" s="31">
        <v>0.0</v>
      </c>
      <c r="X20" s="31">
        <v>0.0</v>
      </c>
      <c r="Y20" s="31">
        <v>0.0</v>
      </c>
      <c r="Z20" s="31">
        <v>0.0</v>
      </c>
      <c r="AA20" s="31">
        <v>0.0</v>
      </c>
      <c r="AB20" s="31">
        <v>0.0</v>
      </c>
      <c r="AC20" s="31">
        <v>0.0</v>
      </c>
      <c r="AD20" s="31">
        <v>0.0</v>
      </c>
      <c r="AE20" s="31">
        <v>0.0</v>
      </c>
      <c r="AF20" s="31">
        <v>0.0</v>
      </c>
      <c r="AG20" s="31">
        <v>0.0</v>
      </c>
      <c r="AH20" s="31">
        <v>0.0</v>
      </c>
      <c r="AI20" s="31">
        <v>0.0</v>
      </c>
      <c r="AJ20" s="31">
        <v>0.0</v>
      </c>
      <c r="AK20" s="31">
        <v>0.0</v>
      </c>
      <c r="AL20" s="31">
        <v>0.0</v>
      </c>
      <c r="AM20" s="31">
        <v>0.0</v>
      </c>
      <c r="AN20" s="31">
        <v>0.0</v>
      </c>
      <c r="AO20" s="31">
        <v>0.0</v>
      </c>
      <c r="AP20" s="31">
        <v>0.0</v>
      </c>
      <c r="AQ20" s="31">
        <v>0.0</v>
      </c>
      <c r="AR20" s="31">
        <v>0.0</v>
      </c>
      <c r="AS20" s="31">
        <v>0.0</v>
      </c>
      <c r="AT20" s="31">
        <v>1262.0</v>
      </c>
      <c r="AU20" s="31">
        <v>172018.0</v>
      </c>
      <c r="AV20" s="31">
        <f t="shared" si="2"/>
        <v>65475</v>
      </c>
      <c r="AW20" s="31">
        <v>38368.0</v>
      </c>
      <c r="AX20" s="31">
        <v>10342.0</v>
      </c>
      <c r="AY20" s="31">
        <v>11591.0</v>
      </c>
      <c r="AZ20" s="31">
        <v>0.0</v>
      </c>
      <c r="BA20" s="31">
        <v>27576.0</v>
      </c>
      <c r="BB20" s="31">
        <v>12841.0</v>
      </c>
      <c r="BC20" s="31">
        <v>712.0</v>
      </c>
      <c r="BD20" s="31">
        <v>366.0</v>
      </c>
      <c r="BE20" s="31">
        <v>433.0</v>
      </c>
      <c r="BF20" s="31">
        <v>1446.0</v>
      </c>
      <c r="BG20" s="31">
        <v>149.0</v>
      </c>
      <c r="BH20" s="31">
        <v>1207.0</v>
      </c>
      <c r="BI20" s="31">
        <v>0.0</v>
      </c>
      <c r="BJ20" s="31">
        <v>138.0</v>
      </c>
      <c r="BK20" s="31">
        <v>0.0</v>
      </c>
      <c r="BL20" s="31">
        <v>52.0</v>
      </c>
      <c r="BM20" s="31">
        <v>0.0</v>
      </c>
      <c r="BN20" s="31">
        <v>9.0</v>
      </c>
      <c r="BO20" s="31">
        <v>0.0</v>
      </c>
      <c r="BP20" s="31">
        <v>363.0</v>
      </c>
      <c r="BQ20" s="31">
        <v>0.0</v>
      </c>
      <c r="BR20" s="31">
        <v>0.0</v>
      </c>
      <c r="BS20" s="31">
        <v>151.0</v>
      </c>
      <c r="BT20" s="31">
        <v>185.0</v>
      </c>
      <c r="BU20" s="31">
        <v>29.0</v>
      </c>
      <c r="BV20" s="31">
        <v>162.0</v>
      </c>
      <c r="BW20" s="31">
        <v>0.0</v>
      </c>
      <c r="BX20" s="31">
        <v>0.0</v>
      </c>
      <c r="BY20" s="31">
        <v>0.0</v>
      </c>
      <c r="BZ20" s="31">
        <v>0.0</v>
      </c>
      <c r="CA20" s="31">
        <v>96.0</v>
      </c>
      <c r="CB20" s="31">
        <v>163.0</v>
      </c>
      <c r="CC20" s="31">
        <v>164.0</v>
      </c>
      <c r="CE20" s="31">
        <v>65475.0</v>
      </c>
    </row>
    <row r="21" ht="15.75" customHeight="1">
      <c r="A21" s="31" t="s">
        <v>227</v>
      </c>
      <c r="B21" s="31">
        <v>5170.0</v>
      </c>
      <c r="C21" s="31" t="s">
        <v>242</v>
      </c>
      <c r="D21" s="31">
        <v>357666.0</v>
      </c>
      <c r="E21" s="31">
        <v>275618.0</v>
      </c>
      <c r="F21" s="31">
        <v>3184.0</v>
      </c>
      <c r="G21" s="31">
        <v>272434.0</v>
      </c>
      <c r="H21" s="31">
        <v>98548.0</v>
      </c>
      <c r="I21" s="31">
        <v>93822.0</v>
      </c>
      <c r="J21" s="31">
        <v>16545.0</v>
      </c>
      <c r="K21" s="31">
        <v>15421.0</v>
      </c>
      <c r="L21" s="31">
        <v>0.0</v>
      </c>
      <c r="M21" s="31">
        <v>20665.0</v>
      </c>
      <c r="N21" s="31">
        <v>25039.0</v>
      </c>
      <c r="O21" s="31">
        <v>960.0</v>
      </c>
      <c r="P21" s="31">
        <v>0.0</v>
      </c>
      <c r="Q21" s="31">
        <v>0.0</v>
      </c>
      <c r="R21" s="31">
        <v>0.0</v>
      </c>
      <c r="S21" s="31">
        <v>0.0</v>
      </c>
      <c r="T21" s="31">
        <v>850.0</v>
      </c>
      <c r="U21" s="31">
        <v>0.0</v>
      </c>
      <c r="V21" s="31">
        <v>0.0</v>
      </c>
      <c r="W21" s="31">
        <v>0.0</v>
      </c>
      <c r="X21" s="31">
        <v>481.0</v>
      </c>
      <c r="Y21" s="31">
        <v>0.0</v>
      </c>
      <c r="Z21" s="31">
        <v>0.0</v>
      </c>
      <c r="AA21" s="31">
        <v>0.0</v>
      </c>
      <c r="AB21" s="31">
        <v>0.0</v>
      </c>
      <c r="AC21" s="31">
        <v>0.0</v>
      </c>
      <c r="AD21" s="31">
        <v>0.0</v>
      </c>
      <c r="AE21" s="31">
        <v>0.0</v>
      </c>
      <c r="AF21" s="31">
        <v>0.0</v>
      </c>
      <c r="AG21" s="31">
        <v>0.0</v>
      </c>
      <c r="AH21" s="31">
        <v>0.0</v>
      </c>
      <c r="AI21" s="31">
        <v>0.0</v>
      </c>
      <c r="AJ21" s="31">
        <v>0.0</v>
      </c>
      <c r="AK21" s="31">
        <v>0.0</v>
      </c>
      <c r="AL21" s="31">
        <v>0.0</v>
      </c>
      <c r="AM21" s="31">
        <v>103.0</v>
      </c>
      <c r="AN21" s="31">
        <v>0.0</v>
      </c>
      <c r="AO21" s="31">
        <v>0.0</v>
      </c>
      <c r="AP21" s="31">
        <v>0.0</v>
      </c>
      <c r="AQ21" s="31">
        <v>0.0</v>
      </c>
      <c r="AR21" s="31">
        <v>0.0</v>
      </c>
      <c r="AS21" s="31">
        <v>0.0</v>
      </c>
      <c r="AT21" s="31">
        <v>2275.0</v>
      </c>
      <c r="AU21" s="31">
        <v>273343.0</v>
      </c>
      <c r="AV21" s="31">
        <f t="shared" si="2"/>
        <v>85860</v>
      </c>
      <c r="AW21" s="31">
        <v>81978.0</v>
      </c>
      <c r="AX21" s="31">
        <v>19553.0</v>
      </c>
      <c r="AY21" s="31">
        <v>16803.0</v>
      </c>
      <c r="AZ21" s="31">
        <v>0.0</v>
      </c>
      <c r="BA21" s="31">
        <v>32747.0</v>
      </c>
      <c r="BB21" s="31">
        <v>26349.0</v>
      </c>
      <c r="BC21" s="31">
        <v>1268.0</v>
      </c>
      <c r="BD21" s="31">
        <v>618.0</v>
      </c>
      <c r="BE21" s="31">
        <v>686.0</v>
      </c>
      <c r="BF21" s="31">
        <v>2114.0</v>
      </c>
      <c r="BG21" s="31">
        <v>212.0</v>
      </c>
      <c r="BH21" s="31">
        <v>2039.0</v>
      </c>
      <c r="BI21" s="31">
        <v>0.0</v>
      </c>
      <c r="BJ21" s="31">
        <v>256.0</v>
      </c>
      <c r="BK21" s="31">
        <v>0.0</v>
      </c>
      <c r="BL21" s="31">
        <v>234.0</v>
      </c>
      <c r="BM21" s="31">
        <v>0.0</v>
      </c>
      <c r="BN21" s="31">
        <v>25.0</v>
      </c>
      <c r="BO21" s="31">
        <v>0.0</v>
      </c>
      <c r="BP21" s="31">
        <v>1182.0</v>
      </c>
      <c r="BQ21" s="31">
        <v>0.0</v>
      </c>
      <c r="BR21" s="31">
        <v>0.0</v>
      </c>
      <c r="BS21" s="31">
        <v>223.0</v>
      </c>
      <c r="BT21" s="31">
        <v>253.0</v>
      </c>
      <c r="BU21" s="31">
        <v>31.0</v>
      </c>
      <c r="BV21" s="31">
        <v>270.0</v>
      </c>
      <c r="BW21" s="31">
        <v>0.0</v>
      </c>
      <c r="BX21" s="31">
        <v>0.0</v>
      </c>
      <c r="BY21" s="31">
        <v>0.0</v>
      </c>
      <c r="BZ21" s="31">
        <v>0.0</v>
      </c>
      <c r="CA21" s="31">
        <v>111.0</v>
      </c>
      <c r="CB21" s="31">
        <v>277.0</v>
      </c>
      <c r="CC21" s="31">
        <v>254.0</v>
      </c>
      <c r="CE21" s="31">
        <v>85860.0</v>
      </c>
    </row>
    <row r="22" ht="15.75" customHeight="1">
      <c r="A22" s="31" t="s">
        <v>227</v>
      </c>
      <c r="B22" s="31">
        <v>5314.0</v>
      </c>
      <c r="C22" s="31" t="s">
        <v>243</v>
      </c>
      <c r="D22" s="31">
        <v>227583.0</v>
      </c>
      <c r="E22" s="31">
        <v>180439.0</v>
      </c>
      <c r="F22" s="31">
        <v>1498.0</v>
      </c>
      <c r="G22" s="31">
        <v>178941.0</v>
      </c>
      <c r="H22" s="31">
        <v>57330.0</v>
      </c>
      <c r="I22" s="31">
        <v>62377.0</v>
      </c>
      <c r="J22" s="31">
        <v>10193.0</v>
      </c>
      <c r="K22" s="31">
        <v>15056.0</v>
      </c>
      <c r="L22" s="31">
        <v>0.0</v>
      </c>
      <c r="M22" s="31">
        <v>18724.0</v>
      </c>
      <c r="N22" s="31">
        <v>10882.0</v>
      </c>
      <c r="O22" s="31">
        <v>857.0</v>
      </c>
      <c r="P22" s="31">
        <v>0.0</v>
      </c>
      <c r="Q22" s="31">
        <v>806.0</v>
      </c>
      <c r="R22" s="31">
        <v>0.0</v>
      </c>
      <c r="S22" s="31">
        <v>0.0</v>
      </c>
      <c r="T22" s="31">
        <v>2617.0</v>
      </c>
      <c r="U22" s="31">
        <v>0.0</v>
      </c>
      <c r="V22" s="31">
        <v>0.0</v>
      </c>
      <c r="W22" s="31">
        <v>0.0</v>
      </c>
      <c r="X22" s="31">
        <v>0.0</v>
      </c>
      <c r="Y22" s="31">
        <v>0.0</v>
      </c>
      <c r="Z22" s="31">
        <v>0.0</v>
      </c>
      <c r="AA22" s="31">
        <v>0.0</v>
      </c>
      <c r="AB22" s="31">
        <v>0.0</v>
      </c>
      <c r="AC22" s="31">
        <v>0.0</v>
      </c>
      <c r="AD22" s="31">
        <v>0.0</v>
      </c>
      <c r="AE22" s="31">
        <v>0.0</v>
      </c>
      <c r="AF22" s="31">
        <v>0.0</v>
      </c>
      <c r="AG22" s="31">
        <v>0.0</v>
      </c>
      <c r="AH22" s="31">
        <v>0.0</v>
      </c>
      <c r="AI22" s="31">
        <v>0.0</v>
      </c>
      <c r="AJ22" s="31">
        <v>0.0</v>
      </c>
      <c r="AK22" s="31">
        <v>0.0</v>
      </c>
      <c r="AL22" s="31">
        <v>0.0</v>
      </c>
      <c r="AM22" s="31">
        <v>0.0</v>
      </c>
      <c r="AN22" s="31">
        <v>0.0</v>
      </c>
      <c r="AO22" s="31">
        <v>0.0</v>
      </c>
      <c r="AP22" s="31">
        <v>0.0</v>
      </c>
      <c r="AQ22" s="31">
        <v>0.0</v>
      </c>
      <c r="AR22" s="31">
        <v>0.0</v>
      </c>
      <c r="AS22" s="31">
        <v>99.0</v>
      </c>
      <c r="AT22" s="31">
        <v>1231.0</v>
      </c>
      <c r="AU22" s="31">
        <v>179208.0</v>
      </c>
      <c r="AV22" s="31">
        <f t="shared" si="2"/>
        <v>53334</v>
      </c>
      <c r="AW22" s="31">
        <v>36119.0</v>
      </c>
      <c r="AX22" s="31">
        <v>17133.0</v>
      </c>
      <c r="AY22" s="31">
        <v>25197.0</v>
      </c>
      <c r="AZ22" s="31">
        <v>0.0</v>
      </c>
      <c r="BA22" s="31">
        <v>28113.0</v>
      </c>
      <c r="BB22" s="31">
        <v>13136.0</v>
      </c>
      <c r="BC22" s="31">
        <v>663.0</v>
      </c>
      <c r="BD22" s="31">
        <v>147.0</v>
      </c>
      <c r="BE22" s="31">
        <v>412.0</v>
      </c>
      <c r="BF22" s="31">
        <v>684.0</v>
      </c>
      <c r="BG22" s="31">
        <v>253.0</v>
      </c>
      <c r="BH22" s="31">
        <v>1950.0</v>
      </c>
      <c r="BI22" s="31">
        <v>0.0</v>
      </c>
      <c r="BJ22" s="31">
        <v>107.0</v>
      </c>
      <c r="BK22" s="31">
        <v>0.0</v>
      </c>
      <c r="BL22" s="31">
        <v>81.0</v>
      </c>
      <c r="BM22" s="31">
        <v>0.0</v>
      </c>
      <c r="BN22" s="31">
        <v>22.0</v>
      </c>
      <c r="BO22" s="31">
        <v>0.0</v>
      </c>
      <c r="BP22" s="31">
        <v>325.0</v>
      </c>
      <c r="BQ22" s="31">
        <v>0.0</v>
      </c>
      <c r="BR22" s="31">
        <v>0.0</v>
      </c>
      <c r="BS22" s="31">
        <v>312.0</v>
      </c>
      <c r="BT22" s="31">
        <v>431.0</v>
      </c>
      <c r="BU22" s="31">
        <v>30.0</v>
      </c>
      <c r="BV22" s="31">
        <v>206.0</v>
      </c>
      <c r="BW22" s="31">
        <v>0.0</v>
      </c>
      <c r="BX22" s="31">
        <v>0.0</v>
      </c>
      <c r="BY22" s="31">
        <v>0.0</v>
      </c>
      <c r="BZ22" s="31">
        <v>0.0</v>
      </c>
      <c r="CA22" s="31">
        <v>211.0</v>
      </c>
      <c r="CB22" s="31">
        <v>69.0</v>
      </c>
      <c r="CC22" s="31">
        <v>273.0</v>
      </c>
      <c r="CE22" s="31">
        <v>53334.0</v>
      </c>
    </row>
    <row r="23" ht="15.75" customHeight="1">
      <c r="A23" s="31" t="s">
        <v>227</v>
      </c>
      <c r="B23" s="31">
        <v>5315.0</v>
      </c>
      <c r="C23" s="31" t="s">
        <v>244</v>
      </c>
      <c r="D23" s="31">
        <v>732825.0</v>
      </c>
      <c r="E23" s="31">
        <v>555837.0</v>
      </c>
      <c r="F23" s="31">
        <v>4989.0</v>
      </c>
      <c r="G23" s="31">
        <v>550848.0</v>
      </c>
      <c r="H23" s="31">
        <v>171284.0</v>
      </c>
      <c r="I23" s="31">
        <v>169537.0</v>
      </c>
      <c r="J23" s="31">
        <v>47432.0</v>
      </c>
      <c r="K23" s="31">
        <v>66903.0</v>
      </c>
      <c r="L23" s="31">
        <v>0.0</v>
      </c>
      <c r="M23" s="31">
        <v>43646.0</v>
      </c>
      <c r="N23" s="31">
        <v>37843.0</v>
      </c>
      <c r="O23" s="31">
        <v>0.0</v>
      </c>
      <c r="P23" s="31">
        <v>0.0</v>
      </c>
      <c r="Q23" s="31">
        <v>0.0</v>
      </c>
      <c r="R23" s="31">
        <v>0.0</v>
      </c>
      <c r="S23" s="31">
        <v>0.0</v>
      </c>
      <c r="T23" s="31">
        <v>12994.0</v>
      </c>
      <c r="U23" s="31">
        <v>0.0</v>
      </c>
      <c r="V23" s="31">
        <v>0.0</v>
      </c>
      <c r="W23" s="31">
        <v>0.0</v>
      </c>
      <c r="X23" s="31">
        <v>1078.0</v>
      </c>
      <c r="Y23" s="31">
        <v>0.0</v>
      </c>
      <c r="Z23" s="31">
        <v>0.0</v>
      </c>
      <c r="AA23" s="31">
        <v>0.0</v>
      </c>
      <c r="AB23" s="31">
        <v>0.0</v>
      </c>
      <c r="AC23" s="31">
        <v>0.0</v>
      </c>
      <c r="AD23" s="31">
        <v>0.0</v>
      </c>
      <c r="AE23" s="31">
        <v>0.0</v>
      </c>
      <c r="AF23" s="31">
        <v>0.0</v>
      </c>
      <c r="AG23" s="31">
        <v>0.0</v>
      </c>
      <c r="AH23" s="31">
        <v>0.0</v>
      </c>
      <c r="AI23" s="31">
        <v>0.0</v>
      </c>
      <c r="AJ23" s="31">
        <v>0.0</v>
      </c>
      <c r="AK23" s="31">
        <v>0.0</v>
      </c>
      <c r="AL23" s="31">
        <v>0.0</v>
      </c>
      <c r="AM23" s="31">
        <v>0.0</v>
      </c>
      <c r="AN23" s="31">
        <v>0.0</v>
      </c>
      <c r="AO23" s="31">
        <v>0.0</v>
      </c>
      <c r="AP23" s="31">
        <v>0.0</v>
      </c>
      <c r="AQ23" s="31">
        <v>0.0</v>
      </c>
      <c r="AR23" s="31">
        <v>0.0</v>
      </c>
      <c r="AS23" s="31">
        <v>131.0</v>
      </c>
      <c r="AT23" s="31">
        <v>3649.0</v>
      </c>
      <c r="AU23" s="31">
        <v>552188.0</v>
      </c>
      <c r="AV23" s="31">
        <f t="shared" si="2"/>
        <v>145657</v>
      </c>
      <c r="AW23" s="31">
        <v>126988.0</v>
      </c>
      <c r="AX23" s="31">
        <v>63324.0</v>
      </c>
      <c r="AY23" s="31">
        <v>74849.0</v>
      </c>
      <c r="AZ23" s="31">
        <v>0.0</v>
      </c>
      <c r="BA23" s="31">
        <v>76122.0</v>
      </c>
      <c r="BB23" s="31">
        <v>40019.0</v>
      </c>
      <c r="BC23" s="31">
        <v>2405.0</v>
      </c>
      <c r="BD23" s="31">
        <v>653.0</v>
      </c>
      <c r="BE23" s="31">
        <v>1198.0</v>
      </c>
      <c r="BF23" s="31">
        <v>3775.0</v>
      </c>
      <c r="BG23" s="31">
        <v>655.0</v>
      </c>
      <c r="BH23" s="31">
        <v>7449.0</v>
      </c>
      <c r="BI23" s="31">
        <v>0.0</v>
      </c>
      <c r="BJ23" s="31">
        <v>448.0</v>
      </c>
      <c r="BK23" s="31">
        <v>0.0</v>
      </c>
      <c r="BL23" s="31">
        <v>472.0</v>
      </c>
      <c r="BM23" s="31">
        <v>0.0</v>
      </c>
      <c r="BN23" s="31">
        <v>59.0</v>
      </c>
      <c r="BO23" s="31">
        <v>0.0</v>
      </c>
      <c r="BP23" s="31">
        <v>3095.0</v>
      </c>
      <c r="BQ23" s="31">
        <v>0.0</v>
      </c>
      <c r="BR23" s="31">
        <v>0.0</v>
      </c>
      <c r="BS23" s="31">
        <v>968.0</v>
      </c>
      <c r="BT23" s="31">
        <v>1610.0</v>
      </c>
      <c r="BU23" s="31">
        <v>124.0</v>
      </c>
      <c r="BV23" s="31">
        <v>537.0</v>
      </c>
      <c r="BW23" s="31">
        <v>0.0</v>
      </c>
      <c r="BX23" s="31">
        <v>0.0</v>
      </c>
      <c r="BY23" s="31">
        <v>0.0</v>
      </c>
      <c r="BZ23" s="31">
        <v>0.0</v>
      </c>
      <c r="CA23" s="31">
        <v>550.0</v>
      </c>
      <c r="CB23" s="31">
        <v>440.0</v>
      </c>
      <c r="CC23" s="31">
        <v>791.0</v>
      </c>
      <c r="CE23" s="31">
        <v>145657.0</v>
      </c>
    </row>
    <row r="24" ht="15.75" customHeight="1">
      <c r="A24" s="31" t="s">
        <v>227</v>
      </c>
      <c r="B24" s="31">
        <v>5316.0</v>
      </c>
      <c r="C24" s="31" t="s">
        <v>245</v>
      </c>
      <c r="D24" s="31">
        <v>116593.0</v>
      </c>
      <c r="E24" s="31">
        <v>87628.0</v>
      </c>
      <c r="F24" s="31">
        <v>901.0</v>
      </c>
      <c r="G24" s="31">
        <v>86727.0</v>
      </c>
      <c r="H24" s="31">
        <v>29434.0</v>
      </c>
      <c r="I24" s="31">
        <v>33663.0</v>
      </c>
      <c r="J24" s="31">
        <v>4031.0</v>
      </c>
      <c r="K24" s="31">
        <v>3691.0</v>
      </c>
      <c r="L24" s="31">
        <v>0.0</v>
      </c>
      <c r="M24" s="31">
        <v>5535.0</v>
      </c>
      <c r="N24" s="31">
        <v>7823.0</v>
      </c>
      <c r="O24" s="31">
        <v>0.0</v>
      </c>
      <c r="P24" s="31">
        <v>0.0</v>
      </c>
      <c r="Q24" s="31">
        <v>0.0</v>
      </c>
      <c r="R24" s="31">
        <v>0.0</v>
      </c>
      <c r="S24" s="31">
        <v>0.0</v>
      </c>
      <c r="T24" s="31">
        <v>1686.0</v>
      </c>
      <c r="U24" s="31">
        <v>0.0</v>
      </c>
      <c r="V24" s="31">
        <v>0.0</v>
      </c>
      <c r="W24" s="31">
        <v>0.0</v>
      </c>
      <c r="X24" s="31">
        <v>134.0</v>
      </c>
      <c r="Y24" s="31">
        <v>0.0</v>
      </c>
      <c r="Z24" s="31">
        <v>0.0</v>
      </c>
      <c r="AA24" s="31">
        <v>0.0</v>
      </c>
      <c r="AB24" s="31">
        <v>0.0</v>
      </c>
      <c r="AC24" s="31">
        <v>0.0</v>
      </c>
      <c r="AD24" s="31">
        <v>0.0</v>
      </c>
      <c r="AE24" s="31">
        <v>0.0</v>
      </c>
      <c r="AF24" s="31">
        <v>0.0</v>
      </c>
      <c r="AG24" s="31">
        <v>0.0</v>
      </c>
      <c r="AH24" s="31">
        <v>0.0</v>
      </c>
      <c r="AI24" s="31">
        <v>0.0</v>
      </c>
      <c r="AJ24" s="31">
        <v>0.0</v>
      </c>
      <c r="AK24" s="31">
        <v>0.0</v>
      </c>
      <c r="AL24" s="31">
        <v>0.0</v>
      </c>
      <c r="AM24" s="31">
        <v>0.0</v>
      </c>
      <c r="AN24" s="31">
        <v>0.0</v>
      </c>
      <c r="AO24" s="31">
        <v>0.0</v>
      </c>
      <c r="AP24" s="31">
        <v>0.0</v>
      </c>
      <c r="AQ24" s="31">
        <v>0.0</v>
      </c>
      <c r="AR24" s="31">
        <v>0.0</v>
      </c>
      <c r="AS24" s="31">
        <v>730.0</v>
      </c>
      <c r="AT24" s="31">
        <v>871.0</v>
      </c>
      <c r="AU24" s="31">
        <v>86757.0</v>
      </c>
      <c r="AV24" s="31">
        <f t="shared" si="2"/>
        <v>26748</v>
      </c>
      <c r="AW24" s="31">
        <v>23683.0</v>
      </c>
      <c r="AX24" s="31">
        <v>6449.0</v>
      </c>
      <c r="AY24" s="31">
        <v>6026.0</v>
      </c>
      <c r="AZ24" s="31">
        <v>0.0</v>
      </c>
      <c r="BA24" s="31">
        <v>11274.0</v>
      </c>
      <c r="BB24" s="31">
        <v>8936.0</v>
      </c>
      <c r="BC24" s="31">
        <v>396.0</v>
      </c>
      <c r="BD24" s="31">
        <v>232.0</v>
      </c>
      <c r="BE24" s="31">
        <v>216.0</v>
      </c>
      <c r="BF24" s="31">
        <v>662.0</v>
      </c>
      <c r="BG24" s="31">
        <v>75.0</v>
      </c>
      <c r="BH24" s="31">
        <v>954.0</v>
      </c>
      <c r="BI24" s="31">
        <v>0.0</v>
      </c>
      <c r="BJ24" s="31">
        <v>113.0</v>
      </c>
      <c r="BK24" s="31">
        <v>0.0</v>
      </c>
      <c r="BL24" s="31">
        <v>101.0</v>
      </c>
      <c r="BM24" s="31">
        <v>0.0</v>
      </c>
      <c r="BN24" s="31">
        <v>9.0</v>
      </c>
      <c r="BO24" s="31">
        <v>0.0</v>
      </c>
      <c r="BP24" s="31">
        <v>388.0</v>
      </c>
      <c r="BQ24" s="31">
        <v>0.0</v>
      </c>
      <c r="BR24" s="31">
        <v>0.0</v>
      </c>
      <c r="BS24" s="31">
        <v>67.0</v>
      </c>
      <c r="BT24" s="31">
        <v>103.0</v>
      </c>
      <c r="BU24" s="31">
        <v>13.0</v>
      </c>
      <c r="BV24" s="31">
        <v>90.0</v>
      </c>
      <c r="BW24" s="31">
        <v>0.0</v>
      </c>
      <c r="BX24" s="31">
        <v>0.0</v>
      </c>
      <c r="BY24" s="31">
        <v>0.0</v>
      </c>
      <c r="BZ24" s="31">
        <v>0.0</v>
      </c>
      <c r="CA24" s="31">
        <v>52.0</v>
      </c>
      <c r="CB24" s="31">
        <v>78.0</v>
      </c>
      <c r="CC24" s="31">
        <v>92.0</v>
      </c>
      <c r="CE24" s="31">
        <v>26748.0</v>
      </c>
    </row>
    <row r="25" ht="15.75" customHeight="1">
      <c r="A25" s="31" t="s">
        <v>227</v>
      </c>
      <c r="B25" s="31">
        <v>5334.0</v>
      </c>
      <c r="C25" s="31" t="s">
        <v>246</v>
      </c>
      <c r="D25" s="31">
        <v>407521.0</v>
      </c>
      <c r="E25" s="31">
        <v>313773.0</v>
      </c>
      <c r="F25" s="31">
        <v>3240.0</v>
      </c>
      <c r="G25" s="31">
        <v>310533.0</v>
      </c>
      <c r="H25" s="31">
        <v>109416.0</v>
      </c>
      <c r="I25" s="31">
        <v>108444.0</v>
      </c>
      <c r="J25" s="31">
        <v>21067.0</v>
      </c>
      <c r="K25" s="31">
        <v>20886.0</v>
      </c>
      <c r="L25" s="31">
        <v>0.0</v>
      </c>
      <c r="M25" s="31">
        <v>21270.0</v>
      </c>
      <c r="N25" s="31">
        <v>22931.0</v>
      </c>
      <c r="O25" s="31">
        <v>4088.0</v>
      </c>
      <c r="P25" s="31">
        <v>0.0</v>
      </c>
      <c r="Q25" s="31">
        <v>0.0</v>
      </c>
      <c r="R25" s="31">
        <v>0.0</v>
      </c>
      <c r="S25" s="31">
        <v>2431.0</v>
      </c>
      <c r="T25" s="31">
        <v>0.0</v>
      </c>
      <c r="U25" s="31">
        <v>0.0</v>
      </c>
      <c r="V25" s="31">
        <v>0.0</v>
      </c>
      <c r="W25" s="31">
        <v>0.0</v>
      </c>
      <c r="X25" s="31">
        <v>0.0</v>
      </c>
      <c r="Y25" s="31">
        <v>0.0</v>
      </c>
      <c r="Z25" s="31">
        <v>0.0</v>
      </c>
      <c r="AA25" s="31">
        <v>0.0</v>
      </c>
      <c r="AB25" s="31">
        <v>0.0</v>
      </c>
      <c r="AC25" s="31">
        <v>0.0</v>
      </c>
      <c r="AD25" s="31">
        <v>0.0</v>
      </c>
      <c r="AE25" s="31">
        <v>0.0</v>
      </c>
      <c r="AF25" s="31">
        <v>0.0</v>
      </c>
      <c r="AG25" s="31">
        <v>0.0</v>
      </c>
      <c r="AH25" s="31">
        <v>0.0</v>
      </c>
      <c r="AI25" s="31">
        <v>0.0</v>
      </c>
      <c r="AJ25" s="31">
        <v>0.0</v>
      </c>
      <c r="AK25" s="31">
        <v>0.0</v>
      </c>
      <c r="AL25" s="31">
        <v>0.0</v>
      </c>
      <c r="AM25" s="31">
        <v>0.0</v>
      </c>
      <c r="AN25" s="31">
        <v>0.0</v>
      </c>
      <c r="AO25" s="31">
        <v>0.0</v>
      </c>
      <c r="AP25" s="31">
        <v>0.0</v>
      </c>
      <c r="AQ25" s="31">
        <v>0.0</v>
      </c>
      <c r="AR25" s="31">
        <v>0.0</v>
      </c>
      <c r="AS25" s="31">
        <v>0.0</v>
      </c>
      <c r="AT25" s="31">
        <v>2365.0</v>
      </c>
      <c r="AU25" s="31">
        <v>311408.0</v>
      </c>
      <c r="AV25" s="31">
        <f t="shared" si="2"/>
        <v>91483</v>
      </c>
      <c r="AW25" s="31">
        <v>95202.0</v>
      </c>
      <c r="AX25" s="31">
        <v>24564.0</v>
      </c>
      <c r="AY25" s="31">
        <v>26354.0</v>
      </c>
      <c r="AZ25" s="31">
        <v>0.0</v>
      </c>
      <c r="BA25" s="31">
        <v>39008.0</v>
      </c>
      <c r="BB25" s="31">
        <v>23124.0</v>
      </c>
      <c r="BC25" s="31">
        <v>1644.0</v>
      </c>
      <c r="BD25" s="31">
        <v>572.0</v>
      </c>
      <c r="BE25" s="31">
        <v>602.0</v>
      </c>
      <c r="BF25" s="31">
        <v>1972.0</v>
      </c>
      <c r="BG25" s="31">
        <v>1096.0</v>
      </c>
      <c r="BH25" s="31">
        <v>2412.0</v>
      </c>
      <c r="BI25" s="31">
        <v>0.0</v>
      </c>
      <c r="BJ25" s="31">
        <v>200.0</v>
      </c>
      <c r="BK25" s="31">
        <v>0.0</v>
      </c>
      <c r="BL25" s="31">
        <v>98.0</v>
      </c>
      <c r="BM25" s="31">
        <v>0.0</v>
      </c>
      <c r="BN25" s="31">
        <v>23.0</v>
      </c>
      <c r="BO25" s="31">
        <v>0.0</v>
      </c>
      <c r="BP25" s="31">
        <v>1110.0</v>
      </c>
      <c r="BQ25" s="31">
        <v>0.0</v>
      </c>
      <c r="BR25" s="31">
        <v>0.0</v>
      </c>
      <c r="BS25" s="31">
        <v>317.0</v>
      </c>
      <c r="BT25" s="31">
        <v>555.0</v>
      </c>
      <c r="BU25" s="31">
        <v>43.0</v>
      </c>
      <c r="BV25" s="31">
        <v>276.0</v>
      </c>
      <c r="BW25" s="31">
        <v>0.0</v>
      </c>
      <c r="BX25" s="31">
        <v>0.0</v>
      </c>
      <c r="BY25" s="31">
        <v>0.0</v>
      </c>
      <c r="BZ25" s="31">
        <v>0.0</v>
      </c>
      <c r="CA25" s="31">
        <v>269.0</v>
      </c>
      <c r="CB25" s="31">
        <v>180.0</v>
      </c>
      <c r="CC25" s="31">
        <v>304.0</v>
      </c>
      <c r="CE25" s="31">
        <v>91483.0</v>
      </c>
    </row>
    <row r="26" ht="15.75" customHeight="1">
      <c r="A26" s="31" t="s">
        <v>227</v>
      </c>
      <c r="B26" s="31">
        <v>5358.0</v>
      </c>
      <c r="C26" s="31" t="s">
        <v>247</v>
      </c>
      <c r="D26" s="31">
        <v>199675.0</v>
      </c>
      <c r="E26" s="31">
        <v>151595.0</v>
      </c>
      <c r="F26" s="31">
        <v>1757.0</v>
      </c>
      <c r="G26" s="31">
        <v>149838.0</v>
      </c>
      <c r="H26" s="31">
        <v>62711.0</v>
      </c>
      <c r="I26" s="31">
        <v>47543.0</v>
      </c>
      <c r="J26" s="31">
        <v>6611.0</v>
      </c>
      <c r="K26" s="31">
        <v>8235.0</v>
      </c>
      <c r="L26" s="31">
        <v>0.0</v>
      </c>
      <c r="M26" s="31">
        <v>8788.0</v>
      </c>
      <c r="N26" s="31">
        <v>13404.0</v>
      </c>
      <c r="O26" s="31">
        <v>1420.0</v>
      </c>
      <c r="P26" s="31">
        <v>0.0</v>
      </c>
      <c r="Q26" s="31">
        <v>1126.0</v>
      </c>
      <c r="R26" s="31">
        <v>0.0</v>
      </c>
      <c r="S26" s="31">
        <v>0.0</v>
      </c>
      <c r="T26" s="31">
        <v>0.0</v>
      </c>
      <c r="U26" s="31">
        <v>0.0</v>
      </c>
      <c r="V26" s="31">
        <v>0.0</v>
      </c>
      <c r="W26" s="31">
        <v>0.0</v>
      </c>
      <c r="X26" s="31">
        <v>0.0</v>
      </c>
      <c r="Y26" s="31">
        <v>0.0</v>
      </c>
      <c r="Z26" s="31">
        <v>0.0</v>
      </c>
      <c r="AA26" s="31">
        <v>0.0</v>
      </c>
      <c r="AB26" s="31">
        <v>0.0</v>
      </c>
      <c r="AC26" s="31">
        <v>0.0</v>
      </c>
      <c r="AD26" s="31">
        <v>0.0</v>
      </c>
      <c r="AE26" s="31">
        <v>0.0</v>
      </c>
      <c r="AF26" s="31">
        <v>0.0</v>
      </c>
      <c r="AG26" s="31">
        <v>0.0</v>
      </c>
      <c r="AH26" s="31">
        <v>0.0</v>
      </c>
      <c r="AI26" s="31">
        <v>0.0</v>
      </c>
      <c r="AJ26" s="31">
        <v>0.0</v>
      </c>
      <c r="AK26" s="31">
        <v>0.0</v>
      </c>
      <c r="AL26" s="31">
        <v>0.0</v>
      </c>
      <c r="AM26" s="31">
        <v>0.0</v>
      </c>
      <c r="AN26" s="31">
        <v>0.0</v>
      </c>
      <c r="AO26" s="31">
        <v>0.0</v>
      </c>
      <c r="AP26" s="31">
        <v>0.0</v>
      </c>
      <c r="AQ26" s="31">
        <v>0.0</v>
      </c>
      <c r="AR26" s="31">
        <v>0.0</v>
      </c>
      <c r="AS26" s="31">
        <v>0.0</v>
      </c>
      <c r="AT26" s="31">
        <v>1461.0</v>
      </c>
      <c r="AU26" s="31">
        <v>150134.0</v>
      </c>
      <c r="AV26" s="31">
        <f t="shared" si="2"/>
        <v>52412</v>
      </c>
      <c r="AW26" s="31">
        <v>43816.0</v>
      </c>
      <c r="AX26" s="31">
        <v>8809.0</v>
      </c>
      <c r="AY26" s="31">
        <v>8198.0</v>
      </c>
      <c r="AZ26" s="31">
        <v>0.0</v>
      </c>
      <c r="BA26" s="31">
        <v>17155.0</v>
      </c>
      <c r="BB26" s="31">
        <v>14432.0</v>
      </c>
      <c r="BC26" s="31">
        <v>789.0</v>
      </c>
      <c r="BD26" s="31">
        <v>411.0</v>
      </c>
      <c r="BE26" s="31">
        <v>500.0</v>
      </c>
      <c r="BF26" s="31">
        <v>1293.0</v>
      </c>
      <c r="BG26" s="31">
        <v>142.0</v>
      </c>
      <c r="BH26" s="31">
        <v>844.0</v>
      </c>
      <c r="BI26" s="31">
        <v>0.0</v>
      </c>
      <c r="BJ26" s="31">
        <v>170.0</v>
      </c>
      <c r="BK26" s="31">
        <v>0.0</v>
      </c>
      <c r="BL26" s="31">
        <v>32.0</v>
      </c>
      <c r="BM26" s="31">
        <v>0.0</v>
      </c>
      <c r="BN26" s="31">
        <v>9.0</v>
      </c>
      <c r="BO26" s="31">
        <v>0.0</v>
      </c>
      <c r="BP26" s="31">
        <v>392.0</v>
      </c>
      <c r="BQ26" s="31">
        <v>0.0</v>
      </c>
      <c r="BR26" s="31">
        <v>0.0</v>
      </c>
      <c r="BS26" s="31">
        <v>112.0</v>
      </c>
      <c r="BT26" s="31">
        <v>133.0</v>
      </c>
      <c r="BU26" s="31">
        <v>27.0</v>
      </c>
      <c r="BV26" s="31">
        <v>117.0</v>
      </c>
      <c r="BW26" s="31">
        <v>0.0</v>
      </c>
      <c r="BX26" s="31">
        <v>0.0</v>
      </c>
      <c r="BY26" s="31">
        <v>0.0</v>
      </c>
      <c r="BZ26" s="31">
        <v>0.0</v>
      </c>
      <c r="CA26" s="31">
        <v>69.0</v>
      </c>
      <c r="CB26" s="31">
        <v>143.0</v>
      </c>
      <c r="CC26" s="31">
        <v>129.0</v>
      </c>
      <c r="CE26" s="31">
        <v>52412.0</v>
      </c>
    </row>
    <row r="27" ht="15.75" customHeight="1">
      <c r="A27" s="31" t="s">
        <v>227</v>
      </c>
      <c r="B27" s="31">
        <v>5362.0</v>
      </c>
      <c r="C27" s="31" t="s">
        <v>248</v>
      </c>
      <c r="D27" s="31">
        <v>345328.0</v>
      </c>
      <c r="E27" s="31">
        <v>266404.0</v>
      </c>
      <c r="F27" s="31">
        <v>3002.0</v>
      </c>
      <c r="G27" s="31">
        <v>263402.0</v>
      </c>
      <c r="H27" s="31">
        <v>103894.0</v>
      </c>
      <c r="I27" s="31">
        <v>80866.0</v>
      </c>
      <c r="J27" s="31">
        <v>13115.0</v>
      </c>
      <c r="K27" s="31">
        <v>14959.0</v>
      </c>
      <c r="L27" s="31">
        <v>0.0</v>
      </c>
      <c r="M27" s="31">
        <v>23953.0</v>
      </c>
      <c r="N27" s="31">
        <v>23980.0</v>
      </c>
      <c r="O27" s="31">
        <v>2306.0</v>
      </c>
      <c r="P27" s="31">
        <v>0.0</v>
      </c>
      <c r="Q27" s="31">
        <v>0.0</v>
      </c>
      <c r="R27" s="31">
        <v>0.0</v>
      </c>
      <c r="S27" s="31">
        <v>0.0</v>
      </c>
      <c r="T27" s="31">
        <v>0.0</v>
      </c>
      <c r="U27" s="31">
        <v>0.0</v>
      </c>
      <c r="V27" s="31">
        <v>0.0</v>
      </c>
      <c r="W27" s="31">
        <v>0.0</v>
      </c>
      <c r="X27" s="31">
        <v>0.0</v>
      </c>
      <c r="Y27" s="31">
        <v>0.0</v>
      </c>
      <c r="Z27" s="31">
        <v>0.0</v>
      </c>
      <c r="AA27" s="31">
        <v>0.0</v>
      </c>
      <c r="AB27" s="31">
        <v>0.0</v>
      </c>
      <c r="AC27" s="31">
        <v>0.0</v>
      </c>
      <c r="AD27" s="31">
        <v>0.0</v>
      </c>
      <c r="AE27" s="31">
        <v>0.0</v>
      </c>
      <c r="AF27" s="31">
        <v>0.0</v>
      </c>
      <c r="AG27" s="31">
        <v>0.0</v>
      </c>
      <c r="AH27" s="31">
        <v>0.0</v>
      </c>
      <c r="AI27" s="31">
        <v>0.0</v>
      </c>
      <c r="AJ27" s="31">
        <v>0.0</v>
      </c>
      <c r="AK27" s="31">
        <v>0.0</v>
      </c>
      <c r="AL27" s="31">
        <v>0.0</v>
      </c>
      <c r="AM27" s="31">
        <v>0.0</v>
      </c>
      <c r="AN27" s="31">
        <v>0.0</v>
      </c>
      <c r="AO27" s="31">
        <v>0.0</v>
      </c>
      <c r="AP27" s="31">
        <v>0.0</v>
      </c>
      <c r="AQ27" s="31">
        <v>0.0</v>
      </c>
      <c r="AR27" s="31">
        <v>0.0</v>
      </c>
      <c r="AS27" s="31">
        <v>329.0</v>
      </c>
      <c r="AT27" s="31">
        <v>2204.0</v>
      </c>
      <c r="AU27" s="31">
        <v>264200.0</v>
      </c>
      <c r="AV27" s="31">
        <f t="shared" si="2"/>
        <v>88179</v>
      </c>
      <c r="AW27" s="31">
        <v>68410.0</v>
      </c>
      <c r="AX27" s="31">
        <v>16296.0</v>
      </c>
      <c r="AY27" s="31">
        <v>18331.0</v>
      </c>
      <c r="AZ27" s="31">
        <v>0.0</v>
      </c>
      <c r="BA27" s="31">
        <v>38057.0</v>
      </c>
      <c r="BB27" s="31">
        <v>25350.0</v>
      </c>
      <c r="BC27" s="31">
        <v>1326.0</v>
      </c>
      <c r="BD27" s="31">
        <v>591.0</v>
      </c>
      <c r="BE27" s="31">
        <v>750.0</v>
      </c>
      <c r="BF27" s="31">
        <v>2169.0</v>
      </c>
      <c r="BG27" s="31">
        <v>181.0</v>
      </c>
      <c r="BH27" s="31">
        <v>1843.0</v>
      </c>
      <c r="BI27" s="31">
        <v>0.0</v>
      </c>
      <c r="BJ27" s="31">
        <v>314.0</v>
      </c>
      <c r="BK27" s="31">
        <v>0.0</v>
      </c>
      <c r="BL27" s="31">
        <v>72.0</v>
      </c>
      <c r="BM27" s="31">
        <v>0.0</v>
      </c>
      <c r="BN27" s="31">
        <v>25.0</v>
      </c>
      <c r="BO27" s="31">
        <v>0.0</v>
      </c>
      <c r="BP27" s="31">
        <v>850.0</v>
      </c>
      <c r="BQ27" s="31">
        <v>0.0</v>
      </c>
      <c r="BR27" s="31">
        <v>0.0</v>
      </c>
      <c r="BS27" s="31">
        <v>247.0</v>
      </c>
      <c r="BT27" s="31">
        <v>287.0</v>
      </c>
      <c r="BU27" s="31">
        <v>30.0</v>
      </c>
      <c r="BV27" s="31">
        <v>227.0</v>
      </c>
      <c r="BW27" s="31">
        <v>0.0</v>
      </c>
      <c r="BX27" s="31">
        <v>0.0</v>
      </c>
      <c r="BY27" s="31">
        <v>0.0</v>
      </c>
      <c r="BZ27" s="31">
        <v>0.0</v>
      </c>
      <c r="CA27" s="31">
        <v>164.0</v>
      </c>
      <c r="CB27" s="31">
        <v>236.0</v>
      </c>
      <c r="CC27" s="31">
        <v>265.0</v>
      </c>
      <c r="CE27" s="31">
        <v>88179.0</v>
      </c>
    </row>
    <row r="28" ht="15.75" customHeight="1">
      <c r="A28" s="31" t="s">
        <v>227</v>
      </c>
      <c r="B28" s="31">
        <v>5366.0</v>
      </c>
      <c r="C28" s="31" t="s">
        <v>249</v>
      </c>
      <c r="D28" s="31">
        <v>150407.0</v>
      </c>
      <c r="E28" s="31">
        <v>112897.0</v>
      </c>
      <c r="F28" s="31">
        <v>1385.0</v>
      </c>
      <c r="G28" s="31">
        <v>111512.0</v>
      </c>
      <c r="H28" s="31">
        <v>49806.0</v>
      </c>
      <c r="I28" s="31">
        <v>26518.0</v>
      </c>
      <c r="J28" s="31">
        <v>6310.0</v>
      </c>
      <c r="K28" s="31">
        <v>6084.0</v>
      </c>
      <c r="L28" s="31">
        <v>0.0</v>
      </c>
      <c r="M28" s="31">
        <v>12011.0</v>
      </c>
      <c r="N28" s="31">
        <v>10783.0</v>
      </c>
      <c r="O28" s="31">
        <v>0.0</v>
      </c>
      <c r="P28" s="31">
        <v>0.0</v>
      </c>
      <c r="Q28" s="31">
        <v>0.0</v>
      </c>
      <c r="R28" s="31">
        <v>0.0</v>
      </c>
      <c r="S28" s="31">
        <v>0.0</v>
      </c>
      <c r="T28" s="31">
        <v>0.0</v>
      </c>
      <c r="U28" s="31">
        <v>0.0</v>
      </c>
      <c r="V28" s="31">
        <v>0.0</v>
      </c>
      <c r="W28" s="31">
        <v>0.0</v>
      </c>
      <c r="X28" s="31">
        <v>0.0</v>
      </c>
      <c r="Y28" s="31">
        <v>0.0</v>
      </c>
      <c r="Z28" s="31">
        <v>0.0</v>
      </c>
      <c r="AA28" s="31">
        <v>0.0</v>
      </c>
      <c r="AB28" s="31">
        <v>0.0</v>
      </c>
      <c r="AC28" s="31">
        <v>0.0</v>
      </c>
      <c r="AD28" s="31">
        <v>0.0</v>
      </c>
      <c r="AE28" s="31">
        <v>0.0</v>
      </c>
      <c r="AF28" s="31">
        <v>0.0</v>
      </c>
      <c r="AG28" s="31">
        <v>0.0</v>
      </c>
      <c r="AH28" s="31">
        <v>0.0</v>
      </c>
      <c r="AI28" s="31">
        <v>0.0</v>
      </c>
      <c r="AJ28" s="31">
        <v>0.0</v>
      </c>
      <c r="AK28" s="31">
        <v>0.0</v>
      </c>
      <c r="AL28" s="31">
        <v>0.0</v>
      </c>
      <c r="AM28" s="31">
        <v>0.0</v>
      </c>
      <c r="AN28" s="31">
        <v>0.0</v>
      </c>
      <c r="AO28" s="31">
        <v>0.0</v>
      </c>
      <c r="AP28" s="31">
        <v>0.0</v>
      </c>
      <c r="AQ28" s="31">
        <v>0.0</v>
      </c>
      <c r="AR28" s="31">
        <v>0.0</v>
      </c>
      <c r="AS28" s="31">
        <v>0.0</v>
      </c>
      <c r="AT28" s="31">
        <v>1033.0</v>
      </c>
      <c r="AU28" s="31">
        <v>111864.0</v>
      </c>
      <c r="AV28" s="31">
        <f t="shared" si="2"/>
        <v>41988</v>
      </c>
      <c r="AW28" s="31">
        <v>25102.0</v>
      </c>
      <c r="AX28" s="31">
        <v>6499.0</v>
      </c>
      <c r="AY28" s="31">
        <v>6642.0</v>
      </c>
      <c r="AZ28" s="31">
        <v>0.0</v>
      </c>
      <c r="BA28" s="31">
        <v>16751.0</v>
      </c>
      <c r="BB28" s="31">
        <v>11066.0</v>
      </c>
      <c r="BC28" s="31">
        <v>372.0</v>
      </c>
      <c r="BD28" s="31">
        <v>287.0</v>
      </c>
      <c r="BE28" s="31">
        <v>365.0</v>
      </c>
      <c r="BF28" s="31">
        <v>1043.0</v>
      </c>
      <c r="BG28" s="31">
        <v>126.0</v>
      </c>
      <c r="BH28" s="31">
        <v>676.0</v>
      </c>
      <c r="BI28" s="31">
        <v>0.0</v>
      </c>
      <c r="BJ28" s="31">
        <v>143.0</v>
      </c>
      <c r="BK28" s="31">
        <v>0.0</v>
      </c>
      <c r="BL28" s="31">
        <v>28.0</v>
      </c>
      <c r="BM28" s="31">
        <v>0.0</v>
      </c>
      <c r="BN28" s="31">
        <v>3.0</v>
      </c>
      <c r="BO28" s="31">
        <v>0.0</v>
      </c>
      <c r="BP28" s="31">
        <v>63.0</v>
      </c>
      <c r="BQ28" s="31">
        <v>0.0</v>
      </c>
      <c r="BR28" s="31">
        <v>0.0</v>
      </c>
      <c r="BS28" s="31">
        <v>124.0</v>
      </c>
      <c r="BT28" s="31">
        <v>118.0</v>
      </c>
      <c r="BU28" s="31">
        <v>14.0</v>
      </c>
      <c r="BV28" s="31">
        <v>128.0</v>
      </c>
      <c r="BW28" s="31">
        <v>0.0</v>
      </c>
      <c r="BX28" s="31">
        <v>0.0</v>
      </c>
      <c r="BY28" s="31">
        <v>0.0</v>
      </c>
      <c r="BZ28" s="31">
        <v>0.0</v>
      </c>
      <c r="CA28" s="31">
        <v>56.0</v>
      </c>
      <c r="CB28" s="31">
        <v>137.0</v>
      </c>
      <c r="CC28" s="31">
        <v>133.0</v>
      </c>
      <c r="CE28" s="31">
        <v>41988.0</v>
      </c>
    </row>
    <row r="29" ht="15.75" customHeight="1">
      <c r="A29" s="31" t="s">
        <v>227</v>
      </c>
      <c r="B29" s="31">
        <v>5370.0</v>
      </c>
      <c r="C29" s="31" t="s">
        <v>250</v>
      </c>
      <c r="D29" s="31">
        <v>190051.0</v>
      </c>
      <c r="E29" s="31">
        <v>142330.0</v>
      </c>
      <c r="F29" s="31">
        <v>1726.0</v>
      </c>
      <c r="G29" s="31">
        <v>140604.0</v>
      </c>
      <c r="H29" s="31">
        <v>64121.0</v>
      </c>
      <c r="I29" s="31">
        <v>39301.0</v>
      </c>
      <c r="J29" s="31">
        <v>6424.0</v>
      </c>
      <c r="K29" s="31">
        <v>6964.0</v>
      </c>
      <c r="L29" s="31">
        <v>0.0</v>
      </c>
      <c r="M29" s="31">
        <v>9334.0</v>
      </c>
      <c r="N29" s="31">
        <v>11652.0</v>
      </c>
      <c r="O29" s="31">
        <v>1272.0</v>
      </c>
      <c r="P29" s="31">
        <v>0.0</v>
      </c>
      <c r="Q29" s="31">
        <v>1536.0</v>
      </c>
      <c r="R29" s="31">
        <v>0.0</v>
      </c>
      <c r="S29" s="31">
        <v>0.0</v>
      </c>
      <c r="T29" s="31">
        <v>0.0</v>
      </c>
      <c r="U29" s="31">
        <v>0.0</v>
      </c>
      <c r="V29" s="31">
        <v>0.0</v>
      </c>
      <c r="W29" s="31">
        <v>0.0</v>
      </c>
      <c r="X29" s="31">
        <v>0.0</v>
      </c>
      <c r="Y29" s="31">
        <v>0.0</v>
      </c>
      <c r="Z29" s="31">
        <v>0.0</v>
      </c>
      <c r="AA29" s="31">
        <v>0.0</v>
      </c>
      <c r="AB29" s="31">
        <v>0.0</v>
      </c>
      <c r="AC29" s="31">
        <v>0.0</v>
      </c>
      <c r="AD29" s="31">
        <v>0.0</v>
      </c>
      <c r="AE29" s="31">
        <v>0.0</v>
      </c>
      <c r="AF29" s="31">
        <v>0.0</v>
      </c>
      <c r="AG29" s="31">
        <v>0.0</v>
      </c>
      <c r="AH29" s="31">
        <v>0.0</v>
      </c>
      <c r="AI29" s="31">
        <v>0.0</v>
      </c>
      <c r="AJ29" s="31">
        <v>0.0</v>
      </c>
      <c r="AK29" s="31">
        <v>0.0</v>
      </c>
      <c r="AL29" s="31">
        <v>0.0</v>
      </c>
      <c r="AM29" s="31">
        <v>0.0</v>
      </c>
      <c r="AN29" s="31">
        <v>0.0</v>
      </c>
      <c r="AO29" s="31">
        <v>0.0</v>
      </c>
      <c r="AP29" s="31">
        <v>0.0</v>
      </c>
      <c r="AQ29" s="31">
        <v>0.0</v>
      </c>
      <c r="AR29" s="31">
        <v>0.0</v>
      </c>
      <c r="AS29" s="31">
        <v>0.0</v>
      </c>
      <c r="AT29" s="31">
        <v>1440.0</v>
      </c>
      <c r="AU29" s="31">
        <v>140890.0</v>
      </c>
      <c r="AV29" s="31">
        <f t="shared" si="2"/>
        <v>55605</v>
      </c>
      <c r="AW29" s="31">
        <v>36421.0</v>
      </c>
      <c r="AX29" s="31">
        <v>7909.0</v>
      </c>
      <c r="AY29" s="31">
        <v>7281.0</v>
      </c>
      <c r="AZ29" s="31">
        <v>0.0</v>
      </c>
      <c r="BA29" s="31">
        <v>16111.0</v>
      </c>
      <c r="BB29" s="31">
        <v>12313.0</v>
      </c>
      <c r="BC29" s="31">
        <v>669.0</v>
      </c>
      <c r="BD29" s="31">
        <v>457.0</v>
      </c>
      <c r="BE29" s="31">
        <v>737.0</v>
      </c>
      <c r="BF29" s="31">
        <v>1179.0</v>
      </c>
      <c r="BG29" s="31">
        <v>123.0</v>
      </c>
      <c r="BH29" s="31">
        <v>805.0</v>
      </c>
      <c r="BI29" s="31">
        <v>0.0</v>
      </c>
      <c r="BJ29" s="31">
        <v>137.0</v>
      </c>
      <c r="BK29" s="31">
        <v>0.0</v>
      </c>
      <c r="BL29" s="31">
        <v>46.0</v>
      </c>
      <c r="BM29" s="31">
        <v>0.0</v>
      </c>
      <c r="BN29" s="31">
        <v>8.0</v>
      </c>
      <c r="BO29" s="31">
        <v>0.0</v>
      </c>
      <c r="BP29" s="31">
        <v>368.0</v>
      </c>
      <c r="BQ29" s="31">
        <v>0.0</v>
      </c>
      <c r="BR29" s="31">
        <v>0.0</v>
      </c>
      <c r="BS29" s="31">
        <v>100.0</v>
      </c>
      <c r="BT29" s="31">
        <v>149.0</v>
      </c>
      <c r="BU29" s="31">
        <v>8.0</v>
      </c>
      <c r="BV29" s="31">
        <v>119.0</v>
      </c>
      <c r="BW29" s="31">
        <v>0.0</v>
      </c>
      <c r="BX29" s="31">
        <v>0.0</v>
      </c>
      <c r="BY29" s="31">
        <v>0.0</v>
      </c>
      <c r="BZ29" s="31">
        <v>0.0</v>
      </c>
      <c r="CA29" s="31">
        <v>61.0</v>
      </c>
      <c r="CB29" s="31">
        <v>134.0</v>
      </c>
      <c r="CC29" s="31">
        <v>150.0</v>
      </c>
      <c r="CE29" s="31">
        <v>55605.0</v>
      </c>
    </row>
    <row r="30" ht="15.75" customHeight="1">
      <c r="A30" s="31" t="s">
        <v>227</v>
      </c>
      <c r="B30" s="31">
        <v>5374.0</v>
      </c>
      <c r="C30" s="31" t="s">
        <v>251</v>
      </c>
      <c r="D30" s="31">
        <v>208418.0</v>
      </c>
      <c r="E30" s="31">
        <v>156593.0</v>
      </c>
      <c r="F30" s="31">
        <v>1962.0</v>
      </c>
      <c r="G30" s="31">
        <v>154631.0</v>
      </c>
      <c r="H30" s="31">
        <v>67603.0</v>
      </c>
      <c r="I30" s="31">
        <v>41305.0</v>
      </c>
      <c r="J30" s="31">
        <v>7999.0</v>
      </c>
      <c r="K30" s="31">
        <v>9489.0</v>
      </c>
      <c r="L30" s="31">
        <v>0.0</v>
      </c>
      <c r="M30" s="31">
        <v>12123.0</v>
      </c>
      <c r="N30" s="31">
        <v>15648.0</v>
      </c>
      <c r="O30" s="31">
        <v>0.0</v>
      </c>
      <c r="P30" s="31">
        <v>0.0</v>
      </c>
      <c r="Q30" s="31">
        <v>0.0</v>
      </c>
      <c r="R30" s="31">
        <v>0.0</v>
      </c>
      <c r="S30" s="31">
        <v>0.0</v>
      </c>
      <c r="T30" s="31">
        <v>0.0</v>
      </c>
      <c r="U30" s="31">
        <v>0.0</v>
      </c>
      <c r="V30" s="31">
        <v>0.0</v>
      </c>
      <c r="W30" s="31">
        <v>0.0</v>
      </c>
      <c r="X30" s="31">
        <v>0.0</v>
      </c>
      <c r="Y30" s="31">
        <v>0.0</v>
      </c>
      <c r="Z30" s="31">
        <v>0.0</v>
      </c>
      <c r="AA30" s="31">
        <v>0.0</v>
      </c>
      <c r="AB30" s="31">
        <v>0.0</v>
      </c>
      <c r="AC30" s="31">
        <v>0.0</v>
      </c>
      <c r="AD30" s="31">
        <v>0.0</v>
      </c>
      <c r="AE30" s="31">
        <v>0.0</v>
      </c>
      <c r="AF30" s="31">
        <v>0.0</v>
      </c>
      <c r="AG30" s="31">
        <v>0.0</v>
      </c>
      <c r="AH30" s="31">
        <v>0.0</v>
      </c>
      <c r="AI30" s="31">
        <v>0.0</v>
      </c>
      <c r="AJ30" s="31">
        <v>0.0</v>
      </c>
      <c r="AK30" s="31">
        <v>0.0</v>
      </c>
      <c r="AL30" s="31">
        <v>0.0</v>
      </c>
      <c r="AM30" s="31">
        <v>0.0</v>
      </c>
      <c r="AN30" s="31">
        <v>0.0</v>
      </c>
      <c r="AO30" s="31">
        <v>0.0</v>
      </c>
      <c r="AP30" s="31">
        <v>0.0</v>
      </c>
      <c r="AQ30" s="31">
        <v>0.0</v>
      </c>
      <c r="AR30" s="31">
        <v>0.0</v>
      </c>
      <c r="AS30" s="31">
        <v>464.0</v>
      </c>
      <c r="AT30" s="31">
        <v>1559.0</v>
      </c>
      <c r="AU30" s="31">
        <v>155034.0</v>
      </c>
      <c r="AV30" s="31">
        <f t="shared" si="2"/>
        <v>56567</v>
      </c>
      <c r="AW30" s="31">
        <v>35078.0</v>
      </c>
      <c r="AX30" s="31">
        <v>9887.0</v>
      </c>
      <c r="AY30" s="31">
        <v>9995.0</v>
      </c>
      <c r="AZ30" s="31">
        <v>0.0</v>
      </c>
      <c r="BA30" s="31">
        <v>21353.0</v>
      </c>
      <c r="BB30" s="31">
        <v>16413.0</v>
      </c>
      <c r="BC30" s="31">
        <v>640.0</v>
      </c>
      <c r="BD30" s="31">
        <v>328.0</v>
      </c>
      <c r="BE30" s="31">
        <v>386.0</v>
      </c>
      <c r="BF30" s="31">
        <v>1238.0</v>
      </c>
      <c r="BG30" s="31">
        <v>253.0</v>
      </c>
      <c r="BH30" s="31">
        <v>1099.0</v>
      </c>
      <c r="BI30" s="31">
        <v>0.0</v>
      </c>
      <c r="BJ30" s="31">
        <v>204.0</v>
      </c>
      <c r="BK30" s="31">
        <v>0.0</v>
      </c>
      <c r="BL30" s="31">
        <v>52.0</v>
      </c>
      <c r="BM30" s="31">
        <v>0.0</v>
      </c>
      <c r="BN30" s="31">
        <v>9.0</v>
      </c>
      <c r="BO30" s="31">
        <v>0.0</v>
      </c>
      <c r="BP30" s="31">
        <v>531.0</v>
      </c>
      <c r="BQ30" s="31">
        <v>0.0</v>
      </c>
      <c r="BR30" s="31">
        <v>0.0</v>
      </c>
      <c r="BS30" s="31">
        <v>153.0</v>
      </c>
      <c r="BT30" s="31">
        <v>186.0</v>
      </c>
      <c r="BU30" s="31">
        <v>16.0</v>
      </c>
      <c r="BV30" s="31">
        <v>232.0</v>
      </c>
      <c r="BW30" s="31">
        <v>0.0</v>
      </c>
      <c r="BX30" s="31">
        <v>0.0</v>
      </c>
      <c r="BY30" s="31">
        <v>0.0</v>
      </c>
      <c r="BZ30" s="31">
        <v>0.0</v>
      </c>
      <c r="CA30" s="31">
        <v>91.0</v>
      </c>
      <c r="CB30" s="31">
        <v>175.0</v>
      </c>
      <c r="CC30" s="31">
        <v>148.0</v>
      </c>
      <c r="CE30" s="31">
        <v>56567.0</v>
      </c>
    </row>
    <row r="31" ht="15.75" customHeight="1">
      <c r="A31" s="31" t="s">
        <v>227</v>
      </c>
      <c r="B31" s="31">
        <v>5378.0</v>
      </c>
      <c r="C31" s="31" t="s">
        <v>252</v>
      </c>
      <c r="D31" s="31">
        <v>217425.0</v>
      </c>
      <c r="E31" s="31">
        <v>174420.0</v>
      </c>
      <c r="F31" s="31">
        <v>2180.0</v>
      </c>
      <c r="G31" s="31">
        <v>172240.0</v>
      </c>
      <c r="H31" s="31">
        <v>68948.0</v>
      </c>
      <c r="I31" s="31">
        <v>42098.0</v>
      </c>
      <c r="J31" s="31">
        <v>8409.0</v>
      </c>
      <c r="K31" s="31">
        <v>11846.0</v>
      </c>
      <c r="L31" s="31">
        <v>0.0</v>
      </c>
      <c r="M31" s="31">
        <v>27049.0</v>
      </c>
      <c r="N31" s="31">
        <v>12476.0</v>
      </c>
      <c r="O31" s="31">
        <v>0.0</v>
      </c>
      <c r="P31" s="31">
        <v>0.0</v>
      </c>
      <c r="Q31" s="31">
        <v>1414.0</v>
      </c>
      <c r="R31" s="31">
        <v>0.0</v>
      </c>
      <c r="S31" s="31">
        <v>0.0</v>
      </c>
      <c r="T31" s="31">
        <v>0.0</v>
      </c>
      <c r="U31" s="31">
        <v>0.0</v>
      </c>
      <c r="V31" s="31">
        <v>0.0</v>
      </c>
      <c r="W31" s="31">
        <v>0.0</v>
      </c>
      <c r="X31" s="31">
        <v>0.0</v>
      </c>
      <c r="Y31" s="31">
        <v>0.0</v>
      </c>
      <c r="Z31" s="31">
        <v>0.0</v>
      </c>
      <c r="AA31" s="31">
        <v>0.0</v>
      </c>
      <c r="AB31" s="31">
        <v>0.0</v>
      </c>
      <c r="AC31" s="31">
        <v>0.0</v>
      </c>
      <c r="AD31" s="31">
        <v>0.0</v>
      </c>
      <c r="AE31" s="31">
        <v>0.0</v>
      </c>
      <c r="AF31" s="31">
        <v>0.0</v>
      </c>
      <c r="AG31" s="31">
        <v>0.0</v>
      </c>
      <c r="AH31" s="31">
        <v>0.0</v>
      </c>
      <c r="AI31" s="31">
        <v>0.0</v>
      </c>
      <c r="AJ31" s="31">
        <v>0.0</v>
      </c>
      <c r="AK31" s="31">
        <v>0.0</v>
      </c>
      <c r="AL31" s="31">
        <v>0.0</v>
      </c>
      <c r="AM31" s="31">
        <v>0.0</v>
      </c>
      <c r="AN31" s="31">
        <v>0.0</v>
      </c>
      <c r="AO31" s="31">
        <v>0.0</v>
      </c>
      <c r="AP31" s="31">
        <v>0.0</v>
      </c>
      <c r="AQ31" s="31">
        <v>0.0</v>
      </c>
      <c r="AR31" s="31">
        <v>0.0</v>
      </c>
      <c r="AS31" s="31">
        <v>0.0</v>
      </c>
      <c r="AT31" s="31">
        <v>1891.0</v>
      </c>
      <c r="AU31" s="31">
        <v>172529.0</v>
      </c>
      <c r="AV31" s="31">
        <f t="shared" si="2"/>
        <v>61423</v>
      </c>
      <c r="AW31" s="31">
        <v>36221.0</v>
      </c>
      <c r="AX31" s="31">
        <v>11042.0</v>
      </c>
      <c r="AY31" s="31">
        <v>15581.0</v>
      </c>
      <c r="AZ31" s="31">
        <v>0.0</v>
      </c>
      <c r="BA31" s="31">
        <v>28787.0</v>
      </c>
      <c r="BB31" s="31">
        <v>13777.0</v>
      </c>
      <c r="BC31" s="31">
        <v>505.0</v>
      </c>
      <c r="BD31" s="31">
        <v>225.0</v>
      </c>
      <c r="BE31" s="31">
        <v>802.0</v>
      </c>
      <c r="BF31" s="31">
        <v>1286.0</v>
      </c>
      <c r="BG31" s="31">
        <v>231.0</v>
      </c>
      <c r="BH31" s="31">
        <v>1173.0</v>
      </c>
      <c r="BI31" s="31">
        <v>0.0</v>
      </c>
      <c r="BJ31" s="31">
        <v>142.0</v>
      </c>
      <c r="BK31" s="31">
        <v>0.0</v>
      </c>
      <c r="BL31" s="31">
        <v>43.0</v>
      </c>
      <c r="BM31" s="31">
        <v>0.0</v>
      </c>
      <c r="BN31" s="31">
        <v>10.0</v>
      </c>
      <c r="BO31" s="31">
        <v>0.0</v>
      </c>
      <c r="BP31" s="31">
        <v>296.0</v>
      </c>
      <c r="BQ31" s="31">
        <v>0.0</v>
      </c>
      <c r="BR31" s="31">
        <v>0.0</v>
      </c>
      <c r="BS31" s="31">
        <v>187.0</v>
      </c>
      <c r="BT31" s="31">
        <v>205.0</v>
      </c>
      <c r="BU31" s="31">
        <v>17.0</v>
      </c>
      <c r="BV31" s="31">
        <v>175.0</v>
      </c>
      <c r="BW31" s="31">
        <v>0.0</v>
      </c>
      <c r="BX31" s="31">
        <v>0.0</v>
      </c>
      <c r="BY31" s="31">
        <v>0.0</v>
      </c>
      <c r="BZ31" s="31">
        <v>0.0</v>
      </c>
      <c r="CA31" s="31">
        <v>97.0</v>
      </c>
      <c r="CB31" s="31">
        <v>132.0</v>
      </c>
      <c r="CC31" s="31">
        <v>172.0</v>
      </c>
      <c r="CE31" s="31">
        <v>61423.0</v>
      </c>
    </row>
    <row r="32" ht="15.75" customHeight="1">
      <c r="A32" s="31" t="s">
        <v>227</v>
      </c>
      <c r="B32" s="31">
        <v>5382.0</v>
      </c>
      <c r="C32" s="31" t="s">
        <v>253</v>
      </c>
      <c r="D32" s="31">
        <v>453435.0</v>
      </c>
      <c r="E32" s="31">
        <v>358808.0</v>
      </c>
      <c r="F32" s="31">
        <v>5347.0</v>
      </c>
      <c r="G32" s="31">
        <v>353461.0</v>
      </c>
      <c r="H32" s="31">
        <v>160428.0</v>
      </c>
      <c r="I32" s="31">
        <v>89234.0</v>
      </c>
      <c r="J32" s="31">
        <v>24227.0</v>
      </c>
      <c r="K32" s="31">
        <v>25405.0</v>
      </c>
      <c r="L32" s="31">
        <v>0.0</v>
      </c>
      <c r="M32" s="31">
        <v>33259.0</v>
      </c>
      <c r="N32" s="31">
        <v>14592.0</v>
      </c>
      <c r="O32" s="31">
        <v>0.0</v>
      </c>
      <c r="P32" s="31">
        <v>0.0</v>
      </c>
      <c r="Q32" s="31">
        <v>0.0</v>
      </c>
      <c r="R32" s="31">
        <v>0.0</v>
      </c>
      <c r="S32" s="31">
        <v>0.0</v>
      </c>
      <c r="T32" s="31">
        <v>0.0</v>
      </c>
      <c r="U32" s="31">
        <v>0.0</v>
      </c>
      <c r="V32" s="31">
        <v>6316.0</v>
      </c>
      <c r="W32" s="31">
        <v>0.0</v>
      </c>
      <c r="X32" s="31">
        <v>0.0</v>
      </c>
      <c r="Y32" s="31">
        <v>0.0</v>
      </c>
      <c r="Z32" s="31">
        <v>0.0</v>
      </c>
      <c r="AA32" s="31">
        <v>0.0</v>
      </c>
      <c r="AB32" s="31">
        <v>0.0</v>
      </c>
      <c r="AC32" s="31">
        <v>0.0</v>
      </c>
      <c r="AD32" s="31">
        <v>0.0</v>
      </c>
      <c r="AE32" s="31">
        <v>0.0</v>
      </c>
      <c r="AF32" s="31">
        <v>0.0</v>
      </c>
      <c r="AG32" s="31">
        <v>0.0</v>
      </c>
      <c r="AH32" s="31">
        <v>0.0</v>
      </c>
      <c r="AI32" s="31">
        <v>0.0</v>
      </c>
      <c r="AJ32" s="31">
        <v>0.0</v>
      </c>
      <c r="AK32" s="31">
        <v>0.0</v>
      </c>
      <c r="AL32" s="31">
        <v>0.0</v>
      </c>
      <c r="AM32" s="31">
        <v>0.0</v>
      </c>
      <c r="AN32" s="31">
        <v>0.0</v>
      </c>
      <c r="AO32" s="31">
        <v>0.0</v>
      </c>
      <c r="AP32" s="31">
        <v>0.0</v>
      </c>
      <c r="AQ32" s="31">
        <v>0.0</v>
      </c>
      <c r="AR32" s="31">
        <v>0.0</v>
      </c>
      <c r="AS32" s="31">
        <v>0.0</v>
      </c>
      <c r="AT32" s="31">
        <v>2888.0</v>
      </c>
      <c r="AU32" s="31">
        <v>355920.0</v>
      </c>
      <c r="AV32" s="31">
        <f t="shared" si="2"/>
        <v>123759</v>
      </c>
      <c r="AW32" s="31">
        <v>75505.0</v>
      </c>
      <c r="AX32" s="31">
        <v>24154.0</v>
      </c>
      <c r="AY32" s="31">
        <v>28949.0</v>
      </c>
      <c r="AZ32" s="31">
        <v>0.0</v>
      </c>
      <c r="BA32" s="31">
        <v>57409.0</v>
      </c>
      <c r="BB32" s="31">
        <v>33463.0</v>
      </c>
      <c r="BC32" s="31">
        <v>1367.0</v>
      </c>
      <c r="BD32" s="31">
        <v>546.0</v>
      </c>
      <c r="BE32" s="31">
        <v>966.0</v>
      </c>
      <c r="BF32" s="31">
        <v>2630.0</v>
      </c>
      <c r="BG32" s="31">
        <v>449.0</v>
      </c>
      <c r="BH32" s="31">
        <v>2878.0</v>
      </c>
      <c r="BI32" s="31">
        <v>0.0</v>
      </c>
      <c r="BJ32" s="31">
        <v>967.0</v>
      </c>
      <c r="BK32" s="31">
        <v>0.0</v>
      </c>
      <c r="BL32" s="31">
        <v>115.0</v>
      </c>
      <c r="BM32" s="31">
        <v>0.0</v>
      </c>
      <c r="BN32" s="31">
        <v>15.0</v>
      </c>
      <c r="BO32" s="31">
        <v>0.0</v>
      </c>
      <c r="BP32" s="31">
        <v>533.0</v>
      </c>
      <c r="BQ32" s="31">
        <v>0.0</v>
      </c>
      <c r="BR32" s="31">
        <v>0.0</v>
      </c>
      <c r="BS32" s="31">
        <v>432.0</v>
      </c>
      <c r="BT32" s="31">
        <v>450.0</v>
      </c>
      <c r="BU32" s="31">
        <v>33.0</v>
      </c>
      <c r="BV32" s="31">
        <v>356.0</v>
      </c>
      <c r="BW32" s="31">
        <v>0.0</v>
      </c>
      <c r="BX32" s="31">
        <v>0.0</v>
      </c>
      <c r="BY32" s="31">
        <v>0.0</v>
      </c>
      <c r="BZ32" s="31">
        <v>0.0</v>
      </c>
      <c r="CA32" s="31">
        <v>225.0</v>
      </c>
      <c r="CB32" s="31">
        <v>304.0</v>
      </c>
      <c r="CC32" s="31">
        <v>415.0</v>
      </c>
      <c r="CE32" s="31">
        <v>123759.0</v>
      </c>
    </row>
    <row r="33" ht="15.75" customHeight="1">
      <c r="A33" s="31" t="s">
        <v>227</v>
      </c>
      <c r="B33" s="31">
        <v>5512.0</v>
      </c>
      <c r="C33" s="31" t="s">
        <v>254</v>
      </c>
      <c r="D33" s="31">
        <v>88352.0</v>
      </c>
      <c r="E33" s="31">
        <v>66367.0</v>
      </c>
      <c r="F33" s="31">
        <v>831.0</v>
      </c>
      <c r="G33" s="31">
        <v>65536.0</v>
      </c>
      <c r="H33" s="31">
        <v>20060.0</v>
      </c>
      <c r="I33" s="31">
        <v>26155.0</v>
      </c>
      <c r="J33" s="31">
        <v>4077.0</v>
      </c>
      <c r="K33" s="31">
        <v>3034.0</v>
      </c>
      <c r="L33" s="31">
        <v>0.0</v>
      </c>
      <c r="M33" s="31">
        <v>3890.0</v>
      </c>
      <c r="N33" s="31">
        <v>7842.0</v>
      </c>
      <c r="O33" s="31">
        <v>0.0</v>
      </c>
      <c r="P33" s="31">
        <v>0.0</v>
      </c>
      <c r="Q33" s="31">
        <v>0.0</v>
      </c>
      <c r="R33" s="31">
        <v>0.0</v>
      </c>
      <c r="S33" s="31">
        <v>0.0</v>
      </c>
      <c r="T33" s="31">
        <v>0.0</v>
      </c>
      <c r="U33" s="31">
        <v>0.0</v>
      </c>
      <c r="V33" s="31">
        <v>0.0</v>
      </c>
      <c r="W33" s="31">
        <v>0.0</v>
      </c>
      <c r="X33" s="31">
        <v>114.0</v>
      </c>
      <c r="Y33" s="31">
        <v>0.0</v>
      </c>
      <c r="Z33" s="31">
        <v>0.0</v>
      </c>
      <c r="AA33" s="31">
        <v>0.0</v>
      </c>
      <c r="AB33" s="31">
        <v>0.0</v>
      </c>
      <c r="AC33" s="31">
        <v>0.0</v>
      </c>
      <c r="AD33" s="31">
        <v>364.0</v>
      </c>
      <c r="AE33" s="31">
        <v>0.0</v>
      </c>
      <c r="AF33" s="31">
        <v>0.0</v>
      </c>
      <c r="AG33" s="31">
        <v>0.0</v>
      </c>
      <c r="AH33" s="31">
        <v>0.0</v>
      </c>
      <c r="AI33" s="31">
        <v>0.0</v>
      </c>
      <c r="AJ33" s="31">
        <v>0.0</v>
      </c>
      <c r="AK33" s="31">
        <v>0.0</v>
      </c>
      <c r="AL33" s="31">
        <v>0.0</v>
      </c>
      <c r="AM33" s="31">
        <v>0.0</v>
      </c>
      <c r="AN33" s="31">
        <v>0.0</v>
      </c>
      <c r="AO33" s="31">
        <v>0.0</v>
      </c>
      <c r="AP33" s="31">
        <v>0.0</v>
      </c>
      <c r="AQ33" s="31">
        <v>0.0</v>
      </c>
      <c r="AR33" s="31">
        <v>0.0</v>
      </c>
      <c r="AS33" s="31">
        <v>0.0</v>
      </c>
      <c r="AT33" s="31">
        <v>579.0</v>
      </c>
      <c r="AU33" s="31">
        <v>65788.0</v>
      </c>
      <c r="AV33" s="31">
        <f t="shared" si="2"/>
        <v>18476</v>
      </c>
      <c r="AW33" s="31">
        <v>21388.0</v>
      </c>
      <c r="AX33" s="31">
        <v>4719.0</v>
      </c>
      <c r="AY33" s="31">
        <v>3161.0</v>
      </c>
      <c r="AZ33" s="31">
        <v>0.0</v>
      </c>
      <c r="BA33" s="31">
        <v>6826.0</v>
      </c>
      <c r="BB33" s="31">
        <v>8244.0</v>
      </c>
      <c r="BC33" s="31">
        <v>278.0</v>
      </c>
      <c r="BD33" s="31">
        <v>195.0</v>
      </c>
      <c r="BE33" s="31">
        <v>135.0</v>
      </c>
      <c r="BF33" s="31">
        <v>595.0</v>
      </c>
      <c r="BG33" s="31">
        <v>277.0</v>
      </c>
      <c r="BH33" s="31">
        <v>481.0</v>
      </c>
      <c r="BI33" s="31">
        <v>0.0</v>
      </c>
      <c r="BJ33" s="31">
        <v>52.0</v>
      </c>
      <c r="BK33" s="31">
        <v>0.0</v>
      </c>
      <c r="BL33" s="31">
        <v>62.0</v>
      </c>
      <c r="BM33" s="31">
        <v>0.0</v>
      </c>
      <c r="BN33" s="31">
        <v>7.0</v>
      </c>
      <c r="BO33" s="31">
        <v>0.0</v>
      </c>
      <c r="BP33" s="31">
        <v>408.0</v>
      </c>
      <c r="BQ33" s="31">
        <v>0.0</v>
      </c>
      <c r="BR33" s="31">
        <v>0.0</v>
      </c>
      <c r="BS33" s="31">
        <v>48.0</v>
      </c>
      <c r="BT33" s="31">
        <v>46.0</v>
      </c>
      <c r="BU33" s="31">
        <v>218.0</v>
      </c>
      <c r="BV33" s="31">
        <v>36.0</v>
      </c>
      <c r="BW33" s="31">
        <v>0.0</v>
      </c>
      <c r="BX33" s="31">
        <v>0.0</v>
      </c>
      <c r="BY33" s="31">
        <v>0.0</v>
      </c>
      <c r="BZ33" s="31">
        <v>0.0</v>
      </c>
      <c r="CA33" s="31">
        <v>29.0</v>
      </c>
      <c r="CB33" s="31">
        <v>51.0</v>
      </c>
      <c r="CC33" s="31">
        <v>56.0</v>
      </c>
      <c r="CE33" s="31">
        <v>18476.0</v>
      </c>
    </row>
    <row r="34" ht="15.75" customHeight="1">
      <c r="A34" s="31" t="s">
        <v>227</v>
      </c>
      <c r="B34" s="31">
        <v>5513.0</v>
      </c>
      <c r="C34" s="31" t="s">
        <v>255</v>
      </c>
      <c r="D34" s="31">
        <v>175210.0</v>
      </c>
      <c r="E34" s="31">
        <v>119414.0</v>
      </c>
      <c r="F34" s="31">
        <v>1993.0</v>
      </c>
      <c r="G34" s="31">
        <v>117421.0</v>
      </c>
      <c r="H34" s="31">
        <v>29768.0</v>
      </c>
      <c r="I34" s="31">
        <v>45017.0</v>
      </c>
      <c r="J34" s="31">
        <v>7614.0</v>
      </c>
      <c r="K34" s="31">
        <v>5444.0</v>
      </c>
      <c r="L34" s="31">
        <v>0.0</v>
      </c>
      <c r="M34" s="31">
        <v>7864.0</v>
      </c>
      <c r="N34" s="31">
        <v>19836.0</v>
      </c>
      <c r="O34" s="31">
        <v>0.0</v>
      </c>
      <c r="P34" s="31">
        <v>0.0</v>
      </c>
      <c r="Q34" s="31">
        <v>1276.0</v>
      </c>
      <c r="R34" s="31">
        <v>0.0</v>
      </c>
      <c r="S34" s="31">
        <v>0.0</v>
      </c>
      <c r="T34" s="31">
        <v>0.0</v>
      </c>
      <c r="U34" s="31">
        <v>0.0</v>
      </c>
      <c r="V34" s="31">
        <v>0.0</v>
      </c>
      <c r="W34" s="31">
        <v>0.0</v>
      </c>
      <c r="X34" s="31">
        <v>602.0</v>
      </c>
      <c r="Y34" s="31">
        <v>0.0</v>
      </c>
      <c r="Z34" s="31">
        <v>0.0</v>
      </c>
      <c r="AA34" s="31">
        <v>0.0</v>
      </c>
      <c r="AB34" s="31">
        <v>0.0</v>
      </c>
      <c r="AC34" s="31">
        <v>0.0</v>
      </c>
      <c r="AD34" s="31">
        <v>0.0</v>
      </c>
      <c r="AE34" s="31">
        <v>0.0</v>
      </c>
      <c r="AF34" s="31">
        <v>0.0</v>
      </c>
      <c r="AG34" s="31">
        <v>0.0</v>
      </c>
      <c r="AH34" s="31">
        <v>0.0</v>
      </c>
      <c r="AI34" s="31">
        <v>0.0</v>
      </c>
      <c r="AJ34" s="31">
        <v>0.0</v>
      </c>
      <c r="AK34" s="31">
        <v>0.0</v>
      </c>
      <c r="AL34" s="31">
        <v>0.0</v>
      </c>
      <c r="AM34" s="31">
        <v>0.0</v>
      </c>
      <c r="AN34" s="31">
        <v>0.0</v>
      </c>
      <c r="AO34" s="31">
        <v>0.0</v>
      </c>
      <c r="AP34" s="31">
        <v>0.0</v>
      </c>
      <c r="AQ34" s="31">
        <v>0.0</v>
      </c>
      <c r="AR34" s="31">
        <v>0.0</v>
      </c>
      <c r="AS34" s="31">
        <v>0.0</v>
      </c>
      <c r="AT34" s="31">
        <v>1348.0</v>
      </c>
      <c r="AU34" s="31">
        <v>118066.0</v>
      </c>
      <c r="AV34" s="31">
        <f t="shared" si="2"/>
        <v>26452</v>
      </c>
      <c r="AW34" s="31">
        <v>39524.0</v>
      </c>
      <c r="AX34" s="31">
        <v>8703.0</v>
      </c>
      <c r="AY34" s="31">
        <v>5489.0</v>
      </c>
      <c r="AZ34" s="31">
        <v>0.0</v>
      </c>
      <c r="BA34" s="31">
        <v>10834.0</v>
      </c>
      <c r="BB34" s="31">
        <v>20113.0</v>
      </c>
      <c r="BC34" s="31">
        <v>550.0</v>
      </c>
      <c r="BD34" s="31">
        <v>417.0</v>
      </c>
      <c r="BE34" s="31">
        <v>461.0</v>
      </c>
      <c r="BF34" s="31">
        <v>1273.0</v>
      </c>
      <c r="BG34" s="31">
        <v>109.0</v>
      </c>
      <c r="BH34" s="31">
        <v>1010.0</v>
      </c>
      <c r="BI34" s="31">
        <v>0.0</v>
      </c>
      <c r="BJ34" s="31">
        <v>132.0</v>
      </c>
      <c r="BK34" s="31">
        <v>0.0</v>
      </c>
      <c r="BL34" s="31">
        <v>384.0</v>
      </c>
      <c r="BM34" s="31">
        <v>0.0</v>
      </c>
      <c r="BN34" s="31">
        <v>24.0</v>
      </c>
      <c r="BO34" s="31">
        <v>0.0</v>
      </c>
      <c r="BP34" s="31">
        <v>1904.0</v>
      </c>
      <c r="BQ34" s="31">
        <v>0.0</v>
      </c>
      <c r="BR34" s="31">
        <v>0.0</v>
      </c>
      <c r="BS34" s="31">
        <v>115.0</v>
      </c>
      <c r="BT34" s="31">
        <v>100.0</v>
      </c>
      <c r="BU34" s="31">
        <v>39.0</v>
      </c>
      <c r="BV34" s="31">
        <v>86.0</v>
      </c>
      <c r="BW34" s="31">
        <v>0.0</v>
      </c>
      <c r="BX34" s="31">
        <v>0.0</v>
      </c>
      <c r="BY34" s="31">
        <v>0.0</v>
      </c>
      <c r="BZ34" s="31">
        <v>0.0</v>
      </c>
      <c r="CA34" s="31">
        <v>75.0</v>
      </c>
      <c r="CB34" s="31">
        <v>163.0</v>
      </c>
      <c r="CC34" s="31">
        <v>109.0</v>
      </c>
      <c r="CE34" s="31">
        <v>26452.0</v>
      </c>
    </row>
    <row r="35" ht="15.75" customHeight="1">
      <c r="A35" s="31" t="s">
        <v>227</v>
      </c>
      <c r="B35" s="31">
        <v>5515.0</v>
      </c>
      <c r="C35" s="31" t="s">
        <v>256</v>
      </c>
      <c r="D35" s="31">
        <v>232294.0</v>
      </c>
      <c r="E35" s="31">
        <v>191090.0</v>
      </c>
      <c r="F35" s="31">
        <v>1236.0</v>
      </c>
      <c r="G35" s="31">
        <v>189854.0</v>
      </c>
      <c r="H35" s="31">
        <v>70606.0</v>
      </c>
      <c r="I35" s="31">
        <v>54778.0</v>
      </c>
      <c r="J35" s="31">
        <v>13024.0</v>
      </c>
      <c r="K35" s="31">
        <v>24248.0</v>
      </c>
      <c r="L35" s="31">
        <v>0.0</v>
      </c>
      <c r="M35" s="31">
        <v>13219.0</v>
      </c>
      <c r="N35" s="31">
        <v>8569.0</v>
      </c>
      <c r="O35" s="31">
        <v>1003.0</v>
      </c>
      <c r="P35" s="31">
        <v>0.0</v>
      </c>
      <c r="Q35" s="31">
        <v>0.0</v>
      </c>
      <c r="R35" s="31">
        <v>0.0</v>
      </c>
      <c r="S35" s="31">
        <v>1027.0</v>
      </c>
      <c r="T35" s="31">
        <v>2722.0</v>
      </c>
      <c r="U35" s="31">
        <v>0.0</v>
      </c>
      <c r="V35" s="31">
        <v>0.0</v>
      </c>
      <c r="W35" s="31">
        <v>0.0</v>
      </c>
      <c r="X35" s="31">
        <v>107.0</v>
      </c>
      <c r="Y35" s="31">
        <v>0.0</v>
      </c>
      <c r="Z35" s="31">
        <v>0.0</v>
      </c>
      <c r="AA35" s="31">
        <v>0.0</v>
      </c>
      <c r="AB35" s="31">
        <v>0.0</v>
      </c>
      <c r="AC35" s="31">
        <v>0.0</v>
      </c>
      <c r="AD35" s="31">
        <v>173.0</v>
      </c>
      <c r="AE35" s="31">
        <v>0.0</v>
      </c>
      <c r="AF35" s="31">
        <v>0.0</v>
      </c>
      <c r="AG35" s="31">
        <v>0.0</v>
      </c>
      <c r="AH35" s="31">
        <v>0.0</v>
      </c>
      <c r="AI35" s="31">
        <v>0.0</v>
      </c>
      <c r="AJ35" s="31">
        <v>0.0</v>
      </c>
      <c r="AK35" s="31">
        <v>0.0</v>
      </c>
      <c r="AL35" s="31">
        <v>0.0</v>
      </c>
      <c r="AM35" s="31">
        <v>0.0</v>
      </c>
      <c r="AN35" s="31">
        <v>0.0</v>
      </c>
      <c r="AO35" s="31">
        <v>0.0</v>
      </c>
      <c r="AP35" s="31">
        <v>0.0</v>
      </c>
      <c r="AQ35" s="31">
        <v>0.0</v>
      </c>
      <c r="AR35" s="31">
        <v>0.0</v>
      </c>
      <c r="AS35" s="31">
        <v>378.0</v>
      </c>
      <c r="AT35" s="31">
        <v>964.0</v>
      </c>
      <c r="AU35" s="31">
        <v>190126.0</v>
      </c>
      <c r="AV35" s="31">
        <f t="shared" si="2"/>
        <v>62276</v>
      </c>
      <c r="AW35" s="31">
        <v>39714.0</v>
      </c>
      <c r="AX35" s="31">
        <v>19287.0</v>
      </c>
      <c r="AY35" s="31">
        <v>27739.0</v>
      </c>
      <c r="AZ35" s="31">
        <v>0.0</v>
      </c>
      <c r="BA35" s="31">
        <v>25684.0</v>
      </c>
      <c r="BB35" s="31">
        <v>9393.0</v>
      </c>
      <c r="BC35" s="31">
        <v>712.0</v>
      </c>
      <c r="BD35" s="31">
        <v>111.0</v>
      </c>
      <c r="BE35" s="31">
        <v>246.0</v>
      </c>
      <c r="BF35" s="31">
        <v>781.0</v>
      </c>
      <c r="BG35" s="31">
        <v>641.0</v>
      </c>
      <c r="BH35" s="31">
        <v>1935.0</v>
      </c>
      <c r="BI35" s="31">
        <v>0.0</v>
      </c>
      <c r="BJ35" s="31">
        <v>110.0</v>
      </c>
      <c r="BK35" s="31">
        <v>0.0</v>
      </c>
      <c r="BL35" s="31">
        <v>64.0</v>
      </c>
      <c r="BM35" s="31">
        <v>0.0</v>
      </c>
      <c r="BN35" s="31">
        <v>8.0</v>
      </c>
      <c r="BO35" s="31">
        <v>0.0</v>
      </c>
      <c r="BP35" s="31">
        <v>137.0</v>
      </c>
      <c r="BQ35" s="31">
        <v>0.0</v>
      </c>
      <c r="BR35" s="31">
        <v>0.0</v>
      </c>
      <c r="BS35" s="31">
        <v>218.0</v>
      </c>
      <c r="BT35" s="31">
        <v>337.0</v>
      </c>
      <c r="BU35" s="31">
        <v>66.0</v>
      </c>
      <c r="BV35" s="31">
        <v>192.0</v>
      </c>
      <c r="BW35" s="31">
        <v>0.0</v>
      </c>
      <c r="BX35" s="31">
        <v>0.0</v>
      </c>
      <c r="BY35" s="31">
        <v>0.0</v>
      </c>
      <c r="BZ35" s="31">
        <v>0.0</v>
      </c>
      <c r="CA35" s="31">
        <v>158.0</v>
      </c>
      <c r="CB35" s="31">
        <v>95.0</v>
      </c>
      <c r="CC35" s="31">
        <v>222.0</v>
      </c>
      <c r="CE35" s="31">
        <v>62276.0</v>
      </c>
    </row>
    <row r="36" ht="15.75" customHeight="1">
      <c r="A36" s="31" t="s">
        <v>227</v>
      </c>
      <c r="B36" s="31">
        <v>5554.0</v>
      </c>
      <c r="C36" s="31" t="s">
        <v>257</v>
      </c>
      <c r="D36" s="31">
        <v>278058.0</v>
      </c>
      <c r="E36" s="31">
        <v>217143.0</v>
      </c>
      <c r="F36" s="31">
        <v>2925.0</v>
      </c>
      <c r="G36" s="31">
        <v>214218.0</v>
      </c>
      <c r="H36" s="31">
        <v>113493.0</v>
      </c>
      <c r="I36" s="31">
        <v>52944.0</v>
      </c>
      <c r="J36" s="31">
        <v>9591.0</v>
      </c>
      <c r="K36" s="31">
        <v>13231.0</v>
      </c>
      <c r="L36" s="31">
        <v>0.0</v>
      </c>
      <c r="M36" s="31">
        <v>18105.0</v>
      </c>
      <c r="N36" s="31">
        <v>3672.0</v>
      </c>
      <c r="O36" s="31">
        <v>0.0</v>
      </c>
      <c r="P36" s="31">
        <v>0.0</v>
      </c>
      <c r="Q36" s="31">
        <v>3182.0</v>
      </c>
      <c r="R36" s="31">
        <v>0.0</v>
      </c>
      <c r="S36" s="31">
        <v>0.0</v>
      </c>
      <c r="T36" s="31">
        <v>0.0</v>
      </c>
      <c r="U36" s="31">
        <v>0.0</v>
      </c>
      <c r="V36" s="31">
        <v>0.0</v>
      </c>
      <c r="W36" s="31">
        <v>0.0</v>
      </c>
      <c r="X36" s="31">
        <v>0.0</v>
      </c>
      <c r="Y36" s="31">
        <v>0.0</v>
      </c>
      <c r="Z36" s="31">
        <v>0.0</v>
      </c>
      <c r="AA36" s="31">
        <v>0.0</v>
      </c>
      <c r="AB36" s="31">
        <v>0.0</v>
      </c>
      <c r="AC36" s="31">
        <v>0.0</v>
      </c>
      <c r="AD36" s="31">
        <v>0.0</v>
      </c>
      <c r="AE36" s="31">
        <v>0.0</v>
      </c>
      <c r="AF36" s="31">
        <v>0.0</v>
      </c>
      <c r="AG36" s="31">
        <v>0.0</v>
      </c>
      <c r="AH36" s="31">
        <v>0.0</v>
      </c>
      <c r="AI36" s="31">
        <v>0.0</v>
      </c>
      <c r="AJ36" s="31">
        <v>0.0</v>
      </c>
      <c r="AK36" s="31">
        <v>0.0</v>
      </c>
      <c r="AL36" s="31">
        <v>0.0</v>
      </c>
      <c r="AM36" s="31">
        <v>0.0</v>
      </c>
      <c r="AN36" s="31">
        <v>0.0</v>
      </c>
      <c r="AO36" s="31">
        <v>0.0</v>
      </c>
      <c r="AP36" s="31">
        <v>0.0</v>
      </c>
      <c r="AQ36" s="31">
        <v>0.0</v>
      </c>
      <c r="AR36" s="31">
        <v>0.0</v>
      </c>
      <c r="AS36" s="31">
        <v>0.0</v>
      </c>
      <c r="AT36" s="31">
        <v>1471.0</v>
      </c>
      <c r="AU36" s="31">
        <v>215672.0</v>
      </c>
      <c r="AV36" s="31">
        <f t="shared" si="2"/>
        <v>101248</v>
      </c>
      <c r="AW36" s="31">
        <v>46112.0</v>
      </c>
      <c r="AX36" s="31">
        <v>9429.0</v>
      </c>
      <c r="AY36" s="31">
        <v>12249.0</v>
      </c>
      <c r="AZ36" s="31">
        <v>0.0</v>
      </c>
      <c r="BA36" s="31">
        <v>28147.0</v>
      </c>
      <c r="BB36" s="31">
        <v>13236.0</v>
      </c>
      <c r="BC36" s="31">
        <v>646.0</v>
      </c>
      <c r="BD36" s="31">
        <v>295.0</v>
      </c>
      <c r="BE36" s="31">
        <v>668.0</v>
      </c>
      <c r="BF36" s="31">
        <v>1027.0</v>
      </c>
      <c r="BG36" s="31">
        <v>185.0</v>
      </c>
      <c r="BH36" s="31">
        <v>1013.0</v>
      </c>
      <c r="BI36" s="31">
        <v>0.0</v>
      </c>
      <c r="BJ36" s="31">
        <v>140.0</v>
      </c>
      <c r="BK36" s="31">
        <v>0.0</v>
      </c>
      <c r="BL36" s="31">
        <v>73.0</v>
      </c>
      <c r="BM36" s="31">
        <v>0.0</v>
      </c>
      <c r="BN36" s="31">
        <v>15.0</v>
      </c>
      <c r="BO36" s="31">
        <v>0.0</v>
      </c>
      <c r="BP36" s="31">
        <v>340.0</v>
      </c>
      <c r="BQ36" s="31">
        <v>0.0</v>
      </c>
      <c r="BR36" s="31">
        <v>0.0</v>
      </c>
      <c r="BS36" s="31">
        <v>97.0</v>
      </c>
      <c r="BT36" s="31">
        <v>139.0</v>
      </c>
      <c r="BU36" s="31">
        <v>29.0</v>
      </c>
      <c r="BV36" s="31">
        <v>160.0</v>
      </c>
      <c r="BW36" s="31">
        <v>0.0</v>
      </c>
      <c r="BX36" s="31">
        <v>0.0</v>
      </c>
      <c r="BY36" s="31">
        <v>0.0</v>
      </c>
      <c r="BZ36" s="31">
        <v>0.0</v>
      </c>
      <c r="CA36" s="31">
        <v>103.0</v>
      </c>
      <c r="CB36" s="31">
        <v>174.0</v>
      </c>
      <c r="CC36" s="31">
        <v>147.0</v>
      </c>
      <c r="CE36" s="31">
        <v>101248.0</v>
      </c>
    </row>
    <row r="37" ht="15.75" customHeight="1">
      <c r="A37" s="31" t="s">
        <v>227</v>
      </c>
      <c r="B37" s="31">
        <v>5558.0</v>
      </c>
      <c r="C37" s="31" t="s">
        <v>258</v>
      </c>
      <c r="D37" s="31">
        <v>172726.0</v>
      </c>
      <c r="E37" s="31">
        <v>140110.0</v>
      </c>
      <c r="F37" s="31">
        <v>2199.0</v>
      </c>
      <c r="G37" s="31">
        <v>137911.0</v>
      </c>
      <c r="H37" s="31">
        <v>70824.0</v>
      </c>
      <c r="I37" s="31">
        <v>32555.0</v>
      </c>
      <c r="J37" s="31">
        <v>8652.0</v>
      </c>
      <c r="K37" s="31">
        <v>11116.0</v>
      </c>
      <c r="L37" s="31">
        <v>0.0</v>
      </c>
      <c r="M37" s="31">
        <v>14764.0</v>
      </c>
      <c r="N37" s="31">
        <v>0.0</v>
      </c>
      <c r="O37" s="31">
        <v>0.0</v>
      </c>
      <c r="P37" s="31">
        <v>0.0</v>
      </c>
      <c r="Q37" s="31">
        <v>0.0</v>
      </c>
      <c r="R37" s="31">
        <v>0.0</v>
      </c>
      <c r="S37" s="31">
        <v>0.0</v>
      </c>
      <c r="T37" s="31">
        <v>0.0</v>
      </c>
      <c r="U37" s="31">
        <v>0.0</v>
      </c>
      <c r="V37" s="31">
        <v>0.0</v>
      </c>
      <c r="W37" s="31">
        <v>0.0</v>
      </c>
      <c r="X37" s="31">
        <v>0.0</v>
      </c>
      <c r="Y37" s="31">
        <v>0.0</v>
      </c>
      <c r="Z37" s="31">
        <v>0.0</v>
      </c>
      <c r="AA37" s="31">
        <v>0.0</v>
      </c>
      <c r="AB37" s="31">
        <v>0.0</v>
      </c>
      <c r="AC37" s="31">
        <v>0.0</v>
      </c>
      <c r="AD37" s="31">
        <v>0.0</v>
      </c>
      <c r="AE37" s="31">
        <v>0.0</v>
      </c>
      <c r="AF37" s="31">
        <v>0.0</v>
      </c>
      <c r="AG37" s="31">
        <v>0.0</v>
      </c>
      <c r="AH37" s="31">
        <v>0.0</v>
      </c>
      <c r="AI37" s="31">
        <v>0.0</v>
      </c>
      <c r="AJ37" s="31">
        <v>0.0</v>
      </c>
      <c r="AK37" s="31">
        <v>0.0</v>
      </c>
      <c r="AL37" s="31">
        <v>0.0</v>
      </c>
      <c r="AM37" s="31">
        <v>0.0</v>
      </c>
      <c r="AN37" s="31">
        <v>0.0</v>
      </c>
      <c r="AO37" s="31">
        <v>0.0</v>
      </c>
      <c r="AP37" s="31">
        <v>0.0</v>
      </c>
      <c r="AQ37" s="31">
        <v>0.0</v>
      </c>
      <c r="AR37" s="31">
        <v>0.0</v>
      </c>
      <c r="AS37" s="31">
        <v>0.0</v>
      </c>
      <c r="AT37" s="31">
        <v>877.0</v>
      </c>
      <c r="AU37" s="31">
        <v>139233.0</v>
      </c>
      <c r="AV37" s="31">
        <f t="shared" si="2"/>
        <v>61149</v>
      </c>
      <c r="AW37" s="31">
        <v>29430.0</v>
      </c>
      <c r="AX37" s="31">
        <v>7483.0</v>
      </c>
      <c r="AY37" s="31">
        <v>10234.0</v>
      </c>
      <c r="AZ37" s="31">
        <v>0.0</v>
      </c>
      <c r="BA37" s="31">
        <v>18926.0</v>
      </c>
      <c r="BB37" s="31">
        <v>8658.0</v>
      </c>
      <c r="BC37" s="31">
        <v>446.0</v>
      </c>
      <c r="BD37" s="31">
        <v>215.0</v>
      </c>
      <c r="BE37" s="31">
        <v>221.0</v>
      </c>
      <c r="BF37" s="31">
        <v>767.0</v>
      </c>
      <c r="BG37" s="31">
        <v>158.0</v>
      </c>
      <c r="BH37" s="31">
        <v>728.0</v>
      </c>
      <c r="BI37" s="31">
        <v>0.0</v>
      </c>
      <c r="BJ37" s="31">
        <v>104.0</v>
      </c>
      <c r="BK37" s="31">
        <v>0.0</v>
      </c>
      <c r="BL37" s="31">
        <v>30.0</v>
      </c>
      <c r="BM37" s="31">
        <v>0.0</v>
      </c>
      <c r="BN37" s="31">
        <v>6.0</v>
      </c>
      <c r="BO37" s="31">
        <v>0.0</v>
      </c>
      <c r="BP37" s="31">
        <v>41.0</v>
      </c>
      <c r="BQ37" s="31">
        <v>0.0</v>
      </c>
      <c r="BR37" s="31">
        <v>0.0</v>
      </c>
      <c r="BS37" s="31">
        <v>75.0</v>
      </c>
      <c r="BT37" s="31">
        <v>143.0</v>
      </c>
      <c r="BU37" s="31">
        <v>14.0</v>
      </c>
      <c r="BV37" s="31">
        <v>109.0</v>
      </c>
      <c r="BW37" s="31">
        <v>0.0</v>
      </c>
      <c r="BX37" s="31">
        <v>0.0</v>
      </c>
      <c r="BY37" s="31">
        <v>0.0</v>
      </c>
      <c r="BZ37" s="31">
        <v>0.0</v>
      </c>
      <c r="CA37" s="31">
        <v>57.0</v>
      </c>
      <c r="CB37" s="31">
        <v>133.0</v>
      </c>
      <c r="CC37" s="31">
        <v>106.0</v>
      </c>
      <c r="CE37" s="31">
        <v>61149.0</v>
      </c>
    </row>
    <row r="38" ht="15.75" customHeight="1">
      <c r="A38" s="31" t="s">
        <v>227</v>
      </c>
      <c r="B38" s="31">
        <v>5562.0</v>
      </c>
      <c r="C38" s="31" t="s">
        <v>259</v>
      </c>
      <c r="D38" s="31">
        <v>473084.0</v>
      </c>
      <c r="E38" s="31">
        <v>350228.0</v>
      </c>
      <c r="F38" s="31">
        <v>7516.0</v>
      </c>
      <c r="G38" s="31">
        <v>342712.0</v>
      </c>
      <c r="H38" s="31">
        <v>115048.0</v>
      </c>
      <c r="I38" s="31">
        <v>132249.0</v>
      </c>
      <c r="J38" s="31">
        <v>24973.0</v>
      </c>
      <c r="K38" s="31">
        <v>15930.0</v>
      </c>
      <c r="L38" s="31">
        <v>0.0</v>
      </c>
      <c r="M38" s="31">
        <v>28471.0</v>
      </c>
      <c r="N38" s="31">
        <v>23867.0</v>
      </c>
      <c r="O38" s="31">
        <v>0.0</v>
      </c>
      <c r="P38" s="31">
        <v>0.0</v>
      </c>
      <c r="Q38" s="31">
        <v>0.0</v>
      </c>
      <c r="R38" s="31">
        <v>0.0</v>
      </c>
      <c r="S38" s="31">
        <v>0.0</v>
      </c>
      <c r="T38" s="31">
        <v>0.0</v>
      </c>
      <c r="U38" s="31">
        <v>0.0</v>
      </c>
      <c r="V38" s="31">
        <v>0.0</v>
      </c>
      <c r="W38" s="31">
        <v>0.0</v>
      </c>
      <c r="X38" s="31">
        <v>1847.0</v>
      </c>
      <c r="Y38" s="31">
        <v>0.0</v>
      </c>
      <c r="Z38" s="31">
        <v>0.0</v>
      </c>
      <c r="AA38" s="31">
        <v>0.0</v>
      </c>
      <c r="AB38" s="31">
        <v>0.0</v>
      </c>
      <c r="AC38" s="31">
        <v>0.0</v>
      </c>
      <c r="AD38" s="31">
        <v>327.0</v>
      </c>
      <c r="AE38" s="31">
        <v>0.0</v>
      </c>
      <c r="AF38" s="31">
        <v>0.0</v>
      </c>
      <c r="AG38" s="31">
        <v>0.0</v>
      </c>
      <c r="AH38" s="31">
        <v>0.0</v>
      </c>
      <c r="AI38" s="31">
        <v>0.0</v>
      </c>
      <c r="AJ38" s="31">
        <v>0.0</v>
      </c>
      <c r="AK38" s="31">
        <v>0.0</v>
      </c>
      <c r="AL38" s="31">
        <v>0.0</v>
      </c>
      <c r="AM38" s="31">
        <v>0.0</v>
      </c>
      <c r="AN38" s="31">
        <v>0.0</v>
      </c>
      <c r="AO38" s="31">
        <v>0.0</v>
      </c>
      <c r="AP38" s="31">
        <v>0.0</v>
      </c>
      <c r="AQ38" s="31">
        <v>0.0</v>
      </c>
      <c r="AR38" s="31">
        <v>0.0</v>
      </c>
      <c r="AS38" s="31">
        <v>0.0</v>
      </c>
      <c r="AT38" s="31">
        <v>3108.0</v>
      </c>
      <c r="AU38" s="31">
        <v>347120.0</v>
      </c>
      <c r="AV38" s="31">
        <f t="shared" si="2"/>
        <v>102678</v>
      </c>
      <c r="AW38" s="31">
        <v>108671.0</v>
      </c>
      <c r="AX38" s="31">
        <v>23744.0</v>
      </c>
      <c r="AY38" s="31">
        <v>18408.0</v>
      </c>
      <c r="AZ38" s="31">
        <v>0.0</v>
      </c>
      <c r="BA38" s="31">
        <v>36348.0</v>
      </c>
      <c r="BB38" s="31">
        <v>42630.0</v>
      </c>
      <c r="BC38" s="31">
        <v>1596.0</v>
      </c>
      <c r="BD38" s="31">
        <v>894.0</v>
      </c>
      <c r="BE38" s="31">
        <v>844.0</v>
      </c>
      <c r="BF38" s="31">
        <v>3029.0</v>
      </c>
      <c r="BG38" s="31">
        <v>245.0</v>
      </c>
      <c r="BH38" s="31">
        <v>2631.0</v>
      </c>
      <c r="BI38" s="31">
        <v>0.0</v>
      </c>
      <c r="BJ38" s="31">
        <v>420.0</v>
      </c>
      <c r="BK38" s="31">
        <v>0.0</v>
      </c>
      <c r="BL38" s="31">
        <v>388.0</v>
      </c>
      <c r="BM38" s="31">
        <v>0.0</v>
      </c>
      <c r="BN38" s="31">
        <v>19.0</v>
      </c>
      <c r="BO38" s="31">
        <v>0.0</v>
      </c>
      <c r="BP38" s="31">
        <v>2650.0</v>
      </c>
      <c r="BQ38" s="31">
        <v>0.0</v>
      </c>
      <c r="BR38" s="31">
        <v>0.0</v>
      </c>
      <c r="BS38" s="31">
        <v>270.0</v>
      </c>
      <c r="BT38" s="31">
        <v>285.0</v>
      </c>
      <c r="BU38" s="31">
        <v>158.0</v>
      </c>
      <c r="BV38" s="31">
        <v>369.0</v>
      </c>
      <c r="BW38" s="31">
        <v>0.0</v>
      </c>
      <c r="BX38" s="31">
        <v>0.0</v>
      </c>
      <c r="BY38" s="31">
        <v>0.0</v>
      </c>
      <c r="BZ38" s="31">
        <v>0.0</v>
      </c>
      <c r="CA38" s="31">
        <v>160.0</v>
      </c>
      <c r="CB38" s="31">
        <v>376.0</v>
      </c>
      <c r="CC38" s="31">
        <v>307.0</v>
      </c>
      <c r="CE38" s="31">
        <v>102678.0</v>
      </c>
    </row>
    <row r="39" ht="15.75" customHeight="1">
      <c r="A39" s="31" t="s">
        <v>227</v>
      </c>
      <c r="B39" s="31">
        <v>5566.0</v>
      </c>
      <c r="C39" s="31" t="s">
        <v>260</v>
      </c>
      <c r="D39" s="31">
        <v>339903.0</v>
      </c>
      <c r="E39" s="31">
        <v>264853.0</v>
      </c>
      <c r="F39" s="31">
        <v>2473.0</v>
      </c>
      <c r="G39" s="31">
        <v>262380.0</v>
      </c>
      <c r="H39" s="31">
        <v>123113.0</v>
      </c>
      <c r="I39" s="31">
        <v>75544.0</v>
      </c>
      <c r="J39" s="31">
        <v>14377.0</v>
      </c>
      <c r="K39" s="31">
        <v>16804.0</v>
      </c>
      <c r="L39" s="31">
        <v>0.0</v>
      </c>
      <c r="M39" s="31">
        <v>16157.0</v>
      </c>
      <c r="N39" s="31">
        <v>15123.0</v>
      </c>
      <c r="O39" s="31">
        <v>0.0</v>
      </c>
      <c r="P39" s="31">
        <v>0.0</v>
      </c>
      <c r="Q39" s="31">
        <v>1124.0</v>
      </c>
      <c r="R39" s="31">
        <v>0.0</v>
      </c>
      <c r="S39" s="31">
        <v>0.0</v>
      </c>
      <c r="T39" s="31">
        <v>0.0</v>
      </c>
      <c r="U39" s="31">
        <v>0.0</v>
      </c>
      <c r="V39" s="31">
        <v>0.0</v>
      </c>
      <c r="W39" s="31">
        <v>0.0</v>
      </c>
      <c r="X39" s="31">
        <v>138.0</v>
      </c>
      <c r="Y39" s="31">
        <v>0.0</v>
      </c>
      <c r="Z39" s="31">
        <v>0.0</v>
      </c>
      <c r="AA39" s="31">
        <v>0.0</v>
      </c>
      <c r="AB39" s="31">
        <v>0.0</v>
      </c>
      <c r="AC39" s="31">
        <v>0.0</v>
      </c>
      <c r="AD39" s="31">
        <v>0.0</v>
      </c>
      <c r="AE39" s="31">
        <v>0.0</v>
      </c>
      <c r="AF39" s="31">
        <v>0.0</v>
      </c>
      <c r="AG39" s="31">
        <v>0.0</v>
      </c>
      <c r="AH39" s="31">
        <v>0.0</v>
      </c>
      <c r="AI39" s="31">
        <v>0.0</v>
      </c>
      <c r="AJ39" s="31">
        <v>0.0</v>
      </c>
      <c r="AK39" s="31">
        <v>0.0</v>
      </c>
      <c r="AL39" s="31">
        <v>0.0</v>
      </c>
      <c r="AM39" s="31">
        <v>0.0</v>
      </c>
      <c r="AN39" s="31">
        <v>0.0</v>
      </c>
      <c r="AO39" s="31">
        <v>0.0</v>
      </c>
      <c r="AP39" s="31">
        <v>0.0</v>
      </c>
      <c r="AQ39" s="31">
        <v>0.0</v>
      </c>
      <c r="AR39" s="31">
        <v>0.0</v>
      </c>
      <c r="AS39" s="31">
        <v>0.0</v>
      </c>
      <c r="AT39" s="31">
        <v>1915.0</v>
      </c>
      <c r="AU39" s="31">
        <v>262938.0</v>
      </c>
      <c r="AV39" s="31">
        <f t="shared" si="2"/>
        <v>104760</v>
      </c>
      <c r="AW39" s="31">
        <v>68223.0</v>
      </c>
      <c r="AX39" s="31">
        <v>16147.0</v>
      </c>
      <c r="AY39" s="31">
        <v>18572.0</v>
      </c>
      <c r="AZ39" s="31">
        <v>0.0</v>
      </c>
      <c r="BA39" s="31">
        <v>31196.0</v>
      </c>
      <c r="BB39" s="31">
        <v>17068.0</v>
      </c>
      <c r="BC39" s="31">
        <v>945.0</v>
      </c>
      <c r="BD39" s="31">
        <v>432.0</v>
      </c>
      <c r="BE39" s="31">
        <v>701.0</v>
      </c>
      <c r="BF39" s="31">
        <v>1369.0</v>
      </c>
      <c r="BG39" s="31">
        <v>231.0</v>
      </c>
      <c r="BH39" s="31">
        <v>1593.0</v>
      </c>
      <c r="BI39" s="31">
        <v>0.0</v>
      </c>
      <c r="BJ39" s="31">
        <v>124.0</v>
      </c>
      <c r="BK39" s="31">
        <v>0.0</v>
      </c>
      <c r="BL39" s="31">
        <v>97.0</v>
      </c>
      <c r="BM39" s="31">
        <v>0.0</v>
      </c>
      <c r="BN39" s="31">
        <v>18.0</v>
      </c>
      <c r="BO39" s="31">
        <v>0.0</v>
      </c>
      <c r="BP39" s="31">
        <v>347.0</v>
      </c>
      <c r="BQ39" s="31">
        <v>0.0</v>
      </c>
      <c r="BR39" s="31">
        <v>0.0</v>
      </c>
      <c r="BS39" s="31">
        <v>202.0</v>
      </c>
      <c r="BT39" s="31">
        <v>193.0</v>
      </c>
      <c r="BU39" s="31">
        <v>31.0</v>
      </c>
      <c r="BV39" s="31">
        <v>214.0</v>
      </c>
      <c r="BW39" s="31">
        <v>0.0</v>
      </c>
      <c r="BX39" s="31">
        <v>0.0</v>
      </c>
      <c r="BY39" s="31">
        <v>0.0</v>
      </c>
      <c r="BZ39" s="31">
        <v>0.0</v>
      </c>
      <c r="CA39" s="31">
        <v>105.0</v>
      </c>
      <c r="CB39" s="31">
        <v>197.0</v>
      </c>
      <c r="CC39" s="31">
        <v>173.0</v>
      </c>
      <c r="CE39" s="31">
        <v>104760.0</v>
      </c>
    </row>
    <row r="40" ht="15.75" customHeight="1">
      <c r="A40" s="31" t="s">
        <v>227</v>
      </c>
      <c r="B40" s="31">
        <v>5570.0</v>
      </c>
      <c r="C40" s="31" t="s">
        <v>261</v>
      </c>
      <c r="D40" s="31">
        <v>209604.0</v>
      </c>
      <c r="E40" s="31">
        <v>163531.0</v>
      </c>
      <c r="F40" s="31">
        <v>1945.0</v>
      </c>
      <c r="G40" s="31">
        <v>161586.0</v>
      </c>
      <c r="H40" s="31">
        <v>75017.0</v>
      </c>
      <c r="I40" s="31">
        <v>45094.0</v>
      </c>
      <c r="J40" s="31">
        <v>7738.0</v>
      </c>
      <c r="K40" s="31">
        <v>8968.0</v>
      </c>
      <c r="L40" s="31">
        <v>0.0</v>
      </c>
      <c r="M40" s="31">
        <v>11291.0</v>
      </c>
      <c r="N40" s="31">
        <v>11078.0</v>
      </c>
      <c r="O40" s="31">
        <v>0.0</v>
      </c>
      <c r="P40" s="31">
        <v>0.0</v>
      </c>
      <c r="Q40" s="31">
        <v>0.0</v>
      </c>
      <c r="R40" s="31">
        <v>0.0</v>
      </c>
      <c r="S40" s="31">
        <v>0.0</v>
      </c>
      <c r="T40" s="31">
        <v>1886.0</v>
      </c>
      <c r="U40" s="31">
        <v>0.0</v>
      </c>
      <c r="V40" s="31">
        <v>0.0</v>
      </c>
      <c r="W40" s="31">
        <v>0.0</v>
      </c>
      <c r="X40" s="31">
        <v>0.0</v>
      </c>
      <c r="Y40" s="31">
        <v>0.0</v>
      </c>
      <c r="Z40" s="31">
        <v>0.0</v>
      </c>
      <c r="AA40" s="31">
        <v>0.0</v>
      </c>
      <c r="AB40" s="31">
        <v>0.0</v>
      </c>
      <c r="AC40" s="31">
        <v>0.0</v>
      </c>
      <c r="AD40" s="31">
        <v>0.0</v>
      </c>
      <c r="AE40" s="31">
        <v>0.0</v>
      </c>
      <c r="AF40" s="31">
        <v>0.0</v>
      </c>
      <c r="AG40" s="31">
        <v>0.0</v>
      </c>
      <c r="AH40" s="31">
        <v>0.0</v>
      </c>
      <c r="AI40" s="31">
        <v>0.0</v>
      </c>
      <c r="AJ40" s="31">
        <v>0.0</v>
      </c>
      <c r="AK40" s="31">
        <v>0.0</v>
      </c>
      <c r="AL40" s="31">
        <v>0.0</v>
      </c>
      <c r="AM40" s="31">
        <v>0.0</v>
      </c>
      <c r="AN40" s="31">
        <v>0.0</v>
      </c>
      <c r="AO40" s="31">
        <v>0.0</v>
      </c>
      <c r="AP40" s="31">
        <v>0.0</v>
      </c>
      <c r="AQ40" s="31">
        <v>0.0</v>
      </c>
      <c r="AR40" s="31">
        <v>0.0</v>
      </c>
      <c r="AS40" s="31">
        <v>514.0</v>
      </c>
      <c r="AT40" s="31">
        <v>1387.0</v>
      </c>
      <c r="AU40" s="31">
        <v>162144.0</v>
      </c>
      <c r="AV40" s="31">
        <f t="shared" si="2"/>
        <v>65357</v>
      </c>
      <c r="AW40" s="31">
        <v>38992.0</v>
      </c>
      <c r="AX40" s="31">
        <v>8997.0</v>
      </c>
      <c r="AY40" s="31">
        <v>10815.0</v>
      </c>
      <c r="AZ40" s="31">
        <v>0.0</v>
      </c>
      <c r="BA40" s="31">
        <v>21175.0</v>
      </c>
      <c r="BB40" s="31">
        <v>12025.0</v>
      </c>
      <c r="BC40" s="31">
        <v>538.0</v>
      </c>
      <c r="BD40" s="31">
        <v>271.0</v>
      </c>
      <c r="BE40" s="31">
        <v>472.0</v>
      </c>
      <c r="BF40" s="31">
        <v>808.0</v>
      </c>
      <c r="BG40" s="31">
        <v>153.0</v>
      </c>
      <c r="BH40" s="31">
        <v>1056.0</v>
      </c>
      <c r="BI40" s="31">
        <v>0.0</v>
      </c>
      <c r="BJ40" s="31">
        <v>142.0</v>
      </c>
      <c r="BK40" s="31">
        <v>0.0</v>
      </c>
      <c r="BL40" s="31">
        <v>30.0</v>
      </c>
      <c r="BM40" s="31">
        <v>0.0</v>
      </c>
      <c r="BN40" s="31">
        <v>13.0</v>
      </c>
      <c r="BO40" s="31">
        <v>0.0</v>
      </c>
      <c r="BP40" s="31">
        <v>622.0</v>
      </c>
      <c r="BQ40" s="31">
        <v>0.0</v>
      </c>
      <c r="BR40" s="31">
        <v>0.0</v>
      </c>
      <c r="BS40" s="31">
        <v>102.0</v>
      </c>
      <c r="BT40" s="31">
        <v>90.0</v>
      </c>
      <c r="BU40" s="31">
        <v>12.0</v>
      </c>
      <c r="BV40" s="31">
        <v>153.0</v>
      </c>
      <c r="BW40" s="31">
        <v>0.0</v>
      </c>
      <c r="BX40" s="31">
        <v>0.0</v>
      </c>
      <c r="BY40" s="31">
        <v>0.0</v>
      </c>
      <c r="BZ40" s="31">
        <v>0.0</v>
      </c>
      <c r="CA40" s="31">
        <v>69.0</v>
      </c>
      <c r="CB40" s="31">
        <v>119.0</v>
      </c>
      <c r="CC40" s="31">
        <v>133.0</v>
      </c>
      <c r="CE40" s="31">
        <v>65357.0</v>
      </c>
    </row>
    <row r="41" ht="15.75" customHeight="1">
      <c r="A41" s="31" t="s">
        <v>227</v>
      </c>
      <c r="B41" s="31">
        <v>5711.0</v>
      </c>
      <c r="C41" s="31" t="s">
        <v>262</v>
      </c>
      <c r="D41" s="31">
        <v>237576.0</v>
      </c>
      <c r="E41" s="31">
        <v>179272.0</v>
      </c>
      <c r="F41" s="31">
        <v>2012.0</v>
      </c>
      <c r="G41" s="31">
        <v>177260.0</v>
      </c>
      <c r="H41" s="31">
        <v>54163.0</v>
      </c>
      <c r="I41" s="31">
        <v>58701.0</v>
      </c>
      <c r="J41" s="31">
        <v>15999.0</v>
      </c>
      <c r="K41" s="31">
        <v>17056.0</v>
      </c>
      <c r="L41" s="31">
        <v>0.0</v>
      </c>
      <c r="M41" s="31">
        <v>13065.0</v>
      </c>
      <c r="N41" s="31">
        <v>14583.0</v>
      </c>
      <c r="O41" s="31">
        <v>0.0</v>
      </c>
      <c r="P41" s="31">
        <v>0.0</v>
      </c>
      <c r="Q41" s="31">
        <v>0.0</v>
      </c>
      <c r="R41" s="31">
        <v>0.0</v>
      </c>
      <c r="S41" s="31">
        <v>0.0</v>
      </c>
      <c r="T41" s="31">
        <v>3405.0</v>
      </c>
      <c r="U41" s="31">
        <v>0.0</v>
      </c>
      <c r="V41" s="31">
        <v>0.0</v>
      </c>
      <c r="W41" s="31">
        <v>0.0</v>
      </c>
      <c r="X41" s="31">
        <v>288.0</v>
      </c>
      <c r="Y41" s="31">
        <v>0.0</v>
      </c>
      <c r="Z41" s="31">
        <v>0.0</v>
      </c>
      <c r="AA41" s="31">
        <v>0.0</v>
      </c>
      <c r="AB41" s="31">
        <v>0.0</v>
      </c>
      <c r="AC41" s="31">
        <v>0.0</v>
      </c>
      <c r="AD41" s="31">
        <v>0.0</v>
      </c>
      <c r="AE41" s="31">
        <v>0.0</v>
      </c>
      <c r="AF41" s="31">
        <v>0.0</v>
      </c>
      <c r="AG41" s="31">
        <v>0.0</v>
      </c>
      <c r="AH41" s="31">
        <v>0.0</v>
      </c>
      <c r="AI41" s="31">
        <v>0.0</v>
      </c>
      <c r="AJ41" s="31">
        <v>0.0</v>
      </c>
      <c r="AK41" s="31">
        <v>0.0</v>
      </c>
      <c r="AL41" s="31">
        <v>0.0</v>
      </c>
      <c r="AM41" s="31">
        <v>0.0</v>
      </c>
      <c r="AN41" s="31">
        <v>0.0</v>
      </c>
      <c r="AO41" s="31">
        <v>0.0</v>
      </c>
      <c r="AP41" s="31">
        <v>0.0</v>
      </c>
      <c r="AQ41" s="31">
        <v>0.0</v>
      </c>
      <c r="AR41" s="31">
        <v>0.0</v>
      </c>
      <c r="AS41" s="31">
        <v>0.0</v>
      </c>
      <c r="AT41" s="31">
        <v>1495.0</v>
      </c>
      <c r="AU41" s="31">
        <v>177777.0</v>
      </c>
      <c r="AV41" s="31">
        <f t="shared" si="2"/>
        <v>48916</v>
      </c>
      <c r="AW41" s="31">
        <v>45103.0</v>
      </c>
      <c r="AX41" s="31">
        <v>19943.0</v>
      </c>
      <c r="AY41" s="31">
        <v>19748.0</v>
      </c>
      <c r="AZ41" s="31">
        <v>0.0</v>
      </c>
      <c r="BA41" s="31">
        <v>20524.0</v>
      </c>
      <c r="BB41" s="31">
        <v>15987.0</v>
      </c>
      <c r="BC41" s="31">
        <v>909.0</v>
      </c>
      <c r="BD41" s="31">
        <v>277.0</v>
      </c>
      <c r="BE41" s="31">
        <v>366.0</v>
      </c>
      <c r="BF41" s="31">
        <v>1059.0</v>
      </c>
      <c r="BG41" s="31">
        <v>192.0</v>
      </c>
      <c r="BH41" s="31">
        <v>2116.0</v>
      </c>
      <c r="BI41" s="31">
        <v>0.0</v>
      </c>
      <c r="BJ41" s="31">
        <v>135.0</v>
      </c>
      <c r="BK41" s="31">
        <v>0.0</v>
      </c>
      <c r="BL41" s="31">
        <v>142.0</v>
      </c>
      <c r="BM41" s="31">
        <v>0.0</v>
      </c>
      <c r="BN41" s="31">
        <v>27.0</v>
      </c>
      <c r="BO41" s="31">
        <v>0.0</v>
      </c>
      <c r="BP41" s="31">
        <v>1026.0</v>
      </c>
      <c r="BQ41" s="31">
        <v>0.0</v>
      </c>
      <c r="BR41" s="31">
        <v>0.0</v>
      </c>
      <c r="BS41" s="31">
        <v>253.0</v>
      </c>
      <c r="BT41" s="31">
        <v>288.0</v>
      </c>
      <c r="BU41" s="31">
        <v>46.0</v>
      </c>
      <c r="BV41" s="31">
        <v>230.0</v>
      </c>
      <c r="BW41" s="31">
        <v>0.0</v>
      </c>
      <c r="BX41" s="31">
        <v>0.0</v>
      </c>
      <c r="BY41" s="31">
        <v>0.0</v>
      </c>
      <c r="BZ41" s="31">
        <v>0.0</v>
      </c>
      <c r="CA41" s="31">
        <v>122.0</v>
      </c>
      <c r="CB41" s="31">
        <v>134.0</v>
      </c>
      <c r="CC41" s="31">
        <v>234.0</v>
      </c>
      <c r="CE41" s="31">
        <v>48916.0</v>
      </c>
    </row>
    <row r="42" ht="15.75" customHeight="1">
      <c r="A42" s="31" t="s">
        <v>227</v>
      </c>
      <c r="B42" s="31">
        <v>5754.0</v>
      </c>
      <c r="C42" s="31" t="s">
        <v>263</v>
      </c>
      <c r="D42" s="31">
        <v>263215.0</v>
      </c>
      <c r="E42" s="31">
        <v>199263.0</v>
      </c>
      <c r="F42" s="31">
        <v>2367.0</v>
      </c>
      <c r="G42" s="31">
        <v>196896.0</v>
      </c>
      <c r="H42" s="31">
        <v>91461.0</v>
      </c>
      <c r="I42" s="31">
        <v>54794.0</v>
      </c>
      <c r="J42" s="31">
        <v>8700.0</v>
      </c>
      <c r="K42" s="31">
        <v>11475.0</v>
      </c>
      <c r="L42" s="31">
        <v>0.0</v>
      </c>
      <c r="M42" s="31">
        <v>12871.0</v>
      </c>
      <c r="N42" s="31">
        <v>15952.0</v>
      </c>
      <c r="O42" s="31">
        <v>155.0</v>
      </c>
      <c r="P42" s="31">
        <v>0.0</v>
      </c>
      <c r="Q42" s="31">
        <v>1415.0</v>
      </c>
      <c r="R42" s="31">
        <v>0.0</v>
      </c>
      <c r="S42" s="31">
        <v>0.0</v>
      </c>
      <c r="T42" s="31">
        <v>68.0</v>
      </c>
      <c r="U42" s="31">
        <v>0.0</v>
      </c>
      <c r="V42" s="31">
        <v>0.0</v>
      </c>
      <c r="W42" s="31">
        <v>0.0</v>
      </c>
      <c r="X42" s="31">
        <v>5.0</v>
      </c>
      <c r="Y42" s="31">
        <v>0.0</v>
      </c>
      <c r="Z42" s="31">
        <v>0.0</v>
      </c>
      <c r="AA42" s="31">
        <v>0.0</v>
      </c>
      <c r="AB42" s="31">
        <v>0.0</v>
      </c>
      <c r="AC42" s="31">
        <v>0.0</v>
      </c>
      <c r="AD42" s="31">
        <v>0.0</v>
      </c>
      <c r="AE42" s="31">
        <v>0.0</v>
      </c>
      <c r="AF42" s="31">
        <v>0.0</v>
      </c>
      <c r="AG42" s="31">
        <v>0.0</v>
      </c>
      <c r="AH42" s="31">
        <v>0.0</v>
      </c>
      <c r="AI42" s="31">
        <v>0.0</v>
      </c>
      <c r="AJ42" s="31">
        <v>0.0</v>
      </c>
      <c r="AK42" s="31">
        <v>0.0</v>
      </c>
      <c r="AL42" s="31">
        <v>0.0</v>
      </c>
      <c r="AM42" s="31">
        <v>0.0</v>
      </c>
      <c r="AN42" s="31">
        <v>0.0</v>
      </c>
      <c r="AO42" s="31">
        <v>0.0</v>
      </c>
      <c r="AP42" s="31">
        <v>0.0</v>
      </c>
      <c r="AQ42" s="31">
        <v>0.0</v>
      </c>
      <c r="AR42" s="31">
        <v>0.0</v>
      </c>
      <c r="AS42" s="31">
        <v>0.0</v>
      </c>
      <c r="AT42" s="31">
        <v>1908.0</v>
      </c>
      <c r="AU42" s="31">
        <v>197355.0</v>
      </c>
      <c r="AV42" s="31">
        <f t="shared" si="2"/>
        <v>75432</v>
      </c>
      <c r="AW42" s="31">
        <v>45035.0</v>
      </c>
      <c r="AX42" s="31">
        <v>12033.0</v>
      </c>
      <c r="AY42" s="31">
        <v>15620.0</v>
      </c>
      <c r="AZ42" s="31">
        <v>0.0</v>
      </c>
      <c r="BA42" s="31">
        <v>25864.0</v>
      </c>
      <c r="BB42" s="31">
        <v>17199.0</v>
      </c>
      <c r="BC42" s="31">
        <v>697.0</v>
      </c>
      <c r="BD42" s="31">
        <v>366.0</v>
      </c>
      <c r="BE42" s="31">
        <v>745.0</v>
      </c>
      <c r="BF42" s="31">
        <v>1130.0</v>
      </c>
      <c r="BG42" s="31">
        <v>254.0</v>
      </c>
      <c r="BH42" s="31">
        <v>1232.0</v>
      </c>
      <c r="BI42" s="31">
        <v>0.0</v>
      </c>
      <c r="BJ42" s="31">
        <v>172.0</v>
      </c>
      <c r="BK42" s="31">
        <v>0.0</v>
      </c>
      <c r="BL42" s="31">
        <v>47.0</v>
      </c>
      <c r="BM42" s="31">
        <v>0.0</v>
      </c>
      <c r="BN42" s="31">
        <v>11.0</v>
      </c>
      <c r="BO42" s="31">
        <v>0.0</v>
      </c>
      <c r="BP42" s="31">
        <v>501.0</v>
      </c>
      <c r="BQ42" s="31">
        <v>0.0</v>
      </c>
      <c r="BR42" s="31">
        <v>0.0</v>
      </c>
      <c r="BS42" s="31">
        <v>157.0</v>
      </c>
      <c r="BT42" s="31">
        <v>147.0</v>
      </c>
      <c r="BU42" s="31">
        <v>23.0</v>
      </c>
      <c r="BV42" s="31">
        <v>215.0</v>
      </c>
      <c r="BW42" s="31">
        <v>0.0</v>
      </c>
      <c r="BX42" s="31">
        <v>0.0</v>
      </c>
      <c r="BY42" s="31">
        <v>0.0</v>
      </c>
      <c r="BZ42" s="31">
        <v>0.0</v>
      </c>
      <c r="CA42" s="31">
        <v>84.0</v>
      </c>
      <c r="CB42" s="31">
        <v>188.0</v>
      </c>
      <c r="CC42" s="31">
        <v>203.0</v>
      </c>
      <c r="CE42" s="31">
        <v>75432.0</v>
      </c>
    </row>
    <row r="43" ht="15.75" customHeight="1">
      <c r="A43" s="31" t="s">
        <v>227</v>
      </c>
      <c r="B43" s="31">
        <v>5758.0</v>
      </c>
      <c r="C43" s="31" t="s">
        <v>264</v>
      </c>
      <c r="D43" s="31">
        <v>191877.0</v>
      </c>
      <c r="E43" s="31">
        <v>141608.0</v>
      </c>
      <c r="F43" s="31">
        <v>1764.0</v>
      </c>
      <c r="G43" s="31">
        <v>139844.0</v>
      </c>
      <c r="H43" s="31">
        <v>49607.0</v>
      </c>
      <c r="I43" s="31">
        <v>51836.0</v>
      </c>
      <c r="J43" s="31">
        <v>7810.0</v>
      </c>
      <c r="K43" s="31">
        <v>7086.0</v>
      </c>
      <c r="L43" s="31">
        <v>0.0</v>
      </c>
      <c r="M43" s="31">
        <v>7736.0</v>
      </c>
      <c r="N43" s="31">
        <v>14085.0</v>
      </c>
      <c r="O43" s="31">
        <v>0.0</v>
      </c>
      <c r="P43" s="31">
        <v>0.0</v>
      </c>
      <c r="Q43" s="31">
        <v>1684.0</v>
      </c>
      <c r="R43" s="31">
        <v>0.0</v>
      </c>
      <c r="S43" s="31">
        <v>0.0</v>
      </c>
      <c r="T43" s="31">
        <v>0.0</v>
      </c>
      <c r="U43" s="31">
        <v>0.0</v>
      </c>
      <c r="V43" s="31">
        <v>0.0</v>
      </c>
      <c r="W43" s="31">
        <v>0.0</v>
      </c>
      <c r="X43" s="31">
        <v>0.0</v>
      </c>
      <c r="Y43" s="31">
        <v>0.0</v>
      </c>
      <c r="Z43" s="31">
        <v>0.0</v>
      </c>
      <c r="AA43" s="31">
        <v>0.0</v>
      </c>
      <c r="AB43" s="31">
        <v>0.0</v>
      </c>
      <c r="AC43" s="31">
        <v>0.0</v>
      </c>
      <c r="AD43" s="31">
        <v>0.0</v>
      </c>
      <c r="AE43" s="31">
        <v>0.0</v>
      </c>
      <c r="AF43" s="31">
        <v>0.0</v>
      </c>
      <c r="AG43" s="31">
        <v>0.0</v>
      </c>
      <c r="AH43" s="31">
        <v>0.0</v>
      </c>
      <c r="AI43" s="31">
        <v>0.0</v>
      </c>
      <c r="AJ43" s="31">
        <v>0.0</v>
      </c>
      <c r="AK43" s="31">
        <v>0.0</v>
      </c>
      <c r="AL43" s="31">
        <v>0.0</v>
      </c>
      <c r="AM43" s="31">
        <v>0.0</v>
      </c>
      <c r="AN43" s="31">
        <v>0.0</v>
      </c>
      <c r="AO43" s="31">
        <v>0.0</v>
      </c>
      <c r="AP43" s="31">
        <v>0.0</v>
      </c>
      <c r="AQ43" s="31">
        <v>0.0</v>
      </c>
      <c r="AR43" s="31">
        <v>0.0</v>
      </c>
      <c r="AS43" s="31">
        <v>0.0</v>
      </c>
      <c r="AT43" s="31">
        <v>1353.0</v>
      </c>
      <c r="AU43" s="31">
        <v>140255.0</v>
      </c>
      <c r="AV43" s="31">
        <f t="shared" si="2"/>
        <v>44102</v>
      </c>
      <c r="AW43" s="31">
        <v>40738.0</v>
      </c>
      <c r="AX43" s="31">
        <v>9753.0</v>
      </c>
      <c r="AY43" s="31">
        <v>9627.0</v>
      </c>
      <c r="AZ43" s="31">
        <v>0.0</v>
      </c>
      <c r="BA43" s="31">
        <v>15845.0</v>
      </c>
      <c r="BB43" s="31">
        <v>15283.0</v>
      </c>
      <c r="BC43" s="31">
        <v>537.0</v>
      </c>
      <c r="BD43" s="31">
        <v>288.0</v>
      </c>
      <c r="BE43" s="31">
        <v>856.0</v>
      </c>
      <c r="BF43" s="31">
        <v>1032.0</v>
      </c>
      <c r="BG43" s="31">
        <v>112.0</v>
      </c>
      <c r="BH43" s="31">
        <v>836.0</v>
      </c>
      <c r="BI43" s="31">
        <v>0.0</v>
      </c>
      <c r="BJ43" s="31">
        <v>120.0</v>
      </c>
      <c r="BK43" s="31">
        <v>0.0</v>
      </c>
      <c r="BL43" s="31">
        <v>65.0</v>
      </c>
      <c r="BM43" s="31">
        <v>0.0</v>
      </c>
      <c r="BN43" s="31">
        <v>7.0</v>
      </c>
      <c r="BO43" s="31">
        <v>0.0</v>
      </c>
      <c r="BP43" s="31">
        <v>379.0</v>
      </c>
      <c r="BQ43" s="31">
        <v>0.0</v>
      </c>
      <c r="BR43" s="31">
        <v>0.0</v>
      </c>
      <c r="BS43" s="31">
        <v>92.0</v>
      </c>
      <c r="BT43" s="31">
        <v>108.0</v>
      </c>
      <c r="BU43" s="31">
        <v>14.0</v>
      </c>
      <c r="BV43" s="31">
        <v>134.0</v>
      </c>
      <c r="BW43" s="31">
        <v>0.0</v>
      </c>
      <c r="BX43" s="31">
        <v>0.0</v>
      </c>
      <c r="BY43" s="31">
        <v>0.0</v>
      </c>
      <c r="BZ43" s="31">
        <v>0.0</v>
      </c>
      <c r="CA43" s="31">
        <v>67.0</v>
      </c>
      <c r="CB43" s="31">
        <v>122.0</v>
      </c>
      <c r="CC43" s="31">
        <v>138.0</v>
      </c>
      <c r="CE43" s="31">
        <v>44102.0</v>
      </c>
    </row>
    <row r="44" ht="15.75" customHeight="1">
      <c r="A44" s="31" t="s">
        <v>227</v>
      </c>
      <c r="B44" s="31">
        <v>5762.0</v>
      </c>
      <c r="C44" s="31" t="s">
        <v>265</v>
      </c>
      <c r="D44" s="31">
        <v>112543.0</v>
      </c>
      <c r="E44" s="31">
        <v>86265.0</v>
      </c>
      <c r="F44" s="31">
        <v>1020.0</v>
      </c>
      <c r="G44" s="31">
        <v>85245.0</v>
      </c>
      <c r="H44" s="31">
        <v>43769.0</v>
      </c>
      <c r="I44" s="31">
        <v>19475.0</v>
      </c>
      <c r="J44" s="31">
        <v>3974.0</v>
      </c>
      <c r="K44" s="31">
        <v>4079.0</v>
      </c>
      <c r="L44" s="31">
        <v>0.0</v>
      </c>
      <c r="M44" s="31">
        <v>5480.0</v>
      </c>
      <c r="N44" s="31">
        <v>7338.0</v>
      </c>
      <c r="O44" s="31">
        <v>0.0</v>
      </c>
      <c r="P44" s="31">
        <v>0.0</v>
      </c>
      <c r="Q44" s="31">
        <v>534.0</v>
      </c>
      <c r="R44" s="31">
        <v>0.0</v>
      </c>
      <c r="S44" s="31">
        <v>596.0</v>
      </c>
      <c r="T44" s="31">
        <v>0.0</v>
      </c>
      <c r="U44" s="31">
        <v>0.0</v>
      </c>
      <c r="V44" s="31">
        <v>0.0</v>
      </c>
      <c r="W44" s="31">
        <v>0.0</v>
      </c>
      <c r="X44" s="31">
        <v>0.0</v>
      </c>
      <c r="Y44" s="31">
        <v>0.0</v>
      </c>
      <c r="Z44" s="31">
        <v>0.0</v>
      </c>
      <c r="AA44" s="31">
        <v>0.0</v>
      </c>
      <c r="AB44" s="31">
        <v>0.0</v>
      </c>
      <c r="AC44" s="31">
        <v>0.0</v>
      </c>
      <c r="AD44" s="31">
        <v>0.0</v>
      </c>
      <c r="AE44" s="31">
        <v>0.0</v>
      </c>
      <c r="AF44" s="31">
        <v>0.0</v>
      </c>
      <c r="AG44" s="31">
        <v>0.0</v>
      </c>
      <c r="AH44" s="31">
        <v>0.0</v>
      </c>
      <c r="AI44" s="31">
        <v>0.0</v>
      </c>
      <c r="AJ44" s="31">
        <v>0.0</v>
      </c>
      <c r="AK44" s="31">
        <v>0.0</v>
      </c>
      <c r="AL44" s="31">
        <v>0.0</v>
      </c>
      <c r="AM44" s="31">
        <v>0.0</v>
      </c>
      <c r="AN44" s="31">
        <v>0.0</v>
      </c>
      <c r="AO44" s="31">
        <v>0.0</v>
      </c>
      <c r="AP44" s="31">
        <v>0.0</v>
      </c>
      <c r="AQ44" s="31">
        <v>0.0</v>
      </c>
      <c r="AR44" s="31">
        <v>0.0</v>
      </c>
      <c r="AS44" s="31">
        <v>0.0</v>
      </c>
      <c r="AT44" s="31">
        <v>847.0</v>
      </c>
      <c r="AU44" s="31">
        <v>85418.0</v>
      </c>
      <c r="AV44" s="31">
        <f t="shared" si="2"/>
        <v>36255</v>
      </c>
      <c r="AW44" s="31">
        <v>18910.0</v>
      </c>
      <c r="AX44" s="31">
        <v>4762.0</v>
      </c>
      <c r="AY44" s="31">
        <v>4615.0</v>
      </c>
      <c r="AZ44" s="31">
        <v>0.0</v>
      </c>
      <c r="BA44" s="31">
        <v>10808.0</v>
      </c>
      <c r="BB44" s="31">
        <v>7624.0</v>
      </c>
      <c r="BC44" s="31">
        <v>292.0</v>
      </c>
      <c r="BD44" s="31">
        <v>185.0</v>
      </c>
      <c r="BE44" s="31">
        <v>286.0</v>
      </c>
      <c r="BF44" s="31">
        <v>460.0</v>
      </c>
      <c r="BG44" s="31">
        <v>210.0</v>
      </c>
      <c r="BH44" s="31">
        <v>460.0</v>
      </c>
      <c r="BI44" s="31">
        <v>0.0</v>
      </c>
      <c r="BJ44" s="31">
        <v>58.0</v>
      </c>
      <c r="BK44" s="31">
        <v>0.0</v>
      </c>
      <c r="BL44" s="31">
        <v>11.0</v>
      </c>
      <c r="BM44" s="31">
        <v>0.0</v>
      </c>
      <c r="BN44" s="31">
        <v>7.0</v>
      </c>
      <c r="BO44" s="31">
        <v>0.0</v>
      </c>
      <c r="BP44" s="31">
        <v>96.0</v>
      </c>
      <c r="BQ44" s="31">
        <v>0.0</v>
      </c>
      <c r="BR44" s="31">
        <v>0.0</v>
      </c>
      <c r="BS44" s="31">
        <v>76.0</v>
      </c>
      <c r="BT44" s="31">
        <v>44.0</v>
      </c>
      <c r="BU44" s="31">
        <v>7.0</v>
      </c>
      <c r="BV44" s="31">
        <v>68.0</v>
      </c>
      <c r="BW44" s="31">
        <v>0.0</v>
      </c>
      <c r="BX44" s="31">
        <v>0.0</v>
      </c>
      <c r="BY44" s="31">
        <v>0.0</v>
      </c>
      <c r="BZ44" s="31">
        <v>0.0</v>
      </c>
      <c r="CA44" s="31">
        <v>22.0</v>
      </c>
      <c r="CB44" s="31">
        <v>86.0</v>
      </c>
      <c r="CC44" s="31">
        <v>76.0</v>
      </c>
      <c r="CE44" s="31">
        <v>36255.0</v>
      </c>
    </row>
    <row r="45" ht="15.75" customHeight="1">
      <c r="A45" s="31" t="s">
        <v>227</v>
      </c>
      <c r="B45" s="31">
        <v>5766.0</v>
      </c>
      <c r="C45" s="31" t="s">
        <v>266</v>
      </c>
      <c r="D45" s="31">
        <v>268984.0</v>
      </c>
      <c r="E45" s="31">
        <v>202556.0</v>
      </c>
      <c r="F45" s="31">
        <v>2670.0</v>
      </c>
      <c r="G45" s="31">
        <v>199886.0</v>
      </c>
      <c r="H45" s="31">
        <v>72667.0</v>
      </c>
      <c r="I45" s="31">
        <v>63644.0</v>
      </c>
      <c r="J45" s="31">
        <v>11620.0</v>
      </c>
      <c r="K45" s="31">
        <v>12992.0</v>
      </c>
      <c r="L45" s="31">
        <v>0.0</v>
      </c>
      <c r="M45" s="31">
        <v>16023.0</v>
      </c>
      <c r="N45" s="31">
        <v>20110.0</v>
      </c>
      <c r="O45" s="31">
        <v>0.0</v>
      </c>
      <c r="P45" s="31">
        <v>0.0</v>
      </c>
      <c r="Q45" s="31">
        <v>2555.0</v>
      </c>
      <c r="R45" s="31">
        <v>0.0</v>
      </c>
      <c r="S45" s="31">
        <v>275.0</v>
      </c>
      <c r="T45" s="31">
        <v>0.0</v>
      </c>
      <c r="U45" s="31">
        <v>0.0</v>
      </c>
      <c r="V45" s="31">
        <v>0.0</v>
      </c>
      <c r="W45" s="31">
        <v>0.0</v>
      </c>
      <c r="X45" s="31">
        <v>0.0</v>
      </c>
      <c r="Y45" s="31">
        <v>0.0</v>
      </c>
      <c r="Z45" s="31">
        <v>0.0</v>
      </c>
      <c r="AA45" s="31">
        <v>0.0</v>
      </c>
      <c r="AB45" s="31">
        <v>0.0</v>
      </c>
      <c r="AC45" s="31">
        <v>0.0</v>
      </c>
      <c r="AD45" s="31">
        <v>0.0</v>
      </c>
      <c r="AE45" s="31">
        <v>0.0</v>
      </c>
      <c r="AF45" s="31">
        <v>0.0</v>
      </c>
      <c r="AG45" s="31">
        <v>0.0</v>
      </c>
      <c r="AH45" s="31">
        <v>0.0</v>
      </c>
      <c r="AI45" s="31">
        <v>0.0</v>
      </c>
      <c r="AJ45" s="31">
        <v>0.0</v>
      </c>
      <c r="AK45" s="31">
        <v>0.0</v>
      </c>
      <c r="AL45" s="31">
        <v>0.0</v>
      </c>
      <c r="AM45" s="31">
        <v>0.0</v>
      </c>
      <c r="AN45" s="31">
        <v>0.0</v>
      </c>
      <c r="AO45" s="31">
        <v>0.0</v>
      </c>
      <c r="AP45" s="31">
        <v>0.0</v>
      </c>
      <c r="AQ45" s="31">
        <v>0.0</v>
      </c>
      <c r="AR45" s="31">
        <v>0.0</v>
      </c>
      <c r="AS45" s="31">
        <v>0.0</v>
      </c>
      <c r="AT45" s="31">
        <v>2246.0</v>
      </c>
      <c r="AU45" s="31">
        <v>200310.0</v>
      </c>
      <c r="AV45" s="31">
        <f t="shared" si="2"/>
        <v>62898</v>
      </c>
      <c r="AW45" s="31">
        <v>55637.0</v>
      </c>
      <c r="AX45" s="31">
        <v>13825.0</v>
      </c>
      <c r="AY45" s="31">
        <v>14448.0</v>
      </c>
      <c r="AZ45" s="31">
        <v>0.0</v>
      </c>
      <c r="BA45" s="31">
        <v>24651.0</v>
      </c>
      <c r="BB45" s="31">
        <v>21720.0</v>
      </c>
      <c r="BC45" s="31">
        <v>864.0</v>
      </c>
      <c r="BD45" s="31">
        <v>429.0</v>
      </c>
      <c r="BE45" s="31">
        <v>1343.0</v>
      </c>
      <c r="BF45" s="31">
        <v>1375.0</v>
      </c>
      <c r="BG45" s="31">
        <v>259.0</v>
      </c>
      <c r="BH45" s="31">
        <v>1283.0</v>
      </c>
      <c r="BI45" s="31">
        <v>0.0</v>
      </c>
      <c r="BJ45" s="31">
        <v>183.0</v>
      </c>
      <c r="BK45" s="31">
        <v>0.0</v>
      </c>
      <c r="BL45" s="31">
        <v>58.0</v>
      </c>
      <c r="BM45" s="31">
        <v>0.0</v>
      </c>
      <c r="BN45" s="31">
        <v>11.0</v>
      </c>
      <c r="BO45" s="31">
        <v>0.0</v>
      </c>
      <c r="BP45" s="31">
        <v>300.0</v>
      </c>
      <c r="BQ45" s="31">
        <v>0.0</v>
      </c>
      <c r="BR45" s="31">
        <v>0.0</v>
      </c>
      <c r="BS45" s="31">
        <v>199.0</v>
      </c>
      <c r="BT45" s="31">
        <v>132.0</v>
      </c>
      <c r="BU45" s="31">
        <v>26.0</v>
      </c>
      <c r="BV45" s="31">
        <v>263.0</v>
      </c>
      <c r="BW45" s="31">
        <v>0.0</v>
      </c>
      <c r="BX45" s="31">
        <v>0.0</v>
      </c>
      <c r="BY45" s="31">
        <v>0.0</v>
      </c>
      <c r="BZ45" s="31">
        <v>0.0</v>
      </c>
      <c r="CA45" s="31">
        <v>89.0</v>
      </c>
      <c r="CB45" s="31">
        <v>159.0</v>
      </c>
      <c r="CC45" s="31">
        <v>158.0</v>
      </c>
      <c r="CE45" s="31">
        <v>62898.0</v>
      </c>
    </row>
    <row r="46" ht="15.75" customHeight="1">
      <c r="A46" s="31" t="s">
        <v>227</v>
      </c>
      <c r="B46" s="31">
        <v>5770.0</v>
      </c>
      <c r="C46" s="31" t="s">
        <v>267</v>
      </c>
      <c r="D46" s="31">
        <v>241302.0</v>
      </c>
      <c r="E46" s="31">
        <v>178237.0</v>
      </c>
      <c r="F46" s="31">
        <v>1959.0</v>
      </c>
      <c r="G46" s="31">
        <v>176278.0</v>
      </c>
      <c r="H46" s="31">
        <v>63021.0</v>
      </c>
      <c r="I46" s="31">
        <v>65237.0</v>
      </c>
      <c r="J46" s="31">
        <v>9405.0</v>
      </c>
      <c r="K46" s="31">
        <v>8730.0</v>
      </c>
      <c r="L46" s="31">
        <v>0.0</v>
      </c>
      <c r="M46" s="31">
        <v>12250.0</v>
      </c>
      <c r="N46" s="31">
        <v>17344.0</v>
      </c>
      <c r="O46" s="31">
        <v>0.0</v>
      </c>
      <c r="P46" s="31">
        <v>0.0</v>
      </c>
      <c r="Q46" s="31">
        <v>291.0</v>
      </c>
      <c r="R46" s="31">
        <v>0.0</v>
      </c>
      <c r="S46" s="31">
        <v>0.0</v>
      </c>
      <c r="T46" s="31">
        <v>0.0</v>
      </c>
      <c r="U46" s="31">
        <v>0.0</v>
      </c>
      <c r="V46" s="31">
        <v>0.0</v>
      </c>
      <c r="W46" s="31">
        <v>0.0</v>
      </c>
      <c r="X46" s="31">
        <v>0.0</v>
      </c>
      <c r="Y46" s="31">
        <v>0.0</v>
      </c>
      <c r="Z46" s="31">
        <v>0.0</v>
      </c>
      <c r="AA46" s="31">
        <v>0.0</v>
      </c>
      <c r="AB46" s="31">
        <v>0.0</v>
      </c>
      <c r="AC46" s="31">
        <v>0.0</v>
      </c>
      <c r="AD46" s="31">
        <v>0.0</v>
      </c>
      <c r="AE46" s="31">
        <v>0.0</v>
      </c>
      <c r="AF46" s="31">
        <v>0.0</v>
      </c>
      <c r="AG46" s="31">
        <v>0.0</v>
      </c>
      <c r="AH46" s="31">
        <v>0.0</v>
      </c>
      <c r="AI46" s="31">
        <v>0.0</v>
      </c>
      <c r="AJ46" s="31">
        <v>0.0</v>
      </c>
      <c r="AK46" s="31">
        <v>0.0</v>
      </c>
      <c r="AL46" s="31">
        <v>0.0</v>
      </c>
      <c r="AM46" s="31">
        <v>0.0</v>
      </c>
      <c r="AN46" s="31">
        <v>0.0</v>
      </c>
      <c r="AO46" s="31">
        <v>0.0</v>
      </c>
      <c r="AP46" s="31">
        <v>0.0</v>
      </c>
      <c r="AQ46" s="31">
        <v>0.0</v>
      </c>
      <c r="AR46" s="31">
        <v>0.0</v>
      </c>
      <c r="AS46" s="31">
        <v>0.0</v>
      </c>
      <c r="AT46" s="31">
        <v>1772.0</v>
      </c>
      <c r="AU46" s="31">
        <v>176465.0</v>
      </c>
      <c r="AV46" s="31">
        <f t="shared" si="2"/>
        <v>58052</v>
      </c>
      <c r="AW46" s="31">
        <v>51168.0</v>
      </c>
      <c r="AX46" s="31">
        <v>11268.0</v>
      </c>
      <c r="AY46" s="31">
        <v>11483.0</v>
      </c>
      <c r="AZ46" s="31">
        <v>0.0</v>
      </c>
      <c r="BA46" s="31">
        <v>20206.0</v>
      </c>
      <c r="BB46" s="31">
        <v>18644.0</v>
      </c>
      <c r="BC46" s="31">
        <v>729.0</v>
      </c>
      <c r="BD46" s="31">
        <v>347.0</v>
      </c>
      <c r="BE46" s="31">
        <v>564.0</v>
      </c>
      <c r="BF46" s="31">
        <v>1137.0</v>
      </c>
      <c r="BG46" s="31">
        <v>178.0</v>
      </c>
      <c r="BH46" s="31">
        <v>1218.0</v>
      </c>
      <c r="BI46" s="31">
        <v>0.0</v>
      </c>
      <c r="BJ46" s="31">
        <v>181.0</v>
      </c>
      <c r="BK46" s="31">
        <v>0.0</v>
      </c>
      <c r="BL46" s="31">
        <v>56.0</v>
      </c>
      <c r="BM46" s="31">
        <v>0.0</v>
      </c>
      <c r="BN46" s="31">
        <v>5.0</v>
      </c>
      <c r="BO46" s="31">
        <v>0.0</v>
      </c>
      <c r="BP46" s="31">
        <v>257.0</v>
      </c>
      <c r="BQ46" s="31">
        <v>0.0</v>
      </c>
      <c r="BR46" s="31">
        <v>0.0</v>
      </c>
      <c r="BS46" s="31">
        <v>189.0</v>
      </c>
      <c r="BT46" s="31">
        <v>140.0</v>
      </c>
      <c r="BU46" s="31">
        <v>28.0</v>
      </c>
      <c r="BV46" s="31">
        <v>181.0</v>
      </c>
      <c r="BW46" s="31">
        <v>0.0</v>
      </c>
      <c r="BX46" s="31">
        <v>0.0</v>
      </c>
      <c r="BY46" s="31">
        <v>0.0</v>
      </c>
      <c r="BZ46" s="31">
        <v>0.0</v>
      </c>
      <c r="CA46" s="31">
        <v>85.0</v>
      </c>
      <c r="CB46" s="31">
        <v>163.0</v>
      </c>
      <c r="CC46" s="31">
        <v>186.0</v>
      </c>
      <c r="CE46" s="31">
        <v>58052.0</v>
      </c>
    </row>
    <row r="47" ht="15.75" customHeight="1">
      <c r="A47" s="31" t="s">
        <v>227</v>
      </c>
      <c r="B47" s="31">
        <v>5774.0</v>
      </c>
      <c r="C47" s="31" t="s">
        <v>268</v>
      </c>
      <c r="D47" s="31">
        <v>229056.0</v>
      </c>
      <c r="E47" s="31">
        <v>171804.0</v>
      </c>
      <c r="F47" s="31">
        <v>1660.0</v>
      </c>
      <c r="G47" s="31">
        <v>170144.0</v>
      </c>
      <c r="H47" s="31">
        <v>91163.0</v>
      </c>
      <c r="I47" s="31">
        <v>33516.0</v>
      </c>
      <c r="J47" s="31">
        <v>8926.0</v>
      </c>
      <c r="K47" s="31">
        <v>10305.0</v>
      </c>
      <c r="L47" s="31">
        <v>0.0</v>
      </c>
      <c r="M47" s="31">
        <v>9188.0</v>
      </c>
      <c r="N47" s="31">
        <v>15380.0</v>
      </c>
      <c r="O47" s="31">
        <v>1666.0</v>
      </c>
      <c r="P47" s="31">
        <v>0.0</v>
      </c>
      <c r="Q47" s="31">
        <v>0.0</v>
      </c>
      <c r="R47" s="31">
        <v>0.0</v>
      </c>
      <c r="S47" s="31">
        <v>0.0</v>
      </c>
      <c r="T47" s="31">
        <v>0.0</v>
      </c>
      <c r="U47" s="31">
        <v>0.0</v>
      </c>
      <c r="V47" s="31">
        <v>0.0</v>
      </c>
      <c r="W47" s="31">
        <v>0.0</v>
      </c>
      <c r="X47" s="31">
        <v>0.0</v>
      </c>
      <c r="Y47" s="31">
        <v>0.0</v>
      </c>
      <c r="Z47" s="31">
        <v>0.0</v>
      </c>
      <c r="AA47" s="31">
        <v>0.0</v>
      </c>
      <c r="AB47" s="31">
        <v>0.0</v>
      </c>
      <c r="AC47" s="31">
        <v>0.0</v>
      </c>
      <c r="AD47" s="31">
        <v>0.0</v>
      </c>
      <c r="AE47" s="31">
        <v>0.0</v>
      </c>
      <c r="AF47" s="31">
        <v>0.0</v>
      </c>
      <c r="AG47" s="31">
        <v>0.0</v>
      </c>
      <c r="AH47" s="31">
        <v>0.0</v>
      </c>
      <c r="AI47" s="31">
        <v>0.0</v>
      </c>
      <c r="AJ47" s="31">
        <v>0.0</v>
      </c>
      <c r="AK47" s="31">
        <v>0.0</v>
      </c>
      <c r="AL47" s="31">
        <v>0.0</v>
      </c>
      <c r="AM47" s="31">
        <v>0.0</v>
      </c>
      <c r="AN47" s="31">
        <v>0.0</v>
      </c>
      <c r="AO47" s="31">
        <v>0.0</v>
      </c>
      <c r="AP47" s="31">
        <v>0.0</v>
      </c>
      <c r="AQ47" s="31">
        <v>0.0</v>
      </c>
      <c r="AR47" s="31">
        <v>0.0</v>
      </c>
      <c r="AS47" s="31">
        <v>0.0</v>
      </c>
      <c r="AT47" s="31">
        <v>1396.0</v>
      </c>
      <c r="AU47" s="31">
        <v>170408.0</v>
      </c>
      <c r="AV47" s="31">
        <f t="shared" si="2"/>
        <v>69450</v>
      </c>
      <c r="AW47" s="31">
        <v>31904.0</v>
      </c>
      <c r="AX47" s="31">
        <v>11433.0</v>
      </c>
      <c r="AY47" s="31">
        <v>12628.0</v>
      </c>
      <c r="AZ47" s="31">
        <v>0.0</v>
      </c>
      <c r="BA47" s="31">
        <v>22800.0</v>
      </c>
      <c r="BB47" s="31">
        <v>16893.0</v>
      </c>
      <c r="BC47" s="31">
        <v>741.0</v>
      </c>
      <c r="BD47" s="31">
        <v>269.0</v>
      </c>
      <c r="BE47" s="31">
        <v>420.0</v>
      </c>
      <c r="BF47" s="31">
        <v>962.0</v>
      </c>
      <c r="BG47" s="31">
        <v>198.0</v>
      </c>
      <c r="BH47" s="31">
        <v>1167.0</v>
      </c>
      <c r="BI47" s="31">
        <v>0.0</v>
      </c>
      <c r="BJ47" s="31">
        <v>158.0</v>
      </c>
      <c r="BK47" s="31">
        <v>0.0</v>
      </c>
      <c r="BL47" s="31">
        <v>39.0</v>
      </c>
      <c r="BM47" s="31">
        <v>0.0</v>
      </c>
      <c r="BN47" s="31">
        <v>13.0</v>
      </c>
      <c r="BO47" s="31">
        <v>0.0</v>
      </c>
      <c r="BP47" s="31">
        <v>267.0</v>
      </c>
      <c r="BQ47" s="31">
        <v>0.0</v>
      </c>
      <c r="BR47" s="31">
        <v>0.0</v>
      </c>
      <c r="BS47" s="31">
        <v>153.0</v>
      </c>
      <c r="BT47" s="31">
        <v>179.0</v>
      </c>
      <c r="BU47" s="31">
        <v>9.0</v>
      </c>
      <c r="BV47" s="31">
        <v>277.0</v>
      </c>
      <c r="BW47" s="31">
        <v>0.0</v>
      </c>
      <c r="BX47" s="31">
        <v>0.0</v>
      </c>
      <c r="BY47" s="31">
        <v>0.0</v>
      </c>
      <c r="BZ47" s="31">
        <v>0.0</v>
      </c>
      <c r="CA47" s="31">
        <v>106.0</v>
      </c>
      <c r="CB47" s="31">
        <v>145.0</v>
      </c>
      <c r="CC47" s="31">
        <v>197.0</v>
      </c>
      <c r="CE47" s="31">
        <v>69450.0</v>
      </c>
    </row>
    <row r="48" ht="15.75" customHeight="1">
      <c r="A48" s="31" t="s">
        <v>227</v>
      </c>
      <c r="B48" s="31">
        <v>5911.0</v>
      </c>
      <c r="C48" s="31" t="s">
        <v>269</v>
      </c>
      <c r="D48" s="31">
        <v>273708.0</v>
      </c>
      <c r="E48" s="31">
        <v>206104.0</v>
      </c>
      <c r="F48" s="31">
        <v>2644.0</v>
      </c>
      <c r="G48" s="31">
        <v>203460.0</v>
      </c>
      <c r="H48" s="31">
        <v>55601.0</v>
      </c>
      <c r="I48" s="31">
        <v>77513.0</v>
      </c>
      <c r="J48" s="31">
        <v>19755.0</v>
      </c>
      <c r="K48" s="31">
        <v>14947.0</v>
      </c>
      <c r="L48" s="31">
        <v>0.0</v>
      </c>
      <c r="M48" s="31">
        <v>14102.0</v>
      </c>
      <c r="N48" s="31">
        <v>20909.0</v>
      </c>
      <c r="O48" s="31">
        <v>0.0</v>
      </c>
      <c r="P48" s="31">
        <v>0.0</v>
      </c>
      <c r="Q48" s="31">
        <v>0.0</v>
      </c>
      <c r="R48" s="31">
        <v>0.0</v>
      </c>
      <c r="S48" s="31">
        <v>0.0</v>
      </c>
      <c r="T48" s="31">
        <v>0.0</v>
      </c>
      <c r="U48" s="31">
        <v>0.0</v>
      </c>
      <c r="V48" s="31">
        <v>0.0</v>
      </c>
      <c r="W48" s="31">
        <v>0.0</v>
      </c>
      <c r="X48" s="31">
        <v>633.0</v>
      </c>
      <c r="Y48" s="31">
        <v>0.0</v>
      </c>
      <c r="Z48" s="31">
        <v>0.0</v>
      </c>
      <c r="AA48" s="31">
        <v>0.0</v>
      </c>
      <c r="AB48" s="31">
        <v>0.0</v>
      </c>
      <c r="AC48" s="31">
        <v>0.0</v>
      </c>
      <c r="AD48" s="31">
        <v>0.0</v>
      </c>
      <c r="AE48" s="31">
        <v>0.0</v>
      </c>
      <c r="AF48" s="31">
        <v>0.0</v>
      </c>
      <c r="AG48" s="31">
        <v>0.0</v>
      </c>
      <c r="AH48" s="31">
        <v>0.0</v>
      </c>
      <c r="AI48" s="31">
        <v>0.0</v>
      </c>
      <c r="AJ48" s="31">
        <v>0.0</v>
      </c>
      <c r="AK48" s="31">
        <v>0.0</v>
      </c>
      <c r="AL48" s="31">
        <v>0.0</v>
      </c>
      <c r="AM48" s="31">
        <v>0.0</v>
      </c>
      <c r="AN48" s="31">
        <v>0.0</v>
      </c>
      <c r="AO48" s="31">
        <v>0.0</v>
      </c>
      <c r="AP48" s="31">
        <v>0.0</v>
      </c>
      <c r="AQ48" s="31">
        <v>0.0</v>
      </c>
      <c r="AR48" s="31">
        <v>0.0</v>
      </c>
      <c r="AS48" s="31">
        <v>0.0</v>
      </c>
      <c r="AT48" s="31">
        <v>1756.0</v>
      </c>
      <c r="AU48" s="31">
        <v>204348.0</v>
      </c>
      <c r="AV48" s="31">
        <f t="shared" si="2"/>
        <v>50808</v>
      </c>
      <c r="AW48" s="31">
        <v>62661.0</v>
      </c>
      <c r="AX48" s="31">
        <v>20703.0</v>
      </c>
      <c r="AY48" s="31">
        <v>17130.0</v>
      </c>
      <c r="AZ48" s="31">
        <v>0.0</v>
      </c>
      <c r="BA48" s="31">
        <v>21821.0</v>
      </c>
      <c r="BB48" s="31">
        <v>21364.0</v>
      </c>
      <c r="BC48" s="31">
        <v>1029.0</v>
      </c>
      <c r="BD48" s="31">
        <v>609.0</v>
      </c>
      <c r="BE48" s="31">
        <v>440.0</v>
      </c>
      <c r="BF48" s="31">
        <v>1995.0</v>
      </c>
      <c r="BG48" s="31">
        <v>261.0</v>
      </c>
      <c r="BH48" s="31">
        <v>2463.0</v>
      </c>
      <c r="BI48" s="31">
        <v>0.0</v>
      </c>
      <c r="BJ48" s="31">
        <v>180.0</v>
      </c>
      <c r="BK48" s="31">
        <v>0.0</v>
      </c>
      <c r="BL48" s="31">
        <v>249.0</v>
      </c>
      <c r="BM48" s="31">
        <v>0.0</v>
      </c>
      <c r="BN48" s="31">
        <v>17.0</v>
      </c>
      <c r="BO48" s="31">
        <v>0.0</v>
      </c>
      <c r="BP48" s="31">
        <v>1071.0</v>
      </c>
      <c r="BQ48" s="31">
        <v>0.0</v>
      </c>
      <c r="BR48" s="31">
        <v>0.0</v>
      </c>
      <c r="BS48" s="31">
        <v>300.0</v>
      </c>
      <c r="BT48" s="31">
        <v>316.0</v>
      </c>
      <c r="BU48" s="31">
        <v>55.0</v>
      </c>
      <c r="BV48" s="31">
        <v>206.0</v>
      </c>
      <c r="BW48" s="31">
        <v>0.0</v>
      </c>
      <c r="BX48" s="31">
        <v>0.0</v>
      </c>
      <c r="BY48" s="31">
        <v>0.0</v>
      </c>
      <c r="BZ48" s="31">
        <v>0.0</v>
      </c>
      <c r="CA48" s="31">
        <v>174.0</v>
      </c>
      <c r="CB48" s="31">
        <v>229.0</v>
      </c>
      <c r="CC48" s="31">
        <v>267.0</v>
      </c>
      <c r="CE48" s="31">
        <v>50808.0</v>
      </c>
    </row>
    <row r="49" ht="15.75" customHeight="1">
      <c r="A49" s="31" t="s">
        <v>227</v>
      </c>
      <c r="B49" s="31">
        <v>5913.0</v>
      </c>
      <c r="C49" s="31" t="s">
        <v>270</v>
      </c>
      <c r="D49" s="31">
        <v>414616.0</v>
      </c>
      <c r="E49" s="31">
        <v>299931.0</v>
      </c>
      <c r="F49" s="31">
        <v>3516.0</v>
      </c>
      <c r="G49" s="31">
        <v>296415.0</v>
      </c>
      <c r="H49" s="31">
        <v>84161.0</v>
      </c>
      <c r="I49" s="31">
        <v>115028.0</v>
      </c>
      <c r="J49" s="31">
        <v>24116.0</v>
      </c>
      <c r="K49" s="31">
        <v>20328.0</v>
      </c>
      <c r="L49" s="31">
        <v>0.0</v>
      </c>
      <c r="M49" s="31">
        <v>18094.0</v>
      </c>
      <c r="N49" s="31">
        <v>29718.0</v>
      </c>
      <c r="O49" s="31">
        <v>2091.0</v>
      </c>
      <c r="P49" s="31">
        <v>0.0</v>
      </c>
      <c r="Q49" s="31">
        <v>2517.0</v>
      </c>
      <c r="R49" s="31">
        <v>0.0</v>
      </c>
      <c r="S49" s="31">
        <v>0.0</v>
      </c>
      <c r="T49" s="31">
        <v>0.0</v>
      </c>
      <c r="U49" s="31">
        <v>0.0</v>
      </c>
      <c r="V49" s="31">
        <v>0.0</v>
      </c>
      <c r="W49" s="31">
        <v>0.0</v>
      </c>
      <c r="X49" s="31">
        <v>362.0</v>
      </c>
      <c r="Y49" s="31">
        <v>0.0</v>
      </c>
      <c r="Z49" s="31">
        <v>0.0</v>
      </c>
      <c r="AA49" s="31">
        <v>0.0</v>
      </c>
      <c r="AB49" s="31">
        <v>0.0</v>
      </c>
      <c r="AC49" s="31">
        <v>0.0</v>
      </c>
      <c r="AD49" s="31">
        <v>0.0</v>
      </c>
      <c r="AE49" s="31">
        <v>0.0</v>
      </c>
      <c r="AF49" s="31">
        <v>0.0</v>
      </c>
      <c r="AG49" s="31">
        <v>0.0</v>
      </c>
      <c r="AH49" s="31">
        <v>0.0</v>
      </c>
      <c r="AI49" s="31">
        <v>0.0</v>
      </c>
      <c r="AJ49" s="31">
        <v>0.0</v>
      </c>
      <c r="AK49" s="31">
        <v>0.0</v>
      </c>
      <c r="AL49" s="31">
        <v>0.0</v>
      </c>
      <c r="AM49" s="31">
        <v>0.0</v>
      </c>
      <c r="AN49" s="31">
        <v>0.0</v>
      </c>
      <c r="AO49" s="31">
        <v>0.0</v>
      </c>
      <c r="AP49" s="31">
        <v>0.0</v>
      </c>
      <c r="AQ49" s="31">
        <v>0.0</v>
      </c>
      <c r="AR49" s="31">
        <v>0.0</v>
      </c>
      <c r="AS49" s="31">
        <v>0.0</v>
      </c>
      <c r="AT49" s="31">
        <v>2592.0</v>
      </c>
      <c r="AU49" s="31">
        <v>297339.0</v>
      </c>
      <c r="AV49" s="31">
        <f t="shared" si="2"/>
        <v>72789</v>
      </c>
      <c r="AW49" s="31">
        <v>92937.0</v>
      </c>
      <c r="AX49" s="31">
        <v>28430.0</v>
      </c>
      <c r="AY49" s="31">
        <v>24892.0</v>
      </c>
      <c r="AZ49" s="31">
        <v>0.0</v>
      </c>
      <c r="BA49" s="31">
        <v>32596.0</v>
      </c>
      <c r="BB49" s="31">
        <v>30707.0</v>
      </c>
      <c r="BC49" s="31">
        <v>1876.0</v>
      </c>
      <c r="BD49" s="31">
        <v>916.0</v>
      </c>
      <c r="BE49" s="31">
        <v>964.0</v>
      </c>
      <c r="BF49" s="31">
        <v>2601.0</v>
      </c>
      <c r="BG49" s="31">
        <v>273.0</v>
      </c>
      <c r="BH49" s="31">
        <v>3669.0</v>
      </c>
      <c r="BI49" s="31">
        <v>0.0</v>
      </c>
      <c r="BJ49" s="31">
        <v>304.0</v>
      </c>
      <c r="BK49" s="31">
        <v>0.0</v>
      </c>
      <c r="BL49" s="31">
        <v>292.0</v>
      </c>
      <c r="BM49" s="31">
        <v>0.0</v>
      </c>
      <c r="BN49" s="31">
        <v>33.0</v>
      </c>
      <c r="BO49" s="31">
        <v>0.0</v>
      </c>
      <c r="BP49" s="31">
        <v>1868.0</v>
      </c>
      <c r="BQ49" s="31">
        <v>0.0</v>
      </c>
      <c r="BR49" s="31">
        <v>0.0</v>
      </c>
      <c r="BS49" s="31">
        <v>392.0</v>
      </c>
      <c r="BT49" s="31">
        <v>469.0</v>
      </c>
      <c r="BU49" s="31">
        <v>109.0</v>
      </c>
      <c r="BV49" s="31">
        <v>289.0</v>
      </c>
      <c r="BW49" s="31">
        <v>0.0</v>
      </c>
      <c r="BX49" s="31">
        <v>0.0</v>
      </c>
      <c r="BY49" s="31">
        <v>0.0</v>
      </c>
      <c r="BZ49" s="31">
        <v>0.0</v>
      </c>
      <c r="CA49" s="31">
        <v>217.0</v>
      </c>
      <c r="CB49" s="31">
        <v>336.0</v>
      </c>
      <c r="CC49" s="31">
        <v>380.0</v>
      </c>
      <c r="CE49" s="31">
        <v>72789.0</v>
      </c>
    </row>
    <row r="50" ht="15.75" customHeight="1">
      <c r="A50" s="31" t="s">
        <v>227</v>
      </c>
      <c r="B50" s="31">
        <v>5914.0</v>
      </c>
      <c r="C50" s="31" t="s">
        <v>271</v>
      </c>
      <c r="D50" s="31">
        <v>132850.0</v>
      </c>
      <c r="E50" s="31">
        <v>93998.0</v>
      </c>
      <c r="F50" s="31">
        <v>1170.0</v>
      </c>
      <c r="G50" s="31">
        <v>92828.0</v>
      </c>
      <c r="H50" s="31">
        <v>26424.0</v>
      </c>
      <c r="I50" s="31">
        <v>37236.0</v>
      </c>
      <c r="J50" s="31">
        <v>5022.0</v>
      </c>
      <c r="K50" s="31">
        <v>3237.0</v>
      </c>
      <c r="L50" s="31">
        <v>0.0</v>
      </c>
      <c r="M50" s="31">
        <v>7038.0</v>
      </c>
      <c r="N50" s="31">
        <v>11406.0</v>
      </c>
      <c r="O50" s="31">
        <v>0.0</v>
      </c>
      <c r="P50" s="31">
        <v>0.0</v>
      </c>
      <c r="Q50" s="31">
        <v>0.0</v>
      </c>
      <c r="R50" s="31">
        <v>0.0</v>
      </c>
      <c r="S50" s="31">
        <v>0.0</v>
      </c>
      <c r="T50" s="31">
        <v>0.0</v>
      </c>
      <c r="U50" s="31">
        <v>0.0</v>
      </c>
      <c r="V50" s="31">
        <v>0.0</v>
      </c>
      <c r="W50" s="31">
        <v>0.0</v>
      </c>
      <c r="X50" s="31">
        <v>199.0</v>
      </c>
      <c r="Y50" s="31">
        <v>0.0</v>
      </c>
      <c r="Z50" s="31">
        <v>0.0</v>
      </c>
      <c r="AA50" s="31">
        <v>0.0</v>
      </c>
      <c r="AB50" s="31">
        <v>0.0</v>
      </c>
      <c r="AC50" s="31">
        <v>0.0</v>
      </c>
      <c r="AD50" s="31">
        <v>0.0</v>
      </c>
      <c r="AE50" s="31">
        <v>0.0</v>
      </c>
      <c r="AF50" s="31">
        <v>0.0</v>
      </c>
      <c r="AG50" s="31">
        <v>0.0</v>
      </c>
      <c r="AH50" s="31">
        <v>0.0</v>
      </c>
      <c r="AI50" s="31">
        <v>0.0</v>
      </c>
      <c r="AJ50" s="31">
        <v>0.0</v>
      </c>
      <c r="AK50" s="31">
        <v>0.0</v>
      </c>
      <c r="AL50" s="31">
        <v>0.0</v>
      </c>
      <c r="AM50" s="31">
        <v>0.0</v>
      </c>
      <c r="AN50" s="31">
        <v>0.0</v>
      </c>
      <c r="AO50" s="31">
        <v>0.0</v>
      </c>
      <c r="AP50" s="31">
        <v>0.0</v>
      </c>
      <c r="AQ50" s="31">
        <v>0.0</v>
      </c>
      <c r="AR50" s="31">
        <v>0.0</v>
      </c>
      <c r="AS50" s="31">
        <v>2266.0</v>
      </c>
      <c r="AT50" s="31">
        <v>828.0</v>
      </c>
      <c r="AU50" s="31">
        <v>93170.0</v>
      </c>
      <c r="AV50" s="31">
        <f t="shared" si="2"/>
        <v>26297</v>
      </c>
      <c r="AW50" s="31">
        <v>27565.0</v>
      </c>
      <c r="AX50" s="31">
        <v>6948.0</v>
      </c>
      <c r="AY50" s="31">
        <v>4966.0</v>
      </c>
      <c r="AZ50" s="31">
        <v>0.0</v>
      </c>
      <c r="BA50" s="31">
        <v>11050.0</v>
      </c>
      <c r="BB50" s="31">
        <v>11965.0</v>
      </c>
      <c r="BC50" s="31">
        <v>451.0</v>
      </c>
      <c r="BD50" s="31">
        <v>307.0</v>
      </c>
      <c r="BE50" s="31">
        <v>221.0</v>
      </c>
      <c r="BF50" s="31">
        <v>1016.0</v>
      </c>
      <c r="BG50" s="31">
        <v>97.0</v>
      </c>
      <c r="BH50" s="31">
        <v>742.0</v>
      </c>
      <c r="BI50" s="31">
        <v>0.0</v>
      </c>
      <c r="BJ50" s="31">
        <v>131.0</v>
      </c>
      <c r="BK50" s="31">
        <v>0.0</v>
      </c>
      <c r="BL50" s="31">
        <v>123.0</v>
      </c>
      <c r="BM50" s="31">
        <v>0.0</v>
      </c>
      <c r="BN50" s="31">
        <v>7.0</v>
      </c>
      <c r="BO50" s="31">
        <v>0.0</v>
      </c>
      <c r="BP50" s="31">
        <v>699.0</v>
      </c>
      <c r="BQ50" s="31">
        <v>0.0</v>
      </c>
      <c r="BR50" s="31">
        <v>0.0</v>
      </c>
      <c r="BS50" s="31">
        <v>69.0</v>
      </c>
      <c r="BT50" s="31">
        <v>85.0</v>
      </c>
      <c r="BU50" s="31">
        <v>27.0</v>
      </c>
      <c r="BV50" s="31">
        <v>113.0</v>
      </c>
      <c r="BW50" s="31">
        <v>0.0</v>
      </c>
      <c r="BX50" s="31">
        <v>0.0</v>
      </c>
      <c r="BY50" s="31">
        <v>0.0</v>
      </c>
      <c r="BZ50" s="31">
        <v>0.0</v>
      </c>
      <c r="CA50" s="31">
        <v>77.0</v>
      </c>
      <c r="CB50" s="31">
        <v>118.0</v>
      </c>
      <c r="CC50" s="31">
        <v>96.0</v>
      </c>
      <c r="CE50" s="31">
        <v>26297.0</v>
      </c>
    </row>
    <row r="51" ht="15.75" customHeight="1">
      <c r="A51" s="31" t="s">
        <v>227</v>
      </c>
      <c r="B51" s="31">
        <v>5915.0</v>
      </c>
      <c r="C51" s="31" t="s">
        <v>272</v>
      </c>
      <c r="D51" s="31">
        <v>126462.0</v>
      </c>
      <c r="E51" s="31">
        <v>91617.0</v>
      </c>
      <c r="F51" s="31">
        <v>1026.0</v>
      </c>
      <c r="G51" s="31">
        <v>90591.0</v>
      </c>
      <c r="H51" s="31">
        <v>32432.0</v>
      </c>
      <c r="I51" s="31">
        <v>32719.0</v>
      </c>
      <c r="J51" s="31">
        <v>5426.0</v>
      </c>
      <c r="K51" s="31">
        <v>3616.0</v>
      </c>
      <c r="L51" s="31">
        <v>0.0</v>
      </c>
      <c r="M51" s="31">
        <v>5323.0</v>
      </c>
      <c r="N51" s="31">
        <v>9403.0</v>
      </c>
      <c r="O51" s="31">
        <v>1051.0</v>
      </c>
      <c r="P51" s="31">
        <v>0.0</v>
      </c>
      <c r="Q51" s="31">
        <v>621.0</v>
      </c>
      <c r="R51" s="31">
        <v>0.0</v>
      </c>
      <c r="S51" s="31">
        <v>0.0</v>
      </c>
      <c r="T51" s="31">
        <v>0.0</v>
      </c>
      <c r="U51" s="31">
        <v>0.0</v>
      </c>
      <c r="V51" s="31">
        <v>0.0</v>
      </c>
      <c r="W51" s="31">
        <v>0.0</v>
      </c>
      <c r="X51" s="31">
        <v>0.0</v>
      </c>
      <c r="Y51" s="31">
        <v>0.0</v>
      </c>
      <c r="Z51" s="31">
        <v>0.0</v>
      </c>
      <c r="AA51" s="31">
        <v>0.0</v>
      </c>
      <c r="AB51" s="31">
        <v>0.0</v>
      </c>
      <c r="AC51" s="31">
        <v>0.0</v>
      </c>
      <c r="AD51" s="31">
        <v>0.0</v>
      </c>
      <c r="AE51" s="31">
        <v>0.0</v>
      </c>
      <c r="AF51" s="31">
        <v>0.0</v>
      </c>
      <c r="AG51" s="31">
        <v>0.0</v>
      </c>
      <c r="AH51" s="31">
        <v>0.0</v>
      </c>
      <c r="AI51" s="31">
        <v>0.0</v>
      </c>
      <c r="AJ51" s="31">
        <v>0.0</v>
      </c>
      <c r="AK51" s="31">
        <v>0.0</v>
      </c>
      <c r="AL51" s="31">
        <v>0.0</v>
      </c>
      <c r="AM51" s="31">
        <v>0.0</v>
      </c>
      <c r="AN51" s="31">
        <v>0.0</v>
      </c>
      <c r="AO51" s="31">
        <v>0.0</v>
      </c>
      <c r="AP51" s="31">
        <v>0.0</v>
      </c>
      <c r="AQ51" s="31">
        <v>0.0</v>
      </c>
      <c r="AR51" s="31">
        <v>0.0</v>
      </c>
      <c r="AS51" s="31">
        <v>0.0</v>
      </c>
      <c r="AT51" s="31">
        <v>890.0</v>
      </c>
      <c r="AU51" s="31">
        <v>90727.0</v>
      </c>
      <c r="AV51" s="31">
        <f t="shared" si="2"/>
        <v>27760</v>
      </c>
      <c r="AW51" s="31">
        <v>28500.0</v>
      </c>
      <c r="AX51" s="31">
        <v>6473.0</v>
      </c>
      <c r="AY51" s="31">
        <v>4761.0</v>
      </c>
      <c r="AZ51" s="31">
        <v>0.0</v>
      </c>
      <c r="BA51" s="31">
        <v>9341.0</v>
      </c>
      <c r="BB51" s="31">
        <v>10105.0</v>
      </c>
      <c r="BC51" s="31">
        <v>496.0</v>
      </c>
      <c r="BD51" s="31">
        <v>279.0</v>
      </c>
      <c r="BE51" s="31">
        <v>283.0</v>
      </c>
      <c r="BF51" s="31">
        <v>684.0</v>
      </c>
      <c r="BG51" s="31">
        <v>56.0</v>
      </c>
      <c r="BH51" s="31">
        <v>616.0</v>
      </c>
      <c r="BI51" s="31">
        <v>0.0</v>
      </c>
      <c r="BJ51" s="31">
        <v>83.0</v>
      </c>
      <c r="BK51" s="31">
        <v>0.0</v>
      </c>
      <c r="BL51" s="31">
        <v>42.0</v>
      </c>
      <c r="BM51" s="31">
        <v>0.0</v>
      </c>
      <c r="BN51" s="31">
        <v>10.0</v>
      </c>
      <c r="BO51" s="31">
        <v>0.0</v>
      </c>
      <c r="BP51" s="31">
        <v>741.0</v>
      </c>
      <c r="BQ51" s="31">
        <v>0.0</v>
      </c>
      <c r="BR51" s="31">
        <v>0.0</v>
      </c>
      <c r="BS51" s="31">
        <v>75.0</v>
      </c>
      <c r="BT51" s="31">
        <v>75.0</v>
      </c>
      <c r="BU51" s="31">
        <v>14.0</v>
      </c>
      <c r="BV51" s="31">
        <v>77.0</v>
      </c>
      <c r="BW51" s="31">
        <v>0.0</v>
      </c>
      <c r="BX51" s="31">
        <v>0.0</v>
      </c>
      <c r="BY51" s="31">
        <v>0.0</v>
      </c>
      <c r="BZ51" s="31">
        <v>0.0</v>
      </c>
      <c r="CA51" s="31">
        <v>42.0</v>
      </c>
      <c r="CB51" s="31">
        <v>114.0</v>
      </c>
      <c r="CC51" s="31">
        <v>100.0</v>
      </c>
      <c r="CE51" s="31">
        <v>27760.0</v>
      </c>
    </row>
    <row r="52" ht="15.75" customHeight="1">
      <c r="A52" s="31" t="s">
        <v>227</v>
      </c>
      <c r="B52" s="31">
        <v>5916.0</v>
      </c>
      <c r="C52" s="31" t="s">
        <v>273</v>
      </c>
      <c r="D52" s="31">
        <v>111999.0</v>
      </c>
      <c r="E52" s="31">
        <v>78811.0</v>
      </c>
      <c r="F52" s="31">
        <v>1510.0</v>
      </c>
      <c r="G52" s="31">
        <v>77301.0</v>
      </c>
      <c r="H52" s="31">
        <v>18533.0</v>
      </c>
      <c r="I52" s="31">
        <v>32814.0</v>
      </c>
      <c r="J52" s="31">
        <v>5771.0</v>
      </c>
      <c r="K52" s="31">
        <v>3982.0</v>
      </c>
      <c r="L52" s="31">
        <v>0.0</v>
      </c>
      <c r="M52" s="31">
        <v>5269.0</v>
      </c>
      <c r="N52" s="31">
        <v>10665.0</v>
      </c>
      <c r="O52" s="31">
        <v>0.0</v>
      </c>
      <c r="P52" s="31">
        <v>0.0</v>
      </c>
      <c r="Q52" s="31">
        <v>0.0</v>
      </c>
      <c r="R52" s="31">
        <v>0.0</v>
      </c>
      <c r="S52" s="31">
        <v>0.0</v>
      </c>
      <c r="T52" s="31">
        <v>0.0</v>
      </c>
      <c r="U52" s="31">
        <v>0.0</v>
      </c>
      <c r="V52" s="31">
        <v>0.0</v>
      </c>
      <c r="W52" s="31">
        <v>0.0</v>
      </c>
      <c r="X52" s="31">
        <v>267.0</v>
      </c>
      <c r="Y52" s="31">
        <v>0.0</v>
      </c>
      <c r="Z52" s="31">
        <v>0.0</v>
      </c>
      <c r="AA52" s="31">
        <v>0.0</v>
      </c>
      <c r="AB52" s="31">
        <v>0.0</v>
      </c>
      <c r="AC52" s="31">
        <v>0.0</v>
      </c>
      <c r="AD52" s="31">
        <v>0.0</v>
      </c>
      <c r="AE52" s="31">
        <v>0.0</v>
      </c>
      <c r="AF52" s="31">
        <v>0.0</v>
      </c>
      <c r="AG52" s="31">
        <v>0.0</v>
      </c>
      <c r="AH52" s="31">
        <v>0.0</v>
      </c>
      <c r="AI52" s="31">
        <v>0.0</v>
      </c>
      <c r="AJ52" s="31">
        <v>0.0</v>
      </c>
      <c r="AK52" s="31">
        <v>0.0</v>
      </c>
      <c r="AL52" s="31">
        <v>0.0</v>
      </c>
      <c r="AM52" s="31">
        <v>0.0</v>
      </c>
      <c r="AN52" s="31">
        <v>0.0</v>
      </c>
      <c r="AO52" s="31">
        <v>0.0</v>
      </c>
      <c r="AP52" s="31">
        <v>0.0</v>
      </c>
      <c r="AQ52" s="31">
        <v>0.0</v>
      </c>
      <c r="AR52" s="31">
        <v>0.0</v>
      </c>
      <c r="AS52" s="31">
        <v>0.0</v>
      </c>
      <c r="AT52" s="31">
        <v>965.0</v>
      </c>
      <c r="AU52" s="31">
        <v>77846.0</v>
      </c>
      <c r="AV52" s="31">
        <f t="shared" si="2"/>
        <v>18401</v>
      </c>
      <c r="AW52" s="31">
        <v>26894.0</v>
      </c>
      <c r="AX52" s="31">
        <v>6110.0</v>
      </c>
      <c r="AY52" s="31">
        <v>4146.0</v>
      </c>
      <c r="AZ52" s="31">
        <v>0.0</v>
      </c>
      <c r="BA52" s="31">
        <v>7188.0</v>
      </c>
      <c r="BB52" s="31">
        <v>10827.0</v>
      </c>
      <c r="BC52" s="31">
        <v>524.0</v>
      </c>
      <c r="BD52" s="31">
        <v>309.0</v>
      </c>
      <c r="BE52" s="31">
        <v>183.0</v>
      </c>
      <c r="BF52" s="31">
        <v>858.0</v>
      </c>
      <c r="BG52" s="31">
        <v>50.0</v>
      </c>
      <c r="BH52" s="31">
        <v>695.0</v>
      </c>
      <c r="BI52" s="31">
        <v>0.0</v>
      </c>
      <c r="BJ52" s="31">
        <v>93.0</v>
      </c>
      <c r="BK52" s="31">
        <v>0.0</v>
      </c>
      <c r="BL52" s="31">
        <v>119.0</v>
      </c>
      <c r="BM52" s="31">
        <v>0.0</v>
      </c>
      <c r="BN52" s="31">
        <v>24.0</v>
      </c>
      <c r="BO52" s="31">
        <v>0.0</v>
      </c>
      <c r="BP52" s="31">
        <v>939.0</v>
      </c>
      <c r="BQ52" s="31">
        <v>0.0</v>
      </c>
      <c r="BR52" s="31">
        <v>0.0</v>
      </c>
      <c r="BS52" s="31">
        <v>78.0</v>
      </c>
      <c r="BT52" s="31">
        <v>83.0</v>
      </c>
      <c r="BU52" s="31">
        <v>13.0</v>
      </c>
      <c r="BV52" s="31">
        <v>71.0</v>
      </c>
      <c r="BW52" s="31">
        <v>0.0</v>
      </c>
      <c r="BX52" s="31">
        <v>0.0</v>
      </c>
      <c r="BY52" s="31">
        <v>0.0</v>
      </c>
      <c r="BZ52" s="31">
        <v>0.0</v>
      </c>
      <c r="CA52" s="31">
        <v>52.0</v>
      </c>
      <c r="CB52" s="31">
        <v>106.0</v>
      </c>
      <c r="CC52" s="31">
        <v>83.0</v>
      </c>
      <c r="CE52" s="31">
        <v>18401.0</v>
      </c>
    </row>
    <row r="53" ht="15.75" customHeight="1">
      <c r="A53" s="31" t="s">
        <v>227</v>
      </c>
      <c r="B53" s="31">
        <v>5954.0</v>
      </c>
      <c r="C53" s="31" t="s">
        <v>274</v>
      </c>
      <c r="D53" s="31">
        <v>253040.0</v>
      </c>
      <c r="E53" s="31">
        <v>193678.0</v>
      </c>
      <c r="F53" s="31">
        <v>3831.0</v>
      </c>
      <c r="G53" s="31">
        <v>189847.0</v>
      </c>
      <c r="H53" s="31">
        <v>62797.0</v>
      </c>
      <c r="I53" s="31">
        <v>70303.0</v>
      </c>
      <c r="J53" s="31">
        <v>13827.0</v>
      </c>
      <c r="K53" s="31">
        <v>14053.0</v>
      </c>
      <c r="L53" s="31">
        <v>0.0</v>
      </c>
      <c r="M53" s="31">
        <v>18864.0</v>
      </c>
      <c r="N53" s="31">
        <v>5310.0</v>
      </c>
      <c r="O53" s="31">
        <v>3565.0</v>
      </c>
      <c r="P53" s="31">
        <v>0.0</v>
      </c>
      <c r="Q53" s="31">
        <v>0.0</v>
      </c>
      <c r="R53" s="31">
        <v>0.0</v>
      </c>
      <c r="S53" s="31">
        <v>0.0</v>
      </c>
      <c r="T53" s="31">
        <v>0.0</v>
      </c>
      <c r="U53" s="31">
        <v>0.0</v>
      </c>
      <c r="V53" s="31">
        <v>0.0</v>
      </c>
      <c r="W53" s="31">
        <v>0.0</v>
      </c>
      <c r="X53" s="31">
        <v>767.0</v>
      </c>
      <c r="Y53" s="31">
        <v>0.0</v>
      </c>
      <c r="Z53" s="31">
        <v>0.0</v>
      </c>
      <c r="AA53" s="31">
        <v>0.0</v>
      </c>
      <c r="AB53" s="31">
        <v>0.0</v>
      </c>
      <c r="AC53" s="31">
        <v>0.0</v>
      </c>
      <c r="AD53" s="31">
        <v>0.0</v>
      </c>
      <c r="AE53" s="31">
        <v>0.0</v>
      </c>
      <c r="AF53" s="31">
        <v>0.0</v>
      </c>
      <c r="AG53" s="31">
        <v>0.0</v>
      </c>
      <c r="AH53" s="31">
        <v>0.0</v>
      </c>
      <c r="AI53" s="31">
        <v>0.0</v>
      </c>
      <c r="AJ53" s="31">
        <v>0.0</v>
      </c>
      <c r="AK53" s="31">
        <v>0.0</v>
      </c>
      <c r="AL53" s="31">
        <v>0.0</v>
      </c>
      <c r="AM53" s="31">
        <v>0.0</v>
      </c>
      <c r="AN53" s="31">
        <v>0.0</v>
      </c>
      <c r="AO53" s="31">
        <v>0.0</v>
      </c>
      <c r="AP53" s="31">
        <v>0.0</v>
      </c>
      <c r="AQ53" s="31">
        <v>0.0</v>
      </c>
      <c r="AR53" s="31">
        <v>0.0</v>
      </c>
      <c r="AS53" s="31">
        <v>361.0</v>
      </c>
      <c r="AT53" s="31">
        <v>1630.0</v>
      </c>
      <c r="AU53" s="31">
        <v>192048.0</v>
      </c>
      <c r="AV53" s="31">
        <f t="shared" si="2"/>
        <v>53959</v>
      </c>
      <c r="AW53" s="31">
        <v>56750.0</v>
      </c>
      <c r="AX53" s="31">
        <v>14887.0</v>
      </c>
      <c r="AY53" s="31">
        <v>14849.0</v>
      </c>
      <c r="AZ53" s="31">
        <v>0.0</v>
      </c>
      <c r="BA53" s="31">
        <v>24942.0</v>
      </c>
      <c r="BB53" s="31">
        <v>18847.0</v>
      </c>
      <c r="BC53" s="31">
        <v>1113.0</v>
      </c>
      <c r="BD53" s="31">
        <v>414.0</v>
      </c>
      <c r="BE53" s="31">
        <v>480.0</v>
      </c>
      <c r="BF53" s="31">
        <v>1756.0</v>
      </c>
      <c r="BG53" s="31">
        <v>240.0</v>
      </c>
      <c r="BH53" s="31">
        <v>1618.0</v>
      </c>
      <c r="BI53" s="31">
        <v>0.0</v>
      </c>
      <c r="BJ53" s="31">
        <v>194.0</v>
      </c>
      <c r="BK53" s="31">
        <v>0.0</v>
      </c>
      <c r="BL53" s="31">
        <v>209.0</v>
      </c>
      <c r="BM53" s="31">
        <v>0.0</v>
      </c>
      <c r="BN53" s="31">
        <v>17.0</v>
      </c>
      <c r="BO53" s="31">
        <v>0.0</v>
      </c>
      <c r="BP53" s="31">
        <v>577.0</v>
      </c>
      <c r="BQ53" s="31">
        <v>0.0</v>
      </c>
      <c r="BR53" s="31">
        <v>0.0</v>
      </c>
      <c r="BS53" s="31">
        <v>214.0</v>
      </c>
      <c r="BT53" s="31">
        <v>249.0</v>
      </c>
      <c r="BU53" s="31">
        <v>60.0</v>
      </c>
      <c r="BV53" s="31">
        <v>173.0</v>
      </c>
      <c r="BW53" s="31">
        <v>0.0</v>
      </c>
      <c r="BX53" s="31">
        <v>0.0</v>
      </c>
      <c r="BY53" s="31">
        <v>0.0</v>
      </c>
      <c r="BZ53" s="31">
        <v>0.0</v>
      </c>
      <c r="CA53" s="31">
        <v>107.0</v>
      </c>
      <c r="CB53" s="31">
        <v>194.0</v>
      </c>
      <c r="CC53" s="31">
        <v>199.0</v>
      </c>
      <c r="CE53" s="31">
        <v>53959.0</v>
      </c>
    </row>
    <row r="54" ht="15.75" customHeight="1">
      <c r="A54" s="31" t="s">
        <v>227</v>
      </c>
      <c r="B54" s="31">
        <v>5958.0</v>
      </c>
      <c r="C54" s="31" t="s">
        <v>275</v>
      </c>
      <c r="D54" s="31">
        <v>202768.0</v>
      </c>
      <c r="E54" s="31">
        <v>154014.0</v>
      </c>
      <c r="F54" s="31">
        <v>1399.0</v>
      </c>
      <c r="G54" s="31">
        <v>152615.0</v>
      </c>
      <c r="H54" s="31">
        <v>73185.0</v>
      </c>
      <c r="I54" s="31">
        <v>41047.0</v>
      </c>
      <c r="J54" s="31">
        <v>6452.0</v>
      </c>
      <c r="K54" s="31">
        <v>6476.0</v>
      </c>
      <c r="L54" s="31">
        <v>0.0</v>
      </c>
      <c r="M54" s="31">
        <v>12893.0</v>
      </c>
      <c r="N54" s="31">
        <v>11115.0</v>
      </c>
      <c r="O54" s="31">
        <v>0.0</v>
      </c>
      <c r="P54" s="31">
        <v>0.0</v>
      </c>
      <c r="Q54" s="31">
        <v>1447.0</v>
      </c>
      <c r="R54" s="31">
        <v>0.0</v>
      </c>
      <c r="S54" s="31">
        <v>0.0</v>
      </c>
      <c r="T54" s="31">
        <v>0.0</v>
      </c>
      <c r="U54" s="31">
        <v>0.0</v>
      </c>
      <c r="V54" s="31">
        <v>0.0</v>
      </c>
      <c r="W54" s="31">
        <v>0.0</v>
      </c>
      <c r="X54" s="31">
        <v>0.0</v>
      </c>
      <c r="Y54" s="31">
        <v>0.0</v>
      </c>
      <c r="Z54" s="31">
        <v>0.0</v>
      </c>
      <c r="AA54" s="31">
        <v>0.0</v>
      </c>
      <c r="AB54" s="31">
        <v>0.0</v>
      </c>
      <c r="AC54" s="31">
        <v>0.0</v>
      </c>
      <c r="AD54" s="31">
        <v>0.0</v>
      </c>
      <c r="AE54" s="31">
        <v>0.0</v>
      </c>
      <c r="AF54" s="31">
        <v>0.0</v>
      </c>
      <c r="AG54" s="31">
        <v>0.0</v>
      </c>
      <c r="AH54" s="31">
        <v>0.0</v>
      </c>
      <c r="AI54" s="31">
        <v>0.0</v>
      </c>
      <c r="AJ54" s="31">
        <v>0.0</v>
      </c>
      <c r="AK54" s="31">
        <v>0.0</v>
      </c>
      <c r="AL54" s="31">
        <v>0.0</v>
      </c>
      <c r="AM54" s="31">
        <v>0.0</v>
      </c>
      <c r="AN54" s="31">
        <v>0.0</v>
      </c>
      <c r="AO54" s="31">
        <v>0.0</v>
      </c>
      <c r="AP54" s="31">
        <v>0.0</v>
      </c>
      <c r="AQ54" s="31">
        <v>0.0</v>
      </c>
      <c r="AR54" s="31">
        <v>0.0</v>
      </c>
      <c r="AS54" s="31">
        <v>0.0</v>
      </c>
      <c r="AT54" s="31">
        <v>1200.0</v>
      </c>
      <c r="AU54" s="31">
        <v>152814.0</v>
      </c>
      <c r="AV54" s="31">
        <f t="shared" si="2"/>
        <v>63651</v>
      </c>
      <c r="AW54" s="31">
        <v>34865.0</v>
      </c>
      <c r="AX54" s="31">
        <v>8183.0</v>
      </c>
      <c r="AY54" s="31">
        <v>7198.0</v>
      </c>
      <c r="AZ54" s="31">
        <v>0.0</v>
      </c>
      <c r="BA54" s="31">
        <v>21919.0</v>
      </c>
      <c r="BB54" s="31">
        <v>12216.0</v>
      </c>
      <c r="BC54" s="31">
        <v>530.0</v>
      </c>
      <c r="BD54" s="31">
        <v>324.0</v>
      </c>
      <c r="BE54" s="31">
        <v>841.0</v>
      </c>
      <c r="BF54" s="31">
        <v>930.0</v>
      </c>
      <c r="BG54" s="31">
        <v>139.0</v>
      </c>
      <c r="BH54" s="31">
        <v>906.0</v>
      </c>
      <c r="BI54" s="31">
        <v>0.0</v>
      </c>
      <c r="BJ54" s="31">
        <v>141.0</v>
      </c>
      <c r="BK54" s="31">
        <v>0.0</v>
      </c>
      <c r="BL54" s="31">
        <v>47.0</v>
      </c>
      <c r="BM54" s="31">
        <v>0.0</v>
      </c>
      <c r="BN54" s="31">
        <v>2.0</v>
      </c>
      <c r="BO54" s="31">
        <v>0.0</v>
      </c>
      <c r="BP54" s="31">
        <v>268.0</v>
      </c>
      <c r="BQ54" s="31">
        <v>0.0</v>
      </c>
      <c r="BR54" s="31">
        <v>0.0</v>
      </c>
      <c r="BS54" s="31">
        <v>100.0</v>
      </c>
      <c r="BT54" s="31">
        <v>98.0</v>
      </c>
      <c r="BU54" s="31">
        <v>13.0</v>
      </c>
      <c r="BV54" s="31">
        <v>119.0</v>
      </c>
      <c r="BW54" s="31">
        <v>0.0</v>
      </c>
      <c r="BX54" s="31">
        <v>0.0</v>
      </c>
      <c r="BY54" s="31">
        <v>0.0</v>
      </c>
      <c r="BZ54" s="31">
        <v>0.0</v>
      </c>
      <c r="CA54" s="31">
        <v>47.0</v>
      </c>
      <c r="CB54" s="31">
        <v>156.0</v>
      </c>
      <c r="CC54" s="31">
        <v>121.0</v>
      </c>
      <c r="CE54" s="31">
        <v>63651.0</v>
      </c>
    </row>
    <row r="55" ht="15.75" customHeight="1">
      <c r="A55" s="31" t="s">
        <v>227</v>
      </c>
      <c r="B55" s="31">
        <v>5962.0</v>
      </c>
      <c r="C55" s="31" t="s">
        <v>276</v>
      </c>
      <c r="D55" s="31">
        <v>304554.0</v>
      </c>
      <c r="E55" s="31">
        <v>219478.0</v>
      </c>
      <c r="F55" s="31">
        <v>4391.0</v>
      </c>
      <c r="G55" s="31">
        <v>215087.0</v>
      </c>
      <c r="H55" s="31">
        <v>83430.0</v>
      </c>
      <c r="I55" s="31">
        <v>77028.0</v>
      </c>
      <c r="J55" s="31">
        <v>15407.0</v>
      </c>
      <c r="K55" s="31">
        <v>8073.0</v>
      </c>
      <c r="L55" s="31">
        <v>0.0</v>
      </c>
      <c r="M55" s="31">
        <v>21786.0</v>
      </c>
      <c r="N55" s="31">
        <v>7564.0</v>
      </c>
      <c r="O55" s="31">
        <v>0.0</v>
      </c>
      <c r="P55" s="31">
        <v>0.0</v>
      </c>
      <c r="Q55" s="31">
        <v>0.0</v>
      </c>
      <c r="R55" s="31">
        <v>0.0</v>
      </c>
      <c r="S55" s="31">
        <v>0.0</v>
      </c>
      <c r="T55" s="31">
        <v>0.0</v>
      </c>
      <c r="U55" s="31">
        <v>0.0</v>
      </c>
      <c r="V55" s="31">
        <v>0.0</v>
      </c>
      <c r="W55" s="31">
        <v>0.0</v>
      </c>
      <c r="X55" s="31">
        <v>0.0</v>
      </c>
      <c r="Y55" s="31">
        <v>0.0</v>
      </c>
      <c r="Z55" s="31">
        <v>0.0</v>
      </c>
      <c r="AA55" s="31">
        <v>0.0</v>
      </c>
      <c r="AB55" s="31">
        <v>0.0</v>
      </c>
      <c r="AC55" s="31">
        <v>0.0</v>
      </c>
      <c r="AD55" s="31">
        <v>0.0</v>
      </c>
      <c r="AE55" s="31">
        <v>0.0</v>
      </c>
      <c r="AF55" s="31">
        <v>0.0</v>
      </c>
      <c r="AG55" s="31">
        <v>0.0</v>
      </c>
      <c r="AH55" s="31">
        <v>0.0</v>
      </c>
      <c r="AI55" s="31">
        <v>0.0</v>
      </c>
      <c r="AJ55" s="31">
        <v>0.0</v>
      </c>
      <c r="AK55" s="31">
        <v>0.0</v>
      </c>
      <c r="AL55" s="31">
        <v>0.0</v>
      </c>
      <c r="AM55" s="31">
        <v>0.0</v>
      </c>
      <c r="AN55" s="31">
        <v>0.0</v>
      </c>
      <c r="AO55" s="31">
        <v>0.0</v>
      </c>
      <c r="AP55" s="31">
        <v>0.0</v>
      </c>
      <c r="AQ55" s="31">
        <v>0.0</v>
      </c>
      <c r="AR55" s="31">
        <v>0.0</v>
      </c>
      <c r="AS55" s="31">
        <v>1799.0</v>
      </c>
      <c r="AT55" s="31">
        <v>1949.0</v>
      </c>
      <c r="AU55" s="31">
        <v>217529.0</v>
      </c>
      <c r="AV55" s="31">
        <f t="shared" si="2"/>
        <v>73881</v>
      </c>
      <c r="AW55" s="31">
        <v>56694.0</v>
      </c>
      <c r="AX55" s="31">
        <v>14195.0</v>
      </c>
      <c r="AY55" s="31">
        <v>10792.0</v>
      </c>
      <c r="AZ55" s="31">
        <v>0.0</v>
      </c>
      <c r="BA55" s="31">
        <v>29128.0</v>
      </c>
      <c r="BB55" s="31">
        <v>24512.0</v>
      </c>
      <c r="BC55" s="31">
        <v>940.0</v>
      </c>
      <c r="BD55" s="31">
        <v>603.0</v>
      </c>
      <c r="BE55" s="31">
        <v>622.0</v>
      </c>
      <c r="BF55" s="31">
        <v>1827.0</v>
      </c>
      <c r="BG55" s="31">
        <v>362.0</v>
      </c>
      <c r="BH55" s="31">
        <v>1345.0</v>
      </c>
      <c r="BI55" s="31">
        <v>0.0</v>
      </c>
      <c r="BJ55" s="31">
        <v>276.0</v>
      </c>
      <c r="BK55" s="31">
        <v>0.0</v>
      </c>
      <c r="BL55" s="31">
        <v>81.0</v>
      </c>
      <c r="BM55" s="31">
        <v>0.0</v>
      </c>
      <c r="BN55" s="31">
        <v>19.0</v>
      </c>
      <c r="BO55" s="31">
        <v>0.0</v>
      </c>
      <c r="BP55" s="31">
        <v>1078.0</v>
      </c>
      <c r="BQ55" s="31">
        <v>0.0</v>
      </c>
      <c r="BR55" s="31">
        <v>0.0</v>
      </c>
      <c r="BS55" s="31">
        <v>189.0</v>
      </c>
      <c r="BT55" s="31">
        <v>202.0</v>
      </c>
      <c r="BU55" s="31">
        <v>30.0</v>
      </c>
      <c r="BV55" s="31">
        <v>220.0</v>
      </c>
      <c r="BW55" s="31">
        <v>0.0</v>
      </c>
      <c r="BX55" s="31">
        <v>0.0</v>
      </c>
      <c r="BY55" s="31">
        <v>0.0</v>
      </c>
      <c r="BZ55" s="31">
        <v>0.0</v>
      </c>
      <c r="CA55" s="31">
        <v>92.0</v>
      </c>
      <c r="CB55" s="31">
        <v>271.0</v>
      </c>
      <c r="CC55" s="31">
        <v>170.0</v>
      </c>
      <c r="CE55" s="31">
        <v>73881.0</v>
      </c>
    </row>
    <row r="56" ht="15.75" customHeight="1">
      <c r="A56" s="31" t="s">
        <v>227</v>
      </c>
      <c r="B56" s="31">
        <v>5966.0</v>
      </c>
      <c r="C56" s="31" t="s">
        <v>277</v>
      </c>
      <c r="D56" s="31">
        <v>102708.0</v>
      </c>
      <c r="E56" s="31">
        <v>78538.0</v>
      </c>
      <c r="F56" s="31">
        <v>772.0</v>
      </c>
      <c r="G56" s="31">
        <v>77766.0</v>
      </c>
      <c r="H56" s="31">
        <v>42442.0</v>
      </c>
      <c r="I56" s="31">
        <v>17561.0</v>
      </c>
      <c r="J56" s="31">
        <v>2903.0</v>
      </c>
      <c r="K56" s="31">
        <v>2453.0</v>
      </c>
      <c r="L56" s="31">
        <v>0.0</v>
      </c>
      <c r="M56" s="31">
        <v>6665.0</v>
      </c>
      <c r="N56" s="31">
        <v>5742.0</v>
      </c>
      <c r="O56" s="31">
        <v>0.0</v>
      </c>
      <c r="P56" s="31">
        <v>0.0</v>
      </c>
      <c r="Q56" s="31">
        <v>0.0</v>
      </c>
      <c r="R56" s="31">
        <v>0.0</v>
      </c>
      <c r="S56" s="31">
        <v>0.0</v>
      </c>
      <c r="T56" s="31">
        <v>0.0</v>
      </c>
      <c r="U56" s="31">
        <v>0.0</v>
      </c>
      <c r="V56" s="31">
        <v>0.0</v>
      </c>
      <c r="W56" s="31">
        <v>0.0</v>
      </c>
      <c r="X56" s="31">
        <v>0.0</v>
      </c>
      <c r="Y56" s="31">
        <v>0.0</v>
      </c>
      <c r="Z56" s="31">
        <v>0.0</v>
      </c>
      <c r="AA56" s="31">
        <v>0.0</v>
      </c>
      <c r="AB56" s="31">
        <v>0.0</v>
      </c>
      <c r="AC56" s="31">
        <v>0.0</v>
      </c>
      <c r="AD56" s="31">
        <v>0.0</v>
      </c>
      <c r="AE56" s="31">
        <v>0.0</v>
      </c>
      <c r="AF56" s="31">
        <v>0.0</v>
      </c>
      <c r="AG56" s="31">
        <v>0.0</v>
      </c>
      <c r="AH56" s="31">
        <v>0.0</v>
      </c>
      <c r="AI56" s="31">
        <v>0.0</v>
      </c>
      <c r="AJ56" s="31">
        <v>0.0</v>
      </c>
      <c r="AK56" s="31">
        <v>0.0</v>
      </c>
      <c r="AL56" s="31">
        <v>0.0</v>
      </c>
      <c r="AM56" s="31">
        <v>0.0</v>
      </c>
      <c r="AN56" s="31">
        <v>0.0</v>
      </c>
      <c r="AO56" s="31">
        <v>0.0</v>
      </c>
      <c r="AP56" s="31">
        <v>0.0</v>
      </c>
      <c r="AQ56" s="31">
        <v>0.0</v>
      </c>
      <c r="AR56" s="31">
        <v>0.0</v>
      </c>
      <c r="AS56" s="31">
        <v>0.0</v>
      </c>
      <c r="AT56" s="31">
        <v>556.0</v>
      </c>
      <c r="AU56" s="31">
        <v>77982.0</v>
      </c>
      <c r="AV56" s="31">
        <f t="shared" si="2"/>
        <v>36574</v>
      </c>
      <c r="AW56" s="31">
        <v>15768.0</v>
      </c>
      <c r="AX56" s="31">
        <v>3437.0</v>
      </c>
      <c r="AY56" s="31">
        <v>3134.0</v>
      </c>
      <c r="AZ56" s="31">
        <v>0.0</v>
      </c>
      <c r="BA56" s="31">
        <v>10958.0</v>
      </c>
      <c r="BB56" s="31">
        <v>6023.0</v>
      </c>
      <c r="BC56" s="31">
        <v>295.0</v>
      </c>
      <c r="BD56" s="31">
        <v>166.0</v>
      </c>
      <c r="BE56" s="31">
        <v>170.0</v>
      </c>
      <c r="BF56" s="31">
        <v>410.0</v>
      </c>
      <c r="BG56" s="31">
        <v>91.0</v>
      </c>
      <c r="BH56" s="31">
        <v>414.0</v>
      </c>
      <c r="BI56" s="31">
        <v>0.0</v>
      </c>
      <c r="BJ56" s="31">
        <v>51.0</v>
      </c>
      <c r="BK56" s="31">
        <v>0.0</v>
      </c>
      <c r="BL56" s="31">
        <v>15.0</v>
      </c>
      <c r="BM56" s="31">
        <v>0.0</v>
      </c>
      <c r="BN56" s="31">
        <v>8.0</v>
      </c>
      <c r="BO56" s="31">
        <v>0.0</v>
      </c>
      <c r="BP56" s="31">
        <v>133.0</v>
      </c>
      <c r="BQ56" s="31">
        <v>0.0</v>
      </c>
      <c r="BR56" s="31">
        <v>0.0</v>
      </c>
      <c r="BS56" s="31">
        <v>42.0</v>
      </c>
      <c r="BT56" s="31">
        <v>64.0</v>
      </c>
      <c r="BU56" s="31">
        <v>12.0</v>
      </c>
      <c r="BV56" s="31">
        <v>52.0</v>
      </c>
      <c r="BW56" s="31">
        <v>0.0</v>
      </c>
      <c r="BX56" s="31">
        <v>0.0</v>
      </c>
      <c r="BY56" s="31">
        <v>0.0</v>
      </c>
      <c r="BZ56" s="31">
        <v>0.0</v>
      </c>
      <c r="CA56" s="31">
        <v>28.0</v>
      </c>
      <c r="CB56" s="31">
        <v>69.0</v>
      </c>
      <c r="CC56" s="31">
        <v>68.0</v>
      </c>
      <c r="CE56" s="31">
        <v>36574.0</v>
      </c>
    </row>
    <row r="57" ht="15.75" customHeight="1">
      <c r="A57" s="31" t="s">
        <v>227</v>
      </c>
      <c r="B57" s="31">
        <v>5970.0</v>
      </c>
      <c r="C57" s="31" t="s">
        <v>278</v>
      </c>
      <c r="D57" s="31">
        <v>212912.0</v>
      </c>
      <c r="E57" s="31">
        <v>162306.0</v>
      </c>
      <c r="F57" s="31">
        <v>1605.0</v>
      </c>
      <c r="G57" s="31">
        <v>160701.0</v>
      </c>
      <c r="H57" s="31">
        <v>64484.0</v>
      </c>
      <c r="I57" s="31">
        <v>48560.0</v>
      </c>
      <c r="J57" s="31">
        <v>9554.0</v>
      </c>
      <c r="K57" s="31">
        <v>6885.0</v>
      </c>
      <c r="L57" s="31">
        <v>0.0</v>
      </c>
      <c r="M57" s="31">
        <v>11742.0</v>
      </c>
      <c r="N57" s="31">
        <v>15728.0</v>
      </c>
      <c r="O57" s="31">
        <v>0.0</v>
      </c>
      <c r="P57" s="31">
        <v>0.0</v>
      </c>
      <c r="Q57" s="31">
        <v>0.0</v>
      </c>
      <c r="R57" s="31">
        <v>0.0</v>
      </c>
      <c r="S57" s="31">
        <v>1002.0</v>
      </c>
      <c r="T57" s="31">
        <v>2190.0</v>
      </c>
      <c r="U57" s="31">
        <v>0.0</v>
      </c>
      <c r="V57" s="31">
        <v>0.0</v>
      </c>
      <c r="W57" s="31">
        <v>0.0</v>
      </c>
      <c r="X57" s="31">
        <v>0.0</v>
      </c>
      <c r="Y57" s="31">
        <v>0.0</v>
      </c>
      <c r="Z57" s="31">
        <v>0.0</v>
      </c>
      <c r="AA57" s="31">
        <v>0.0</v>
      </c>
      <c r="AB57" s="31">
        <v>0.0</v>
      </c>
      <c r="AC57" s="31">
        <v>0.0</v>
      </c>
      <c r="AD57" s="31">
        <v>0.0</v>
      </c>
      <c r="AE57" s="31">
        <v>0.0</v>
      </c>
      <c r="AF57" s="31">
        <v>0.0</v>
      </c>
      <c r="AG57" s="31">
        <v>0.0</v>
      </c>
      <c r="AH57" s="31">
        <v>0.0</v>
      </c>
      <c r="AI57" s="31">
        <v>0.0</v>
      </c>
      <c r="AJ57" s="31">
        <v>0.0</v>
      </c>
      <c r="AK57" s="31">
        <v>0.0</v>
      </c>
      <c r="AL57" s="31">
        <v>0.0</v>
      </c>
      <c r="AM57" s="31">
        <v>0.0</v>
      </c>
      <c r="AN57" s="31">
        <v>0.0</v>
      </c>
      <c r="AO57" s="31">
        <v>0.0</v>
      </c>
      <c r="AP57" s="31">
        <v>0.0</v>
      </c>
      <c r="AQ57" s="31">
        <v>0.0</v>
      </c>
      <c r="AR57" s="31">
        <v>0.0</v>
      </c>
      <c r="AS57" s="31">
        <v>556.0</v>
      </c>
      <c r="AT57" s="31">
        <v>1347.0</v>
      </c>
      <c r="AU57" s="31">
        <v>160959.0</v>
      </c>
      <c r="AV57" s="31">
        <f t="shared" si="2"/>
        <v>54648</v>
      </c>
      <c r="AW57" s="31">
        <v>42551.0</v>
      </c>
      <c r="AX57" s="31">
        <v>12624.0</v>
      </c>
      <c r="AY57" s="31">
        <v>8857.0</v>
      </c>
      <c r="AZ57" s="31">
        <v>0.0</v>
      </c>
      <c r="BA57" s="31">
        <v>19125.0</v>
      </c>
      <c r="BB57" s="31">
        <v>17154.0</v>
      </c>
      <c r="BC57" s="31">
        <v>566.0</v>
      </c>
      <c r="BD57" s="31">
        <v>411.0</v>
      </c>
      <c r="BE57" s="31">
        <v>410.0</v>
      </c>
      <c r="BF57" s="31">
        <v>1116.0</v>
      </c>
      <c r="BG57" s="31">
        <v>578.0</v>
      </c>
      <c r="BH57" s="31">
        <v>1442.0</v>
      </c>
      <c r="BI57" s="31">
        <v>0.0</v>
      </c>
      <c r="BJ57" s="31">
        <v>145.0</v>
      </c>
      <c r="BK57" s="31">
        <v>0.0</v>
      </c>
      <c r="BL57" s="31">
        <v>41.0</v>
      </c>
      <c r="BM57" s="31">
        <v>0.0</v>
      </c>
      <c r="BN57" s="31">
        <v>7.0</v>
      </c>
      <c r="BO57" s="31">
        <v>0.0</v>
      </c>
      <c r="BP57" s="31">
        <v>492.0</v>
      </c>
      <c r="BQ57" s="31">
        <v>0.0</v>
      </c>
      <c r="BR57" s="31">
        <v>0.0</v>
      </c>
      <c r="BS57" s="31">
        <v>122.0</v>
      </c>
      <c r="BT57" s="31">
        <v>131.0</v>
      </c>
      <c r="BU57" s="31">
        <v>33.0</v>
      </c>
      <c r="BV57" s="31">
        <v>142.0</v>
      </c>
      <c r="BW57" s="31">
        <v>0.0</v>
      </c>
      <c r="BX57" s="31">
        <v>0.0</v>
      </c>
      <c r="BY57" s="31">
        <v>0.0</v>
      </c>
      <c r="BZ57" s="31">
        <v>0.0</v>
      </c>
      <c r="CA57" s="31">
        <v>93.0</v>
      </c>
      <c r="CB57" s="31">
        <v>130.0</v>
      </c>
      <c r="CC57" s="31">
        <v>141.0</v>
      </c>
      <c r="CE57" s="31">
        <v>54648.0</v>
      </c>
    </row>
    <row r="58" ht="15.75" customHeight="1">
      <c r="A58" s="31" t="s">
        <v>227</v>
      </c>
      <c r="B58" s="31">
        <v>5974.0</v>
      </c>
      <c r="C58" s="31" t="s">
        <v>279</v>
      </c>
      <c r="D58" s="31">
        <v>232301.0</v>
      </c>
      <c r="E58" s="31">
        <v>174364.0</v>
      </c>
      <c r="F58" s="31">
        <v>1872.0</v>
      </c>
      <c r="G58" s="31">
        <v>172492.0</v>
      </c>
      <c r="H58" s="31">
        <v>73595.0</v>
      </c>
      <c r="I58" s="31">
        <v>50458.0</v>
      </c>
      <c r="J58" s="31">
        <v>9756.0</v>
      </c>
      <c r="K58" s="31">
        <v>9459.0</v>
      </c>
      <c r="L58" s="31">
        <v>0.0</v>
      </c>
      <c r="M58" s="31">
        <v>13681.0</v>
      </c>
      <c r="N58" s="31">
        <v>15311.0</v>
      </c>
      <c r="O58" s="31">
        <v>0.0</v>
      </c>
      <c r="P58" s="31">
        <v>0.0</v>
      </c>
      <c r="Q58" s="31">
        <v>0.0</v>
      </c>
      <c r="R58" s="31">
        <v>0.0</v>
      </c>
      <c r="S58" s="31">
        <v>0.0</v>
      </c>
      <c r="T58" s="31">
        <v>0.0</v>
      </c>
      <c r="U58" s="31">
        <v>0.0</v>
      </c>
      <c r="V58" s="31">
        <v>0.0</v>
      </c>
      <c r="W58" s="31">
        <v>0.0</v>
      </c>
      <c r="X58" s="31">
        <v>0.0</v>
      </c>
      <c r="Y58" s="31">
        <v>0.0</v>
      </c>
      <c r="Z58" s="31">
        <v>0.0</v>
      </c>
      <c r="AA58" s="31">
        <v>0.0</v>
      </c>
      <c r="AB58" s="31">
        <v>0.0</v>
      </c>
      <c r="AC58" s="31">
        <v>0.0</v>
      </c>
      <c r="AD58" s="31">
        <v>0.0</v>
      </c>
      <c r="AE58" s="31">
        <v>0.0</v>
      </c>
      <c r="AF58" s="31">
        <v>0.0</v>
      </c>
      <c r="AG58" s="31">
        <v>0.0</v>
      </c>
      <c r="AH58" s="31">
        <v>0.0</v>
      </c>
      <c r="AI58" s="31">
        <v>0.0</v>
      </c>
      <c r="AJ58" s="31">
        <v>0.0</v>
      </c>
      <c r="AK58" s="31">
        <v>0.0</v>
      </c>
      <c r="AL58" s="31">
        <v>0.0</v>
      </c>
      <c r="AM58" s="31">
        <v>0.0</v>
      </c>
      <c r="AN58" s="31">
        <v>0.0</v>
      </c>
      <c r="AO58" s="31">
        <v>0.0</v>
      </c>
      <c r="AP58" s="31">
        <v>0.0</v>
      </c>
      <c r="AQ58" s="31">
        <v>0.0</v>
      </c>
      <c r="AR58" s="31">
        <v>0.0</v>
      </c>
      <c r="AS58" s="31">
        <v>232.0</v>
      </c>
      <c r="AT58" s="31">
        <v>1290.0</v>
      </c>
      <c r="AU58" s="31">
        <v>173074.0</v>
      </c>
      <c r="AV58" s="31">
        <f t="shared" si="2"/>
        <v>62764</v>
      </c>
      <c r="AW58" s="31">
        <v>43184.0</v>
      </c>
      <c r="AX58" s="31">
        <v>11702.0</v>
      </c>
      <c r="AY58" s="31">
        <v>10723.0</v>
      </c>
      <c r="AZ58" s="31">
        <v>0.0</v>
      </c>
      <c r="BA58" s="31">
        <v>23296.0</v>
      </c>
      <c r="BB58" s="31">
        <v>16165.0</v>
      </c>
      <c r="BC58" s="31">
        <v>634.0</v>
      </c>
      <c r="BD58" s="31">
        <v>310.0</v>
      </c>
      <c r="BE58" s="31">
        <v>387.0</v>
      </c>
      <c r="BF58" s="31">
        <v>1207.0</v>
      </c>
      <c r="BG58" s="31">
        <v>149.0</v>
      </c>
      <c r="BH58" s="31">
        <v>1183.0</v>
      </c>
      <c r="BI58" s="31">
        <v>0.0</v>
      </c>
      <c r="BJ58" s="31">
        <v>159.0</v>
      </c>
      <c r="BK58" s="31">
        <v>0.0</v>
      </c>
      <c r="BL58" s="31">
        <v>40.0</v>
      </c>
      <c r="BM58" s="31">
        <v>0.0</v>
      </c>
      <c r="BN58" s="31">
        <v>11.0</v>
      </c>
      <c r="BO58" s="31">
        <v>0.0</v>
      </c>
      <c r="BP58" s="31">
        <v>184.0</v>
      </c>
      <c r="BQ58" s="31">
        <v>0.0</v>
      </c>
      <c r="BR58" s="31">
        <v>0.0</v>
      </c>
      <c r="BS58" s="31">
        <v>168.0</v>
      </c>
      <c r="BT58" s="31">
        <v>183.0</v>
      </c>
      <c r="BU58" s="31">
        <v>28.0</v>
      </c>
      <c r="BV58" s="31">
        <v>168.0</v>
      </c>
      <c r="BW58" s="31">
        <v>0.0</v>
      </c>
      <c r="BX58" s="31">
        <v>0.0</v>
      </c>
      <c r="BY58" s="31">
        <v>0.0</v>
      </c>
      <c r="BZ58" s="31">
        <v>0.0</v>
      </c>
      <c r="CA58" s="31">
        <v>78.0</v>
      </c>
      <c r="CB58" s="31">
        <v>176.0</v>
      </c>
      <c r="CC58" s="31">
        <v>175.0</v>
      </c>
      <c r="CE58" s="31">
        <v>62764.0</v>
      </c>
    </row>
    <row r="59" ht="15.75" customHeight="1">
      <c r="A59" s="31" t="s">
        <v>227</v>
      </c>
      <c r="B59" s="31">
        <v>5978.0</v>
      </c>
      <c r="C59" s="31" t="s">
        <v>280</v>
      </c>
      <c r="D59" s="31">
        <v>306624.0</v>
      </c>
      <c r="E59" s="31">
        <v>230738.0</v>
      </c>
      <c r="F59" s="31">
        <v>2376.0</v>
      </c>
      <c r="G59" s="31">
        <v>228362.0</v>
      </c>
      <c r="H59" s="31">
        <v>74720.0</v>
      </c>
      <c r="I59" s="31">
        <v>87017.0</v>
      </c>
      <c r="J59" s="31">
        <v>12571.0</v>
      </c>
      <c r="K59" s="31">
        <v>13393.0</v>
      </c>
      <c r="L59" s="31">
        <v>0.0</v>
      </c>
      <c r="M59" s="31">
        <v>14282.0</v>
      </c>
      <c r="N59" s="31">
        <v>21868.0</v>
      </c>
      <c r="O59" s="31">
        <v>2385.0</v>
      </c>
      <c r="P59" s="31">
        <v>0.0</v>
      </c>
      <c r="Q59" s="31">
        <v>1559.0</v>
      </c>
      <c r="R59" s="31">
        <v>0.0</v>
      </c>
      <c r="S59" s="31">
        <v>0.0</v>
      </c>
      <c r="T59" s="31">
        <v>0.0</v>
      </c>
      <c r="U59" s="31">
        <v>0.0</v>
      </c>
      <c r="V59" s="31">
        <v>0.0</v>
      </c>
      <c r="W59" s="31">
        <v>0.0</v>
      </c>
      <c r="X59" s="31">
        <v>161.0</v>
      </c>
      <c r="Y59" s="31">
        <v>0.0</v>
      </c>
      <c r="Z59" s="31">
        <v>0.0</v>
      </c>
      <c r="AA59" s="31">
        <v>0.0</v>
      </c>
      <c r="AB59" s="31">
        <v>0.0</v>
      </c>
      <c r="AC59" s="31">
        <v>0.0</v>
      </c>
      <c r="AD59" s="31">
        <v>0.0</v>
      </c>
      <c r="AE59" s="31">
        <v>0.0</v>
      </c>
      <c r="AF59" s="31">
        <v>0.0</v>
      </c>
      <c r="AG59" s="31">
        <v>0.0</v>
      </c>
      <c r="AH59" s="31">
        <v>0.0</v>
      </c>
      <c r="AI59" s="31">
        <v>0.0</v>
      </c>
      <c r="AJ59" s="31">
        <v>0.0</v>
      </c>
      <c r="AK59" s="31">
        <v>0.0</v>
      </c>
      <c r="AL59" s="31">
        <v>0.0</v>
      </c>
      <c r="AM59" s="31">
        <v>0.0</v>
      </c>
      <c r="AN59" s="31">
        <v>0.0</v>
      </c>
      <c r="AO59" s="31">
        <v>0.0</v>
      </c>
      <c r="AP59" s="31">
        <v>0.0</v>
      </c>
      <c r="AQ59" s="31">
        <v>0.0</v>
      </c>
      <c r="AR59" s="31">
        <v>0.0</v>
      </c>
      <c r="AS59" s="31">
        <v>406.0</v>
      </c>
      <c r="AT59" s="31">
        <v>2150.0</v>
      </c>
      <c r="AU59" s="31">
        <v>228588.0</v>
      </c>
      <c r="AV59" s="31">
        <f t="shared" si="2"/>
        <v>64412</v>
      </c>
      <c r="AW59" s="31">
        <v>75172.0</v>
      </c>
      <c r="AX59" s="31">
        <v>15677.0</v>
      </c>
      <c r="AY59" s="31">
        <v>14431.0</v>
      </c>
      <c r="AZ59" s="31">
        <v>0.0</v>
      </c>
      <c r="BA59" s="31">
        <v>25533.0</v>
      </c>
      <c r="BB59" s="31">
        <v>23652.0</v>
      </c>
      <c r="BC59" s="31">
        <v>1252.0</v>
      </c>
      <c r="BD59" s="31">
        <v>731.0</v>
      </c>
      <c r="BE59" s="31">
        <v>883.0</v>
      </c>
      <c r="BF59" s="31">
        <v>2028.0</v>
      </c>
      <c r="BG59" s="31">
        <v>169.0</v>
      </c>
      <c r="BH59" s="31">
        <v>1700.0</v>
      </c>
      <c r="BI59" s="31">
        <v>0.0</v>
      </c>
      <c r="BJ59" s="31">
        <v>255.0</v>
      </c>
      <c r="BK59" s="31">
        <v>0.0</v>
      </c>
      <c r="BL59" s="31">
        <v>156.0</v>
      </c>
      <c r="BM59" s="31">
        <v>0.0</v>
      </c>
      <c r="BN59" s="31">
        <v>27.0</v>
      </c>
      <c r="BO59" s="31">
        <v>0.0</v>
      </c>
      <c r="BP59" s="31">
        <v>1360.0</v>
      </c>
      <c r="BQ59" s="31">
        <v>0.0</v>
      </c>
      <c r="BR59" s="31">
        <v>0.0</v>
      </c>
      <c r="BS59" s="31">
        <v>156.0</v>
      </c>
      <c r="BT59" s="31">
        <v>188.0</v>
      </c>
      <c r="BU59" s="31">
        <v>43.0</v>
      </c>
      <c r="BV59" s="31">
        <v>210.0</v>
      </c>
      <c r="BW59" s="31">
        <v>0.0</v>
      </c>
      <c r="BX59" s="31">
        <v>0.0</v>
      </c>
      <c r="BY59" s="31">
        <v>0.0</v>
      </c>
      <c r="BZ59" s="31">
        <v>0.0</v>
      </c>
      <c r="CA59" s="31">
        <v>106.0</v>
      </c>
      <c r="CB59" s="31">
        <v>246.0</v>
      </c>
      <c r="CC59" s="31">
        <v>201.0</v>
      </c>
      <c r="CE59" s="31">
        <v>64412.0</v>
      </c>
    </row>
    <row r="60" ht="15.75" customHeight="1">
      <c r="A60" s="31" t="s">
        <v>390</v>
      </c>
      <c r="B60" s="31">
        <v>9161.0</v>
      </c>
      <c r="C60" s="31" t="s">
        <v>391</v>
      </c>
      <c r="D60" s="31">
        <v>91076.0</v>
      </c>
      <c r="E60" s="31">
        <v>65044.0</v>
      </c>
      <c r="F60" s="31">
        <v>630.0</v>
      </c>
      <c r="G60" s="31">
        <v>64414.0</v>
      </c>
      <c r="H60" s="31">
        <v>0.0</v>
      </c>
      <c r="I60" s="31">
        <v>9550.0</v>
      </c>
      <c r="J60" s="31">
        <v>4272.0</v>
      </c>
      <c r="K60" s="31">
        <v>5196.0</v>
      </c>
      <c r="L60" s="31">
        <v>28083.0</v>
      </c>
      <c r="M60" s="31">
        <v>4028.0</v>
      </c>
      <c r="N60" s="31">
        <v>8680.0</v>
      </c>
      <c r="O60" s="31">
        <v>0.0</v>
      </c>
      <c r="P60" s="31">
        <v>0.0</v>
      </c>
      <c r="Q60" s="31">
        <v>2113.0</v>
      </c>
      <c r="R60" s="31">
        <v>0.0</v>
      </c>
      <c r="S60" s="31">
        <v>1058.0</v>
      </c>
      <c r="T60" s="31">
        <v>823.0</v>
      </c>
      <c r="U60" s="31">
        <v>566.0</v>
      </c>
      <c r="V60" s="31">
        <v>0.0</v>
      </c>
      <c r="W60" s="31">
        <v>0.0</v>
      </c>
      <c r="X60" s="31">
        <v>45.0</v>
      </c>
      <c r="Y60" s="31">
        <v>0.0</v>
      </c>
      <c r="Z60" s="31">
        <v>0.0</v>
      </c>
      <c r="AA60" s="31">
        <v>0.0</v>
      </c>
      <c r="AB60" s="31">
        <v>0.0</v>
      </c>
      <c r="AC60" s="31">
        <v>0.0</v>
      </c>
      <c r="AD60" s="31">
        <v>0.0</v>
      </c>
      <c r="AE60" s="31">
        <v>0.0</v>
      </c>
      <c r="AF60" s="31">
        <v>0.0</v>
      </c>
      <c r="AG60" s="31">
        <v>0.0</v>
      </c>
      <c r="AH60" s="31">
        <v>0.0</v>
      </c>
      <c r="AI60" s="31">
        <v>0.0</v>
      </c>
      <c r="AJ60" s="31">
        <v>0.0</v>
      </c>
      <c r="AK60" s="31">
        <v>0.0</v>
      </c>
      <c r="AL60" s="31">
        <v>0.0</v>
      </c>
      <c r="AM60" s="31">
        <v>0.0</v>
      </c>
      <c r="AN60" s="31">
        <v>0.0</v>
      </c>
      <c r="AO60" s="31">
        <v>0.0</v>
      </c>
      <c r="AP60" s="31">
        <v>0.0</v>
      </c>
      <c r="AQ60" s="31">
        <v>0.0</v>
      </c>
      <c r="AR60" s="31">
        <v>0.0</v>
      </c>
      <c r="AS60" s="31">
        <v>0.0</v>
      </c>
      <c r="AT60" s="31">
        <v>461.0</v>
      </c>
      <c r="AU60" s="31">
        <v>64583.0</v>
      </c>
      <c r="AV60" s="31">
        <f t="shared" si="2"/>
        <v>23752</v>
      </c>
      <c r="AW60" s="31">
        <v>9233.0</v>
      </c>
      <c r="AX60" s="31">
        <v>4475.0</v>
      </c>
      <c r="AY60" s="31">
        <v>5615.0</v>
      </c>
      <c r="AZ60" s="31">
        <v>23752.0</v>
      </c>
      <c r="BA60" s="31">
        <v>7040.0</v>
      </c>
      <c r="BB60" s="31">
        <v>9890.0</v>
      </c>
      <c r="BC60" s="31">
        <v>307.0</v>
      </c>
      <c r="BD60" s="31">
        <v>159.0</v>
      </c>
      <c r="BE60" s="31">
        <v>1313.0</v>
      </c>
      <c r="BF60" s="31">
        <v>498.0</v>
      </c>
      <c r="BG60" s="31">
        <v>666.0</v>
      </c>
      <c r="BH60" s="31">
        <v>562.0</v>
      </c>
      <c r="BI60" s="31">
        <v>456.0</v>
      </c>
      <c r="BJ60" s="31">
        <v>0.0</v>
      </c>
      <c r="BK60" s="31">
        <v>0.0</v>
      </c>
      <c r="BL60" s="31">
        <v>30.0</v>
      </c>
      <c r="BM60" s="31">
        <v>10.0</v>
      </c>
      <c r="BN60" s="31">
        <v>0.0</v>
      </c>
      <c r="BO60" s="31">
        <v>0.0</v>
      </c>
      <c r="BP60" s="31">
        <v>0.0</v>
      </c>
      <c r="BQ60" s="31">
        <v>0.0</v>
      </c>
      <c r="BR60" s="31">
        <v>0.0</v>
      </c>
      <c r="BS60" s="31">
        <v>76.0</v>
      </c>
      <c r="BT60" s="31">
        <v>96.0</v>
      </c>
      <c r="BU60" s="31">
        <v>8.0</v>
      </c>
      <c r="BV60" s="31">
        <v>101.0</v>
      </c>
      <c r="BW60" s="31">
        <v>0.0</v>
      </c>
      <c r="BX60" s="31">
        <v>0.0</v>
      </c>
      <c r="BY60" s="31">
        <v>0.0</v>
      </c>
      <c r="BZ60" s="31">
        <v>0.0</v>
      </c>
      <c r="CA60" s="31">
        <v>0.0</v>
      </c>
      <c r="CB60" s="31">
        <v>92.0</v>
      </c>
      <c r="CC60" s="31">
        <v>204.0</v>
      </c>
      <c r="CE60" s="31">
        <v>0.0</v>
      </c>
    </row>
    <row r="61" ht="15.75" customHeight="1">
      <c r="A61" s="31" t="s">
        <v>390</v>
      </c>
      <c r="B61" s="31">
        <v>9162.0</v>
      </c>
      <c r="C61" s="31" t="s">
        <v>392</v>
      </c>
      <c r="D61" s="31">
        <v>923612.0</v>
      </c>
      <c r="E61" s="31">
        <v>724991.0</v>
      </c>
      <c r="F61" s="31">
        <v>4709.0</v>
      </c>
      <c r="G61" s="31">
        <v>720282.0</v>
      </c>
      <c r="H61" s="31">
        <v>0.0</v>
      </c>
      <c r="I61" s="31">
        <v>168845.0</v>
      </c>
      <c r="J61" s="31">
        <v>48186.0</v>
      </c>
      <c r="K61" s="31">
        <v>105732.0</v>
      </c>
      <c r="L61" s="31">
        <v>243974.0</v>
      </c>
      <c r="M61" s="31">
        <v>65821.0</v>
      </c>
      <c r="N61" s="31">
        <v>52811.0</v>
      </c>
      <c r="O61" s="31">
        <v>0.0</v>
      </c>
      <c r="P61" s="31">
        <v>0.0</v>
      </c>
      <c r="Q61" s="31">
        <v>12228.0</v>
      </c>
      <c r="R61" s="31">
        <v>0.0</v>
      </c>
      <c r="S61" s="31">
        <v>11298.0</v>
      </c>
      <c r="T61" s="31">
        <v>4603.0</v>
      </c>
      <c r="U61" s="31">
        <v>5438.0</v>
      </c>
      <c r="V61" s="31">
        <v>0.0</v>
      </c>
      <c r="W61" s="31">
        <v>0.0</v>
      </c>
      <c r="X61" s="31">
        <v>324.0</v>
      </c>
      <c r="Y61" s="31">
        <v>815.0</v>
      </c>
      <c r="Z61" s="31">
        <v>0.0</v>
      </c>
      <c r="AA61" s="31">
        <v>0.0</v>
      </c>
      <c r="AB61" s="31">
        <v>0.0</v>
      </c>
      <c r="AC61" s="31">
        <v>0.0</v>
      </c>
      <c r="AD61" s="31">
        <v>0.0</v>
      </c>
      <c r="AE61" s="31">
        <v>0.0</v>
      </c>
      <c r="AF61" s="31">
        <v>0.0</v>
      </c>
      <c r="AG61" s="31">
        <v>0.0</v>
      </c>
      <c r="AH61" s="31">
        <v>0.0</v>
      </c>
      <c r="AI61" s="31">
        <v>0.0</v>
      </c>
      <c r="AJ61" s="31">
        <v>0.0</v>
      </c>
      <c r="AK61" s="31">
        <v>0.0</v>
      </c>
      <c r="AL61" s="31">
        <v>0.0</v>
      </c>
      <c r="AM61" s="31">
        <v>0.0</v>
      </c>
      <c r="AN61" s="31">
        <v>0.0</v>
      </c>
      <c r="AO61" s="31">
        <v>0.0</v>
      </c>
      <c r="AP61" s="31">
        <v>0.0</v>
      </c>
      <c r="AQ61" s="31">
        <v>0.0</v>
      </c>
      <c r="AR61" s="31">
        <v>0.0</v>
      </c>
      <c r="AS61" s="31">
        <v>207.0</v>
      </c>
      <c r="AT61" s="31">
        <v>2850.0</v>
      </c>
      <c r="AU61" s="31">
        <v>722141.0</v>
      </c>
      <c r="AV61" s="31">
        <f t="shared" si="2"/>
        <v>216444</v>
      </c>
      <c r="AW61" s="31">
        <v>116764.0</v>
      </c>
      <c r="AX61" s="31">
        <v>59758.0</v>
      </c>
      <c r="AY61" s="31">
        <v>124365.0</v>
      </c>
      <c r="AZ61" s="31">
        <v>216444.0</v>
      </c>
      <c r="BA61" s="31">
        <v>102643.0</v>
      </c>
      <c r="BB61" s="31">
        <v>60414.0</v>
      </c>
      <c r="BC61" s="31">
        <v>3053.0</v>
      </c>
      <c r="BD61" s="31">
        <v>607.0</v>
      </c>
      <c r="BE61" s="31">
        <v>7918.0</v>
      </c>
      <c r="BF61" s="31">
        <v>5911.0</v>
      </c>
      <c r="BG61" s="31">
        <v>6073.0</v>
      </c>
      <c r="BH61" s="31">
        <v>6644.0</v>
      </c>
      <c r="BI61" s="31">
        <v>3779.0</v>
      </c>
      <c r="BJ61" s="31">
        <v>0.0</v>
      </c>
      <c r="BK61" s="31">
        <v>0.0</v>
      </c>
      <c r="BL61" s="31">
        <v>289.0</v>
      </c>
      <c r="BM61" s="31">
        <v>202.0</v>
      </c>
      <c r="BN61" s="31">
        <v>0.0</v>
      </c>
      <c r="BO61" s="31">
        <v>0.0</v>
      </c>
      <c r="BP61" s="31">
        <v>0.0</v>
      </c>
      <c r="BQ61" s="31">
        <v>0.0</v>
      </c>
      <c r="BR61" s="31">
        <v>0.0</v>
      </c>
      <c r="BS61" s="31">
        <v>1521.0</v>
      </c>
      <c r="BT61" s="31">
        <v>2457.0</v>
      </c>
      <c r="BU61" s="31">
        <v>184.0</v>
      </c>
      <c r="BV61" s="31">
        <v>1035.0</v>
      </c>
      <c r="BW61" s="31">
        <v>0.0</v>
      </c>
      <c r="BX61" s="31">
        <v>0.0</v>
      </c>
      <c r="BY61" s="31">
        <v>0.0</v>
      </c>
      <c r="BZ61" s="31">
        <v>0.0</v>
      </c>
      <c r="CA61" s="31">
        <v>0.0</v>
      </c>
      <c r="CB61" s="31">
        <v>669.0</v>
      </c>
      <c r="CC61" s="31">
        <v>1411.0</v>
      </c>
      <c r="CE61" s="31">
        <v>0.0</v>
      </c>
    </row>
    <row r="62" ht="15.75" customHeight="1">
      <c r="A62" s="31" t="s">
        <v>390</v>
      </c>
      <c r="B62" s="31">
        <v>9163.0</v>
      </c>
      <c r="C62" s="31" t="s">
        <v>393</v>
      </c>
      <c r="D62" s="31">
        <v>41335.0</v>
      </c>
      <c r="E62" s="31">
        <v>30666.0</v>
      </c>
      <c r="F62" s="31">
        <v>299.0</v>
      </c>
      <c r="G62" s="31">
        <v>30367.0</v>
      </c>
      <c r="H62" s="31">
        <v>0.0</v>
      </c>
      <c r="I62" s="31">
        <v>4924.0</v>
      </c>
      <c r="J62" s="31">
        <v>1457.0</v>
      </c>
      <c r="K62" s="31">
        <v>3054.0</v>
      </c>
      <c r="L62" s="31">
        <v>12381.0</v>
      </c>
      <c r="M62" s="31">
        <v>2238.0</v>
      </c>
      <c r="N62" s="31">
        <v>4241.0</v>
      </c>
      <c r="O62" s="31">
        <v>249.0</v>
      </c>
      <c r="P62" s="31">
        <v>0.0</v>
      </c>
      <c r="Q62" s="31">
        <v>690.0</v>
      </c>
      <c r="R62" s="31">
        <v>0.0</v>
      </c>
      <c r="S62" s="31">
        <v>513.0</v>
      </c>
      <c r="T62" s="31">
        <v>0.0</v>
      </c>
      <c r="U62" s="31">
        <v>572.0</v>
      </c>
      <c r="V62" s="31">
        <v>0.0</v>
      </c>
      <c r="W62" s="31">
        <v>0.0</v>
      </c>
      <c r="X62" s="31">
        <v>0.0</v>
      </c>
      <c r="Y62" s="31">
        <v>48.0</v>
      </c>
      <c r="Z62" s="31">
        <v>0.0</v>
      </c>
      <c r="AA62" s="31">
        <v>0.0</v>
      </c>
      <c r="AB62" s="31">
        <v>0.0</v>
      </c>
      <c r="AC62" s="31">
        <v>0.0</v>
      </c>
      <c r="AD62" s="31">
        <v>0.0</v>
      </c>
      <c r="AE62" s="31">
        <v>0.0</v>
      </c>
      <c r="AF62" s="31">
        <v>0.0</v>
      </c>
      <c r="AG62" s="31">
        <v>0.0</v>
      </c>
      <c r="AH62" s="31">
        <v>0.0</v>
      </c>
      <c r="AI62" s="31">
        <v>0.0</v>
      </c>
      <c r="AJ62" s="31">
        <v>0.0</v>
      </c>
      <c r="AK62" s="31">
        <v>0.0</v>
      </c>
      <c r="AL62" s="31">
        <v>0.0</v>
      </c>
      <c r="AM62" s="31">
        <v>0.0</v>
      </c>
      <c r="AN62" s="31">
        <v>0.0</v>
      </c>
      <c r="AO62" s="31">
        <v>0.0</v>
      </c>
      <c r="AP62" s="31">
        <v>0.0</v>
      </c>
      <c r="AQ62" s="31">
        <v>0.0</v>
      </c>
      <c r="AR62" s="31">
        <v>0.0</v>
      </c>
      <c r="AS62" s="31">
        <v>0.0</v>
      </c>
      <c r="AT62" s="31">
        <v>213.0</v>
      </c>
      <c r="AU62" s="31">
        <v>30453.0</v>
      </c>
      <c r="AV62" s="31">
        <f t="shared" si="2"/>
        <v>10799</v>
      </c>
      <c r="AW62" s="31">
        <v>4138.0</v>
      </c>
      <c r="AX62" s="31">
        <v>1929.0</v>
      </c>
      <c r="AY62" s="31">
        <v>3482.0</v>
      </c>
      <c r="AZ62" s="31">
        <v>10799.0</v>
      </c>
      <c r="BA62" s="31">
        <v>3354.0</v>
      </c>
      <c r="BB62" s="31">
        <v>4474.0</v>
      </c>
      <c r="BC62" s="31">
        <v>140.0</v>
      </c>
      <c r="BD62" s="31">
        <v>51.0</v>
      </c>
      <c r="BE62" s="31">
        <v>524.0</v>
      </c>
      <c r="BF62" s="31">
        <v>275.0</v>
      </c>
      <c r="BG62" s="31">
        <v>307.0</v>
      </c>
      <c r="BH62" s="31">
        <v>256.0</v>
      </c>
      <c r="BI62" s="31">
        <v>408.0</v>
      </c>
      <c r="BJ62" s="31">
        <v>0.0</v>
      </c>
      <c r="BK62" s="31">
        <v>0.0</v>
      </c>
      <c r="BL62" s="31">
        <v>18.0</v>
      </c>
      <c r="BM62" s="31">
        <v>25.0</v>
      </c>
      <c r="BN62" s="31">
        <v>0.0</v>
      </c>
      <c r="BO62" s="31">
        <v>0.0</v>
      </c>
      <c r="BP62" s="31">
        <v>0.0</v>
      </c>
      <c r="BQ62" s="31">
        <v>0.0</v>
      </c>
      <c r="BR62" s="31">
        <v>0.0</v>
      </c>
      <c r="BS62" s="31">
        <v>38.0</v>
      </c>
      <c r="BT62" s="31">
        <v>51.0</v>
      </c>
      <c r="BU62" s="31">
        <v>13.0</v>
      </c>
      <c r="BV62" s="31">
        <v>63.0</v>
      </c>
      <c r="BW62" s="31">
        <v>0.0</v>
      </c>
      <c r="BX62" s="31">
        <v>0.0</v>
      </c>
      <c r="BY62" s="31">
        <v>0.0</v>
      </c>
      <c r="BZ62" s="31">
        <v>0.0</v>
      </c>
      <c r="CA62" s="31">
        <v>0.0</v>
      </c>
      <c r="CB62" s="31">
        <v>43.0</v>
      </c>
      <c r="CC62" s="31">
        <v>65.0</v>
      </c>
      <c r="CE62" s="31">
        <v>0.0</v>
      </c>
    </row>
    <row r="63" ht="15.75" customHeight="1">
      <c r="A63" s="31" t="s">
        <v>390</v>
      </c>
      <c r="B63" s="31">
        <v>9171.0</v>
      </c>
      <c r="C63" s="31" t="s">
        <v>394</v>
      </c>
      <c r="D63" s="31">
        <v>82790.0</v>
      </c>
      <c r="E63" s="31">
        <v>61970.0</v>
      </c>
      <c r="F63" s="31">
        <v>594.0</v>
      </c>
      <c r="G63" s="31">
        <v>61376.0</v>
      </c>
      <c r="H63" s="31">
        <v>0.0</v>
      </c>
      <c r="I63" s="31">
        <v>8433.0</v>
      </c>
      <c r="J63" s="31">
        <v>3261.0</v>
      </c>
      <c r="K63" s="31">
        <v>3436.0</v>
      </c>
      <c r="L63" s="31">
        <v>33942.0</v>
      </c>
      <c r="M63" s="31">
        <v>2982.0</v>
      </c>
      <c r="N63" s="31">
        <v>7431.0</v>
      </c>
      <c r="O63" s="31">
        <v>0.0</v>
      </c>
      <c r="P63" s="31">
        <v>0.0</v>
      </c>
      <c r="Q63" s="31">
        <v>0.0</v>
      </c>
      <c r="R63" s="31">
        <v>0.0</v>
      </c>
      <c r="S63" s="31">
        <v>1408.0</v>
      </c>
      <c r="T63" s="31">
        <v>0.0</v>
      </c>
      <c r="U63" s="31">
        <v>0.0</v>
      </c>
      <c r="V63" s="31">
        <v>0.0</v>
      </c>
      <c r="W63" s="31">
        <v>0.0</v>
      </c>
      <c r="X63" s="31">
        <v>0.0</v>
      </c>
      <c r="Y63" s="31">
        <v>483.0</v>
      </c>
      <c r="Z63" s="31">
        <v>0.0</v>
      </c>
      <c r="AA63" s="31">
        <v>0.0</v>
      </c>
      <c r="AB63" s="31">
        <v>0.0</v>
      </c>
      <c r="AC63" s="31">
        <v>0.0</v>
      </c>
      <c r="AD63" s="31">
        <v>0.0</v>
      </c>
      <c r="AE63" s="31">
        <v>0.0</v>
      </c>
      <c r="AF63" s="31">
        <v>0.0</v>
      </c>
      <c r="AG63" s="31">
        <v>0.0</v>
      </c>
      <c r="AH63" s="31">
        <v>0.0</v>
      </c>
      <c r="AI63" s="31">
        <v>0.0</v>
      </c>
      <c r="AJ63" s="31">
        <v>0.0</v>
      </c>
      <c r="AK63" s="31">
        <v>0.0</v>
      </c>
      <c r="AL63" s="31">
        <v>0.0</v>
      </c>
      <c r="AM63" s="31">
        <v>0.0</v>
      </c>
      <c r="AN63" s="31">
        <v>0.0</v>
      </c>
      <c r="AO63" s="31">
        <v>0.0</v>
      </c>
      <c r="AP63" s="31">
        <v>0.0</v>
      </c>
      <c r="AQ63" s="31">
        <v>0.0</v>
      </c>
      <c r="AR63" s="31">
        <v>0.0</v>
      </c>
      <c r="AS63" s="31">
        <v>0.0</v>
      </c>
      <c r="AT63" s="31">
        <v>448.0</v>
      </c>
      <c r="AU63" s="31">
        <v>61522.0</v>
      </c>
      <c r="AV63" s="31">
        <f t="shared" si="2"/>
        <v>27349</v>
      </c>
      <c r="AW63" s="31">
        <v>8228.0</v>
      </c>
      <c r="AX63" s="31">
        <v>3606.0</v>
      </c>
      <c r="AY63" s="31">
        <v>4182.0</v>
      </c>
      <c r="AZ63" s="31">
        <v>27349.0</v>
      </c>
      <c r="BA63" s="31">
        <v>5154.0</v>
      </c>
      <c r="BB63" s="31">
        <v>8373.0</v>
      </c>
      <c r="BC63" s="31">
        <v>182.0</v>
      </c>
      <c r="BD63" s="31">
        <v>131.0</v>
      </c>
      <c r="BE63" s="31">
        <v>1452.0</v>
      </c>
      <c r="BF63" s="31">
        <v>501.0</v>
      </c>
      <c r="BG63" s="31">
        <v>695.0</v>
      </c>
      <c r="BH63" s="31">
        <v>431.0</v>
      </c>
      <c r="BI63" s="31">
        <v>752.0</v>
      </c>
      <c r="BJ63" s="31">
        <v>0.0</v>
      </c>
      <c r="BK63" s="31">
        <v>0.0</v>
      </c>
      <c r="BL63" s="31">
        <v>10.0</v>
      </c>
      <c r="BM63" s="31">
        <v>86.0</v>
      </c>
      <c r="BN63" s="31">
        <v>0.0</v>
      </c>
      <c r="BO63" s="31">
        <v>0.0</v>
      </c>
      <c r="BP63" s="31">
        <v>0.0</v>
      </c>
      <c r="BQ63" s="31">
        <v>0.0</v>
      </c>
      <c r="BR63" s="31">
        <v>0.0</v>
      </c>
      <c r="BS63" s="31">
        <v>41.0</v>
      </c>
      <c r="BT63" s="31">
        <v>76.0</v>
      </c>
      <c r="BU63" s="31">
        <v>5.0</v>
      </c>
      <c r="BV63" s="31">
        <v>118.0</v>
      </c>
      <c r="BW63" s="31">
        <v>0.0</v>
      </c>
      <c r="BX63" s="31">
        <v>0.0</v>
      </c>
      <c r="BY63" s="31">
        <v>0.0</v>
      </c>
      <c r="BZ63" s="31">
        <v>0.0</v>
      </c>
      <c r="CA63" s="31">
        <v>0.0</v>
      </c>
      <c r="CB63" s="31">
        <v>74.0</v>
      </c>
      <c r="CC63" s="31">
        <v>76.0</v>
      </c>
      <c r="CE63" s="31">
        <v>0.0</v>
      </c>
    </row>
    <row r="64" ht="15.75" customHeight="1">
      <c r="A64" s="31" t="s">
        <v>390</v>
      </c>
      <c r="B64" s="31">
        <v>9172.0</v>
      </c>
      <c r="C64" s="31" t="s">
        <v>395</v>
      </c>
      <c r="D64" s="31">
        <v>74656.0</v>
      </c>
      <c r="E64" s="31">
        <v>56622.0</v>
      </c>
      <c r="F64" s="31">
        <v>577.0</v>
      </c>
      <c r="G64" s="31">
        <v>56045.0</v>
      </c>
      <c r="H64" s="31">
        <v>0.0</v>
      </c>
      <c r="I64" s="31">
        <v>8884.0</v>
      </c>
      <c r="J64" s="31">
        <v>2644.0</v>
      </c>
      <c r="K64" s="31">
        <v>3731.0</v>
      </c>
      <c r="L64" s="31">
        <v>28028.0</v>
      </c>
      <c r="M64" s="31">
        <v>3632.0</v>
      </c>
      <c r="N64" s="31">
        <v>6477.0</v>
      </c>
      <c r="O64" s="31">
        <v>0.0</v>
      </c>
      <c r="P64" s="31">
        <v>0.0</v>
      </c>
      <c r="Q64" s="31">
        <v>0.0</v>
      </c>
      <c r="R64" s="31">
        <v>0.0</v>
      </c>
      <c r="S64" s="31">
        <v>1448.0</v>
      </c>
      <c r="T64" s="31">
        <v>0.0</v>
      </c>
      <c r="U64" s="31">
        <v>1201.0</v>
      </c>
      <c r="V64" s="31">
        <v>0.0</v>
      </c>
      <c r="W64" s="31">
        <v>0.0</v>
      </c>
      <c r="X64" s="31">
        <v>0.0</v>
      </c>
      <c r="Y64" s="31">
        <v>0.0</v>
      </c>
      <c r="Z64" s="31">
        <v>0.0</v>
      </c>
      <c r="AA64" s="31">
        <v>0.0</v>
      </c>
      <c r="AB64" s="31">
        <v>0.0</v>
      </c>
      <c r="AC64" s="31">
        <v>0.0</v>
      </c>
      <c r="AD64" s="31">
        <v>0.0</v>
      </c>
      <c r="AE64" s="31">
        <v>0.0</v>
      </c>
      <c r="AF64" s="31">
        <v>0.0</v>
      </c>
      <c r="AG64" s="31">
        <v>0.0</v>
      </c>
      <c r="AH64" s="31">
        <v>0.0</v>
      </c>
      <c r="AI64" s="31">
        <v>0.0</v>
      </c>
      <c r="AJ64" s="31">
        <v>0.0</v>
      </c>
      <c r="AK64" s="31">
        <v>0.0</v>
      </c>
      <c r="AL64" s="31">
        <v>0.0</v>
      </c>
      <c r="AM64" s="31">
        <v>0.0</v>
      </c>
      <c r="AN64" s="31">
        <v>0.0</v>
      </c>
      <c r="AO64" s="31">
        <v>0.0</v>
      </c>
      <c r="AP64" s="31">
        <v>0.0</v>
      </c>
      <c r="AQ64" s="31">
        <v>0.0</v>
      </c>
      <c r="AR64" s="31">
        <v>0.0</v>
      </c>
      <c r="AS64" s="31">
        <v>0.0</v>
      </c>
      <c r="AT64" s="31">
        <v>430.0</v>
      </c>
      <c r="AU64" s="31">
        <v>56192.0</v>
      </c>
      <c r="AV64" s="31">
        <f t="shared" si="2"/>
        <v>25337</v>
      </c>
      <c r="AW64" s="31">
        <v>6458.0</v>
      </c>
      <c r="AX64" s="31">
        <v>2928.0</v>
      </c>
      <c r="AY64" s="31">
        <v>4652.0</v>
      </c>
      <c r="AZ64" s="31">
        <v>25337.0</v>
      </c>
      <c r="BA64" s="31">
        <v>5137.0</v>
      </c>
      <c r="BB64" s="31">
        <v>7376.0</v>
      </c>
      <c r="BC64" s="31">
        <v>159.0</v>
      </c>
      <c r="BD64" s="31">
        <v>115.0</v>
      </c>
      <c r="BE64" s="31">
        <v>1443.0</v>
      </c>
      <c r="BF64" s="31">
        <v>467.0</v>
      </c>
      <c r="BG64" s="31">
        <v>601.0</v>
      </c>
      <c r="BH64" s="31">
        <v>260.0</v>
      </c>
      <c r="BI64" s="31">
        <v>820.0</v>
      </c>
      <c r="BJ64" s="31">
        <v>0.0</v>
      </c>
      <c r="BK64" s="31">
        <v>0.0</v>
      </c>
      <c r="BL64" s="31">
        <v>3.0</v>
      </c>
      <c r="BM64" s="31">
        <v>11.0</v>
      </c>
      <c r="BN64" s="31">
        <v>0.0</v>
      </c>
      <c r="BO64" s="31">
        <v>0.0</v>
      </c>
      <c r="BP64" s="31">
        <v>0.0</v>
      </c>
      <c r="BQ64" s="31">
        <v>0.0</v>
      </c>
      <c r="BR64" s="31">
        <v>0.0</v>
      </c>
      <c r="BS64" s="31">
        <v>47.0</v>
      </c>
      <c r="BT64" s="31">
        <v>79.0</v>
      </c>
      <c r="BU64" s="31">
        <v>9.0</v>
      </c>
      <c r="BV64" s="31">
        <v>131.0</v>
      </c>
      <c r="BW64" s="31">
        <v>0.0</v>
      </c>
      <c r="BX64" s="31">
        <v>0.0</v>
      </c>
      <c r="BY64" s="31">
        <v>0.0</v>
      </c>
      <c r="BZ64" s="31">
        <v>0.0</v>
      </c>
      <c r="CA64" s="31">
        <v>0.0</v>
      </c>
      <c r="CB64" s="31">
        <v>62.0</v>
      </c>
      <c r="CC64" s="31">
        <v>97.0</v>
      </c>
      <c r="CE64" s="31">
        <v>0.0</v>
      </c>
    </row>
    <row r="65" ht="15.75" customHeight="1">
      <c r="A65" s="31" t="s">
        <v>390</v>
      </c>
      <c r="B65" s="31">
        <v>9173.0</v>
      </c>
      <c r="C65" s="31" t="s">
        <v>396</v>
      </c>
      <c r="D65" s="31">
        <v>92461.0</v>
      </c>
      <c r="E65" s="31">
        <v>73836.0</v>
      </c>
      <c r="F65" s="31">
        <v>776.0</v>
      </c>
      <c r="G65" s="31">
        <v>73060.0</v>
      </c>
      <c r="H65" s="31">
        <v>0.0</v>
      </c>
      <c r="I65" s="31">
        <v>8460.0</v>
      </c>
      <c r="J65" s="31">
        <v>4623.0</v>
      </c>
      <c r="K65" s="31">
        <v>9483.0</v>
      </c>
      <c r="L65" s="31">
        <v>33621.0</v>
      </c>
      <c r="M65" s="31">
        <v>5853.0</v>
      </c>
      <c r="N65" s="31">
        <v>7518.0</v>
      </c>
      <c r="O65" s="31">
        <v>0.0</v>
      </c>
      <c r="P65" s="31">
        <v>0.0</v>
      </c>
      <c r="Q65" s="31">
        <v>0.0</v>
      </c>
      <c r="R65" s="31">
        <v>0.0</v>
      </c>
      <c r="S65" s="31">
        <v>0.0</v>
      </c>
      <c r="T65" s="31">
        <v>0.0</v>
      </c>
      <c r="U65" s="31">
        <v>3502.0</v>
      </c>
      <c r="V65" s="31">
        <v>0.0</v>
      </c>
      <c r="W65" s="31">
        <v>0.0</v>
      </c>
      <c r="X65" s="31">
        <v>0.0</v>
      </c>
      <c r="Y65" s="31">
        <v>0.0</v>
      </c>
      <c r="Z65" s="31">
        <v>0.0</v>
      </c>
      <c r="AA65" s="31">
        <v>0.0</v>
      </c>
      <c r="AB65" s="31">
        <v>0.0</v>
      </c>
      <c r="AC65" s="31">
        <v>0.0</v>
      </c>
      <c r="AD65" s="31">
        <v>0.0</v>
      </c>
      <c r="AE65" s="31">
        <v>0.0</v>
      </c>
      <c r="AF65" s="31">
        <v>0.0</v>
      </c>
      <c r="AG65" s="31">
        <v>0.0</v>
      </c>
      <c r="AH65" s="31">
        <v>0.0</v>
      </c>
      <c r="AI65" s="31">
        <v>0.0</v>
      </c>
      <c r="AJ65" s="31">
        <v>0.0</v>
      </c>
      <c r="AK65" s="31">
        <v>0.0</v>
      </c>
      <c r="AL65" s="31">
        <v>0.0</v>
      </c>
      <c r="AM65" s="31">
        <v>0.0</v>
      </c>
      <c r="AN65" s="31">
        <v>0.0</v>
      </c>
      <c r="AO65" s="31">
        <v>0.0</v>
      </c>
      <c r="AP65" s="31">
        <v>0.0</v>
      </c>
      <c r="AQ65" s="31">
        <v>0.0</v>
      </c>
      <c r="AR65" s="31">
        <v>0.0</v>
      </c>
      <c r="AS65" s="31">
        <v>0.0</v>
      </c>
      <c r="AT65" s="31">
        <v>485.0</v>
      </c>
      <c r="AU65" s="31">
        <v>73351.0</v>
      </c>
      <c r="AV65" s="31">
        <f t="shared" si="2"/>
        <v>30207</v>
      </c>
      <c r="AW65" s="31">
        <v>8068.0</v>
      </c>
      <c r="AX65" s="31">
        <v>3944.0</v>
      </c>
      <c r="AY65" s="31">
        <v>7685.0</v>
      </c>
      <c r="AZ65" s="31">
        <v>30207.0</v>
      </c>
      <c r="BA65" s="31">
        <v>8557.0</v>
      </c>
      <c r="BB65" s="31">
        <v>8740.0</v>
      </c>
      <c r="BC65" s="31">
        <v>266.0</v>
      </c>
      <c r="BD65" s="31">
        <v>94.0</v>
      </c>
      <c r="BE65" s="31">
        <v>1926.0</v>
      </c>
      <c r="BF65" s="31">
        <v>609.0</v>
      </c>
      <c r="BG65" s="31">
        <v>619.0</v>
      </c>
      <c r="BH65" s="31">
        <v>378.0</v>
      </c>
      <c r="BI65" s="31">
        <v>1618.0</v>
      </c>
      <c r="BJ65" s="31">
        <v>0.0</v>
      </c>
      <c r="BK65" s="31">
        <v>0.0</v>
      </c>
      <c r="BL65" s="31">
        <v>15.0</v>
      </c>
      <c r="BM65" s="31">
        <v>15.0</v>
      </c>
      <c r="BN65" s="31">
        <v>0.0</v>
      </c>
      <c r="BO65" s="31">
        <v>0.0</v>
      </c>
      <c r="BP65" s="31">
        <v>0.0</v>
      </c>
      <c r="BQ65" s="31">
        <v>0.0</v>
      </c>
      <c r="BR65" s="31">
        <v>0.0</v>
      </c>
      <c r="BS65" s="31">
        <v>116.0</v>
      </c>
      <c r="BT65" s="31">
        <v>134.0</v>
      </c>
      <c r="BU65" s="31">
        <v>7.0</v>
      </c>
      <c r="BV65" s="31">
        <v>145.0</v>
      </c>
      <c r="BW65" s="31">
        <v>0.0</v>
      </c>
      <c r="BX65" s="31">
        <v>0.0</v>
      </c>
      <c r="BY65" s="31">
        <v>0.0</v>
      </c>
      <c r="BZ65" s="31">
        <v>0.0</v>
      </c>
      <c r="CA65" s="31">
        <v>0.0</v>
      </c>
      <c r="CB65" s="31">
        <v>90.0</v>
      </c>
      <c r="CC65" s="31">
        <v>118.0</v>
      </c>
      <c r="CE65" s="31">
        <v>0.0</v>
      </c>
    </row>
    <row r="66" ht="15.75" customHeight="1">
      <c r="A66" s="31" t="s">
        <v>390</v>
      </c>
      <c r="B66" s="31">
        <v>9174.0</v>
      </c>
      <c r="C66" s="31" t="s">
        <v>397</v>
      </c>
      <c r="D66" s="31">
        <v>104757.0</v>
      </c>
      <c r="E66" s="31">
        <v>85392.0</v>
      </c>
      <c r="F66" s="31">
        <v>695.0</v>
      </c>
      <c r="G66" s="31">
        <v>84697.0</v>
      </c>
      <c r="H66" s="31">
        <v>0.0</v>
      </c>
      <c r="I66" s="31">
        <v>14588.0</v>
      </c>
      <c r="J66" s="31">
        <v>3308.0</v>
      </c>
      <c r="K66" s="31">
        <v>6662.0</v>
      </c>
      <c r="L66" s="31">
        <v>38655.0</v>
      </c>
      <c r="M66" s="31">
        <v>5769.0</v>
      </c>
      <c r="N66" s="31">
        <v>9208.0</v>
      </c>
      <c r="O66" s="31">
        <v>0.0</v>
      </c>
      <c r="P66" s="31">
        <v>0.0</v>
      </c>
      <c r="Q66" s="31">
        <v>2784.0</v>
      </c>
      <c r="R66" s="31">
        <v>0.0</v>
      </c>
      <c r="S66" s="31">
        <v>1463.0</v>
      </c>
      <c r="T66" s="31">
        <v>0.0</v>
      </c>
      <c r="U66" s="31">
        <v>1762.0</v>
      </c>
      <c r="V66" s="31">
        <v>0.0</v>
      </c>
      <c r="W66" s="31">
        <v>0.0</v>
      </c>
      <c r="X66" s="31">
        <v>0.0</v>
      </c>
      <c r="Y66" s="31">
        <v>0.0</v>
      </c>
      <c r="Z66" s="31">
        <v>0.0</v>
      </c>
      <c r="AA66" s="31">
        <v>0.0</v>
      </c>
      <c r="AB66" s="31">
        <v>0.0</v>
      </c>
      <c r="AC66" s="31">
        <v>0.0</v>
      </c>
      <c r="AD66" s="31">
        <v>0.0</v>
      </c>
      <c r="AE66" s="31">
        <v>0.0</v>
      </c>
      <c r="AF66" s="31">
        <v>0.0</v>
      </c>
      <c r="AG66" s="31">
        <v>0.0</v>
      </c>
      <c r="AH66" s="31">
        <v>0.0</v>
      </c>
      <c r="AI66" s="31">
        <v>0.0</v>
      </c>
      <c r="AJ66" s="31">
        <v>0.0</v>
      </c>
      <c r="AK66" s="31">
        <v>0.0</v>
      </c>
      <c r="AL66" s="31">
        <v>0.0</v>
      </c>
      <c r="AM66" s="31">
        <v>0.0</v>
      </c>
      <c r="AN66" s="31">
        <v>0.0</v>
      </c>
      <c r="AO66" s="31">
        <v>0.0</v>
      </c>
      <c r="AP66" s="31">
        <v>0.0</v>
      </c>
      <c r="AQ66" s="31">
        <v>0.0</v>
      </c>
      <c r="AR66" s="31">
        <v>0.0</v>
      </c>
      <c r="AS66" s="31">
        <v>498.0</v>
      </c>
      <c r="AT66" s="31">
        <v>444.0</v>
      </c>
      <c r="AU66" s="31">
        <v>84948.0</v>
      </c>
      <c r="AV66" s="31">
        <f t="shared" si="2"/>
        <v>35667</v>
      </c>
      <c r="AW66" s="31">
        <v>11130.0</v>
      </c>
      <c r="AX66" s="31">
        <v>3997.0</v>
      </c>
      <c r="AY66" s="31">
        <v>8163.0</v>
      </c>
      <c r="AZ66" s="31">
        <v>35667.0</v>
      </c>
      <c r="BA66" s="31">
        <v>9028.0</v>
      </c>
      <c r="BB66" s="31">
        <v>10471.0</v>
      </c>
      <c r="BC66" s="31">
        <v>275.0</v>
      </c>
      <c r="BD66" s="31">
        <v>142.0</v>
      </c>
      <c r="BE66" s="31">
        <v>2175.0</v>
      </c>
      <c r="BF66" s="31">
        <v>794.0</v>
      </c>
      <c r="BG66" s="31">
        <v>890.0</v>
      </c>
      <c r="BH66" s="31">
        <v>508.0</v>
      </c>
      <c r="BI66" s="31">
        <v>1060.0</v>
      </c>
      <c r="BJ66" s="31">
        <v>0.0</v>
      </c>
      <c r="BK66" s="31">
        <v>0.0</v>
      </c>
      <c r="BL66" s="31">
        <v>22.0</v>
      </c>
      <c r="BM66" s="31">
        <v>9.0</v>
      </c>
      <c r="BN66" s="31">
        <v>0.0</v>
      </c>
      <c r="BO66" s="31">
        <v>0.0</v>
      </c>
      <c r="BP66" s="31">
        <v>0.0</v>
      </c>
      <c r="BQ66" s="31">
        <v>0.0</v>
      </c>
      <c r="BR66" s="31">
        <v>0.0</v>
      </c>
      <c r="BS66" s="31">
        <v>92.0</v>
      </c>
      <c r="BT66" s="31">
        <v>150.0</v>
      </c>
      <c r="BU66" s="31">
        <v>10.0</v>
      </c>
      <c r="BV66" s="31">
        <v>125.0</v>
      </c>
      <c r="BW66" s="31">
        <v>0.0</v>
      </c>
      <c r="BX66" s="31">
        <v>0.0</v>
      </c>
      <c r="BY66" s="31">
        <v>0.0</v>
      </c>
      <c r="BZ66" s="31">
        <v>0.0</v>
      </c>
      <c r="CA66" s="31">
        <v>0.0</v>
      </c>
      <c r="CB66" s="31">
        <v>99.0</v>
      </c>
      <c r="CC66" s="31">
        <v>141.0</v>
      </c>
      <c r="CE66" s="31">
        <v>0.0</v>
      </c>
    </row>
    <row r="67" ht="15.75" customHeight="1">
      <c r="A67" s="31" t="s">
        <v>390</v>
      </c>
      <c r="B67" s="31">
        <v>9175.0</v>
      </c>
      <c r="C67" s="31" t="s">
        <v>398</v>
      </c>
      <c r="D67" s="31">
        <v>98996.0</v>
      </c>
      <c r="E67" s="31">
        <v>83221.0</v>
      </c>
      <c r="F67" s="31">
        <v>526.0</v>
      </c>
      <c r="G67" s="31">
        <v>82695.0</v>
      </c>
      <c r="H67" s="31">
        <v>0.0</v>
      </c>
      <c r="I67" s="31">
        <v>13473.0</v>
      </c>
      <c r="J67" s="31">
        <v>3308.0</v>
      </c>
      <c r="K67" s="31">
        <v>9126.0</v>
      </c>
      <c r="L67" s="31">
        <v>39462.0</v>
      </c>
      <c r="M67" s="31">
        <v>6817.0</v>
      </c>
      <c r="N67" s="31">
        <v>7321.0</v>
      </c>
      <c r="O67" s="31">
        <v>0.0</v>
      </c>
      <c r="P67" s="31">
        <v>0.0</v>
      </c>
      <c r="Q67" s="31">
        <v>0.0</v>
      </c>
      <c r="R67" s="31">
        <v>0.0</v>
      </c>
      <c r="S67" s="31">
        <v>1662.0</v>
      </c>
      <c r="T67" s="31">
        <v>0.0</v>
      </c>
      <c r="U67" s="31">
        <v>1526.0</v>
      </c>
      <c r="V67" s="31">
        <v>0.0</v>
      </c>
      <c r="W67" s="31">
        <v>0.0</v>
      </c>
      <c r="X67" s="31">
        <v>0.0</v>
      </c>
      <c r="Y67" s="31">
        <v>0.0</v>
      </c>
      <c r="Z67" s="31">
        <v>0.0</v>
      </c>
      <c r="AA67" s="31">
        <v>0.0</v>
      </c>
      <c r="AB67" s="31">
        <v>0.0</v>
      </c>
      <c r="AC67" s="31">
        <v>0.0</v>
      </c>
      <c r="AD67" s="31">
        <v>0.0</v>
      </c>
      <c r="AE67" s="31">
        <v>0.0</v>
      </c>
      <c r="AF67" s="31">
        <v>0.0</v>
      </c>
      <c r="AG67" s="31">
        <v>0.0</v>
      </c>
      <c r="AH67" s="31">
        <v>0.0</v>
      </c>
      <c r="AI67" s="31">
        <v>0.0</v>
      </c>
      <c r="AJ67" s="31">
        <v>0.0</v>
      </c>
      <c r="AK67" s="31">
        <v>0.0</v>
      </c>
      <c r="AL67" s="31">
        <v>0.0</v>
      </c>
      <c r="AM67" s="31">
        <v>0.0</v>
      </c>
      <c r="AN67" s="31">
        <v>0.0</v>
      </c>
      <c r="AO67" s="31">
        <v>0.0</v>
      </c>
      <c r="AP67" s="31">
        <v>0.0</v>
      </c>
      <c r="AQ67" s="31">
        <v>0.0</v>
      </c>
      <c r="AR67" s="31">
        <v>0.0</v>
      </c>
      <c r="AS67" s="31">
        <v>0.0</v>
      </c>
      <c r="AT67" s="31">
        <v>341.0</v>
      </c>
      <c r="AU67" s="31">
        <v>82880.0</v>
      </c>
      <c r="AV67" s="31">
        <f t="shared" si="2"/>
        <v>31795</v>
      </c>
      <c r="AW67" s="31">
        <v>10644.0</v>
      </c>
      <c r="AX67" s="31">
        <v>4375.0</v>
      </c>
      <c r="AY67" s="31">
        <v>10316.0</v>
      </c>
      <c r="AZ67" s="31">
        <v>31795.0</v>
      </c>
      <c r="BA67" s="31">
        <v>10906.0</v>
      </c>
      <c r="BB67" s="31">
        <v>8573.0</v>
      </c>
      <c r="BC67" s="31">
        <v>295.0</v>
      </c>
      <c r="BD67" s="31">
        <v>114.0</v>
      </c>
      <c r="BE67" s="31">
        <v>1852.0</v>
      </c>
      <c r="BF67" s="31">
        <v>779.0</v>
      </c>
      <c r="BG67" s="31">
        <v>874.0</v>
      </c>
      <c r="BH67" s="31">
        <v>539.0</v>
      </c>
      <c r="BI67" s="31">
        <v>1119.0</v>
      </c>
      <c r="BJ67" s="31">
        <v>0.0</v>
      </c>
      <c r="BK67" s="31">
        <v>0.0</v>
      </c>
      <c r="BL67" s="31">
        <v>6.0</v>
      </c>
      <c r="BM67" s="31">
        <v>11.0</v>
      </c>
      <c r="BN67" s="31">
        <v>0.0</v>
      </c>
      <c r="BO67" s="31">
        <v>0.0</v>
      </c>
      <c r="BP67" s="31">
        <v>0.0</v>
      </c>
      <c r="BQ67" s="31">
        <v>0.0</v>
      </c>
      <c r="BR67" s="31">
        <v>0.0</v>
      </c>
      <c r="BS67" s="31">
        <v>100.0</v>
      </c>
      <c r="BT67" s="31">
        <v>191.0</v>
      </c>
      <c r="BU67" s="31">
        <v>17.0</v>
      </c>
      <c r="BV67" s="31">
        <v>135.0</v>
      </c>
      <c r="BW67" s="31">
        <v>0.0</v>
      </c>
      <c r="BX67" s="31">
        <v>0.0</v>
      </c>
      <c r="BY67" s="31">
        <v>0.0</v>
      </c>
      <c r="BZ67" s="31">
        <v>0.0</v>
      </c>
      <c r="CA67" s="31">
        <v>0.0</v>
      </c>
      <c r="CB67" s="31">
        <v>96.0</v>
      </c>
      <c r="CC67" s="31">
        <v>143.0</v>
      </c>
      <c r="CE67" s="31">
        <v>0.0</v>
      </c>
    </row>
    <row r="68" ht="15.75" customHeight="1">
      <c r="A68" s="31" t="s">
        <v>390</v>
      </c>
      <c r="B68" s="31">
        <v>9176.0</v>
      </c>
      <c r="C68" s="31" t="s">
        <v>399</v>
      </c>
      <c r="D68" s="31">
        <v>97698.0</v>
      </c>
      <c r="E68" s="31">
        <v>80271.0</v>
      </c>
      <c r="F68" s="31">
        <v>641.0</v>
      </c>
      <c r="G68" s="31">
        <v>79630.0</v>
      </c>
      <c r="H68" s="31">
        <v>0.0</v>
      </c>
      <c r="I68" s="31">
        <v>10234.0</v>
      </c>
      <c r="J68" s="31">
        <v>3084.0</v>
      </c>
      <c r="K68" s="31">
        <v>4434.0</v>
      </c>
      <c r="L68" s="31">
        <v>42428.0</v>
      </c>
      <c r="M68" s="31">
        <v>3468.0</v>
      </c>
      <c r="N68" s="31">
        <v>9708.0</v>
      </c>
      <c r="O68" s="31">
        <v>0.0</v>
      </c>
      <c r="P68" s="31">
        <v>0.0</v>
      </c>
      <c r="Q68" s="31">
        <v>3133.0</v>
      </c>
      <c r="R68" s="31">
        <v>0.0</v>
      </c>
      <c r="S68" s="31">
        <v>1265.0</v>
      </c>
      <c r="T68" s="31">
        <v>618.0</v>
      </c>
      <c r="U68" s="31">
        <v>1204.0</v>
      </c>
      <c r="V68" s="31">
        <v>0.0</v>
      </c>
      <c r="W68" s="31">
        <v>0.0</v>
      </c>
      <c r="X68" s="31">
        <v>54.0</v>
      </c>
      <c r="Y68" s="31">
        <v>0.0</v>
      </c>
      <c r="Z68" s="31">
        <v>0.0</v>
      </c>
      <c r="AA68" s="31">
        <v>0.0</v>
      </c>
      <c r="AB68" s="31">
        <v>0.0</v>
      </c>
      <c r="AC68" s="31">
        <v>0.0</v>
      </c>
      <c r="AD68" s="31">
        <v>0.0</v>
      </c>
      <c r="AE68" s="31">
        <v>0.0</v>
      </c>
      <c r="AF68" s="31">
        <v>0.0</v>
      </c>
      <c r="AG68" s="31">
        <v>0.0</v>
      </c>
      <c r="AH68" s="31">
        <v>0.0</v>
      </c>
      <c r="AI68" s="31">
        <v>0.0</v>
      </c>
      <c r="AJ68" s="31">
        <v>0.0</v>
      </c>
      <c r="AK68" s="31">
        <v>0.0</v>
      </c>
      <c r="AL68" s="31">
        <v>0.0</v>
      </c>
      <c r="AM68" s="31">
        <v>0.0</v>
      </c>
      <c r="AN68" s="31">
        <v>0.0</v>
      </c>
      <c r="AO68" s="31">
        <v>0.0</v>
      </c>
      <c r="AP68" s="31">
        <v>0.0</v>
      </c>
      <c r="AQ68" s="31">
        <v>0.0</v>
      </c>
      <c r="AR68" s="31">
        <v>0.0</v>
      </c>
      <c r="AS68" s="31">
        <v>0.0</v>
      </c>
      <c r="AT68" s="31">
        <v>497.0</v>
      </c>
      <c r="AU68" s="31">
        <v>79774.0</v>
      </c>
      <c r="AV68" s="31">
        <f t="shared" si="2"/>
        <v>35401</v>
      </c>
      <c r="AW68" s="31">
        <v>10503.0</v>
      </c>
      <c r="AX68" s="31">
        <v>3597.0</v>
      </c>
      <c r="AY68" s="31">
        <v>5270.0</v>
      </c>
      <c r="AZ68" s="31">
        <v>35401.0</v>
      </c>
      <c r="BA68" s="31">
        <v>6704.0</v>
      </c>
      <c r="BB68" s="31">
        <v>11760.0</v>
      </c>
      <c r="BC68" s="31">
        <v>214.0</v>
      </c>
      <c r="BD68" s="31">
        <v>246.0</v>
      </c>
      <c r="BE68" s="31">
        <v>2687.0</v>
      </c>
      <c r="BF68" s="31">
        <v>517.0</v>
      </c>
      <c r="BG68" s="31">
        <v>841.0</v>
      </c>
      <c r="BH68" s="31">
        <v>474.0</v>
      </c>
      <c r="BI68" s="31">
        <v>1036.0</v>
      </c>
      <c r="BJ68" s="31">
        <v>0.0</v>
      </c>
      <c r="BK68" s="31">
        <v>0.0</v>
      </c>
      <c r="BL68" s="31">
        <v>21.0</v>
      </c>
      <c r="BM68" s="31">
        <v>11.0</v>
      </c>
      <c r="BN68" s="31">
        <v>0.0</v>
      </c>
      <c r="BO68" s="31">
        <v>0.0</v>
      </c>
      <c r="BP68" s="31">
        <v>0.0</v>
      </c>
      <c r="BQ68" s="31">
        <v>0.0</v>
      </c>
      <c r="BR68" s="31">
        <v>0.0</v>
      </c>
      <c r="BS68" s="31">
        <v>58.0</v>
      </c>
      <c r="BT68" s="31">
        <v>74.0</v>
      </c>
      <c r="BU68" s="31">
        <v>7.0</v>
      </c>
      <c r="BV68" s="31">
        <v>112.0</v>
      </c>
      <c r="BW68" s="31">
        <v>0.0</v>
      </c>
      <c r="BX68" s="31">
        <v>0.0</v>
      </c>
      <c r="BY68" s="31">
        <v>0.0</v>
      </c>
      <c r="BZ68" s="31">
        <v>0.0</v>
      </c>
      <c r="CA68" s="31">
        <v>0.0</v>
      </c>
      <c r="CB68" s="31">
        <v>109.0</v>
      </c>
      <c r="CC68" s="31">
        <v>132.0</v>
      </c>
      <c r="CE68" s="31">
        <v>0.0</v>
      </c>
    </row>
    <row r="69" ht="15.75" customHeight="1">
      <c r="A69" s="31" t="s">
        <v>390</v>
      </c>
      <c r="B69" s="31">
        <v>9177.0</v>
      </c>
      <c r="C69" s="31" t="s">
        <v>400</v>
      </c>
      <c r="D69" s="31">
        <v>99202.0</v>
      </c>
      <c r="E69" s="31">
        <v>80136.0</v>
      </c>
      <c r="F69" s="31">
        <v>583.0</v>
      </c>
      <c r="G69" s="31">
        <v>79553.0</v>
      </c>
      <c r="H69" s="31">
        <v>0.0</v>
      </c>
      <c r="I69" s="31">
        <v>10658.0</v>
      </c>
      <c r="J69" s="31">
        <v>3110.0</v>
      </c>
      <c r="K69" s="31">
        <v>7481.0</v>
      </c>
      <c r="L69" s="31">
        <v>38750.0</v>
      </c>
      <c r="M69" s="31">
        <v>5072.0</v>
      </c>
      <c r="N69" s="31">
        <v>9368.0</v>
      </c>
      <c r="O69" s="31">
        <v>0.0</v>
      </c>
      <c r="P69" s="31">
        <v>0.0</v>
      </c>
      <c r="Q69" s="31">
        <v>0.0</v>
      </c>
      <c r="R69" s="31">
        <v>0.0</v>
      </c>
      <c r="S69" s="31">
        <v>2756.0</v>
      </c>
      <c r="T69" s="31">
        <v>0.0</v>
      </c>
      <c r="U69" s="31">
        <v>2358.0</v>
      </c>
      <c r="V69" s="31">
        <v>0.0</v>
      </c>
      <c r="W69" s="31">
        <v>0.0</v>
      </c>
      <c r="X69" s="31">
        <v>0.0</v>
      </c>
      <c r="Y69" s="31">
        <v>0.0</v>
      </c>
      <c r="Z69" s="31">
        <v>0.0</v>
      </c>
      <c r="AA69" s="31">
        <v>0.0</v>
      </c>
      <c r="AB69" s="31">
        <v>0.0</v>
      </c>
      <c r="AC69" s="31">
        <v>0.0</v>
      </c>
      <c r="AD69" s="31">
        <v>0.0</v>
      </c>
      <c r="AE69" s="31">
        <v>0.0</v>
      </c>
      <c r="AF69" s="31">
        <v>0.0</v>
      </c>
      <c r="AG69" s="31">
        <v>0.0</v>
      </c>
      <c r="AH69" s="31">
        <v>0.0</v>
      </c>
      <c r="AI69" s="31">
        <v>0.0</v>
      </c>
      <c r="AJ69" s="31">
        <v>0.0</v>
      </c>
      <c r="AK69" s="31">
        <v>0.0</v>
      </c>
      <c r="AL69" s="31">
        <v>0.0</v>
      </c>
      <c r="AM69" s="31">
        <v>0.0</v>
      </c>
      <c r="AN69" s="31">
        <v>0.0</v>
      </c>
      <c r="AO69" s="31">
        <v>0.0</v>
      </c>
      <c r="AP69" s="31">
        <v>0.0</v>
      </c>
      <c r="AQ69" s="31">
        <v>0.0</v>
      </c>
      <c r="AR69" s="31">
        <v>0.0</v>
      </c>
      <c r="AS69" s="31">
        <v>0.0</v>
      </c>
      <c r="AT69" s="31">
        <v>414.0</v>
      </c>
      <c r="AU69" s="31">
        <v>79722.0</v>
      </c>
      <c r="AV69" s="31">
        <f t="shared" si="2"/>
        <v>31730</v>
      </c>
      <c r="AW69" s="31">
        <v>9299.0</v>
      </c>
      <c r="AX69" s="31">
        <v>3977.0</v>
      </c>
      <c r="AY69" s="31">
        <v>7452.0</v>
      </c>
      <c r="AZ69" s="31">
        <v>31730.0</v>
      </c>
      <c r="BA69" s="31">
        <v>8501.0</v>
      </c>
      <c r="BB69" s="31">
        <v>10793.0</v>
      </c>
      <c r="BC69" s="31">
        <v>326.0</v>
      </c>
      <c r="BD69" s="31">
        <v>154.0</v>
      </c>
      <c r="BE69" s="31">
        <v>2817.0</v>
      </c>
      <c r="BF69" s="31">
        <v>773.0</v>
      </c>
      <c r="BG69" s="31">
        <v>1180.0</v>
      </c>
      <c r="BH69" s="31">
        <v>607.0</v>
      </c>
      <c r="BI69" s="31">
        <v>1525.0</v>
      </c>
      <c r="BJ69" s="31">
        <v>0.0</v>
      </c>
      <c r="BK69" s="31">
        <v>0.0</v>
      </c>
      <c r="BL69" s="31">
        <v>15.0</v>
      </c>
      <c r="BM69" s="31">
        <v>12.0</v>
      </c>
      <c r="BN69" s="31">
        <v>0.0</v>
      </c>
      <c r="BO69" s="31">
        <v>0.0</v>
      </c>
      <c r="BP69" s="31">
        <v>0.0</v>
      </c>
      <c r="BQ69" s="31">
        <v>0.0</v>
      </c>
      <c r="BR69" s="31">
        <v>0.0</v>
      </c>
      <c r="BS69" s="31">
        <v>83.0</v>
      </c>
      <c r="BT69" s="31">
        <v>107.0</v>
      </c>
      <c r="BU69" s="31">
        <v>2.0</v>
      </c>
      <c r="BV69" s="31">
        <v>125.0</v>
      </c>
      <c r="BW69" s="31">
        <v>0.0</v>
      </c>
      <c r="BX69" s="31">
        <v>0.0</v>
      </c>
      <c r="BY69" s="31">
        <v>0.0</v>
      </c>
      <c r="BZ69" s="31">
        <v>0.0</v>
      </c>
      <c r="CA69" s="31">
        <v>0.0</v>
      </c>
      <c r="CB69" s="31">
        <v>101.0</v>
      </c>
      <c r="CC69" s="31">
        <v>143.0</v>
      </c>
      <c r="CE69" s="31">
        <v>0.0</v>
      </c>
    </row>
    <row r="70" ht="15.75" customHeight="1">
      <c r="A70" s="31" t="s">
        <v>390</v>
      </c>
      <c r="B70" s="31">
        <v>9178.0</v>
      </c>
      <c r="C70" s="31" t="s">
        <v>401</v>
      </c>
      <c r="D70" s="31">
        <v>121069.0</v>
      </c>
      <c r="E70" s="31">
        <v>97586.0</v>
      </c>
      <c r="F70" s="31">
        <v>738.0</v>
      </c>
      <c r="G70" s="31">
        <v>96848.0</v>
      </c>
      <c r="H70" s="31">
        <v>0.0</v>
      </c>
      <c r="I70" s="31">
        <v>13633.0</v>
      </c>
      <c r="J70" s="31">
        <v>5593.0</v>
      </c>
      <c r="K70" s="31">
        <v>10893.0</v>
      </c>
      <c r="L70" s="31">
        <v>38294.0</v>
      </c>
      <c r="M70" s="31">
        <v>6808.0</v>
      </c>
      <c r="N70" s="31">
        <v>10979.0</v>
      </c>
      <c r="O70" s="31">
        <v>0.0</v>
      </c>
      <c r="P70" s="31">
        <v>0.0</v>
      </c>
      <c r="Q70" s="31">
        <v>7714.0</v>
      </c>
      <c r="R70" s="31">
        <v>0.0</v>
      </c>
      <c r="S70" s="31">
        <v>2008.0</v>
      </c>
      <c r="T70" s="31">
        <v>0.0</v>
      </c>
      <c r="U70" s="31">
        <v>926.0</v>
      </c>
      <c r="V70" s="31">
        <v>0.0</v>
      </c>
      <c r="W70" s="31">
        <v>0.0</v>
      </c>
      <c r="X70" s="31">
        <v>0.0</v>
      </c>
      <c r="Y70" s="31">
        <v>0.0</v>
      </c>
      <c r="Z70" s="31">
        <v>0.0</v>
      </c>
      <c r="AA70" s="31">
        <v>0.0</v>
      </c>
      <c r="AB70" s="31">
        <v>0.0</v>
      </c>
      <c r="AC70" s="31">
        <v>0.0</v>
      </c>
      <c r="AD70" s="31">
        <v>0.0</v>
      </c>
      <c r="AE70" s="31">
        <v>0.0</v>
      </c>
      <c r="AF70" s="31">
        <v>0.0</v>
      </c>
      <c r="AG70" s="31">
        <v>0.0</v>
      </c>
      <c r="AH70" s="31">
        <v>0.0</v>
      </c>
      <c r="AI70" s="31">
        <v>0.0</v>
      </c>
      <c r="AJ70" s="31">
        <v>0.0</v>
      </c>
      <c r="AK70" s="31">
        <v>0.0</v>
      </c>
      <c r="AL70" s="31">
        <v>0.0</v>
      </c>
      <c r="AM70" s="31">
        <v>0.0</v>
      </c>
      <c r="AN70" s="31">
        <v>0.0</v>
      </c>
      <c r="AO70" s="31">
        <v>0.0</v>
      </c>
      <c r="AP70" s="31">
        <v>0.0</v>
      </c>
      <c r="AQ70" s="31">
        <v>0.0</v>
      </c>
      <c r="AR70" s="31">
        <v>0.0</v>
      </c>
      <c r="AS70" s="31">
        <v>0.0</v>
      </c>
      <c r="AT70" s="31">
        <v>513.0</v>
      </c>
      <c r="AU70" s="31">
        <v>97073.0</v>
      </c>
      <c r="AV70" s="31">
        <f t="shared" si="2"/>
        <v>35721</v>
      </c>
      <c r="AW70" s="31">
        <v>11913.0</v>
      </c>
      <c r="AX70" s="31">
        <v>5586.0</v>
      </c>
      <c r="AY70" s="31">
        <v>11713.0</v>
      </c>
      <c r="AZ70" s="31">
        <v>35721.0</v>
      </c>
      <c r="BA70" s="31">
        <v>10707.0</v>
      </c>
      <c r="BB70" s="31">
        <v>11985.0</v>
      </c>
      <c r="BC70" s="31">
        <v>435.0</v>
      </c>
      <c r="BD70" s="31">
        <v>199.0</v>
      </c>
      <c r="BE70" s="31">
        <v>4179.0</v>
      </c>
      <c r="BF70" s="31">
        <v>984.0</v>
      </c>
      <c r="BG70" s="31">
        <v>1070.0</v>
      </c>
      <c r="BH70" s="31">
        <v>874.0</v>
      </c>
      <c r="BI70" s="31">
        <v>868.0</v>
      </c>
      <c r="BJ70" s="31">
        <v>0.0</v>
      </c>
      <c r="BK70" s="31">
        <v>0.0</v>
      </c>
      <c r="BL70" s="31">
        <v>18.0</v>
      </c>
      <c r="BM70" s="31">
        <v>13.0</v>
      </c>
      <c r="BN70" s="31">
        <v>0.0</v>
      </c>
      <c r="BO70" s="31">
        <v>0.0</v>
      </c>
      <c r="BP70" s="31">
        <v>0.0</v>
      </c>
      <c r="BQ70" s="31">
        <v>0.0</v>
      </c>
      <c r="BR70" s="31">
        <v>0.0</v>
      </c>
      <c r="BS70" s="31">
        <v>114.0</v>
      </c>
      <c r="BT70" s="31">
        <v>196.0</v>
      </c>
      <c r="BU70" s="31">
        <v>9.0</v>
      </c>
      <c r="BV70" s="31">
        <v>189.0</v>
      </c>
      <c r="BW70" s="31">
        <v>0.0</v>
      </c>
      <c r="BX70" s="31">
        <v>0.0</v>
      </c>
      <c r="BY70" s="31">
        <v>0.0</v>
      </c>
      <c r="BZ70" s="31">
        <v>0.0</v>
      </c>
      <c r="CA70" s="31">
        <v>0.0</v>
      </c>
      <c r="CB70" s="31">
        <v>125.0</v>
      </c>
      <c r="CC70" s="31">
        <v>175.0</v>
      </c>
      <c r="CE70" s="31">
        <v>0.0</v>
      </c>
    </row>
    <row r="71" ht="15.75" customHeight="1">
      <c r="A71" s="31" t="s">
        <v>390</v>
      </c>
      <c r="B71" s="31">
        <v>9179.0</v>
      </c>
      <c r="C71" s="31" t="s">
        <v>402</v>
      </c>
      <c r="D71" s="31">
        <v>154694.0</v>
      </c>
      <c r="E71" s="31">
        <v>127489.0</v>
      </c>
      <c r="F71" s="31">
        <v>938.0</v>
      </c>
      <c r="G71" s="31">
        <v>126551.0</v>
      </c>
      <c r="H71" s="31">
        <v>0.0</v>
      </c>
      <c r="I71" s="31">
        <v>25758.0</v>
      </c>
      <c r="J71" s="31">
        <v>5327.0</v>
      </c>
      <c r="K71" s="31">
        <v>12773.0</v>
      </c>
      <c r="L71" s="31">
        <v>52653.0</v>
      </c>
      <c r="M71" s="31">
        <v>9698.0</v>
      </c>
      <c r="N71" s="31">
        <v>12312.0</v>
      </c>
      <c r="O71" s="31">
        <v>232.0</v>
      </c>
      <c r="P71" s="31">
        <v>0.0</v>
      </c>
      <c r="Q71" s="31">
        <v>3576.0</v>
      </c>
      <c r="R71" s="31">
        <v>0.0</v>
      </c>
      <c r="S71" s="31">
        <v>1835.0</v>
      </c>
      <c r="T71" s="31">
        <v>0.0</v>
      </c>
      <c r="U71" s="31">
        <v>1547.0</v>
      </c>
      <c r="V71" s="31">
        <v>0.0</v>
      </c>
      <c r="W71" s="31">
        <v>0.0</v>
      </c>
      <c r="X71" s="31">
        <v>0.0</v>
      </c>
      <c r="Y71" s="31">
        <v>0.0</v>
      </c>
      <c r="Z71" s="31">
        <v>0.0</v>
      </c>
      <c r="AA71" s="31">
        <v>0.0</v>
      </c>
      <c r="AB71" s="31">
        <v>0.0</v>
      </c>
      <c r="AC71" s="31">
        <v>0.0</v>
      </c>
      <c r="AD71" s="31">
        <v>0.0</v>
      </c>
      <c r="AE71" s="31">
        <v>0.0</v>
      </c>
      <c r="AF71" s="31">
        <v>0.0</v>
      </c>
      <c r="AG71" s="31">
        <v>0.0</v>
      </c>
      <c r="AH71" s="31">
        <v>0.0</v>
      </c>
      <c r="AI71" s="31">
        <v>0.0</v>
      </c>
      <c r="AJ71" s="31">
        <v>0.0</v>
      </c>
      <c r="AK71" s="31">
        <v>0.0</v>
      </c>
      <c r="AL71" s="31">
        <v>0.0</v>
      </c>
      <c r="AM71" s="31">
        <v>0.0</v>
      </c>
      <c r="AN71" s="31">
        <v>0.0</v>
      </c>
      <c r="AO71" s="31">
        <v>0.0</v>
      </c>
      <c r="AP71" s="31">
        <v>0.0</v>
      </c>
      <c r="AQ71" s="31">
        <v>0.0</v>
      </c>
      <c r="AR71" s="31">
        <v>0.0</v>
      </c>
      <c r="AS71" s="31">
        <v>840.0</v>
      </c>
      <c r="AT71" s="31">
        <v>552.0</v>
      </c>
      <c r="AU71" s="31">
        <v>126937.0</v>
      </c>
      <c r="AV71" s="31">
        <f t="shared" si="2"/>
        <v>48042</v>
      </c>
      <c r="AW71" s="31">
        <v>18493.0</v>
      </c>
      <c r="AX71" s="31">
        <v>6856.0</v>
      </c>
      <c r="AY71" s="31">
        <v>15298.0</v>
      </c>
      <c r="AZ71" s="31">
        <v>48042.0</v>
      </c>
      <c r="BA71" s="31">
        <v>15715.0</v>
      </c>
      <c r="BB71" s="31">
        <v>13819.0</v>
      </c>
      <c r="BC71" s="31">
        <v>463.0</v>
      </c>
      <c r="BD71" s="31">
        <v>184.0</v>
      </c>
      <c r="BE71" s="31">
        <v>2685.0</v>
      </c>
      <c r="BF71" s="31">
        <v>1180.0</v>
      </c>
      <c r="BG71" s="31">
        <v>1067.0</v>
      </c>
      <c r="BH71" s="31">
        <v>942.0</v>
      </c>
      <c r="BI71" s="31">
        <v>1051.0</v>
      </c>
      <c r="BJ71" s="31">
        <v>0.0</v>
      </c>
      <c r="BK71" s="31">
        <v>0.0</v>
      </c>
      <c r="BL71" s="31">
        <v>26.0</v>
      </c>
      <c r="BM71" s="31">
        <v>14.0</v>
      </c>
      <c r="BN71" s="31">
        <v>0.0</v>
      </c>
      <c r="BO71" s="31">
        <v>0.0</v>
      </c>
      <c r="BP71" s="31">
        <v>0.0</v>
      </c>
      <c r="BQ71" s="31">
        <v>0.0</v>
      </c>
      <c r="BR71" s="31">
        <v>0.0</v>
      </c>
      <c r="BS71" s="31">
        <v>223.0</v>
      </c>
      <c r="BT71" s="31">
        <v>238.0</v>
      </c>
      <c r="BU71" s="31">
        <v>22.0</v>
      </c>
      <c r="BV71" s="31">
        <v>242.0</v>
      </c>
      <c r="BW71" s="31">
        <v>0.0</v>
      </c>
      <c r="BX71" s="31">
        <v>0.0</v>
      </c>
      <c r="BY71" s="31">
        <v>0.0</v>
      </c>
      <c r="BZ71" s="31">
        <v>0.0</v>
      </c>
      <c r="CA71" s="31">
        <v>0.0</v>
      </c>
      <c r="CB71" s="31">
        <v>149.0</v>
      </c>
      <c r="CC71" s="31">
        <v>228.0</v>
      </c>
      <c r="CE71" s="31">
        <v>0.0</v>
      </c>
    </row>
    <row r="72" ht="15.75" customHeight="1">
      <c r="A72" s="31" t="s">
        <v>390</v>
      </c>
      <c r="B72" s="31">
        <v>9180.0</v>
      </c>
      <c r="C72" s="31" t="s">
        <v>403</v>
      </c>
      <c r="D72" s="31">
        <v>65566.0</v>
      </c>
      <c r="E72" s="31">
        <v>52257.0</v>
      </c>
      <c r="F72" s="31">
        <v>478.0</v>
      </c>
      <c r="G72" s="31">
        <v>51779.0</v>
      </c>
      <c r="H72" s="31">
        <v>0.0</v>
      </c>
      <c r="I72" s="31">
        <v>6858.0</v>
      </c>
      <c r="J72" s="31">
        <v>1982.0</v>
      </c>
      <c r="K72" s="31">
        <v>3984.0</v>
      </c>
      <c r="L72" s="31">
        <v>27250.0</v>
      </c>
      <c r="M72" s="31">
        <v>3779.0</v>
      </c>
      <c r="N72" s="31">
        <v>5188.0</v>
      </c>
      <c r="O72" s="31">
        <v>0.0</v>
      </c>
      <c r="P72" s="31">
        <v>0.0</v>
      </c>
      <c r="Q72" s="31">
        <v>0.0</v>
      </c>
      <c r="R72" s="31">
        <v>0.0</v>
      </c>
      <c r="S72" s="31">
        <v>1592.0</v>
      </c>
      <c r="T72" s="31">
        <v>0.0</v>
      </c>
      <c r="U72" s="31">
        <v>1146.0</v>
      </c>
      <c r="V72" s="31">
        <v>0.0</v>
      </c>
      <c r="W72" s="31">
        <v>0.0</v>
      </c>
      <c r="X72" s="31">
        <v>0.0</v>
      </c>
      <c r="Y72" s="31">
        <v>0.0</v>
      </c>
      <c r="Z72" s="31">
        <v>0.0</v>
      </c>
      <c r="AA72" s="31">
        <v>0.0</v>
      </c>
      <c r="AB72" s="31">
        <v>0.0</v>
      </c>
      <c r="AC72" s="31">
        <v>0.0</v>
      </c>
      <c r="AD72" s="31">
        <v>0.0</v>
      </c>
      <c r="AE72" s="31">
        <v>0.0</v>
      </c>
      <c r="AF72" s="31">
        <v>0.0</v>
      </c>
      <c r="AG72" s="31">
        <v>0.0</v>
      </c>
      <c r="AH72" s="31">
        <v>0.0</v>
      </c>
      <c r="AI72" s="31">
        <v>0.0</v>
      </c>
      <c r="AJ72" s="31">
        <v>0.0</v>
      </c>
      <c r="AK72" s="31">
        <v>0.0</v>
      </c>
      <c r="AL72" s="31">
        <v>0.0</v>
      </c>
      <c r="AM72" s="31">
        <v>0.0</v>
      </c>
      <c r="AN72" s="31">
        <v>0.0</v>
      </c>
      <c r="AO72" s="31">
        <v>0.0</v>
      </c>
      <c r="AP72" s="31">
        <v>0.0</v>
      </c>
      <c r="AQ72" s="31">
        <v>0.0</v>
      </c>
      <c r="AR72" s="31">
        <v>0.0</v>
      </c>
      <c r="AS72" s="31">
        <v>0.0</v>
      </c>
      <c r="AT72" s="31">
        <v>276.0</v>
      </c>
      <c r="AU72" s="31">
        <v>51981.0</v>
      </c>
      <c r="AV72" s="31">
        <f t="shared" si="2"/>
        <v>23739</v>
      </c>
      <c r="AW72" s="31">
        <v>4815.0</v>
      </c>
      <c r="AX72" s="31">
        <v>2453.0</v>
      </c>
      <c r="AY72" s="31">
        <v>4585.0</v>
      </c>
      <c r="AZ72" s="31">
        <v>23739.0</v>
      </c>
      <c r="BA72" s="31">
        <v>5850.0</v>
      </c>
      <c r="BB72" s="31">
        <v>6572.0</v>
      </c>
      <c r="BC72" s="31">
        <v>115.0</v>
      </c>
      <c r="BD72" s="31">
        <v>67.0</v>
      </c>
      <c r="BE72" s="31">
        <v>1127.0</v>
      </c>
      <c r="BF72" s="31">
        <v>457.0</v>
      </c>
      <c r="BG72" s="31">
        <v>762.0</v>
      </c>
      <c r="BH72" s="31">
        <v>221.0</v>
      </c>
      <c r="BI72" s="31">
        <v>824.0</v>
      </c>
      <c r="BJ72" s="31">
        <v>0.0</v>
      </c>
      <c r="BK72" s="31">
        <v>0.0</v>
      </c>
      <c r="BL72" s="31">
        <v>4.0</v>
      </c>
      <c r="BM72" s="31">
        <v>5.0</v>
      </c>
      <c r="BN72" s="31">
        <v>0.0</v>
      </c>
      <c r="BO72" s="31">
        <v>0.0</v>
      </c>
      <c r="BP72" s="31">
        <v>0.0</v>
      </c>
      <c r="BQ72" s="31">
        <v>0.0</v>
      </c>
      <c r="BR72" s="31">
        <v>0.0</v>
      </c>
      <c r="BS72" s="31">
        <v>65.0</v>
      </c>
      <c r="BT72" s="31">
        <v>63.0</v>
      </c>
      <c r="BU72" s="31">
        <v>5.0</v>
      </c>
      <c r="BV72" s="31">
        <v>100.0</v>
      </c>
      <c r="BW72" s="31">
        <v>0.0</v>
      </c>
      <c r="BX72" s="31">
        <v>0.0</v>
      </c>
      <c r="BY72" s="31">
        <v>0.0</v>
      </c>
      <c r="BZ72" s="31">
        <v>0.0</v>
      </c>
      <c r="CA72" s="31">
        <v>0.0</v>
      </c>
      <c r="CB72" s="31">
        <v>64.0</v>
      </c>
      <c r="CC72" s="31">
        <v>88.0</v>
      </c>
      <c r="CE72" s="31">
        <v>0.0</v>
      </c>
    </row>
    <row r="73" ht="15.75" customHeight="1">
      <c r="A73" s="31" t="s">
        <v>390</v>
      </c>
      <c r="B73" s="31">
        <v>9181.0</v>
      </c>
      <c r="C73" s="31" t="s">
        <v>404</v>
      </c>
      <c r="D73" s="31">
        <v>89756.0</v>
      </c>
      <c r="E73" s="31">
        <v>73424.0</v>
      </c>
      <c r="F73" s="31">
        <v>611.0</v>
      </c>
      <c r="G73" s="31">
        <v>72813.0</v>
      </c>
      <c r="H73" s="31">
        <v>0.0</v>
      </c>
      <c r="I73" s="31">
        <v>10400.0</v>
      </c>
      <c r="J73" s="31">
        <v>3123.0</v>
      </c>
      <c r="K73" s="31">
        <v>8353.0</v>
      </c>
      <c r="L73" s="31">
        <v>33326.0</v>
      </c>
      <c r="M73" s="31">
        <v>5033.0</v>
      </c>
      <c r="N73" s="31">
        <v>7101.0</v>
      </c>
      <c r="O73" s="31">
        <v>573.0</v>
      </c>
      <c r="P73" s="31">
        <v>0.0</v>
      </c>
      <c r="Q73" s="31">
        <v>1801.0</v>
      </c>
      <c r="R73" s="31">
        <v>0.0</v>
      </c>
      <c r="S73" s="31">
        <v>1868.0</v>
      </c>
      <c r="T73" s="31">
        <v>0.0</v>
      </c>
      <c r="U73" s="31">
        <v>1110.0</v>
      </c>
      <c r="V73" s="31">
        <v>0.0</v>
      </c>
      <c r="W73" s="31">
        <v>0.0</v>
      </c>
      <c r="X73" s="31">
        <v>0.0</v>
      </c>
      <c r="Y73" s="31">
        <v>0.0</v>
      </c>
      <c r="Z73" s="31">
        <v>0.0</v>
      </c>
      <c r="AA73" s="31">
        <v>0.0</v>
      </c>
      <c r="AB73" s="31">
        <v>0.0</v>
      </c>
      <c r="AC73" s="31">
        <v>0.0</v>
      </c>
      <c r="AD73" s="31">
        <v>0.0</v>
      </c>
      <c r="AE73" s="31">
        <v>0.0</v>
      </c>
      <c r="AF73" s="31">
        <v>0.0</v>
      </c>
      <c r="AG73" s="31">
        <v>0.0</v>
      </c>
      <c r="AH73" s="31">
        <v>0.0</v>
      </c>
      <c r="AI73" s="31">
        <v>0.0</v>
      </c>
      <c r="AJ73" s="31">
        <v>0.0</v>
      </c>
      <c r="AK73" s="31">
        <v>0.0</v>
      </c>
      <c r="AL73" s="31">
        <v>0.0</v>
      </c>
      <c r="AM73" s="31">
        <v>0.0</v>
      </c>
      <c r="AN73" s="31">
        <v>0.0</v>
      </c>
      <c r="AO73" s="31">
        <v>0.0</v>
      </c>
      <c r="AP73" s="31">
        <v>0.0</v>
      </c>
      <c r="AQ73" s="31">
        <v>0.0</v>
      </c>
      <c r="AR73" s="31">
        <v>0.0</v>
      </c>
      <c r="AS73" s="31">
        <v>125.0</v>
      </c>
      <c r="AT73" s="31">
        <v>364.0</v>
      </c>
      <c r="AU73" s="31">
        <v>73060.0</v>
      </c>
      <c r="AV73" s="31">
        <f t="shared" si="2"/>
        <v>29073</v>
      </c>
      <c r="AW73" s="31">
        <v>8889.0</v>
      </c>
      <c r="AX73" s="31">
        <v>4158.0</v>
      </c>
      <c r="AY73" s="31">
        <v>9075.0</v>
      </c>
      <c r="AZ73" s="31">
        <v>29073.0</v>
      </c>
      <c r="BA73" s="31">
        <v>8361.0</v>
      </c>
      <c r="BB73" s="31">
        <v>7968.0</v>
      </c>
      <c r="BC73" s="31">
        <v>236.0</v>
      </c>
      <c r="BD73" s="31">
        <v>132.0</v>
      </c>
      <c r="BE73" s="31">
        <v>1377.0</v>
      </c>
      <c r="BF73" s="31">
        <v>682.0</v>
      </c>
      <c r="BG73" s="31">
        <v>906.0</v>
      </c>
      <c r="BH73" s="31">
        <v>491.0</v>
      </c>
      <c r="BI73" s="31">
        <v>998.0</v>
      </c>
      <c r="BJ73" s="31">
        <v>0.0</v>
      </c>
      <c r="BK73" s="31">
        <v>0.0</v>
      </c>
      <c r="BL73" s="31">
        <v>9.0</v>
      </c>
      <c r="BM73" s="31">
        <v>8.0</v>
      </c>
      <c r="BN73" s="31">
        <v>0.0</v>
      </c>
      <c r="BO73" s="31">
        <v>0.0</v>
      </c>
      <c r="BP73" s="31">
        <v>0.0</v>
      </c>
      <c r="BQ73" s="31">
        <v>0.0</v>
      </c>
      <c r="BR73" s="31">
        <v>0.0</v>
      </c>
      <c r="BS73" s="31">
        <v>148.0</v>
      </c>
      <c r="BT73" s="31">
        <v>145.0</v>
      </c>
      <c r="BU73" s="31">
        <v>11.0</v>
      </c>
      <c r="BV73" s="31">
        <v>167.0</v>
      </c>
      <c r="BW73" s="31">
        <v>0.0</v>
      </c>
      <c r="BX73" s="31">
        <v>0.0</v>
      </c>
      <c r="BY73" s="31">
        <v>0.0</v>
      </c>
      <c r="BZ73" s="31">
        <v>0.0</v>
      </c>
      <c r="CA73" s="31">
        <v>0.0</v>
      </c>
      <c r="CB73" s="31">
        <v>80.0</v>
      </c>
      <c r="CC73" s="31">
        <v>146.0</v>
      </c>
      <c r="CE73" s="31">
        <v>0.0</v>
      </c>
    </row>
    <row r="74" ht="15.75" customHeight="1">
      <c r="A74" s="31" t="s">
        <v>390</v>
      </c>
      <c r="B74" s="31">
        <v>9182.0</v>
      </c>
      <c r="C74" s="31" t="s">
        <v>405</v>
      </c>
      <c r="D74" s="31">
        <v>73066.0</v>
      </c>
      <c r="E74" s="31">
        <v>58776.0</v>
      </c>
      <c r="F74" s="31">
        <v>582.0</v>
      </c>
      <c r="G74" s="31">
        <v>58194.0</v>
      </c>
      <c r="H74" s="31">
        <v>0.0</v>
      </c>
      <c r="I74" s="31">
        <v>6332.0</v>
      </c>
      <c r="J74" s="31">
        <v>2299.0</v>
      </c>
      <c r="K74" s="31">
        <v>8303.0</v>
      </c>
      <c r="L74" s="31">
        <v>28844.0</v>
      </c>
      <c r="M74" s="31">
        <v>4849.0</v>
      </c>
      <c r="N74" s="31">
        <v>5507.0</v>
      </c>
      <c r="O74" s="31">
        <v>0.0</v>
      </c>
      <c r="P74" s="31">
        <v>0.0</v>
      </c>
      <c r="Q74" s="31">
        <v>0.0</v>
      </c>
      <c r="R74" s="31">
        <v>0.0</v>
      </c>
      <c r="S74" s="31">
        <v>0.0</v>
      </c>
      <c r="T74" s="31">
        <v>0.0</v>
      </c>
      <c r="U74" s="31">
        <v>2060.0</v>
      </c>
      <c r="V74" s="31">
        <v>0.0</v>
      </c>
      <c r="W74" s="31">
        <v>0.0</v>
      </c>
      <c r="X74" s="31">
        <v>0.0</v>
      </c>
      <c r="Y74" s="31">
        <v>0.0</v>
      </c>
      <c r="Z74" s="31">
        <v>0.0</v>
      </c>
      <c r="AA74" s="31">
        <v>0.0</v>
      </c>
      <c r="AB74" s="31">
        <v>0.0</v>
      </c>
      <c r="AC74" s="31">
        <v>0.0</v>
      </c>
      <c r="AD74" s="31">
        <v>0.0</v>
      </c>
      <c r="AE74" s="31">
        <v>0.0</v>
      </c>
      <c r="AF74" s="31">
        <v>0.0</v>
      </c>
      <c r="AG74" s="31">
        <v>0.0</v>
      </c>
      <c r="AH74" s="31">
        <v>0.0</v>
      </c>
      <c r="AI74" s="31">
        <v>0.0</v>
      </c>
      <c r="AJ74" s="31">
        <v>0.0</v>
      </c>
      <c r="AK74" s="31">
        <v>0.0</v>
      </c>
      <c r="AL74" s="31">
        <v>0.0</v>
      </c>
      <c r="AM74" s="31">
        <v>0.0</v>
      </c>
      <c r="AN74" s="31">
        <v>0.0</v>
      </c>
      <c r="AO74" s="31">
        <v>0.0</v>
      </c>
      <c r="AP74" s="31">
        <v>0.0</v>
      </c>
      <c r="AQ74" s="31">
        <v>0.0</v>
      </c>
      <c r="AR74" s="31">
        <v>0.0</v>
      </c>
      <c r="AS74" s="31">
        <v>0.0</v>
      </c>
      <c r="AT74" s="31">
        <v>310.0</v>
      </c>
      <c r="AU74" s="31">
        <v>58466.0</v>
      </c>
      <c r="AV74" s="31">
        <f t="shared" si="2"/>
        <v>24579</v>
      </c>
      <c r="AW74" s="31">
        <v>6389.0</v>
      </c>
      <c r="AX74" s="31">
        <v>2542.0</v>
      </c>
      <c r="AY74" s="31">
        <v>5920.0</v>
      </c>
      <c r="AZ74" s="31">
        <v>24579.0</v>
      </c>
      <c r="BA74" s="31">
        <v>7786.0</v>
      </c>
      <c r="BB74" s="31">
        <v>6651.0</v>
      </c>
      <c r="BC74" s="31">
        <v>146.0</v>
      </c>
      <c r="BD74" s="31">
        <v>119.0</v>
      </c>
      <c r="BE74" s="31">
        <v>1533.0</v>
      </c>
      <c r="BF74" s="31">
        <v>533.0</v>
      </c>
      <c r="BG74" s="31">
        <v>444.0</v>
      </c>
      <c r="BH74" s="31">
        <v>251.0</v>
      </c>
      <c r="BI74" s="31">
        <v>1092.0</v>
      </c>
      <c r="BJ74" s="31">
        <v>0.0</v>
      </c>
      <c r="BK74" s="31">
        <v>0.0</v>
      </c>
      <c r="BL74" s="31">
        <v>4.0</v>
      </c>
      <c r="BM74" s="31">
        <v>7.0</v>
      </c>
      <c r="BN74" s="31">
        <v>0.0</v>
      </c>
      <c r="BO74" s="31">
        <v>0.0</v>
      </c>
      <c r="BP74" s="31">
        <v>0.0</v>
      </c>
      <c r="BQ74" s="31">
        <v>0.0</v>
      </c>
      <c r="BR74" s="31">
        <v>0.0</v>
      </c>
      <c r="BS74" s="31">
        <v>66.0</v>
      </c>
      <c r="BT74" s="31">
        <v>142.0</v>
      </c>
      <c r="BU74" s="31">
        <v>3.0</v>
      </c>
      <c r="BV74" s="31">
        <v>114.0</v>
      </c>
      <c r="BW74" s="31">
        <v>0.0</v>
      </c>
      <c r="BX74" s="31">
        <v>0.0</v>
      </c>
      <c r="BY74" s="31">
        <v>0.0</v>
      </c>
      <c r="BZ74" s="31">
        <v>0.0</v>
      </c>
      <c r="CA74" s="31">
        <v>0.0</v>
      </c>
      <c r="CB74" s="31">
        <v>68.0</v>
      </c>
      <c r="CC74" s="31">
        <v>77.0</v>
      </c>
      <c r="CE74" s="31">
        <v>0.0</v>
      </c>
    </row>
    <row r="75" ht="15.75" customHeight="1">
      <c r="A75" s="31" t="s">
        <v>390</v>
      </c>
      <c r="B75" s="31">
        <v>9183.0</v>
      </c>
      <c r="C75" s="31" t="s">
        <v>406</v>
      </c>
      <c r="D75" s="31">
        <v>85431.0</v>
      </c>
      <c r="E75" s="31">
        <v>64816.0</v>
      </c>
      <c r="F75" s="31">
        <v>654.0</v>
      </c>
      <c r="G75" s="31">
        <v>64162.0</v>
      </c>
      <c r="H75" s="31">
        <v>0.0</v>
      </c>
      <c r="I75" s="31">
        <v>7046.0</v>
      </c>
      <c r="J75" s="31">
        <v>2799.0</v>
      </c>
      <c r="K75" s="31">
        <v>4148.0</v>
      </c>
      <c r="L75" s="31">
        <v>34493.0</v>
      </c>
      <c r="M75" s="31">
        <v>4088.0</v>
      </c>
      <c r="N75" s="31">
        <v>9055.0</v>
      </c>
      <c r="O75" s="31">
        <v>0.0</v>
      </c>
      <c r="P75" s="31">
        <v>0.0</v>
      </c>
      <c r="Q75" s="31">
        <v>0.0</v>
      </c>
      <c r="R75" s="31">
        <v>0.0</v>
      </c>
      <c r="S75" s="31">
        <v>2229.0</v>
      </c>
      <c r="T75" s="31">
        <v>0.0</v>
      </c>
      <c r="U75" s="31">
        <v>0.0</v>
      </c>
      <c r="V75" s="31">
        <v>0.0</v>
      </c>
      <c r="W75" s="31">
        <v>0.0</v>
      </c>
      <c r="X75" s="31">
        <v>0.0</v>
      </c>
      <c r="Y75" s="31">
        <v>304.0</v>
      </c>
      <c r="Z75" s="31">
        <v>0.0</v>
      </c>
      <c r="AA75" s="31">
        <v>0.0</v>
      </c>
      <c r="AB75" s="31">
        <v>0.0</v>
      </c>
      <c r="AC75" s="31">
        <v>0.0</v>
      </c>
      <c r="AD75" s="31">
        <v>0.0</v>
      </c>
      <c r="AE75" s="31">
        <v>0.0</v>
      </c>
      <c r="AF75" s="31">
        <v>0.0</v>
      </c>
      <c r="AG75" s="31">
        <v>0.0</v>
      </c>
      <c r="AH75" s="31">
        <v>0.0</v>
      </c>
      <c r="AI75" s="31">
        <v>0.0</v>
      </c>
      <c r="AJ75" s="31">
        <v>0.0</v>
      </c>
      <c r="AK75" s="31">
        <v>0.0</v>
      </c>
      <c r="AL75" s="31">
        <v>0.0</v>
      </c>
      <c r="AM75" s="31">
        <v>0.0</v>
      </c>
      <c r="AN75" s="31">
        <v>0.0</v>
      </c>
      <c r="AO75" s="31">
        <v>0.0</v>
      </c>
      <c r="AP75" s="31">
        <v>0.0</v>
      </c>
      <c r="AQ75" s="31">
        <v>0.0</v>
      </c>
      <c r="AR75" s="31">
        <v>0.0</v>
      </c>
      <c r="AS75" s="31">
        <v>0.0</v>
      </c>
      <c r="AT75" s="31">
        <v>428.0</v>
      </c>
      <c r="AU75" s="31">
        <v>64388.0</v>
      </c>
      <c r="AV75" s="31">
        <f t="shared" si="2"/>
        <v>28068</v>
      </c>
      <c r="AW75" s="31">
        <v>7283.0</v>
      </c>
      <c r="AX75" s="31">
        <v>3053.0</v>
      </c>
      <c r="AY75" s="31">
        <v>4426.0</v>
      </c>
      <c r="AZ75" s="31">
        <v>28068.0</v>
      </c>
      <c r="BA75" s="31">
        <v>6055.0</v>
      </c>
      <c r="BB75" s="31">
        <v>9957.0</v>
      </c>
      <c r="BC75" s="31">
        <v>240.0</v>
      </c>
      <c r="BD75" s="31">
        <v>164.0</v>
      </c>
      <c r="BE75" s="31">
        <v>1720.0</v>
      </c>
      <c r="BF75" s="31">
        <v>577.0</v>
      </c>
      <c r="BG75" s="31">
        <v>990.0</v>
      </c>
      <c r="BH75" s="31">
        <v>383.0</v>
      </c>
      <c r="BI75" s="31">
        <v>966.0</v>
      </c>
      <c r="BJ75" s="31">
        <v>0.0</v>
      </c>
      <c r="BK75" s="31">
        <v>0.0</v>
      </c>
      <c r="BL75" s="31">
        <v>3.0</v>
      </c>
      <c r="BM75" s="31">
        <v>50.0</v>
      </c>
      <c r="BN75" s="31">
        <v>0.0</v>
      </c>
      <c r="BO75" s="31">
        <v>0.0</v>
      </c>
      <c r="BP75" s="31">
        <v>0.0</v>
      </c>
      <c r="BQ75" s="31">
        <v>0.0</v>
      </c>
      <c r="BR75" s="31">
        <v>0.0</v>
      </c>
      <c r="BS75" s="31">
        <v>89.0</v>
      </c>
      <c r="BT75" s="31">
        <v>51.0</v>
      </c>
      <c r="BU75" s="31">
        <v>4.0</v>
      </c>
      <c r="BV75" s="31">
        <v>98.0</v>
      </c>
      <c r="BW75" s="31">
        <v>0.0</v>
      </c>
      <c r="BX75" s="31">
        <v>0.0</v>
      </c>
      <c r="BY75" s="31">
        <v>0.0</v>
      </c>
      <c r="BZ75" s="31">
        <v>0.0</v>
      </c>
      <c r="CA75" s="31">
        <v>0.0</v>
      </c>
      <c r="CB75" s="31">
        <v>102.0</v>
      </c>
      <c r="CC75" s="31">
        <v>109.0</v>
      </c>
      <c r="CE75" s="31">
        <v>0.0</v>
      </c>
    </row>
    <row r="76" ht="15.75" customHeight="1">
      <c r="A76" s="31" t="s">
        <v>390</v>
      </c>
      <c r="B76" s="31">
        <v>9184.0</v>
      </c>
      <c r="C76" s="31" t="s">
        <v>661</v>
      </c>
      <c r="D76" s="31">
        <v>235172.0</v>
      </c>
      <c r="E76" s="31">
        <v>197265.0</v>
      </c>
      <c r="F76" s="31">
        <v>1129.0</v>
      </c>
      <c r="G76" s="31">
        <v>196136.0</v>
      </c>
      <c r="H76" s="31">
        <v>0.0</v>
      </c>
      <c r="I76" s="31">
        <v>31943.0</v>
      </c>
      <c r="J76" s="31">
        <v>7708.0</v>
      </c>
      <c r="K76" s="31">
        <v>26890.0</v>
      </c>
      <c r="L76" s="31">
        <v>85347.0</v>
      </c>
      <c r="M76" s="31">
        <v>18312.0</v>
      </c>
      <c r="N76" s="31">
        <v>16458.0</v>
      </c>
      <c r="O76" s="31">
        <v>0.0</v>
      </c>
      <c r="P76" s="31">
        <v>0.0</v>
      </c>
      <c r="Q76" s="31">
        <v>6250.0</v>
      </c>
      <c r="R76" s="31">
        <v>0.0</v>
      </c>
      <c r="S76" s="31">
        <v>3228.0</v>
      </c>
      <c r="T76" s="31">
        <v>0.0</v>
      </c>
      <c r="U76" s="31">
        <v>0.0</v>
      </c>
      <c r="V76" s="31">
        <v>0.0</v>
      </c>
      <c r="W76" s="31">
        <v>0.0</v>
      </c>
      <c r="X76" s="31">
        <v>0.0</v>
      </c>
      <c r="Y76" s="31">
        <v>0.0</v>
      </c>
      <c r="Z76" s="31">
        <v>0.0</v>
      </c>
      <c r="AA76" s="31">
        <v>0.0</v>
      </c>
      <c r="AB76" s="31">
        <v>0.0</v>
      </c>
      <c r="AC76" s="31">
        <v>0.0</v>
      </c>
      <c r="AD76" s="31">
        <v>0.0</v>
      </c>
      <c r="AE76" s="31">
        <v>0.0</v>
      </c>
      <c r="AF76" s="31">
        <v>0.0</v>
      </c>
      <c r="AG76" s="31">
        <v>0.0</v>
      </c>
      <c r="AH76" s="31">
        <v>0.0</v>
      </c>
      <c r="AI76" s="31">
        <v>0.0</v>
      </c>
      <c r="AJ76" s="31">
        <v>0.0</v>
      </c>
      <c r="AK76" s="31">
        <v>0.0</v>
      </c>
      <c r="AL76" s="31">
        <v>0.0</v>
      </c>
      <c r="AM76" s="31">
        <v>0.0</v>
      </c>
      <c r="AN76" s="31">
        <v>0.0</v>
      </c>
      <c r="AO76" s="31">
        <v>0.0</v>
      </c>
      <c r="AP76" s="31">
        <v>0.0</v>
      </c>
      <c r="AQ76" s="31">
        <v>0.0</v>
      </c>
      <c r="AR76" s="31">
        <v>0.0</v>
      </c>
      <c r="AS76" s="31">
        <v>0.0</v>
      </c>
      <c r="AT76" s="31">
        <v>900.0</v>
      </c>
      <c r="AU76" s="31">
        <v>196365.0</v>
      </c>
      <c r="AV76" s="31">
        <f t="shared" si="2"/>
        <v>73189</v>
      </c>
      <c r="AW76" s="31">
        <v>27490.0</v>
      </c>
      <c r="AX76" s="31">
        <v>9996.0</v>
      </c>
      <c r="AY76" s="31">
        <v>24837.0</v>
      </c>
      <c r="AZ76" s="31">
        <v>73189.0</v>
      </c>
      <c r="BA76" s="31">
        <v>30054.0</v>
      </c>
      <c r="BB76" s="31">
        <v>18470.0</v>
      </c>
      <c r="BC76" s="31">
        <v>742.0</v>
      </c>
      <c r="BD76" s="31">
        <v>184.0</v>
      </c>
      <c r="BE76" s="31">
        <v>3705.0</v>
      </c>
      <c r="BF76" s="31">
        <v>1903.0</v>
      </c>
      <c r="BG76" s="31">
        <v>1630.0</v>
      </c>
      <c r="BH76" s="31">
        <v>1295.0</v>
      </c>
      <c r="BI76" s="31">
        <v>1276.0</v>
      </c>
      <c r="BJ76" s="31">
        <v>0.0</v>
      </c>
      <c r="BK76" s="31">
        <v>0.0</v>
      </c>
      <c r="BL76" s="31">
        <v>26.0</v>
      </c>
      <c r="BM76" s="31">
        <v>28.0</v>
      </c>
      <c r="BN76" s="31">
        <v>0.0</v>
      </c>
      <c r="BO76" s="31">
        <v>0.0</v>
      </c>
      <c r="BP76" s="31">
        <v>0.0</v>
      </c>
      <c r="BQ76" s="31">
        <v>0.0</v>
      </c>
      <c r="BR76" s="31">
        <v>0.0</v>
      </c>
      <c r="BS76" s="31">
        <v>268.0</v>
      </c>
      <c r="BT76" s="31">
        <v>423.0</v>
      </c>
      <c r="BU76" s="31">
        <v>30.0</v>
      </c>
      <c r="BV76" s="31">
        <v>266.0</v>
      </c>
      <c r="BW76" s="31">
        <v>0.0</v>
      </c>
      <c r="BX76" s="31">
        <v>0.0</v>
      </c>
      <c r="BY76" s="31">
        <v>0.0</v>
      </c>
      <c r="BZ76" s="31">
        <v>0.0</v>
      </c>
      <c r="CA76" s="31">
        <v>0.0</v>
      </c>
      <c r="CB76" s="31">
        <v>255.0</v>
      </c>
      <c r="CC76" s="31">
        <v>298.0</v>
      </c>
      <c r="CE76" s="31">
        <v>0.0</v>
      </c>
    </row>
    <row r="77" ht="15.75" customHeight="1">
      <c r="A77" s="31" t="s">
        <v>390</v>
      </c>
      <c r="B77" s="31">
        <v>9185.0</v>
      </c>
      <c r="C77" s="31" t="s">
        <v>408</v>
      </c>
      <c r="D77" s="31">
        <v>71702.0</v>
      </c>
      <c r="E77" s="31">
        <v>55793.0</v>
      </c>
      <c r="F77" s="31">
        <v>475.0</v>
      </c>
      <c r="G77" s="31">
        <v>55318.0</v>
      </c>
      <c r="H77" s="31">
        <v>0.0</v>
      </c>
      <c r="I77" s="31">
        <v>7123.0</v>
      </c>
      <c r="J77" s="31">
        <v>2109.0</v>
      </c>
      <c r="K77" s="31">
        <v>2997.0</v>
      </c>
      <c r="L77" s="31">
        <v>28230.0</v>
      </c>
      <c r="M77" s="31">
        <v>2969.0</v>
      </c>
      <c r="N77" s="31">
        <v>7490.0</v>
      </c>
      <c r="O77" s="31">
        <v>0.0</v>
      </c>
      <c r="P77" s="31">
        <v>0.0</v>
      </c>
      <c r="Q77" s="31">
        <v>2783.0</v>
      </c>
      <c r="R77" s="31">
        <v>0.0</v>
      </c>
      <c r="S77" s="31">
        <v>488.0</v>
      </c>
      <c r="T77" s="31">
        <v>418.0</v>
      </c>
      <c r="U77" s="31">
        <v>690.0</v>
      </c>
      <c r="V77" s="31">
        <v>0.0</v>
      </c>
      <c r="W77" s="31">
        <v>0.0</v>
      </c>
      <c r="X77" s="31">
        <v>21.0</v>
      </c>
      <c r="Y77" s="31">
        <v>0.0</v>
      </c>
      <c r="Z77" s="31">
        <v>0.0</v>
      </c>
      <c r="AA77" s="31">
        <v>0.0</v>
      </c>
      <c r="AB77" s="31">
        <v>0.0</v>
      </c>
      <c r="AC77" s="31">
        <v>0.0</v>
      </c>
      <c r="AD77" s="31">
        <v>0.0</v>
      </c>
      <c r="AE77" s="31">
        <v>0.0</v>
      </c>
      <c r="AF77" s="31">
        <v>0.0</v>
      </c>
      <c r="AG77" s="31">
        <v>0.0</v>
      </c>
      <c r="AH77" s="31">
        <v>0.0</v>
      </c>
      <c r="AI77" s="31">
        <v>0.0</v>
      </c>
      <c r="AJ77" s="31">
        <v>0.0</v>
      </c>
      <c r="AK77" s="31">
        <v>0.0</v>
      </c>
      <c r="AL77" s="31">
        <v>0.0</v>
      </c>
      <c r="AM77" s="31">
        <v>0.0</v>
      </c>
      <c r="AN77" s="31">
        <v>0.0</v>
      </c>
      <c r="AO77" s="31">
        <v>0.0</v>
      </c>
      <c r="AP77" s="31">
        <v>0.0</v>
      </c>
      <c r="AQ77" s="31">
        <v>0.0</v>
      </c>
      <c r="AR77" s="31">
        <v>0.0</v>
      </c>
      <c r="AS77" s="31">
        <v>0.0</v>
      </c>
      <c r="AT77" s="31">
        <v>373.0</v>
      </c>
      <c r="AU77" s="31">
        <v>55420.0</v>
      </c>
      <c r="AV77" s="31">
        <f t="shared" si="2"/>
        <v>24858</v>
      </c>
      <c r="AW77" s="31">
        <v>6717.0</v>
      </c>
      <c r="AX77" s="31">
        <v>2440.0</v>
      </c>
      <c r="AY77" s="31">
        <v>3450.0</v>
      </c>
      <c r="AZ77" s="31">
        <v>24858.0</v>
      </c>
      <c r="BA77" s="31">
        <v>4968.0</v>
      </c>
      <c r="BB77" s="31">
        <v>8351.0</v>
      </c>
      <c r="BC77" s="31">
        <v>182.0</v>
      </c>
      <c r="BD77" s="31">
        <v>153.0</v>
      </c>
      <c r="BE77" s="31">
        <v>2195.0</v>
      </c>
      <c r="BF77" s="31">
        <v>398.0</v>
      </c>
      <c r="BG77" s="31">
        <v>348.0</v>
      </c>
      <c r="BH77" s="31">
        <v>345.0</v>
      </c>
      <c r="BI77" s="31">
        <v>651.0</v>
      </c>
      <c r="BJ77" s="31">
        <v>0.0</v>
      </c>
      <c r="BK77" s="31">
        <v>0.0</v>
      </c>
      <c r="BL77" s="31">
        <v>13.0</v>
      </c>
      <c r="BM77" s="31">
        <v>3.0</v>
      </c>
      <c r="BN77" s="31">
        <v>0.0</v>
      </c>
      <c r="BO77" s="31">
        <v>0.0</v>
      </c>
      <c r="BP77" s="31">
        <v>0.0</v>
      </c>
      <c r="BQ77" s="31">
        <v>0.0</v>
      </c>
      <c r="BR77" s="31">
        <v>0.0</v>
      </c>
      <c r="BS77" s="31">
        <v>46.0</v>
      </c>
      <c r="BT77" s="31">
        <v>47.0</v>
      </c>
      <c r="BU77" s="31">
        <v>5.0</v>
      </c>
      <c r="BV77" s="31">
        <v>90.0</v>
      </c>
      <c r="BW77" s="31">
        <v>0.0</v>
      </c>
      <c r="BX77" s="31">
        <v>0.0</v>
      </c>
      <c r="BY77" s="31">
        <v>0.0</v>
      </c>
      <c r="BZ77" s="31">
        <v>0.0</v>
      </c>
      <c r="CA77" s="31">
        <v>0.0</v>
      </c>
      <c r="CB77" s="31">
        <v>67.0</v>
      </c>
      <c r="CC77" s="31">
        <v>93.0</v>
      </c>
      <c r="CE77" s="31">
        <v>0.0</v>
      </c>
    </row>
    <row r="78" ht="15.75" customHeight="1">
      <c r="A78" s="31" t="s">
        <v>390</v>
      </c>
      <c r="B78" s="31">
        <v>9186.0</v>
      </c>
      <c r="C78" s="31" t="s">
        <v>409</v>
      </c>
      <c r="D78" s="31">
        <v>92806.0</v>
      </c>
      <c r="E78" s="31">
        <v>72012.0</v>
      </c>
      <c r="F78" s="31">
        <v>573.0</v>
      </c>
      <c r="G78" s="31">
        <v>71439.0</v>
      </c>
      <c r="H78" s="31">
        <v>0.0</v>
      </c>
      <c r="I78" s="31">
        <v>9175.0</v>
      </c>
      <c r="J78" s="31">
        <v>3024.0</v>
      </c>
      <c r="K78" s="31">
        <v>5434.0</v>
      </c>
      <c r="L78" s="31">
        <v>32893.0</v>
      </c>
      <c r="M78" s="31">
        <v>5437.0</v>
      </c>
      <c r="N78" s="31">
        <v>10085.0</v>
      </c>
      <c r="O78" s="31">
        <v>0.0</v>
      </c>
      <c r="P78" s="31">
        <v>0.0</v>
      </c>
      <c r="Q78" s="31">
        <v>3228.0</v>
      </c>
      <c r="R78" s="31">
        <v>0.0</v>
      </c>
      <c r="S78" s="31">
        <v>1087.0</v>
      </c>
      <c r="T78" s="31">
        <v>0.0</v>
      </c>
      <c r="U78" s="31">
        <v>1076.0</v>
      </c>
      <c r="V78" s="31">
        <v>0.0</v>
      </c>
      <c r="W78" s="31">
        <v>0.0</v>
      </c>
      <c r="X78" s="31">
        <v>0.0</v>
      </c>
      <c r="Y78" s="31">
        <v>0.0</v>
      </c>
      <c r="Z78" s="31">
        <v>0.0</v>
      </c>
      <c r="AA78" s="31">
        <v>0.0</v>
      </c>
      <c r="AB78" s="31">
        <v>0.0</v>
      </c>
      <c r="AC78" s="31">
        <v>0.0</v>
      </c>
      <c r="AD78" s="31">
        <v>0.0</v>
      </c>
      <c r="AE78" s="31">
        <v>0.0</v>
      </c>
      <c r="AF78" s="31">
        <v>0.0</v>
      </c>
      <c r="AG78" s="31">
        <v>0.0</v>
      </c>
      <c r="AH78" s="31">
        <v>0.0</v>
      </c>
      <c r="AI78" s="31">
        <v>0.0</v>
      </c>
      <c r="AJ78" s="31">
        <v>0.0</v>
      </c>
      <c r="AK78" s="31">
        <v>0.0</v>
      </c>
      <c r="AL78" s="31">
        <v>0.0</v>
      </c>
      <c r="AM78" s="31">
        <v>0.0</v>
      </c>
      <c r="AN78" s="31">
        <v>0.0</v>
      </c>
      <c r="AO78" s="31">
        <v>0.0</v>
      </c>
      <c r="AP78" s="31">
        <v>0.0</v>
      </c>
      <c r="AQ78" s="31">
        <v>0.0</v>
      </c>
      <c r="AR78" s="31">
        <v>0.0</v>
      </c>
      <c r="AS78" s="31">
        <v>0.0</v>
      </c>
      <c r="AT78" s="31">
        <v>385.0</v>
      </c>
      <c r="AU78" s="31">
        <v>71627.0</v>
      </c>
      <c r="AV78" s="31">
        <f t="shared" si="2"/>
        <v>30154</v>
      </c>
      <c r="AW78" s="31">
        <v>9087.0</v>
      </c>
      <c r="AX78" s="31">
        <v>3238.0</v>
      </c>
      <c r="AY78" s="31">
        <v>5193.0</v>
      </c>
      <c r="AZ78" s="31">
        <v>30154.0</v>
      </c>
      <c r="BA78" s="31">
        <v>7043.0</v>
      </c>
      <c r="BB78" s="31">
        <v>10865.0</v>
      </c>
      <c r="BC78" s="31">
        <v>261.0</v>
      </c>
      <c r="BD78" s="31">
        <v>248.0</v>
      </c>
      <c r="BE78" s="31">
        <v>2264.0</v>
      </c>
      <c r="BF78" s="31">
        <v>673.0</v>
      </c>
      <c r="BG78" s="31">
        <v>635.0</v>
      </c>
      <c r="BH78" s="31">
        <v>506.0</v>
      </c>
      <c r="BI78" s="31">
        <v>904.0</v>
      </c>
      <c r="BJ78" s="31">
        <v>0.0</v>
      </c>
      <c r="BK78" s="31">
        <v>0.0</v>
      </c>
      <c r="BL78" s="31">
        <v>14.0</v>
      </c>
      <c r="BM78" s="31">
        <v>3.0</v>
      </c>
      <c r="BN78" s="31">
        <v>0.0</v>
      </c>
      <c r="BO78" s="31">
        <v>0.0</v>
      </c>
      <c r="BP78" s="31">
        <v>0.0</v>
      </c>
      <c r="BQ78" s="31">
        <v>0.0</v>
      </c>
      <c r="BR78" s="31">
        <v>0.0</v>
      </c>
      <c r="BS78" s="31">
        <v>89.0</v>
      </c>
      <c r="BT78" s="31">
        <v>108.0</v>
      </c>
      <c r="BU78" s="31">
        <v>8.0</v>
      </c>
      <c r="BV78" s="31">
        <v>142.0</v>
      </c>
      <c r="BW78" s="31">
        <v>0.0</v>
      </c>
      <c r="BX78" s="31">
        <v>0.0</v>
      </c>
      <c r="BY78" s="31">
        <v>0.0</v>
      </c>
      <c r="BZ78" s="31">
        <v>0.0</v>
      </c>
      <c r="CA78" s="31">
        <v>0.0</v>
      </c>
      <c r="CB78" s="31">
        <v>76.0</v>
      </c>
      <c r="CC78" s="31">
        <v>116.0</v>
      </c>
      <c r="CE78" s="31">
        <v>0.0</v>
      </c>
    </row>
    <row r="79" ht="15.75" customHeight="1">
      <c r="A79" s="31" t="s">
        <v>390</v>
      </c>
      <c r="B79" s="31">
        <v>9187.0</v>
      </c>
      <c r="C79" s="31" t="s">
        <v>410</v>
      </c>
      <c r="D79" s="31">
        <v>193835.0</v>
      </c>
      <c r="E79" s="31">
        <v>155826.0</v>
      </c>
      <c r="F79" s="31">
        <v>1245.0</v>
      </c>
      <c r="G79" s="31">
        <v>154581.0</v>
      </c>
      <c r="H79" s="31">
        <v>0.0</v>
      </c>
      <c r="I79" s="31">
        <v>16966.0</v>
      </c>
      <c r="J79" s="31">
        <v>5579.0</v>
      </c>
      <c r="K79" s="31">
        <v>14253.0</v>
      </c>
      <c r="L79" s="31">
        <v>72600.0</v>
      </c>
      <c r="M79" s="31">
        <v>11512.0</v>
      </c>
      <c r="N79" s="31">
        <v>19747.0</v>
      </c>
      <c r="O79" s="31">
        <v>824.0</v>
      </c>
      <c r="P79" s="31">
        <v>0.0</v>
      </c>
      <c r="Q79" s="31">
        <v>5487.0</v>
      </c>
      <c r="R79" s="31">
        <v>0.0</v>
      </c>
      <c r="S79" s="31">
        <v>3540.0</v>
      </c>
      <c r="T79" s="31">
        <v>0.0</v>
      </c>
      <c r="U79" s="31">
        <v>3923.0</v>
      </c>
      <c r="V79" s="31">
        <v>0.0</v>
      </c>
      <c r="W79" s="31">
        <v>0.0</v>
      </c>
      <c r="X79" s="31">
        <v>0.0</v>
      </c>
      <c r="Y79" s="31">
        <v>150.0</v>
      </c>
      <c r="Z79" s="31">
        <v>0.0</v>
      </c>
      <c r="AA79" s="31">
        <v>0.0</v>
      </c>
      <c r="AB79" s="31">
        <v>0.0</v>
      </c>
      <c r="AC79" s="31">
        <v>0.0</v>
      </c>
      <c r="AD79" s="31">
        <v>0.0</v>
      </c>
      <c r="AE79" s="31">
        <v>0.0</v>
      </c>
      <c r="AF79" s="31">
        <v>0.0</v>
      </c>
      <c r="AG79" s="31">
        <v>0.0</v>
      </c>
      <c r="AH79" s="31">
        <v>0.0</v>
      </c>
      <c r="AI79" s="31">
        <v>0.0</v>
      </c>
      <c r="AJ79" s="31">
        <v>0.0</v>
      </c>
      <c r="AK79" s="31">
        <v>0.0</v>
      </c>
      <c r="AL79" s="31">
        <v>0.0</v>
      </c>
      <c r="AM79" s="31">
        <v>0.0</v>
      </c>
      <c r="AN79" s="31">
        <v>0.0</v>
      </c>
      <c r="AO79" s="31">
        <v>0.0</v>
      </c>
      <c r="AP79" s="31">
        <v>0.0</v>
      </c>
      <c r="AQ79" s="31">
        <v>0.0</v>
      </c>
      <c r="AR79" s="31">
        <v>0.0</v>
      </c>
      <c r="AS79" s="31">
        <v>0.0</v>
      </c>
      <c r="AT79" s="31">
        <v>822.0</v>
      </c>
      <c r="AU79" s="31">
        <v>155004.0</v>
      </c>
      <c r="AV79" s="31">
        <f t="shared" si="2"/>
        <v>64379</v>
      </c>
      <c r="AW79" s="31">
        <v>16829.0</v>
      </c>
      <c r="AX79" s="31">
        <v>7520.0</v>
      </c>
      <c r="AY79" s="31">
        <v>15089.0</v>
      </c>
      <c r="AZ79" s="31">
        <v>64379.0</v>
      </c>
      <c r="BA79" s="31">
        <v>16957.0</v>
      </c>
      <c r="BB79" s="31">
        <v>21223.0</v>
      </c>
      <c r="BC79" s="31">
        <v>462.0</v>
      </c>
      <c r="BD79" s="31">
        <v>234.0</v>
      </c>
      <c r="BE79" s="31">
        <v>3902.0</v>
      </c>
      <c r="BF79" s="31">
        <v>1368.0</v>
      </c>
      <c r="BG79" s="31">
        <v>1850.0</v>
      </c>
      <c r="BH79" s="31">
        <v>785.0</v>
      </c>
      <c r="BI79" s="31">
        <v>3017.0</v>
      </c>
      <c r="BJ79" s="31">
        <v>0.0</v>
      </c>
      <c r="BK79" s="31">
        <v>0.0</v>
      </c>
      <c r="BL79" s="31">
        <v>18.0</v>
      </c>
      <c r="BM79" s="31">
        <v>62.0</v>
      </c>
      <c r="BN79" s="31">
        <v>0.0</v>
      </c>
      <c r="BO79" s="31">
        <v>0.0</v>
      </c>
      <c r="BP79" s="31">
        <v>0.0</v>
      </c>
      <c r="BQ79" s="31">
        <v>0.0</v>
      </c>
      <c r="BR79" s="31">
        <v>0.0</v>
      </c>
      <c r="BS79" s="31">
        <v>239.0</v>
      </c>
      <c r="BT79" s="31">
        <v>271.0</v>
      </c>
      <c r="BU79" s="31">
        <v>37.0</v>
      </c>
      <c r="BV79" s="31">
        <v>316.0</v>
      </c>
      <c r="BW79" s="31">
        <v>0.0</v>
      </c>
      <c r="BX79" s="31">
        <v>0.0</v>
      </c>
      <c r="BY79" s="31">
        <v>0.0</v>
      </c>
      <c r="BZ79" s="31">
        <v>0.0</v>
      </c>
      <c r="CA79" s="31">
        <v>0.0</v>
      </c>
      <c r="CB79" s="31">
        <v>184.0</v>
      </c>
      <c r="CC79" s="31">
        <v>262.0</v>
      </c>
      <c r="CE79" s="31">
        <v>0.0</v>
      </c>
    </row>
    <row r="80" ht="15.75" customHeight="1">
      <c r="A80" s="31" t="s">
        <v>390</v>
      </c>
      <c r="B80" s="31">
        <v>9188.0</v>
      </c>
      <c r="C80" s="31" t="s">
        <v>411</v>
      </c>
      <c r="D80" s="31">
        <v>96546.0</v>
      </c>
      <c r="E80" s="31">
        <v>81477.0</v>
      </c>
      <c r="F80" s="31">
        <v>559.0</v>
      </c>
      <c r="G80" s="31">
        <v>80918.0</v>
      </c>
      <c r="H80" s="31">
        <v>0.0</v>
      </c>
      <c r="I80" s="31">
        <v>14016.0</v>
      </c>
      <c r="J80" s="31">
        <v>2924.0</v>
      </c>
      <c r="K80" s="31">
        <v>10320.0</v>
      </c>
      <c r="L80" s="31">
        <v>31916.0</v>
      </c>
      <c r="M80" s="31">
        <v>10054.0</v>
      </c>
      <c r="N80" s="31">
        <v>6338.0</v>
      </c>
      <c r="O80" s="31">
        <v>1219.0</v>
      </c>
      <c r="P80" s="31">
        <v>0.0</v>
      </c>
      <c r="Q80" s="31">
        <v>1985.0</v>
      </c>
      <c r="R80" s="31">
        <v>0.0</v>
      </c>
      <c r="S80" s="31">
        <v>971.0</v>
      </c>
      <c r="T80" s="31">
        <v>0.0</v>
      </c>
      <c r="U80" s="31">
        <v>914.0</v>
      </c>
      <c r="V80" s="31">
        <v>0.0</v>
      </c>
      <c r="W80" s="31">
        <v>0.0</v>
      </c>
      <c r="X80" s="31">
        <v>0.0</v>
      </c>
      <c r="Y80" s="31">
        <v>0.0</v>
      </c>
      <c r="Z80" s="31">
        <v>0.0</v>
      </c>
      <c r="AA80" s="31">
        <v>0.0</v>
      </c>
      <c r="AB80" s="31">
        <v>0.0</v>
      </c>
      <c r="AC80" s="31">
        <v>0.0</v>
      </c>
      <c r="AD80" s="31">
        <v>0.0</v>
      </c>
      <c r="AE80" s="31">
        <v>0.0</v>
      </c>
      <c r="AF80" s="31">
        <v>0.0</v>
      </c>
      <c r="AG80" s="31">
        <v>0.0</v>
      </c>
      <c r="AH80" s="31">
        <v>0.0</v>
      </c>
      <c r="AI80" s="31">
        <v>0.0</v>
      </c>
      <c r="AJ80" s="31">
        <v>0.0</v>
      </c>
      <c r="AK80" s="31">
        <v>0.0</v>
      </c>
      <c r="AL80" s="31">
        <v>0.0</v>
      </c>
      <c r="AM80" s="31">
        <v>0.0</v>
      </c>
      <c r="AN80" s="31">
        <v>0.0</v>
      </c>
      <c r="AO80" s="31">
        <v>0.0</v>
      </c>
      <c r="AP80" s="31">
        <v>0.0</v>
      </c>
      <c r="AQ80" s="31">
        <v>0.0</v>
      </c>
      <c r="AR80" s="31">
        <v>0.0</v>
      </c>
      <c r="AS80" s="31">
        <v>261.0</v>
      </c>
      <c r="AT80" s="31">
        <v>309.0</v>
      </c>
      <c r="AU80" s="31">
        <v>81168.0</v>
      </c>
      <c r="AV80" s="31">
        <f t="shared" si="2"/>
        <v>30351</v>
      </c>
      <c r="AW80" s="31">
        <v>9749.0</v>
      </c>
      <c r="AX80" s="31">
        <v>4216.0</v>
      </c>
      <c r="AY80" s="31">
        <v>11461.0</v>
      </c>
      <c r="AZ80" s="31">
        <v>30351.0</v>
      </c>
      <c r="BA80" s="31">
        <v>13851.0</v>
      </c>
      <c r="BB80" s="31">
        <v>7136.0</v>
      </c>
      <c r="BC80" s="31">
        <v>263.0</v>
      </c>
      <c r="BD80" s="31">
        <v>79.0</v>
      </c>
      <c r="BE80" s="31">
        <v>1171.0</v>
      </c>
      <c r="BF80" s="31">
        <v>648.0</v>
      </c>
      <c r="BG80" s="31">
        <v>547.0</v>
      </c>
      <c r="BH80" s="31">
        <v>401.0</v>
      </c>
      <c r="BI80" s="31">
        <v>629.0</v>
      </c>
      <c r="BJ80" s="31">
        <v>0.0</v>
      </c>
      <c r="BK80" s="31">
        <v>0.0</v>
      </c>
      <c r="BL80" s="31">
        <v>12.0</v>
      </c>
      <c r="BM80" s="31">
        <v>14.0</v>
      </c>
      <c r="BN80" s="31">
        <v>0.0</v>
      </c>
      <c r="BO80" s="31">
        <v>0.0</v>
      </c>
      <c r="BP80" s="31">
        <v>0.0</v>
      </c>
      <c r="BQ80" s="31">
        <v>0.0</v>
      </c>
      <c r="BR80" s="31">
        <v>0.0</v>
      </c>
      <c r="BS80" s="31">
        <v>146.0</v>
      </c>
      <c r="BT80" s="31">
        <v>153.0</v>
      </c>
      <c r="BU80" s="31">
        <v>4.0</v>
      </c>
      <c r="BV80" s="31">
        <v>135.0</v>
      </c>
      <c r="BW80" s="31">
        <v>0.0</v>
      </c>
      <c r="BX80" s="31">
        <v>0.0</v>
      </c>
      <c r="BY80" s="31">
        <v>0.0</v>
      </c>
      <c r="BZ80" s="31">
        <v>0.0</v>
      </c>
      <c r="CA80" s="31">
        <v>0.0</v>
      </c>
      <c r="CB80" s="31">
        <v>69.0</v>
      </c>
      <c r="CC80" s="31">
        <v>133.0</v>
      </c>
      <c r="CE80" s="31">
        <v>0.0</v>
      </c>
    </row>
    <row r="81" ht="15.75" customHeight="1">
      <c r="A81" s="31" t="s">
        <v>390</v>
      </c>
      <c r="B81" s="31">
        <v>9189.0</v>
      </c>
      <c r="C81" s="31" t="s">
        <v>412</v>
      </c>
      <c r="D81" s="31">
        <v>133810.0</v>
      </c>
      <c r="E81" s="31">
        <v>103993.0</v>
      </c>
      <c r="F81" s="31">
        <v>813.0</v>
      </c>
      <c r="G81" s="31">
        <v>103180.0</v>
      </c>
      <c r="H81" s="31">
        <v>0.0</v>
      </c>
      <c r="I81" s="31">
        <v>16775.0</v>
      </c>
      <c r="J81" s="31">
        <v>4500.0</v>
      </c>
      <c r="K81" s="31">
        <v>9241.0</v>
      </c>
      <c r="L81" s="31">
        <v>52028.0</v>
      </c>
      <c r="M81" s="31">
        <v>5402.0</v>
      </c>
      <c r="N81" s="31">
        <v>9799.0</v>
      </c>
      <c r="O81" s="31">
        <v>0.0</v>
      </c>
      <c r="P81" s="31">
        <v>0.0</v>
      </c>
      <c r="Q81" s="31">
        <v>0.0</v>
      </c>
      <c r="R81" s="31">
        <v>0.0</v>
      </c>
      <c r="S81" s="31">
        <v>2089.0</v>
      </c>
      <c r="T81" s="31">
        <v>0.0</v>
      </c>
      <c r="U81" s="31">
        <v>3346.0</v>
      </c>
      <c r="V81" s="31">
        <v>0.0</v>
      </c>
      <c r="W81" s="31">
        <v>0.0</v>
      </c>
      <c r="X81" s="31">
        <v>0.0</v>
      </c>
      <c r="Y81" s="31">
        <v>0.0</v>
      </c>
      <c r="Z81" s="31">
        <v>0.0</v>
      </c>
      <c r="AA81" s="31">
        <v>0.0</v>
      </c>
      <c r="AB81" s="31">
        <v>0.0</v>
      </c>
      <c r="AC81" s="31">
        <v>0.0</v>
      </c>
      <c r="AD81" s="31">
        <v>0.0</v>
      </c>
      <c r="AE81" s="31">
        <v>0.0</v>
      </c>
      <c r="AF81" s="31">
        <v>0.0</v>
      </c>
      <c r="AG81" s="31">
        <v>0.0</v>
      </c>
      <c r="AH81" s="31">
        <v>0.0</v>
      </c>
      <c r="AI81" s="31">
        <v>0.0</v>
      </c>
      <c r="AJ81" s="31">
        <v>0.0</v>
      </c>
      <c r="AK81" s="31">
        <v>0.0</v>
      </c>
      <c r="AL81" s="31">
        <v>0.0</v>
      </c>
      <c r="AM81" s="31">
        <v>0.0</v>
      </c>
      <c r="AN81" s="31">
        <v>0.0</v>
      </c>
      <c r="AO81" s="31">
        <v>0.0</v>
      </c>
      <c r="AP81" s="31">
        <v>0.0</v>
      </c>
      <c r="AQ81" s="31">
        <v>0.0</v>
      </c>
      <c r="AR81" s="31">
        <v>0.0</v>
      </c>
      <c r="AS81" s="31">
        <v>0.0</v>
      </c>
      <c r="AT81" s="31">
        <v>616.0</v>
      </c>
      <c r="AU81" s="31">
        <v>103377.0</v>
      </c>
      <c r="AV81" s="31">
        <f t="shared" si="2"/>
        <v>45859</v>
      </c>
      <c r="AW81" s="31">
        <v>12458.0</v>
      </c>
      <c r="AX81" s="31">
        <v>5580.0</v>
      </c>
      <c r="AY81" s="31">
        <v>10028.0</v>
      </c>
      <c r="AZ81" s="31">
        <v>45859.0</v>
      </c>
      <c r="BA81" s="31">
        <v>9477.0</v>
      </c>
      <c r="BB81" s="31">
        <v>11815.0</v>
      </c>
      <c r="BC81" s="31">
        <v>284.0</v>
      </c>
      <c r="BD81" s="31">
        <v>234.0</v>
      </c>
      <c r="BE81" s="31">
        <v>2368.0</v>
      </c>
      <c r="BF81" s="31">
        <v>745.0</v>
      </c>
      <c r="BG81" s="31">
        <v>1089.0</v>
      </c>
      <c r="BH81" s="31">
        <v>529.0</v>
      </c>
      <c r="BI81" s="31">
        <v>2104.0</v>
      </c>
      <c r="BJ81" s="31">
        <v>0.0</v>
      </c>
      <c r="BK81" s="31">
        <v>0.0</v>
      </c>
      <c r="BL81" s="31">
        <v>13.0</v>
      </c>
      <c r="BM81" s="31">
        <v>11.0</v>
      </c>
      <c r="BN81" s="31">
        <v>0.0</v>
      </c>
      <c r="BO81" s="31">
        <v>0.0</v>
      </c>
      <c r="BP81" s="31">
        <v>0.0</v>
      </c>
      <c r="BQ81" s="31">
        <v>0.0</v>
      </c>
      <c r="BR81" s="31">
        <v>0.0</v>
      </c>
      <c r="BS81" s="31">
        <v>128.0</v>
      </c>
      <c r="BT81" s="31">
        <v>150.0</v>
      </c>
      <c r="BU81" s="31">
        <v>13.0</v>
      </c>
      <c r="BV81" s="31">
        <v>230.0</v>
      </c>
      <c r="BW81" s="31">
        <v>0.0</v>
      </c>
      <c r="BX81" s="31">
        <v>0.0</v>
      </c>
      <c r="BY81" s="31">
        <v>0.0</v>
      </c>
      <c r="BZ81" s="31">
        <v>0.0</v>
      </c>
      <c r="CA81" s="31">
        <v>0.0</v>
      </c>
      <c r="CB81" s="31">
        <v>122.0</v>
      </c>
      <c r="CC81" s="31">
        <v>140.0</v>
      </c>
      <c r="CE81" s="31">
        <v>0.0</v>
      </c>
    </row>
    <row r="82" ht="15.75" customHeight="1">
      <c r="A82" s="31" t="s">
        <v>390</v>
      </c>
      <c r="B82" s="31">
        <v>9190.0</v>
      </c>
      <c r="C82" s="31" t="s">
        <v>413</v>
      </c>
      <c r="D82" s="31">
        <v>101593.0</v>
      </c>
      <c r="E82" s="31">
        <v>82076.0</v>
      </c>
      <c r="F82" s="31">
        <v>817.0</v>
      </c>
      <c r="G82" s="31">
        <v>81259.0</v>
      </c>
      <c r="H82" s="31">
        <v>0.0</v>
      </c>
      <c r="I82" s="31">
        <v>12864.0</v>
      </c>
      <c r="J82" s="31">
        <v>4247.0</v>
      </c>
      <c r="K82" s="31">
        <v>8082.0</v>
      </c>
      <c r="L82" s="31">
        <v>36534.0</v>
      </c>
      <c r="M82" s="31">
        <v>5591.0</v>
      </c>
      <c r="N82" s="31">
        <v>8195.0</v>
      </c>
      <c r="O82" s="31">
        <v>0.0</v>
      </c>
      <c r="P82" s="31">
        <v>0.0</v>
      </c>
      <c r="Q82" s="31">
        <v>0.0</v>
      </c>
      <c r="R82" s="31">
        <v>0.0</v>
      </c>
      <c r="S82" s="31">
        <v>3037.0</v>
      </c>
      <c r="T82" s="31">
        <v>0.0</v>
      </c>
      <c r="U82" s="31">
        <v>2709.0</v>
      </c>
      <c r="V82" s="31">
        <v>0.0</v>
      </c>
      <c r="W82" s="31">
        <v>0.0</v>
      </c>
      <c r="X82" s="31">
        <v>0.0</v>
      </c>
      <c r="Y82" s="31">
        <v>0.0</v>
      </c>
      <c r="Z82" s="31">
        <v>0.0</v>
      </c>
      <c r="AA82" s="31">
        <v>0.0</v>
      </c>
      <c r="AB82" s="31">
        <v>0.0</v>
      </c>
      <c r="AC82" s="31">
        <v>0.0</v>
      </c>
      <c r="AD82" s="31">
        <v>0.0</v>
      </c>
      <c r="AE82" s="31">
        <v>0.0</v>
      </c>
      <c r="AF82" s="31">
        <v>0.0</v>
      </c>
      <c r="AG82" s="31">
        <v>0.0</v>
      </c>
      <c r="AH82" s="31">
        <v>0.0</v>
      </c>
      <c r="AI82" s="31">
        <v>0.0</v>
      </c>
      <c r="AJ82" s="31">
        <v>0.0</v>
      </c>
      <c r="AK82" s="31">
        <v>0.0</v>
      </c>
      <c r="AL82" s="31">
        <v>0.0</v>
      </c>
      <c r="AM82" s="31">
        <v>0.0</v>
      </c>
      <c r="AN82" s="31">
        <v>0.0</v>
      </c>
      <c r="AO82" s="31">
        <v>0.0</v>
      </c>
      <c r="AP82" s="31">
        <v>0.0</v>
      </c>
      <c r="AQ82" s="31">
        <v>0.0</v>
      </c>
      <c r="AR82" s="31">
        <v>0.0</v>
      </c>
      <c r="AS82" s="31">
        <v>0.0</v>
      </c>
      <c r="AT82" s="31">
        <v>490.0</v>
      </c>
      <c r="AU82" s="31">
        <v>81586.0</v>
      </c>
      <c r="AV82" s="31">
        <f t="shared" si="2"/>
        <v>33515</v>
      </c>
      <c r="AW82" s="31">
        <v>10587.0</v>
      </c>
      <c r="AX82" s="31">
        <v>4761.0</v>
      </c>
      <c r="AY82" s="31">
        <v>8168.0</v>
      </c>
      <c r="AZ82" s="31">
        <v>33515.0</v>
      </c>
      <c r="BA82" s="31">
        <v>8059.0</v>
      </c>
      <c r="BB82" s="31">
        <v>9573.0</v>
      </c>
      <c r="BC82" s="31">
        <v>237.0</v>
      </c>
      <c r="BD82" s="31">
        <v>160.0</v>
      </c>
      <c r="BE82" s="31">
        <v>1749.0</v>
      </c>
      <c r="BF82" s="31">
        <v>729.0</v>
      </c>
      <c r="BG82" s="31">
        <v>1383.0</v>
      </c>
      <c r="BH82" s="31">
        <v>503.0</v>
      </c>
      <c r="BI82" s="31">
        <v>1401.0</v>
      </c>
      <c r="BJ82" s="31">
        <v>0.0</v>
      </c>
      <c r="BK82" s="31">
        <v>0.0</v>
      </c>
      <c r="BL82" s="31">
        <v>18.0</v>
      </c>
      <c r="BM82" s="31">
        <v>9.0</v>
      </c>
      <c r="BN82" s="31">
        <v>0.0</v>
      </c>
      <c r="BO82" s="31">
        <v>0.0</v>
      </c>
      <c r="BP82" s="31">
        <v>0.0</v>
      </c>
      <c r="BQ82" s="31">
        <v>0.0</v>
      </c>
      <c r="BR82" s="31">
        <v>0.0</v>
      </c>
      <c r="BS82" s="31">
        <v>121.0</v>
      </c>
      <c r="BT82" s="31">
        <v>141.0</v>
      </c>
      <c r="BU82" s="31">
        <v>10.0</v>
      </c>
      <c r="BV82" s="31">
        <v>192.0</v>
      </c>
      <c r="BW82" s="31">
        <v>0.0</v>
      </c>
      <c r="BX82" s="31">
        <v>0.0</v>
      </c>
      <c r="BY82" s="31">
        <v>0.0</v>
      </c>
      <c r="BZ82" s="31">
        <v>0.0</v>
      </c>
      <c r="CA82" s="31">
        <v>0.0</v>
      </c>
      <c r="CB82" s="31">
        <v>98.0</v>
      </c>
      <c r="CC82" s="31">
        <v>172.0</v>
      </c>
      <c r="CE82" s="31">
        <v>0.0</v>
      </c>
    </row>
    <row r="83" ht="15.75" customHeight="1">
      <c r="A83" s="31" t="s">
        <v>390</v>
      </c>
      <c r="B83" s="31">
        <v>9261.0</v>
      </c>
      <c r="C83" s="31" t="s">
        <v>414</v>
      </c>
      <c r="D83" s="31">
        <v>49285.0</v>
      </c>
      <c r="E83" s="31">
        <v>36990.0</v>
      </c>
      <c r="F83" s="31">
        <v>485.0</v>
      </c>
      <c r="G83" s="31">
        <v>36505.0</v>
      </c>
      <c r="H83" s="31">
        <v>0.0</v>
      </c>
      <c r="I83" s="31">
        <v>5829.0</v>
      </c>
      <c r="J83" s="31">
        <v>1819.0</v>
      </c>
      <c r="K83" s="31">
        <v>3783.0</v>
      </c>
      <c r="L83" s="31">
        <v>12913.0</v>
      </c>
      <c r="M83" s="31">
        <v>4079.0</v>
      </c>
      <c r="N83" s="31">
        <v>4198.0</v>
      </c>
      <c r="O83" s="31">
        <v>0.0</v>
      </c>
      <c r="P83" s="31">
        <v>0.0</v>
      </c>
      <c r="Q83" s="31">
        <v>2690.0</v>
      </c>
      <c r="R83" s="31">
        <v>0.0</v>
      </c>
      <c r="S83" s="31">
        <v>730.0</v>
      </c>
      <c r="T83" s="31">
        <v>0.0</v>
      </c>
      <c r="U83" s="31">
        <v>464.0</v>
      </c>
      <c r="V83" s="31">
        <v>0.0</v>
      </c>
      <c r="W83" s="31">
        <v>0.0</v>
      </c>
      <c r="X83" s="31">
        <v>0.0</v>
      </c>
      <c r="Y83" s="31">
        <v>0.0</v>
      </c>
      <c r="Z83" s="31">
        <v>0.0</v>
      </c>
      <c r="AA83" s="31">
        <v>0.0</v>
      </c>
      <c r="AB83" s="31">
        <v>0.0</v>
      </c>
      <c r="AC83" s="31">
        <v>0.0</v>
      </c>
      <c r="AD83" s="31">
        <v>0.0</v>
      </c>
      <c r="AE83" s="31">
        <v>0.0</v>
      </c>
      <c r="AF83" s="31">
        <v>0.0</v>
      </c>
      <c r="AG83" s="31">
        <v>0.0</v>
      </c>
      <c r="AH83" s="31">
        <v>0.0</v>
      </c>
      <c r="AI83" s="31">
        <v>0.0</v>
      </c>
      <c r="AJ83" s="31">
        <v>0.0</v>
      </c>
      <c r="AK83" s="31">
        <v>0.0</v>
      </c>
      <c r="AL83" s="31">
        <v>0.0</v>
      </c>
      <c r="AM83" s="31">
        <v>0.0</v>
      </c>
      <c r="AN83" s="31">
        <v>0.0</v>
      </c>
      <c r="AO83" s="31">
        <v>0.0</v>
      </c>
      <c r="AP83" s="31">
        <v>0.0</v>
      </c>
      <c r="AQ83" s="31">
        <v>0.0</v>
      </c>
      <c r="AR83" s="31">
        <v>0.0</v>
      </c>
      <c r="AS83" s="31">
        <v>0.0</v>
      </c>
      <c r="AT83" s="31">
        <v>385.0</v>
      </c>
      <c r="AU83" s="31">
        <v>36605.0</v>
      </c>
      <c r="AV83" s="31">
        <f t="shared" si="2"/>
        <v>12864</v>
      </c>
      <c r="AW83" s="31">
        <v>5030.0</v>
      </c>
      <c r="AX83" s="31">
        <v>2351.0</v>
      </c>
      <c r="AY83" s="31">
        <v>3912.0</v>
      </c>
      <c r="AZ83" s="31">
        <v>12864.0</v>
      </c>
      <c r="BA83" s="31">
        <v>4670.0</v>
      </c>
      <c r="BB83" s="31">
        <v>4751.0</v>
      </c>
      <c r="BC83" s="31">
        <v>154.0</v>
      </c>
      <c r="BD83" s="31">
        <v>61.0</v>
      </c>
      <c r="BE83" s="31">
        <v>1196.0</v>
      </c>
      <c r="BF83" s="31">
        <v>351.0</v>
      </c>
      <c r="BG83" s="31">
        <v>328.0</v>
      </c>
      <c r="BH83" s="31">
        <v>284.0</v>
      </c>
      <c r="BI83" s="31">
        <v>294.0</v>
      </c>
      <c r="BJ83" s="31">
        <v>0.0</v>
      </c>
      <c r="BK83" s="31">
        <v>0.0</v>
      </c>
      <c r="BL83" s="31">
        <v>6.0</v>
      </c>
      <c r="BM83" s="31">
        <v>4.0</v>
      </c>
      <c r="BN83" s="31">
        <v>0.0</v>
      </c>
      <c r="BO83" s="31">
        <v>0.0</v>
      </c>
      <c r="BP83" s="31">
        <v>0.0</v>
      </c>
      <c r="BQ83" s="31">
        <v>0.0</v>
      </c>
      <c r="BR83" s="31">
        <v>0.0</v>
      </c>
      <c r="BS83" s="31">
        <v>71.0</v>
      </c>
      <c r="BT83" s="31">
        <v>92.0</v>
      </c>
      <c r="BU83" s="31">
        <v>8.0</v>
      </c>
      <c r="BV83" s="31">
        <v>54.0</v>
      </c>
      <c r="BW83" s="31">
        <v>0.0</v>
      </c>
      <c r="BX83" s="31">
        <v>0.0</v>
      </c>
      <c r="BY83" s="31">
        <v>0.0</v>
      </c>
      <c r="BZ83" s="31">
        <v>0.0</v>
      </c>
      <c r="CA83" s="31">
        <v>0.0</v>
      </c>
      <c r="CB83" s="31">
        <v>58.0</v>
      </c>
      <c r="CC83" s="31">
        <v>66.0</v>
      </c>
      <c r="CE83" s="31">
        <v>0.0</v>
      </c>
    </row>
    <row r="84" ht="15.75" customHeight="1">
      <c r="A84" s="31" t="s">
        <v>390</v>
      </c>
      <c r="B84" s="31">
        <v>9262.0</v>
      </c>
      <c r="C84" s="31" t="s">
        <v>415</v>
      </c>
      <c r="D84" s="31">
        <v>38052.0</v>
      </c>
      <c r="E84" s="31">
        <v>28038.0</v>
      </c>
      <c r="F84" s="31">
        <v>220.0</v>
      </c>
      <c r="G84" s="31">
        <v>27818.0</v>
      </c>
      <c r="H84" s="31">
        <v>0.0</v>
      </c>
      <c r="I84" s="31">
        <v>6455.0</v>
      </c>
      <c r="J84" s="31">
        <v>1657.0</v>
      </c>
      <c r="K84" s="31">
        <v>2473.0</v>
      </c>
      <c r="L84" s="31">
        <v>11463.0</v>
      </c>
      <c r="M84" s="31">
        <v>1771.0</v>
      </c>
      <c r="N84" s="31">
        <v>2968.0</v>
      </c>
      <c r="O84" s="31">
        <v>0.0</v>
      </c>
      <c r="P84" s="31">
        <v>0.0</v>
      </c>
      <c r="Q84" s="31">
        <v>0.0</v>
      </c>
      <c r="R84" s="31">
        <v>0.0</v>
      </c>
      <c r="S84" s="31">
        <v>1031.0</v>
      </c>
      <c r="T84" s="31">
        <v>0.0</v>
      </c>
      <c r="U84" s="31">
        <v>0.0</v>
      </c>
      <c r="V84" s="31">
        <v>0.0</v>
      </c>
      <c r="W84" s="31">
        <v>0.0</v>
      </c>
      <c r="X84" s="31">
        <v>0.0</v>
      </c>
      <c r="Y84" s="31">
        <v>0.0</v>
      </c>
      <c r="Z84" s="31">
        <v>0.0</v>
      </c>
      <c r="AA84" s="31">
        <v>0.0</v>
      </c>
      <c r="AB84" s="31">
        <v>0.0</v>
      </c>
      <c r="AC84" s="31">
        <v>0.0</v>
      </c>
      <c r="AD84" s="31">
        <v>0.0</v>
      </c>
      <c r="AE84" s="31">
        <v>0.0</v>
      </c>
      <c r="AF84" s="31">
        <v>0.0</v>
      </c>
      <c r="AG84" s="31">
        <v>0.0</v>
      </c>
      <c r="AH84" s="31">
        <v>0.0</v>
      </c>
      <c r="AI84" s="31">
        <v>0.0</v>
      </c>
      <c r="AJ84" s="31">
        <v>0.0</v>
      </c>
      <c r="AK84" s="31">
        <v>0.0</v>
      </c>
      <c r="AL84" s="31">
        <v>0.0</v>
      </c>
      <c r="AM84" s="31">
        <v>0.0</v>
      </c>
      <c r="AN84" s="31">
        <v>0.0</v>
      </c>
      <c r="AO84" s="31">
        <v>0.0</v>
      </c>
      <c r="AP84" s="31">
        <v>0.0</v>
      </c>
      <c r="AQ84" s="31">
        <v>0.0</v>
      </c>
      <c r="AR84" s="31">
        <v>0.0</v>
      </c>
      <c r="AS84" s="31">
        <v>0.0</v>
      </c>
      <c r="AT84" s="31">
        <v>149.0</v>
      </c>
      <c r="AU84" s="31">
        <v>27889.0</v>
      </c>
      <c r="AV84" s="31">
        <f t="shared" si="2"/>
        <v>10116</v>
      </c>
      <c r="AW84" s="31">
        <v>4347.0</v>
      </c>
      <c r="AX84" s="31">
        <v>2167.0</v>
      </c>
      <c r="AY84" s="31">
        <v>3036.0</v>
      </c>
      <c r="AZ84" s="31">
        <v>10116.0</v>
      </c>
      <c r="BA84" s="31">
        <v>3073.0</v>
      </c>
      <c r="BB84" s="31">
        <v>3533.0</v>
      </c>
      <c r="BC84" s="31">
        <v>91.0</v>
      </c>
      <c r="BD84" s="31">
        <v>36.0</v>
      </c>
      <c r="BE84" s="31">
        <v>328.0</v>
      </c>
      <c r="BF84" s="31">
        <v>201.0</v>
      </c>
      <c r="BG84" s="31">
        <v>370.0</v>
      </c>
      <c r="BH84" s="31">
        <v>213.0</v>
      </c>
      <c r="BI84" s="31">
        <v>164.0</v>
      </c>
      <c r="BJ84" s="31">
        <v>0.0</v>
      </c>
      <c r="BK84" s="31">
        <v>0.0</v>
      </c>
      <c r="BL84" s="31">
        <v>4.0</v>
      </c>
      <c r="BM84" s="31">
        <v>4.0</v>
      </c>
      <c r="BN84" s="31">
        <v>0.0</v>
      </c>
      <c r="BO84" s="31">
        <v>0.0</v>
      </c>
      <c r="BP84" s="31">
        <v>0.0</v>
      </c>
      <c r="BQ84" s="31">
        <v>0.0</v>
      </c>
      <c r="BR84" s="31">
        <v>0.0</v>
      </c>
      <c r="BS84" s="31">
        <v>50.0</v>
      </c>
      <c r="BT84" s="31">
        <v>46.0</v>
      </c>
      <c r="BU84" s="31">
        <v>3.0</v>
      </c>
      <c r="BV84" s="31">
        <v>25.0</v>
      </c>
      <c r="BW84" s="31">
        <v>0.0</v>
      </c>
      <c r="BX84" s="31">
        <v>0.0</v>
      </c>
      <c r="BY84" s="31">
        <v>0.0</v>
      </c>
      <c r="BZ84" s="31">
        <v>0.0</v>
      </c>
      <c r="CA84" s="31">
        <v>0.0</v>
      </c>
      <c r="CB84" s="31">
        <v>30.0</v>
      </c>
      <c r="CC84" s="31">
        <v>52.0</v>
      </c>
      <c r="CE84" s="31">
        <v>0.0</v>
      </c>
    </row>
    <row r="85" ht="15.75" customHeight="1">
      <c r="A85" s="31" t="s">
        <v>390</v>
      </c>
      <c r="B85" s="31">
        <v>9263.0</v>
      </c>
      <c r="C85" s="31" t="s">
        <v>416</v>
      </c>
      <c r="D85" s="31">
        <v>34344.0</v>
      </c>
      <c r="E85" s="31">
        <v>23322.0</v>
      </c>
      <c r="F85" s="31">
        <v>218.0</v>
      </c>
      <c r="G85" s="31">
        <v>23104.0</v>
      </c>
      <c r="H85" s="31">
        <v>0.0</v>
      </c>
      <c r="I85" s="31">
        <v>4415.0</v>
      </c>
      <c r="J85" s="31">
        <v>1285.0</v>
      </c>
      <c r="K85" s="31">
        <v>1457.0</v>
      </c>
      <c r="L85" s="31">
        <v>10071.0</v>
      </c>
      <c r="M85" s="31">
        <v>1068.0</v>
      </c>
      <c r="N85" s="31">
        <v>3448.0</v>
      </c>
      <c r="O85" s="31">
        <v>0.0</v>
      </c>
      <c r="P85" s="31">
        <v>0.0</v>
      </c>
      <c r="Q85" s="31">
        <v>642.0</v>
      </c>
      <c r="R85" s="31">
        <v>0.0</v>
      </c>
      <c r="S85" s="31">
        <v>426.0</v>
      </c>
      <c r="T85" s="31">
        <v>0.0</v>
      </c>
      <c r="U85" s="31">
        <v>292.0</v>
      </c>
      <c r="V85" s="31">
        <v>0.0</v>
      </c>
      <c r="W85" s="31">
        <v>0.0</v>
      </c>
      <c r="X85" s="31">
        <v>0.0</v>
      </c>
      <c r="Y85" s="31">
        <v>0.0</v>
      </c>
      <c r="Z85" s="31">
        <v>0.0</v>
      </c>
      <c r="AA85" s="31">
        <v>0.0</v>
      </c>
      <c r="AB85" s="31">
        <v>0.0</v>
      </c>
      <c r="AC85" s="31">
        <v>0.0</v>
      </c>
      <c r="AD85" s="31">
        <v>0.0</v>
      </c>
      <c r="AE85" s="31">
        <v>0.0</v>
      </c>
      <c r="AF85" s="31">
        <v>0.0</v>
      </c>
      <c r="AG85" s="31">
        <v>0.0</v>
      </c>
      <c r="AH85" s="31">
        <v>0.0</v>
      </c>
      <c r="AI85" s="31">
        <v>0.0</v>
      </c>
      <c r="AJ85" s="31">
        <v>0.0</v>
      </c>
      <c r="AK85" s="31">
        <v>0.0</v>
      </c>
      <c r="AL85" s="31">
        <v>0.0</v>
      </c>
      <c r="AM85" s="31">
        <v>0.0</v>
      </c>
      <c r="AN85" s="31">
        <v>0.0</v>
      </c>
      <c r="AO85" s="31">
        <v>0.0</v>
      </c>
      <c r="AP85" s="31">
        <v>0.0</v>
      </c>
      <c r="AQ85" s="31">
        <v>0.0</v>
      </c>
      <c r="AR85" s="31">
        <v>0.0</v>
      </c>
      <c r="AS85" s="31">
        <v>0.0</v>
      </c>
      <c r="AT85" s="31">
        <v>172.0</v>
      </c>
      <c r="AU85" s="31">
        <v>23150.0</v>
      </c>
      <c r="AV85" s="31">
        <f t="shared" si="2"/>
        <v>8960</v>
      </c>
      <c r="AW85" s="31">
        <v>3380.0</v>
      </c>
      <c r="AX85" s="31">
        <v>1417.0</v>
      </c>
      <c r="AY85" s="31">
        <v>1483.0</v>
      </c>
      <c r="AZ85" s="31">
        <v>8960.0</v>
      </c>
      <c r="BA85" s="31">
        <v>2197.0</v>
      </c>
      <c r="BB85" s="31">
        <v>3988.0</v>
      </c>
      <c r="BC85" s="31">
        <v>78.0</v>
      </c>
      <c r="BD85" s="31">
        <v>98.0</v>
      </c>
      <c r="BE85" s="31">
        <v>588.0</v>
      </c>
      <c r="BF85" s="31">
        <v>199.0</v>
      </c>
      <c r="BG85" s="31">
        <v>267.0</v>
      </c>
      <c r="BH85" s="31">
        <v>121.0</v>
      </c>
      <c r="BI85" s="31">
        <v>212.0</v>
      </c>
      <c r="BJ85" s="31">
        <v>0.0</v>
      </c>
      <c r="BK85" s="31">
        <v>0.0</v>
      </c>
      <c r="BL85" s="31">
        <v>14.0</v>
      </c>
      <c r="BM85" s="31">
        <v>1.0</v>
      </c>
      <c r="BN85" s="31">
        <v>0.0</v>
      </c>
      <c r="BO85" s="31">
        <v>0.0</v>
      </c>
      <c r="BP85" s="31">
        <v>0.0</v>
      </c>
      <c r="BQ85" s="31">
        <v>0.0</v>
      </c>
      <c r="BR85" s="31">
        <v>0.0</v>
      </c>
      <c r="BS85" s="31">
        <v>26.0</v>
      </c>
      <c r="BT85" s="31">
        <v>21.0</v>
      </c>
      <c r="BU85" s="31">
        <v>4.0</v>
      </c>
      <c r="BV85" s="31">
        <v>44.0</v>
      </c>
      <c r="BW85" s="31">
        <v>0.0</v>
      </c>
      <c r="BX85" s="31">
        <v>0.0</v>
      </c>
      <c r="BY85" s="31">
        <v>0.0</v>
      </c>
      <c r="BZ85" s="31">
        <v>0.0</v>
      </c>
      <c r="CA85" s="31">
        <v>0.0</v>
      </c>
      <c r="CB85" s="31">
        <v>18.0</v>
      </c>
      <c r="CC85" s="31">
        <v>34.0</v>
      </c>
      <c r="CE85" s="31">
        <v>0.0</v>
      </c>
    </row>
    <row r="86" ht="15.75" customHeight="1">
      <c r="A86" s="31" t="s">
        <v>390</v>
      </c>
      <c r="B86" s="31">
        <v>9271.0</v>
      </c>
      <c r="C86" s="31" t="s">
        <v>417</v>
      </c>
      <c r="D86" s="31">
        <v>91951.0</v>
      </c>
      <c r="E86" s="31">
        <v>65566.0</v>
      </c>
      <c r="F86" s="31">
        <v>545.0</v>
      </c>
      <c r="G86" s="31">
        <v>65021.0</v>
      </c>
      <c r="H86" s="31">
        <v>0.0</v>
      </c>
      <c r="I86" s="31">
        <v>9038.0</v>
      </c>
      <c r="J86" s="31">
        <v>2895.0</v>
      </c>
      <c r="K86" s="31">
        <v>3302.0</v>
      </c>
      <c r="L86" s="31">
        <v>29847.0</v>
      </c>
      <c r="M86" s="31">
        <v>2591.0</v>
      </c>
      <c r="N86" s="31">
        <v>10857.0</v>
      </c>
      <c r="O86" s="31">
        <v>0.0</v>
      </c>
      <c r="P86" s="31">
        <v>0.0</v>
      </c>
      <c r="Q86" s="31">
        <v>4556.0</v>
      </c>
      <c r="R86" s="31">
        <v>0.0</v>
      </c>
      <c r="S86" s="31">
        <v>0.0</v>
      </c>
      <c r="T86" s="31">
        <v>0.0</v>
      </c>
      <c r="U86" s="31">
        <v>1935.0</v>
      </c>
      <c r="V86" s="31">
        <v>0.0</v>
      </c>
      <c r="W86" s="31">
        <v>0.0</v>
      </c>
      <c r="X86" s="31">
        <v>0.0</v>
      </c>
      <c r="Y86" s="31">
        <v>0.0</v>
      </c>
      <c r="Z86" s="31">
        <v>0.0</v>
      </c>
      <c r="AA86" s="31">
        <v>0.0</v>
      </c>
      <c r="AB86" s="31">
        <v>0.0</v>
      </c>
      <c r="AC86" s="31">
        <v>0.0</v>
      </c>
      <c r="AD86" s="31">
        <v>0.0</v>
      </c>
      <c r="AE86" s="31">
        <v>0.0</v>
      </c>
      <c r="AF86" s="31">
        <v>0.0</v>
      </c>
      <c r="AG86" s="31">
        <v>0.0</v>
      </c>
      <c r="AH86" s="31">
        <v>0.0</v>
      </c>
      <c r="AI86" s="31">
        <v>0.0</v>
      </c>
      <c r="AJ86" s="31">
        <v>0.0</v>
      </c>
      <c r="AK86" s="31">
        <v>0.0</v>
      </c>
      <c r="AL86" s="31">
        <v>0.0</v>
      </c>
      <c r="AM86" s="31">
        <v>0.0</v>
      </c>
      <c r="AN86" s="31">
        <v>0.0</v>
      </c>
      <c r="AO86" s="31">
        <v>0.0</v>
      </c>
      <c r="AP86" s="31">
        <v>0.0</v>
      </c>
      <c r="AQ86" s="31">
        <v>0.0</v>
      </c>
      <c r="AR86" s="31">
        <v>0.0</v>
      </c>
      <c r="AS86" s="31">
        <v>0.0</v>
      </c>
      <c r="AT86" s="31">
        <v>399.0</v>
      </c>
      <c r="AU86" s="31">
        <v>65167.0</v>
      </c>
      <c r="AV86" s="31">
        <f t="shared" si="2"/>
        <v>26579</v>
      </c>
      <c r="AW86" s="31">
        <v>8757.0</v>
      </c>
      <c r="AX86" s="31">
        <v>3405.0</v>
      </c>
      <c r="AY86" s="31">
        <v>3278.0</v>
      </c>
      <c r="AZ86" s="31">
        <v>26579.0</v>
      </c>
      <c r="BA86" s="31">
        <v>5122.0</v>
      </c>
      <c r="BB86" s="31">
        <v>11980.0</v>
      </c>
      <c r="BC86" s="31">
        <v>146.0</v>
      </c>
      <c r="BD86" s="31">
        <v>239.0</v>
      </c>
      <c r="BE86" s="31">
        <v>2986.0</v>
      </c>
      <c r="BF86" s="31">
        <v>505.0</v>
      </c>
      <c r="BG86" s="31">
        <v>433.0</v>
      </c>
      <c r="BH86" s="31">
        <v>224.0</v>
      </c>
      <c r="BI86" s="31">
        <v>1137.0</v>
      </c>
      <c r="BJ86" s="31">
        <v>0.0</v>
      </c>
      <c r="BK86" s="31">
        <v>0.0</v>
      </c>
      <c r="BL86" s="31">
        <v>9.0</v>
      </c>
      <c r="BM86" s="31">
        <v>6.0</v>
      </c>
      <c r="BN86" s="31">
        <v>0.0</v>
      </c>
      <c r="BO86" s="31">
        <v>0.0</v>
      </c>
      <c r="BP86" s="31">
        <v>0.0</v>
      </c>
      <c r="BQ86" s="31">
        <v>0.0</v>
      </c>
      <c r="BR86" s="31">
        <v>0.0</v>
      </c>
      <c r="BS86" s="31">
        <v>57.0</v>
      </c>
      <c r="BT86" s="31">
        <v>64.0</v>
      </c>
      <c r="BU86" s="31">
        <v>5.0</v>
      </c>
      <c r="BV86" s="31">
        <v>70.0</v>
      </c>
      <c r="BW86" s="31">
        <v>0.0</v>
      </c>
      <c r="BX86" s="31">
        <v>0.0</v>
      </c>
      <c r="BY86" s="31">
        <v>0.0</v>
      </c>
      <c r="BZ86" s="31">
        <v>0.0</v>
      </c>
      <c r="CA86" s="31">
        <v>0.0</v>
      </c>
      <c r="CB86" s="31">
        <v>68.0</v>
      </c>
      <c r="CC86" s="31">
        <v>97.0</v>
      </c>
      <c r="CE86" s="31">
        <v>0.0</v>
      </c>
    </row>
    <row r="87" ht="15.75" customHeight="1">
      <c r="A87" s="31" t="s">
        <v>390</v>
      </c>
      <c r="B87" s="31">
        <v>9272.0</v>
      </c>
      <c r="C87" s="31" t="s">
        <v>418</v>
      </c>
      <c r="D87" s="31">
        <v>63822.0</v>
      </c>
      <c r="E87" s="31">
        <v>46169.0</v>
      </c>
      <c r="F87" s="31">
        <v>404.0</v>
      </c>
      <c r="G87" s="31">
        <v>45765.0</v>
      </c>
      <c r="H87" s="31">
        <v>0.0</v>
      </c>
      <c r="I87" s="31">
        <v>10308.0</v>
      </c>
      <c r="J87" s="31">
        <v>1759.0</v>
      </c>
      <c r="K87" s="31">
        <v>1673.0</v>
      </c>
      <c r="L87" s="31">
        <v>18953.0</v>
      </c>
      <c r="M87" s="31">
        <v>1751.0</v>
      </c>
      <c r="N87" s="31">
        <v>8120.0</v>
      </c>
      <c r="O87" s="31">
        <v>0.0</v>
      </c>
      <c r="P87" s="31">
        <v>0.0</v>
      </c>
      <c r="Q87" s="31">
        <v>1720.0</v>
      </c>
      <c r="R87" s="31">
        <v>0.0</v>
      </c>
      <c r="S87" s="31">
        <v>0.0</v>
      </c>
      <c r="T87" s="31">
        <v>0.0</v>
      </c>
      <c r="U87" s="31">
        <v>1481.0</v>
      </c>
      <c r="V87" s="31">
        <v>0.0</v>
      </c>
      <c r="W87" s="31">
        <v>0.0</v>
      </c>
      <c r="X87" s="31">
        <v>0.0</v>
      </c>
      <c r="Y87" s="31">
        <v>0.0</v>
      </c>
      <c r="Z87" s="31">
        <v>0.0</v>
      </c>
      <c r="AA87" s="31">
        <v>0.0</v>
      </c>
      <c r="AB87" s="31">
        <v>0.0</v>
      </c>
      <c r="AC87" s="31">
        <v>0.0</v>
      </c>
      <c r="AD87" s="31">
        <v>0.0</v>
      </c>
      <c r="AE87" s="31">
        <v>0.0</v>
      </c>
      <c r="AF87" s="31">
        <v>0.0</v>
      </c>
      <c r="AG87" s="31">
        <v>0.0</v>
      </c>
      <c r="AH87" s="31">
        <v>0.0</v>
      </c>
      <c r="AI87" s="31">
        <v>0.0</v>
      </c>
      <c r="AJ87" s="31">
        <v>0.0</v>
      </c>
      <c r="AK87" s="31">
        <v>0.0</v>
      </c>
      <c r="AL87" s="31">
        <v>0.0</v>
      </c>
      <c r="AM87" s="31">
        <v>0.0</v>
      </c>
      <c r="AN87" s="31">
        <v>0.0</v>
      </c>
      <c r="AO87" s="31">
        <v>0.0</v>
      </c>
      <c r="AP87" s="31">
        <v>0.0</v>
      </c>
      <c r="AQ87" s="31">
        <v>0.0</v>
      </c>
      <c r="AR87" s="31">
        <v>0.0</v>
      </c>
      <c r="AS87" s="31">
        <v>0.0</v>
      </c>
      <c r="AT87" s="31">
        <v>263.0</v>
      </c>
      <c r="AU87" s="31">
        <v>45906.0</v>
      </c>
      <c r="AV87" s="31">
        <f t="shared" si="2"/>
        <v>18590</v>
      </c>
      <c r="AW87" s="31">
        <v>6921.0</v>
      </c>
      <c r="AX87" s="31">
        <v>2144.0</v>
      </c>
      <c r="AY87" s="31">
        <v>1882.0</v>
      </c>
      <c r="AZ87" s="31">
        <v>18590.0</v>
      </c>
      <c r="BA87" s="31">
        <v>3264.0</v>
      </c>
      <c r="BB87" s="31">
        <v>9221.0</v>
      </c>
      <c r="BC87" s="31">
        <v>82.0</v>
      </c>
      <c r="BD87" s="31">
        <v>213.0</v>
      </c>
      <c r="BE87" s="31">
        <v>1571.0</v>
      </c>
      <c r="BF87" s="31">
        <v>348.0</v>
      </c>
      <c r="BG87" s="31">
        <v>339.0</v>
      </c>
      <c r="BH87" s="31">
        <v>126.0</v>
      </c>
      <c r="BI87" s="31">
        <v>1009.0</v>
      </c>
      <c r="BJ87" s="31">
        <v>0.0</v>
      </c>
      <c r="BK87" s="31">
        <v>0.0</v>
      </c>
      <c r="BL87" s="31">
        <v>8.0</v>
      </c>
      <c r="BM87" s="31">
        <v>9.0</v>
      </c>
      <c r="BN87" s="31">
        <v>0.0</v>
      </c>
      <c r="BO87" s="31">
        <v>0.0</v>
      </c>
      <c r="BP87" s="31">
        <v>0.0</v>
      </c>
      <c r="BQ87" s="31">
        <v>0.0</v>
      </c>
      <c r="BR87" s="31">
        <v>0.0</v>
      </c>
      <c r="BS87" s="31">
        <v>26.0</v>
      </c>
      <c r="BT87" s="31">
        <v>29.0</v>
      </c>
      <c r="BU87" s="31">
        <v>1.0</v>
      </c>
      <c r="BV87" s="31">
        <v>43.0</v>
      </c>
      <c r="BW87" s="31">
        <v>0.0</v>
      </c>
      <c r="BX87" s="31">
        <v>0.0</v>
      </c>
      <c r="BY87" s="31">
        <v>0.0</v>
      </c>
      <c r="BZ87" s="31">
        <v>0.0</v>
      </c>
      <c r="CA87" s="31">
        <v>0.0</v>
      </c>
      <c r="CB87" s="31">
        <v>27.0</v>
      </c>
      <c r="CC87" s="31">
        <v>53.0</v>
      </c>
      <c r="CE87" s="31">
        <v>0.0</v>
      </c>
    </row>
    <row r="88" ht="15.75" customHeight="1">
      <c r="A88" s="31" t="s">
        <v>390</v>
      </c>
      <c r="B88" s="31">
        <v>9273.0</v>
      </c>
      <c r="C88" s="31" t="s">
        <v>419</v>
      </c>
      <c r="D88" s="31">
        <v>88028.0</v>
      </c>
      <c r="E88" s="31">
        <v>66984.0</v>
      </c>
      <c r="F88" s="31">
        <v>538.0</v>
      </c>
      <c r="G88" s="31">
        <v>66446.0</v>
      </c>
      <c r="H88" s="31">
        <v>0.0</v>
      </c>
      <c r="I88" s="31">
        <v>9856.0</v>
      </c>
      <c r="J88" s="31">
        <v>2274.0</v>
      </c>
      <c r="K88" s="31">
        <v>3441.0</v>
      </c>
      <c r="L88" s="31">
        <v>28807.0</v>
      </c>
      <c r="M88" s="31">
        <v>3988.0</v>
      </c>
      <c r="N88" s="31">
        <v>8619.0</v>
      </c>
      <c r="O88" s="31">
        <v>0.0</v>
      </c>
      <c r="P88" s="31">
        <v>0.0</v>
      </c>
      <c r="Q88" s="31">
        <v>6734.0</v>
      </c>
      <c r="R88" s="31">
        <v>0.0</v>
      </c>
      <c r="S88" s="31">
        <v>1237.0</v>
      </c>
      <c r="T88" s="31">
        <v>0.0</v>
      </c>
      <c r="U88" s="31">
        <v>1490.0</v>
      </c>
      <c r="V88" s="31">
        <v>0.0</v>
      </c>
      <c r="W88" s="31">
        <v>0.0</v>
      </c>
      <c r="X88" s="31">
        <v>0.0</v>
      </c>
      <c r="Y88" s="31">
        <v>0.0</v>
      </c>
      <c r="Z88" s="31">
        <v>0.0</v>
      </c>
      <c r="AA88" s="31">
        <v>0.0</v>
      </c>
      <c r="AB88" s="31">
        <v>0.0</v>
      </c>
      <c r="AC88" s="31">
        <v>0.0</v>
      </c>
      <c r="AD88" s="31">
        <v>0.0</v>
      </c>
      <c r="AE88" s="31">
        <v>0.0</v>
      </c>
      <c r="AF88" s="31">
        <v>0.0</v>
      </c>
      <c r="AG88" s="31">
        <v>0.0</v>
      </c>
      <c r="AH88" s="31">
        <v>0.0</v>
      </c>
      <c r="AI88" s="31">
        <v>0.0</v>
      </c>
      <c r="AJ88" s="31">
        <v>0.0</v>
      </c>
      <c r="AK88" s="31">
        <v>0.0</v>
      </c>
      <c r="AL88" s="31">
        <v>0.0</v>
      </c>
      <c r="AM88" s="31">
        <v>0.0</v>
      </c>
      <c r="AN88" s="31">
        <v>0.0</v>
      </c>
      <c r="AO88" s="31">
        <v>0.0</v>
      </c>
      <c r="AP88" s="31">
        <v>0.0</v>
      </c>
      <c r="AQ88" s="31">
        <v>0.0</v>
      </c>
      <c r="AR88" s="31">
        <v>0.0</v>
      </c>
      <c r="AS88" s="31">
        <v>0.0</v>
      </c>
      <c r="AT88" s="31">
        <v>439.0</v>
      </c>
      <c r="AU88" s="31">
        <v>66545.0</v>
      </c>
      <c r="AV88" s="31">
        <f t="shared" si="2"/>
        <v>27887</v>
      </c>
      <c r="AW88" s="31">
        <v>9631.0</v>
      </c>
      <c r="AX88" s="31">
        <v>3004.0</v>
      </c>
      <c r="AY88" s="31">
        <v>4153.0</v>
      </c>
      <c r="AZ88" s="31">
        <v>27887.0</v>
      </c>
      <c r="BA88" s="31">
        <v>5501.0</v>
      </c>
      <c r="BB88" s="31">
        <v>9914.0</v>
      </c>
      <c r="BC88" s="31">
        <v>195.0</v>
      </c>
      <c r="BD88" s="31">
        <v>241.0</v>
      </c>
      <c r="BE88" s="31">
        <v>2994.0</v>
      </c>
      <c r="BF88" s="31">
        <v>546.0</v>
      </c>
      <c r="BG88" s="31">
        <v>790.0</v>
      </c>
      <c r="BH88" s="31">
        <v>296.0</v>
      </c>
      <c r="BI88" s="31">
        <v>969.0</v>
      </c>
      <c r="BJ88" s="31">
        <v>0.0</v>
      </c>
      <c r="BK88" s="31">
        <v>0.0</v>
      </c>
      <c r="BL88" s="31">
        <v>11.0</v>
      </c>
      <c r="BM88" s="31">
        <v>3.0</v>
      </c>
      <c r="BN88" s="31">
        <v>0.0</v>
      </c>
      <c r="BO88" s="31">
        <v>0.0</v>
      </c>
      <c r="BP88" s="31">
        <v>0.0</v>
      </c>
      <c r="BQ88" s="31">
        <v>0.0</v>
      </c>
      <c r="BR88" s="31">
        <v>0.0</v>
      </c>
      <c r="BS88" s="31">
        <v>66.0</v>
      </c>
      <c r="BT88" s="31">
        <v>63.0</v>
      </c>
      <c r="BU88" s="31">
        <v>12.0</v>
      </c>
      <c r="BV88" s="31">
        <v>70.0</v>
      </c>
      <c r="BW88" s="31">
        <v>0.0</v>
      </c>
      <c r="BX88" s="31">
        <v>0.0</v>
      </c>
      <c r="BY88" s="31">
        <v>0.0</v>
      </c>
      <c r="BZ88" s="31">
        <v>0.0</v>
      </c>
      <c r="CA88" s="31">
        <v>0.0</v>
      </c>
      <c r="CB88" s="31">
        <v>85.0</v>
      </c>
      <c r="CC88" s="31">
        <v>114.0</v>
      </c>
      <c r="CE88" s="31">
        <v>0.0</v>
      </c>
    </row>
    <row r="89" ht="15.75" customHeight="1">
      <c r="A89" s="31" t="s">
        <v>390</v>
      </c>
      <c r="B89" s="31">
        <v>9274.0</v>
      </c>
      <c r="C89" s="31" t="s">
        <v>420</v>
      </c>
      <c r="D89" s="31">
        <v>117820.0</v>
      </c>
      <c r="E89" s="31">
        <v>93191.0</v>
      </c>
      <c r="F89" s="31">
        <v>740.0</v>
      </c>
      <c r="G89" s="31">
        <v>92451.0</v>
      </c>
      <c r="H89" s="31">
        <v>0.0</v>
      </c>
      <c r="I89" s="31">
        <v>10673.0</v>
      </c>
      <c r="J89" s="31">
        <v>2906.0</v>
      </c>
      <c r="K89" s="31">
        <v>5489.0</v>
      </c>
      <c r="L89" s="31">
        <v>35470.0</v>
      </c>
      <c r="M89" s="31">
        <v>8456.0</v>
      </c>
      <c r="N89" s="31">
        <v>11724.0</v>
      </c>
      <c r="O89" s="31">
        <v>0.0</v>
      </c>
      <c r="P89" s="31">
        <v>0.0</v>
      </c>
      <c r="Q89" s="31">
        <v>14073.0</v>
      </c>
      <c r="R89" s="31">
        <v>0.0</v>
      </c>
      <c r="S89" s="31">
        <v>2068.0</v>
      </c>
      <c r="T89" s="31">
        <v>0.0</v>
      </c>
      <c r="U89" s="31">
        <v>1592.0</v>
      </c>
      <c r="V89" s="31">
        <v>0.0</v>
      </c>
      <c r="W89" s="31">
        <v>0.0</v>
      </c>
      <c r="X89" s="31">
        <v>0.0</v>
      </c>
      <c r="Y89" s="31">
        <v>0.0</v>
      </c>
      <c r="Z89" s="31">
        <v>0.0</v>
      </c>
      <c r="AA89" s="31">
        <v>0.0</v>
      </c>
      <c r="AB89" s="31">
        <v>0.0</v>
      </c>
      <c r="AC89" s="31">
        <v>0.0</v>
      </c>
      <c r="AD89" s="31">
        <v>0.0</v>
      </c>
      <c r="AE89" s="31">
        <v>0.0</v>
      </c>
      <c r="AF89" s="31">
        <v>0.0</v>
      </c>
      <c r="AG89" s="31">
        <v>0.0</v>
      </c>
      <c r="AH89" s="31">
        <v>0.0</v>
      </c>
      <c r="AI89" s="31">
        <v>0.0</v>
      </c>
      <c r="AJ89" s="31">
        <v>0.0</v>
      </c>
      <c r="AK89" s="31">
        <v>0.0</v>
      </c>
      <c r="AL89" s="31">
        <v>0.0</v>
      </c>
      <c r="AM89" s="31">
        <v>0.0</v>
      </c>
      <c r="AN89" s="31">
        <v>0.0</v>
      </c>
      <c r="AO89" s="31">
        <v>0.0</v>
      </c>
      <c r="AP89" s="31">
        <v>0.0</v>
      </c>
      <c r="AQ89" s="31">
        <v>0.0</v>
      </c>
      <c r="AR89" s="31">
        <v>0.0</v>
      </c>
      <c r="AS89" s="31">
        <v>0.0</v>
      </c>
      <c r="AT89" s="31">
        <v>461.0</v>
      </c>
      <c r="AU89" s="31">
        <v>92730.0</v>
      </c>
      <c r="AV89" s="31">
        <f t="shared" si="2"/>
        <v>36566</v>
      </c>
      <c r="AW89" s="31">
        <v>10843.0</v>
      </c>
      <c r="AX89" s="31">
        <v>4080.0</v>
      </c>
      <c r="AY89" s="31">
        <v>6056.0</v>
      </c>
      <c r="AZ89" s="31">
        <v>36566.0</v>
      </c>
      <c r="BA89" s="31">
        <v>9514.0</v>
      </c>
      <c r="BB89" s="31">
        <v>14002.0</v>
      </c>
      <c r="BC89" s="31">
        <v>269.0</v>
      </c>
      <c r="BD89" s="31">
        <v>217.0</v>
      </c>
      <c r="BE89" s="31">
        <v>6835.0</v>
      </c>
      <c r="BF89" s="31">
        <v>890.0</v>
      </c>
      <c r="BG89" s="31">
        <v>1054.0</v>
      </c>
      <c r="BH89" s="31">
        <v>408.0</v>
      </c>
      <c r="BI89" s="31">
        <v>1387.0</v>
      </c>
      <c r="BJ89" s="31">
        <v>0.0</v>
      </c>
      <c r="BK89" s="31">
        <v>0.0</v>
      </c>
      <c r="BL89" s="31">
        <v>13.0</v>
      </c>
      <c r="BM89" s="31">
        <v>17.0</v>
      </c>
      <c r="BN89" s="31">
        <v>0.0</v>
      </c>
      <c r="BO89" s="31">
        <v>0.0</v>
      </c>
      <c r="BP89" s="31">
        <v>0.0</v>
      </c>
      <c r="BQ89" s="31">
        <v>0.0</v>
      </c>
      <c r="BR89" s="31">
        <v>0.0</v>
      </c>
      <c r="BS89" s="31">
        <v>108.0</v>
      </c>
      <c r="BT89" s="31">
        <v>107.0</v>
      </c>
      <c r="BU89" s="31">
        <v>9.0</v>
      </c>
      <c r="BV89" s="31">
        <v>101.0</v>
      </c>
      <c r="BW89" s="31">
        <v>0.0</v>
      </c>
      <c r="BX89" s="31">
        <v>0.0</v>
      </c>
      <c r="BY89" s="31">
        <v>0.0</v>
      </c>
      <c r="BZ89" s="31">
        <v>0.0</v>
      </c>
      <c r="CA89" s="31">
        <v>0.0</v>
      </c>
      <c r="CB89" s="31">
        <v>106.0</v>
      </c>
      <c r="CC89" s="31">
        <v>148.0</v>
      </c>
      <c r="CE89" s="31">
        <v>0.0</v>
      </c>
    </row>
    <row r="90" ht="15.75" customHeight="1">
      <c r="A90" s="31" t="s">
        <v>390</v>
      </c>
      <c r="B90" s="31">
        <v>9275.0</v>
      </c>
      <c r="C90" s="31" t="s">
        <v>421</v>
      </c>
      <c r="D90" s="31">
        <v>150221.0</v>
      </c>
      <c r="E90" s="31">
        <v>111032.0</v>
      </c>
      <c r="F90" s="31">
        <v>1074.0</v>
      </c>
      <c r="G90" s="31">
        <v>109958.0</v>
      </c>
      <c r="H90" s="31">
        <v>0.0</v>
      </c>
      <c r="I90" s="31">
        <v>19422.0</v>
      </c>
      <c r="J90" s="31">
        <v>4890.0</v>
      </c>
      <c r="K90" s="31">
        <v>5142.0</v>
      </c>
      <c r="L90" s="31">
        <v>53739.0</v>
      </c>
      <c r="M90" s="31">
        <v>6494.0</v>
      </c>
      <c r="N90" s="31">
        <v>16821.0</v>
      </c>
      <c r="O90" s="31">
        <v>0.0</v>
      </c>
      <c r="P90" s="31">
        <v>0.0</v>
      </c>
      <c r="Q90" s="31">
        <v>287.0</v>
      </c>
      <c r="R90" s="31">
        <v>0.0</v>
      </c>
      <c r="S90" s="31">
        <v>2972.0</v>
      </c>
      <c r="T90" s="31">
        <v>0.0</v>
      </c>
      <c r="U90" s="31">
        <v>191.0</v>
      </c>
      <c r="V90" s="31">
        <v>0.0</v>
      </c>
      <c r="W90" s="31">
        <v>0.0</v>
      </c>
      <c r="X90" s="31">
        <v>0.0</v>
      </c>
      <c r="Y90" s="31">
        <v>0.0</v>
      </c>
      <c r="Z90" s="31">
        <v>0.0</v>
      </c>
      <c r="AA90" s="31">
        <v>0.0</v>
      </c>
      <c r="AB90" s="31">
        <v>0.0</v>
      </c>
      <c r="AC90" s="31">
        <v>0.0</v>
      </c>
      <c r="AD90" s="31">
        <v>0.0</v>
      </c>
      <c r="AE90" s="31">
        <v>0.0</v>
      </c>
      <c r="AF90" s="31">
        <v>0.0</v>
      </c>
      <c r="AG90" s="31">
        <v>0.0</v>
      </c>
      <c r="AH90" s="31">
        <v>0.0</v>
      </c>
      <c r="AI90" s="31">
        <v>0.0</v>
      </c>
      <c r="AJ90" s="31">
        <v>0.0</v>
      </c>
      <c r="AK90" s="31">
        <v>0.0</v>
      </c>
      <c r="AL90" s="31">
        <v>0.0</v>
      </c>
      <c r="AM90" s="31">
        <v>0.0</v>
      </c>
      <c r="AN90" s="31">
        <v>0.0</v>
      </c>
      <c r="AO90" s="31">
        <v>0.0</v>
      </c>
      <c r="AP90" s="31">
        <v>0.0</v>
      </c>
      <c r="AQ90" s="31">
        <v>0.0</v>
      </c>
      <c r="AR90" s="31">
        <v>0.0</v>
      </c>
      <c r="AS90" s="31">
        <v>0.0</v>
      </c>
      <c r="AT90" s="31">
        <v>669.0</v>
      </c>
      <c r="AU90" s="31">
        <v>110363.0</v>
      </c>
      <c r="AV90" s="31">
        <f t="shared" si="2"/>
        <v>45834</v>
      </c>
      <c r="AW90" s="31">
        <v>16599.0</v>
      </c>
      <c r="AX90" s="31">
        <v>5533.0</v>
      </c>
      <c r="AY90" s="31">
        <v>5725.0</v>
      </c>
      <c r="AZ90" s="31">
        <v>45834.0</v>
      </c>
      <c r="BA90" s="31">
        <v>9427.0</v>
      </c>
      <c r="BB90" s="31">
        <v>18998.0</v>
      </c>
      <c r="BC90" s="31">
        <v>240.0</v>
      </c>
      <c r="BD90" s="31">
        <v>395.0</v>
      </c>
      <c r="BE90" s="31">
        <v>3046.0</v>
      </c>
      <c r="BF90" s="31">
        <v>927.0</v>
      </c>
      <c r="BG90" s="31">
        <v>1380.0</v>
      </c>
      <c r="BH90" s="31">
        <v>398.0</v>
      </c>
      <c r="BI90" s="31">
        <v>1218.0</v>
      </c>
      <c r="BJ90" s="31">
        <v>0.0</v>
      </c>
      <c r="BK90" s="31">
        <v>0.0</v>
      </c>
      <c r="BL90" s="31">
        <v>12.0</v>
      </c>
      <c r="BM90" s="31">
        <v>12.0</v>
      </c>
      <c r="BN90" s="31">
        <v>0.0</v>
      </c>
      <c r="BO90" s="31">
        <v>0.0</v>
      </c>
      <c r="BP90" s="31">
        <v>0.0</v>
      </c>
      <c r="BQ90" s="31">
        <v>0.0</v>
      </c>
      <c r="BR90" s="31">
        <v>0.0</v>
      </c>
      <c r="BS90" s="31">
        <v>96.0</v>
      </c>
      <c r="BT90" s="31">
        <v>88.0</v>
      </c>
      <c r="BU90" s="31">
        <v>12.0</v>
      </c>
      <c r="BV90" s="31">
        <v>131.0</v>
      </c>
      <c r="BW90" s="31">
        <v>0.0</v>
      </c>
      <c r="BX90" s="31">
        <v>0.0</v>
      </c>
      <c r="BY90" s="31">
        <v>0.0</v>
      </c>
      <c r="BZ90" s="31">
        <v>0.0</v>
      </c>
      <c r="CA90" s="31">
        <v>0.0</v>
      </c>
      <c r="CB90" s="31">
        <v>151.0</v>
      </c>
      <c r="CC90" s="31">
        <v>141.0</v>
      </c>
      <c r="CE90" s="31">
        <v>0.0</v>
      </c>
    </row>
    <row r="91" ht="15.75" customHeight="1">
      <c r="A91" s="31" t="s">
        <v>390</v>
      </c>
      <c r="B91" s="31">
        <v>9276.0</v>
      </c>
      <c r="C91" s="31" t="s">
        <v>422</v>
      </c>
      <c r="D91" s="31">
        <v>62255.0</v>
      </c>
      <c r="E91" s="31">
        <v>45459.0</v>
      </c>
      <c r="F91" s="31">
        <v>709.0</v>
      </c>
      <c r="G91" s="31">
        <v>44750.0</v>
      </c>
      <c r="H91" s="31">
        <v>0.0</v>
      </c>
      <c r="I91" s="31">
        <v>7884.0</v>
      </c>
      <c r="J91" s="31">
        <v>1678.0</v>
      </c>
      <c r="K91" s="31">
        <v>1278.0</v>
      </c>
      <c r="L91" s="31">
        <v>20746.0</v>
      </c>
      <c r="M91" s="31">
        <v>2327.0</v>
      </c>
      <c r="N91" s="31">
        <v>7570.0</v>
      </c>
      <c r="O91" s="31">
        <v>0.0</v>
      </c>
      <c r="P91" s="31">
        <v>0.0</v>
      </c>
      <c r="Q91" s="31">
        <v>1311.0</v>
      </c>
      <c r="R91" s="31">
        <v>0.0</v>
      </c>
      <c r="S91" s="31">
        <v>558.0</v>
      </c>
      <c r="T91" s="31">
        <v>0.0</v>
      </c>
      <c r="U91" s="31">
        <v>1398.0</v>
      </c>
      <c r="V91" s="31">
        <v>0.0</v>
      </c>
      <c r="W91" s="31">
        <v>0.0</v>
      </c>
      <c r="X91" s="31">
        <v>0.0</v>
      </c>
      <c r="Y91" s="31">
        <v>0.0</v>
      </c>
      <c r="Z91" s="31">
        <v>0.0</v>
      </c>
      <c r="AA91" s="31">
        <v>0.0</v>
      </c>
      <c r="AB91" s="31">
        <v>0.0</v>
      </c>
      <c r="AC91" s="31">
        <v>0.0</v>
      </c>
      <c r="AD91" s="31">
        <v>0.0</v>
      </c>
      <c r="AE91" s="31">
        <v>0.0</v>
      </c>
      <c r="AF91" s="31">
        <v>0.0</v>
      </c>
      <c r="AG91" s="31">
        <v>0.0</v>
      </c>
      <c r="AH91" s="31">
        <v>0.0</v>
      </c>
      <c r="AI91" s="31">
        <v>0.0</v>
      </c>
      <c r="AJ91" s="31">
        <v>0.0</v>
      </c>
      <c r="AK91" s="31">
        <v>0.0</v>
      </c>
      <c r="AL91" s="31">
        <v>0.0</v>
      </c>
      <c r="AM91" s="31">
        <v>0.0</v>
      </c>
      <c r="AN91" s="31">
        <v>0.0</v>
      </c>
      <c r="AO91" s="31">
        <v>0.0</v>
      </c>
      <c r="AP91" s="31">
        <v>0.0</v>
      </c>
      <c r="AQ91" s="31">
        <v>0.0</v>
      </c>
      <c r="AR91" s="31">
        <v>0.0</v>
      </c>
      <c r="AS91" s="31">
        <v>0.0</v>
      </c>
      <c r="AT91" s="31">
        <v>676.0</v>
      </c>
      <c r="AU91" s="31">
        <v>44783.0</v>
      </c>
      <c r="AV91" s="31">
        <f t="shared" si="2"/>
        <v>18144</v>
      </c>
      <c r="AW91" s="31">
        <v>6906.0</v>
      </c>
      <c r="AX91" s="31">
        <v>2016.0</v>
      </c>
      <c r="AY91" s="31">
        <v>1761.0</v>
      </c>
      <c r="AZ91" s="31">
        <v>18144.0</v>
      </c>
      <c r="BA91" s="31">
        <v>3106.0</v>
      </c>
      <c r="BB91" s="31">
        <v>9261.0</v>
      </c>
      <c r="BC91" s="31">
        <v>91.0</v>
      </c>
      <c r="BD91" s="31">
        <v>157.0</v>
      </c>
      <c r="BE91" s="31">
        <v>1528.0</v>
      </c>
      <c r="BF91" s="31">
        <v>346.0</v>
      </c>
      <c r="BG91" s="31">
        <v>413.0</v>
      </c>
      <c r="BH91" s="31">
        <v>145.0</v>
      </c>
      <c r="BI91" s="31">
        <v>722.0</v>
      </c>
      <c r="BJ91" s="31">
        <v>0.0</v>
      </c>
      <c r="BK91" s="31">
        <v>0.0</v>
      </c>
      <c r="BL91" s="31">
        <v>2.0</v>
      </c>
      <c r="BM91" s="31">
        <v>1.0</v>
      </c>
      <c r="BN91" s="31">
        <v>0.0</v>
      </c>
      <c r="BO91" s="31">
        <v>0.0</v>
      </c>
      <c r="BP91" s="31">
        <v>0.0</v>
      </c>
      <c r="BQ91" s="31">
        <v>0.0</v>
      </c>
      <c r="BR91" s="31">
        <v>0.0</v>
      </c>
      <c r="BS91" s="31">
        <v>24.0</v>
      </c>
      <c r="BT91" s="31">
        <v>22.0</v>
      </c>
      <c r="BU91" s="31">
        <v>1.0</v>
      </c>
      <c r="BV91" s="31">
        <v>47.0</v>
      </c>
      <c r="BW91" s="31">
        <v>0.0</v>
      </c>
      <c r="BX91" s="31">
        <v>0.0</v>
      </c>
      <c r="BY91" s="31">
        <v>0.0</v>
      </c>
      <c r="BZ91" s="31">
        <v>0.0</v>
      </c>
      <c r="CA91" s="31">
        <v>0.0</v>
      </c>
      <c r="CB91" s="31">
        <v>44.0</v>
      </c>
      <c r="CC91" s="31">
        <v>46.0</v>
      </c>
      <c r="CE91" s="31">
        <v>0.0</v>
      </c>
    </row>
    <row r="92" ht="15.75" customHeight="1">
      <c r="A92" s="31" t="s">
        <v>390</v>
      </c>
      <c r="B92" s="31">
        <v>9277.0</v>
      </c>
      <c r="C92" s="31" t="s">
        <v>423</v>
      </c>
      <c r="D92" s="31">
        <v>92055.0</v>
      </c>
      <c r="E92" s="31">
        <v>68069.0</v>
      </c>
      <c r="F92" s="31">
        <v>667.0</v>
      </c>
      <c r="G92" s="31">
        <v>67402.0</v>
      </c>
      <c r="H92" s="31">
        <v>0.0</v>
      </c>
      <c r="I92" s="31">
        <v>9508.0</v>
      </c>
      <c r="J92" s="31">
        <v>2785.0</v>
      </c>
      <c r="K92" s="31">
        <v>3776.0</v>
      </c>
      <c r="L92" s="31">
        <v>31908.0</v>
      </c>
      <c r="M92" s="31">
        <v>4617.0</v>
      </c>
      <c r="N92" s="31">
        <v>9010.0</v>
      </c>
      <c r="O92" s="31">
        <v>0.0</v>
      </c>
      <c r="P92" s="31">
        <v>0.0</v>
      </c>
      <c r="Q92" s="31">
        <v>2490.0</v>
      </c>
      <c r="R92" s="31">
        <v>0.0</v>
      </c>
      <c r="S92" s="31">
        <v>1655.0</v>
      </c>
      <c r="T92" s="31">
        <v>0.0</v>
      </c>
      <c r="U92" s="31">
        <v>1653.0</v>
      </c>
      <c r="V92" s="31">
        <v>0.0</v>
      </c>
      <c r="W92" s="31">
        <v>0.0</v>
      </c>
      <c r="X92" s="31">
        <v>0.0</v>
      </c>
      <c r="Y92" s="31">
        <v>0.0</v>
      </c>
      <c r="Z92" s="31">
        <v>0.0</v>
      </c>
      <c r="AA92" s="31">
        <v>0.0</v>
      </c>
      <c r="AB92" s="31">
        <v>0.0</v>
      </c>
      <c r="AC92" s="31">
        <v>0.0</v>
      </c>
      <c r="AD92" s="31">
        <v>0.0</v>
      </c>
      <c r="AE92" s="31">
        <v>0.0</v>
      </c>
      <c r="AF92" s="31">
        <v>0.0</v>
      </c>
      <c r="AG92" s="31">
        <v>0.0</v>
      </c>
      <c r="AH92" s="31">
        <v>0.0</v>
      </c>
      <c r="AI92" s="31">
        <v>0.0</v>
      </c>
      <c r="AJ92" s="31">
        <v>0.0</v>
      </c>
      <c r="AK92" s="31">
        <v>0.0</v>
      </c>
      <c r="AL92" s="31">
        <v>0.0</v>
      </c>
      <c r="AM92" s="31">
        <v>0.0</v>
      </c>
      <c r="AN92" s="31">
        <v>0.0</v>
      </c>
      <c r="AO92" s="31">
        <v>0.0</v>
      </c>
      <c r="AP92" s="31">
        <v>0.0</v>
      </c>
      <c r="AQ92" s="31">
        <v>0.0</v>
      </c>
      <c r="AR92" s="31">
        <v>0.0</v>
      </c>
      <c r="AS92" s="31">
        <v>0.0</v>
      </c>
      <c r="AT92" s="31">
        <v>455.0</v>
      </c>
      <c r="AU92" s="31">
        <v>67614.0</v>
      </c>
      <c r="AV92" s="31">
        <f t="shared" si="2"/>
        <v>29737</v>
      </c>
      <c r="AW92" s="31">
        <v>8461.0</v>
      </c>
      <c r="AX92" s="31">
        <v>3025.0</v>
      </c>
      <c r="AY92" s="31">
        <v>3747.0</v>
      </c>
      <c r="AZ92" s="31">
        <v>29737.0</v>
      </c>
      <c r="BA92" s="31">
        <v>6241.0</v>
      </c>
      <c r="BB92" s="31">
        <v>10332.0</v>
      </c>
      <c r="BC92" s="31">
        <v>158.0</v>
      </c>
      <c r="BD92" s="31">
        <v>170.0</v>
      </c>
      <c r="BE92" s="31">
        <v>2140.0</v>
      </c>
      <c r="BF92" s="31">
        <v>569.0</v>
      </c>
      <c r="BG92" s="31">
        <v>1330.0</v>
      </c>
      <c r="BH92" s="31">
        <v>276.0</v>
      </c>
      <c r="BI92" s="31">
        <v>1032.0</v>
      </c>
      <c r="BJ92" s="31">
        <v>0.0</v>
      </c>
      <c r="BK92" s="31">
        <v>0.0</v>
      </c>
      <c r="BL92" s="31">
        <v>5.0</v>
      </c>
      <c r="BM92" s="31">
        <v>7.0</v>
      </c>
      <c r="BN92" s="31">
        <v>0.0</v>
      </c>
      <c r="BO92" s="31">
        <v>0.0</v>
      </c>
      <c r="BP92" s="31">
        <v>0.0</v>
      </c>
      <c r="BQ92" s="31">
        <v>0.0</v>
      </c>
      <c r="BR92" s="31">
        <v>0.0</v>
      </c>
      <c r="BS92" s="31">
        <v>66.0</v>
      </c>
      <c r="BT92" s="31">
        <v>61.0</v>
      </c>
      <c r="BU92" s="31">
        <v>7.0</v>
      </c>
      <c r="BV92" s="31">
        <v>84.0</v>
      </c>
      <c r="BW92" s="31">
        <v>0.0</v>
      </c>
      <c r="BX92" s="31">
        <v>0.0</v>
      </c>
      <c r="BY92" s="31">
        <v>0.0</v>
      </c>
      <c r="BZ92" s="31">
        <v>0.0</v>
      </c>
      <c r="CA92" s="31">
        <v>0.0</v>
      </c>
      <c r="CB92" s="31">
        <v>77.0</v>
      </c>
      <c r="CC92" s="31">
        <v>89.0</v>
      </c>
      <c r="CE92" s="31">
        <v>0.0</v>
      </c>
    </row>
    <row r="93" ht="15.75" customHeight="1">
      <c r="A93" s="31" t="s">
        <v>390</v>
      </c>
      <c r="B93" s="31">
        <v>9278.0</v>
      </c>
      <c r="C93" s="31" t="s">
        <v>424</v>
      </c>
      <c r="D93" s="31">
        <v>77354.0</v>
      </c>
      <c r="E93" s="31">
        <v>60643.0</v>
      </c>
      <c r="F93" s="31">
        <v>447.0</v>
      </c>
      <c r="G93" s="31">
        <v>60196.0</v>
      </c>
      <c r="H93" s="31">
        <v>0.0</v>
      </c>
      <c r="I93" s="31">
        <v>9226.0</v>
      </c>
      <c r="J93" s="31">
        <v>1803.0</v>
      </c>
      <c r="K93" s="31">
        <v>1867.0</v>
      </c>
      <c r="L93" s="31">
        <v>30159.0</v>
      </c>
      <c r="M93" s="31">
        <v>2275.0</v>
      </c>
      <c r="N93" s="31">
        <v>8243.0</v>
      </c>
      <c r="O93" s="31">
        <v>0.0</v>
      </c>
      <c r="P93" s="31">
        <v>0.0</v>
      </c>
      <c r="Q93" s="31">
        <v>3922.0</v>
      </c>
      <c r="R93" s="31">
        <v>0.0</v>
      </c>
      <c r="S93" s="31">
        <v>1765.0</v>
      </c>
      <c r="T93" s="31">
        <v>0.0</v>
      </c>
      <c r="U93" s="31">
        <v>936.0</v>
      </c>
      <c r="V93" s="31">
        <v>0.0</v>
      </c>
      <c r="W93" s="31">
        <v>0.0</v>
      </c>
      <c r="X93" s="31">
        <v>0.0</v>
      </c>
      <c r="Y93" s="31">
        <v>0.0</v>
      </c>
      <c r="Z93" s="31">
        <v>0.0</v>
      </c>
      <c r="AA93" s="31">
        <v>0.0</v>
      </c>
      <c r="AB93" s="31">
        <v>0.0</v>
      </c>
      <c r="AC93" s="31">
        <v>0.0</v>
      </c>
      <c r="AD93" s="31">
        <v>0.0</v>
      </c>
      <c r="AE93" s="31">
        <v>0.0</v>
      </c>
      <c r="AF93" s="31">
        <v>0.0</v>
      </c>
      <c r="AG93" s="31">
        <v>0.0</v>
      </c>
      <c r="AH93" s="31">
        <v>0.0</v>
      </c>
      <c r="AI93" s="31">
        <v>0.0</v>
      </c>
      <c r="AJ93" s="31">
        <v>0.0</v>
      </c>
      <c r="AK93" s="31">
        <v>0.0</v>
      </c>
      <c r="AL93" s="31">
        <v>0.0</v>
      </c>
      <c r="AM93" s="31">
        <v>0.0</v>
      </c>
      <c r="AN93" s="31">
        <v>0.0</v>
      </c>
      <c r="AO93" s="31">
        <v>0.0</v>
      </c>
      <c r="AP93" s="31">
        <v>0.0</v>
      </c>
      <c r="AQ93" s="31">
        <v>0.0</v>
      </c>
      <c r="AR93" s="31">
        <v>0.0</v>
      </c>
      <c r="AS93" s="31">
        <v>0.0</v>
      </c>
      <c r="AT93" s="31">
        <v>367.0</v>
      </c>
      <c r="AU93" s="31">
        <v>60276.0</v>
      </c>
      <c r="AV93" s="31">
        <f t="shared" si="2"/>
        <v>26608</v>
      </c>
      <c r="AW93" s="31">
        <v>7226.0</v>
      </c>
      <c r="AX93" s="31">
        <v>2157.0</v>
      </c>
      <c r="AY93" s="31">
        <v>2602.0</v>
      </c>
      <c r="AZ93" s="31">
        <v>26608.0</v>
      </c>
      <c r="BA93" s="31">
        <v>5005.0</v>
      </c>
      <c r="BB93" s="31">
        <v>10327.0</v>
      </c>
      <c r="BC93" s="31">
        <v>112.0</v>
      </c>
      <c r="BD93" s="31">
        <v>328.0</v>
      </c>
      <c r="BE93" s="31">
        <v>3294.0</v>
      </c>
      <c r="BF93" s="31">
        <v>401.0</v>
      </c>
      <c r="BG93" s="31">
        <v>967.0</v>
      </c>
      <c r="BH93" s="31">
        <v>175.0</v>
      </c>
      <c r="BI93" s="31">
        <v>766.0</v>
      </c>
      <c r="BJ93" s="31">
        <v>0.0</v>
      </c>
      <c r="BK93" s="31">
        <v>0.0</v>
      </c>
      <c r="BL93" s="31">
        <v>3.0</v>
      </c>
      <c r="BM93" s="31">
        <v>5.0</v>
      </c>
      <c r="BN93" s="31">
        <v>0.0</v>
      </c>
      <c r="BO93" s="31">
        <v>0.0</v>
      </c>
      <c r="BP93" s="31">
        <v>0.0</v>
      </c>
      <c r="BQ93" s="31">
        <v>0.0</v>
      </c>
      <c r="BR93" s="31">
        <v>0.0</v>
      </c>
      <c r="BS93" s="31">
        <v>36.0</v>
      </c>
      <c r="BT93" s="31">
        <v>52.0</v>
      </c>
      <c r="BU93" s="31">
        <v>10.0</v>
      </c>
      <c r="BV93" s="31">
        <v>73.0</v>
      </c>
      <c r="BW93" s="31">
        <v>0.0</v>
      </c>
      <c r="BX93" s="31">
        <v>0.0</v>
      </c>
      <c r="BY93" s="31">
        <v>0.0</v>
      </c>
      <c r="BZ93" s="31">
        <v>0.0</v>
      </c>
      <c r="CA93" s="31">
        <v>0.0</v>
      </c>
      <c r="CB93" s="31">
        <v>60.0</v>
      </c>
      <c r="CC93" s="31">
        <v>69.0</v>
      </c>
      <c r="CE93" s="31">
        <v>0.0</v>
      </c>
    </row>
    <row r="94" ht="15.75" customHeight="1">
      <c r="A94" s="31" t="s">
        <v>390</v>
      </c>
      <c r="B94" s="31">
        <v>9279.0</v>
      </c>
      <c r="C94" s="31" t="s">
        <v>425</v>
      </c>
      <c r="D94" s="31">
        <v>71290.0</v>
      </c>
      <c r="E94" s="31">
        <v>52031.0</v>
      </c>
      <c r="F94" s="31">
        <v>540.0</v>
      </c>
      <c r="G94" s="31">
        <v>51491.0</v>
      </c>
      <c r="H94" s="31">
        <v>0.0</v>
      </c>
      <c r="I94" s="31">
        <v>7787.0</v>
      </c>
      <c r="J94" s="31">
        <v>1936.0</v>
      </c>
      <c r="K94" s="31">
        <v>2086.0</v>
      </c>
      <c r="L94" s="31">
        <v>21968.0</v>
      </c>
      <c r="M94" s="31">
        <v>3782.0</v>
      </c>
      <c r="N94" s="31">
        <v>9068.0</v>
      </c>
      <c r="O94" s="31">
        <v>0.0</v>
      </c>
      <c r="P94" s="31">
        <v>0.0</v>
      </c>
      <c r="Q94" s="31">
        <v>2421.0</v>
      </c>
      <c r="R94" s="31">
        <v>0.0</v>
      </c>
      <c r="S94" s="31">
        <v>1420.0</v>
      </c>
      <c r="T94" s="31">
        <v>0.0</v>
      </c>
      <c r="U94" s="31">
        <v>1023.0</v>
      </c>
      <c r="V94" s="31">
        <v>0.0</v>
      </c>
      <c r="W94" s="31">
        <v>0.0</v>
      </c>
      <c r="X94" s="31">
        <v>0.0</v>
      </c>
      <c r="Y94" s="31">
        <v>0.0</v>
      </c>
      <c r="Z94" s="31">
        <v>0.0</v>
      </c>
      <c r="AA94" s="31">
        <v>0.0</v>
      </c>
      <c r="AB94" s="31">
        <v>0.0</v>
      </c>
      <c r="AC94" s="31">
        <v>0.0</v>
      </c>
      <c r="AD94" s="31">
        <v>0.0</v>
      </c>
      <c r="AE94" s="31">
        <v>0.0</v>
      </c>
      <c r="AF94" s="31">
        <v>0.0</v>
      </c>
      <c r="AG94" s="31">
        <v>0.0</v>
      </c>
      <c r="AH94" s="31">
        <v>0.0</v>
      </c>
      <c r="AI94" s="31">
        <v>0.0</v>
      </c>
      <c r="AJ94" s="31">
        <v>0.0</v>
      </c>
      <c r="AK94" s="31">
        <v>0.0</v>
      </c>
      <c r="AL94" s="31">
        <v>0.0</v>
      </c>
      <c r="AM94" s="31">
        <v>0.0</v>
      </c>
      <c r="AN94" s="31">
        <v>0.0</v>
      </c>
      <c r="AO94" s="31">
        <v>0.0</v>
      </c>
      <c r="AP94" s="31">
        <v>0.0</v>
      </c>
      <c r="AQ94" s="31">
        <v>0.0</v>
      </c>
      <c r="AR94" s="31">
        <v>0.0</v>
      </c>
      <c r="AS94" s="31">
        <v>0.0</v>
      </c>
      <c r="AT94" s="31">
        <v>320.0</v>
      </c>
      <c r="AU94" s="31">
        <v>51711.0</v>
      </c>
      <c r="AV94" s="31">
        <f t="shared" si="2"/>
        <v>21219</v>
      </c>
      <c r="AW94" s="31">
        <v>6895.0</v>
      </c>
      <c r="AX94" s="31">
        <v>2320.0</v>
      </c>
      <c r="AY94" s="31">
        <v>2466.0</v>
      </c>
      <c r="AZ94" s="31">
        <v>21219.0</v>
      </c>
      <c r="BA94" s="31">
        <v>4650.0</v>
      </c>
      <c r="BB94" s="31">
        <v>9463.0</v>
      </c>
      <c r="BC94" s="31">
        <v>113.0</v>
      </c>
      <c r="BD94" s="31">
        <v>178.0</v>
      </c>
      <c r="BE94" s="31">
        <v>2156.0</v>
      </c>
      <c r="BF94" s="31">
        <v>425.0</v>
      </c>
      <c r="BG94" s="31">
        <v>635.0</v>
      </c>
      <c r="BH94" s="31">
        <v>172.0</v>
      </c>
      <c r="BI94" s="31">
        <v>734.0</v>
      </c>
      <c r="BJ94" s="31">
        <v>0.0</v>
      </c>
      <c r="BK94" s="31">
        <v>0.0</v>
      </c>
      <c r="BL94" s="31">
        <v>6.0</v>
      </c>
      <c r="BM94" s="31">
        <v>10.0</v>
      </c>
      <c r="BN94" s="31">
        <v>0.0</v>
      </c>
      <c r="BO94" s="31">
        <v>0.0</v>
      </c>
      <c r="BP94" s="31">
        <v>0.0</v>
      </c>
      <c r="BQ94" s="31">
        <v>0.0</v>
      </c>
      <c r="BR94" s="31">
        <v>0.0</v>
      </c>
      <c r="BS94" s="31">
        <v>35.0</v>
      </c>
      <c r="BT94" s="31">
        <v>36.0</v>
      </c>
      <c r="BU94" s="31">
        <v>3.0</v>
      </c>
      <c r="BV94" s="31">
        <v>75.0</v>
      </c>
      <c r="BW94" s="31">
        <v>0.0</v>
      </c>
      <c r="BX94" s="31">
        <v>0.0</v>
      </c>
      <c r="BY94" s="31">
        <v>0.0</v>
      </c>
      <c r="BZ94" s="31">
        <v>0.0</v>
      </c>
      <c r="CA94" s="31">
        <v>0.0</v>
      </c>
      <c r="CB94" s="31">
        <v>69.0</v>
      </c>
      <c r="CC94" s="31">
        <v>51.0</v>
      </c>
      <c r="CE94" s="31">
        <v>0.0</v>
      </c>
    </row>
    <row r="95" ht="15.75" customHeight="1">
      <c r="A95" s="31" t="s">
        <v>390</v>
      </c>
      <c r="B95" s="31">
        <v>9361.0</v>
      </c>
      <c r="C95" s="31" t="s">
        <v>426</v>
      </c>
      <c r="D95" s="31">
        <v>32744.0</v>
      </c>
      <c r="E95" s="31">
        <v>23154.0</v>
      </c>
      <c r="F95" s="31">
        <v>243.0</v>
      </c>
      <c r="G95" s="31">
        <v>22911.0</v>
      </c>
      <c r="H95" s="31">
        <v>0.0</v>
      </c>
      <c r="I95" s="31">
        <v>4044.0</v>
      </c>
      <c r="J95" s="31">
        <v>1513.0</v>
      </c>
      <c r="K95" s="31">
        <v>1688.0</v>
      </c>
      <c r="L95" s="31">
        <v>8858.0</v>
      </c>
      <c r="M95" s="31">
        <v>1463.0</v>
      </c>
      <c r="N95" s="31">
        <v>3153.0</v>
      </c>
      <c r="O95" s="31">
        <v>0.0</v>
      </c>
      <c r="P95" s="31">
        <v>0.0</v>
      </c>
      <c r="Q95" s="31">
        <v>1052.0</v>
      </c>
      <c r="R95" s="31">
        <v>0.0</v>
      </c>
      <c r="S95" s="31">
        <v>508.0</v>
      </c>
      <c r="T95" s="31">
        <v>0.0</v>
      </c>
      <c r="U95" s="31">
        <v>254.0</v>
      </c>
      <c r="V95" s="31">
        <v>0.0</v>
      </c>
      <c r="W95" s="31">
        <v>0.0</v>
      </c>
      <c r="X95" s="31">
        <v>0.0</v>
      </c>
      <c r="Y95" s="31">
        <v>0.0</v>
      </c>
      <c r="Z95" s="31">
        <v>0.0</v>
      </c>
      <c r="AA95" s="31">
        <v>0.0</v>
      </c>
      <c r="AB95" s="31">
        <v>0.0</v>
      </c>
      <c r="AC95" s="31">
        <v>0.0</v>
      </c>
      <c r="AD95" s="31">
        <v>0.0</v>
      </c>
      <c r="AE95" s="31">
        <v>0.0</v>
      </c>
      <c r="AF95" s="31">
        <v>0.0</v>
      </c>
      <c r="AG95" s="31">
        <v>0.0</v>
      </c>
      <c r="AH95" s="31">
        <v>0.0</v>
      </c>
      <c r="AI95" s="31">
        <v>0.0</v>
      </c>
      <c r="AJ95" s="31">
        <v>0.0</v>
      </c>
      <c r="AK95" s="31">
        <v>0.0</v>
      </c>
      <c r="AL95" s="31">
        <v>0.0</v>
      </c>
      <c r="AM95" s="31">
        <v>0.0</v>
      </c>
      <c r="AN95" s="31">
        <v>0.0</v>
      </c>
      <c r="AO95" s="31">
        <v>0.0</v>
      </c>
      <c r="AP95" s="31">
        <v>0.0</v>
      </c>
      <c r="AQ95" s="31">
        <v>0.0</v>
      </c>
      <c r="AR95" s="31">
        <v>378.0</v>
      </c>
      <c r="AS95" s="31">
        <v>0.0</v>
      </c>
      <c r="AT95" s="31">
        <v>210.0</v>
      </c>
      <c r="AU95" s="31">
        <v>22944.0</v>
      </c>
      <c r="AV95" s="31">
        <f t="shared" si="2"/>
        <v>8255</v>
      </c>
      <c r="AW95" s="31">
        <v>4035.0</v>
      </c>
      <c r="AX95" s="31">
        <v>1755.0</v>
      </c>
      <c r="AY95" s="31">
        <v>1814.0</v>
      </c>
      <c r="AZ95" s="31">
        <v>8255.0</v>
      </c>
      <c r="BA95" s="31">
        <v>1997.0</v>
      </c>
      <c r="BB95" s="31">
        <v>3418.0</v>
      </c>
      <c r="BC95" s="31">
        <v>71.0</v>
      </c>
      <c r="BD95" s="31">
        <v>87.0</v>
      </c>
      <c r="BE95" s="31">
        <v>571.0</v>
      </c>
      <c r="BF95" s="31">
        <v>221.0</v>
      </c>
      <c r="BG95" s="31">
        <v>236.0</v>
      </c>
      <c r="BH95" s="31">
        <v>147.0</v>
      </c>
      <c r="BI95" s="31">
        <v>183.0</v>
      </c>
      <c r="BJ95" s="31">
        <v>0.0</v>
      </c>
      <c r="BK95" s="31">
        <v>0.0</v>
      </c>
      <c r="BL95" s="31">
        <v>8.0</v>
      </c>
      <c r="BM95" s="31">
        <v>3.0</v>
      </c>
      <c r="BN95" s="31">
        <v>0.0</v>
      </c>
      <c r="BO95" s="31">
        <v>0.0</v>
      </c>
      <c r="BP95" s="31">
        <v>0.0</v>
      </c>
      <c r="BQ95" s="31">
        <v>0.0</v>
      </c>
      <c r="BR95" s="31">
        <v>0.0</v>
      </c>
      <c r="BS95" s="31">
        <v>14.0</v>
      </c>
      <c r="BT95" s="31">
        <v>33.0</v>
      </c>
      <c r="BU95" s="31">
        <v>4.0</v>
      </c>
      <c r="BV95" s="31">
        <v>23.0</v>
      </c>
      <c r="BW95" s="31">
        <v>0.0</v>
      </c>
      <c r="BX95" s="31">
        <v>0.0</v>
      </c>
      <c r="BY95" s="31">
        <v>0.0</v>
      </c>
      <c r="BZ95" s="31">
        <v>0.0</v>
      </c>
      <c r="CA95" s="31">
        <v>0.0</v>
      </c>
      <c r="CB95" s="31">
        <v>27.0</v>
      </c>
      <c r="CC95" s="31">
        <v>42.0</v>
      </c>
      <c r="CE95" s="31">
        <v>0.0</v>
      </c>
    </row>
    <row r="96" ht="15.75" customHeight="1">
      <c r="A96" s="31" t="s">
        <v>390</v>
      </c>
      <c r="B96" s="31">
        <v>9362.0</v>
      </c>
      <c r="C96" s="31" t="s">
        <v>427</v>
      </c>
      <c r="D96" s="31">
        <v>105833.0</v>
      </c>
      <c r="E96" s="31">
        <v>80854.0</v>
      </c>
      <c r="F96" s="31">
        <v>741.0</v>
      </c>
      <c r="G96" s="31">
        <v>80113.0</v>
      </c>
      <c r="H96" s="31">
        <v>0.0</v>
      </c>
      <c r="I96" s="31">
        <v>14786.0</v>
      </c>
      <c r="J96" s="31">
        <v>6818.0</v>
      </c>
      <c r="K96" s="31">
        <v>10547.0</v>
      </c>
      <c r="L96" s="31">
        <v>27967.0</v>
      </c>
      <c r="M96" s="31">
        <v>5565.0</v>
      </c>
      <c r="N96" s="31">
        <v>7923.0</v>
      </c>
      <c r="O96" s="31">
        <v>961.0</v>
      </c>
      <c r="P96" s="31">
        <v>0.0</v>
      </c>
      <c r="Q96" s="31">
        <v>2747.0</v>
      </c>
      <c r="R96" s="31">
        <v>0.0</v>
      </c>
      <c r="S96" s="31">
        <v>2611.0</v>
      </c>
      <c r="T96" s="31">
        <v>0.0</v>
      </c>
      <c r="U96" s="31">
        <v>0.0</v>
      </c>
      <c r="V96" s="31">
        <v>0.0</v>
      </c>
      <c r="W96" s="31">
        <v>0.0</v>
      </c>
      <c r="X96" s="31">
        <v>0.0</v>
      </c>
      <c r="Y96" s="31">
        <v>0.0</v>
      </c>
      <c r="Z96" s="31">
        <v>0.0</v>
      </c>
      <c r="AA96" s="31">
        <v>0.0</v>
      </c>
      <c r="AB96" s="31">
        <v>0.0</v>
      </c>
      <c r="AC96" s="31">
        <v>0.0</v>
      </c>
      <c r="AD96" s="31">
        <v>0.0</v>
      </c>
      <c r="AE96" s="31">
        <v>0.0</v>
      </c>
      <c r="AF96" s="31">
        <v>0.0</v>
      </c>
      <c r="AG96" s="31">
        <v>0.0</v>
      </c>
      <c r="AH96" s="31">
        <v>0.0</v>
      </c>
      <c r="AI96" s="31">
        <v>0.0</v>
      </c>
      <c r="AJ96" s="31">
        <v>0.0</v>
      </c>
      <c r="AK96" s="31">
        <v>0.0</v>
      </c>
      <c r="AL96" s="31">
        <v>0.0</v>
      </c>
      <c r="AM96" s="31">
        <v>188.0</v>
      </c>
      <c r="AN96" s="31">
        <v>0.0</v>
      </c>
      <c r="AO96" s="31">
        <v>0.0</v>
      </c>
      <c r="AP96" s="31">
        <v>0.0</v>
      </c>
      <c r="AQ96" s="31">
        <v>0.0</v>
      </c>
      <c r="AR96" s="31">
        <v>0.0</v>
      </c>
      <c r="AS96" s="31">
        <v>0.0</v>
      </c>
      <c r="AT96" s="31">
        <v>425.0</v>
      </c>
      <c r="AU96" s="31">
        <v>80429.0</v>
      </c>
      <c r="AV96" s="31">
        <f t="shared" si="2"/>
        <v>26698</v>
      </c>
      <c r="AW96" s="31">
        <v>11951.0</v>
      </c>
      <c r="AX96" s="31">
        <v>7598.0</v>
      </c>
      <c r="AY96" s="31">
        <v>11709.0</v>
      </c>
      <c r="AZ96" s="31">
        <v>26698.0</v>
      </c>
      <c r="BA96" s="31">
        <v>8094.0</v>
      </c>
      <c r="BB96" s="31">
        <v>8686.0</v>
      </c>
      <c r="BC96" s="31">
        <v>419.0</v>
      </c>
      <c r="BD96" s="31">
        <v>88.0</v>
      </c>
      <c r="BE96" s="31">
        <v>1623.0</v>
      </c>
      <c r="BF96" s="31">
        <v>699.0</v>
      </c>
      <c r="BG96" s="31">
        <v>927.0</v>
      </c>
      <c r="BH96" s="31">
        <v>843.0</v>
      </c>
      <c r="BI96" s="31">
        <v>342.0</v>
      </c>
      <c r="BJ96" s="31">
        <v>0.0</v>
      </c>
      <c r="BK96" s="31">
        <v>0.0</v>
      </c>
      <c r="BL96" s="31">
        <v>22.0</v>
      </c>
      <c r="BM96" s="31">
        <v>14.0</v>
      </c>
      <c r="BN96" s="31">
        <v>0.0</v>
      </c>
      <c r="BO96" s="31">
        <v>0.0</v>
      </c>
      <c r="BP96" s="31">
        <v>0.0</v>
      </c>
      <c r="BQ96" s="31">
        <v>0.0</v>
      </c>
      <c r="BR96" s="31">
        <v>0.0</v>
      </c>
      <c r="BS96" s="31">
        <v>141.0</v>
      </c>
      <c r="BT96" s="31">
        <v>188.0</v>
      </c>
      <c r="BU96" s="31">
        <v>28.0</v>
      </c>
      <c r="BV96" s="31">
        <v>105.0</v>
      </c>
      <c r="BW96" s="31">
        <v>0.0</v>
      </c>
      <c r="BX96" s="31">
        <v>0.0</v>
      </c>
      <c r="BY96" s="31">
        <v>0.0</v>
      </c>
      <c r="BZ96" s="31">
        <v>0.0</v>
      </c>
      <c r="CA96" s="31">
        <v>0.0</v>
      </c>
      <c r="CB96" s="31">
        <v>82.0</v>
      </c>
      <c r="CC96" s="31">
        <v>172.0</v>
      </c>
      <c r="CE96" s="31">
        <v>0.0</v>
      </c>
    </row>
    <row r="97" ht="15.75" customHeight="1">
      <c r="A97" s="31" t="s">
        <v>390</v>
      </c>
      <c r="B97" s="31">
        <v>9363.0</v>
      </c>
      <c r="C97" s="31" t="s">
        <v>428</v>
      </c>
      <c r="D97" s="31">
        <v>32995.0</v>
      </c>
      <c r="E97" s="31">
        <v>23269.0</v>
      </c>
      <c r="F97" s="31">
        <v>567.0</v>
      </c>
      <c r="G97" s="31">
        <v>22702.0</v>
      </c>
      <c r="H97" s="31">
        <v>0.0</v>
      </c>
      <c r="I97" s="31">
        <v>5719.0</v>
      </c>
      <c r="J97" s="31">
        <v>1523.0</v>
      </c>
      <c r="K97" s="31">
        <v>1244.0</v>
      </c>
      <c r="L97" s="31">
        <v>9125.0</v>
      </c>
      <c r="M97" s="31">
        <v>1286.0</v>
      </c>
      <c r="N97" s="31">
        <v>0.0</v>
      </c>
      <c r="O97" s="31">
        <v>0.0</v>
      </c>
      <c r="P97" s="31">
        <v>0.0</v>
      </c>
      <c r="Q97" s="31">
        <v>938.0</v>
      </c>
      <c r="R97" s="31">
        <v>0.0</v>
      </c>
      <c r="S97" s="31">
        <v>355.0</v>
      </c>
      <c r="T97" s="31">
        <v>0.0</v>
      </c>
      <c r="U97" s="31">
        <v>595.0</v>
      </c>
      <c r="V97" s="31">
        <v>0.0</v>
      </c>
      <c r="W97" s="31">
        <v>0.0</v>
      </c>
      <c r="X97" s="31">
        <v>0.0</v>
      </c>
      <c r="Y97" s="31">
        <v>0.0</v>
      </c>
      <c r="Z97" s="31">
        <v>0.0</v>
      </c>
      <c r="AA97" s="31">
        <v>0.0</v>
      </c>
      <c r="AB97" s="31">
        <v>0.0</v>
      </c>
      <c r="AC97" s="31">
        <v>0.0</v>
      </c>
      <c r="AD97" s="31">
        <v>0.0</v>
      </c>
      <c r="AE97" s="31">
        <v>0.0</v>
      </c>
      <c r="AF97" s="31">
        <v>0.0</v>
      </c>
      <c r="AG97" s="31">
        <v>0.0</v>
      </c>
      <c r="AH97" s="31">
        <v>0.0</v>
      </c>
      <c r="AI97" s="31">
        <v>0.0</v>
      </c>
      <c r="AJ97" s="31">
        <v>0.0</v>
      </c>
      <c r="AK97" s="31">
        <v>0.0</v>
      </c>
      <c r="AL97" s="31">
        <v>0.0</v>
      </c>
      <c r="AM97" s="31">
        <v>0.0</v>
      </c>
      <c r="AN97" s="31">
        <v>0.0</v>
      </c>
      <c r="AO97" s="31">
        <v>0.0</v>
      </c>
      <c r="AP97" s="31">
        <v>0.0</v>
      </c>
      <c r="AQ97" s="31">
        <v>0.0</v>
      </c>
      <c r="AR97" s="31">
        <v>0.0</v>
      </c>
      <c r="AS97" s="31">
        <v>1917.0</v>
      </c>
      <c r="AT97" s="31">
        <v>223.0</v>
      </c>
      <c r="AU97" s="31">
        <v>23046.0</v>
      </c>
      <c r="AV97" s="31">
        <f t="shared" si="2"/>
        <v>8596</v>
      </c>
      <c r="AW97" s="31">
        <v>4657.0</v>
      </c>
      <c r="AX97" s="31">
        <v>1544.0</v>
      </c>
      <c r="AY97" s="31">
        <v>1488.0</v>
      </c>
      <c r="AZ97" s="31">
        <v>8596.0</v>
      </c>
      <c r="BA97" s="31">
        <v>1897.0</v>
      </c>
      <c r="BB97" s="31">
        <v>3354.0</v>
      </c>
      <c r="BC97" s="31">
        <v>76.0</v>
      </c>
      <c r="BD97" s="31">
        <v>67.0</v>
      </c>
      <c r="BE97" s="31">
        <v>547.0</v>
      </c>
      <c r="BF97" s="31">
        <v>191.0</v>
      </c>
      <c r="BG97" s="31">
        <v>153.0</v>
      </c>
      <c r="BH97" s="31">
        <v>130.0</v>
      </c>
      <c r="BI97" s="31">
        <v>181.0</v>
      </c>
      <c r="BJ97" s="31">
        <v>0.0</v>
      </c>
      <c r="BK97" s="31">
        <v>0.0</v>
      </c>
      <c r="BL97" s="31">
        <v>7.0</v>
      </c>
      <c r="BM97" s="31">
        <v>4.0</v>
      </c>
      <c r="BN97" s="31">
        <v>0.0</v>
      </c>
      <c r="BO97" s="31">
        <v>0.0</v>
      </c>
      <c r="BP97" s="31">
        <v>0.0</v>
      </c>
      <c r="BQ97" s="31">
        <v>0.0</v>
      </c>
      <c r="BR97" s="31">
        <v>0.0</v>
      </c>
      <c r="BS97" s="31">
        <v>27.0</v>
      </c>
      <c r="BT97" s="31">
        <v>21.0</v>
      </c>
      <c r="BU97" s="31">
        <v>5.0</v>
      </c>
      <c r="BV97" s="31">
        <v>18.0</v>
      </c>
      <c r="BW97" s="31">
        <v>0.0</v>
      </c>
      <c r="BX97" s="31">
        <v>0.0</v>
      </c>
      <c r="BY97" s="31">
        <v>0.0</v>
      </c>
      <c r="BZ97" s="31">
        <v>0.0</v>
      </c>
      <c r="CA97" s="31">
        <v>0.0</v>
      </c>
      <c r="CB97" s="31">
        <v>48.0</v>
      </c>
      <c r="CC97" s="31">
        <v>35.0</v>
      </c>
      <c r="CE97" s="31">
        <v>0.0</v>
      </c>
    </row>
    <row r="98" ht="15.75" customHeight="1">
      <c r="A98" s="31" t="s">
        <v>390</v>
      </c>
      <c r="B98" s="31">
        <v>9371.0</v>
      </c>
      <c r="C98" s="31" t="s">
        <v>429</v>
      </c>
      <c r="D98" s="31">
        <v>82116.0</v>
      </c>
      <c r="E98" s="31">
        <v>64974.0</v>
      </c>
      <c r="F98" s="31">
        <v>630.0</v>
      </c>
      <c r="G98" s="31">
        <v>64344.0</v>
      </c>
      <c r="H98" s="31">
        <v>0.0</v>
      </c>
      <c r="I98" s="31">
        <v>11012.0</v>
      </c>
      <c r="J98" s="31">
        <v>2650.0</v>
      </c>
      <c r="K98" s="31">
        <v>4994.0</v>
      </c>
      <c r="L98" s="31">
        <v>27868.0</v>
      </c>
      <c r="M98" s="31">
        <v>3516.0</v>
      </c>
      <c r="N98" s="31">
        <v>7382.0</v>
      </c>
      <c r="O98" s="31">
        <v>0.0</v>
      </c>
      <c r="P98" s="31">
        <v>0.0</v>
      </c>
      <c r="Q98" s="31">
        <v>4395.0</v>
      </c>
      <c r="R98" s="31">
        <v>0.0</v>
      </c>
      <c r="S98" s="31">
        <v>1239.0</v>
      </c>
      <c r="T98" s="31">
        <v>0.0</v>
      </c>
      <c r="U98" s="31">
        <v>833.0</v>
      </c>
      <c r="V98" s="31">
        <v>0.0</v>
      </c>
      <c r="W98" s="31">
        <v>0.0</v>
      </c>
      <c r="X98" s="31">
        <v>0.0</v>
      </c>
      <c r="Y98" s="31">
        <v>0.0</v>
      </c>
      <c r="Z98" s="31">
        <v>0.0</v>
      </c>
      <c r="AA98" s="31">
        <v>0.0</v>
      </c>
      <c r="AB98" s="31">
        <v>0.0</v>
      </c>
      <c r="AC98" s="31">
        <v>0.0</v>
      </c>
      <c r="AD98" s="31">
        <v>0.0</v>
      </c>
      <c r="AE98" s="31">
        <v>0.0</v>
      </c>
      <c r="AF98" s="31">
        <v>0.0</v>
      </c>
      <c r="AG98" s="31">
        <v>0.0</v>
      </c>
      <c r="AH98" s="31">
        <v>0.0</v>
      </c>
      <c r="AI98" s="31">
        <v>0.0</v>
      </c>
      <c r="AJ98" s="31">
        <v>0.0</v>
      </c>
      <c r="AK98" s="31">
        <v>0.0</v>
      </c>
      <c r="AL98" s="31">
        <v>0.0</v>
      </c>
      <c r="AM98" s="31">
        <v>0.0</v>
      </c>
      <c r="AN98" s="31">
        <v>0.0</v>
      </c>
      <c r="AO98" s="31">
        <v>0.0</v>
      </c>
      <c r="AP98" s="31">
        <v>0.0</v>
      </c>
      <c r="AQ98" s="31">
        <v>0.0</v>
      </c>
      <c r="AR98" s="31">
        <v>455.0</v>
      </c>
      <c r="AS98" s="31">
        <v>0.0</v>
      </c>
      <c r="AT98" s="31">
        <v>495.0</v>
      </c>
      <c r="AU98" s="31">
        <v>64479.0</v>
      </c>
      <c r="AV98" s="31">
        <f t="shared" si="2"/>
        <v>26463</v>
      </c>
      <c r="AW98" s="31">
        <v>11739.0</v>
      </c>
      <c r="AX98" s="31">
        <v>3367.0</v>
      </c>
      <c r="AY98" s="31">
        <v>3952.0</v>
      </c>
      <c r="AZ98" s="31">
        <v>26463.0</v>
      </c>
      <c r="BA98" s="31">
        <v>4552.0</v>
      </c>
      <c r="BB98" s="31">
        <v>8398.0</v>
      </c>
      <c r="BC98" s="31">
        <v>182.0</v>
      </c>
      <c r="BD98" s="31">
        <v>254.0</v>
      </c>
      <c r="BE98" s="31">
        <v>2856.0</v>
      </c>
      <c r="BF98" s="31">
        <v>616.0</v>
      </c>
      <c r="BG98" s="31">
        <v>707.0</v>
      </c>
      <c r="BH98" s="31">
        <v>347.0</v>
      </c>
      <c r="BI98" s="31">
        <v>637.0</v>
      </c>
      <c r="BJ98" s="31">
        <v>0.0</v>
      </c>
      <c r="BK98" s="31">
        <v>0.0</v>
      </c>
      <c r="BL98" s="31">
        <v>20.0</v>
      </c>
      <c r="BM98" s="31">
        <v>9.0</v>
      </c>
      <c r="BN98" s="31">
        <v>0.0</v>
      </c>
      <c r="BO98" s="31">
        <v>0.0</v>
      </c>
      <c r="BP98" s="31">
        <v>0.0</v>
      </c>
      <c r="BQ98" s="31">
        <v>0.0</v>
      </c>
      <c r="BR98" s="31">
        <v>0.0</v>
      </c>
      <c r="BS98" s="31">
        <v>67.0</v>
      </c>
      <c r="BT98" s="31">
        <v>69.0</v>
      </c>
      <c r="BU98" s="31">
        <v>8.0</v>
      </c>
      <c r="BV98" s="31">
        <v>86.0</v>
      </c>
      <c r="BW98" s="31">
        <v>0.0</v>
      </c>
      <c r="BX98" s="31">
        <v>0.0</v>
      </c>
      <c r="BY98" s="31">
        <v>0.0</v>
      </c>
      <c r="BZ98" s="31">
        <v>0.0</v>
      </c>
      <c r="CA98" s="31">
        <v>0.0</v>
      </c>
      <c r="CB98" s="31">
        <v>77.0</v>
      </c>
      <c r="CC98" s="31">
        <v>73.0</v>
      </c>
      <c r="CE98" s="31">
        <v>0.0</v>
      </c>
    </row>
    <row r="99" ht="15.75" customHeight="1">
      <c r="A99" s="31" t="s">
        <v>390</v>
      </c>
      <c r="B99" s="31">
        <v>9372.0</v>
      </c>
      <c r="C99" s="31" t="s">
        <v>430</v>
      </c>
      <c r="D99" s="31">
        <v>101946.0</v>
      </c>
      <c r="E99" s="31">
        <v>75426.0</v>
      </c>
      <c r="F99" s="31">
        <v>1502.0</v>
      </c>
      <c r="G99" s="31">
        <v>73924.0</v>
      </c>
      <c r="H99" s="31">
        <v>0.0</v>
      </c>
      <c r="I99" s="31">
        <v>11596.0</v>
      </c>
      <c r="J99" s="31">
        <v>3411.0</v>
      </c>
      <c r="K99" s="31">
        <v>2391.0</v>
      </c>
      <c r="L99" s="31">
        <v>40760.0</v>
      </c>
      <c r="M99" s="31">
        <v>3415.0</v>
      </c>
      <c r="N99" s="31">
        <v>0.0</v>
      </c>
      <c r="O99" s="31">
        <v>0.0</v>
      </c>
      <c r="P99" s="31">
        <v>0.0</v>
      </c>
      <c r="Q99" s="31">
        <v>9098.0</v>
      </c>
      <c r="R99" s="31">
        <v>0.0</v>
      </c>
      <c r="S99" s="31">
        <v>1667.0</v>
      </c>
      <c r="T99" s="31">
        <v>0.0</v>
      </c>
      <c r="U99" s="31">
        <v>0.0</v>
      </c>
      <c r="V99" s="31">
        <v>0.0</v>
      </c>
      <c r="W99" s="31">
        <v>0.0</v>
      </c>
      <c r="X99" s="31">
        <v>0.0</v>
      </c>
      <c r="Y99" s="31">
        <v>0.0</v>
      </c>
      <c r="Z99" s="31">
        <v>0.0</v>
      </c>
      <c r="AA99" s="31">
        <v>0.0</v>
      </c>
      <c r="AB99" s="31">
        <v>0.0</v>
      </c>
      <c r="AC99" s="31">
        <v>0.0</v>
      </c>
      <c r="AD99" s="31">
        <v>0.0</v>
      </c>
      <c r="AE99" s="31">
        <v>0.0</v>
      </c>
      <c r="AF99" s="31">
        <v>0.0</v>
      </c>
      <c r="AG99" s="31">
        <v>0.0</v>
      </c>
      <c r="AH99" s="31">
        <v>0.0</v>
      </c>
      <c r="AI99" s="31">
        <v>0.0</v>
      </c>
      <c r="AJ99" s="31">
        <v>0.0</v>
      </c>
      <c r="AK99" s="31">
        <v>0.0</v>
      </c>
      <c r="AL99" s="31">
        <v>0.0</v>
      </c>
      <c r="AM99" s="31">
        <v>0.0</v>
      </c>
      <c r="AN99" s="31">
        <v>0.0</v>
      </c>
      <c r="AO99" s="31">
        <v>0.0</v>
      </c>
      <c r="AP99" s="31">
        <v>0.0</v>
      </c>
      <c r="AQ99" s="31">
        <v>0.0</v>
      </c>
      <c r="AR99" s="31">
        <v>0.0</v>
      </c>
      <c r="AS99" s="31">
        <v>1586.0</v>
      </c>
      <c r="AT99" s="31">
        <v>538.0</v>
      </c>
      <c r="AU99" s="31">
        <v>74888.0</v>
      </c>
      <c r="AV99" s="31">
        <f t="shared" si="2"/>
        <v>31945</v>
      </c>
      <c r="AW99" s="31">
        <v>10069.0</v>
      </c>
      <c r="AX99" s="31">
        <v>3046.0</v>
      </c>
      <c r="AY99" s="31">
        <v>3253.0</v>
      </c>
      <c r="AZ99" s="31">
        <v>31945.0</v>
      </c>
      <c r="BA99" s="31">
        <v>5229.0</v>
      </c>
      <c r="BB99" s="31">
        <v>13487.0</v>
      </c>
      <c r="BC99" s="31">
        <v>193.0</v>
      </c>
      <c r="BD99" s="31">
        <v>260.0</v>
      </c>
      <c r="BE99" s="31">
        <v>4887.0</v>
      </c>
      <c r="BF99" s="31">
        <v>523.0</v>
      </c>
      <c r="BG99" s="31">
        <v>574.0</v>
      </c>
      <c r="BH99" s="31">
        <v>263.0</v>
      </c>
      <c r="BI99" s="31">
        <v>789.0</v>
      </c>
      <c r="BJ99" s="31">
        <v>0.0</v>
      </c>
      <c r="BK99" s="31">
        <v>0.0</v>
      </c>
      <c r="BL99" s="31">
        <v>9.0</v>
      </c>
      <c r="BM99" s="31">
        <v>9.0</v>
      </c>
      <c r="BN99" s="31">
        <v>0.0</v>
      </c>
      <c r="BO99" s="31">
        <v>0.0</v>
      </c>
      <c r="BP99" s="31">
        <v>0.0</v>
      </c>
      <c r="BQ99" s="31">
        <v>0.0</v>
      </c>
      <c r="BR99" s="31">
        <v>0.0</v>
      </c>
      <c r="BS99" s="31">
        <v>39.0</v>
      </c>
      <c r="BT99" s="31">
        <v>60.0</v>
      </c>
      <c r="BU99" s="31">
        <v>9.0</v>
      </c>
      <c r="BV99" s="31">
        <v>90.0</v>
      </c>
      <c r="BW99" s="31">
        <v>0.0</v>
      </c>
      <c r="BX99" s="31">
        <v>0.0</v>
      </c>
      <c r="BY99" s="31">
        <v>0.0</v>
      </c>
      <c r="BZ99" s="31">
        <v>0.0</v>
      </c>
      <c r="CA99" s="31">
        <v>0.0</v>
      </c>
      <c r="CB99" s="31">
        <v>78.0</v>
      </c>
      <c r="CC99" s="31">
        <v>76.0</v>
      </c>
      <c r="CE99" s="31">
        <v>0.0</v>
      </c>
    </row>
    <row r="100" ht="15.75" customHeight="1">
      <c r="A100" s="31" t="s">
        <v>390</v>
      </c>
      <c r="B100" s="31">
        <v>9373.0</v>
      </c>
      <c r="C100" s="31" t="s">
        <v>431</v>
      </c>
      <c r="D100" s="31">
        <v>101016.0</v>
      </c>
      <c r="E100" s="31">
        <v>81379.0</v>
      </c>
      <c r="F100" s="31">
        <v>784.0</v>
      </c>
      <c r="G100" s="31">
        <v>80595.0</v>
      </c>
      <c r="H100" s="31">
        <v>0.0</v>
      </c>
      <c r="I100" s="31">
        <v>10524.0</v>
      </c>
      <c r="J100" s="31">
        <v>3298.0</v>
      </c>
      <c r="K100" s="31">
        <v>4930.0</v>
      </c>
      <c r="L100" s="31">
        <v>43349.0</v>
      </c>
      <c r="M100" s="31">
        <v>3409.0</v>
      </c>
      <c r="N100" s="31">
        <v>8255.0</v>
      </c>
      <c r="O100" s="31">
        <v>0.0</v>
      </c>
      <c r="P100" s="31">
        <v>0.0</v>
      </c>
      <c r="Q100" s="31">
        <v>4737.0</v>
      </c>
      <c r="R100" s="31">
        <v>0.0</v>
      </c>
      <c r="S100" s="31">
        <v>1104.0</v>
      </c>
      <c r="T100" s="31">
        <v>0.0</v>
      </c>
      <c r="U100" s="31">
        <v>748.0</v>
      </c>
      <c r="V100" s="31">
        <v>0.0</v>
      </c>
      <c r="W100" s="31">
        <v>0.0</v>
      </c>
      <c r="X100" s="31">
        <v>0.0</v>
      </c>
      <c r="Y100" s="31">
        <v>0.0</v>
      </c>
      <c r="Z100" s="31">
        <v>0.0</v>
      </c>
      <c r="AA100" s="31">
        <v>0.0</v>
      </c>
      <c r="AB100" s="31">
        <v>0.0</v>
      </c>
      <c r="AC100" s="31">
        <v>0.0</v>
      </c>
      <c r="AD100" s="31">
        <v>0.0</v>
      </c>
      <c r="AE100" s="31">
        <v>0.0</v>
      </c>
      <c r="AF100" s="31">
        <v>0.0</v>
      </c>
      <c r="AG100" s="31">
        <v>0.0</v>
      </c>
      <c r="AH100" s="31">
        <v>0.0</v>
      </c>
      <c r="AI100" s="31">
        <v>0.0</v>
      </c>
      <c r="AJ100" s="31">
        <v>0.0</v>
      </c>
      <c r="AK100" s="31">
        <v>0.0</v>
      </c>
      <c r="AL100" s="31">
        <v>0.0</v>
      </c>
      <c r="AM100" s="31">
        <v>0.0</v>
      </c>
      <c r="AN100" s="31">
        <v>0.0</v>
      </c>
      <c r="AO100" s="31">
        <v>0.0</v>
      </c>
      <c r="AP100" s="31">
        <v>0.0</v>
      </c>
      <c r="AQ100" s="31">
        <v>0.0</v>
      </c>
      <c r="AR100" s="31">
        <v>241.0</v>
      </c>
      <c r="AS100" s="31">
        <v>0.0</v>
      </c>
      <c r="AT100" s="31">
        <v>597.0</v>
      </c>
      <c r="AU100" s="31">
        <v>80782.0</v>
      </c>
      <c r="AV100" s="31">
        <f t="shared" si="2"/>
        <v>37002</v>
      </c>
      <c r="AW100" s="31">
        <v>10306.0</v>
      </c>
      <c r="AX100" s="31">
        <v>3826.0</v>
      </c>
      <c r="AY100" s="31">
        <v>6231.0</v>
      </c>
      <c r="AZ100" s="31">
        <v>37002.0</v>
      </c>
      <c r="BA100" s="31">
        <v>6305.0</v>
      </c>
      <c r="BB100" s="31">
        <v>9734.0</v>
      </c>
      <c r="BC100" s="31">
        <v>222.0</v>
      </c>
      <c r="BD100" s="31">
        <v>325.0</v>
      </c>
      <c r="BE100" s="31">
        <v>3676.0</v>
      </c>
      <c r="BF100" s="31">
        <v>699.0</v>
      </c>
      <c r="BG100" s="31">
        <v>804.0</v>
      </c>
      <c r="BH100" s="31">
        <v>434.0</v>
      </c>
      <c r="BI100" s="31">
        <v>630.0</v>
      </c>
      <c r="BJ100" s="31">
        <v>0.0</v>
      </c>
      <c r="BK100" s="31">
        <v>0.0</v>
      </c>
      <c r="BL100" s="31">
        <v>20.0</v>
      </c>
      <c r="BM100" s="31">
        <v>6.0</v>
      </c>
      <c r="BN100" s="31">
        <v>0.0</v>
      </c>
      <c r="BO100" s="31">
        <v>0.0</v>
      </c>
      <c r="BP100" s="31">
        <v>0.0</v>
      </c>
      <c r="BQ100" s="31">
        <v>0.0</v>
      </c>
      <c r="BR100" s="31">
        <v>0.0</v>
      </c>
      <c r="BS100" s="31">
        <v>106.0</v>
      </c>
      <c r="BT100" s="31">
        <v>82.0</v>
      </c>
      <c r="BU100" s="31">
        <v>9.0</v>
      </c>
      <c r="BV100" s="31">
        <v>133.0</v>
      </c>
      <c r="BW100" s="31">
        <v>0.0</v>
      </c>
      <c r="BX100" s="31">
        <v>0.0</v>
      </c>
      <c r="BY100" s="31">
        <v>0.0</v>
      </c>
      <c r="BZ100" s="31">
        <v>0.0</v>
      </c>
      <c r="CA100" s="31">
        <v>0.0</v>
      </c>
      <c r="CB100" s="31">
        <v>118.0</v>
      </c>
      <c r="CC100" s="31">
        <v>114.0</v>
      </c>
      <c r="CE100" s="31">
        <v>0.0</v>
      </c>
    </row>
    <row r="101" ht="15.75" customHeight="1">
      <c r="A101" s="31" t="s">
        <v>390</v>
      </c>
      <c r="B101" s="31">
        <v>9374.0</v>
      </c>
      <c r="C101" s="31" t="s">
        <v>432</v>
      </c>
      <c r="D101" s="31">
        <v>75953.0</v>
      </c>
      <c r="E101" s="31">
        <v>60240.0</v>
      </c>
      <c r="F101" s="31">
        <v>1011.0</v>
      </c>
      <c r="G101" s="31">
        <v>59229.0</v>
      </c>
      <c r="H101" s="31">
        <v>0.0</v>
      </c>
      <c r="I101" s="31">
        <v>14176.0</v>
      </c>
      <c r="J101" s="31">
        <v>2237.0</v>
      </c>
      <c r="K101" s="31">
        <v>1761.0</v>
      </c>
      <c r="L101" s="31">
        <v>26263.0</v>
      </c>
      <c r="M101" s="31">
        <v>2244.0</v>
      </c>
      <c r="N101" s="31">
        <v>0.0</v>
      </c>
      <c r="O101" s="31">
        <v>0.0</v>
      </c>
      <c r="P101" s="31">
        <v>0.0</v>
      </c>
      <c r="Q101" s="31">
        <v>3662.0</v>
      </c>
      <c r="R101" s="31">
        <v>0.0</v>
      </c>
      <c r="S101" s="31">
        <v>820.0</v>
      </c>
      <c r="T101" s="31">
        <v>0.0</v>
      </c>
      <c r="U101" s="31">
        <v>1359.0</v>
      </c>
      <c r="V101" s="31">
        <v>0.0</v>
      </c>
      <c r="W101" s="31">
        <v>0.0</v>
      </c>
      <c r="X101" s="31">
        <v>0.0</v>
      </c>
      <c r="Y101" s="31">
        <v>0.0</v>
      </c>
      <c r="Z101" s="31">
        <v>0.0</v>
      </c>
      <c r="AA101" s="31">
        <v>0.0</v>
      </c>
      <c r="AB101" s="31">
        <v>0.0</v>
      </c>
      <c r="AC101" s="31">
        <v>0.0</v>
      </c>
      <c r="AD101" s="31">
        <v>0.0</v>
      </c>
      <c r="AE101" s="31">
        <v>0.0</v>
      </c>
      <c r="AF101" s="31">
        <v>0.0</v>
      </c>
      <c r="AG101" s="31">
        <v>0.0</v>
      </c>
      <c r="AH101" s="31">
        <v>0.0</v>
      </c>
      <c r="AI101" s="31">
        <v>0.0</v>
      </c>
      <c r="AJ101" s="31">
        <v>0.0</v>
      </c>
      <c r="AK101" s="31">
        <v>0.0</v>
      </c>
      <c r="AL101" s="31">
        <v>0.0</v>
      </c>
      <c r="AM101" s="31">
        <v>0.0</v>
      </c>
      <c r="AN101" s="31">
        <v>0.0</v>
      </c>
      <c r="AO101" s="31">
        <v>0.0</v>
      </c>
      <c r="AP101" s="31">
        <v>0.0</v>
      </c>
      <c r="AQ101" s="31">
        <v>0.0</v>
      </c>
      <c r="AR101" s="31">
        <v>0.0</v>
      </c>
      <c r="AS101" s="31">
        <v>6707.0</v>
      </c>
      <c r="AT101" s="31">
        <v>536.0</v>
      </c>
      <c r="AU101" s="31">
        <v>59704.0</v>
      </c>
      <c r="AV101" s="31">
        <f t="shared" si="2"/>
        <v>25448</v>
      </c>
      <c r="AW101" s="31">
        <v>11706.0</v>
      </c>
      <c r="AX101" s="31">
        <v>2657.0</v>
      </c>
      <c r="AY101" s="31">
        <v>2771.0</v>
      </c>
      <c r="AZ101" s="31">
        <v>25448.0</v>
      </c>
      <c r="BA101" s="31">
        <v>3670.0</v>
      </c>
      <c r="BB101" s="31">
        <v>8324.0</v>
      </c>
      <c r="BC101" s="31">
        <v>184.0</v>
      </c>
      <c r="BD101" s="31">
        <v>255.0</v>
      </c>
      <c r="BE101" s="31">
        <v>2473.0</v>
      </c>
      <c r="BF101" s="31">
        <v>420.0</v>
      </c>
      <c r="BG101" s="31">
        <v>527.0</v>
      </c>
      <c r="BH101" s="31">
        <v>246.0</v>
      </c>
      <c r="BI101" s="31">
        <v>647.0</v>
      </c>
      <c r="BJ101" s="31">
        <v>0.0</v>
      </c>
      <c r="BK101" s="31">
        <v>0.0</v>
      </c>
      <c r="BL101" s="31">
        <v>8.0</v>
      </c>
      <c r="BM101" s="31">
        <v>8.0</v>
      </c>
      <c r="BN101" s="31">
        <v>0.0</v>
      </c>
      <c r="BO101" s="31">
        <v>0.0</v>
      </c>
      <c r="BP101" s="31">
        <v>0.0</v>
      </c>
      <c r="BQ101" s="31">
        <v>0.0</v>
      </c>
      <c r="BR101" s="31">
        <v>0.0</v>
      </c>
      <c r="BS101" s="31">
        <v>54.0</v>
      </c>
      <c r="BT101" s="31">
        <v>44.0</v>
      </c>
      <c r="BU101" s="31">
        <v>5.0</v>
      </c>
      <c r="BV101" s="31">
        <v>86.0</v>
      </c>
      <c r="BW101" s="31">
        <v>0.0</v>
      </c>
      <c r="BX101" s="31">
        <v>0.0</v>
      </c>
      <c r="BY101" s="31">
        <v>0.0</v>
      </c>
      <c r="BZ101" s="31">
        <v>0.0</v>
      </c>
      <c r="CA101" s="31">
        <v>0.0</v>
      </c>
      <c r="CB101" s="31">
        <v>79.0</v>
      </c>
      <c r="CC101" s="31">
        <v>92.0</v>
      </c>
      <c r="CE101" s="31">
        <v>0.0</v>
      </c>
    </row>
    <row r="102" ht="15.75" customHeight="1">
      <c r="A102" s="31" t="s">
        <v>390</v>
      </c>
      <c r="B102" s="31">
        <v>9375.0</v>
      </c>
      <c r="C102" s="31" t="s">
        <v>433</v>
      </c>
      <c r="D102" s="31">
        <v>147083.0</v>
      </c>
      <c r="E102" s="31">
        <v>117926.0</v>
      </c>
      <c r="F102" s="31">
        <v>1150.0</v>
      </c>
      <c r="G102" s="31">
        <v>116776.0</v>
      </c>
      <c r="H102" s="31">
        <v>0.0</v>
      </c>
      <c r="I102" s="31">
        <v>18076.0</v>
      </c>
      <c r="J102" s="31">
        <v>4943.0</v>
      </c>
      <c r="K102" s="31">
        <v>7796.0</v>
      </c>
      <c r="L102" s="31">
        <v>50891.0</v>
      </c>
      <c r="M102" s="31">
        <v>6689.0</v>
      </c>
      <c r="N102" s="31">
        <v>15352.0</v>
      </c>
      <c r="O102" s="31">
        <v>695.0</v>
      </c>
      <c r="P102" s="31">
        <v>0.0</v>
      </c>
      <c r="Q102" s="31">
        <v>10175.0</v>
      </c>
      <c r="R102" s="31">
        <v>0.0</v>
      </c>
      <c r="S102" s="31">
        <v>1988.0</v>
      </c>
      <c r="T102" s="31">
        <v>0.0</v>
      </c>
      <c r="U102" s="31">
        <v>0.0</v>
      </c>
      <c r="V102" s="31">
        <v>0.0</v>
      </c>
      <c r="W102" s="31">
        <v>0.0</v>
      </c>
      <c r="X102" s="31">
        <v>0.0</v>
      </c>
      <c r="Y102" s="31">
        <v>0.0</v>
      </c>
      <c r="Z102" s="31">
        <v>0.0</v>
      </c>
      <c r="AA102" s="31">
        <v>0.0</v>
      </c>
      <c r="AB102" s="31">
        <v>0.0</v>
      </c>
      <c r="AC102" s="31">
        <v>0.0</v>
      </c>
      <c r="AD102" s="31">
        <v>0.0</v>
      </c>
      <c r="AE102" s="31">
        <v>0.0</v>
      </c>
      <c r="AF102" s="31">
        <v>0.0</v>
      </c>
      <c r="AG102" s="31">
        <v>0.0</v>
      </c>
      <c r="AH102" s="31">
        <v>0.0</v>
      </c>
      <c r="AI102" s="31">
        <v>0.0</v>
      </c>
      <c r="AJ102" s="31">
        <v>0.0</v>
      </c>
      <c r="AK102" s="31">
        <v>0.0</v>
      </c>
      <c r="AL102" s="31">
        <v>0.0</v>
      </c>
      <c r="AM102" s="31">
        <v>171.0</v>
      </c>
      <c r="AN102" s="31">
        <v>0.0</v>
      </c>
      <c r="AO102" s="31">
        <v>0.0</v>
      </c>
      <c r="AP102" s="31">
        <v>0.0</v>
      </c>
      <c r="AQ102" s="31">
        <v>0.0</v>
      </c>
      <c r="AR102" s="31">
        <v>0.0</v>
      </c>
      <c r="AS102" s="31">
        <v>0.0</v>
      </c>
      <c r="AT102" s="31">
        <v>694.0</v>
      </c>
      <c r="AU102" s="31">
        <v>117232.0</v>
      </c>
      <c r="AV102" s="31">
        <f t="shared" si="2"/>
        <v>48022</v>
      </c>
      <c r="AW102" s="31">
        <v>16631.0</v>
      </c>
      <c r="AX102" s="31">
        <v>5661.0</v>
      </c>
      <c r="AY102" s="31">
        <v>8623.0</v>
      </c>
      <c r="AZ102" s="31">
        <v>48022.0</v>
      </c>
      <c r="BA102" s="31">
        <v>9625.0</v>
      </c>
      <c r="BB102" s="31">
        <v>16939.0</v>
      </c>
      <c r="BC102" s="31">
        <v>358.0</v>
      </c>
      <c r="BD102" s="31">
        <v>334.0</v>
      </c>
      <c r="BE102" s="31">
        <v>6751.0</v>
      </c>
      <c r="BF102" s="31">
        <v>1005.0</v>
      </c>
      <c r="BG102" s="31">
        <v>1022.0</v>
      </c>
      <c r="BH102" s="31">
        <v>515.0</v>
      </c>
      <c r="BI102" s="31">
        <v>1034.0</v>
      </c>
      <c r="BJ102" s="31">
        <v>0.0</v>
      </c>
      <c r="BK102" s="31">
        <v>0.0</v>
      </c>
      <c r="BL102" s="31">
        <v>9.0</v>
      </c>
      <c r="BM102" s="31">
        <v>17.0</v>
      </c>
      <c r="BN102" s="31">
        <v>0.0</v>
      </c>
      <c r="BO102" s="31">
        <v>0.0</v>
      </c>
      <c r="BP102" s="31">
        <v>0.0</v>
      </c>
      <c r="BQ102" s="31">
        <v>0.0</v>
      </c>
      <c r="BR102" s="31">
        <v>0.0</v>
      </c>
      <c r="BS102" s="31">
        <v>91.0</v>
      </c>
      <c r="BT102" s="31">
        <v>98.0</v>
      </c>
      <c r="BU102" s="31">
        <v>14.0</v>
      </c>
      <c r="BV102" s="31">
        <v>163.0</v>
      </c>
      <c r="BW102" s="31">
        <v>0.0</v>
      </c>
      <c r="BX102" s="31">
        <v>0.0</v>
      </c>
      <c r="BY102" s="31">
        <v>0.0</v>
      </c>
      <c r="BZ102" s="31">
        <v>0.0</v>
      </c>
      <c r="CA102" s="31">
        <v>0.0</v>
      </c>
      <c r="CB102" s="31">
        <v>152.0</v>
      </c>
      <c r="CC102" s="31">
        <v>168.0</v>
      </c>
      <c r="CE102" s="31">
        <v>0.0</v>
      </c>
    </row>
    <row r="103" ht="15.75" customHeight="1">
      <c r="A103" s="31" t="s">
        <v>390</v>
      </c>
      <c r="B103" s="31">
        <v>9376.0</v>
      </c>
      <c r="C103" s="31" t="s">
        <v>434</v>
      </c>
      <c r="D103" s="31">
        <v>114472.0</v>
      </c>
      <c r="E103" s="31">
        <v>87123.0</v>
      </c>
      <c r="F103" s="31">
        <v>1961.0</v>
      </c>
      <c r="G103" s="31">
        <v>85162.0</v>
      </c>
      <c r="H103" s="31">
        <v>0.0</v>
      </c>
      <c r="I103" s="31">
        <v>26865.0</v>
      </c>
      <c r="J103" s="31">
        <v>4518.0</v>
      </c>
      <c r="K103" s="31">
        <v>3781.0</v>
      </c>
      <c r="L103" s="31">
        <v>36332.0</v>
      </c>
      <c r="M103" s="31">
        <v>3977.0</v>
      </c>
      <c r="N103" s="31">
        <v>0.0</v>
      </c>
      <c r="O103" s="31">
        <v>0.0</v>
      </c>
      <c r="P103" s="31">
        <v>0.0</v>
      </c>
      <c r="Q103" s="31">
        <v>6398.0</v>
      </c>
      <c r="R103" s="31">
        <v>0.0</v>
      </c>
      <c r="S103" s="31">
        <v>1957.0</v>
      </c>
      <c r="T103" s="31">
        <v>0.0</v>
      </c>
      <c r="U103" s="31">
        <v>0.0</v>
      </c>
      <c r="V103" s="31">
        <v>0.0</v>
      </c>
      <c r="W103" s="31">
        <v>0.0</v>
      </c>
      <c r="X103" s="31">
        <v>0.0</v>
      </c>
      <c r="Y103" s="31">
        <v>0.0</v>
      </c>
      <c r="Z103" s="31">
        <v>0.0</v>
      </c>
      <c r="AA103" s="31">
        <v>0.0</v>
      </c>
      <c r="AB103" s="31">
        <v>0.0</v>
      </c>
      <c r="AC103" s="31">
        <v>0.0</v>
      </c>
      <c r="AD103" s="31">
        <v>0.0</v>
      </c>
      <c r="AE103" s="31">
        <v>0.0</v>
      </c>
      <c r="AF103" s="31">
        <v>0.0</v>
      </c>
      <c r="AG103" s="31">
        <v>0.0</v>
      </c>
      <c r="AH103" s="31">
        <v>0.0</v>
      </c>
      <c r="AI103" s="31">
        <v>0.0</v>
      </c>
      <c r="AJ103" s="31">
        <v>0.0</v>
      </c>
      <c r="AK103" s="31">
        <v>0.0</v>
      </c>
      <c r="AL103" s="31">
        <v>0.0</v>
      </c>
      <c r="AM103" s="31">
        <v>0.0</v>
      </c>
      <c r="AN103" s="31">
        <v>0.0</v>
      </c>
      <c r="AO103" s="31">
        <v>0.0</v>
      </c>
      <c r="AP103" s="31">
        <v>0.0</v>
      </c>
      <c r="AQ103" s="31">
        <v>0.0</v>
      </c>
      <c r="AR103" s="31">
        <v>0.0</v>
      </c>
      <c r="AS103" s="31">
        <v>1334.0</v>
      </c>
      <c r="AT103" s="31">
        <v>730.0</v>
      </c>
      <c r="AU103" s="31">
        <v>86393.0</v>
      </c>
      <c r="AV103" s="31">
        <f t="shared" si="2"/>
        <v>34882</v>
      </c>
      <c r="AW103" s="31">
        <v>16053.0</v>
      </c>
      <c r="AX103" s="31">
        <v>4293.0</v>
      </c>
      <c r="AY103" s="31">
        <v>4049.0</v>
      </c>
      <c r="AZ103" s="31">
        <v>34882.0</v>
      </c>
      <c r="BA103" s="31">
        <v>5379.0</v>
      </c>
      <c r="BB103" s="31">
        <v>14519.0</v>
      </c>
      <c r="BC103" s="31">
        <v>251.0</v>
      </c>
      <c r="BD103" s="31">
        <v>386.0</v>
      </c>
      <c r="BE103" s="31">
        <v>3391.0</v>
      </c>
      <c r="BF103" s="31">
        <v>757.0</v>
      </c>
      <c r="BG103" s="31">
        <v>814.0</v>
      </c>
      <c r="BH103" s="31">
        <v>331.0</v>
      </c>
      <c r="BI103" s="31">
        <v>803.0</v>
      </c>
      <c r="BJ103" s="31">
        <v>0.0</v>
      </c>
      <c r="BK103" s="31">
        <v>0.0</v>
      </c>
      <c r="BL103" s="31">
        <v>22.0</v>
      </c>
      <c r="BM103" s="31">
        <v>6.0</v>
      </c>
      <c r="BN103" s="31">
        <v>0.0</v>
      </c>
      <c r="BO103" s="31">
        <v>0.0</v>
      </c>
      <c r="BP103" s="31">
        <v>0.0</v>
      </c>
      <c r="BQ103" s="31">
        <v>0.0</v>
      </c>
      <c r="BR103" s="31">
        <v>0.0</v>
      </c>
      <c r="BS103" s="31">
        <v>65.0</v>
      </c>
      <c r="BT103" s="31">
        <v>81.0</v>
      </c>
      <c r="BU103" s="31">
        <v>7.0</v>
      </c>
      <c r="BV103" s="31">
        <v>72.0</v>
      </c>
      <c r="BW103" s="31">
        <v>0.0</v>
      </c>
      <c r="BX103" s="31">
        <v>0.0</v>
      </c>
      <c r="BY103" s="31">
        <v>0.0</v>
      </c>
      <c r="BZ103" s="31">
        <v>0.0</v>
      </c>
      <c r="CA103" s="31">
        <v>0.0</v>
      </c>
      <c r="CB103" s="31">
        <v>117.0</v>
      </c>
      <c r="CC103" s="31">
        <v>115.0</v>
      </c>
      <c r="CE103" s="31">
        <v>0.0</v>
      </c>
    </row>
    <row r="104" ht="15.75" customHeight="1">
      <c r="A104" s="31" t="s">
        <v>390</v>
      </c>
      <c r="B104" s="31">
        <v>9377.0</v>
      </c>
      <c r="C104" s="31" t="s">
        <v>435</v>
      </c>
      <c r="D104" s="31">
        <v>59467.0</v>
      </c>
      <c r="E104" s="31">
        <v>47005.0</v>
      </c>
      <c r="F104" s="31">
        <v>745.0</v>
      </c>
      <c r="G104" s="31">
        <v>46260.0</v>
      </c>
      <c r="H104" s="31">
        <v>0.0</v>
      </c>
      <c r="I104" s="31">
        <v>8719.0</v>
      </c>
      <c r="J104" s="31">
        <v>1917.0</v>
      </c>
      <c r="K104" s="31">
        <v>1548.0</v>
      </c>
      <c r="L104" s="31">
        <v>23897.0</v>
      </c>
      <c r="M104" s="31">
        <v>1739.0</v>
      </c>
      <c r="N104" s="31">
        <v>0.0</v>
      </c>
      <c r="O104" s="31">
        <v>0.0</v>
      </c>
      <c r="P104" s="31">
        <v>0.0</v>
      </c>
      <c r="Q104" s="31">
        <v>2695.0</v>
      </c>
      <c r="R104" s="31">
        <v>0.0</v>
      </c>
      <c r="S104" s="31">
        <v>438.0</v>
      </c>
      <c r="T104" s="31">
        <v>0.0</v>
      </c>
      <c r="U104" s="31">
        <v>1149.0</v>
      </c>
      <c r="V104" s="31">
        <v>0.0</v>
      </c>
      <c r="W104" s="31">
        <v>0.0</v>
      </c>
      <c r="X104" s="31">
        <v>0.0</v>
      </c>
      <c r="Y104" s="31">
        <v>0.0</v>
      </c>
      <c r="Z104" s="31">
        <v>0.0</v>
      </c>
      <c r="AA104" s="31">
        <v>0.0</v>
      </c>
      <c r="AB104" s="31">
        <v>0.0</v>
      </c>
      <c r="AC104" s="31">
        <v>0.0</v>
      </c>
      <c r="AD104" s="31">
        <v>0.0</v>
      </c>
      <c r="AE104" s="31">
        <v>0.0</v>
      </c>
      <c r="AF104" s="31">
        <v>0.0</v>
      </c>
      <c r="AG104" s="31">
        <v>0.0</v>
      </c>
      <c r="AH104" s="31">
        <v>0.0</v>
      </c>
      <c r="AI104" s="31">
        <v>0.0</v>
      </c>
      <c r="AJ104" s="31">
        <v>0.0</v>
      </c>
      <c r="AK104" s="31">
        <v>0.0</v>
      </c>
      <c r="AL104" s="31">
        <v>0.0</v>
      </c>
      <c r="AM104" s="31">
        <v>0.0</v>
      </c>
      <c r="AN104" s="31">
        <v>0.0</v>
      </c>
      <c r="AO104" s="31">
        <v>0.0</v>
      </c>
      <c r="AP104" s="31">
        <v>0.0</v>
      </c>
      <c r="AQ104" s="31">
        <v>0.0</v>
      </c>
      <c r="AR104" s="31">
        <v>0.0</v>
      </c>
      <c r="AS104" s="31">
        <v>4158.0</v>
      </c>
      <c r="AT104" s="31">
        <v>413.0</v>
      </c>
      <c r="AU104" s="31">
        <v>46592.0</v>
      </c>
      <c r="AV104" s="31">
        <f t="shared" si="2"/>
        <v>21647</v>
      </c>
      <c r="AW104" s="31">
        <v>8268.0</v>
      </c>
      <c r="AX104" s="31">
        <v>2003.0</v>
      </c>
      <c r="AY104" s="31">
        <v>2167.0</v>
      </c>
      <c r="AZ104" s="31">
        <v>21647.0</v>
      </c>
      <c r="BA104" s="31">
        <v>2912.0</v>
      </c>
      <c r="BB104" s="31">
        <v>5733.0</v>
      </c>
      <c r="BC104" s="31">
        <v>92.0</v>
      </c>
      <c r="BD104" s="31">
        <v>172.0</v>
      </c>
      <c r="BE104" s="31">
        <v>2041.0</v>
      </c>
      <c r="BF104" s="31">
        <v>355.0</v>
      </c>
      <c r="BG104" s="31">
        <v>280.0</v>
      </c>
      <c r="BH104" s="31">
        <v>204.0</v>
      </c>
      <c r="BI104" s="31">
        <v>465.0</v>
      </c>
      <c r="BJ104" s="31">
        <v>0.0</v>
      </c>
      <c r="BK104" s="31">
        <v>0.0</v>
      </c>
      <c r="BL104" s="31">
        <v>7.0</v>
      </c>
      <c r="BM104" s="31">
        <v>2.0</v>
      </c>
      <c r="BN104" s="31">
        <v>0.0</v>
      </c>
      <c r="BO104" s="31">
        <v>0.0</v>
      </c>
      <c r="BP104" s="31">
        <v>0.0</v>
      </c>
      <c r="BQ104" s="31">
        <v>0.0</v>
      </c>
      <c r="BR104" s="31">
        <v>0.0</v>
      </c>
      <c r="BS104" s="31">
        <v>32.0</v>
      </c>
      <c r="BT104" s="31">
        <v>32.0</v>
      </c>
      <c r="BU104" s="31">
        <v>7.0</v>
      </c>
      <c r="BV104" s="31">
        <v>39.0</v>
      </c>
      <c r="BW104" s="31">
        <v>0.0</v>
      </c>
      <c r="BX104" s="31">
        <v>0.0</v>
      </c>
      <c r="BY104" s="31">
        <v>0.0</v>
      </c>
      <c r="BZ104" s="31">
        <v>0.0</v>
      </c>
      <c r="CA104" s="31">
        <v>0.0</v>
      </c>
      <c r="CB104" s="31">
        <v>69.0</v>
      </c>
      <c r="CC104" s="31">
        <v>65.0</v>
      </c>
      <c r="CE104" s="31">
        <v>0.0</v>
      </c>
    </row>
    <row r="105" ht="15.75" customHeight="1">
      <c r="A105" s="31" t="s">
        <v>390</v>
      </c>
      <c r="B105" s="31">
        <v>9461.0</v>
      </c>
      <c r="C105" s="31" t="s">
        <v>436</v>
      </c>
      <c r="D105" s="31">
        <v>55773.0</v>
      </c>
      <c r="E105" s="31">
        <v>42397.0</v>
      </c>
      <c r="F105" s="31">
        <v>341.0</v>
      </c>
      <c r="G105" s="31">
        <v>42056.0</v>
      </c>
      <c r="H105" s="31">
        <v>0.0</v>
      </c>
      <c r="I105" s="31">
        <v>9914.0</v>
      </c>
      <c r="J105" s="31">
        <v>3163.0</v>
      </c>
      <c r="K105" s="31">
        <v>5481.0</v>
      </c>
      <c r="L105" s="31">
        <v>14326.0</v>
      </c>
      <c r="M105" s="31">
        <v>2717.0</v>
      </c>
      <c r="N105" s="31">
        <v>4525.0</v>
      </c>
      <c r="O105" s="31">
        <v>0.0</v>
      </c>
      <c r="P105" s="31">
        <v>0.0</v>
      </c>
      <c r="Q105" s="31">
        <v>671.0</v>
      </c>
      <c r="R105" s="31">
        <v>0.0</v>
      </c>
      <c r="S105" s="31">
        <v>846.0</v>
      </c>
      <c r="T105" s="31">
        <v>0.0</v>
      </c>
      <c r="U105" s="31">
        <v>249.0</v>
      </c>
      <c r="V105" s="31">
        <v>0.0</v>
      </c>
      <c r="W105" s="31">
        <v>0.0</v>
      </c>
      <c r="X105" s="31">
        <v>164.0</v>
      </c>
      <c r="Y105" s="31">
        <v>0.0</v>
      </c>
      <c r="Z105" s="31">
        <v>0.0</v>
      </c>
      <c r="AA105" s="31">
        <v>0.0</v>
      </c>
      <c r="AB105" s="31">
        <v>0.0</v>
      </c>
      <c r="AC105" s="31">
        <v>0.0</v>
      </c>
      <c r="AD105" s="31">
        <v>0.0</v>
      </c>
      <c r="AE105" s="31">
        <v>0.0</v>
      </c>
      <c r="AF105" s="31">
        <v>0.0</v>
      </c>
      <c r="AG105" s="31">
        <v>0.0</v>
      </c>
      <c r="AH105" s="31">
        <v>0.0</v>
      </c>
      <c r="AI105" s="31">
        <v>0.0</v>
      </c>
      <c r="AJ105" s="31">
        <v>0.0</v>
      </c>
      <c r="AK105" s="31">
        <v>0.0</v>
      </c>
      <c r="AL105" s="31">
        <v>0.0</v>
      </c>
      <c r="AM105" s="31">
        <v>0.0</v>
      </c>
      <c r="AN105" s="31">
        <v>0.0</v>
      </c>
      <c r="AO105" s="31">
        <v>0.0</v>
      </c>
      <c r="AP105" s="31">
        <v>0.0</v>
      </c>
      <c r="AQ105" s="31">
        <v>0.0</v>
      </c>
      <c r="AR105" s="31">
        <v>0.0</v>
      </c>
      <c r="AS105" s="31">
        <v>0.0</v>
      </c>
      <c r="AT105" s="31">
        <v>225.0</v>
      </c>
      <c r="AU105" s="31">
        <v>42172.0</v>
      </c>
      <c r="AV105" s="31">
        <f t="shared" si="2"/>
        <v>13174</v>
      </c>
      <c r="AW105" s="31">
        <v>6969.0</v>
      </c>
      <c r="AX105" s="31">
        <v>3802.0</v>
      </c>
      <c r="AY105" s="31">
        <v>6107.0</v>
      </c>
      <c r="AZ105" s="31">
        <v>13174.0</v>
      </c>
      <c r="BA105" s="31">
        <v>4533.0</v>
      </c>
      <c r="BB105" s="31">
        <v>4823.0</v>
      </c>
      <c r="BC105" s="31">
        <v>161.0</v>
      </c>
      <c r="BD105" s="31">
        <v>106.0</v>
      </c>
      <c r="BE105" s="31">
        <v>486.0</v>
      </c>
      <c r="BF105" s="31">
        <v>357.0</v>
      </c>
      <c r="BG105" s="31">
        <v>350.0</v>
      </c>
      <c r="BH105" s="31">
        <v>615.0</v>
      </c>
      <c r="BI105" s="31">
        <v>181.0</v>
      </c>
      <c r="BJ105" s="31">
        <v>0.0</v>
      </c>
      <c r="BK105" s="31">
        <v>0.0</v>
      </c>
      <c r="BL105" s="31">
        <v>51.0</v>
      </c>
      <c r="BM105" s="31">
        <v>7.0</v>
      </c>
      <c r="BN105" s="31">
        <v>0.0</v>
      </c>
      <c r="BO105" s="31">
        <v>0.0</v>
      </c>
      <c r="BP105" s="31">
        <v>0.0</v>
      </c>
      <c r="BQ105" s="31">
        <v>0.0</v>
      </c>
      <c r="BR105" s="31">
        <v>0.0</v>
      </c>
      <c r="BS105" s="31">
        <v>89.0</v>
      </c>
      <c r="BT105" s="31">
        <v>123.0</v>
      </c>
      <c r="BU105" s="31">
        <v>6.0</v>
      </c>
      <c r="BV105" s="31">
        <v>81.0</v>
      </c>
      <c r="BW105" s="31">
        <v>0.0</v>
      </c>
      <c r="BX105" s="31">
        <v>0.0</v>
      </c>
      <c r="BY105" s="31">
        <v>0.0</v>
      </c>
      <c r="BZ105" s="31">
        <v>0.0</v>
      </c>
      <c r="CA105" s="31">
        <v>0.0</v>
      </c>
      <c r="CB105" s="31">
        <v>44.0</v>
      </c>
      <c r="CC105" s="31">
        <v>107.0</v>
      </c>
      <c r="CE105" s="31">
        <v>0.0</v>
      </c>
    </row>
    <row r="106" ht="15.75" customHeight="1">
      <c r="A106" s="31" t="s">
        <v>390</v>
      </c>
      <c r="B106" s="31">
        <v>9462.0</v>
      </c>
      <c r="C106" s="31" t="s">
        <v>437</v>
      </c>
      <c r="D106" s="31">
        <v>57170.0</v>
      </c>
      <c r="E106" s="31">
        <v>41873.0</v>
      </c>
      <c r="F106" s="31">
        <v>394.0</v>
      </c>
      <c r="G106" s="31">
        <v>41479.0</v>
      </c>
      <c r="H106" s="31">
        <v>0.0</v>
      </c>
      <c r="I106" s="31">
        <v>9615.0</v>
      </c>
      <c r="J106" s="31">
        <v>2360.0</v>
      </c>
      <c r="K106" s="31">
        <v>3805.0</v>
      </c>
      <c r="L106" s="31">
        <v>16566.0</v>
      </c>
      <c r="M106" s="31">
        <v>3900.0</v>
      </c>
      <c r="N106" s="31">
        <v>3529.0</v>
      </c>
      <c r="O106" s="31">
        <v>0.0</v>
      </c>
      <c r="P106" s="31">
        <v>0.0</v>
      </c>
      <c r="Q106" s="31">
        <v>819.0</v>
      </c>
      <c r="R106" s="31">
        <v>0.0</v>
      </c>
      <c r="S106" s="31">
        <v>0.0</v>
      </c>
      <c r="T106" s="31">
        <v>885.0</v>
      </c>
      <c r="U106" s="31">
        <v>0.0</v>
      </c>
      <c r="V106" s="31">
        <v>0.0</v>
      </c>
      <c r="W106" s="31">
        <v>0.0</v>
      </c>
      <c r="X106" s="31">
        <v>0.0</v>
      </c>
      <c r="Y106" s="31">
        <v>0.0</v>
      </c>
      <c r="Z106" s="31">
        <v>0.0</v>
      </c>
      <c r="AA106" s="31">
        <v>0.0</v>
      </c>
      <c r="AB106" s="31">
        <v>0.0</v>
      </c>
      <c r="AC106" s="31">
        <v>0.0</v>
      </c>
      <c r="AD106" s="31">
        <v>0.0</v>
      </c>
      <c r="AE106" s="31">
        <v>0.0</v>
      </c>
      <c r="AF106" s="31">
        <v>0.0</v>
      </c>
      <c r="AG106" s="31">
        <v>0.0</v>
      </c>
      <c r="AH106" s="31">
        <v>0.0</v>
      </c>
      <c r="AI106" s="31">
        <v>0.0</v>
      </c>
      <c r="AJ106" s="31">
        <v>0.0</v>
      </c>
      <c r="AK106" s="31">
        <v>0.0</v>
      </c>
      <c r="AL106" s="31">
        <v>0.0</v>
      </c>
      <c r="AM106" s="31">
        <v>0.0</v>
      </c>
      <c r="AN106" s="31">
        <v>0.0</v>
      </c>
      <c r="AO106" s="31">
        <v>0.0</v>
      </c>
      <c r="AP106" s="31">
        <v>0.0</v>
      </c>
      <c r="AQ106" s="31">
        <v>0.0</v>
      </c>
      <c r="AR106" s="31">
        <v>0.0</v>
      </c>
      <c r="AS106" s="31">
        <v>0.0</v>
      </c>
      <c r="AT106" s="31">
        <v>244.0</v>
      </c>
      <c r="AU106" s="31">
        <v>41629.0</v>
      </c>
      <c r="AV106" s="31">
        <f t="shared" si="2"/>
        <v>14969</v>
      </c>
      <c r="AW106" s="31">
        <v>7687.0</v>
      </c>
      <c r="AX106" s="31">
        <v>3039.0</v>
      </c>
      <c r="AY106" s="31">
        <v>4637.0</v>
      </c>
      <c r="AZ106" s="31">
        <v>14969.0</v>
      </c>
      <c r="BA106" s="31">
        <v>4924.0</v>
      </c>
      <c r="BB106" s="31">
        <v>4012.0</v>
      </c>
      <c r="BC106" s="31">
        <v>149.0</v>
      </c>
      <c r="BD106" s="31">
        <v>75.0</v>
      </c>
      <c r="BE106" s="31">
        <v>529.0</v>
      </c>
      <c r="BF106" s="31">
        <v>301.0</v>
      </c>
      <c r="BG106" s="31">
        <v>191.0</v>
      </c>
      <c r="BH106" s="31">
        <v>602.0</v>
      </c>
      <c r="BI106" s="31">
        <v>75.0</v>
      </c>
      <c r="BJ106" s="31">
        <v>0.0</v>
      </c>
      <c r="BK106" s="31">
        <v>0.0</v>
      </c>
      <c r="BL106" s="31">
        <v>8.0</v>
      </c>
      <c r="BM106" s="31">
        <v>4.0</v>
      </c>
      <c r="BN106" s="31">
        <v>0.0</v>
      </c>
      <c r="BO106" s="31">
        <v>0.0</v>
      </c>
      <c r="BP106" s="31">
        <v>0.0</v>
      </c>
      <c r="BQ106" s="31">
        <v>0.0</v>
      </c>
      <c r="BR106" s="31">
        <v>0.0</v>
      </c>
      <c r="BS106" s="31">
        <v>58.0</v>
      </c>
      <c r="BT106" s="31">
        <v>93.0</v>
      </c>
      <c r="BU106" s="31">
        <v>8.0</v>
      </c>
      <c r="BV106" s="31">
        <v>64.0</v>
      </c>
      <c r="BW106" s="31">
        <v>0.0</v>
      </c>
      <c r="BX106" s="31">
        <v>0.0</v>
      </c>
      <c r="BY106" s="31">
        <v>0.0</v>
      </c>
      <c r="BZ106" s="31">
        <v>0.0</v>
      </c>
      <c r="CA106" s="31">
        <v>0.0</v>
      </c>
      <c r="CB106" s="31">
        <v>68.0</v>
      </c>
      <c r="CC106" s="31">
        <v>136.0</v>
      </c>
      <c r="CE106" s="31">
        <v>0.0</v>
      </c>
    </row>
    <row r="107" ht="15.75" customHeight="1">
      <c r="A107" s="31" t="s">
        <v>390</v>
      </c>
      <c r="B107" s="31">
        <v>9463.0</v>
      </c>
      <c r="C107" s="31" t="s">
        <v>438</v>
      </c>
      <c r="D107" s="31">
        <v>31781.0</v>
      </c>
      <c r="E107" s="31">
        <v>23523.0</v>
      </c>
      <c r="F107" s="31">
        <v>240.0</v>
      </c>
      <c r="G107" s="31">
        <v>23283.0</v>
      </c>
      <c r="H107" s="31">
        <v>0.0</v>
      </c>
      <c r="I107" s="31">
        <v>5965.0</v>
      </c>
      <c r="J107" s="31">
        <v>1909.0</v>
      </c>
      <c r="K107" s="31">
        <v>2253.0</v>
      </c>
      <c r="L107" s="31">
        <v>9158.0</v>
      </c>
      <c r="M107" s="31">
        <v>1269.0</v>
      </c>
      <c r="N107" s="31">
        <v>2276.0</v>
      </c>
      <c r="O107" s="31">
        <v>0.0</v>
      </c>
      <c r="P107" s="31">
        <v>79.0</v>
      </c>
      <c r="Q107" s="31">
        <v>0.0</v>
      </c>
      <c r="R107" s="31">
        <v>0.0</v>
      </c>
      <c r="S107" s="31">
        <v>345.0</v>
      </c>
      <c r="T107" s="31">
        <v>0.0</v>
      </c>
      <c r="U107" s="31">
        <v>0.0</v>
      </c>
      <c r="V107" s="31">
        <v>0.0</v>
      </c>
      <c r="W107" s="31">
        <v>0.0</v>
      </c>
      <c r="X107" s="31">
        <v>29.0</v>
      </c>
      <c r="Y107" s="31">
        <v>0.0</v>
      </c>
      <c r="Z107" s="31">
        <v>0.0</v>
      </c>
      <c r="AA107" s="31">
        <v>0.0</v>
      </c>
      <c r="AB107" s="31">
        <v>0.0</v>
      </c>
      <c r="AC107" s="31">
        <v>0.0</v>
      </c>
      <c r="AD107" s="31">
        <v>0.0</v>
      </c>
      <c r="AE107" s="31">
        <v>0.0</v>
      </c>
      <c r="AF107" s="31">
        <v>0.0</v>
      </c>
      <c r="AG107" s="31">
        <v>0.0</v>
      </c>
      <c r="AH107" s="31">
        <v>0.0</v>
      </c>
      <c r="AI107" s="31">
        <v>0.0</v>
      </c>
      <c r="AJ107" s="31">
        <v>0.0</v>
      </c>
      <c r="AK107" s="31">
        <v>0.0</v>
      </c>
      <c r="AL107" s="31">
        <v>0.0</v>
      </c>
      <c r="AM107" s="31">
        <v>0.0</v>
      </c>
      <c r="AN107" s="31">
        <v>0.0</v>
      </c>
      <c r="AO107" s="31">
        <v>0.0</v>
      </c>
      <c r="AP107" s="31">
        <v>0.0</v>
      </c>
      <c r="AQ107" s="31">
        <v>0.0</v>
      </c>
      <c r="AR107" s="31">
        <v>0.0</v>
      </c>
      <c r="AS107" s="31">
        <v>0.0</v>
      </c>
      <c r="AT107" s="31">
        <v>158.0</v>
      </c>
      <c r="AU107" s="31">
        <v>23365.0</v>
      </c>
      <c r="AV107" s="31">
        <f t="shared" si="2"/>
        <v>7754</v>
      </c>
      <c r="AW107" s="31">
        <v>4942.0</v>
      </c>
      <c r="AX107" s="31">
        <v>1902.0</v>
      </c>
      <c r="AY107" s="31">
        <v>2471.0</v>
      </c>
      <c r="AZ107" s="31">
        <v>7754.0</v>
      </c>
      <c r="BA107" s="31">
        <v>2460.0</v>
      </c>
      <c r="BB107" s="31">
        <v>2495.0</v>
      </c>
      <c r="BC107" s="31">
        <v>104.0</v>
      </c>
      <c r="BD107" s="31">
        <v>85.0</v>
      </c>
      <c r="BE107" s="31">
        <v>259.0</v>
      </c>
      <c r="BF107" s="31">
        <v>233.0</v>
      </c>
      <c r="BG107" s="31">
        <v>159.0</v>
      </c>
      <c r="BH107" s="31">
        <v>243.0</v>
      </c>
      <c r="BI107" s="31">
        <v>44.0</v>
      </c>
      <c r="BJ107" s="31">
        <v>0.0</v>
      </c>
      <c r="BK107" s="31">
        <v>0.0</v>
      </c>
      <c r="BL107" s="31">
        <v>12.0</v>
      </c>
      <c r="BM107" s="31">
        <v>4.0</v>
      </c>
      <c r="BN107" s="31">
        <v>0.0</v>
      </c>
      <c r="BO107" s="31">
        <v>0.0</v>
      </c>
      <c r="BP107" s="31">
        <v>0.0</v>
      </c>
      <c r="BQ107" s="31">
        <v>0.0</v>
      </c>
      <c r="BR107" s="31">
        <v>0.0</v>
      </c>
      <c r="BS107" s="31">
        <v>38.0</v>
      </c>
      <c r="BT107" s="31">
        <v>57.0</v>
      </c>
      <c r="BU107" s="31">
        <v>5.0</v>
      </c>
      <c r="BV107" s="31">
        <v>35.0</v>
      </c>
      <c r="BW107" s="31">
        <v>0.0</v>
      </c>
      <c r="BX107" s="31">
        <v>0.0</v>
      </c>
      <c r="BY107" s="31">
        <v>0.0</v>
      </c>
      <c r="BZ107" s="31">
        <v>0.0</v>
      </c>
      <c r="CA107" s="31">
        <v>0.0</v>
      </c>
      <c r="CB107" s="31">
        <v>21.0</v>
      </c>
      <c r="CC107" s="31">
        <v>42.0</v>
      </c>
      <c r="CE107" s="31">
        <v>0.0</v>
      </c>
    </row>
    <row r="108" ht="15.75" customHeight="1">
      <c r="A108" s="31" t="s">
        <v>390</v>
      </c>
      <c r="B108" s="31">
        <v>9464.0</v>
      </c>
      <c r="C108" s="31" t="s">
        <v>439</v>
      </c>
      <c r="D108" s="31">
        <v>33437.0</v>
      </c>
      <c r="E108" s="31">
        <v>23628.0</v>
      </c>
      <c r="F108" s="31">
        <v>272.0</v>
      </c>
      <c r="G108" s="31">
        <v>23356.0</v>
      </c>
      <c r="H108" s="31">
        <v>0.0</v>
      </c>
      <c r="I108" s="31">
        <v>4665.0</v>
      </c>
      <c r="J108" s="31">
        <v>1320.0</v>
      </c>
      <c r="K108" s="31">
        <v>1518.0</v>
      </c>
      <c r="L108" s="31">
        <v>10606.0</v>
      </c>
      <c r="M108" s="31">
        <v>1086.0</v>
      </c>
      <c r="N108" s="31">
        <v>2966.0</v>
      </c>
      <c r="O108" s="31">
        <v>341.0</v>
      </c>
      <c r="P108" s="31">
        <v>0.0</v>
      </c>
      <c r="Q108" s="31">
        <v>431.0</v>
      </c>
      <c r="R108" s="31">
        <v>0.0</v>
      </c>
      <c r="S108" s="31">
        <v>0.0</v>
      </c>
      <c r="T108" s="31">
        <v>330.0</v>
      </c>
      <c r="U108" s="31">
        <v>0.0</v>
      </c>
      <c r="V108" s="31">
        <v>0.0</v>
      </c>
      <c r="W108" s="31">
        <v>0.0</v>
      </c>
      <c r="X108" s="31">
        <v>0.0</v>
      </c>
      <c r="Y108" s="31">
        <v>0.0</v>
      </c>
      <c r="Z108" s="31">
        <v>0.0</v>
      </c>
      <c r="AA108" s="31">
        <v>0.0</v>
      </c>
      <c r="AB108" s="31">
        <v>0.0</v>
      </c>
      <c r="AC108" s="31">
        <v>0.0</v>
      </c>
      <c r="AD108" s="31">
        <v>0.0</v>
      </c>
      <c r="AE108" s="31">
        <v>0.0</v>
      </c>
      <c r="AF108" s="31">
        <v>0.0</v>
      </c>
      <c r="AG108" s="31">
        <v>0.0</v>
      </c>
      <c r="AH108" s="31">
        <v>0.0</v>
      </c>
      <c r="AI108" s="31">
        <v>0.0</v>
      </c>
      <c r="AJ108" s="31">
        <v>0.0</v>
      </c>
      <c r="AK108" s="31">
        <v>93.0</v>
      </c>
      <c r="AL108" s="31">
        <v>0.0</v>
      </c>
      <c r="AM108" s="31">
        <v>0.0</v>
      </c>
      <c r="AN108" s="31">
        <v>0.0</v>
      </c>
      <c r="AO108" s="31">
        <v>0.0</v>
      </c>
      <c r="AP108" s="31">
        <v>0.0</v>
      </c>
      <c r="AQ108" s="31">
        <v>0.0</v>
      </c>
      <c r="AR108" s="31">
        <v>0.0</v>
      </c>
      <c r="AS108" s="31">
        <v>0.0</v>
      </c>
      <c r="AT108" s="31">
        <v>282.0</v>
      </c>
      <c r="AU108" s="31">
        <v>23346.0</v>
      </c>
      <c r="AV108" s="31">
        <f t="shared" si="2"/>
        <v>8500</v>
      </c>
      <c r="AW108" s="31">
        <v>4662.0</v>
      </c>
      <c r="AX108" s="31">
        <v>1648.0</v>
      </c>
      <c r="AY108" s="31">
        <v>1628.0</v>
      </c>
      <c r="AZ108" s="31">
        <v>8500.0</v>
      </c>
      <c r="BA108" s="31">
        <v>2169.0</v>
      </c>
      <c r="BB108" s="31">
        <v>3248.0</v>
      </c>
      <c r="BC108" s="31">
        <v>149.0</v>
      </c>
      <c r="BD108" s="31">
        <v>87.0</v>
      </c>
      <c r="BE108" s="31">
        <v>377.0</v>
      </c>
      <c r="BF108" s="31">
        <v>221.0</v>
      </c>
      <c r="BG108" s="31">
        <v>65.0</v>
      </c>
      <c r="BH108" s="31">
        <v>305.0</v>
      </c>
      <c r="BI108" s="31">
        <v>62.0</v>
      </c>
      <c r="BJ108" s="31">
        <v>0.0</v>
      </c>
      <c r="BK108" s="31">
        <v>0.0</v>
      </c>
      <c r="BL108" s="31">
        <v>3.0</v>
      </c>
      <c r="BM108" s="31">
        <v>5.0</v>
      </c>
      <c r="BN108" s="31">
        <v>0.0</v>
      </c>
      <c r="BO108" s="31">
        <v>0.0</v>
      </c>
      <c r="BP108" s="31">
        <v>0.0</v>
      </c>
      <c r="BQ108" s="31">
        <v>0.0</v>
      </c>
      <c r="BR108" s="31">
        <v>0.0</v>
      </c>
      <c r="BS108" s="31">
        <v>42.0</v>
      </c>
      <c r="BT108" s="31">
        <v>40.0</v>
      </c>
      <c r="BU108" s="31">
        <v>5.0</v>
      </c>
      <c r="BV108" s="31">
        <v>49.0</v>
      </c>
      <c r="BW108" s="31">
        <v>0.0</v>
      </c>
      <c r="BX108" s="31">
        <v>0.0</v>
      </c>
      <c r="BY108" s="31">
        <v>0.0</v>
      </c>
      <c r="BZ108" s="31">
        <v>0.0</v>
      </c>
      <c r="CA108" s="31">
        <v>0.0</v>
      </c>
      <c r="CB108" s="31">
        <v>30.0</v>
      </c>
      <c r="CC108" s="31">
        <v>51.0</v>
      </c>
      <c r="CE108" s="31">
        <v>0.0</v>
      </c>
    </row>
    <row r="109" ht="15.75" customHeight="1">
      <c r="A109" s="31" t="s">
        <v>390</v>
      </c>
      <c r="B109" s="31">
        <v>9471.0</v>
      </c>
      <c r="C109" s="31" t="s">
        <v>440</v>
      </c>
      <c r="D109" s="31">
        <v>116290.0</v>
      </c>
      <c r="E109" s="31">
        <v>94533.0</v>
      </c>
      <c r="F109" s="31">
        <v>844.0</v>
      </c>
      <c r="G109" s="31">
        <v>93689.0</v>
      </c>
      <c r="H109" s="31">
        <v>0.0</v>
      </c>
      <c r="I109" s="31">
        <v>17097.0</v>
      </c>
      <c r="J109" s="31">
        <v>3748.0</v>
      </c>
      <c r="K109" s="31">
        <v>4753.0</v>
      </c>
      <c r="L109" s="31">
        <v>45666.0</v>
      </c>
      <c r="M109" s="31">
        <v>5141.0</v>
      </c>
      <c r="N109" s="31">
        <v>12927.0</v>
      </c>
      <c r="O109" s="31">
        <v>0.0</v>
      </c>
      <c r="P109" s="31">
        <v>0.0</v>
      </c>
      <c r="Q109" s="31">
        <v>2722.0</v>
      </c>
      <c r="R109" s="31">
        <v>0.0</v>
      </c>
      <c r="S109" s="31">
        <v>1217.0</v>
      </c>
      <c r="T109" s="31">
        <v>0.0</v>
      </c>
      <c r="U109" s="31">
        <v>314.0</v>
      </c>
      <c r="V109" s="31">
        <v>0.0</v>
      </c>
      <c r="W109" s="31">
        <v>0.0</v>
      </c>
      <c r="X109" s="31">
        <v>104.0</v>
      </c>
      <c r="Y109" s="31">
        <v>0.0</v>
      </c>
      <c r="Z109" s="31">
        <v>0.0</v>
      </c>
      <c r="AA109" s="31">
        <v>0.0</v>
      </c>
      <c r="AB109" s="31">
        <v>0.0</v>
      </c>
      <c r="AC109" s="31">
        <v>0.0</v>
      </c>
      <c r="AD109" s="31">
        <v>0.0</v>
      </c>
      <c r="AE109" s="31">
        <v>0.0</v>
      </c>
      <c r="AF109" s="31">
        <v>0.0</v>
      </c>
      <c r="AG109" s="31">
        <v>0.0</v>
      </c>
      <c r="AH109" s="31">
        <v>0.0</v>
      </c>
      <c r="AI109" s="31">
        <v>0.0</v>
      </c>
      <c r="AJ109" s="31">
        <v>0.0</v>
      </c>
      <c r="AK109" s="31">
        <v>0.0</v>
      </c>
      <c r="AL109" s="31">
        <v>0.0</v>
      </c>
      <c r="AM109" s="31">
        <v>0.0</v>
      </c>
      <c r="AN109" s="31">
        <v>0.0</v>
      </c>
      <c r="AO109" s="31">
        <v>0.0</v>
      </c>
      <c r="AP109" s="31">
        <v>0.0</v>
      </c>
      <c r="AQ109" s="31">
        <v>0.0</v>
      </c>
      <c r="AR109" s="31">
        <v>0.0</v>
      </c>
      <c r="AS109" s="31">
        <v>0.0</v>
      </c>
      <c r="AT109" s="31">
        <v>594.0</v>
      </c>
      <c r="AU109" s="31">
        <v>93939.0</v>
      </c>
      <c r="AV109" s="31">
        <f t="shared" si="2"/>
        <v>40071</v>
      </c>
      <c r="AW109" s="31">
        <v>14148.0</v>
      </c>
      <c r="AX109" s="31">
        <v>4637.0</v>
      </c>
      <c r="AY109" s="31">
        <v>5862.0</v>
      </c>
      <c r="AZ109" s="31">
        <v>40071.0</v>
      </c>
      <c r="BA109" s="31">
        <v>8055.0</v>
      </c>
      <c r="BB109" s="31">
        <v>14551.0</v>
      </c>
      <c r="BC109" s="31">
        <v>304.0</v>
      </c>
      <c r="BD109" s="31">
        <v>619.0</v>
      </c>
      <c r="BE109" s="31">
        <v>2308.0</v>
      </c>
      <c r="BF109" s="31">
        <v>816.0</v>
      </c>
      <c r="BG109" s="31">
        <v>669.0</v>
      </c>
      <c r="BH109" s="31">
        <v>637.0</v>
      </c>
      <c r="BI109" s="31">
        <v>529.0</v>
      </c>
      <c r="BJ109" s="31">
        <v>0.0</v>
      </c>
      <c r="BK109" s="31">
        <v>0.0</v>
      </c>
      <c r="BL109" s="31">
        <v>59.0</v>
      </c>
      <c r="BM109" s="31">
        <v>12.0</v>
      </c>
      <c r="BN109" s="31">
        <v>0.0</v>
      </c>
      <c r="BO109" s="31">
        <v>0.0</v>
      </c>
      <c r="BP109" s="31">
        <v>0.0</v>
      </c>
      <c r="BQ109" s="31">
        <v>0.0</v>
      </c>
      <c r="BR109" s="31">
        <v>0.0</v>
      </c>
      <c r="BS109" s="31">
        <v>112.0</v>
      </c>
      <c r="BT109" s="31">
        <v>99.0</v>
      </c>
      <c r="BU109" s="31">
        <v>15.0</v>
      </c>
      <c r="BV109" s="31">
        <v>147.0</v>
      </c>
      <c r="BW109" s="31">
        <v>0.0</v>
      </c>
      <c r="BX109" s="31">
        <v>0.0</v>
      </c>
      <c r="BY109" s="31">
        <v>0.0</v>
      </c>
      <c r="BZ109" s="31">
        <v>0.0</v>
      </c>
      <c r="CA109" s="31">
        <v>0.0</v>
      </c>
      <c r="CB109" s="31">
        <v>164.0</v>
      </c>
      <c r="CC109" s="31">
        <v>125.0</v>
      </c>
      <c r="CE109" s="31">
        <v>0.0</v>
      </c>
    </row>
    <row r="110" ht="15.75" customHeight="1">
      <c r="A110" s="31" t="s">
        <v>390</v>
      </c>
      <c r="B110" s="31">
        <v>9472.0</v>
      </c>
      <c r="C110" s="31" t="s">
        <v>441</v>
      </c>
      <c r="D110" s="31">
        <v>84462.0</v>
      </c>
      <c r="E110" s="31">
        <v>67379.0</v>
      </c>
      <c r="F110" s="31">
        <v>531.0</v>
      </c>
      <c r="G110" s="31">
        <v>66848.0</v>
      </c>
      <c r="H110" s="31">
        <v>0.0</v>
      </c>
      <c r="I110" s="31">
        <v>14293.0</v>
      </c>
      <c r="J110" s="31">
        <v>2414.0</v>
      </c>
      <c r="K110" s="31">
        <v>3934.0</v>
      </c>
      <c r="L110" s="31">
        <v>33215.0</v>
      </c>
      <c r="M110" s="31">
        <v>3620.0</v>
      </c>
      <c r="N110" s="31">
        <v>6322.0</v>
      </c>
      <c r="O110" s="31">
        <v>0.0</v>
      </c>
      <c r="P110" s="31">
        <v>0.0</v>
      </c>
      <c r="Q110" s="31">
        <v>2420.0</v>
      </c>
      <c r="R110" s="31">
        <v>0.0</v>
      </c>
      <c r="S110" s="31">
        <v>0.0</v>
      </c>
      <c r="T110" s="31">
        <v>630.0</v>
      </c>
      <c r="U110" s="31">
        <v>0.0</v>
      </c>
      <c r="V110" s="31">
        <v>0.0</v>
      </c>
      <c r="W110" s="31">
        <v>0.0</v>
      </c>
      <c r="X110" s="31">
        <v>0.0</v>
      </c>
      <c r="Y110" s="31">
        <v>0.0</v>
      </c>
      <c r="Z110" s="31">
        <v>0.0</v>
      </c>
      <c r="AA110" s="31">
        <v>0.0</v>
      </c>
      <c r="AB110" s="31">
        <v>0.0</v>
      </c>
      <c r="AC110" s="31">
        <v>0.0</v>
      </c>
      <c r="AD110" s="31">
        <v>0.0</v>
      </c>
      <c r="AE110" s="31">
        <v>0.0</v>
      </c>
      <c r="AF110" s="31">
        <v>0.0</v>
      </c>
      <c r="AG110" s="31">
        <v>0.0</v>
      </c>
      <c r="AH110" s="31">
        <v>0.0</v>
      </c>
      <c r="AI110" s="31">
        <v>0.0</v>
      </c>
      <c r="AJ110" s="31">
        <v>0.0</v>
      </c>
      <c r="AK110" s="31">
        <v>0.0</v>
      </c>
      <c r="AL110" s="31">
        <v>0.0</v>
      </c>
      <c r="AM110" s="31">
        <v>0.0</v>
      </c>
      <c r="AN110" s="31">
        <v>0.0</v>
      </c>
      <c r="AO110" s="31">
        <v>0.0</v>
      </c>
      <c r="AP110" s="31">
        <v>0.0</v>
      </c>
      <c r="AQ110" s="31">
        <v>0.0</v>
      </c>
      <c r="AR110" s="31">
        <v>0.0</v>
      </c>
      <c r="AS110" s="31">
        <v>0.0</v>
      </c>
      <c r="AT110" s="31">
        <v>359.0</v>
      </c>
      <c r="AU110" s="31">
        <v>67020.0</v>
      </c>
      <c r="AV110" s="31">
        <f t="shared" si="2"/>
        <v>30147</v>
      </c>
      <c r="AW110" s="31">
        <v>12827.0</v>
      </c>
      <c r="AX110" s="31">
        <v>3104.0</v>
      </c>
      <c r="AY110" s="31">
        <v>4054.0</v>
      </c>
      <c r="AZ110" s="31">
        <v>30147.0</v>
      </c>
      <c r="BA110" s="31">
        <v>5119.0</v>
      </c>
      <c r="BB110" s="31">
        <v>7293.0</v>
      </c>
      <c r="BC110" s="31">
        <v>173.0</v>
      </c>
      <c r="BD110" s="31">
        <v>242.0</v>
      </c>
      <c r="BE110" s="31">
        <v>2092.0</v>
      </c>
      <c r="BF110" s="31">
        <v>550.0</v>
      </c>
      <c r="BG110" s="31">
        <v>262.0</v>
      </c>
      <c r="BH110" s="31">
        <v>479.0</v>
      </c>
      <c r="BI110" s="31">
        <v>209.0</v>
      </c>
      <c r="BJ110" s="31">
        <v>0.0</v>
      </c>
      <c r="BK110" s="31">
        <v>0.0</v>
      </c>
      <c r="BL110" s="31">
        <v>5.0</v>
      </c>
      <c r="BM110" s="31">
        <v>7.0</v>
      </c>
      <c r="BN110" s="31">
        <v>0.0</v>
      </c>
      <c r="BO110" s="31">
        <v>0.0</v>
      </c>
      <c r="BP110" s="31">
        <v>0.0</v>
      </c>
      <c r="BQ110" s="31">
        <v>0.0</v>
      </c>
      <c r="BR110" s="31">
        <v>0.0</v>
      </c>
      <c r="BS110" s="31">
        <v>66.0</v>
      </c>
      <c r="BT110" s="31">
        <v>48.0</v>
      </c>
      <c r="BU110" s="31">
        <v>5.0</v>
      </c>
      <c r="BV110" s="31">
        <v>83.0</v>
      </c>
      <c r="BW110" s="31">
        <v>0.0</v>
      </c>
      <c r="BX110" s="31">
        <v>0.0</v>
      </c>
      <c r="BY110" s="31">
        <v>0.0</v>
      </c>
      <c r="BZ110" s="31">
        <v>0.0</v>
      </c>
      <c r="CA110" s="31">
        <v>0.0</v>
      </c>
      <c r="CB110" s="31">
        <v>93.0</v>
      </c>
      <c r="CC110" s="31">
        <v>162.0</v>
      </c>
      <c r="CE110" s="31">
        <v>0.0</v>
      </c>
    </row>
    <row r="111" ht="15.75" customHeight="1">
      <c r="A111" s="31" t="s">
        <v>390</v>
      </c>
      <c r="B111" s="31">
        <v>9473.0</v>
      </c>
      <c r="C111" s="31" t="s">
        <v>442</v>
      </c>
      <c r="D111" s="31">
        <v>70038.0</v>
      </c>
      <c r="E111" s="31">
        <v>55037.0</v>
      </c>
      <c r="F111" s="31">
        <v>535.0</v>
      </c>
      <c r="G111" s="31">
        <v>54502.0</v>
      </c>
      <c r="H111" s="31">
        <v>0.0</v>
      </c>
      <c r="I111" s="31">
        <v>14371.0</v>
      </c>
      <c r="J111" s="31">
        <v>2685.0</v>
      </c>
      <c r="K111" s="31">
        <v>3167.0</v>
      </c>
      <c r="L111" s="31">
        <v>24123.0</v>
      </c>
      <c r="M111" s="31">
        <v>2902.0</v>
      </c>
      <c r="N111" s="31">
        <v>5964.0</v>
      </c>
      <c r="O111" s="31">
        <v>0.0</v>
      </c>
      <c r="P111" s="31">
        <v>243.0</v>
      </c>
      <c r="Q111" s="31">
        <v>0.0</v>
      </c>
      <c r="R111" s="31">
        <v>0.0</v>
      </c>
      <c r="S111" s="31">
        <v>972.0</v>
      </c>
      <c r="T111" s="31">
        <v>0.0</v>
      </c>
      <c r="U111" s="31">
        <v>0.0</v>
      </c>
      <c r="V111" s="31">
        <v>0.0</v>
      </c>
      <c r="W111" s="31">
        <v>0.0</v>
      </c>
      <c r="X111" s="31">
        <v>75.0</v>
      </c>
      <c r="Y111" s="31">
        <v>0.0</v>
      </c>
      <c r="Z111" s="31">
        <v>0.0</v>
      </c>
      <c r="AA111" s="31">
        <v>0.0</v>
      </c>
      <c r="AB111" s="31">
        <v>0.0</v>
      </c>
      <c r="AC111" s="31">
        <v>0.0</v>
      </c>
      <c r="AD111" s="31">
        <v>0.0</v>
      </c>
      <c r="AE111" s="31">
        <v>0.0</v>
      </c>
      <c r="AF111" s="31">
        <v>0.0</v>
      </c>
      <c r="AG111" s="31">
        <v>0.0</v>
      </c>
      <c r="AH111" s="31">
        <v>0.0</v>
      </c>
      <c r="AI111" s="31">
        <v>0.0</v>
      </c>
      <c r="AJ111" s="31">
        <v>0.0</v>
      </c>
      <c r="AK111" s="31">
        <v>0.0</v>
      </c>
      <c r="AL111" s="31">
        <v>0.0</v>
      </c>
      <c r="AM111" s="31">
        <v>0.0</v>
      </c>
      <c r="AN111" s="31">
        <v>0.0</v>
      </c>
      <c r="AO111" s="31">
        <v>0.0</v>
      </c>
      <c r="AP111" s="31">
        <v>0.0</v>
      </c>
      <c r="AQ111" s="31">
        <v>0.0</v>
      </c>
      <c r="AR111" s="31">
        <v>0.0</v>
      </c>
      <c r="AS111" s="31">
        <v>0.0</v>
      </c>
      <c r="AT111" s="31">
        <v>421.0</v>
      </c>
      <c r="AU111" s="31">
        <v>54616.0</v>
      </c>
      <c r="AV111" s="31">
        <f t="shared" si="2"/>
        <v>21356</v>
      </c>
      <c r="AW111" s="31">
        <v>12142.0</v>
      </c>
      <c r="AX111" s="31">
        <v>2971.0</v>
      </c>
      <c r="AY111" s="31">
        <v>3752.0</v>
      </c>
      <c r="AZ111" s="31">
        <v>21356.0</v>
      </c>
      <c r="BA111" s="31">
        <v>4605.0</v>
      </c>
      <c r="BB111" s="31">
        <v>6549.0</v>
      </c>
      <c r="BC111" s="31">
        <v>155.0</v>
      </c>
      <c r="BD111" s="31">
        <v>241.0</v>
      </c>
      <c r="BE111" s="31">
        <v>1220.0</v>
      </c>
      <c r="BF111" s="31">
        <v>496.0</v>
      </c>
      <c r="BG111" s="31">
        <v>323.0</v>
      </c>
      <c r="BH111" s="31">
        <v>366.0</v>
      </c>
      <c r="BI111" s="31">
        <v>107.0</v>
      </c>
      <c r="BJ111" s="31">
        <v>0.0</v>
      </c>
      <c r="BK111" s="31">
        <v>0.0</v>
      </c>
      <c r="BL111" s="31">
        <v>47.0</v>
      </c>
      <c r="BM111" s="31">
        <v>4.0</v>
      </c>
      <c r="BN111" s="31">
        <v>0.0</v>
      </c>
      <c r="BO111" s="31">
        <v>0.0</v>
      </c>
      <c r="BP111" s="31">
        <v>0.0</v>
      </c>
      <c r="BQ111" s="31">
        <v>0.0</v>
      </c>
      <c r="BR111" s="31">
        <v>0.0</v>
      </c>
      <c r="BS111" s="31">
        <v>47.0</v>
      </c>
      <c r="BT111" s="31">
        <v>59.0</v>
      </c>
      <c r="BU111" s="31">
        <v>2.0</v>
      </c>
      <c r="BV111" s="31">
        <v>60.0</v>
      </c>
      <c r="BW111" s="31">
        <v>0.0</v>
      </c>
      <c r="BX111" s="31">
        <v>0.0</v>
      </c>
      <c r="BY111" s="31">
        <v>0.0</v>
      </c>
      <c r="BZ111" s="31">
        <v>0.0</v>
      </c>
      <c r="CA111" s="31">
        <v>0.0</v>
      </c>
      <c r="CB111" s="31">
        <v>67.0</v>
      </c>
      <c r="CC111" s="31">
        <v>47.0</v>
      </c>
      <c r="CE111" s="31">
        <v>0.0</v>
      </c>
    </row>
    <row r="112" ht="15.75" customHeight="1">
      <c r="A112" s="31" t="s">
        <v>390</v>
      </c>
      <c r="B112" s="31">
        <v>9474.0</v>
      </c>
      <c r="C112" s="31" t="s">
        <v>443</v>
      </c>
      <c r="D112" s="31">
        <v>90139.0</v>
      </c>
      <c r="E112" s="31">
        <v>73626.0</v>
      </c>
      <c r="F112" s="31">
        <v>471.0</v>
      </c>
      <c r="G112" s="31">
        <v>73155.0</v>
      </c>
      <c r="H112" s="31">
        <v>0.0</v>
      </c>
      <c r="I112" s="31">
        <v>12235.0</v>
      </c>
      <c r="J112" s="31">
        <v>3200.0</v>
      </c>
      <c r="K112" s="31">
        <v>6422.0</v>
      </c>
      <c r="L112" s="31">
        <v>34150.0</v>
      </c>
      <c r="M112" s="31">
        <v>5093.0</v>
      </c>
      <c r="N112" s="31">
        <v>7671.0</v>
      </c>
      <c r="O112" s="31">
        <v>0.0</v>
      </c>
      <c r="P112" s="31">
        <v>0.0</v>
      </c>
      <c r="Q112" s="31">
        <v>3301.0</v>
      </c>
      <c r="R112" s="31">
        <v>0.0</v>
      </c>
      <c r="S112" s="31">
        <v>594.0</v>
      </c>
      <c r="T112" s="31">
        <v>147.0</v>
      </c>
      <c r="U112" s="31">
        <v>258.0</v>
      </c>
      <c r="V112" s="31">
        <v>0.0</v>
      </c>
      <c r="W112" s="31">
        <v>0.0</v>
      </c>
      <c r="X112" s="31">
        <v>84.0</v>
      </c>
      <c r="Y112" s="31">
        <v>0.0</v>
      </c>
      <c r="Z112" s="31">
        <v>0.0</v>
      </c>
      <c r="AA112" s="31">
        <v>0.0</v>
      </c>
      <c r="AB112" s="31">
        <v>0.0</v>
      </c>
      <c r="AC112" s="31">
        <v>0.0</v>
      </c>
      <c r="AD112" s="31">
        <v>0.0</v>
      </c>
      <c r="AE112" s="31">
        <v>0.0</v>
      </c>
      <c r="AF112" s="31">
        <v>0.0</v>
      </c>
      <c r="AG112" s="31">
        <v>0.0</v>
      </c>
      <c r="AH112" s="31">
        <v>0.0</v>
      </c>
      <c r="AI112" s="31">
        <v>0.0</v>
      </c>
      <c r="AJ112" s="31">
        <v>0.0</v>
      </c>
      <c r="AK112" s="31">
        <v>0.0</v>
      </c>
      <c r="AL112" s="31">
        <v>0.0</v>
      </c>
      <c r="AM112" s="31">
        <v>0.0</v>
      </c>
      <c r="AN112" s="31">
        <v>0.0</v>
      </c>
      <c r="AO112" s="31">
        <v>0.0</v>
      </c>
      <c r="AP112" s="31">
        <v>0.0</v>
      </c>
      <c r="AQ112" s="31">
        <v>0.0</v>
      </c>
      <c r="AR112" s="31">
        <v>0.0</v>
      </c>
      <c r="AS112" s="31">
        <v>0.0</v>
      </c>
      <c r="AT112" s="31">
        <v>341.0</v>
      </c>
      <c r="AU112" s="31">
        <v>73285.0</v>
      </c>
      <c r="AV112" s="31">
        <f t="shared" si="2"/>
        <v>31084</v>
      </c>
      <c r="AW112" s="31">
        <v>11265.0</v>
      </c>
      <c r="AX112" s="31">
        <v>4071.0</v>
      </c>
      <c r="AY112" s="31">
        <v>6441.0</v>
      </c>
      <c r="AZ112" s="31">
        <v>31084.0</v>
      </c>
      <c r="BA112" s="31">
        <v>6433.0</v>
      </c>
      <c r="BB112" s="31">
        <v>8645.0</v>
      </c>
      <c r="BC112" s="31">
        <v>226.0</v>
      </c>
      <c r="BD112" s="31">
        <v>238.0</v>
      </c>
      <c r="BE112" s="31">
        <v>2502.0</v>
      </c>
      <c r="BF112" s="31">
        <v>691.0</v>
      </c>
      <c r="BG112" s="31">
        <v>399.0</v>
      </c>
      <c r="BH112" s="31">
        <v>479.0</v>
      </c>
      <c r="BI112" s="31">
        <v>262.0</v>
      </c>
      <c r="BJ112" s="31">
        <v>0.0</v>
      </c>
      <c r="BK112" s="31">
        <v>0.0</v>
      </c>
      <c r="BL112" s="31">
        <v>31.0</v>
      </c>
      <c r="BM112" s="31">
        <v>12.0</v>
      </c>
      <c r="BN112" s="31">
        <v>0.0</v>
      </c>
      <c r="BO112" s="31">
        <v>0.0</v>
      </c>
      <c r="BP112" s="31">
        <v>0.0</v>
      </c>
      <c r="BQ112" s="31">
        <v>0.0</v>
      </c>
      <c r="BR112" s="31">
        <v>0.0</v>
      </c>
      <c r="BS112" s="31">
        <v>74.0</v>
      </c>
      <c r="BT112" s="31">
        <v>73.0</v>
      </c>
      <c r="BU112" s="31">
        <v>6.0</v>
      </c>
      <c r="BV112" s="31">
        <v>162.0</v>
      </c>
      <c r="BW112" s="31">
        <v>0.0</v>
      </c>
      <c r="BX112" s="31">
        <v>0.0</v>
      </c>
      <c r="BY112" s="31">
        <v>0.0</v>
      </c>
      <c r="BZ112" s="31">
        <v>0.0</v>
      </c>
      <c r="CA112" s="31">
        <v>0.0</v>
      </c>
      <c r="CB112" s="31">
        <v>99.0</v>
      </c>
      <c r="CC112" s="31">
        <v>92.0</v>
      </c>
      <c r="CE112" s="31">
        <v>0.0</v>
      </c>
    </row>
    <row r="113" ht="15.75" customHeight="1">
      <c r="A113" s="31" t="s">
        <v>390</v>
      </c>
      <c r="B113" s="31">
        <v>9475.0</v>
      </c>
      <c r="C113" s="31" t="s">
        <v>444</v>
      </c>
      <c r="D113" s="31">
        <v>77737.0</v>
      </c>
      <c r="E113" s="31">
        <v>60916.0</v>
      </c>
      <c r="F113" s="31">
        <v>484.0</v>
      </c>
      <c r="G113" s="31">
        <v>60432.0</v>
      </c>
      <c r="H113" s="31">
        <v>0.0</v>
      </c>
      <c r="I113" s="31">
        <v>13283.0</v>
      </c>
      <c r="J113" s="31">
        <v>2367.0</v>
      </c>
      <c r="K113" s="31">
        <v>2718.0</v>
      </c>
      <c r="L113" s="31">
        <v>30442.0</v>
      </c>
      <c r="M113" s="31">
        <v>2200.0</v>
      </c>
      <c r="N113" s="31">
        <v>6637.0</v>
      </c>
      <c r="O113" s="31">
        <v>403.0</v>
      </c>
      <c r="P113" s="31">
        <v>11.0</v>
      </c>
      <c r="Q113" s="31">
        <v>1606.0</v>
      </c>
      <c r="R113" s="31">
        <v>0.0</v>
      </c>
      <c r="S113" s="31">
        <v>17.0</v>
      </c>
      <c r="T113" s="31">
        <v>536.0</v>
      </c>
      <c r="U113" s="31">
        <v>0.0</v>
      </c>
      <c r="V113" s="31">
        <v>0.0</v>
      </c>
      <c r="W113" s="31">
        <v>0.0</v>
      </c>
      <c r="X113" s="31">
        <v>5.0</v>
      </c>
      <c r="Y113" s="31">
        <v>0.0</v>
      </c>
      <c r="Z113" s="31">
        <v>0.0</v>
      </c>
      <c r="AA113" s="31">
        <v>0.0</v>
      </c>
      <c r="AB113" s="31">
        <v>0.0</v>
      </c>
      <c r="AC113" s="31">
        <v>0.0</v>
      </c>
      <c r="AD113" s="31">
        <v>0.0</v>
      </c>
      <c r="AE113" s="31">
        <v>0.0</v>
      </c>
      <c r="AF113" s="31">
        <v>0.0</v>
      </c>
      <c r="AG113" s="31">
        <v>0.0</v>
      </c>
      <c r="AH113" s="31">
        <v>0.0</v>
      </c>
      <c r="AI113" s="31">
        <v>0.0</v>
      </c>
      <c r="AJ113" s="31">
        <v>0.0</v>
      </c>
      <c r="AK113" s="31">
        <v>207.0</v>
      </c>
      <c r="AL113" s="31">
        <v>0.0</v>
      </c>
      <c r="AM113" s="31">
        <v>0.0</v>
      </c>
      <c r="AN113" s="31">
        <v>0.0</v>
      </c>
      <c r="AO113" s="31">
        <v>0.0</v>
      </c>
      <c r="AP113" s="31">
        <v>0.0</v>
      </c>
      <c r="AQ113" s="31">
        <v>0.0</v>
      </c>
      <c r="AR113" s="31">
        <v>0.0</v>
      </c>
      <c r="AS113" s="31">
        <v>0.0</v>
      </c>
      <c r="AT113" s="31">
        <v>419.0</v>
      </c>
      <c r="AU113" s="31">
        <v>60497.0</v>
      </c>
      <c r="AV113" s="31">
        <f t="shared" si="2"/>
        <v>24945</v>
      </c>
      <c r="AW113" s="31">
        <v>13223.0</v>
      </c>
      <c r="AX113" s="31">
        <v>3090.0</v>
      </c>
      <c r="AY113" s="31">
        <v>3086.0</v>
      </c>
      <c r="AZ113" s="31">
        <v>24945.0</v>
      </c>
      <c r="BA113" s="31">
        <v>4595.0</v>
      </c>
      <c r="BB113" s="31">
        <v>7495.0</v>
      </c>
      <c r="BC113" s="31">
        <v>205.0</v>
      </c>
      <c r="BD113" s="31">
        <v>264.0</v>
      </c>
      <c r="BE113" s="31">
        <v>1699.0</v>
      </c>
      <c r="BF113" s="31">
        <v>601.0</v>
      </c>
      <c r="BG113" s="31">
        <v>193.0</v>
      </c>
      <c r="BH113" s="31">
        <v>574.0</v>
      </c>
      <c r="BI113" s="31">
        <v>125.0</v>
      </c>
      <c r="BJ113" s="31">
        <v>0.0</v>
      </c>
      <c r="BK113" s="31">
        <v>0.0</v>
      </c>
      <c r="BL113" s="31">
        <v>11.0</v>
      </c>
      <c r="BM113" s="31">
        <v>8.0</v>
      </c>
      <c r="BN113" s="31">
        <v>0.0</v>
      </c>
      <c r="BO113" s="31">
        <v>0.0</v>
      </c>
      <c r="BP113" s="31">
        <v>0.0</v>
      </c>
      <c r="BQ113" s="31">
        <v>0.0</v>
      </c>
      <c r="BR113" s="31">
        <v>0.0</v>
      </c>
      <c r="BS113" s="31">
        <v>74.0</v>
      </c>
      <c r="BT113" s="31">
        <v>62.0</v>
      </c>
      <c r="BU113" s="31">
        <v>7.0</v>
      </c>
      <c r="BV113" s="31">
        <v>75.0</v>
      </c>
      <c r="BW113" s="31">
        <v>0.0</v>
      </c>
      <c r="BX113" s="31">
        <v>0.0</v>
      </c>
      <c r="BY113" s="31">
        <v>0.0</v>
      </c>
      <c r="BZ113" s="31">
        <v>0.0</v>
      </c>
      <c r="CA113" s="31">
        <v>0.0</v>
      </c>
      <c r="CB113" s="31">
        <v>81.0</v>
      </c>
      <c r="CC113" s="31">
        <v>84.0</v>
      </c>
      <c r="CE113" s="31">
        <v>0.0</v>
      </c>
    </row>
    <row r="114" ht="15.75" customHeight="1">
      <c r="A114" s="31" t="s">
        <v>390</v>
      </c>
      <c r="B114" s="31">
        <v>9476.0</v>
      </c>
      <c r="C114" s="31" t="s">
        <v>445</v>
      </c>
      <c r="D114" s="31">
        <v>55446.0</v>
      </c>
      <c r="E114" s="31">
        <v>42805.0</v>
      </c>
      <c r="F114" s="31">
        <v>633.0</v>
      </c>
      <c r="G114" s="31">
        <v>42172.0</v>
      </c>
      <c r="H114" s="31">
        <v>0.0</v>
      </c>
      <c r="I114" s="31">
        <v>11219.0</v>
      </c>
      <c r="J114" s="31">
        <v>1638.0</v>
      </c>
      <c r="K114" s="31">
        <v>1662.0</v>
      </c>
      <c r="L114" s="31">
        <v>21044.0</v>
      </c>
      <c r="M114" s="31">
        <v>1638.0</v>
      </c>
      <c r="N114" s="31">
        <v>4369.0</v>
      </c>
      <c r="O114" s="31">
        <v>0.0</v>
      </c>
      <c r="P114" s="31">
        <v>250.0</v>
      </c>
      <c r="Q114" s="31">
        <v>0.0</v>
      </c>
      <c r="R114" s="31">
        <v>0.0</v>
      </c>
      <c r="S114" s="31">
        <v>325.0</v>
      </c>
      <c r="T114" s="31">
        <v>0.0</v>
      </c>
      <c r="U114" s="31">
        <v>0.0</v>
      </c>
      <c r="V114" s="31">
        <v>0.0</v>
      </c>
      <c r="W114" s="31">
        <v>0.0</v>
      </c>
      <c r="X114" s="31">
        <v>27.0</v>
      </c>
      <c r="Y114" s="31">
        <v>0.0</v>
      </c>
      <c r="Z114" s="31">
        <v>0.0</v>
      </c>
      <c r="AA114" s="31">
        <v>0.0</v>
      </c>
      <c r="AB114" s="31">
        <v>0.0</v>
      </c>
      <c r="AC114" s="31">
        <v>0.0</v>
      </c>
      <c r="AD114" s="31">
        <v>0.0</v>
      </c>
      <c r="AE114" s="31">
        <v>0.0</v>
      </c>
      <c r="AF114" s="31">
        <v>0.0</v>
      </c>
      <c r="AG114" s="31">
        <v>0.0</v>
      </c>
      <c r="AH114" s="31">
        <v>0.0</v>
      </c>
      <c r="AI114" s="31">
        <v>0.0</v>
      </c>
      <c r="AJ114" s="31">
        <v>0.0</v>
      </c>
      <c r="AK114" s="31">
        <v>0.0</v>
      </c>
      <c r="AL114" s="31">
        <v>0.0</v>
      </c>
      <c r="AM114" s="31">
        <v>0.0</v>
      </c>
      <c r="AN114" s="31">
        <v>0.0</v>
      </c>
      <c r="AO114" s="31">
        <v>0.0</v>
      </c>
      <c r="AP114" s="31">
        <v>0.0</v>
      </c>
      <c r="AQ114" s="31">
        <v>0.0</v>
      </c>
      <c r="AR114" s="31">
        <v>0.0</v>
      </c>
      <c r="AS114" s="31">
        <v>0.0</v>
      </c>
      <c r="AT114" s="31">
        <v>413.0</v>
      </c>
      <c r="AU114" s="31">
        <v>42392.0</v>
      </c>
      <c r="AV114" s="31">
        <f t="shared" si="2"/>
        <v>18519</v>
      </c>
      <c r="AW114" s="31">
        <v>9927.0</v>
      </c>
      <c r="AX114" s="31">
        <v>1950.0</v>
      </c>
      <c r="AY114" s="31">
        <v>1870.0</v>
      </c>
      <c r="AZ114" s="31">
        <v>18519.0</v>
      </c>
      <c r="BA114" s="31">
        <v>2830.0</v>
      </c>
      <c r="BB114" s="31">
        <v>4984.0</v>
      </c>
      <c r="BC114" s="31">
        <v>122.0</v>
      </c>
      <c r="BD114" s="31">
        <v>225.0</v>
      </c>
      <c r="BE114" s="31">
        <v>940.0</v>
      </c>
      <c r="BF114" s="31">
        <v>383.0</v>
      </c>
      <c r="BG114" s="31">
        <v>147.0</v>
      </c>
      <c r="BH114" s="31">
        <v>208.0</v>
      </c>
      <c r="BI114" s="31">
        <v>85.0</v>
      </c>
      <c r="BJ114" s="31">
        <v>0.0</v>
      </c>
      <c r="BK114" s="31">
        <v>0.0</v>
      </c>
      <c r="BL114" s="31">
        <v>11.0</v>
      </c>
      <c r="BM114" s="31">
        <v>5.0</v>
      </c>
      <c r="BN114" s="31">
        <v>0.0</v>
      </c>
      <c r="BO114" s="31">
        <v>0.0</v>
      </c>
      <c r="BP114" s="31">
        <v>0.0</v>
      </c>
      <c r="BQ114" s="31">
        <v>0.0</v>
      </c>
      <c r="BR114" s="31">
        <v>0.0</v>
      </c>
      <c r="BS114" s="31">
        <v>21.0</v>
      </c>
      <c r="BT114" s="31">
        <v>38.0</v>
      </c>
      <c r="BU114" s="31">
        <v>5.0</v>
      </c>
      <c r="BV114" s="31">
        <v>34.0</v>
      </c>
      <c r="BW114" s="31">
        <v>0.0</v>
      </c>
      <c r="BX114" s="31">
        <v>0.0</v>
      </c>
      <c r="BY114" s="31">
        <v>0.0</v>
      </c>
      <c r="BZ114" s="31">
        <v>0.0</v>
      </c>
      <c r="CA114" s="31">
        <v>0.0</v>
      </c>
      <c r="CB114" s="31">
        <v>49.0</v>
      </c>
      <c r="CC114" s="31">
        <v>39.0</v>
      </c>
      <c r="CE114" s="31">
        <v>0.0</v>
      </c>
    </row>
    <row r="115" ht="15.75" customHeight="1">
      <c r="A115" s="31" t="s">
        <v>390</v>
      </c>
      <c r="B115" s="31">
        <v>9477.0</v>
      </c>
      <c r="C115" s="31" t="s">
        <v>446</v>
      </c>
      <c r="D115" s="31">
        <v>59443.0</v>
      </c>
      <c r="E115" s="31">
        <v>46237.0</v>
      </c>
      <c r="F115" s="31">
        <v>383.0</v>
      </c>
      <c r="G115" s="31">
        <v>45854.0</v>
      </c>
      <c r="H115" s="31">
        <v>0.0</v>
      </c>
      <c r="I115" s="31">
        <v>8535.0</v>
      </c>
      <c r="J115" s="31">
        <v>1797.0</v>
      </c>
      <c r="K115" s="31">
        <v>2116.0</v>
      </c>
      <c r="L115" s="31">
        <v>25127.0</v>
      </c>
      <c r="M115" s="31">
        <v>1439.0</v>
      </c>
      <c r="N115" s="31">
        <v>4524.0</v>
      </c>
      <c r="O115" s="31">
        <v>0.0</v>
      </c>
      <c r="P115" s="31">
        <v>0.0</v>
      </c>
      <c r="Q115" s="31">
        <v>1807.0</v>
      </c>
      <c r="R115" s="31">
        <v>0.0</v>
      </c>
      <c r="S115" s="31">
        <v>509.0</v>
      </c>
      <c r="T115" s="31">
        <v>0.0</v>
      </c>
      <c r="U115" s="31">
        <v>0.0</v>
      </c>
      <c r="V115" s="31">
        <v>0.0</v>
      </c>
      <c r="W115" s="31">
        <v>0.0</v>
      </c>
      <c r="X115" s="31">
        <v>0.0</v>
      </c>
      <c r="Y115" s="31">
        <v>0.0</v>
      </c>
      <c r="Z115" s="31">
        <v>0.0</v>
      </c>
      <c r="AA115" s="31">
        <v>0.0</v>
      </c>
      <c r="AB115" s="31">
        <v>0.0</v>
      </c>
      <c r="AC115" s="31">
        <v>0.0</v>
      </c>
      <c r="AD115" s="31">
        <v>0.0</v>
      </c>
      <c r="AE115" s="31">
        <v>0.0</v>
      </c>
      <c r="AF115" s="31">
        <v>0.0</v>
      </c>
      <c r="AG115" s="31">
        <v>0.0</v>
      </c>
      <c r="AH115" s="31">
        <v>0.0</v>
      </c>
      <c r="AI115" s="31">
        <v>0.0</v>
      </c>
      <c r="AJ115" s="31">
        <v>0.0</v>
      </c>
      <c r="AK115" s="31">
        <v>0.0</v>
      </c>
      <c r="AL115" s="31">
        <v>0.0</v>
      </c>
      <c r="AM115" s="31">
        <v>0.0</v>
      </c>
      <c r="AN115" s="31">
        <v>0.0</v>
      </c>
      <c r="AO115" s="31">
        <v>0.0</v>
      </c>
      <c r="AP115" s="31">
        <v>0.0</v>
      </c>
      <c r="AQ115" s="31">
        <v>0.0</v>
      </c>
      <c r="AR115" s="31">
        <v>0.0</v>
      </c>
      <c r="AS115" s="31">
        <v>0.0</v>
      </c>
      <c r="AT115" s="31">
        <v>302.0</v>
      </c>
      <c r="AU115" s="31">
        <v>45935.0</v>
      </c>
      <c r="AV115" s="31">
        <f t="shared" si="2"/>
        <v>19438</v>
      </c>
      <c r="AW115" s="31">
        <v>9316.0</v>
      </c>
      <c r="AX115" s="31">
        <v>2311.0</v>
      </c>
      <c r="AY115" s="31">
        <v>2874.0</v>
      </c>
      <c r="AZ115" s="31">
        <v>19438.0</v>
      </c>
      <c r="BA115" s="31">
        <v>3508.0</v>
      </c>
      <c r="BB115" s="31">
        <v>5248.0</v>
      </c>
      <c r="BC115" s="31">
        <v>124.0</v>
      </c>
      <c r="BD115" s="31">
        <v>190.0</v>
      </c>
      <c r="BE115" s="31">
        <v>1398.0</v>
      </c>
      <c r="BF115" s="31">
        <v>437.0</v>
      </c>
      <c r="BG115" s="31">
        <v>264.0</v>
      </c>
      <c r="BH115" s="31">
        <v>358.0</v>
      </c>
      <c r="BI115" s="31">
        <v>89.0</v>
      </c>
      <c r="BJ115" s="31">
        <v>0.0</v>
      </c>
      <c r="BK115" s="31">
        <v>0.0</v>
      </c>
      <c r="BL115" s="31">
        <v>15.0</v>
      </c>
      <c r="BM115" s="31">
        <v>1.0</v>
      </c>
      <c r="BN115" s="31">
        <v>0.0</v>
      </c>
      <c r="BO115" s="31">
        <v>0.0</v>
      </c>
      <c r="BP115" s="31">
        <v>0.0</v>
      </c>
      <c r="BQ115" s="31">
        <v>0.0</v>
      </c>
      <c r="BR115" s="31">
        <v>0.0</v>
      </c>
      <c r="BS115" s="31">
        <v>48.0</v>
      </c>
      <c r="BT115" s="31">
        <v>67.0</v>
      </c>
      <c r="BU115" s="31">
        <v>4.0</v>
      </c>
      <c r="BV115" s="31">
        <v>119.0</v>
      </c>
      <c r="BW115" s="31">
        <v>0.0</v>
      </c>
      <c r="BX115" s="31">
        <v>0.0</v>
      </c>
      <c r="BY115" s="31">
        <v>0.0</v>
      </c>
      <c r="BZ115" s="31">
        <v>0.0</v>
      </c>
      <c r="CA115" s="31">
        <v>0.0</v>
      </c>
      <c r="CB115" s="31">
        <v>53.0</v>
      </c>
      <c r="CC115" s="31">
        <v>73.0</v>
      </c>
      <c r="CE115" s="31">
        <v>0.0</v>
      </c>
    </row>
    <row r="116" ht="15.75" customHeight="1">
      <c r="A116" s="31" t="s">
        <v>390</v>
      </c>
      <c r="B116" s="31">
        <v>9478.0</v>
      </c>
      <c r="C116" s="31" t="s">
        <v>447</v>
      </c>
      <c r="D116" s="31">
        <v>54067.0</v>
      </c>
      <c r="E116" s="31">
        <v>41471.0</v>
      </c>
      <c r="F116" s="31">
        <v>571.0</v>
      </c>
      <c r="G116" s="31">
        <v>40900.0</v>
      </c>
      <c r="H116" s="31">
        <v>0.0</v>
      </c>
      <c r="I116" s="31">
        <v>6065.0</v>
      </c>
      <c r="J116" s="31">
        <v>1355.0</v>
      </c>
      <c r="K116" s="31">
        <v>1499.0</v>
      </c>
      <c r="L116" s="31">
        <v>24395.0</v>
      </c>
      <c r="M116" s="31">
        <v>1203.0</v>
      </c>
      <c r="N116" s="31">
        <v>4447.0</v>
      </c>
      <c r="O116" s="31">
        <v>0.0</v>
      </c>
      <c r="P116" s="31">
        <v>0.0</v>
      </c>
      <c r="Q116" s="31">
        <v>1096.0</v>
      </c>
      <c r="R116" s="31">
        <v>0.0</v>
      </c>
      <c r="S116" s="31">
        <v>840.0</v>
      </c>
      <c r="T116" s="31">
        <v>0.0</v>
      </c>
      <c r="U116" s="31">
        <v>0.0</v>
      </c>
      <c r="V116" s="31">
        <v>0.0</v>
      </c>
      <c r="W116" s="31">
        <v>0.0</v>
      </c>
      <c r="X116" s="31">
        <v>0.0</v>
      </c>
      <c r="Y116" s="31">
        <v>0.0</v>
      </c>
      <c r="Z116" s="31">
        <v>0.0</v>
      </c>
      <c r="AA116" s="31">
        <v>0.0</v>
      </c>
      <c r="AB116" s="31">
        <v>0.0</v>
      </c>
      <c r="AC116" s="31">
        <v>0.0</v>
      </c>
      <c r="AD116" s="31">
        <v>0.0</v>
      </c>
      <c r="AE116" s="31">
        <v>0.0</v>
      </c>
      <c r="AF116" s="31">
        <v>0.0</v>
      </c>
      <c r="AG116" s="31">
        <v>0.0</v>
      </c>
      <c r="AH116" s="31">
        <v>0.0</v>
      </c>
      <c r="AI116" s="31">
        <v>0.0</v>
      </c>
      <c r="AJ116" s="31">
        <v>0.0</v>
      </c>
      <c r="AK116" s="31">
        <v>0.0</v>
      </c>
      <c r="AL116" s="31">
        <v>0.0</v>
      </c>
      <c r="AM116" s="31">
        <v>0.0</v>
      </c>
      <c r="AN116" s="31">
        <v>0.0</v>
      </c>
      <c r="AO116" s="31">
        <v>0.0</v>
      </c>
      <c r="AP116" s="31">
        <v>0.0</v>
      </c>
      <c r="AQ116" s="31">
        <v>0.0</v>
      </c>
      <c r="AR116" s="31">
        <v>0.0</v>
      </c>
      <c r="AS116" s="31">
        <v>0.0</v>
      </c>
      <c r="AT116" s="31">
        <v>589.0</v>
      </c>
      <c r="AU116" s="31">
        <v>40882.0</v>
      </c>
      <c r="AV116" s="31">
        <f t="shared" si="2"/>
        <v>18430</v>
      </c>
      <c r="AW116" s="31">
        <v>7190.0</v>
      </c>
      <c r="AX116" s="31">
        <v>1840.0</v>
      </c>
      <c r="AY116" s="31">
        <v>2264.0</v>
      </c>
      <c r="AZ116" s="31">
        <v>18430.0</v>
      </c>
      <c r="BA116" s="31">
        <v>2908.0</v>
      </c>
      <c r="BB116" s="31">
        <v>5383.0</v>
      </c>
      <c r="BC116" s="31">
        <v>137.0</v>
      </c>
      <c r="BD116" s="31">
        <v>224.0</v>
      </c>
      <c r="BE116" s="31">
        <v>1111.0</v>
      </c>
      <c r="BF116" s="31">
        <v>371.0</v>
      </c>
      <c r="BG116" s="31">
        <v>276.0</v>
      </c>
      <c r="BH116" s="31">
        <v>333.0</v>
      </c>
      <c r="BI116" s="31">
        <v>138.0</v>
      </c>
      <c r="BJ116" s="31">
        <v>0.0</v>
      </c>
      <c r="BK116" s="31">
        <v>0.0</v>
      </c>
      <c r="BL116" s="31">
        <v>16.0</v>
      </c>
      <c r="BM116" s="31">
        <v>4.0</v>
      </c>
      <c r="BN116" s="31">
        <v>0.0</v>
      </c>
      <c r="BO116" s="31">
        <v>0.0</v>
      </c>
      <c r="BP116" s="31">
        <v>0.0</v>
      </c>
      <c r="BQ116" s="31">
        <v>0.0</v>
      </c>
      <c r="BR116" s="31">
        <v>0.0</v>
      </c>
      <c r="BS116" s="31">
        <v>45.0</v>
      </c>
      <c r="BT116" s="31">
        <v>40.0</v>
      </c>
      <c r="BU116" s="31">
        <v>4.0</v>
      </c>
      <c r="BV116" s="31">
        <v>53.0</v>
      </c>
      <c r="BW116" s="31">
        <v>0.0</v>
      </c>
      <c r="BX116" s="31">
        <v>0.0</v>
      </c>
      <c r="BY116" s="31">
        <v>0.0</v>
      </c>
      <c r="BZ116" s="31">
        <v>0.0</v>
      </c>
      <c r="CA116" s="31">
        <v>0.0</v>
      </c>
      <c r="CB116" s="31">
        <v>55.0</v>
      </c>
      <c r="CC116" s="31">
        <v>60.0</v>
      </c>
      <c r="CE116" s="31">
        <v>0.0</v>
      </c>
    </row>
    <row r="117" ht="15.75" customHeight="1">
      <c r="A117" s="31" t="s">
        <v>390</v>
      </c>
      <c r="B117" s="31">
        <v>9479.0</v>
      </c>
      <c r="C117" s="31" t="s">
        <v>448</v>
      </c>
      <c r="D117" s="31">
        <v>58767.0</v>
      </c>
      <c r="E117" s="31">
        <v>44209.0</v>
      </c>
      <c r="F117" s="31">
        <v>403.0</v>
      </c>
      <c r="G117" s="31">
        <v>43806.0</v>
      </c>
      <c r="H117" s="31">
        <v>0.0</v>
      </c>
      <c r="I117" s="31">
        <v>12301.0</v>
      </c>
      <c r="J117" s="31">
        <v>1946.0</v>
      </c>
      <c r="K117" s="31">
        <v>1747.0</v>
      </c>
      <c r="L117" s="31">
        <v>18887.0</v>
      </c>
      <c r="M117" s="31">
        <v>1498.0</v>
      </c>
      <c r="N117" s="31">
        <v>5444.0</v>
      </c>
      <c r="O117" s="31">
        <v>213.0</v>
      </c>
      <c r="P117" s="31">
        <v>0.0</v>
      </c>
      <c r="Q117" s="31">
        <v>1325.0</v>
      </c>
      <c r="R117" s="31">
        <v>0.0</v>
      </c>
      <c r="S117" s="31">
        <v>0.0</v>
      </c>
      <c r="T117" s="31">
        <v>387.0</v>
      </c>
      <c r="U117" s="31">
        <v>0.0</v>
      </c>
      <c r="V117" s="31">
        <v>0.0</v>
      </c>
      <c r="W117" s="31">
        <v>0.0</v>
      </c>
      <c r="X117" s="31">
        <v>0.0</v>
      </c>
      <c r="Y117" s="31">
        <v>0.0</v>
      </c>
      <c r="Z117" s="31">
        <v>0.0</v>
      </c>
      <c r="AA117" s="31">
        <v>0.0</v>
      </c>
      <c r="AB117" s="31">
        <v>0.0</v>
      </c>
      <c r="AC117" s="31">
        <v>0.0</v>
      </c>
      <c r="AD117" s="31">
        <v>0.0</v>
      </c>
      <c r="AE117" s="31">
        <v>0.0</v>
      </c>
      <c r="AF117" s="31">
        <v>0.0</v>
      </c>
      <c r="AG117" s="31">
        <v>0.0</v>
      </c>
      <c r="AH117" s="31">
        <v>0.0</v>
      </c>
      <c r="AI117" s="31">
        <v>0.0</v>
      </c>
      <c r="AJ117" s="31">
        <v>0.0</v>
      </c>
      <c r="AK117" s="31">
        <v>58.0</v>
      </c>
      <c r="AL117" s="31">
        <v>0.0</v>
      </c>
      <c r="AM117" s="31">
        <v>0.0</v>
      </c>
      <c r="AN117" s="31">
        <v>0.0</v>
      </c>
      <c r="AO117" s="31">
        <v>0.0</v>
      </c>
      <c r="AP117" s="31">
        <v>0.0</v>
      </c>
      <c r="AQ117" s="31">
        <v>0.0</v>
      </c>
      <c r="AR117" s="31">
        <v>0.0</v>
      </c>
      <c r="AS117" s="31">
        <v>0.0</v>
      </c>
      <c r="AT117" s="31">
        <v>454.0</v>
      </c>
      <c r="AU117" s="31">
        <v>43755.0</v>
      </c>
      <c r="AV117" s="31">
        <f t="shared" si="2"/>
        <v>16108</v>
      </c>
      <c r="AW117" s="31">
        <v>10432.0</v>
      </c>
      <c r="AX117" s="31">
        <v>2519.0</v>
      </c>
      <c r="AY117" s="31">
        <v>2337.0</v>
      </c>
      <c r="AZ117" s="31">
        <v>16108.0</v>
      </c>
      <c r="BA117" s="31">
        <v>3198.0</v>
      </c>
      <c r="BB117" s="31">
        <v>6042.0</v>
      </c>
      <c r="BC117" s="31">
        <v>150.0</v>
      </c>
      <c r="BD117" s="31">
        <v>223.0</v>
      </c>
      <c r="BE117" s="31">
        <v>1255.0</v>
      </c>
      <c r="BF117" s="31">
        <v>485.0</v>
      </c>
      <c r="BG117" s="31">
        <v>131.0</v>
      </c>
      <c r="BH117" s="31">
        <v>393.0</v>
      </c>
      <c r="BI117" s="31">
        <v>156.0</v>
      </c>
      <c r="BJ117" s="31">
        <v>0.0</v>
      </c>
      <c r="BK117" s="31">
        <v>0.0</v>
      </c>
      <c r="BL117" s="31">
        <v>21.0</v>
      </c>
      <c r="BM117" s="31">
        <v>5.0</v>
      </c>
      <c r="BN117" s="31">
        <v>0.0</v>
      </c>
      <c r="BO117" s="31">
        <v>0.0</v>
      </c>
      <c r="BP117" s="31">
        <v>0.0</v>
      </c>
      <c r="BQ117" s="31">
        <v>0.0</v>
      </c>
      <c r="BR117" s="31">
        <v>0.0</v>
      </c>
      <c r="BS117" s="31">
        <v>69.0</v>
      </c>
      <c r="BT117" s="31">
        <v>47.0</v>
      </c>
      <c r="BU117" s="31">
        <v>4.0</v>
      </c>
      <c r="BV117" s="31">
        <v>50.0</v>
      </c>
      <c r="BW117" s="31">
        <v>0.0</v>
      </c>
      <c r="BX117" s="31">
        <v>0.0</v>
      </c>
      <c r="BY117" s="31">
        <v>0.0</v>
      </c>
      <c r="BZ117" s="31">
        <v>0.0</v>
      </c>
      <c r="CA117" s="31">
        <v>0.0</v>
      </c>
      <c r="CB117" s="31">
        <v>66.0</v>
      </c>
      <c r="CC117" s="31">
        <v>64.0</v>
      </c>
      <c r="CE117" s="31">
        <v>0.0</v>
      </c>
    </row>
    <row r="118" ht="15.75" customHeight="1">
      <c r="A118" s="31" t="s">
        <v>390</v>
      </c>
      <c r="B118" s="31">
        <v>9561.0</v>
      </c>
      <c r="C118" s="31" t="s">
        <v>449</v>
      </c>
      <c r="D118" s="31">
        <v>31067.0</v>
      </c>
      <c r="E118" s="31">
        <v>22222.0</v>
      </c>
      <c r="F118" s="31">
        <v>246.0</v>
      </c>
      <c r="G118" s="31">
        <v>21976.0</v>
      </c>
      <c r="H118" s="31">
        <v>0.0</v>
      </c>
      <c r="I118" s="31">
        <v>4551.0</v>
      </c>
      <c r="J118" s="31">
        <v>2339.0</v>
      </c>
      <c r="K118" s="31">
        <v>1927.0</v>
      </c>
      <c r="L118" s="31">
        <v>7345.0</v>
      </c>
      <c r="M118" s="31">
        <v>1109.0</v>
      </c>
      <c r="N118" s="31">
        <v>2710.0</v>
      </c>
      <c r="O118" s="31">
        <v>0.0</v>
      </c>
      <c r="P118" s="31">
        <v>0.0</v>
      </c>
      <c r="Q118" s="31">
        <v>1290.0</v>
      </c>
      <c r="R118" s="31">
        <v>0.0</v>
      </c>
      <c r="S118" s="31">
        <v>663.0</v>
      </c>
      <c r="T118" s="31">
        <v>0.0</v>
      </c>
      <c r="U118" s="31">
        <v>0.0</v>
      </c>
      <c r="V118" s="31">
        <v>0.0</v>
      </c>
      <c r="W118" s="31">
        <v>0.0</v>
      </c>
      <c r="X118" s="31">
        <v>0.0</v>
      </c>
      <c r="Y118" s="31">
        <v>0.0</v>
      </c>
      <c r="Z118" s="31">
        <v>0.0</v>
      </c>
      <c r="AA118" s="31">
        <v>0.0</v>
      </c>
      <c r="AB118" s="31">
        <v>0.0</v>
      </c>
      <c r="AC118" s="31">
        <v>0.0</v>
      </c>
      <c r="AD118" s="31">
        <v>0.0</v>
      </c>
      <c r="AE118" s="31">
        <v>0.0</v>
      </c>
      <c r="AF118" s="31">
        <v>0.0</v>
      </c>
      <c r="AG118" s="31">
        <v>0.0</v>
      </c>
      <c r="AH118" s="31">
        <v>0.0</v>
      </c>
      <c r="AI118" s="31">
        <v>0.0</v>
      </c>
      <c r="AJ118" s="31">
        <v>0.0</v>
      </c>
      <c r="AK118" s="31">
        <v>0.0</v>
      </c>
      <c r="AL118" s="31">
        <v>0.0</v>
      </c>
      <c r="AM118" s="31">
        <v>42.0</v>
      </c>
      <c r="AN118" s="31">
        <v>0.0</v>
      </c>
      <c r="AO118" s="31">
        <v>0.0</v>
      </c>
      <c r="AP118" s="31">
        <v>0.0</v>
      </c>
      <c r="AQ118" s="31">
        <v>0.0</v>
      </c>
      <c r="AR118" s="31">
        <v>0.0</v>
      </c>
      <c r="AS118" s="31">
        <v>0.0</v>
      </c>
      <c r="AT118" s="31">
        <v>174.0</v>
      </c>
      <c r="AU118" s="31">
        <v>22048.0</v>
      </c>
      <c r="AV118" s="31">
        <f t="shared" si="2"/>
        <v>7153</v>
      </c>
      <c r="AW118" s="31">
        <v>4101.0</v>
      </c>
      <c r="AX118" s="31">
        <v>2218.0</v>
      </c>
      <c r="AY118" s="31">
        <v>2239.0</v>
      </c>
      <c r="AZ118" s="31">
        <v>7153.0</v>
      </c>
      <c r="BA118" s="31">
        <v>1750.0</v>
      </c>
      <c r="BB118" s="31">
        <v>2918.0</v>
      </c>
      <c r="BC118" s="31">
        <v>92.0</v>
      </c>
      <c r="BD118" s="31">
        <v>72.0</v>
      </c>
      <c r="BE118" s="31">
        <v>549.0</v>
      </c>
      <c r="BF118" s="31">
        <v>205.0</v>
      </c>
      <c r="BG118" s="31">
        <v>292.0</v>
      </c>
      <c r="BH118" s="31">
        <v>230.0</v>
      </c>
      <c r="BI118" s="31">
        <v>45.0</v>
      </c>
      <c r="BJ118" s="31">
        <v>0.0</v>
      </c>
      <c r="BK118" s="31">
        <v>0.0</v>
      </c>
      <c r="BL118" s="31">
        <v>4.0</v>
      </c>
      <c r="BM118" s="31">
        <v>0.0</v>
      </c>
      <c r="BN118" s="31">
        <v>0.0</v>
      </c>
      <c r="BO118" s="31">
        <v>0.0</v>
      </c>
      <c r="BP118" s="31">
        <v>0.0</v>
      </c>
      <c r="BQ118" s="31">
        <v>0.0</v>
      </c>
      <c r="BR118" s="31">
        <v>0.0</v>
      </c>
      <c r="BS118" s="31">
        <v>25.0</v>
      </c>
      <c r="BT118" s="31">
        <v>37.0</v>
      </c>
      <c r="BU118" s="31">
        <v>5.0</v>
      </c>
      <c r="BV118" s="31">
        <v>43.0</v>
      </c>
      <c r="BW118" s="31">
        <v>0.0</v>
      </c>
      <c r="BX118" s="31">
        <v>0.0</v>
      </c>
      <c r="BY118" s="31">
        <v>0.0</v>
      </c>
      <c r="BZ118" s="31">
        <v>0.0</v>
      </c>
      <c r="CA118" s="31">
        <v>0.0</v>
      </c>
      <c r="CB118" s="31">
        <v>42.0</v>
      </c>
      <c r="CC118" s="31">
        <v>28.0</v>
      </c>
      <c r="CE118" s="31">
        <v>0.0</v>
      </c>
    </row>
    <row r="119" ht="15.75" customHeight="1">
      <c r="A119" s="31" t="s">
        <v>390</v>
      </c>
      <c r="B119" s="31">
        <v>9562.0</v>
      </c>
      <c r="C119" s="31" t="s">
        <v>450</v>
      </c>
      <c r="D119" s="31">
        <v>77280.0</v>
      </c>
      <c r="E119" s="31">
        <v>62152.0</v>
      </c>
      <c r="F119" s="31">
        <v>371.0</v>
      </c>
      <c r="G119" s="31">
        <v>61781.0</v>
      </c>
      <c r="H119" s="31">
        <v>0.0</v>
      </c>
      <c r="I119" s="31">
        <v>14080.0</v>
      </c>
      <c r="J119" s="31">
        <v>4595.0</v>
      </c>
      <c r="K119" s="31">
        <v>8587.0</v>
      </c>
      <c r="L119" s="31">
        <v>22844.0</v>
      </c>
      <c r="M119" s="31">
        <v>3989.0</v>
      </c>
      <c r="N119" s="31">
        <v>4297.0</v>
      </c>
      <c r="O119" s="31">
        <v>767.0</v>
      </c>
      <c r="P119" s="31">
        <v>0.0</v>
      </c>
      <c r="Q119" s="31">
        <v>1019.0</v>
      </c>
      <c r="R119" s="31">
        <v>0.0</v>
      </c>
      <c r="S119" s="31">
        <v>1603.0</v>
      </c>
      <c r="T119" s="31">
        <v>0.0</v>
      </c>
      <c r="U119" s="31">
        <v>0.0</v>
      </c>
      <c r="V119" s="31">
        <v>0.0</v>
      </c>
      <c r="W119" s="31">
        <v>0.0</v>
      </c>
      <c r="X119" s="31">
        <v>0.0</v>
      </c>
      <c r="Y119" s="31">
        <v>0.0</v>
      </c>
      <c r="Z119" s="31">
        <v>0.0</v>
      </c>
      <c r="AA119" s="31">
        <v>0.0</v>
      </c>
      <c r="AB119" s="31">
        <v>0.0</v>
      </c>
      <c r="AC119" s="31">
        <v>0.0</v>
      </c>
      <c r="AD119" s="31">
        <v>0.0</v>
      </c>
      <c r="AE119" s="31">
        <v>0.0</v>
      </c>
      <c r="AF119" s="31">
        <v>0.0</v>
      </c>
      <c r="AG119" s="31">
        <v>0.0</v>
      </c>
      <c r="AH119" s="31">
        <v>0.0</v>
      </c>
      <c r="AI119" s="31">
        <v>0.0</v>
      </c>
      <c r="AJ119" s="31">
        <v>0.0</v>
      </c>
      <c r="AK119" s="31">
        <v>0.0</v>
      </c>
      <c r="AL119" s="31">
        <v>0.0</v>
      </c>
      <c r="AM119" s="31">
        <v>0.0</v>
      </c>
      <c r="AN119" s="31">
        <v>0.0</v>
      </c>
      <c r="AO119" s="31">
        <v>0.0</v>
      </c>
      <c r="AP119" s="31">
        <v>0.0</v>
      </c>
      <c r="AQ119" s="31">
        <v>0.0</v>
      </c>
      <c r="AR119" s="31">
        <v>0.0</v>
      </c>
      <c r="AS119" s="31">
        <v>0.0</v>
      </c>
      <c r="AT119" s="31">
        <v>255.0</v>
      </c>
      <c r="AU119" s="31">
        <v>61897.0</v>
      </c>
      <c r="AV119" s="31">
        <f t="shared" si="2"/>
        <v>19604</v>
      </c>
      <c r="AW119" s="31">
        <v>10997.0</v>
      </c>
      <c r="AX119" s="31">
        <v>5779.0</v>
      </c>
      <c r="AY119" s="31">
        <v>10056.0</v>
      </c>
      <c r="AZ119" s="31">
        <v>19604.0</v>
      </c>
      <c r="BA119" s="31">
        <v>6569.0</v>
      </c>
      <c r="BB119" s="31">
        <v>4982.0</v>
      </c>
      <c r="BC119" s="31">
        <v>377.0</v>
      </c>
      <c r="BD119" s="31">
        <v>90.0</v>
      </c>
      <c r="BE119" s="31">
        <v>779.0</v>
      </c>
      <c r="BF119" s="31">
        <v>469.0</v>
      </c>
      <c r="BG119" s="31">
        <v>736.0</v>
      </c>
      <c r="BH119" s="31">
        <v>676.0</v>
      </c>
      <c r="BI119" s="31">
        <v>100.0</v>
      </c>
      <c r="BJ119" s="31">
        <v>0.0</v>
      </c>
      <c r="BK119" s="31">
        <v>0.0</v>
      </c>
      <c r="BL119" s="31">
        <v>48.0</v>
      </c>
      <c r="BM119" s="31">
        <v>6.0</v>
      </c>
      <c r="BN119" s="31">
        <v>0.0</v>
      </c>
      <c r="BO119" s="31">
        <v>0.0</v>
      </c>
      <c r="BP119" s="31">
        <v>0.0</v>
      </c>
      <c r="BQ119" s="31">
        <v>0.0</v>
      </c>
      <c r="BR119" s="31">
        <v>0.0</v>
      </c>
      <c r="BS119" s="31">
        <v>123.0</v>
      </c>
      <c r="BT119" s="31">
        <v>184.0</v>
      </c>
      <c r="BU119" s="31">
        <v>9.0</v>
      </c>
      <c r="BV119" s="31">
        <v>102.0</v>
      </c>
      <c r="BW119" s="31">
        <v>0.0</v>
      </c>
      <c r="BX119" s="31">
        <v>0.0</v>
      </c>
      <c r="BY119" s="31">
        <v>0.0</v>
      </c>
      <c r="BZ119" s="31">
        <v>0.0</v>
      </c>
      <c r="CA119" s="31">
        <v>0.0</v>
      </c>
      <c r="CB119" s="31">
        <v>68.0</v>
      </c>
      <c r="CC119" s="31">
        <v>143.0</v>
      </c>
      <c r="CE119" s="31">
        <v>0.0</v>
      </c>
    </row>
    <row r="120" ht="15.75" customHeight="1">
      <c r="A120" s="31" t="s">
        <v>390</v>
      </c>
      <c r="B120" s="31">
        <v>9563.0</v>
      </c>
      <c r="C120" s="31" t="s">
        <v>451</v>
      </c>
      <c r="D120" s="31">
        <v>86606.0</v>
      </c>
      <c r="E120" s="31">
        <v>63791.0</v>
      </c>
      <c r="F120" s="31">
        <v>618.0</v>
      </c>
      <c r="G120" s="31">
        <v>63173.0</v>
      </c>
      <c r="H120" s="31">
        <v>0.0</v>
      </c>
      <c r="I120" s="31">
        <v>18091.0</v>
      </c>
      <c r="J120" s="31">
        <v>6135.0</v>
      </c>
      <c r="K120" s="31">
        <v>6357.0</v>
      </c>
      <c r="L120" s="31">
        <v>20063.0</v>
      </c>
      <c r="M120" s="31">
        <v>3675.0</v>
      </c>
      <c r="N120" s="31">
        <v>6815.0</v>
      </c>
      <c r="O120" s="31">
        <v>0.0</v>
      </c>
      <c r="P120" s="31">
        <v>0.0</v>
      </c>
      <c r="Q120" s="31">
        <v>1728.0</v>
      </c>
      <c r="R120" s="31">
        <v>0.0</v>
      </c>
      <c r="S120" s="31">
        <v>0.0</v>
      </c>
      <c r="T120" s="31">
        <v>0.0</v>
      </c>
      <c r="U120" s="31">
        <v>309.0</v>
      </c>
      <c r="V120" s="31">
        <v>0.0</v>
      </c>
      <c r="W120" s="31">
        <v>0.0</v>
      </c>
      <c r="X120" s="31">
        <v>0.0</v>
      </c>
      <c r="Y120" s="31">
        <v>0.0</v>
      </c>
      <c r="Z120" s="31">
        <v>0.0</v>
      </c>
      <c r="AA120" s="31">
        <v>0.0</v>
      </c>
      <c r="AB120" s="31">
        <v>0.0</v>
      </c>
      <c r="AC120" s="31">
        <v>0.0</v>
      </c>
      <c r="AD120" s="31">
        <v>0.0</v>
      </c>
      <c r="AE120" s="31">
        <v>0.0</v>
      </c>
      <c r="AF120" s="31">
        <v>0.0</v>
      </c>
      <c r="AG120" s="31">
        <v>0.0</v>
      </c>
      <c r="AH120" s="31">
        <v>0.0</v>
      </c>
      <c r="AI120" s="31">
        <v>0.0</v>
      </c>
      <c r="AJ120" s="31">
        <v>0.0</v>
      </c>
      <c r="AK120" s="31">
        <v>0.0</v>
      </c>
      <c r="AL120" s="31">
        <v>0.0</v>
      </c>
      <c r="AM120" s="31">
        <v>0.0</v>
      </c>
      <c r="AN120" s="31">
        <v>0.0</v>
      </c>
      <c r="AO120" s="31">
        <v>0.0</v>
      </c>
      <c r="AP120" s="31">
        <v>0.0</v>
      </c>
      <c r="AQ120" s="31">
        <v>0.0</v>
      </c>
      <c r="AR120" s="31">
        <v>0.0</v>
      </c>
      <c r="AS120" s="31">
        <v>0.0</v>
      </c>
      <c r="AT120" s="31">
        <v>503.0</v>
      </c>
      <c r="AU120" s="31">
        <v>63288.0</v>
      </c>
      <c r="AV120" s="31">
        <f t="shared" si="2"/>
        <v>18146</v>
      </c>
      <c r="AW120" s="31">
        <v>13219.0</v>
      </c>
      <c r="AX120" s="31">
        <v>6807.0</v>
      </c>
      <c r="AY120" s="31">
        <v>7521.0</v>
      </c>
      <c r="AZ120" s="31">
        <v>18146.0</v>
      </c>
      <c r="BA120" s="31">
        <v>5778.0</v>
      </c>
      <c r="BB120" s="31">
        <v>7501.0</v>
      </c>
      <c r="BC120" s="31">
        <v>368.0</v>
      </c>
      <c r="BD120" s="31">
        <v>150.0</v>
      </c>
      <c r="BE120" s="31">
        <v>922.0</v>
      </c>
      <c r="BF120" s="31">
        <v>732.0</v>
      </c>
      <c r="BG120" s="31">
        <v>322.0</v>
      </c>
      <c r="BH120" s="31">
        <v>880.0</v>
      </c>
      <c r="BI120" s="31">
        <v>225.0</v>
      </c>
      <c r="BJ120" s="31">
        <v>0.0</v>
      </c>
      <c r="BK120" s="31">
        <v>0.0</v>
      </c>
      <c r="BL120" s="31">
        <v>21.0</v>
      </c>
      <c r="BM120" s="31">
        <v>7.0</v>
      </c>
      <c r="BN120" s="31">
        <v>0.0</v>
      </c>
      <c r="BO120" s="31">
        <v>0.0</v>
      </c>
      <c r="BP120" s="31">
        <v>0.0</v>
      </c>
      <c r="BQ120" s="31">
        <v>0.0</v>
      </c>
      <c r="BR120" s="31">
        <v>0.0</v>
      </c>
      <c r="BS120" s="31">
        <v>126.0</v>
      </c>
      <c r="BT120" s="31">
        <v>173.0</v>
      </c>
      <c r="BU120" s="31">
        <v>27.0</v>
      </c>
      <c r="BV120" s="31">
        <v>112.0</v>
      </c>
      <c r="BW120" s="31">
        <v>0.0</v>
      </c>
      <c r="BX120" s="31">
        <v>0.0</v>
      </c>
      <c r="BY120" s="31">
        <v>0.0</v>
      </c>
      <c r="BZ120" s="31">
        <v>0.0</v>
      </c>
      <c r="CA120" s="31">
        <v>0.0</v>
      </c>
      <c r="CB120" s="31">
        <v>105.0</v>
      </c>
      <c r="CC120" s="31">
        <v>146.0</v>
      </c>
      <c r="CE120" s="31">
        <v>0.0</v>
      </c>
    </row>
    <row r="121" ht="15.75" customHeight="1">
      <c r="A121" s="31" t="s">
        <v>390</v>
      </c>
      <c r="B121" s="31">
        <v>9564.0</v>
      </c>
      <c r="C121" s="31" t="s">
        <v>452</v>
      </c>
      <c r="D121" s="31">
        <v>343832.0</v>
      </c>
      <c r="E121" s="31">
        <v>255126.0</v>
      </c>
      <c r="F121" s="31">
        <v>2516.0</v>
      </c>
      <c r="G121" s="31">
        <v>252610.0</v>
      </c>
      <c r="H121" s="31">
        <v>0.0</v>
      </c>
      <c r="I121" s="31">
        <v>66010.0</v>
      </c>
      <c r="J121" s="31">
        <v>23804.0</v>
      </c>
      <c r="K121" s="31">
        <v>26378.0</v>
      </c>
      <c r="L121" s="31">
        <v>82928.0</v>
      </c>
      <c r="M121" s="31">
        <v>16559.0</v>
      </c>
      <c r="N121" s="31">
        <v>28206.0</v>
      </c>
      <c r="O121" s="31">
        <v>0.0</v>
      </c>
      <c r="P121" s="31">
        <v>0.0</v>
      </c>
      <c r="Q121" s="31">
        <v>6019.0</v>
      </c>
      <c r="R121" s="31">
        <v>0.0</v>
      </c>
      <c r="S121" s="31">
        <v>2342.0</v>
      </c>
      <c r="T121" s="31">
        <v>0.0</v>
      </c>
      <c r="U121" s="31">
        <v>0.0</v>
      </c>
      <c r="V121" s="31">
        <v>0.0</v>
      </c>
      <c r="W121" s="31">
        <v>0.0</v>
      </c>
      <c r="X121" s="31">
        <v>364.0</v>
      </c>
      <c r="Y121" s="31">
        <v>0.0</v>
      </c>
      <c r="Z121" s="31">
        <v>0.0</v>
      </c>
      <c r="AA121" s="31">
        <v>0.0</v>
      </c>
      <c r="AB121" s="31">
        <v>0.0</v>
      </c>
      <c r="AC121" s="31">
        <v>0.0</v>
      </c>
      <c r="AD121" s="31">
        <v>0.0</v>
      </c>
      <c r="AE121" s="31">
        <v>0.0</v>
      </c>
      <c r="AF121" s="31">
        <v>0.0</v>
      </c>
      <c r="AG121" s="31">
        <v>0.0</v>
      </c>
      <c r="AH121" s="31">
        <v>0.0</v>
      </c>
      <c r="AI121" s="31">
        <v>0.0</v>
      </c>
      <c r="AJ121" s="31">
        <v>0.0</v>
      </c>
      <c r="AK121" s="31">
        <v>0.0</v>
      </c>
      <c r="AL121" s="31">
        <v>0.0</v>
      </c>
      <c r="AM121" s="31">
        <v>0.0</v>
      </c>
      <c r="AN121" s="31">
        <v>0.0</v>
      </c>
      <c r="AO121" s="31">
        <v>0.0</v>
      </c>
      <c r="AP121" s="31">
        <v>0.0</v>
      </c>
      <c r="AQ121" s="31">
        <v>0.0</v>
      </c>
      <c r="AR121" s="31">
        <v>0.0</v>
      </c>
      <c r="AS121" s="31">
        <v>0.0</v>
      </c>
      <c r="AT121" s="31">
        <v>1873.0</v>
      </c>
      <c r="AU121" s="31">
        <v>253253.0</v>
      </c>
      <c r="AV121" s="31">
        <f t="shared" si="2"/>
        <v>73217</v>
      </c>
      <c r="AW121" s="31">
        <v>49473.0</v>
      </c>
      <c r="AX121" s="31">
        <v>26940.0</v>
      </c>
      <c r="AY121" s="31">
        <v>31503.0</v>
      </c>
      <c r="AZ121" s="31">
        <v>73217.0</v>
      </c>
      <c r="BA121" s="31">
        <v>24322.0</v>
      </c>
      <c r="BB121" s="31">
        <v>30453.0</v>
      </c>
      <c r="BC121" s="31">
        <v>1373.0</v>
      </c>
      <c r="BD121" s="31">
        <v>753.0</v>
      </c>
      <c r="BE121" s="31">
        <v>3568.0</v>
      </c>
      <c r="BF121" s="31">
        <v>2952.0</v>
      </c>
      <c r="BG121" s="31">
        <v>1971.0</v>
      </c>
      <c r="BH121" s="31">
        <v>3144.0</v>
      </c>
      <c r="BI121" s="31">
        <v>508.0</v>
      </c>
      <c r="BJ121" s="31">
        <v>0.0</v>
      </c>
      <c r="BK121" s="31">
        <v>0.0</v>
      </c>
      <c r="BL121" s="31">
        <v>185.0</v>
      </c>
      <c r="BM121" s="31">
        <v>30.0</v>
      </c>
      <c r="BN121" s="31">
        <v>0.0</v>
      </c>
      <c r="BO121" s="31">
        <v>0.0</v>
      </c>
      <c r="BP121" s="31">
        <v>0.0</v>
      </c>
      <c r="BQ121" s="31">
        <v>0.0</v>
      </c>
      <c r="BR121" s="31">
        <v>0.0</v>
      </c>
      <c r="BS121" s="31">
        <v>565.0</v>
      </c>
      <c r="BT121" s="31">
        <v>678.0</v>
      </c>
      <c r="BU121" s="31">
        <v>160.0</v>
      </c>
      <c r="BV121" s="31">
        <v>493.0</v>
      </c>
      <c r="BW121" s="31">
        <v>0.0</v>
      </c>
      <c r="BX121" s="31">
        <v>0.0</v>
      </c>
      <c r="BY121" s="31">
        <v>0.0</v>
      </c>
      <c r="BZ121" s="31">
        <v>0.0</v>
      </c>
      <c r="CA121" s="31">
        <v>0.0</v>
      </c>
      <c r="CB121" s="31">
        <v>428.0</v>
      </c>
      <c r="CC121" s="31">
        <v>537.0</v>
      </c>
      <c r="CE121" s="31">
        <v>0.0</v>
      </c>
    </row>
    <row r="122" ht="15.75" customHeight="1">
      <c r="A122" s="31" t="s">
        <v>390</v>
      </c>
      <c r="B122" s="31">
        <v>9565.0</v>
      </c>
      <c r="C122" s="31" t="s">
        <v>453</v>
      </c>
      <c r="D122" s="31">
        <v>30191.0</v>
      </c>
      <c r="E122" s="31">
        <v>23164.0</v>
      </c>
      <c r="F122" s="31">
        <v>176.0</v>
      </c>
      <c r="G122" s="31">
        <v>22988.0</v>
      </c>
      <c r="H122" s="31">
        <v>0.0</v>
      </c>
      <c r="I122" s="31">
        <v>5679.0</v>
      </c>
      <c r="J122" s="31">
        <v>1479.0</v>
      </c>
      <c r="K122" s="31">
        <v>2248.0</v>
      </c>
      <c r="L122" s="31">
        <v>8923.0</v>
      </c>
      <c r="M122" s="31">
        <v>1452.0</v>
      </c>
      <c r="N122" s="31">
        <v>2462.0</v>
      </c>
      <c r="O122" s="31">
        <v>0.0</v>
      </c>
      <c r="P122" s="31">
        <v>0.0</v>
      </c>
      <c r="Q122" s="31">
        <v>745.0</v>
      </c>
      <c r="R122" s="31">
        <v>0.0</v>
      </c>
      <c r="S122" s="31">
        <v>0.0</v>
      </c>
      <c r="T122" s="31">
        <v>0.0</v>
      </c>
      <c r="U122" s="31">
        <v>0.0</v>
      </c>
      <c r="V122" s="31">
        <v>0.0</v>
      </c>
      <c r="W122" s="31">
        <v>0.0</v>
      </c>
      <c r="X122" s="31">
        <v>0.0</v>
      </c>
      <c r="Y122" s="31">
        <v>0.0</v>
      </c>
      <c r="Z122" s="31">
        <v>0.0</v>
      </c>
      <c r="AA122" s="31">
        <v>0.0</v>
      </c>
      <c r="AB122" s="31">
        <v>0.0</v>
      </c>
      <c r="AC122" s="31">
        <v>0.0</v>
      </c>
      <c r="AD122" s="31">
        <v>0.0</v>
      </c>
      <c r="AE122" s="31">
        <v>0.0</v>
      </c>
      <c r="AF122" s="31">
        <v>0.0</v>
      </c>
      <c r="AG122" s="31">
        <v>0.0</v>
      </c>
      <c r="AH122" s="31">
        <v>0.0</v>
      </c>
      <c r="AI122" s="31">
        <v>0.0</v>
      </c>
      <c r="AJ122" s="31">
        <v>0.0</v>
      </c>
      <c r="AK122" s="31">
        <v>0.0</v>
      </c>
      <c r="AL122" s="31">
        <v>0.0</v>
      </c>
      <c r="AM122" s="31">
        <v>0.0</v>
      </c>
      <c r="AN122" s="31">
        <v>0.0</v>
      </c>
      <c r="AO122" s="31">
        <v>0.0</v>
      </c>
      <c r="AP122" s="31">
        <v>0.0</v>
      </c>
      <c r="AQ122" s="31">
        <v>0.0</v>
      </c>
      <c r="AR122" s="31">
        <v>0.0</v>
      </c>
      <c r="AS122" s="31">
        <v>0.0</v>
      </c>
      <c r="AT122" s="31">
        <v>136.0</v>
      </c>
      <c r="AU122" s="31">
        <v>23028.0</v>
      </c>
      <c r="AV122" s="31">
        <f t="shared" si="2"/>
        <v>7771</v>
      </c>
      <c r="AW122" s="31">
        <v>4450.0</v>
      </c>
      <c r="AX122" s="31">
        <v>1662.0</v>
      </c>
      <c r="AY122" s="31">
        <v>2572.0</v>
      </c>
      <c r="AZ122" s="31">
        <v>7771.0</v>
      </c>
      <c r="BA122" s="31">
        <v>2289.0</v>
      </c>
      <c r="BB122" s="31">
        <v>2729.0</v>
      </c>
      <c r="BC122" s="31">
        <v>100.0</v>
      </c>
      <c r="BD122" s="31">
        <v>71.0</v>
      </c>
      <c r="BE122" s="31">
        <v>448.0</v>
      </c>
      <c r="BF122" s="31">
        <v>272.0</v>
      </c>
      <c r="BG122" s="31">
        <v>171.0</v>
      </c>
      <c r="BH122" s="31">
        <v>185.0</v>
      </c>
      <c r="BI122" s="31">
        <v>96.0</v>
      </c>
      <c r="BJ122" s="31">
        <v>0.0</v>
      </c>
      <c r="BK122" s="31">
        <v>0.0</v>
      </c>
      <c r="BL122" s="31">
        <v>5.0</v>
      </c>
      <c r="BM122" s="31">
        <v>5.0</v>
      </c>
      <c r="BN122" s="31">
        <v>0.0</v>
      </c>
      <c r="BO122" s="31">
        <v>0.0</v>
      </c>
      <c r="BP122" s="31">
        <v>0.0</v>
      </c>
      <c r="BQ122" s="31">
        <v>0.0</v>
      </c>
      <c r="BR122" s="31">
        <v>0.0</v>
      </c>
      <c r="BS122" s="31">
        <v>47.0</v>
      </c>
      <c r="BT122" s="31">
        <v>33.0</v>
      </c>
      <c r="BU122" s="31">
        <v>3.0</v>
      </c>
      <c r="BV122" s="31">
        <v>42.0</v>
      </c>
      <c r="BW122" s="31">
        <v>0.0</v>
      </c>
      <c r="BX122" s="31">
        <v>0.0</v>
      </c>
      <c r="BY122" s="31">
        <v>0.0</v>
      </c>
      <c r="BZ122" s="31">
        <v>0.0</v>
      </c>
      <c r="CA122" s="31">
        <v>0.0</v>
      </c>
      <c r="CB122" s="31">
        <v>34.0</v>
      </c>
      <c r="CC122" s="31">
        <v>43.0</v>
      </c>
      <c r="CE122" s="31">
        <v>0.0</v>
      </c>
    </row>
    <row r="123" ht="15.75" customHeight="1">
      <c r="A123" s="31" t="s">
        <v>390</v>
      </c>
      <c r="B123" s="31">
        <v>9571.0</v>
      </c>
      <c r="C123" s="31" t="s">
        <v>454</v>
      </c>
      <c r="D123" s="31">
        <v>140308.0</v>
      </c>
      <c r="E123" s="31">
        <v>109193.0</v>
      </c>
      <c r="F123" s="31">
        <v>1037.0</v>
      </c>
      <c r="G123" s="31">
        <v>108156.0</v>
      </c>
      <c r="H123" s="31">
        <v>0.0</v>
      </c>
      <c r="I123" s="31">
        <v>20020.0</v>
      </c>
      <c r="J123" s="31">
        <v>6296.0</v>
      </c>
      <c r="K123" s="31">
        <v>8834.0</v>
      </c>
      <c r="L123" s="31">
        <v>46010.0</v>
      </c>
      <c r="M123" s="31">
        <v>4744.0</v>
      </c>
      <c r="N123" s="31">
        <v>11444.0</v>
      </c>
      <c r="O123" s="31">
        <v>0.0</v>
      </c>
      <c r="P123" s="31">
        <v>0.0</v>
      </c>
      <c r="Q123" s="31">
        <v>7993.0</v>
      </c>
      <c r="R123" s="31">
        <v>0.0</v>
      </c>
      <c r="S123" s="31">
        <v>2640.0</v>
      </c>
      <c r="T123" s="31">
        <v>0.0</v>
      </c>
      <c r="U123" s="31">
        <v>0.0</v>
      </c>
      <c r="V123" s="31">
        <v>0.0</v>
      </c>
      <c r="W123" s="31">
        <v>0.0</v>
      </c>
      <c r="X123" s="31">
        <v>0.0</v>
      </c>
      <c r="Y123" s="31">
        <v>0.0</v>
      </c>
      <c r="Z123" s="31">
        <v>0.0</v>
      </c>
      <c r="AA123" s="31">
        <v>0.0</v>
      </c>
      <c r="AB123" s="31">
        <v>0.0</v>
      </c>
      <c r="AC123" s="31">
        <v>0.0</v>
      </c>
      <c r="AD123" s="31">
        <v>0.0</v>
      </c>
      <c r="AE123" s="31">
        <v>0.0</v>
      </c>
      <c r="AF123" s="31">
        <v>0.0</v>
      </c>
      <c r="AG123" s="31">
        <v>0.0</v>
      </c>
      <c r="AH123" s="31">
        <v>0.0</v>
      </c>
      <c r="AI123" s="31">
        <v>0.0</v>
      </c>
      <c r="AJ123" s="31">
        <v>0.0</v>
      </c>
      <c r="AK123" s="31">
        <v>0.0</v>
      </c>
      <c r="AL123" s="31">
        <v>0.0</v>
      </c>
      <c r="AM123" s="31">
        <v>175.0</v>
      </c>
      <c r="AN123" s="31">
        <v>0.0</v>
      </c>
      <c r="AO123" s="31">
        <v>0.0</v>
      </c>
      <c r="AP123" s="31">
        <v>0.0</v>
      </c>
      <c r="AQ123" s="31">
        <v>0.0</v>
      </c>
      <c r="AR123" s="31">
        <v>0.0</v>
      </c>
      <c r="AS123" s="31">
        <v>0.0</v>
      </c>
      <c r="AT123" s="31">
        <v>684.0</v>
      </c>
      <c r="AU123" s="31">
        <v>108509.0</v>
      </c>
      <c r="AV123" s="31">
        <f t="shared" si="2"/>
        <v>44368</v>
      </c>
      <c r="AW123" s="31">
        <v>17794.0</v>
      </c>
      <c r="AX123" s="31">
        <v>7079.0</v>
      </c>
      <c r="AY123" s="31">
        <v>9245.0</v>
      </c>
      <c r="AZ123" s="31">
        <v>44368.0</v>
      </c>
      <c r="BA123" s="31">
        <v>8361.0</v>
      </c>
      <c r="BB123" s="31">
        <v>12724.0</v>
      </c>
      <c r="BC123" s="31">
        <v>473.0</v>
      </c>
      <c r="BD123" s="31">
        <v>532.0</v>
      </c>
      <c r="BE123" s="31">
        <v>4079.0</v>
      </c>
      <c r="BF123" s="31">
        <v>967.0</v>
      </c>
      <c r="BG123" s="31">
        <v>1194.0</v>
      </c>
      <c r="BH123" s="31">
        <v>675.0</v>
      </c>
      <c r="BI123" s="31">
        <v>297.0</v>
      </c>
      <c r="BJ123" s="31">
        <v>0.0</v>
      </c>
      <c r="BK123" s="31">
        <v>0.0</v>
      </c>
      <c r="BL123" s="31">
        <v>16.0</v>
      </c>
      <c r="BM123" s="31">
        <v>11.0</v>
      </c>
      <c r="BN123" s="31">
        <v>0.0</v>
      </c>
      <c r="BO123" s="31">
        <v>0.0</v>
      </c>
      <c r="BP123" s="31">
        <v>0.0</v>
      </c>
      <c r="BQ123" s="31">
        <v>0.0</v>
      </c>
      <c r="BR123" s="31">
        <v>0.0</v>
      </c>
      <c r="BS123" s="31">
        <v>104.0</v>
      </c>
      <c r="BT123" s="31">
        <v>104.0</v>
      </c>
      <c r="BU123" s="31">
        <v>15.0</v>
      </c>
      <c r="BV123" s="31">
        <v>173.0</v>
      </c>
      <c r="BW123" s="31">
        <v>0.0</v>
      </c>
      <c r="BX123" s="31">
        <v>0.0</v>
      </c>
      <c r="BY123" s="31">
        <v>0.0</v>
      </c>
      <c r="BZ123" s="31">
        <v>0.0</v>
      </c>
      <c r="CA123" s="31">
        <v>0.0</v>
      </c>
      <c r="CB123" s="31">
        <v>177.0</v>
      </c>
      <c r="CC123" s="31">
        <v>121.0</v>
      </c>
      <c r="CE123" s="31">
        <v>0.0</v>
      </c>
    </row>
    <row r="124" ht="15.75" customHeight="1">
      <c r="A124" s="31" t="s">
        <v>390</v>
      </c>
      <c r="B124" s="31">
        <v>9572.0</v>
      </c>
      <c r="C124" s="31" t="s">
        <v>455</v>
      </c>
      <c r="D124" s="31">
        <v>103450.0</v>
      </c>
      <c r="E124" s="31">
        <v>85896.0</v>
      </c>
      <c r="F124" s="31">
        <v>517.0</v>
      </c>
      <c r="G124" s="31">
        <v>85379.0</v>
      </c>
      <c r="H124" s="31">
        <v>0.0</v>
      </c>
      <c r="I124" s="31">
        <v>16885.0</v>
      </c>
      <c r="J124" s="31">
        <v>4038.0</v>
      </c>
      <c r="K124" s="31">
        <v>7592.0</v>
      </c>
      <c r="L124" s="31">
        <v>39923.0</v>
      </c>
      <c r="M124" s="31">
        <v>4724.0</v>
      </c>
      <c r="N124" s="31">
        <v>7373.0</v>
      </c>
      <c r="O124" s="31">
        <v>587.0</v>
      </c>
      <c r="P124" s="31">
        <v>0.0</v>
      </c>
      <c r="Q124" s="31">
        <v>3210.0</v>
      </c>
      <c r="R124" s="31">
        <v>0.0</v>
      </c>
      <c r="S124" s="31">
        <v>1047.0</v>
      </c>
      <c r="T124" s="31">
        <v>0.0</v>
      </c>
      <c r="U124" s="31">
        <v>0.0</v>
      </c>
      <c r="V124" s="31">
        <v>0.0</v>
      </c>
      <c r="W124" s="31">
        <v>0.0</v>
      </c>
      <c r="X124" s="31">
        <v>0.0</v>
      </c>
      <c r="Y124" s="31">
        <v>0.0</v>
      </c>
      <c r="Z124" s="31">
        <v>0.0</v>
      </c>
      <c r="AA124" s="31">
        <v>0.0</v>
      </c>
      <c r="AB124" s="31">
        <v>0.0</v>
      </c>
      <c r="AC124" s="31">
        <v>0.0</v>
      </c>
      <c r="AD124" s="31">
        <v>0.0</v>
      </c>
      <c r="AE124" s="31">
        <v>0.0</v>
      </c>
      <c r="AF124" s="31">
        <v>0.0</v>
      </c>
      <c r="AG124" s="31">
        <v>0.0</v>
      </c>
      <c r="AH124" s="31">
        <v>0.0</v>
      </c>
      <c r="AI124" s="31">
        <v>0.0</v>
      </c>
      <c r="AJ124" s="31">
        <v>0.0</v>
      </c>
      <c r="AK124" s="31">
        <v>0.0</v>
      </c>
      <c r="AL124" s="31">
        <v>0.0</v>
      </c>
      <c r="AM124" s="31">
        <v>0.0</v>
      </c>
      <c r="AN124" s="31">
        <v>0.0</v>
      </c>
      <c r="AO124" s="31">
        <v>0.0</v>
      </c>
      <c r="AP124" s="31">
        <v>0.0</v>
      </c>
      <c r="AQ124" s="31">
        <v>0.0</v>
      </c>
      <c r="AR124" s="31">
        <v>0.0</v>
      </c>
      <c r="AS124" s="31">
        <v>0.0</v>
      </c>
      <c r="AT124" s="31">
        <v>421.0</v>
      </c>
      <c r="AU124" s="31">
        <v>85475.0</v>
      </c>
      <c r="AV124" s="31">
        <f t="shared" si="2"/>
        <v>32810</v>
      </c>
      <c r="AW124" s="31">
        <v>14581.0</v>
      </c>
      <c r="AX124" s="31">
        <v>5336.0</v>
      </c>
      <c r="AY124" s="31">
        <v>9806.0</v>
      </c>
      <c r="AZ124" s="31">
        <v>32810.0</v>
      </c>
      <c r="BA124" s="31">
        <v>8404.0</v>
      </c>
      <c r="BB124" s="31">
        <v>8971.0</v>
      </c>
      <c r="BC124" s="31">
        <v>301.0</v>
      </c>
      <c r="BD124" s="31">
        <v>271.0</v>
      </c>
      <c r="BE124" s="31">
        <v>2456.0</v>
      </c>
      <c r="BF124" s="31">
        <v>698.0</v>
      </c>
      <c r="BG124" s="31">
        <v>530.0</v>
      </c>
      <c r="BH124" s="31">
        <v>578.0</v>
      </c>
      <c r="BI124" s="31">
        <v>180.0</v>
      </c>
      <c r="BJ124" s="31">
        <v>0.0</v>
      </c>
      <c r="BK124" s="31">
        <v>0.0</v>
      </c>
      <c r="BL124" s="31">
        <v>20.0</v>
      </c>
      <c r="BM124" s="31">
        <v>11.0</v>
      </c>
      <c r="BN124" s="31">
        <v>0.0</v>
      </c>
      <c r="BO124" s="31">
        <v>0.0</v>
      </c>
      <c r="BP124" s="31">
        <v>0.0</v>
      </c>
      <c r="BQ124" s="31">
        <v>0.0</v>
      </c>
      <c r="BR124" s="31">
        <v>0.0</v>
      </c>
      <c r="BS124" s="31">
        <v>89.0</v>
      </c>
      <c r="BT124" s="31">
        <v>118.0</v>
      </c>
      <c r="BU124" s="31">
        <v>7.0</v>
      </c>
      <c r="BV124" s="31">
        <v>114.0</v>
      </c>
      <c r="BW124" s="31">
        <v>0.0</v>
      </c>
      <c r="BX124" s="31">
        <v>0.0</v>
      </c>
      <c r="BY124" s="31">
        <v>0.0</v>
      </c>
      <c r="BZ124" s="31">
        <v>0.0</v>
      </c>
      <c r="CA124" s="31">
        <v>0.0</v>
      </c>
      <c r="CB124" s="31">
        <v>74.0</v>
      </c>
      <c r="CC124" s="31">
        <v>120.0</v>
      </c>
      <c r="CE124" s="31">
        <v>0.0</v>
      </c>
    </row>
    <row r="125" ht="15.75" customHeight="1">
      <c r="A125" s="31" t="s">
        <v>390</v>
      </c>
      <c r="B125" s="31">
        <v>9573.0</v>
      </c>
      <c r="C125" s="31" t="s">
        <v>456</v>
      </c>
      <c r="D125" s="31">
        <v>91482.0</v>
      </c>
      <c r="E125" s="31">
        <v>74520.0</v>
      </c>
      <c r="F125" s="31">
        <v>593.0</v>
      </c>
      <c r="G125" s="31">
        <v>73927.0</v>
      </c>
      <c r="H125" s="31">
        <v>0.0</v>
      </c>
      <c r="I125" s="31">
        <v>16801.0</v>
      </c>
      <c r="J125" s="31">
        <v>4184.0</v>
      </c>
      <c r="K125" s="31">
        <v>6473.0</v>
      </c>
      <c r="L125" s="31">
        <v>30104.0</v>
      </c>
      <c r="M125" s="31">
        <v>4148.0</v>
      </c>
      <c r="N125" s="31">
        <v>8234.0</v>
      </c>
      <c r="O125" s="31">
        <v>0.0</v>
      </c>
      <c r="P125" s="31">
        <v>0.0</v>
      </c>
      <c r="Q125" s="31">
        <v>3729.0</v>
      </c>
      <c r="R125" s="31">
        <v>0.0</v>
      </c>
      <c r="S125" s="31">
        <v>0.0</v>
      </c>
      <c r="T125" s="31">
        <v>0.0</v>
      </c>
      <c r="U125" s="31">
        <v>254.0</v>
      </c>
      <c r="V125" s="31">
        <v>0.0</v>
      </c>
      <c r="W125" s="31">
        <v>0.0</v>
      </c>
      <c r="X125" s="31">
        <v>0.0</v>
      </c>
      <c r="Y125" s="31">
        <v>0.0</v>
      </c>
      <c r="Z125" s="31">
        <v>0.0</v>
      </c>
      <c r="AA125" s="31">
        <v>0.0</v>
      </c>
      <c r="AB125" s="31">
        <v>0.0</v>
      </c>
      <c r="AC125" s="31">
        <v>0.0</v>
      </c>
      <c r="AD125" s="31">
        <v>0.0</v>
      </c>
      <c r="AE125" s="31">
        <v>0.0</v>
      </c>
      <c r="AF125" s="31">
        <v>0.0</v>
      </c>
      <c r="AG125" s="31">
        <v>0.0</v>
      </c>
      <c r="AH125" s="31">
        <v>0.0</v>
      </c>
      <c r="AI125" s="31">
        <v>0.0</v>
      </c>
      <c r="AJ125" s="31">
        <v>0.0</v>
      </c>
      <c r="AK125" s="31">
        <v>0.0</v>
      </c>
      <c r="AL125" s="31">
        <v>0.0</v>
      </c>
      <c r="AM125" s="31">
        <v>0.0</v>
      </c>
      <c r="AN125" s="31">
        <v>0.0</v>
      </c>
      <c r="AO125" s="31">
        <v>0.0</v>
      </c>
      <c r="AP125" s="31">
        <v>0.0</v>
      </c>
      <c r="AQ125" s="31">
        <v>0.0</v>
      </c>
      <c r="AR125" s="31">
        <v>0.0</v>
      </c>
      <c r="AS125" s="31">
        <v>0.0</v>
      </c>
      <c r="AT125" s="31">
        <v>473.0</v>
      </c>
      <c r="AU125" s="31">
        <v>74047.0</v>
      </c>
      <c r="AV125" s="31">
        <f t="shared" si="2"/>
        <v>26574</v>
      </c>
      <c r="AW125" s="31">
        <v>13928.0</v>
      </c>
      <c r="AX125" s="31">
        <v>5016.0</v>
      </c>
      <c r="AY125" s="31">
        <v>7690.0</v>
      </c>
      <c r="AZ125" s="31">
        <v>26574.0</v>
      </c>
      <c r="BA125" s="31">
        <v>6878.0</v>
      </c>
      <c r="BB125" s="31">
        <v>8991.0</v>
      </c>
      <c r="BC125" s="31">
        <v>274.0</v>
      </c>
      <c r="BD125" s="31">
        <v>227.0</v>
      </c>
      <c r="BE125" s="31">
        <v>1968.0</v>
      </c>
      <c r="BF125" s="31">
        <v>820.0</v>
      </c>
      <c r="BG125" s="31">
        <v>357.0</v>
      </c>
      <c r="BH125" s="31">
        <v>508.0</v>
      </c>
      <c r="BI125" s="31">
        <v>212.0</v>
      </c>
      <c r="BJ125" s="31">
        <v>0.0</v>
      </c>
      <c r="BK125" s="31">
        <v>0.0</v>
      </c>
      <c r="BL125" s="31">
        <v>14.0</v>
      </c>
      <c r="BM125" s="31">
        <v>6.0</v>
      </c>
      <c r="BN125" s="31">
        <v>0.0</v>
      </c>
      <c r="BO125" s="31">
        <v>0.0</v>
      </c>
      <c r="BP125" s="31">
        <v>0.0</v>
      </c>
      <c r="BQ125" s="31">
        <v>0.0</v>
      </c>
      <c r="BR125" s="31">
        <v>0.0</v>
      </c>
      <c r="BS125" s="31">
        <v>73.0</v>
      </c>
      <c r="BT125" s="31">
        <v>127.0</v>
      </c>
      <c r="BU125" s="31">
        <v>7.0</v>
      </c>
      <c r="BV125" s="31">
        <v>116.0</v>
      </c>
      <c r="BW125" s="31">
        <v>0.0</v>
      </c>
      <c r="BX125" s="31">
        <v>0.0</v>
      </c>
      <c r="BY125" s="31">
        <v>0.0</v>
      </c>
      <c r="BZ125" s="31">
        <v>0.0</v>
      </c>
      <c r="CA125" s="31">
        <v>0.0</v>
      </c>
      <c r="CB125" s="31">
        <v>132.0</v>
      </c>
      <c r="CC125" s="31">
        <v>129.0</v>
      </c>
      <c r="CE125" s="31">
        <v>0.0</v>
      </c>
    </row>
    <row r="126" ht="15.75" customHeight="1">
      <c r="A126" s="31" t="s">
        <v>390</v>
      </c>
      <c r="B126" s="31">
        <v>9574.0</v>
      </c>
      <c r="C126" s="31" t="s">
        <v>457</v>
      </c>
      <c r="D126" s="31">
        <v>130070.0</v>
      </c>
      <c r="E126" s="31">
        <v>106899.0</v>
      </c>
      <c r="F126" s="31">
        <v>824.0</v>
      </c>
      <c r="G126" s="31">
        <v>106075.0</v>
      </c>
      <c r="H126" s="31">
        <v>0.0</v>
      </c>
      <c r="I126" s="31">
        <v>23849.0</v>
      </c>
      <c r="J126" s="31">
        <v>5183.0</v>
      </c>
      <c r="K126" s="31">
        <v>8798.0</v>
      </c>
      <c r="L126" s="31">
        <v>44745.0</v>
      </c>
      <c r="M126" s="31">
        <v>5037.0</v>
      </c>
      <c r="N126" s="31">
        <v>10678.0</v>
      </c>
      <c r="O126" s="31">
        <v>1369.0</v>
      </c>
      <c r="P126" s="31">
        <v>0.0</v>
      </c>
      <c r="Q126" s="31">
        <v>4988.0</v>
      </c>
      <c r="R126" s="31">
        <v>0.0</v>
      </c>
      <c r="S126" s="31">
        <v>1428.0</v>
      </c>
      <c r="T126" s="31">
        <v>0.0</v>
      </c>
      <c r="U126" s="31">
        <v>0.0</v>
      </c>
      <c r="V126" s="31">
        <v>0.0</v>
      </c>
      <c r="W126" s="31">
        <v>0.0</v>
      </c>
      <c r="X126" s="31">
        <v>0.0</v>
      </c>
      <c r="Y126" s="31">
        <v>0.0</v>
      </c>
      <c r="Z126" s="31">
        <v>0.0</v>
      </c>
      <c r="AA126" s="31">
        <v>0.0</v>
      </c>
      <c r="AB126" s="31">
        <v>0.0</v>
      </c>
      <c r="AC126" s="31">
        <v>0.0</v>
      </c>
      <c r="AD126" s="31">
        <v>0.0</v>
      </c>
      <c r="AE126" s="31">
        <v>0.0</v>
      </c>
      <c r="AF126" s="31">
        <v>0.0</v>
      </c>
      <c r="AG126" s="31">
        <v>0.0</v>
      </c>
      <c r="AH126" s="31">
        <v>0.0</v>
      </c>
      <c r="AI126" s="31">
        <v>0.0</v>
      </c>
      <c r="AJ126" s="31">
        <v>0.0</v>
      </c>
      <c r="AK126" s="31">
        <v>0.0</v>
      </c>
      <c r="AL126" s="31">
        <v>0.0</v>
      </c>
      <c r="AM126" s="31">
        <v>0.0</v>
      </c>
      <c r="AN126" s="31">
        <v>0.0</v>
      </c>
      <c r="AO126" s="31">
        <v>0.0</v>
      </c>
      <c r="AP126" s="31">
        <v>0.0</v>
      </c>
      <c r="AQ126" s="31">
        <v>0.0</v>
      </c>
      <c r="AR126" s="31">
        <v>0.0</v>
      </c>
      <c r="AS126" s="31">
        <v>0.0</v>
      </c>
      <c r="AT126" s="31">
        <v>546.0</v>
      </c>
      <c r="AU126" s="31">
        <v>106353.0</v>
      </c>
      <c r="AV126" s="31">
        <f t="shared" si="2"/>
        <v>37979</v>
      </c>
      <c r="AW126" s="31">
        <v>20488.0</v>
      </c>
      <c r="AX126" s="31">
        <v>7255.0</v>
      </c>
      <c r="AY126" s="31">
        <v>10933.0</v>
      </c>
      <c r="AZ126" s="31">
        <v>37979.0</v>
      </c>
      <c r="BA126" s="31">
        <v>9549.0</v>
      </c>
      <c r="BB126" s="31">
        <v>12159.0</v>
      </c>
      <c r="BC126" s="31">
        <v>525.0</v>
      </c>
      <c r="BD126" s="31">
        <v>340.0</v>
      </c>
      <c r="BE126" s="31">
        <v>3471.0</v>
      </c>
      <c r="BF126" s="31">
        <v>1113.0</v>
      </c>
      <c r="BG126" s="31">
        <v>720.0</v>
      </c>
      <c r="BH126" s="31">
        <v>741.0</v>
      </c>
      <c r="BI126" s="31">
        <v>221.0</v>
      </c>
      <c r="BJ126" s="31">
        <v>0.0</v>
      </c>
      <c r="BK126" s="31">
        <v>0.0</v>
      </c>
      <c r="BL126" s="31">
        <v>26.0</v>
      </c>
      <c r="BM126" s="31">
        <v>10.0</v>
      </c>
      <c r="BN126" s="31">
        <v>0.0</v>
      </c>
      <c r="BO126" s="31">
        <v>0.0</v>
      </c>
      <c r="BP126" s="31">
        <v>0.0</v>
      </c>
      <c r="BQ126" s="31">
        <v>0.0</v>
      </c>
      <c r="BR126" s="31">
        <v>0.0</v>
      </c>
      <c r="BS126" s="31">
        <v>145.0</v>
      </c>
      <c r="BT126" s="31">
        <v>141.0</v>
      </c>
      <c r="BU126" s="31">
        <v>21.0</v>
      </c>
      <c r="BV126" s="31">
        <v>211.0</v>
      </c>
      <c r="BW126" s="31">
        <v>0.0</v>
      </c>
      <c r="BX126" s="31">
        <v>0.0</v>
      </c>
      <c r="BY126" s="31">
        <v>0.0</v>
      </c>
      <c r="BZ126" s="31">
        <v>0.0</v>
      </c>
      <c r="CA126" s="31">
        <v>0.0</v>
      </c>
      <c r="CB126" s="31">
        <v>143.0</v>
      </c>
      <c r="CC126" s="31">
        <v>162.0</v>
      </c>
      <c r="CE126" s="31">
        <v>0.0</v>
      </c>
    </row>
    <row r="127" ht="15.75" customHeight="1">
      <c r="A127" s="31" t="s">
        <v>390</v>
      </c>
      <c r="B127" s="31">
        <v>9575.0</v>
      </c>
      <c r="C127" s="31" t="s">
        <v>458</v>
      </c>
      <c r="D127" s="31">
        <v>77403.0</v>
      </c>
      <c r="E127" s="31">
        <v>60431.0</v>
      </c>
      <c r="F127" s="31">
        <v>504.0</v>
      </c>
      <c r="G127" s="31">
        <v>59927.0</v>
      </c>
      <c r="H127" s="31">
        <v>0.0</v>
      </c>
      <c r="I127" s="31">
        <v>10163.0</v>
      </c>
      <c r="J127" s="31">
        <v>2992.0</v>
      </c>
      <c r="K127" s="31">
        <v>6258.0</v>
      </c>
      <c r="L127" s="31">
        <v>28392.0</v>
      </c>
      <c r="M127" s="31">
        <v>2795.0</v>
      </c>
      <c r="N127" s="31">
        <v>5919.0</v>
      </c>
      <c r="O127" s="31">
        <v>0.0</v>
      </c>
      <c r="P127" s="31">
        <v>0.0</v>
      </c>
      <c r="Q127" s="31">
        <v>3162.0</v>
      </c>
      <c r="R127" s="31">
        <v>0.0</v>
      </c>
      <c r="S127" s="31">
        <v>0.0</v>
      </c>
      <c r="T127" s="31">
        <v>0.0</v>
      </c>
      <c r="U127" s="31">
        <v>246.0</v>
      </c>
      <c r="V127" s="31">
        <v>0.0</v>
      </c>
      <c r="W127" s="31">
        <v>0.0</v>
      </c>
      <c r="X127" s="31">
        <v>0.0</v>
      </c>
      <c r="Y127" s="31">
        <v>0.0</v>
      </c>
      <c r="Z127" s="31">
        <v>0.0</v>
      </c>
      <c r="AA127" s="31">
        <v>0.0</v>
      </c>
      <c r="AB127" s="31">
        <v>0.0</v>
      </c>
      <c r="AC127" s="31">
        <v>0.0</v>
      </c>
      <c r="AD127" s="31">
        <v>0.0</v>
      </c>
      <c r="AE127" s="31">
        <v>0.0</v>
      </c>
      <c r="AF127" s="31">
        <v>0.0</v>
      </c>
      <c r="AG127" s="31">
        <v>0.0</v>
      </c>
      <c r="AH127" s="31">
        <v>0.0</v>
      </c>
      <c r="AI127" s="31">
        <v>0.0</v>
      </c>
      <c r="AJ127" s="31">
        <v>0.0</v>
      </c>
      <c r="AK127" s="31">
        <v>0.0</v>
      </c>
      <c r="AL127" s="31">
        <v>0.0</v>
      </c>
      <c r="AM127" s="31">
        <v>0.0</v>
      </c>
      <c r="AN127" s="31">
        <v>0.0</v>
      </c>
      <c r="AO127" s="31">
        <v>0.0</v>
      </c>
      <c r="AP127" s="31">
        <v>0.0</v>
      </c>
      <c r="AQ127" s="31">
        <v>0.0</v>
      </c>
      <c r="AR127" s="31">
        <v>0.0</v>
      </c>
      <c r="AS127" s="31">
        <v>0.0</v>
      </c>
      <c r="AT127" s="31">
        <v>422.0</v>
      </c>
      <c r="AU127" s="31">
        <v>60009.0</v>
      </c>
      <c r="AV127" s="31">
        <f t="shared" si="2"/>
        <v>24752</v>
      </c>
      <c r="AW127" s="31">
        <v>9942.0</v>
      </c>
      <c r="AX127" s="31">
        <v>3619.0</v>
      </c>
      <c r="AY127" s="31">
        <v>5329.0</v>
      </c>
      <c r="AZ127" s="31">
        <v>24752.0</v>
      </c>
      <c r="BA127" s="31">
        <v>4889.0</v>
      </c>
      <c r="BB127" s="31">
        <v>6541.0</v>
      </c>
      <c r="BC127" s="31">
        <v>219.0</v>
      </c>
      <c r="BD127" s="31">
        <v>299.0</v>
      </c>
      <c r="BE127" s="31">
        <v>2279.0</v>
      </c>
      <c r="BF127" s="31">
        <v>558.0</v>
      </c>
      <c r="BG127" s="31">
        <v>579.0</v>
      </c>
      <c r="BH127" s="31">
        <v>362.0</v>
      </c>
      <c r="BI127" s="31">
        <v>193.0</v>
      </c>
      <c r="BJ127" s="31">
        <v>0.0</v>
      </c>
      <c r="BK127" s="31">
        <v>0.0</v>
      </c>
      <c r="BL127" s="31">
        <v>15.0</v>
      </c>
      <c r="BM127" s="31">
        <v>8.0</v>
      </c>
      <c r="BN127" s="31">
        <v>0.0</v>
      </c>
      <c r="BO127" s="31">
        <v>0.0</v>
      </c>
      <c r="BP127" s="31">
        <v>0.0</v>
      </c>
      <c r="BQ127" s="31">
        <v>0.0</v>
      </c>
      <c r="BR127" s="31">
        <v>0.0</v>
      </c>
      <c r="BS127" s="31">
        <v>63.0</v>
      </c>
      <c r="BT127" s="31">
        <v>69.0</v>
      </c>
      <c r="BU127" s="31">
        <v>12.0</v>
      </c>
      <c r="BV127" s="31">
        <v>106.0</v>
      </c>
      <c r="BW127" s="31">
        <v>0.0</v>
      </c>
      <c r="BX127" s="31">
        <v>0.0</v>
      </c>
      <c r="BY127" s="31">
        <v>0.0</v>
      </c>
      <c r="BZ127" s="31">
        <v>0.0</v>
      </c>
      <c r="CA127" s="31">
        <v>0.0</v>
      </c>
      <c r="CB127" s="31">
        <v>87.0</v>
      </c>
      <c r="CC127" s="31">
        <v>88.0</v>
      </c>
      <c r="CE127" s="31">
        <v>0.0</v>
      </c>
    </row>
    <row r="128" ht="15.75" customHeight="1">
      <c r="A128" s="31" t="s">
        <v>390</v>
      </c>
      <c r="B128" s="31">
        <v>9576.0</v>
      </c>
      <c r="C128" s="31" t="s">
        <v>459</v>
      </c>
      <c r="D128" s="31">
        <v>97490.0</v>
      </c>
      <c r="E128" s="31">
        <v>78996.0</v>
      </c>
      <c r="F128" s="31">
        <v>885.0</v>
      </c>
      <c r="G128" s="31">
        <v>78111.0</v>
      </c>
      <c r="H128" s="31">
        <v>0.0</v>
      </c>
      <c r="I128" s="31">
        <v>14071.0</v>
      </c>
      <c r="J128" s="31">
        <v>3704.0</v>
      </c>
      <c r="K128" s="31">
        <v>5667.0</v>
      </c>
      <c r="L128" s="31">
        <v>37129.0</v>
      </c>
      <c r="M128" s="31">
        <v>3546.0</v>
      </c>
      <c r="N128" s="31">
        <v>8247.0</v>
      </c>
      <c r="O128" s="31">
        <v>701.0</v>
      </c>
      <c r="P128" s="31">
        <v>0.0</v>
      </c>
      <c r="Q128" s="31">
        <v>4203.0</v>
      </c>
      <c r="R128" s="31">
        <v>0.0</v>
      </c>
      <c r="S128" s="31">
        <v>843.0</v>
      </c>
      <c r="T128" s="31">
        <v>0.0</v>
      </c>
      <c r="U128" s="31">
        <v>0.0</v>
      </c>
      <c r="V128" s="31">
        <v>0.0</v>
      </c>
      <c r="W128" s="31">
        <v>0.0</v>
      </c>
      <c r="X128" s="31">
        <v>0.0</v>
      </c>
      <c r="Y128" s="31">
        <v>0.0</v>
      </c>
      <c r="Z128" s="31">
        <v>0.0</v>
      </c>
      <c r="AA128" s="31">
        <v>0.0</v>
      </c>
      <c r="AB128" s="31">
        <v>0.0</v>
      </c>
      <c r="AC128" s="31">
        <v>0.0</v>
      </c>
      <c r="AD128" s="31">
        <v>0.0</v>
      </c>
      <c r="AE128" s="31">
        <v>0.0</v>
      </c>
      <c r="AF128" s="31">
        <v>0.0</v>
      </c>
      <c r="AG128" s="31">
        <v>0.0</v>
      </c>
      <c r="AH128" s="31">
        <v>0.0</v>
      </c>
      <c r="AI128" s="31">
        <v>0.0</v>
      </c>
      <c r="AJ128" s="31">
        <v>0.0</v>
      </c>
      <c r="AK128" s="31">
        <v>0.0</v>
      </c>
      <c r="AL128" s="31">
        <v>0.0</v>
      </c>
      <c r="AM128" s="31">
        <v>0.0</v>
      </c>
      <c r="AN128" s="31">
        <v>0.0</v>
      </c>
      <c r="AO128" s="31">
        <v>0.0</v>
      </c>
      <c r="AP128" s="31">
        <v>0.0</v>
      </c>
      <c r="AQ128" s="31">
        <v>0.0</v>
      </c>
      <c r="AR128" s="31">
        <v>0.0</v>
      </c>
      <c r="AS128" s="31">
        <v>0.0</v>
      </c>
      <c r="AT128" s="31">
        <v>795.0</v>
      </c>
      <c r="AU128" s="31">
        <v>78201.0</v>
      </c>
      <c r="AV128" s="31">
        <f t="shared" si="2"/>
        <v>31764</v>
      </c>
      <c r="AW128" s="31">
        <v>13552.0</v>
      </c>
      <c r="AX128" s="31">
        <v>4380.0</v>
      </c>
      <c r="AY128" s="31">
        <v>7100.0</v>
      </c>
      <c r="AZ128" s="31">
        <v>31764.0</v>
      </c>
      <c r="BA128" s="31">
        <v>6441.0</v>
      </c>
      <c r="BB128" s="31">
        <v>9158.0</v>
      </c>
      <c r="BC128" s="31">
        <v>326.0</v>
      </c>
      <c r="BD128" s="31">
        <v>217.0</v>
      </c>
      <c r="BE128" s="31">
        <v>2609.0</v>
      </c>
      <c r="BF128" s="31">
        <v>801.0</v>
      </c>
      <c r="BG128" s="31">
        <v>486.0</v>
      </c>
      <c r="BH128" s="31">
        <v>516.0</v>
      </c>
      <c r="BI128" s="31">
        <v>267.0</v>
      </c>
      <c r="BJ128" s="31">
        <v>0.0</v>
      </c>
      <c r="BK128" s="31">
        <v>0.0</v>
      </c>
      <c r="BL128" s="31">
        <v>10.0</v>
      </c>
      <c r="BM128" s="31">
        <v>12.0</v>
      </c>
      <c r="BN128" s="31">
        <v>0.0</v>
      </c>
      <c r="BO128" s="31">
        <v>0.0</v>
      </c>
      <c r="BP128" s="31">
        <v>0.0</v>
      </c>
      <c r="BQ128" s="31">
        <v>0.0</v>
      </c>
      <c r="BR128" s="31">
        <v>0.0</v>
      </c>
      <c r="BS128" s="31">
        <v>82.0</v>
      </c>
      <c r="BT128" s="31">
        <v>108.0</v>
      </c>
      <c r="BU128" s="31">
        <v>9.0</v>
      </c>
      <c r="BV128" s="31">
        <v>132.0</v>
      </c>
      <c r="BW128" s="31">
        <v>0.0</v>
      </c>
      <c r="BX128" s="31">
        <v>0.0</v>
      </c>
      <c r="BY128" s="31">
        <v>0.0</v>
      </c>
      <c r="BZ128" s="31">
        <v>0.0</v>
      </c>
      <c r="CA128" s="31">
        <v>0.0</v>
      </c>
      <c r="CB128" s="31">
        <v>113.0</v>
      </c>
      <c r="CC128" s="31">
        <v>118.0</v>
      </c>
      <c r="CE128" s="31">
        <v>0.0</v>
      </c>
    </row>
    <row r="129" ht="15.75" customHeight="1">
      <c r="A129" s="31" t="s">
        <v>390</v>
      </c>
      <c r="B129" s="31">
        <v>9577.0</v>
      </c>
      <c r="C129" s="31" t="s">
        <v>460</v>
      </c>
      <c r="D129" s="31">
        <v>72385.0</v>
      </c>
      <c r="E129" s="31">
        <v>54540.0</v>
      </c>
      <c r="F129" s="31">
        <v>769.0</v>
      </c>
      <c r="G129" s="31">
        <v>53771.0</v>
      </c>
      <c r="H129" s="31">
        <v>0.0</v>
      </c>
      <c r="I129" s="31">
        <v>9184.0</v>
      </c>
      <c r="J129" s="31">
        <v>2544.0</v>
      </c>
      <c r="K129" s="31">
        <v>3185.0</v>
      </c>
      <c r="L129" s="31">
        <v>28076.0</v>
      </c>
      <c r="M129" s="31">
        <v>1808.0</v>
      </c>
      <c r="N129" s="31">
        <v>5242.0</v>
      </c>
      <c r="O129" s="31">
        <v>0.0</v>
      </c>
      <c r="P129" s="31">
        <v>0.0</v>
      </c>
      <c r="Q129" s="31">
        <v>2697.0</v>
      </c>
      <c r="R129" s="31">
        <v>0.0</v>
      </c>
      <c r="S129" s="31">
        <v>941.0</v>
      </c>
      <c r="T129" s="31">
        <v>0.0</v>
      </c>
      <c r="U129" s="31">
        <v>0.0</v>
      </c>
      <c r="V129" s="31">
        <v>0.0</v>
      </c>
      <c r="W129" s="31">
        <v>0.0</v>
      </c>
      <c r="X129" s="31">
        <v>0.0</v>
      </c>
      <c r="Y129" s="31">
        <v>0.0</v>
      </c>
      <c r="Z129" s="31">
        <v>0.0</v>
      </c>
      <c r="AA129" s="31">
        <v>0.0</v>
      </c>
      <c r="AB129" s="31">
        <v>0.0</v>
      </c>
      <c r="AC129" s="31">
        <v>0.0</v>
      </c>
      <c r="AD129" s="31">
        <v>0.0</v>
      </c>
      <c r="AE129" s="31">
        <v>0.0</v>
      </c>
      <c r="AF129" s="31">
        <v>0.0</v>
      </c>
      <c r="AG129" s="31">
        <v>0.0</v>
      </c>
      <c r="AH129" s="31">
        <v>0.0</v>
      </c>
      <c r="AI129" s="31">
        <v>0.0</v>
      </c>
      <c r="AJ129" s="31">
        <v>0.0</v>
      </c>
      <c r="AK129" s="31">
        <v>0.0</v>
      </c>
      <c r="AL129" s="31">
        <v>0.0</v>
      </c>
      <c r="AM129" s="31">
        <v>94.0</v>
      </c>
      <c r="AN129" s="31">
        <v>0.0</v>
      </c>
      <c r="AO129" s="31">
        <v>0.0</v>
      </c>
      <c r="AP129" s="31">
        <v>0.0</v>
      </c>
      <c r="AQ129" s="31">
        <v>0.0</v>
      </c>
      <c r="AR129" s="31">
        <v>0.0</v>
      </c>
      <c r="AS129" s="31">
        <v>0.0</v>
      </c>
      <c r="AT129" s="31">
        <v>679.0</v>
      </c>
      <c r="AU129" s="31">
        <v>53861.0</v>
      </c>
      <c r="AV129" s="31">
        <f t="shared" si="2"/>
        <v>22904</v>
      </c>
      <c r="AW129" s="31">
        <v>9569.0</v>
      </c>
      <c r="AX129" s="31">
        <v>2911.0</v>
      </c>
      <c r="AY129" s="31">
        <v>4755.0</v>
      </c>
      <c r="AZ129" s="31">
        <v>22904.0</v>
      </c>
      <c r="BA129" s="31">
        <v>3714.0</v>
      </c>
      <c r="BB129" s="31">
        <v>6092.0</v>
      </c>
      <c r="BC129" s="31">
        <v>247.0</v>
      </c>
      <c r="BD129" s="31">
        <v>184.0</v>
      </c>
      <c r="BE129" s="31">
        <v>1624.0</v>
      </c>
      <c r="BF129" s="31">
        <v>413.0</v>
      </c>
      <c r="BG129" s="31">
        <v>645.0</v>
      </c>
      <c r="BH129" s="31">
        <v>304.0</v>
      </c>
      <c r="BI129" s="31">
        <v>152.0</v>
      </c>
      <c r="BJ129" s="31">
        <v>0.0</v>
      </c>
      <c r="BK129" s="31">
        <v>0.0</v>
      </c>
      <c r="BL129" s="31">
        <v>16.0</v>
      </c>
      <c r="BM129" s="31">
        <v>10.0</v>
      </c>
      <c r="BN129" s="31">
        <v>0.0</v>
      </c>
      <c r="BO129" s="31">
        <v>0.0</v>
      </c>
      <c r="BP129" s="31">
        <v>0.0</v>
      </c>
      <c r="BQ129" s="31">
        <v>0.0</v>
      </c>
      <c r="BR129" s="31">
        <v>0.0</v>
      </c>
      <c r="BS129" s="31">
        <v>47.0</v>
      </c>
      <c r="BT129" s="31">
        <v>37.0</v>
      </c>
      <c r="BU129" s="31">
        <v>5.0</v>
      </c>
      <c r="BV129" s="31">
        <v>76.0</v>
      </c>
      <c r="BW129" s="31">
        <v>0.0</v>
      </c>
      <c r="BX129" s="31">
        <v>0.0</v>
      </c>
      <c r="BY129" s="31">
        <v>0.0</v>
      </c>
      <c r="BZ129" s="31">
        <v>0.0</v>
      </c>
      <c r="CA129" s="31">
        <v>0.0</v>
      </c>
      <c r="CB129" s="31">
        <v>72.0</v>
      </c>
      <c r="CC129" s="31">
        <v>84.0</v>
      </c>
      <c r="CE129" s="31">
        <v>0.0</v>
      </c>
    </row>
    <row r="130" ht="15.75" customHeight="1">
      <c r="A130" s="31" t="s">
        <v>390</v>
      </c>
      <c r="B130" s="31">
        <v>9661.0</v>
      </c>
      <c r="C130" s="31" t="s">
        <v>461</v>
      </c>
      <c r="D130" s="31">
        <v>49763.0</v>
      </c>
      <c r="E130" s="31">
        <v>36600.0</v>
      </c>
      <c r="F130" s="31">
        <v>608.0</v>
      </c>
      <c r="G130" s="31">
        <v>35992.0</v>
      </c>
      <c r="H130" s="31">
        <v>0.0</v>
      </c>
      <c r="I130" s="31">
        <v>6221.0</v>
      </c>
      <c r="J130" s="31">
        <v>2340.0</v>
      </c>
      <c r="K130" s="31">
        <v>4055.0</v>
      </c>
      <c r="L130" s="31">
        <v>14608.0</v>
      </c>
      <c r="M130" s="31">
        <v>3431.0</v>
      </c>
      <c r="N130" s="31">
        <v>3898.0</v>
      </c>
      <c r="O130" s="31">
        <v>0.0</v>
      </c>
      <c r="P130" s="31">
        <v>0.0</v>
      </c>
      <c r="Q130" s="31">
        <v>0.0</v>
      </c>
      <c r="R130" s="31">
        <v>0.0</v>
      </c>
      <c r="S130" s="31">
        <v>1100.0</v>
      </c>
      <c r="T130" s="31">
        <v>0.0</v>
      </c>
      <c r="U130" s="31">
        <v>0.0</v>
      </c>
      <c r="V130" s="31">
        <v>0.0</v>
      </c>
      <c r="W130" s="31">
        <v>0.0</v>
      </c>
      <c r="X130" s="31">
        <v>120.0</v>
      </c>
      <c r="Y130" s="31">
        <v>0.0</v>
      </c>
      <c r="Z130" s="31">
        <v>0.0</v>
      </c>
      <c r="AA130" s="31">
        <v>0.0</v>
      </c>
      <c r="AB130" s="31">
        <v>0.0</v>
      </c>
      <c r="AC130" s="31">
        <v>0.0</v>
      </c>
      <c r="AD130" s="31">
        <v>0.0</v>
      </c>
      <c r="AE130" s="31">
        <v>0.0</v>
      </c>
      <c r="AF130" s="31">
        <v>0.0</v>
      </c>
      <c r="AG130" s="31">
        <v>0.0</v>
      </c>
      <c r="AH130" s="31">
        <v>0.0</v>
      </c>
      <c r="AI130" s="31">
        <v>0.0</v>
      </c>
      <c r="AJ130" s="31">
        <v>0.0</v>
      </c>
      <c r="AK130" s="31">
        <v>0.0</v>
      </c>
      <c r="AL130" s="31">
        <v>0.0</v>
      </c>
      <c r="AM130" s="31">
        <v>0.0</v>
      </c>
      <c r="AN130" s="31">
        <v>0.0</v>
      </c>
      <c r="AO130" s="31">
        <v>0.0</v>
      </c>
      <c r="AP130" s="31">
        <v>0.0</v>
      </c>
      <c r="AQ130" s="31">
        <v>0.0</v>
      </c>
      <c r="AR130" s="31">
        <v>0.0</v>
      </c>
      <c r="AS130" s="31">
        <v>219.0</v>
      </c>
      <c r="AT130" s="31">
        <v>450.0</v>
      </c>
      <c r="AU130" s="31">
        <v>36150.0</v>
      </c>
      <c r="AV130" s="31">
        <f t="shared" si="2"/>
        <v>12053</v>
      </c>
      <c r="AW130" s="31">
        <v>6399.0</v>
      </c>
      <c r="AX130" s="31">
        <v>2917.0</v>
      </c>
      <c r="AY130" s="31">
        <v>4077.0</v>
      </c>
      <c r="AZ130" s="31">
        <v>12053.0</v>
      </c>
      <c r="BA130" s="31">
        <v>4247.0</v>
      </c>
      <c r="BB130" s="31">
        <v>4336.0</v>
      </c>
      <c r="BC130" s="31">
        <v>116.0</v>
      </c>
      <c r="BD130" s="31">
        <v>91.0</v>
      </c>
      <c r="BE130" s="31">
        <v>348.0</v>
      </c>
      <c r="BF130" s="31">
        <v>305.0</v>
      </c>
      <c r="BG130" s="31">
        <v>348.0</v>
      </c>
      <c r="BH130" s="31">
        <v>373.0</v>
      </c>
      <c r="BI130" s="31">
        <v>87.0</v>
      </c>
      <c r="BJ130" s="31">
        <v>0.0</v>
      </c>
      <c r="BK130" s="31">
        <v>0.0</v>
      </c>
      <c r="BL130" s="31">
        <v>45.0</v>
      </c>
      <c r="BM130" s="31">
        <v>10.0</v>
      </c>
      <c r="BN130" s="31">
        <v>0.0</v>
      </c>
      <c r="BO130" s="31">
        <v>0.0</v>
      </c>
      <c r="BP130" s="31">
        <v>0.0</v>
      </c>
      <c r="BQ130" s="31">
        <v>0.0</v>
      </c>
      <c r="BR130" s="31">
        <v>0.0</v>
      </c>
      <c r="BS130" s="31">
        <v>78.0</v>
      </c>
      <c r="BT130" s="31">
        <v>51.0</v>
      </c>
      <c r="BU130" s="31">
        <v>3.0</v>
      </c>
      <c r="BV130" s="31">
        <v>115.0</v>
      </c>
      <c r="BW130" s="31">
        <v>0.0</v>
      </c>
      <c r="BX130" s="31">
        <v>0.0</v>
      </c>
      <c r="BY130" s="31">
        <v>0.0</v>
      </c>
      <c r="BZ130" s="31">
        <v>0.0</v>
      </c>
      <c r="CA130" s="31">
        <v>0.0</v>
      </c>
      <c r="CB130" s="31">
        <v>52.0</v>
      </c>
      <c r="CC130" s="31">
        <v>99.0</v>
      </c>
      <c r="CE130" s="31">
        <v>0.0</v>
      </c>
    </row>
    <row r="131" ht="15.75" customHeight="1">
      <c r="A131" s="31" t="s">
        <v>390</v>
      </c>
      <c r="B131" s="31">
        <v>9662.0</v>
      </c>
      <c r="C131" s="31" t="s">
        <v>462</v>
      </c>
      <c r="D131" s="31">
        <v>37922.0</v>
      </c>
      <c r="E131" s="31">
        <v>26280.0</v>
      </c>
      <c r="F131" s="31">
        <v>400.0</v>
      </c>
      <c r="G131" s="31">
        <v>25880.0</v>
      </c>
      <c r="H131" s="31">
        <v>0.0</v>
      </c>
      <c r="I131" s="31">
        <v>5278.0</v>
      </c>
      <c r="J131" s="31">
        <v>3360.0</v>
      </c>
      <c r="K131" s="31">
        <v>1821.0</v>
      </c>
      <c r="L131" s="31">
        <v>9643.0</v>
      </c>
      <c r="M131" s="31">
        <v>1448.0</v>
      </c>
      <c r="N131" s="31">
        <v>3798.0</v>
      </c>
      <c r="O131" s="31">
        <v>0.0</v>
      </c>
      <c r="P131" s="31">
        <v>0.0</v>
      </c>
      <c r="Q131" s="31">
        <v>0.0</v>
      </c>
      <c r="R131" s="31">
        <v>0.0</v>
      </c>
      <c r="S131" s="31">
        <v>249.0</v>
      </c>
      <c r="T131" s="31">
        <v>0.0</v>
      </c>
      <c r="U131" s="31">
        <v>183.0</v>
      </c>
      <c r="V131" s="31">
        <v>0.0</v>
      </c>
      <c r="W131" s="31">
        <v>0.0</v>
      </c>
      <c r="X131" s="31">
        <v>100.0</v>
      </c>
      <c r="Y131" s="31">
        <v>0.0</v>
      </c>
      <c r="Z131" s="31">
        <v>0.0</v>
      </c>
      <c r="AA131" s="31">
        <v>0.0</v>
      </c>
      <c r="AB131" s="31">
        <v>0.0</v>
      </c>
      <c r="AC131" s="31">
        <v>0.0</v>
      </c>
      <c r="AD131" s="31">
        <v>0.0</v>
      </c>
      <c r="AE131" s="31">
        <v>0.0</v>
      </c>
      <c r="AF131" s="31">
        <v>0.0</v>
      </c>
      <c r="AG131" s="31">
        <v>0.0</v>
      </c>
      <c r="AH131" s="31">
        <v>0.0</v>
      </c>
      <c r="AI131" s="31">
        <v>0.0</v>
      </c>
      <c r="AJ131" s="31">
        <v>0.0</v>
      </c>
      <c r="AK131" s="31">
        <v>0.0</v>
      </c>
      <c r="AL131" s="31">
        <v>0.0</v>
      </c>
      <c r="AM131" s="31">
        <v>0.0</v>
      </c>
      <c r="AN131" s="31">
        <v>0.0</v>
      </c>
      <c r="AO131" s="31">
        <v>0.0</v>
      </c>
      <c r="AP131" s="31">
        <v>0.0</v>
      </c>
      <c r="AQ131" s="31">
        <v>0.0</v>
      </c>
      <c r="AR131" s="31">
        <v>0.0</v>
      </c>
      <c r="AS131" s="31">
        <v>0.0</v>
      </c>
      <c r="AT131" s="31">
        <v>293.0</v>
      </c>
      <c r="AU131" s="31">
        <v>25987.0</v>
      </c>
      <c r="AV131" s="31">
        <f t="shared" si="2"/>
        <v>8239</v>
      </c>
      <c r="AW131" s="31">
        <v>5199.0</v>
      </c>
      <c r="AX131" s="31">
        <v>2802.0</v>
      </c>
      <c r="AY131" s="31">
        <v>1855.0</v>
      </c>
      <c r="AZ131" s="31">
        <v>8239.0</v>
      </c>
      <c r="BA131" s="31">
        <v>2327.0</v>
      </c>
      <c r="BB131" s="31">
        <v>4066.0</v>
      </c>
      <c r="BC131" s="31">
        <v>110.0</v>
      </c>
      <c r="BD131" s="31">
        <v>63.0</v>
      </c>
      <c r="BE131" s="31">
        <v>290.0</v>
      </c>
      <c r="BF131" s="31">
        <v>297.0</v>
      </c>
      <c r="BG131" s="31">
        <v>120.0</v>
      </c>
      <c r="BH131" s="31">
        <v>209.0</v>
      </c>
      <c r="BI131" s="31">
        <v>83.0</v>
      </c>
      <c r="BJ131" s="31">
        <v>0.0</v>
      </c>
      <c r="BK131" s="31">
        <v>0.0</v>
      </c>
      <c r="BL131" s="31">
        <v>63.0</v>
      </c>
      <c r="BM131" s="31">
        <v>5.0</v>
      </c>
      <c r="BN131" s="31">
        <v>0.0</v>
      </c>
      <c r="BO131" s="31">
        <v>0.0</v>
      </c>
      <c r="BP131" s="31">
        <v>0.0</v>
      </c>
      <c r="BQ131" s="31">
        <v>0.0</v>
      </c>
      <c r="BR131" s="31">
        <v>0.0</v>
      </c>
      <c r="BS131" s="31">
        <v>38.0</v>
      </c>
      <c r="BT131" s="31">
        <v>36.0</v>
      </c>
      <c r="BU131" s="31">
        <v>4.0</v>
      </c>
      <c r="BV131" s="31">
        <v>90.0</v>
      </c>
      <c r="BW131" s="31">
        <v>0.0</v>
      </c>
      <c r="BX131" s="31">
        <v>0.0</v>
      </c>
      <c r="BY131" s="31">
        <v>0.0</v>
      </c>
      <c r="BZ131" s="31">
        <v>0.0</v>
      </c>
      <c r="CA131" s="31">
        <v>0.0</v>
      </c>
      <c r="CB131" s="31">
        <v>28.0</v>
      </c>
      <c r="CC131" s="31">
        <v>63.0</v>
      </c>
      <c r="CE131" s="31">
        <v>0.0</v>
      </c>
    </row>
    <row r="132" ht="15.75" customHeight="1">
      <c r="A132" s="31" t="s">
        <v>390</v>
      </c>
      <c r="B132" s="31">
        <v>9663.0</v>
      </c>
      <c r="C132" s="31" t="s">
        <v>463</v>
      </c>
      <c r="D132" s="31">
        <v>98602.0</v>
      </c>
      <c r="E132" s="31">
        <v>76187.0</v>
      </c>
      <c r="F132" s="31">
        <v>645.0</v>
      </c>
      <c r="G132" s="31">
        <v>75542.0</v>
      </c>
      <c r="H132" s="31">
        <v>0.0</v>
      </c>
      <c r="I132" s="31">
        <v>13509.0</v>
      </c>
      <c r="J132" s="31">
        <v>5384.0</v>
      </c>
      <c r="K132" s="31">
        <v>13849.0</v>
      </c>
      <c r="L132" s="31">
        <v>26639.0</v>
      </c>
      <c r="M132" s="31">
        <v>6984.0</v>
      </c>
      <c r="N132" s="31">
        <v>5400.0</v>
      </c>
      <c r="O132" s="31">
        <v>0.0</v>
      </c>
      <c r="P132" s="31">
        <v>0.0</v>
      </c>
      <c r="Q132" s="31">
        <v>0.0</v>
      </c>
      <c r="R132" s="31">
        <v>0.0</v>
      </c>
      <c r="S132" s="31">
        <v>1621.0</v>
      </c>
      <c r="T132" s="31">
        <v>2156.0</v>
      </c>
      <c r="U132" s="31">
        <v>0.0</v>
      </c>
      <c r="V132" s="31">
        <v>0.0</v>
      </c>
      <c r="W132" s="31">
        <v>0.0</v>
      </c>
      <c r="X132" s="31">
        <v>0.0</v>
      </c>
      <c r="Y132" s="31">
        <v>0.0</v>
      </c>
      <c r="Z132" s="31">
        <v>0.0</v>
      </c>
      <c r="AA132" s="31">
        <v>0.0</v>
      </c>
      <c r="AB132" s="31">
        <v>0.0</v>
      </c>
      <c r="AC132" s="31">
        <v>0.0</v>
      </c>
      <c r="AD132" s="31">
        <v>0.0</v>
      </c>
      <c r="AE132" s="31">
        <v>0.0</v>
      </c>
      <c r="AF132" s="31">
        <v>0.0</v>
      </c>
      <c r="AG132" s="31">
        <v>0.0</v>
      </c>
      <c r="AH132" s="31">
        <v>0.0</v>
      </c>
      <c r="AI132" s="31">
        <v>0.0</v>
      </c>
      <c r="AJ132" s="31">
        <v>0.0</v>
      </c>
      <c r="AK132" s="31">
        <v>0.0</v>
      </c>
      <c r="AL132" s="31">
        <v>0.0</v>
      </c>
      <c r="AM132" s="31">
        <v>0.0</v>
      </c>
      <c r="AN132" s="31">
        <v>0.0</v>
      </c>
      <c r="AO132" s="31">
        <v>0.0</v>
      </c>
      <c r="AP132" s="31">
        <v>0.0</v>
      </c>
      <c r="AQ132" s="31">
        <v>0.0</v>
      </c>
      <c r="AR132" s="31">
        <v>0.0</v>
      </c>
      <c r="AS132" s="31">
        <v>0.0</v>
      </c>
      <c r="AT132" s="31">
        <v>408.0</v>
      </c>
      <c r="AU132" s="31">
        <v>75779.0</v>
      </c>
      <c r="AV132" s="31">
        <f t="shared" si="2"/>
        <v>24015</v>
      </c>
      <c r="AW132" s="31">
        <v>12732.0</v>
      </c>
      <c r="AX132" s="31">
        <v>7016.0</v>
      </c>
      <c r="AY132" s="31">
        <v>12581.0</v>
      </c>
      <c r="AZ132" s="31">
        <v>24015.0</v>
      </c>
      <c r="BA132" s="31">
        <v>8644.0</v>
      </c>
      <c r="BB132" s="31">
        <v>6063.0</v>
      </c>
      <c r="BC132" s="31">
        <v>303.0</v>
      </c>
      <c r="BD132" s="31">
        <v>103.0</v>
      </c>
      <c r="BE132" s="31">
        <v>731.0</v>
      </c>
      <c r="BF132" s="31">
        <v>804.0</v>
      </c>
      <c r="BG132" s="31">
        <v>611.0</v>
      </c>
      <c r="BH132" s="31">
        <v>1182.0</v>
      </c>
      <c r="BI132" s="31">
        <v>100.0</v>
      </c>
      <c r="BJ132" s="31">
        <v>0.0</v>
      </c>
      <c r="BK132" s="31">
        <v>0.0</v>
      </c>
      <c r="BL132" s="31">
        <v>31.0</v>
      </c>
      <c r="BM132" s="31">
        <v>6.0</v>
      </c>
      <c r="BN132" s="31">
        <v>0.0</v>
      </c>
      <c r="BO132" s="31">
        <v>0.0</v>
      </c>
      <c r="BP132" s="31">
        <v>0.0</v>
      </c>
      <c r="BQ132" s="31">
        <v>0.0</v>
      </c>
      <c r="BR132" s="31">
        <v>0.0</v>
      </c>
      <c r="BS132" s="31">
        <v>172.0</v>
      </c>
      <c r="BT132" s="31">
        <v>214.0</v>
      </c>
      <c r="BU132" s="31">
        <v>16.0</v>
      </c>
      <c r="BV132" s="31">
        <v>195.0</v>
      </c>
      <c r="BW132" s="31">
        <v>0.0</v>
      </c>
      <c r="BX132" s="31">
        <v>0.0</v>
      </c>
      <c r="BY132" s="31">
        <v>0.0</v>
      </c>
      <c r="BZ132" s="31">
        <v>0.0</v>
      </c>
      <c r="CA132" s="31">
        <v>0.0</v>
      </c>
      <c r="CB132" s="31">
        <v>74.0</v>
      </c>
      <c r="CC132" s="31">
        <v>186.0</v>
      </c>
      <c r="CE132" s="31">
        <v>0.0</v>
      </c>
    </row>
    <row r="133" ht="15.75" customHeight="1">
      <c r="A133" s="31" t="s">
        <v>390</v>
      </c>
      <c r="B133" s="31">
        <v>9671.0</v>
      </c>
      <c r="C133" s="31" t="s">
        <v>464</v>
      </c>
      <c r="D133" s="31">
        <v>133599.0</v>
      </c>
      <c r="E133" s="31">
        <v>108338.0</v>
      </c>
      <c r="F133" s="31">
        <v>1440.0</v>
      </c>
      <c r="G133" s="31">
        <v>106898.0</v>
      </c>
      <c r="H133" s="31">
        <v>0.0</v>
      </c>
      <c r="I133" s="31">
        <v>17439.0</v>
      </c>
      <c r="J133" s="31">
        <v>4493.0</v>
      </c>
      <c r="K133" s="31">
        <v>9089.0</v>
      </c>
      <c r="L133" s="31">
        <v>54100.0</v>
      </c>
      <c r="M133" s="31">
        <v>7950.0</v>
      </c>
      <c r="N133" s="31">
        <v>11087.0</v>
      </c>
      <c r="O133" s="31">
        <v>0.0</v>
      </c>
      <c r="P133" s="31">
        <v>0.0</v>
      </c>
      <c r="Q133" s="31">
        <v>0.0</v>
      </c>
      <c r="R133" s="31">
        <v>0.0</v>
      </c>
      <c r="S133" s="31">
        <v>1698.0</v>
      </c>
      <c r="T133" s="31">
        <v>0.0</v>
      </c>
      <c r="U133" s="31">
        <v>0.0</v>
      </c>
      <c r="V133" s="31">
        <v>0.0</v>
      </c>
      <c r="W133" s="31">
        <v>0.0</v>
      </c>
      <c r="X133" s="31">
        <v>224.0</v>
      </c>
      <c r="Y133" s="31">
        <v>0.0</v>
      </c>
      <c r="Z133" s="31">
        <v>0.0</v>
      </c>
      <c r="AA133" s="31">
        <v>0.0</v>
      </c>
      <c r="AB133" s="31">
        <v>0.0</v>
      </c>
      <c r="AC133" s="31">
        <v>0.0</v>
      </c>
      <c r="AD133" s="31">
        <v>0.0</v>
      </c>
      <c r="AE133" s="31">
        <v>0.0</v>
      </c>
      <c r="AF133" s="31">
        <v>0.0</v>
      </c>
      <c r="AG133" s="31">
        <v>0.0</v>
      </c>
      <c r="AH133" s="31">
        <v>0.0</v>
      </c>
      <c r="AI133" s="31">
        <v>0.0</v>
      </c>
      <c r="AJ133" s="31">
        <v>0.0</v>
      </c>
      <c r="AK133" s="31">
        <v>0.0</v>
      </c>
      <c r="AL133" s="31">
        <v>0.0</v>
      </c>
      <c r="AM133" s="31">
        <v>0.0</v>
      </c>
      <c r="AN133" s="31">
        <v>0.0</v>
      </c>
      <c r="AO133" s="31">
        <v>0.0</v>
      </c>
      <c r="AP133" s="31">
        <v>0.0</v>
      </c>
      <c r="AQ133" s="31">
        <v>0.0</v>
      </c>
      <c r="AR133" s="31">
        <v>0.0</v>
      </c>
      <c r="AS133" s="31">
        <v>818.0</v>
      </c>
      <c r="AT133" s="31">
        <v>1058.0</v>
      </c>
      <c r="AU133" s="31">
        <v>107280.0</v>
      </c>
      <c r="AV133" s="31">
        <f t="shared" si="2"/>
        <v>42956</v>
      </c>
      <c r="AW133" s="31">
        <v>18799.0</v>
      </c>
      <c r="AX133" s="31">
        <v>5782.0</v>
      </c>
      <c r="AY133" s="31">
        <v>9355.0</v>
      </c>
      <c r="AZ133" s="31">
        <v>42956.0</v>
      </c>
      <c r="BA133" s="31">
        <v>11363.0</v>
      </c>
      <c r="BB133" s="31">
        <v>12306.0</v>
      </c>
      <c r="BC133" s="31">
        <v>348.0</v>
      </c>
      <c r="BD133" s="31">
        <v>379.0</v>
      </c>
      <c r="BE133" s="31">
        <v>2075.0</v>
      </c>
      <c r="BF133" s="31">
        <v>1022.0</v>
      </c>
      <c r="BG133" s="31">
        <v>748.0</v>
      </c>
      <c r="BH133" s="31">
        <v>862.0</v>
      </c>
      <c r="BI133" s="31">
        <v>317.0</v>
      </c>
      <c r="BJ133" s="31">
        <v>0.0</v>
      </c>
      <c r="BK133" s="31">
        <v>0.0</v>
      </c>
      <c r="BL133" s="31">
        <v>60.0</v>
      </c>
      <c r="BM133" s="31">
        <v>10.0</v>
      </c>
      <c r="BN133" s="31">
        <v>0.0</v>
      </c>
      <c r="BO133" s="31">
        <v>0.0</v>
      </c>
      <c r="BP133" s="31">
        <v>0.0</v>
      </c>
      <c r="BQ133" s="31">
        <v>0.0</v>
      </c>
      <c r="BR133" s="31">
        <v>0.0</v>
      </c>
      <c r="BS133" s="31">
        <v>124.0</v>
      </c>
      <c r="BT133" s="31">
        <v>150.0</v>
      </c>
      <c r="BU133" s="31">
        <v>22.0</v>
      </c>
      <c r="BV133" s="31">
        <v>191.0</v>
      </c>
      <c r="BW133" s="31">
        <v>0.0</v>
      </c>
      <c r="BX133" s="31">
        <v>0.0</v>
      </c>
      <c r="BY133" s="31">
        <v>0.0</v>
      </c>
      <c r="BZ133" s="31">
        <v>0.0</v>
      </c>
      <c r="CA133" s="31">
        <v>0.0</v>
      </c>
      <c r="CB133" s="31">
        <v>186.0</v>
      </c>
      <c r="CC133" s="31">
        <v>225.0</v>
      </c>
      <c r="CE133" s="31">
        <v>0.0</v>
      </c>
    </row>
    <row r="134" ht="15.75" customHeight="1">
      <c r="A134" s="31" t="s">
        <v>390</v>
      </c>
      <c r="B134" s="31">
        <v>9672.0</v>
      </c>
      <c r="C134" s="31" t="s">
        <v>465</v>
      </c>
      <c r="D134" s="31">
        <v>83783.0</v>
      </c>
      <c r="E134" s="31">
        <v>65943.0</v>
      </c>
      <c r="F134" s="31">
        <v>646.0</v>
      </c>
      <c r="G134" s="31">
        <v>65297.0</v>
      </c>
      <c r="H134" s="31">
        <v>0.0</v>
      </c>
      <c r="I134" s="31">
        <v>12661.0</v>
      </c>
      <c r="J134" s="31">
        <v>3272.0</v>
      </c>
      <c r="K134" s="31">
        <v>5067.0</v>
      </c>
      <c r="L134" s="31">
        <v>32817.0</v>
      </c>
      <c r="M134" s="31">
        <v>3863.0</v>
      </c>
      <c r="N134" s="31">
        <v>6779.0</v>
      </c>
      <c r="O134" s="31">
        <v>0.0</v>
      </c>
      <c r="P134" s="31">
        <v>0.0</v>
      </c>
      <c r="Q134" s="31">
        <v>0.0</v>
      </c>
      <c r="R134" s="31">
        <v>0.0</v>
      </c>
      <c r="S134" s="31">
        <v>838.0</v>
      </c>
      <c r="T134" s="31">
        <v>0.0</v>
      </c>
      <c r="U134" s="31">
        <v>0.0</v>
      </c>
      <c r="V134" s="31">
        <v>0.0</v>
      </c>
      <c r="W134" s="31">
        <v>0.0</v>
      </c>
      <c r="X134" s="31">
        <v>0.0</v>
      </c>
      <c r="Y134" s="31">
        <v>0.0</v>
      </c>
      <c r="Z134" s="31">
        <v>0.0</v>
      </c>
      <c r="AA134" s="31">
        <v>0.0</v>
      </c>
      <c r="AB134" s="31">
        <v>0.0</v>
      </c>
      <c r="AC134" s="31">
        <v>0.0</v>
      </c>
      <c r="AD134" s="31">
        <v>0.0</v>
      </c>
      <c r="AE134" s="31">
        <v>0.0</v>
      </c>
      <c r="AF134" s="31">
        <v>0.0</v>
      </c>
      <c r="AG134" s="31">
        <v>0.0</v>
      </c>
      <c r="AH134" s="31">
        <v>0.0</v>
      </c>
      <c r="AI134" s="31">
        <v>0.0</v>
      </c>
      <c r="AJ134" s="31">
        <v>0.0</v>
      </c>
      <c r="AK134" s="31">
        <v>0.0</v>
      </c>
      <c r="AL134" s="31">
        <v>0.0</v>
      </c>
      <c r="AM134" s="31">
        <v>0.0</v>
      </c>
      <c r="AN134" s="31">
        <v>0.0</v>
      </c>
      <c r="AO134" s="31">
        <v>0.0</v>
      </c>
      <c r="AP134" s="31">
        <v>0.0</v>
      </c>
      <c r="AQ134" s="31">
        <v>0.0</v>
      </c>
      <c r="AR134" s="31">
        <v>0.0</v>
      </c>
      <c r="AS134" s="31">
        <v>0.0</v>
      </c>
      <c r="AT134" s="31">
        <v>478.0</v>
      </c>
      <c r="AU134" s="31">
        <v>65465.0</v>
      </c>
      <c r="AV134" s="31">
        <f t="shared" si="2"/>
        <v>29578</v>
      </c>
      <c r="AW134" s="31">
        <v>9968.0</v>
      </c>
      <c r="AX134" s="31">
        <v>3801.0</v>
      </c>
      <c r="AY134" s="31">
        <v>4571.0</v>
      </c>
      <c r="AZ134" s="31">
        <v>29578.0</v>
      </c>
      <c r="BA134" s="31">
        <v>6011.0</v>
      </c>
      <c r="BB134" s="31">
        <v>7459.0</v>
      </c>
      <c r="BC134" s="31">
        <v>255.0</v>
      </c>
      <c r="BD134" s="31">
        <v>355.0</v>
      </c>
      <c r="BE134" s="31">
        <v>1421.0</v>
      </c>
      <c r="BF134" s="31">
        <v>599.0</v>
      </c>
      <c r="BG134" s="31">
        <v>395.0</v>
      </c>
      <c r="BH134" s="31">
        <v>359.0</v>
      </c>
      <c r="BI134" s="31">
        <v>157.0</v>
      </c>
      <c r="BJ134" s="31">
        <v>0.0</v>
      </c>
      <c r="BK134" s="31">
        <v>0.0</v>
      </c>
      <c r="BL134" s="31">
        <v>7.0</v>
      </c>
      <c r="BM134" s="31">
        <v>10.0</v>
      </c>
      <c r="BN134" s="31">
        <v>0.0</v>
      </c>
      <c r="BO134" s="31">
        <v>0.0</v>
      </c>
      <c r="BP134" s="31">
        <v>0.0</v>
      </c>
      <c r="BQ134" s="31">
        <v>0.0</v>
      </c>
      <c r="BR134" s="31">
        <v>0.0</v>
      </c>
      <c r="BS134" s="31">
        <v>79.0</v>
      </c>
      <c r="BT134" s="31">
        <v>78.0</v>
      </c>
      <c r="BU134" s="31">
        <v>5.0</v>
      </c>
      <c r="BV134" s="31">
        <v>150.0</v>
      </c>
      <c r="BW134" s="31">
        <v>0.0</v>
      </c>
      <c r="BX134" s="31">
        <v>0.0</v>
      </c>
      <c r="BY134" s="31">
        <v>0.0</v>
      </c>
      <c r="BZ134" s="31">
        <v>0.0</v>
      </c>
      <c r="CA134" s="31">
        <v>0.0</v>
      </c>
      <c r="CB134" s="31">
        <v>98.0</v>
      </c>
      <c r="CC134" s="31">
        <v>109.0</v>
      </c>
      <c r="CE134" s="31">
        <v>0.0</v>
      </c>
    </row>
    <row r="135" ht="15.75" customHeight="1">
      <c r="A135" s="31" t="s">
        <v>390</v>
      </c>
      <c r="B135" s="31">
        <v>9673.0</v>
      </c>
      <c r="C135" s="31" t="s">
        <v>466</v>
      </c>
      <c r="D135" s="31">
        <v>64277.0</v>
      </c>
      <c r="E135" s="31">
        <v>50357.0</v>
      </c>
      <c r="F135" s="31">
        <v>550.0</v>
      </c>
      <c r="G135" s="31">
        <v>49807.0</v>
      </c>
      <c r="H135" s="31">
        <v>0.0</v>
      </c>
      <c r="I135" s="31">
        <v>8233.0</v>
      </c>
      <c r="J135" s="31">
        <v>2771.0</v>
      </c>
      <c r="K135" s="31">
        <v>3445.0</v>
      </c>
      <c r="L135" s="31">
        <v>27651.0</v>
      </c>
      <c r="M135" s="31">
        <v>2668.0</v>
      </c>
      <c r="N135" s="31">
        <v>4616.0</v>
      </c>
      <c r="O135" s="31">
        <v>0.0</v>
      </c>
      <c r="P135" s="31">
        <v>0.0</v>
      </c>
      <c r="Q135" s="31">
        <v>0.0</v>
      </c>
      <c r="R135" s="31">
        <v>0.0</v>
      </c>
      <c r="S135" s="31">
        <v>423.0</v>
      </c>
      <c r="T135" s="31">
        <v>0.0</v>
      </c>
      <c r="U135" s="31">
        <v>0.0</v>
      </c>
      <c r="V135" s="31">
        <v>0.0</v>
      </c>
      <c r="W135" s="31">
        <v>0.0</v>
      </c>
      <c r="X135" s="31">
        <v>0.0</v>
      </c>
      <c r="Y135" s="31">
        <v>0.0</v>
      </c>
      <c r="Z135" s="31">
        <v>0.0</v>
      </c>
      <c r="AA135" s="31">
        <v>0.0</v>
      </c>
      <c r="AB135" s="31">
        <v>0.0</v>
      </c>
      <c r="AC135" s="31">
        <v>0.0</v>
      </c>
      <c r="AD135" s="31">
        <v>0.0</v>
      </c>
      <c r="AE135" s="31">
        <v>0.0</v>
      </c>
      <c r="AF135" s="31">
        <v>0.0</v>
      </c>
      <c r="AG135" s="31">
        <v>0.0</v>
      </c>
      <c r="AH135" s="31">
        <v>0.0</v>
      </c>
      <c r="AI135" s="31">
        <v>0.0</v>
      </c>
      <c r="AJ135" s="31">
        <v>0.0</v>
      </c>
      <c r="AK135" s="31">
        <v>0.0</v>
      </c>
      <c r="AL135" s="31">
        <v>0.0</v>
      </c>
      <c r="AM135" s="31">
        <v>0.0</v>
      </c>
      <c r="AN135" s="31">
        <v>0.0</v>
      </c>
      <c r="AO135" s="31">
        <v>0.0</v>
      </c>
      <c r="AP135" s="31">
        <v>0.0</v>
      </c>
      <c r="AQ135" s="31">
        <v>0.0</v>
      </c>
      <c r="AR135" s="31">
        <v>0.0</v>
      </c>
      <c r="AS135" s="31">
        <v>0.0</v>
      </c>
      <c r="AT135" s="31">
        <v>430.0</v>
      </c>
      <c r="AU135" s="31">
        <v>49927.0</v>
      </c>
      <c r="AV135" s="31">
        <f t="shared" si="2"/>
        <v>23306</v>
      </c>
      <c r="AW135" s="31">
        <v>7106.0</v>
      </c>
      <c r="AX135" s="31">
        <v>3060.0</v>
      </c>
      <c r="AY135" s="31">
        <v>3508.0</v>
      </c>
      <c r="AZ135" s="31">
        <v>23306.0</v>
      </c>
      <c r="BA135" s="31">
        <v>4665.0</v>
      </c>
      <c r="BB135" s="31">
        <v>5181.0</v>
      </c>
      <c r="BC135" s="31">
        <v>174.0</v>
      </c>
      <c r="BD135" s="31">
        <v>206.0</v>
      </c>
      <c r="BE135" s="31">
        <v>1225.0</v>
      </c>
      <c r="BF135" s="31">
        <v>382.0</v>
      </c>
      <c r="BG135" s="31">
        <v>207.0</v>
      </c>
      <c r="BH135" s="31">
        <v>371.0</v>
      </c>
      <c r="BI135" s="31">
        <v>164.0</v>
      </c>
      <c r="BJ135" s="31">
        <v>0.0</v>
      </c>
      <c r="BK135" s="31">
        <v>0.0</v>
      </c>
      <c r="BL135" s="31">
        <v>17.0</v>
      </c>
      <c r="BM135" s="31">
        <v>10.0</v>
      </c>
      <c r="BN135" s="31">
        <v>0.0</v>
      </c>
      <c r="BO135" s="31">
        <v>0.0</v>
      </c>
      <c r="BP135" s="31">
        <v>0.0</v>
      </c>
      <c r="BQ135" s="31">
        <v>0.0</v>
      </c>
      <c r="BR135" s="31">
        <v>0.0</v>
      </c>
      <c r="BS135" s="31">
        <v>62.0</v>
      </c>
      <c r="BT135" s="31">
        <v>51.0</v>
      </c>
      <c r="BU135" s="31">
        <v>6.0</v>
      </c>
      <c r="BV135" s="31">
        <v>63.0</v>
      </c>
      <c r="BW135" s="31">
        <v>0.0</v>
      </c>
      <c r="BX135" s="31">
        <v>0.0</v>
      </c>
      <c r="BY135" s="31">
        <v>0.0</v>
      </c>
      <c r="BZ135" s="31">
        <v>0.0</v>
      </c>
      <c r="CA135" s="31">
        <v>0.0</v>
      </c>
      <c r="CB135" s="31">
        <v>84.0</v>
      </c>
      <c r="CC135" s="31">
        <v>79.0</v>
      </c>
      <c r="CE135" s="31">
        <v>0.0</v>
      </c>
    </row>
    <row r="136" ht="15.75" customHeight="1">
      <c r="A136" s="31" t="s">
        <v>390</v>
      </c>
      <c r="B136" s="31">
        <v>9674.0</v>
      </c>
      <c r="C136" s="31" t="s">
        <v>467</v>
      </c>
      <c r="D136" s="31">
        <v>67970.0</v>
      </c>
      <c r="E136" s="31">
        <v>54902.0</v>
      </c>
      <c r="F136" s="31">
        <v>599.0</v>
      </c>
      <c r="G136" s="31">
        <v>54303.0</v>
      </c>
      <c r="H136" s="31">
        <v>0.0</v>
      </c>
      <c r="I136" s="31">
        <v>11489.0</v>
      </c>
      <c r="J136" s="31">
        <v>3028.0</v>
      </c>
      <c r="K136" s="31">
        <v>3468.0</v>
      </c>
      <c r="L136" s="31">
        <v>26135.0</v>
      </c>
      <c r="M136" s="31">
        <v>3003.0</v>
      </c>
      <c r="N136" s="31">
        <v>6358.0</v>
      </c>
      <c r="O136" s="31">
        <v>0.0</v>
      </c>
      <c r="P136" s="31">
        <v>0.0</v>
      </c>
      <c r="Q136" s="31">
        <v>0.0</v>
      </c>
      <c r="R136" s="31">
        <v>0.0</v>
      </c>
      <c r="S136" s="31">
        <v>822.0</v>
      </c>
      <c r="T136" s="31">
        <v>0.0</v>
      </c>
      <c r="U136" s="31">
        <v>0.0</v>
      </c>
      <c r="V136" s="31">
        <v>0.0</v>
      </c>
      <c r="W136" s="31">
        <v>0.0</v>
      </c>
      <c r="X136" s="31">
        <v>0.0</v>
      </c>
      <c r="Y136" s="31">
        <v>0.0</v>
      </c>
      <c r="Z136" s="31">
        <v>0.0</v>
      </c>
      <c r="AA136" s="31">
        <v>0.0</v>
      </c>
      <c r="AB136" s="31">
        <v>0.0</v>
      </c>
      <c r="AC136" s="31">
        <v>0.0</v>
      </c>
      <c r="AD136" s="31">
        <v>0.0</v>
      </c>
      <c r="AE136" s="31">
        <v>0.0</v>
      </c>
      <c r="AF136" s="31">
        <v>0.0</v>
      </c>
      <c r="AG136" s="31">
        <v>0.0</v>
      </c>
      <c r="AH136" s="31">
        <v>0.0</v>
      </c>
      <c r="AI136" s="31">
        <v>0.0</v>
      </c>
      <c r="AJ136" s="31">
        <v>0.0</v>
      </c>
      <c r="AK136" s="31">
        <v>0.0</v>
      </c>
      <c r="AL136" s="31">
        <v>0.0</v>
      </c>
      <c r="AM136" s="31">
        <v>0.0</v>
      </c>
      <c r="AN136" s="31">
        <v>0.0</v>
      </c>
      <c r="AO136" s="31">
        <v>0.0</v>
      </c>
      <c r="AP136" s="31">
        <v>0.0</v>
      </c>
      <c r="AQ136" s="31">
        <v>0.0</v>
      </c>
      <c r="AR136" s="31">
        <v>0.0</v>
      </c>
      <c r="AS136" s="31">
        <v>0.0</v>
      </c>
      <c r="AT136" s="31">
        <v>392.0</v>
      </c>
      <c r="AU136" s="31">
        <v>54510.0</v>
      </c>
      <c r="AV136" s="31">
        <f t="shared" si="2"/>
        <v>22904</v>
      </c>
      <c r="AW136" s="31">
        <v>9830.0</v>
      </c>
      <c r="AX136" s="31">
        <v>3224.0</v>
      </c>
      <c r="AY136" s="31">
        <v>3280.0</v>
      </c>
      <c r="AZ136" s="31">
        <v>22904.0</v>
      </c>
      <c r="BA136" s="31">
        <v>4408.0</v>
      </c>
      <c r="BB136" s="31">
        <v>7010.0</v>
      </c>
      <c r="BC136" s="31">
        <v>181.0</v>
      </c>
      <c r="BD136" s="31">
        <v>365.0</v>
      </c>
      <c r="BE136" s="31">
        <v>1429.0</v>
      </c>
      <c r="BF136" s="31">
        <v>447.0</v>
      </c>
      <c r="BG136" s="31">
        <v>487.0</v>
      </c>
      <c r="BH136" s="31">
        <v>348.0</v>
      </c>
      <c r="BI136" s="31">
        <v>173.0</v>
      </c>
      <c r="BJ136" s="31">
        <v>0.0</v>
      </c>
      <c r="BK136" s="31">
        <v>0.0</v>
      </c>
      <c r="BL136" s="31">
        <v>14.0</v>
      </c>
      <c r="BM136" s="31">
        <v>6.0</v>
      </c>
      <c r="BN136" s="31">
        <v>0.0</v>
      </c>
      <c r="BO136" s="31">
        <v>0.0</v>
      </c>
      <c r="BP136" s="31">
        <v>0.0</v>
      </c>
      <c r="BQ136" s="31">
        <v>0.0</v>
      </c>
      <c r="BR136" s="31">
        <v>0.0</v>
      </c>
      <c r="BS136" s="31">
        <v>54.0</v>
      </c>
      <c r="BT136" s="31">
        <v>59.0</v>
      </c>
      <c r="BU136" s="31">
        <v>5.0</v>
      </c>
      <c r="BV136" s="31">
        <v>100.0</v>
      </c>
      <c r="BW136" s="31">
        <v>0.0</v>
      </c>
      <c r="BX136" s="31">
        <v>0.0</v>
      </c>
      <c r="BY136" s="31">
        <v>0.0</v>
      </c>
      <c r="BZ136" s="31">
        <v>0.0</v>
      </c>
      <c r="CA136" s="31">
        <v>0.0</v>
      </c>
      <c r="CB136" s="31">
        <v>101.0</v>
      </c>
      <c r="CC136" s="31">
        <v>85.0</v>
      </c>
      <c r="CE136" s="31">
        <v>0.0</v>
      </c>
    </row>
    <row r="137" ht="15.75" customHeight="1">
      <c r="A137" s="31" t="s">
        <v>390</v>
      </c>
      <c r="B137" s="31">
        <v>9675.0</v>
      </c>
      <c r="C137" s="31" t="s">
        <v>468</v>
      </c>
      <c r="D137" s="31">
        <v>69300.0</v>
      </c>
      <c r="E137" s="31">
        <v>54829.0</v>
      </c>
      <c r="F137" s="31">
        <v>611.0</v>
      </c>
      <c r="G137" s="31">
        <v>54218.0</v>
      </c>
      <c r="H137" s="31">
        <v>0.0</v>
      </c>
      <c r="I137" s="31">
        <v>8720.0</v>
      </c>
      <c r="J137" s="31">
        <v>3161.0</v>
      </c>
      <c r="K137" s="31">
        <v>4516.0</v>
      </c>
      <c r="L137" s="31">
        <v>26434.0</v>
      </c>
      <c r="M137" s="31">
        <v>4042.0</v>
      </c>
      <c r="N137" s="31">
        <v>5538.0</v>
      </c>
      <c r="O137" s="31">
        <v>0.0</v>
      </c>
      <c r="P137" s="31">
        <v>0.0</v>
      </c>
      <c r="Q137" s="31">
        <v>0.0</v>
      </c>
      <c r="R137" s="31">
        <v>0.0</v>
      </c>
      <c r="S137" s="31">
        <v>1061.0</v>
      </c>
      <c r="T137" s="31">
        <v>0.0</v>
      </c>
      <c r="U137" s="31">
        <v>688.0</v>
      </c>
      <c r="V137" s="31">
        <v>0.0</v>
      </c>
      <c r="W137" s="31">
        <v>0.0</v>
      </c>
      <c r="X137" s="31">
        <v>58.0</v>
      </c>
      <c r="Y137" s="31">
        <v>0.0</v>
      </c>
      <c r="Z137" s="31">
        <v>0.0</v>
      </c>
      <c r="AA137" s="31">
        <v>0.0</v>
      </c>
      <c r="AB137" s="31">
        <v>0.0</v>
      </c>
      <c r="AC137" s="31">
        <v>0.0</v>
      </c>
      <c r="AD137" s="31">
        <v>0.0</v>
      </c>
      <c r="AE137" s="31">
        <v>0.0</v>
      </c>
      <c r="AF137" s="31">
        <v>0.0</v>
      </c>
      <c r="AG137" s="31">
        <v>0.0</v>
      </c>
      <c r="AH137" s="31">
        <v>0.0</v>
      </c>
      <c r="AI137" s="31">
        <v>0.0</v>
      </c>
      <c r="AJ137" s="31">
        <v>0.0</v>
      </c>
      <c r="AK137" s="31">
        <v>0.0</v>
      </c>
      <c r="AL137" s="31">
        <v>0.0</v>
      </c>
      <c r="AM137" s="31">
        <v>0.0</v>
      </c>
      <c r="AN137" s="31">
        <v>0.0</v>
      </c>
      <c r="AO137" s="31">
        <v>0.0</v>
      </c>
      <c r="AP137" s="31">
        <v>0.0</v>
      </c>
      <c r="AQ137" s="31">
        <v>0.0</v>
      </c>
      <c r="AR137" s="31">
        <v>0.0</v>
      </c>
      <c r="AS137" s="31">
        <v>0.0</v>
      </c>
      <c r="AT137" s="31">
        <v>360.0</v>
      </c>
      <c r="AU137" s="31">
        <v>54469.0</v>
      </c>
      <c r="AV137" s="31">
        <f t="shared" si="2"/>
        <v>22549</v>
      </c>
      <c r="AW137" s="31">
        <v>9115.0</v>
      </c>
      <c r="AX137" s="31">
        <v>2919.0</v>
      </c>
      <c r="AY137" s="31">
        <v>4558.0</v>
      </c>
      <c r="AZ137" s="31">
        <v>22549.0</v>
      </c>
      <c r="BA137" s="31">
        <v>5081.0</v>
      </c>
      <c r="BB137" s="31">
        <v>5923.0</v>
      </c>
      <c r="BC137" s="31">
        <v>187.0</v>
      </c>
      <c r="BD137" s="31">
        <v>230.0</v>
      </c>
      <c r="BE137" s="31">
        <v>1807.0</v>
      </c>
      <c r="BF137" s="31">
        <v>518.0</v>
      </c>
      <c r="BG137" s="31">
        <v>438.0</v>
      </c>
      <c r="BH137" s="31">
        <v>347.0</v>
      </c>
      <c r="BI137" s="31">
        <v>290.0</v>
      </c>
      <c r="BJ137" s="31">
        <v>0.0</v>
      </c>
      <c r="BK137" s="31">
        <v>0.0</v>
      </c>
      <c r="BL137" s="31">
        <v>23.0</v>
      </c>
      <c r="BM137" s="31">
        <v>8.0</v>
      </c>
      <c r="BN137" s="31">
        <v>0.0</v>
      </c>
      <c r="BO137" s="31">
        <v>0.0</v>
      </c>
      <c r="BP137" s="31">
        <v>0.0</v>
      </c>
      <c r="BQ137" s="31">
        <v>0.0</v>
      </c>
      <c r="BR137" s="31">
        <v>0.0</v>
      </c>
      <c r="BS137" s="31">
        <v>58.0</v>
      </c>
      <c r="BT137" s="31">
        <v>66.0</v>
      </c>
      <c r="BU137" s="31">
        <v>4.0</v>
      </c>
      <c r="BV137" s="31">
        <v>173.0</v>
      </c>
      <c r="BW137" s="31">
        <v>0.0</v>
      </c>
      <c r="BX137" s="31">
        <v>0.0</v>
      </c>
      <c r="BY137" s="31">
        <v>0.0</v>
      </c>
      <c r="BZ137" s="31">
        <v>0.0</v>
      </c>
      <c r="CA137" s="31">
        <v>0.0</v>
      </c>
      <c r="CB137" s="31">
        <v>96.0</v>
      </c>
      <c r="CC137" s="31">
        <v>79.0</v>
      </c>
      <c r="CE137" s="31">
        <v>0.0</v>
      </c>
    </row>
    <row r="138" ht="15.75" customHeight="1">
      <c r="A138" s="31" t="s">
        <v>390</v>
      </c>
      <c r="B138" s="31">
        <v>9676.0</v>
      </c>
      <c r="C138" s="31" t="s">
        <v>469</v>
      </c>
      <c r="D138" s="31">
        <v>95773.0</v>
      </c>
      <c r="E138" s="31">
        <v>75955.0</v>
      </c>
      <c r="F138" s="31">
        <v>915.0</v>
      </c>
      <c r="G138" s="31">
        <v>75040.0</v>
      </c>
      <c r="H138" s="31">
        <v>0.0</v>
      </c>
      <c r="I138" s="31">
        <v>14107.0</v>
      </c>
      <c r="J138" s="31">
        <v>3977.0</v>
      </c>
      <c r="K138" s="31">
        <v>6275.0</v>
      </c>
      <c r="L138" s="31">
        <v>35309.0</v>
      </c>
      <c r="M138" s="31">
        <v>4041.0</v>
      </c>
      <c r="N138" s="31">
        <v>7211.0</v>
      </c>
      <c r="O138" s="31">
        <v>0.0</v>
      </c>
      <c r="P138" s="31">
        <v>0.0</v>
      </c>
      <c r="Q138" s="31">
        <v>2811.0</v>
      </c>
      <c r="R138" s="31">
        <v>0.0</v>
      </c>
      <c r="S138" s="31">
        <v>1309.0</v>
      </c>
      <c r="T138" s="31">
        <v>0.0</v>
      </c>
      <c r="U138" s="31">
        <v>0.0</v>
      </c>
      <c r="V138" s="31">
        <v>0.0</v>
      </c>
      <c r="W138" s="31">
        <v>0.0</v>
      </c>
      <c r="X138" s="31">
        <v>0.0</v>
      </c>
      <c r="Y138" s="31">
        <v>0.0</v>
      </c>
      <c r="Z138" s="31">
        <v>0.0</v>
      </c>
      <c r="AA138" s="31">
        <v>0.0</v>
      </c>
      <c r="AB138" s="31">
        <v>0.0</v>
      </c>
      <c r="AC138" s="31">
        <v>0.0</v>
      </c>
      <c r="AD138" s="31">
        <v>0.0</v>
      </c>
      <c r="AE138" s="31">
        <v>0.0</v>
      </c>
      <c r="AF138" s="31">
        <v>0.0</v>
      </c>
      <c r="AG138" s="31">
        <v>0.0</v>
      </c>
      <c r="AH138" s="31">
        <v>0.0</v>
      </c>
      <c r="AI138" s="31">
        <v>0.0</v>
      </c>
      <c r="AJ138" s="31">
        <v>0.0</v>
      </c>
      <c r="AK138" s="31">
        <v>0.0</v>
      </c>
      <c r="AL138" s="31">
        <v>0.0</v>
      </c>
      <c r="AM138" s="31">
        <v>0.0</v>
      </c>
      <c r="AN138" s="31">
        <v>0.0</v>
      </c>
      <c r="AO138" s="31">
        <v>0.0</v>
      </c>
      <c r="AP138" s="31">
        <v>0.0</v>
      </c>
      <c r="AQ138" s="31">
        <v>0.0</v>
      </c>
      <c r="AR138" s="31">
        <v>0.0</v>
      </c>
      <c r="AS138" s="31">
        <v>0.0</v>
      </c>
      <c r="AT138" s="31">
        <v>642.0</v>
      </c>
      <c r="AU138" s="31">
        <v>75313.0</v>
      </c>
      <c r="AV138" s="31">
        <f t="shared" si="2"/>
        <v>30653</v>
      </c>
      <c r="AW138" s="31">
        <v>13408.0</v>
      </c>
      <c r="AX138" s="31">
        <v>4363.0</v>
      </c>
      <c r="AY138" s="31">
        <v>5900.0</v>
      </c>
      <c r="AZ138" s="31">
        <v>30653.0</v>
      </c>
      <c r="BA138" s="31">
        <v>7287.0</v>
      </c>
      <c r="BB138" s="31">
        <v>8477.0</v>
      </c>
      <c r="BC138" s="31">
        <v>262.0</v>
      </c>
      <c r="BD138" s="31">
        <v>221.0</v>
      </c>
      <c r="BE138" s="31">
        <v>2154.0</v>
      </c>
      <c r="BF138" s="31">
        <v>660.0</v>
      </c>
      <c r="BG138" s="31">
        <v>571.0</v>
      </c>
      <c r="BH138" s="31">
        <v>515.0</v>
      </c>
      <c r="BI138" s="31">
        <v>163.0</v>
      </c>
      <c r="BJ138" s="31">
        <v>0.0</v>
      </c>
      <c r="BK138" s="31">
        <v>0.0</v>
      </c>
      <c r="BL138" s="31">
        <v>29.0</v>
      </c>
      <c r="BM138" s="31">
        <v>11.0</v>
      </c>
      <c r="BN138" s="31">
        <v>0.0</v>
      </c>
      <c r="BO138" s="31">
        <v>0.0</v>
      </c>
      <c r="BP138" s="31">
        <v>0.0</v>
      </c>
      <c r="BQ138" s="31">
        <v>0.0</v>
      </c>
      <c r="BR138" s="31">
        <v>0.0</v>
      </c>
      <c r="BS138" s="31">
        <v>85.0</v>
      </c>
      <c r="BT138" s="31">
        <v>94.0</v>
      </c>
      <c r="BU138" s="31">
        <v>9.0</v>
      </c>
      <c r="BV138" s="31">
        <v>137.0</v>
      </c>
      <c r="BW138" s="31">
        <v>0.0</v>
      </c>
      <c r="BX138" s="31">
        <v>0.0</v>
      </c>
      <c r="BY138" s="31">
        <v>0.0</v>
      </c>
      <c r="BZ138" s="31">
        <v>0.0</v>
      </c>
      <c r="CA138" s="31">
        <v>0.0</v>
      </c>
      <c r="CB138" s="31">
        <v>143.0</v>
      </c>
      <c r="CC138" s="31">
        <v>171.0</v>
      </c>
      <c r="CE138" s="31">
        <v>0.0</v>
      </c>
    </row>
    <row r="139" ht="15.75" customHeight="1">
      <c r="A139" s="31" t="s">
        <v>390</v>
      </c>
      <c r="B139" s="31">
        <v>9677.0</v>
      </c>
      <c r="C139" s="31" t="s">
        <v>470</v>
      </c>
      <c r="D139" s="31">
        <v>100410.0</v>
      </c>
      <c r="E139" s="31">
        <v>81251.0</v>
      </c>
      <c r="F139" s="31">
        <v>914.0</v>
      </c>
      <c r="G139" s="31">
        <v>80337.0</v>
      </c>
      <c r="H139" s="31">
        <v>0.0</v>
      </c>
      <c r="I139" s="31">
        <v>21041.0</v>
      </c>
      <c r="J139" s="31">
        <v>3538.0</v>
      </c>
      <c r="K139" s="31">
        <v>4775.0</v>
      </c>
      <c r="L139" s="31">
        <v>37097.0</v>
      </c>
      <c r="M139" s="31">
        <v>3667.0</v>
      </c>
      <c r="N139" s="31">
        <v>6864.0</v>
      </c>
      <c r="O139" s="31">
        <v>0.0</v>
      </c>
      <c r="P139" s="31">
        <v>0.0</v>
      </c>
      <c r="Q139" s="31">
        <v>2677.0</v>
      </c>
      <c r="R139" s="31">
        <v>0.0</v>
      </c>
      <c r="S139" s="31">
        <v>678.0</v>
      </c>
      <c r="T139" s="31">
        <v>0.0</v>
      </c>
      <c r="U139" s="31">
        <v>0.0</v>
      </c>
      <c r="V139" s="31">
        <v>0.0</v>
      </c>
      <c r="W139" s="31">
        <v>0.0</v>
      </c>
      <c r="X139" s="31">
        <v>0.0</v>
      </c>
      <c r="Y139" s="31">
        <v>0.0</v>
      </c>
      <c r="Z139" s="31">
        <v>0.0</v>
      </c>
      <c r="AA139" s="31">
        <v>0.0</v>
      </c>
      <c r="AB139" s="31">
        <v>0.0</v>
      </c>
      <c r="AC139" s="31">
        <v>0.0</v>
      </c>
      <c r="AD139" s="31">
        <v>0.0</v>
      </c>
      <c r="AE139" s="31">
        <v>0.0</v>
      </c>
      <c r="AF139" s="31">
        <v>0.0</v>
      </c>
      <c r="AG139" s="31">
        <v>0.0</v>
      </c>
      <c r="AH139" s="31">
        <v>0.0</v>
      </c>
      <c r="AI139" s="31">
        <v>0.0</v>
      </c>
      <c r="AJ139" s="31">
        <v>0.0</v>
      </c>
      <c r="AK139" s="31">
        <v>0.0</v>
      </c>
      <c r="AL139" s="31">
        <v>0.0</v>
      </c>
      <c r="AM139" s="31">
        <v>0.0</v>
      </c>
      <c r="AN139" s="31">
        <v>0.0</v>
      </c>
      <c r="AO139" s="31">
        <v>0.0</v>
      </c>
      <c r="AP139" s="31">
        <v>0.0</v>
      </c>
      <c r="AQ139" s="31">
        <v>0.0</v>
      </c>
      <c r="AR139" s="31">
        <v>0.0</v>
      </c>
      <c r="AS139" s="31">
        <v>0.0</v>
      </c>
      <c r="AT139" s="31">
        <v>596.0</v>
      </c>
      <c r="AU139" s="31">
        <v>80655.0</v>
      </c>
      <c r="AV139" s="31">
        <f t="shared" si="2"/>
        <v>34592</v>
      </c>
      <c r="AW139" s="31">
        <v>15495.0</v>
      </c>
      <c r="AX139" s="31">
        <v>4199.0</v>
      </c>
      <c r="AY139" s="31">
        <v>6039.0</v>
      </c>
      <c r="AZ139" s="31">
        <v>34592.0</v>
      </c>
      <c r="BA139" s="31">
        <v>6433.0</v>
      </c>
      <c r="BB139" s="31">
        <v>8379.0</v>
      </c>
      <c r="BC139" s="31">
        <v>229.0</v>
      </c>
      <c r="BD139" s="31">
        <v>232.0</v>
      </c>
      <c r="BE139" s="31">
        <v>2357.0</v>
      </c>
      <c r="BF139" s="31">
        <v>719.0</v>
      </c>
      <c r="BG139" s="31">
        <v>380.0</v>
      </c>
      <c r="BH139" s="31">
        <v>540.0</v>
      </c>
      <c r="BI139" s="31">
        <v>181.0</v>
      </c>
      <c r="BJ139" s="31">
        <v>0.0</v>
      </c>
      <c r="BK139" s="31">
        <v>0.0</v>
      </c>
      <c r="BL139" s="31">
        <v>23.0</v>
      </c>
      <c r="BM139" s="31">
        <v>10.0</v>
      </c>
      <c r="BN139" s="31">
        <v>0.0</v>
      </c>
      <c r="BO139" s="31">
        <v>0.0</v>
      </c>
      <c r="BP139" s="31">
        <v>0.0</v>
      </c>
      <c r="BQ139" s="31">
        <v>0.0</v>
      </c>
      <c r="BR139" s="31">
        <v>0.0</v>
      </c>
      <c r="BS139" s="31">
        <v>99.0</v>
      </c>
      <c r="BT139" s="31">
        <v>76.0</v>
      </c>
      <c r="BU139" s="31">
        <v>10.0</v>
      </c>
      <c r="BV139" s="31">
        <v>206.0</v>
      </c>
      <c r="BW139" s="31">
        <v>0.0</v>
      </c>
      <c r="BX139" s="31">
        <v>0.0</v>
      </c>
      <c r="BY139" s="31">
        <v>0.0</v>
      </c>
      <c r="BZ139" s="31">
        <v>0.0</v>
      </c>
      <c r="CA139" s="31">
        <v>0.0</v>
      </c>
      <c r="CB139" s="31">
        <v>112.0</v>
      </c>
      <c r="CC139" s="31">
        <v>344.0</v>
      </c>
      <c r="CE139" s="31">
        <v>0.0</v>
      </c>
    </row>
    <row r="140" ht="15.75" customHeight="1">
      <c r="A140" s="31" t="s">
        <v>390</v>
      </c>
      <c r="B140" s="31">
        <v>9678.0</v>
      </c>
      <c r="C140" s="31" t="s">
        <v>471</v>
      </c>
      <c r="D140" s="31">
        <v>91819.0</v>
      </c>
      <c r="E140" s="31">
        <v>75050.0</v>
      </c>
      <c r="F140" s="31">
        <v>879.0</v>
      </c>
      <c r="G140" s="31">
        <v>74171.0</v>
      </c>
      <c r="H140" s="31">
        <v>0.0</v>
      </c>
      <c r="I140" s="31">
        <v>12348.0</v>
      </c>
      <c r="J140" s="31">
        <v>5570.0</v>
      </c>
      <c r="K140" s="31">
        <v>5129.0</v>
      </c>
      <c r="L140" s="31">
        <v>37824.0</v>
      </c>
      <c r="M140" s="31">
        <v>4016.0</v>
      </c>
      <c r="N140" s="31">
        <v>7862.0</v>
      </c>
      <c r="O140" s="31">
        <v>0.0</v>
      </c>
      <c r="P140" s="31">
        <v>0.0</v>
      </c>
      <c r="Q140" s="31">
        <v>0.0</v>
      </c>
      <c r="R140" s="31">
        <v>0.0</v>
      </c>
      <c r="S140" s="31">
        <v>663.0</v>
      </c>
      <c r="T140" s="31">
        <v>0.0</v>
      </c>
      <c r="U140" s="31">
        <v>654.0</v>
      </c>
      <c r="V140" s="31">
        <v>0.0</v>
      </c>
      <c r="W140" s="31">
        <v>0.0</v>
      </c>
      <c r="X140" s="31">
        <v>105.0</v>
      </c>
      <c r="Y140" s="31">
        <v>0.0</v>
      </c>
      <c r="Z140" s="31">
        <v>0.0</v>
      </c>
      <c r="AA140" s="31">
        <v>0.0</v>
      </c>
      <c r="AB140" s="31">
        <v>0.0</v>
      </c>
      <c r="AC140" s="31">
        <v>0.0</v>
      </c>
      <c r="AD140" s="31">
        <v>0.0</v>
      </c>
      <c r="AE140" s="31">
        <v>0.0</v>
      </c>
      <c r="AF140" s="31">
        <v>0.0</v>
      </c>
      <c r="AG140" s="31">
        <v>0.0</v>
      </c>
      <c r="AH140" s="31">
        <v>0.0</v>
      </c>
      <c r="AI140" s="31">
        <v>0.0</v>
      </c>
      <c r="AJ140" s="31">
        <v>0.0</v>
      </c>
      <c r="AK140" s="31">
        <v>0.0</v>
      </c>
      <c r="AL140" s="31">
        <v>0.0</v>
      </c>
      <c r="AM140" s="31">
        <v>0.0</v>
      </c>
      <c r="AN140" s="31">
        <v>0.0</v>
      </c>
      <c r="AO140" s="31">
        <v>0.0</v>
      </c>
      <c r="AP140" s="31">
        <v>0.0</v>
      </c>
      <c r="AQ140" s="31">
        <v>0.0</v>
      </c>
      <c r="AR140" s="31">
        <v>0.0</v>
      </c>
      <c r="AS140" s="31">
        <v>0.0</v>
      </c>
      <c r="AT140" s="31">
        <v>565.0</v>
      </c>
      <c r="AU140" s="31">
        <v>74485.0</v>
      </c>
      <c r="AV140" s="31">
        <f t="shared" si="2"/>
        <v>32886</v>
      </c>
      <c r="AW140" s="31">
        <v>11849.0</v>
      </c>
      <c r="AX140" s="31">
        <v>4701.0</v>
      </c>
      <c r="AY140" s="31">
        <v>5304.0</v>
      </c>
      <c r="AZ140" s="31">
        <v>32886.0</v>
      </c>
      <c r="BA140" s="31">
        <v>6381.0</v>
      </c>
      <c r="BB140" s="31">
        <v>8916.0</v>
      </c>
      <c r="BC140" s="31">
        <v>243.0</v>
      </c>
      <c r="BD140" s="31">
        <v>273.0</v>
      </c>
      <c r="BE140" s="31">
        <v>1587.0</v>
      </c>
      <c r="BF140" s="31">
        <v>717.0</v>
      </c>
      <c r="BG140" s="31">
        <v>331.0</v>
      </c>
      <c r="BH140" s="31">
        <v>446.0</v>
      </c>
      <c r="BI140" s="31">
        <v>281.0</v>
      </c>
      <c r="BJ140" s="31">
        <v>0.0</v>
      </c>
      <c r="BK140" s="31">
        <v>0.0</v>
      </c>
      <c r="BL140" s="31">
        <v>39.0</v>
      </c>
      <c r="BM140" s="31">
        <v>7.0</v>
      </c>
      <c r="BN140" s="31">
        <v>0.0</v>
      </c>
      <c r="BO140" s="31">
        <v>0.0</v>
      </c>
      <c r="BP140" s="31">
        <v>0.0</v>
      </c>
      <c r="BQ140" s="31">
        <v>0.0</v>
      </c>
      <c r="BR140" s="31">
        <v>0.0</v>
      </c>
      <c r="BS140" s="31">
        <v>67.0</v>
      </c>
      <c r="BT140" s="31">
        <v>63.0</v>
      </c>
      <c r="BU140" s="31">
        <v>9.0</v>
      </c>
      <c r="BV140" s="31">
        <v>144.0</v>
      </c>
      <c r="BW140" s="31">
        <v>0.0</v>
      </c>
      <c r="BX140" s="31">
        <v>0.0</v>
      </c>
      <c r="BY140" s="31">
        <v>0.0</v>
      </c>
      <c r="BZ140" s="31">
        <v>0.0</v>
      </c>
      <c r="CA140" s="31">
        <v>0.0</v>
      </c>
      <c r="CB140" s="31">
        <v>112.0</v>
      </c>
      <c r="CC140" s="31">
        <v>129.0</v>
      </c>
      <c r="CE140" s="31">
        <v>0.0</v>
      </c>
    </row>
    <row r="141" ht="15.75" customHeight="1">
      <c r="A141" s="31" t="s">
        <v>390</v>
      </c>
      <c r="B141" s="31">
        <v>9679.0</v>
      </c>
      <c r="C141" s="31" t="s">
        <v>472</v>
      </c>
      <c r="D141" s="31">
        <v>127396.0</v>
      </c>
      <c r="E141" s="31">
        <v>106774.0</v>
      </c>
      <c r="F141" s="31">
        <v>1019.0</v>
      </c>
      <c r="G141" s="31">
        <v>105755.0</v>
      </c>
      <c r="H141" s="31">
        <v>0.0</v>
      </c>
      <c r="I141" s="31">
        <v>20420.0</v>
      </c>
      <c r="J141" s="31">
        <v>4746.0</v>
      </c>
      <c r="K141" s="31">
        <v>11510.0</v>
      </c>
      <c r="L141" s="31">
        <v>49876.0</v>
      </c>
      <c r="M141" s="31">
        <v>7608.0</v>
      </c>
      <c r="N141" s="31">
        <v>8472.0</v>
      </c>
      <c r="O141" s="31">
        <v>0.0</v>
      </c>
      <c r="P141" s="31">
        <v>0.0</v>
      </c>
      <c r="Q141" s="31">
        <v>0.0</v>
      </c>
      <c r="R141" s="31">
        <v>0.0</v>
      </c>
      <c r="S141" s="31">
        <v>1451.0</v>
      </c>
      <c r="T141" s="31">
        <v>1672.0</v>
      </c>
      <c r="U141" s="31">
        <v>0.0</v>
      </c>
      <c r="V141" s="31">
        <v>0.0</v>
      </c>
      <c r="W141" s="31">
        <v>0.0</v>
      </c>
      <c r="X141" s="31">
        <v>0.0</v>
      </c>
      <c r="Y141" s="31">
        <v>0.0</v>
      </c>
      <c r="Z141" s="31">
        <v>0.0</v>
      </c>
      <c r="AA141" s="31">
        <v>0.0</v>
      </c>
      <c r="AB141" s="31">
        <v>0.0</v>
      </c>
      <c r="AC141" s="31">
        <v>0.0</v>
      </c>
      <c r="AD141" s="31">
        <v>0.0</v>
      </c>
      <c r="AE141" s="31">
        <v>0.0</v>
      </c>
      <c r="AF141" s="31">
        <v>0.0</v>
      </c>
      <c r="AG141" s="31">
        <v>0.0</v>
      </c>
      <c r="AH141" s="31">
        <v>0.0</v>
      </c>
      <c r="AI141" s="31">
        <v>0.0</v>
      </c>
      <c r="AJ141" s="31">
        <v>0.0</v>
      </c>
      <c r="AK141" s="31">
        <v>0.0</v>
      </c>
      <c r="AL141" s="31">
        <v>0.0</v>
      </c>
      <c r="AM141" s="31">
        <v>0.0</v>
      </c>
      <c r="AN141" s="31">
        <v>0.0</v>
      </c>
      <c r="AO141" s="31">
        <v>0.0</v>
      </c>
      <c r="AP141" s="31">
        <v>0.0</v>
      </c>
      <c r="AQ141" s="31">
        <v>0.0</v>
      </c>
      <c r="AR141" s="31">
        <v>0.0</v>
      </c>
      <c r="AS141" s="31">
        <v>0.0</v>
      </c>
      <c r="AT141" s="31">
        <v>646.0</v>
      </c>
      <c r="AU141" s="31">
        <v>106128.0</v>
      </c>
      <c r="AV141" s="31">
        <f t="shared" si="2"/>
        <v>43570</v>
      </c>
      <c r="AW141" s="31">
        <v>19394.0</v>
      </c>
      <c r="AX141" s="31">
        <v>5915.0</v>
      </c>
      <c r="AY141" s="31">
        <v>11138.0</v>
      </c>
      <c r="AZ141" s="31">
        <v>43570.0</v>
      </c>
      <c r="BA141" s="31">
        <v>10169.0</v>
      </c>
      <c r="BB141" s="31">
        <v>9701.0</v>
      </c>
      <c r="BC141" s="31">
        <v>343.0</v>
      </c>
      <c r="BD141" s="31">
        <v>288.0</v>
      </c>
      <c r="BE141" s="31">
        <v>1902.0</v>
      </c>
      <c r="BF141" s="31">
        <v>1032.0</v>
      </c>
      <c r="BG141" s="31">
        <v>622.0</v>
      </c>
      <c r="BH141" s="31">
        <v>867.0</v>
      </c>
      <c r="BI141" s="31">
        <v>223.0</v>
      </c>
      <c r="BJ141" s="31">
        <v>0.0</v>
      </c>
      <c r="BK141" s="31">
        <v>0.0</v>
      </c>
      <c r="BL141" s="31">
        <v>29.0</v>
      </c>
      <c r="BM141" s="31">
        <v>10.0</v>
      </c>
      <c r="BN141" s="31">
        <v>0.0</v>
      </c>
      <c r="BO141" s="31">
        <v>0.0</v>
      </c>
      <c r="BP141" s="31">
        <v>0.0</v>
      </c>
      <c r="BQ141" s="31">
        <v>0.0</v>
      </c>
      <c r="BR141" s="31">
        <v>0.0</v>
      </c>
      <c r="BS141" s="31">
        <v>142.0</v>
      </c>
      <c r="BT141" s="31">
        <v>137.0</v>
      </c>
      <c r="BU141" s="31">
        <v>11.0</v>
      </c>
      <c r="BV141" s="31">
        <v>269.0</v>
      </c>
      <c r="BW141" s="31">
        <v>0.0</v>
      </c>
      <c r="BX141" s="31">
        <v>0.0</v>
      </c>
      <c r="BY141" s="31">
        <v>0.0</v>
      </c>
      <c r="BZ141" s="31">
        <v>0.0</v>
      </c>
      <c r="CA141" s="31">
        <v>0.0</v>
      </c>
      <c r="CB141" s="31">
        <v>143.0</v>
      </c>
      <c r="CC141" s="31">
        <v>223.0</v>
      </c>
      <c r="CE141" s="31">
        <v>0.0</v>
      </c>
    </row>
    <row r="142" ht="15.75" customHeight="1">
      <c r="A142" s="31" t="s">
        <v>390</v>
      </c>
      <c r="B142" s="31">
        <v>9761.0</v>
      </c>
      <c r="C142" s="31" t="s">
        <v>473</v>
      </c>
      <c r="D142" s="31">
        <v>189687.0</v>
      </c>
      <c r="E142" s="31">
        <v>137282.0</v>
      </c>
      <c r="F142" s="31">
        <v>1455.0</v>
      </c>
      <c r="G142" s="31">
        <v>135827.0</v>
      </c>
      <c r="H142" s="31">
        <v>0.0</v>
      </c>
      <c r="I142" s="31">
        <v>26863.0</v>
      </c>
      <c r="J142" s="31">
        <v>11927.0</v>
      </c>
      <c r="K142" s="31">
        <v>19486.0</v>
      </c>
      <c r="L142" s="31">
        <v>46085.0</v>
      </c>
      <c r="M142" s="31">
        <v>8128.0</v>
      </c>
      <c r="N142" s="31">
        <v>17773.0</v>
      </c>
      <c r="O142" s="31">
        <v>0.0</v>
      </c>
      <c r="P142" s="31">
        <v>0.0</v>
      </c>
      <c r="Q142" s="31">
        <v>2709.0</v>
      </c>
      <c r="R142" s="31">
        <v>0.0</v>
      </c>
      <c r="S142" s="31">
        <v>2158.0</v>
      </c>
      <c r="T142" s="31">
        <v>0.0</v>
      </c>
      <c r="U142" s="31">
        <v>0.0</v>
      </c>
      <c r="V142" s="31">
        <v>0.0</v>
      </c>
      <c r="W142" s="31">
        <v>0.0</v>
      </c>
      <c r="X142" s="31">
        <v>385.0</v>
      </c>
      <c r="Y142" s="31">
        <v>313.0</v>
      </c>
      <c r="Z142" s="31">
        <v>0.0</v>
      </c>
      <c r="AA142" s="31">
        <v>0.0</v>
      </c>
      <c r="AB142" s="31">
        <v>0.0</v>
      </c>
      <c r="AC142" s="31">
        <v>0.0</v>
      </c>
      <c r="AD142" s="31">
        <v>0.0</v>
      </c>
      <c r="AE142" s="31">
        <v>0.0</v>
      </c>
      <c r="AF142" s="31">
        <v>0.0</v>
      </c>
      <c r="AG142" s="31">
        <v>0.0</v>
      </c>
      <c r="AH142" s="31">
        <v>0.0</v>
      </c>
      <c r="AI142" s="31">
        <v>0.0</v>
      </c>
      <c r="AJ142" s="31">
        <v>0.0</v>
      </c>
      <c r="AK142" s="31">
        <v>0.0</v>
      </c>
      <c r="AL142" s="31">
        <v>0.0</v>
      </c>
      <c r="AM142" s="31">
        <v>0.0</v>
      </c>
      <c r="AN142" s="31">
        <v>0.0</v>
      </c>
      <c r="AO142" s="31">
        <v>0.0</v>
      </c>
      <c r="AP142" s="31">
        <v>0.0</v>
      </c>
      <c r="AQ142" s="31">
        <v>0.0</v>
      </c>
      <c r="AR142" s="31">
        <v>0.0</v>
      </c>
      <c r="AS142" s="31">
        <v>0.0</v>
      </c>
      <c r="AT142" s="31">
        <v>1070.0</v>
      </c>
      <c r="AU142" s="31">
        <v>136212.0</v>
      </c>
      <c r="AV142" s="31">
        <f t="shared" si="2"/>
        <v>42474</v>
      </c>
      <c r="AW142" s="31">
        <v>21968.0</v>
      </c>
      <c r="AX142" s="31">
        <v>12605.0</v>
      </c>
      <c r="AY142" s="31">
        <v>17433.0</v>
      </c>
      <c r="AZ142" s="31">
        <v>42474.0</v>
      </c>
      <c r="BA142" s="31">
        <v>13426.0</v>
      </c>
      <c r="BB142" s="31">
        <v>18487.0</v>
      </c>
      <c r="BC142" s="31">
        <v>872.0</v>
      </c>
      <c r="BD142" s="31">
        <v>296.0</v>
      </c>
      <c r="BE142" s="31">
        <v>1919.0</v>
      </c>
      <c r="BF142" s="31">
        <v>1452.0</v>
      </c>
      <c r="BG142" s="31">
        <v>1132.0</v>
      </c>
      <c r="BH142" s="31">
        <v>1594.0</v>
      </c>
      <c r="BI142" s="31">
        <v>616.0</v>
      </c>
      <c r="BJ142" s="31">
        <v>0.0</v>
      </c>
      <c r="BK142" s="31">
        <v>0.0</v>
      </c>
      <c r="BL142" s="31">
        <v>135.0</v>
      </c>
      <c r="BM142" s="31">
        <v>77.0</v>
      </c>
      <c r="BN142" s="31">
        <v>0.0</v>
      </c>
      <c r="BO142" s="31">
        <v>0.0</v>
      </c>
      <c r="BP142" s="31">
        <v>0.0</v>
      </c>
      <c r="BQ142" s="31">
        <v>0.0</v>
      </c>
      <c r="BR142" s="31">
        <v>0.0</v>
      </c>
      <c r="BS142" s="31">
        <v>305.0</v>
      </c>
      <c r="BT142" s="31">
        <v>340.0</v>
      </c>
      <c r="BU142" s="31">
        <v>40.0</v>
      </c>
      <c r="BV142" s="31">
        <v>300.0</v>
      </c>
      <c r="BW142" s="31">
        <v>0.0</v>
      </c>
      <c r="BX142" s="31">
        <v>0.0</v>
      </c>
      <c r="BY142" s="31">
        <v>0.0</v>
      </c>
      <c r="BZ142" s="31">
        <v>0.0</v>
      </c>
      <c r="CA142" s="31">
        <v>0.0</v>
      </c>
      <c r="CB142" s="31">
        <v>190.0</v>
      </c>
      <c r="CC142" s="31">
        <v>551.0</v>
      </c>
      <c r="CE142" s="31">
        <v>0.0</v>
      </c>
    </row>
    <row r="143" ht="15.75" customHeight="1">
      <c r="A143" s="31" t="s">
        <v>390</v>
      </c>
      <c r="B143" s="31">
        <v>9762.0</v>
      </c>
      <c r="C143" s="31" t="s">
        <v>474</v>
      </c>
      <c r="D143" s="31">
        <v>31316.0</v>
      </c>
      <c r="E143" s="31">
        <v>22487.0</v>
      </c>
      <c r="F143" s="31">
        <v>209.0</v>
      </c>
      <c r="G143" s="31">
        <v>22278.0</v>
      </c>
      <c r="H143" s="31">
        <v>0.0</v>
      </c>
      <c r="I143" s="31">
        <v>3088.0</v>
      </c>
      <c r="J143" s="31">
        <v>1853.0</v>
      </c>
      <c r="K143" s="31">
        <v>1971.0</v>
      </c>
      <c r="L143" s="31">
        <v>10016.0</v>
      </c>
      <c r="M143" s="31">
        <v>1187.0</v>
      </c>
      <c r="N143" s="31">
        <v>2852.0</v>
      </c>
      <c r="O143" s="31">
        <v>0.0</v>
      </c>
      <c r="P143" s="31">
        <v>0.0</v>
      </c>
      <c r="Q143" s="31">
        <v>777.0</v>
      </c>
      <c r="R143" s="31">
        <v>0.0</v>
      </c>
      <c r="S143" s="31">
        <v>215.0</v>
      </c>
      <c r="T143" s="31">
        <v>0.0</v>
      </c>
      <c r="U143" s="31">
        <v>210.0</v>
      </c>
      <c r="V143" s="31">
        <v>0.0</v>
      </c>
      <c r="W143" s="31">
        <v>0.0</v>
      </c>
      <c r="X143" s="31">
        <v>0.0</v>
      </c>
      <c r="Y143" s="31">
        <v>0.0</v>
      </c>
      <c r="Z143" s="31">
        <v>0.0</v>
      </c>
      <c r="AA143" s="31">
        <v>0.0</v>
      </c>
      <c r="AB143" s="31">
        <v>0.0</v>
      </c>
      <c r="AC143" s="31">
        <v>0.0</v>
      </c>
      <c r="AD143" s="31">
        <v>0.0</v>
      </c>
      <c r="AE143" s="31">
        <v>0.0</v>
      </c>
      <c r="AF143" s="31">
        <v>0.0</v>
      </c>
      <c r="AG143" s="31">
        <v>0.0</v>
      </c>
      <c r="AH143" s="31">
        <v>0.0</v>
      </c>
      <c r="AI143" s="31">
        <v>0.0</v>
      </c>
      <c r="AJ143" s="31">
        <v>0.0</v>
      </c>
      <c r="AK143" s="31">
        <v>0.0</v>
      </c>
      <c r="AL143" s="31">
        <v>0.0</v>
      </c>
      <c r="AM143" s="31">
        <v>0.0</v>
      </c>
      <c r="AN143" s="31">
        <v>0.0</v>
      </c>
      <c r="AO143" s="31">
        <v>0.0</v>
      </c>
      <c r="AP143" s="31">
        <v>0.0</v>
      </c>
      <c r="AQ143" s="31">
        <v>0.0</v>
      </c>
      <c r="AR143" s="31">
        <v>109.0</v>
      </c>
      <c r="AS143" s="31">
        <v>0.0</v>
      </c>
      <c r="AT143" s="31">
        <v>203.0</v>
      </c>
      <c r="AU143" s="31">
        <v>22284.0</v>
      </c>
      <c r="AV143" s="31">
        <f t="shared" si="2"/>
        <v>8079</v>
      </c>
      <c r="AW143" s="31">
        <v>3081.0</v>
      </c>
      <c r="AX143" s="31">
        <v>1824.0</v>
      </c>
      <c r="AY143" s="31">
        <v>2184.0</v>
      </c>
      <c r="AZ143" s="31">
        <v>8079.0</v>
      </c>
      <c r="BA143" s="31">
        <v>2504.0</v>
      </c>
      <c r="BB143" s="31">
        <v>3128.0</v>
      </c>
      <c r="BC143" s="31">
        <v>113.0</v>
      </c>
      <c r="BD143" s="31">
        <v>47.0</v>
      </c>
      <c r="BE143" s="31">
        <v>474.0</v>
      </c>
      <c r="BF143" s="31">
        <v>211.0</v>
      </c>
      <c r="BG143" s="31">
        <v>143.0</v>
      </c>
      <c r="BH143" s="31">
        <v>122.0</v>
      </c>
      <c r="BI143" s="31">
        <v>185.0</v>
      </c>
      <c r="BJ143" s="31">
        <v>0.0</v>
      </c>
      <c r="BK143" s="31">
        <v>0.0</v>
      </c>
      <c r="BL143" s="31">
        <v>11.0</v>
      </c>
      <c r="BM143" s="31">
        <v>4.0</v>
      </c>
      <c r="BN143" s="31">
        <v>0.0</v>
      </c>
      <c r="BO143" s="31">
        <v>0.0</v>
      </c>
      <c r="BP143" s="31">
        <v>0.0</v>
      </c>
      <c r="BQ143" s="31">
        <v>0.0</v>
      </c>
      <c r="BR143" s="31">
        <v>0.0</v>
      </c>
      <c r="BS143" s="31">
        <v>32.0</v>
      </c>
      <c r="BT143" s="31">
        <v>30.0</v>
      </c>
      <c r="BU143" s="31">
        <v>4.0</v>
      </c>
      <c r="BV143" s="31">
        <v>42.0</v>
      </c>
      <c r="BW143" s="31">
        <v>0.0</v>
      </c>
      <c r="BX143" s="31">
        <v>0.0</v>
      </c>
      <c r="BY143" s="31">
        <v>0.0</v>
      </c>
      <c r="BZ143" s="31">
        <v>0.0</v>
      </c>
      <c r="CA143" s="31">
        <v>0.0</v>
      </c>
      <c r="CB143" s="31">
        <v>30.0</v>
      </c>
      <c r="CC143" s="31">
        <v>36.0</v>
      </c>
      <c r="CE143" s="31">
        <v>0.0</v>
      </c>
    </row>
    <row r="144" ht="15.75" customHeight="1">
      <c r="A144" s="31" t="s">
        <v>390</v>
      </c>
      <c r="B144" s="31">
        <v>9763.0</v>
      </c>
      <c r="C144" s="31" t="s">
        <v>475</v>
      </c>
      <c r="D144" s="31">
        <v>48267.0</v>
      </c>
      <c r="E144" s="31">
        <v>34781.0</v>
      </c>
      <c r="F144" s="31">
        <v>301.0</v>
      </c>
      <c r="G144" s="31">
        <v>34480.0</v>
      </c>
      <c r="H144" s="31">
        <v>0.0</v>
      </c>
      <c r="I144" s="31">
        <v>5055.0</v>
      </c>
      <c r="J144" s="31">
        <v>2120.0</v>
      </c>
      <c r="K144" s="31">
        <v>3413.0</v>
      </c>
      <c r="L144" s="31">
        <v>14746.0</v>
      </c>
      <c r="M144" s="31">
        <v>2868.0</v>
      </c>
      <c r="N144" s="31">
        <v>4315.0</v>
      </c>
      <c r="O144" s="31">
        <v>0.0</v>
      </c>
      <c r="P144" s="31">
        <v>0.0</v>
      </c>
      <c r="Q144" s="31">
        <v>1351.0</v>
      </c>
      <c r="R144" s="31">
        <v>0.0</v>
      </c>
      <c r="S144" s="31">
        <v>399.0</v>
      </c>
      <c r="T144" s="31">
        <v>0.0</v>
      </c>
      <c r="U144" s="31">
        <v>213.0</v>
      </c>
      <c r="V144" s="31">
        <v>0.0</v>
      </c>
      <c r="W144" s="31">
        <v>0.0</v>
      </c>
      <c r="X144" s="31">
        <v>0.0</v>
      </c>
      <c r="Y144" s="31">
        <v>0.0</v>
      </c>
      <c r="Z144" s="31">
        <v>0.0</v>
      </c>
      <c r="AA144" s="31">
        <v>0.0</v>
      </c>
      <c r="AB144" s="31">
        <v>0.0</v>
      </c>
      <c r="AC144" s="31">
        <v>0.0</v>
      </c>
      <c r="AD144" s="31">
        <v>0.0</v>
      </c>
      <c r="AE144" s="31">
        <v>0.0</v>
      </c>
      <c r="AF144" s="31">
        <v>0.0</v>
      </c>
      <c r="AG144" s="31">
        <v>0.0</v>
      </c>
      <c r="AH144" s="31">
        <v>0.0</v>
      </c>
      <c r="AI144" s="31">
        <v>0.0</v>
      </c>
      <c r="AJ144" s="31">
        <v>0.0</v>
      </c>
      <c r="AK144" s="31">
        <v>0.0</v>
      </c>
      <c r="AL144" s="31">
        <v>0.0</v>
      </c>
      <c r="AM144" s="31">
        <v>0.0</v>
      </c>
      <c r="AN144" s="31">
        <v>0.0</v>
      </c>
      <c r="AO144" s="31">
        <v>0.0</v>
      </c>
      <c r="AP144" s="31">
        <v>0.0</v>
      </c>
      <c r="AQ144" s="31">
        <v>0.0</v>
      </c>
      <c r="AR144" s="31">
        <v>0.0</v>
      </c>
      <c r="AS144" s="31">
        <v>0.0</v>
      </c>
      <c r="AT144" s="31">
        <v>268.0</v>
      </c>
      <c r="AU144" s="31">
        <v>34513.0</v>
      </c>
      <c r="AV144" s="31">
        <f t="shared" si="2"/>
        <v>11721</v>
      </c>
      <c r="AW144" s="31">
        <v>4952.0</v>
      </c>
      <c r="AX144" s="31">
        <v>2585.0</v>
      </c>
      <c r="AY144" s="31">
        <v>3917.0</v>
      </c>
      <c r="AZ144" s="31">
        <v>11721.0</v>
      </c>
      <c r="BA144" s="31">
        <v>4045.0</v>
      </c>
      <c r="BB144" s="31">
        <v>4633.0</v>
      </c>
      <c r="BC144" s="31">
        <v>155.0</v>
      </c>
      <c r="BD144" s="31">
        <v>85.0</v>
      </c>
      <c r="BE144" s="31">
        <v>869.0</v>
      </c>
      <c r="BF144" s="31">
        <v>351.0</v>
      </c>
      <c r="BG144" s="31">
        <v>259.0</v>
      </c>
      <c r="BH144" s="31">
        <v>274.0</v>
      </c>
      <c r="BI144" s="31">
        <v>155.0</v>
      </c>
      <c r="BJ144" s="31">
        <v>0.0</v>
      </c>
      <c r="BK144" s="31">
        <v>0.0</v>
      </c>
      <c r="BL144" s="31">
        <v>19.0</v>
      </c>
      <c r="BM144" s="31">
        <v>4.0</v>
      </c>
      <c r="BN144" s="31">
        <v>0.0</v>
      </c>
      <c r="BO144" s="31">
        <v>0.0</v>
      </c>
      <c r="BP144" s="31">
        <v>0.0</v>
      </c>
      <c r="BQ144" s="31">
        <v>0.0</v>
      </c>
      <c r="BR144" s="31">
        <v>0.0</v>
      </c>
      <c r="BS144" s="31">
        <v>157.0</v>
      </c>
      <c r="BT144" s="31">
        <v>42.0</v>
      </c>
      <c r="BU144" s="31">
        <v>6.0</v>
      </c>
      <c r="BV144" s="31">
        <v>135.0</v>
      </c>
      <c r="BW144" s="31">
        <v>0.0</v>
      </c>
      <c r="BX144" s="31">
        <v>0.0</v>
      </c>
      <c r="BY144" s="31">
        <v>0.0</v>
      </c>
      <c r="BZ144" s="31">
        <v>0.0</v>
      </c>
      <c r="CA144" s="31">
        <v>0.0</v>
      </c>
      <c r="CB144" s="31">
        <v>50.0</v>
      </c>
      <c r="CC144" s="31">
        <v>99.0</v>
      </c>
      <c r="CE144" s="31">
        <v>0.0</v>
      </c>
    </row>
    <row r="145" ht="15.75" customHeight="1">
      <c r="A145" s="31" t="s">
        <v>390</v>
      </c>
      <c r="B145" s="31">
        <v>9764.0</v>
      </c>
      <c r="C145" s="31" t="s">
        <v>476</v>
      </c>
      <c r="D145" s="31">
        <v>29462.0</v>
      </c>
      <c r="E145" s="31">
        <v>21630.0</v>
      </c>
      <c r="F145" s="31">
        <v>231.0</v>
      </c>
      <c r="G145" s="31">
        <v>21399.0</v>
      </c>
      <c r="H145" s="31">
        <v>0.0</v>
      </c>
      <c r="I145" s="31">
        <v>3420.0</v>
      </c>
      <c r="J145" s="31">
        <v>1198.0</v>
      </c>
      <c r="K145" s="31">
        <v>1815.0</v>
      </c>
      <c r="L145" s="31">
        <v>8928.0</v>
      </c>
      <c r="M145" s="31">
        <v>1267.0</v>
      </c>
      <c r="N145" s="31">
        <v>3515.0</v>
      </c>
      <c r="O145" s="31">
        <v>0.0</v>
      </c>
      <c r="P145" s="31">
        <v>0.0</v>
      </c>
      <c r="Q145" s="31">
        <v>475.0</v>
      </c>
      <c r="R145" s="31">
        <v>0.0</v>
      </c>
      <c r="S145" s="31">
        <v>619.0</v>
      </c>
      <c r="T145" s="31">
        <v>0.0</v>
      </c>
      <c r="U145" s="31">
        <v>119.0</v>
      </c>
      <c r="V145" s="31">
        <v>0.0</v>
      </c>
      <c r="W145" s="31">
        <v>0.0</v>
      </c>
      <c r="X145" s="31">
        <v>0.0</v>
      </c>
      <c r="Y145" s="31">
        <v>0.0</v>
      </c>
      <c r="Z145" s="31">
        <v>0.0</v>
      </c>
      <c r="AA145" s="31">
        <v>0.0</v>
      </c>
      <c r="AB145" s="31">
        <v>0.0</v>
      </c>
      <c r="AC145" s="31">
        <v>0.0</v>
      </c>
      <c r="AD145" s="31">
        <v>0.0</v>
      </c>
      <c r="AE145" s="31">
        <v>0.0</v>
      </c>
      <c r="AF145" s="31">
        <v>0.0</v>
      </c>
      <c r="AG145" s="31">
        <v>0.0</v>
      </c>
      <c r="AH145" s="31">
        <v>0.0</v>
      </c>
      <c r="AI145" s="31">
        <v>0.0</v>
      </c>
      <c r="AJ145" s="31">
        <v>0.0</v>
      </c>
      <c r="AK145" s="31">
        <v>0.0</v>
      </c>
      <c r="AL145" s="31">
        <v>0.0</v>
      </c>
      <c r="AM145" s="31">
        <v>0.0</v>
      </c>
      <c r="AN145" s="31">
        <v>0.0</v>
      </c>
      <c r="AO145" s="31">
        <v>0.0</v>
      </c>
      <c r="AP145" s="31">
        <v>0.0</v>
      </c>
      <c r="AQ145" s="31">
        <v>0.0</v>
      </c>
      <c r="AR145" s="31">
        <v>43.0</v>
      </c>
      <c r="AS145" s="31">
        <v>0.0</v>
      </c>
      <c r="AT145" s="31">
        <v>217.0</v>
      </c>
      <c r="AU145" s="31">
        <v>21413.0</v>
      </c>
      <c r="AV145" s="31">
        <f t="shared" si="2"/>
        <v>7584</v>
      </c>
      <c r="AW145" s="31">
        <v>3418.0</v>
      </c>
      <c r="AX145" s="31">
        <v>1326.0</v>
      </c>
      <c r="AY145" s="31">
        <v>1903.0</v>
      </c>
      <c r="AZ145" s="31">
        <v>7584.0</v>
      </c>
      <c r="BA145" s="31">
        <v>2357.0</v>
      </c>
      <c r="BB145" s="31">
        <v>3273.0</v>
      </c>
      <c r="BC145" s="31">
        <v>83.0</v>
      </c>
      <c r="BD145" s="31">
        <v>83.0</v>
      </c>
      <c r="BE145" s="31">
        <v>370.0</v>
      </c>
      <c r="BF145" s="31">
        <v>155.0</v>
      </c>
      <c r="BG145" s="31">
        <v>461.0</v>
      </c>
      <c r="BH145" s="31">
        <v>102.0</v>
      </c>
      <c r="BI145" s="31">
        <v>103.0</v>
      </c>
      <c r="BJ145" s="31">
        <v>0.0</v>
      </c>
      <c r="BK145" s="31">
        <v>0.0</v>
      </c>
      <c r="BL145" s="31">
        <v>10.0</v>
      </c>
      <c r="BM145" s="31">
        <v>3.0</v>
      </c>
      <c r="BN145" s="31">
        <v>0.0</v>
      </c>
      <c r="BO145" s="31">
        <v>0.0</v>
      </c>
      <c r="BP145" s="31">
        <v>0.0</v>
      </c>
      <c r="BQ145" s="31">
        <v>0.0</v>
      </c>
      <c r="BR145" s="31">
        <v>0.0</v>
      </c>
      <c r="BS145" s="31">
        <v>79.0</v>
      </c>
      <c r="BT145" s="31">
        <v>26.0</v>
      </c>
      <c r="BU145" s="31">
        <v>6.0</v>
      </c>
      <c r="BV145" s="31">
        <v>25.0</v>
      </c>
      <c r="BW145" s="31">
        <v>0.0</v>
      </c>
      <c r="BX145" s="31">
        <v>0.0</v>
      </c>
      <c r="BY145" s="31">
        <v>0.0</v>
      </c>
      <c r="BZ145" s="31">
        <v>0.0</v>
      </c>
      <c r="CA145" s="31">
        <v>0.0</v>
      </c>
      <c r="CB145" s="31">
        <v>22.0</v>
      </c>
      <c r="CC145" s="31">
        <v>24.0</v>
      </c>
      <c r="CE145" s="31">
        <v>0.0</v>
      </c>
    </row>
    <row r="146" ht="15.75" customHeight="1">
      <c r="A146" s="31" t="s">
        <v>390</v>
      </c>
      <c r="B146" s="31">
        <v>9771.0</v>
      </c>
      <c r="C146" s="31" t="s">
        <v>477</v>
      </c>
      <c r="D146" s="31">
        <v>100245.0</v>
      </c>
      <c r="E146" s="31">
        <v>80987.0</v>
      </c>
      <c r="F146" s="31">
        <v>727.0</v>
      </c>
      <c r="G146" s="31">
        <v>80260.0</v>
      </c>
      <c r="H146" s="31">
        <v>0.0</v>
      </c>
      <c r="I146" s="31">
        <v>9957.0</v>
      </c>
      <c r="J146" s="31">
        <v>2799.0</v>
      </c>
      <c r="K146" s="31">
        <v>6076.0</v>
      </c>
      <c r="L146" s="31">
        <v>39117.0</v>
      </c>
      <c r="M146" s="31">
        <v>5901.0</v>
      </c>
      <c r="N146" s="31">
        <v>10697.0</v>
      </c>
      <c r="O146" s="31">
        <v>0.0</v>
      </c>
      <c r="P146" s="31">
        <v>0.0</v>
      </c>
      <c r="Q146" s="31">
        <v>3723.0</v>
      </c>
      <c r="R146" s="31">
        <v>0.0</v>
      </c>
      <c r="S146" s="31">
        <v>1990.0</v>
      </c>
      <c r="T146" s="31">
        <v>0.0</v>
      </c>
      <c r="U146" s="31">
        <v>0.0</v>
      </c>
      <c r="V146" s="31">
        <v>0.0</v>
      </c>
      <c r="W146" s="31">
        <v>0.0</v>
      </c>
      <c r="X146" s="31">
        <v>0.0</v>
      </c>
      <c r="Y146" s="31">
        <v>0.0</v>
      </c>
      <c r="Z146" s="31">
        <v>0.0</v>
      </c>
      <c r="AA146" s="31">
        <v>0.0</v>
      </c>
      <c r="AB146" s="31">
        <v>0.0</v>
      </c>
      <c r="AC146" s="31">
        <v>0.0</v>
      </c>
      <c r="AD146" s="31">
        <v>0.0</v>
      </c>
      <c r="AE146" s="31">
        <v>0.0</v>
      </c>
      <c r="AF146" s="31">
        <v>0.0</v>
      </c>
      <c r="AG146" s="31">
        <v>0.0</v>
      </c>
      <c r="AH146" s="31">
        <v>0.0</v>
      </c>
      <c r="AI146" s="31">
        <v>0.0</v>
      </c>
      <c r="AJ146" s="31">
        <v>0.0</v>
      </c>
      <c r="AK146" s="31">
        <v>0.0</v>
      </c>
      <c r="AL146" s="31">
        <v>0.0</v>
      </c>
      <c r="AM146" s="31">
        <v>0.0</v>
      </c>
      <c r="AN146" s="31">
        <v>0.0</v>
      </c>
      <c r="AO146" s="31">
        <v>0.0</v>
      </c>
      <c r="AP146" s="31">
        <v>0.0</v>
      </c>
      <c r="AQ146" s="31">
        <v>0.0</v>
      </c>
      <c r="AR146" s="31">
        <v>0.0</v>
      </c>
      <c r="AS146" s="31">
        <v>0.0</v>
      </c>
      <c r="AT146" s="31">
        <v>433.0</v>
      </c>
      <c r="AU146" s="31">
        <v>80554.0</v>
      </c>
      <c r="AV146" s="31">
        <f t="shared" si="2"/>
        <v>34830</v>
      </c>
      <c r="AW146" s="31">
        <v>9386.0</v>
      </c>
      <c r="AX146" s="31">
        <v>3534.0</v>
      </c>
      <c r="AY146" s="31">
        <v>6722.0</v>
      </c>
      <c r="AZ146" s="31">
        <v>34830.0</v>
      </c>
      <c r="BA146" s="31">
        <v>8355.0</v>
      </c>
      <c r="BB146" s="31">
        <v>11510.0</v>
      </c>
      <c r="BC146" s="31">
        <v>284.0</v>
      </c>
      <c r="BD146" s="31">
        <v>206.0</v>
      </c>
      <c r="BE146" s="31">
        <v>2143.0</v>
      </c>
      <c r="BF146" s="31">
        <v>744.0</v>
      </c>
      <c r="BG146" s="31">
        <v>919.0</v>
      </c>
      <c r="BH146" s="31">
        <v>443.0</v>
      </c>
      <c r="BI146" s="31">
        <v>798.0</v>
      </c>
      <c r="BJ146" s="31">
        <v>0.0</v>
      </c>
      <c r="BK146" s="31">
        <v>0.0</v>
      </c>
      <c r="BL146" s="31">
        <v>17.0</v>
      </c>
      <c r="BM146" s="31">
        <v>9.0</v>
      </c>
      <c r="BN146" s="31">
        <v>0.0</v>
      </c>
      <c r="BO146" s="31">
        <v>0.0</v>
      </c>
      <c r="BP146" s="31">
        <v>0.0</v>
      </c>
      <c r="BQ146" s="31">
        <v>0.0</v>
      </c>
      <c r="BR146" s="31">
        <v>0.0</v>
      </c>
      <c r="BS146" s="31">
        <v>88.0</v>
      </c>
      <c r="BT146" s="31">
        <v>111.0</v>
      </c>
      <c r="BU146" s="31">
        <v>15.0</v>
      </c>
      <c r="BV146" s="31">
        <v>155.0</v>
      </c>
      <c r="BW146" s="31">
        <v>0.0</v>
      </c>
      <c r="BX146" s="31">
        <v>0.0</v>
      </c>
      <c r="BY146" s="31">
        <v>0.0</v>
      </c>
      <c r="BZ146" s="31">
        <v>0.0</v>
      </c>
      <c r="CA146" s="31">
        <v>0.0</v>
      </c>
      <c r="CB146" s="31">
        <v>104.0</v>
      </c>
      <c r="CC146" s="31">
        <v>181.0</v>
      </c>
      <c r="CE146" s="31">
        <v>0.0</v>
      </c>
    </row>
    <row r="147" ht="15.75" customHeight="1">
      <c r="A147" s="31" t="s">
        <v>390</v>
      </c>
      <c r="B147" s="31">
        <v>9772.0</v>
      </c>
      <c r="C147" s="31" t="s">
        <v>478</v>
      </c>
      <c r="D147" s="31">
        <v>187683.0</v>
      </c>
      <c r="E147" s="31">
        <v>148406.0</v>
      </c>
      <c r="F147" s="31">
        <v>1369.0</v>
      </c>
      <c r="G147" s="31">
        <v>147037.0</v>
      </c>
      <c r="H147" s="31">
        <v>0.0</v>
      </c>
      <c r="I147" s="31">
        <v>21646.0</v>
      </c>
      <c r="J147" s="31">
        <v>5826.0</v>
      </c>
      <c r="K147" s="31">
        <v>11213.0</v>
      </c>
      <c r="L147" s="31">
        <v>69568.0</v>
      </c>
      <c r="M147" s="31">
        <v>7872.0</v>
      </c>
      <c r="N147" s="31">
        <v>18072.0</v>
      </c>
      <c r="O147" s="31">
        <v>0.0</v>
      </c>
      <c r="P147" s="31">
        <v>0.0</v>
      </c>
      <c r="Q147" s="31">
        <v>10467.0</v>
      </c>
      <c r="R147" s="31">
        <v>0.0</v>
      </c>
      <c r="S147" s="31">
        <v>2335.0</v>
      </c>
      <c r="T147" s="31">
        <v>0.0</v>
      </c>
      <c r="U147" s="31">
        <v>0.0</v>
      </c>
      <c r="V147" s="31">
        <v>0.0</v>
      </c>
      <c r="W147" s="31">
        <v>0.0</v>
      </c>
      <c r="X147" s="31">
        <v>21.0</v>
      </c>
      <c r="Y147" s="31">
        <v>17.0</v>
      </c>
      <c r="Z147" s="31">
        <v>0.0</v>
      </c>
      <c r="AA147" s="31">
        <v>0.0</v>
      </c>
      <c r="AB147" s="31">
        <v>0.0</v>
      </c>
      <c r="AC147" s="31">
        <v>0.0</v>
      </c>
      <c r="AD147" s="31">
        <v>0.0</v>
      </c>
      <c r="AE147" s="31">
        <v>0.0</v>
      </c>
      <c r="AF147" s="31">
        <v>0.0</v>
      </c>
      <c r="AG147" s="31">
        <v>0.0</v>
      </c>
      <c r="AH147" s="31">
        <v>0.0</v>
      </c>
      <c r="AI147" s="31">
        <v>0.0</v>
      </c>
      <c r="AJ147" s="31">
        <v>0.0</v>
      </c>
      <c r="AK147" s="31">
        <v>0.0</v>
      </c>
      <c r="AL147" s="31">
        <v>0.0</v>
      </c>
      <c r="AM147" s="31">
        <v>0.0</v>
      </c>
      <c r="AN147" s="31">
        <v>0.0</v>
      </c>
      <c r="AO147" s="31">
        <v>0.0</v>
      </c>
      <c r="AP147" s="31">
        <v>0.0</v>
      </c>
      <c r="AQ147" s="31">
        <v>0.0</v>
      </c>
      <c r="AR147" s="31">
        <v>0.0</v>
      </c>
      <c r="AS147" s="31">
        <v>0.0</v>
      </c>
      <c r="AT147" s="31">
        <v>1004.0</v>
      </c>
      <c r="AU147" s="31">
        <v>147402.0</v>
      </c>
      <c r="AV147" s="31">
        <f t="shared" si="2"/>
        <v>59813</v>
      </c>
      <c r="AW147" s="31">
        <v>19314.0</v>
      </c>
      <c r="AX147" s="31">
        <v>7769.0</v>
      </c>
      <c r="AY147" s="31">
        <v>12977.0</v>
      </c>
      <c r="AZ147" s="31">
        <v>59813.0</v>
      </c>
      <c r="BA147" s="31">
        <v>15180.0</v>
      </c>
      <c r="BB147" s="31">
        <v>20268.0</v>
      </c>
      <c r="BC147" s="31">
        <v>560.0</v>
      </c>
      <c r="BD147" s="31">
        <v>416.0</v>
      </c>
      <c r="BE147" s="31">
        <v>5254.0</v>
      </c>
      <c r="BF147" s="31">
        <v>1434.0</v>
      </c>
      <c r="BG147" s="31">
        <v>1278.0</v>
      </c>
      <c r="BH147" s="31">
        <v>821.0</v>
      </c>
      <c r="BI147" s="31">
        <v>1002.0</v>
      </c>
      <c r="BJ147" s="31">
        <v>0.0</v>
      </c>
      <c r="BK147" s="31">
        <v>0.0</v>
      </c>
      <c r="BL147" s="31">
        <v>41.0</v>
      </c>
      <c r="BM147" s="31">
        <v>26.0</v>
      </c>
      <c r="BN147" s="31">
        <v>0.0</v>
      </c>
      <c r="BO147" s="31">
        <v>0.0</v>
      </c>
      <c r="BP147" s="31">
        <v>0.0</v>
      </c>
      <c r="BQ147" s="31">
        <v>0.0</v>
      </c>
      <c r="BR147" s="31">
        <v>0.0</v>
      </c>
      <c r="BS147" s="31">
        <v>176.0</v>
      </c>
      <c r="BT147" s="31">
        <v>179.0</v>
      </c>
      <c r="BU147" s="31">
        <v>16.0</v>
      </c>
      <c r="BV147" s="31">
        <v>267.0</v>
      </c>
      <c r="BW147" s="31">
        <v>0.0</v>
      </c>
      <c r="BX147" s="31">
        <v>0.0</v>
      </c>
      <c r="BY147" s="31">
        <v>0.0</v>
      </c>
      <c r="BZ147" s="31">
        <v>0.0</v>
      </c>
      <c r="CA147" s="31">
        <v>0.0</v>
      </c>
      <c r="CB147" s="31">
        <v>214.0</v>
      </c>
      <c r="CC147" s="31">
        <v>397.0</v>
      </c>
      <c r="CE147" s="31">
        <v>0.0</v>
      </c>
    </row>
    <row r="148" ht="15.75" customHeight="1">
      <c r="A148" s="31" t="s">
        <v>390</v>
      </c>
      <c r="B148" s="31">
        <v>9773.0</v>
      </c>
      <c r="C148" s="31" t="s">
        <v>479</v>
      </c>
      <c r="D148" s="31">
        <v>72289.0</v>
      </c>
      <c r="E148" s="31">
        <v>54652.0</v>
      </c>
      <c r="F148" s="31">
        <v>497.0</v>
      </c>
      <c r="G148" s="31">
        <v>54155.0</v>
      </c>
      <c r="H148" s="31">
        <v>0.0</v>
      </c>
      <c r="I148" s="31">
        <v>7498.0</v>
      </c>
      <c r="J148" s="31">
        <v>2210.0</v>
      </c>
      <c r="K148" s="31">
        <v>3317.0</v>
      </c>
      <c r="L148" s="31">
        <v>24442.0</v>
      </c>
      <c r="M148" s="31">
        <v>3751.0</v>
      </c>
      <c r="N148" s="31">
        <v>8173.0</v>
      </c>
      <c r="O148" s="31">
        <v>0.0</v>
      </c>
      <c r="P148" s="31">
        <v>0.0</v>
      </c>
      <c r="Q148" s="31">
        <v>4243.0</v>
      </c>
      <c r="R148" s="31">
        <v>0.0</v>
      </c>
      <c r="S148" s="31">
        <v>521.0</v>
      </c>
      <c r="T148" s="31">
        <v>0.0</v>
      </c>
      <c r="U148" s="31">
        <v>0.0</v>
      </c>
      <c r="V148" s="31">
        <v>0.0</v>
      </c>
      <c r="W148" s="31">
        <v>0.0</v>
      </c>
      <c r="X148" s="31">
        <v>0.0</v>
      </c>
      <c r="Y148" s="31">
        <v>0.0</v>
      </c>
      <c r="Z148" s="31">
        <v>0.0</v>
      </c>
      <c r="AA148" s="31">
        <v>0.0</v>
      </c>
      <c r="AB148" s="31">
        <v>0.0</v>
      </c>
      <c r="AC148" s="31">
        <v>0.0</v>
      </c>
      <c r="AD148" s="31">
        <v>0.0</v>
      </c>
      <c r="AE148" s="31">
        <v>0.0</v>
      </c>
      <c r="AF148" s="31">
        <v>0.0</v>
      </c>
      <c r="AG148" s="31">
        <v>0.0</v>
      </c>
      <c r="AH148" s="31">
        <v>0.0</v>
      </c>
      <c r="AI148" s="31">
        <v>0.0</v>
      </c>
      <c r="AJ148" s="31">
        <v>0.0</v>
      </c>
      <c r="AK148" s="31">
        <v>0.0</v>
      </c>
      <c r="AL148" s="31">
        <v>0.0</v>
      </c>
      <c r="AM148" s="31">
        <v>0.0</v>
      </c>
      <c r="AN148" s="31">
        <v>0.0</v>
      </c>
      <c r="AO148" s="31">
        <v>0.0</v>
      </c>
      <c r="AP148" s="31">
        <v>0.0</v>
      </c>
      <c r="AQ148" s="31">
        <v>0.0</v>
      </c>
      <c r="AR148" s="31">
        <v>0.0</v>
      </c>
      <c r="AS148" s="31">
        <v>0.0</v>
      </c>
      <c r="AT148" s="31">
        <v>373.0</v>
      </c>
      <c r="AU148" s="31">
        <v>54279.0</v>
      </c>
      <c r="AV148" s="31">
        <f t="shared" si="2"/>
        <v>21835</v>
      </c>
      <c r="AW148" s="31">
        <v>7284.0</v>
      </c>
      <c r="AX148" s="31">
        <v>2487.0</v>
      </c>
      <c r="AY148" s="31">
        <v>3659.0</v>
      </c>
      <c r="AZ148" s="31">
        <v>21835.0</v>
      </c>
      <c r="BA148" s="31">
        <v>5439.0</v>
      </c>
      <c r="BB148" s="31">
        <v>9021.0</v>
      </c>
      <c r="BC148" s="31">
        <v>173.0</v>
      </c>
      <c r="BD148" s="31">
        <v>303.0</v>
      </c>
      <c r="BE148" s="31">
        <v>2415.0</v>
      </c>
      <c r="BF148" s="31">
        <v>438.0</v>
      </c>
      <c r="BG148" s="31">
        <v>234.0</v>
      </c>
      <c r="BH148" s="31">
        <v>249.0</v>
      </c>
      <c r="BI148" s="31">
        <v>371.0</v>
      </c>
      <c r="BJ148" s="31">
        <v>0.0</v>
      </c>
      <c r="BK148" s="31">
        <v>0.0</v>
      </c>
      <c r="BL148" s="31">
        <v>8.0</v>
      </c>
      <c r="BM148" s="31">
        <v>4.0</v>
      </c>
      <c r="BN148" s="31">
        <v>0.0</v>
      </c>
      <c r="BO148" s="31">
        <v>0.0</v>
      </c>
      <c r="BP148" s="31">
        <v>0.0</v>
      </c>
      <c r="BQ148" s="31">
        <v>0.0</v>
      </c>
      <c r="BR148" s="31">
        <v>0.0</v>
      </c>
      <c r="BS148" s="31">
        <v>51.0</v>
      </c>
      <c r="BT148" s="31">
        <v>43.0</v>
      </c>
      <c r="BU148" s="31">
        <v>10.0</v>
      </c>
      <c r="BV148" s="31">
        <v>67.0</v>
      </c>
      <c r="BW148" s="31">
        <v>0.0</v>
      </c>
      <c r="BX148" s="31">
        <v>0.0</v>
      </c>
      <c r="BY148" s="31">
        <v>0.0</v>
      </c>
      <c r="BZ148" s="31">
        <v>0.0</v>
      </c>
      <c r="CA148" s="31">
        <v>0.0</v>
      </c>
      <c r="CB148" s="31">
        <v>78.0</v>
      </c>
      <c r="CC148" s="31">
        <v>110.0</v>
      </c>
      <c r="CE148" s="31">
        <v>0.0</v>
      </c>
    </row>
    <row r="149" ht="15.75" customHeight="1">
      <c r="A149" s="31" t="s">
        <v>390</v>
      </c>
      <c r="B149" s="31">
        <v>9774.0</v>
      </c>
      <c r="C149" s="31" t="s">
        <v>480</v>
      </c>
      <c r="D149" s="31">
        <v>89816.0</v>
      </c>
      <c r="E149" s="31">
        <v>66837.0</v>
      </c>
      <c r="F149" s="31">
        <v>668.0</v>
      </c>
      <c r="G149" s="31">
        <v>66169.0</v>
      </c>
      <c r="H149" s="31">
        <v>0.0</v>
      </c>
      <c r="I149" s="31">
        <v>8435.0</v>
      </c>
      <c r="J149" s="31">
        <v>2846.0</v>
      </c>
      <c r="K149" s="31">
        <v>5463.0</v>
      </c>
      <c r="L149" s="31">
        <v>31143.0</v>
      </c>
      <c r="M149" s="31">
        <v>3843.0</v>
      </c>
      <c r="N149" s="31">
        <v>9492.0</v>
      </c>
      <c r="O149" s="31">
        <v>524.0</v>
      </c>
      <c r="P149" s="31">
        <v>0.0</v>
      </c>
      <c r="Q149" s="31">
        <v>3345.0</v>
      </c>
      <c r="R149" s="31">
        <v>0.0</v>
      </c>
      <c r="S149" s="31">
        <v>790.0</v>
      </c>
      <c r="T149" s="31">
        <v>0.0</v>
      </c>
      <c r="U149" s="31">
        <v>0.0</v>
      </c>
      <c r="V149" s="31">
        <v>0.0</v>
      </c>
      <c r="W149" s="31">
        <v>0.0</v>
      </c>
      <c r="X149" s="31">
        <v>0.0</v>
      </c>
      <c r="Y149" s="31">
        <v>0.0</v>
      </c>
      <c r="Z149" s="31">
        <v>0.0</v>
      </c>
      <c r="AA149" s="31">
        <v>0.0</v>
      </c>
      <c r="AB149" s="31">
        <v>0.0</v>
      </c>
      <c r="AC149" s="31">
        <v>0.0</v>
      </c>
      <c r="AD149" s="31">
        <v>0.0</v>
      </c>
      <c r="AE149" s="31">
        <v>0.0</v>
      </c>
      <c r="AF149" s="31">
        <v>0.0</v>
      </c>
      <c r="AG149" s="31">
        <v>0.0</v>
      </c>
      <c r="AH149" s="31">
        <v>0.0</v>
      </c>
      <c r="AI149" s="31">
        <v>0.0</v>
      </c>
      <c r="AJ149" s="31">
        <v>0.0</v>
      </c>
      <c r="AK149" s="31">
        <v>0.0</v>
      </c>
      <c r="AL149" s="31">
        <v>0.0</v>
      </c>
      <c r="AM149" s="31">
        <v>0.0</v>
      </c>
      <c r="AN149" s="31">
        <v>0.0</v>
      </c>
      <c r="AO149" s="31">
        <v>0.0</v>
      </c>
      <c r="AP149" s="31">
        <v>0.0</v>
      </c>
      <c r="AQ149" s="31">
        <v>0.0</v>
      </c>
      <c r="AR149" s="31">
        <v>288.0</v>
      </c>
      <c r="AS149" s="31">
        <v>0.0</v>
      </c>
      <c r="AT149" s="31">
        <v>470.0</v>
      </c>
      <c r="AU149" s="31">
        <v>66367.0</v>
      </c>
      <c r="AV149" s="31">
        <f t="shared" si="2"/>
        <v>27527</v>
      </c>
      <c r="AW149" s="31">
        <v>8522.0</v>
      </c>
      <c r="AX149" s="31">
        <v>3168.0</v>
      </c>
      <c r="AY149" s="31">
        <v>4667.0</v>
      </c>
      <c r="AZ149" s="31">
        <v>27527.0</v>
      </c>
      <c r="BA149" s="31">
        <v>6428.0</v>
      </c>
      <c r="BB149" s="31">
        <v>10600.0</v>
      </c>
      <c r="BC149" s="31">
        <v>318.0</v>
      </c>
      <c r="BD149" s="31">
        <v>320.0</v>
      </c>
      <c r="BE149" s="31">
        <v>2279.0</v>
      </c>
      <c r="BF149" s="31">
        <v>691.0</v>
      </c>
      <c r="BG149" s="31">
        <v>547.0</v>
      </c>
      <c r="BH149" s="31">
        <v>379.0</v>
      </c>
      <c r="BI149" s="31">
        <v>368.0</v>
      </c>
      <c r="BJ149" s="31">
        <v>0.0</v>
      </c>
      <c r="BK149" s="31">
        <v>0.0</v>
      </c>
      <c r="BL149" s="31">
        <v>10.0</v>
      </c>
      <c r="BM149" s="31">
        <v>10.0</v>
      </c>
      <c r="BN149" s="31">
        <v>0.0</v>
      </c>
      <c r="BO149" s="31">
        <v>0.0</v>
      </c>
      <c r="BP149" s="31">
        <v>0.0</v>
      </c>
      <c r="BQ149" s="31">
        <v>0.0</v>
      </c>
      <c r="BR149" s="31">
        <v>0.0</v>
      </c>
      <c r="BS149" s="31">
        <v>101.0</v>
      </c>
      <c r="BT149" s="31">
        <v>61.0</v>
      </c>
      <c r="BU149" s="31">
        <v>13.0</v>
      </c>
      <c r="BV149" s="31">
        <v>104.0</v>
      </c>
      <c r="BW149" s="31">
        <v>0.0</v>
      </c>
      <c r="BX149" s="31">
        <v>0.0</v>
      </c>
      <c r="BY149" s="31">
        <v>0.0</v>
      </c>
      <c r="BZ149" s="31">
        <v>0.0</v>
      </c>
      <c r="CA149" s="31">
        <v>0.0</v>
      </c>
      <c r="CB149" s="31">
        <v>114.0</v>
      </c>
      <c r="CC149" s="31">
        <v>140.0</v>
      </c>
      <c r="CE149" s="31">
        <v>0.0</v>
      </c>
    </row>
    <row r="150" ht="15.75" customHeight="1">
      <c r="A150" s="31" t="s">
        <v>390</v>
      </c>
      <c r="B150" s="31">
        <v>9775.0</v>
      </c>
      <c r="C150" s="31" t="s">
        <v>481</v>
      </c>
      <c r="D150" s="31">
        <v>123373.0</v>
      </c>
      <c r="E150" s="31">
        <v>94472.0</v>
      </c>
      <c r="F150" s="31">
        <v>810.0</v>
      </c>
      <c r="G150" s="31">
        <v>93662.0</v>
      </c>
      <c r="H150" s="31">
        <v>0.0</v>
      </c>
      <c r="I150" s="31">
        <v>15924.0</v>
      </c>
      <c r="J150" s="31">
        <v>4414.0</v>
      </c>
      <c r="K150" s="31">
        <v>9860.0</v>
      </c>
      <c r="L150" s="31">
        <v>38887.0</v>
      </c>
      <c r="M150" s="31">
        <v>5768.0</v>
      </c>
      <c r="N150" s="31">
        <v>12009.0</v>
      </c>
      <c r="O150" s="31">
        <v>659.0</v>
      </c>
      <c r="P150" s="31">
        <v>0.0</v>
      </c>
      <c r="Q150" s="31">
        <v>4678.0</v>
      </c>
      <c r="R150" s="31">
        <v>0.0</v>
      </c>
      <c r="S150" s="31">
        <v>1028.0</v>
      </c>
      <c r="T150" s="31">
        <v>0.0</v>
      </c>
      <c r="U150" s="31">
        <v>0.0</v>
      </c>
      <c r="V150" s="31">
        <v>0.0</v>
      </c>
      <c r="W150" s="31">
        <v>0.0</v>
      </c>
      <c r="X150" s="31">
        <v>0.0</v>
      </c>
      <c r="Y150" s="31">
        <v>0.0</v>
      </c>
      <c r="Z150" s="31">
        <v>0.0</v>
      </c>
      <c r="AA150" s="31">
        <v>0.0</v>
      </c>
      <c r="AB150" s="31">
        <v>0.0</v>
      </c>
      <c r="AC150" s="31">
        <v>0.0</v>
      </c>
      <c r="AD150" s="31">
        <v>0.0</v>
      </c>
      <c r="AE150" s="31">
        <v>0.0</v>
      </c>
      <c r="AF150" s="31">
        <v>0.0</v>
      </c>
      <c r="AG150" s="31">
        <v>0.0</v>
      </c>
      <c r="AH150" s="31">
        <v>0.0</v>
      </c>
      <c r="AI150" s="31">
        <v>0.0</v>
      </c>
      <c r="AJ150" s="31">
        <v>0.0</v>
      </c>
      <c r="AK150" s="31">
        <v>0.0</v>
      </c>
      <c r="AL150" s="31">
        <v>0.0</v>
      </c>
      <c r="AM150" s="31">
        <v>0.0</v>
      </c>
      <c r="AN150" s="31">
        <v>0.0</v>
      </c>
      <c r="AO150" s="31">
        <v>0.0</v>
      </c>
      <c r="AP150" s="31">
        <v>0.0</v>
      </c>
      <c r="AQ150" s="31">
        <v>0.0</v>
      </c>
      <c r="AR150" s="31">
        <v>435.0</v>
      </c>
      <c r="AS150" s="31">
        <v>0.0</v>
      </c>
      <c r="AT150" s="31">
        <v>661.0</v>
      </c>
      <c r="AU150" s="31">
        <v>93811.0</v>
      </c>
      <c r="AV150" s="31">
        <f t="shared" si="2"/>
        <v>35221</v>
      </c>
      <c r="AW150" s="31">
        <v>14351.0</v>
      </c>
      <c r="AX150" s="31">
        <v>5376.0</v>
      </c>
      <c r="AY150" s="31">
        <v>9006.0</v>
      </c>
      <c r="AZ150" s="31">
        <v>35221.0</v>
      </c>
      <c r="BA150" s="31">
        <v>10186.0</v>
      </c>
      <c r="BB150" s="31">
        <v>13328.0</v>
      </c>
      <c r="BC150" s="31">
        <v>469.0</v>
      </c>
      <c r="BD150" s="31">
        <v>403.0</v>
      </c>
      <c r="BE150" s="31">
        <v>2116.0</v>
      </c>
      <c r="BF150" s="31">
        <v>903.0</v>
      </c>
      <c r="BG150" s="31">
        <v>700.0</v>
      </c>
      <c r="BH150" s="31">
        <v>524.0</v>
      </c>
      <c r="BI150" s="31">
        <v>331.0</v>
      </c>
      <c r="BJ150" s="31">
        <v>0.0</v>
      </c>
      <c r="BK150" s="31">
        <v>0.0</v>
      </c>
      <c r="BL150" s="31">
        <v>26.0</v>
      </c>
      <c r="BM150" s="31">
        <v>13.0</v>
      </c>
      <c r="BN150" s="31">
        <v>0.0</v>
      </c>
      <c r="BO150" s="31">
        <v>0.0</v>
      </c>
      <c r="BP150" s="31">
        <v>0.0</v>
      </c>
      <c r="BQ150" s="31">
        <v>0.0</v>
      </c>
      <c r="BR150" s="31">
        <v>0.0</v>
      </c>
      <c r="BS150" s="31">
        <v>138.0</v>
      </c>
      <c r="BT150" s="31">
        <v>133.0</v>
      </c>
      <c r="BU150" s="31">
        <v>12.0</v>
      </c>
      <c r="BV150" s="31">
        <v>244.0</v>
      </c>
      <c r="BW150" s="31">
        <v>0.0</v>
      </c>
      <c r="BX150" s="31">
        <v>0.0</v>
      </c>
      <c r="BY150" s="31">
        <v>0.0</v>
      </c>
      <c r="BZ150" s="31">
        <v>0.0</v>
      </c>
      <c r="CA150" s="31">
        <v>0.0</v>
      </c>
      <c r="CB150" s="31">
        <v>150.0</v>
      </c>
      <c r="CC150" s="31">
        <v>181.0</v>
      </c>
      <c r="CE150" s="31">
        <v>0.0</v>
      </c>
    </row>
    <row r="151" ht="15.75" customHeight="1">
      <c r="A151" s="31" t="s">
        <v>390</v>
      </c>
      <c r="B151" s="31">
        <v>9776.0</v>
      </c>
      <c r="C151" s="31" t="s">
        <v>482</v>
      </c>
      <c r="D151" s="31">
        <v>59631.0</v>
      </c>
      <c r="E151" s="31">
        <v>46616.0</v>
      </c>
      <c r="F151" s="31">
        <v>322.0</v>
      </c>
      <c r="G151" s="31">
        <v>46294.0</v>
      </c>
      <c r="H151" s="31">
        <v>0.0</v>
      </c>
      <c r="I151" s="31">
        <v>6425.0</v>
      </c>
      <c r="J151" s="31">
        <v>2699.0</v>
      </c>
      <c r="K151" s="31">
        <v>4936.0</v>
      </c>
      <c r="L151" s="31">
        <v>23120.0</v>
      </c>
      <c r="M151" s="31">
        <v>2848.0</v>
      </c>
      <c r="N151" s="31">
        <v>3798.0</v>
      </c>
      <c r="O151" s="31">
        <v>0.0</v>
      </c>
      <c r="P151" s="31">
        <v>0.0</v>
      </c>
      <c r="Q151" s="31">
        <v>1406.0</v>
      </c>
      <c r="R151" s="31">
        <v>0.0</v>
      </c>
      <c r="S151" s="31">
        <v>722.0</v>
      </c>
      <c r="T151" s="31">
        <v>0.0</v>
      </c>
      <c r="U151" s="31">
        <v>340.0</v>
      </c>
      <c r="V151" s="31">
        <v>0.0</v>
      </c>
      <c r="W151" s="31">
        <v>0.0</v>
      </c>
      <c r="X151" s="31">
        <v>0.0</v>
      </c>
      <c r="Y151" s="31">
        <v>0.0</v>
      </c>
      <c r="Z151" s="31">
        <v>0.0</v>
      </c>
      <c r="AA151" s="31">
        <v>0.0</v>
      </c>
      <c r="AB151" s="31">
        <v>0.0</v>
      </c>
      <c r="AC151" s="31">
        <v>0.0</v>
      </c>
      <c r="AD151" s="31">
        <v>0.0</v>
      </c>
      <c r="AE151" s="31">
        <v>0.0</v>
      </c>
      <c r="AF151" s="31">
        <v>0.0</v>
      </c>
      <c r="AG151" s="31">
        <v>0.0</v>
      </c>
      <c r="AH151" s="31">
        <v>0.0</v>
      </c>
      <c r="AI151" s="31">
        <v>0.0</v>
      </c>
      <c r="AJ151" s="31">
        <v>0.0</v>
      </c>
      <c r="AK151" s="31">
        <v>0.0</v>
      </c>
      <c r="AL151" s="31">
        <v>0.0</v>
      </c>
      <c r="AM151" s="31">
        <v>0.0</v>
      </c>
      <c r="AN151" s="31">
        <v>0.0</v>
      </c>
      <c r="AO151" s="31">
        <v>0.0</v>
      </c>
      <c r="AP151" s="31">
        <v>0.0</v>
      </c>
      <c r="AQ151" s="31">
        <v>0.0</v>
      </c>
      <c r="AR151" s="31">
        <v>0.0</v>
      </c>
      <c r="AS151" s="31">
        <v>0.0</v>
      </c>
      <c r="AT151" s="31">
        <v>292.0</v>
      </c>
      <c r="AU151" s="31">
        <v>46324.0</v>
      </c>
      <c r="AV151" s="31">
        <f t="shared" si="2"/>
        <v>18869</v>
      </c>
      <c r="AW151" s="31">
        <v>6138.0</v>
      </c>
      <c r="AX151" s="31">
        <v>3235.0</v>
      </c>
      <c r="AY151" s="31">
        <v>5987.0</v>
      </c>
      <c r="AZ151" s="31">
        <v>18869.0</v>
      </c>
      <c r="BA151" s="31">
        <v>4819.0</v>
      </c>
      <c r="BB151" s="31">
        <v>4164.0</v>
      </c>
      <c r="BC151" s="31">
        <v>146.0</v>
      </c>
      <c r="BD151" s="31">
        <v>70.0</v>
      </c>
      <c r="BE151" s="31">
        <v>1007.0</v>
      </c>
      <c r="BF151" s="31">
        <v>399.0</v>
      </c>
      <c r="BG151" s="31">
        <v>538.0</v>
      </c>
      <c r="BH151" s="31">
        <v>268.0</v>
      </c>
      <c r="BI151" s="31">
        <v>267.0</v>
      </c>
      <c r="BJ151" s="31">
        <v>0.0</v>
      </c>
      <c r="BK151" s="31">
        <v>0.0</v>
      </c>
      <c r="BL151" s="31">
        <v>9.0</v>
      </c>
      <c r="BM151" s="31">
        <v>7.0</v>
      </c>
      <c r="BN151" s="31">
        <v>0.0</v>
      </c>
      <c r="BO151" s="31">
        <v>0.0</v>
      </c>
      <c r="BP151" s="31">
        <v>0.0</v>
      </c>
      <c r="BQ151" s="31">
        <v>0.0</v>
      </c>
      <c r="BR151" s="31">
        <v>0.0</v>
      </c>
      <c r="BS151" s="31">
        <v>97.0</v>
      </c>
      <c r="BT151" s="31">
        <v>86.0</v>
      </c>
      <c r="BU151" s="31">
        <v>6.0</v>
      </c>
      <c r="BV151" s="31">
        <v>85.0</v>
      </c>
      <c r="BW151" s="31">
        <v>0.0</v>
      </c>
      <c r="BX151" s="31">
        <v>0.0</v>
      </c>
      <c r="BY151" s="31">
        <v>0.0</v>
      </c>
      <c r="BZ151" s="31">
        <v>0.0</v>
      </c>
      <c r="CA151" s="31">
        <v>0.0</v>
      </c>
      <c r="CB151" s="31">
        <v>45.0</v>
      </c>
      <c r="CC151" s="31">
        <v>82.0</v>
      </c>
      <c r="CE151" s="31">
        <v>0.0</v>
      </c>
    </row>
    <row r="152" ht="15.75" customHeight="1">
      <c r="A152" s="31" t="s">
        <v>390</v>
      </c>
      <c r="B152" s="31">
        <v>9777.0</v>
      </c>
      <c r="C152" s="31" t="s">
        <v>483</v>
      </c>
      <c r="D152" s="31">
        <v>105237.0</v>
      </c>
      <c r="E152" s="31">
        <v>83924.0</v>
      </c>
      <c r="F152" s="31">
        <v>665.0</v>
      </c>
      <c r="G152" s="31">
        <v>83259.0</v>
      </c>
      <c r="H152" s="31">
        <v>0.0</v>
      </c>
      <c r="I152" s="31">
        <v>8538.0</v>
      </c>
      <c r="J152" s="31">
        <v>4315.0</v>
      </c>
      <c r="K152" s="31">
        <v>7836.0</v>
      </c>
      <c r="L152" s="31">
        <v>43378.0</v>
      </c>
      <c r="M152" s="31">
        <v>4456.0</v>
      </c>
      <c r="N152" s="31">
        <v>8549.0</v>
      </c>
      <c r="O152" s="31">
        <v>0.0</v>
      </c>
      <c r="P152" s="31">
        <v>0.0</v>
      </c>
      <c r="Q152" s="31">
        <v>2852.0</v>
      </c>
      <c r="R152" s="31">
        <v>0.0</v>
      </c>
      <c r="S152" s="31">
        <v>1344.0</v>
      </c>
      <c r="T152" s="31">
        <v>0.0</v>
      </c>
      <c r="U152" s="31">
        <v>1724.0</v>
      </c>
      <c r="V152" s="31">
        <v>0.0</v>
      </c>
      <c r="W152" s="31">
        <v>0.0</v>
      </c>
      <c r="X152" s="31">
        <v>0.0</v>
      </c>
      <c r="Y152" s="31">
        <v>0.0</v>
      </c>
      <c r="Z152" s="31">
        <v>0.0</v>
      </c>
      <c r="AA152" s="31">
        <v>0.0</v>
      </c>
      <c r="AB152" s="31">
        <v>0.0</v>
      </c>
      <c r="AC152" s="31">
        <v>0.0</v>
      </c>
      <c r="AD152" s="31">
        <v>0.0</v>
      </c>
      <c r="AE152" s="31">
        <v>0.0</v>
      </c>
      <c r="AF152" s="31">
        <v>0.0</v>
      </c>
      <c r="AG152" s="31">
        <v>0.0</v>
      </c>
      <c r="AH152" s="31">
        <v>0.0</v>
      </c>
      <c r="AI152" s="31">
        <v>0.0</v>
      </c>
      <c r="AJ152" s="31">
        <v>0.0</v>
      </c>
      <c r="AK152" s="31">
        <v>0.0</v>
      </c>
      <c r="AL152" s="31">
        <v>0.0</v>
      </c>
      <c r="AM152" s="31">
        <v>0.0</v>
      </c>
      <c r="AN152" s="31">
        <v>0.0</v>
      </c>
      <c r="AO152" s="31">
        <v>0.0</v>
      </c>
      <c r="AP152" s="31">
        <v>0.0</v>
      </c>
      <c r="AQ152" s="31">
        <v>0.0</v>
      </c>
      <c r="AR152" s="31">
        <v>267.0</v>
      </c>
      <c r="AS152" s="31">
        <v>0.0</v>
      </c>
      <c r="AT152" s="31">
        <v>489.0</v>
      </c>
      <c r="AU152" s="31">
        <v>83435.0</v>
      </c>
      <c r="AV152" s="31">
        <f t="shared" si="2"/>
        <v>37624</v>
      </c>
      <c r="AW152" s="31">
        <v>9536.0</v>
      </c>
      <c r="AX152" s="31">
        <v>4269.0</v>
      </c>
      <c r="AY152" s="31">
        <v>7273.0</v>
      </c>
      <c r="AZ152" s="31">
        <v>37624.0</v>
      </c>
      <c r="BA152" s="31">
        <v>8393.0</v>
      </c>
      <c r="BB152" s="31">
        <v>9555.0</v>
      </c>
      <c r="BC152" s="31">
        <v>248.0</v>
      </c>
      <c r="BD152" s="31">
        <v>180.0</v>
      </c>
      <c r="BE152" s="31">
        <v>2343.0</v>
      </c>
      <c r="BF152" s="31">
        <v>668.0</v>
      </c>
      <c r="BG152" s="31">
        <v>926.0</v>
      </c>
      <c r="BH152" s="31">
        <v>435.0</v>
      </c>
      <c r="BI152" s="31">
        <v>1321.0</v>
      </c>
      <c r="BJ152" s="31">
        <v>0.0</v>
      </c>
      <c r="BK152" s="31">
        <v>0.0</v>
      </c>
      <c r="BL152" s="31">
        <v>9.0</v>
      </c>
      <c r="BM152" s="31">
        <v>11.0</v>
      </c>
      <c r="BN152" s="31">
        <v>0.0</v>
      </c>
      <c r="BO152" s="31">
        <v>0.0</v>
      </c>
      <c r="BP152" s="31">
        <v>0.0</v>
      </c>
      <c r="BQ152" s="31">
        <v>0.0</v>
      </c>
      <c r="BR152" s="31">
        <v>0.0</v>
      </c>
      <c r="BS152" s="31">
        <v>119.0</v>
      </c>
      <c r="BT152" s="31">
        <v>93.0</v>
      </c>
      <c r="BU152" s="31">
        <v>8.0</v>
      </c>
      <c r="BV152" s="31">
        <v>176.0</v>
      </c>
      <c r="BW152" s="31">
        <v>0.0</v>
      </c>
      <c r="BX152" s="31">
        <v>0.0</v>
      </c>
      <c r="BY152" s="31">
        <v>0.0</v>
      </c>
      <c r="BZ152" s="31">
        <v>0.0</v>
      </c>
      <c r="CA152" s="31">
        <v>0.0</v>
      </c>
      <c r="CB152" s="31">
        <v>95.0</v>
      </c>
      <c r="CC152" s="31">
        <v>153.0</v>
      </c>
      <c r="CE152" s="31">
        <v>0.0</v>
      </c>
    </row>
    <row r="153" ht="15.75" customHeight="1">
      <c r="A153" s="31" t="s">
        <v>390</v>
      </c>
      <c r="B153" s="31">
        <v>9778.0</v>
      </c>
      <c r="C153" s="31" t="s">
        <v>484</v>
      </c>
      <c r="D153" s="31">
        <v>107982.0</v>
      </c>
      <c r="E153" s="31">
        <v>84276.0</v>
      </c>
      <c r="F153" s="31">
        <v>778.0</v>
      </c>
      <c r="G153" s="31">
        <v>83498.0</v>
      </c>
      <c r="H153" s="31">
        <v>0.0</v>
      </c>
      <c r="I153" s="31">
        <v>8624.0</v>
      </c>
      <c r="J153" s="31">
        <v>3382.0</v>
      </c>
      <c r="K153" s="31">
        <v>6111.0</v>
      </c>
      <c r="L153" s="31">
        <v>41581.0</v>
      </c>
      <c r="M153" s="31">
        <v>4886.0</v>
      </c>
      <c r="N153" s="31">
        <v>12213.0</v>
      </c>
      <c r="O153" s="31">
        <v>104.0</v>
      </c>
      <c r="P153" s="31">
        <v>0.0</v>
      </c>
      <c r="Q153" s="31">
        <v>3540.0</v>
      </c>
      <c r="R153" s="31">
        <v>0.0</v>
      </c>
      <c r="S153" s="31">
        <v>2208.0</v>
      </c>
      <c r="T153" s="31">
        <v>0.0</v>
      </c>
      <c r="U153" s="31">
        <v>607.0</v>
      </c>
      <c r="V153" s="31">
        <v>0.0</v>
      </c>
      <c r="W153" s="31">
        <v>0.0</v>
      </c>
      <c r="X153" s="31">
        <v>0.0</v>
      </c>
      <c r="Y153" s="31">
        <v>0.0</v>
      </c>
      <c r="Z153" s="31">
        <v>0.0</v>
      </c>
      <c r="AA153" s="31">
        <v>0.0</v>
      </c>
      <c r="AB153" s="31">
        <v>0.0</v>
      </c>
      <c r="AC153" s="31">
        <v>0.0</v>
      </c>
      <c r="AD153" s="31">
        <v>0.0</v>
      </c>
      <c r="AE153" s="31">
        <v>0.0</v>
      </c>
      <c r="AF153" s="31">
        <v>0.0</v>
      </c>
      <c r="AG153" s="31">
        <v>0.0</v>
      </c>
      <c r="AH153" s="31">
        <v>0.0</v>
      </c>
      <c r="AI153" s="31">
        <v>0.0</v>
      </c>
      <c r="AJ153" s="31">
        <v>0.0</v>
      </c>
      <c r="AK153" s="31">
        <v>0.0</v>
      </c>
      <c r="AL153" s="31">
        <v>0.0</v>
      </c>
      <c r="AM153" s="31">
        <v>0.0</v>
      </c>
      <c r="AN153" s="31">
        <v>0.0</v>
      </c>
      <c r="AO153" s="31">
        <v>0.0</v>
      </c>
      <c r="AP153" s="31">
        <v>0.0</v>
      </c>
      <c r="AQ153" s="31">
        <v>0.0</v>
      </c>
      <c r="AR153" s="31">
        <v>242.0</v>
      </c>
      <c r="AS153" s="31">
        <v>0.0</v>
      </c>
      <c r="AT153" s="31">
        <v>642.0</v>
      </c>
      <c r="AU153" s="31">
        <v>83634.0</v>
      </c>
      <c r="AV153" s="31">
        <f t="shared" si="2"/>
        <v>36001</v>
      </c>
      <c r="AW153" s="31">
        <v>8964.0</v>
      </c>
      <c r="AX153" s="31">
        <v>3698.0</v>
      </c>
      <c r="AY153" s="31">
        <v>6079.0</v>
      </c>
      <c r="AZ153" s="31">
        <v>36001.0</v>
      </c>
      <c r="BA153" s="31">
        <v>8657.0</v>
      </c>
      <c r="BB153" s="31">
        <v>12827.0</v>
      </c>
      <c r="BC153" s="31">
        <v>256.0</v>
      </c>
      <c r="BD153" s="31">
        <v>352.0</v>
      </c>
      <c r="BE153" s="31">
        <v>2672.0</v>
      </c>
      <c r="BF153" s="31">
        <v>675.0</v>
      </c>
      <c r="BG153" s="31">
        <v>1664.0</v>
      </c>
      <c r="BH153" s="31">
        <v>394.0</v>
      </c>
      <c r="BI153" s="31">
        <v>686.0</v>
      </c>
      <c r="BJ153" s="31">
        <v>0.0</v>
      </c>
      <c r="BK153" s="31">
        <v>0.0</v>
      </c>
      <c r="BL153" s="31">
        <v>8.0</v>
      </c>
      <c r="BM153" s="31">
        <v>16.0</v>
      </c>
      <c r="BN153" s="31">
        <v>0.0</v>
      </c>
      <c r="BO153" s="31">
        <v>0.0</v>
      </c>
      <c r="BP153" s="31">
        <v>0.0</v>
      </c>
      <c r="BQ153" s="31">
        <v>0.0</v>
      </c>
      <c r="BR153" s="31">
        <v>0.0</v>
      </c>
      <c r="BS153" s="31">
        <v>144.0</v>
      </c>
      <c r="BT153" s="31">
        <v>93.0</v>
      </c>
      <c r="BU153" s="31">
        <v>9.0</v>
      </c>
      <c r="BV153" s="31">
        <v>210.0</v>
      </c>
      <c r="BW153" s="31">
        <v>0.0</v>
      </c>
      <c r="BX153" s="31">
        <v>0.0</v>
      </c>
      <c r="BY153" s="31">
        <v>0.0</v>
      </c>
      <c r="BZ153" s="31">
        <v>0.0</v>
      </c>
      <c r="CA153" s="31">
        <v>0.0</v>
      </c>
      <c r="CB153" s="31">
        <v>101.0</v>
      </c>
      <c r="CC153" s="31">
        <v>128.0</v>
      </c>
      <c r="CE153" s="31">
        <v>0.0</v>
      </c>
    </row>
    <row r="154" ht="15.75" customHeight="1">
      <c r="A154" s="31" t="s">
        <v>390</v>
      </c>
      <c r="B154" s="31">
        <v>9779.0</v>
      </c>
      <c r="C154" s="31" t="s">
        <v>485</v>
      </c>
      <c r="D154" s="31">
        <v>100218.0</v>
      </c>
      <c r="E154" s="31">
        <v>78803.0</v>
      </c>
      <c r="F154" s="31">
        <v>721.0</v>
      </c>
      <c r="G154" s="31">
        <v>78082.0</v>
      </c>
      <c r="H154" s="31">
        <v>0.0</v>
      </c>
      <c r="I154" s="31">
        <v>17696.0</v>
      </c>
      <c r="J154" s="31">
        <v>3517.0</v>
      </c>
      <c r="K154" s="31">
        <v>5215.0</v>
      </c>
      <c r="L154" s="31">
        <v>36579.0</v>
      </c>
      <c r="M154" s="31">
        <v>2836.0</v>
      </c>
      <c r="N154" s="31">
        <v>8533.0</v>
      </c>
      <c r="O154" s="31">
        <v>0.0</v>
      </c>
      <c r="P154" s="31">
        <v>0.0</v>
      </c>
      <c r="Q154" s="31">
        <v>2521.0</v>
      </c>
      <c r="R154" s="31">
        <v>0.0</v>
      </c>
      <c r="S154" s="31">
        <v>1185.0</v>
      </c>
      <c r="T154" s="31">
        <v>0.0</v>
      </c>
      <c r="U154" s="31">
        <v>0.0</v>
      </c>
      <c r="V154" s="31">
        <v>0.0</v>
      </c>
      <c r="W154" s="31">
        <v>0.0</v>
      </c>
      <c r="X154" s="31">
        <v>0.0</v>
      </c>
      <c r="Y154" s="31">
        <v>0.0</v>
      </c>
      <c r="Z154" s="31">
        <v>0.0</v>
      </c>
      <c r="AA154" s="31">
        <v>0.0</v>
      </c>
      <c r="AB154" s="31">
        <v>0.0</v>
      </c>
      <c r="AC154" s="31">
        <v>0.0</v>
      </c>
      <c r="AD154" s="31">
        <v>0.0</v>
      </c>
      <c r="AE154" s="31">
        <v>0.0</v>
      </c>
      <c r="AF154" s="31">
        <v>0.0</v>
      </c>
      <c r="AG154" s="31">
        <v>0.0</v>
      </c>
      <c r="AH154" s="31">
        <v>0.0</v>
      </c>
      <c r="AI154" s="31">
        <v>0.0</v>
      </c>
      <c r="AJ154" s="31">
        <v>0.0</v>
      </c>
      <c r="AK154" s="31">
        <v>0.0</v>
      </c>
      <c r="AL154" s="31">
        <v>0.0</v>
      </c>
      <c r="AM154" s="31">
        <v>0.0</v>
      </c>
      <c r="AN154" s="31">
        <v>0.0</v>
      </c>
      <c r="AO154" s="31">
        <v>0.0</v>
      </c>
      <c r="AP154" s="31">
        <v>0.0</v>
      </c>
      <c r="AQ154" s="31">
        <v>0.0</v>
      </c>
      <c r="AR154" s="31">
        <v>0.0</v>
      </c>
      <c r="AS154" s="31">
        <v>0.0</v>
      </c>
      <c r="AT154" s="31">
        <v>525.0</v>
      </c>
      <c r="AU154" s="31">
        <v>78278.0</v>
      </c>
      <c r="AV154" s="31">
        <f t="shared" si="2"/>
        <v>34937</v>
      </c>
      <c r="AW154" s="31">
        <v>11689.0</v>
      </c>
      <c r="AX154" s="31">
        <v>3678.0</v>
      </c>
      <c r="AY154" s="31">
        <v>5540.0</v>
      </c>
      <c r="AZ154" s="31">
        <v>34937.0</v>
      </c>
      <c r="BA154" s="31">
        <v>6754.0</v>
      </c>
      <c r="BB154" s="31">
        <v>10359.0</v>
      </c>
      <c r="BC154" s="31">
        <v>268.0</v>
      </c>
      <c r="BD154" s="31">
        <v>278.0</v>
      </c>
      <c r="BE154" s="31">
        <v>2243.0</v>
      </c>
      <c r="BF154" s="31">
        <v>594.0</v>
      </c>
      <c r="BG154" s="31">
        <v>683.0</v>
      </c>
      <c r="BH154" s="31">
        <v>322.0</v>
      </c>
      <c r="BI154" s="31">
        <v>481.0</v>
      </c>
      <c r="BJ154" s="31">
        <v>0.0</v>
      </c>
      <c r="BK154" s="31">
        <v>0.0</v>
      </c>
      <c r="BL154" s="31">
        <v>16.0</v>
      </c>
      <c r="BM154" s="31">
        <v>10.0</v>
      </c>
      <c r="BN154" s="31">
        <v>0.0</v>
      </c>
      <c r="BO154" s="31">
        <v>0.0</v>
      </c>
      <c r="BP154" s="31">
        <v>0.0</v>
      </c>
      <c r="BQ154" s="31">
        <v>0.0</v>
      </c>
      <c r="BR154" s="31">
        <v>0.0</v>
      </c>
      <c r="BS154" s="31">
        <v>61.0</v>
      </c>
      <c r="BT154" s="31">
        <v>73.0</v>
      </c>
      <c r="BU154" s="31">
        <v>8.0</v>
      </c>
      <c r="BV154" s="31">
        <v>100.0</v>
      </c>
      <c r="BW154" s="31">
        <v>0.0</v>
      </c>
      <c r="BX154" s="31">
        <v>0.0</v>
      </c>
      <c r="BY154" s="31">
        <v>0.0</v>
      </c>
      <c r="BZ154" s="31">
        <v>0.0</v>
      </c>
      <c r="CA154" s="31">
        <v>0.0</v>
      </c>
      <c r="CB154" s="31">
        <v>92.0</v>
      </c>
      <c r="CC154" s="31">
        <v>92.0</v>
      </c>
      <c r="CE154" s="31">
        <v>0.0</v>
      </c>
    </row>
    <row r="155" ht="15.75" customHeight="1">
      <c r="A155" s="31" t="s">
        <v>390</v>
      </c>
      <c r="B155" s="31">
        <v>9780.0</v>
      </c>
      <c r="C155" s="31" t="s">
        <v>486</v>
      </c>
      <c r="D155" s="31">
        <v>118706.0</v>
      </c>
      <c r="E155" s="31">
        <v>95040.0</v>
      </c>
      <c r="F155" s="31">
        <v>617.0</v>
      </c>
      <c r="G155" s="31">
        <v>94423.0</v>
      </c>
      <c r="H155" s="31">
        <v>0.0</v>
      </c>
      <c r="I155" s="31">
        <v>9971.0</v>
      </c>
      <c r="J155" s="31">
        <v>3445.0</v>
      </c>
      <c r="K155" s="31">
        <v>7813.0</v>
      </c>
      <c r="L155" s="31">
        <v>50491.0</v>
      </c>
      <c r="M155" s="31">
        <v>6546.0</v>
      </c>
      <c r="N155" s="31">
        <v>8712.0</v>
      </c>
      <c r="O155" s="31">
        <v>0.0</v>
      </c>
      <c r="P155" s="31">
        <v>0.0</v>
      </c>
      <c r="Q155" s="31">
        <v>5048.0</v>
      </c>
      <c r="R155" s="31">
        <v>0.0</v>
      </c>
      <c r="S155" s="31">
        <v>1112.0</v>
      </c>
      <c r="T155" s="31">
        <v>0.0</v>
      </c>
      <c r="U155" s="31">
        <v>1285.0</v>
      </c>
      <c r="V155" s="31">
        <v>0.0</v>
      </c>
      <c r="W155" s="31">
        <v>0.0</v>
      </c>
      <c r="X155" s="31">
        <v>0.0</v>
      </c>
      <c r="Y155" s="31">
        <v>0.0</v>
      </c>
      <c r="Z155" s="31">
        <v>0.0</v>
      </c>
      <c r="AA155" s="31">
        <v>0.0</v>
      </c>
      <c r="AB155" s="31">
        <v>0.0</v>
      </c>
      <c r="AC155" s="31">
        <v>0.0</v>
      </c>
      <c r="AD155" s="31">
        <v>0.0</v>
      </c>
      <c r="AE155" s="31">
        <v>0.0</v>
      </c>
      <c r="AF155" s="31">
        <v>0.0</v>
      </c>
      <c r="AG155" s="31">
        <v>0.0</v>
      </c>
      <c r="AH155" s="31">
        <v>0.0</v>
      </c>
      <c r="AI155" s="31">
        <v>0.0</v>
      </c>
      <c r="AJ155" s="31">
        <v>0.0</v>
      </c>
      <c r="AK155" s="31">
        <v>0.0</v>
      </c>
      <c r="AL155" s="31">
        <v>0.0</v>
      </c>
      <c r="AM155" s="31">
        <v>0.0</v>
      </c>
      <c r="AN155" s="31">
        <v>0.0</v>
      </c>
      <c r="AO155" s="31">
        <v>0.0</v>
      </c>
      <c r="AP155" s="31">
        <v>0.0</v>
      </c>
      <c r="AQ155" s="31">
        <v>0.0</v>
      </c>
      <c r="AR155" s="31">
        <v>0.0</v>
      </c>
      <c r="AS155" s="31">
        <v>0.0</v>
      </c>
      <c r="AT155" s="31">
        <v>532.0</v>
      </c>
      <c r="AU155" s="31">
        <v>94508.0</v>
      </c>
      <c r="AV155" s="31">
        <f t="shared" si="2"/>
        <v>42265</v>
      </c>
      <c r="AW155" s="31">
        <v>10635.0</v>
      </c>
      <c r="AX155" s="31">
        <v>4310.0</v>
      </c>
      <c r="AY155" s="31">
        <v>9888.0</v>
      </c>
      <c r="AZ155" s="31">
        <v>42265.0</v>
      </c>
      <c r="BA155" s="31">
        <v>10071.0</v>
      </c>
      <c r="BB155" s="31">
        <v>9732.0</v>
      </c>
      <c r="BC155" s="31">
        <v>276.0</v>
      </c>
      <c r="BD155" s="31">
        <v>210.0</v>
      </c>
      <c r="BE155" s="31">
        <v>3280.0</v>
      </c>
      <c r="BF155" s="31">
        <v>864.0</v>
      </c>
      <c r="BG155" s="31">
        <v>810.0</v>
      </c>
      <c r="BH155" s="31">
        <v>387.0</v>
      </c>
      <c r="BI155" s="31">
        <v>867.0</v>
      </c>
      <c r="BJ155" s="31">
        <v>0.0</v>
      </c>
      <c r="BK155" s="31">
        <v>0.0</v>
      </c>
      <c r="BL155" s="31">
        <v>12.0</v>
      </c>
      <c r="BM155" s="31">
        <v>17.0</v>
      </c>
      <c r="BN155" s="31">
        <v>0.0</v>
      </c>
      <c r="BO155" s="31">
        <v>0.0</v>
      </c>
      <c r="BP155" s="31">
        <v>0.0</v>
      </c>
      <c r="BQ155" s="31">
        <v>0.0</v>
      </c>
      <c r="BR155" s="31">
        <v>0.0</v>
      </c>
      <c r="BS155" s="31">
        <v>305.0</v>
      </c>
      <c r="BT155" s="31">
        <v>101.0</v>
      </c>
      <c r="BU155" s="31">
        <v>6.0</v>
      </c>
      <c r="BV155" s="31">
        <v>211.0</v>
      </c>
      <c r="BW155" s="31">
        <v>0.0</v>
      </c>
      <c r="BX155" s="31">
        <v>0.0</v>
      </c>
      <c r="BY155" s="31">
        <v>0.0</v>
      </c>
      <c r="BZ155" s="31">
        <v>0.0</v>
      </c>
      <c r="CA155" s="31">
        <v>0.0</v>
      </c>
      <c r="CB155" s="31">
        <v>116.0</v>
      </c>
      <c r="CC155" s="31">
        <v>145.0</v>
      </c>
      <c r="CE155" s="31">
        <v>0.0</v>
      </c>
    </row>
    <row r="156" ht="15.75" customHeight="1">
      <c r="A156" s="31" t="s">
        <v>345</v>
      </c>
      <c r="B156" s="31">
        <v>8111.0</v>
      </c>
      <c r="C156" s="31" t="s">
        <v>346</v>
      </c>
      <c r="D156" s="31">
        <v>376869.0</v>
      </c>
      <c r="E156" s="31">
        <v>300014.0</v>
      </c>
      <c r="F156" s="31">
        <v>2500.0</v>
      </c>
      <c r="G156" s="31">
        <v>297514.0</v>
      </c>
      <c r="H156" s="31">
        <v>97284.0</v>
      </c>
      <c r="I156" s="31">
        <v>45981.0</v>
      </c>
      <c r="J156" s="31">
        <v>22730.0</v>
      </c>
      <c r="K156" s="31">
        <v>69280.0</v>
      </c>
      <c r="L156" s="31">
        <v>0.0</v>
      </c>
      <c r="M156" s="31">
        <v>25302.0</v>
      </c>
      <c r="N156" s="31">
        <v>24991.0</v>
      </c>
      <c r="O156" s="31">
        <v>2792.0</v>
      </c>
      <c r="P156" s="31">
        <v>0.0</v>
      </c>
      <c r="Q156" s="31">
        <v>0.0</v>
      </c>
      <c r="R156" s="31">
        <v>3383.0</v>
      </c>
      <c r="S156" s="31">
        <v>1334.0</v>
      </c>
      <c r="T156" s="31">
        <v>3304.0</v>
      </c>
      <c r="U156" s="31">
        <v>0.0</v>
      </c>
      <c r="V156" s="31">
        <v>0.0</v>
      </c>
      <c r="W156" s="31">
        <v>0.0</v>
      </c>
      <c r="X156" s="31">
        <v>562.0</v>
      </c>
      <c r="Y156" s="31">
        <v>199.0</v>
      </c>
      <c r="Z156" s="31">
        <v>0.0</v>
      </c>
      <c r="AA156" s="31">
        <v>0.0</v>
      </c>
      <c r="AB156" s="31">
        <v>0.0</v>
      </c>
      <c r="AC156" s="31">
        <v>0.0</v>
      </c>
      <c r="AD156" s="31">
        <v>0.0</v>
      </c>
      <c r="AE156" s="31">
        <v>0.0</v>
      </c>
      <c r="AF156" s="31">
        <v>0.0</v>
      </c>
      <c r="AG156" s="31">
        <v>0.0</v>
      </c>
      <c r="AH156" s="31">
        <v>0.0</v>
      </c>
      <c r="AI156" s="31">
        <v>0.0</v>
      </c>
      <c r="AJ156" s="31">
        <v>0.0</v>
      </c>
      <c r="AK156" s="31">
        <v>0.0</v>
      </c>
      <c r="AL156" s="31">
        <v>0.0</v>
      </c>
      <c r="AM156" s="31">
        <v>0.0</v>
      </c>
      <c r="AN156" s="31">
        <v>0.0</v>
      </c>
      <c r="AO156" s="31">
        <v>0.0</v>
      </c>
      <c r="AP156" s="31">
        <v>0.0</v>
      </c>
      <c r="AQ156" s="31">
        <v>0.0</v>
      </c>
      <c r="AR156" s="31">
        <v>0.0</v>
      </c>
      <c r="AS156" s="31">
        <v>372.0</v>
      </c>
      <c r="AT156" s="31">
        <v>2002.0</v>
      </c>
      <c r="AU156" s="31">
        <v>298012.0</v>
      </c>
      <c r="AV156" s="31">
        <f t="shared" si="2"/>
        <v>86352</v>
      </c>
      <c r="AW156" s="31">
        <v>46808.0</v>
      </c>
      <c r="AX156" s="31">
        <v>27383.0</v>
      </c>
      <c r="AY156" s="31">
        <v>52354.0</v>
      </c>
      <c r="AZ156" s="31">
        <v>0.0</v>
      </c>
      <c r="BA156" s="31">
        <v>45413.0</v>
      </c>
      <c r="BB156" s="31">
        <v>26354.0</v>
      </c>
      <c r="BC156" s="31">
        <v>1997.0</v>
      </c>
      <c r="BD156" s="31">
        <v>295.0</v>
      </c>
      <c r="BE156" s="31">
        <v>1041.0</v>
      </c>
      <c r="BF156" s="31">
        <v>2349.0</v>
      </c>
      <c r="BG156" s="31">
        <v>942.0</v>
      </c>
      <c r="BH156" s="31">
        <v>2996.0</v>
      </c>
      <c r="BI156" s="31">
        <v>0.0</v>
      </c>
      <c r="BJ156" s="31">
        <v>0.0</v>
      </c>
      <c r="BK156" s="31">
        <v>0.0</v>
      </c>
      <c r="BL156" s="31">
        <v>397.0</v>
      </c>
      <c r="BM156" s="31">
        <v>0.0</v>
      </c>
      <c r="BN156" s="31">
        <v>0.0</v>
      </c>
      <c r="BO156" s="31">
        <v>41.0</v>
      </c>
      <c r="BP156" s="31">
        <v>0.0</v>
      </c>
      <c r="BQ156" s="31">
        <v>457.0</v>
      </c>
      <c r="BR156" s="31">
        <v>0.0</v>
      </c>
      <c r="BS156" s="31">
        <v>807.0</v>
      </c>
      <c r="BT156" s="31">
        <v>716.0</v>
      </c>
      <c r="BU156" s="31">
        <v>96.0</v>
      </c>
      <c r="BV156" s="31">
        <v>557.0</v>
      </c>
      <c r="BW156" s="31">
        <v>0.0</v>
      </c>
      <c r="BX156" s="31">
        <v>0.0</v>
      </c>
      <c r="BY156" s="31">
        <v>0.0</v>
      </c>
      <c r="BZ156" s="31">
        <v>285.0</v>
      </c>
      <c r="CA156" s="31">
        <v>0.0</v>
      </c>
      <c r="CB156" s="31">
        <v>0.0</v>
      </c>
      <c r="CC156" s="31">
        <v>372.0</v>
      </c>
      <c r="CE156" s="31">
        <v>86352.0</v>
      </c>
    </row>
    <row r="157" ht="15.75" customHeight="1">
      <c r="A157" s="31" t="s">
        <v>345</v>
      </c>
      <c r="B157" s="31">
        <v>8115.0</v>
      </c>
      <c r="C157" s="31" t="s">
        <v>347</v>
      </c>
      <c r="D157" s="31">
        <v>261381.0</v>
      </c>
      <c r="E157" s="31">
        <v>209633.0</v>
      </c>
      <c r="F157" s="31">
        <v>2381.0</v>
      </c>
      <c r="G157" s="31">
        <v>207252.0</v>
      </c>
      <c r="H157" s="31">
        <v>80802.0</v>
      </c>
      <c r="I157" s="31">
        <v>40173.0</v>
      </c>
      <c r="J157" s="31">
        <v>10216.0</v>
      </c>
      <c r="K157" s="31">
        <v>24987.0</v>
      </c>
      <c r="L157" s="31">
        <v>0.0</v>
      </c>
      <c r="M157" s="31">
        <v>26271.0</v>
      </c>
      <c r="N157" s="31">
        <v>23326.0</v>
      </c>
      <c r="O157" s="31">
        <v>0.0</v>
      </c>
      <c r="P157" s="31">
        <v>0.0</v>
      </c>
      <c r="Q157" s="31">
        <v>176.0</v>
      </c>
      <c r="R157" s="31">
        <v>0.0</v>
      </c>
      <c r="S157" s="31">
        <v>0.0</v>
      </c>
      <c r="T157" s="31">
        <v>0.0</v>
      </c>
      <c r="U157" s="31">
        <v>0.0</v>
      </c>
      <c r="V157" s="31">
        <v>0.0</v>
      </c>
      <c r="W157" s="31">
        <v>0.0</v>
      </c>
      <c r="X157" s="31">
        <v>367.0</v>
      </c>
      <c r="Y157" s="31">
        <v>0.0</v>
      </c>
      <c r="Z157" s="31">
        <v>0.0</v>
      </c>
      <c r="AA157" s="31">
        <v>0.0</v>
      </c>
      <c r="AB157" s="31">
        <v>0.0</v>
      </c>
      <c r="AC157" s="31">
        <v>0.0</v>
      </c>
      <c r="AD157" s="31">
        <v>0.0</v>
      </c>
      <c r="AE157" s="31">
        <v>0.0</v>
      </c>
      <c r="AF157" s="31">
        <v>0.0</v>
      </c>
      <c r="AG157" s="31">
        <v>0.0</v>
      </c>
      <c r="AH157" s="31">
        <v>0.0</v>
      </c>
      <c r="AI157" s="31">
        <v>0.0</v>
      </c>
      <c r="AJ157" s="31">
        <v>0.0</v>
      </c>
      <c r="AK157" s="31">
        <v>0.0</v>
      </c>
      <c r="AL157" s="31">
        <v>0.0</v>
      </c>
      <c r="AM157" s="31">
        <v>0.0</v>
      </c>
      <c r="AN157" s="31">
        <v>0.0</v>
      </c>
      <c r="AO157" s="31">
        <v>0.0</v>
      </c>
      <c r="AP157" s="31">
        <v>0.0</v>
      </c>
      <c r="AQ157" s="31">
        <v>0.0</v>
      </c>
      <c r="AR157" s="31">
        <v>0.0</v>
      </c>
      <c r="AS157" s="31">
        <v>934.0</v>
      </c>
      <c r="AT157" s="31">
        <v>1737.0</v>
      </c>
      <c r="AU157" s="31">
        <v>207896.0</v>
      </c>
      <c r="AV157" s="31">
        <f t="shared" si="2"/>
        <v>73671</v>
      </c>
      <c r="AW157" s="31">
        <v>32036.0</v>
      </c>
      <c r="AX157" s="31">
        <v>11063.0</v>
      </c>
      <c r="AY157" s="31">
        <v>26485.0</v>
      </c>
      <c r="AZ157" s="31">
        <v>0.0</v>
      </c>
      <c r="BA157" s="31">
        <v>31660.0</v>
      </c>
      <c r="BB157" s="31">
        <v>24427.0</v>
      </c>
      <c r="BC157" s="31">
        <v>1077.0</v>
      </c>
      <c r="BD157" s="31">
        <v>509.0</v>
      </c>
      <c r="BE157" s="31">
        <v>1555.0</v>
      </c>
      <c r="BF157" s="31">
        <v>1465.0</v>
      </c>
      <c r="BG157" s="31">
        <v>501.0</v>
      </c>
      <c r="BH157" s="31">
        <v>1341.0</v>
      </c>
      <c r="BI157" s="31">
        <v>0.0</v>
      </c>
      <c r="BJ157" s="31">
        <v>0.0</v>
      </c>
      <c r="BK157" s="31">
        <v>0.0</v>
      </c>
      <c r="BL157" s="31">
        <v>164.0</v>
      </c>
      <c r="BM157" s="31">
        <v>0.0</v>
      </c>
      <c r="BN157" s="31">
        <v>0.0</v>
      </c>
      <c r="BO157" s="31">
        <v>60.0</v>
      </c>
      <c r="BP157" s="31">
        <v>0.0</v>
      </c>
      <c r="BQ157" s="31">
        <v>391.0</v>
      </c>
      <c r="BR157" s="31">
        <v>0.0</v>
      </c>
      <c r="BS157" s="31">
        <v>251.0</v>
      </c>
      <c r="BT157" s="31">
        <v>352.0</v>
      </c>
      <c r="BU157" s="31">
        <v>27.0</v>
      </c>
      <c r="BV157" s="31">
        <v>398.0</v>
      </c>
      <c r="BW157" s="31">
        <v>0.0</v>
      </c>
      <c r="BX157" s="31">
        <v>0.0</v>
      </c>
      <c r="BY157" s="31">
        <v>0.0</v>
      </c>
      <c r="BZ157" s="31">
        <v>222.0</v>
      </c>
      <c r="CA157" s="31">
        <v>0.0</v>
      </c>
      <c r="CB157" s="31">
        <v>0.0</v>
      </c>
      <c r="CC157" s="31">
        <v>241.0</v>
      </c>
      <c r="CE157" s="31">
        <v>73671.0</v>
      </c>
    </row>
    <row r="158" ht="15.75" customHeight="1">
      <c r="A158" s="31" t="s">
        <v>345</v>
      </c>
      <c r="B158" s="31">
        <v>8116.0</v>
      </c>
      <c r="C158" s="31" t="s">
        <v>348</v>
      </c>
      <c r="D158" s="31">
        <v>365559.0</v>
      </c>
      <c r="E158" s="31">
        <v>295198.0</v>
      </c>
      <c r="F158" s="31">
        <v>3058.0</v>
      </c>
      <c r="G158" s="31">
        <v>292140.0</v>
      </c>
      <c r="H158" s="31">
        <v>115889.0</v>
      </c>
      <c r="I158" s="31">
        <v>55869.0</v>
      </c>
      <c r="J158" s="31">
        <v>15504.0</v>
      </c>
      <c r="K158" s="31">
        <v>43911.0</v>
      </c>
      <c r="L158" s="31">
        <v>0.0</v>
      </c>
      <c r="M158" s="31">
        <v>27147.0</v>
      </c>
      <c r="N158" s="31">
        <v>33160.0</v>
      </c>
      <c r="O158" s="31">
        <v>0.0</v>
      </c>
      <c r="P158" s="31">
        <v>0.0</v>
      </c>
      <c r="Q158" s="31">
        <v>0.0</v>
      </c>
      <c r="R158" s="31">
        <v>0.0</v>
      </c>
      <c r="S158" s="31">
        <v>0.0</v>
      </c>
      <c r="T158" s="31">
        <v>0.0</v>
      </c>
      <c r="U158" s="31">
        <v>0.0</v>
      </c>
      <c r="V158" s="31">
        <v>0.0</v>
      </c>
      <c r="W158" s="31">
        <v>0.0</v>
      </c>
      <c r="X158" s="31">
        <v>660.0</v>
      </c>
      <c r="Y158" s="31">
        <v>0.0</v>
      </c>
      <c r="Z158" s="31">
        <v>0.0</v>
      </c>
      <c r="AA158" s="31">
        <v>0.0</v>
      </c>
      <c r="AB158" s="31">
        <v>0.0</v>
      </c>
      <c r="AC158" s="31">
        <v>0.0</v>
      </c>
      <c r="AD158" s="31">
        <v>0.0</v>
      </c>
      <c r="AE158" s="31">
        <v>0.0</v>
      </c>
      <c r="AF158" s="31">
        <v>0.0</v>
      </c>
      <c r="AG158" s="31">
        <v>0.0</v>
      </c>
      <c r="AH158" s="31">
        <v>0.0</v>
      </c>
      <c r="AI158" s="31">
        <v>0.0</v>
      </c>
      <c r="AJ158" s="31">
        <v>0.0</v>
      </c>
      <c r="AK158" s="31">
        <v>0.0</v>
      </c>
      <c r="AL158" s="31">
        <v>0.0</v>
      </c>
      <c r="AM158" s="31">
        <v>0.0</v>
      </c>
      <c r="AN158" s="31">
        <v>0.0</v>
      </c>
      <c r="AO158" s="31">
        <v>0.0</v>
      </c>
      <c r="AP158" s="31">
        <v>0.0</v>
      </c>
      <c r="AQ158" s="31">
        <v>0.0</v>
      </c>
      <c r="AR158" s="31">
        <v>0.0</v>
      </c>
      <c r="AS158" s="31">
        <v>0.0</v>
      </c>
      <c r="AT158" s="31">
        <v>2485.0</v>
      </c>
      <c r="AU158" s="31">
        <v>292713.0</v>
      </c>
      <c r="AV158" s="31">
        <f t="shared" si="2"/>
        <v>98033</v>
      </c>
      <c r="AW158" s="31">
        <v>46645.0</v>
      </c>
      <c r="AX158" s="31">
        <v>17076.0</v>
      </c>
      <c r="AY158" s="31">
        <v>42155.0</v>
      </c>
      <c r="AZ158" s="31">
        <v>0.0</v>
      </c>
      <c r="BA158" s="31">
        <v>42027.0</v>
      </c>
      <c r="BB158" s="31">
        <v>34119.0</v>
      </c>
      <c r="BC158" s="31">
        <v>1485.0</v>
      </c>
      <c r="BD158" s="31">
        <v>654.0</v>
      </c>
      <c r="BE158" s="31">
        <v>2107.0</v>
      </c>
      <c r="BF158" s="31">
        <v>2714.0</v>
      </c>
      <c r="BG158" s="31">
        <v>708.0</v>
      </c>
      <c r="BH158" s="31">
        <v>2038.0</v>
      </c>
      <c r="BI158" s="31">
        <v>0.0</v>
      </c>
      <c r="BJ158" s="31">
        <v>0.0</v>
      </c>
      <c r="BK158" s="31">
        <v>0.0</v>
      </c>
      <c r="BL158" s="31">
        <v>286.0</v>
      </c>
      <c r="BM158" s="31">
        <v>0.0</v>
      </c>
      <c r="BN158" s="31">
        <v>0.0</v>
      </c>
      <c r="BO158" s="31">
        <v>92.0</v>
      </c>
      <c r="BP158" s="31">
        <v>0.0</v>
      </c>
      <c r="BQ158" s="31">
        <v>576.0</v>
      </c>
      <c r="BR158" s="31">
        <v>0.0</v>
      </c>
      <c r="BS158" s="31">
        <v>444.0</v>
      </c>
      <c r="BT158" s="31">
        <v>484.0</v>
      </c>
      <c r="BU158" s="31">
        <v>22.0</v>
      </c>
      <c r="BV158" s="31">
        <v>434.0</v>
      </c>
      <c r="BW158" s="31">
        <v>0.0</v>
      </c>
      <c r="BX158" s="31">
        <v>0.0</v>
      </c>
      <c r="BY158" s="31">
        <v>0.0</v>
      </c>
      <c r="BZ158" s="31">
        <v>285.0</v>
      </c>
      <c r="CA158" s="31">
        <v>0.0</v>
      </c>
      <c r="CB158" s="31">
        <v>0.0</v>
      </c>
      <c r="CC158" s="31">
        <v>329.0</v>
      </c>
      <c r="CE158" s="31">
        <v>98033.0</v>
      </c>
    </row>
    <row r="159" ht="15.75" customHeight="1">
      <c r="A159" s="31" t="s">
        <v>345</v>
      </c>
      <c r="B159" s="31">
        <v>8117.0</v>
      </c>
      <c r="C159" s="31" t="s">
        <v>349</v>
      </c>
      <c r="D159" s="31">
        <v>178409.0</v>
      </c>
      <c r="E159" s="31">
        <v>137585.0</v>
      </c>
      <c r="F159" s="31">
        <v>2115.0</v>
      </c>
      <c r="G159" s="31">
        <v>135470.0</v>
      </c>
      <c r="H159" s="31">
        <v>50892.0</v>
      </c>
      <c r="I159" s="31">
        <v>29730.0</v>
      </c>
      <c r="J159" s="31">
        <v>5994.0</v>
      </c>
      <c r="K159" s="31">
        <v>16420.0</v>
      </c>
      <c r="L159" s="31">
        <v>0.0</v>
      </c>
      <c r="M159" s="31">
        <v>12492.0</v>
      </c>
      <c r="N159" s="31">
        <v>19588.0</v>
      </c>
      <c r="O159" s="31">
        <v>0.0</v>
      </c>
      <c r="P159" s="31">
        <v>0.0</v>
      </c>
      <c r="Q159" s="31">
        <v>0.0</v>
      </c>
      <c r="R159" s="31">
        <v>0.0</v>
      </c>
      <c r="S159" s="31">
        <v>0.0</v>
      </c>
      <c r="T159" s="31">
        <v>0.0</v>
      </c>
      <c r="U159" s="31">
        <v>0.0</v>
      </c>
      <c r="V159" s="31">
        <v>0.0</v>
      </c>
      <c r="W159" s="31">
        <v>0.0</v>
      </c>
      <c r="X159" s="31">
        <v>354.0</v>
      </c>
      <c r="Y159" s="31">
        <v>0.0</v>
      </c>
      <c r="Z159" s="31">
        <v>0.0</v>
      </c>
      <c r="AA159" s="31">
        <v>0.0</v>
      </c>
      <c r="AB159" s="31">
        <v>0.0</v>
      </c>
      <c r="AC159" s="31">
        <v>0.0</v>
      </c>
      <c r="AD159" s="31">
        <v>0.0</v>
      </c>
      <c r="AE159" s="31">
        <v>0.0</v>
      </c>
      <c r="AF159" s="31">
        <v>0.0</v>
      </c>
      <c r="AG159" s="31">
        <v>0.0</v>
      </c>
      <c r="AH159" s="31">
        <v>0.0</v>
      </c>
      <c r="AI159" s="31">
        <v>0.0</v>
      </c>
      <c r="AJ159" s="31">
        <v>0.0</v>
      </c>
      <c r="AK159" s="31">
        <v>0.0</v>
      </c>
      <c r="AL159" s="31">
        <v>0.0</v>
      </c>
      <c r="AM159" s="31">
        <v>0.0</v>
      </c>
      <c r="AN159" s="31">
        <v>0.0</v>
      </c>
      <c r="AO159" s="31">
        <v>0.0</v>
      </c>
      <c r="AP159" s="31">
        <v>0.0</v>
      </c>
      <c r="AQ159" s="31">
        <v>0.0</v>
      </c>
      <c r="AR159" s="31">
        <v>0.0</v>
      </c>
      <c r="AS159" s="31">
        <v>0.0</v>
      </c>
      <c r="AT159" s="31">
        <v>1637.0</v>
      </c>
      <c r="AU159" s="31">
        <v>135948.0</v>
      </c>
      <c r="AV159" s="31">
        <f t="shared" si="2"/>
        <v>45290</v>
      </c>
      <c r="AW159" s="31">
        <v>23924.0</v>
      </c>
      <c r="AX159" s="31">
        <v>6882.0</v>
      </c>
      <c r="AY159" s="31">
        <v>16749.0</v>
      </c>
      <c r="AZ159" s="31">
        <v>0.0</v>
      </c>
      <c r="BA159" s="31">
        <v>17188.0</v>
      </c>
      <c r="BB159" s="31">
        <v>19956.0</v>
      </c>
      <c r="BC159" s="31">
        <v>801.0</v>
      </c>
      <c r="BD159" s="31">
        <v>372.0</v>
      </c>
      <c r="BE159" s="31">
        <v>907.0</v>
      </c>
      <c r="BF159" s="31">
        <v>1246.0</v>
      </c>
      <c r="BG159" s="31">
        <v>344.0</v>
      </c>
      <c r="BH159" s="31">
        <v>898.0</v>
      </c>
      <c r="BI159" s="31">
        <v>0.0</v>
      </c>
      <c r="BJ159" s="31">
        <v>0.0</v>
      </c>
      <c r="BK159" s="31">
        <v>0.0</v>
      </c>
      <c r="BL159" s="31">
        <v>136.0</v>
      </c>
      <c r="BM159" s="31">
        <v>0.0</v>
      </c>
      <c r="BN159" s="31">
        <v>0.0</v>
      </c>
      <c r="BO159" s="31">
        <v>43.0</v>
      </c>
      <c r="BP159" s="31">
        <v>0.0</v>
      </c>
      <c r="BQ159" s="31">
        <v>296.0</v>
      </c>
      <c r="BR159" s="31">
        <v>0.0</v>
      </c>
      <c r="BS159" s="31">
        <v>187.0</v>
      </c>
      <c r="BT159" s="31">
        <v>153.0</v>
      </c>
      <c r="BU159" s="31">
        <v>25.0</v>
      </c>
      <c r="BV159" s="31">
        <v>221.0</v>
      </c>
      <c r="BW159" s="31">
        <v>0.0</v>
      </c>
      <c r="BX159" s="31">
        <v>0.0</v>
      </c>
      <c r="BY159" s="31">
        <v>0.0</v>
      </c>
      <c r="BZ159" s="31">
        <v>158.0</v>
      </c>
      <c r="CA159" s="31">
        <v>0.0</v>
      </c>
      <c r="CB159" s="31">
        <v>0.0</v>
      </c>
      <c r="CC159" s="31">
        <v>172.0</v>
      </c>
      <c r="CE159" s="31">
        <v>45290.0</v>
      </c>
    </row>
    <row r="160" ht="15.75" customHeight="1">
      <c r="A160" s="31" t="s">
        <v>345</v>
      </c>
      <c r="B160" s="31">
        <v>8118.0</v>
      </c>
      <c r="C160" s="31" t="s">
        <v>350</v>
      </c>
      <c r="D160" s="31">
        <v>365200.0</v>
      </c>
      <c r="E160" s="31">
        <v>294193.0</v>
      </c>
      <c r="F160" s="31">
        <v>2989.0</v>
      </c>
      <c r="G160" s="31">
        <v>291204.0</v>
      </c>
      <c r="H160" s="31">
        <v>112658.0</v>
      </c>
      <c r="I160" s="31">
        <v>55206.0</v>
      </c>
      <c r="J160" s="31">
        <v>15261.0</v>
      </c>
      <c r="K160" s="31">
        <v>39896.0</v>
      </c>
      <c r="L160" s="31">
        <v>0.0</v>
      </c>
      <c r="M160" s="31">
        <v>27725.0</v>
      </c>
      <c r="N160" s="31">
        <v>34381.0</v>
      </c>
      <c r="O160" s="31">
        <v>0.0</v>
      </c>
      <c r="P160" s="31">
        <v>0.0</v>
      </c>
      <c r="Q160" s="31">
        <v>5411.0</v>
      </c>
      <c r="R160" s="31">
        <v>0.0</v>
      </c>
      <c r="S160" s="31">
        <v>0.0</v>
      </c>
      <c r="T160" s="31">
        <v>0.0</v>
      </c>
      <c r="U160" s="31">
        <v>0.0</v>
      </c>
      <c r="V160" s="31">
        <v>0.0</v>
      </c>
      <c r="W160" s="31">
        <v>0.0</v>
      </c>
      <c r="X160" s="31">
        <v>666.0</v>
      </c>
      <c r="Y160" s="31">
        <v>0.0</v>
      </c>
      <c r="Z160" s="31">
        <v>0.0</v>
      </c>
      <c r="AA160" s="31">
        <v>0.0</v>
      </c>
      <c r="AB160" s="31">
        <v>0.0</v>
      </c>
      <c r="AC160" s="31">
        <v>0.0</v>
      </c>
      <c r="AD160" s="31">
        <v>0.0</v>
      </c>
      <c r="AE160" s="31">
        <v>0.0</v>
      </c>
      <c r="AF160" s="31">
        <v>0.0</v>
      </c>
      <c r="AG160" s="31">
        <v>0.0</v>
      </c>
      <c r="AH160" s="31">
        <v>0.0</v>
      </c>
      <c r="AI160" s="31">
        <v>0.0</v>
      </c>
      <c r="AJ160" s="31">
        <v>0.0</v>
      </c>
      <c r="AK160" s="31">
        <v>0.0</v>
      </c>
      <c r="AL160" s="31">
        <v>0.0</v>
      </c>
      <c r="AM160" s="31">
        <v>0.0</v>
      </c>
      <c r="AN160" s="31">
        <v>0.0</v>
      </c>
      <c r="AO160" s="31">
        <v>0.0</v>
      </c>
      <c r="AP160" s="31">
        <v>0.0</v>
      </c>
      <c r="AQ160" s="31">
        <v>0.0</v>
      </c>
      <c r="AR160" s="31">
        <v>0.0</v>
      </c>
      <c r="AS160" s="31">
        <v>0.0</v>
      </c>
      <c r="AT160" s="31">
        <v>2258.0</v>
      </c>
      <c r="AU160" s="31">
        <v>291935.0</v>
      </c>
      <c r="AV160" s="31">
        <f t="shared" si="2"/>
        <v>96751</v>
      </c>
      <c r="AW160" s="31">
        <v>48464.0</v>
      </c>
      <c r="AX160" s="31">
        <v>17033.0</v>
      </c>
      <c r="AY160" s="31">
        <v>40165.0</v>
      </c>
      <c r="AZ160" s="31">
        <v>0.0</v>
      </c>
      <c r="BA160" s="31">
        <v>42127.0</v>
      </c>
      <c r="BB160" s="31">
        <v>34667.0</v>
      </c>
      <c r="BC160" s="31">
        <v>1388.0</v>
      </c>
      <c r="BD160" s="31">
        <v>625.0</v>
      </c>
      <c r="BE160" s="31">
        <v>2618.0</v>
      </c>
      <c r="BF160" s="31">
        <v>2184.0</v>
      </c>
      <c r="BG160" s="31">
        <v>881.0</v>
      </c>
      <c r="BH160" s="31">
        <v>1987.0</v>
      </c>
      <c r="BI160" s="31">
        <v>0.0</v>
      </c>
      <c r="BJ160" s="31">
        <v>0.0</v>
      </c>
      <c r="BK160" s="31">
        <v>0.0</v>
      </c>
      <c r="BL160" s="31">
        <v>316.0</v>
      </c>
      <c r="BM160" s="31">
        <v>0.0</v>
      </c>
      <c r="BN160" s="31">
        <v>0.0</v>
      </c>
      <c r="BO160" s="31">
        <v>82.0</v>
      </c>
      <c r="BP160" s="31">
        <v>0.0</v>
      </c>
      <c r="BQ160" s="31">
        <v>672.0</v>
      </c>
      <c r="BR160" s="31">
        <v>0.0</v>
      </c>
      <c r="BS160" s="31">
        <v>424.0</v>
      </c>
      <c r="BT160" s="31">
        <v>406.0</v>
      </c>
      <c r="BU160" s="31">
        <v>29.0</v>
      </c>
      <c r="BV160" s="31">
        <v>403.0</v>
      </c>
      <c r="BW160" s="31">
        <v>0.0</v>
      </c>
      <c r="BX160" s="31">
        <v>0.0</v>
      </c>
      <c r="BY160" s="31">
        <v>0.0</v>
      </c>
      <c r="BZ160" s="31">
        <v>320.0</v>
      </c>
      <c r="CA160" s="31">
        <v>0.0</v>
      </c>
      <c r="CB160" s="31">
        <v>0.0</v>
      </c>
      <c r="CC160" s="31">
        <v>393.0</v>
      </c>
      <c r="CE160" s="31">
        <v>96751.0</v>
      </c>
    </row>
    <row r="161" ht="15.75" customHeight="1">
      <c r="A161" s="31" t="s">
        <v>345</v>
      </c>
      <c r="B161" s="31">
        <v>8119.0</v>
      </c>
      <c r="C161" s="31" t="s">
        <v>351</v>
      </c>
      <c r="D161" s="31">
        <v>296469.0</v>
      </c>
      <c r="E161" s="31">
        <v>235215.0</v>
      </c>
      <c r="F161" s="31">
        <v>2678.0</v>
      </c>
      <c r="G161" s="31">
        <v>232537.0</v>
      </c>
      <c r="H161" s="31">
        <v>85735.0</v>
      </c>
      <c r="I161" s="31">
        <v>45469.0</v>
      </c>
      <c r="J161" s="31">
        <v>11381.0</v>
      </c>
      <c r="K161" s="31">
        <v>28415.0</v>
      </c>
      <c r="L161" s="31">
        <v>0.0</v>
      </c>
      <c r="M161" s="31">
        <v>29100.0</v>
      </c>
      <c r="N161" s="31">
        <v>30187.0</v>
      </c>
      <c r="O161" s="31">
        <v>0.0</v>
      </c>
      <c r="P161" s="31">
        <v>220.0</v>
      </c>
      <c r="Q161" s="31">
        <v>0.0</v>
      </c>
      <c r="R161" s="31">
        <v>0.0</v>
      </c>
      <c r="S161" s="31">
        <v>1661.0</v>
      </c>
      <c r="T161" s="31">
        <v>0.0</v>
      </c>
      <c r="U161" s="31">
        <v>0.0</v>
      </c>
      <c r="V161" s="31">
        <v>0.0</v>
      </c>
      <c r="W161" s="31">
        <v>0.0</v>
      </c>
      <c r="X161" s="31">
        <v>369.0</v>
      </c>
      <c r="Y161" s="31">
        <v>0.0</v>
      </c>
      <c r="Z161" s="31">
        <v>0.0</v>
      </c>
      <c r="AA161" s="31">
        <v>0.0</v>
      </c>
      <c r="AB161" s="31">
        <v>0.0</v>
      </c>
      <c r="AC161" s="31">
        <v>0.0</v>
      </c>
      <c r="AD161" s="31">
        <v>0.0</v>
      </c>
      <c r="AE161" s="31">
        <v>0.0</v>
      </c>
      <c r="AF161" s="31">
        <v>0.0</v>
      </c>
      <c r="AG161" s="31">
        <v>0.0</v>
      </c>
      <c r="AH161" s="31">
        <v>0.0</v>
      </c>
      <c r="AI161" s="31">
        <v>0.0</v>
      </c>
      <c r="AJ161" s="31">
        <v>0.0</v>
      </c>
      <c r="AK161" s="31">
        <v>0.0</v>
      </c>
      <c r="AL161" s="31">
        <v>0.0</v>
      </c>
      <c r="AM161" s="31">
        <v>0.0</v>
      </c>
      <c r="AN161" s="31">
        <v>0.0</v>
      </c>
      <c r="AO161" s="31">
        <v>0.0</v>
      </c>
      <c r="AP161" s="31">
        <v>0.0</v>
      </c>
      <c r="AQ161" s="31">
        <v>0.0</v>
      </c>
      <c r="AR161" s="31">
        <v>0.0</v>
      </c>
      <c r="AS161" s="31">
        <v>0.0</v>
      </c>
      <c r="AT161" s="31">
        <v>2000.0</v>
      </c>
      <c r="AU161" s="31">
        <v>233215.0</v>
      </c>
      <c r="AV161" s="31">
        <f t="shared" si="2"/>
        <v>76707</v>
      </c>
      <c r="AW161" s="31">
        <v>37312.0</v>
      </c>
      <c r="AX161" s="31">
        <v>12948.0</v>
      </c>
      <c r="AY161" s="31">
        <v>28102.0</v>
      </c>
      <c r="AZ161" s="31">
        <v>0.0</v>
      </c>
      <c r="BA161" s="31">
        <v>36152.0</v>
      </c>
      <c r="BB161" s="31">
        <v>31891.0</v>
      </c>
      <c r="BC161" s="31">
        <v>1428.0</v>
      </c>
      <c r="BD161" s="31">
        <v>602.0</v>
      </c>
      <c r="BE161" s="31">
        <v>1336.0</v>
      </c>
      <c r="BF161" s="31">
        <v>2068.0</v>
      </c>
      <c r="BG161" s="31">
        <v>984.0</v>
      </c>
      <c r="BH161" s="31">
        <v>1331.0</v>
      </c>
      <c r="BI161" s="31">
        <v>0.0</v>
      </c>
      <c r="BJ161" s="31">
        <v>0.0</v>
      </c>
      <c r="BK161" s="31">
        <v>0.0</v>
      </c>
      <c r="BL161" s="31">
        <v>179.0</v>
      </c>
      <c r="BM161" s="31">
        <v>0.0</v>
      </c>
      <c r="BN161" s="31">
        <v>0.0</v>
      </c>
      <c r="BO161" s="31">
        <v>48.0</v>
      </c>
      <c r="BP161" s="31">
        <v>0.0</v>
      </c>
      <c r="BQ161" s="31">
        <v>545.0</v>
      </c>
      <c r="BR161" s="31">
        <v>0.0</v>
      </c>
      <c r="BS161" s="31">
        <v>291.0</v>
      </c>
      <c r="BT161" s="31">
        <v>325.0</v>
      </c>
      <c r="BU161" s="31">
        <v>31.0</v>
      </c>
      <c r="BV161" s="31">
        <v>433.0</v>
      </c>
      <c r="BW161" s="31">
        <v>0.0</v>
      </c>
      <c r="BX161" s="31">
        <v>0.0</v>
      </c>
      <c r="BY161" s="31">
        <v>0.0</v>
      </c>
      <c r="BZ161" s="31">
        <v>245.0</v>
      </c>
      <c r="CA161" s="31">
        <v>0.0</v>
      </c>
      <c r="CB161" s="31">
        <v>0.0</v>
      </c>
      <c r="CC161" s="31">
        <v>257.0</v>
      </c>
      <c r="CE161" s="31">
        <v>76707.0</v>
      </c>
    </row>
    <row r="162" ht="15.75" customHeight="1">
      <c r="A162" s="31" t="s">
        <v>345</v>
      </c>
      <c r="B162" s="31">
        <v>8121.0</v>
      </c>
      <c r="C162" s="31" t="s">
        <v>352</v>
      </c>
      <c r="D162" s="31">
        <v>77642.0</v>
      </c>
      <c r="E162" s="31">
        <v>56666.0</v>
      </c>
      <c r="F162" s="31">
        <v>804.0</v>
      </c>
      <c r="G162" s="31">
        <v>55862.0</v>
      </c>
      <c r="H162" s="31">
        <v>18155.0</v>
      </c>
      <c r="I162" s="31">
        <v>13217.0</v>
      </c>
      <c r="J162" s="31">
        <v>3061.0</v>
      </c>
      <c r="K162" s="31">
        <v>4930.0</v>
      </c>
      <c r="L162" s="31">
        <v>0.0</v>
      </c>
      <c r="M162" s="31">
        <v>5721.0</v>
      </c>
      <c r="N162" s="31">
        <v>8664.0</v>
      </c>
      <c r="O162" s="31">
        <v>0.0</v>
      </c>
      <c r="P162" s="31">
        <v>0.0</v>
      </c>
      <c r="Q162" s="31">
        <v>509.0</v>
      </c>
      <c r="R162" s="31">
        <v>0.0</v>
      </c>
      <c r="S162" s="31">
        <v>325.0</v>
      </c>
      <c r="T162" s="31">
        <v>803.0</v>
      </c>
      <c r="U162" s="31">
        <v>0.0</v>
      </c>
      <c r="V162" s="31">
        <v>0.0</v>
      </c>
      <c r="W162" s="31">
        <v>0.0</v>
      </c>
      <c r="X162" s="31">
        <v>126.0</v>
      </c>
      <c r="Y162" s="31">
        <v>0.0</v>
      </c>
      <c r="Z162" s="31">
        <v>0.0</v>
      </c>
      <c r="AA162" s="31">
        <v>63.0</v>
      </c>
      <c r="AB162" s="31">
        <v>0.0</v>
      </c>
      <c r="AC162" s="31">
        <v>0.0</v>
      </c>
      <c r="AD162" s="31">
        <v>0.0</v>
      </c>
      <c r="AE162" s="31">
        <v>0.0</v>
      </c>
      <c r="AF162" s="31">
        <v>0.0</v>
      </c>
      <c r="AG162" s="31">
        <v>0.0</v>
      </c>
      <c r="AH162" s="31">
        <v>0.0</v>
      </c>
      <c r="AI162" s="31">
        <v>0.0</v>
      </c>
      <c r="AJ162" s="31">
        <v>0.0</v>
      </c>
      <c r="AK162" s="31">
        <v>0.0</v>
      </c>
      <c r="AL162" s="31">
        <v>0.0</v>
      </c>
      <c r="AM162" s="31">
        <v>0.0</v>
      </c>
      <c r="AN162" s="31">
        <v>0.0</v>
      </c>
      <c r="AO162" s="31">
        <v>0.0</v>
      </c>
      <c r="AP162" s="31">
        <v>0.0</v>
      </c>
      <c r="AQ162" s="31">
        <v>0.0</v>
      </c>
      <c r="AR162" s="31">
        <v>0.0</v>
      </c>
      <c r="AS162" s="31">
        <v>288.0</v>
      </c>
      <c r="AT162" s="31">
        <v>766.0</v>
      </c>
      <c r="AU162" s="31">
        <v>55900.0</v>
      </c>
      <c r="AV162" s="31">
        <f t="shared" si="2"/>
        <v>16195</v>
      </c>
      <c r="AW162" s="31">
        <v>10342.0</v>
      </c>
      <c r="AX162" s="31">
        <v>3841.0</v>
      </c>
      <c r="AY162" s="31">
        <v>6285.0</v>
      </c>
      <c r="AZ162" s="31">
        <v>0.0</v>
      </c>
      <c r="BA162" s="31">
        <v>7499.0</v>
      </c>
      <c r="BB162" s="31">
        <v>9154.0</v>
      </c>
      <c r="BC162" s="31">
        <v>235.0</v>
      </c>
      <c r="BD162" s="31">
        <v>194.0</v>
      </c>
      <c r="BE162" s="31">
        <v>299.0</v>
      </c>
      <c r="BF162" s="31">
        <v>332.0</v>
      </c>
      <c r="BG162" s="31">
        <v>217.0</v>
      </c>
      <c r="BH162" s="31">
        <v>564.0</v>
      </c>
      <c r="BI162" s="31">
        <v>0.0</v>
      </c>
      <c r="BJ162" s="31">
        <v>0.0</v>
      </c>
      <c r="BK162" s="31">
        <v>0.0</v>
      </c>
      <c r="BL162" s="31">
        <v>88.0</v>
      </c>
      <c r="BM162" s="31">
        <v>0.0</v>
      </c>
      <c r="BN162" s="31">
        <v>0.0</v>
      </c>
      <c r="BO162" s="31">
        <v>33.0</v>
      </c>
      <c r="BP162" s="31">
        <v>0.0</v>
      </c>
      <c r="BQ162" s="31">
        <v>131.0</v>
      </c>
      <c r="BR162" s="31">
        <v>0.0</v>
      </c>
      <c r="BS162" s="31">
        <v>75.0</v>
      </c>
      <c r="BT162" s="31">
        <v>77.0</v>
      </c>
      <c r="BU162" s="31">
        <v>6.0</v>
      </c>
      <c r="BV162" s="31">
        <v>182.0</v>
      </c>
      <c r="BW162" s="31">
        <v>0.0</v>
      </c>
      <c r="BX162" s="31">
        <v>0.0</v>
      </c>
      <c r="BY162" s="31">
        <v>0.0</v>
      </c>
      <c r="BZ162" s="31">
        <v>82.0</v>
      </c>
      <c r="CA162" s="31">
        <v>0.0</v>
      </c>
      <c r="CB162" s="31">
        <v>0.0</v>
      </c>
      <c r="CC162" s="31">
        <v>69.0</v>
      </c>
      <c r="CE162" s="31">
        <v>16195.0</v>
      </c>
    </row>
    <row r="163" ht="15.75" customHeight="1">
      <c r="A163" s="31" t="s">
        <v>345</v>
      </c>
      <c r="B163" s="31">
        <v>8125.0</v>
      </c>
      <c r="C163" s="31" t="s">
        <v>353</v>
      </c>
      <c r="D163" s="31">
        <v>241562.0</v>
      </c>
      <c r="E163" s="31">
        <v>191769.0</v>
      </c>
      <c r="F163" s="31">
        <v>2509.0</v>
      </c>
      <c r="G163" s="31">
        <v>189260.0</v>
      </c>
      <c r="H163" s="31">
        <v>71760.0</v>
      </c>
      <c r="I163" s="31">
        <v>40693.0</v>
      </c>
      <c r="J163" s="31">
        <v>7892.0</v>
      </c>
      <c r="K163" s="31">
        <v>17237.0</v>
      </c>
      <c r="L163" s="31">
        <v>0.0</v>
      </c>
      <c r="M163" s="31">
        <v>17498.0</v>
      </c>
      <c r="N163" s="31">
        <v>28481.0</v>
      </c>
      <c r="O163" s="31">
        <v>0.0</v>
      </c>
      <c r="P163" s="31">
        <v>0.0</v>
      </c>
      <c r="Q163" s="31">
        <v>2572.0</v>
      </c>
      <c r="R163" s="31">
        <v>0.0</v>
      </c>
      <c r="S163" s="31">
        <v>885.0</v>
      </c>
      <c r="T163" s="31">
        <v>1364.0</v>
      </c>
      <c r="U163" s="31">
        <v>0.0</v>
      </c>
      <c r="V163" s="31">
        <v>0.0</v>
      </c>
      <c r="W163" s="31">
        <v>0.0</v>
      </c>
      <c r="X163" s="31">
        <v>249.0</v>
      </c>
      <c r="Y163" s="31">
        <v>0.0</v>
      </c>
      <c r="Z163" s="31">
        <v>0.0</v>
      </c>
      <c r="AA163" s="31">
        <v>185.0</v>
      </c>
      <c r="AB163" s="31">
        <v>0.0</v>
      </c>
      <c r="AC163" s="31">
        <v>0.0</v>
      </c>
      <c r="AD163" s="31">
        <v>0.0</v>
      </c>
      <c r="AE163" s="31">
        <v>0.0</v>
      </c>
      <c r="AF163" s="31">
        <v>0.0</v>
      </c>
      <c r="AG163" s="31">
        <v>0.0</v>
      </c>
      <c r="AH163" s="31">
        <v>0.0</v>
      </c>
      <c r="AI163" s="31">
        <v>0.0</v>
      </c>
      <c r="AJ163" s="31">
        <v>0.0</v>
      </c>
      <c r="AK163" s="31">
        <v>0.0</v>
      </c>
      <c r="AL163" s="31">
        <v>0.0</v>
      </c>
      <c r="AM163" s="31">
        <v>0.0</v>
      </c>
      <c r="AN163" s="31">
        <v>0.0</v>
      </c>
      <c r="AO163" s="31">
        <v>0.0</v>
      </c>
      <c r="AP163" s="31">
        <v>0.0</v>
      </c>
      <c r="AQ163" s="31">
        <v>0.0</v>
      </c>
      <c r="AR163" s="31">
        <v>0.0</v>
      </c>
      <c r="AS163" s="31">
        <v>444.0</v>
      </c>
      <c r="AT163" s="31">
        <v>2209.0</v>
      </c>
      <c r="AU163" s="31">
        <v>189560.0</v>
      </c>
      <c r="AV163" s="31">
        <f t="shared" si="2"/>
        <v>62850</v>
      </c>
      <c r="AW163" s="31">
        <v>32086.0</v>
      </c>
      <c r="AX163" s="31">
        <v>9604.0</v>
      </c>
      <c r="AY163" s="31">
        <v>20192.0</v>
      </c>
      <c r="AZ163" s="31">
        <v>0.0</v>
      </c>
      <c r="BA163" s="31">
        <v>26186.0</v>
      </c>
      <c r="BB163" s="31">
        <v>29824.0</v>
      </c>
      <c r="BC163" s="31">
        <v>743.0</v>
      </c>
      <c r="BD163" s="31">
        <v>910.0</v>
      </c>
      <c r="BE163" s="31">
        <v>1633.0</v>
      </c>
      <c r="BF163" s="31">
        <v>1407.0</v>
      </c>
      <c r="BG163" s="31">
        <v>722.0</v>
      </c>
      <c r="BH163" s="31">
        <v>1374.0</v>
      </c>
      <c r="BI163" s="31">
        <v>0.0</v>
      </c>
      <c r="BJ163" s="31">
        <v>0.0</v>
      </c>
      <c r="BK163" s="31">
        <v>0.0</v>
      </c>
      <c r="BL163" s="31">
        <v>124.0</v>
      </c>
      <c r="BM163" s="31">
        <v>0.0</v>
      </c>
      <c r="BN163" s="31">
        <v>0.0</v>
      </c>
      <c r="BO163" s="31">
        <v>132.0</v>
      </c>
      <c r="BP163" s="31">
        <v>0.0</v>
      </c>
      <c r="BQ163" s="31">
        <v>461.0</v>
      </c>
      <c r="BR163" s="31">
        <v>0.0</v>
      </c>
      <c r="BS163" s="31">
        <v>197.0</v>
      </c>
      <c r="BT163" s="31">
        <v>209.0</v>
      </c>
      <c r="BU163" s="31">
        <v>24.0</v>
      </c>
      <c r="BV163" s="31">
        <v>405.0</v>
      </c>
      <c r="BW163" s="31">
        <v>0.0</v>
      </c>
      <c r="BX163" s="31">
        <v>0.0</v>
      </c>
      <c r="BY163" s="31">
        <v>0.0</v>
      </c>
      <c r="BZ163" s="31">
        <v>259.0</v>
      </c>
      <c r="CA163" s="31">
        <v>0.0</v>
      </c>
      <c r="CB163" s="31">
        <v>0.0</v>
      </c>
      <c r="CC163" s="31">
        <v>218.0</v>
      </c>
      <c r="CE163" s="31">
        <v>62850.0</v>
      </c>
    </row>
    <row r="164" ht="15.75" customHeight="1">
      <c r="A164" s="31" t="s">
        <v>345</v>
      </c>
      <c r="B164" s="31">
        <v>8126.0</v>
      </c>
      <c r="C164" s="31" t="s">
        <v>354</v>
      </c>
      <c r="D164" s="31">
        <v>82646.0</v>
      </c>
      <c r="E164" s="31">
        <v>63832.0</v>
      </c>
      <c r="F164" s="31">
        <v>674.0</v>
      </c>
      <c r="G164" s="31">
        <v>63158.0</v>
      </c>
      <c r="H164" s="31">
        <v>26746.0</v>
      </c>
      <c r="I164" s="31">
        <v>10929.0</v>
      </c>
      <c r="J164" s="31">
        <v>2661.0</v>
      </c>
      <c r="K164" s="31">
        <v>6896.0</v>
      </c>
      <c r="L164" s="31">
        <v>0.0</v>
      </c>
      <c r="M164" s="31">
        <v>6121.0</v>
      </c>
      <c r="N164" s="31">
        <v>8717.0</v>
      </c>
      <c r="O164" s="31">
        <v>594.0</v>
      </c>
      <c r="P164" s="31">
        <v>0.0</v>
      </c>
      <c r="Q164" s="31">
        <v>0.0</v>
      </c>
      <c r="R164" s="31">
        <v>0.0</v>
      </c>
      <c r="S164" s="31">
        <v>422.0</v>
      </c>
      <c r="T164" s="31">
        <v>0.0</v>
      </c>
      <c r="U164" s="31">
        <v>0.0</v>
      </c>
      <c r="V164" s="31">
        <v>0.0</v>
      </c>
      <c r="W164" s="31">
        <v>0.0</v>
      </c>
      <c r="X164" s="31">
        <v>72.0</v>
      </c>
      <c r="Y164" s="31">
        <v>0.0</v>
      </c>
      <c r="Z164" s="31">
        <v>0.0</v>
      </c>
      <c r="AA164" s="31">
        <v>0.0</v>
      </c>
      <c r="AB164" s="31">
        <v>0.0</v>
      </c>
      <c r="AC164" s="31">
        <v>0.0</v>
      </c>
      <c r="AD164" s="31">
        <v>0.0</v>
      </c>
      <c r="AE164" s="31">
        <v>0.0</v>
      </c>
      <c r="AF164" s="31">
        <v>0.0</v>
      </c>
      <c r="AG164" s="31">
        <v>0.0</v>
      </c>
      <c r="AH164" s="31">
        <v>0.0</v>
      </c>
      <c r="AI164" s="31">
        <v>0.0</v>
      </c>
      <c r="AJ164" s="31">
        <v>0.0</v>
      </c>
      <c r="AK164" s="31">
        <v>0.0</v>
      </c>
      <c r="AL164" s="31">
        <v>0.0</v>
      </c>
      <c r="AM164" s="31">
        <v>0.0</v>
      </c>
      <c r="AN164" s="31">
        <v>0.0</v>
      </c>
      <c r="AO164" s="31">
        <v>0.0</v>
      </c>
      <c r="AP164" s="31">
        <v>0.0</v>
      </c>
      <c r="AQ164" s="31">
        <v>0.0</v>
      </c>
      <c r="AR164" s="31">
        <v>0.0</v>
      </c>
      <c r="AS164" s="31">
        <v>0.0</v>
      </c>
      <c r="AT164" s="31">
        <v>709.0</v>
      </c>
      <c r="AU164" s="31">
        <v>63123.0</v>
      </c>
      <c r="AV164" s="31">
        <f t="shared" si="2"/>
        <v>22720</v>
      </c>
      <c r="AW164" s="31">
        <v>9804.0</v>
      </c>
      <c r="AX164" s="31">
        <v>3253.0</v>
      </c>
      <c r="AY164" s="31">
        <v>6817.0</v>
      </c>
      <c r="AZ164" s="31">
        <v>0.0</v>
      </c>
      <c r="BA164" s="31">
        <v>8444.0</v>
      </c>
      <c r="BB164" s="31">
        <v>9367.0</v>
      </c>
      <c r="BC164" s="31">
        <v>308.0</v>
      </c>
      <c r="BD164" s="31">
        <v>345.0</v>
      </c>
      <c r="BE164" s="31">
        <v>380.0</v>
      </c>
      <c r="BF164" s="31">
        <v>433.0</v>
      </c>
      <c r="BG164" s="31">
        <v>266.0</v>
      </c>
      <c r="BH164" s="31">
        <v>386.0</v>
      </c>
      <c r="BI164" s="31">
        <v>0.0</v>
      </c>
      <c r="BJ164" s="31">
        <v>0.0</v>
      </c>
      <c r="BK164" s="31">
        <v>0.0</v>
      </c>
      <c r="BL164" s="31">
        <v>24.0</v>
      </c>
      <c r="BM164" s="31">
        <v>0.0</v>
      </c>
      <c r="BN164" s="31">
        <v>0.0</v>
      </c>
      <c r="BO164" s="31">
        <v>22.0</v>
      </c>
      <c r="BP164" s="31">
        <v>0.0</v>
      </c>
      <c r="BQ164" s="31">
        <v>119.0</v>
      </c>
      <c r="BR164" s="31">
        <v>0.0</v>
      </c>
      <c r="BS164" s="31">
        <v>51.0</v>
      </c>
      <c r="BT164" s="31">
        <v>74.0</v>
      </c>
      <c r="BU164" s="31">
        <v>13.0</v>
      </c>
      <c r="BV164" s="31">
        <v>132.0</v>
      </c>
      <c r="BW164" s="31">
        <v>0.0</v>
      </c>
      <c r="BX164" s="31">
        <v>0.0</v>
      </c>
      <c r="BY164" s="31">
        <v>0.0</v>
      </c>
      <c r="BZ164" s="31">
        <v>85.0</v>
      </c>
      <c r="CA164" s="31">
        <v>0.0</v>
      </c>
      <c r="CB164" s="31">
        <v>0.0</v>
      </c>
      <c r="CC164" s="31">
        <v>80.0</v>
      </c>
      <c r="CE164" s="31">
        <v>22720.0</v>
      </c>
    </row>
    <row r="165" ht="15.75" customHeight="1">
      <c r="A165" s="31" t="s">
        <v>345</v>
      </c>
      <c r="B165" s="31">
        <v>8127.0</v>
      </c>
      <c r="C165" s="31" t="s">
        <v>355</v>
      </c>
      <c r="D165" s="31">
        <v>143139.0</v>
      </c>
      <c r="E165" s="31">
        <v>107928.0</v>
      </c>
      <c r="F165" s="31">
        <v>1226.0</v>
      </c>
      <c r="G165" s="31">
        <v>106702.0</v>
      </c>
      <c r="H165" s="31">
        <v>41971.0</v>
      </c>
      <c r="I165" s="31">
        <v>20477.0</v>
      </c>
      <c r="J165" s="31">
        <v>4653.0</v>
      </c>
      <c r="K165" s="31">
        <v>14572.0</v>
      </c>
      <c r="L165" s="31">
        <v>0.0</v>
      </c>
      <c r="M165" s="31">
        <v>8131.0</v>
      </c>
      <c r="N165" s="31">
        <v>14177.0</v>
      </c>
      <c r="O165" s="31">
        <v>1016.0</v>
      </c>
      <c r="P165" s="31">
        <v>0.0</v>
      </c>
      <c r="Q165" s="31">
        <v>0.0</v>
      </c>
      <c r="R165" s="31">
        <v>0.0</v>
      </c>
      <c r="S165" s="31">
        <v>1512.0</v>
      </c>
      <c r="T165" s="31">
        <v>0.0</v>
      </c>
      <c r="U165" s="31">
        <v>0.0</v>
      </c>
      <c r="V165" s="31">
        <v>0.0</v>
      </c>
      <c r="W165" s="31">
        <v>0.0</v>
      </c>
      <c r="X165" s="31">
        <v>193.0</v>
      </c>
      <c r="Y165" s="31">
        <v>0.0</v>
      </c>
      <c r="Z165" s="31">
        <v>0.0</v>
      </c>
      <c r="AA165" s="31">
        <v>0.0</v>
      </c>
      <c r="AB165" s="31">
        <v>0.0</v>
      </c>
      <c r="AC165" s="31">
        <v>0.0</v>
      </c>
      <c r="AD165" s="31">
        <v>0.0</v>
      </c>
      <c r="AE165" s="31">
        <v>0.0</v>
      </c>
      <c r="AF165" s="31">
        <v>0.0</v>
      </c>
      <c r="AG165" s="31">
        <v>0.0</v>
      </c>
      <c r="AH165" s="31">
        <v>0.0</v>
      </c>
      <c r="AI165" s="31">
        <v>0.0</v>
      </c>
      <c r="AJ165" s="31">
        <v>0.0</v>
      </c>
      <c r="AK165" s="31">
        <v>0.0</v>
      </c>
      <c r="AL165" s="31">
        <v>0.0</v>
      </c>
      <c r="AM165" s="31">
        <v>0.0</v>
      </c>
      <c r="AN165" s="31">
        <v>0.0</v>
      </c>
      <c r="AO165" s="31">
        <v>0.0</v>
      </c>
      <c r="AP165" s="31">
        <v>0.0</v>
      </c>
      <c r="AQ165" s="31">
        <v>0.0</v>
      </c>
      <c r="AR165" s="31">
        <v>0.0</v>
      </c>
      <c r="AS165" s="31">
        <v>0.0</v>
      </c>
      <c r="AT165" s="31">
        <v>1256.0</v>
      </c>
      <c r="AU165" s="31">
        <v>106672.0</v>
      </c>
      <c r="AV165" s="31">
        <f t="shared" si="2"/>
        <v>35495</v>
      </c>
      <c r="AW165" s="31">
        <v>17668.0</v>
      </c>
      <c r="AX165" s="31">
        <v>6341.0</v>
      </c>
      <c r="AY165" s="31">
        <v>13695.0</v>
      </c>
      <c r="AZ165" s="31">
        <v>0.0</v>
      </c>
      <c r="BA165" s="31">
        <v>13185.0</v>
      </c>
      <c r="BB165" s="31">
        <v>15460.0</v>
      </c>
      <c r="BC165" s="31">
        <v>562.0</v>
      </c>
      <c r="BD165" s="31">
        <v>438.0</v>
      </c>
      <c r="BE165" s="31">
        <v>516.0</v>
      </c>
      <c r="BF165" s="31">
        <v>639.0</v>
      </c>
      <c r="BG165" s="31">
        <v>832.0</v>
      </c>
      <c r="BH165" s="31">
        <v>593.0</v>
      </c>
      <c r="BI165" s="31">
        <v>0.0</v>
      </c>
      <c r="BJ165" s="31">
        <v>0.0</v>
      </c>
      <c r="BK165" s="31">
        <v>0.0</v>
      </c>
      <c r="BL165" s="31">
        <v>97.0</v>
      </c>
      <c r="BM165" s="31">
        <v>0.0</v>
      </c>
      <c r="BN165" s="31">
        <v>0.0</v>
      </c>
      <c r="BO165" s="31">
        <v>30.0</v>
      </c>
      <c r="BP165" s="31">
        <v>0.0</v>
      </c>
      <c r="BQ165" s="31">
        <v>261.0</v>
      </c>
      <c r="BR165" s="31">
        <v>0.0</v>
      </c>
      <c r="BS165" s="31">
        <v>144.0</v>
      </c>
      <c r="BT165" s="31">
        <v>116.0</v>
      </c>
      <c r="BU165" s="31">
        <v>23.0</v>
      </c>
      <c r="BV165" s="31">
        <v>231.0</v>
      </c>
      <c r="BW165" s="31">
        <v>0.0</v>
      </c>
      <c r="BX165" s="31">
        <v>0.0</v>
      </c>
      <c r="BY165" s="31">
        <v>0.0</v>
      </c>
      <c r="BZ165" s="31">
        <v>135.0</v>
      </c>
      <c r="CA165" s="31">
        <v>0.0</v>
      </c>
      <c r="CB165" s="31">
        <v>0.0</v>
      </c>
      <c r="CC165" s="31">
        <v>211.0</v>
      </c>
      <c r="CE165" s="31">
        <v>35495.0</v>
      </c>
    </row>
    <row r="166" ht="15.75" customHeight="1">
      <c r="A166" s="31" t="s">
        <v>345</v>
      </c>
      <c r="B166" s="31">
        <v>8128.0</v>
      </c>
      <c r="C166" s="31" t="s">
        <v>356</v>
      </c>
      <c r="D166" s="31">
        <v>102171.0</v>
      </c>
      <c r="E166" s="31">
        <v>80314.0</v>
      </c>
      <c r="F166" s="31">
        <v>963.0</v>
      </c>
      <c r="G166" s="31">
        <v>79351.0</v>
      </c>
      <c r="H166" s="31">
        <v>37093.0</v>
      </c>
      <c r="I166" s="31">
        <v>13831.0</v>
      </c>
      <c r="J166" s="31">
        <v>4373.0</v>
      </c>
      <c r="K166" s="31">
        <v>5961.0</v>
      </c>
      <c r="L166" s="31">
        <v>0.0</v>
      </c>
      <c r="M166" s="31">
        <v>6012.0</v>
      </c>
      <c r="N166" s="31">
        <v>10814.0</v>
      </c>
      <c r="O166" s="31">
        <v>0.0</v>
      </c>
      <c r="P166" s="31">
        <v>0.0</v>
      </c>
      <c r="Q166" s="31">
        <v>0.0</v>
      </c>
      <c r="R166" s="31">
        <v>0.0</v>
      </c>
      <c r="S166" s="31">
        <v>1267.0</v>
      </c>
      <c r="T166" s="31">
        <v>0.0</v>
      </c>
      <c r="U166" s="31">
        <v>0.0</v>
      </c>
      <c r="V166" s="31">
        <v>0.0</v>
      </c>
      <c r="W166" s="31">
        <v>0.0</v>
      </c>
      <c r="X166" s="31">
        <v>0.0</v>
      </c>
      <c r="Y166" s="31">
        <v>0.0</v>
      </c>
      <c r="Z166" s="31">
        <v>0.0</v>
      </c>
      <c r="AA166" s="31">
        <v>0.0</v>
      </c>
      <c r="AB166" s="31">
        <v>0.0</v>
      </c>
      <c r="AC166" s="31">
        <v>0.0</v>
      </c>
      <c r="AD166" s="31">
        <v>0.0</v>
      </c>
      <c r="AE166" s="31">
        <v>0.0</v>
      </c>
      <c r="AF166" s="31">
        <v>0.0</v>
      </c>
      <c r="AG166" s="31">
        <v>0.0</v>
      </c>
      <c r="AH166" s="31">
        <v>0.0</v>
      </c>
      <c r="AI166" s="31">
        <v>0.0</v>
      </c>
      <c r="AJ166" s="31">
        <v>0.0</v>
      </c>
      <c r="AK166" s="31">
        <v>0.0</v>
      </c>
      <c r="AL166" s="31">
        <v>0.0</v>
      </c>
      <c r="AM166" s="31">
        <v>0.0</v>
      </c>
      <c r="AN166" s="31">
        <v>0.0</v>
      </c>
      <c r="AO166" s="31">
        <v>0.0</v>
      </c>
      <c r="AP166" s="31">
        <v>0.0</v>
      </c>
      <c r="AQ166" s="31">
        <v>0.0</v>
      </c>
      <c r="AR166" s="31">
        <v>0.0</v>
      </c>
      <c r="AS166" s="31">
        <v>0.0</v>
      </c>
      <c r="AT166" s="31">
        <v>1004.0</v>
      </c>
      <c r="AU166" s="31">
        <v>79310.0</v>
      </c>
      <c r="AV166" s="31">
        <f t="shared" si="2"/>
        <v>31568</v>
      </c>
      <c r="AW166" s="31">
        <v>12653.0</v>
      </c>
      <c r="AX166" s="31">
        <v>4485.0</v>
      </c>
      <c r="AY166" s="31">
        <v>7154.0</v>
      </c>
      <c r="AZ166" s="31">
        <v>0.0</v>
      </c>
      <c r="BA166" s="31">
        <v>8897.0</v>
      </c>
      <c r="BB166" s="31">
        <v>10765.0</v>
      </c>
      <c r="BC166" s="31">
        <v>291.0</v>
      </c>
      <c r="BD166" s="31">
        <v>313.0</v>
      </c>
      <c r="BE166" s="31">
        <v>651.0</v>
      </c>
      <c r="BF166" s="31">
        <v>622.0</v>
      </c>
      <c r="BG166" s="31">
        <v>736.0</v>
      </c>
      <c r="BH166" s="31">
        <v>480.0</v>
      </c>
      <c r="BI166" s="31">
        <v>0.0</v>
      </c>
      <c r="BJ166" s="31">
        <v>0.0</v>
      </c>
      <c r="BK166" s="31">
        <v>0.0</v>
      </c>
      <c r="BL166" s="31">
        <v>20.0</v>
      </c>
      <c r="BM166" s="31">
        <v>0.0</v>
      </c>
      <c r="BN166" s="31">
        <v>0.0</v>
      </c>
      <c r="BO166" s="31">
        <v>21.0</v>
      </c>
      <c r="BP166" s="31">
        <v>0.0</v>
      </c>
      <c r="BQ166" s="31">
        <v>173.0</v>
      </c>
      <c r="BR166" s="31">
        <v>0.0</v>
      </c>
      <c r="BS166" s="31">
        <v>90.0</v>
      </c>
      <c r="BT166" s="31">
        <v>70.0</v>
      </c>
      <c r="BU166" s="31">
        <v>11.0</v>
      </c>
      <c r="BV166" s="31">
        <v>132.0</v>
      </c>
      <c r="BW166" s="31">
        <v>0.0</v>
      </c>
      <c r="BX166" s="31">
        <v>0.0</v>
      </c>
      <c r="BY166" s="31">
        <v>0.0</v>
      </c>
      <c r="BZ166" s="31">
        <v>93.0</v>
      </c>
      <c r="CA166" s="31">
        <v>0.0</v>
      </c>
      <c r="CB166" s="31">
        <v>0.0</v>
      </c>
      <c r="CC166" s="31">
        <v>85.0</v>
      </c>
      <c r="CE166" s="31">
        <v>31568.0</v>
      </c>
    </row>
    <row r="167" ht="15.75" customHeight="1">
      <c r="A167" s="31" t="s">
        <v>345</v>
      </c>
      <c r="B167" s="31">
        <v>8135.0</v>
      </c>
      <c r="C167" s="31" t="s">
        <v>357</v>
      </c>
      <c r="D167" s="31">
        <v>94168.0</v>
      </c>
      <c r="E167" s="31">
        <v>71377.0</v>
      </c>
      <c r="F167" s="31">
        <v>1163.0</v>
      </c>
      <c r="G167" s="31">
        <v>70214.0</v>
      </c>
      <c r="H167" s="31">
        <v>29006.0</v>
      </c>
      <c r="I167" s="31">
        <v>16377.0</v>
      </c>
      <c r="J167" s="31">
        <v>4037.0</v>
      </c>
      <c r="K167" s="31">
        <v>7548.0</v>
      </c>
      <c r="L167" s="31">
        <v>0.0</v>
      </c>
      <c r="M167" s="31">
        <v>4231.0</v>
      </c>
      <c r="N167" s="31">
        <v>8469.0</v>
      </c>
      <c r="O167" s="31">
        <v>0.0</v>
      </c>
      <c r="P167" s="31">
        <v>327.0</v>
      </c>
      <c r="Q167" s="31">
        <v>0.0</v>
      </c>
      <c r="R167" s="31">
        <v>0.0</v>
      </c>
      <c r="S167" s="31">
        <v>0.0</v>
      </c>
      <c r="T167" s="31">
        <v>0.0</v>
      </c>
      <c r="U167" s="31">
        <v>0.0</v>
      </c>
      <c r="V167" s="31">
        <v>0.0</v>
      </c>
      <c r="W167" s="31">
        <v>0.0</v>
      </c>
      <c r="X167" s="31">
        <v>219.0</v>
      </c>
      <c r="Y167" s="31">
        <v>0.0</v>
      </c>
      <c r="Z167" s="31">
        <v>0.0</v>
      </c>
      <c r="AA167" s="31">
        <v>0.0</v>
      </c>
      <c r="AB167" s="31">
        <v>0.0</v>
      </c>
      <c r="AC167" s="31">
        <v>0.0</v>
      </c>
      <c r="AD167" s="31">
        <v>0.0</v>
      </c>
      <c r="AE167" s="31">
        <v>0.0</v>
      </c>
      <c r="AF167" s="31">
        <v>0.0</v>
      </c>
      <c r="AG167" s="31">
        <v>0.0</v>
      </c>
      <c r="AH167" s="31">
        <v>0.0</v>
      </c>
      <c r="AI167" s="31">
        <v>0.0</v>
      </c>
      <c r="AJ167" s="31">
        <v>0.0</v>
      </c>
      <c r="AK167" s="31">
        <v>0.0</v>
      </c>
      <c r="AL167" s="31">
        <v>0.0</v>
      </c>
      <c r="AM167" s="31">
        <v>0.0</v>
      </c>
      <c r="AN167" s="31">
        <v>0.0</v>
      </c>
      <c r="AO167" s="31">
        <v>0.0</v>
      </c>
      <c r="AP167" s="31">
        <v>0.0</v>
      </c>
      <c r="AQ167" s="31">
        <v>0.0</v>
      </c>
      <c r="AR167" s="31">
        <v>0.0</v>
      </c>
      <c r="AS167" s="31">
        <v>0.0</v>
      </c>
      <c r="AT167" s="31">
        <v>851.0</v>
      </c>
      <c r="AU167" s="31">
        <v>70526.0</v>
      </c>
      <c r="AV167" s="31">
        <f t="shared" si="2"/>
        <v>24004</v>
      </c>
      <c r="AW167" s="31">
        <v>14527.0</v>
      </c>
      <c r="AX167" s="31">
        <v>4259.0</v>
      </c>
      <c r="AY167" s="31">
        <v>8161.0</v>
      </c>
      <c r="AZ167" s="31">
        <v>0.0</v>
      </c>
      <c r="BA167" s="31">
        <v>7047.0</v>
      </c>
      <c r="BB167" s="31">
        <v>9366.0</v>
      </c>
      <c r="BC167" s="31">
        <v>309.0</v>
      </c>
      <c r="BD167" s="31">
        <v>267.0</v>
      </c>
      <c r="BE167" s="31">
        <v>452.0</v>
      </c>
      <c r="BF167" s="31">
        <v>571.0</v>
      </c>
      <c r="BG167" s="31">
        <v>317.0</v>
      </c>
      <c r="BH167" s="31">
        <v>452.0</v>
      </c>
      <c r="BI167" s="31">
        <v>0.0</v>
      </c>
      <c r="BJ167" s="31">
        <v>0.0</v>
      </c>
      <c r="BK167" s="31">
        <v>0.0</v>
      </c>
      <c r="BL167" s="31">
        <v>71.0</v>
      </c>
      <c r="BM167" s="31">
        <v>0.0</v>
      </c>
      <c r="BN167" s="31">
        <v>0.0</v>
      </c>
      <c r="BO167" s="31">
        <v>36.0</v>
      </c>
      <c r="BP167" s="31">
        <v>0.0</v>
      </c>
      <c r="BQ167" s="31">
        <v>152.0</v>
      </c>
      <c r="BR167" s="31">
        <v>0.0</v>
      </c>
      <c r="BS167" s="31">
        <v>108.0</v>
      </c>
      <c r="BT167" s="31">
        <v>90.0</v>
      </c>
      <c r="BU167" s="31">
        <v>70.0</v>
      </c>
      <c r="BV167" s="31">
        <v>92.0</v>
      </c>
      <c r="BW167" s="31">
        <v>0.0</v>
      </c>
      <c r="BX167" s="31">
        <v>0.0</v>
      </c>
      <c r="BY167" s="31">
        <v>0.0</v>
      </c>
      <c r="BZ167" s="31">
        <v>96.0</v>
      </c>
      <c r="CA167" s="31">
        <v>0.0</v>
      </c>
      <c r="CB167" s="31">
        <v>0.0</v>
      </c>
      <c r="CC167" s="31">
        <v>79.0</v>
      </c>
      <c r="CE167" s="31">
        <v>24004.0</v>
      </c>
    </row>
    <row r="168" ht="15.75" customHeight="1">
      <c r="A168" s="31" t="s">
        <v>345</v>
      </c>
      <c r="B168" s="31">
        <v>8136.0</v>
      </c>
      <c r="C168" s="31" t="s">
        <v>358</v>
      </c>
      <c r="D168" s="31">
        <v>231075.0</v>
      </c>
      <c r="E168" s="31">
        <v>178656.0</v>
      </c>
      <c r="F168" s="31">
        <v>2613.0</v>
      </c>
      <c r="G168" s="31">
        <v>176043.0</v>
      </c>
      <c r="H168" s="31">
        <v>83564.0</v>
      </c>
      <c r="I168" s="31">
        <v>34187.0</v>
      </c>
      <c r="J168" s="31">
        <v>9467.0</v>
      </c>
      <c r="K168" s="31">
        <v>16918.0</v>
      </c>
      <c r="L168" s="31">
        <v>0.0</v>
      </c>
      <c r="M168" s="31">
        <v>11337.0</v>
      </c>
      <c r="N168" s="31">
        <v>19442.0</v>
      </c>
      <c r="O168" s="31">
        <v>0.0</v>
      </c>
      <c r="P168" s="31">
        <v>764.0</v>
      </c>
      <c r="Q168" s="31">
        <v>0.0</v>
      </c>
      <c r="R168" s="31">
        <v>0.0</v>
      </c>
      <c r="S168" s="31">
        <v>0.0</v>
      </c>
      <c r="T168" s="31">
        <v>0.0</v>
      </c>
      <c r="U168" s="31">
        <v>0.0</v>
      </c>
      <c r="V168" s="31">
        <v>0.0</v>
      </c>
      <c r="W168" s="31">
        <v>0.0</v>
      </c>
      <c r="X168" s="31">
        <v>364.0</v>
      </c>
      <c r="Y168" s="31">
        <v>0.0</v>
      </c>
      <c r="Z168" s="31">
        <v>0.0</v>
      </c>
      <c r="AA168" s="31">
        <v>0.0</v>
      </c>
      <c r="AB168" s="31">
        <v>0.0</v>
      </c>
      <c r="AC168" s="31">
        <v>0.0</v>
      </c>
      <c r="AD168" s="31">
        <v>0.0</v>
      </c>
      <c r="AE168" s="31">
        <v>0.0</v>
      </c>
      <c r="AF168" s="31">
        <v>0.0</v>
      </c>
      <c r="AG168" s="31">
        <v>0.0</v>
      </c>
      <c r="AH168" s="31">
        <v>0.0</v>
      </c>
      <c r="AI168" s="31">
        <v>0.0</v>
      </c>
      <c r="AJ168" s="31">
        <v>0.0</v>
      </c>
      <c r="AK168" s="31">
        <v>0.0</v>
      </c>
      <c r="AL168" s="31">
        <v>0.0</v>
      </c>
      <c r="AM168" s="31">
        <v>0.0</v>
      </c>
      <c r="AN168" s="31">
        <v>0.0</v>
      </c>
      <c r="AO168" s="31">
        <v>0.0</v>
      </c>
      <c r="AP168" s="31">
        <v>0.0</v>
      </c>
      <c r="AQ168" s="31">
        <v>0.0</v>
      </c>
      <c r="AR168" s="31">
        <v>0.0</v>
      </c>
      <c r="AS168" s="31">
        <v>0.0</v>
      </c>
      <c r="AT168" s="31">
        <v>1977.0</v>
      </c>
      <c r="AU168" s="31">
        <v>176679.0</v>
      </c>
      <c r="AV168" s="31">
        <f t="shared" si="2"/>
        <v>69466</v>
      </c>
      <c r="AW168" s="31">
        <v>29946.0</v>
      </c>
      <c r="AX168" s="31">
        <v>9906.0</v>
      </c>
      <c r="AY168" s="31">
        <v>19185.0</v>
      </c>
      <c r="AZ168" s="31">
        <v>0.0</v>
      </c>
      <c r="BA168" s="31">
        <v>19842.0</v>
      </c>
      <c r="BB168" s="31">
        <v>21667.0</v>
      </c>
      <c r="BC168" s="31">
        <v>683.0</v>
      </c>
      <c r="BD168" s="31">
        <v>651.0</v>
      </c>
      <c r="BE168" s="31">
        <v>999.0</v>
      </c>
      <c r="BF168" s="31">
        <v>1322.0</v>
      </c>
      <c r="BG168" s="31">
        <v>411.0</v>
      </c>
      <c r="BH168" s="31">
        <v>1039.0</v>
      </c>
      <c r="BI168" s="31">
        <v>0.0</v>
      </c>
      <c r="BJ168" s="31">
        <v>0.0</v>
      </c>
      <c r="BK168" s="31">
        <v>0.0</v>
      </c>
      <c r="BL168" s="31">
        <v>109.0</v>
      </c>
      <c r="BM168" s="31">
        <v>0.0</v>
      </c>
      <c r="BN168" s="31">
        <v>0.0</v>
      </c>
      <c r="BO168" s="31">
        <v>51.0</v>
      </c>
      <c r="BP168" s="31">
        <v>0.0</v>
      </c>
      <c r="BQ168" s="31">
        <v>303.0</v>
      </c>
      <c r="BR168" s="31">
        <v>0.0</v>
      </c>
      <c r="BS168" s="31">
        <v>254.0</v>
      </c>
      <c r="BT168" s="31">
        <v>218.0</v>
      </c>
      <c r="BU168" s="31">
        <v>21.0</v>
      </c>
      <c r="BV168" s="31">
        <v>229.0</v>
      </c>
      <c r="BW168" s="31">
        <v>0.0</v>
      </c>
      <c r="BX168" s="31">
        <v>0.0</v>
      </c>
      <c r="BY168" s="31">
        <v>0.0</v>
      </c>
      <c r="BZ168" s="31">
        <v>192.0</v>
      </c>
      <c r="CA168" s="31">
        <v>0.0</v>
      </c>
      <c r="CB168" s="31">
        <v>0.0</v>
      </c>
      <c r="CC168" s="31">
        <v>185.0</v>
      </c>
      <c r="CE168" s="31">
        <v>69466.0</v>
      </c>
    </row>
    <row r="169" ht="15.75" customHeight="1">
      <c r="A169" s="31" t="s">
        <v>345</v>
      </c>
      <c r="B169" s="31">
        <v>8211.0</v>
      </c>
      <c r="C169" s="31" t="s">
        <v>359</v>
      </c>
      <c r="D169" s="31">
        <v>38689.0</v>
      </c>
      <c r="E169" s="31">
        <v>29268.0</v>
      </c>
      <c r="F169" s="31">
        <v>361.0</v>
      </c>
      <c r="G169" s="31">
        <v>28907.0</v>
      </c>
      <c r="H169" s="31">
        <v>12600.0</v>
      </c>
      <c r="I169" s="31">
        <v>4943.0</v>
      </c>
      <c r="J169" s="31">
        <v>1440.0</v>
      </c>
      <c r="K169" s="31">
        <v>3735.0</v>
      </c>
      <c r="L169" s="31">
        <v>0.0</v>
      </c>
      <c r="M169" s="31">
        <v>2729.0</v>
      </c>
      <c r="N169" s="31">
        <v>3033.0</v>
      </c>
      <c r="O169" s="31">
        <v>0.0</v>
      </c>
      <c r="P169" s="31">
        <v>0.0</v>
      </c>
      <c r="Q169" s="31">
        <v>402.0</v>
      </c>
      <c r="R169" s="31">
        <v>0.0</v>
      </c>
      <c r="S169" s="31">
        <v>0.0</v>
      </c>
      <c r="T169" s="31">
        <v>0.0</v>
      </c>
      <c r="U169" s="31">
        <v>0.0</v>
      </c>
      <c r="V169" s="31">
        <v>0.0</v>
      </c>
      <c r="W169" s="31">
        <v>0.0</v>
      </c>
      <c r="X169" s="31">
        <v>0.0</v>
      </c>
      <c r="Y169" s="31">
        <v>0.0</v>
      </c>
      <c r="Z169" s="31">
        <v>0.0</v>
      </c>
      <c r="AA169" s="31">
        <v>12.0</v>
      </c>
      <c r="AB169" s="31">
        <v>0.0</v>
      </c>
      <c r="AC169" s="31">
        <v>0.0</v>
      </c>
      <c r="AD169" s="31">
        <v>0.0</v>
      </c>
      <c r="AE169" s="31">
        <v>0.0</v>
      </c>
      <c r="AF169" s="31">
        <v>0.0</v>
      </c>
      <c r="AG169" s="31">
        <v>0.0</v>
      </c>
      <c r="AH169" s="31">
        <v>0.0</v>
      </c>
      <c r="AI169" s="31">
        <v>0.0</v>
      </c>
      <c r="AJ169" s="31">
        <v>0.0</v>
      </c>
      <c r="AK169" s="31">
        <v>0.0</v>
      </c>
      <c r="AL169" s="31">
        <v>0.0</v>
      </c>
      <c r="AM169" s="31">
        <v>0.0</v>
      </c>
      <c r="AN169" s="31">
        <v>0.0</v>
      </c>
      <c r="AO169" s="31">
        <v>0.0</v>
      </c>
      <c r="AP169" s="31">
        <v>0.0</v>
      </c>
      <c r="AQ169" s="31">
        <v>0.0</v>
      </c>
      <c r="AR169" s="31">
        <v>0.0</v>
      </c>
      <c r="AS169" s="31">
        <v>13.0</v>
      </c>
      <c r="AT169" s="31">
        <v>304.0</v>
      </c>
      <c r="AU169" s="31">
        <v>28964.0</v>
      </c>
      <c r="AV169" s="31">
        <f t="shared" si="2"/>
        <v>10796</v>
      </c>
      <c r="AW169" s="31">
        <v>4571.0</v>
      </c>
      <c r="AX169" s="31">
        <v>1778.0</v>
      </c>
      <c r="AY169" s="31">
        <v>3835.0</v>
      </c>
      <c r="AZ169" s="31">
        <v>0.0</v>
      </c>
      <c r="BA169" s="31">
        <v>3996.0</v>
      </c>
      <c r="BB169" s="31">
        <v>3087.0</v>
      </c>
      <c r="BC169" s="31">
        <v>84.0</v>
      </c>
      <c r="BD169" s="31">
        <v>38.0</v>
      </c>
      <c r="BE169" s="31">
        <v>190.0</v>
      </c>
      <c r="BF169" s="31">
        <v>146.0</v>
      </c>
      <c r="BG169" s="31">
        <v>45.0</v>
      </c>
      <c r="BH169" s="31">
        <v>153.0</v>
      </c>
      <c r="BI169" s="31">
        <v>0.0</v>
      </c>
      <c r="BJ169" s="31">
        <v>0.0</v>
      </c>
      <c r="BK169" s="31">
        <v>0.0</v>
      </c>
      <c r="BL169" s="31">
        <v>7.0</v>
      </c>
      <c r="BM169" s="31">
        <v>0.0</v>
      </c>
      <c r="BN169" s="31">
        <v>0.0</v>
      </c>
      <c r="BO169" s="31">
        <v>12.0</v>
      </c>
      <c r="BP169" s="31">
        <v>0.0</v>
      </c>
      <c r="BQ169" s="31">
        <v>55.0</v>
      </c>
      <c r="BR169" s="31">
        <v>0.0</v>
      </c>
      <c r="BS169" s="31">
        <v>37.0</v>
      </c>
      <c r="BT169" s="31">
        <v>35.0</v>
      </c>
      <c r="BU169" s="31">
        <v>1.0</v>
      </c>
      <c r="BV169" s="31">
        <v>38.0</v>
      </c>
      <c r="BW169" s="31">
        <v>0.0</v>
      </c>
      <c r="BX169" s="31">
        <v>0.0</v>
      </c>
      <c r="BY169" s="31">
        <v>0.0</v>
      </c>
      <c r="BZ169" s="31">
        <v>28.0</v>
      </c>
      <c r="CA169" s="31">
        <v>0.0</v>
      </c>
      <c r="CB169" s="31">
        <v>0.0</v>
      </c>
      <c r="CC169" s="31">
        <v>32.0</v>
      </c>
      <c r="CE169" s="31">
        <v>10796.0</v>
      </c>
    </row>
    <row r="170" ht="15.75" customHeight="1">
      <c r="A170" s="31" t="s">
        <v>345</v>
      </c>
      <c r="B170" s="31">
        <v>8212.0</v>
      </c>
      <c r="C170" s="31" t="s">
        <v>360</v>
      </c>
      <c r="D170" s="31">
        <v>208868.0</v>
      </c>
      <c r="E170" s="31">
        <v>162139.0</v>
      </c>
      <c r="F170" s="31">
        <v>1633.0</v>
      </c>
      <c r="G170" s="31">
        <v>160506.0</v>
      </c>
      <c r="H170" s="31">
        <v>45821.0</v>
      </c>
      <c r="I170" s="31">
        <v>37924.0</v>
      </c>
      <c r="J170" s="31">
        <v>12155.0</v>
      </c>
      <c r="K170" s="31">
        <v>28268.0</v>
      </c>
      <c r="L170" s="31">
        <v>0.0</v>
      </c>
      <c r="M170" s="31">
        <v>13829.0</v>
      </c>
      <c r="N170" s="31">
        <v>16073.0</v>
      </c>
      <c r="O170" s="31">
        <v>0.0</v>
      </c>
      <c r="P170" s="31">
        <v>0.0</v>
      </c>
      <c r="Q170" s="31">
        <v>0.0</v>
      </c>
      <c r="R170" s="31">
        <v>2412.0</v>
      </c>
      <c r="S170" s="31">
        <v>0.0</v>
      </c>
      <c r="T170" s="31">
        <v>2899.0</v>
      </c>
      <c r="U170" s="31">
        <v>0.0</v>
      </c>
      <c r="V170" s="31">
        <v>0.0</v>
      </c>
      <c r="W170" s="31">
        <v>0.0</v>
      </c>
      <c r="X170" s="31">
        <v>250.0</v>
      </c>
      <c r="Y170" s="31">
        <v>0.0</v>
      </c>
      <c r="Z170" s="31">
        <v>0.0</v>
      </c>
      <c r="AA170" s="31">
        <v>151.0</v>
      </c>
      <c r="AB170" s="31">
        <v>0.0</v>
      </c>
      <c r="AC170" s="31">
        <v>0.0</v>
      </c>
      <c r="AD170" s="31">
        <v>0.0</v>
      </c>
      <c r="AE170" s="31">
        <v>0.0</v>
      </c>
      <c r="AF170" s="31">
        <v>0.0</v>
      </c>
      <c r="AG170" s="31">
        <v>0.0</v>
      </c>
      <c r="AH170" s="31">
        <v>0.0</v>
      </c>
      <c r="AI170" s="31">
        <v>0.0</v>
      </c>
      <c r="AJ170" s="31">
        <v>0.0</v>
      </c>
      <c r="AK170" s="31">
        <v>0.0</v>
      </c>
      <c r="AL170" s="31">
        <v>0.0</v>
      </c>
      <c r="AM170" s="31">
        <v>0.0</v>
      </c>
      <c r="AN170" s="31">
        <v>0.0</v>
      </c>
      <c r="AO170" s="31">
        <v>0.0</v>
      </c>
      <c r="AP170" s="31">
        <v>0.0</v>
      </c>
      <c r="AQ170" s="31">
        <v>0.0</v>
      </c>
      <c r="AR170" s="31">
        <v>0.0</v>
      </c>
      <c r="AS170" s="31">
        <v>724.0</v>
      </c>
      <c r="AT170" s="31">
        <v>1228.0</v>
      </c>
      <c r="AU170" s="31">
        <v>160911.0</v>
      </c>
      <c r="AV170" s="31">
        <f t="shared" si="2"/>
        <v>44776</v>
      </c>
      <c r="AW170" s="31">
        <v>27044.0</v>
      </c>
      <c r="AX170" s="31">
        <v>15452.0</v>
      </c>
      <c r="AY170" s="31">
        <v>29408.0</v>
      </c>
      <c r="AZ170" s="31">
        <v>0.0</v>
      </c>
      <c r="BA170" s="31">
        <v>19251.0</v>
      </c>
      <c r="BB170" s="31">
        <v>16741.0</v>
      </c>
      <c r="BC170" s="31">
        <v>999.0</v>
      </c>
      <c r="BD170" s="31">
        <v>188.0</v>
      </c>
      <c r="BE170" s="31">
        <v>600.0</v>
      </c>
      <c r="BF170" s="31">
        <v>1595.0</v>
      </c>
      <c r="BG170" s="31">
        <v>438.0</v>
      </c>
      <c r="BH170" s="31">
        <v>2179.0</v>
      </c>
      <c r="BI170" s="31">
        <v>0.0</v>
      </c>
      <c r="BJ170" s="31">
        <v>0.0</v>
      </c>
      <c r="BK170" s="31">
        <v>0.0</v>
      </c>
      <c r="BL170" s="31">
        <v>142.0</v>
      </c>
      <c r="BM170" s="31">
        <v>0.0</v>
      </c>
      <c r="BN170" s="31">
        <v>0.0</v>
      </c>
      <c r="BO170" s="31">
        <v>78.0</v>
      </c>
      <c r="BP170" s="31">
        <v>0.0</v>
      </c>
      <c r="BQ170" s="31">
        <v>346.0</v>
      </c>
      <c r="BR170" s="31">
        <v>0.0</v>
      </c>
      <c r="BS170" s="31">
        <v>442.0</v>
      </c>
      <c r="BT170" s="31">
        <v>505.0</v>
      </c>
      <c r="BU170" s="31">
        <v>33.0</v>
      </c>
      <c r="BV170" s="31">
        <v>263.0</v>
      </c>
      <c r="BW170" s="31">
        <v>0.0</v>
      </c>
      <c r="BX170" s="31">
        <v>0.0</v>
      </c>
      <c r="BY170" s="31">
        <v>0.0</v>
      </c>
      <c r="BZ170" s="31">
        <v>191.0</v>
      </c>
      <c r="CA170" s="31">
        <v>0.0</v>
      </c>
      <c r="CB170" s="31">
        <v>0.0</v>
      </c>
      <c r="CC170" s="31">
        <v>240.0</v>
      </c>
      <c r="CE170" s="31">
        <v>44776.0</v>
      </c>
    </row>
    <row r="171" ht="15.75" customHeight="1">
      <c r="A171" s="31" t="s">
        <v>345</v>
      </c>
      <c r="B171" s="31">
        <v>8215.0</v>
      </c>
      <c r="C171" s="31" t="s">
        <v>361</v>
      </c>
      <c r="D171" s="31">
        <v>323462.0</v>
      </c>
      <c r="E171" s="31">
        <v>257599.0</v>
      </c>
      <c r="F171" s="31">
        <v>3464.0</v>
      </c>
      <c r="G171" s="31">
        <v>254135.0</v>
      </c>
      <c r="H171" s="31">
        <v>105469.0</v>
      </c>
      <c r="I171" s="31">
        <v>48081.0</v>
      </c>
      <c r="J171" s="31">
        <v>11342.0</v>
      </c>
      <c r="K171" s="31">
        <v>26082.0</v>
      </c>
      <c r="L171" s="31">
        <v>0.0</v>
      </c>
      <c r="M171" s="31">
        <v>20902.0</v>
      </c>
      <c r="N171" s="31">
        <v>32678.0</v>
      </c>
      <c r="O171" s="31">
        <v>0.0</v>
      </c>
      <c r="P171" s="31">
        <v>0.0</v>
      </c>
      <c r="Q171" s="31">
        <v>4353.0</v>
      </c>
      <c r="R171" s="31">
        <v>1674.0</v>
      </c>
      <c r="S171" s="31">
        <v>0.0</v>
      </c>
      <c r="T171" s="31">
        <v>3167.0</v>
      </c>
      <c r="U171" s="31">
        <v>0.0</v>
      </c>
      <c r="V171" s="31">
        <v>0.0</v>
      </c>
      <c r="W171" s="31">
        <v>0.0</v>
      </c>
      <c r="X171" s="31">
        <v>0.0</v>
      </c>
      <c r="Y171" s="31">
        <v>0.0</v>
      </c>
      <c r="Z171" s="31">
        <v>0.0</v>
      </c>
      <c r="AA171" s="31">
        <v>336.0</v>
      </c>
      <c r="AB171" s="31">
        <v>0.0</v>
      </c>
      <c r="AC171" s="31">
        <v>0.0</v>
      </c>
      <c r="AD171" s="31">
        <v>0.0</v>
      </c>
      <c r="AE171" s="31">
        <v>0.0</v>
      </c>
      <c r="AF171" s="31">
        <v>0.0</v>
      </c>
      <c r="AG171" s="31">
        <v>0.0</v>
      </c>
      <c r="AH171" s="31">
        <v>0.0</v>
      </c>
      <c r="AI171" s="31">
        <v>0.0</v>
      </c>
      <c r="AJ171" s="31">
        <v>0.0</v>
      </c>
      <c r="AK171" s="31">
        <v>0.0</v>
      </c>
      <c r="AL171" s="31">
        <v>0.0</v>
      </c>
      <c r="AM171" s="31">
        <v>0.0</v>
      </c>
      <c r="AN171" s="31">
        <v>0.0</v>
      </c>
      <c r="AO171" s="31">
        <v>0.0</v>
      </c>
      <c r="AP171" s="31">
        <v>0.0</v>
      </c>
      <c r="AQ171" s="31">
        <v>0.0</v>
      </c>
      <c r="AR171" s="31">
        <v>0.0</v>
      </c>
      <c r="AS171" s="31">
        <v>51.0</v>
      </c>
      <c r="AT171" s="31">
        <v>2868.0</v>
      </c>
      <c r="AU171" s="31">
        <v>254731.0</v>
      </c>
      <c r="AV171" s="31">
        <f t="shared" si="2"/>
        <v>91012</v>
      </c>
      <c r="AW171" s="31">
        <v>42541.0</v>
      </c>
      <c r="AX171" s="31">
        <v>13686.0</v>
      </c>
      <c r="AY171" s="31">
        <v>29169.0</v>
      </c>
      <c r="AZ171" s="31">
        <v>0.0</v>
      </c>
      <c r="BA171" s="31">
        <v>31758.0</v>
      </c>
      <c r="BB171" s="31">
        <v>34526.0</v>
      </c>
      <c r="BC171" s="31">
        <v>982.0</v>
      </c>
      <c r="BD171" s="31">
        <v>574.0</v>
      </c>
      <c r="BE171" s="31">
        <v>2487.0</v>
      </c>
      <c r="BF171" s="31">
        <v>2627.0</v>
      </c>
      <c r="BG171" s="31">
        <v>450.0</v>
      </c>
      <c r="BH171" s="31">
        <v>2193.0</v>
      </c>
      <c r="BI171" s="31">
        <v>0.0</v>
      </c>
      <c r="BJ171" s="31">
        <v>0.0</v>
      </c>
      <c r="BK171" s="31">
        <v>0.0</v>
      </c>
      <c r="BL171" s="31">
        <v>112.0</v>
      </c>
      <c r="BM171" s="31">
        <v>0.0</v>
      </c>
      <c r="BN171" s="31">
        <v>0.0</v>
      </c>
      <c r="BO171" s="31">
        <v>198.0</v>
      </c>
      <c r="BP171" s="31">
        <v>0.0</v>
      </c>
      <c r="BQ171" s="31">
        <v>614.0</v>
      </c>
      <c r="BR171" s="31">
        <v>0.0</v>
      </c>
      <c r="BS171" s="31">
        <v>375.0</v>
      </c>
      <c r="BT171" s="31">
        <v>383.0</v>
      </c>
      <c r="BU171" s="31">
        <v>40.0</v>
      </c>
      <c r="BV171" s="31">
        <v>355.0</v>
      </c>
      <c r="BW171" s="31">
        <v>0.0</v>
      </c>
      <c r="BX171" s="31">
        <v>0.0</v>
      </c>
      <c r="BY171" s="31">
        <v>0.0</v>
      </c>
      <c r="BZ171" s="31">
        <v>351.0</v>
      </c>
      <c r="CA171" s="31">
        <v>0.0</v>
      </c>
      <c r="CB171" s="31">
        <v>0.0</v>
      </c>
      <c r="CC171" s="31">
        <v>298.0</v>
      </c>
      <c r="CE171" s="31">
        <v>91012.0</v>
      </c>
    </row>
    <row r="172" ht="15.75" customHeight="1">
      <c r="A172" s="31" t="s">
        <v>345</v>
      </c>
      <c r="B172" s="31">
        <v>8216.0</v>
      </c>
      <c r="C172" s="31" t="s">
        <v>362</v>
      </c>
      <c r="D172" s="31">
        <v>167795.0</v>
      </c>
      <c r="E172" s="31">
        <v>127940.0</v>
      </c>
      <c r="F172" s="31">
        <v>1957.0</v>
      </c>
      <c r="G172" s="31">
        <v>125983.0</v>
      </c>
      <c r="H172" s="31">
        <v>55659.0</v>
      </c>
      <c r="I172" s="31">
        <v>24543.0</v>
      </c>
      <c r="J172" s="31">
        <v>5683.0</v>
      </c>
      <c r="K172" s="31">
        <v>13219.0</v>
      </c>
      <c r="L172" s="31">
        <v>0.0</v>
      </c>
      <c r="M172" s="31">
        <v>8421.0</v>
      </c>
      <c r="N172" s="31">
        <v>15816.0</v>
      </c>
      <c r="O172" s="31">
        <v>0.0</v>
      </c>
      <c r="P172" s="31">
        <v>0.0</v>
      </c>
      <c r="Q172" s="31">
        <v>2407.0</v>
      </c>
      <c r="R172" s="31">
        <v>0.0</v>
      </c>
      <c r="S172" s="31">
        <v>0.0</v>
      </c>
      <c r="T172" s="31">
        <v>0.0</v>
      </c>
      <c r="U172" s="31">
        <v>0.0</v>
      </c>
      <c r="V172" s="31">
        <v>0.0</v>
      </c>
      <c r="W172" s="31">
        <v>0.0</v>
      </c>
      <c r="X172" s="31">
        <v>0.0</v>
      </c>
      <c r="Y172" s="31">
        <v>0.0</v>
      </c>
      <c r="Z172" s="31">
        <v>0.0</v>
      </c>
      <c r="AA172" s="31">
        <v>136.0</v>
      </c>
      <c r="AB172" s="31">
        <v>0.0</v>
      </c>
      <c r="AC172" s="31">
        <v>0.0</v>
      </c>
      <c r="AD172" s="31">
        <v>0.0</v>
      </c>
      <c r="AE172" s="31">
        <v>0.0</v>
      </c>
      <c r="AF172" s="31">
        <v>0.0</v>
      </c>
      <c r="AG172" s="31">
        <v>0.0</v>
      </c>
      <c r="AH172" s="31">
        <v>0.0</v>
      </c>
      <c r="AI172" s="31">
        <v>0.0</v>
      </c>
      <c r="AJ172" s="31">
        <v>0.0</v>
      </c>
      <c r="AK172" s="31">
        <v>0.0</v>
      </c>
      <c r="AL172" s="31">
        <v>0.0</v>
      </c>
      <c r="AM172" s="31">
        <v>0.0</v>
      </c>
      <c r="AN172" s="31">
        <v>0.0</v>
      </c>
      <c r="AO172" s="31">
        <v>0.0</v>
      </c>
      <c r="AP172" s="31">
        <v>0.0</v>
      </c>
      <c r="AQ172" s="31">
        <v>0.0</v>
      </c>
      <c r="AR172" s="31">
        <v>0.0</v>
      </c>
      <c r="AS172" s="31">
        <v>99.0</v>
      </c>
      <c r="AT172" s="31">
        <v>1656.0</v>
      </c>
      <c r="AU172" s="31">
        <v>126284.0</v>
      </c>
      <c r="AV172" s="31">
        <f t="shared" si="2"/>
        <v>48002</v>
      </c>
      <c r="AW172" s="31">
        <v>21803.0</v>
      </c>
      <c r="AX172" s="31">
        <v>6591.0</v>
      </c>
      <c r="AY172" s="31">
        <v>13931.0</v>
      </c>
      <c r="AZ172" s="31">
        <v>0.0</v>
      </c>
      <c r="BA172" s="31">
        <v>13851.0</v>
      </c>
      <c r="BB172" s="31">
        <v>16614.0</v>
      </c>
      <c r="BC172" s="31">
        <v>560.0</v>
      </c>
      <c r="BD172" s="31">
        <v>275.0</v>
      </c>
      <c r="BE172" s="31">
        <v>1306.0</v>
      </c>
      <c r="BF172" s="31">
        <v>986.0</v>
      </c>
      <c r="BG172" s="31">
        <v>221.0</v>
      </c>
      <c r="BH172" s="31">
        <v>768.0</v>
      </c>
      <c r="BI172" s="31">
        <v>0.0</v>
      </c>
      <c r="BJ172" s="31">
        <v>0.0</v>
      </c>
      <c r="BK172" s="31">
        <v>0.0</v>
      </c>
      <c r="BL172" s="31">
        <v>53.0</v>
      </c>
      <c r="BM172" s="31">
        <v>0.0</v>
      </c>
      <c r="BN172" s="31">
        <v>0.0</v>
      </c>
      <c r="BO172" s="31">
        <v>99.0</v>
      </c>
      <c r="BP172" s="31">
        <v>0.0</v>
      </c>
      <c r="BQ172" s="31">
        <v>330.0</v>
      </c>
      <c r="BR172" s="31">
        <v>0.0</v>
      </c>
      <c r="BS172" s="31">
        <v>125.0</v>
      </c>
      <c r="BT172" s="31">
        <v>173.0</v>
      </c>
      <c r="BU172" s="31">
        <v>26.0</v>
      </c>
      <c r="BV172" s="31">
        <v>257.0</v>
      </c>
      <c r="BW172" s="31">
        <v>0.0</v>
      </c>
      <c r="BX172" s="31">
        <v>0.0</v>
      </c>
      <c r="BY172" s="31">
        <v>0.0</v>
      </c>
      <c r="BZ172" s="31">
        <v>167.0</v>
      </c>
      <c r="CA172" s="31">
        <v>0.0</v>
      </c>
      <c r="CB172" s="31">
        <v>0.0</v>
      </c>
      <c r="CC172" s="31">
        <v>146.0</v>
      </c>
      <c r="CE172" s="31">
        <v>48002.0</v>
      </c>
    </row>
    <row r="173" ht="15.75" customHeight="1">
      <c r="A173" s="31" t="s">
        <v>345</v>
      </c>
      <c r="B173" s="31">
        <v>8221.0</v>
      </c>
      <c r="C173" s="31" t="s">
        <v>363</v>
      </c>
      <c r="D173" s="31">
        <v>99213.0</v>
      </c>
      <c r="E173" s="31">
        <v>80987.0</v>
      </c>
      <c r="F173" s="31">
        <v>630.0</v>
      </c>
      <c r="G173" s="31">
        <v>80357.0</v>
      </c>
      <c r="H173" s="31">
        <v>22064.0</v>
      </c>
      <c r="I173" s="31">
        <v>22210.0</v>
      </c>
      <c r="J173" s="31">
        <v>5673.0</v>
      </c>
      <c r="K173" s="31">
        <v>17099.0</v>
      </c>
      <c r="L173" s="31">
        <v>0.0</v>
      </c>
      <c r="M173" s="31">
        <v>5082.0</v>
      </c>
      <c r="N173" s="31">
        <v>5789.0</v>
      </c>
      <c r="O173" s="31">
        <v>563.0</v>
      </c>
      <c r="P173" s="31">
        <v>0.0</v>
      </c>
      <c r="Q173" s="31">
        <v>500.0</v>
      </c>
      <c r="R173" s="31">
        <v>0.0</v>
      </c>
      <c r="S173" s="31">
        <v>0.0</v>
      </c>
      <c r="T173" s="31">
        <v>1266.0</v>
      </c>
      <c r="U173" s="31">
        <v>0.0</v>
      </c>
      <c r="V173" s="31">
        <v>0.0</v>
      </c>
      <c r="W173" s="31">
        <v>0.0</v>
      </c>
      <c r="X173" s="31">
        <v>111.0</v>
      </c>
      <c r="Y173" s="31">
        <v>0.0</v>
      </c>
      <c r="Z173" s="31">
        <v>0.0</v>
      </c>
      <c r="AA173" s="31">
        <v>0.0</v>
      </c>
      <c r="AB173" s="31">
        <v>0.0</v>
      </c>
      <c r="AC173" s="31">
        <v>0.0</v>
      </c>
      <c r="AD173" s="31">
        <v>0.0</v>
      </c>
      <c r="AE173" s="31">
        <v>0.0</v>
      </c>
      <c r="AF173" s="31">
        <v>0.0</v>
      </c>
      <c r="AG173" s="31">
        <v>0.0</v>
      </c>
      <c r="AH173" s="31">
        <v>0.0</v>
      </c>
      <c r="AI173" s="31">
        <v>0.0</v>
      </c>
      <c r="AJ173" s="31">
        <v>0.0</v>
      </c>
      <c r="AK173" s="31">
        <v>0.0</v>
      </c>
      <c r="AL173" s="31">
        <v>0.0</v>
      </c>
      <c r="AM173" s="31">
        <v>0.0</v>
      </c>
      <c r="AN173" s="31">
        <v>0.0</v>
      </c>
      <c r="AO173" s="31">
        <v>0.0</v>
      </c>
      <c r="AP173" s="31">
        <v>0.0</v>
      </c>
      <c r="AQ173" s="31">
        <v>0.0</v>
      </c>
      <c r="AR173" s="31">
        <v>0.0</v>
      </c>
      <c r="AS173" s="31">
        <v>0.0</v>
      </c>
      <c r="AT173" s="31">
        <v>468.0</v>
      </c>
      <c r="AU173" s="31">
        <v>80519.0</v>
      </c>
      <c r="AV173" s="31">
        <f t="shared" si="2"/>
        <v>21524</v>
      </c>
      <c r="AW173" s="31">
        <v>13996.0</v>
      </c>
      <c r="AX173" s="31">
        <v>8401.0</v>
      </c>
      <c r="AY173" s="31">
        <v>17610.0</v>
      </c>
      <c r="AZ173" s="31">
        <v>0.0</v>
      </c>
      <c r="BA173" s="31">
        <v>9705.0</v>
      </c>
      <c r="BB173" s="31">
        <v>6251.0</v>
      </c>
      <c r="BC173" s="31">
        <v>364.0</v>
      </c>
      <c r="BD173" s="31">
        <v>50.0</v>
      </c>
      <c r="BE173" s="31">
        <v>247.0</v>
      </c>
      <c r="BF173" s="31">
        <v>392.0</v>
      </c>
      <c r="BG173" s="31">
        <v>186.0</v>
      </c>
      <c r="BH173" s="31">
        <v>949.0</v>
      </c>
      <c r="BI173" s="31">
        <v>0.0</v>
      </c>
      <c r="BJ173" s="31">
        <v>0.0</v>
      </c>
      <c r="BK173" s="31">
        <v>0.0</v>
      </c>
      <c r="BL173" s="31">
        <v>52.0</v>
      </c>
      <c r="BM173" s="31">
        <v>0.0</v>
      </c>
      <c r="BN173" s="31">
        <v>0.0</v>
      </c>
      <c r="BO173" s="31">
        <v>6.0</v>
      </c>
      <c r="BP173" s="31">
        <v>0.0</v>
      </c>
      <c r="BQ173" s="31">
        <v>121.0</v>
      </c>
      <c r="BR173" s="31">
        <v>0.0</v>
      </c>
      <c r="BS173" s="31">
        <v>139.0</v>
      </c>
      <c r="BT173" s="31">
        <v>242.0</v>
      </c>
      <c r="BU173" s="31">
        <v>19.0</v>
      </c>
      <c r="BV173" s="31">
        <v>75.0</v>
      </c>
      <c r="BW173" s="31">
        <v>0.0</v>
      </c>
      <c r="BX173" s="31">
        <v>0.0</v>
      </c>
      <c r="BY173" s="31">
        <v>0.0</v>
      </c>
      <c r="BZ173" s="31">
        <v>70.0</v>
      </c>
      <c r="CA173" s="31">
        <v>0.0</v>
      </c>
      <c r="CB173" s="31">
        <v>0.0</v>
      </c>
      <c r="CC173" s="31">
        <v>120.0</v>
      </c>
      <c r="CE173" s="31">
        <v>21524.0</v>
      </c>
    </row>
    <row r="174" ht="15.75" customHeight="1">
      <c r="A174" s="31" t="s">
        <v>345</v>
      </c>
      <c r="B174" s="31">
        <v>8222.0</v>
      </c>
      <c r="C174" s="31" t="s">
        <v>364</v>
      </c>
      <c r="D174" s="31">
        <v>197289.0</v>
      </c>
      <c r="E174" s="31">
        <v>144078.0</v>
      </c>
      <c r="F174" s="31">
        <v>1504.0</v>
      </c>
      <c r="G174" s="31">
        <v>142574.0</v>
      </c>
      <c r="H174" s="31">
        <v>41812.0</v>
      </c>
      <c r="I174" s="31">
        <v>39795.0</v>
      </c>
      <c r="J174" s="31">
        <v>10493.0</v>
      </c>
      <c r="K174" s="31">
        <v>18739.0</v>
      </c>
      <c r="L174" s="31">
        <v>0.0</v>
      </c>
      <c r="M174" s="31">
        <v>9835.0</v>
      </c>
      <c r="N174" s="31">
        <v>17833.0</v>
      </c>
      <c r="O174" s="31">
        <v>0.0</v>
      </c>
      <c r="P174" s="31">
        <v>0.0</v>
      </c>
      <c r="Q174" s="31">
        <v>1444.0</v>
      </c>
      <c r="R174" s="31">
        <v>0.0</v>
      </c>
      <c r="S174" s="31">
        <v>0.0</v>
      </c>
      <c r="T174" s="31">
        <v>2337.0</v>
      </c>
      <c r="U174" s="31">
        <v>0.0</v>
      </c>
      <c r="V174" s="31">
        <v>0.0</v>
      </c>
      <c r="W174" s="31">
        <v>0.0</v>
      </c>
      <c r="X174" s="31">
        <v>286.0</v>
      </c>
      <c r="Y174" s="31">
        <v>0.0</v>
      </c>
      <c r="Z174" s="31">
        <v>0.0</v>
      </c>
      <c r="AA174" s="31">
        <v>0.0</v>
      </c>
      <c r="AB174" s="31">
        <v>0.0</v>
      </c>
      <c r="AC174" s="31">
        <v>0.0</v>
      </c>
      <c r="AD174" s="31">
        <v>0.0</v>
      </c>
      <c r="AE174" s="31">
        <v>0.0</v>
      </c>
      <c r="AF174" s="31">
        <v>0.0</v>
      </c>
      <c r="AG174" s="31">
        <v>0.0</v>
      </c>
      <c r="AH174" s="31">
        <v>0.0</v>
      </c>
      <c r="AI174" s="31">
        <v>0.0</v>
      </c>
      <c r="AJ174" s="31">
        <v>0.0</v>
      </c>
      <c r="AK174" s="31">
        <v>0.0</v>
      </c>
      <c r="AL174" s="31">
        <v>0.0</v>
      </c>
      <c r="AM174" s="31">
        <v>0.0</v>
      </c>
      <c r="AN174" s="31">
        <v>0.0</v>
      </c>
      <c r="AO174" s="31">
        <v>0.0</v>
      </c>
      <c r="AP174" s="31">
        <v>0.0</v>
      </c>
      <c r="AQ174" s="31">
        <v>0.0</v>
      </c>
      <c r="AR174" s="31">
        <v>0.0</v>
      </c>
      <c r="AS174" s="31">
        <v>0.0</v>
      </c>
      <c r="AT174" s="31">
        <v>1355.0</v>
      </c>
      <c r="AU174" s="31">
        <v>142723.0</v>
      </c>
      <c r="AV174" s="31">
        <f t="shared" si="2"/>
        <v>38746</v>
      </c>
      <c r="AW174" s="31">
        <v>30309.0</v>
      </c>
      <c r="AX174" s="31">
        <v>12989.0</v>
      </c>
      <c r="AY174" s="31">
        <v>18803.0</v>
      </c>
      <c r="AZ174" s="31">
        <v>0.0</v>
      </c>
      <c r="BA174" s="31">
        <v>16050.0</v>
      </c>
      <c r="BB174" s="31">
        <v>18309.0</v>
      </c>
      <c r="BC174" s="31">
        <v>689.0</v>
      </c>
      <c r="BD174" s="31">
        <v>381.0</v>
      </c>
      <c r="BE174" s="31">
        <v>826.0</v>
      </c>
      <c r="BF174" s="31">
        <v>1552.0</v>
      </c>
      <c r="BG174" s="31">
        <v>231.0</v>
      </c>
      <c r="BH174" s="31">
        <v>1807.0</v>
      </c>
      <c r="BI174" s="31">
        <v>0.0</v>
      </c>
      <c r="BJ174" s="31">
        <v>0.0</v>
      </c>
      <c r="BK174" s="31">
        <v>0.0</v>
      </c>
      <c r="BL174" s="31">
        <v>160.0</v>
      </c>
      <c r="BM174" s="31">
        <v>0.0</v>
      </c>
      <c r="BN174" s="31">
        <v>0.0</v>
      </c>
      <c r="BO174" s="31">
        <v>33.0</v>
      </c>
      <c r="BP174" s="31">
        <v>0.0</v>
      </c>
      <c r="BQ174" s="31">
        <v>414.0</v>
      </c>
      <c r="BR174" s="31">
        <v>0.0</v>
      </c>
      <c r="BS174" s="31">
        <v>395.0</v>
      </c>
      <c r="BT174" s="31">
        <v>311.0</v>
      </c>
      <c r="BU174" s="31">
        <v>46.0</v>
      </c>
      <c r="BV174" s="31">
        <v>240.0</v>
      </c>
      <c r="BW174" s="31">
        <v>0.0</v>
      </c>
      <c r="BX174" s="31">
        <v>0.0</v>
      </c>
      <c r="BY174" s="31">
        <v>0.0</v>
      </c>
      <c r="BZ174" s="31">
        <v>186.0</v>
      </c>
      <c r="CA174" s="31">
        <v>0.0</v>
      </c>
      <c r="CB174" s="31">
        <v>0.0</v>
      </c>
      <c r="CC174" s="31">
        <v>246.0</v>
      </c>
      <c r="CE174" s="31">
        <v>38746.0</v>
      </c>
    </row>
    <row r="175" ht="15.75" customHeight="1">
      <c r="A175" s="31" t="s">
        <v>345</v>
      </c>
      <c r="B175" s="31">
        <v>8225.0</v>
      </c>
      <c r="C175" s="31" t="s">
        <v>365</v>
      </c>
      <c r="D175" s="31">
        <v>108705.0</v>
      </c>
      <c r="E175" s="31">
        <v>83025.0</v>
      </c>
      <c r="F175" s="31">
        <v>1153.0</v>
      </c>
      <c r="G175" s="31">
        <v>81872.0</v>
      </c>
      <c r="H175" s="31">
        <v>38438.0</v>
      </c>
      <c r="I175" s="31">
        <v>17018.0</v>
      </c>
      <c r="J175" s="31">
        <v>4049.0</v>
      </c>
      <c r="K175" s="31">
        <v>5129.0</v>
      </c>
      <c r="L175" s="31">
        <v>0.0</v>
      </c>
      <c r="M175" s="31">
        <v>5407.0</v>
      </c>
      <c r="N175" s="31">
        <v>11035.0</v>
      </c>
      <c r="O175" s="31">
        <v>0.0</v>
      </c>
      <c r="P175" s="31">
        <v>0.0</v>
      </c>
      <c r="Q175" s="31">
        <v>0.0</v>
      </c>
      <c r="R175" s="31">
        <v>0.0</v>
      </c>
      <c r="S175" s="31">
        <v>796.0</v>
      </c>
      <c r="T175" s="31">
        <v>0.0</v>
      </c>
      <c r="U175" s="31">
        <v>0.0</v>
      </c>
      <c r="V175" s="31">
        <v>0.0</v>
      </c>
      <c r="W175" s="31">
        <v>0.0</v>
      </c>
      <c r="X175" s="31">
        <v>0.0</v>
      </c>
      <c r="Y175" s="31">
        <v>0.0</v>
      </c>
      <c r="Z175" s="31">
        <v>0.0</v>
      </c>
      <c r="AA175" s="31">
        <v>0.0</v>
      </c>
      <c r="AB175" s="31">
        <v>0.0</v>
      </c>
      <c r="AC175" s="31">
        <v>0.0</v>
      </c>
      <c r="AD175" s="31">
        <v>0.0</v>
      </c>
      <c r="AE175" s="31">
        <v>0.0</v>
      </c>
      <c r="AF175" s="31">
        <v>0.0</v>
      </c>
      <c r="AG175" s="31">
        <v>0.0</v>
      </c>
      <c r="AH175" s="31">
        <v>0.0</v>
      </c>
      <c r="AI175" s="31">
        <v>0.0</v>
      </c>
      <c r="AJ175" s="31">
        <v>0.0</v>
      </c>
      <c r="AK175" s="31">
        <v>0.0</v>
      </c>
      <c r="AL175" s="31">
        <v>0.0</v>
      </c>
      <c r="AM175" s="31">
        <v>0.0</v>
      </c>
      <c r="AN175" s="31">
        <v>0.0</v>
      </c>
      <c r="AO175" s="31">
        <v>0.0</v>
      </c>
      <c r="AP175" s="31">
        <v>0.0</v>
      </c>
      <c r="AQ175" s="31">
        <v>0.0</v>
      </c>
      <c r="AR175" s="31">
        <v>0.0</v>
      </c>
      <c r="AS175" s="31">
        <v>0.0</v>
      </c>
      <c r="AT175" s="31">
        <v>1110.0</v>
      </c>
      <c r="AU175" s="31">
        <v>81915.0</v>
      </c>
      <c r="AV175" s="31">
        <f t="shared" si="2"/>
        <v>32640</v>
      </c>
      <c r="AW175" s="31">
        <v>14522.0</v>
      </c>
      <c r="AX175" s="31">
        <v>4422.0</v>
      </c>
      <c r="AY175" s="31">
        <v>6488.0</v>
      </c>
      <c r="AZ175" s="31">
        <v>0.0</v>
      </c>
      <c r="BA175" s="31">
        <v>8667.0</v>
      </c>
      <c r="BB175" s="31">
        <v>11524.0</v>
      </c>
      <c r="BC175" s="31">
        <v>273.0</v>
      </c>
      <c r="BD175" s="31">
        <v>341.0</v>
      </c>
      <c r="BE175" s="31">
        <v>649.0</v>
      </c>
      <c r="BF175" s="31">
        <v>660.0</v>
      </c>
      <c r="BG175" s="31">
        <v>366.0</v>
      </c>
      <c r="BH175" s="31">
        <v>504.0</v>
      </c>
      <c r="BI175" s="31">
        <v>0.0</v>
      </c>
      <c r="BJ175" s="31">
        <v>0.0</v>
      </c>
      <c r="BK175" s="31">
        <v>0.0</v>
      </c>
      <c r="BL175" s="31">
        <v>23.0</v>
      </c>
      <c r="BM175" s="31">
        <v>0.0</v>
      </c>
      <c r="BN175" s="31">
        <v>0.0</v>
      </c>
      <c r="BO175" s="31">
        <v>21.0</v>
      </c>
      <c r="BP175" s="31">
        <v>0.0</v>
      </c>
      <c r="BQ175" s="31">
        <v>214.0</v>
      </c>
      <c r="BR175" s="31">
        <v>0.0</v>
      </c>
      <c r="BS175" s="31">
        <v>100.0</v>
      </c>
      <c r="BT175" s="31">
        <v>70.0</v>
      </c>
      <c r="BU175" s="31">
        <v>11.0</v>
      </c>
      <c r="BV175" s="31">
        <v>191.0</v>
      </c>
      <c r="BW175" s="31">
        <v>0.0</v>
      </c>
      <c r="BX175" s="31">
        <v>0.0</v>
      </c>
      <c r="BY175" s="31">
        <v>0.0</v>
      </c>
      <c r="BZ175" s="31">
        <v>121.0</v>
      </c>
      <c r="CA175" s="31">
        <v>0.0</v>
      </c>
      <c r="CB175" s="31">
        <v>0.0</v>
      </c>
      <c r="CC175" s="31">
        <v>108.0</v>
      </c>
      <c r="CE175" s="31">
        <v>32640.0</v>
      </c>
    </row>
    <row r="176" ht="15.75" customHeight="1">
      <c r="A176" s="31" t="s">
        <v>345</v>
      </c>
      <c r="B176" s="31">
        <v>8226.0</v>
      </c>
      <c r="C176" s="31" t="s">
        <v>366</v>
      </c>
      <c r="D176" s="31">
        <v>399677.0</v>
      </c>
      <c r="E176" s="31">
        <v>320377.0</v>
      </c>
      <c r="F176" s="31">
        <v>3785.0</v>
      </c>
      <c r="G176" s="31">
        <v>316592.0</v>
      </c>
      <c r="H176" s="31">
        <v>118836.0</v>
      </c>
      <c r="I176" s="31">
        <v>75384.0</v>
      </c>
      <c r="J176" s="31">
        <v>16389.0</v>
      </c>
      <c r="K176" s="31">
        <v>32992.0</v>
      </c>
      <c r="L176" s="31">
        <v>0.0</v>
      </c>
      <c r="M176" s="31">
        <v>23749.0</v>
      </c>
      <c r="N176" s="31">
        <v>38985.0</v>
      </c>
      <c r="O176" s="31">
        <v>611.0</v>
      </c>
      <c r="P176" s="31">
        <v>0.0</v>
      </c>
      <c r="Q176" s="31">
        <v>4675.0</v>
      </c>
      <c r="R176" s="31">
        <v>1317.0</v>
      </c>
      <c r="S176" s="31">
        <v>0.0</v>
      </c>
      <c r="T176" s="31">
        <v>3446.0</v>
      </c>
      <c r="U176" s="31">
        <v>0.0</v>
      </c>
      <c r="V176" s="31">
        <v>0.0</v>
      </c>
      <c r="W176" s="31">
        <v>0.0</v>
      </c>
      <c r="X176" s="31">
        <v>85.0</v>
      </c>
      <c r="Y176" s="31">
        <v>0.0</v>
      </c>
      <c r="Z176" s="31">
        <v>0.0</v>
      </c>
      <c r="AA176" s="31">
        <v>91.0</v>
      </c>
      <c r="AB176" s="31">
        <v>0.0</v>
      </c>
      <c r="AC176" s="31">
        <v>0.0</v>
      </c>
      <c r="AD176" s="31">
        <v>0.0</v>
      </c>
      <c r="AE176" s="31">
        <v>0.0</v>
      </c>
      <c r="AF176" s="31">
        <v>0.0</v>
      </c>
      <c r="AG176" s="31">
        <v>0.0</v>
      </c>
      <c r="AH176" s="31">
        <v>0.0</v>
      </c>
      <c r="AI176" s="31">
        <v>0.0</v>
      </c>
      <c r="AJ176" s="31">
        <v>0.0</v>
      </c>
      <c r="AK176" s="31">
        <v>0.0</v>
      </c>
      <c r="AL176" s="31">
        <v>0.0</v>
      </c>
      <c r="AM176" s="31">
        <v>0.0</v>
      </c>
      <c r="AN176" s="31">
        <v>0.0</v>
      </c>
      <c r="AO176" s="31">
        <v>0.0</v>
      </c>
      <c r="AP176" s="31">
        <v>0.0</v>
      </c>
      <c r="AQ176" s="31">
        <v>0.0</v>
      </c>
      <c r="AR176" s="31">
        <v>0.0</v>
      </c>
      <c r="AS176" s="31">
        <v>32.0</v>
      </c>
      <c r="AT176" s="31">
        <v>3325.0</v>
      </c>
      <c r="AU176" s="31">
        <v>317052.0</v>
      </c>
      <c r="AV176" s="31">
        <f t="shared" si="2"/>
        <v>104683</v>
      </c>
      <c r="AW176" s="31">
        <v>59906.0</v>
      </c>
      <c r="AX176" s="31">
        <v>20256.0</v>
      </c>
      <c r="AY176" s="31">
        <v>37388.0</v>
      </c>
      <c r="AZ176" s="31">
        <v>0.0</v>
      </c>
      <c r="BA176" s="31">
        <v>39647.0</v>
      </c>
      <c r="BB176" s="31">
        <v>40696.0</v>
      </c>
      <c r="BC176" s="31">
        <v>1206.0</v>
      </c>
      <c r="BD176" s="31">
        <v>992.0</v>
      </c>
      <c r="BE176" s="31">
        <v>2779.0</v>
      </c>
      <c r="BF176" s="31">
        <v>2908.0</v>
      </c>
      <c r="BG176" s="31">
        <v>609.0</v>
      </c>
      <c r="BH176" s="31">
        <v>2723.0</v>
      </c>
      <c r="BI176" s="31">
        <v>0.0</v>
      </c>
      <c r="BJ176" s="31">
        <v>0.0</v>
      </c>
      <c r="BK176" s="31">
        <v>0.0</v>
      </c>
      <c r="BL176" s="31">
        <v>133.0</v>
      </c>
      <c r="BM176" s="31">
        <v>0.0</v>
      </c>
      <c r="BN176" s="31">
        <v>0.0</v>
      </c>
      <c r="BO176" s="31">
        <v>124.0</v>
      </c>
      <c r="BP176" s="31">
        <v>0.0</v>
      </c>
      <c r="BQ176" s="31">
        <v>799.0</v>
      </c>
      <c r="BR176" s="31">
        <v>0.0</v>
      </c>
      <c r="BS176" s="31">
        <v>428.0</v>
      </c>
      <c r="BT176" s="31">
        <v>423.0</v>
      </c>
      <c r="BU176" s="31">
        <v>42.0</v>
      </c>
      <c r="BV176" s="31">
        <v>486.0</v>
      </c>
      <c r="BW176" s="31">
        <v>0.0</v>
      </c>
      <c r="BX176" s="31">
        <v>0.0</v>
      </c>
      <c r="BY176" s="31">
        <v>0.0</v>
      </c>
      <c r="BZ176" s="31">
        <v>376.0</v>
      </c>
      <c r="CA176" s="31">
        <v>0.0</v>
      </c>
      <c r="CB176" s="31">
        <v>0.0</v>
      </c>
      <c r="CC176" s="31">
        <v>448.0</v>
      </c>
      <c r="CE176" s="31">
        <v>104683.0</v>
      </c>
    </row>
    <row r="177" ht="15.75" customHeight="1">
      <c r="A177" s="31" t="s">
        <v>345</v>
      </c>
      <c r="B177" s="31">
        <v>8231.0</v>
      </c>
      <c r="C177" s="31" t="s">
        <v>367</v>
      </c>
      <c r="D177" s="31">
        <v>76473.0</v>
      </c>
      <c r="E177" s="31">
        <v>53063.0</v>
      </c>
      <c r="F177" s="31">
        <v>730.0</v>
      </c>
      <c r="G177" s="31">
        <v>52333.0</v>
      </c>
      <c r="H177" s="31">
        <v>17436.0</v>
      </c>
      <c r="I177" s="31">
        <v>9920.0</v>
      </c>
      <c r="J177" s="31">
        <v>2994.0</v>
      </c>
      <c r="K177" s="31">
        <v>4217.0</v>
      </c>
      <c r="L177" s="31">
        <v>0.0</v>
      </c>
      <c r="M177" s="31">
        <v>6569.0</v>
      </c>
      <c r="N177" s="31">
        <v>9867.0</v>
      </c>
      <c r="O177" s="31">
        <v>0.0</v>
      </c>
      <c r="P177" s="31">
        <v>0.0</v>
      </c>
      <c r="Q177" s="31">
        <v>0.0</v>
      </c>
      <c r="R177" s="31">
        <v>1234.0</v>
      </c>
      <c r="S177" s="31">
        <v>0.0</v>
      </c>
      <c r="T177" s="31">
        <v>0.0</v>
      </c>
      <c r="U177" s="31">
        <v>0.0</v>
      </c>
      <c r="V177" s="31">
        <v>0.0</v>
      </c>
      <c r="W177" s="31">
        <v>0.0</v>
      </c>
      <c r="X177" s="31">
        <v>0.0</v>
      </c>
      <c r="Y177" s="31">
        <v>0.0</v>
      </c>
      <c r="Z177" s="31">
        <v>0.0</v>
      </c>
      <c r="AA177" s="31">
        <v>54.0</v>
      </c>
      <c r="AB177" s="31">
        <v>0.0</v>
      </c>
      <c r="AC177" s="31">
        <v>0.0</v>
      </c>
      <c r="AD177" s="31">
        <v>0.0</v>
      </c>
      <c r="AE177" s="31">
        <v>0.0</v>
      </c>
      <c r="AF177" s="31">
        <v>0.0</v>
      </c>
      <c r="AG177" s="31">
        <v>0.0</v>
      </c>
      <c r="AH177" s="31">
        <v>0.0</v>
      </c>
      <c r="AI177" s="31">
        <v>0.0</v>
      </c>
      <c r="AJ177" s="31">
        <v>0.0</v>
      </c>
      <c r="AK177" s="31">
        <v>0.0</v>
      </c>
      <c r="AL177" s="31">
        <v>0.0</v>
      </c>
      <c r="AM177" s="31">
        <v>0.0</v>
      </c>
      <c r="AN177" s="31">
        <v>0.0</v>
      </c>
      <c r="AO177" s="31">
        <v>0.0</v>
      </c>
      <c r="AP177" s="31">
        <v>0.0</v>
      </c>
      <c r="AQ177" s="31">
        <v>0.0</v>
      </c>
      <c r="AR177" s="31">
        <v>0.0</v>
      </c>
      <c r="AS177" s="31">
        <v>42.0</v>
      </c>
      <c r="AT177" s="31">
        <v>773.0</v>
      </c>
      <c r="AU177" s="31">
        <v>52290.0</v>
      </c>
      <c r="AV177" s="31">
        <f t="shared" si="2"/>
        <v>15812</v>
      </c>
      <c r="AW177" s="31">
        <v>8732.0</v>
      </c>
      <c r="AX177" s="31">
        <v>3443.0</v>
      </c>
      <c r="AY177" s="31">
        <v>4917.0</v>
      </c>
      <c r="AZ177" s="31">
        <v>0.0</v>
      </c>
      <c r="BA177" s="31">
        <v>6798.0</v>
      </c>
      <c r="BB177" s="31">
        <v>10099.0</v>
      </c>
      <c r="BC177" s="31">
        <v>201.0</v>
      </c>
      <c r="BD177" s="31">
        <v>143.0</v>
      </c>
      <c r="BE177" s="31">
        <v>280.0</v>
      </c>
      <c r="BF177" s="31">
        <v>769.0</v>
      </c>
      <c r="BG177" s="31">
        <v>96.0</v>
      </c>
      <c r="BH177" s="31">
        <v>404.0</v>
      </c>
      <c r="BI177" s="31">
        <v>0.0</v>
      </c>
      <c r="BJ177" s="31">
        <v>0.0</v>
      </c>
      <c r="BK177" s="31">
        <v>0.0</v>
      </c>
      <c r="BL177" s="31">
        <v>57.0</v>
      </c>
      <c r="BM177" s="31">
        <v>0.0</v>
      </c>
      <c r="BN177" s="31">
        <v>0.0</v>
      </c>
      <c r="BO177" s="31">
        <v>27.0</v>
      </c>
      <c r="BP177" s="31">
        <v>0.0</v>
      </c>
      <c r="BQ177" s="31">
        <v>102.0</v>
      </c>
      <c r="BR177" s="31">
        <v>0.0</v>
      </c>
      <c r="BS177" s="31">
        <v>127.0</v>
      </c>
      <c r="BT177" s="31">
        <v>53.0</v>
      </c>
      <c r="BU177" s="31">
        <v>4.0</v>
      </c>
      <c r="BV177" s="31">
        <v>87.0</v>
      </c>
      <c r="BW177" s="31">
        <v>0.0</v>
      </c>
      <c r="BX177" s="31">
        <v>0.0</v>
      </c>
      <c r="BY177" s="31">
        <v>0.0</v>
      </c>
      <c r="BZ177" s="31">
        <v>72.0</v>
      </c>
      <c r="CA177" s="31">
        <v>0.0</v>
      </c>
      <c r="CB177" s="31">
        <v>0.0</v>
      </c>
      <c r="CC177" s="31">
        <v>67.0</v>
      </c>
      <c r="CE177" s="31">
        <v>15812.0</v>
      </c>
    </row>
    <row r="178" ht="15.75" customHeight="1">
      <c r="A178" s="31" t="s">
        <v>345</v>
      </c>
      <c r="B178" s="31">
        <v>8235.0</v>
      </c>
      <c r="C178" s="31" t="s">
        <v>368</v>
      </c>
      <c r="D178" s="31">
        <v>111507.0</v>
      </c>
      <c r="E178" s="31">
        <v>87079.0</v>
      </c>
      <c r="F178" s="31">
        <v>966.0</v>
      </c>
      <c r="G178" s="31">
        <v>86113.0</v>
      </c>
      <c r="H178" s="31">
        <v>37482.0</v>
      </c>
      <c r="I178" s="31">
        <v>14422.0</v>
      </c>
      <c r="J178" s="31">
        <v>3986.0</v>
      </c>
      <c r="K178" s="31">
        <v>8127.0</v>
      </c>
      <c r="L178" s="31">
        <v>0.0</v>
      </c>
      <c r="M178" s="31">
        <v>7027.0</v>
      </c>
      <c r="N178" s="31">
        <v>12360.0</v>
      </c>
      <c r="O178" s="31">
        <v>504.0</v>
      </c>
      <c r="P178" s="31">
        <v>0.0</v>
      </c>
      <c r="Q178" s="31">
        <v>977.0</v>
      </c>
      <c r="R178" s="31">
        <v>1119.0</v>
      </c>
      <c r="S178" s="31">
        <v>0.0</v>
      </c>
      <c r="T178" s="31">
        <v>0.0</v>
      </c>
      <c r="U178" s="31">
        <v>0.0</v>
      </c>
      <c r="V178" s="31">
        <v>0.0</v>
      </c>
      <c r="W178" s="31">
        <v>0.0</v>
      </c>
      <c r="X178" s="31">
        <v>109.0</v>
      </c>
      <c r="Y178" s="31">
        <v>0.0</v>
      </c>
      <c r="Z178" s="31">
        <v>0.0</v>
      </c>
      <c r="AA178" s="31">
        <v>0.0</v>
      </c>
      <c r="AB178" s="31">
        <v>0.0</v>
      </c>
      <c r="AC178" s="31">
        <v>0.0</v>
      </c>
      <c r="AD178" s="31">
        <v>0.0</v>
      </c>
      <c r="AE178" s="31">
        <v>0.0</v>
      </c>
      <c r="AF178" s="31">
        <v>0.0</v>
      </c>
      <c r="AG178" s="31">
        <v>0.0</v>
      </c>
      <c r="AH178" s="31">
        <v>0.0</v>
      </c>
      <c r="AI178" s="31">
        <v>0.0</v>
      </c>
      <c r="AJ178" s="31">
        <v>0.0</v>
      </c>
      <c r="AK178" s="31">
        <v>0.0</v>
      </c>
      <c r="AL178" s="31">
        <v>0.0</v>
      </c>
      <c r="AM178" s="31">
        <v>0.0</v>
      </c>
      <c r="AN178" s="31">
        <v>0.0</v>
      </c>
      <c r="AO178" s="31">
        <v>0.0</v>
      </c>
      <c r="AP178" s="31">
        <v>0.0</v>
      </c>
      <c r="AQ178" s="31">
        <v>0.0</v>
      </c>
      <c r="AR178" s="31">
        <v>0.0</v>
      </c>
      <c r="AS178" s="31">
        <v>0.0</v>
      </c>
      <c r="AT178" s="31">
        <v>1015.0</v>
      </c>
      <c r="AU178" s="31">
        <v>86064.0</v>
      </c>
      <c r="AV178" s="31">
        <f t="shared" si="2"/>
        <v>32465</v>
      </c>
      <c r="AW178" s="31">
        <v>12288.0</v>
      </c>
      <c r="AX178" s="31">
        <v>4520.0</v>
      </c>
      <c r="AY178" s="31">
        <v>8853.0</v>
      </c>
      <c r="AZ178" s="31">
        <v>0.0</v>
      </c>
      <c r="BA178" s="31">
        <v>11170.0</v>
      </c>
      <c r="BB178" s="31">
        <v>13091.0</v>
      </c>
      <c r="BC178" s="31">
        <v>330.0</v>
      </c>
      <c r="BD178" s="31">
        <v>299.0</v>
      </c>
      <c r="BE178" s="31">
        <v>677.0</v>
      </c>
      <c r="BF178" s="31">
        <v>778.0</v>
      </c>
      <c r="BG178" s="31">
        <v>253.0</v>
      </c>
      <c r="BH178" s="31">
        <v>415.0</v>
      </c>
      <c r="BI178" s="31">
        <v>0.0</v>
      </c>
      <c r="BJ178" s="31">
        <v>0.0</v>
      </c>
      <c r="BK178" s="31">
        <v>0.0</v>
      </c>
      <c r="BL178" s="31">
        <v>59.0</v>
      </c>
      <c r="BM178" s="31">
        <v>0.0</v>
      </c>
      <c r="BN178" s="31">
        <v>0.0</v>
      </c>
      <c r="BO178" s="31">
        <v>30.0</v>
      </c>
      <c r="BP178" s="31">
        <v>0.0</v>
      </c>
      <c r="BQ178" s="31">
        <v>168.0</v>
      </c>
      <c r="BR178" s="31">
        <v>0.0</v>
      </c>
      <c r="BS178" s="31">
        <v>158.0</v>
      </c>
      <c r="BT178" s="31">
        <v>101.0</v>
      </c>
      <c r="BU178" s="31">
        <v>10.0</v>
      </c>
      <c r="BV178" s="31">
        <v>193.0</v>
      </c>
      <c r="BW178" s="31">
        <v>0.0</v>
      </c>
      <c r="BX178" s="31">
        <v>0.0</v>
      </c>
      <c r="BY178" s="31">
        <v>0.0</v>
      </c>
      <c r="BZ178" s="31">
        <v>99.0</v>
      </c>
      <c r="CA178" s="31">
        <v>0.0</v>
      </c>
      <c r="CB178" s="31">
        <v>0.0</v>
      </c>
      <c r="CC178" s="31">
        <v>107.0</v>
      </c>
      <c r="CE178" s="31">
        <v>32465.0</v>
      </c>
    </row>
    <row r="179" ht="15.75" customHeight="1">
      <c r="A179" s="31" t="s">
        <v>345</v>
      </c>
      <c r="B179" s="31">
        <v>8236.0</v>
      </c>
      <c r="C179" s="31" t="s">
        <v>369</v>
      </c>
      <c r="D179" s="31">
        <v>143104.0</v>
      </c>
      <c r="E179" s="31">
        <v>114914.0</v>
      </c>
      <c r="F179" s="31">
        <v>1274.0</v>
      </c>
      <c r="G179" s="31">
        <v>113640.0</v>
      </c>
      <c r="H179" s="31">
        <v>43040.0</v>
      </c>
      <c r="I179" s="31">
        <v>21691.0</v>
      </c>
      <c r="J179" s="31">
        <v>4736.0</v>
      </c>
      <c r="K179" s="31">
        <v>11799.0</v>
      </c>
      <c r="L179" s="31">
        <v>0.0</v>
      </c>
      <c r="M179" s="31">
        <v>13191.0</v>
      </c>
      <c r="N179" s="31">
        <v>16305.0</v>
      </c>
      <c r="O179" s="31">
        <v>0.0</v>
      </c>
      <c r="P179" s="31">
        <v>0.0</v>
      </c>
      <c r="Q179" s="31">
        <v>0.0</v>
      </c>
      <c r="R179" s="31">
        <v>2658.0</v>
      </c>
      <c r="S179" s="31">
        <v>0.0</v>
      </c>
      <c r="T179" s="31">
        <v>0.0</v>
      </c>
      <c r="U179" s="31">
        <v>0.0</v>
      </c>
      <c r="V179" s="31">
        <v>0.0</v>
      </c>
      <c r="W179" s="31">
        <v>0.0</v>
      </c>
      <c r="X179" s="31">
        <v>0.0</v>
      </c>
      <c r="Y179" s="31">
        <v>0.0</v>
      </c>
      <c r="Z179" s="31">
        <v>0.0</v>
      </c>
      <c r="AA179" s="31">
        <v>114.0</v>
      </c>
      <c r="AB179" s="31">
        <v>0.0</v>
      </c>
      <c r="AC179" s="31">
        <v>0.0</v>
      </c>
      <c r="AD179" s="31">
        <v>0.0</v>
      </c>
      <c r="AE179" s="31">
        <v>0.0</v>
      </c>
      <c r="AF179" s="31">
        <v>0.0</v>
      </c>
      <c r="AG179" s="31">
        <v>0.0</v>
      </c>
      <c r="AH179" s="31">
        <v>0.0</v>
      </c>
      <c r="AI179" s="31">
        <v>0.0</v>
      </c>
      <c r="AJ179" s="31">
        <v>0.0</v>
      </c>
      <c r="AK179" s="31">
        <v>0.0</v>
      </c>
      <c r="AL179" s="31">
        <v>0.0</v>
      </c>
      <c r="AM179" s="31">
        <v>0.0</v>
      </c>
      <c r="AN179" s="31">
        <v>0.0</v>
      </c>
      <c r="AO179" s="31">
        <v>0.0</v>
      </c>
      <c r="AP179" s="31">
        <v>0.0</v>
      </c>
      <c r="AQ179" s="31">
        <v>0.0</v>
      </c>
      <c r="AR179" s="31">
        <v>0.0</v>
      </c>
      <c r="AS179" s="31">
        <v>106.0</v>
      </c>
      <c r="AT179" s="31">
        <v>1124.0</v>
      </c>
      <c r="AU179" s="31">
        <v>113790.0</v>
      </c>
      <c r="AV179" s="31">
        <f t="shared" si="2"/>
        <v>38552</v>
      </c>
      <c r="AW179" s="31">
        <v>18369.0</v>
      </c>
      <c r="AX179" s="31">
        <v>5509.0</v>
      </c>
      <c r="AY179" s="31">
        <v>12952.0</v>
      </c>
      <c r="AZ179" s="31">
        <v>0.0</v>
      </c>
      <c r="BA179" s="31">
        <v>15845.0</v>
      </c>
      <c r="BB179" s="31">
        <v>17008.0</v>
      </c>
      <c r="BC179" s="31">
        <v>408.0</v>
      </c>
      <c r="BD179" s="31">
        <v>303.0</v>
      </c>
      <c r="BE179" s="31">
        <v>858.0</v>
      </c>
      <c r="BF179" s="31">
        <v>1767.0</v>
      </c>
      <c r="BG179" s="31">
        <v>275.0</v>
      </c>
      <c r="BH179" s="31">
        <v>767.0</v>
      </c>
      <c r="BI179" s="31">
        <v>0.0</v>
      </c>
      <c r="BJ179" s="31">
        <v>0.0</v>
      </c>
      <c r="BK179" s="31">
        <v>0.0</v>
      </c>
      <c r="BL179" s="31">
        <v>59.0</v>
      </c>
      <c r="BM179" s="31">
        <v>0.0</v>
      </c>
      <c r="BN179" s="31">
        <v>0.0</v>
      </c>
      <c r="BO179" s="31">
        <v>83.0</v>
      </c>
      <c r="BP179" s="31">
        <v>0.0</v>
      </c>
      <c r="BQ179" s="31">
        <v>250.0</v>
      </c>
      <c r="BR179" s="31">
        <v>0.0</v>
      </c>
      <c r="BS179" s="31">
        <v>176.0</v>
      </c>
      <c r="BT179" s="31">
        <v>148.0</v>
      </c>
      <c r="BU179" s="31">
        <v>12.0</v>
      </c>
      <c r="BV179" s="31">
        <v>182.0</v>
      </c>
      <c r="BW179" s="31">
        <v>0.0</v>
      </c>
      <c r="BX179" s="31">
        <v>0.0</v>
      </c>
      <c r="BY179" s="31">
        <v>0.0</v>
      </c>
      <c r="BZ179" s="31">
        <v>145.0</v>
      </c>
      <c r="CA179" s="31">
        <v>0.0</v>
      </c>
      <c r="CB179" s="31">
        <v>0.0</v>
      </c>
      <c r="CC179" s="31">
        <v>122.0</v>
      </c>
      <c r="CE179" s="31">
        <v>38552.0</v>
      </c>
    </row>
    <row r="180" ht="15.75" customHeight="1">
      <c r="A180" s="31" t="s">
        <v>345</v>
      </c>
      <c r="B180" s="31">
        <v>8237.0</v>
      </c>
      <c r="C180" s="31" t="s">
        <v>370</v>
      </c>
      <c r="D180" s="31">
        <v>86514.0</v>
      </c>
      <c r="E180" s="31">
        <v>66384.0</v>
      </c>
      <c r="F180" s="31">
        <v>773.0</v>
      </c>
      <c r="G180" s="31">
        <v>65611.0</v>
      </c>
      <c r="H180" s="31">
        <v>28194.0</v>
      </c>
      <c r="I180" s="31">
        <v>11179.0</v>
      </c>
      <c r="J180" s="31">
        <v>2846.0</v>
      </c>
      <c r="K180" s="31">
        <v>5157.0</v>
      </c>
      <c r="L180" s="31">
        <v>0.0</v>
      </c>
      <c r="M180" s="31">
        <v>7127.0</v>
      </c>
      <c r="N180" s="31">
        <v>9071.0</v>
      </c>
      <c r="O180" s="31">
        <v>465.0</v>
      </c>
      <c r="P180" s="31">
        <v>0.0</v>
      </c>
      <c r="Q180" s="31">
        <v>619.0</v>
      </c>
      <c r="R180" s="31">
        <v>889.0</v>
      </c>
      <c r="S180" s="31">
        <v>0.0</v>
      </c>
      <c r="T180" s="31">
        <v>0.0</v>
      </c>
      <c r="U180" s="31">
        <v>0.0</v>
      </c>
      <c r="V180" s="31">
        <v>0.0</v>
      </c>
      <c r="W180" s="31">
        <v>0.0</v>
      </c>
      <c r="X180" s="31">
        <v>64.0</v>
      </c>
      <c r="Y180" s="31">
        <v>0.0</v>
      </c>
      <c r="Z180" s="31">
        <v>0.0</v>
      </c>
      <c r="AA180" s="31">
        <v>0.0</v>
      </c>
      <c r="AB180" s="31">
        <v>0.0</v>
      </c>
      <c r="AC180" s="31">
        <v>0.0</v>
      </c>
      <c r="AD180" s="31">
        <v>0.0</v>
      </c>
      <c r="AE180" s="31">
        <v>0.0</v>
      </c>
      <c r="AF180" s="31">
        <v>0.0</v>
      </c>
      <c r="AG180" s="31">
        <v>0.0</v>
      </c>
      <c r="AH180" s="31">
        <v>0.0</v>
      </c>
      <c r="AI180" s="31">
        <v>0.0</v>
      </c>
      <c r="AJ180" s="31">
        <v>0.0</v>
      </c>
      <c r="AK180" s="31">
        <v>0.0</v>
      </c>
      <c r="AL180" s="31">
        <v>0.0</v>
      </c>
      <c r="AM180" s="31">
        <v>0.0</v>
      </c>
      <c r="AN180" s="31">
        <v>0.0</v>
      </c>
      <c r="AO180" s="31">
        <v>0.0</v>
      </c>
      <c r="AP180" s="31">
        <v>0.0</v>
      </c>
      <c r="AQ180" s="31">
        <v>0.0</v>
      </c>
      <c r="AR180" s="31">
        <v>0.0</v>
      </c>
      <c r="AS180" s="31">
        <v>0.0</v>
      </c>
      <c r="AT180" s="31">
        <v>843.0</v>
      </c>
      <c r="AU180" s="31">
        <v>65541.0</v>
      </c>
      <c r="AV180" s="31">
        <f t="shared" si="2"/>
        <v>23865</v>
      </c>
      <c r="AW180" s="31">
        <v>9544.0</v>
      </c>
      <c r="AX180" s="31">
        <v>3239.0</v>
      </c>
      <c r="AY180" s="31">
        <v>6136.0</v>
      </c>
      <c r="AZ180" s="31">
        <v>0.0</v>
      </c>
      <c r="BA180" s="31">
        <v>10476.0</v>
      </c>
      <c r="BB180" s="31">
        <v>9624.0</v>
      </c>
      <c r="BC180" s="31">
        <v>280.0</v>
      </c>
      <c r="BD180" s="31">
        <v>197.0</v>
      </c>
      <c r="BE180" s="31">
        <v>460.0</v>
      </c>
      <c r="BF180" s="31">
        <v>613.0</v>
      </c>
      <c r="BG180" s="31">
        <v>198.0</v>
      </c>
      <c r="BH180" s="31">
        <v>310.0</v>
      </c>
      <c r="BI180" s="31">
        <v>0.0</v>
      </c>
      <c r="BJ180" s="31">
        <v>0.0</v>
      </c>
      <c r="BK180" s="31">
        <v>0.0</v>
      </c>
      <c r="BL180" s="31">
        <v>31.0</v>
      </c>
      <c r="BM180" s="31">
        <v>0.0</v>
      </c>
      <c r="BN180" s="31">
        <v>0.0</v>
      </c>
      <c r="BO180" s="31">
        <v>37.0</v>
      </c>
      <c r="BP180" s="31">
        <v>0.0</v>
      </c>
      <c r="BQ180" s="31">
        <v>119.0</v>
      </c>
      <c r="BR180" s="31">
        <v>0.0</v>
      </c>
      <c r="BS180" s="31">
        <v>84.0</v>
      </c>
      <c r="BT180" s="31">
        <v>58.0</v>
      </c>
      <c r="BU180" s="31">
        <v>4.0</v>
      </c>
      <c r="BV180" s="31">
        <v>130.0</v>
      </c>
      <c r="BW180" s="31">
        <v>0.0</v>
      </c>
      <c r="BX180" s="31">
        <v>0.0</v>
      </c>
      <c r="BY180" s="31">
        <v>0.0</v>
      </c>
      <c r="BZ180" s="31">
        <v>62.0</v>
      </c>
      <c r="CA180" s="31">
        <v>0.0</v>
      </c>
      <c r="CB180" s="31">
        <v>0.0</v>
      </c>
      <c r="CC180" s="31">
        <v>74.0</v>
      </c>
      <c r="CE180" s="31">
        <v>23865.0</v>
      </c>
    </row>
    <row r="181" ht="15.75" customHeight="1">
      <c r="A181" s="31" t="s">
        <v>345</v>
      </c>
      <c r="B181" s="31">
        <v>8311.0</v>
      </c>
      <c r="C181" s="31" t="s">
        <v>371</v>
      </c>
      <c r="D181" s="31">
        <v>156234.0</v>
      </c>
      <c r="E181" s="31">
        <v>126448.0</v>
      </c>
      <c r="F181" s="31">
        <v>972.0</v>
      </c>
      <c r="G181" s="31">
        <v>125476.0</v>
      </c>
      <c r="H181" s="31">
        <v>29827.0</v>
      </c>
      <c r="I181" s="31">
        <v>29765.0</v>
      </c>
      <c r="J181" s="31">
        <v>10898.0</v>
      </c>
      <c r="K181" s="31">
        <v>35640.0</v>
      </c>
      <c r="L181" s="31">
        <v>0.0</v>
      </c>
      <c r="M181" s="31">
        <v>6090.0</v>
      </c>
      <c r="N181" s="31">
        <v>8270.0</v>
      </c>
      <c r="O181" s="31">
        <v>0.0</v>
      </c>
      <c r="P181" s="31">
        <v>0.0</v>
      </c>
      <c r="Q181" s="31">
        <v>0.0</v>
      </c>
      <c r="R181" s="31">
        <v>1943.0</v>
      </c>
      <c r="S181" s="31">
        <v>0.0</v>
      </c>
      <c r="T181" s="31">
        <v>2120.0</v>
      </c>
      <c r="U181" s="31">
        <v>0.0</v>
      </c>
      <c r="V181" s="31">
        <v>0.0</v>
      </c>
      <c r="W181" s="31">
        <v>0.0</v>
      </c>
      <c r="X181" s="31">
        <v>192.0</v>
      </c>
      <c r="Y181" s="31">
        <v>0.0</v>
      </c>
      <c r="Z181" s="31">
        <v>0.0</v>
      </c>
      <c r="AA181" s="31">
        <v>0.0</v>
      </c>
      <c r="AB181" s="31">
        <v>0.0</v>
      </c>
      <c r="AC181" s="31">
        <v>0.0</v>
      </c>
      <c r="AD181" s="31">
        <v>0.0</v>
      </c>
      <c r="AE181" s="31">
        <v>0.0</v>
      </c>
      <c r="AF181" s="31">
        <v>0.0</v>
      </c>
      <c r="AG181" s="31">
        <v>0.0</v>
      </c>
      <c r="AH181" s="31">
        <v>0.0</v>
      </c>
      <c r="AI181" s="31">
        <v>0.0</v>
      </c>
      <c r="AJ181" s="31">
        <v>0.0</v>
      </c>
      <c r="AK181" s="31">
        <v>294.0</v>
      </c>
      <c r="AL181" s="31">
        <v>0.0</v>
      </c>
      <c r="AM181" s="31">
        <v>0.0</v>
      </c>
      <c r="AN181" s="31">
        <v>0.0</v>
      </c>
      <c r="AO181" s="31">
        <v>0.0</v>
      </c>
      <c r="AP181" s="31">
        <v>0.0</v>
      </c>
      <c r="AQ181" s="31">
        <v>0.0</v>
      </c>
      <c r="AR181" s="31">
        <v>0.0</v>
      </c>
      <c r="AS181" s="31">
        <v>437.0</v>
      </c>
      <c r="AT181" s="31">
        <v>836.0</v>
      </c>
      <c r="AU181" s="31">
        <v>125612.0</v>
      </c>
      <c r="AV181" s="31">
        <f t="shared" si="2"/>
        <v>30720</v>
      </c>
      <c r="AW181" s="31">
        <v>22200.0</v>
      </c>
      <c r="AX181" s="31">
        <v>16851.0</v>
      </c>
      <c r="AY181" s="31">
        <v>29284.0</v>
      </c>
      <c r="AZ181" s="31">
        <v>0.0</v>
      </c>
      <c r="BA181" s="31">
        <v>10993.0</v>
      </c>
      <c r="BB181" s="31">
        <v>9103.0</v>
      </c>
      <c r="BC181" s="31">
        <v>458.0</v>
      </c>
      <c r="BD181" s="31">
        <v>182.0</v>
      </c>
      <c r="BE181" s="31">
        <v>359.0</v>
      </c>
      <c r="BF181" s="31">
        <v>1275.0</v>
      </c>
      <c r="BG181" s="31">
        <v>512.0</v>
      </c>
      <c r="BH181" s="31">
        <v>1558.0</v>
      </c>
      <c r="BI181" s="31">
        <v>0.0</v>
      </c>
      <c r="BJ181" s="31">
        <v>0.0</v>
      </c>
      <c r="BK181" s="31">
        <v>0.0</v>
      </c>
      <c r="BL181" s="31">
        <v>111.0</v>
      </c>
      <c r="BM181" s="31">
        <v>0.0</v>
      </c>
      <c r="BN181" s="31">
        <v>0.0</v>
      </c>
      <c r="BO181" s="31">
        <v>18.0</v>
      </c>
      <c r="BP181" s="31">
        <v>0.0</v>
      </c>
      <c r="BQ181" s="31">
        <v>183.0</v>
      </c>
      <c r="BR181" s="31">
        <v>0.0</v>
      </c>
      <c r="BS181" s="31">
        <v>718.0</v>
      </c>
      <c r="BT181" s="31">
        <v>491.0</v>
      </c>
      <c r="BU181" s="31">
        <v>39.0</v>
      </c>
      <c r="BV181" s="31">
        <v>191.0</v>
      </c>
      <c r="BW181" s="31">
        <v>0.0</v>
      </c>
      <c r="BX181" s="31">
        <v>0.0</v>
      </c>
      <c r="BY181" s="31">
        <v>0.0</v>
      </c>
      <c r="BZ181" s="31">
        <v>179.0</v>
      </c>
      <c r="CA181" s="31">
        <v>0.0</v>
      </c>
      <c r="CB181" s="31">
        <v>0.0</v>
      </c>
      <c r="CC181" s="31">
        <v>187.0</v>
      </c>
      <c r="CE181" s="31">
        <v>30720.0</v>
      </c>
    </row>
    <row r="182" ht="15.75" customHeight="1">
      <c r="A182" s="31" t="s">
        <v>345</v>
      </c>
      <c r="B182" s="31">
        <v>8315.0</v>
      </c>
      <c r="C182" s="31" t="s">
        <v>372</v>
      </c>
      <c r="D182" s="31">
        <v>193133.0</v>
      </c>
      <c r="E182" s="31">
        <v>156005.0</v>
      </c>
      <c r="F182" s="31">
        <v>1636.0</v>
      </c>
      <c r="G182" s="31">
        <v>154369.0</v>
      </c>
      <c r="H182" s="31">
        <v>61177.0</v>
      </c>
      <c r="I182" s="31">
        <v>31181.0</v>
      </c>
      <c r="J182" s="31">
        <v>7866.0</v>
      </c>
      <c r="K182" s="31">
        <v>26203.0</v>
      </c>
      <c r="L182" s="31">
        <v>0.0</v>
      </c>
      <c r="M182" s="31">
        <v>11680.0</v>
      </c>
      <c r="N182" s="31">
        <v>13313.0</v>
      </c>
      <c r="O182" s="31">
        <v>535.0</v>
      </c>
      <c r="P182" s="31">
        <v>0.0</v>
      </c>
      <c r="Q182" s="31">
        <v>409.0</v>
      </c>
      <c r="R182" s="31">
        <v>947.0</v>
      </c>
      <c r="S182" s="31">
        <v>297.0</v>
      </c>
      <c r="T182" s="31">
        <v>418.0</v>
      </c>
      <c r="U182" s="31">
        <v>0.0</v>
      </c>
      <c r="V182" s="31">
        <v>0.0</v>
      </c>
      <c r="W182" s="31">
        <v>0.0</v>
      </c>
      <c r="X182" s="31">
        <v>45.0</v>
      </c>
      <c r="Y182" s="31">
        <v>0.0</v>
      </c>
      <c r="Z182" s="31">
        <v>0.0</v>
      </c>
      <c r="AA182" s="31">
        <v>0.0</v>
      </c>
      <c r="AB182" s="31">
        <v>0.0</v>
      </c>
      <c r="AC182" s="31">
        <v>0.0</v>
      </c>
      <c r="AD182" s="31">
        <v>0.0</v>
      </c>
      <c r="AE182" s="31">
        <v>0.0</v>
      </c>
      <c r="AF182" s="31">
        <v>0.0</v>
      </c>
      <c r="AG182" s="31">
        <v>0.0</v>
      </c>
      <c r="AH182" s="31">
        <v>0.0</v>
      </c>
      <c r="AI182" s="31">
        <v>0.0</v>
      </c>
      <c r="AJ182" s="31">
        <v>0.0</v>
      </c>
      <c r="AK182" s="31">
        <v>112.0</v>
      </c>
      <c r="AL182" s="31">
        <v>0.0</v>
      </c>
      <c r="AM182" s="31">
        <v>0.0</v>
      </c>
      <c r="AN182" s="31">
        <v>0.0</v>
      </c>
      <c r="AO182" s="31">
        <v>0.0</v>
      </c>
      <c r="AP182" s="31">
        <v>0.0</v>
      </c>
      <c r="AQ182" s="31">
        <v>0.0</v>
      </c>
      <c r="AR182" s="31">
        <v>0.0</v>
      </c>
      <c r="AS182" s="31">
        <v>186.0</v>
      </c>
      <c r="AT182" s="31">
        <v>1412.0</v>
      </c>
      <c r="AU182" s="31">
        <v>154593.0</v>
      </c>
      <c r="AV182" s="31">
        <f t="shared" si="2"/>
        <v>56194</v>
      </c>
      <c r="AW182" s="31">
        <v>25729.0</v>
      </c>
      <c r="AX182" s="31">
        <v>9634.0</v>
      </c>
      <c r="AY182" s="31">
        <v>25079.0</v>
      </c>
      <c r="AZ182" s="31">
        <v>0.0</v>
      </c>
      <c r="BA182" s="31">
        <v>17003.0</v>
      </c>
      <c r="BB182" s="31">
        <v>14304.0</v>
      </c>
      <c r="BC182" s="31">
        <v>560.0</v>
      </c>
      <c r="BD182" s="31">
        <v>260.0</v>
      </c>
      <c r="BE182" s="31">
        <v>869.0</v>
      </c>
      <c r="BF182" s="31">
        <v>1723.0</v>
      </c>
      <c r="BG182" s="31">
        <v>508.0</v>
      </c>
      <c r="BH182" s="31">
        <v>1023.0</v>
      </c>
      <c r="BI182" s="31">
        <v>0.0</v>
      </c>
      <c r="BJ182" s="31">
        <v>0.0</v>
      </c>
      <c r="BK182" s="31">
        <v>0.0</v>
      </c>
      <c r="BL182" s="31">
        <v>54.0</v>
      </c>
      <c r="BM182" s="31">
        <v>0.0</v>
      </c>
      <c r="BN182" s="31">
        <v>0.0</v>
      </c>
      <c r="BO182" s="31">
        <v>40.0</v>
      </c>
      <c r="BP182" s="31">
        <v>0.0</v>
      </c>
      <c r="BQ182" s="31">
        <v>355.0</v>
      </c>
      <c r="BR182" s="31">
        <v>0.0</v>
      </c>
      <c r="BS182" s="31">
        <v>424.0</v>
      </c>
      <c r="BT182" s="31">
        <v>248.0</v>
      </c>
      <c r="BU182" s="31">
        <v>13.0</v>
      </c>
      <c r="BV182" s="31">
        <v>219.0</v>
      </c>
      <c r="BW182" s="31">
        <v>0.0</v>
      </c>
      <c r="BX182" s="31">
        <v>0.0</v>
      </c>
      <c r="BY182" s="31">
        <v>0.0</v>
      </c>
      <c r="BZ182" s="31">
        <v>208.0</v>
      </c>
      <c r="CA182" s="31">
        <v>0.0</v>
      </c>
      <c r="CB182" s="31">
        <v>0.0</v>
      </c>
      <c r="CC182" s="31">
        <v>146.0</v>
      </c>
      <c r="CE182" s="31">
        <v>56194.0</v>
      </c>
    </row>
    <row r="183" ht="15.75" customHeight="1">
      <c r="A183" s="31" t="s">
        <v>345</v>
      </c>
      <c r="B183" s="31">
        <v>8316.0</v>
      </c>
      <c r="C183" s="31" t="s">
        <v>373</v>
      </c>
      <c r="D183" s="31">
        <v>123390.0</v>
      </c>
      <c r="E183" s="31">
        <v>98202.0</v>
      </c>
      <c r="F183" s="31">
        <v>1097.0</v>
      </c>
      <c r="G183" s="31">
        <v>97105.0</v>
      </c>
      <c r="H183" s="31">
        <v>34686.0</v>
      </c>
      <c r="I183" s="31">
        <v>24591.0</v>
      </c>
      <c r="J183" s="31">
        <v>5428.0</v>
      </c>
      <c r="K183" s="31">
        <v>11601.0</v>
      </c>
      <c r="L183" s="31">
        <v>0.0</v>
      </c>
      <c r="M183" s="31">
        <v>8799.0</v>
      </c>
      <c r="N183" s="31">
        <v>8870.0</v>
      </c>
      <c r="O183" s="31">
        <v>0.0</v>
      </c>
      <c r="P183" s="31">
        <v>0.0</v>
      </c>
      <c r="Q183" s="31">
        <v>0.0</v>
      </c>
      <c r="R183" s="31">
        <v>1939.0</v>
      </c>
      <c r="S183" s="31">
        <v>1191.0</v>
      </c>
      <c r="T183" s="31">
        <v>0.0</v>
      </c>
      <c r="U183" s="31">
        <v>0.0</v>
      </c>
      <c r="V183" s="31">
        <v>0.0</v>
      </c>
      <c r="W183" s="31">
        <v>0.0</v>
      </c>
      <c r="X183" s="31">
        <v>0.0</v>
      </c>
      <c r="Y183" s="31">
        <v>0.0</v>
      </c>
      <c r="Z183" s="31">
        <v>0.0</v>
      </c>
      <c r="AA183" s="31">
        <v>0.0</v>
      </c>
      <c r="AB183" s="31">
        <v>0.0</v>
      </c>
      <c r="AC183" s="31">
        <v>0.0</v>
      </c>
      <c r="AD183" s="31">
        <v>0.0</v>
      </c>
      <c r="AE183" s="31">
        <v>0.0</v>
      </c>
      <c r="AF183" s="31">
        <v>0.0</v>
      </c>
      <c r="AG183" s="31">
        <v>0.0</v>
      </c>
      <c r="AH183" s="31">
        <v>0.0</v>
      </c>
      <c r="AI183" s="31">
        <v>0.0</v>
      </c>
      <c r="AJ183" s="31">
        <v>0.0</v>
      </c>
      <c r="AK183" s="31">
        <v>0.0</v>
      </c>
      <c r="AL183" s="31">
        <v>0.0</v>
      </c>
      <c r="AM183" s="31">
        <v>0.0</v>
      </c>
      <c r="AN183" s="31">
        <v>0.0</v>
      </c>
      <c r="AO183" s="31">
        <v>0.0</v>
      </c>
      <c r="AP183" s="31">
        <v>0.0</v>
      </c>
      <c r="AQ183" s="31">
        <v>0.0</v>
      </c>
      <c r="AR183" s="31">
        <v>0.0</v>
      </c>
      <c r="AS183" s="31">
        <v>0.0</v>
      </c>
      <c r="AT183" s="31">
        <v>1052.0</v>
      </c>
      <c r="AU183" s="31">
        <v>97150.0</v>
      </c>
      <c r="AV183" s="31">
        <f t="shared" si="2"/>
        <v>34175</v>
      </c>
      <c r="AW183" s="31">
        <v>17835.0</v>
      </c>
      <c r="AX183" s="31">
        <v>6000.0</v>
      </c>
      <c r="AY183" s="31">
        <v>14489.0</v>
      </c>
      <c r="AZ183" s="31">
        <v>0.0</v>
      </c>
      <c r="BA183" s="31">
        <v>10215.0</v>
      </c>
      <c r="BB183" s="31">
        <v>9740.0</v>
      </c>
      <c r="BC183" s="31">
        <v>458.0</v>
      </c>
      <c r="BD183" s="31">
        <v>203.0</v>
      </c>
      <c r="BE183" s="31">
        <v>639.0</v>
      </c>
      <c r="BF183" s="31">
        <v>1307.0</v>
      </c>
      <c r="BG183" s="31">
        <v>663.0</v>
      </c>
      <c r="BH183" s="31">
        <v>608.0</v>
      </c>
      <c r="BI183" s="31">
        <v>0.0</v>
      </c>
      <c r="BJ183" s="31">
        <v>0.0</v>
      </c>
      <c r="BK183" s="31">
        <v>0.0</v>
      </c>
      <c r="BL183" s="31">
        <v>41.0</v>
      </c>
      <c r="BM183" s="31">
        <v>0.0</v>
      </c>
      <c r="BN183" s="31">
        <v>0.0</v>
      </c>
      <c r="BO183" s="31">
        <v>20.0</v>
      </c>
      <c r="BP183" s="31">
        <v>0.0</v>
      </c>
      <c r="BQ183" s="31">
        <v>160.0</v>
      </c>
      <c r="BR183" s="31">
        <v>0.0</v>
      </c>
      <c r="BS183" s="31">
        <v>191.0</v>
      </c>
      <c r="BT183" s="31">
        <v>107.0</v>
      </c>
      <c r="BU183" s="31">
        <v>7.0</v>
      </c>
      <c r="BV183" s="31">
        <v>124.0</v>
      </c>
      <c r="BW183" s="31">
        <v>0.0</v>
      </c>
      <c r="BX183" s="31">
        <v>0.0</v>
      </c>
      <c r="BY183" s="31">
        <v>0.0</v>
      </c>
      <c r="BZ183" s="31">
        <v>78.0</v>
      </c>
      <c r="CA183" s="31">
        <v>0.0</v>
      </c>
      <c r="CB183" s="31">
        <v>0.0</v>
      </c>
      <c r="CC183" s="31">
        <v>90.0</v>
      </c>
      <c r="CE183" s="31">
        <v>34175.0</v>
      </c>
    </row>
    <row r="184" ht="15.75" customHeight="1">
      <c r="A184" s="31" t="s">
        <v>345</v>
      </c>
      <c r="B184" s="31">
        <v>8317.0</v>
      </c>
      <c r="C184" s="31" t="s">
        <v>374</v>
      </c>
      <c r="D184" s="31">
        <v>315797.0</v>
      </c>
      <c r="E184" s="31">
        <v>238183.0</v>
      </c>
      <c r="F184" s="31">
        <v>3328.0</v>
      </c>
      <c r="G184" s="31">
        <v>234855.0</v>
      </c>
      <c r="H184" s="31">
        <v>107654.0</v>
      </c>
      <c r="I184" s="31">
        <v>43693.0</v>
      </c>
      <c r="J184" s="31">
        <v>11976.0</v>
      </c>
      <c r="K184" s="31">
        <v>27613.0</v>
      </c>
      <c r="L184" s="31">
        <v>0.0</v>
      </c>
      <c r="M184" s="31">
        <v>15928.0</v>
      </c>
      <c r="N184" s="31">
        <v>26024.0</v>
      </c>
      <c r="O184" s="31">
        <v>0.0</v>
      </c>
      <c r="P184" s="31">
        <v>38.0</v>
      </c>
      <c r="Q184" s="31">
        <v>136.0</v>
      </c>
      <c r="R184" s="31">
        <v>1241.0</v>
      </c>
      <c r="S184" s="31">
        <v>507.0</v>
      </c>
      <c r="T184" s="31">
        <v>0.0</v>
      </c>
      <c r="U184" s="31">
        <v>0.0</v>
      </c>
      <c r="V184" s="31">
        <v>0.0</v>
      </c>
      <c r="W184" s="31">
        <v>0.0</v>
      </c>
      <c r="X184" s="31">
        <v>6.0</v>
      </c>
      <c r="Y184" s="31">
        <v>0.0</v>
      </c>
      <c r="Z184" s="31">
        <v>0.0</v>
      </c>
      <c r="AA184" s="31">
        <v>0.0</v>
      </c>
      <c r="AB184" s="31">
        <v>0.0</v>
      </c>
      <c r="AC184" s="31">
        <v>0.0</v>
      </c>
      <c r="AD184" s="31">
        <v>0.0</v>
      </c>
      <c r="AE184" s="31">
        <v>0.0</v>
      </c>
      <c r="AF184" s="31">
        <v>0.0</v>
      </c>
      <c r="AG184" s="31">
        <v>0.0</v>
      </c>
      <c r="AH184" s="31">
        <v>0.0</v>
      </c>
      <c r="AI184" s="31">
        <v>0.0</v>
      </c>
      <c r="AJ184" s="31">
        <v>0.0</v>
      </c>
      <c r="AK184" s="31">
        <v>0.0</v>
      </c>
      <c r="AL184" s="31">
        <v>0.0</v>
      </c>
      <c r="AM184" s="31">
        <v>0.0</v>
      </c>
      <c r="AN184" s="31">
        <v>0.0</v>
      </c>
      <c r="AO184" s="31">
        <v>0.0</v>
      </c>
      <c r="AP184" s="31">
        <v>0.0</v>
      </c>
      <c r="AQ184" s="31">
        <v>0.0</v>
      </c>
      <c r="AR184" s="31">
        <v>0.0</v>
      </c>
      <c r="AS184" s="31">
        <v>39.0</v>
      </c>
      <c r="AT184" s="31">
        <v>3243.0</v>
      </c>
      <c r="AU184" s="31">
        <v>234940.0</v>
      </c>
      <c r="AV184" s="31">
        <f t="shared" si="2"/>
        <v>87682</v>
      </c>
      <c r="AW184" s="31">
        <v>39431.0</v>
      </c>
      <c r="AX184" s="31">
        <v>12499.0</v>
      </c>
      <c r="AY184" s="31">
        <v>30974.0</v>
      </c>
      <c r="AZ184" s="31">
        <v>0.0</v>
      </c>
      <c r="BA184" s="31">
        <v>25741.0</v>
      </c>
      <c r="BB184" s="31">
        <v>28243.0</v>
      </c>
      <c r="BC184" s="31">
        <v>941.0</v>
      </c>
      <c r="BD184" s="31">
        <v>550.0</v>
      </c>
      <c r="BE184" s="31">
        <v>2033.0</v>
      </c>
      <c r="BF184" s="31">
        <v>2326.0</v>
      </c>
      <c r="BG184" s="31">
        <v>710.0</v>
      </c>
      <c r="BH184" s="31">
        <v>1354.0</v>
      </c>
      <c r="BI184" s="31">
        <v>0.0</v>
      </c>
      <c r="BJ184" s="31">
        <v>0.0</v>
      </c>
      <c r="BK184" s="31">
        <v>0.0</v>
      </c>
      <c r="BL184" s="31">
        <v>66.0</v>
      </c>
      <c r="BM184" s="31">
        <v>0.0</v>
      </c>
      <c r="BN184" s="31">
        <v>0.0</v>
      </c>
      <c r="BO184" s="31">
        <v>70.0</v>
      </c>
      <c r="BP184" s="31">
        <v>0.0</v>
      </c>
      <c r="BQ184" s="31">
        <v>554.0</v>
      </c>
      <c r="BR184" s="31">
        <v>0.0</v>
      </c>
      <c r="BS184" s="31">
        <v>342.0</v>
      </c>
      <c r="BT184" s="31">
        <v>263.0</v>
      </c>
      <c r="BU184" s="31">
        <v>37.0</v>
      </c>
      <c r="BV184" s="31">
        <v>448.0</v>
      </c>
      <c r="BW184" s="31">
        <v>0.0</v>
      </c>
      <c r="BX184" s="31">
        <v>0.0</v>
      </c>
      <c r="BY184" s="31">
        <v>0.0</v>
      </c>
      <c r="BZ184" s="31">
        <v>328.0</v>
      </c>
      <c r="CA184" s="31">
        <v>0.0</v>
      </c>
      <c r="CB184" s="31">
        <v>0.0</v>
      </c>
      <c r="CC184" s="31">
        <v>348.0</v>
      </c>
      <c r="CE184" s="31">
        <v>87682.0</v>
      </c>
    </row>
    <row r="185" ht="15.75" customHeight="1">
      <c r="A185" s="31" t="s">
        <v>345</v>
      </c>
      <c r="B185" s="31">
        <v>8325.0</v>
      </c>
      <c r="C185" s="31" t="s">
        <v>375</v>
      </c>
      <c r="D185" s="31">
        <v>103246.0</v>
      </c>
      <c r="E185" s="31">
        <v>79309.0</v>
      </c>
      <c r="F185" s="31">
        <v>971.0</v>
      </c>
      <c r="G185" s="31">
        <v>78338.0</v>
      </c>
      <c r="H185" s="31">
        <v>34302.0</v>
      </c>
      <c r="I185" s="31">
        <v>11739.0</v>
      </c>
      <c r="J185" s="31">
        <v>2891.0</v>
      </c>
      <c r="K185" s="31">
        <v>7934.0</v>
      </c>
      <c r="L185" s="31">
        <v>0.0</v>
      </c>
      <c r="M185" s="31">
        <v>7694.0</v>
      </c>
      <c r="N185" s="31">
        <v>10246.0</v>
      </c>
      <c r="O185" s="31">
        <v>0.0</v>
      </c>
      <c r="P185" s="31">
        <v>0.0</v>
      </c>
      <c r="Q185" s="31">
        <v>1104.0</v>
      </c>
      <c r="R185" s="31">
        <v>0.0</v>
      </c>
      <c r="S185" s="31">
        <v>1471.0</v>
      </c>
      <c r="T185" s="31">
        <v>0.0</v>
      </c>
      <c r="U185" s="31">
        <v>0.0</v>
      </c>
      <c r="V185" s="31">
        <v>0.0</v>
      </c>
      <c r="W185" s="31">
        <v>0.0</v>
      </c>
      <c r="X185" s="31">
        <v>0.0</v>
      </c>
      <c r="Y185" s="31">
        <v>0.0</v>
      </c>
      <c r="Z185" s="31">
        <v>0.0</v>
      </c>
      <c r="AA185" s="31">
        <v>0.0</v>
      </c>
      <c r="AB185" s="31">
        <v>957.0</v>
      </c>
      <c r="AC185" s="31">
        <v>0.0</v>
      </c>
      <c r="AD185" s="31">
        <v>0.0</v>
      </c>
      <c r="AE185" s="31">
        <v>0.0</v>
      </c>
      <c r="AF185" s="31">
        <v>0.0</v>
      </c>
      <c r="AG185" s="31">
        <v>0.0</v>
      </c>
      <c r="AH185" s="31">
        <v>0.0</v>
      </c>
      <c r="AI185" s="31">
        <v>0.0</v>
      </c>
      <c r="AJ185" s="31">
        <v>0.0</v>
      </c>
      <c r="AK185" s="31">
        <v>0.0</v>
      </c>
      <c r="AL185" s="31">
        <v>0.0</v>
      </c>
      <c r="AM185" s="31">
        <v>0.0</v>
      </c>
      <c r="AN185" s="31">
        <v>0.0</v>
      </c>
      <c r="AO185" s="31">
        <v>0.0</v>
      </c>
      <c r="AP185" s="31">
        <v>0.0</v>
      </c>
      <c r="AQ185" s="31">
        <v>0.0</v>
      </c>
      <c r="AR185" s="31">
        <v>0.0</v>
      </c>
      <c r="AS185" s="31">
        <v>0.0</v>
      </c>
      <c r="AT185" s="31">
        <v>994.0</v>
      </c>
      <c r="AU185" s="31">
        <v>78315.0</v>
      </c>
      <c r="AV185" s="31">
        <f t="shared" si="2"/>
        <v>29924</v>
      </c>
      <c r="AW185" s="31">
        <v>11412.0</v>
      </c>
      <c r="AX185" s="31">
        <v>3496.0</v>
      </c>
      <c r="AY185" s="31">
        <v>7937.0</v>
      </c>
      <c r="AZ185" s="31">
        <v>0.0</v>
      </c>
      <c r="BA185" s="31">
        <v>10671.0</v>
      </c>
      <c r="BB185" s="31">
        <v>10820.0</v>
      </c>
      <c r="BC185" s="31">
        <v>264.0</v>
      </c>
      <c r="BD185" s="31">
        <v>274.0</v>
      </c>
      <c r="BE185" s="31">
        <v>779.0</v>
      </c>
      <c r="BF185" s="31">
        <v>447.0</v>
      </c>
      <c r="BG185" s="31">
        <v>880.0</v>
      </c>
      <c r="BH185" s="31">
        <v>396.0</v>
      </c>
      <c r="BI185" s="31">
        <v>0.0</v>
      </c>
      <c r="BJ185" s="31">
        <v>0.0</v>
      </c>
      <c r="BK185" s="31">
        <v>0.0</v>
      </c>
      <c r="BL185" s="31">
        <v>22.0</v>
      </c>
      <c r="BM185" s="31">
        <v>0.0</v>
      </c>
      <c r="BN185" s="31">
        <v>0.0</v>
      </c>
      <c r="BO185" s="31">
        <v>23.0</v>
      </c>
      <c r="BP185" s="31">
        <v>0.0</v>
      </c>
      <c r="BQ185" s="31">
        <v>404.0</v>
      </c>
      <c r="BR185" s="31">
        <v>0.0</v>
      </c>
      <c r="BS185" s="31">
        <v>92.0</v>
      </c>
      <c r="BT185" s="31">
        <v>66.0</v>
      </c>
      <c r="BU185" s="31">
        <v>8.0</v>
      </c>
      <c r="BV185" s="31">
        <v>228.0</v>
      </c>
      <c r="BW185" s="31">
        <v>0.0</v>
      </c>
      <c r="BX185" s="31">
        <v>0.0</v>
      </c>
      <c r="BY185" s="31">
        <v>0.0</v>
      </c>
      <c r="BZ185" s="31">
        <v>83.0</v>
      </c>
      <c r="CA185" s="31">
        <v>0.0</v>
      </c>
      <c r="CB185" s="31">
        <v>0.0</v>
      </c>
      <c r="CC185" s="31">
        <v>89.0</v>
      </c>
      <c r="CE185" s="31">
        <v>29924.0</v>
      </c>
    </row>
    <row r="186" ht="15.75" customHeight="1">
      <c r="A186" s="31" t="s">
        <v>345</v>
      </c>
      <c r="B186" s="31">
        <v>8326.0</v>
      </c>
      <c r="C186" s="31" t="s">
        <v>376</v>
      </c>
      <c r="D186" s="31">
        <v>149692.0</v>
      </c>
      <c r="E186" s="31">
        <v>113151.0</v>
      </c>
      <c r="F186" s="31">
        <v>1459.0</v>
      </c>
      <c r="G186" s="31">
        <v>111692.0</v>
      </c>
      <c r="H186" s="31">
        <v>52220.0</v>
      </c>
      <c r="I186" s="31">
        <v>18392.0</v>
      </c>
      <c r="J186" s="31">
        <v>4898.0</v>
      </c>
      <c r="K186" s="31">
        <v>10791.0</v>
      </c>
      <c r="L186" s="31">
        <v>0.0</v>
      </c>
      <c r="M186" s="31">
        <v>9579.0</v>
      </c>
      <c r="N186" s="31">
        <v>13101.0</v>
      </c>
      <c r="O186" s="31">
        <v>0.0</v>
      </c>
      <c r="P186" s="31">
        <v>707.0</v>
      </c>
      <c r="Q186" s="31">
        <v>1269.0</v>
      </c>
      <c r="R186" s="31">
        <v>0.0</v>
      </c>
      <c r="S186" s="31">
        <v>0.0</v>
      </c>
      <c r="T186" s="31">
        <v>0.0</v>
      </c>
      <c r="U186" s="31">
        <v>0.0</v>
      </c>
      <c r="V186" s="31">
        <v>0.0</v>
      </c>
      <c r="W186" s="31">
        <v>0.0</v>
      </c>
      <c r="X186" s="31">
        <v>195.0</v>
      </c>
      <c r="Y186" s="31">
        <v>0.0</v>
      </c>
      <c r="Z186" s="31">
        <v>0.0</v>
      </c>
      <c r="AA186" s="31">
        <v>0.0</v>
      </c>
      <c r="AB186" s="31">
        <v>0.0</v>
      </c>
      <c r="AC186" s="31">
        <v>0.0</v>
      </c>
      <c r="AD186" s="31">
        <v>0.0</v>
      </c>
      <c r="AE186" s="31">
        <v>0.0</v>
      </c>
      <c r="AF186" s="31">
        <v>0.0</v>
      </c>
      <c r="AG186" s="31">
        <v>0.0</v>
      </c>
      <c r="AH186" s="31">
        <v>0.0</v>
      </c>
      <c r="AI186" s="31">
        <v>0.0</v>
      </c>
      <c r="AJ186" s="31">
        <v>0.0</v>
      </c>
      <c r="AK186" s="31">
        <v>0.0</v>
      </c>
      <c r="AL186" s="31">
        <v>0.0</v>
      </c>
      <c r="AM186" s="31">
        <v>0.0</v>
      </c>
      <c r="AN186" s="31">
        <v>0.0</v>
      </c>
      <c r="AO186" s="31">
        <v>0.0</v>
      </c>
      <c r="AP186" s="31">
        <v>0.0</v>
      </c>
      <c r="AQ186" s="31">
        <v>0.0</v>
      </c>
      <c r="AR186" s="31">
        <v>0.0</v>
      </c>
      <c r="AS186" s="31">
        <v>540.0</v>
      </c>
      <c r="AT186" s="31">
        <v>1419.0</v>
      </c>
      <c r="AU186" s="31">
        <v>111732.0</v>
      </c>
      <c r="AV186" s="31">
        <f t="shared" si="2"/>
        <v>41772</v>
      </c>
      <c r="AW186" s="31">
        <v>17215.0</v>
      </c>
      <c r="AX186" s="31">
        <v>6108.0</v>
      </c>
      <c r="AY186" s="31">
        <v>13676.0</v>
      </c>
      <c r="AZ186" s="31">
        <v>0.0</v>
      </c>
      <c r="BA186" s="31">
        <v>13734.0</v>
      </c>
      <c r="BB186" s="31">
        <v>14306.0</v>
      </c>
      <c r="BC186" s="31">
        <v>421.0</v>
      </c>
      <c r="BD186" s="31">
        <v>558.0</v>
      </c>
      <c r="BE186" s="31">
        <v>885.0</v>
      </c>
      <c r="BF186" s="31">
        <v>949.0</v>
      </c>
      <c r="BG186" s="31">
        <v>271.0</v>
      </c>
      <c r="BH186" s="31">
        <v>644.0</v>
      </c>
      <c r="BI186" s="31">
        <v>0.0</v>
      </c>
      <c r="BJ186" s="31">
        <v>0.0</v>
      </c>
      <c r="BK186" s="31">
        <v>0.0</v>
      </c>
      <c r="BL186" s="31">
        <v>97.0</v>
      </c>
      <c r="BM186" s="31">
        <v>0.0</v>
      </c>
      <c r="BN186" s="31">
        <v>0.0</v>
      </c>
      <c r="BO186" s="31">
        <v>31.0</v>
      </c>
      <c r="BP186" s="31">
        <v>0.0</v>
      </c>
      <c r="BQ186" s="31">
        <v>294.0</v>
      </c>
      <c r="BR186" s="31">
        <v>0.0</v>
      </c>
      <c r="BS186" s="31">
        <v>140.0</v>
      </c>
      <c r="BT186" s="31">
        <v>109.0</v>
      </c>
      <c r="BU186" s="31">
        <v>23.0</v>
      </c>
      <c r="BV186" s="31">
        <v>214.0</v>
      </c>
      <c r="BW186" s="31">
        <v>0.0</v>
      </c>
      <c r="BX186" s="31">
        <v>0.0</v>
      </c>
      <c r="BY186" s="31">
        <v>0.0</v>
      </c>
      <c r="BZ186" s="31">
        <v>141.0</v>
      </c>
      <c r="CA186" s="31">
        <v>0.0</v>
      </c>
      <c r="CB186" s="31">
        <v>0.0</v>
      </c>
      <c r="CC186" s="31">
        <v>144.0</v>
      </c>
      <c r="CE186" s="31">
        <v>41772.0</v>
      </c>
    </row>
    <row r="187" ht="15.75" customHeight="1">
      <c r="A187" s="31" t="s">
        <v>345</v>
      </c>
      <c r="B187" s="31">
        <v>8327.0</v>
      </c>
      <c r="C187" s="31" t="s">
        <v>377</v>
      </c>
      <c r="D187" s="31">
        <v>95981.0</v>
      </c>
      <c r="E187" s="31">
        <v>72692.0</v>
      </c>
      <c r="F187" s="31">
        <v>1000.0</v>
      </c>
      <c r="G187" s="31">
        <v>71692.0</v>
      </c>
      <c r="H187" s="31">
        <v>30256.0</v>
      </c>
      <c r="I187" s="31">
        <v>12116.0</v>
      </c>
      <c r="J187" s="31">
        <v>2934.0</v>
      </c>
      <c r="K187" s="31">
        <v>6365.0</v>
      </c>
      <c r="L187" s="31">
        <v>0.0</v>
      </c>
      <c r="M187" s="31">
        <v>8561.0</v>
      </c>
      <c r="N187" s="31">
        <v>9297.0</v>
      </c>
      <c r="O187" s="31">
        <v>0.0</v>
      </c>
      <c r="P187" s="31">
        <v>0.0</v>
      </c>
      <c r="Q187" s="31">
        <v>765.0</v>
      </c>
      <c r="R187" s="31">
        <v>0.0</v>
      </c>
      <c r="S187" s="31">
        <v>343.0</v>
      </c>
      <c r="T187" s="31">
        <v>0.0</v>
      </c>
      <c r="U187" s="31">
        <v>0.0</v>
      </c>
      <c r="V187" s="31">
        <v>0.0</v>
      </c>
      <c r="W187" s="31">
        <v>0.0</v>
      </c>
      <c r="X187" s="31">
        <v>0.0</v>
      </c>
      <c r="Y187" s="31">
        <v>0.0</v>
      </c>
      <c r="Z187" s="31">
        <v>0.0</v>
      </c>
      <c r="AA187" s="31">
        <v>0.0</v>
      </c>
      <c r="AB187" s="31">
        <v>1055.0</v>
      </c>
      <c r="AC187" s="31">
        <v>0.0</v>
      </c>
      <c r="AD187" s="31">
        <v>0.0</v>
      </c>
      <c r="AE187" s="31">
        <v>0.0</v>
      </c>
      <c r="AF187" s="31">
        <v>0.0</v>
      </c>
      <c r="AG187" s="31">
        <v>0.0</v>
      </c>
      <c r="AH187" s="31">
        <v>0.0</v>
      </c>
      <c r="AI187" s="31">
        <v>0.0</v>
      </c>
      <c r="AJ187" s="31">
        <v>0.0</v>
      </c>
      <c r="AK187" s="31">
        <v>0.0</v>
      </c>
      <c r="AL187" s="31">
        <v>0.0</v>
      </c>
      <c r="AM187" s="31">
        <v>0.0</v>
      </c>
      <c r="AN187" s="31">
        <v>0.0</v>
      </c>
      <c r="AO187" s="31">
        <v>0.0</v>
      </c>
      <c r="AP187" s="31">
        <v>0.0</v>
      </c>
      <c r="AQ187" s="31">
        <v>0.0</v>
      </c>
      <c r="AR187" s="31">
        <v>0.0</v>
      </c>
      <c r="AS187" s="31">
        <v>0.0</v>
      </c>
      <c r="AT187" s="31">
        <v>957.0</v>
      </c>
      <c r="AU187" s="31">
        <v>71735.0</v>
      </c>
      <c r="AV187" s="31">
        <f t="shared" si="2"/>
        <v>27136</v>
      </c>
      <c r="AW187" s="31">
        <v>10488.0</v>
      </c>
      <c r="AX187" s="31">
        <v>3645.0</v>
      </c>
      <c r="AY187" s="31">
        <v>7392.0</v>
      </c>
      <c r="AZ187" s="31">
        <v>0.0</v>
      </c>
      <c r="BA187" s="31">
        <v>9657.0</v>
      </c>
      <c r="BB187" s="31">
        <v>10122.0</v>
      </c>
      <c r="BC187" s="31">
        <v>303.0</v>
      </c>
      <c r="BD187" s="31">
        <v>253.0</v>
      </c>
      <c r="BE187" s="31">
        <v>639.0</v>
      </c>
      <c r="BF187" s="31">
        <v>446.0</v>
      </c>
      <c r="BG187" s="31">
        <v>223.0</v>
      </c>
      <c r="BH187" s="31">
        <v>392.0</v>
      </c>
      <c r="BI187" s="31">
        <v>0.0</v>
      </c>
      <c r="BJ187" s="31">
        <v>0.0</v>
      </c>
      <c r="BK187" s="31">
        <v>0.0</v>
      </c>
      <c r="BL187" s="31">
        <v>27.0</v>
      </c>
      <c r="BM187" s="31">
        <v>0.0</v>
      </c>
      <c r="BN187" s="31">
        <v>0.0</v>
      </c>
      <c r="BO187" s="31">
        <v>21.0</v>
      </c>
      <c r="BP187" s="31">
        <v>0.0</v>
      </c>
      <c r="BQ187" s="31">
        <v>471.0</v>
      </c>
      <c r="BR187" s="31">
        <v>0.0</v>
      </c>
      <c r="BS187" s="31">
        <v>121.0</v>
      </c>
      <c r="BT187" s="31">
        <v>96.0</v>
      </c>
      <c r="BU187" s="31">
        <v>20.0</v>
      </c>
      <c r="BV187" s="31">
        <v>109.0</v>
      </c>
      <c r="BW187" s="31">
        <v>0.0</v>
      </c>
      <c r="BX187" s="31">
        <v>0.0</v>
      </c>
      <c r="BY187" s="31">
        <v>0.0</v>
      </c>
      <c r="BZ187" s="31">
        <v>95.0</v>
      </c>
      <c r="CA187" s="31">
        <v>0.0</v>
      </c>
      <c r="CB187" s="31">
        <v>0.0</v>
      </c>
      <c r="CC187" s="31">
        <v>79.0</v>
      </c>
      <c r="CE187" s="31">
        <v>27136.0</v>
      </c>
    </row>
    <row r="188" ht="15.75" customHeight="1">
      <c r="A188" s="31" t="s">
        <v>345</v>
      </c>
      <c r="B188" s="31">
        <v>8335.0</v>
      </c>
      <c r="C188" s="31" t="s">
        <v>378</v>
      </c>
      <c r="D188" s="31">
        <v>205135.0</v>
      </c>
      <c r="E188" s="31">
        <v>158861.0</v>
      </c>
      <c r="F188" s="31">
        <v>1752.0</v>
      </c>
      <c r="G188" s="31">
        <v>157109.0</v>
      </c>
      <c r="H188" s="31">
        <v>70355.0</v>
      </c>
      <c r="I188" s="31">
        <v>26396.0</v>
      </c>
      <c r="J188" s="31">
        <v>11003.0</v>
      </c>
      <c r="K188" s="31">
        <v>21052.0</v>
      </c>
      <c r="L188" s="31">
        <v>0.0</v>
      </c>
      <c r="M188" s="31">
        <v>11425.0</v>
      </c>
      <c r="N188" s="31">
        <v>15006.0</v>
      </c>
      <c r="O188" s="31">
        <v>0.0</v>
      </c>
      <c r="P188" s="31">
        <v>0.0</v>
      </c>
      <c r="Q188" s="31">
        <v>0.0</v>
      </c>
      <c r="R188" s="31">
        <v>0.0</v>
      </c>
      <c r="S188" s="31">
        <v>0.0</v>
      </c>
      <c r="T188" s="31">
        <v>1552.0</v>
      </c>
      <c r="U188" s="31">
        <v>0.0</v>
      </c>
      <c r="V188" s="31">
        <v>0.0</v>
      </c>
      <c r="W188" s="31">
        <v>0.0</v>
      </c>
      <c r="X188" s="31">
        <v>0.0</v>
      </c>
      <c r="Y188" s="31">
        <v>0.0</v>
      </c>
      <c r="Z188" s="31">
        <v>0.0</v>
      </c>
      <c r="AA188" s="31">
        <v>0.0</v>
      </c>
      <c r="AB188" s="31">
        <v>0.0</v>
      </c>
      <c r="AC188" s="31">
        <v>0.0</v>
      </c>
      <c r="AD188" s="31">
        <v>0.0</v>
      </c>
      <c r="AE188" s="31">
        <v>0.0</v>
      </c>
      <c r="AF188" s="31">
        <v>0.0</v>
      </c>
      <c r="AG188" s="31">
        <v>0.0</v>
      </c>
      <c r="AH188" s="31">
        <v>0.0</v>
      </c>
      <c r="AI188" s="31">
        <v>0.0</v>
      </c>
      <c r="AJ188" s="31">
        <v>0.0</v>
      </c>
      <c r="AK188" s="31">
        <v>0.0</v>
      </c>
      <c r="AL188" s="31">
        <v>0.0</v>
      </c>
      <c r="AM188" s="31">
        <v>0.0</v>
      </c>
      <c r="AN188" s="31">
        <v>0.0</v>
      </c>
      <c r="AO188" s="31">
        <v>0.0</v>
      </c>
      <c r="AP188" s="31">
        <v>0.0</v>
      </c>
      <c r="AQ188" s="31">
        <v>0.0</v>
      </c>
      <c r="AR188" s="31">
        <v>0.0</v>
      </c>
      <c r="AS188" s="31">
        <v>320.0</v>
      </c>
      <c r="AT188" s="31">
        <v>1478.0</v>
      </c>
      <c r="AU188" s="31">
        <v>157383.0</v>
      </c>
      <c r="AV188" s="31">
        <f t="shared" si="2"/>
        <v>52194</v>
      </c>
      <c r="AW188" s="31">
        <v>24529.0</v>
      </c>
      <c r="AX188" s="31">
        <v>11306.0</v>
      </c>
      <c r="AY188" s="31">
        <v>25202.0</v>
      </c>
      <c r="AZ188" s="31">
        <v>0.0</v>
      </c>
      <c r="BA188" s="31">
        <v>20758.0</v>
      </c>
      <c r="BB188" s="31">
        <v>16215.0</v>
      </c>
      <c r="BC188" s="31">
        <v>639.0</v>
      </c>
      <c r="BD188" s="31">
        <v>337.0</v>
      </c>
      <c r="BE188" s="31">
        <v>988.0</v>
      </c>
      <c r="BF188" s="31">
        <v>1473.0</v>
      </c>
      <c r="BG188" s="31">
        <v>456.0</v>
      </c>
      <c r="BH188" s="31">
        <v>1354.0</v>
      </c>
      <c r="BI188" s="31">
        <v>0.0</v>
      </c>
      <c r="BJ188" s="31">
        <v>0.0</v>
      </c>
      <c r="BK188" s="31">
        <v>0.0</v>
      </c>
      <c r="BL188" s="31">
        <v>82.0</v>
      </c>
      <c r="BM188" s="31">
        <v>0.0</v>
      </c>
      <c r="BN188" s="31">
        <v>0.0</v>
      </c>
      <c r="BO188" s="31">
        <v>39.0</v>
      </c>
      <c r="BP188" s="31">
        <v>0.0</v>
      </c>
      <c r="BQ188" s="31">
        <v>346.0</v>
      </c>
      <c r="BR188" s="31">
        <v>0.0</v>
      </c>
      <c r="BS188" s="31">
        <v>374.0</v>
      </c>
      <c r="BT188" s="31">
        <v>303.0</v>
      </c>
      <c r="BU188" s="31">
        <v>25.0</v>
      </c>
      <c r="BV188" s="31">
        <v>357.0</v>
      </c>
      <c r="BW188" s="31">
        <v>0.0</v>
      </c>
      <c r="BX188" s="31">
        <v>0.0</v>
      </c>
      <c r="BY188" s="31">
        <v>0.0</v>
      </c>
      <c r="BZ188" s="31">
        <v>194.0</v>
      </c>
      <c r="CA188" s="31">
        <v>0.0</v>
      </c>
      <c r="CB188" s="31">
        <v>0.0</v>
      </c>
      <c r="CC188" s="31">
        <v>212.0</v>
      </c>
      <c r="CE188" s="31">
        <v>52194.0</v>
      </c>
    </row>
    <row r="189" ht="15.75" customHeight="1">
      <c r="A189" s="31" t="s">
        <v>345</v>
      </c>
      <c r="B189" s="31">
        <v>8336.0</v>
      </c>
      <c r="C189" s="31" t="s">
        <v>379</v>
      </c>
      <c r="D189" s="31">
        <v>163239.0</v>
      </c>
      <c r="E189" s="31">
        <v>122931.0</v>
      </c>
      <c r="F189" s="31">
        <v>1286.0</v>
      </c>
      <c r="G189" s="31">
        <v>121645.0</v>
      </c>
      <c r="H189" s="31">
        <v>47405.0</v>
      </c>
      <c r="I189" s="31">
        <v>26309.0</v>
      </c>
      <c r="J189" s="31">
        <v>5974.0</v>
      </c>
      <c r="K189" s="31">
        <v>18162.0</v>
      </c>
      <c r="L189" s="31">
        <v>0.0</v>
      </c>
      <c r="M189" s="31">
        <v>10141.0</v>
      </c>
      <c r="N189" s="31">
        <v>12069.0</v>
      </c>
      <c r="O189" s="31">
        <v>1423.0</v>
      </c>
      <c r="P189" s="31">
        <v>0.0</v>
      </c>
      <c r="Q189" s="31">
        <v>0.0</v>
      </c>
      <c r="R189" s="31">
        <v>0.0</v>
      </c>
      <c r="S189" s="31">
        <v>0.0</v>
      </c>
      <c r="T189" s="31">
        <v>0.0</v>
      </c>
      <c r="U189" s="31">
        <v>0.0</v>
      </c>
      <c r="V189" s="31">
        <v>0.0</v>
      </c>
      <c r="W189" s="31">
        <v>0.0</v>
      </c>
      <c r="X189" s="31">
        <v>0.0</v>
      </c>
      <c r="Y189" s="31">
        <v>0.0</v>
      </c>
      <c r="Z189" s="31">
        <v>0.0</v>
      </c>
      <c r="AA189" s="31">
        <v>0.0</v>
      </c>
      <c r="AB189" s="31">
        <v>0.0</v>
      </c>
      <c r="AC189" s="31">
        <v>0.0</v>
      </c>
      <c r="AD189" s="31">
        <v>0.0</v>
      </c>
      <c r="AE189" s="31">
        <v>0.0</v>
      </c>
      <c r="AF189" s="31">
        <v>0.0</v>
      </c>
      <c r="AG189" s="31">
        <v>0.0</v>
      </c>
      <c r="AH189" s="31">
        <v>0.0</v>
      </c>
      <c r="AI189" s="31">
        <v>0.0</v>
      </c>
      <c r="AJ189" s="31">
        <v>0.0</v>
      </c>
      <c r="AK189" s="31">
        <v>0.0</v>
      </c>
      <c r="AL189" s="31">
        <v>0.0</v>
      </c>
      <c r="AM189" s="31">
        <v>0.0</v>
      </c>
      <c r="AN189" s="31">
        <v>0.0</v>
      </c>
      <c r="AO189" s="31">
        <v>0.0</v>
      </c>
      <c r="AP189" s="31">
        <v>0.0</v>
      </c>
      <c r="AQ189" s="31">
        <v>0.0</v>
      </c>
      <c r="AR189" s="31">
        <v>0.0</v>
      </c>
      <c r="AS189" s="31">
        <v>162.0</v>
      </c>
      <c r="AT189" s="31">
        <v>1234.0</v>
      </c>
      <c r="AU189" s="31">
        <v>121697.0</v>
      </c>
      <c r="AV189" s="31">
        <f t="shared" si="2"/>
        <v>41611</v>
      </c>
      <c r="AW189" s="31">
        <v>22249.0</v>
      </c>
      <c r="AX189" s="31">
        <v>7426.0</v>
      </c>
      <c r="AY189" s="31">
        <v>18255.0</v>
      </c>
      <c r="AZ189" s="31">
        <v>0.0</v>
      </c>
      <c r="BA189" s="31">
        <v>13267.0</v>
      </c>
      <c r="BB189" s="31">
        <v>13209.0</v>
      </c>
      <c r="BC189" s="31">
        <v>613.0</v>
      </c>
      <c r="BD189" s="31">
        <v>315.0</v>
      </c>
      <c r="BE189" s="31">
        <v>860.0</v>
      </c>
      <c r="BF189" s="31">
        <v>1032.0</v>
      </c>
      <c r="BG189" s="31">
        <v>328.0</v>
      </c>
      <c r="BH189" s="31">
        <v>847.0</v>
      </c>
      <c r="BI189" s="31">
        <v>0.0</v>
      </c>
      <c r="BJ189" s="31">
        <v>0.0</v>
      </c>
      <c r="BK189" s="31">
        <v>0.0</v>
      </c>
      <c r="BL189" s="31">
        <v>140.0</v>
      </c>
      <c r="BM189" s="31">
        <v>0.0</v>
      </c>
      <c r="BN189" s="31">
        <v>0.0</v>
      </c>
      <c r="BO189" s="31">
        <v>41.0</v>
      </c>
      <c r="BP189" s="31">
        <v>0.0</v>
      </c>
      <c r="BQ189" s="31">
        <v>327.0</v>
      </c>
      <c r="BR189" s="31">
        <v>0.0</v>
      </c>
      <c r="BS189" s="31">
        <v>397.0</v>
      </c>
      <c r="BT189" s="31">
        <v>180.0</v>
      </c>
      <c r="BU189" s="31">
        <v>19.0</v>
      </c>
      <c r="BV189" s="31">
        <v>243.0</v>
      </c>
      <c r="BW189" s="31">
        <v>0.0</v>
      </c>
      <c r="BX189" s="31">
        <v>0.0</v>
      </c>
      <c r="BY189" s="31">
        <v>0.0</v>
      </c>
      <c r="BZ189" s="31">
        <v>182.0</v>
      </c>
      <c r="CA189" s="31">
        <v>0.0</v>
      </c>
      <c r="CB189" s="31">
        <v>0.0</v>
      </c>
      <c r="CC189" s="31">
        <v>156.0</v>
      </c>
      <c r="CE189" s="31">
        <v>41611.0</v>
      </c>
    </row>
    <row r="190" ht="15.75" customHeight="1">
      <c r="A190" s="31" t="s">
        <v>345</v>
      </c>
      <c r="B190" s="31">
        <v>8337.0</v>
      </c>
      <c r="C190" s="31" t="s">
        <v>380</v>
      </c>
      <c r="D190" s="31">
        <v>119716.0</v>
      </c>
      <c r="E190" s="31">
        <v>89464.0</v>
      </c>
      <c r="F190" s="31">
        <v>1004.0</v>
      </c>
      <c r="G190" s="31">
        <v>88460.0</v>
      </c>
      <c r="H190" s="31">
        <v>37523.0</v>
      </c>
      <c r="I190" s="31">
        <v>22900.0</v>
      </c>
      <c r="J190" s="31">
        <v>4055.0</v>
      </c>
      <c r="K190" s="31">
        <v>8384.0</v>
      </c>
      <c r="L190" s="31">
        <v>0.0</v>
      </c>
      <c r="M190" s="31">
        <v>5308.0</v>
      </c>
      <c r="N190" s="31">
        <v>8574.0</v>
      </c>
      <c r="O190" s="31">
        <v>0.0</v>
      </c>
      <c r="P190" s="31">
        <v>0.0</v>
      </c>
      <c r="Q190" s="31">
        <v>1005.0</v>
      </c>
      <c r="R190" s="31">
        <v>0.0</v>
      </c>
      <c r="S190" s="31">
        <v>711.0</v>
      </c>
      <c r="T190" s="31">
        <v>0.0</v>
      </c>
      <c r="U190" s="31">
        <v>0.0</v>
      </c>
      <c r="V190" s="31">
        <v>0.0</v>
      </c>
      <c r="W190" s="31">
        <v>0.0</v>
      </c>
      <c r="X190" s="31">
        <v>0.0</v>
      </c>
      <c r="Y190" s="31">
        <v>0.0</v>
      </c>
      <c r="Z190" s="31">
        <v>0.0</v>
      </c>
      <c r="AA190" s="31">
        <v>0.0</v>
      </c>
      <c r="AB190" s="31">
        <v>0.0</v>
      </c>
      <c r="AC190" s="31">
        <v>0.0</v>
      </c>
      <c r="AD190" s="31">
        <v>0.0</v>
      </c>
      <c r="AE190" s="31">
        <v>0.0</v>
      </c>
      <c r="AF190" s="31">
        <v>0.0</v>
      </c>
      <c r="AG190" s="31">
        <v>0.0</v>
      </c>
      <c r="AH190" s="31">
        <v>0.0</v>
      </c>
      <c r="AI190" s="31">
        <v>0.0</v>
      </c>
      <c r="AJ190" s="31">
        <v>0.0</v>
      </c>
      <c r="AK190" s="31">
        <v>0.0</v>
      </c>
      <c r="AL190" s="31">
        <v>0.0</v>
      </c>
      <c r="AM190" s="31">
        <v>0.0</v>
      </c>
      <c r="AN190" s="31">
        <v>0.0</v>
      </c>
      <c r="AO190" s="31">
        <v>0.0</v>
      </c>
      <c r="AP190" s="31">
        <v>0.0</v>
      </c>
      <c r="AQ190" s="31">
        <v>0.0</v>
      </c>
      <c r="AR190" s="31">
        <v>0.0</v>
      </c>
      <c r="AS190" s="31">
        <v>0.0</v>
      </c>
      <c r="AT190" s="31">
        <v>998.0</v>
      </c>
      <c r="AU190" s="31">
        <v>88466.0</v>
      </c>
      <c r="AV190" s="31">
        <f t="shared" si="2"/>
        <v>35477</v>
      </c>
      <c r="AW190" s="31">
        <v>14645.0</v>
      </c>
      <c r="AX190" s="31">
        <v>4524.0</v>
      </c>
      <c r="AY190" s="31">
        <v>11240.0</v>
      </c>
      <c r="AZ190" s="31">
        <v>0.0</v>
      </c>
      <c r="BA190" s="31">
        <v>9558.0</v>
      </c>
      <c r="BB190" s="31">
        <v>9245.0</v>
      </c>
      <c r="BC190" s="31">
        <v>306.0</v>
      </c>
      <c r="BD190" s="31">
        <v>228.0</v>
      </c>
      <c r="BE190" s="31">
        <v>824.0</v>
      </c>
      <c r="BF190" s="31">
        <v>748.0</v>
      </c>
      <c r="BG190" s="31">
        <v>371.0</v>
      </c>
      <c r="BH190" s="31">
        <v>446.0</v>
      </c>
      <c r="BI190" s="31">
        <v>0.0</v>
      </c>
      <c r="BJ190" s="31">
        <v>0.0</v>
      </c>
      <c r="BK190" s="31">
        <v>0.0</v>
      </c>
      <c r="BL190" s="31">
        <v>16.0</v>
      </c>
      <c r="BM190" s="31">
        <v>0.0</v>
      </c>
      <c r="BN190" s="31">
        <v>0.0</v>
      </c>
      <c r="BO190" s="31">
        <v>26.0</v>
      </c>
      <c r="BP190" s="31">
        <v>0.0</v>
      </c>
      <c r="BQ190" s="31">
        <v>191.0</v>
      </c>
      <c r="BR190" s="31">
        <v>0.0</v>
      </c>
      <c r="BS190" s="31">
        <v>146.0</v>
      </c>
      <c r="BT190" s="31">
        <v>105.0</v>
      </c>
      <c r="BU190" s="31">
        <v>8.0</v>
      </c>
      <c r="BV190" s="31">
        <v>144.0</v>
      </c>
      <c r="BW190" s="31">
        <v>0.0</v>
      </c>
      <c r="BX190" s="31">
        <v>0.0</v>
      </c>
      <c r="BY190" s="31">
        <v>0.0</v>
      </c>
      <c r="BZ190" s="31">
        <v>126.0</v>
      </c>
      <c r="CA190" s="31">
        <v>0.0</v>
      </c>
      <c r="CB190" s="31">
        <v>0.0</v>
      </c>
      <c r="CC190" s="31">
        <v>92.0</v>
      </c>
      <c r="CE190" s="31">
        <v>35477.0</v>
      </c>
    </row>
    <row r="191" ht="15.75" customHeight="1">
      <c r="A191" s="31" t="s">
        <v>345</v>
      </c>
      <c r="B191" s="31">
        <v>8415.0</v>
      </c>
      <c r="C191" s="31" t="s">
        <v>381</v>
      </c>
      <c r="D191" s="31">
        <v>199934.0</v>
      </c>
      <c r="E191" s="31">
        <v>157642.0</v>
      </c>
      <c r="F191" s="31">
        <v>1839.0</v>
      </c>
      <c r="G191" s="31">
        <v>155803.0</v>
      </c>
      <c r="H191" s="31">
        <v>63494.0</v>
      </c>
      <c r="I191" s="31">
        <v>23397.0</v>
      </c>
      <c r="J191" s="31">
        <v>9711.0</v>
      </c>
      <c r="K191" s="31">
        <v>22309.0</v>
      </c>
      <c r="L191" s="31">
        <v>0.0</v>
      </c>
      <c r="M191" s="31">
        <v>15533.0</v>
      </c>
      <c r="N191" s="31">
        <v>18702.0</v>
      </c>
      <c r="O191" s="31">
        <v>0.0</v>
      </c>
      <c r="P191" s="31">
        <v>0.0</v>
      </c>
      <c r="Q191" s="31">
        <v>0.0</v>
      </c>
      <c r="R191" s="31">
        <v>0.0</v>
      </c>
      <c r="S191" s="31">
        <v>0.0</v>
      </c>
      <c r="T191" s="31">
        <v>1539.0</v>
      </c>
      <c r="U191" s="31">
        <v>0.0</v>
      </c>
      <c r="V191" s="31">
        <v>0.0</v>
      </c>
      <c r="W191" s="31">
        <v>0.0</v>
      </c>
      <c r="X191" s="31">
        <v>244.0</v>
      </c>
      <c r="Y191" s="31">
        <v>0.0</v>
      </c>
      <c r="Z191" s="31">
        <v>0.0</v>
      </c>
      <c r="AA191" s="31">
        <v>0.0</v>
      </c>
      <c r="AB191" s="31">
        <v>0.0</v>
      </c>
      <c r="AC191" s="31">
        <v>0.0</v>
      </c>
      <c r="AD191" s="31">
        <v>0.0</v>
      </c>
      <c r="AE191" s="31">
        <v>0.0</v>
      </c>
      <c r="AF191" s="31">
        <v>0.0</v>
      </c>
      <c r="AG191" s="31">
        <v>0.0</v>
      </c>
      <c r="AH191" s="31">
        <v>0.0</v>
      </c>
      <c r="AI191" s="31">
        <v>0.0</v>
      </c>
      <c r="AJ191" s="31">
        <v>0.0</v>
      </c>
      <c r="AK191" s="31">
        <v>0.0</v>
      </c>
      <c r="AL191" s="31">
        <v>0.0</v>
      </c>
      <c r="AM191" s="31">
        <v>0.0</v>
      </c>
      <c r="AN191" s="31">
        <v>0.0</v>
      </c>
      <c r="AO191" s="31">
        <v>0.0</v>
      </c>
      <c r="AP191" s="31">
        <v>0.0</v>
      </c>
      <c r="AQ191" s="31">
        <v>0.0</v>
      </c>
      <c r="AR191" s="31">
        <v>0.0</v>
      </c>
      <c r="AS191" s="31">
        <v>874.0</v>
      </c>
      <c r="AT191" s="31">
        <v>1583.0</v>
      </c>
      <c r="AU191" s="31">
        <v>156059.0</v>
      </c>
      <c r="AV191" s="31">
        <f t="shared" si="2"/>
        <v>53873</v>
      </c>
      <c r="AW191" s="31">
        <v>23321.0</v>
      </c>
      <c r="AX191" s="31">
        <v>9543.0</v>
      </c>
      <c r="AY191" s="31">
        <v>21695.0</v>
      </c>
      <c r="AZ191" s="31">
        <v>0.0</v>
      </c>
      <c r="BA191" s="31">
        <v>21425.0</v>
      </c>
      <c r="BB191" s="31">
        <v>20171.0</v>
      </c>
      <c r="BC191" s="31">
        <v>639.0</v>
      </c>
      <c r="BD191" s="31">
        <v>362.0</v>
      </c>
      <c r="BE191" s="31">
        <v>856.0</v>
      </c>
      <c r="BF191" s="31">
        <v>1047.0</v>
      </c>
      <c r="BG191" s="31">
        <v>459.0</v>
      </c>
      <c r="BH191" s="31">
        <v>1141.0</v>
      </c>
      <c r="BI191" s="31">
        <v>0.0</v>
      </c>
      <c r="BJ191" s="31">
        <v>0.0</v>
      </c>
      <c r="BK191" s="31">
        <v>0.0</v>
      </c>
      <c r="BL191" s="31">
        <v>154.0</v>
      </c>
      <c r="BM191" s="31">
        <v>0.0</v>
      </c>
      <c r="BN191" s="31">
        <v>0.0</v>
      </c>
      <c r="BO191" s="31">
        <v>45.0</v>
      </c>
      <c r="BP191" s="31">
        <v>0.0</v>
      </c>
      <c r="BQ191" s="31">
        <v>318.0</v>
      </c>
      <c r="BR191" s="31">
        <v>0.0</v>
      </c>
      <c r="BS191" s="31">
        <v>216.0</v>
      </c>
      <c r="BT191" s="31">
        <v>209.0</v>
      </c>
      <c r="BU191" s="31">
        <v>25.0</v>
      </c>
      <c r="BV191" s="31">
        <v>206.0</v>
      </c>
      <c r="BW191" s="31">
        <v>0.0</v>
      </c>
      <c r="BX191" s="31">
        <v>0.0</v>
      </c>
      <c r="BY191" s="31">
        <v>0.0</v>
      </c>
      <c r="BZ191" s="31">
        <v>164.0</v>
      </c>
      <c r="CA191" s="31">
        <v>0.0</v>
      </c>
      <c r="CB191" s="31">
        <v>0.0</v>
      </c>
      <c r="CC191" s="31">
        <v>190.0</v>
      </c>
      <c r="CE191" s="31">
        <v>53873.0</v>
      </c>
    </row>
    <row r="192" ht="15.75" customHeight="1">
      <c r="A192" s="31" t="s">
        <v>345</v>
      </c>
      <c r="B192" s="31">
        <v>8416.0</v>
      </c>
      <c r="C192" s="31" t="s">
        <v>382</v>
      </c>
      <c r="D192" s="31">
        <v>160138.0</v>
      </c>
      <c r="E192" s="31">
        <v>132248.0</v>
      </c>
      <c r="F192" s="31">
        <v>1212.0</v>
      </c>
      <c r="G192" s="31">
        <v>131036.0</v>
      </c>
      <c r="H192" s="31">
        <v>44852.0</v>
      </c>
      <c r="I192" s="31">
        <v>22754.0</v>
      </c>
      <c r="J192" s="31">
        <v>12361.0</v>
      </c>
      <c r="K192" s="31">
        <v>27551.0</v>
      </c>
      <c r="L192" s="31">
        <v>0.0</v>
      </c>
      <c r="M192" s="31">
        <v>10177.0</v>
      </c>
      <c r="N192" s="31">
        <v>9797.0</v>
      </c>
      <c r="O192" s="31">
        <v>0.0</v>
      </c>
      <c r="P192" s="31">
        <v>0.0</v>
      </c>
      <c r="Q192" s="31">
        <v>0.0</v>
      </c>
      <c r="R192" s="31">
        <v>0.0</v>
      </c>
      <c r="S192" s="31">
        <v>0.0</v>
      </c>
      <c r="T192" s="31">
        <v>2007.0</v>
      </c>
      <c r="U192" s="31">
        <v>0.0</v>
      </c>
      <c r="V192" s="31">
        <v>0.0</v>
      </c>
      <c r="W192" s="31">
        <v>0.0</v>
      </c>
      <c r="X192" s="31">
        <v>248.0</v>
      </c>
      <c r="Y192" s="31">
        <v>0.0</v>
      </c>
      <c r="Z192" s="31">
        <v>0.0</v>
      </c>
      <c r="AA192" s="31">
        <v>0.0</v>
      </c>
      <c r="AB192" s="31">
        <v>0.0</v>
      </c>
      <c r="AC192" s="31">
        <v>0.0</v>
      </c>
      <c r="AD192" s="31">
        <v>0.0</v>
      </c>
      <c r="AE192" s="31">
        <v>0.0</v>
      </c>
      <c r="AF192" s="31">
        <v>0.0</v>
      </c>
      <c r="AG192" s="31">
        <v>0.0</v>
      </c>
      <c r="AH192" s="31">
        <v>0.0</v>
      </c>
      <c r="AI192" s="31">
        <v>0.0</v>
      </c>
      <c r="AJ192" s="31">
        <v>0.0</v>
      </c>
      <c r="AK192" s="31">
        <v>0.0</v>
      </c>
      <c r="AL192" s="31">
        <v>0.0</v>
      </c>
      <c r="AM192" s="31">
        <v>0.0</v>
      </c>
      <c r="AN192" s="31">
        <v>0.0</v>
      </c>
      <c r="AO192" s="31">
        <v>0.0</v>
      </c>
      <c r="AP192" s="31">
        <v>0.0</v>
      </c>
      <c r="AQ192" s="31">
        <v>0.0</v>
      </c>
      <c r="AR192" s="31">
        <v>0.0</v>
      </c>
      <c r="AS192" s="31">
        <v>1289.0</v>
      </c>
      <c r="AT192" s="31">
        <v>994.0</v>
      </c>
      <c r="AU192" s="31">
        <v>131254.0</v>
      </c>
      <c r="AV192" s="31">
        <f t="shared" si="2"/>
        <v>39529</v>
      </c>
      <c r="AW192" s="31">
        <v>20620.0</v>
      </c>
      <c r="AX192" s="31">
        <v>13510.0</v>
      </c>
      <c r="AY192" s="31">
        <v>25583.0</v>
      </c>
      <c r="AZ192" s="31">
        <v>0.0</v>
      </c>
      <c r="BA192" s="31">
        <v>15081.0</v>
      </c>
      <c r="BB192" s="31">
        <v>11593.0</v>
      </c>
      <c r="BC192" s="31">
        <v>573.0</v>
      </c>
      <c r="BD192" s="31">
        <v>232.0</v>
      </c>
      <c r="BE192" s="31">
        <v>586.0</v>
      </c>
      <c r="BF192" s="31">
        <v>776.0</v>
      </c>
      <c r="BG192" s="31">
        <v>573.0</v>
      </c>
      <c r="BH192" s="31">
        <v>1148.0</v>
      </c>
      <c r="BI192" s="31">
        <v>0.0</v>
      </c>
      <c r="BJ192" s="31">
        <v>0.0</v>
      </c>
      <c r="BK192" s="31">
        <v>0.0</v>
      </c>
      <c r="BL192" s="31">
        <v>110.0</v>
      </c>
      <c r="BM192" s="31">
        <v>0.0</v>
      </c>
      <c r="BN192" s="31">
        <v>0.0</v>
      </c>
      <c r="BO192" s="31">
        <v>25.0</v>
      </c>
      <c r="BP192" s="31">
        <v>0.0</v>
      </c>
      <c r="BQ192" s="31">
        <v>189.0</v>
      </c>
      <c r="BR192" s="31">
        <v>0.0</v>
      </c>
      <c r="BS192" s="31">
        <v>249.0</v>
      </c>
      <c r="BT192" s="31">
        <v>347.0</v>
      </c>
      <c r="BU192" s="31">
        <v>51.0</v>
      </c>
      <c r="BV192" s="31">
        <v>168.0</v>
      </c>
      <c r="BW192" s="31">
        <v>0.0</v>
      </c>
      <c r="BX192" s="31">
        <v>0.0</v>
      </c>
      <c r="BY192" s="31">
        <v>0.0</v>
      </c>
      <c r="BZ192" s="31">
        <v>120.0</v>
      </c>
      <c r="CA192" s="31">
        <v>0.0</v>
      </c>
      <c r="CB192" s="31">
        <v>0.0</v>
      </c>
      <c r="CC192" s="31">
        <v>191.0</v>
      </c>
      <c r="CE192" s="31">
        <v>39529.0</v>
      </c>
    </row>
    <row r="193" ht="15.75" customHeight="1">
      <c r="A193" s="31" t="s">
        <v>345</v>
      </c>
      <c r="B193" s="31">
        <v>8417.0</v>
      </c>
      <c r="C193" s="31" t="s">
        <v>383</v>
      </c>
      <c r="D193" s="31">
        <v>138802.0</v>
      </c>
      <c r="E193" s="31">
        <v>104584.0</v>
      </c>
      <c r="F193" s="31">
        <v>1775.0</v>
      </c>
      <c r="G193" s="31">
        <v>102809.0</v>
      </c>
      <c r="H193" s="31">
        <v>43630.0</v>
      </c>
      <c r="I193" s="31">
        <v>16040.0</v>
      </c>
      <c r="J193" s="31">
        <v>5099.0</v>
      </c>
      <c r="K193" s="31">
        <v>12566.0</v>
      </c>
      <c r="L193" s="31">
        <v>0.0</v>
      </c>
      <c r="M193" s="31">
        <v>9853.0</v>
      </c>
      <c r="N193" s="31">
        <v>14622.0</v>
      </c>
      <c r="O193" s="31">
        <v>0.0</v>
      </c>
      <c r="P193" s="31">
        <v>0.0</v>
      </c>
      <c r="Q193" s="31">
        <v>0.0</v>
      </c>
      <c r="R193" s="31">
        <v>0.0</v>
      </c>
      <c r="S193" s="31">
        <v>0.0</v>
      </c>
      <c r="T193" s="31">
        <v>286.0</v>
      </c>
      <c r="U193" s="31">
        <v>0.0</v>
      </c>
      <c r="V193" s="31">
        <v>0.0</v>
      </c>
      <c r="W193" s="31">
        <v>0.0</v>
      </c>
      <c r="X193" s="31">
        <v>412.0</v>
      </c>
      <c r="Y193" s="31">
        <v>0.0</v>
      </c>
      <c r="Z193" s="31">
        <v>0.0</v>
      </c>
      <c r="AA193" s="31">
        <v>0.0</v>
      </c>
      <c r="AB193" s="31">
        <v>0.0</v>
      </c>
      <c r="AC193" s="31">
        <v>0.0</v>
      </c>
      <c r="AD193" s="31">
        <v>0.0</v>
      </c>
      <c r="AE193" s="31">
        <v>0.0</v>
      </c>
      <c r="AF193" s="31">
        <v>0.0</v>
      </c>
      <c r="AG193" s="31">
        <v>0.0</v>
      </c>
      <c r="AH193" s="31">
        <v>0.0</v>
      </c>
      <c r="AI193" s="31">
        <v>0.0</v>
      </c>
      <c r="AJ193" s="31">
        <v>0.0</v>
      </c>
      <c r="AK193" s="31">
        <v>0.0</v>
      </c>
      <c r="AL193" s="31">
        <v>0.0</v>
      </c>
      <c r="AM193" s="31">
        <v>0.0</v>
      </c>
      <c r="AN193" s="31">
        <v>0.0</v>
      </c>
      <c r="AO193" s="31">
        <v>0.0</v>
      </c>
      <c r="AP193" s="31">
        <v>0.0</v>
      </c>
      <c r="AQ193" s="31">
        <v>0.0</v>
      </c>
      <c r="AR193" s="31">
        <v>0.0</v>
      </c>
      <c r="AS193" s="31">
        <v>301.0</v>
      </c>
      <c r="AT193" s="31">
        <v>1450.0</v>
      </c>
      <c r="AU193" s="31">
        <v>103134.0</v>
      </c>
      <c r="AV193" s="31">
        <f t="shared" si="2"/>
        <v>36517</v>
      </c>
      <c r="AW193" s="31">
        <v>15641.0</v>
      </c>
      <c r="AX193" s="31">
        <v>5613.0</v>
      </c>
      <c r="AY193" s="31">
        <v>11281.0</v>
      </c>
      <c r="AZ193" s="31">
        <v>0.0</v>
      </c>
      <c r="BA193" s="31">
        <v>14520.0</v>
      </c>
      <c r="BB193" s="31">
        <v>15030.0</v>
      </c>
      <c r="BC193" s="31">
        <v>498.0</v>
      </c>
      <c r="BD193" s="31">
        <v>376.0</v>
      </c>
      <c r="BE193" s="31">
        <v>731.0</v>
      </c>
      <c r="BF193" s="31">
        <v>871.0</v>
      </c>
      <c r="BG193" s="31">
        <v>247.0</v>
      </c>
      <c r="BH193" s="31">
        <v>585.0</v>
      </c>
      <c r="BI193" s="31">
        <v>0.0</v>
      </c>
      <c r="BJ193" s="31">
        <v>0.0</v>
      </c>
      <c r="BK193" s="31">
        <v>0.0</v>
      </c>
      <c r="BL193" s="31">
        <v>172.0</v>
      </c>
      <c r="BM193" s="31">
        <v>0.0</v>
      </c>
      <c r="BN193" s="31">
        <v>0.0</v>
      </c>
      <c r="BO193" s="31">
        <v>30.0</v>
      </c>
      <c r="BP193" s="31">
        <v>0.0</v>
      </c>
      <c r="BQ193" s="31">
        <v>278.0</v>
      </c>
      <c r="BR193" s="31">
        <v>0.0</v>
      </c>
      <c r="BS193" s="31">
        <v>177.0</v>
      </c>
      <c r="BT193" s="31">
        <v>103.0</v>
      </c>
      <c r="BU193" s="31">
        <v>8.0</v>
      </c>
      <c r="BV193" s="31">
        <v>193.0</v>
      </c>
      <c r="BW193" s="31">
        <v>0.0</v>
      </c>
      <c r="BX193" s="31">
        <v>0.0</v>
      </c>
      <c r="BY193" s="31">
        <v>0.0</v>
      </c>
      <c r="BZ193" s="31">
        <v>150.0</v>
      </c>
      <c r="CA193" s="31">
        <v>0.0</v>
      </c>
      <c r="CB193" s="31">
        <v>0.0</v>
      </c>
      <c r="CC193" s="31">
        <v>113.0</v>
      </c>
      <c r="CE193" s="31">
        <v>36517.0</v>
      </c>
    </row>
    <row r="194" ht="15.75" customHeight="1">
      <c r="A194" s="31" t="s">
        <v>345</v>
      </c>
      <c r="B194" s="31">
        <v>8421.0</v>
      </c>
      <c r="C194" s="31" t="s">
        <v>384</v>
      </c>
      <c r="D194" s="31">
        <v>83048.0</v>
      </c>
      <c r="E194" s="31">
        <v>64864.0</v>
      </c>
      <c r="F194" s="31">
        <v>677.0</v>
      </c>
      <c r="G194" s="31">
        <v>64187.0</v>
      </c>
      <c r="H194" s="31">
        <v>22067.0</v>
      </c>
      <c r="I194" s="31">
        <v>15177.0</v>
      </c>
      <c r="J194" s="31">
        <v>3948.0</v>
      </c>
      <c r="K194" s="31">
        <v>9693.0</v>
      </c>
      <c r="L194" s="31">
        <v>0.0</v>
      </c>
      <c r="M194" s="31">
        <v>5636.0</v>
      </c>
      <c r="N194" s="31">
        <v>5946.0</v>
      </c>
      <c r="O194" s="31">
        <v>1586.0</v>
      </c>
      <c r="P194" s="31">
        <v>0.0</v>
      </c>
      <c r="Q194" s="31">
        <v>0.0</v>
      </c>
      <c r="R194" s="31">
        <v>0.0</v>
      </c>
      <c r="S194" s="31">
        <v>0.0</v>
      </c>
      <c r="T194" s="31">
        <v>0.0</v>
      </c>
      <c r="U194" s="31">
        <v>0.0</v>
      </c>
      <c r="V194" s="31">
        <v>0.0</v>
      </c>
      <c r="W194" s="31">
        <v>0.0</v>
      </c>
      <c r="X194" s="31">
        <v>134.0</v>
      </c>
      <c r="Y194" s="31">
        <v>0.0</v>
      </c>
      <c r="Z194" s="31">
        <v>0.0</v>
      </c>
      <c r="AA194" s="31">
        <v>0.0</v>
      </c>
      <c r="AB194" s="31">
        <v>0.0</v>
      </c>
      <c r="AC194" s="31">
        <v>0.0</v>
      </c>
      <c r="AD194" s="31">
        <v>0.0</v>
      </c>
      <c r="AE194" s="31">
        <v>0.0</v>
      </c>
      <c r="AF194" s="31">
        <v>0.0</v>
      </c>
      <c r="AG194" s="31">
        <v>0.0</v>
      </c>
      <c r="AH194" s="31">
        <v>0.0</v>
      </c>
      <c r="AI194" s="31">
        <v>0.0</v>
      </c>
      <c r="AJ194" s="31">
        <v>0.0</v>
      </c>
      <c r="AK194" s="31">
        <v>0.0</v>
      </c>
      <c r="AL194" s="31">
        <v>0.0</v>
      </c>
      <c r="AM194" s="31">
        <v>0.0</v>
      </c>
      <c r="AN194" s="31">
        <v>0.0</v>
      </c>
      <c r="AO194" s="31">
        <v>0.0</v>
      </c>
      <c r="AP194" s="31">
        <v>0.0</v>
      </c>
      <c r="AQ194" s="31">
        <v>0.0</v>
      </c>
      <c r="AR194" s="31">
        <v>0.0</v>
      </c>
      <c r="AS194" s="31">
        <v>0.0</v>
      </c>
      <c r="AT194" s="31">
        <v>482.0</v>
      </c>
      <c r="AU194" s="31">
        <v>64382.0</v>
      </c>
      <c r="AV194" s="31">
        <f t="shared" si="2"/>
        <v>19870</v>
      </c>
      <c r="AW194" s="31">
        <v>11269.0</v>
      </c>
      <c r="AX194" s="31">
        <v>4910.0</v>
      </c>
      <c r="AY194" s="31">
        <v>10950.0</v>
      </c>
      <c r="AZ194" s="31">
        <v>0.0</v>
      </c>
      <c r="BA194" s="31">
        <v>7621.0</v>
      </c>
      <c r="BB194" s="31">
        <v>6542.0</v>
      </c>
      <c r="BC194" s="31">
        <v>551.0</v>
      </c>
      <c r="BD194" s="31">
        <v>112.0</v>
      </c>
      <c r="BE194" s="31">
        <v>362.0</v>
      </c>
      <c r="BF194" s="31">
        <v>508.0</v>
      </c>
      <c r="BG194" s="31">
        <v>211.0</v>
      </c>
      <c r="BH194" s="31">
        <v>649.0</v>
      </c>
      <c r="BI194" s="31">
        <v>0.0</v>
      </c>
      <c r="BJ194" s="31">
        <v>0.0</v>
      </c>
      <c r="BK194" s="31">
        <v>0.0</v>
      </c>
      <c r="BL194" s="31">
        <v>52.0</v>
      </c>
      <c r="BM194" s="31">
        <v>0.0</v>
      </c>
      <c r="BN194" s="31">
        <v>0.0</v>
      </c>
      <c r="BO194" s="31">
        <v>15.0</v>
      </c>
      <c r="BP194" s="31">
        <v>0.0</v>
      </c>
      <c r="BQ194" s="31">
        <v>125.0</v>
      </c>
      <c r="BR194" s="31">
        <v>0.0</v>
      </c>
      <c r="BS194" s="31">
        <v>164.0</v>
      </c>
      <c r="BT194" s="31">
        <v>123.0</v>
      </c>
      <c r="BU194" s="31">
        <v>10.0</v>
      </c>
      <c r="BV194" s="31">
        <v>148.0</v>
      </c>
      <c r="BW194" s="31">
        <v>0.0</v>
      </c>
      <c r="BX194" s="31">
        <v>0.0</v>
      </c>
      <c r="BY194" s="31">
        <v>0.0</v>
      </c>
      <c r="BZ194" s="31">
        <v>84.0</v>
      </c>
      <c r="CA194" s="31">
        <v>0.0</v>
      </c>
      <c r="CB194" s="31">
        <v>0.0</v>
      </c>
      <c r="CC194" s="31">
        <v>106.0</v>
      </c>
      <c r="CE194" s="31">
        <v>19870.0</v>
      </c>
    </row>
    <row r="195" ht="15.75" customHeight="1">
      <c r="A195" s="31" t="s">
        <v>345</v>
      </c>
      <c r="B195" s="31">
        <v>8425.0</v>
      </c>
      <c r="C195" s="31" t="s">
        <v>385</v>
      </c>
      <c r="D195" s="31">
        <v>139625.0</v>
      </c>
      <c r="E195" s="31">
        <v>112596.0</v>
      </c>
      <c r="F195" s="31">
        <v>1339.0</v>
      </c>
      <c r="G195" s="31">
        <v>111257.0</v>
      </c>
      <c r="H195" s="31">
        <v>52782.0</v>
      </c>
      <c r="I195" s="31">
        <v>20279.0</v>
      </c>
      <c r="J195" s="31">
        <v>4157.0</v>
      </c>
      <c r="K195" s="31">
        <v>11297.0</v>
      </c>
      <c r="L195" s="31">
        <v>0.0</v>
      </c>
      <c r="M195" s="31">
        <v>8537.0</v>
      </c>
      <c r="N195" s="31">
        <v>12788.0</v>
      </c>
      <c r="O195" s="31">
        <v>1251.0</v>
      </c>
      <c r="P195" s="31">
        <v>0.0</v>
      </c>
      <c r="Q195" s="31">
        <v>0.0</v>
      </c>
      <c r="R195" s="31">
        <v>0.0</v>
      </c>
      <c r="S195" s="31">
        <v>0.0</v>
      </c>
      <c r="T195" s="31">
        <v>0.0</v>
      </c>
      <c r="U195" s="31">
        <v>0.0</v>
      </c>
      <c r="V195" s="31">
        <v>0.0</v>
      </c>
      <c r="W195" s="31">
        <v>0.0</v>
      </c>
      <c r="X195" s="31">
        <v>166.0</v>
      </c>
      <c r="Y195" s="31">
        <v>0.0</v>
      </c>
      <c r="Z195" s="31">
        <v>0.0</v>
      </c>
      <c r="AA195" s="31">
        <v>0.0</v>
      </c>
      <c r="AB195" s="31">
        <v>0.0</v>
      </c>
      <c r="AC195" s="31">
        <v>0.0</v>
      </c>
      <c r="AD195" s="31">
        <v>0.0</v>
      </c>
      <c r="AE195" s="31">
        <v>0.0</v>
      </c>
      <c r="AF195" s="31">
        <v>0.0</v>
      </c>
      <c r="AG195" s="31">
        <v>0.0</v>
      </c>
      <c r="AH195" s="31">
        <v>0.0</v>
      </c>
      <c r="AI195" s="31">
        <v>0.0</v>
      </c>
      <c r="AJ195" s="31">
        <v>0.0</v>
      </c>
      <c r="AK195" s="31">
        <v>0.0</v>
      </c>
      <c r="AL195" s="31">
        <v>0.0</v>
      </c>
      <c r="AM195" s="31">
        <v>0.0</v>
      </c>
      <c r="AN195" s="31">
        <v>0.0</v>
      </c>
      <c r="AO195" s="31">
        <v>0.0</v>
      </c>
      <c r="AP195" s="31">
        <v>0.0</v>
      </c>
      <c r="AQ195" s="31">
        <v>0.0</v>
      </c>
      <c r="AR195" s="31">
        <v>0.0</v>
      </c>
      <c r="AS195" s="31">
        <v>0.0</v>
      </c>
      <c r="AT195" s="31">
        <v>1115.0</v>
      </c>
      <c r="AU195" s="31">
        <v>111481.0</v>
      </c>
      <c r="AV195" s="31">
        <f t="shared" si="2"/>
        <v>45118</v>
      </c>
      <c r="AW195" s="31">
        <v>16620.0</v>
      </c>
      <c r="AX195" s="31">
        <v>5066.0</v>
      </c>
      <c r="AY195" s="31">
        <v>13210.0</v>
      </c>
      <c r="AZ195" s="31">
        <v>0.0</v>
      </c>
      <c r="BA195" s="31">
        <v>12656.0</v>
      </c>
      <c r="BB195" s="31">
        <v>13890.0</v>
      </c>
      <c r="BC195" s="31">
        <v>497.0</v>
      </c>
      <c r="BD195" s="31">
        <v>387.0</v>
      </c>
      <c r="BE195" s="31">
        <v>913.0</v>
      </c>
      <c r="BF195" s="31">
        <v>904.0</v>
      </c>
      <c r="BG195" s="31">
        <v>461.0</v>
      </c>
      <c r="BH195" s="31">
        <v>609.0</v>
      </c>
      <c r="BI195" s="31">
        <v>0.0</v>
      </c>
      <c r="BJ195" s="31">
        <v>0.0</v>
      </c>
      <c r="BK195" s="31">
        <v>0.0</v>
      </c>
      <c r="BL195" s="31">
        <v>50.0</v>
      </c>
      <c r="BM195" s="31">
        <v>0.0</v>
      </c>
      <c r="BN195" s="31">
        <v>0.0</v>
      </c>
      <c r="BO195" s="31">
        <v>29.0</v>
      </c>
      <c r="BP195" s="31">
        <v>0.0</v>
      </c>
      <c r="BQ195" s="31">
        <v>260.0</v>
      </c>
      <c r="BR195" s="31">
        <v>0.0</v>
      </c>
      <c r="BS195" s="31">
        <v>145.0</v>
      </c>
      <c r="BT195" s="31">
        <v>151.0</v>
      </c>
      <c r="BU195" s="31">
        <v>9.0</v>
      </c>
      <c r="BV195" s="31">
        <v>222.0</v>
      </c>
      <c r="BW195" s="31">
        <v>0.0</v>
      </c>
      <c r="BX195" s="31">
        <v>0.0</v>
      </c>
      <c r="BY195" s="31">
        <v>0.0</v>
      </c>
      <c r="BZ195" s="31">
        <v>133.0</v>
      </c>
      <c r="CA195" s="31">
        <v>0.0</v>
      </c>
      <c r="CB195" s="31">
        <v>0.0</v>
      </c>
      <c r="CC195" s="31">
        <v>151.0</v>
      </c>
      <c r="CE195" s="31">
        <v>45118.0</v>
      </c>
    </row>
    <row r="196" ht="15.75" customHeight="1">
      <c r="A196" s="31" t="s">
        <v>345</v>
      </c>
      <c r="B196" s="31">
        <v>8426.0</v>
      </c>
      <c r="C196" s="31" t="s">
        <v>386</v>
      </c>
      <c r="D196" s="31">
        <v>145848.0</v>
      </c>
      <c r="E196" s="31">
        <v>115131.0</v>
      </c>
      <c r="F196" s="31">
        <v>1411.0</v>
      </c>
      <c r="G196" s="31">
        <v>113720.0</v>
      </c>
      <c r="H196" s="31">
        <v>50077.0</v>
      </c>
      <c r="I196" s="31">
        <v>19659.0</v>
      </c>
      <c r="J196" s="31">
        <v>4275.0</v>
      </c>
      <c r="K196" s="31">
        <v>15426.0</v>
      </c>
      <c r="L196" s="31">
        <v>0.0</v>
      </c>
      <c r="M196" s="31">
        <v>8579.0</v>
      </c>
      <c r="N196" s="31">
        <v>12953.0</v>
      </c>
      <c r="O196" s="31">
        <v>0.0</v>
      </c>
      <c r="P196" s="31">
        <v>0.0</v>
      </c>
      <c r="Q196" s="31">
        <v>1296.0</v>
      </c>
      <c r="R196" s="31">
        <v>0.0</v>
      </c>
      <c r="S196" s="31">
        <v>1455.0</v>
      </c>
      <c r="T196" s="31">
        <v>0.0</v>
      </c>
      <c r="U196" s="31">
        <v>0.0</v>
      </c>
      <c r="V196" s="31">
        <v>0.0</v>
      </c>
      <c r="W196" s="31">
        <v>0.0</v>
      </c>
      <c r="X196" s="31">
        <v>0.0</v>
      </c>
      <c r="Y196" s="31">
        <v>0.0</v>
      </c>
      <c r="Z196" s="31">
        <v>0.0</v>
      </c>
      <c r="AA196" s="31">
        <v>0.0</v>
      </c>
      <c r="AB196" s="31">
        <v>0.0</v>
      </c>
      <c r="AC196" s="31">
        <v>0.0</v>
      </c>
      <c r="AD196" s="31">
        <v>0.0</v>
      </c>
      <c r="AE196" s="31">
        <v>0.0</v>
      </c>
      <c r="AF196" s="31">
        <v>0.0</v>
      </c>
      <c r="AG196" s="31">
        <v>0.0</v>
      </c>
      <c r="AH196" s="31">
        <v>0.0</v>
      </c>
      <c r="AI196" s="31">
        <v>0.0</v>
      </c>
      <c r="AJ196" s="31">
        <v>0.0</v>
      </c>
      <c r="AK196" s="31">
        <v>0.0</v>
      </c>
      <c r="AL196" s="31">
        <v>0.0</v>
      </c>
      <c r="AM196" s="31">
        <v>0.0</v>
      </c>
      <c r="AN196" s="31">
        <v>0.0</v>
      </c>
      <c r="AO196" s="31">
        <v>0.0</v>
      </c>
      <c r="AP196" s="31">
        <v>0.0</v>
      </c>
      <c r="AQ196" s="31">
        <v>0.0</v>
      </c>
      <c r="AR196" s="31">
        <v>0.0</v>
      </c>
      <c r="AS196" s="31">
        <v>0.0</v>
      </c>
      <c r="AT196" s="31">
        <v>1263.0</v>
      </c>
      <c r="AU196" s="31">
        <v>113868.0</v>
      </c>
      <c r="AV196" s="31">
        <f t="shared" si="2"/>
        <v>48968</v>
      </c>
      <c r="AW196" s="31">
        <v>14575.0</v>
      </c>
      <c r="AX196" s="31">
        <v>5214.0</v>
      </c>
      <c r="AY196" s="31">
        <v>12742.0</v>
      </c>
      <c r="AZ196" s="31">
        <v>0.0</v>
      </c>
      <c r="BA196" s="31">
        <v>12610.0</v>
      </c>
      <c r="BB196" s="31">
        <v>14370.0</v>
      </c>
      <c r="BC196" s="31">
        <v>554.0</v>
      </c>
      <c r="BD196" s="31">
        <v>359.0</v>
      </c>
      <c r="BE196" s="31">
        <v>1005.0</v>
      </c>
      <c r="BF196" s="31">
        <v>804.0</v>
      </c>
      <c r="BG196" s="31">
        <v>969.0</v>
      </c>
      <c r="BH196" s="31">
        <v>560.0</v>
      </c>
      <c r="BI196" s="31">
        <v>0.0</v>
      </c>
      <c r="BJ196" s="31">
        <v>0.0</v>
      </c>
      <c r="BK196" s="31">
        <v>0.0</v>
      </c>
      <c r="BL196" s="31">
        <v>33.0</v>
      </c>
      <c r="BM196" s="31">
        <v>0.0</v>
      </c>
      <c r="BN196" s="31">
        <v>0.0</v>
      </c>
      <c r="BO196" s="31">
        <v>30.0</v>
      </c>
      <c r="BP196" s="31">
        <v>0.0</v>
      </c>
      <c r="BQ196" s="31">
        <v>266.0</v>
      </c>
      <c r="BR196" s="31">
        <v>0.0</v>
      </c>
      <c r="BS196" s="31">
        <v>171.0</v>
      </c>
      <c r="BT196" s="31">
        <v>109.0</v>
      </c>
      <c r="BU196" s="31">
        <v>14.0</v>
      </c>
      <c r="BV196" s="31">
        <v>213.0</v>
      </c>
      <c r="BW196" s="31">
        <v>0.0</v>
      </c>
      <c r="BX196" s="31">
        <v>0.0</v>
      </c>
      <c r="BY196" s="31">
        <v>0.0</v>
      </c>
      <c r="BZ196" s="31">
        <v>169.0</v>
      </c>
      <c r="CA196" s="31">
        <v>0.0</v>
      </c>
      <c r="CB196" s="31">
        <v>0.0</v>
      </c>
      <c r="CC196" s="31">
        <v>133.0</v>
      </c>
      <c r="CE196" s="31">
        <v>48968.0</v>
      </c>
    </row>
    <row r="197" ht="15.75" customHeight="1">
      <c r="A197" s="31" t="s">
        <v>345</v>
      </c>
      <c r="B197" s="31">
        <v>8435.0</v>
      </c>
      <c r="C197" s="31" t="s">
        <v>387</v>
      </c>
      <c r="D197" s="31">
        <v>157226.0</v>
      </c>
      <c r="E197" s="31">
        <v>125646.0</v>
      </c>
      <c r="F197" s="31">
        <v>1219.0</v>
      </c>
      <c r="G197" s="31">
        <v>124427.0</v>
      </c>
      <c r="H197" s="31">
        <v>50471.0</v>
      </c>
      <c r="I197" s="31">
        <v>22945.0</v>
      </c>
      <c r="J197" s="31">
        <v>6626.0</v>
      </c>
      <c r="K197" s="31">
        <v>17555.0</v>
      </c>
      <c r="L197" s="31">
        <v>0.0</v>
      </c>
      <c r="M197" s="31">
        <v>11179.0</v>
      </c>
      <c r="N197" s="31">
        <v>12756.0</v>
      </c>
      <c r="O197" s="31">
        <v>0.0</v>
      </c>
      <c r="P197" s="31">
        <v>0.0</v>
      </c>
      <c r="Q197" s="31">
        <v>1224.0</v>
      </c>
      <c r="R197" s="31">
        <v>0.0</v>
      </c>
      <c r="S197" s="31">
        <v>1347.0</v>
      </c>
      <c r="T197" s="31">
        <v>0.0</v>
      </c>
      <c r="U197" s="31">
        <v>0.0</v>
      </c>
      <c r="V197" s="31">
        <v>0.0</v>
      </c>
      <c r="W197" s="31">
        <v>0.0</v>
      </c>
      <c r="X197" s="31">
        <v>0.0</v>
      </c>
      <c r="Y197" s="31">
        <v>0.0</v>
      </c>
      <c r="Z197" s="31">
        <v>0.0</v>
      </c>
      <c r="AA197" s="31">
        <v>0.0</v>
      </c>
      <c r="AB197" s="31">
        <v>0.0</v>
      </c>
      <c r="AC197" s="31">
        <v>0.0</v>
      </c>
      <c r="AD197" s="31">
        <v>0.0</v>
      </c>
      <c r="AE197" s="31">
        <v>0.0</v>
      </c>
      <c r="AF197" s="31">
        <v>0.0</v>
      </c>
      <c r="AG197" s="31">
        <v>0.0</v>
      </c>
      <c r="AH197" s="31">
        <v>0.0</v>
      </c>
      <c r="AI197" s="31">
        <v>0.0</v>
      </c>
      <c r="AJ197" s="31">
        <v>0.0</v>
      </c>
      <c r="AK197" s="31">
        <v>0.0</v>
      </c>
      <c r="AL197" s="31">
        <v>0.0</v>
      </c>
      <c r="AM197" s="31">
        <v>0.0</v>
      </c>
      <c r="AN197" s="31">
        <v>0.0</v>
      </c>
      <c r="AO197" s="31">
        <v>0.0</v>
      </c>
      <c r="AP197" s="31">
        <v>0.0</v>
      </c>
      <c r="AQ197" s="31">
        <v>0.0</v>
      </c>
      <c r="AR197" s="31">
        <v>0.0</v>
      </c>
      <c r="AS197" s="31">
        <v>324.0</v>
      </c>
      <c r="AT197" s="31">
        <v>1053.0</v>
      </c>
      <c r="AU197" s="31">
        <v>124593.0</v>
      </c>
      <c r="AV197" s="31">
        <f t="shared" si="2"/>
        <v>45851</v>
      </c>
      <c r="AW197" s="31">
        <v>17834.0</v>
      </c>
      <c r="AX197" s="31">
        <v>7683.0</v>
      </c>
      <c r="AY197" s="31">
        <v>18476.0</v>
      </c>
      <c r="AZ197" s="31">
        <v>0.0</v>
      </c>
      <c r="BA197" s="31">
        <v>16669.0</v>
      </c>
      <c r="BB197" s="31">
        <v>12825.0</v>
      </c>
      <c r="BC197" s="31">
        <v>424.0</v>
      </c>
      <c r="BD197" s="31">
        <v>226.0</v>
      </c>
      <c r="BE197" s="31">
        <v>904.0</v>
      </c>
      <c r="BF197" s="31">
        <v>837.0</v>
      </c>
      <c r="BG197" s="31">
        <v>694.0</v>
      </c>
      <c r="BH197" s="31">
        <v>747.0</v>
      </c>
      <c r="BI197" s="31">
        <v>0.0</v>
      </c>
      <c r="BJ197" s="31">
        <v>0.0</v>
      </c>
      <c r="BK197" s="31">
        <v>0.0</v>
      </c>
      <c r="BL197" s="31">
        <v>56.0</v>
      </c>
      <c r="BM197" s="31">
        <v>0.0</v>
      </c>
      <c r="BN197" s="31">
        <v>0.0</v>
      </c>
      <c r="BO197" s="31">
        <v>40.0</v>
      </c>
      <c r="BP197" s="31">
        <v>0.0</v>
      </c>
      <c r="BQ197" s="31">
        <v>228.0</v>
      </c>
      <c r="BR197" s="31">
        <v>0.0</v>
      </c>
      <c r="BS197" s="31">
        <v>255.0</v>
      </c>
      <c r="BT197" s="31">
        <v>188.0</v>
      </c>
      <c r="BU197" s="31">
        <v>16.0</v>
      </c>
      <c r="BV197" s="31">
        <v>243.0</v>
      </c>
      <c r="BW197" s="31">
        <v>0.0</v>
      </c>
      <c r="BX197" s="31">
        <v>0.0</v>
      </c>
      <c r="BY197" s="31">
        <v>0.0</v>
      </c>
      <c r="BZ197" s="31">
        <v>217.0</v>
      </c>
      <c r="CA197" s="31">
        <v>0.0</v>
      </c>
      <c r="CB197" s="31">
        <v>0.0</v>
      </c>
      <c r="CC197" s="31">
        <v>180.0</v>
      </c>
      <c r="CE197" s="31">
        <v>45851.0</v>
      </c>
    </row>
    <row r="198" ht="15.75" customHeight="1">
      <c r="A198" s="31" t="s">
        <v>345</v>
      </c>
      <c r="B198" s="31">
        <v>8436.0</v>
      </c>
      <c r="C198" s="31" t="s">
        <v>388</v>
      </c>
      <c r="D198" s="31">
        <v>208135.0</v>
      </c>
      <c r="E198" s="31">
        <v>162736.0</v>
      </c>
      <c r="F198" s="31">
        <v>1717.0</v>
      </c>
      <c r="G198" s="31">
        <v>161019.0</v>
      </c>
      <c r="H198" s="31">
        <v>63518.0</v>
      </c>
      <c r="I198" s="31">
        <v>20333.0</v>
      </c>
      <c r="J198" s="31">
        <v>8492.0</v>
      </c>
      <c r="K198" s="31">
        <v>31379.0</v>
      </c>
      <c r="L198" s="31">
        <v>0.0</v>
      </c>
      <c r="M198" s="31">
        <v>15868.0</v>
      </c>
      <c r="N198" s="31">
        <v>15355.0</v>
      </c>
      <c r="O198" s="31">
        <v>0.0</v>
      </c>
      <c r="P198" s="31">
        <v>0.0</v>
      </c>
      <c r="Q198" s="31">
        <v>2365.0</v>
      </c>
      <c r="R198" s="31">
        <v>0.0</v>
      </c>
      <c r="S198" s="31">
        <v>2752.0</v>
      </c>
      <c r="T198" s="31">
        <v>0.0</v>
      </c>
      <c r="U198" s="31">
        <v>0.0</v>
      </c>
      <c r="V198" s="31">
        <v>0.0</v>
      </c>
      <c r="W198" s="31">
        <v>0.0</v>
      </c>
      <c r="X198" s="31">
        <v>131.0</v>
      </c>
      <c r="Y198" s="31">
        <v>0.0</v>
      </c>
      <c r="Z198" s="31">
        <v>0.0</v>
      </c>
      <c r="AA198" s="31">
        <v>0.0</v>
      </c>
      <c r="AB198" s="31">
        <v>0.0</v>
      </c>
      <c r="AC198" s="31">
        <v>0.0</v>
      </c>
      <c r="AD198" s="31">
        <v>0.0</v>
      </c>
      <c r="AE198" s="31">
        <v>0.0</v>
      </c>
      <c r="AF198" s="31">
        <v>0.0</v>
      </c>
      <c r="AG198" s="31">
        <v>0.0</v>
      </c>
      <c r="AH198" s="31">
        <v>652.0</v>
      </c>
      <c r="AI198" s="31">
        <v>0.0</v>
      </c>
      <c r="AJ198" s="31">
        <v>0.0</v>
      </c>
      <c r="AK198" s="31">
        <v>0.0</v>
      </c>
      <c r="AL198" s="31">
        <v>0.0</v>
      </c>
      <c r="AM198" s="31">
        <v>0.0</v>
      </c>
      <c r="AN198" s="31">
        <v>0.0</v>
      </c>
      <c r="AO198" s="31">
        <v>0.0</v>
      </c>
      <c r="AP198" s="31">
        <v>0.0</v>
      </c>
      <c r="AQ198" s="31">
        <v>0.0</v>
      </c>
      <c r="AR198" s="31">
        <v>0.0</v>
      </c>
      <c r="AS198" s="31">
        <v>174.0</v>
      </c>
      <c r="AT198" s="31">
        <v>1542.0</v>
      </c>
      <c r="AU198" s="31">
        <v>161194.0</v>
      </c>
      <c r="AV198" s="31">
        <f t="shared" si="2"/>
        <v>63458</v>
      </c>
      <c r="AW198" s="31">
        <v>21380.0</v>
      </c>
      <c r="AX198" s="31">
        <v>9672.0</v>
      </c>
      <c r="AY198" s="31">
        <v>23757.0</v>
      </c>
      <c r="AZ198" s="31">
        <v>0.0</v>
      </c>
      <c r="BA198" s="31">
        <v>18152.0</v>
      </c>
      <c r="BB198" s="31">
        <v>16767.0</v>
      </c>
      <c r="BC198" s="31">
        <v>551.0</v>
      </c>
      <c r="BD198" s="31">
        <v>299.0</v>
      </c>
      <c r="BE198" s="31">
        <v>1492.0</v>
      </c>
      <c r="BF198" s="31">
        <v>1126.0</v>
      </c>
      <c r="BG198" s="31">
        <v>1829.0</v>
      </c>
      <c r="BH198" s="31">
        <v>828.0</v>
      </c>
      <c r="BI198" s="31">
        <v>0.0</v>
      </c>
      <c r="BJ198" s="31">
        <v>0.0</v>
      </c>
      <c r="BK198" s="31">
        <v>0.0</v>
      </c>
      <c r="BL198" s="31">
        <v>59.0</v>
      </c>
      <c r="BM198" s="31">
        <v>0.0</v>
      </c>
      <c r="BN198" s="31">
        <v>0.0</v>
      </c>
      <c r="BO198" s="31">
        <v>50.0</v>
      </c>
      <c r="BP198" s="31">
        <v>0.0</v>
      </c>
      <c r="BQ198" s="31">
        <v>316.0</v>
      </c>
      <c r="BR198" s="31">
        <v>0.0</v>
      </c>
      <c r="BS198" s="31">
        <v>307.0</v>
      </c>
      <c r="BT198" s="31">
        <v>187.0</v>
      </c>
      <c r="BU198" s="31">
        <v>21.0</v>
      </c>
      <c r="BV198" s="31">
        <v>248.0</v>
      </c>
      <c r="BW198" s="31">
        <v>0.0</v>
      </c>
      <c r="BX198" s="31">
        <v>0.0</v>
      </c>
      <c r="BY198" s="31">
        <v>0.0</v>
      </c>
      <c r="BZ198" s="31">
        <v>507.0</v>
      </c>
      <c r="CA198" s="31">
        <v>0.0</v>
      </c>
      <c r="CB198" s="31">
        <v>0.0</v>
      </c>
      <c r="CC198" s="31">
        <v>188.0</v>
      </c>
      <c r="CE198" s="31">
        <v>63458.0</v>
      </c>
    </row>
    <row r="199" ht="15.75" customHeight="1">
      <c r="A199" s="31" t="s">
        <v>345</v>
      </c>
      <c r="B199" s="31">
        <v>8437.0</v>
      </c>
      <c r="C199" s="31" t="s">
        <v>389</v>
      </c>
      <c r="D199" s="31">
        <v>96692.0</v>
      </c>
      <c r="E199" s="31">
        <v>74017.0</v>
      </c>
      <c r="F199" s="31">
        <v>1115.0</v>
      </c>
      <c r="G199" s="31">
        <v>72902.0</v>
      </c>
      <c r="H199" s="31">
        <v>35352.0</v>
      </c>
      <c r="I199" s="31">
        <v>9753.0</v>
      </c>
      <c r="J199" s="31">
        <v>3411.0</v>
      </c>
      <c r="K199" s="31">
        <v>8825.0</v>
      </c>
      <c r="L199" s="31">
        <v>0.0</v>
      </c>
      <c r="M199" s="31">
        <v>5989.0</v>
      </c>
      <c r="N199" s="31">
        <v>9197.0</v>
      </c>
      <c r="O199" s="31">
        <v>0.0</v>
      </c>
      <c r="P199" s="31">
        <v>0.0</v>
      </c>
      <c r="Q199" s="31">
        <v>114.0</v>
      </c>
      <c r="R199" s="31">
        <v>0.0</v>
      </c>
      <c r="S199" s="31">
        <v>65.0</v>
      </c>
      <c r="T199" s="31">
        <v>0.0</v>
      </c>
      <c r="U199" s="31">
        <v>0.0</v>
      </c>
      <c r="V199" s="31">
        <v>0.0</v>
      </c>
      <c r="W199" s="31">
        <v>0.0</v>
      </c>
      <c r="X199" s="31">
        <v>166.0</v>
      </c>
      <c r="Y199" s="31">
        <v>0.0</v>
      </c>
      <c r="Z199" s="31">
        <v>0.0</v>
      </c>
      <c r="AA199" s="31">
        <v>0.0</v>
      </c>
      <c r="AB199" s="31">
        <v>0.0</v>
      </c>
      <c r="AC199" s="31">
        <v>0.0</v>
      </c>
      <c r="AD199" s="31">
        <v>0.0</v>
      </c>
      <c r="AE199" s="31">
        <v>0.0</v>
      </c>
      <c r="AF199" s="31">
        <v>0.0</v>
      </c>
      <c r="AG199" s="31">
        <v>0.0</v>
      </c>
      <c r="AH199" s="31">
        <v>0.0</v>
      </c>
      <c r="AI199" s="31">
        <v>0.0</v>
      </c>
      <c r="AJ199" s="31">
        <v>0.0</v>
      </c>
      <c r="AK199" s="31">
        <v>0.0</v>
      </c>
      <c r="AL199" s="31">
        <v>0.0</v>
      </c>
      <c r="AM199" s="31">
        <v>0.0</v>
      </c>
      <c r="AN199" s="31">
        <v>0.0</v>
      </c>
      <c r="AO199" s="31">
        <v>0.0</v>
      </c>
      <c r="AP199" s="31">
        <v>0.0</v>
      </c>
      <c r="AQ199" s="31">
        <v>0.0</v>
      </c>
      <c r="AR199" s="31">
        <v>0.0</v>
      </c>
      <c r="AS199" s="31">
        <v>30.0</v>
      </c>
      <c r="AT199" s="31">
        <v>910.0</v>
      </c>
      <c r="AU199" s="31">
        <v>73107.0</v>
      </c>
      <c r="AV199" s="31">
        <f t="shared" si="2"/>
        <v>29643</v>
      </c>
      <c r="AW199" s="31">
        <v>9537.0</v>
      </c>
      <c r="AX199" s="31">
        <v>3667.0</v>
      </c>
      <c r="AY199" s="31">
        <v>8994.0</v>
      </c>
      <c r="AZ199" s="31">
        <v>0.0</v>
      </c>
      <c r="BA199" s="31">
        <v>8796.0</v>
      </c>
      <c r="BB199" s="31">
        <v>9417.0</v>
      </c>
      <c r="BC199" s="31">
        <v>272.0</v>
      </c>
      <c r="BD199" s="31">
        <v>276.0</v>
      </c>
      <c r="BE199" s="31">
        <v>556.0</v>
      </c>
      <c r="BF199" s="31">
        <v>611.0</v>
      </c>
      <c r="BG199" s="31">
        <v>219.0</v>
      </c>
      <c r="BH199" s="31">
        <v>343.0</v>
      </c>
      <c r="BI199" s="31">
        <v>0.0</v>
      </c>
      <c r="BJ199" s="31">
        <v>0.0</v>
      </c>
      <c r="BK199" s="31">
        <v>0.0</v>
      </c>
      <c r="BL199" s="31">
        <v>35.0</v>
      </c>
      <c r="BM199" s="31">
        <v>0.0</v>
      </c>
      <c r="BN199" s="31">
        <v>0.0</v>
      </c>
      <c r="BO199" s="31">
        <v>22.0</v>
      </c>
      <c r="BP199" s="31">
        <v>0.0</v>
      </c>
      <c r="BQ199" s="31">
        <v>172.0</v>
      </c>
      <c r="BR199" s="31">
        <v>0.0</v>
      </c>
      <c r="BS199" s="31">
        <v>109.0</v>
      </c>
      <c r="BT199" s="31">
        <v>64.0</v>
      </c>
      <c r="BU199" s="31">
        <v>7.0</v>
      </c>
      <c r="BV199" s="31">
        <v>131.0</v>
      </c>
      <c r="BW199" s="31">
        <v>0.0</v>
      </c>
      <c r="BX199" s="31">
        <v>0.0</v>
      </c>
      <c r="BY199" s="31">
        <v>0.0</v>
      </c>
      <c r="BZ199" s="31">
        <v>129.0</v>
      </c>
      <c r="CA199" s="31">
        <v>0.0</v>
      </c>
      <c r="CB199" s="31">
        <v>0.0</v>
      </c>
      <c r="CC199" s="31">
        <v>107.0</v>
      </c>
      <c r="CE199" s="31">
        <v>29643.0</v>
      </c>
    </row>
    <row r="200" ht="15.75" customHeight="1">
      <c r="A200" s="31" t="s">
        <v>177</v>
      </c>
      <c r="B200" s="31">
        <v>3101.0</v>
      </c>
      <c r="C200" s="31" t="s">
        <v>178</v>
      </c>
      <c r="D200" s="31">
        <v>192041.0</v>
      </c>
      <c r="E200" s="31">
        <v>147712.0</v>
      </c>
      <c r="F200" s="31">
        <v>1362.0</v>
      </c>
      <c r="G200" s="31">
        <v>146350.0</v>
      </c>
      <c r="H200" s="31">
        <v>45881.0</v>
      </c>
      <c r="I200" s="31">
        <v>55641.0</v>
      </c>
      <c r="J200" s="31">
        <v>11145.0</v>
      </c>
      <c r="K200" s="31">
        <v>11761.0</v>
      </c>
      <c r="L200" s="31">
        <v>0.0</v>
      </c>
      <c r="M200" s="31">
        <v>7877.0</v>
      </c>
      <c r="N200" s="31">
        <v>11377.0</v>
      </c>
      <c r="O200" s="31">
        <v>0.0</v>
      </c>
      <c r="P200" s="31">
        <v>0.0</v>
      </c>
      <c r="Q200" s="31">
        <v>0.0</v>
      </c>
      <c r="R200" s="31">
        <v>0.0</v>
      </c>
      <c r="S200" s="31">
        <v>0.0</v>
      </c>
      <c r="T200" s="31">
        <v>0.0</v>
      </c>
      <c r="U200" s="31">
        <v>0.0</v>
      </c>
      <c r="V200" s="31">
        <v>0.0</v>
      </c>
      <c r="W200" s="31">
        <v>0.0</v>
      </c>
      <c r="X200" s="31">
        <v>344.0</v>
      </c>
      <c r="Y200" s="31">
        <v>0.0</v>
      </c>
      <c r="Z200" s="31">
        <v>0.0</v>
      </c>
      <c r="AA200" s="31">
        <v>0.0</v>
      </c>
      <c r="AB200" s="31">
        <v>0.0</v>
      </c>
      <c r="AC200" s="31">
        <v>0.0</v>
      </c>
      <c r="AD200" s="31">
        <v>0.0</v>
      </c>
      <c r="AE200" s="31">
        <v>0.0</v>
      </c>
      <c r="AF200" s="31">
        <v>0.0</v>
      </c>
      <c r="AG200" s="31">
        <v>0.0</v>
      </c>
      <c r="AH200" s="31">
        <v>0.0</v>
      </c>
      <c r="AI200" s="31">
        <v>0.0</v>
      </c>
      <c r="AJ200" s="31">
        <v>0.0</v>
      </c>
      <c r="AK200" s="31">
        <v>0.0</v>
      </c>
      <c r="AL200" s="31">
        <v>0.0</v>
      </c>
      <c r="AM200" s="31">
        <v>0.0</v>
      </c>
      <c r="AN200" s="31">
        <v>0.0</v>
      </c>
      <c r="AO200" s="31">
        <v>0.0</v>
      </c>
      <c r="AP200" s="31">
        <v>0.0</v>
      </c>
      <c r="AQ200" s="31">
        <v>0.0</v>
      </c>
      <c r="AR200" s="31">
        <v>0.0</v>
      </c>
      <c r="AS200" s="31">
        <v>2324.0</v>
      </c>
      <c r="AT200" s="31">
        <v>1055.0</v>
      </c>
      <c r="AU200" s="31">
        <v>146657.0</v>
      </c>
      <c r="AV200" s="31">
        <f t="shared" si="2"/>
        <v>42534</v>
      </c>
      <c r="AW200" s="31">
        <v>38695.0</v>
      </c>
      <c r="AX200" s="31">
        <v>13673.0</v>
      </c>
      <c r="AY200" s="31">
        <v>17295.0</v>
      </c>
      <c r="AZ200" s="31">
        <v>0.0</v>
      </c>
      <c r="BA200" s="31">
        <v>14684.0</v>
      </c>
      <c r="BB200" s="31">
        <v>12268.0</v>
      </c>
      <c r="BC200" s="31">
        <v>905.0</v>
      </c>
      <c r="BD200" s="31">
        <v>308.0</v>
      </c>
      <c r="BE200" s="31">
        <v>413.0</v>
      </c>
      <c r="BF200" s="31">
        <v>1423.0</v>
      </c>
      <c r="BG200" s="31">
        <v>223.0</v>
      </c>
      <c r="BH200" s="31">
        <v>2698.0</v>
      </c>
      <c r="BI200" s="31">
        <v>0.0</v>
      </c>
      <c r="BJ200" s="31">
        <v>0.0</v>
      </c>
      <c r="BK200" s="31">
        <v>0.0</v>
      </c>
      <c r="BL200" s="31">
        <v>130.0</v>
      </c>
      <c r="BM200" s="31">
        <v>0.0</v>
      </c>
      <c r="BN200" s="31">
        <v>0.0</v>
      </c>
      <c r="BO200" s="31">
        <v>0.0</v>
      </c>
      <c r="BP200" s="31">
        <v>0.0</v>
      </c>
      <c r="BQ200" s="31">
        <v>0.0</v>
      </c>
      <c r="BR200" s="31">
        <v>0.0</v>
      </c>
      <c r="BS200" s="31">
        <v>394.0</v>
      </c>
      <c r="BT200" s="31">
        <v>390.0</v>
      </c>
      <c r="BU200" s="31">
        <v>30.0</v>
      </c>
      <c r="BV200" s="31">
        <v>298.0</v>
      </c>
      <c r="BW200" s="31">
        <v>0.0</v>
      </c>
      <c r="BX200" s="31">
        <v>0.0</v>
      </c>
      <c r="BY200" s="31">
        <v>0.0</v>
      </c>
      <c r="BZ200" s="31">
        <v>0.0</v>
      </c>
      <c r="CA200" s="31">
        <v>0.0</v>
      </c>
      <c r="CB200" s="31">
        <v>0.0</v>
      </c>
      <c r="CC200" s="31">
        <v>296.0</v>
      </c>
      <c r="CE200" s="31">
        <v>42534.0</v>
      </c>
    </row>
    <row r="201" ht="15.75" customHeight="1">
      <c r="A201" s="31" t="s">
        <v>177</v>
      </c>
      <c r="B201" s="31">
        <v>3102.0</v>
      </c>
      <c r="C201" s="31" t="s">
        <v>179</v>
      </c>
      <c r="D201" s="31">
        <v>73810.0</v>
      </c>
      <c r="E201" s="31">
        <v>52929.0</v>
      </c>
      <c r="F201" s="31">
        <v>687.0</v>
      </c>
      <c r="G201" s="31">
        <v>52242.0</v>
      </c>
      <c r="H201" s="31">
        <v>13266.0</v>
      </c>
      <c r="I201" s="31">
        <v>22312.0</v>
      </c>
      <c r="J201" s="31">
        <v>3601.0</v>
      </c>
      <c r="K201" s="31">
        <v>1595.0</v>
      </c>
      <c r="L201" s="31">
        <v>0.0</v>
      </c>
      <c r="M201" s="31">
        <v>2555.0</v>
      </c>
      <c r="N201" s="31">
        <v>8292.0</v>
      </c>
      <c r="O201" s="31">
        <v>516.0</v>
      </c>
      <c r="P201" s="31">
        <v>0.0</v>
      </c>
      <c r="Q201" s="31">
        <v>0.0</v>
      </c>
      <c r="R201" s="31">
        <v>0.0</v>
      </c>
      <c r="S201" s="31">
        <v>0.0</v>
      </c>
      <c r="T201" s="31">
        <v>0.0</v>
      </c>
      <c r="U201" s="31">
        <v>0.0</v>
      </c>
      <c r="V201" s="31">
        <v>0.0</v>
      </c>
      <c r="W201" s="31">
        <v>0.0</v>
      </c>
      <c r="X201" s="31">
        <v>0.0</v>
      </c>
      <c r="Y201" s="31">
        <v>0.0</v>
      </c>
      <c r="Z201" s="31">
        <v>0.0</v>
      </c>
      <c r="AA201" s="31">
        <v>0.0</v>
      </c>
      <c r="AB201" s="31">
        <v>0.0</v>
      </c>
      <c r="AC201" s="31">
        <v>0.0</v>
      </c>
      <c r="AD201" s="31">
        <v>0.0</v>
      </c>
      <c r="AE201" s="31">
        <v>0.0</v>
      </c>
      <c r="AF201" s="31">
        <v>0.0</v>
      </c>
      <c r="AG201" s="31">
        <v>0.0</v>
      </c>
      <c r="AH201" s="31">
        <v>0.0</v>
      </c>
      <c r="AI201" s="31">
        <v>0.0</v>
      </c>
      <c r="AJ201" s="31">
        <v>0.0</v>
      </c>
      <c r="AK201" s="31">
        <v>0.0</v>
      </c>
      <c r="AL201" s="31">
        <v>0.0</v>
      </c>
      <c r="AM201" s="31">
        <v>0.0</v>
      </c>
      <c r="AN201" s="31">
        <v>0.0</v>
      </c>
      <c r="AO201" s="31">
        <v>0.0</v>
      </c>
      <c r="AP201" s="31">
        <v>0.0</v>
      </c>
      <c r="AQ201" s="31">
        <v>0.0</v>
      </c>
      <c r="AR201" s="31">
        <v>0.0</v>
      </c>
      <c r="AS201" s="31">
        <v>105.0</v>
      </c>
      <c r="AT201" s="31">
        <v>616.0</v>
      </c>
      <c r="AU201" s="31">
        <v>52313.0</v>
      </c>
      <c r="AV201" s="31">
        <f t="shared" si="2"/>
        <v>13614</v>
      </c>
      <c r="AW201" s="31">
        <v>17567.0</v>
      </c>
      <c r="AX201" s="31">
        <v>4295.0</v>
      </c>
      <c r="AY201" s="31">
        <v>2525.0</v>
      </c>
      <c r="AZ201" s="31">
        <v>0.0</v>
      </c>
      <c r="BA201" s="31">
        <v>3471.0</v>
      </c>
      <c r="BB201" s="31">
        <v>8599.0</v>
      </c>
      <c r="BC201" s="31">
        <v>255.0</v>
      </c>
      <c r="BD201" s="31">
        <v>282.0</v>
      </c>
      <c r="BE201" s="31">
        <v>190.0</v>
      </c>
      <c r="BF201" s="31">
        <v>529.0</v>
      </c>
      <c r="BG201" s="31">
        <v>40.0</v>
      </c>
      <c r="BH201" s="31">
        <v>524.0</v>
      </c>
      <c r="BI201" s="31">
        <v>0.0</v>
      </c>
      <c r="BJ201" s="31">
        <v>0.0</v>
      </c>
      <c r="BK201" s="31">
        <v>0.0</v>
      </c>
      <c r="BL201" s="31">
        <v>33.0</v>
      </c>
      <c r="BM201" s="31">
        <v>0.0</v>
      </c>
      <c r="BN201" s="31">
        <v>0.0</v>
      </c>
      <c r="BO201" s="31">
        <v>0.0</v>
      </c>
      <c r="BP201" s="31">
        <v>0.0</v>
      </c>
      <c r="BQ201" s="31">
        <v>0.0</v>
      </c>
      <c r="BR201" s="31">
        <v>0.0</v>
      </c>
      <c r="BS201" s="31">
        <v>75.0</v>
      </c>
      <c r="BT201" s="31">
        <v>64.0</v>
      </c>
      <c r="BU201" s="31">
        <v>19.0</v>
      </c>
      <c r="BV201" s="31">
        <v>178.0</v>
      </c>
      <c r="BW201" s="31">
        <v>0.0</v>
      </c>
      <c r="BX201" s="31">
        <v>0.0</v>
      </c>
      <c r="BY201" s="31">
        <v>0.0</v>
      </c>
      <c r="BZ201" s="31">
        <v>0.0</v>
      </c>
      <c r="CA201" s="31">
        <v>0.0</v>
      </c>
      <c r="CB201" s="31">
        <v>0.0</v>
      </c>
      <c r="CC201" s="31">
        <v>53.0</v>
      </c>
      <c r="CE201" s="31">
        <v>13614.0</v>
      </c>
    </row>
    <row r="202" ht="15.75" customHeight="1">
      <c r="A202" s="31" t="s">
        <v>177</v>
      </c>
      <c r="B202" s="31">
        <v>3103.0</v>
      </c>
      <c r="C202" s="31" t="s">
        <v>180</v>
      </c>
      <c r="D202" s="31">
        <v>89886.0</v>
      </c>
      <c r="E202" s="31">
        <v>66383.0</v>
      </c>
      <c r="F202" s="31">
        <v>702.0</v>
      </c>
      <c r="G202" s="31">
        <v>65681.0</v>
      </c>
      <c r="H202" s="31">
        <v>22185.0</v>
      </c>
      <c r="I202" s="31">
        <v>24905.0</v>
      </c>
      <c r="J202" s="31">
        <v>4228.0</v>
      </c>
      <c r="K202" s="31">
        <v>2881.0</v>
      </c>
      <c r="L202" s="31">
        <v>0.0</v>
      </c>
      <c r="M202" s="31">
        <v>3906.0</v>
      </c>
      <c r="N202" s="31">
        <v>7075.0</v>
      </c>
      <c r="O202" s="31">
        <v>0.0</v>
      </c>
      <c r="P202" s="31">
        <v>0.0</v>
      </c>
      <c r="Q202" s="31">
        <v>0.0</v>
      </c>
      <c r="R202" s="31">
        <v>0.0</v>
      </c>
      <c r="S202" s="31">
        <v>0.0</v>
      </c>
      <c r="T202" s="31">
        <v>0.0</v>
      </c>
      <c r="U202" s="31">
        <v>0.0</v>
      </c>
      <c r="V202" s="31">
        <v>0.0</v>
      </c>
      <c r="W202" s="31">
        <v>0.0</v>
      </c>
      <c r="X202" s="31">
        <v>81.0</v>
      </c>
      <c r="Y202" s="31">
        <v>0.0</v>
      </c>
      <c r="Z202" s="31">
        <v>0.0</v>
      </c>
      <c r="AA202" s="31">
        <v>0.0</v>
      </c>
      <c r="AB202" s="31">
        <v>0.0</v>
      </c>
      <c r="AC202" s="31">
        <v>0.0</v>
      </c>
      <c r="AD202" s="31">
        <v>0.0</v>
      </c>
      <c r="AE202" s="31">
        <v>0.0</v>
      </c>
      <c r="AF202" s="31">
        <v>0.0</v>
      </c>
      <c r="AG202" s="31">
        <v>0.0</v>
      </c>
      <c r="AH202" s="31">
        <v>0.0</v>
      </c>
      <c r="AI202" s="31">
        <v>0.0</v>
      </c>
      <c r="AJ202" s="31">
        <v>0.0</v>
      </c>
      <c r="AK202" s="31">
        <v>0.0</v>
      </c>
      <c r="AL202" s="31">
        <v>0.0</v>
      </c>
      <c r="AM202" s="31">
        <v>0.0</v>
      </c>
      <c r="AN202" s="31">
        <v>0.0</v>
      </c>
      <c r="AO202" s="31">
        <v>0.0</v>
      </c>
      <c r="AP202" s="31">
        <v>0.0</v>
      </c>
      <c r="AQ202" s="31">
        <v>0.0</v>
      </c>
      <c r="AR202" s="31">
        <v>0.0</v>
      </c>
      <c r="AS202" s="31">
        <v>420.0</v>
      </c>
      <c r="AT202" s="31">
        <v>604.0</v>
      </c>
      <c r="AU202" s="31">
        <v>65779.0</v>
      </c>
      <c r="AV202" s="31">
        <f t="shared" si="2"/>
        <v>22448</v>
      </c>
      <c r="AW202" s="31">
        <v>18983.0</v>
      </c>
      <c r="AX202" s="31">
        <v>4752.0</v>
      </c>
      <c r="AY202" s="31">
        <v>4058.0</v>
      </c>
      <c r="AZ202" s="31">
        <v>0.0</v>
      </c>
      <c r="BA202" s="31">
        <v>5433.0</v>
      </c>
      <c r="BB202" s="31">
        <v>7684.0</v>
      </c>
      <c r="BC202" s="31">
        <v>330.0</v>
      </c>
      <c r="BD202" s="31">
        <v>170.0</v>
      </c>
      <c r="BE202" s="31">
        <v>187.0</v>
      </c>
      <c r="BF202" s="31">
        <v>536.0</v>
      </c>
      <c r="BG202" s="31">
        <v>125.0</v>
      </c>
      <c r="BH202" s="31">
        <v>608.0</v>
      </c>
      <c r="BI202" s="31">
        <v>0.0</v>
      </c>
      <c r="BJ202" s="31">
        <v>0.0</v>
      </c>
      <c r="BK202" s="31">
        <v>0.0</v>
      </c>
      <c r="BL202" s="31">
        <v>51.0</v>
      </c>
      <c r="BM202" s="31">
        <v>0.0</v>
      </c>
      <c r="BN202" s="31">
        <v>0.0</v>
      </c>
      <c r="BO202" s="31">
        <v>0.0</v>
      </c>
      <c r="BP202" s="31">
        <v>0.0</v>
      </c>
      <c r="BQ202" s="31">
        <v>0.0</v>
      </c>
      <c r="BR202" s="31">
        <v>0.0</v>
      </c>
      <c r="BS202" s="31">
        <v>54.0</v>
      </c>
      <c r="BT202" s="31">
        <v>75.0</v>
      </c>
      <c r="BU202" s="31">
        <v>25.0</v>
      </c>
      <c r="BV202" s="31">
        <v>172.0</v>
      </c>
      <c r="BW202" s="31">
        <v>0.0</v>
      </c>
      <c r="BX202" s="31">
        <v>0.0</v>
      </c>
      <c r="BY202" s="31">
        <v>0.0</v>
      </c>
      <c r="BZ202" s="31">
        <v>0.0</v>
      </c>
      <c r="CA202" s="31">
        <v>0.0</v>
      </c>
      <c r="CB202" s="31">
        <v>0.0</v>
      </c>
      <c r="CC202" s="31">
        <v>88.0</v>
      </c>
      <c r="CE202" s="31">
        <v>22448.0</v>
      </c>
    </row>
    <row r="203" ht="15.75" customHeight="1">
      <c r="A203" s="31" t="s">
        <v>177</v>
      </c>
      <c r="B203" s="31">
        <v>3151.0</v>
      </c>
      <c r="C203" s="31" t="s">
        <v>181</v>
      </c>
      <c r="D203" s="31">
        <v>135685.0</v>
      </c>
      <c r="E203" s="31">
        <v>104823.0</v>
      </c>
      <c r="F203" s="31">
        <v>912.0</v>
      </c>
      <c r="G203" s="31">
        <v>103911.0</v>
      </c>
      <c r="H203" s="31">
        <v>40699.0</v>
      </c>
      <c r="I203" s="31">
        <v>35703.0</v>
      </c>
      <c r="J203" s="31">
        <v>5379.0</v>
      </c>
      <c r="K203" s="31">
        <v>5563.0</v>
      </c>
      <c r="L203" s="31">
        <v>0.0</v>
      </c>
      <c r="M203" s="31">
        <v>5030.0</v>
      </c>
      <c r="N203" s="31">
        <v>10765.0</v>
      </c>
      <c r="O203" s="31">
        <v>0.0</v>
      </c>
      <c r="P203" s="31">
        <v>0.0</v>
      </c>
      <c r="Q203" s="31">
        <v>0.0</v>
      </c>
      <c r="R203" s="31">
        <v>0.0</v>
      </c>
      <c r="S203" s="31">
        <v>0.0</v>
      </c>
      <c r="T203" s="31">
        <v>0.0</v>
      </c>
      <c r="U203" s="31">
        <v>0.0</v>
      </c>
      <c r="V203" s="31">
        <v>0.0</v>
      </c>
      <c r="W203" s="31">
        <v>0.0</v>
      </c>
      <c r="X203" s="31">
        <v>135.0</v>
      </c>
      <c r="Y203" s="31">
        <v>0.0</v>
      </c>
      <c r="Z203" s="31">
        <v>0.0</v>
      </c>
      <c r="AA203" s="31">
        <v>0.0</v>
      </c>
      <c r="AB203" s="31">
        <v>0.0</v>
      </c>
      <c r="AC203" s="31">
        <v>0.0</v>
      </c>
      <c r="AD203" s="31">
        <v>0.0</v>
      </c>
      <c r="AE203" s="31">
        <v>0.0</v>
      </c>
      <c r="AF203" s="31">
        <v>0.0</v>
      </c>
      <c r="AG203" s="31">
        <v>0.0</v>
      </c>
      <c r="AH203" s="31">
        <v>0.0</v>
      </c>
      <c r="AI203" s="31">
        <v>0.0</v>
      </c>
      <c r="AJ203" s="31">
        <v>0.0</v>
      </c>
      <c r="AK203" s="31">
        <v>570.0</v>
      </c>
      <c r="AL203" s="31">
        <v>0.0</v>
      </c>
      <c r="AM203" s="31">
        <v>0.0</v>
      </c>
      <c r="AN203" s="31">
        <v>0.0</v>
      </c>
      <c r="AO203" s="31">
        <v>0.0</v>
      </c>
      <c r="AP203" s="31">
        <v>0.0</v>
      </c>
      <c r="AQ203" s="31">
        <v>0.0</v>
      </c>
      <c r="AR203" s="31">
        <v>0.0</v>
      </c>
      <c r="AS203" s="31">
        <v>67.0</v>
      </c>
      <c r="AT203" s="31">
        <v>827.0</v>
      </c>
      <c r="AU203" s="31">
        <v>103996.0</v>
      </c>
      <c r="AV203" s="31">
        <f t="shared" si="2"/>
        <v>37617</v>
      </c>
      <c r="AW203" s="31">
        <v>28356.0</v>
      </c>
      <c r="AX203" s="31">
        <v>6142.0</v>
      </c>
      <c r="AY203" s="31">
        <v>7353.0</v>
      </c>
      <c r="AZ203" s="31">
        <v>0.0</v>
      </c>
      <c r="BA203" s="31">
        <v>9034.0</v>
      </c>
      <c r="BB203" s="31">
        <v>11877.0</v>
      </c>
      <c r="BC203" s="31">
        <v>401.0</v>
      </c>
      <c r="BD203" s="31">
        <v>281.0</v>
      </c>
      <c r="BE203" s="31">
        <v>371.0</v>
      </c>
      <c r="BF203" s="31">
        <v>996.0</v>
      </c>
      <c r="BG203" s="31">
        <v>93.0</v>
      </c>
      <c r="BH203" s="31">
        <v>830.0</v>
      </c>
      <c r="BI203" s="31">
        <v>0.0</v>
      </c>
      <c r="BJ203" s="31">
        <v>0.0</v>
      </c>
      <c r="BK203" s="31">
        <v>0.0</v>
      </c>
      <c r="BL203" s="31">
        <v>48.0</v>
      </c>
      <c r="BM203" s="31">
        <v>0.0</v>
      </c>
      <c r="BN203" s="31">
        <v>0.0</v>
      </c>
      <c r="BO203" s="31">
        <v>0.0</v>
      </c>
      <c r="BP203" s="31">
        <v>0.0</v>
      </c>
      <c r="BQ203" s="31">
        <v>0.0</v>
      </c>
      <c r="BR203" s="31">
        <v>0.0</v>
      </c>
      <c r="BS203" s="31">
        <v>96.0</v>
      </c>
      <c r="BT203" s="31">
        <v>110.0</v>
      </c>
      <c r="BU203" s="31">
        <v>6.0</v>
      </c>
      <c r="BV203" s="31">
        <v>205.0</v>
      </c>
      <c r="BW203" s="31">
        <v>0.0</v>
      </c>
      <c r="BX203" s="31">
        <v>0.0</v>
      </c>
      <c r="BY203" s="31">
        <v>0.0</v>
      </c>
      <c r="BZ203" s="31">
        <v>0.0</v>
      </c>
      <c r="CA203" s="31">
        <v>0.0</v>
      </c>
      <c r="CB203" s="31">
        <v>0.0</v>
      </c>
      <c r="CC203" s="31">
        <v>180.0</v>
      </c>
      <c r="CE203" s="31">
        <v>37617.0</v>
      </c>
    </row>
    <row r="204" ht="15.75" customHeight="1">
      <c r="A204" s="31" t="s">
        <v>177</v>
      </c>
      <c r="B204" s="31">
        <v>3152.0</v>
      </c>
      <c r="C204" s="31" t="s">
        <v>182</v>
      </c>
      <c r="D204" s="31">
        <v>255274.0</v>
      </c>
      <c r="E204" s="31">
        <v>196220.0</v>
      </c>
      <c r="F204" s="31">
        <v>1711.0</v>
      </c>
      <c r="G204" s="31">
        <v>194509.0</v>
      </c>
      <c r="H204" s="31">
        <v>66367.0</v>
      </c>
      <c r="I204" s="31">
        <v>68382.0</v>
      </c>
      <c r="J204" s="31">
        <v>11151.0</v>
      </c>
      <c r="K204" s="31">
        <v>20418.0</v>
      </c>
      <c r="L204" s="31">
        <v>0.0</v>
      </c>
      <c r="M204" s="31">
        <v>8907.0</v>
      </c>
      <c r="N204" s="31">
        <v>14098.0</v>
      </c>
      <c r="O204" s="31">
        <v>1400.0</v>
      </c>
      <c r="P204" s="31">
        <v>0.0</v>
      </c>
      <c r="Q204" s="31">
        <v>1458.0</v>
      </c>
      <c r="R204" s="31">
        <v>0.0</v>
      </c>
      <c r="S204" s="31">
        <v>0.0</v>
      </c>
      <c r="T204" s="31">
        <v>2159.0</v>
      </c>
      <c r="U204" s="31">
        <v>0.0</v>
      </c>
      <c r="V204" s="31">
        <v>0.0</v>
      </c>
      <c r="W204" s="31">
        <v>0.0</v>
      </c>
      <c r="X204" s="31">
        <v>169.0</v>
      </c>
      <c r="Y204" s="31">
        <v>0.0</v>
      </c>
      <c r="Z204" s="31">
        <v>0.0</v>
      </c>
      <c r="AA204" s="31">
        <v>0.0</v>
      </c>
      <c r="AB204" s="31">
        <v>0.0</v>
      </c>
      <c r="AC204" s="31">
        <v>0.0</v>
      </c>
      <c r="AD204" s="31">
        <v>0.0</v>
      </c>
      <c r="AE204" s="31">
        <v>0.0</v>
      </c>
      <c r="AF204" s="31">
        <v>0.0</v>
      </c>
      <c r="AG204" s="31">
        <v>0.0</v>
      </c>
      <c r="AH204" s="31">
        <v>0.0</v>
      </c>
      <c r="AI204" s="31">
        <v>0.0</v>
      </c>
      <c r="AJ204" s="31">
        <v>0.0</v>
      </c>
      <c r="AK204" s="31">
        <v>0.0</v>
      </c>
      <c r="AL204" s="31">
        <v>0.0</v>
      </c>
      <c r="AM204" s="31">
        <v>0.0</v>
      </c>
      <c r="AN204" s="31">
        <v>0.0</v>
      </c>
      <c r="AO204" s="31">
        <v>0.0</v>
      </c>
      <c r="AP204" s="31">
        <v>0.0</v>
      </c>
      <c r="AQ204" s="31">
        <v>0.0</v>
      </c>
      <c r="AR204" s="31">
        <v>0.0</v>
      </c>
      <c r="AS204" s="31">
        <v>0.0</v>
      </c>
      <c r="AT204" s="31">
        <v>1426.0</v>
      </c>
      <c r="AU204" s="31">
        <v>194794.0</v>
      </c>
      <c r="AV204" s="31">
        <f t="shared" si="2"/>
        <v>59462</v>
      </c>
      <c r="AW204" s="31">
        <v>56668.0</v>
      </c>
      <c r="AX204" s="31">
        <v>16165.0</v>
      </c>
      <c r="AY204" s="31">
        <v>21271.0</v>
      </c>
      <c r="AZ204" s="31">
        <v>0.0</v>
      </c>
      <c r="BA204" s="31">
        <v>17504.0</v>
      </c>
      <c r="BB204" s="31">
        <v>15776.0</v>
      </c>
      <c r="BC204" s="31">
        <v>869.0</v>
      </c>
      <c r="BD204" s="31">
        <v>541.0</v>
      </c>
      <c r="BE204" s="31">
        <v>1159.0</v>
      </c>
      <c r="BF204" s="31">
        <v>1697.0</v>
      </c>
      <c r="BG204" s="31">
        <v>174.0</v>
      </c>
      <c r="BH204" s="31">
        <v>1990.0</v>
      </c>
      <c r="BI204" s="31">
        <v>0.0</v>
      </c>
      <c r="BJ204" s="31">
        <v>0.0</v>
      </c>
      <c r="BK204" s="31">
        <v>0.0</v>
      </c>
      <c r="BL204" s="31">
        <v>83.0</v>
      </c>
      <c r="BM204" s="31">
        <v>0.0</v>
      </c>
      <c r="BN204" s="31">
        <v>0.0</v>
      </c>
      <c r="BO204" s="31">
        <v>0.0</v>
      </c>
      <c r="BP204" s="31">
        <v>0.0</v>
      </c>
      <c r="BQ204" s="31">
        <v>0.0</v>
      </c>
      <c r="BR204" s="31">
        <v>0.0</v>
      </c>
      <c r="BS204" s="31">
        <v>445.0</v>
      </c>
      <c r="BT204" s="31">
        <v>347.0</v>
      </c>
      <c r="BU204" s="31">
        <v>74.0</v>
      </c>
      <c r="BV204" s="31">
        <v>305.0</v>
      </c>
      <c r="BW204" s="31">
        <v>0.0</v>
      </c>
      <c r="BX204" s="31">
        <v>0.0</v>
      </c>
      <c r="BY204" s="31">
        <v>0.0</v>
      </c>
      <c r="BZ204" s="31">
        <v>0.0</v>
      </c>
      <c r="CA204" s="31">
        <v>0.0</v>
      </c>
      <c r="CB204" s="31">
        <v>0.0</v>
      </c>
      <c r="CC204" s="31">
        <v>264.0</v>
      </c>
      <c r="CE204" s="31">
        <v>59462.0</v>
      </c>
    </row>
    <row r="205" ht="15.75" customHeight="1">
      <c r="A205" s="31" t="s">
        <v>177</v>
      </c>
      <c r="B205" s="31">
        <v>3153.0</v>
      </c>
      <c r="C205" s="31" t="s">
        <v>183</v>
      </c>
      <c r="D205" s="31">
        <v>109372.0</v>
      </c>
      <c r="E205" s="31">
        <v>80917.0</v>
      </c>
      <c r="F205" s="31">
        <v>882.0</v>
      </c>
      <c r="G205" s="31">
        <v>80035.0</v>
      </c>
      <c r="H205" s="31">
        <v>27503.0</v>
      </c>
      <c r="I205" s="31">
        <v>30573.0</v>
      </c>
      <c r="J205" s="31">
        <v>5203.0</v>
      </c>
      <c r="K205" s="31">
        <v>3968.0</v>
      </c>
      <c r="L205" s="31">
        <v>0.0</v>
      </c>
      <c r="M205" s="31">
        <v>4299.0</v>
      </c>
      <c r="N205" s="31">
        <v>8285.0</v>
      </c>
      <c r="O205" s="31">
        <v>175.0</v>
      </c>
      <c r="P205" s="31">
        <v>0.0</v>
      </c>
      <c r="Q205" s="31">
        <v>0.0</v>
      </c>
      <c r="R205" s="31">
        <v>0.0</v>
      </c>
      <c r="S205" s="31">
        <v>0.0</v>
      </c>
      <c r="T205" s="31">
        <v>0.0</v>
      </c>
      <c r="U205" s="31">
        <v>0.0</v>
      </c>
      <c r="V205" s="31">
        <v>0.0</v>
      </c>
      <c r="W205" s="31">
        <v>0.0</v>
      </c>
      <c r="X205" s="31">
        <v>0.0</v>
      </c>
      <c r="Y205" s="31">
        <v>0.0</v>
      </c>
      <c r="Z205" s="31">
        <v>0.0</v>
      </c>
      <c r="AA205" s="31">
        <v>0.0</v>
      </c>
      <c r="AB205" s="31">
        <v>0.0</v>
      </c>
      <c r="AC205" s="31">
        <v>0.0</v>
      </c>
      <c r="AD205" s="31">
        <v>0.0</v>
      </c>
      <c r="AE205" s="31">
        <v>0.0</v>
      </c>
      <c r="AF205" s="31">
        <v>0.0</v>
      </c>
      <c r="AG205" s="31">
        <v>0.0</v>
      </c>
      <c r="AH205" s="31">
        <v>0.0</v>
      </c>
      <c r="AI205" s="31">
        <v>0.0</v>
      </c>
      <c r="AJ205" s="31">
        <v>0.0</v>
      </c>
      <c r="AK205" s="31">
        <v>0.0</v>
      </c>
      <c r="AL205" s="31">
        <v>0.0</v>
      </c>
      <c r="AM205" s="31">
        <v>0.0</v>
      </c>
      <c r="AN205" s="31">
        <v>0.0</v>
      </c>
      <c r="AO205" s="31">
        <v>0.0</v>
      </c>
      <c r="AP205" s="31">
        <v>0.0</v>
      </c>
      <c r="AQ205" s="31">
        <v>0.0</v>
      </c>
      <c r="AR205" s="31">
        <v>0.0</v>
      </c>
      <c r="AS205" s="31">
        <v>29.0</v>
      </c>
      <c r="AT205" s="31">
        <v>615.0</v>
      </c>
      <c r="AU205" s="31">
        <v>80302.0</v>
      </c>
      <c r="AV205" s="31">
        <f t="shared" si="2"/>
        <v>24948</v>
      </c>
      <c r="AW205" s="31">
        <v>25560.0</v>
      </c>
      <c r="AX205" s="31">
        <v>5625.0</v>
      </c>
      <c r="AY205" s="31">
        <v>4974.0</v>
      </c>
      <c r="AZ205" s="31">
        <v>0.0</v>
      </c>
      <c r="BA205" s="31">
        <v>7300.0</v>
      </c>
      <c r="BB205" s="31">
        <v>8943.0</v>
      </c>
      <c r="BC205" s="31">
        <v>265.0</v>
      </c>
      <c r="BD205" s="31">
        <v>283.0</v>
      </c>
      <c r="BE205" s="31">
        <v>248.0</v>
      </c>
      <c r="BF205" s="31">
        <v>840.0</v>
      </c>
      <c r="BG205" s="31">
        <v>65.0</v>
      </c>
      <c r="BH205" s="31">
        <v>682.0</v>
      </c>
      <c r="BI205" s="31">
        <v>0.0</v>
      </c>
      <c r="BJ205" s="31">
        <v>0.0</v>
      </c>
      <c r="BK205" s="31">
        <v>0.0</v>
      </c>
      <c r="BL205" s="31">
        <v>20.0</v>
      </c>
      <c r="BM205" s="31">
        <v>0.0</v>
      </c>
      <c r="BN205" s="31">
        <v>0.0</v>
      </c>
      <c r="BO205" s="31">
        <v>0.0</v>
      </c>
      <c r="BP205" s="31">
        <v>0.0</v>
      </c>
      <c r="BQ205" s="31">
        <v>0.0</v>
      </c>
      <c r="BR205" s="31">
        <v>0.0</v>
      </c>
      <c r="BS205" s="31">
        <v>99.0</v>
      </c>
      <c r="BT205" s="31">
        <v>82.0</v>
      </c>
      <c r="BU205" s="31">
        <v>17.0</v>
      </c>
      <c r="BV205" s="31">
        <v>247.0</v>
      </c>
      <c r="BW205" s="31">
        <v>0.0</v>
      </c>
      <c r="BX205" s="31">
        <v>0.0</v>
      </c>
      <c r="BY205" s="31">
        <v>0.0</v>
      </c>
      <c r="BZ205" s="31">
        <v>0.0</v>
      </c>
      <c r="CA205" s="31">
        <v>0.0</v>
      </c>
      <c r="CB205" s="31">
        <v>0.0</v>
      </c>
      <c r="CC205" s="31">
        <v>104.0</v>
      </c>
      <c r="CE205" s="31">
        <v>24948.0</v>
      </c>
    </row>
    <row r="206" ht="15.75" customHeight="1">
      <c r="A206" s="31" t="s">
        <v>177</v>
      </c>
      <c r="B206" s="31">
        <v>3154.0</v>
      </c>
      <c r="C206" s="31" t="s">
        <v>184</v>
      </c>
      <c r="D206" s="31">
        <v>73708.0</v>
      </c>
      <c r="E206" s="31">
        <v>54912.0</v>
      </c>
      <c r="F206" s="31">
        <v>634.0</v>
      </c>
      <c r="G206" s="31">
        <v>54278.0</v>
      </c>
      <c r="H206" s="31">
        <v>19269.0</v>
      </c>
      <c r="I206" s="31">
        <v>20868.0</v>
      </c>
      <c r="J206" s="31">
        <v>3141.0</v>
      </c>
      <c r="K206" s="31">
        <v>2508.0</v>
      </c>
      <c r="L206" s="31">
        <v>0.0</v>
      </c>
      <c r="M206" s="31">
        <v>3022.0</v>
      </c>
      <c r="N206" s="31">
        <v>5153.0</v>
      </c>
      <c r="O206" s="31">
        <v>0.0</v>
      </c>
      <c r="P206" s="31">
        <v>0.0</v>
      </c>
      <c r="Q206" s="31">
        <v>0.0</v>
      </c>
      <c r="R206" s="31">
        <v>0.0</v>
      </c>
      <c r="S206" s="31">
        <v>0.0</v>
      </c>
      <c r="T206" s="31">
        <v>0.0</v>
      </c>
      <c r="U206" s="31">
        <v>0.0</v>
      </c>
      <c r="V206" s="31">
        <v>0.0</v>
      </c>
      <c r="W206" s="31">
        <v>0.0</v>
      </c>
      <c r="X206" s="31">
        <v>58.0</v>
      </c>
      <c r="Y206" s="31">
        <v>0.0</v>
      </c>
      <c r="Z206" s="31">
        <v>0.0</v>
      </c>
      <c r="AA206" s="31">
        <v>0.0</v>
      </c>
      <c r="AB206" s="31">
        <v>0.0</v>
      </c>
      <c r="AC206" s="31">
        <v>0.0</v>
      </c>
      <c r="AD206" s="31">
        <v>0.0</v>
      </c>
      <c r="AE206" s="31">
        <v>0.0</v>
      </c>
      <c r="AF206" s="31">
        <v>0.0</v>
      </c>
      <c r="AG206" s="31">
        <v>0.0</v>
      </c>
      <c r="AH206" s="31">
        <v>0.0</v>
      </c>
      <c r="AI206" s="31">
        <v>0.0</v>
      </c>
      <c r="AJ206" s="31">
        <v>0.0</v>
      </c>
      <c r="AK206" s="31">
        <v>0.0</v>
      </c>
      <c r="AL206" s="31">
        <v>0.0</v>
      </c>
      <c r="AM206" s="31">
        <v>0.0</v>
      </c>
      <c r="AN206" s="31">
        <v>0.0</v>
      </c>
      <c r="AO206" s="31">
        <v>0.0</v>
      </c>
      <c r="AP206" s="31">
        <v>0.0</v>
      </c>
      <c r="AQ206" s="31">
        <v>0.0</v>
      </c>
      <c r="AR206" s="31">
        <v>0.0</v>
      </c>
      <c r="AS206" s="31">
        <v>259.0</v>
      </c>
      <c r="AT206" s="31">
        <v>573.0</v>
      </c>
      <c r="AU206" s="31">
        <v>54339.0</v>
      </c>
      <c r="AV206" s="31">
        <f t="shared" si="2"/>
        <v>18892</v>
      </c>
      <c r="AW206" s="31">
        <v>16930.0</v>
      </c>
      <c r="AX206" s="31">
        <v>3444.0</v>
      </c>
      <c r="AY206" s="31">
        <v>3135.0</v>
      </c>
      <c r="AZ206" s="31">
        <v>0.0</v>
      </c>
      <c r="BA206" s="31">
        <v>4311.0</v>
      </c>
      <c r="BB206" s="31">
        <v>5387.0</v>
      </c>
      <c r="BC206" s="31">
        <v>200.0</v>
      </c>
      <c r="BD206" s="31">
        <v>405.0</v>
      </c>
      <c r="BE206" s="31">
        <v>197.0</v>
      </c>
      <c r="BF206" s="31">
        <v>586.0</v>
      </c>
      <c r="BG206" s="31">
        <v>52.0</v>
      </c>
      <c r="BH206" s="31">
        <v>487.0</v>
      </c>
      <c r="BI206" s="31">
        <v>0.0</v>
      </c>
      <c r="BJ206" s="31">
        <v>0.0</v>
      </c>
      <c r="BK206" s="31">
        <v>0.0</v>
      </c>
      <c r="BL206" s="31">
        <v>25.0</v>
      </c>
      <c r="BM206" s="31">
        <v>0.0</v>
      </c>
      <c r="BN206" s="31">
        <v>0.0</v>
      </c>
      <c r="BO206" s="31">
        <v>0.0</v>
      </c>
      <c r="BP206" s="31">
        <v>0.0</v>
      </c>
      <c r="BQ206" s="31">
        <v>0.0</v>
      </c>
      <c r="BR206" s="31">
        <v>0.0</v>
      </c>
      <c r="BS206" s="31">
        <v>73.0</v>
      </c>
      <c r="BT206" s="31">
        <v>47.0</v>
      </c>
      <c r="BU206" s="31">
        <v>10.0</v>
      </c>
      <c r="BV206" s="31">
        <v>79.0</v>
      </c>
      <c r="BW206" s="31">
        <v>0.0</v>
      </c>
      <c r="BX206" s="31">
        <v>0.0</v>
      </c>
      <c r="BY206" s="31">
        <v>0.0</v>
      </c>
      <c r="BZ206" s="31">
        <v>0.0</v>
      </c>
      <c r="CA206" s="31">
        <v>0.0</v>
      </c>
      <c r="CB206" s="31">
        <v>0.0</v>
      </c>
      <c r="CC206" s="31">
        <v>79.0</v>
      </c>
      <c r="CE206" s="31">
        <v>18892.0</v>
      </c>
    </row>
    <row r="207" ht="15.75" customHeight="1">
      <c r="A207" s="31" t="s">
        <v>177</v>
      </c>
      <c r="B207" s="31">
        <v>3155.0</v>
      </c>
      <c r="C207" s="31" t="s">
        <v>185</v>
      </c>
      <c r="D207" s="31">
        <v>108355.0</v>
      </c>
      <c r="E207" s="31">
        <v>81737.0</v>
      </c>
      <c r="F207" s="31">
        <v>757.0</v>
      </c>
      <c r="G207" s="31">
        <v>80980.0</v>
      </c>
      <c r="H207" s="31">
        <v>33063.0</v>
      </c>
      <c r="I207" s="31">
        <v>29034.0</v>
      </c>
      <c r="J207" s="31">
        <v>3882.0</v>
      </c>
      <c r="K207" s="31">
        <v>4218.0</v>
      </c>
      <c r="L207" s="31">
        <v>0.0</v>
      </c>
      <c r="M207" s="31">
        <v>3684.0</v>
      </c>
      <c r="N207" s="31">
        <v>7016.0</v>
      </c>
      <c r="O207" s="31">
        <v>83.0</v>
      </c>
      <c r="P207" s="31">
        <v>0.0</v>
      </c>
      <c r="Q207" s="31">
        <v>0.0</v>
      </c>
      <c r="R207" s="31">
        <v>0.0</v>
      </c>
      <c r="S207" s="31">
        <v>0.0</v>
      </c>
      <c r="T207" s="31">
        <v>0.0</v>
      </c>
      <c r="U207" s="31">
        <v>0.0</v>
      </c>
      <c r="V207" s="31">
        <v>0.0</v>
      </c>
      <c r="W207" s="31">
        <v>0.0</v>
      </c>
      <c r="X207" s="31">
        <v>0.0</v>
      </c>
      <c r="Y207" s="31">
        <v>0.0</v>
      </c>
      <c r="Z207" s="31">
        <v>0.0</v>
      </c>
      <c r="AA207" s="31">
        <v>0.0</v>
      </c>
      <c r="AB207" s="31">
        <v>0.0</v>
      </c>
      <c r="AC207" s="31">
        <v>0.0</v>
      </c>
      <c r="AD207" s="31">
        <v>0.0</v>
      </c>
      <c r="AE207" s="31">
        <v>0.0</v>
      </c>
      <c r="AF207" s="31">
        <v>0.0</v>
      </c>
      <c r="AG207" s="31">
        <v>0.0</v>
      </c>
      <c r="AH207" s="31">
        <v>0.0</v>
      </c>
      <c r="AI207" s="31">
        <v>0.0</v>
      </c>
      <c r="AJ207" s="31">
        <v>0.0</v>
      </c>
      <c r="AK207" s="31">
        <v>0.0</v>
      </c>
      <c r="AL207" s="31">
        <v>0.0</v>
      </c>
      <c r="AM207" s="31">
        <v>0.0</v>
      </c>
      <c r="AN207" s="31">
        <v>0.0</v>
      </c>
      <c r="AO207" s="31">
        <v>0.0</v>
      </c>
      <c r="AP207" s="31">
        <v>0.0</v>
      </c>
      <c r="AQ207" s="31">
        <v>0.0</v>
      </c>
      <c r="AR207" s="31">
        <v>0.0</v>
      </c>
      <c r="AS207" s="31">
        <v>0.0</v>
      </c>
      <c r="AT207" s="31">
        <v>634.0</v>
      </c>
      <c r="AU207" s="31">
        <v>81103.0</v>
      </c>
      <c r="AV207" s="31">
        <f t="shared" si="2"/>
        <v>26385</v>
      </c>
      <c r="AW207" s="31">
        <v>27031.0</v>
      </c>
      <c r="AX207" s="31">
        <v>4630.0</v>
      </c>
      <c r="AY207" s="31">
        <v>5513.0</v>
      </c>
      <c r="AZ207" s="31">
        <v>0.0</v>
      </c>
      <c r="BA207" s="31">
        <v>7177.0</v>
      </c>
      <c r="BB207" s="31">
        <v>7719.0</v>
      </c>
      <c r="BC207" s="31">
        <v>209.0</v>
      </c>
      <c r="BD207" s="31">
        <v>345.0</v>
      </c>
      <c r="BE207" s="31">
        <v>271.0</v>
      </c>
      <c r="BF207" s="31">
        <v>776.0</v>
      </c>
      <c r="BG207" s="31">
        <v>52.0</v>
      </c>
      <c r="BH207" s="31">
        <v>593.0</v>
      </c>
      <c r="BI207" s="31">
        <v>0.0</v>
      </c>
      <c r="BJ207" s="31">
        <v>0.0</v>
      </c>
      <c r="BK207" s="31">
        <v>0.0</v>
      </c>
      <c r="BL207" s="31">
        <v>13.0</v>
      </c>
      <c r="BM207" s="31">
        <v>0.0</v>
      </c>
      <c r="BN207" s="31">
        <v>0.0</v>
      </c>
      <c r="BO207" s="31">
        <v>0.0</v>
      </c>
      <c r="BP207" s="31">
        <v>0.0</v>
      </c>
      <c r="BQ207" s="31">
        <v>0.0</v>
      </c>
      <c r="BR207" s="31">
        <v>0.0</v>
      </c>
      <c r="BS207" s="31">
        <v>102.0</v>
      </c>
      <c r="BT207" s="31">
        <v>96.0</v>
      </c>
      <c r="BU207" s="31">
        <v>13.0</v>
      </c>
      <c r="BV207" s="31">
        <v>108.0</v>
      </c>
      <c r="BW207" s="31">
        <v>0.0</v>
      </c>
      <c r="BX207" s="31">
        <v>0.0</v>
      </c>
      <c r="BY207" s="31">
        <v>0.0</v>
      </c>
      <c r="BZ207" s="31">
        <v>0.0</v>
      </c>
      <c r="CA207" s="31">
        <v>0.0</v>
      </c>
      <c r="CB207" s="31">
        <v>0.0</v>
      </c>
      <c r="CC207" s="31">
        <v>70.0</v>
      </c>
      <c r="CE207" s="31">
        <v>26385.0</v>
      </c>
    </row>
    <row r="208" ht="15.75" customHeight="1">
      <c r="A208" s="31" t="s">
        <v>177</v>
      </c>
      <c r="B208" s="31">
        <v>3156.0</v>
      </c>
      <c r="C208" s="31" t="s">
        <v>878</v>
      </c>
      <c r="D208" s="31">
        <f t="shared" ref="D208:CE208" si="3">D207</f>
        <v>108355</v>
      </c>
      <c r="E208" s="31">
        <f t="shared" si="3"/>
        <v>81737</v>
      </c>
      <c r="F208" s="31">
        <f t="shared" si="3"/>
        <v>757</v>
      </c>
      <c r="G208" s="31">
        <f t="shared" si="3"/>
        <v>80980</v>
      </c>
      <c r="H208" s="31">
        <f t="shared" si="3"/>
        <v>33063</v>
      </c>
      <c r="I208" s="31">
        <f t="shared" si="3"/>
        <v>29034</v>
      </c>
      <c r="J208" s="31">
        <f t="shared" si="3"/>
        <v>3882</v>
      </c>
      <c r="K208" s="31">
        <f t="shared" si="3"/>
        <v>4218</v>
      </c>
      <c r="L208" s="31">
        <f t="shared" si="3"/>
        <v>0</v>
      </c>
      <c r="M208" s="31">
        <f t="shared" si="3"/>
        <v>3684</v>
      </c>
      <c r="N208" s="31">
        <f t="shared" si="3"/>
        <v>7016</v>
      </c>
      <c r="O208" s="31">
        <f t="shared" si="3"/>
        <v>83</v>
      </c>
      <c r="P208" s="31">
        <f t="shared" si="3"/>
        <v>0</v>
      </c>
      <c r="Q208" s="31">
        <f t="shared" si="3"/>
        <v>0</v>
      </c>
      <c r="R208" s="31">
        <f t="shared" si="3"/>
        <v>0</v>
      </c>
      <c r="S208" s="31">
        <f t="shared" si="3"/>
        <v>0</v>
      </c>
      <c r="T208" s="31">
        <f t="shared" si="3"/>
        <v>0</v>
      </c>
      <c r="U208" s="31">
        <f t="shared" si="3"/>
        <v>0</v>
      </c>
      <c r="V208" s="31">
        <f t="shared" si="3"/>
        <v>0</v>
      </c>
      <c r="W208" s="31">
        <f t="shared" si="3"/>
        <v>0</v>
      </c>
      <c r="X208" s="31">
        <f t="shared" si="3"/>
        <v>0</v>
      </c>
      <c r="Y208" s="31">
        <f t="shared" si="3"/>
        <v>0</v>
      </c>
      <c r="Z208" s="31">
        <f t="shared" si="3"/>
        <v>0</v>
      </c>
      <c r="AA208" s="31">
        <f t="shared" si="3"/>
        <v>0</v>
      </c>
      <c r="AB208" s="31">
        <f t="shared" si="3"/>
        <v>0</v>
      </c>
      <c r="AC208" s="31">
        <f t="shared" si="3"/>
        <v>0</v>
      </c>
      <c r="AD208" s="31">
        <f t="shared" si="3"/>
        <v>0</v>
      </c>
      <c r="AE208" s="31">
        <f t="shared" si="3"/>
        <v>0</v>
      </c>
      <c r="AF208" s="31">
        <f t="shared" si="3"/>
        <v>0</v>
      </c>
      <c r="AG208" s="31">
        <f t="shared" si="3"/>
        <v>0</v>
      </c>
      <c r="AH208" s="31">
        <f t="shared" si="3"/>
        <v>0</v>
      </c>
      <c r="AI208" s="31">
        <f t="shared" si="3"/>
        <v>0</v>
      </c>
      <c r="AJ208" s="31">
        <f t="shared" si="3"/>
        <v>0</v>
      </c>
      <c r="AK208" s="31">
        <f t="shared" si="3"/>
        <v>0</v>
      </c>
      <c r="AL208" s="31">
        <f t="shared" si="3"/>
        <v>0</v>
      </c>
      <c r="AM208" s="31">
        <f t="shared" si="3"/>
        <v>0</v>
      </c>
      <c r="AN208" s="31">
        <f t="shared" si="3"/>
        <v>0</v>
      </c>
      <c r="AO208" s="31">
        <f t="shared" si="3"/>
        <v>0</v>
      </c>
      <c r="AP208" s="31">
        <f t="shared" si="3"/>
        <v>0</v>
      </c>
      <c r="AQ208" s="31">
        <f t="shared" si="3"/>
        <v>0</v>
      </c>
      <c r="AR208" s="31">
        <f t="shared" si="3"/>
        <v>0</v>
      </c>
      <c r="AS208" s="31">
        <f t="shared" si="3"/>
        <v>0</v>
      </c>
      <c r="AT208" s="31">
        <f t="shared" si="3"/>
        <v>634</v>
      </c>
      <c r="AU208" s="31">
        <f t="shared" si="3"/>
        <v>81103</v>
      </c>
      <c r="AV208" s="31">
        <f t="shared" si="3"/>
        <v>26385</v>
      </c>
      <c r="AW208" s="31">
        <f t="shared" si="3"/>
        <v>27031</v>
      </c>
      <c r="AX208" s="31">
        <f t="shared" si="3"/>
        <v>4630</v>
      </c>
      <c r="AY208" s="31">
        <f t="shared" si="3"/>
        <v>5513</v>
      </c>
      <c r="AZ208" s="31">
        <f t="shared" si="3"/>
        <v>0</v>
      </c>
      <c r="BA208" s="31">
        <f t="shared" si="3"/>
        <v>7177</v>
      </c>
      <c r="BB208" s="31">
        <f t="shared" si="3"/>
        <v>7719</v>
      </c>
      <c r="BC208" s="31">
        <f t="shared" si="3"/>
        <v>209</v>
      </c>
      <c r="BD208" s="31">
        <f t="shared" si="3"/>
        <v>345</v>
      </c>
      <c r="BE208" s="31">
        <f t="shared" si="3"/>
        <v>271</v>
      </c>
      <c r="BF208" s="31">
        <f t="shared" si="3"/>
        <v>776</v>
      </c>
      <c r="BG208" s="31">
        <f t="shared" si="3"/>
        <v>52</v>
      </c>
      <c r="BH208" s="31">
        <f t="shared" si="3"/>
        <v>593</v>
      </c>
      <c r="BI208" s="31">
        <f t="shared" si="3"/>
        <v>0</v>
      </c>
      <c r="BJ208" s="31">
        <f t="shared" si="3"/>
        <v>0</v>
      </c>
      <c r="BK208" s="31">
        <f t="shared" si="3"/>
        <v>0</v>
      </c>
      <c r="BL208" s="31">
        <f t="shared" si="3"/>
        <v>13</v>
      </c>
      <c r="BM208" s="31">
        <f t="shared" si="3"/>
        <v>0</v>
      </c>
      <c r="BN208" s="31">
        <f t="shared" si="3"/>
        <v>0</v>
      </c>
      <c r="BO208" s="31">
        <f t="shared" si="3"/>
        <v>0</v>
      </c>
      <c r="BP208" s="31">
        <f t="shared" si="3"/>
        <v>0</v>
      </c>
      <c r="BQ208" s="31">
        <f t="shared" si="3"/>
        <v>0</v>
      </c>
      <c r="BR208" s="31">
        <f t="shared" si="3"/>
        <v>0</v>
      </c>
      <c r="BS208" s="31">
        <f t="shared" si="3"/>
        <v>102</v>
      </c>
      <c r="BT208" s="31">
        <f t="shared" si="3"/>
        <v>96</v>
      </c>
      <c r="BU208" s="31">
        <f t="shared" si="3"/>
        <v>13</v>
      </c>
      <c r="BV208" s="31">
        <f t="shared" si="3"/>
        <v>108</v>
      </c>
      <c r="BW208" s="31">
        <f t="shared" si="3"/>
        <v>0</v>
      </c>
      <c r="BX208" s="31">
        <f t="shared" si="3"/>
        <v>0</v>
      </c>
      <c r="BY208" s="31">
        <f t="shared" si="3"/>
        <v>0</v>
      </c>
      <c r="BZ208" s="31">
        <f t="shared" si="3"/>
        <v>0</v>
      </c>
      <c r="CA208" s="31">
        <f t="shared" si="3"/>
        <v>0</v>
      </c>
      <c r="CB208" s="31">
        <f t="shared" si="3"/>
        <v>0</v>
      </c>
      <c r="CC208" s="31">
        <f t="shared" si="3"/>
        <v>70</v>
      </c>
      <c r="CD208" s="31" t="str">
        <f t="shared" si="3"/>
        <v/>
      </c>
      <c r="CE208" s="31">
        <f t="shared" si="3"/>
        <v>26385</v>
      </c>
    </row>
    <row r="209" ht="15.75" customHeight="1">
      <c r="A209" s="31" t="s">
        <v>177</v>
      </c>
      <c r="B209" s="31">
        <v>3157.0</v>
      </c>
      <c r="C209" s="31" t="s">
        <v>187</v>
      </c>
      <c r="D209" s="31">
        <v>103238.0</v>
      </c>
      <c r="E209" s="31">
        <v>80046.0</v>
      </c>
      <c r="F209" s="31">
        <v>711.0</v>
      </c>
      <c r="G209" s="31">
        <v>79335.0</v>
      </c>
      <c r="H209" s="31">
        <v>25608.0</v>
      </c>
      <c r="I209" s="31">
        <v>33464.0</v>
      </c>
      <c r="J209" s="31">
        <v>4207.0</v>
      </c>
      <c r="K209" s="31">
        <v>4486.0</v>
      </c>
      <c r="L209" s="31">
        <v>0.0</v>
      </c>
      <c r="M209" s="31">
        <v>3895.0</v>
      </c>
      <c r="N209" s="31">
        <v>7365.0</v>
      </c>
      <c r="O209" s="31">
        <v>0.0</v>
      </c>
      <c r="P209" s="31">
        <v>0.0</v>
      </c>
      <c r="Q209" s="31">
        <v>0.0</v>
      </c>
      <c r="R209" s="31">
        <v>0.0</v>
      </c>
      <c r="S209" s="31">
        <v>0.0</v>
      </c>
      <c r="T209" s="31">
        <v>0.0</v>
      </c>
      <c r="U209" s="31">
        <v>0.0</v>
      </c>
      <c r="V209" s="31">
        <v>0.0</v>
      </c>
      <c r="W209" s="31">
        <v>0.0</v>
      </c>
      <c r="X209" s="31">
        <v>155.0</v>
      </c>
      <c r="Y209" s="31">
        <v>0.0</v>
      </c>
      <c r="Z209" s="31">
        <v>0.0</v>
      </c>
      <c r="AA209" s="31">
        <v>0.0</v>
      </c>
      <c r="AB209" s="31">
        <v>0.0</v>
      </c>
      <c r="AC209" s="31">
        <v>0.0</v>
      </c>
      <c r="AD209" s="31">
        <v>0.0</v>
      </c>
      <c r="AE209" s="31">
        <v>0.0</v>
      </c>
      <c r="AF209" s="31">
        <v>0.0</v>
      </c>
      <c r="AG209" s="31">
        <v>0.0</v>
      </c>
      <c r="AH209" s="31">
        <v>0.0</v>
      </c>
      <c r="AI209" s="31">
        <v>0.0</v>
      </c>
      <c r="AJ209" s="31">
        <v>0.0</v>
      </c>
      <c r="AK209" s="31">
        <v>155.0</v>
      </c>
      <c r="AL209" s="31">
        <v>0.0</v>
      </c>
      <c r="AM209" s="31">
        <v>0.0</v>
      </c>
      <c r="AN209" s="31">
        <v>0.0</v>
      </c>
      <c r="AO209" s="31">
        <v>0.0</v>
      </c>
      <c r="AP209" s="31">
        <v>0.0</v>
      </c>
      <c r="AQ209" s="31">
        <v>0.0</v>
      </c>
      <c r="AR209" s="31">
        <v>0.0</v>
      </c>
      <c r="AS209" s="31">
        <v>0.0</v>
      </c>
      <c r="AT209" s="31">
        <v>575.0</v>
      </c>
      <c r="AU209" s="31">
        <v>79471.0</v>
      </c>
      <c r="AV209" s="31">
        <f t="shared" ref="AV209:AV322" si="4">CE209+AZ209</f>
        <v>24647</v>
      </c>
      <c r="AW209" s="31">
        <v>26916.0</v>
      </c>
      <c r="AX209" s="31">
        <v>4878.0</v>
      </c>
      <c r="AY209" s="31">
        <v>5612.0</v>
      </c>
      <c r="AZ209" s="31">
        <v>0.0</v>
      </c>
      <c r="BA209" s="31">
        <v>6214.0</v>
      </c>
      <c r="BB209" s="31">
        <v>8203.0</v>
      </c>
      <c r="BC209" s="31">
        <v>324.0</v>
      </c>
      <c r="BD209" s="31">
        <v>230.0</v>
      </c>
      <c r="BE209" s="31">
        <v>281.0</v>
      </c>
      <c r="BF209" s="31">
        <v>780.0</v>
      </c>
      <c r="BG209" s="31">
        <v>51.0</v>
      </c>
      <c r="BH209" s="31">
        <v>758.0</v>
      </c>
      <c r="BI209" s="31">
        <v>0.0</v>
      </c>
      <c r="BJ209" s="31">
        <v>0.0</v>
      </c>
      <c r="BK209" s="31">
        <v>0.0</v>
      </c>
      <c r="BL209" s="31">
        <v>55.0</v>
      </c>
      <c r="BM209" s="31">
        <v>0.0</v>
      </c>
      <c r="BN209" s="31">
        <v>0.0</v>
      </c>
      <c r="BO209" s="31">
        <v>0.0</v>
      </c>
      <c r="BP209" s="31">
        <v>0.0</v>
      </c>
      <c r="BQ209" s="31">
        <v>0.0</v>
      </c>
      <c r="BR209" s="31">
        <v>0.0</v>
      </c>
      <c r="BS209" s="31">
        <v>123.0</v>
      </c>
      <c r="BT209" s="31">
        <v>94.0</v>
      </c>
      <c r="BU209" s="31">
        <v>12.0</v>
      </c>
      <c r="BV209" s="31">
        <v>187.0</v>
      </c>
      <c r="BW209" s="31">
        <v>0.0</v>
      </c>
      <c r="BX209" s="31">
        <v>0.0</v>
      </c>
      <c r="BY209" s="31">
        <v>0.0</v>
      </c>
      <c r="BZ209" s="31">
        <v>0.0</v>
      </c>
      <c r="CA209" s="31">
        <v>0.0</v>
      </c>
      <c r="CB209" s="31">
        <v>0.0</v>
      </c>
      <c r="CC209" s="31">
        <v>106.0</v>
      </c>
      <c r="CE209" s="31">
        <v>24647.0</v>
      </c>
    </row>
    <row r="210" ht="15.75" customHeight="1">
      <c r="A210" s="31" t="s">
        <v>177</v>
      </c>
      <c r="B210" s="31">
        <v>3158.0</v>
      </c>
      <c r="C210" s="31" t="s">
        <v>188</v>
      </c>
      <c r="D210" s="31">
        <v>96897.0</v>
      </c>
      <c r="E210" s="31">
        <v>77351.0</v>
      </c>
      <c r="F210" s="31">
        <v>678.0</v>
      </c>
      <c r="G210" s="31">
        <v>76673.0</v>
      </c>
      <c r="H210" s="31">
        <v>24292.0</v>
      </c>
      <c r="I210" s="31">
        <v>31639.0</v>
      </c>
      <c r="J210" s="31">
        <v>4445.0</v>
      </c>
      <c r="K210" s="31">
        <v>4258.0</v>
      </c>
      <c r="L210" s="31">
        <v>0.0</v>
      </c>
      <c r="M210" s="31">
        <v>3522.0</v>
      </c>
      <c r="N210" s="31">
        <v>7562.0</v>
      </c>
      <c r="O210" s="31">
        <v>644.0</v>
      </c>
      <c r="P210" s="31">
        <v>0.0</v>
      </c>
      <c r="Q210" s="31">
        <v>0.0</v>
      </c>
      <c r="R210" s="31">
        <v>0.0</v>
      </c>
      <c r="S210" s="31">
        <v>0.0</v>
      </c>
      <c r="T210" s="31">
        <v>0.0</v>
      </c>
      <c r="U210" s="31">
        <v>0.0</v>
      </c>
      <c r="V210" s="31">
        <v>0.0</v>
      </c>
      <c r="W210" s="31">
        <v>0.0</v>
      </c>
      <c r="X210" s="31">
        <v>0.0</v>
      </c>
      <c r="Y210" s="31">
        <v>0.0</v>
      </c>
      <c r="Z210" s="31">
        <v>0.0</v>
      </c>
      <c r="AA210" s="31">
        <v>0.0</v>
      </c>
      <c r="AB210" s="31">
        <v>0.0</v>
      </c>
      <c r="AC210" s="31">
        <v>0.0</v>
      </c>
      <c r="AD210" s="31">
        <v>0.0</v>
      </c>
      <c r="AE210" s="31">
        <v>0.0</v>
      </c>
      <c r="AF210" s="31">
        <v>0.0</v>
      </c>
      <c r="AG210" s="31">
        <v>0.0</v>
      </c>
      <c r="AH210" s="31">
        <v>0.0</v>
      </c>
      <c r="AI210" s="31">
        <v>0.0</v>
      </c>
      <c r="AJ210" s="31">
        <v>0.0</v>
      </c>
      <c r="AK210" s="31">
        <v>0.0</v>
      </c>
      <c r="AL210" s="31">
        <v>0.0</v>
      </c>
      <c r="AM210" s="31">
        <v>0.0</v>
      </c>
      <c r="AN210" s="31">
        <v>0.0</v>
      </c>
      <c r="AO210" s="31">
        <v>0.0</v>
      </c>
      <c r="AP210" s="31">
        <v>0.0</v>
      </c>
      <c r="AQ210" s="31">
        <v>0.0</v>
      </c>
      <c r="AR210" s="31">
        <v>0.0</v>
      </c>
      <c r="AS210" s="31">
        <v>311.0</v>
      </c>
      <c r="AT210" s="31">
        <v>530.0</v>
      </c>
      <c r="AU210" s="31">
        <v>76821.0</v>
      </c>
      <c r="AV210" s="31">
        <f t="shared" si="4"/>
        <v>24161</v>
      </c>
      <c r="AW210" s="31">
        <v>23383.0</v>
      </c>
      <c r="AX210" s="31">
        <v>5435.0</v>
      </c>
      <c r="AY210" s="31">
        <v>6214.0</v>
      </c>
      <c r="AZ210" s="31">
        <v>0.0</v>
      </c>
      <c r="BA210" s="31">
        <v>6992.0</v>
      </c>
      <c r="BB210" s="31">
        <v>7584.0</v>
      </c>
      <c r="BC210" s="31">
        <v>338.0</v>
      </c>
      <c r="BD210" s="31">
        <v>222.0</v>
      </c>
      <c r="BE210" s="31">
        <v>262.0</v>
      </c>
      <c r="BF210" s="31">
        <v>788.0</v>
      </c>
      <c r="BG210" s="31">
        <v>63.0</v>
      </c>
      <c r="BH210" s="31">
        <v>844.0</v>
      </c>
      <c r="BI210" s="31">
        <v>0.0</v>
      </c>
      <c r="BJ210" s="31">
        <v>0.0</v>
      </c>
      <c r="BK210" s="31">
        <v>0.0</v>
      </c>
      <c r="BL210" s="31">
        <v>38.0</v>
      </c>
      <c r="BM210" s="31">
        <v>0.0</v>
      </c>
      <c r="BN210" s="31">
        <v>0.0</v>
      </c>
      <c r="BO210" s="31">
        <v>0.0</v>
      </c>
      <c r="BP210" s="31">
        <v>0.0</v>
      </c>
      <c r="BQ210" s="31">
        <v>0.0</v>
      </c>
      <c r="BR210" s="31">
        <v>0.0</v>
      </c>
      <c r="BS210" s="31">
        <v>97.0</v>
      </c>
      <c r="BT210" s="31">
        <v>105.0</v>
      </c>
      <c r="BU210" s="31">
        <v>10.0</v>
      </c>
      <c r="BV210" s="31">
        <v>183.0</v>
      </c>
      <c r="BW210" s="31">
        <v>0.0</v>
      </c>
      <c r="BX210" s="31">
        <v>0.0</v>
      </c>
      <c r="BY210" s="31">
        <v>0.0</v>
      </c>
      <c r="BZ210" s="31">
        <v>0.0</v>
      </c>
      <c r="CA210" s="31">
        <v>0.0</v>
      </c>
      <c r="CB210" s="31">
        <v>0.0</v>
      </c>
      <c r="CC210" s="31">
        <v>102.0</v>
      </c>
      <c r="CE210" s="31">
        <v>24161.0</v>
      </c>
    </row>
    <row r="211" ht="15.75" customHeight="1">
      <c r="A211" s="31" t="s">
        <v>177</v>
      </c>
      <c r="B211" s="31">
        <v>3241.0</v>
      </c>
      <c r="C211" s="31" t="s">
        <v>189</v>
      </c>
      <c r="D211" s="31">
        <v>846165.0</v>
      </c>
      <c r="E211" s="31">
        <v>653981.0</v>
      </c>
      <c r="F211" s="31">
        <v>6080.0</v>
      </c>
      <c r="G211" s="31">
        <v>647901.0</v>
      </c>
      <c r="H211" s="31">
        <v>220297.0</v>
      </c>
      <c r="I211" s="31">
        <v>225949.0</v>
      </c>
      <c r="J211" s="31">
        <v>42436.0</v>
      </c>
      <c r="K211" s="31">
        <v>50006.0</v>
      </c>
      <c r="L211" s="31">
        <v>0.0</v>
      </c>
      <c r="M211" s="31">
        <v>36316.0</v>
      </c>
      <c r="N211" s="31">
        <v>56741.0</v>
      </c>
      <c r="O211" s="31">
        <v>4424.0</v>
      </c>
      <c r="P211" s="31">
        <v>0.0</v>
      </c>
      <c r="Q211" s="31">
        <v>4396.0</v>
      </c>
      <c r="R211" s="31">
        <v>0.0</v>
      </c>
      <c r="S211" s="31">
        <v>0.0</v>
      </c>
      <c r="T211" s="31">
        <v>6569.0</v>
      </c>
      <c r="U211" s="31">
        <v>0.0</v>
      </c>
      <c r="V211" s="31">
        <v>0.0</v>
      </c>
      <c r="W211" s="31">
        <v>0.0</v>
      </c>
      <c r="X211" s="31">
        <v>398.0</v>
      </c>
      <c r="Y211" s="31">
        <v>0.0</v>
      </c>
      <c r="Z211" s="31">
        <v>0.0</v>
      </c>
      <c r="AA211" s="31">
        <v>0.0</v>
      </c>
      <c r="AB211" s="31">
        <v>0.0</v>
      </c>
      <c r="AC211" s="31">
        <v>0.0</v>
      </c>
      <c r="AD211" s="31">
        <v>369.0</v>
      </c>
      <c r="AE211" s="31">
        <v>0.0</v>
      </c>
      <c r="AF211" s="31">
        <v>0.0</v>
      </c>
      <c r="AG211" s="31">
        <v>0.0</v>
      </c>
      <c r="AH211" s="31">
        <v>0.0</v>
      </c>
      <c r="AI211" s="31">
        <v>0.0</v>
      </c>
      <c r="AJ211" s="31">
        <v>0.0</v>
      </c>
      <c r="AK211" s="31">
        <v>0.0</v>
      </c>
      <c r="AL211" s="31">
        <v>0.0</v>
      </c>
      <c r="AM211" s="31">
        <v>0.0</v>
      </c>
      <c r="AN211" s="31">
        <v>0.0</v>
      </c>
      <c r="AO211" s="31">
        <v>0.0</v>
      </c>
      <c r="AP211" s="31">
        <v>0.0</v>
      </c>
      <c r="AQ211" s="31">
        <v>0.0</v>
      </c>
      <c r="AR211" s="31">
        <v>0.0</v>
      </c>
      <c r="AS211" s="31">
        <v>0.0</v>
      </c>
      <c r="AT211" s="31">
        <v>4649.0</v>
      </c>
      <c r="AU211" s="31">
        <v>649332.0</v>
      </c>
      <c r="AV211" s="31">
        <f t="shared" si="4"/>
        <v>194416</v>
      </c>
      <c r="AW211" s="31">
        <v>178553.0</v>
      </c>
      <c r="AX211" s="31">
        <v>53488.0</v>
      </c>
      <c r="AY211" s="31">
        <v>68996.0</v>
      </c>
      <c r="AZ211" s="31">
        <v>0.0</v>
      </c>
      <c r="BA211" s="31">
        <v>65187.0</v>
      </c>
      <c r="BB211" s="31">
        <v>61225.0</v>
      </c>
      <c r="BC211" s="31">
        <v>3325.0</v>
      </c>
      <c r="BD211" s="31">
        <v>1344.0</v>
      </c>
      <c r="BE211" s="31">
        <v>2416.0</v>
      </c>
      <c r="BF211" s="31">
        <v>5636.0</v>
      </c>
      <c r="BG211" s="31">
        <v>665.0</v>
      </c>
      <c r="BH211" s="31">
        <v>7863.0</v>
      </c>
      <c r="BI211" s="31">
        <v>0.0</v>
      </c>
      <c r="BJ211" s="31">
        <v>0.0</v>
      </c>
      <c r="BK211" s="31">
        <v>0.0</v>
      </c>
      <c r="BL211" s="31">
        <v>330.0</v>
      </c>
      <c r="BM211" s="31">
        <v>0.0</v>
      </c>
      <c r="BN211" s="31">
        <v>0.0</v>
      </c>
      <c r="BO211" s="31">
        <v>0.0</v>
      </c>
      <c r="BP211" s="31">
        <v>0.0</v>
      </c>
      <c r="BQ211" s="31">
        <v>0.0</v>
      </c>
      <c r="BR211" s="31">
        <v>0.0</v>
      </c>
      <c r="BS211" s="31">
        <v>1354.0</v>
      </c>
      <c r="BT211" s="31">
        <v>1307.0</v>
      </c>
      <c r="BU211" s="31">
        <v>299.0</v>
      </c>
      <c r="BV211" s="31">
        <v>1916.0</v>
      </c>
      <c r="BW211" s="31">
        <v>0.0</v>
      </c>
      <c r="BX211" s="31">
        <v>0.0</v>
      </c>
      <c r="BY211" s="31">
        <v>0.0</v>
      </c>
      <c r="BZ211" s="31">
        <v>0.0</v>
      </c>
      <c r="CA211" s="31">
        <v>0.0</v>
      </c>
      <c r="CB211" s="31">
        <v>0.0</v>
      </c>
      <c r="CC211" s="31">
        <v>1012.0</v>
      </c>
      <c r="CE211" s="31">
        <v>194416.0</v>
      </c>
    </row>
    <row r="212" ht="15.75" customHeight="1">
      <c r="A212" s="31" t="s">
        <v>177</v>
      </c>
      <c r="B212" s="31">
        <v>3251.0</v>
      </c>
      <c r="C212" s="31" t="s">
        <v>190</v>
      </c>
      <c r="D212" s="31">
        <v>169438.0</v>
      </c>
      <c r="E212" s="31">
        <v>129956.0</v>
      </c>
      <c r="F212" s="31">
        <v>1298.0</v>
      </c>
      <c r="G212" s="31">
        <v>128658.0</v>
      </c>
      <c r="H212" s="31">
        <v>56773.0</v>
      </c>
      <c r="I212" s="31">
        <v>35207.0</v>
      </c>
      <c r="J212" s="31">
        <v>6941.0</v>
      </c>
      <c r="K212" s="31">
        <v>9981.0</v>
      </c>
      <c r="L212" s="31">
        <v>0.0</v>
      </c>
      <c r="M212" s="31">
        <v>9315.0</v>
      </c>
      <c r="N212" s="31">
        <v>10441.0</v>
      </c>
      <c r="O212" s="31">
        <v>0.0</v>
      </c>
      <c r="P212" s="31">
        <v>0.0</v>
      </c>
      <c r="Q212" s="31">
        <v>0.0</v>
      </c>
      <c r="R212" s="31">
        <v>0.0</v>
      </c>
      <c r="S212" s="31">
        <v>0.0</v>
      </c>
      <c r="T212" s="31">
        <v>0.0</v>
      </c>
      <c r="U212" s="31">
        <v>0.0</v>
      </c>
      <c r="V212" s="31">
        <v>0.0</v>
      </c>
      <c r="W212" s="31">
        <v>0.0</v>
      </c>
      <c r="X212" s="31">
        <v>0.0</v>
      </c>
      <c r="Y212" s="31">
        <v>0.0</v>
      </c>
      <c r="Z212" s="31">
        <v>0.0</v>
      </c>
      <c r="AA212" s="31">
        <v>0.0</v>
      </c>
      <c r="AB212" s="31">
        <v>0.0</v>
      </c>
      <c r="AC212" s="31">
        <v>0.0</v>
      </c>
      <c r="AD212" s="31">
        <v>0.0</v>
      </c>
      <c r="AE212" s="31">
        <v>0.0</v>
      </c>
      <c r="AF212" s="31">
        <v>0.0</v>
      </c>
      <c r="AG212" s="31">
        <v>0.0</v>
      </c>
      <c r="AH212" s="31">
        <v>0.0</v>
      </c>
      <c r="AI212" s="31">
        <v>0.0</v>
      </c>
      <c r="AJ212" s="31">
        <v>0.0</v>
      </c>
      <c r="AK212" s="31">
        <v>0.0</v>
      </c>
      <c r="AL212" s="31">
        <v>0.0</v>
      </c>
      <c r="AM212" s="31">
        <v>0.0</v>
      </c>
      <c r="AN212" s="31">
        <v>0.0</v>
      </c>
      <c r="AO212" s="31">
        <v>0.0</v>
      </c>
      <c r="AP212" s="31">
        <v>0.0</v>
      </c>
      <c r="AQ212" s="31">
        <v>0.0</v>
      </c>
      <c r="AR212" s="31">
        <v>0.0</v>
      </c>
      <c r="AS212" s="31">
        <v>0.0</v>
      </c>
      <c r="AT212" s="31">
        <v>902.0</v>
      </c>
      <c r="AU212" s="31">
        <v>129054.0</v>
      </c>
      <c r="AV212" s="31">
        <f t="shared" si="4"/>
        <v>48595</v>
      </c>
      <c r="AW212" s="31">
        <v>32722.0</v>
      </c>
      <c r="AX212" s="31">
        <v>8034.0</v>
      </c>
      <c r="AY212" s="31">
        <v>10570.0</v>
      </c>
      <c r="AZ212" s="31">
        <v>0.0</v>
      </c>
      <c r="BA212" s="31">
        <v>13800.0</v>
      </c>
      <c r="BB212" s="31">
        <v>10867.0</v>
      </c>
      <c r="BC212" s="31">
        <v>419.0</v>
      </c>
      <c r="BD212" s="31">
        <v>313.0</v>
      </c>
      <c r="BE212" s="31">
        <v>580.0</v>
      </c>
      <c r="BF212" s="31">
        <v>1204.0</v>
      </c>
      <c r="BG212" s="31">
        <v>204.0</v>
      </c>
      <c r="BH212" s="31">
        <v>985.0</v>
      </c>
      <c r="BI212" s="31">
        <v>0.0</v>
      </c>
      <c r="BJ212" s="31">
        <v>0.0</v>
      </c>
      <c r="BK212" s="31">
        <v>0.0</v>
      </c>
      <c r="BL212" s="31">
        <v>21.0</v>
      </c>
      <c r="BM212" s="31">
        <v>0.0</v>
      </c>
      <c r="BN212" s="31">
        <v>0.0</v>
      </c>
      <c r="BO212" s="31">
        <v>0.0</v>
      </c>
      <c r="BP212" s="31">
        <v>0.0</v>
      </c>
      <c r="BQ212" s="31">
        <v>0.0</v>
      </c>
      <c r="BR212" s="31">
        <v>0.0</v>
      </c>
      <c r="BS212" s="31">
        <v>230.0</v>
      </c>
      <c r="BT212" s="31">
        <v>143.0</v>
      </c>
      <c r="BU212" s="31">
        <v>17.0</v>
      </c>
      <c r="BV212" s="31">
        <v>177.0</v>
      </c>
      <c r="BW212" s="31">
        <v>0.0</v>
      </c>
      <c r="BX212" s="31">
        <v>0.0</v>
      </c>
      <c r="BY212" s="31">
        <v>0.0</v>
      </c>
      <c r="BZ212" s="31">
        <v>0.0</v>
      </c>
      <c r="CA212" s="31">
        <v>0.0</v>
      </c>
      <c r="CB212" s="31">
        <v>0.0</v>
      </c>
      <c r="CC212" s="31">
        <v>173.0</v>
      </c>
      <c r="CE212" s="31">
        <v>48595.0</v>
      </c>
    </row>
    <row r="213" ht="15.75" customHeight="1">
      <c r="A213" s="31" t="s">
        <v>177</v>
      </c>
      <c r="B213" s="31">
        <v>3252.0</v>
      </c>
      <c r="C213" s="31" t="s">
        <v>191</v>
      </c>
      <c r="D213" s="31">
        <v>116772.0</v>
      </c>
      <c r="E213" s="31">
        <v>87102.0</v>
      </c>
      <c r="F213" s="31">
        <v>749.0</v>
      </c>
      <c r="G213" s="31">
        <v>86353.0</v>
      </c>
      <c r="H213" s="31">
        <v>28599.0</v>
      </c>
      <c r="I213" s="31">
        <v>33014.0</v>
      </c>
      <c r="J213" s="31">
        <v>5712.0</v>
      </c>
      <c r="K213" s="31">
        <v>4827.0</v>
      </c>
      <c r="L213" s="31">
        <v>0.0</v>
      </c>
      <c r="M213" s="31">
        <v>4888.0</v>
      </c>
      <c r="N213" s="31">
        <v>8483.0</v>
      </c>
      <c r="O213" s="31">
        <v>830.0</v>
      </c>
      <c r="P213" s="31">
        <v>0.0</v>
      </c>
      <c r="Q213" s="31">
        <v>0.0</v>
      </c>
      <c r="R213" s="31">
        <v>0.0</v>
      </c>
      <c r="S213" s="31">
        <v>0.0</v>
      </c>
      <c r="T213" s="31">
        <v>0.0</v>
      </c>
      <c r="U213" s="31">
        <v>0.0</v>
      </c>
      <c r="V213" s="31">
        <v>0.0</v>
      </c>
      <c r="W213" s="31">
        <v>0.0</v>
      </c>
      <c r="X213" s="31">
        <v>0.0</v>
      </c>
      <c r="Y213" s="31">
        <v>0.0</v>
      </c>
      <c r="Z213" s="31">
        <v>0.0</v>
      </c>
      <c r="AA213" s="31">
        <v>0.0</v>
      </c>
      <c r="AB213" s="31">
        <v>0.0</v>
      </c>
      <c r="AC213" s="31">
        <v>0.0</v>
      </c>
      <c r="AD213" s="31">
        <v>0.0</v>
      </c>
      <c r="AE213" s="31">
        <v>0.0</v>
      </c>
      <c r="AF213" s="31">
        <v>0.0</v>
      </c>
      <c r="AG213" s="31">
        <v>0.0</v>
      </c>
      <c r="AH213" s="31">
        <v>0.0</v>
      </c>
      <c r="AI213" s="31">
        <v>0.0</v>
      </c>
      <c r="AJ213" s="31">
        <v>0.0</v>
      </c>
      <c r="AK213" s="31">
        <v>0.0</v>
      </c>
      <c r="AL213" s="31">
        <v>0.0</v>
      </c>
      <c r="AM213" s="31">
        <v>0.0</v>
      </c>
      <c r="AN213" s="31">
        <v>0.0</v>
      </c>
      <c r="AO213" s="31">
        <v>0.0</v>
      </c>
      <c r="AP213" s="31">
        <v>0.0</v>
      </c>
      <c r="AQ213" s="31">
        <v>0.0</v>
      </c>
      <c r="AR213" s="31">
        <v>0.0</v>
      </c>
      <c r="AS213" s="31">
        <v>0.0</v>
      </c>
      <c r="AT213" s="31">
        <v>631.0</v>
      </c>
      <c r="AU213" s="31">
        <v>86471.0</v>
      </c>
      <c r="AV213" s="31">
        <f t="shared" si="4"/>
        <v>28191</v>
      </c>
      <c r="AW213" s="31">
        <v>26159.0</v>
      </c>
      <c r="AX213" s="31">
        <v>6274.0</v>
      </c>
      <c r="AY213" s="31">
        <v>6538.0</v>
      </c>
      <c r="AZ213" s="31">
        <v>0.0</v>
      </c>
      <c r="BA213" s="31">
        <v>7444.0</v>
      </c>
      <c r="BB213" s="31">
        <v>9114.0</v>
      </c>
      <c r="BC213" s="31">
        <v>374.0</v>
      </c>
      <c r="BD213" s="31">
        <v>225.0</v>
      </c>
      <c r="BE213" s="31">
        <v>247.0</v>
      </c>
      <c r="BF213" s="31">
        <v>822.0</v>
      </c>
      <c r="BG213" s="31">
        <v>72.0</v>
      </c>
      <c r="BH213" s="31">
        <v>560.0</v>
      </c>
      <c r="BI213" s="31">
        <v>0.0</v>
      </c>
      <c r="BJ213" s="31">
        <v>0.0</v>
      </c>
      <c r="BK213" s="31">
        <v>0.0</v>
      </c>
      <c r="BL213" s="31">
        <v>25.0</v>
      </c>
      <c r="BM213" s="31">
        <v>0.0</v>
      </c>
      <c r="BN213" s="31">
        <v>0.0</v>
      </c>
      <c r="BO213" s="31">
        <v>0.0</v>
      </c>
      <c r="BP213" s="31">
        <v>0.0</v>
      </c>
      <c r="BQ213" s="31">
        <v>0.0</v>
      </c>
      <c r="BR213" s="31">
        <v>0.0</v>
      </c>
      <c r="BS213" s="31">
        <v>106.0</v>
      </c>
      <c r="BT213" s="31">
        <v>84.0</v>
      </c>
      <c r="BU213" s="31">
        <v>16.0</v>
      </c>
      <c r="BV213" s="31">
        <v>101.0</v>
      </c>
      <c r="BW213" s="31">
        <v>0.0</v>
      </c>
      <c r="BX213" s="31">
        <v>0.0</v>
      </c>
      <c r="BY213" s="31">
        <v>0.0</v>
      </c>
      <c r="BZ213" s="31">
        <v>0.0</v>
      </c>
      <c r="CA213" s="31">
        <v>0.0</v>
      </c>
      <c r="CB213" s="31">
        <v>0.0</v>
      </c>
      <c r="CC213" s="31">
        <v>119.0</v>
      </c>
      <c r="CE213" s="31">
        <v>28191.0</v>
      </c>
    </row>
    <row r="214" ht="15.75" customHeight="1">
      <c r="A214" s="31" t="s">
        <v>177</v>
      </c>
      <c r="B214" s="31">
        <v>3254.0</v>
      </c>
      <c r="C214" s="31" t="s">
        <v>192</v>
      </c>
      <c r="D214" s="31">
        <v>218349.0</v>
      </c>
      <c r="E214" s="31">
        <v>169613.0</v>
      </c>
      <c r="F214" s="31">
        <v>1752.0</v>
      </c>
      <c r="G214" s="31">
        <v>167861.0</v>
      </c>
      <c r="H214" s="31">
        <v>60457.0</v>
      </c>
      <c r="I214" s="31">
        <v>62448.0</v>
      </c>
      <c r="J214" s="31">
        <v>8502.0</v>
      </c>
      <c r="K214" s="31">
        <v>12691.0</v>
      </c>
      <c r="L214" s="31">
        <v>0.0</v>
      </c>
      <c r="M214" s="31">
        <v>9330.0</v>
      </c>
      <c r="N214" s="31">
        <v>14433.0</v>
      </c>
      <c r="O214" s="31">
        <v>0.0</v>
      </c>
      <c r="P214" s="31">
        <v>0.0</v>
      </c>
      <c r="Q214" s="31">
        <v>0.0</v>
      </c>
      <c r="R214" s="31">
        <v>0.0</v>
      </c>
      <c r="S214" s="31">
        <v>0.0</v>
      </c>
      <c r="T214" s="31">
        <v>0.0</v>
      </c>
      <c r="U214" s="31">
        <v>0.0</v>
      </c>
      <c r="V214" s="31">
        <v>0.0</v>
      </c>
      <c r="W214" s="31">
        <v>0.0</v>
      </c>
      <c r="X214" s="31">
        <v>0.0</v>
      </c>
      <c r="Y214" s="31">
        <v>0.0</v>
      </c>
      <c r="Z214" s="31">
        <v>0.0</v>
      </c>
      <c r="AA214" s="31">
        <v>0.0</v>
      </c>
      <c r="AB214" s="31">
        <v>0.0</v>
      </c>
      <c r="AC214" s="31">
        <v>0.0</v>
      </c>
      <c r="AD214" s="31">
        <v>0.0</v>
      </c>
      <c r="AE214" s="31">
        <v>0.0</v>
      </c>
      <c r="AF214" s="31">
        <v>0.0</v>
      </c>
      <c r="AG214" s="31">
        <v>0.0</v>
      </c>
      <c r="AH214" s="31">
        <v>0.0</v>
      </c>
      <c r="AI214" s="31">
        <v>0.0</v>
      </c>
      <c r="AJ214" s="31">
        <v>0.0</v>
      </c>
      <c r="AK214" s="31">
        <v>0.0</v>
      </c>
      <c r="AL214" s="31">
        <v>0.0</v>
      </c>
      <c r="AM214" s="31">
        <v>0.0</v>
      </c>
      <c r="AN214" s="31">
        <v>0.0</v>
      </c>
      <c r="AO214" s="31">
        <v>0.0</v>
      </c>
      <c r="AP214" s="31">
        <v>0.0</v>
      </c>
      <c r="AQ214" s="31">
        <v>0.0</v>
      </c>
      <c r="AR214" s="31">
        <v>0.0</v>
      </c>
      <c r="AS214" s="31">
        <v>0.0</v>
      </c>
      <c r="AT214" s="31">
        <v>1316.0</v>
      </c>
      <c r="AU214" s="31">
        <v>168297.0</v>
      </c>
      <c r="AV214" s="31">
        <f t="shared" si="4"/>
        <v>54871</v>
      </c>
      <c r="AW214" s="31">
        <v>52077.0</v>
      </c>
      <c r="AX214" s="31">
        <v>10932.0</v>
      </c>
      <c r="AY214" s="31">
        <v>14806.0</v>
      </c>
      <c r="AZ214" s="31">
        <v>0.0</v>
      </c>
      <c r="BA214" s="31">
        <v>13876.0</v>
      </c>
      <c r="BB214" s="31">
        <v>15695.0</v>
      </c>
      <c r="BC214" s="31">
        <v>593.0</v>
      </c>
      <c r="BD214" s="31">
        <v>468.0</v>
      </c>
      <c r="BE214" s="31">
        <v>453.0</v>
      </c>
      <c r="BF214" s="31">
        <v>1693.0</v>
      </c>
      <c r="BG214" s="31">
        <v>150.0</v>
      </c>
      <c r="BH214" s="31">
        <v>1445.0</v>
      </c>
      <c r="BI214" s="31">
        <v>0.0</v>
      </c>
      <c r="BJ214" s="31">
        <v>0.0</v>
      </c>
      <c r="BK214" s="31">
        <v>0.0</v>
      </c>
      <c r="BL214" s="31">
        <v>56.0</v>
      </c>
      <c r="BM214" s="31">
        <v>0.0</v>
      </c>
      <c r="BN214" s="31">
        <v>0.0</v>
      </c>
      <c r="BO214" s="31">
        <v>0.0</v>
      </c>
      <c r="BP214" s="31">
        <v>0.0</v>
      </c>
      <c r="BQ214" s="31">
        <v>0.0</v>
      </c>
      <c r="BR214" s="31">
        <v>0.0</v>
      </c>
      <c r="BS214" s="31">
        <v>320.0</v>
      </c>
      <c r="BT214" s="31">
        <v>304.0</v>
      </c>
      <c r="BU214" s="31">
        <v>32.0</v>
      </c>
      <c r="BV214" s="31">
        <v>305.0</v>
      </c>
      <c r="BW214" s="31">
        <v>0.0</v>
      </c>
      <c r="BX214" s="31">
        <v>0.0</v>
      </c>
      <c r="BY214" s="31">
        <v>0.0</v>
      </c>
      <c r="BZ214" s="31">
        <v>0.0</v>
      </c>
      <c r="CA214" s="31">
        <v>0.0</v>
      </c>
      <c r="CB214" s="31">
        <v>0.0</v>
      </c>
      <c r="CC214" s="31">
        <v>221.0</v>
      </c>
      <c r="CE214" s="31">
        <v>54871.0</v>
      </c>
    </row>
    <row r="215" ht="15.75" customHeight="1">
      <c r="A215" s="31" t="s">
        <v>177</v>
      </c>
      <c r="B215" s="31">
        <v>3255.0</v>
      </c>
      <c r="C215" s="31" t="s">
        <v>193</v>
      </c>
      <c r="D215" s="31">
        <v>56413.0</v>
      </c>
      <c r="E215" s="31">
        <v>42094.0</v>
      </c>
      <c r="F215" s="31">
        <v>458.0</v>
      </c>
      <c r="G215" s="31">
        <v>41636.0</v>
      </c>
      <c r="H215" s="31">
        <v>14042.0</v>
      </c>
      <c r="I215" s="31">
        <v>16748.0</v>
      </c>
      <c r="J215" s="31">
        <v>1946.0</v>
      </c>
      <c r="K215" s="31">
        <v>2166.0</v>
      </c>
      <c r="L215" s="31">
        <v>0.0</v>
      </c>
      <c r="M215" s="31">
        <v>2619.0</v>
      </c>
      <c r="N215" s="31">
        <v>3778.0</v>
      </c>
      <c r="O215" s="31">
        <v>337.0</v>
      </c>
      <c r="P215" s="31">
        <v>0.0</v>
      </c>
      <c r="Q215" s="31">
        <v>0.0</v>
      </c>
      <c r="R215" s="31">
        <v>0.0</v>
      </c>
      <c r="S215" s="31">
        <v>0.0</v>
      </c>
      <c r="T215" s="31">
        <v>0.0</v>
      </c>
      <c r="U215" s="31">
        <v>0.0</v>
      </c>
      <c r="V215" s="31">
        <v>0.0</v>
      </c>
      <c r="W215" s="31">
        <v>0.0</v>
      </c>
      <c r="X215" s="31">
        <v>0.0</v>
      </c>
      <c r="Y215" s="31">
        <v>0.0</v>
      </c>
      <c r="Z215" s="31">
        <v>0.0</v>
      </c>
      <c r="AA215" s="31">
        <v>0.0</v>
      </c>
      <c r="AB215" s="31">
        <v>0.0</v>
      </c>
      <c r="AC215" s="31">
        <v>0.0</v>
      </c>
      <c r="AD215" s="31">
        <v>0.0</v>
      </c>
      <c r="AE215" s="31">
        <v>0.0</v>
      </c>
      <c r="AF215" s="31">
        <v>0.0</v>
      </c>
      <c r="AG215" s="31">
        <v>0.0</v>
      </c>
      <c r="AH215" s="31">
        <v>0.0</v>
      </c>
      <c r="AI215" s="31">
        <v>0.0</v>
      </c>
      <c r="AJ215" s="31">
        <v>0.0</v>
      </c>
      <c r="AK215" s="31">
        <v>0.0</v>
      </c>
      <c r="AL215" s="31">
        <v>0.0</v>
      </c>
      <c r="AM215" s="31">
        <v>0.0</v>
      </c>
      <c r="AN215" s="31">
        <v>0.0</v>
      </c>
      <c r="AO215" s="31">
        <v>0.0</v>
      </c>
      <c r="AP215" s="31">
        <v>0.0</v>
      </c>
      <c r="AQ215" s="31">
        <v>0.0</v>
      </c>
      <c r="AR215" s="31">
        <v>0.0</v>
      </c>
      <c r="AS215" s="31">
        <v>0.0</v>
      </c>
      <c r="AT215" s="31">
        <v>392.0</v>
      </c>
      <c r="AU215" s="31">
        <v>41702.0</v>
      </c>
      <c r="AV215" s="31">
        <f t="shared" si="4"/>
        <v>12956</v>
      </c>
      <c r="AW215" s="31">
        <v>14191.0</v>
      </c>
      <c r="AX215" s="31">
        <v>2241.0</v>
      </c>
      <c r="AY215" s="31">
        <v>2778.0</v>
      </c>
      <c r="AZ215" s="31">
        <v>0.0</v>
      </c>
      <c r="BA215" s="31">
        <v>4248.0</v>
      </c>
      <c r="BB215" s="31">
        <v>4012.0</v>
      </c>
      <c r="BC215" s="31">
        <v>145.0</v>
      </c>
      <c r="BD215" s="31">
        <v>137.0</v>
      </c>
      <c r="BE215" s="31">
        <v>120.0</v>
      </c>
      <c r="BF215" s="31">
        <v>370.0</v>
      </c>
      <c r="BG215" s="31">
        <v>25.0</v>
      </c>
      <c r="BH215" s="31">
        <v>264.0</v>
      </c>
      <c r="BI215" s="31">
        <v>0.0</v>
      </c>
      <c r="BJ215" s="31">
        <v>0.0</v>
      </c>
      <c r="BK215" s="31">
        <v>0.0</v>
      </c>
      <c r="BL215" s="31">
        <v>7.0</v>
      </c>
      <c r="BM215" s="31">
        <v>0.0</v>
      </c>
      <c r="BN215" s="31">
        <v>0.0</v>
      </c>
      <c r="BO215" s="31">
        <v>0.0</v>
      </c>
      <c r="BP215" s="31">
        <v>0.0</v>
      </c>
      <c r="BQ215" s="31">
        <v>0.0</v>
      </c>
      <c r="BR215" s="31">
        <v>0.0</v>
      </c>
      <c r="BS215" s="31">
        <v>68.0</v>
      </c>
      <c r="BT215" s="31">
        <v>32.0</v>
      </c>
      <c r="BU215" s="31">
        <v>8.0</v>
      </c>
      <c r="BV215" s="31">
        <v>49.0</v>
      </c>
      <c r="BW215" s="31">
        <v>0.0</v>
      </c>
      <c r="BX215" s="31">
        <v>0.0</v>
      </c>
      <c r="BY215" s="31">
        <v>0.0</v>
      </c>
      <c r="BZ215" s="31">
        <v>0.0</v>
      </c>
      <c r="CA215" s="31">
        <v>0.0</v>
      </c>
      <c r="CB215" s="31">
        <v>0.0</v>
      </c>
      <c r="CC215" s="31">
        <v>51.0</v>
      </c>
      <c r="CE215" s="31">
        <v>12956.0</v>
      </c>
    </row>
    <row r="216" ht="15.75" customHeight="1">
      <c r="A216" s="31" t="s">
        <v>177</v>
      </c>
      <c r="B216" s="31">
        <v>3256.0</v>
      </c>
      <c r="C216" s="31" t="s">
        <v>194</v>
      </c>
      <c r="D216" s="31">
        <v>94684.0</v>
      </c>
      <c r="E216" s="31">
        <v>69420.0</v>
      </c>
      <c r="F216" s="31">
        <v>572.0</v>
      </c>
      <c r="G216" s="31">
        <v>68848.0</v>
      </c>
      <c r="H216" s="31">
        <v>30880.0</v>
      </c>
      <c r="I216" s="31">
        <v>20314.0</v>
      </c>
      <c r="J216" s="31">
        <v>2901.0</v>
      </c>
      <c r="K216" s="31">
        <v>5466.0</v>
      </c>
      <c r="L216" s="31">
        <v>0.0</v>
      </c>
      <c r="M216" s="31">
        <v>2898.0</v>
      </c>
      <c r="N216" s="31">
        <v>6023.0</v>
      </c>
      <c r="O216" s="31">
        <v>366.0</v>
      </c>
      <c r="P216" s="31">
        <v>0.0</v>
      </c>
      <c r="Q216" s="31">
        <v>0.0</v>
      </c>
      <c r="R216" s="31">
        <v>0.0</v>
      </c>
      <c r="S216" s="31">
        <v>0.0</v>
      </c>
      <c r="T216" s="31">
        <v>0.0</v>
      </c>
      <c r="U216" s="31">
        <v>0.0</v>
      </c>
      <c r="V216" s="31">
        <v>0.0</v>
      </c>
      <c r="W216" s="31">
        <v>0.0</v>
      </c>
      <c r="X216" s="31">
        <v>0.0</v>
      </c>
      <c r="Y216" s="31">
        <v>0.0</v>
      </c>
      <c r="Z216" s="31">
        <v>0.0</v>
      </c>
      <c r="AA216" s="31">
        <v>0.0</v>
      </c>
      <c r="AB216" s="31">
        <v>0.0</v>
      </c>
      <c r="AC216" s="31">
        <v>0.0</v>
      </c>
      <c r="AD216" s="31">
        <v>0.0</v>
      </c>
      <c r="AE216" s="31">
        <v>0.0</v>
      </c>
      <c r="AF216" s="31">
        <v>0.0</v>
      </c>
      <c r="AG216" s="31">
        <v>0.0</v>
      </c>
      <c r="AH216" s="31">
        <v>0.0</v>
      </c>
      <c r="AI216" s="31">
        <v>0.0</v>
      </c>
      <c r="AJ216" s="31">
        <v>0.0</v>
      </c>
      <c r="AK216" s="31">
        <v>0.0</v>
      </c>
      <c r="AL216" s="31">
        <v>0.0</v>
      </c>
      <c r="AM216" s="31">
        <v>0.0</v>
      </c>
      <c r="AN216" s="31">
        <v>0.0</v>
      </c>
      <c r="AO216" s="31">
        <v>0.0</v>
      </c>
      <c r="AP216" s="31">
        <v>0.0</v>
      </c>
      <c r="AQ216" s="31">
        <v>0.0</v>
      </c>
      <c r="AR216" s="31">
        <v>0.0</v>
      </c>
      <c r="AS216" s="31">
        <v>0.0</v>
      </c>
      <c r="AT216" s="31">
        <v>485.0</v>
      </c>
      <c r="AU216" s="31">
        <v>68935.0</v>
      </c>
      <c r="AV216" s="31">
        <f t="shared" si="4"/>
        <v>25803</v>
      </c>
      <c r="AW216" s="31">
        <v>19267.0</v>
      </c>
      <c r="AX216" s="31">
        <v>3605.0</v>
      </c>
      <c r="AY216" s="31">
        <v>5593.0</v>
      </c>
      <c r="AZ216" s="31">
        <v>0.0</v>
      </c>
      <c r="BA216" s="31">
        <v>5840.0</v>
      </c>
      <c r="BB216" s="31">
        <v>6760.0</v>
      </c>
      <c r="BC216" s="31">
        <v>241.0</v>
      </c>
      <c r="BD216" s="31">
        <v>202.0</v>
      </c>
      <c r="BE216" s="31">
        <v>240.0</v>
      </c>
      <c r="BF216" s="31">
        <v>529.0</v>
      </c>
      <c r="BG216" s="31">
        <v>49.0</v>
      </c>
      <c r="BH216" s="31">
        <v>430.0</v>
      </c>
      <c r="BI216" s="31">
        <v>0.0</v>
      </c>
      <c r="BJ216" s="31">
        <v>0.0</v>
      </c>
      <c r="BK216" s="31">
        <v>0.0</v>
      </c>
      <c r="BL216" s="31">
        <v>22.0</v>
      </c>
      <c r="BM216" s="31">
        <v>0.0</v>
      </c>
      <c r="BN216" s="31">
        <v>0.0</v>
      </c>
      <c r="BO216" s="31">
        <v>0.0</v>
      </c>
      <c r="BP216" s="31">
        <v>0.0</v>
      </c>
      <c r="BQ216" s="31">
        <v>0.0</v>
      </c>
      <c r="BR216" s="31">
        <v>0.0</v>
      </c>
      <c r="BS216" s="31">
        <v>103.0</v>
      </c>
      <c r="BT216" s="31">
        <v>68.0</v>
      </c>
      <c r="BU216" s="31">
        <v>6.0</v>
      </c>
      <c r="BV216" s="31">
        <v>112.0</v>
      </c>
      <c r="BW216" s="31">
        <v>0.0</v>
      </c>
      <c r="BX216" s="31">
        <v>0.0</v>
      </c>
      <c r="BY216" s="31">
        <v>0.0</v>
      </c>
      <c r="BZ216" s="31">
        <v>0.0</v>
      </c>
      <c r="CA216" s="31">
        <v>0.0</v>
      </c>
      <c r="CB216" s="31">
        <v>0.0</v>
      </c>
      <c r="CC216" s="31">
        <v>65.0</v>
      </c>
      <c r="CE216" s="31">
        <v>25803.0</v>
      </c>
    </row>
    <row r="217" ht="15.75" customHeight="1">
      <c r="A217" s="31" t="s">
        <v>177</v>
      </c>
      <c r="B217" s="31">
        <v>3257.0</v>
      </c>
      <c r="C217" s="31" t="s">
        <v>195</v>
      </c>
      <c r="D217" s="31">
        <v>124612.0</v>
      </c>
      <c r="E217" s="31">
        <v>95595.0</v>
      </c>
      <c r="F217" s="31">
        <v>806.0</v>
      </c>
      <c r="G217" s="31">
        <v>94789.0</v>
      </c>
      <c r="H217" s="31">
        <v>36940.0</v>
      </c>
      <c r="I217" s="31">
        <v>32196.0</v>
      </c>
      <c r="J217" s="31">
        <v>4447.0</v>
      </c>
      <c r="K217" s="31">
        <v>7011.0</v>
      </c>
      <c r="L217" s="31">
        <v>0.0</v>
      </c>
      <c r="M217" s="31">
        <v>4611.0</v>
      </c>
      <c r="N217" s="31">
        <v>8783.0</v>
      </c>
      <c r="O217" s="31">
        <v>801.0</v>
      </c>
      <c r="P217" s="31">
        <v>0.0</v>
      </c>
      <c r="Q217" s="31">
        <v>0.0</v>
      </c>
      <c r="R217" s="31">
        <v>0.0</v>
      </c>
      <c r="S217" s="31">
        <v>0.0</v>
      </c>
      <c r="T217" s="31">
        <v>0.0</v>
      </c>
      <c r="U217" s="31">
        <v>0.0</v>
      </c>
      <c r="V217" s="31">
        <v>0.0</v>
      </c>
      <c r="W217" s="31">
        <v>0.0</v>
      </c>
      <c r="X217" s="31">
        <v>0.0</v>
      </c>
      <c r="Y217" s="31">
        <v>0.0</v>
      </c>
      <c r="Z217" s="31">
        <v>0.0</v>
      </c>
      <c r="AA217" s="31">
        <v>0.0</v>
      </c>
      <c r="AB217" s="31">
        <v>0.0</v>
      </c>
      <c r="AC217" s="31">
        <v>0.0</v>
      </c>
      <c r="AD217" s="31">
        <v>0.0</v>
      </c>
      <c r="AE217" s="31">
        <v>0.0</v>
      </c>
      <c r="AF217" s="31">
        <v>0.0</v>
      </c>
      <c r="AG217" s="31">
        <v>0.0</v>
      </c>
      <c r="AH217" s="31">
        <v>0.0</v>
      </c>
      <c r="AI217" s="31">
        <v>0.0</v>
      </c>
      <c r="AJ217" s="31">
        <v>0.0</v>
      </c>
      <c r="AK217" s="31">
        <v>0.0</v>
      </c>
      <c r="AL217" s="31">
        <v>0.0</v>
      </c>
      <c r="AM217" s="31">
        <v>0.0</v>
      </c>
      <c r="AN217" s="31">
        <v>0.0</v>
      </c>
      <c r="AO217" s="31">
        <v>0.0</v>
      </c>
      <c r="AP217" s="31">
        <v>0.0</v>
      </c>
      <c r="AQ217" s="31">
        <v>0.0</v>
      </c>
      <c r="AR217" s="31">
        <v>0.0</v>
      </c>
      <c r="AS217" s="31">
        <v>0.0</v>
      </c>
      <c r="AT217" s="31">
        <v>652.0</v>
      </c>
      <c r="AU217" s="31">
        <v>94943.0</v>
      </c>
      <c r="AV217" s="31">
        <f t="shared" si="4"/>
        <v>31331</v>
      </c>
      <c r="AW217" s="31">
        <v>28823.0</v>
      </c>
      <c r="AX217" s="31">
        <v>5601.0</v>
      </c>
      <c r="AY217" s="31">
        <v>7660.0</v>
      </c>
      <c r="AZ217" s="31">
        <v>0.0</v>
      </c>
      <c r="BA217" s="31">
        <v>8305.0</v>
      </c>
      <c r="BB217" s="31">
        <v>9752.0</v>
      </c>
      <c r="BC217" s="31">
        <v>361.0</v>
      </c>
      <c r="BD217" s="31">
        <v>257.0</v>
      </c>
      <c r="BE217" s="31">
        <v>317.0</v>
      </c>
      <c r="BF217" s="31">
        <v>1087.0</v>
      </c>
      <c r="BG217" s="31">
        <v>85.0</v>
      </c>
      <c r="BH217" s="31">
        <v>755.0</v>
      </c>
      <c r="BI217" s="31">
        <v>0.0</v>
      </c>
      <c r="BJ217" s="31">
        <v>0.0</v>
      </c>
      <c r="BK217" s="31">
        <v>0.0</v>
      </c>
      <c r="BL217" s="31">
        <v>31.0</v>
      </c>
      <c r="BM217" s="31">
        <v>0.0</v>
      </c>
      <c r="BN217" s="31">
        <v>0.0</v>
      </c>
      <c r="BO217" s="31">
        <v>0.0</v>
      </c>
      <c r="BP217" s="31">
        <v>0.0</v>
      </c>
      <c r="BQ217" s="31">
        <v>0.0</v>
      </c>
      <c r="BR217" s="31">
        <v>0.0</v>
      </c>
      <c r="BS217" s="31">
        <v>116.0</v>
      </c>
      <c r="BT217" s="31">
        <v>122.0</v>
      </c>
      <c r="BU217" s="31">
        <v>15.0</v>
      </c>
      <c r="BV217" s="31">
        <v>195.0</v>
      </c>
      <c r="BW217" s="31">
        <v>0.0</v>
      </c>
      <c r="BX217" s="31">
        <v>0.0</v>
      </c>
      <c r="BY217" s="31">
        <v>0.0</v>
      </c>
      <c r="BZ217" s="31">
        <v>0.0</v>
      </c>
      <c r="CA217" s="31">
        <v>0.0</v>
      </c>
      <c r="CB217" s="31">
        <v>0.0</v>
      </c>
      <c r="CC217" s="31">
        <v>130.0</v>
      </c>
      <c r="CE217" s="31">
        <v>31331.0</v>
      </c>
    </row>
    <row r="218" ht="15.75" customHeight="1">
      <c r="A218" s="31" t="s">
        <v>177</v>
      </c>
      <c r="B218" s="31">
        <v>3351.0</v>
      </c>
      <c r="C218" s="31" t="s">
        <v>196</v>
      </c>
      <c r="D218" s="31">
        <v>139291.0</v>
      </c>
      <c r="E218" s="31">
        <v>104899.0</v>
      </c>
      <c r="F218" s="31">
        <v>855.0</v>
      </c>
      <c r="G218" s="31">
        <v>104044.0</v>
      </c>
      <c r="H218" s="31">
        <v>45873.0</v>
      </c>
      <c r="I218" s="31">
        <v>29399.0</v>
      </c>
      <c r="J218" s="31">
        <v>4915.0</v>
      </c>
      <c r="K218" s="31">
        <v>5500.0</v>
      </c>
      <c r="L218" s="31">
        <v>0.0</v>
      </c>
      <c r="M218" s="31">
        <v>5742.0</v>
      </c>
      <c r="N218" s="31">
        <v>11369.0</v>
      </c>
      <c r="O218" s="31">
        <v>0.0</v>
      </c>
      <c r="P218" s="31">
        <v>0.0</v>
      </c>
      <c r="Q218" s="31">
        <v>1246.0</v>
      </c>
      <c r="R218" s="31">
        <v>0.0</v>
      </c>
      <c r="S218" s="31">
        <v>0.0</v>
      </c>
      <c r="T218" s="31">
        <v>0.0</v>
      </c>
      <c r="U218" s="31">
        <v>0.0</v>
      </c>
      <c r="V218" s="31">
        <v>0.0</v>
      </c>
      <c r="W218" s="31">
        <v>0.0</v>
      </c>
      <c r="X218" s="31">
        <v>0.0</v>
      </c>
      <c r="Y218" s="31">
        <v>0.0</v>
      </c>
      <c r="Z218" s="31">
        <v>0.0</v>
      </c>
      <c r="AA218" s="31">
        <v>0.0</v>
      </c>
      <c r="AB218" s="31">
        <v>0.0</v>
      </c>
      <c r="AC218" s="31">
        <v>0.0</v>
      </c>
      <c r="AD218" s="31">
        <v>0.0</v>
      </c>
      <c r="AE218" s="31">
        <v>0.0</v>
      </c>
      <c r="AF218" s="31">
        <v>0.0</v>
      </c>
      <c r="AG218" s="31">
        <v>0.0</v>
      </c>
      <c r="AH218" s="31">
        <v>0.0</v>
      </c>
      <c r="AI218" s="31">
        <v>0.0</v>
      </c>
      <c r="AJ218" s="31">
        <v>0.0</v>
      </c>
      <c r="AK218" s="31">
        <v>0.0</v>
      </c>
      <c r="AL218" s="31">
        <v>0.0</v>
      </c>
      <c r="AM218" s="31">
        <v>0.0</v>
      </c>
      <c r="AN218" s="31">
        <v>0.0</v>
      </c>
      <c r="AO218" s="31">
        <v>0.0</v>
      </c>
      <c r="AP218" s="31">
        <v>0.0</v>
      </c>
      <c r="AQ218" s="31">
        <v>0.0</v>
      </c>
      <c r="AR218" s="31">
        <v>0.0</v>
      </c>
      <c r="AS218" s="31">
        <v>0.0</v>
      </c>
      <c r="AT218" s="31">
        <v>691.0</v>
      </c>
      <c r="AU218" s="31">
        <v>104208.0</v>
      </c>
      <c r="AV218" s="31">
        <f t="shared" si="4"/>
        <v>38534</v>
      </c>
      <c r="AW218" s="31">
        <v>25222.0</v>
      </c>
      <c r="AX218" s="31">
        <v>5683.0</v>
      </c>
      <c r="AY218" s="31">
        <v>7522.0</v>
      </c>
      <c r="AZ218" s="31">
        <v>0.0</v>
      </c>
      <c r="BA218" s="31">
        <v>11280.0</v>
      </c>
      <c r="BB218" s="31">
        <v>12234.0</v>
      </c>
      <c r="BC218" s="31">
        <v>280.0</v>
      </c>
      <c r="BD218" s="31">
        <v>286.0</v>
      </c>
      <c r="BE218" s="31">
        <v>672.0</v>
      </c>
      <c r="BF218" s="31">
        <v>909.0</v>
      </c>
      <c r="BG218" s="31">
        <v>80.0</v>
      </c>
      <c r="BH218" s="31">
        <v>943.0</v>
      </c>
      <c r="BI218" s="31">
        <v>0.0</v>
      </c>
      <c r="BJ218" s="31">
        <v>0.0</v>
      </c>
      <c r="BK218" s="31">
        <v>0.0</v>
      </c>
      <c r="BL218" s="31">
        <v>41.0</v>
      </c>
      <c r="BM218" s="31">
        <v>0.0</v>
      </c>
      <c r="BN218" s="31">
        <v>0.0</v>
      </c>
      <c r="BO218" s="31">
        <v>0.0</v>
      </c>
      <c r="BP218" s="31">
        <v>0.0</v>
      </c>
      <c r="BQ218" s="31">
        <v>0.0</v>
      </c>
      <c r="BR218" s="31">
        <v>0.0</v>
      </c>
      <c r="BS218" s="31">
        <v>126.0</v>
      </c>
      <c r="BT218" s="31">
        <v>118.0</v>
      </c>
      <c r="BU218" s="31">
        <v>13.0</v>
      </c>
      <c r="BV218" s="31">
        <v>160.0</v>
      </c>
      <c r="BW218" s="31">
        <v>0.0</v>
      </c>
      <c r="BX218" s="31">
        <v>0.0</v>
      </c>
      <c r="BY218" s="31">
        <v>0.0</v>
      </c>
      <c r="BZ218" s="31">
        <v>0.0</v>
      </c>
      <c r="CA218" s="31">
        <v>0.0</v>
      </c>
      <c r="CB218" s="31">
        <v>0.0</v>
      </c>
      <c r="CC218" s="31">
        <v>105.0</v>
      </c>
      <c r="CE218" s="31">
        <v>38534.0</v>
      </c>
    </row>
    <row r="219" ht="15.75" customHeight="1">
      <c r="A219" s="31" t="s">
        <v>177</v>
      </c>
      <c r="B219" s="31">
        <v>3352.0</v>
      </c>
      <c r="C219" s="31" t="s">
        <v>197</v>
      </c>
      <c r="D219" s="31">
        <v>158327.0</v>
      </c>
      <c r="E219" s="31">
        <v>119766.0</v>
      </c>
      <c r="F219" s="31">
        <v>1259.0</v>
      </c>
      <c r="G219" s="31">
        <v>118507.0</v>
      </c>
      <c r="H219" s="31">
        <v>49827.0</v>
      </c>
      <c r="I219" s="31">
        <v>36594.0</v>
      </c>
      <c r="J219" s="31">
        <v>7223.0</v>
      </c>
      <c r="K219" s="31">
        <v>7411.0</v>
      </c>
      <c r="L219" s="31">
        <v>0.0</v>
      </c>
      <c r="M219" s="31">
        <v>5951.0</v>
      </c>
      <c r="N219" s="31">
        <v>9900.0</v>
      </c>
      <c r="O219" s="31">
        <v>0.0</v>
      </c>
      <c r="P219" s="31">
        <v>0.0</v>
      </c>
      <c r="Q219" s="31">
        <v>1601.0</v>
      </c>
      <c r="R219" s="31">
        <v>0.0</v>
      </c>
      <c r="S219" s="31">
        <v>0.0</v>
      </c>
      <c r="T219" s="31">
        <v>0.0</v>
      </c>
      <c r="U219" s="31">
        <v>0.0</v>
      </c>
      <c r="V219" s="31">
        <v>0.0</v>
      </c>
      <c r="W219" s="31">
        <v>0.0</v>
      </c>
      <c r="X219" s="31">
        <v>0.0</v>
      </c>
      <c r="Y219" s="31">
        <v>0.0</v>
      </c>
      <c r="Z219" s="31">
        <v>0.0</v>
      </c>
      <c r="AA219" s="31">
        <v>0.0</v>
      </c>
      <c r="AB219" s="31">
        <v>0.0</v>
      </c>
      <c r="AC219" s="31">
        <v>0.0</v>
      </c>
      <c r="AD219" s="31">
        <v>0.0</v>
      </c>
      <c r="AE219" s="31">
        <v>0.0</v>
      </c>
      <c r="AF219" s="31">
        <v>0.0</v>
      </c>
      <c r="AG219" s="31">
        <v>0.0</v>
      </c>
      <c r="AH219" s="31">
        <v>0.0</v>
      </c>
      <c r="AI219" s="31">
        <v>0.0</v>
      </c>
      <c r="AJ219" s="31">
        <v>0.0</v>
      </c>
      <c r="AK219" s="31">
        <v>0.0</v>
      </c>
      <c r="AL219" s="31">
        <v>0.0</v>
      </c>
      <c r="AM219" s="31">
        <v>0.0</v>
      </c>
      <c r="AN219" s="31">
        <v>0.0</v>
      </c>
      <c r="AO219" s="31">
        <v>0.0</v>
      </c>
      <c r="AP219" s="31">
        <v>0.0</v>
      </c>
      <c r="AQ219" s="31">
        <v>0.0</v>
      </c>
      <c r="AR219" s="31">
        <v>0.0</v>
      </c>
      <c r="AS219" s="31">
        <v>0.0</v>
      </c>
      <c r="AT219" s="31">
        <v>878.0</v>
      </c>
      <c r="AU219" s="31">
        <v>118888.0</v>
      </c>
      <c r="AV219" s="31">
        <f t="shared" si="4"/>
        <v>45137</v>
      </c>
      <c r="AW219" s="31">
        <v>33069.0</v>
      </c>
      <c r="AX219" s="31">
        <v>8074.0</v>
      </c>
      <c r="AY219" s="31">
        <v>8378.0</v>
      </c>
      <c r="AZ219" s="31">
        <v>0.0</v>
      </c>
      <c r="BA219" s="31">
        <v>9638.0</v>
      </c>
      <c r="BB219" s="31">
        <v>10597.0</v>
      </c>
      <c r="BC219" s="31">
        <v>343.0</v>
      </c>
      <c r="BD219" s="31">
        <v>326.0</v>
      </c>
      <c r="BE219" s="31">
        <v>779.0</v>
      </c>
      <c r="BF219" s="31">
        <v>1157.0</v>
      </c>
      <c r="BG219" s="31">
        <v>95.0</v>
      </c>
      <c r="BH219" s="31">
        <v>780.0</v>
      </c>
      <c r="BI219" s="31">
        <v>0.0</v>
      </c>
      <c r="BJ219" s="31">
        <v>0.0</v>
      </c>
      <c r="BK219" s="31">
        <v>0.0</v>
      </c>
      <c r="BL219" s="31">
        <v>23.0</v>
      </c>
      <c r="BM219" s="31">
        <v>0.0</v>
      </c>
      <c r="BN219" s="31">
        <v>0.0</v>
      </c>
      <c r="BO219" s="31">
        <v>0.0</v>
      </c>
      <c r="BP219" s="31">
        <v>0.0</v>
      </c>
      <c r="BQ219" s="31">
        <v>0.0</v>
      </c>
      <c r="BR219" s="31">
        <v>0.0</v>
      </c>
      <c r="BS219" s="31">
        <v>123.0</v>
      </c>
      <c r="BT219" s="31">
        <v>82.0</v>
      </c>
      <c r="BU219" s="31">
        <v>15.0</v>
      </c>
      <c r="BV219" s="31">
        <v>151.0</v>
      </c>
      <c r="BW219" s="31">
        <v>0.0</v>
      </c>
      <c r="BX219" s="31">
        <v>0.0</v>
      </c>
      <c r="BY219" s="31">
        <v>0.0</v>
      </c>
      <c r="BZ219" s="31">
        <v>0.0</v>
      </c>
      <c r="CA219" s="31">
        <v>0.0</v>
      </c>
      <c r="CB219" s="31">
        <v>0.0</v>
      </c>
      <c r="CC219" s="31">
        <v>121.0</v>
      </c>
      <c r="CE219" s="31">
        <v>45137.0</v>
      </c>
    </row>
    <row r="220" ht="15.75" customHeight="1">
      <c r="A220" s="31" t="s">
        <v>177</v>
      </c>
      <c r="B220" s="31">
        <v>3353.0</v>
      </c>
      <c r="C220" s="31" t="s">
        <v>198</v>
      </c>
      <c r="D220" s="31">
        <v>199081.0</v>
      </c>
      <c r="E220" s="31">
        <v>161837.0</v>
      </c>
      <c r="F220" s="31">
        <v>1325.0</v>
      </c>
      <c r="G220" s="31">
        <v>160512.0</v>
      </c>
      <c r="H220" s="31">
        <v>65223.0</v>
      </c>
      <c r="I220" s="31">
        <v>44017.0</v>
      </c>
      <c r="J220" s="31">
        <v>8638.0</v>
      </c>
      <c r="K220" s="31">
        <v>14565.0</v>
      </c>
      <c r="L220" s="31">
        <v>0.0</v>
      </c>
      <c r="M220" s="31">
        <v>10458.0</v>
      </c>
      <c r="N220" s="31">
        <v>14826.0</v>
      </c>
      <c r="O220" s="31">
        <v>0.0</v>
      </c>
      <c r="P220" s="31">
        <v>0.0</v>
      </c>
      <c r="Q220" s="31">
        <v>2785.0</v>
      </c>
      <c r="R220" s="31">
        <v>0.0</v>
      </c>
      <c r="S220" s="31">
        <v>0.0</v>
      </c>
      <c r="T220" s="31">
        <v>0.0</v>
      </c>
      <c r="U220" s="31">
        <v>0.0</v>
      </c>
      <c r="V220" s="31">
        <v>0.0</v>
      </c>
      <c r="W220" s="31">
        <v>0.0</v>
      </c>
      <c r="X220" s="31">
        <v>0.0</v>
      </c>
      <c r="Y220" s="31">
        <v>0.0</v>
      </c>
      <c r="Z220" s="31">
        <v>0.0</v>
      </c>
      <c r="AA220" s="31">
        <v>0.0</v>
      </c>
      <c r="AB220" s="31">
        <v>0.0</v>
      </c>
      <c r="AC220" s="31">
        <v>0.0</v>
      </c>
      <c r="AD220" s="31">
        <v>0.0</v>
      </c>
      <c r="AE220" s="31">
        <v>0.0</v>
      </c>
      <c r="AF220" s="31">
        <v>0.0</v>
      </c>
      <c r="AG220" s="31">
        <v>0.0</v>
      </c>
      <c r="AH220" s="31">
        <v>0.0</v>
      </c>
      <c r="AI220" s="31">
        <v>0.0</v>
      </c>
      <c r="AJ220" s="31">
        <v>0.0</v>
      </c>
      <c r="AK220" s="31">
        <v>0.0</v>
      </c>
      <c r="AL220" s="31">
        <v>0.0</v>
      </c>
      <c r="AM220" s="31">
        <v>0.0</v>
      </c>
      <c r="AN220" s="31">
        <v>0.0</v>
      </c>
      <c r="AO220" s="31">
        <v>0.0</v>
      </c>
      <c r="AP220" s="31">
        <v>0.0</v>
      </c>
      <c r="AQ220" s="31">
        <v>0.0</v>
      </c>
      <c r="AR220" s="31">
        <v>0.0</v>
      </c>
      <c r="AS220" s="31">
        <v>0.0</v>
      </c>
      <c r="AT220" s="31">
        <v>982.0</v>
      </c>
      <c r="AU220" s="31">
        <v>160855.0</v>
      </c>
      <c r="AV220" s="31">
        <f t="shared" si="4"/>
        <v>57815</v>
      </c>
      <c r="AW220" s="31">
        <v>35377.0</v>
      </c>
      <c r="AX220" s="31">
        <v>10117.0</v>
      </c>
      <c r="AY220" s="31">
        <v>16410.0</v>
      </c>
      <c r="AZ220" s="31">
        <v>0.0</v>
      </c>
      <c r="BA220" s="31">
        <v>18839.0</v>
      </c>
      <c r="BB220" s="31">
        <v>16047.0</v>
      </c>
      <c r="BC220" s="31">
        <v>475.0</v>
      </c>
      <c r="BD220" s="31">
        <v>358.0</v>
      </c>
      <c r="BE220" s="31">
        <v>1340.0</v>
      </c>
      <c r="BF220" s="31">
        <v>1632.0</v>
      </c>
      <c r="BG220" s="31">
        <v>198.0</v>
      </c>
      <c r="BH220" s="31">
        <v>1238.0</v>
      </c>
      <c r="BI220" s="31">
        <v>0.0</v>
      </c>
      <c r="BJ220" s="31">
        <v>0.0</v>
      </c>
      <c r="BK220" s="31">
        <v>0.0</v>
      </c>
      <c r="BL220" s="31">
        <v>35.0</v>
      </c>
      <c r="BM220" s="31">
        <v>0.0</v>
      </c>
      <c r="BN220" s="31">
        <v>0.0</v>
      </c>
      <c r="BO220" s="31">
        <v>0.0</v>
      </c>
      <c r="BP220" s="31">
        <v>0.0</v>
      </c>
      <c r="BQ220" s="31">
        <v>0.0</v>
      </c>
      <c r="BR220" s="31">
        <v>0.0</v>
      </c>
      <c r="BS220" s="31">
        <v>209.0</v>
      </c>
      <c r="BT220" s="31">
        <v>240.0</v>
      </c>
      <c r="BU220" s="31">
        <v>31.0</v>
      </c>
      <c r="BV220" s="31">
        <v>201.0</v>
      </c>
      <c r="BW220" s="31">
        <v>0.0</v>
      </c>
      <c r="BX220" s="31">
        <v>0.0</v>
      </c>
      <c r="BY220" s="31">
        <v>0.0</v>
      </c>
      <c r="BZ220" s="31">
        <v>0.0</v>
      </c>
      <c r="CA220" s="31">
        <v>0.0</v>
      </c>
      <c r="CB220" s="31">
        <v>0.0</v>
      </c>
      <c r="CC220" s="31">
        <v>293.0</v>
      </c>
      <c r="CE220" s="31">
        <v>57815.0</v>
      </c>
    </row>
    <row r="221" ht="15.75" customHeight="1">
      <c r="A221" s="31" t="s">
        <v>177</v>
      </c>
      <c r="B221" s="31">
        <v>3354.0</v>
      </c>
      <c r="C221" s="31" t="s">
        <v>199</v>
      </c>
      <c r="D221" s="31">
        <v>39216.0</v>
      </c>
      <c r="E221" s="31">
        <v>29077.0</v>
      </c>
      <c r="F221" s="31">
        <v>326.0</v>
      </c>
      <c r="G221" s="31">
        <v>28751.0</v>
      </c>
      <c r="H221" s="31">
        <v>10150.0</v>
      </c>
      <c r="I221" s="31">
        <v>8074.0</v>
      </c>
      <c r="J221" s="31">
        <v>2512.0</v>
      </c>
      <c r="K221" s="31">
        <v>4466.0</v>
      </c>
      <c r="L221" s="31">
        <v>0.0</v>
      </c>
      <c r="M221" s="31">
        <v>1396.0</v>
      </c>
      <c r="N221" s="31">
        <v>2153.0</v>
      </c>
      <c r="O221" s="31">
        <v>0.0</v>
      </c>
      <c r="P221" s="31">
        <v>0.0</v>
      </c>
      <c r="Q221" s="31">
        <v>0.0</v>
      </c>
      <c r="R221" s="31">
        <v>0.0</v>
      </c>
      <c r="S221" s="31">
        <v>0.0</v>
      </c>
      <c r="T221" s="31">
        <v>0.0</v>
      </c>
      <c r="U221" s="31">
        <v>0.0</v>
      </c>
      <c r="V221" s="31">
        <v>0.0</v>
      </c>
      <c r="W221" s="31">
        <v>0.0</v>
      </c>
      <c r="X221" s="31">
        <v>0.0</v>
      </c>
      <c r="Y221" s="31">
        <v>0.0</v>
      </c>
      <c r="Z221" s="31">
        <v>0.0</v>
      </c>
      <c r="AA221" s="31">
        <v>0.0</v>
      </c>
      <c r="AB221" s="31">
        <v>0.0</v>
      </c>
      <c r="AC221" s="31">
        <v>0.0</v>
      </c>
      <c r="AD221" s="31">
        <v>0.0</v>
      </c>
      <c r="AE221" s="31">
        <v>0.0</v>
      </c>
      <c r="AF221" s="31">
        <v>0.0</v>
      </c>
      <c r="AG221" s="31">
        <v>0.0</v>
      </c>
      <c r="AH221" s="31">
        <v>0.0</v>
      </c>
      <c r="AI221" s="31">
        <v>0.0</v>
      </c>
      <c r="AJ221" s="31">
        <v>0.0</v>
      </c>
      <c r="AK221" s="31">
        <v>0.0</v>
      </c>
      <c r="AL221" s="31">
        <v>0.0</v>
      </c>
      <c r="AM221" s="31">
        <v>0.0</v>
      </c>
      <c r="AN221" s="31">
        <v>0.0</v>
      </c>
      <c r="AO221" s="31">
        <v>0.0</v>
      </c>
      <c r="AP221" s="31">
        <v>0.0</v>
      </c>
      <c r="AQ221" s="31">
        <v>0.0</v>
      </c>
      <c r="AR221" s="31">
        <v>0.0</v>
      </c>
      <c r="AS221" s="31">
        <v>0.0</v>
      </c>
      <c r="AT221" s="31">
        <v>224.0</v>
      </c>
      <c r="AU221" s="31">
        <v>28853.0</v>
      </c>
      <c r="AV221" s="31">
        <f t="shared" si="4"/>
        <v>9507</v>
      </c>
      <c r="AW221" s="31">
        <v>6945.0</v>
      </c>
      <c r="AX221" s="31">
        <v>2836.0</v>
      </c>
      <c r="AY221" s="31">
        <v>3849.0</v>
      </c>
      <c r="AZ221" s="31">
        <v>0.0</v>
      </c>
      <c r="BA221" s="31">
        <v>2226.0</v>
      </c>
      <c r="BB221" s="31">
        <v>2241.0</v>
      </c>
      <c r="BC221" s="31">
        <v>89.0</v>
      </c>
      <c r="BD221" s="31">
        <v>68.0</v>
      </c>
      <c r="BE221" s="31">
        <v>119.0</v>
      </c>
      <c r="BF221" s="31">
        <v>314.0</v>
      </c>
      <c r="BG221" s="31">
        <v>24.0</v>
      </c>
      <c r="BH221" s="31">
        <v>289.0</v>
      </c>
      <c r="BI221" s="31">
        <v>0.0</v>
      </c>
      <c r="BJ221" s="31">
        <v>0.0</v>
      </c>
      <c r="BK221" s="31">
        <v>0.0</v>
      </c>
      <c r="BL221" s="31">
        <v>17.0</v>
      </c>
      <c r="BM221" s="31">
        <v>0.0</v>
      </c>
      <c r="BN221" s="31">
        <v>0.0</v>
      </c>
      <c r="BO221" s="31">
        <v>0.0</v>
      </c>
      <c r="BP221" s="31">
        <v>0.0</v>
      </c>
      <c r="BQ221" s="31">
        <v>0.0</v>
      </c>
      <c r="BR221" s="31">
        <v>0.0</v>
      </c>
      <c r="BS221" s="31">
        <v>200.0</v>
      </c>
      <c r="BT221" s="31">
        <v>53.0</v>
      </c>
      <c r="BU221" s="31">
        <v>11.0</v>
      </c>
      <c r="BV221" s="31">
        <v>29.0</v>
      </c>
      <c r="BW221" s="31">
        <v>0.0</v>
      </c>
      <c r="BX221" s="31">
        <v>0.0</v>
      </c>
      <c r="BY221" s="31">
        <v>0.0</v>
      </c>
      <c r="BZ221" s="31">
        <v>0.0</v>
      </c>
      <c r="CA221" s="31">
        <v>0.0</v>
      </c>
      <c r="CB221" s="31">
        <v>0.0</v>
      </c>
      <c r="CC221" s="31">
        <v>36.0</v>
      </c>
      <c r="CE221" s="31">
        <v>9507.0</v>
      </c>
    </row>
    <row r="222" ht="15.75" customHeight="1">
      <c r="A222" s="31" t="s">
        <v>177</v>
      </c>
      <c r="B222" s="31">
        <v>3355.0</v>
      </c>
      <c r="C222" s="31" t="s">
        <v>200</v>
      </c>
      <c r="D222" s="31">
        <v>141649.0</v>
      </c>
      <c r="E222" s="31">
        <v>111923.0</v>
      </c>
      <c r="F222" s="31">
        <v>1056.0</v>
      </c>
      <c r="G222" s="31">
        <v>110867.0</v>
      </c>
      <c r="H222" s="31">
        <v>36590.0</v>
      </c>
      <c r="I222" s="31">
        <v>31095.0</v>
      </c>
      <c r="J222" s="31">
        <v>9217.0</v>
      </c>
      <c r="K222" s="31">
        <v>16138.0</v>
      </c>
      <c r="L222" s="31">
        <v>0.0</v>
      </c>
      <c r="M222" s="31">
        <v>7849.0</v>
      </c>
      <c r="N222" s="31">
        <v>9978.0</v>
      </c>
      <c r="O222" s="31">
        <v>0.0</v>
      </c>
      <c r="P222" s="31">
        <v>0.0</v>
      </c>
      <c r="Q222" s="31">
        <v>0.0</v>
      </c>
      <c r="R222" s="31">
        <v>0.0</v>
      </c>
      <c r="S222" s="31">
        <v>0.0</v>
      </c>
      <c r="T222" s="31">
        <v>0.0</v>
      </c>
      <c r="U222" s="31">
        <v>0.0</v>
      </c>
      <c r="V222" s="31">
        <v>0.0</v>
      </c>
      <c r="W222" s="31">
        <v>0.0</v>
      </c>
      <c r="X222" s="31">
        <v>0.0</v>
      </c>
      <c r="Y222" s="31">
        <v>0.0</v>
      </c>
      <c r="Z222" s="31">
        <v>0.0</v>
      </c>
      <c r="AA222" s="31">
        <v>0.0</v>
      </c>
      <c r="AB222" s="31">
        <v>0.0</v>
      </c>
      <c r="AC222" s="31">
        <v>0.0</v>
      </c>
      <c r="AD222" s="31">
        <v>0.0</v>
      </c>
      <c r="AE222" s="31">
        <v>0.0</v>
      </c>
      <c r="AF222" s="31">
        <v>0.0</v>
      </c>
      <c r="AG222" s="31">
        <v>0.0</v>
      </c>
      <c r="AH222" s="31">
        <v>0.0</v>
      </c>
      <c r="AI222" s="31">
        <v>0.0</v>
      </c>
      <c r="AJ222" s="31">
        <v>0.0</v>
      </c>
      <c r="AK222" s="31">
        <v>0.0</v>
      </c>
      <c r="AL222" s="31">
        <v>0.0</v>
      </c>
      <c r="AM222" s="31">
        <v>0.0</v>
      </c>
      <c r="AN222" s="31">
        <v>0.0</v>
      </c>
      <c r="AO222" s="31">
        <v>0.0</v>
      </c>
      <c r="AP222" s="31">
        <v>0.0</v>
      </c>
      <c r="AQ222" s="31">
        <v>0.0</v>
      </c>
      <c r="AR222" s="31">
        <v>0.0</v>
      </c>
      <c r="AS222" s="31">
        <v>0.0</v>
      </c>
      <c r="AT222" s="31">
        <v>637.0</v>
      </c>
      <c r="AU222" s="31">
        <v>111286.0</v>
      </c>
      <c r="AV222" s="31">
        <f t="shared" si="4"/>
        <v>34354</v>
      </c>
      <c r="AW222" s="31">
        <v>25920.0</v>
      </c>
      <c r="AX222" s="31">
        <v>9869.0</v>
      </c>
      <c r="AY222" s="31">
        <v>15057.0</v>
      </c>
      <c r="AZ222" s="31">
        <v>0.0</v>
      </c>
      <c r="BA222" s="31">
        <v>10733.0</v>
      </c>
      <c r="BB222" s="31">
        <v>10257.0</v>
      </c>
      <c r="BC222" s="31">
        <v>397.0</v>
      </c>
      <c r="BD222" s="31">
        <v>327.0</v>
      </c>
      <c r="BE222" s="31">
        <v>433.0</v>
      </c>
      <c r="BF222" s="31">
        <v>1192.0</v>
      </c>
      <c r="BG222" s="31">
        <v>226.0</v>
      </c>
      <c r="BH222" s="31">
        <v>1098.0</v>
      </c>
      <c r="BI222" s="31">
        <v>0.0</v>
      </c>
      <c r="BJ222" s="31">
        <v>0.0</v>
      </c>
      <c r="BK222" s="31">
        <v>0.0</v>
      </c>
      <c r="BL222" s="31">
        <v>19.0</v>
      </c>
      <c r="BM222" s="31">
        <v>0.0</v>
      </c>
      <c r="BN222" s="31">
        <v>0.0</v>
      </c>
      <c r="BO222" s="31">
        <v>0.0</v>
      </c>
      <c r="BP222" s="31">
        <v>0.0</v>
      </c>
      <c r="BQ222" s="31">
        <v>0.0</v>
      </c>
      <c r="BR222" s="31">
        <v>0.0</v>
      </c>
      <c r="BS222" s="31">
        <v>681.0</v>
      </c>
      <c r="BT222" s="31">
        <v>259.0</v>
      </c>
      <c r="BU222" s="31">
        <v>25.0</v>
      </c>
      <c r="BV222" s="31">
        <v>234.0</v>
      </c>
      <c r="BW222" s="31">
        <v>0.0</v>
      </c>
      <c r="BX222" s="31">
        <v>0.0</v>
      </c>
      <c r="BY222" s="31">
        <v>0.0</v>
      </c>
      <c r="BZ222" s="31">
        <v>0.0</v>
      </c>
      <c r="CA222" s="31">
        <v>0.0</v>
      </c>
      <c r="CB222" s="31">
        <v>0.0</v>
      </c>
      <c r="CC222" s="31">
        <v>205.0</v>
      </c>
      <c r="CE222" s="31">
        <v>34354.0</v>
      </c>
    </row>
    <row r="223" ht="15.75" customHeight="1">
      <c r="A223" s="31" t="s">
        <v>177</v>
      </c>
      <c r="B223" s="31">
        <v>3356.0</v>
      </c>
      <c r="C223" s="31" t="s">
        <v>201</v>
      </c>
      <c r="D223" s="31">
        <v>90283.0</v>
      </c>
      <c r="E223" s="31">
        <v>70773.0</v>
      </c>
      <c r="F223" s="31">
        <v>551.0</v>
      </c>
      <c r="G223" s="31">
        <v>70222.0</v>
      </c>
      <c r="H223" s="31">
        <v>25657.0</v>
      </c>
      <c r="I223" s="31">
        <v>23348.0</v>
      </c>
      <c r="J223" s="31">
        <v>6331.0</v>
      </c>
      <c r="K223" s="31">
        <v>4759.0</v>
      </c>
      <c r="L223" s="31">
        <v>0.0</v>
      </c>
      <c r="M223" s="31">
        <v>3486.0</v>
      </c>
      <c r="N223" s="31">
        <v>5984.0</v>
      </c>
      <c r="O223" s="31">
        <v>0.0</v>
      </c>
      <c r="P223" s="31">
        <v>0.0</v>
      </c>
      <c r="Q223" s="31">
        <v>499.0</v>
      </c>
      <c r="R223" s="31">
        <v>0.0</v>
      </c>
      <c r="S223" s="31">
        <v>0.0</v>
      </c>
      <c r="T223" s="31">
        <v>0.0</v>
      </c>
      <c r="U223" s="31">
        <v>0.0</v>
      </c>
      <c r="V223" s="31">
        <v>0.0</v>
      </c>
      <c r="W223" s="31">
        <v>0.0</v>
      </c>
      <c r="X223" s="31">
        <v>0.0</v>
      </c>
      <c r="Y223" s="31">
        <v>0.0</v>
      </c>
      <c r="Z223" s="31">
        <v>0.0</v>
      </c>
      <c r="AA223" s="31">
        <v>0.0</v>
      </c>
      <c r="AB223" s="31">
        <v>0.0</v>
      </c>
      <c r="AC223" s="31">
        <v>0.0</v>
      </c>
      <c r="AD223" s="31">
        <v>0.0</v>
      </c>
      <c r="AE223" s="31">
        <v>0.0</v>
      </c>
      <c r="AF223" s="31">
        <v>0.0</v>
      </c>
      <c r="AG223" s="31">
        <v>0.0</v>
      </c>
      <c r="AH223" s="31">
        <v>0.0</v>
      </c>
      <c r="AI223" s="31">
        <v>0.0</v>
      </c>
      <c r="AJ223" s="31">
        <v>0.0</v>
      </c>
      <c r="AK223" s="31">
        <v>0.0</v>
      </c>
      <c r="AL223" s="31">
        <v>0.0</v>
      </c>
      <c r="AM223" s="31">
        <v>0.0</v>
      </c>
      <c r="AN223" s="31">
        <v>0.0</v>
      </c>
      <c r="AO223" s="31">
        <v>0.0</v>
      </c>
      <c r="AP223" s="31">
        <v>0.0</v>
      </c>
      <c r="AQ223" s="31">
        <v>0.0</v>
      </c>
      <c r="AR223" s="31">
        <v>0.0</v>
      </c>
      <c r="AS223" s="31">
        <v>158.0</v>
      </c>
      <c r="AT223" s="31">
        <v>513.0</v>
      </c>
      <c r="AU223" s="31">
        <v>70260.0</v>
      </c>
      <c r="AV223" s="31">
        <f t="shared" si="4"/>
        <v>24072</v>
      </c>
      <c r="AW223" s="31">
        <v>18872.0</v>
      </c>
      <c r="AX223" s="31">
        <v>5746.0</v>
      </c>
      <c r="AY223" s="31">
        <v>6296.0</v>
      </c>
      <c r="AZ223" s="31">
        <v>0.0</v>
      </c>
      <c r="BA223" s="31">
        <v>6023.0</v>
      </c>
      <c r="BB223" s="31">
        <v>6737.0</v>
      </c>
      <c r="BC223" s="31">
        <v>233.0</v>
      </c>
      <c r="BD223" s="31">
        <v>174.0</v>
      </c>
      <c r="BE223" s="31">
        <v>302.0</v>
      </c>
      <c r="BF223" s="31">
        <v>711.0</v>
      </c>
      <c r="BG223" s="31">
        <v>68.0</v>
      </c>
      <c r="BH223" s="31">
        <v>552.0</v>
      </c>
      <c r="BI223" s="31">
        <v>0.0</v>
      </c>
      <c r="BJ223" s="31">
        <v>0.0</v>
      </c>
      <c r="BK223" s="31">
        <v>0.0</v>
      </c>
      <c r="BL223" s="31">
        <v>20.0</v>
      </c>
      <c r="BM223" s="31">
        <v>0.0</v>
      </c>
      <c r="BN223" s="31">
        <v>0.0</v>
      </c>
      <c r="BO223" s="31">
        <v>0.0</v>
      </c>
      <c r="BP223" s="31">
        <v>0.0</v>
      </c>
      <c r="BQ223" s="31">
        <v>0.0</v>
      </c>
      <c r="BR223" s="31">
        <v>0.0</v>
      </c>
      <c r="BS223" s="31">
        <v>117.0</v>
      </c>
      <c r="BT223" s="31">
        <v>123.0</v>
      </c>
      <c r="BU223" s="31">
        <v>7.0</v>
      </c>
      <c r="BV223" s="31">
        <v>125.0</v>
      </c>
      <c r="BW223" s="31">
        <v>0.0</v>
      </c>
      <c r="BX223" s="31">
        <v>0.0</v>
      </c>
      <c r="BY223" s="31">
        <v>0.0</v>
      </c>
      <c r="BZ223" s="31">
        <v>0.0</v>
      </c>
      <c r="CA223" s="31">
        <v>0.0</v>
      </c>
      <c r="CB223" s="31">
        <v>0.0</v>
      </c>
      <c r="CC223" s="31">
        <v>82.0</v>
      </c>
      <c r="CE223" s="31">
        <v>24072.0</v>
      </c>
    </row>
    <row r="224" ht="15.75" customHeight="1">
      <c r="A224" s="31" t="s">
        <v>177</v>
      </c>
      <c r="B224" s="31">
        <v>3357.0</v>
      </c>
      <c r="C224" s="31" t="s">
        <v>202</v>
      </c>
      <c r="D224" s="31">
        <v>128993.0</v>
      </c>
      <c r="E224" s="31">
        <v>99273.0</v>
      </c>
      <c r="F224" s="31">
        <v>753.0</v>
      </c>
      <c r="G224" s="31">
        <v>98520.0</v>
      </c>
      <c r="H224" s="31">
        <v>43549.0</v>
      </c>
      <c r="I224" s="31">
        <v>31758.0</v>
      </c>
      <c r="J224" s="31">
        <v>4366.0</v>
      </c>
      <c r="K224" s="31">
        <v>5750.0</v>
      </c>
      <c r="L224" s="31">
        <v>0.0</v>
      </c>
      <c r="M224" s="31">
        <v>4700.0</v>
      </c>
      <c r="N224" s="31">
        <v>7216.0</v>
      </c>
      <c r="O224" s="31">
        <v>349.0</v>
      </c>
      <c r="P224" s="31">
        <v>0.0</v>
      </c>
      <c r="Q224" s="31">
        <v>699.0</v>
      </c>
      <c r="R224" s="31">
        <v>0.0</v>
      </c>
      <c r="S224" s="31">
        <v>0.0</v>
      </c>
      <c r="T224" s="31">
        <v>0.0</v>
      </c>
      <c r="U224" s="31">
        <v>0.0</v>
      </c>
      <c r="V224" s="31">
        <v>0.0</v>
      </c>
      <c r="W224" s="31">
        <v>0.0</v>
      </c>
      <c r="X224" s="31">
        <v>0.0</v>
      </c>
      <c r="Y224" s="31">
        <v>0.0</v>
      </c>
      <c r="Z224" s="31">
        <v>0.0</v>
      </c>
      <c r="AA224" s="31">
        <v>0.0</v>
      </c>
      <c r="AB224" s="31">
        <v>0.0</v>
      </c>
      <c r="AC224" s="31">
        <v>0.0</v>
      </c>
      <c r="AD224" s="31">
        <v>0.0</v>
      </c>
      <c r="AE224" s="31">
        <v>0.0</v>
      </c>
      <c r="AF224" s="31">
        <v>0.0</v>
      </c>
      <c r="AG224" s="31">
        <v>0.0</v>
      </c>
      <c r="AH224" s="31">
        <v>0.0</v>
      </c>
      <c r="AI224" s="31">
        <v>0.0</v>
      </c>
      <c r="AJ224" s="31">
        <v>0.0</v>
      </c>
      <c r="AK224" s="31">
        <v>0.0</v>
      </c>
      <c r="AL224" s="31">
        <v>0.0</v>
      </c>
      <c r="AM224" s="31">
        <v>0.0</v>
      </c>
      <c r="AN224" s="31">
        <v>0.0</v>
      </c>
      <c r="AO224" s="31">
        <v>0.0</v>
      </c>
      <c r="AP224" s="31">
        <v>0.0</v>
      </c>
      <c r="AQ224" s="31">
        <v>0.0</v>
      </c>
      <c r="AR224" s="31">
        <v>0.0</v>
      </c>
      <c r="AS224" s="31">
        <v>133.0</v>
      </c>
      <c r="AT224" s="31">
        <v>641.0</v>
      </c>
      <c r="AU224" s="31">
        <v>98632.0</v>
      </c>
      <c r="AV224" s="31">
        <f t="shared" si="4"/>
        <v>40479</v>
      </c>
      <c r="AW224" s="31">
        <v>24686.0</v>
      </c>
      <c r="AX224" s="31">
        <v>5722.0</v>
      </c>
      <c r="AY224" s="31">
        <v>7933.0</v>
      </c>
      <c r="AZ224" s="31">
        <v>0.0</v>
      </c>
      <c r="BA224" s="31">
        <v>8456.0</v>
      </c>
      <c r="BB224" s="31">
        <v>7961.0</v>
      </c>
      <c r="BC224" s="31">
        <v>306.0</v>
      </c>
      <c r="BD224" s="31">
        <v>353.0</v>
      </c>
      <c r="BE224" s="31">
        <v>632.0</v>
      </c>
      <c r="BF224" s="31">
        <v>802.0</v>
      </c>
      <c r="BG224" s="31">
        <v>76.0</v>
      </c>
      <c r="BH224" s="31">
        <v>681.0</v>
      </c>
      <c r="BI224" s="31">
        <v>0.0</v>
      </c>
      <c r="BJ224" s="31">
        <v>0.0</v>
      </c>
      <c r="BK224" s="31">
        <v>0.0</v>
      </c>
      <c r="BL224" s="31">
        <v>26.0</v>
      </c>
      <c r="BM224" s="31">
        <v>0.0</v>
      </c>
      <c r="BN224" s="31">
        <v>0.0</v>
      </c>
      <c r="BO224" s="31">
        <v>0.0</v>
      </c>
      <c r="BP224" s="31">
        <v>0.0</v>
      </c>
      <c r="BQ224" s="31">
        <v>0.0</v>
      </c>
      <c r="BR224" s="31">
        <v>0.0</v>
      </c>
      <c r="BS224" s="31">
        <v>129.0</v>
      </c>
      <c r="BT224" s="31">
        <v>138.0</v>
      </c>
      <c r="BU224" s="31">
        <v>12.0</v>
      </c>
      <c r="BV224" s="31">
        <v>129.0</v>
      </c>
      <c r="BW224" s="31">
        <v>0.0</v>
      </c>
      <c r="BX224" s="31">
        <v>0.0</v>
      </c>
      <c r="BY224" s="31">
        <v>0.0</v>
      </c>
      <c r="BZ224" s="31">
        <v>0.0</v>
      </c>
      <c r="CA224" s="31">
        <v>0.0</v>
      </c>
      <c r="CB224" s="31">
        <v>0.0</v>
      </c>
      <c r="CC224" s="31">
        <v>111.0</v>
      </c>
      <c r="CE224" s="31">
        <v>40479.0</v>
      </c>
    </row>
    <row r="225" ht="15.75" customHeight="1">
      <c r="A225" s="31" t="s">
        <v>177</v>
      </c>
      <c r="B225" s="31">
        <v>3358.0</v>
      </c>
      <c r="C225" s="31" t="s">
        <v>203</v>
      </c>
      <c r="D225" s="31">
        <v>108680.0</v>
      </c>
      <c r="E225" s="31">
        <v>81721.0</v>
      </c>
      <c r="F225" s="31">
        <v>635.0</v>
      </c>
      <c r="G225" s="31">
        <v>81086.0</v>
      </c>
      <c r="H225" s="31">
        <v>28257.0</v>
      </c>
      <c r="I225" s="31">
        <v>35205.0</v>
      </c>
      <c r="J225" s="31">
        <v>3088.0</v>
      </c>
      <c r="K225" s="31">
        <v>3419.0</v>
      </c>
      <c r="L225" s="31">
        <v>0.0</v>
      </c>
      <c r="M225" s="31">
        <v>3491.0</v>
      </c>
      <c r="N225" s="31">
        <v>6938.0</v>
      </c>
      <c r="O225" s="31">
        <v>0.0</v>
      </c>
      <c r="P225" s="31">
        <v>0.0</v>
      </c>
      <c r="Q225" s="31">
        <v>688.0</v>
      </c>
      <c r="R225" s="31">
        <v>0.0</v>
      </c>
      <c r="S225" s="31">
        <v>0.0</v>
      </c>
      <c r="T225" s="31">
        <v>0.0</v>
      </c>
      <c r="U225" s="31">
        <v>0.0</v>
      </c>
      <c r="V225" s="31">
        <v>0.0</v>
      </c>
      <c r="W225" s="31">
        <v>0.0</v>
      </c>
      <c r="X225" s="31">
        <v>0.0</v>
      </c>
      <c r="Y225" s="31">
        <v>0.0</v>
      </c>
      <c r="Z225" s="31">
        <v>0.0</v>
      </c>
      <c r="AA225" s="31">
        <v>0.0</v>
      </c>
      <c r="AB225" s="31">
        <v>0.0</v>
      </c>
      <c r="AC225" s="31">
        <v>0.0</v>
      </c>
      <c r="AD225" s="31">
        <v>0.0</v>
      </c>
      <c r="AE225" s="31">
        <v>0.0</v>
      </c>
      <c r="AF225" s="31">
        <v>0.0</v>
      </c>
      <c r="AG225" s="31">
        <v>0.0</v>
      </c>
      <c r="AH225" s="31">
        <v>0.0</v>
      </c>
      <c r="AI225" s="31">
        <v>0.0</v>
      </c>
      <c r="AJ225" s="31">
        <v>0.0</v>
      </c>
      <c r="AK225" s="31">
        <v>0.0</v>
      </c>
      <c r="AL225" s="31">
        <v>0.0</v>
      </c>
      <c r="AM225" s="31">
        <v>0.0</v>
      </c>
      <c r="AN225" s="31">
        <v>0.0</v>
      </c>
      <c r="AO225" s="31">
        <v>0.0</v>
      </c>
      <c r="AP225" s="31">
        <v>0.0</v>
      </c>
      <c r="AQ225" s="31">
        <v>0.0</v>
      </c>
      <c r="AR225" s="31">
        <v>0.0</v>
      </c>
      <c r="AS225" s="31">
        <v>0.0</v>
      </c>
      <c r="AT225" s="31">
        <v>634.0</v>
      </c>
      <c r="AU225" s="31">
        <v>81087.0</v>
      </c>
      <c r="AV225" s="31">
        <f t="shared" si="4"/>
        <v>30538</v>
      </c>
      <c r="AW225" s="31">
        <v>22812.0</v>
      </c>
      <c r="AX225" s="31">
        <v>4498.0</v>
      </c>
      <c r="AY225" s="31">
        <v>5913.0</v>
      </c>
      <c r="AZ225" s="31">
        <v>0.0</v>
      </c>
      <c r="BA225" s="31">
        <v>6732.0</v>
      </c>
      <c r="BB225" s="31">
        <v>7872.0</v>
      </c>
      <c r="BC225" s="31">
        <v>256.0</v>
      </c>
      <c r="BD225" s="31">
        <v>297.0</v>
      </c>
      <c r="BE225" s="31">
        <v>375.0</v>
      </c>
      <c r="BF225" s="31">
        <v>760.0</v>
      </c>
      <c r="BG225" s="31">
        <v>81.0</v>
      </c>
      <c r="BH225" s="31">
        <v>528.0</v>
      </c>
      <c r="BI225" s="31">
        <v>0.0</v>
      </c>
      <c r="BJ225" s="31">
        <v>0.0</v>
      </c>
      <c r="BK225" s="31">
        <v>0.0</v>
      </c>
      <c r="BL225" s="31">
        <v>15.0</v>
      </c>
      <c r="BM225" s="31">
        <v>0.0</v>
      </c>
      <c r="BN225" s="31">
        <v>0.0</v>
      </c>
      <c r="BO225" s="31">
        <v>0.0</v>
      </c>
      <c r="BP225" s="31">
        <v>0.0</v>
      </c>
      <c r="BQ225" s="31">
        <v>0.0</v>
      </c>
      <c r="BR225" s="31">
        <v>0.0</v>
      </c>
      <c r="BS225" s="31">
        <v>114.0</v>
      </c>
      <c r="BT225" s="31">
        <v>66.0</v>
      </c>
      <c r="BU225" s="31">
        <v>5.0</v>
      </c>
      <c r="BV225" s="31">
        <v>142.0</v>
      </c>
      <c r="BW225" s="31">
        <v>0.0</v>
      </c>
      <c r="BX225" s="31">
        <v>0.0</v>
      </c>
      <c r="BY225" s="31">
        <v>0.0</v>
      </c>
      <c r="BZ225" s="31">
        <v>0.0</v>
      </c>
      <c r="CA225" s="31">
        <v>0.0</v>
      </c>
      <c r="CB225" s="31">
        <v>0.0</v>
      </c>
      <c r="CC225" s="31">
        <v>83.0</v>
      </c>
      <c r="CE225" s="31">
        <v>30538.0</v>
      </c>
    </row>
    <row r="226" ht="15.75" customHeight="1">
      <c r="A226" s="31" t="s">
        <v>177</v>
      </c>
      <c r="B226" s="31">
        <v>3359.0</v>
      </c>
      <c r="C226" s="31" t="s">
        <v>204</v>
      </c>
      <c r="D226" s="31">
        <v>157077.0</v>
      </c>
      <c r="E226" s="31">
        <v>121081.0</v>
      </c>
      <c r="F226" s="31">
        <v>952.0</v>
      </c>
      <c r="G226" s="31">
        <v>120129.0</v>
      </c>
      <c r="H226" s="31">
        <v>51270.0</v>
      </c>
      <c r="I226" s="31">
        <v>34287.0</v>
      </c>
      <c r="J226" s="31">
        <v>6657.0</v>
      </c>
      <c r="K226" s="31">
        <v>8577.0</v>
      </c>
      <c r="L226" s="31">
        <v>0.0</v>
      </c>
      <c r="M226" s="31">
        <v>7298.0</v>
      </c>
      <c r="N226" s="31">
        <v>10729.0</v>
      </c>
      <c r="O226" s="31">
        <v>985.0</v>
      </c>
      <c r="P226" s="31">
        <v>0.0</v>
      </c>
      <c r="Q226" s="31">
        <v>227.0</v>
      </c>
      <c r="R226" s="31">
        <v>0.0</v>
      </c>
      <c r="S226" s="31">
        <v>0.0</v>
      </c>
      <c r="T226" s="31">
        <v>0.0</v>
      </c>
      <c r="U226" s="31">
        <v>0.0</v>
      </c>
      <c r="V226" s="31">
        <v>0.0</v>
      </c>
      <c r="W226" s="31">
        <v>0.0</v>
      </c>
      <c r="X226" s="31">
        <v>0.0</v>
      </c>
      <c r="Y226" s="31">
        <v>0.0</v>
      </c>
      <c r="Z226" s="31">
        <v>0.0</v>
      </c>
      <c r="AA226" s="31">
        <v>0.0</v>
      </c>
      <c r="AB226" s="31">
        <v>0.0</v>
      </c>
      <c r="AC226" s="31">
        <v>0.0</v>
      </c>
      <c r="AD226" s="31">
        <v>0.0</v>
      </c>
      <c r="AE226" s="31">
        <v>0.0</v>
      </c>
      <c r="AF226" s="31">
        <v>0.0</v>
      </c>
      <c r="AG226" s="31">
        <v>0.0</v>
      </c>
      <c r="AH226" s="31">
        <v>0.0</v>
      </c>
      <c r="AI226" s="31">
        <v>0.0</v>
      </c>
      <c r="AJ226" s="31">
        <v>0.0</v>
      </c>
      <c r="AK226" s="31">
        <v>0.0</v>
      </c>
      <c r="AL226" s="31">
        <v>0.0</v>
      </c>
      <c r="AM226" s="31">
        <v>0.0</v>
      </c>
      <c r="AN226" s="31">
        <v>0.0</v>
      </c>
      <c r="AO226" s="31">
        <v>0.0</v>
      </c>
      <c r="AP226" s="31">
        <v>0.0</v>
      </c>
      <c r="AQ226" s="31">
        <v>0.0</v>
      </c>
      <c r="AR226" s="31">
        <v>0.0</v>
      </c>
      <c r="AS226" s="31">
        <v>99.0</v>
      </c>
      <c r="AT226" s="31">
        <v>670.0</v>
      </c>
      <c r="AU226" s="31">
        <v>120411.0</v>
      </c>
      <c r="AV226" s="31">
        <f t="shared" si="4"/>
        <v>44796</v>
      </c>
      <c r="AW226" s="31">
        <v>29928.0</v>
      </c>
      <c r="AX226" s="31">
        <v>7813.0</v>
      </c>
      <c r="AY226" s="31">
        <v>10064.0</v>
      </c>
      <c r="AZ226" s="31">
        <v>0.0</v>
      </c>
      <c r="BA226" s="31">
        <v>11894.0</v>
      </c>
      <c r="BB226" s="31">
        <v>11404.0</v>
      </c>
      <c r="BC226" s="31">
        <v>546.0</v>
      </c>
      <c r="BD226" s="31">
        <v>422.0</v>
      </c>
      <c r="BE226" s="31">
        <v>669.0</v>
      </c>
      <c r="BF226" s="31">
        <v>1099.0</v>
      </c>
      <c r="BG226" s="31">
        <v>107.0</v>
      </c>
      <c r="BH226" s="31">
        <v>925.0</v>
      </c>
      <c r="BI226" s="31">
        <v>0.0</v>
      </c>
      <c r="BJ226" s="31">
        <v>0.0</v>
      </c>
      <c r="BK226" s="31">
        <v>0.0</v>
      </c>
      <c r="BL226" s="31">
        <v>25.0</v>
      </c>
      <c r="BM226" s="31">
        <v>0.0</v>
      </c>
      <c r="BN226" s="31">
        <v>0.0</v>
      </c>
      <c r="BO226" s="31">
        <v>0.0</v>
      </c>
      <c r="BP226" s="31">
        <v>0.0</v>
      </c>
      <c r="BQ226" s="31">
        <v>0.0</v>
      </c>
      <c r="BR226" s="31">
        <v>0.0</v>
      </c>
      <c r="BS226" s="31">
        <v>247.0</v>
      </c>
      <c r="BT226" s="31">
        <v>148.0</v>
      </c>
      <c r="BU226" s="31">
        <v>21.0</v>
      </c>
      <c r="BV226" s="31">
        <v>171.0</v>
      </c>
      <c r="BW226" s="31">
        <v>0.0</v>
      </c>
      <c r="BX226" s="31">
        <v>0.0</v>
      </c>
      <c r="BY226" s="31">
        <v>0.0</v>
      </c>
      <c r="BZ226" s="31">
        <v>0.0</v>
      </c>
      <c r="CA226" s="31">
        <v>0.0</v>
      </c>
      <c r="CB226" s="31">
        <v>0.0</v>
      </c>
      <c r="CC226" s="31">
        <v>132.0</v>
      </c>
      <c r="CE226" s="31">
        <v>44796.0</v>
      </c>
    </row>
    <row r="227" ht="15.75" customHeight="1">
      <c r="A227" s="31" t="s">
        <v>177</v>
      </c>
      <c r="B227" s="31">
        <v>3360.0</v>
      </c>
      <c r="C227" s="31" t="s">
        <v>205</v>
      </c>
      <c r="D227" s="31">
        <v>75321.0</v>
      </c>
      <c r="E227" s="31">
        <v>57246.0</v>
      </c>
      <c r="F227" s="31">
        <v>494.0</v>
      </c>
      <c r="G227" s="31">
        <v>56752.0</v>
      </c>
      <c r="H227" s="31">
        <v>22782.0</v>
      </c>
      <c r="I227" s="31">
        <v>18790.0</v>
      </c>
      <c r="J227" s="31">
        <v>2986.0</v>
      </c>
      <c r="K227" s="31">
        <v>3766.0</v>
      </c>
      <c r="L227" s="31">
        <v>0.0</v>
      </c>
      <c r="M227" s="31">
        <v>3088.0</v>
      </c>
      <c r="N227" s="31">
        <v>4830.0</v>
      </c>
      <c r="O227" s="31">
        <v>0.0</v>
      </c>
      <c r="P227" s="31">
        <v>0.0</v>
      </c>
      <c r="Q227" s="31">
        <v>510.0</v>
      </c>
      <c r="R227" s="31">
        <v>0.0</v>
      </c>
      <c r="S227" s="31">
        <v>0.0</v>
      </c>
      <c r="T227" s="31">
        <v>0.0</v>
      </c>
      <c r="U227" s="31">
        <v>0.0</v>
      </c>
      <c r="V227" s="31">
        <v>0.0</v>
      </c>
      <c r="W227" s="31">
        <v>0.0</v>
      </c>
      <c r="X227" s="31">
        <v>0.0</v>
      </c>
      <c r="Y227" s="31">
        <v>0.0</v>
      </c>
      <c r="Z227" s="31">
        <v>0.0</v>
      </c>
      <c r="AA227" s="31">
        <v>0.0</v>
      </c>
      <c r="AB227" s="31">
        <v>0.0</v>
      </c>
      <c r="AC227" s="31">
        <v>0.0</v>
      </c>
      <c r="AD227" s="31">
        <v>0.0</v>
      </c>
      <c r="AE227" s="31">
        <v>0.0</v>
      </c>
      <c r="AF227" s="31">
        <v>0.0</v>
      </c>
      <c r="AG227" s="31">
        <v>0.0</v>
      </c>
      <c r="AH227" s="31">
        <v>0.0</v>
      </c>
      <c r="AI227" s="31">
        <v>0.0</v>
      </c>
      <c r="AJ227" s="31">
        <v>0.0</v>
      </c>
      <c r="AK227" s="31">
        <v>0.0</v>
      </c>
      <c r="AL227" s="31">
        <v>0.0</v>
      </c>
      <c r="AM227" s="31">
        <v>0.0</v>
      </c>
      <c r="AN227" s="31">
        <v>0.0</v>
      </c>
      <c r="AO227" s="31">
        <v>0.0</v>
      </c>
      <c r="AP227" s="31">
        <v>0.0</v>
      </c>
      <c r="AQ227" s="31">
        <v>0.0</v>
      </c>
      <c r="AR227" s="31">
        <v>0.0</v>
      </c>
      <c r="AS227" s="31">
        <v>0.0</v>
      </c>
      <c r="AT227" s="31">
        <v>448.0</v>
      </c>
      <c r="AU227" s="31">
        <v>56798.0</v>
      </c>
      <c r="AV227" s="31">
        <f t="shared" si="4"/>
        <v>20324</v>
      </c>
      <c r="AW227" s="31">
        <v>15677.0</v>
      </c>
      <c r="AX227" s="31">
        <v>3614.0</v>
      </c>
      <c r="AY227" s="31">
        <v>4956.0</v>
      </c>
      <c r="AZ227" s="31">
        <v>0.0</v>
      </c>
      <c r="BA227" s="31">
        <v>5054.0</v>
      </c>
      <c r="BB227" s="31">
        <v>5320.0</v>
      </c>
      <c r="BC227" s="31">
        <v>196.0</v>
      </c>
      <c r="BD227" s="31">
        <v>152.0</v>
      </c>
      <c r="BE227" s="31">
        <v>216.0</v>
      </c>
      <c r="BF227" s="31">
        <v>527.0</v>
      </c>
      <c r="BG227" s="31">
        <v>65.0</v>
      </c>
      <c r="BH227" s="31">
        <v>388.0</v>
      </c>
      <c r="BI227" s="31">
        <v>0.0</v>
      </c>
      <c r="BJ227" s="31">
        <v>0.0</v>
      </c>
      <c r="BK227" s="31">
        <v>0.0</v>
      </c>
      <c r="BL227" s="31">
        <v>8.0</v>
      </c>
      <c r="BM227" s="31">
        <v>0.0</v>
      </c>
      <c r="BN227" s="31">
        <v>0.0</v>
      </c>
      <c r="BO227" s="31">
        <v>0.0</v>
      </c>
      <c r="BP227" s="31">
        <v>0.0</v>
      </c>
      <c r="BQ227" s="31">
        <v>0.0</v>
      </c>
      <c r="BR227" s="31">
        <v>0.0</v>
      </c>
      <c r="BS227" s="31">
        <v>91.0</v>
      </c>
      <c r="BT227" s="31">
        <v>58.0</v>
      </c>
      <c r="BU227" s="31">
        <v>9.0</v>
      </c>
      <c r="BV227" s="31">
        <v>72.0</v>
      </c>
      <c r="BW227" s="31">
        <v>0.0</v>
      </c>
      <c r="BX227" s="31">
        <v>0.0</v>
      </c>
      <c r="BY227" s="31">
        <v>0.0</v>
      </c>
      <c r="BZ227" s="31">
        <v>0.0</v>
      </c>
      <c r="CA227" s="31">
        <v>0.0</v>
      </c>
      <c r="CB227" s="31">
        <v>0.0</v>
      </c>
      <c r="CC227" s="31">
        <v>71.0</v>
      </c>
      <c r="CE227" s="31">
        <v>20324.0</v>
      </c>
    </row>
    <row r="228" ht="15.75" customHeight="1">
      <c r="A228" s="31" t="s">
        <v>177</v>
      </c>
      <c r="B228" s="31">
        <v>3361.0</v>
      </c>
      <c r="C228" s="31" t="s">
        <v>206</v>
      </c>
      <c r="D228" s="31">
        <v>105853.0</v>
      </c>
      <c r="E228" s="31">
        <v>82263.0</v>
      </c>
      <c r="F228" s="31">
        <v>717.0</v>
      </c>
      <c r="G228" s="31">
        <v>81546.0</v>
      </c>
      <c r="H228" s="31">
        <v>33903.0</v>
      </c>
      <c r="I228" s="31">
        <v>25157.0</v>
      </c>
      <c r="J228" s="31">
        <v>4383.0</v>
      </c>
      <c r="K228" s="31">
        <v>5387.0</v>
      </c>
      <c r="L228" s="31">
        <v>0.0</v>
      </c>
      <c r="M228" s="31">
        <v>4787.0</v>
      </c>
      <c r="N228" s="31">
        <v>7011.0</v>
      </c>
      <c r="O228" s="31">
        <v>0.0</v>
      </c>
      <c r="P228" s="31">
        <v>0.0</v>
      </c>
      <c r="Q228" s="31">
        <v>573.0</v>
      </c>
      <c r="R228" s="31">
        <v>0.0</v>
      </c>
      <c r="S228" s="31">
        <v>0.0</v>
      </c>
      <c r="T228" s="31">
        <v>0.0</v>
      </c>
      <c r="U228" s="31">
        <v>0.0</v>
      </c>
      <c r="V228" s="31">
        <v>0.0</v>
      </c>
      <c r="W228" s="31">
        <v>0.0</v>
      </c>
      <c r="X228" s="31">
        <v>0.0</v>
      </c>
      <c r="Y228" s="31">
        <v>0.0</v>
      </c>
      <c r="Z228" s="31">
        <v>0.0</v>
      </c>
      <c r="AA228" s="31">
        <v>0.0</v>
      </c>
      <c r="AB228" s="31">
        <v>0.0</v>
      </c>
      <c r="AC228" s="31">
        <v>0.0</v>
      </c>
      <c r="AD228" s="31">
        <v>0.0</v>
      </c>
      <c r="AE228" s="31">
        <v>0.0</v>
      </c>
      <c r="AF228" s="31">
        <v>0.0</v>
      </c>
      <c r="AG228" s="31">
        <v>0.0</v>
      </c>
      <c r="AH228" s="31">
        <v>0.0</v>
      </c>
      <c r="AI228" s="31">
        <v>0.0</v>
      </c>
      <c r="AJ228" s="31">
        <v>0.0</v>
      </c>
      <c r="AK228" s="31">
        <v>0.0</v>
      </c>
      <c r="AL228" s="31">
        <v>0.0</v>
      </c>
      <c r="AM228" s="31">
        <v>0.0</v>
      </c>
      <c r="AN228" s="31">
        <v>0.0</v>
      </c>
      <c r="AO228" s="31">
        <v>0.0</v>
      </c>
      <c r="AP228" s="31">
        <v>0.0</v>
      </c>
      <c r="AQ228" s="31">
        <v>0.0</v>
      </c>
      <c r="AR228" s="31">
        <v>0.0</v>
      </c>
      <c r="AS228" s="31">
        <v>345.0</v>
      </c>
      <c r="AT228" s="31">
        <v>725.0</v>
      </c>
      <c r="AU228" s="31">
        <v>81538.0</v>
      </c>
      <c r="AV228" s="31">
        <f t="shared" si="4"/>
        <v>28963</v>
      </c>
      <c r="AW228" s="31">
        <v>21175.0</v>
      </c>
      <c r="AX228" s="31">
        <v>5309.0</v>
      </c>
      <c r="AY228" s="31">
        <v>7756.0</v>
      </c>
      <c r="AZ228" s="31">
        <v>0.0</v>
      </c>
      <c r="BA228" s="31">
        <v>7441.0</v>
      </c>
      <c r="BB228" s="31">
        <v>7938.0</v>
      </c>
      <c r="BC228" s="31">
        <v>327.0</v>
      </c>
      <c r="BD228" s="31">
        <v>180.0</v>
      </c>
      <c r="BE228" s="31">
        <v>329.0</v>
      </c>
      <c r="BF228" s="31">
        <v>734.0</v>
      </c>
      <c r="BG228" s="31">
        <v>57.0</v>
      </c>
      <c r="BH228" s="31">
        <v>700.0</v>
      </c>
      <c r="BI228" s="31">
        <v>0.0</v>
      </c>
      <c r="BJ228" s="31">
        <v>0.0</v>
      </c>
      <c r="BK228" s="31">
        <v>0.0</v>
      </c>
      <c r="BL228" s="31">
        <v>15.0</v>
      </c>
      <c r="BM228" s="31">
        <v>0.0</v>
      </c>
      <c r="BN228" s="31">
        <v>0.0</v>
      </c>
      <c r="BO228" s="31">
        <v>0.0</v>
      </c>
      <c r="BP228" s="31">
        <v>0.0</v>
      </c>
      <c r="BQ228" s="31">
        <v>0.0</v>
      </c>
      <c r="BR228" s="31">
        <v>0.0</v>
      </c>
      <c r="BS228" s="31">
        <v>226.0</v>
      </c>
      <c r="BT228" s="31">
        <v>105.0</v>
      </c>
      <c r="BU228" s="31">
        <v>12.0</v>
      </c>
      <c r="BV228" s="31">
        <v>159.0</v>
      </c>
      <c r="BW228" s="31">
        <v>0.0</v>
      </c>
      <c r="BX228" s="31">
        <v>0.0</v>
      </c>
      <c r="BY228" s="31">
        <v>0.0</v>
      </c>
      <c r="BZ228" s="31">
        <v>0.0</v>
      </c>
      <c r="CA228" s="31">
        <v>0.0</v>
      </c>
      <c r="CB228" s="31">
        <v>0.0</v>
      </c>
      <c r="CC228" s="31">
        <v>112.0</v>
      </c>
      <c r="CE228" s="31">
        <v>28963.0</v>
      </c>
    </row>
    <row r="229" ht="15.75" customHeight="1">
      <c r="A229" s="31" t="s">
        <v>177</v>
      </c>
      <c r="B229" s="31">
        <v>3401.0</v>
      </c>
      <c r="C229" s="31" t="s">
        <v>207</v>
      </c>
      <c r="D229" s="31">
        <v>57062.0</v>
      </c>
      <c r="E229" s="31">
        <v>40108.0</v>
      </c>
      <c r="F229" s="31">
        <v>581.0</v>
      </c>
      <c r="G229" s="31">
        <v>39527.0</v>
      </c>
      <c r="H229" s="31">
        <v>12034.0</v>
      </c>
      <c r="I229" s="31">
        <v>13990.0</v>
      </c>
      <c r="J229" s="31">
        <v>2966.0</v>
      </c>
      <c r="K229" s="31">
        <v>2253.0</v>
      </c>
      <c r="L229" s="31">
        <v>0.0</v>
      </c>
      <c r="M229" s="31">
        <v>2768.0</v>
      </c>
      <c r="N229" s="31">
        <v>5044.0</v>
      </c>
      <c r="O229" s="31">
        <v>0.0</v>
      </c>
      <c r="P229" s="31">
        <v>0.0</v>
      </c>
      <c r="Q229" s="31">
        <v>472.0</v>
      </c>
      <c r="R229" s="31">
        <v>0.0</v>
      </c>
      <c r="S229" s="31">
        <v>0.0</v>
      </c>
      <c r="T229" s="31">
        <v>0.0</v>
      </c>
      <c r="U229" s="31">
        <v>0.0</v>
      </c>
      <c r="V229" s="31">
        <v>0.0</v>
      </c>
      <c r="W229" s="31">
        <v>0.0</v>
      </c>
      <c r="X229" s="31">
        <v>0.0</v>
      </c>
      <c r="Y229" s="31">
        <v>0.0</v>
      </c>
      <c r="Z229" s="31">
        <v>0.0</v>
      </c>
      <c r="AA229" s="31">
        <v>0.0</v>
      </c>
      <c r="AB229" s="31">
        <v>0.0</v>
      </c>
      <c r="AC229" s="31">
        <v>0.0</v>
      </c>
      <c r="AD229" s="31">
        <v>0.0</v>
      </c>
      <c r="AE229" s="31">
        <v>0.0</v>
      </c>
      <c r="AF229" s="31">
        <v>0.0</v>
      </c>
      <c r="AG229" s="31">
        <v>0.0</v>
      </c>
      <c r="AH229" s="31">
        <v>0.0</v>
      </c>
      <c r="AI229" s="31">
        <v>0.0</v>
      </c>
      <c r="AJ229" s="31">
        <v>0.0</v>
      </c>
      <c r="AK229" s="31">
        <v>0.0</v>
      </c>
      <c r="AL229" s="31">
        <v>0.0</v>
      </c>
      <c r="AM229" s="31">
        <v>0.0</v>
      </c>
      <c r="AN229" s="31">
        <v>0.0</v>
      </c>
      <c r="AO229" s="31">
        <v>0.0</v>
      </c>
      <c r="AP229" s="31">
        <v>0.0</v>
      </c>
      <c r="AQ229" s="31">
        <v>0.0</v>
      </c>
      <c r="AR229" s="31">
        <v>0.0</v>
      </c>
      <c r="AS229" s="31">
        <v>0.0</v>
      </c>
      <c r="AT229" s="31">
        <v>417.0</v>
      </c>
      <c r="AU229" s="31">
        <v>39691.0</v>
      </c>
      <c r="AV229" s="31">
        <f t="shared" si="4"/>
        <v>12137</v>
      </c>
      <c r="AW229" s="31">
        <v>11689.0</v>
      </c>
      <c r="AX229" s="31">
        <v>3139.0</v>
      </c>
      <c r="AY229" s="31">
        <v>2610.0</v>
      </c>
      <c r="AZ229" s="31">
        <v>0.0</v>
      </c>
      <c r="BA229" s="31">
        <v>3320.0</v>
      </c>
      <c r="BB229" s="31">
        <v>5185.0</v>
      </c>
      <c r="BC229" s="31">
        <v>188.0</v>
      </c>
      <c r="BD229" s="31">
        <v>132.0</v>
      </c>
      <c r="BE229" s="31">
        <v>245.0</v>
      </c>
      <c r="BF229" s="31">
        <v>411.0</v>
      </c>
      <c r="BG229" s="31">
        <v>46.0</v>
      </c>
      <c r="BH229" s="31">
        <v>332.0</v>
      </c>
      <c r="BI229" s="31">
        <v>0.0</v>
      </c>
      <c r="BJ229" s="31">
        <v>0.0</v>
      </c>
      <c r="BK229" s="31">
        <v>0.0</v>
      </c>
      <c r="BL229" s="31">
        <v>12.0</v>
      </c>
      <c r="BM229" s="31">
        <v>0.0</v>
      </c>
      <c r="BN229" s="31">
        <v>0.0</v>
      </c>
      <c r="BO229" s="31">
        <v>0.0</v>
      </c>
      <c r="BP229" s="31">
        <v>0.0</v>
      </c>
      <c r="BQ229" s="31">
        <v>0.0</v>
      </c>
      <c r="BR229" s="31">
        <v>0.0</v>
      </c>
      <c r="BS229" s="31">
        <v>54.0</v>
      </c>
      <c r="BT229" s="31">
        <v>42.0</v>
      </c>
      <c r="BU229" s="31">
        <v>10.0</v>
      </c>
      <c r="BV229" s="31">
        <v>86.0</v>
      </c>
      <c r="BW229" s="31">
        <v>0.0</v>
      </c>
      <c r="BX229" s="31">
        <v>0.0</v>
      </c>
      <c r="BY229" s="31">
        <v>0.0</v>
      </c>
      <c r="BZ229" s="31">
        <v>0.0</v>
      </c>
      <c r="CA229" s="31">
        <v>0.0</v>
      </c>
      <c r="CB229" s="31">
        <v>0.0</v>
      </c>
      <c r="CC229" s="31">
        <v>53.0</v>
      </c>
      <c r="CE229" s="31">
        <v>12137.0</v>
      </c>
    </row>
    <row r="230" ht="15.75" customHeight="1">
      <c r="A230" s="31" t="s">
        <v>177</v>
      </c>
      <c r="B230" s="31">
        <v>3402.0</v>
      </c>
      <c r="C230" s="31" t="s">
        <v>208</v>
      </c>
      <c r="D230" s="31">
        <v>38327.0</v>
      </c>
      <c r="E230" s="31">
        <v>27387.0</v>
      </c>
      <c r="F230" s="31">
        <v>644.0</v>
      </c>
      <c r="G230" s="31">
        <v>26743.0</v>
      </c>
      <c r="H230" s="31">
        <v>5900.0</v>
      </c>
      <c r="I230" s="31">
        <v>14236.0</v>
      </c>
      <c r="J230" s="31">
        <v>2394.0</v>
      </c>
      <c r="K230" s="31">
        <v>1741.0</v>
      </c>
      <c r="L230" s="31">
        <v>0.0</v>
      </c>
      <c r="M230" s="31">
        <v>1321.0</v>
      </c>
      <c r="N230" s="31">
        <v>0.0</v>
      </c>
      <c r="O230" s="31">
        <v>522.0</v>
      </c>
      <c r="P230" s="31">
        <v>0.0</v>
      </c>
      <c r="Q230" s="31">
        <v>598.0</v>
      </c>
      <c r="R230" s="31">
        <v>0.0</v>
      </c>
      <c r="S230" s="31">
        <v>0.0</v>
      </c>
      <c r="T230" s="31">
        <v>0.0</v>
      </c>
      <c r="U230" s="31">
        <v>0.0</v>
      </c>
      <c r="V230" s="31">
        <v>0.0</v>
      </c>
      <c r="W230" s="31">
        <v>0.0</v>
      </c>
      <c r="X230" s="31">
        <v>0.0</v>
      </c>
      <c r="Y230" s="31">
        <v>0.0</v>
      </c>
      <c r="Z230" s="31">
        <v>0.0</v>
      </c>
      <c r="AA230" s="31">
        <v>0.0</v>
      </c>
      <c r="AB230" s="31">
        <v>0.0</v>
      </c>
      <c r="AC230" s="31">
        <v>0.0</v>
      </c>
      <c r="AD230" s="31">
        <v>0.0</v>
      </c>
      <c r="AE230" s="31">
        <v>0.0</v>
      </c>
      <c r="AF230" s="31">
        <v>0.0</v>
      </c>
      <c r="AG230" s="31">
        <v>0.0</v>
      </c>
      <c r="AH230" s="31">
        <v>0.0</v>
      </c>
      <c r="AI230" s="31">
        <v>0.0</v>
      </c>
      <c r="AJ230" s="31">
        <v>0.0</v>
      </c>
      <c r="AK230" s="31">
        <v>0.0</v>
      </c>
      <c r="AL230" s="31">
        <v>0.0</v>
      </c>
      <c r="AM230" s="31">
        <v>0.0</v>
      </c>
      <c r="AN230" s="31">
        <v>0.0</v>
      </c>
      <c r="AO230" s="31">
        <v>0.0</v>
      </c>
      <c r="AP230" s="31">
        <v>0.0</v>
      </c>
      <c r="AQ230" s="31">
        <v>0.0</v>
      </c>
      <c r="AR230" s="31">
        <v>0.0</v>
      </c>
      <c r="AS230" s="31">
        <v>31.0</v>
      </c>
      <c r="AT230" s="31">
        <v>277.0</v>
      </c>
      <c r="AU230" s="31">
        <v>27110.0</v>
      </c>
      <c r="AV230" s="31">
        <f t="shared" si="4"/>
        <v>6104</v>
      </c>
      <c r="AW230" s="31">
        <v>10369.0</v>
      </c>
      <c r="AX230" s="31">
        <v>2698.0</v>
      </c>
      <c r="AY230" s="31">
        <v>2311.0</v>
      </c>
      <c r="AZ230" s="31">
        <v>0.0</v>
      </c>
      <c r="BA230" s="31">
        <v>1928.0</v>
      </c>
      <c r="BB230" s="31">
        <v>2707.0</v>
      </c>
      <c r="BC230" s="31">
        <v>128.0</v>
      </c>
      <c r="BD230" s="31">
        <v>69.0</v>
      </c>
      <c r="BE230" s="31">
        <v>142.0</v>
      </c>
      <c r="BF230" s="31">
        <v>220.0</v>
      </c>
      <c r="BG230" s="31">
        <v>15.0</v>
      </c>
      <c r="BH230" s="31">
        <v>231.0</v>
      </c>
      <c r="BI230" s="31">
        <v>0.0</v>
      </c>
      <c r="BJ230" s="31">
        <v>0.0</v>
      </c>
      <c r="BK230" s="31">
        <v>0.0</v>
      </c>
      <c r="BL230" s="31">
        <v>17.0</v>
      </c>
      <c r="BM230" s="31">
        <v>0.0</v>
      </c>
      <c r="BN230" s="31">
        <v>0.0</v>
      </c>
      <c r="BO230" s="31">
        <v>0.0</v>
      </c>
      <c r="BP230" s="31">
        <v>0.0</v>
      </c>
      <c r="BQ230" s="31">
        <v>0.0</v>
      </c>
      <c r="BR230" s="31">
        <v>0.0</v>
      </c>
      <c r="BS230" s="31">
        <v>45.0</v>
      </c>
      <c r="BT230" s="31">
        <v>36.0</v>
      </c>
      <c r="BU230" s="31">
        <v>18.0</v>
      </c>
      <c r="BV230" s="31">
        <v>41.0</v>
      </c>
      <c r="BW230" s="31">
        <v>0.0</v>
      </c>
      <c r="BX230" s="31">
        <v>0.0</v>
      </c>
      <c r="BY230" s="31">
        <v>0.0</v>
      </c>
      <c r="BZ230" s="31">
        <v>0.0</v>
      </c>
      <c r="CA230" s="31">
        <v>0.0</v>
      </c>
      <c r="CB230" s="31">
        <v>0.0</v>
      </c>
      <c r="CC230" s="31">
        <v>31.0</v>
      </c>
      <c r="CE230" s="31">
        <v>6104.0</v>
      </c>
    </row>
    <row r="231" ht="15.75" customHeight="1">
      <c r="A231" s="31" t="s">
        <v>177</v>
      </c>
      <c r="B231" s="31">
        <v>3403.0</v>
      </c>
      <c r="C231" s="31" t="s">
        <v>209</v>
      </c>
      <c r="D231" s="31">
        <v>129052.0</v>
      </c>
      <c r="E231" s="31">
        <v>100550.0</v>
      </c>
      <c r="F231" s="31">
        <v>1033.0</v>
      </c>
      <c r="G231" s="31">
        <v>99517.0</v>
      </c>
      <c r="H231" s="31">
        <v>26611.0</v>
      </c>
      <c r="I231" s="31">
        <v>36220.0</v>
      </c>
      <c r="J231" s="31">
        <v>10350.0</v>
      </c>
      <c r="K231" s="31">
        <v>13182.0</v>
      </c>
      <c r="L231" s="31">
        <v>0.0</v>
      </c>
      <c r="M231" s="31">
        <v>5662.0</v>
      </c>
      <c r="N231" s="31">
        <v>6243.0</v>
      </c>
      <c r="O231" s="31">
        <v>0.0</v>
      </c>
      <c r="P231" s="31">
        <v>0.0</v>
      </c>
      <c r="Q231" s="31">
        <v>799.0</v>
      </c>
      <c r="R231" s="31">
        <v>0.0</v>
      </c>
      <c r="S231" s="31">
        <v>450.0</v>
      </c>
      <c r="T231" s="31">
        <v>0.0</v>
      </c>
      <c r="U231" s="31">
        <v>0.0</v>
      </c>
      <c r="V231" s="31">
        <v>0.0</v>
      </c>
      <c r="W231" s="31">
        <v>0.0</v>
      </c>
      <c r="X231" s="31">
        <v>0.0</v>
      </c>
      <c r="Y231" s="31">
        <v>0.0</v>
      </c>
      <c r="Z231" s="31">
        <v>0.0</v>
      </c>
      <c r="AA231" s="31">
        <v>0.0</v>
      </c>
      <c r="AB231" s="31">
        <v>0.0</v>
      </c>
      <c r="AC231" s="31">
        <v>0.0</v>
      </c>
      <c r="AD231" s="31">
        <v>0.0</v>
      </c>
      <c r="AE231" s="31">
        <v>0.0</v>
      </c>
      <c r="AF231" s="31">
        <v>0.0</v>
      </c>
      <c r="AG231" s="31">
        <v>0.0</v>
      </c>
      <c r="AH231" s="31">
        <v>0.0</v>
      </c>
      <c r="AI231" s="31">
        <v>0.0</v>
      </c>
      <c r="AJ231" s="31">
        <v>0.0</v>
      </c>
      <c r="AK231" s="31">
        <v>0.0</v>
      </c>
      <c r="AL231" s="31">
        <v>0.0</v>
      </c>
      <c r="AM231" s="31">
        <v>0.0</v>
      </c>
      <c r="AN231" s="31">
        <v>0.0</v>
      </c>
      <c r="AO231" s="31">
        <v>0.0</v>
      </c>
      <c r="AP231" s="31">
        <v>0.0</v>
      </c>
      <c r="AQ231" s="31">
        <v>0.0</v>
      </c>
      <c r="AR231" s="31">
        <v>0.0</v>
      </c>
      <c r="AS231" s="31">
        <v>0.0</v>
      </c>
      <c r="AT231" s="31">
        <v>743.0</v>
      </c>
      <c r="AU231" s="31">
        <v>99807.0</v>
      </c>
      <c r="AV231" s="31">
        <f t="shared" si="4"/>
        <v>26893</v>
      </c>
      <c r="AW231" s="31">
        <v>25590.0</v>
      </c>
      <c r="AX231" s="31">
        <v>11559.0</v>
      </c>
      <c r="AY231" s="31">
        <v>15112.0</v>
      </c>
      <c r="AZ231" s="31">
        <v>0.0</v>
      </c>
      <c r="BA231" s="31">
        <v>9514.0</v>
      </c>
      <c r="BB231" s="31">
        <v>6678.0</v>
      </c>
      <c r="BC231" s="31">
        <v>457.0</v>
      </c>
      <c r="BD231" s="31">
        <v>175.0</v>
      </c>
      <c r="BE231" s="31">
        <v>379.0</v>
      </c>
      <c r="BF231" s="31">
        <v>836.0</v>
      </c>
      <c r="BG231" s="31">
        <v>216.0</v>
      </c>
      <c r="BH231" s="31">
        <v>1366.0</v>
      </c>
      <c r="BI231" s="31">
        <v>0.0</v>
      </c>
      <c r="BJ231" s="31">
        <v>0.0</v>
      </c>
      <c r="BK231" s="31">
        <v>0.0</v>
      </c>
      <c r="BL231" s="31">
        <v>59.0</v>
      </c>
      <c r="BM231" s="31">
        <v>0.0</v>
      </c>
      <c r="BN231" s="31">
        <v>0.0</v>
      </c>
      <c r="BO231" s="31">
        <v>0.0</v>
      </c>
      <c r="BP231" s="31">
        <v>0.0</v>
      </c>
      <c r="BQ231" s="31">
        <v>0.0</v>
      </c>
      <c r="BR231" s="31">
        <v>0.0</v>
      </c>
      <c r="BS231" s="31">
        <v>288.0</v>
      </c>
      <c r="BT231" s="31">
        <v>211.0</v>
      </c>
      <c r="BU231" s="31">
        <v>44.0</v>
      </c>
      <c r="BV231" s="31">
        <v>173.0</v>
      </c>
      <c r="BW231" s="31">
        <v>0.0</v>
      </c>
      <c r="BX231" s="31">
        <v>0.0</v>
      </c>
      <c r="BY231" s="31">
        <v>0.0</v>
      </c>
      <c r="BZ231" s="31">
        <v>0.0</v>
      </c>
      <c r="CA231" s="31">
        <v>0.0</v>
      </c>
      <c r="CB231" s="31">
        <v>0.0</v>
      </c>
      <c r="CC231" s="31">
        <v>257.0</v>
      </c>
      <c r="CE231" s="31">
        <v>26893.0</v>
      </c>
    </row>
    <row r="232" ht="15.75" customHeight="1">
      <c r="A232" s="31" t="s">
        <v>177</v>
      </c>
      <c r="B232" s="31">
        <v>3404.0</v>
      </c>
      <c r="C232" s="31" t="s">
        <v>210</v>
      </c>
      <c r="D232" s="31">
        <v>123090.0</v>
      </c>
      <c r="E232" s="31">
        <v>93416.0</v>
      </c>
      <c r="F232" s="31">
        <v>1801.0</v>
      </c>
      <c r="G232" s="31">
        <v>91615.0</v>
      </c>
      <c r="H232" s="31">
        <v>33648.0</v>
      </c>
      <c r="I232" s="31">
        <v>29561.0</v>
      </c>
      <c r="J232" s="31">
        <v>8734.0</v>
      </c>
      <c r="K232" s="31">
        <v>10333.0</v>
      </c>
      <c r="L232" s="31">
        <v>0.0</v>
      </c>
      <c r="M232" s="31">
        <v>8656.0</v>
      </c>
      <c r="N232" s="31">
        <v>0.0</v>
      </c>
      <c r="O232" s="31">
        <v>0.0</v>
      </c>
      <c r="P232" s="31">
        <v>0.0</v>
      </c>
      <c r="Q232" s="31">
        <v>0.0</v>
      </c>
      <c r="R232" s="31">
        <v>0.0</v>
      </c>
      <c r="S232" s="31">
        <v>0.0</v>
      </c>
      <c r="T232" s="31">
        <v>0.0</v>
      </c>
      <c r="U232" s="31">
        <v>0.0</v>
      </c>
      <c r="V232" s="31">
        <v>0.0</v>
      </c>
      <c r="W232" s="31">
        <v>0.0</v>
      </c>
      <c r="X232" s="31">
        <v>0.0</v>
      </c>
      <c r="Y232" s="31">
        <v>0.0</v>
      </c>
      <c r="Z232" s="31">
        <v>0.0</v>
      </c>
      <c r="AA232" s="31">
        <v>0.0</v>
      </c>
      <c r="AB232" s="31">
        <v>0.0</v>
      </c>
      <c r="AC232" s="31">
        <v>0.0</v>
      </c>
      <c r="AD232" s="31">
        <v>683.0</v>
      </c>
      <c r="AE232" s="31">
        <v>0.0</v>
      </c>
      <c r="AF232" s="31">
        <v>0.0</v>
      </c>
      <c r="AG232" s="31">
        <v>0.0</v>
      </c>
      <c r="AH232" s="31">
        <v>0.0</v>
      </c>
      <c r="AI232" s="31">
        <v>0.0</v>
      </c>
      <c r="AJ232" s="31">
        <v>0.0</v>
      </c>
      <c r="AK232" s="31">
        <v>0.0</v>
      </c>
      <c r="AL232" s="31">
        <v>0.0</v>
      </c>
      <c r="AM232" s="31">
        <v>0.0</v>
      </c>
      <c r="AN232" s="31">
        <v>0.0</v>
      </c>
      <c r="AO232" s="31">
        <v>0.0</v>
      </c>
      <c r="AP232" s="31">
        <v>0.0</v>
      </c>
      <c r="AQ232" s="31">
        <v>0.0</v>
      </c>
      <c r="AR232" s="31">
        <v>0.0</v>
      </c>
      <c r="AS232" s="31">
        <v>0.0</v>
      </c>
      <c r="AT232" s="31">
        <v>606.0</v>
      </c>
      <c r="AU232" s="31">
        <v>92810.0</v>
      </c>
      <c r="AV232" s="31">
        <f t="shared" si="4"/>
        <v>29701</v>
      </c>
      <c r="AW232" s="31">
        <v>22230.0</v>
      </c>
      <c r="AX232" s="31">
        <v>9232.0</v>
      </c>
      <c r="AY232" s="31">
        <v>13094.0</v>
      </c>
      <c r="AZ232" s="31">
        <v>0.0</v>
      </c>
      <c r="BA232" s="31">
        <v>9243.0</v>
      </c>
      <c r="BB232" s="31">
        <v>5769.0</v>
      </c>
      <c r="BC232" s="31">
        <v>519.0</v>
      </c>
      <c r="BD232" s="31">
        <v>124.0</v>
      </c>
      <c r="BE232" s="31">
        <v>210.0</v>
      </c>
      <c r="BF232" s="31">
        <v>614.0</v>
      </c>
      <c r="BG232" s="31">
        <v>133.0</v>
      </c>
      <c r="BH232" s="31">
        <v>1050.0</v>
      </c>
      <c r="BI232" s="31">
        <v>0.0</v>
      </c>
      <c r="BJ232" s="31">
        <v>0.0</v>
      </c>
      <c r="BK232" s="31">
        <v>0.0</v>
      </c>
      <c r="BL232" s="31">
        <v>21.0</v>
      </c>
      <c r="BM232" s="31">
        <v>0.0</v>
      </c>
      <c r="BN232" s="31">
        <v>0.0</v>
      </c>
      <c r="BO232" s="31">
        <v>0.0</v>
      </c>
      <c r="BP232" s="31">
        <v>0.0</v>
      </c>
      <c r="BQ232" s="31">
        <v>0.0</v>
      </c>
      <c r="BR232" s="31">
        <v>0.0</v>
      </c>
      <c r="BS232" s="31">
        <v>284.0</v>
      </c>
      <c r="BT232" s="31">
        <v>207.0</v>
      </c>
      <c r="BU232" s="31">
        <v>56.0</v>
      </c>
      <c r="BV232" s="31">
        <v>160.0</v>
      </c>
      <c r="BW232" s="31">
        <v>0.0</v>
      </c>
      <c r="BX232" s="31">
        <v>0.0</v>
      </c>
      <c r="BY232" s="31">
        <v>0.0</v>
      </c>
      <c r="BZ232" s="31">
        <v>0.0</v>
      </c>
      <c r="CA232" s="31">
        <v>0.0</v>
      </c>
      <c r="CB232" s="31">
        <v>0.0</v>
      </c>
      <c r="CC232" s="31">
        <v>163.0</v>
      </c>
      <c r="CE232" s="31">
        <v>29701.0</v>
      </c>
    </row>
    <row r="233" ht="15.75" customHeight="1">
      <c r="A233" s="31" t="s">
        <v>177</v>
      </c>
      <c r="B233" s="31">
        <v>3405.0</v>
      </c>
      <c r="C233" s="31" t="s">
        <v>211</v>
      </c>
      <c r="D233" s="31">
        <v>62279.0</v>
      </c>
      <c r="E233" s="31">
        <v>43882.0</v>
      </c>
      <c r="F233" s="31">
        <v>635.0</v>
      </c>
      <c r="G233" s="31">
        <v>43247.0</v>
      </c>
      <c r="H233" s="31">
        <v>12897.0</v>
      </c>
      <c r="I233" s="31">
        <v>16255.0</v>
      </c>
      <c r="J233" s="31">
        <v>3186.0</v>
      </c>
      <c r="K233" s="31">
        <v>2594.0</v>
      </c>
      <c r="L233" s="31">
        <v>0.0</v>
      </c>
      <c r="M233" s="31">
        <v>2514.0</v>
      </c>
      <c r="N233" s="31">
        <v>4293.0</v>
      </c>
      <c r="O233" s="31">
        <v>0.0</v>
      </c>
      <c r="P233" s="31">
        <v>0.0</v>
      </c>
      <c r="Q233" s="31">
        <v>634.0</v>
      </c>
      <c r="R233" s="31">
        <v>0.0</v>
      </c>
      <c r="S233" s="31">
        <v>0.0</v>
      </c>
      <c r="T233" s="31">
        <v>784.0</v>
      </c>
      <c r="U233" s="31">
        <v>0.0</v>
      </c>
      <c r="V233" s="31">
        <v>0.0</v>
      </c>
      <c r="W233" s="31">
        <v>0.0</v>
      </c>
      <c r="X233" s="31">
        <v>90.0</v>
      </c>
      <c r="Y233" s="31">
        <v>0.0</v>
      </c>
      <c r="Z233" s="31">
        <v>0.0</v>
      </c>
      <c r="AA233" s="31">
        <v>0.0</v>
      </c>
      <c r="AB233" s="31">
        <v>0.0</v>
      </c>
      <c r="AC233" s="31">
        <v>0.0</v>
      </c>
      <c r="AD233" s="31">
        <v>0.0</v>
      </c>
      <c r="AE233" s="31">
        <v>0.0</v>
      </c>
      <c r="AF233" s="31">
        <v>0.0</v>
      </c>
      <c r="AG233" s="31">
        <v>0.0</v>
      </c>
      <c r="AH233" s="31">
        <v>0.0</v>
      </c>
      <c r="AI233" s="31">
        <v>0.0</v>
      </c>
      <c r="AJ233" s="31">
        <v>0.0</v>
      </c>
      <c r="AK233" s="31">
        <v>0.0</v>
      </c>
      <c r="AL233" s="31">
        <v>0.0</v>
      </c>
      <c r="AM233" s="31">
        <v>0.0</v>
      </c>
      <c r="AN233" s="31">
        <v>0.0</v>
      </c>
      <c r="AO233" s="31">
        <v>0.0</v>
      </c>
      <c r="AP233" s="31">
        <v>0.0</v>
      </c>
      <c r="AQ233" s="31">
        <v>0.0</v>
      </c>
      <c r="AR233" s="31">
        <v>0.0</v>
      </c>
      <c r="AS233" s="31">
        <v>0.0</v>
      </c>
      <c r="AT233" s="31">
        <v>554.0</v>
      </c>
      <c r="AU233" s="31">
        <v>43328.0</v>
      </c>
      <c r="AV233" s="31">
        <f t="shared" si="4"/>
        <v>12962</v>
      </c>
      <c r="AW233" s="31">
        <v>13015.0</v>
      </c>
      <c r="AX233" s="31">
        <v>3756.0</v>
      </c>
      <c r="AY233" s="31">
        <v>3107.0</v>
      </c>
      <c r="AZ233" s="31">
        <v>0.0</v>
      </c>
      <c r="BA233" s="31">
        <v>3904.0</v>
      </c>
      <c r="BB233" s="31">
        <v>4613.0</v>
      </c>
      <c r="BC233" s="31">
        <v>128.0</v>
      </c>
      <c r="BD233" s="31">
        <v>132.0</v>
      </c>
      <c r="BE233" s="31">
        <v>430.0</v>
      </c>
      <c r="BF233" s="31">
        <v>464.0</v>
      </c>
      <c r="BG233" s="31">
        <v>32.0</v>
      </c>
      <c r="BH233" s="31">
        <v>525.0</v>
      </c>
      <c r="BI233" s="31">
        <v>0.0</v>
      </c>
      <c r="BJ233" s="31">
        <v>0.0</v>
      </c>
      <c r="BK233" s="31">
        <v>0.0</v>
      </c>
      <c r="BL233" s="31">
        <v>40.0</v>
      </c>
      <c r="BM233" s="31">
        <v>0.0</v>
      </c>
      <c r="BN233" s="31">
        <v>0.0</v>
      </c>
      <c r="BO233" s="31">
        <v>0.0</v>
      </c>
      <c r="BP233" s="31">
        <v>0.0</v>
      </c>
      <c r="BQ233" s="31">
        <v>0.0</v>
      </c>
      <c r="BR233" s="31">
        <v>0.0</v>
      </c>
      <c r="BS233" s="31">
        <v>59.0</v>
      </c>
      <c r="BT233" s="31">
        <v>45.0</v>
      </c>
      <c r="BU233" s="31">
        <v>15.0</v>
      </c>
      <c r="BV233" s="31">
        <v>57.0</v>
      </c>
      <c r="BW233" s="31">
        <v>0.0</v>
      </c>
      <c r="BX233" s="31">
        <v>0.0</v>
      </c>
      <c r="BY233" s="31">
        <v>0.0</v>
      </c>
      <c r="BZ233" s="31">
        <v>0.0</v>
      </c>
      <c r="CA233" s="31">
        <v>0.0</v>
      </c>
      <c r="CB233" s="31">
        <v>0.0</v>
      </c>
      <c r="CC233" s="31">
        <v>44.0</v>
      </c>
      <c r="CE233" s="31">
        <v>12962.0</v>
      </c>
    </row>
    <row r="234" ht="15.75" customHeight="1">
      <c r="A234" s="31" t="s">
        <v>177</v>
      </c>
      <c r="B234" s="31">
        <v>3451.0</v>
      </c>
      <c r="C234" s="31" t="s">
        <v>212</v>
      </c>
      <c r="D234" s="31">
        <v>97201.0</v>
      </c>
      <c r="E234" s="31">
        <v>75417.0</v>
      </c>
      <c r="F234" s="31">
        <v>764.0</v>
      </c>
      <c r="G234" s="31">
        <v>74653.0</v>
      </c>
      <c r="H234" s="31">
        <v>25987.0</v>
      </c>
      <c r="I234" s="31">
        <v>27015.0</v>
      </c>
      <c r="J234" s="31">
        <v>3731.0</v>
      </c>
      <c r="K234" s="31">
        <v>6645.0</v>
      </c>
      <c r="L234" s="31">
        <v>0.0</v>
      </c>
      <c r="M234" s="31">
        <v>4973.0</v>
      </c>
      <c r="N234" s="31">
        <v>5349.0</v>
      </c>
      <c r="O234" s="31">
        <v>0.0</v>
      </c>
      <c r="P234" s="31">
        <v>0.0</v>
      </c>
      <c r="Q234" s="31">
        <v>594.0</v>
      </c>
      <c r="R234" s="31">
        <v>0.0</v>
      </c>
      <c r="S234" s="31">
        <v>359.0</v>
      </c>
      <c r="T234" s="31">
        <v>0.0</v>
      </c>
      <c r="U234" s="31">
        <v>0.0</v>
      </c>
      <c r="V234" s="31">
        <v>0.0</v>
      </c>
      <c r="W234" s="31">
        <v>0.0</v>
      </c>
      <c r="X234" s="31">
        <v>0.0</v>
      </c>
      <c r="Y234" s="31">
        <v>0.0</v>
      </c>
      <c r="Z234" s="31">
        <v>0.0</v>
      </c>
      <c r="AA234" s="31">
        <v>0.0</v>
      </c>
      <c r="AB234" s="31">
        <v>0.0</v>
      </c>
      <c r="AC234" s="31">
        <v>0.0</v>
      </c>
      <c r="AD234" s="31">
        <v>0.0</v>
      </c>
      <c r="AE234" s="31">
        <v>0.0</v>
      </c>
      <c r="AF234" s="31">
        <v>0.0</v>
      </c>
      <c r="AG234" s="31">
        <v>0.0</v>
      </c>
      <c r="AH234" s="31">
        <v>0.0</v>
      </c>
      <c r="AI234" s="31">
        <v>0.0</v>
      </c>
      <c r="AJ234" s="31">
        <v>0.0</v>
      </c>
      <c r="AK234" s="31">
        <v>0.0</v>
      </c>
      <c r="AL234" s="31">
        <v>0.0</v>
      </c>
      <c r="AM234" s="31">
        <v>0.0</v>
      </c>
      <c r="AN234" s="31">
        <v>0.0</v>
      </c>
      <c r="AO234" s="31">
        <v>0.0</v>
      </c>
      <c r="AP234" s="31">
        <v>0.0</v>
      </c>
      <c r="AQ234" s="31">
        <v>0.0</v>
      </c>
      <c r="AR234" s="31">
        <v>0.0</v>
      </c>
      <c r="AS234" s="31">
        <v>0.0</v>
      </c>
      <c r="AT234" s="31">
        <v>543.0</v>
      </c>
      <c r="AU234" s="31">
        <v>74874.0</v>
      </c>
      <c r="AV234" s="31">
        <f t="shared" si="4"/>
        <v>26524</v>
      </c>
      <c r="AW234" s="31">
        <v>19924.0</v>
      </c>
      <c r="AX234" s="31">
        <v>4792.0</v>
      </c>
      <c r="AY234" s="31">
        <v>6709.0</v>
      </c>
      <c r="AZ234" s="31">
        <v>0.0</v>
      </c>
      <c r="BA234" s="31">
        <v>8622.0</v>
      </c>
      <c r="BB234" s="31">
        <v>5947.0</v>
      </c>
      <c r="BC234" s="31">
        <v>225.0</v>
      </c>
      <c r="BD234" s="31">
        <v>161.0</v>
      </c>
      <c r="BE234" s="31">
        <v>308.0</v>
      </c>
      <c r="BF234" s="31">
        <v>621.0</v>
      </c>
      <c r="BG234" s="31">
        <v>202.0</v>
      </c>
      <c r="BH234" s="31">
        <v>471.0</v>
      </c>
      <c r="BI234" s="31">
        <v>0.0</v>
      </c>
      <c r="BJ234" s="31">
        <v>0.0</v>
      </c>
      <c r="BK234" s="31">
        <v>0.0</v>
      </c>
      <c r="BL234" s="31">
        <v>18.0</v>
      </c>
      <c r="BM234" s="31">
        <v>0.0</v>
      </c>
      <c r="BN234" s="31">
        <v>0.0</v>
      </c>
      <c r="BO234" s="31">
        <v>0.0</v>
      </c>
      <c r="BP234" s="31">
        <v>0.0</v>
      </c>
      <c r="BQ234" s="31">
        <v>0.0</v>
      </c>
      <c r="BR234" s="31">
        <v>0.0</v>
      </c>
      <c r="BS234" s="31">
        <v>84.0</v>
      </c>
      <c r="BT234" s="31">
        <v>87.0</v>
      </c>
      <c r="BU234" s="31">
        <v>13.0</v>
      </c>
      <c r="BV234" s="31">
        <v>91.0</v>
      </c>
      <c r="BW234" s="31">
        <v>0.0</v>
      </c>
      <c r="BX234" s="31">
        <v>0.0</v>
      </c>
      <c r="BY234" s="31">
        <v>0.0</v>
      </c>
      <c r="BZ234" s="31">
        <v>0.0</v>
      </c>
      <c r="CA234" s="31">
        <v>0.0</v>
      </c>
      <c r="CB234" s="31">
        <v>0.0</v>
      </c>
      <c r="CC234" s="31">
        <v>75.0</v>
      </c>
      <c r="CE234" s="31">
        <v>26524.0</v>
      </c>
    </row>
    <row r="235" ht="15.75" customHeight="1">
      <c r="A235" s="31" t="s">
        <v>177</v>
      </c>
      <c r="B235" s="31">
        <v>3452.0</v>
      </c>
      <c r="C235" s="31" t="s">
        <v>213</v>
      </c>
      <c r="D235" s="31">
        <v>153214.0</v>
      </c>
      <c r="E235" s="31">
        <v>115289.0</v>
      </c>
      <c r="F235" s="31">
        <v>2448.0</v>
      </c>
      <c r="G235" s="31">
        <v>112841.0</v>
      </c>
      <c r="H235" s="31">
        <v>32631.0</v>
      </c>
      <c r="I235" s="31">
        <v>54995.0</v>
      </c>
      <c r="J235" s="31">
        <v>7009.0</v>
      </c>
      <c r="K235" s="31">
        <v>8046.0</v>
      </c>
      <c r="L235" s="31">
        <v>0.0</v>
      </c>
      <c r="M235" s="31">
        <v>5561.0</v>
      </c>
      <c r="N235" s="31">
        <v>0.0</v>
      </c>
      <c r="O235" s="31">
        <v>1782.0</v>
      </c>
      <c r="P235" s="31">
        <v>0.0</v>
      </c>
      <c r="Q235" s="31">
        <v>2728.0</v>
      </c>
      <c r="R235" s="31">
        <v>0.0</v>
      </c>
      <c r="S235" s="31">
        <v>0.0</v>
      </c>
      <c r="T235" s="31">
        <v>0.0</v>
      </c>
      <c r="U235" s="31">
        <v>0.0</v>
      </c>
      <c r="V235" s="31">
        <v>0.0</v>
      </c>
      <c r="W235" s="31">
        <v>0.0</v>
      </c>
      <c r="X235" s="31">
        <v>0.0</v>
      </c>
      <c r="Y235" s="31">
        <v>0.0</v>
      </c>
      <c r="Z235" s="31">
        <v>0.0</v>
      </c>
      <c r="AA235" s="31">
        <v>0.0</v>
      </c>
      <c r="AB235" s="31">
        <v>0.0</v>
      </c>
      <c r="AC235" s="31">
        <v>0.0</v>
      </c>
      <c r="AD235" s="31">
        <v>0.0</v>
      </c>
      <c r="AE235" s="31">
        <v>0.0</v>
      </c>
      <c r="AF235" s="31">
        <v>0.0</v>
      </c>
      <c r="AG235" s="31">
        <v>0.0</v>
      </c>
      <c r="AH235" s="31">
        <v>0.0</v>
      </c>
      <c r="AI235" s="31">
        <v>0.0</v>
      </c>
      <c r="AJ235" s="31">
        <v>0.0</v>
      </c>
      <c r="AK235" s="31">
        <v>0.0</v>
      </c>
      <c r="AL235" s="31">
        <v>0.0</v>
      </c>
      <c r="AM235" s="31">
        <v>0.0</v>
      </c>
      <c r="AN235" s="31">
        <v>0.0</v>
      </c>
      <c r="AO235" s="31">
        <v>0.0</v>
      </c>
      <c r="AP235" s="31">
        <v>0.0</v>
      </c>
      <c r="AQ235" s="31">
        <v>0.0</v>
      </c>
      <c r="AR235" s="31">
        <v>0.0</v>
      </c>
      <c r="AS235" s="31">
        <v>89.0</v>
      </c>
      <c r="AT235" s="31">
        <v>1328.0</v>
      </c>
      <c r="AU235" s="31">
        <v>113961.0</v>
      </c>
      <c r="AV235" s="31">
        <f t="shared" si="4"/>
        <v>33448</v>
      </c>
      <c r="AW235" s="31">
        <v>42984.0</v>
      </c>
      <c r="AX235" s="31">
        <v>7444.0</v>
      </c>
      <c r="AY235" s="31">
        <v>8192.0</v>
      </c>
      <c r="AZ235" s="31">
        <v>0.0</v>
      </c>
      <c r="BA235" s="31">
        <v>8151.0</v>
      </c>
      <c r="BB235" s="31">
        <v>10170.0</v>
      </c>
      <c r="BC235" s="31">
        <v>440.0</v>
      </c>
      <c r="BD235" s="31">
        <v>288.0</v>
      </c>
      <c r="BE235" s="31">
        <v>618.0</v>
      </c>
      <c r="BF235" s="31">
        <v>942.0</v>
      </c>
      <c r="BG235" s="31">
        <v>62.0</v>
      </c>
      <c r="BH235" s="31">
        <v>730.0</v>
      </c>
      <c r="BI235" s="31">
        <v>0.0</v>
      </c>
      <c r="BJ235" s="31">
        <v>0.0</v>
      </c>
      <c r="BK235" s="31">
        <v>0.0</v>
      </c>
      <c r="BL235" s="31">
        <v>18.0</v>
      </c>
      <c r="BM235" s="31">
        <v>0.0</v>
      </c>
      <c r="BN235" s="31">
        <v>0.0</v>
      </c>
      <c r="BO235" s="31">
        <v>0.0</v>
      </c>
      <c r="BP235" s="31">
        <v>0.0</v>
      </c>
      <c r="BQ235" s="31">
        <v>0.0</v>
      </c>
      <c r="BR235" s="31">
        <v>0.0</v>
      </c>
      <c r="BS235" s="31">
        <v>146.0</v>
      </c>
      <c r="BT235" s="31">
        <v>87.0</v>
      </c>
      <c r="BU235" s="31">
        <v>17.0</v>
      </c>
      <c r="BV235" s="31">
        <v>95.0</v>
      </c>
      <c r="BW235" s="31">
        <v>0.0</v>
      </c>
      <c r="BX235" s="31">
        <v>0.0</v>
      </c>
      <c r="BY235" s="31">
        <v>0.0</v>
      </c>
      <c r="BZ235" s="31">
        <v>0.0</v>
      </c>
      <c r="CA235" s="31">
        <v>0.0</v>
      </c>
      <c r="CB235" s="31">
        <v>0.0</v>
      </c>
      <c r="CC235" s="31">
        <v>129.0</v>
      </c>
      <c r="CE235" s="31">
        <v>33448.0</v>
      </c>
    </row>
    <row r="236" ht="15.75" customHeight="1">
      <c r="A236" s="31" t="s">
        <v>177</v>
      </c>
      <c r="B236" s="31">
        <v>3453.0</v>
      </c>
      <c r="C236" s="31" t="s">
        <v>214</v>
      </c>
      <c r="D236" s="31">
        <v>119275.0</v>
      </c>
      <c r="E236" s="31">
        <v>86814.0</v>
      </c>
      <c r="F236" s="31">
        <v>868.0</v>
      </c>
      <c r="G236" s="31">
        <v>85946.0</v>
      </c>
      <c r="H236" s="31">
        <v>49372.0</v>
      </c>
      <c r="I236" s="31">
        <v>17132.0</v>
      </c>
      <c r="J236" s="31">
        <v>3547.0</v>
      </c>
      <c r="K236" s="31">
        <v>3598.0</v>
      </c>
      <c r="L236" s="31">
        <v>0.0</v>
      </c>
      <c r="M236" s="31">
        <v>4319.0</v>
      </c>
      <c r="N236" s="31">
        <v>7533.0</v>
      </c>
      <c r="O236" s="31">
        <v>0.0</v>
      </c>
      <c r="P236" s="31">
        <v>0.0</v>
      </c>
      <c r="Q236" s="31">
        <v>445.0</v>
      </c>
      <c r="R236" s="31">
        <v>0.0</v>
      </c>
      <c r="S236" s="31">
        <v>0.0</v>
      </c>
      <c r="T236" s="31">
        <v>0.0</v>
      </c>
      <c r="U236" s="31">
        <v>0.0</v>
      </c>
      <c r="V236" s="31">
        <v>0.0</v>
      </c>
      <c r="W236" s="31">
        <v>0.0</v>
      </c>
      <c r="X236" s="31">
        <v>0.0</v>
      </c>
      <c r="Y236" s="31">
        <v>0.0</v>
      </c>
      <c r="Z236" s="31">
        <v>0.0</v>
      </c>
      <c r="AA236" s="31">
        <v>0.0</v>
      </c>
      <c r="AB236" s="31">
        <v>0.0</v>
      </c>
      <c r="AC236" s="31">
        <v>0.0</v>
      </c>
      <c r="AD236" s="31">
        <v>0.0</v>
      </c>
      <c r="AE236" s="31">
        <v>0.0</v>
      </c>
      <c r="AF236" s="31">
        <v>0.0</v>
      </c>
      <c r="AG236" s="31">
        <v>0.0</v>
      </c>
      <c r="AH236" s="31">
        <v>0.0</v>
      </c>
      <c r="AI236" s="31">
        <v>0.0</v>
      </c>
      <c r="AJ236" s="31">
        <v>0.0</v>
      </c>
      <c r="AK236" s="31">
        <v>0.0</v>
      </c>
      <c r="AL236" s="31">
        <v>0.0</v>
      </c>
      <c r="AM236" s="31">
        <v>0.0</v>
      </c>
      <c r="AN236" s="31">
        <v>0.0</v>
      </c>
      <c r="AO236" s="31">
        <v>0.0</v>
      </c>
      <c r="AP236" s="31">
        <v>0.0</v>
      </c>
      <c r="AQ236" s="31">
        <v>0.0</v>
      </c>
      <c r="AR236" s="31">
        <v>0.0</v>
      </c>
      <c r="AS236" s="31">
        <v>0.0</v>
      </c>
      <c r="AT236" s="31">
        <v>637.0</v>
      </c>
      <c r="AU236" s="31">
        <v>86177.0</v>
      </c>
      <c r="AV236" s="31">
        <f t="shared" si="4"/>
        <v>45241</v>
      </c>
      <c r="AW236" s="31">
        <v>16070.0</v>
      </c>
      <c r="AX236" s="31">
        <v>3958.0</v>
      </c>
      <c r="AY236" s="31">
        <v>3806.0</v>
      </c>
      <c r="AZ236" s="31">
        <v>0.0</v>
      </c>
      <c r="BA236" s="31">
        <v>7558.0</v>
      </c>
      <c r="BB236" s="31">
        <v>7808.0</v>
      </c>
      <c r="BC236" s="31">
        <v>191.0</v>
      </c>
      <c r="BD236" s="31">
        <v>183.0</v>
      </c>
      <c r="BE236" s="31">
        <v>245.0</v>
      </c>
      <c r="BF236" s="31">
        <v>429.0</v>
      </c>
      <c r="BG236" s="31">
        <v>44.0</v>
      </c>
      <c r="BH236" s="31">
        <v>351.0</v>
      </c>
      <c r="BI236" s="31">
        <v>0.0</v>
      </c>
      <c r="BJ236" s="31">
        <v>0.0</v>
      </c>
      <c r="BK236" s="31">
        <v>0.0</v>
      </c>
      <c r="BL236" s="31">
        <v>10.0</v>
      </c>
      <c r="BM236" s="31">
        <v>0.0</v>
      </c>
      <c r="BN236" s="31">
        <v>0.0</v>
      </c>
      <c r="BO236" s="31">
        <v>0.0</v>
      </c>
      <c r="BP236" s="31">
        <v>0.0</v>
      </c>
      <c r="BQ236" s="31">
        <v>0.0</v>
      </c>
      <c r="BR236" s="31">
        <v>0.0</v>
      </c>
      <c r="BS236" s="31">
        <v>53.0</v>
      </c>
      <c r="BT236" s="31">
        <v>49.0</v>
      </c>
      <c r="BU236" s="31">
        <v>9.0</v>
      </c>
      <c r="BV236" s="31">
        <v>102.0</v>
      </c>
      <c r="BW236" s="31">
        <v>0.0</v>
      </c>
      <c r="BX236" s="31">
        <v>0.0</v>
      </c>
      <c r="BY236" s="31">
        <v>0.0</v>
      </c>
      <c r="BZ236" s="31">
        <v>0.0</v>
      </c>
      <c r="CA236" s="31">
        <v>0.0</v>
      </c>
      <c r="CB236" s="31">
        <v>0.0</v>
      </c>
      <c r="CC236" s="31">
        <v>70.0</v>
      </c>
      <c r="CE236" s="31">
        <v>45241.0</v>
      </c>
    </row>
    <row r="237" ht="15.75" customHeight="1">
      <c r="A237" s="31" t="s">
        <v>177</v>
      </c>
      <c r="B237" s="31">
        <v>3454.0</v>
      </c>
      <c r="C237" s="31" t="s">
        <v>215</v>
      </c>
      <c r="D237" s="31">
        <v>237596.0</v>
      </c>
      <c r="E237" s="31">
        <v>184053.0</v>
      </c>
      <c r="F237" s="31">
        <v>1228.0</v>
      </c>
      <c r="G237" s="31">
        <v>182825.0</v>
      </c>
      <c r="H237" s="31">
        <v>106944.0</v>
      </c>
      <c r="I237" s="31">
        <v>38959.0</v>
      </c>
      <c r="J237" s="31">
        <v>6825.0</v>
      </c>
      <c r="K237" s="31">
        <v>7764.0</v>
      </c>
      <c r="L237" s="31">
        <v>0.0</v>
      </c>
      <c r="M237" s="31">
        <v>10632.0</v>
      </c>
      <c r="N237" s="31">
        <v>10720.0</v>
      </c>
      <c r="O237" s="31">
        <v>0.0</v>
      </c>
      <c r="P237" s="31">
        <v>0.0</v>
      </c>
      <c r="Q237" s="31">
        <v>0.0</v>
      </c>
      <c r="R237" s="31">
        <v>0.0</v>
      </c>
      <c r="S237" s="31">
        <v>0.0</v>
      </c>
      <c r="T237" s="31">
        <v>981.0</v>
      </c>
      <c r="U237" s="31">
        <v>0.0</v>
      </c>
      <c r="V237" s="31">
        <v>0.0</v>
      </c>
      <c r="W237" s="31">
        <v>0.0</v>
      </c>
      <c r="X237" s="31">
        <v>0.0</v>
      </c>
      <c r="Y237" s="31">
        <v>0.0</v>
      </c>
      <c r="Z237" s="31">
        <v>0.0</v>
      </c>
      <c r="AA237" s="31">
        <v>0.0</v>
      </c>
      <c r="AB237" s="31">
        <v>0.0</v>
      </c>
      <c r="AC237" s="31">
        <v>0.0</v>
      </c>
      <c r="AD237" s="31">
        <v>0.0</v>
      </c>
      <c r="AE237" s="31">
        <v>0.0</v>
      </c>
      <c r="AF237" s="31">
        <v>0.0</v>
      </c>
      <c r="AG237" s="31">
        <v>0.0</v>
      </c>
      <c r="AH237" s="31">
        <v>0.0</v>
      </c>
      <c r="AI237" s="31">
        <v>0.0</v>
      </c>
      <c r="AJ237" s="31">
        <v>0.0</v>
      </c>
      <c r="AK237" s="31">
        <v>0.0</v>
      </c>
      <c r="AL237" s="31">
        <v>0.0</v>
      </c>
      <c r="AM237" s="31">
        <v>0.0</v>
      </c>
      <c r="AN237" s="31">
        <v>0.0</v>
      </c>
      <c r="AO237" s="31">
        <v>0.0</v>
      </c>
      <c r="AP237" s="31">
        <v>0.0</v>
      </c>
      <c r="AQ237" s="31">
        <v>0.0</v>
      </c>
      <c r="AR237" s="31">
        <v>0.0</v>
      </c>
      <c r="AS237" s="31">
        <v>0.0</v>
      </c>
      <c r="AT237" s="31">
        <v>1070.0</v>
      </c>
      <c r="AU237" s="31">
        <v>182983.0</v>
      </c>
      <c r="AV237" s="31">
        <f t="shared" si="4"/>
        <v>96251</v>
      </c>
      <c r="AW237" s="31">
        <v>37073.0</v>
      </c>
      <c r="AX237" s="31">
        <v>8040.0</v>
      </c>
      <c r="AY237" s="31">
        <v>9974.0</v>
      </c>
      <c r="AZ237" s="31">
        <v>0.0</v>
      </c>
      <c r="BA237" s="31">
        <v>16343.0</v>
      </c>
      <c r="BB237" s="31">
        <v>11529.0</v>
      </c>
      <c r="BC237" s="31">
        <v>399.0</v>
      </c>
      <c r="BD237" s="31">
        <v>330.0</v>
      </c>
      <c r="BE237" s="31">
        <v>329.0</v>
      </c>
      <c r="BF237" s="31">
        <v>960.0</v>
      </c>
      <c r="BG237" s="31">
        <v>114.0</v>
      </c>
      <c r="BH237" s="31">
        <v>1020.0</v>
      </c>
      <c r="BI237" s="31">
        <v>0.0</v>
      </c>
      <c r="BJ237" s="31">
        <v>0.0</v>
      </c>
      <c r="BK237" s="31">
        <v>0.0</v>
      </c>
      <c r="BL237" s="31">
        <v>35.0</v>
      </c>
      <c r="BM237" s="31">
        <v>0.0</v>
      </c>
      <c r="BN237" s="31">
        <v>0.0</v>
      </c>
      <c r="BO237" s="31">
        <v>0.0</v>
      </c>
      <c r="BP237" s="31">
        <v>0.0</v>
      </c>
      <c r="BQ237" s="31">
        <v>0.0</v>
      </c>
      <c r="BR237" s="31">
        <v>0.0</v>
      </c>
      <c r="BS237" s="31">
        <v>149.0</v>
      </c>
      <c r="BT237" s="31">
        <v>139.0</v>
      </c>
      <c r="BU237" s="31">
        <v>11.0</v>
      </c>
      <c r="BV237" s="31">
        <v>161.0</v>
      </c>
      <c r="BW237" s="31">
        <v>0.0</v>
      </c>
      <c r="BX237" s="31">
        <v>0.0</v>
      </c>
      <c r="BY237" s="31">
        <v>0.0</v>
      </c>
      <c r="BZ237" s="31">
        <v>0.0</v>
      </c>
      <c r="CA237" s="31">
        <v>0.0</v>
      </c>
      <c r="CB237" s="31">
        <v>0.0</v>
      </c>
      <c r="CC237" s="31">
        <v>126.0</v>
      </c>
      <c r="CE237" s="31">
        <v>96251.0</v>
      </c>
    </row>
    <row r="238" ht="15.75" customHeight="1">
      <c r="A238" s="31" t="s">
        <v>177</v>
      </c>
      <c r="B238" s="31">
        <v>3455.0</v>
      </c>
      <c r="C238" s="31" t="s">
        <v>216</v>
      </c>
      <c r="D238" s="31">
        <v>81078.0</v>
      </c>
      <c r="E238" s="31">
        <v>61620.0</v>
      </c>
      <c r="F238" s="31">
        <v>758.0</v>
      </c>
      <c r="G238" s="31">
        <v>60862.0</v>
      </c>
      <c r="H238" s="31">
        <v>19652.0</v>
      </c>
      <c r="I238" s="31">
        <v>24742.0</v>
      </c>
      <c r="J238" s="31">
        <v>3404.0</v>
      </c>
      <c r="K238" s="31">
        <v>3511.0</v>
      </c>
      <c r="L238" s="31">
        <v>0.0</v>
      </c>
      <c r="M238" s="31">
        <v>3871.0</v>
      </c>
      <c r="N238" s="31">
        <v>4460.0</v>
      </c>
      <c r="O238" s="31">
        <v>0.0</v>
      </c>
      <c r="P238" s="31">
        <v>0.0</v>
      </c>
      <c r="Q238" s="31">
        <v>445.0</v>
      </c>
      <c r="R238" s="31">
        <v>0.0</v>
      </c>
      <c r="S238" s="31">
        <v>0.0</v>
      </c>
      <c r="T238" s="31">
        <v>709.0</v>
      </c>
      <c r="U238" s="31">
        <v>0.0</v>
      </c>
      <c r="V238" s="31">
        <v>0.0</v>
      </c>
      <c r="W238" s="31">
        <v>0.0</v>
      </c>
      <c r="X238" s="31">
        <v>68.0</v>
      </c>
      <c r="Y238" s="31">
        <v>0.0</v>
      </c>
      <c r="Z238" s="31">
        <v>0.0</v>
      </c>
      <c r="AA238" s="31">
        <v>0.0</v>
      </c>
      <c r="AB238" s="31">
        <v>0.0</v>
      </c>
      <c r="AC238" s="31">
        <v>0.0</v>
      </c>
      <c r="AD238" s="31">
        <v>0.0</v>
      </c>
      <c r="AE238" s="31">
        <v>0.0</v>
      </c>
      <c r="AF238" s="31">
        <v>0.0</v>
      </c>
      <c r="AG238" s="31">
        <v>0.0</v>
      </c>
      <c r="AH238" s="31">
        <v>0.0</v>
      </c>
      <c r="AI238" s="31">
        <v>0.0</v>
      </c>
      <c r="AJ238" s="31">
        <v>0.0</v>
      </c>
      <c r="AK238" s="31">
        <v>0.0</v>
      </c>
      <c r="AL238" s="31">
        <v>0.0</v>
      </c>
      <c r="AM238" s="31">
        <v>0.0</v>
      </c>
      <c r="AN238" s="31">
        <v>0.0</v>
      </c>
      <c r="AO238" s="31">
        <v>0.0</v>
      </c>
      <c r="AP238" s="31">
        <v>0.0</v>
      </c>
      <c r="AQ238" s="31">
        <v>0.0</v>
      </c>
      <c r="AR238" s="31">
        <v>0.0</v>
      </c>
      <c r="AS238" s="31">
        <v>0.0</v>
      </c>
      <c r="AT238" s="31">
        <v>641.0</v>
      </c>
      <c r="AU238" s="31">
        <v>60979.0</v>
      </c>
      <c r="AV238" s="31">
        <f t="shared" si="4"/>
        <v>20099</v>
      </c>
      <c r="AW238" s="31">
        <v>18674.0</v>
      </c>
      <c r="AX238" s="31">
        <v>4108.0</v>
      </c>
      <c r="AY238" s="31">
        <v>4797.0</v>
      </c>
      <c r="AZ238" s="31">
        <v>0.0</v>
      </c>
      <c r="BA238" s="31">
        <v>6135.0</v>
      </c>
      <c r="BB238" s="31">
        <v>5013.0</v>
      </c>
      <c r="BC238" s="31">
        <v>164.0</v>
      </c>
      <c r="BD238" s="31">
        <v>150.0</v>
      </c>
      <c r="BE238" s="31">
        <v>324.0</v>
      </c>
      <c r="BF238" s="31">
        <v>658.0</v>
      </c>
      <c r="BG238" s="31">
        <v>38.0</v>
      </c>
      <c r="BH238" s="31">
        <v>488.0</v>
      </c>
      <c r="BI238" s="31">
        <v>0.0</v>
      </c>
      <c r="BJ238" s="31">
        <v>0.0</v>
      </c>
      <c r="BK238" s="31">
        <v>0.0</v>
      </c>
      <c r="BL238" s="31">
        <v>39.0</v>
      </c>
      <c r="BM238" s="31">
        <v>0.0</v>
      </c>
      <c r="BN238" s="31">
        <v>0.0</v>
      </c>
      <c r="BO238" s="31">
        <v>0.0</v>
      </c>
      <c r="BP238" s="31">
        <v>0.0</v>
      </c>
      <c r="BQ238" s="31">
        <v>0.0</v>
      </c>
      <c r="BR238" s="31">
        <v>0.0</v>
      </c>
      <c r="BS238" s="31">
        <v>73.0</v>
      </c>
      <c r="BT238" s="31">
        <v>47.0</v>
      </c>
      <c r="BU238" s="31">
        <v>11.0</v>
      </c>
      <c r="BV238" s="31">
        <v>79.0</v>
      </c>
      <c r="BW238" s="31">
        <v>0.0</v>
      </c>
      <c r="BX238" s="31">
        <v>0.0</v>
      </c>
      <c r="BY238" s="31">
        <v>0.0</v>
      </c>
      <c r="BZ238" s="31">
        <v>0.0</v>
      </c>
      <c r="CA238" s="31">
        <v>0.0</v>
      </c>
      <c r="CB238" s="31">
        <v>0.0</v>
      </c>
      <c r="CC238" s="31">
        <v>82.0</v>
      </c>
      <c r="CE238" s="31">
        <v>20099.0</v>
      </c>
    </row>
    <row r="239" ht="15.75" customHeight="1">
      <c r="A239" s="31" t="s">
        <v>177</v>
      </c>
      <c r="B239" s="31">
        <v>3456.0</v>
      </c>
      <c r="C239" s="31" t="s">
        <v>217</v>
      </c>
      <c r="D239" s="31">
        <v>97190.0</v>
      </c>
      <c r="E239" s="31">
        <v>75008.0</v>
      </c>
      <c r="F239" s="31">
        <v>531.0</v>
      </c>
      <c r="G239" s="31">
        <v>74477.0</v>
      </c>
      <c r="H239" s="31">
        <v>35897.0</v>
      </c>
      <c r="I239" s="31">
        <v>23995.0</v>
      </c>
      <c r="J239" s="31">
        <v>2931.0</v>
      </c>
      <c r="K239" s="31">
        <v>3922.0</v>
      </c>
      <c r="L239" s="31">
        <v>0.0</v>
      </c>
      <c r="M239" s="31">
        <v>3760.0</v>
      </c>
      <c r="N239" s="31">
        <v>3547.0</v>
      </c>
      <c r="O239" s="31">
        <v>0.0</v>
      </c>
      <c r="P239" s="31">
        <v>0.0</v>
      </c>
      <c r="Q239" s="31">
        <v>0.0</v>
      </c>
      <c r="R239" s="31">
        <v>0.0</v>
      </c>
      <c r="S239" s="31">
        <v>0.0</v>
      </c>
      <c r="T239" s="31">
        <v>425.0</v>
      </c>
      <c r="U239" s="31">
        <v>0.0</v>
      </c>
      <c r="V239" s="31">
        <v>0.0</v>
      </c>
      <c r="W239" s="31">
        <v>0.0</v>
      </c>
      <c r="X239" s="31">
        <v>0.0</v>
      </c>
      <c r="Y239" s="31">
        <v>0.0</v>
      </c>
      <c r="Z239" s="31">
        <v>0.0</v>
      </c>
      <c r="AA239" s="31">
        <v>0.0</v>
      </c>
      <c r="AB239" s="31">
        <v>0.0</v>
      </c>
      <c r="AC239" s="31">
        <v>0.0</v>
      </c>
      <c r="AD239" s="31">
        <v>0.0</v>
      </c>
      <c r="AE239" s="31">
        <v>0.0</v>
      </c>
      <c r="AF239" s="31">
        <v>0.0</v>
      </c>
      <c r="AG239" s="31">
        <v>0.0</v>
      </c>
      <c r="AH239" s="31">
        <v>0.0</v>
      </c>
      <c r="AI239" s="31">
        <v>0.0</v>
      </c>
      <c r="AJ239" s="31">
        <v>0.0</v>
      </c>
      <c r="AK239" s="31">
        <v>0.0</v>
      </c>
      <c r="AL239" s="31">
        <v>0.0</v>
      </c>
      <c r="AM239" s="31">
        <v>0.0</v>
      </c>
      <c r="AN239" s="31">
        <v>0.0</v>
      </c>
      <c r="AO239" s="31">
        <v>0.0</v>
      </c>
      <c r="AP239" s="31">
        <v>0.0</v>
      </c>
      <c r="AQ239" s="31">
        <v>0.0</v>
      </c>
      <c r="AR239" s="31">
        <v>0.0</v>
      </c>
      <c r="AS239" s="31">
        <v>0.0</v>
      </c>
      <c r="AT239" s="31">
        <v>426.0</v>
      </c>
      <c r="AU239" s="31">
        <v>74582.0</v>
      </c>
      <c r="AV239" s="31">
        <f t="shared" si="4"/>
        <v>33347</v>
      </c>
      <c r="AW239" s="31">
        <v>20899.0</v>
      </c>
      <c r="AX239" s="31">
        <v>3607.0</v>
      </c>
      <c r="AY239" s="31">
        <v>4660.0</v>
      </c>
      <c r="AZ239" s="31">
        <v>0.0</v>
      </c>
      <c r="BA239" s="31">
        <v>6610.0</v>
      </c>
      <c r="BB239" s="31">
        <v>3918.0</v>
      </c>
      <c r="BC239" s="31">
        <v>149.0</v>
      </c>
      <c r="BD239" s="31">
        <v>93.0</v>
      </c>
      <c r="BE239" s="31">
        <v>102.0</v>
      </c>
      <c r="BF239" s="31">
        <v>389.0</v>
      </c>
      <c r="BG239" s="31">
        <v>159.0</v>
      </c>
      <c r="BH239" s="31">
        <v>420.0</v>
      </c>
      <c r="BI239" s="31">
        <v>0.0</v>
      </c>
      <c r="BJ239" s="31">
        <v>0.0</v>
      </c>
      <c r="BK239" s="31">
        <v>0.0</v>
      </c>
      <c r="BL239" s="31">
        <v>10.0</v>
      </c>
      <c r="BM239" s="31">
        <v>0.0</v>
      </c>
      <c r="BN239" s="31">
        <v>0.0</v>
      </c>
      <c r="BO239" s="31">
        <v>0.0</v>
      </c>
      <c r="BP239" s="31">
        <v>0.0</v>
      </c>
      <c r="BQ239" s="31">
        <v>0.0</v>
      </c>
      <c r="BR239" s="31">
        <v>0.0</v>
      </c>
      <c r="BS239" s="31">
        <v>46.0</v>
      </c>
      <c r="BT239" s="31">
        <v>52.0</v>
      </c>
      <c r="BU239" s="31">
        <v>21.0</v>
      </c>
      <c r="BV239" s="31">
        <v>50.0</v>
      </c>
      <c r="BW239" s="31">
        <v>0.0</v>
      </c>
      <c r="BX239" s="31">
        <v>0.0</v>
      </c>
      <c r="BY239" s="31">
        <v>0.0</v>
      </c>
      <c r="BZ239" s="31">
        <v>0.0</v>
      </c>
      <c r="CA239" s="31">
        <v>0.0</v>
      </c>
      <c r="CB239" s="31">
        <v>0.0</v>
      </c>
      <c r="CC239" s="31">
        <v>50.0</v>
      </c>
      <c r="CE239" s="31">
        <v>33347.0</v>
      </c>
    </row>
    <row r="240" ht="15.75" customHeight="1">
      <c r="A240" s="31" t="s">
        <v>177</v>
      </c>
      <c r="B240" s="31">
        <v>3457.0</v>
      </c>
      <c r="C240" s="31" t="s">
        <v>218</v>
      </c>
      <c r="D240" s="31">
        <v>130599.0</v>
      </c>
      <c r="E240" s="31">
        <v>97092.0</v>
      </c>
      <c r="F240" s="31">
        <v>981.0</v>
      </c>
      <c r="G240" s="31">
        <v>96111.0</v>
      </c>
      <c r="H240" s="31">
        <v>40380.0</v>
      </c>
      <c r="I240" s="31">
        <v>33112.0</v>
      </c>
      <c r="J240" s="31">
        <v>4783.0</v>
      </c>
      <c r="K240" s="31">
        <v>5469.0</v>
      </c>
      <c r="L240" s="31">
        <v>0.0</v>
      </c>
      <c r="M240" s="31">
        <v>3455.0</v>
      </c>
      <c r="N240" s="31">
        <v>8069.0</v>
      </c>
      <c r="O240" s="31">
        <v>0.0</v>
      </c>
      <c r="P240" s="31">
        <v>0.0</v>
      </c>
      <c r="Q240" s="31">
        <v>0.0</v>
      </c>
      <c r="R240" s="31">
        <v>0.0</v>
      </c>
      <c r="S240" s="31">
        <v>0.0</v>
      </c>
      <c r="T240" s="31">
        <v>843.0</v>
      </c>
      <c r="U240" s="31">
        <v>0.0</v>
      </c>
      <c r="V240" s="31">
        <v>0.0</v>
      </c>
      <c r="W240" s="31">
        <v>0.0</v>
      </c>
      <c r="X240" s="31">
        <v>0.0</v>
      </c>
      <c r="Y240" s="31">
        <v>0.0</v>
      </c>
      <c r="Z240" s="31">
        <v>0.0</v>
      </c>
      <c r="AA240" s="31">
        <v>0.0</v>
      </c>
      <c r="AB240" s="31">
        <v>0.0</v>
      </c>
      <c r="AC240" s="31">
        <v>0.0</v>
      </c>
      <c r="AD240" s="31">
        <v>0.0</v>
      </c>
      <c r="AE240" s="31">
        <v>0.0</v>
      </c>
      <c r="AF240" s="31">
        <v>0.0</v>
      </c>
      <c r="AG240" s="31">
        <v>0.0</v>
      </c>
      <c r="AH240" s="31">
        <v>0.0</v>
      </c>
      <c r="AI240" s="31">
        <v>0.0</v>
      </c>
      <c r="AJ240" s="31">
        <v>0.0</v>
      </c>
      <c r="AK240" s="31">
        <v>0.0</v>
      </c>
      <c r="AL240" s="31">
        <v>0.0</v>
      </c>
      <c r="AM240" s="31">
        <v>0.0</v>
      </c>
      <c r="AN240" s="31">
        <v>0.0</v>
      </c>
      <c r="AO240" s="31">
        <v>0.0</v>
      </c>
      <c r="AP240" s="31">
        <v>0.0</v>
      </c>
      <c r="AQ240" s="31">
        <v>0.0</v>
      </c>
      <c r="AR240" s="31">
        <v>0.0</v>
      </c>
      <c r="AS240" s="31">
        <v>0.0</v>
      </c>
      <c r="AT240" s="31">
        <v>853.0</v>
      </c>
      <c r="AU240" s="31">
        <v>96239.0</v>
      </c>
      <c r="AV240" s="31">
        <f t="shared" si="4"/>
        <v>32885</v>
      </c>
      <c r="AW240" s="31">
        <v>32205.0</v>
      </c>
      <c r="AX240" s="31">
        <v>5979.0</v>
      </c>
      <c r="AY240" s="31">
        <v>6427.0</v>
      </c>
      <c r="AZ240" s="31">
        <v>0.0</v>
      </c>
      <c r="BA240" s="31">
        <v>6857.0</v>
      </c>
      <c r="BB240" s="31">
        <v>8874.0</v>
      </c>
      <c r="BC240" s="31">
        <v>328.0</v>
      </c>
      <c r="BD240" s="31">
        <v>283.0</v>
      </c>
      <c r="BE240" s="31">
        <v>253.0</v>
      </c>
      <c r="BF240" s="31">
        <v>775.0</v>
      </c>
      <c r="BG240" s="31">
        <v>92.0</v>
      </c>
      <c r="BH240" s="31">
        <v>903.0</v>
      </c>
      <c r="BI240" s="31">
        <v>0.0</v>
      </c>
      <c r="BJ240" s="31">
        <v>0.0</v>
      </c>
      <c r="BK240" s="31">
        <v>0.0</v>
      </c>
      <c r="BL240" s="31">
        <v>20.0</v>
      </c>
      <c r="BM240" s="31">
        <v>0.0</v>
      </c>
      <c r="BN240" s="31">
        <v>0.0</v>
      </c>
      <c r="BO240" s="31">
        <v>0.0</v>
      </c>
      <c r="BP240" s="31">
        <v>0.0</v>
      </c>
      <c r="BQ240" s="31">
        <v>0.0</v>
      </c>
      <c r="BR240" s="31">
        <v>0.0</v>
      </c>
      <c r="BS240" s="31">
        <v>100.0</v>
      </c>
      <c r="BT240" s="31">
        <v>90.0</v>
      </c>
      <c r="BU240" s="31">
        <v>16.0</v>
      </c>
      <c r="BV240" s="31">
        <v>79.0</v>
      </c>
      <c r="BW240" s="31">
        <v>0.0</v>
      </c>
      <c r="BX240" s="31">
        <v>0.0</v>
      </c>
      <c r="BY240" s="31">
        <v>0.0</v>
      </c>
      <c r="BZ240" s="31">
        <v>0.0</v>
      </c>
      <c r="CA240" s="31">
        <v>0.0</v>
      </c>
      <c r="CB240" s="31">
        <v>0.0</v>
      </c>
      <c r="CC240" s="31">
        <v>73.0</v>
      </c>
      <c r="CE240" s="31">
        <v>32885.0</v>
      </c>
    </row>
    <row r="241" ht="15.75" customHeight="1">
      <c r="A241" s="31" t="s">
        <v>177</v>
      </c>
      <c r="B241" s="31">
        <v>3458.0</v>
      </c>
      <c r="C241" s="31" t="s">
        <v>219</v>
      </c>
      <c r="D241" s="31">
        <v>100619.0</v>
      </c>
      <c r="E241" s="31">
        <v>79306.0</v>
      </c>
      <c r="F241" s="31">
        <v>724.0</v>
      </c>
      <c r="G241" s="31">
        <v>78582.0</v>
      </c>
      <c r="H241" s="31">
        <v>28310.0</v>
      </c>
      <c r="I241" s="31">
        <v>23169.0</v>
      </c>
      <c r="J241" s="31">
        <v>4483.0</v>
      </c>
      <c r="K241" s="31">
        <v>6549.0</v>
      </c>
      <c r="L241" s="31">
        <v>0.0</v>
      </c>
      <c r="M241" s="31">
        <v>8863.0</v>
      </c>
      <c r="N241" s="31">
        <v>6191.0</v>
      </c>
      <c r="O241" s="31">
        <v>0.0</v>
      </c>
      <c r="P241" s="31">
        <v>0.0</v>
      </c>
      <c r="Q241" s="31">
        <v>1017.0</v>
      </c>
      <c r="R241" s="31">
        <v>0.0</v>
      </c>
      <c r="S241" s="31">
        <v>0.0</v>
      </c>
      <c r="T241" s="31">
        <v>0.0</v>
      </c>
      <c r="U241" s="31">
        <v>0.0</v>
      </c>
      <c r="V241" s="31">
        <v>0.0</v>
      </c>
      <c r="W241" s="31">
        <v>0.0</v>
      </c>
      <c r="X241" s="31">
        <v>0.0</v>
      </c>
      <c r="Y241" s="31">
        <v>0.0</v>
      </c>
      <c r="Z241" s="31">
        <v>0.0</v>
      </c>
      <c r="AA241" s="31">
        <v>0.0</v>
      </c>
      <c r="AB241" s="31">
        <v>0.0</v>
      </c>
      <c r="AC241" s="31">
        <v>0.0</v>
      </c>
      <c r="AD241" s="31">
        <v>0.0</v>
      </c>
      <c r="AE241" s="31">
        <v>0.0</v>
      </c>
      <c r="AF241" s="31">
        <v>0.0</v>
      </c>
      <c r="AG241" s="31">
        <v>0.0</v>
      </c>
      <c r="AH241" s="31">
        <v>0.0</v>
      </c>
      <c r="AI241" s="31">
        <v>0.0</v>
      </c>
      <c r="AJ241" s="31">
        <v>0.0</v>
      </c>
      <c r="AK241" s="31">
        <v>0.0</v>
      </c>
      <c r="AL241" s="31">
        <v>0.0</v>
      </c>
      <c r="AM241" s="31">
        <v>0.0</v>
      </c>
      <c r="AN241" s="31">
        <v>0.0</v>
      </c>
      <c r="AO241" s="31">
        <v>0.0</v>
      </c>
      <c r="AP241" s="31">
        <v>0.0</v>
      </c>
      <c r="AQ241" s="31">
        <v>0.0</v>
      </c>
      <c r="AR241" s="31">
        <v>0.0</v>
      </c>
      <c r="AS241" s="31">
        <v>0.0</v>
      </c>
      <c r="AT241" s="31">
        <v>487.0</v>
      </c>
      <c r="AU241" s="31">
        <v>78819.0</v>
      </c>
      <c r="AV241" s="31">
        <f t="shared" si="4"/>
        <v>27808</v>
      </c>
      <c r="AW241" s="31">
        <v>19696.0</v>
      </c>
      <c r="AX241" s="31">
        <v>5192.0</v>
      </c>
      <c r="AY241" s="31">
        <v>7113.0</v>
      </c>
      <c r="AZ241" s="31">
        <v>0.0</v>
      </c>
      <c r="BA241" s="31">
        <v>9149.0</v>
      </c>
      <c r="BB241" s="31">
        <v>7019.0</v>
      </c>
      <c r="BC241" s="31">
        <v>254.0</v>
      </c>
      <c r="BD241" s="31">
        <v>153.0</v>
      </c>
      <c r="BE241" s="31">
        <v>599.0</v>
      </c>
      <c r="BF241" s="31">
        <v>671.0</v>
      </c>
      <c r="BG241" s="31">
        <v>71.0</v>
      </c>
      <c r="BH241" s="31">
        <v>611.0</v>
      </c>
      <c r="BI241" s="31">
        <v>0.0</v>
      </c>
      <c r="BJ241" s="31">
        <v>0.0</v>
      </c>
      <c r="BK241" s="31">
        <v>0.0</v>
      </c>
      <c r="BL241" s="31">
        <v>17.0</v>
      </c>
      <c r="BM241" s="31">
        <v>0.0</v>
      </c>
      <c r="BN241" s="31">
        <v>0.0</v>
      </c>
      <c r="BO241" s="31">
        <v>0.0</v>
      </c>
      <c r="BP241" s="31">
        <v>0.0</v>
      </c>
      <c r="BQ241" s="31">
        <v>0.0</v>
      </c>
      <c r="BR241" s="31">
        <v>0.0</v>
      </c>
      <c r="BS241" s="31">
        <v>122.0</v>
      </c>
      <c r="BT241" s="31">
        <v>76.0</v>
      </c>
      <c r="BU241" s="31">
        <v>14.0</v>
      </c>
      <c r="BV241" s="31">
        <v>130.0</v>
      </c>
      <c r="BW241" s="31">
        <v>0.0</v>
      </c>
      <c r="BX241" s="31">
        <v>0.0</v>
      </c>
      <c r="BY241" s="31">
        <v>0.0</v>
      </c>
      <c r="BZ241" s="31">
        <v>0.0</v>
      </c>
      <c r="CA241" s="31">
        <v>0.0</v>
      </c>
      <c r="CB241" s="31">
        <v>0.0</v>
      </c>
      <c r="CC241" s="31">
        <v>124.0</v>
      </c>
      <c r="CE241" s="31">
        <v>27808.0</v>
      </c>
    </row>
    <row r="242" ht="15.75" customHeight="1">
      <c r="A242" s="31" t="s">
        <v>177</v>
      </c>
      <c r="B242" s="31">
        <v>3459.0</v>
      </c>
      <c r="C242" s="31" t="s">
        <v>220</v>
      </c>
      <c r="D242" s="31">
        <v>272761.0</v>
      </c>
      <c r="E242" s="31">
        <v>209993.0</v>
      </c>
      <c r="F242" s="31">
        <v>2124.0</v>
      </c>
      <c r="G242" s="31">
        <v>207869.0</v>
      </c>
      <c r="H242" s="31">
        <v>94916.0</v>
      </c>
      <c r="I242" s="31">
        <v>60156.0</v>
      </c>
      <c r="J242" s="31">
        <v>11695.0</v>
      </c>
      <c r="K242" s="31">
        <v>16388.0</v>
      </c>
      <c r="L242" s="31">
        <v>0.0</v>
      </c>
      <c r="M242" s="31">
        <v>14273.0</v>
      </c>
      <c r="N242" s="31">
        <v>9934.0</v>
      </c>
      <c r="O242" s="31">
        <v>0.0</v>
      </c>
      <c r="P242" s="31">
        <v>0.0</v>
      </c>
      <c r="Q242" s="31">
        <v>0.0</v>
      </c>
      <c r="R242" s="31">
        <v>0.0</v>
      </c>
      <c r="S242" s="31">
        <v>0.0</v>
      </c>
      <c r="T242" s="31">
        <v>0.0</v>
      </c>
      <c r="U242" s="31">
        <v>0.0</v>
      </c>
      <c r="V242" s="31">
        <v>0.0</v>
      </c>
      <c r="W242" s="31">
        <v>0.0</v>
      </c>
      <c r="X242" s="31">
        <v>0.0</v>
      </c>
      <c r="Y242" s="31">
        <v>0.0</v>
      </c>
      <c r="Z242" s="31">
        <v>0.0</v>
      </c>
      <c r="AA242" s="31">
        <v>0.0</v>
      </c>
      <c r="AB242" s="31">
        <v>0.0</v>
      </c>
      <c r="AC242" s="31">
        <v>0.0</v>
      </c>
      <c r="AD242" s="31">
        <v>279.0</v>
      </c>
      <c r="AE242" s="31">
        <v>0.0</v>
      </c>
      <c r="AF242" s="31">
        <v>0.0</v>
      </c>
      <c r="AG242" s="31">
        <v>0.0</v>
      </c>
      <c r="AH242" s="31">
        <v>0.0</v>
      </c>
      <c r="AI242" s="31">
        <v>0.0</v>
      </c>
      <c r="AJ242" s="31">
        <v>0.0</v>
      </c>
      <c r="AK242" s="31">
        <v>228.0</v>
      </c>
      <c r="AL242" s="31">
        <v>0.0</v>
      </c>
      <c r="AM242" s="31">
        <v>0.0</v>
      </c>
      <c r="AN242" s="31">
        <v>0.0</v>
      </c>
      <c r="AO242" s="31">
        <v>0.0</v>
      </c>
      <c r="AP242" s="31">
        <v>0.0</v>
      </c>
      <c r="AQ242" s="31">
        <v>0.0</v>
      </c>
      <c r="AR242" s="31">
        <v>0.0</v>
      </c>
      <c r="AS242" s="31">
        <v>0.0</v>
      </c>
      <c r="AT242" s="31">
        <v>1439.0</v>
      </c>
      <c r="AU242" s="31">
        <v>208554.0</v>
      </c>
      <c r="AV242" s="31">
        <f t="shared" si="4"/>
        <v>85013</v>
      </c>
      <c r="AW242" s="31">
        <v>53635.0</v>
      </c>
      <c r="AX242" s="31">
        <v>12683.0</v>
      </c>
      <c r="AY242" s="31">
        <v>17605.0</v>
      </c>
      <c r="AZ242" s="31">
        <v>0.0</v>
      </c>
      <c r="BA242" s="31">
        <v>19669.0</v>
      </c>
      <c r="BB242" s="31">
        <v>14670.0</v>
      </c>
      <c r="BC242" s="31">
        <v>673.0</v>
      </c>
      <c r="BD242" s="31">
        <v>409.0</v>
      </c>
      <c r="BE242" s="31">
        <v>515.0</v>
      </c>
      <c r="BF242" s="31">
        <v>1277.0</v>
      </c>
      <c r="BG242" s="31">
        <v>159.0</v>
      </c>
      <c r="BH242" s="31">
        <v>1213.0</v>
      </c>
      <c r="BI242" s="31">
        <v>0.0</v>
      </c>
      <c r="BJ242" s="31">
        <v>0.0</v>
      </c>
      <c r="BK242" s="31">
        <v>0.0</v>
      </c>
      <c r="BL242" s="31">
        <v>26.0</v>
      </c>
      <c r="BM242" s="31">
        <v>0.0</v>
      </c>
      <c r="BN242" s="31">
        <v>0.0</v>
      </c>
      <c r="BO242" s="31">
        <v>0.0</v>
      </c>
      <c r="BP242" s="31">
        <v>0.0</v>
      </c>
      <c r="BQ242" s="31">
        <v>0.0</v>
      </c>
      <c r="BR242" s="31">
        <v>0.0</v>
      </c>
      <c r="BS242" s="31">
        <v>323.0</v>
      </c>
      <c r="BT242" s="31">
        <v>197.0</v>
      </c>
      <c r="BU242" s="31">
        <v>50.0</v>
      </c>
      <c r="BV242" s="31">
        <v>240.0</v>
      </c>
      <c r="BW242" s="31">
        <v>0.0</v>
      </c>
      <c r="BX242" s="31">
        <v>0.0</v>
      </c>
      <c r="BY242" s="31">
        <v>0.0</v>
      </c>
      <c r="BZ242" s="31">
        <v>0.0</v>
      </c>
      <c r="CA242" s="31">
        <v>0.0</v>
      </c>
      <c r="CB242" s="31">
        <v>0.0</v>
      </c>
      <c r="CC242" s="31">
        <v>197.0</v>
      </c>
      <c r="CE242" s="31">
        <v>85013.0</v>
      </c>
    </row>
    <row r="243" ht="15.75" customHeight="1">
      <c r="A243" s="31" t="s">
        <v>177</v>
      </c>
      <c r="B243" s="31">
        <v>3460.0</v>
      </c>
      <c r="C243" s="31" t="s">
        <v>221</v>
      </c>
      <c r="D243" s="31">
        <v>100767.0</v>
      </c>
      <c r="E243" s="31">
        <v>76855.0</v>
      </c>
      <c r="F243" s="31">
        <v>682.0</v>
      </c>
      <c r="G243" s="31">
        <v>76173.0</v>
      </c>
      <c r="H243" s="31">
        <v>44173.0</v>
      </c>
      <c r="I243" s="31">
        <v>15865.0</v>
      </c>
      <c r="J243" s="31">
        <v>3093.0</v>
      </c>
      <c r="K243" s="31">
        <v>3436.0</v>
      </c>
      <c r="L243" s="31">
        <v>0.0</v>
      </c>
      <c r="M243" s="31">
        <v>3987.0</v>
      </c>
      <c r="N243" s="31">
        <v>5150.0</v>
      </c>
      <c r="O243" s="31">
        <v>0.0</v>
      </c>
      <c r="P243" s="31">
        <v>0.0</v>
      </c>
      <c r="Q243" s="31">
        <v>469.0</v>
      </c>
      <c r="R243" s="31">
        <v>0.0</v>
      </c>
      <c r="S243" s="31">
        <v>0.0</v>
      </c>
      <c r="T243" s="31">
        <v>0.0</v>
      </c>
      <c r="U243" s="31">
        <v>0.0</v>
      </c>
      <c r="V243" s="31">
        <v>0.0</v>
      </c>
      <c r="W243" s="31">
        <v>0.0</v>
      </c>
      <c r="X243" s="31">
        <v>0.0</v>
      </c>
      <c r="Y243" s="31">
        <v>0.0</v>
      </c>
      <c r="Z243" s="31">
        <v>0.0</v>
      </c>
      <c r="AA243" s="31">
        <v>0.0</v>
      </c>
      <c r="AB243" s="31">
        <v>0.0</v>
      </c>
      <c r="AC243" s="31">
        <v>0.0</v>
      </c>
      <c r="AD243" s="31">
        <v>0.0</v>
      </c>
      <c r="AE243" s="31">
        <v>0.0</v>
      </c>
      <c r="AF243" s="31">
        <v>0.0</v>
      </c>
      <c r="AG243" s="31">
        <v>0.0</v>
      </c>
      <c r="AH243" s="31">
        <v>0.0</v>
      </c>
      <c r="AI243" s="31">
        <v>0.0</v>
      </c>
      <c r="AJ243" s="31">
        <v>0.0</v>
      </c>
      <c r="AK243" s="31">
        <v>0.0</v>
      </c>
      <c r="AL243" s="31">
        <v>0.0</v>
      </c>
      <c r="AM243" s="31">
        <v>0.0</v>
      </c>
      <c r="AN243" s="31">
        <v>0.0</v>
      </c>
      <c r="AO243" s="31">
        <v>0.0</v>
      </c>
      <c r="AP243" s="31">
        <v>0.0</v>
      </c>
      <c r="AQ243" s="31">
        <v>0.0</v>
      </c>
      <c r="AR243" s="31">
        <v>0.0</v>
      </c>
      <c r="AS243" s="31">
        <v>0.0</v>
      </c>
      <c r="AT243" s="31">
        <v>516.0</v>
      </c>
      <c r="AU243" s="31">
        <v>76339.0</v>
      </c>
      <c r="AV243" s="31">
        <f t="shared" si="4"/>
        <v>41060</v>
      </c>
      <c r="AW243" s="31">
        <v>12800.0</v>
      </c>
      <c r="AX243" s="31">
        <v>3187.0</v>
      </c>
      <c r="AY243" s="31">
        <v>4401.0</v>
      </c>
      <c r="AZ243" s="31">
        <v>0.0</v>
      </c>
      <c r="BA243" s="31">
        <v>7740.0</v>
      </c>
      <c r="BB243" s="31">
        <v>5337.0</v>
      </c>
      <c r="BC243" s="31">
        <v>190.0</v>
      </c>
      <c r="BD243" s="31">
        <v>125.0</v>
      </c>
      <c r="BE243" s="31">
        <v>285.0</v>
      </c>
      <c r="BF243" s="31">
        <v>374.0</v>
      </c>
      <c r="BG243" s="31">
        <v>66.0</v>
      </c>
      <c r="BH243" s="31">
        <v>517.0</v>
      </c>
      <c r="BI243" s="31">
        <v>0.0</v>
      </c>
      <c r="BJ243" s="31">
        <v>0.0</v>
      </c>
      <c r="BK243" s="31">
        <v>0.0</v>
      </c>
      <c r="BL243" s="31">
        <v>11.0</v>
      </c>
      <c r="BM243" s="31">
        <v>0.0</v>
      </c>
      <c r="BN243" s="31">
        <v>0.0</v>
      </c>
      <c r="BO243" s="31">
        <v>0.0</v>
      </c>
      <c r="BP243" s="31">
        <v>0.0</v>
      </c>
      <c r="BQ243" s="31">
        <v>0.0</v>
      </c>
      <c r="BR243" s="31">
        <v>0.0</v>
      </c>
      <c r="BS243" s="31">
        <v>38.0</v>
      </c>
      <c r="BT243" s="31">
        <v>56.0</v>
      </c>
      <c r="BU243" s="31">
        <v>9.0</v>
      </c>
      <c r="BV243" s="31">
        <v>79.0</v>
      </c>
      <c r="BW243" s="31">
        <v>0.0</v>
      </c>
      <c r="BX243" s="31">
        <v>0.0</v>
      </c>
      <c r="BY243" s="31">
        <v>0.0</v>
      </c>
      <c r="BZ243" s="31">
        <v>0.0</v>
      </c>
      <c r="CA243" s="31">
        <v>0.0</v>
      </c>
      <c r="CB243" s="31">
        <v>0.0</v>
      </c>
      <c r="CC243" s="31">
        <v>64.0</v>
      </c>
      <c r="CE243" s="31">
        <v>41060.0</v>
      </c>
    </row>
    <row r="244" ht="15.75" customHeight="1">
      <c r="A244" s="31" t="s">
        <v>177</v>
      </c>
      <c r="B244" s="31">
        <v>3461.0</v>
      </c>
      <c r="C244" s="31" t="s">
        <v>222</v>
      </c>
      <c r="D244" s="31">
        <v>70015.0</v>
      </c>
      <c r="E244" s="31">
        <v>50780.0</v>
      </c>
      <c r="F244" s="31">
        <v>661.0</v>
      </c>
      <c r="G244" s="31">
        <v>50119.0</v>
      </c>
      <c r="H244" s="31">
        <v>17046.0</v>
      </c>
      <c r="I244" s="31">
        <v>18167.0</v>
      </c>
      <c r="J244" s="31">
        <v>2813.0</v>
      </c>
      <c r="K244" s="31">
        <v>4131.0</v>
      </c>
      <c r="L244" s="31">
        <v>0.0</v>
      </c>
      <c r="M244" s="31">
        <v>3577.0</v>
      </c>
      <c r="N244" s="31">
        <v>3887.0</v>
      </c>
      <c r="O244" s="31">
        <v>0.0</v>
      </c>
      <c r="P244" s="31">
        <v>0.0</v>
      </c>
      <c r="Q244" s="31">
        <v>498.0</v>
      </c>
      <c r="R244" s="31">
        <v>0.0</v>
      </c>
      <c r="S244" s="31">
        <v>0.0</v>
      </c>
      <c r="T244" s="31">
        <v>0.0</v>
      </c>
      <c r="U244" s="31">
        <v>0.0</v>
      </c>
      <c r="V244" s="31">
        <v>0.0</v>
      </c>
      <c r="W244" s="31">
        <v>0.0</v>
      </c>
      <c r="X244" s="31">
        <v>0.0</v>
      </c>
      <c r="Y244" s="31">
        <v>0.0</v>
      </c>
      <c r="Z244" s="31">
        <v>0.0</v>
      </c>
      <c r="AA244" s="31">
        <v>0.0</v>
      </c>
      <c r="AB244" s="31">
        <v>0.0</v>
      </c>
      <c r="AC244" s="31">
        <v>0.0</v>
      </c>
      <c r="AD244" s="31">
        <v>0.0</v>
      </c>
      <c r="AE244" s="31">
        <v>0.0</v>
      </c>
      <c r="AF244" s="31">
        <v>0.0</v>
      </c>
      <c r="AG244" s="31">
        <v>0.0</v>
      </c>
      <c r="AH244" s="31">
        <v>0.0</v>
      </c>
      <c r="AI244" s="31">
        <v>0.0</v>
      </c>
      <c r="AJ244" s="31">
        <v>0.0</v>
      </c>
      <c r="AK244" s="31">
        <v>0.0</v>
      </c>
      <c r="AL244" s="31">
        <v>0.0</v>
      </c>
      <c r="AM244" s="31">
        <v>0.0</v>
      </c>
      <c r="AN244" s="31">
        <v>0.0</v>
      </c>
      <c r="AO244" s="31">
        <v>0.0</v>
      </c>
      <c r="AP244" s="31">
        <v>0.0</v>
      </c>
      <c r="AQ244" s="31">
        <v>0.0</v>
      </c>
      <c r="AR244" s="31">
        <v>0.0</v>
      </c>
      <c r="AS244" s="31">
        <v>0.0</v>
      </c>
      <c r="AT244" s="31">
        <v>471.0</v>
      </c>
      <c r="AU244" s="31">
        <v>50309.0</v>
      </c>
      <c r="AV244" s="31">
        <f t="shared" si="4"/>
        <v>16581</v>
      </c>
      <c r="AW244" s="31">
        <v>16237.0</v>
      </c>
      <c r="AX244" s="31">
        <v>3236.0</v>
      </c>
      <c r="AY244" s="31">
        <v>3802.0</v>
      </c>
      <c r="AZ244" s="31">
        <v>0.0</v>
      </c>
      <c r="BA244" s="31">
        <v>4607.0</v>
      </c>
      <c r="BB244" s="31">
        <v>4188.0</v>
      </c>
      <c r="BC244" s="31">
        <v>163.0</v>
      </c>
      <c r="BD244" s="31">
        <v>164.0</v>
      </c>
      <c r="BE244" s="31">
        <v>250.0</v>
      </c>
      <c r="BF244" s="31">
        <v>416.0</v>
      </c>
      <c r="BG244" s="31">
        <v>37.0</v>
      </c>
      <c r="BH244" s="31">
        <v>359.0</v>
      </c>
      <c r="BI244" s="31">
        <v>0.0</v>
      </c>
      <c r="BJ244" s="31">
        <v>0.0</v>
      </c>
      <c r="BK244" s="31">
        <v>0.0</v>
      </c>
      <c r="BL244" s="31">
        <v>17.0</v>
      </c>
      <c r="BM244" s="31">
        <v>0.0</v>
      </c>
      <c r="BN244" s="31">
        <v>0.0</v>
      </c>
      <c r="BO244" s="31">
        <v>0.0</v>
      </c>
      <c r="BP244" s="31">
        <v>0.0</v>
      </c>
      <c r="BQ244" s="31">
        <v>0.0</v>
      </c>
      <c r="BR244" s="31">
        <v>0.0</v>
      </c>
      <c r="BS244" s="31">
        <v>59.0</v>
      </c>
      <c r="BT244" s="31">
        <v>39.0</v>
      </c>
      <c r="BU244" s="31">
        <v>12.0</v>
      </c>
      <c r="BV244" s="31">
        <v>92.0</v>
      </c>
      <c r="BW244" s="31">
        <v>0.0</v>
      </c>
      <c r="BX244" s="31">
        <v>0.0</v>
      </c>
      <c r="BY244" s="31">
        <v>0.0</v>
      </c>
      <c r="BZ244" s="31">
        <v>0.0</v>
      </c>
      <c r="CA244" s="31">
        <v>0.0</v>
      </c>
      <c r="CB244" s="31">
        <v>0.0</v>
      </c>
      <c r="CC244" s="31">
        <v>50.0</v>
      </c>
      <c r="CE244" s="31">
        <v>16581.0</v>
      </c>
    </row>
    <row r="245" ht="15.75" customHeight="1">
      <c r="A245" s="31" t="s">
        <v>177</v>
      </c>
      <c r="B245" s="31">
        <v>3462.0</v>
      </c>
      <c r="C245" s="31" t="s">
        <v>223</v>
      </c>
      <c r="D245" s="31">
        <v>45987.0</v>
      </c>
      <c r="E245" s="31">
        <v>33651.0</v>
      </c>
      <c r="F245" s="31">
        <v>417.0</v>
      </c>
      <c r="G245" s="31">
        <v>33234.0</v>
      </c>
      <c r="H245" s="31">
        <v>11988.0</v>
      </c>
      <c r="I245" s="31">
        <v>13507.0</v>
      </c>
      <c r="J245" s="31">
        <v>1537.0</v>
      </c>
      <c r="K245" s="31">
        <v>1437.0</v>
      </c>
      <c r="L245" s="31">
        <v>0.0</v>
      </c>
      <c r="M245" s="31">
        <v>1689.0</v>
      </c>
      <c r="N245" s="31">
        <v>2639.0</v>
      </c>
      <c r="O245" s="31">
        <v>0.0</v>
      </c>
      <c r="P245" s="31">
        <v>0.0</v>
      </c>
      <c r="Q245" s="31">
        <v>157.0</v>
      </c>
      <c r="R245" s="31">
        <v>0.0</v>
      </c>
      <c r="S245" s="31">
        <v>0.0</v>
      </c>
      <c r="T245" s="31">
        <v>256.0</v>
      </c>
      <c r="U245" s="31">
        <v>0.0</v>
      </c>
      <c r="V245" s="31">
        <v>0.0</v>
      </c>
      <c r="W245" s="31">
        <v>0.0</v>
      </c>
      <c r="X245" s="31">
        <v>24.0</v>
      </c>
      <c r="Y245" s="31">
        <v>0.0</v>
      </c>
      <c r="Z245" s="31">
        <v>0.0</v>
      </c>
      <c r="AA245" s="31">
        <v>0.0</v>
      </c>
      <c r="AB245" s="31">
        <v>0.0</v>
      </c>
      <c r="AC245" s="31">
        <v>0.0</v>
      </c>
      <c r="AD245" s="31">
        <v>0.0</v>
      </c>
      <c r="AE245" s="31">
        <v>0.0</v>
      </c>
      <c r="AF245" s="31">
        <v>0.0</v>
      </c>
      <c r="AG245" s="31">
        <v>0.0</v>
      </c>
      <c r="AH245" s="31">
        <v>0.0</v>
      </c>
      <c r="AI245" s="31">
        <v>0.0</v>
      </c>
      <c r="AJ245" s="31">
        <v>0.0</v>
      </c>
      <c r="AK245" s="31">
        <v>0.0</v>
      </c>
      <c r="AL245" s="31">
        <v>0.0</v>
      </c>
      <c r="AM245" s="31">
        <v>0.0</v>
      </c>
      <c r="AN245" s="31">
        <v>0.0</v>
      </c>
      <c r="AO245" s="31">
        <v>0.0</v>
      </c>
      <c r="AP245" s="31">
        <v>0.0</v>
      </c>
      <c r="AQ245" s="31">
        <v>0.0</v>
      </c>
      <c r="AR245" s="31">
        <v>0.0</v>
      </c>
      <c r="AS245" s="31">
        <v>0.0</v>
      </c>
      <c r="AT245" s="31">
        <v>362.0</v>
      </c>
      <c r="AU245" s="31">
        <v>33289.0</v>
      </c>
      <c r="AV245" s="31">
        <f t="shared" si="4"/>
        <v>12037</v>
      </c>
      <c r="AW245" s="31">
        <v>10518.0</v>
      </c>
      <c r="AX245" s="31">
        <v>1874.0</v>
      </c>
      <c r="AY245" s="31">
        <v>2080.0</v>
      </c>
      <c r="AZ245" s="31">
        <v>0.0</v>
      </c>
      <c r="BA245" s="31">
        <v>2919.0</v>
      </c>
      <c r="BB245" s="31">
        <v>2864.0</v>
      </c>
      <c r="BC245" s="31">
        <v>85.0</v>
      </c>
      <c r="BD245" s="31">
        <v>107.0</v>
      </c>
      <c r="BE245" s="31">
        <v>126.0</v>
      </c>
      <c r="BF245" s="31">
        <v>301.0</v>
      </c>
      <c r="BG245" s="31">
        <v>20.0</v>
      </c>
      <c r="BH245" s="31">
        <v>203.0</v>
      </c>
      <c r="BI245" s="31">
        <v>0.0</v>
      </c>
      <c r="BJ245" s="31">
        <v>0.0</v>
      </c>
      <c r="BK245" s="31">
        <v>0.0</v>
      </c>
      <c r="BL245" s="31">
        <v>14.0</v>
      </c>
      <c r="BM245" s="31">
        <v>0.0</v>
      </c>
      <c r="BN245" s="31">
        <v>0.0</v>
      </c>
      <c r="BO245" s="31">
        <v>0.0</v>
      </c>
      <c r="BP245" s="31">
        <v>0.0</v>
      </c>
      <c r="BQ245" s="31">
        <v>0.0</v>
      </c>
      <c r="BR245" s="31">
        <v>0.0</v>
      </c>
      <c r="BS245" s="31">
        <v>43.0</v>
      </c>
      <c r="BT245" s="31">
        <v>29.0</v>
      </c>
      <c r="BU245" s="31">
        <v>4.0</v>
      </c>
      <c r="BV245" s="31">
        <v>41.0</v>
      </c>
      <c r="BW245" s="31">
        <v>0.0</v>
      </c>
      <c r="BX245" s="31">
        <v>0.0</v>
      </c>
      <c r="BY245" s="31">
        <v>0.0</v>
      </c>
      <c r="BZ245" s="31">
        <v>0.0</v>
      </c>
      <c r="CA245" s="31">
        <v>0.0</v>
      </c>
      <c r="CB245" s="31">
        <v>0.0</v>
      </c>
      <c r="CC245" s="31">
        <v>24.0</v>
      </c>
      <c r="CE245" s="31">
        <v>12037.0</v>
      </c>
    </row>
    <row r="246" ht="15.75" customHeight="1">
      <c r="A246" s="31" t="s">
        <v>281</v>
      </c>
      <c r="B246" s="31">
        <v>6411.0</v>
      </c>
      <c r="C246" s="31" t="s">
        <v>282</v>
      </c>
      <c r="D246" s="31">
        <v>106512.0</v>
      </c>
      <c r="E246" s="31">
        <v>83759.0</v>
      </c>
      <c r="F246" s="31">
        <v>1129.0</v>
      </c>
      <c r="G246" s="31">
        <v>82630.0</v>
      </c>
      <c r="H246" s="31">
        <v>21960.0</v>
      </c>
      <c r="I246" s="31">
        <v>22739.0</v>
      </c>
      <c r="J246" s="31">
        <v>9062.0</v>
      </c>
      <c r="K246" s="31">
        <v>16351.0</v>
      </c>
      <c r="L246" s="31">
        <v>0.0</v>
      </c>
      <c r="M246" s="31">
        <v>4938.0</v>
      </c>
      <c r="N246" s="31">
        <v>6442.0</v>
      </c>
      <c r="O246" s="31">
        <v>0.0</v>
      </c>
      <c r="P246" s="31">
        <v>0.0</v>
      </c>
      <c r="Q246" s="31">
        <v>863.0</v>
      </c>
      <c r="R246" s="31">
        <v>0.0</v>
      </c>
      <c r="S246" s="31">
        <v>0.0</v>
      </c>
      <c r="T246" s="31">
        <v>0.0</v>
      </c>
      <c r="U246" s="31">
        <v>0.0</v>
      </c>
      <c r="V246" s="31">
        <v>0.0</v>
      </c>
      <c r="W246" s="31">
        <v>0.0</v>
      </c>
      <c r="X246" s="31">
        <v>275.0</v>
      </c>
      <c r="Y246" s="31">
        <v>0.0</v>
      </c>
      <c r="Z246" s="31">
        <v>0.0</v>
      </c>
      <c r="AA246" s="31">
        <v>0.0</v>
      </c>
      <c r="AB246" s="31">
        <v>0.0</v>
      </c>
      <c r="AC246" s="31">
        <v>0.0</v>
      </c>
      <c r="AD246" s="31">
        <v>0.0</v>
      </c>
      <c r="AE246" s="31">
        <v>0.0</v>
      </c>
      <c r="AF246" s="31">
        <v>0.0</v>
      </c>
      <c r="AG246" s="31">
        <v>0.0</v>
      </c>
      <c r="AH246" s="31">
        <v>0.0</v>
      </c>
      <c r="AI246" s="31">
        <v>0.0</v>
      </c>
      <c r="AJ246" s="31">
        <v>0.0</v>
      </c>
      <c r="AK246" s="31">
        <v>0.0</v>
      </c>
      <c r="AL246" s="31">
        <v>0.0</v>
      </c>
      <c r="AM246" s="31">
        <v>0.0</v>
      </c>
      <c r="AN246" s="31">
        <v>0.0</v>
      </c>
      <c r="AO246" s="31">
        <v>0.0</v>
      </c>
      <c r="AP246" s="31">
        <v>0.0</v>
      </c>
      <c r="AQ246" s="31">
        <v>0.0</v>
      </c>
      <c r="AR246" s="31">
        <v>0.0</v>
      </c>
      <c r="AS246" s="31">
        <v>0.0</v>
      </c>
      <c r="AT246" s="31">
        <v>818.0</v>
      </c>
      <c r="AU246" s="31">
        <v>82941.0</v>
      </c>
      <c r="AV246" s="31">
        <f t="shared" si="4"/>
        <v>19753</v>
      </c>
      <c r="AW246" s="31">
        <v>17127.0</v>
      </c>
      <c r="AX246" s="31">
        <v>10828.0</v>
      </c>
      <c r="AY246" s="31">
        <v>15255.0</v>
      </c>
      <c r="AZ246" s="31">
        <v>0.0</v>
      </c>
      <c r="BA246" s="31">
        <v>8868.0</v>
      </c>
      <c r="BB246" s="31">
        <v>6930.0</v>
      </c>
      <c r="BC246" s="31">
        <v>712.0</v>
      </c>
      <c r="BD246" s="31">
        <v>127.0</v>
      </c>
      <c r="BE246" s="31">
        <v>354.0</v>
      </c>
      <c r="BF246" s="31">
        <v>667.0</v>
      </c>
      <c r="BG246" s="31">
        <v>277.0</v>
      </c>
      <c r="BH246" s="31">
        <v>1341.0</v>
      </c>
      <c r="BI246" s="31">
        <v>0.0</v>
      </c>
      <c r="BJ246" s="31">
        <v>0.0</v>
      </c>
      <c r="BK246" s="31">
        <v>0.0</v>
      </c>
      <c r="BL246" s="31">
        <v>88.0</v>
      </c>
      <c r="BM246" s="31">
        <v>21.0</v>
      </c>
      <c r="BN246" s="31">
        <v>0.0</v>
      </c>
      <c r="BO246" s="31">
        <v>0.0</v>
      </c>
      <c r="BP246" s="31">
        <v>0.0</v>
      </c>
      <c r="BQ246" s="31">
        <v>0.0</v>
      </c>
      <c r="BR246" s="31">
        <v>0.0</v>
      </c>
      <c r="BS246" s="31">
        <v>268.0</v>
      </c>
      <c r="BT246" s="31">
        <v>0.0</v>
      </c>
      <c r="BU246" s="31">
        <v>32.0</v>
      </c>
      <c r="BV246" s="31">
        <v>141.0</v>
      </c>
      <c r="BW246" s="31">
        <v>0.0</v>
      </c>
      <c r="BX246" s="31">
        <v>0.0</v>
      </c>
      <c r="BY246" s="31">
        <v>0.0</v>
      </c>
      <c r="BZ246" s="31">
        <v>0.0</v>
      </c>
      <c r="CA246" s="31">
        <v>0.0</v>
      </c>
      <c r="CB246" s="31">
        <v>0.0</v>
      </c>
      <c r="CC246" s="31">
        <v>152.0</v>
      </c>
      <c r="CE246" s="31">
        <v>19753.0</v>
      </c>
    </row>
    <row r="247" ht="15.75" customHeight="1">
      <c r="A247" s="31" t="s">
        <v>281</v>
      </c>
      <c r="B247" s="31">
        <v>6412.0</v>
      </c>
      <c r="C247" s="31" t="s">
        <v>283</v>
      </c>
      <c r="D247" s="31">
        <v>423717.0</v>
      </c>
      <c r="E247" s="31">
        <v>317234.0</v>
      </c>
      <c r="F247" s="31">
        <v>3616.0</v>
      </c>
      <c r="G247" s="31">
        <v>313618.0</v>
      </c>
      <c r="H247" s="31">
        <v>98884.0</v>
      </c>
      <c r="I247" s="31">
        <v>82944.0</v>
      </c>
      <c r="J247" s="31">
        <v>29457.0</v>
      </c>
      <c r="K247" s="31">
        <v>38622.0</v>
      </c>
      <c r="L247" s="31">
        <v>0.0</v>
      </c>
      <c r="M247" s="31">
        <v>27062.0</v>
      </c>
      <c r="N247" s="31">
        <v>25925.0</v>
      </c>
      <c r="O247" s="31">
        <v>2195.0</v>
      </c>
      <c r="P247" s="31">
        <v>0.0</v>
      </c>
      <c r="Q247" s="31">
        <v>2333.0</v>
      </c>
      <c r="R247" s="31">
        <v>0.0</v>
      </c>
      <c r="S247" s="31">
        <v>0.0</v>
      </c>
      <c r="T247" s="31">
        <v>5714.0</v>
      </c>
      <c r="U247" s="31">
        <v>0.0</v>
      </c>
      <c r="V247" s="31">
        <v>0.0</v>
      </c>
      <c r="W247" s="31">
        <v>0.0</v>
      </c>
      <c r="X247" s="31">
        <v>385.0</v>
      </c>
      <c r="Y247" s="31">
        <v>0.0</v>
      </c>
      <c r="Z247" s="31">
        <v>97.0</v>
      </c>
      <c r="AA247" s="31">
        <v>0.0</v>
      </c>
      <c r="AB247" s="31">
        <v>0.0</v>
      </c>
      <c r="AC247" s="31">
        <v>0.0</v>
      </c>
      <c r="AD247" s="31">
        <v>0.0</v>
      </c>
      <c r="AE247" s="31">
        <v>0.0</v>
      </c>
      <c r="AF247" s="31">
        <v>0.0</v>
      </c>
      <c r="AG247" s="31">
        <v>0.0</v>
      </c>
      <c r="AH247" s="31">
        <v>0.0</v>
      </c>
      <c r="AI247" s="31">
        <v>0.0</v>
      </c>
      <c r="AJ247" s="31">
        <v>0.0</v>
      </c>
      <c r="AK247" s="31">
        <v>0.0</v>
      </c>
      <c r="AL247" s="31">
        <v>0.0</v>
      </c>
      <c r="AM247" s="31">
        <v>0.0</v>
      </c>
      <c r="AN247" s="31">
        <v>0.0</v>
      </c>
      <c r="AO247" s="31">
        <v>0.0</v>
      </c>
      <c r="AP247" s="31">
        <v>0.0</v>
      </c>
      <c r="AQ247" s="31">
        <v>0.0</v>
      </c>
      <c r="AR247" s="31">
        <v>0.0</v>
      </c>
      <c r="AS247" s="31">
        <v>0.0</v>
      </c>
      <c r="AT247" s="31">
        <v>3234.0</v>
      </c>
      <c r="AU247" s="31">
        <v>314000.0</v>
      </c>
      <c r="AV247" s="31">
        <f t="shared" si="4"/>
        <v>82952</v>
      </c>
      <c r="AW247" s="31">
        <v>63254.0</v>
      </c>
      <c r="AX247" s="31">
        <v>37238.0</v>
      </c>
      <c r="AY247" s="31">
        <v>45890.0</v>
      </c>
      <c r="AZ247" s="31">
        <v>0.0</v>
      </c>
      <c r="BA247" s="31">
        <v>44325.0</v>
      </c>
      <c r="BB247" s="31">
        <v>27079.0</v>
      </c>
      <c r="BC247" s="31">
        <v>1454.0</v>
      </c>
      <c r="BD247" s="31">
        <v>580.0</v>
      </c>
      <c r="BE247" s="31">
        <v>1461.0</v>
      </c>
      <c r="BF247" s="31">
        <v>2976.0</v>
      </c>
      <c r="BG247" s="31">
        <v>561.0</v>
      </c>
      <c r="BH247" s="31">
        <v>3820.0</v>
      </c>
      <c r="BI247" s="31">
        <v>0.0</v>
      </c>
      <c r="BJ247" s="31">
        <v>0.0</v>
      </c>
      <c r="BK247" s="31">
        <v>0.0</v>
      </c>
      <c r="BL247" s="31">
        <v>248.0</v>
      </c>
      <c r="BM247" s="31">
        <v>61.0</v>
      </c>
      <c r="BN247" s="31">
        <v>0.0</v>
      </c>
      <c r="BO247" s="31">
        <v>0.0</v>
      </c>
      <c r="BP247" s="31">
        <v>0.0</v>
      </c>
      <c r="BQ247" s="31">
        <v>0.0</v>
      </c>
      <c r="BR247" s="31">
        <v>0.0</v>
      </c>
      <c r="BS247" s="31">
        <v>766.0</v>
      </c>
      <c r="BT247" s="31">
        <v>0.0</v>
      </c>
      <c r="BU247" s="31">
        <v>144.0</v>
      </c>
      <c r="BV247" s="31">
        <v>575.0</v>
      </c>
      <c r="BW247" s="31">
        <v>0.0</v>
      </c>
      <c r="BX247" s="31">
        <v>0.0</v>
      </c>
      <c r="BY247" s="31">
        <v>0.0</v>
      </c>
      <c r="BZ247" s="31">
        <v>0.0</v>
      </c>
      <c r="CA247" s="31">
        <v>0.0</v>
      </c>
      <c r="CB247" s="31">
        <v>0.0</v>
      </c>
      <c r="CC247" s="31">
        <v>616.0</v>
      </c>
      <c r="CE247" s="31">
        <v>82952.0</v>
      </c>
    </row>
    <row r="248" ht="15.75" customHeight="1">
      <c r="A248" s="31" t="s">
        <v>281</v>
      </c>
      <c r="B248" s="31">
        <v>6413.0</v>
      </c>
      <c r="C248" s="31" t="s">
        <v>284</v>
      </c>
      <c r="D248" s="31">
        <v>66812.0</v>
      </c>
      <c r="E248" s="31">
        <v>45148.0</v>
      </c>
      <c r="F248" s="31">
        <v>830.0</v>
      </c>
      <c r="G248" s="31">
        <v>44318.0</v>
      </c>
      <c r="H248" s="31">
        <v>14033.0</v>
      </c>
      <c r="I248" s="31">
        <v>12339.0</v>
      </c>
      <c r="J248" s="31">
        <v>4643.0</v>
      </c>
      <c r="K248" s="31">
        <v>4160.0</v>
      </c>
      <c r="L248" s="31">
        <v>0.0</v>
      </c>
      <c r="M248" s="31">
        <v>2682.0</v>
      </c>
      <c r="N248" s="31">
        <v>5112.0</v>
      </c>
      <c r="O248" s="31">
        <v>613.0</v>
      </c>
      <c r="P248" s="31">
        <v>0.0</v>
      </c>
      <c r="Q248" s="31">
        <v>601.0</v>
      </c>
      <c r="R248" s="31">
        <v>0.0</v>
      </c>
      <c r="S248" s="31">
        <v>0.0</v>
      </c>
      <c r="T248" s="31">
        <v>0.0</v>
      </c>
      <c r="U248" s="31">
        <v>0.0</v>
      </c>
      <c r="V248" s="31">
        <v>0.0</v>
      </c>
      <c r="W248" s="31">
        <v>0.0</v>
      </c>
      <c r="X248" s="31">
        <v>0.0</v>
      </c>
      <c r="Y248" s="31">
        <v>0.0</v>
      </c>
      <c r="Z248" s="31">
        <v>0.0</v>
      </c>
      <c r="AA248" s="31">
        <v>0.0</v>
      </c>
      <c r="AB248" s="31">
        <v>0.0</v>
      </c>
      <c r="AC248" s="31">
        <v>0.0</v>
      </c>
      <c r="AD248" s="31">
        <v>0.0</v>
      </c>
      <c r="AE248" s="31">
        <v>0.0</v>
      </c>
      <c r="AF248" s="31">
        <v>0.0</v>
      </c>
      <c r="AG248" s="31">
        <v>0.0</v>
      </c>
      <c r="AH248" s="31">
        <v>0.0</v>
      </c>
      <c r="AI248" s="31">
        <v>0.0</v>
      </c>
      <c r="AJ248" s="31">
        <v>0.0</v>
      </c>
      <c r="AK248" s="31">
        <v>0.0</v>
      </c>
      <c r="AL248" s="31">
        <v>0.0</v>
      </c>
      <c r="AM248" s="31">
        <v>135.0</v>
      </c>
      <c r="AN248" s="31">
        <v>0.0</v>
      </c>
      <c r="AO248" s="31">
        <v>0.0</v>
      </c>
      <c r="AP248" s="31">
        <v>0.0</v>
      </c>
      <c r="AQ248" s="31">
        <v>0.0</v>
      </c>
      <c r="AR248" s="31">
        <v>0.0</v>
      </c>
      <c r="AS248" s="31">
        <v>0.0</v>
      </c>
      <c r="AT248" s="31">
        <v>773.0</v>
      </c>
      <c r="AU248" s="31">
        <v>44375.0</v>
      </c>
      <c r="AV248" s="31">
        <f t="shared" si="4"/>
        <v>12077</v>
      </c>
      <c r="AW248" s="31">
        <v>10550.0</v>
      </c>
      <c r="AX248" s="31">
        <v>5197.0</v>
      </c>
      <c r="AY248" s="31">
        <v>4689.0</v>
      </c>
      <c r="AZ248" s="31">
        <v>0.0</v>
      </c>
      <c r="BA248" s="31">
        <v>4343.0</v>
      </c>
      <c r="BB248" s="31">
        <v>5339.0</v>
      </c>
      <c r="BC248" s="31">
        <v>310.0</v>
      </c>
      <c r="BD248" s="31">
        <v>128.0</v>
      </c>
      <c r="BE248" s="31">
        <v>289.0</v>
      </c>
      <c r="BF248" s="31">
        <v>456.0</v>
      </c>
      <c r="BG248" s="31">
        <v>61.0</v>
      </c>
      <c r="BH248" s="31">
        <v>580.0</v>
      </c>
      <c r="BI248" s="31">
        <v>0.0</v>
      </c>
      <c r="BJ248" s="31">
        <v>0.0</v>
      </c>
      <c r="BK248" s="31">
        <v>0.0</v>
      </c>
      <c r="BL248" s="31">
        <v>31.0</v>
      </c>
      <c r="BM248" s="31">
        <v>11.0</v>
      </c>
      <c r="BN248" s="31">
        <v>0.0</v>
      </c>
      <c r="BO248" s="31">
        <v>0.0</v>
      </c>
      <c r="BP248" s="31">
        <v>0.0</v>
      </c>
      <c r="BQ248" s="31">
        <v>0.0</v>
      </c>
      <c r="BR248" s="31">
        <v>0.0</v>
      </c>
      <c r="BS248" s="31">
        <v>113.0</v>
      </c>
      <c r="BT248" s="31">
        <v>0.0</v>
      </c>
      <c r="BU248" s="31">
        <v>22.0</v>
      </c>
      <c r="BV248" s="31">
        <v>91.0</v>
      </c>
      <c r="BW248" s="31">
        <v>0.0</v>
      </c>
      <c r="BX248" s="31">
        <v>0.0</v>
      </c>
      <c r="BY248" s="31">
        <v>0.0</v>
      </c>
      <c r="BZ248" s="31">
        <v>0.0</v>
      </c>
      <c r="CA248" s="31">
        <v>0.0</v>
      </c>
      <c r="CB248" s="31">
        <v>0.0</v>
      </c>
      <c r="CC248" s="31">
        <v>88.0</v>
      </c>
      <c r="CE248" s="31">
        <v>12077.0</v>
      </c>
    </row>
    <row r="249" ht="15.75" customHeight="1">
      <c r="A249" s="31" t="s">
        <v>281</v>
      </c>
      <c r="B249" s="31">
        <v>6414.0</v>
      </c>
      <c r="C249" s="31" t="s">
        <v>285</v>
      </c>
      <c r="D249" s="31">
        <v>189372.0</v>
      </c>
      <c r="E249" s="31">
        <v>139775.0</v>
      </c>
      <c r="F249" s="31">
        <v>1810.0</v>
      </c>
      <c r="G249" s="31">
        <v>137965.0</v>
      </c>
      <c r="H249" s="31">
        <v>47309.0</v>
      </c>
      <c r="I249" s="31">
        <v>39396.0</v>
      </c>
      <c r="J249" s="31">
        <v>10558.0</v>
      </c>
      <c r="K249" s="31">
        <v>12321.0</v>
      </c>
      <c r="L249" s="31">
        <v>0.0</v>
      </c>
      <c r="M249" s="31">
        <v>9693.0</v>
      </c>
      <c r="N249" s="31">
        <v>14417.0</v>
      </c>
      <c r="O249" s="31">
        <v>841.0</v>
      </c>
      <c r="P249" s="31">
        <v>0.0</v>
      </c>
      <c r="Q249" s="31">
        <v>1467.0</v>
      </c>
      <c r="R249" s="31">
        <v>0.0</v>
      </c>
      <c r="S249" s="31">
        <v>0.0</v>
      </c>
      <c r="T249" s="31">
        <v>1963.0</v>
      </c>
      <c r="U249" s="31">
        <v>0.0</v>
      </c>
      <c r="V249" s="31">
        <v>0.0</v>
      </c>
      <c r="W249" s="31">
        <v>0.0</v>
      </c>
      <c r="X249" s="31">
        <v>0.0</v>
      </c>
      <c r="Y249" s="31">
        <v>0.0</v>
      </c>
      <c r="Z249" s="31">
        <v>0.0</v>
      </c>
      <c r="AA249" s="31">
        <v>0.0</v>
      </c>
      <c r="AB249" s="31">
        <v>0.0</v>
      </c>
      <c r="AC249" s="31">
        <v>0.0</v>
      </c>
      <c r="AD249" s="31">
        <v>0.0</v>
      </c>
      <c r="AE249" s="31">
        <v>0.0</v>
      </c>
      <c r="AF249" s="31">
        <v>0.0</v>
      </c>
      <c r="AG249" s="31">
        <v>0.0</v>
      </c>
      <c r="AH249" s="31">
        <v>0.0</v>
      </c>
      <c r="AI249" s="31">
        <v>0.0</v>
      </c>
      <c r="AJ249" s="31">
        <v>0.0</v>
      </c>
      <c r="AK249" s="31">
        <v>0.0</v>
      </c>
      <c r="AL249" s="31">
        <v>0.0</v>
      </c>
      <c r="AM249" s="31">
        <v>0.0</v>
      </c>
      <c r="AN249" s="31">
        <v>0.0</v>
      </c>
      <c r="AO249" s="31">
        <v>0.0</v>
      </c>
      <c r="AP249" s="31">
        <v>0.0</v>
      </c>
      <c r="AQ249" s="31">
        <v>0.0</v>
      </c>
      <c r="AR249" s="31">
        <v>0.0</v>
      </c>
      <c r="AS249" s="31">
        <v>0.0</v>
      </c>
      <c r="AT249" s="31">
        <v>1546.0</v>
      </c>
      <c r="AU249" s="31">
        <v>138229.0</v>
      </c>
      <c r="AV249" s="31">
        <f t="shared" si="4"/>
        <v>40022</v>
      </c>
      <c r="AW249" s="31">
        <v>29247.0</v>
      </c>
      <c r="AX249" s="31">
        <v>13160.0</v>
      </c>
      <c r="AY249" s="31">
        <v>16286.0</v>
      </c>
      <c r="AZ249" s="31">
        <v>0.0</v>
      </c>
      <c r="BA249" s="31">
        <v>18400.0</v>
      </c>
      <c r="BB249" s="31">
        <v>15496.0</v>
      </c>
      <c r="BC249" s="31">
        <v>578.0</v>
      </c>
      <c r="BD249" s="31">
        <v>222.0</v>
      </c>
      <c r="BE249" s="31">
        <v>943.0</v>
      </c>
      <c r="BF249" s="31">
        <v>1196.0</v>
      </c>
      <c r="BG249" s="31">
        <v>297.0</v>
      </c>
      <c r="BH249" s="31">
        <v>1360.0</v>
      </c>
      <c r="BI249" s="31">
        <v>0.0</v>
      </c>
      <c r="BJ249" s="31">
        <v>0.0</v>
      </c>
      <c r="BK249" s="31">
        <v>0.0</v>
      </c>
      <c r="BL249" s="31">
        <v>75.0</v>
      </c>
      <c r="BM249" s="31">
        <v>54.0</v>
      </c>
      <c r="BN249" s="31">
        <v>0.0</v>
      </c>
      <c r="BO249" s="31">
        <v>0.0</v>
      </c>
      <c r="BP249" s="31">
        <v>0.0</v>
      </c>
      <c r="BQ249" s="31">
        <v>0.0</v>
      </c>
      <c r="BR249" s="31">
        <v>0.0</v>
      </c>
      <c r="BS249" s="31">
        <v>341.0</v>
      </c>
      <c r="BT249" s="31">
        <v>0.0</v>
      </c>
      <c r="BU249" s="31">
        <v>26.0</v>
      </c>
      <c r="BV249" s="31">
        <v>273.0</v>
      </c>
      <c r="BW249" s="31">
        <v>0.0</v>
      </c>
      <c r="BX249" s="31">
        <v>0.0</v>
      </c>
      <c r="BY249" s="31">
        <v>0.0</v>
      </c>
      <c r="BZ249" s="31">
        <v>0.0</v>
      </c>
      <c r="CA249" s="31">
        <v>0.0</v>
      </c>
      <c r="CB249" s="31">
        <v>0.0</v>
      </c>
      <c r="CC249" s="31">
        <v>253.0</v>
      </c>
      <c r="CE249" s="31">
        <v>40022.0</v>
      </c>
    </row>
    <row r="250" ht="15.75" customHeight="1">
      <c r="A250" s="31" t="s">
        <v>281</v>
      </c>
      <c r="B250" s="31">
        <v>6431.0</v>
      </c>
      <c r="C250" s="31" t="s">
        <v>286</v>
      </c>
      <c r="D250" s="31">
        <v>198418.0</v>
      </c>
      <c r="E250" s="31">
        <v>156082.0</v>
      </c>
      <c r="F250" s="31">
        <v>2343.0</v>
      </c>
      <c r="G250" s="31">
        <v>153739.0</v>
      </c>
      <c r="H250" s="31">
        <v>59781.0</v>
      </c>
      <c r="I250" s="31">
        <v>41408.0</v>
      </c>
      <c r="J250" s="31">
        <v>8511.0</v>
      </c>
      <c r="K250" s="31">
        <v>11747.0</v>
      </c>
      <c r="L250" s="31">
        <v>0.0</v>
      </c>
      <c r="M250" s="31">
        <v>11711.0</v>
      </c>
      <c r="N250" s="31">
        <v>19153.0</v>
      </c>
      <c r="O250" s="31">
        <v>0.0</v>
      </c>
      <c r="P250" s="31">
        <v>0.0</v>
      </c>
      <c r="Q250" s="31">
        <v>0.0</v>
      </c>
      <c r="R250" s="31">
        <v>0.0</v>
      </c>
      <c r="S250" s="31">
        <v>0.0</v>
      </c>
      <c r="T250" s="31">
        <v>0.0</v>
      </c>
      <c r="U250" s="31">
        <v>0.0</v>
      </c>
      <c r="V250" s="31">
        <v>0.0</v>
      </c>
      <c r="W250" s="31">
        <v>0.0</v>
      </c>
      <c r="X250" s="31">
        <v>0.0</v>
      </c>
      <c r="Y250" s="31">
        <v>0.0</v>
      </c>
      <c r="Z250" s="31">
        <v>0.0</v>
      </c>
      <c r="AA250" s="31">
        <v>0.0</v>
      </c>
      <c r="AB250" s="31">
        <v>0.0</v>
      </c>
      <c r="AC250" s="31">
        <v>0.0</v>
      </c>
      <c r="AD250" s="31">
        <v>0.0</v>
      </c>
      <c r="AE250" s="31">
        <v>0.0</v>
      </c>
      <c r="AF250" s="31">
        <v>0.0</v>
      </c>
      <c r="AG250" s="31">
        <v>0.0</v>
      </c>
      <c r="AH250" s="31">
        <v>0.0</v>
      </c>
      <c r="AI250" s="31">
        <v>0.0</v>
      </c>
      <c r="AJ250" s="31">
        <v>0.0</v>
      </c>
      <c r="AK250" s="31">
        <v>0.0</v>
      </c>
      <c r="AL250" s="31">
        <v>0.0</v>
      </c>
      <c r="AM250" s="31">
        <v>0.0</v>
      </c>
      <c r="AN250" s="31">
        <v>0.0</v>
      </c>
      <c r="AO250" s="31">
        <v>0.0</v>
      </c>
      <c r="AP250" s="31">
        <v>0.0</v>
      </c>
      <c r="AQ250" s="31">
        <v>0.0</v>
      </c>
      <c r="AR250" s="31">
        <v>0.0</v>
      </c>
      <c r="AS250" s="31">
        <v>1428.0</v>
      </c>
      <c r="AT250" s="31">
        <v>1988.0</v>
      </c>
      <c r="AU250" s="31">
        <v>154094.0</v>
      </c>
      <c r="AV250" s="31">
        <f t="shared" si="4"/>
        <v>51088</v>
      </c>
      <c r="AW250" s="31">
        <v>34435.0</v>
      </c>
      <c r="AX250" s="31">
        <v>10197.0</v>
      </c>
      <c r="AY250" s="31">
        <v>13595.0</v>
      </c>
      <c r="AZ250" s="31">
        <v>0.0</v>
      </c>
      <c r="BA250" s="31">
        <v>18196.0</v>
      </c>
      <c r="BB250" s="31">
        <v>19923.0</v>
      </c>
      <c r="BC250" s="31">
        <v>688.0</v>
      </c>
      <c r="BD250" s="31">
        <v>545.0</v>
      </c>
      <c r="BE250" s="31">
        <v>1227.0</v>
      </c>
      <c r="BF250" s="31">
        <v>1793.0</v>
      </c>
      <c r="BG250" s="31">
        <v>254.0</v>
      </c>
      <c r="BH250" s="31">
        <v>1261.0</v>
      </c>
      <c r="BI250" s="31">
        <v>0.0</v>
      </c>
      <c r="BJ250" s="31">
        <v>0.0</v>
      </c>
      <c r="BK250" s="31">
        <v>0.0</v>
      </c>
      <c r="BL250" s="31">
        <v>57.0</v>
      </c>
      <c r="BM250" s="31">
        <v>48.0</v>
      </c>
      <c r="BN250" s="31">
        <v>0.0</v>
      </c>
      <c r="BO250" s="31">
        <v>0.0</v>
      </c>
      <c r="BP250" s="31">
        <v>0.0</v>
      </c>
      <c r="BQ250" s="31">
        <v>0.0</v>
      </c>
      <c r="BR250" s="31">
        <v>0.0</v>
      </c>
      <c r="BS250" s="31">
        <v>243.0</v>
      </c>
      <c r="BT250" s="31">
        <v>0.0</v>
      </c>
      <c r="BU250" s="31">
        <v>27.0</v>
      </c>
      <c r="BV250" s="31">
        <v>298.0</v>
      </c>
      <c r="BW250" s="31">
        <v>0.0</v>
      </c>
      <c r="BX250" s="31">
        <v>0.0</v>
      </c>
      <c r="BY250" s="31">
        <v>0.0</v>
      </c>
      <c r="BZ250" s="31">
        <v>0.0</v>
      </c>
      <c r="CA250" s="31">
        <v>0.0</v>
      </c>
      <c r="CB250" s="31">
        <v>0.0</v>
      </c>
      <c r="CC250" s="31">
        <v>219.0</v>
      </c>
      <c r="CE250" s="31">
        <v>51088.0</v>
      </c>
    </row>
    <row r="251" ht="15.75" customHeight="1">
      <c r="A251" s="31" t="s">
        <v>281</v>
      </c>
      <c r="B251" s="31">
        <v>6432.0</v>
      </c>
      <c r="C251" s="31" t="s">
        <v>287</v>
      </c>
      <c r="D251" s="31">
        <v>215017.0</v>
      </c>
      <c r="E251" s="31">
        <v>171253.0</v>
      </c>
      <c r="F251" s="31">
        <v>2666.0</v>
      </c>
      <c r="G251" s="31">
        <v>168587.0</v>
      </c>
      <c r="H251" s="31">
        <v>56956.0</v>
      </c>
      <c r="I251" s="31">
        <v>53313.0</v>
      </c>
      <c r="J251" s="31">
        <v>10925.0</v>
      </c>
      <c r="K251" s="31">
        <v>15269.0</v>
      </c>
      <c r="L251" s="31">
        <v>0.0</v>
      </c>
      <c r="M251" s="31">
        <v>11471.0</v>
      </c>
      <c r="N251" s="31">
        <v>17500.0</v>
      </c>
      <c r="O251" s="31">
        <v>0.0</v>
      </c>
      <c r="P251" s="31">
        <v>0.0</v>
      </c>
      <c r="Q251" s="31">
        <v>2607.0</v>
      </c>
      <c r="R251" s="31">
        <v>0.0</v>
      </c>
      <c r="S251" s="31">
        <v>0.0</v>
      </c>
      <c r="T251" s="31">
        <v>0.0</v>
      </c>
      <c r="U251" s="31">
        <v>0.0</v>
      </c>
      <c r="V251" s="31">
        <v>0.0</v>
      </c>
      <c r="W251" s="31">
        <v>0.0</v>
      </c>
      <c r="X251" s="31">
        <v>215.0</v>
      </c>
      <c r="Y251" s="31">
        <v>0.0</v>
      </c>
      <c r="Z251" s="31">
        <v>0.0</v>
      </c>
      <c r="AA251" s="31">
        <v>0.0</v>
      </c>
      <c r="AB251" s="31">
        <v>0.0</v>
      </c>
      <c r="AC251" s="31">
        <v>0.0</v>
      </c>
      <c r="AD251" s="31">
        <v>0.0</v>
      </c>
      <c r="AE251" s="31">
        <v>0.0</v>
      </c>
      <c r="AF251" s="31">
        <v>0.0</v>
      </c>
      <c r="AG251" s="31">
        <v>0.0</v>
      </c>
      <c r="AH251" s="31">
        <v>0.0</v>
      </c>
      <c r="AI251" s="31">
        <v>0.0</v>
      </c>
      <c r="AJ251" s="31">
        <v>0.0</v>
      </c>
      <c r="AK251" s="31">
        <v>0.0</v>
      </c>
      <c r="AL251" s="31">
        <v>0.0</v>
      </c>
      <c r="AM251" s="31">
        <v>0.0</v>
      </c>
      <c r="AN251" s="31">
        <v>0.0</v>
      </c>
      <c r="AO251" s="31">
        <v>0.0</v>
      </c>
      <c r="AP251" s="31">
        <v>0.0</v>
      </c>
      <c r="AQ251" s="31">
        <v>0.0</v>
      </c>
      <c r="AR251" s="31">
        <v>0.0</v>
      </c>
      <c r="AS251" s="31">
        <v>331.0</v>
      </c>
      <c r="AT251" s="31">
        <v>2225.0</v>
      </c>
      <c r="AU251" s="31">
        <v>169028.0</v>
      </c>
      <c r="AV251" s="31">
        <f t="shared" si="4"/>
        <v>51942</v>
      </c>
      <c r="AW251" s="31">
        <v>40312.0</v>
      </c>
      <c r="AX251" s="31">
        <v>13477.0</v>
      </c>
      <c r="AY251" s="31">
        <v>17960.0</v>
      </c>
      <c r="AZ251" s="31">
        <v>0.0</v>
      </c>
      <c r="BA251" s="31">
        <v>18654.0</v>
      </c>
      <c r="BB251" s="31">
        <v>18761.0</v>
      </c>
      <c r="BC251" s="31">
        <v>963.0</v>
      </c>
      <c r="BD251" s="31">
        <v>537.0</v>
      </c>
      <c r="BE251" s="31">
        <v>1363.0</v>
      </c>
      <c r="BF251" s="31">
        <v>1815.0</v>
      </c>
      <c r="BG251" s="31">
        <v>401.0</v>
      </c>
      <c r="BH251" s="31">
        <v>1480.0</v>
      </c>
      <c r="BI251" s="31">
        <v>0.0</v>
      </c>
      <c r="BJ251" s="31">
        <v>0.0</v>
      </c>
      <c r="BK251" s="31">
        <v>0.0</v>
      </c>
      <c r="BL251" s="31">
        <v>145.0</v>
      </c>
      <c r="BM251" s="31">
        <v>32.0</v>
      </c>
      <c r="BN251" s="31">
        <v>0.0</v>
      </c>
      <c r="BO251" s="31">
        <v>0.0</v>
      </c>
      <c r="BP251" s="31">
        <v>0.0</v>
      </c>
      <c r="BQ251" s="31">
        <v>0.0</v>
      </c>
      <c r="BR251" s="31">
        <v>0.0</v>
      </c>
      <c r="BS251" s="31">
        <v>322.0</v>
      </c>
      <c r="BT251" s="31">
        <v>0.0</v>
      </c>
      <c r="BU251" s="31">
        <v>123.0</v>
      </c>
      <c r="BV251" s="31">
        <v>438.0</v>
      </c>
      <c r="BW251" s="31">
        <v>0.0</v>
      </c>
      <c r="BX251" s="31">
        <v>0.0</v>
      </c>
      <c r="BY251" s="31">
        <v>0.0</v>
      </c>
      <c r="BZ251" s="31">
        <v>0.0</v>
      </c>
      <c r="CA251" s="31">
        <v>0.0</v>
      </c>
      <c r="CB251" s="31">
        <v>0.0</v>
      </c>
      <c r="CC251" s="31">
        <v>303.0</v>
      </c>
      <c r="CE251" s="31">
        <v>51942.0</v>
      </c>
    </row>
    <row r="252" ht="15.75" customHeight="1">
      <c r="A252" s="31" t="s">
        <v>281</v>
      </c>
      <c r="B252" s="31">
        <v>6433.0</v>
      </c>
      <c r="C252" s="31" t="s">
        <v>288</v>
      </c>
      <c r="D252" s="31">
        <v>174727.0</v>
      </c>
      <c r="E252" s="31">
        <v>133318.0</v>
      </c>
      <c r="F252" s="31">
        <v>2461.0</v>
      </c>
      <c r="G252" s="31">
        <v>130857.0</v>
      </c>
      <c r="H252" s="31">
        <v>45963.0</v>
      </c>
      <c r="I252" s="31">
        <v>42342.0</v>
      </c>
      <c r="J252" s="31">
        <v>8729.0</v>
      </c>
      <c r="K252" s="31">
        <v>8877.0</v>
      </c>
      <c r="L252" s="31">
        <v>0.0</v>
      </c>
      <c r="M252" s="31">
        <v>7358.0</v>
      </c>
      <c r="N252" s="31">
        <v>14805.0</v>
      </c>
      <c r="O252" s="31">
        <v>0.0</v>
      </c>
      <c r="P252" s="31">
        <v>0.0</v>
      </c>
      <c r="Q252" s="31">
        <v>2507.0</v>
      </c>
      <c r="R252" s="31">
        <v>0.0</v>
      </c>
      <c r="S252" s="31">
        <v>0.0</v>
      </c>
      <c r="T252" s="31">
        <v>0.0</v>
      </c>
      <c r="U252" s="31">
        <v>0.0</v>
      </c>
      <c r="V252" s="31">
        <v>0.0</v>
      </c>
      <c r="W252" s="31">
        <v>0.0</v>
      </c>
      <c r="X252" s="31">
        <v>276.0</v>
      </c>
      <c r="Y252" s="31">
        <v>0.0</v>
      </c>
      <c r="Z252" s="31">
        <v>0.0</v>
      </c>
      <c r="AA252" s="31">
        <v>0.0</v>
      </c>
      <c r="AB252" s="31">
        <v>0.0</v>
      </c>
      <c r="AC252" s="31">
        <v>0.0</v>
      </c>
      <c r="AD252" s="31">
        <v>0.0</v>
      </c>
      <c r="AE252" s="31">
        <v>0.0</v>
      </c>
      <c r="AF252" s="31">
        <v>0.0</v>
      </c>
      <c r="AG252" s="31">
        <v>0.0</v>
      </c>
      <c r="AH252" s="31">
        <v>0.0</v>
      </c>
      <c r="AI252" s="31">
        <v>0.0</v>
      </c>
      <c r="AJ252" s="31">
        <v>0.0</v>
      </c>
      <c r="AK252" s="31">
        <v>0.0</v>
      </c>
      <c r="AL252" s="31">
        <v>0.0</v>
      </c>
      <c r="AM252" s="31">
        <v>0.0</v>
      </c>
      <c r="AN252" s="31">
        <v>0.0</v>
      </c>
      <c r="AO252" s="31">
        <v>0.0</v>
      </c>
      <c r="AP252" s="31">
        <v>0.0</v>
      </c>
      <c r="AQ252" s="31">
        <v>0.0</v>
      </c>
      <c r="AR252" s="31">
        <v>0.0</v>
      </c>
      <c r="AS252" s="31">
        <v>0.0</v>
      </c>
      <c r="AT252" s="31">
        <v>2138.0</v>
      </c>
      <c r="AU252" s="31">
        <v>131180.0</v>
      </c>
      <c r="AV252" s="31">
        <f t="shared" si="4"/>
        <v>39950</v>
      </c>
      <c r="AW252" s="31">
        <v>33318.0</v>
      </c>
      <c r="AX252" s="31">
        <v>10755.0</v>
      </c>
      <c r="AY252" s="31">
        <v>11862.0</v>
      </c>
      <c r="AZ252" s="31">
        <v>0.0</v>
      </c>
      <c r="BA252" s="31">
        <v>12645.0</v>
      </c>
      <c r="BB252" s="31">
        <v>15943.0</v>
      </c>
      <c r="BC252" s="31">
        <v>962.0</v>
      </c>
      <c r="BD252" s="31">
        <v>403.0</v>
      </c>
      <c r="BE252" s="31">
        <v>1387.0</v>
      </c>
      <c r="BF252" s="31">
        <v>1463.0</v>
      </c>
      <c r="BG252" s="31">
        <v>201.0</v>
      </c>
      <c r="BH252" s="31">
        <v>1192.0</v>
      </c>
      <c r="BI252" s="31">
        <v>0.0</v>
      </c>
      <c r="BJ252" s="31">
        <v>0.0</v>
      </c>
      <c r="BK252" s="31">
        <v>0.0</v>
      </c>
      <c r="BL252" s="31">
        <v>124.0</v>
      </c>
      <c r="BM252" s="31">
        <v>42.0</v>
      </c>
      <c r="BN252" s="31">
        <v>0.0</v>
      </c>
      <c r="BO252" s="31">
        <v>0.0</v>
      </c>
      <c r="BP252" s="31">
        <v>0.0</v>
      </c>
      <c r="BQ252" s="31">
        <v>0.0</v>
      </c>
      <c r="BR252" s="31">
        <v>0.0</v>
      </c>
      <c r="BS252" s="31">
        <v>244.0</v>
      </c>
      <c r="BT252" s="31">
        <v>0.0</v>
      </c>
      <c r="BU252" s="31">
        <v>81.0</v>
      </c>
      <c r="BV252" s="31">
        <v>386.0</v>
      </c>
      <c r="BW252" s="31">
        <v>0.0</v>
      </c>
      <c r="BX252" s="31">
        <v>0.0</v>
      </c>
      <c r="BY252" s="31">
        <v>0.0</v>
      </c>
      <c r="BZ252" s="31">
        <v>0.0</v>
      </c>
      <c r="CA252" s="31">
        <v>0.0</v>
      </c>
      <c r="CB252" s="31">
        <v>0.0</v>
      </c>
      <c r="CC252" s="31">
        <v>222.0</v>
      </c>
      <c r="CE252" s="31">
        <v>39950.0</v>
      </c>
    </row>
    <row r="253" ht="15.75" customHeight="1">
      <c r="A253" s="31" t="s">
        <v>281</v>
      </c>
      <c r="B253" s="31">
        <v>6434.0</v>
      </c>
      <c r="C253" s="31" t="s">
        <v>289</v>
      </c>
      <c r="D253" s="31">
        <v>164970.0</v>
      </c>
      <c r="E253" s="31">
        <v>135474.0</v>
      </c>
      <c r="F253" s="31">
        <v>1695.0</v>
      </c>
      <c r="G253" s="31">
        <v>133779.0</v>
      </c>
      <c r="H253" s="31">
        <v>55089.0</v>
      </c>
      <c r="I253" s="31">
        <v>27741.0</v>
      </c>
      <c r="J253" s="31">
        <v>7364.0</v>
      </c>
      <c r="K253" s="31">
        <v>13073.0</v>
      </c>
      <c r="L253" s="31">
        <v>0.0</v>
      </c>
      <c r="M253" s="31">
        <v>16166.0</v>
      </c>
      <c r="N253" s="31">
        <v>12682.0</v>
      </c>
      <c r="O253" s="31">
        <v>0.0</v>
      </c>
      <c r="P253" s="31">
        <v>0.0</v>
      </c>
      <c r="Q253" s="31">
        <v>1664.0</v>
      </c>
      <c r="R253" s="31">
        <v>0.0</v>
      </c>
      <c r="S253" s="31">
        <v>0.0</v>
      </c>
      <c r="T253" s="31">
        <v>0.0</v>
      </c>
      <c r="U253" s="31">
        <v>0.0</v>
      </c>
      <c r="V253" s="31">
        <v>0.0</v>
      </c>
      <c r="W253" s="31">
        <v>0.0</v>
      </c>
      <c r="X253" s="31">
        <v>0.0</v>
      </c>
      <c r="Y253" s="31">
        <v>0.0</v>
      </c>
      <c r="Z253" s="31">
        <v>0.0</v>
      </c>
      <c r="AA253" s="31">
        <v>0.0</v>
      </c>
      <c r="AB253" s="31">
        <v>0.0</v>
      </c>
      <c r="AC253" s="31">
        <v>0.0</v>
      </c>
      <c r="AD253" s="31">
        <v>0.0</v>
      </c>
      <c r="AE253" s="31">
        <v>0.0</v>
      </c>
      <c r="AF253" s="31">
        <v>0.0</v>
      </c>
      <c r="AG253" s="31">
        <v>0.0</v>
      </c>
      <c r="AH253" s="31">
        <v>0.0</v>
      </c>
      <c r="AI253" s="31">
        <v>0.0</v>
      </c>
      <c r="AJ253" s="31">
        <v>0.0</v>
      </c>
      <c r="AK253" s="31">
        <v>0.0</v>
      </c>
      <c r="AL253" s="31">
        <v>0.0</v>
      </c>
      <c r="AM253" s="31">
        <v>0.0</v>
      </c>
      <c r="AN253" s="31">
        <v>0.0</v>
      </c>
      <c r="AO253" s="31">
        <v>0.0</v>
      </c>
      <c r="AP253" s="31">
        <v>0.0</v>
      </c>
      <c r="AQ253" s="31">
        <v>0.0</v>
      </c>
      <c r="AR253" s="31">
        <v>0.0</v>
      </c>
      <c r="AS253" s="31">
        <v>0.0</v>
      </c>
      <c r="AT253" s="31">
        <v>1374.0</v>
      </c>
      <c r="AU253" s="31">
        <v>134100.0</v>
      </c>
      <c r="AV253" s="31">
        <f t="shared" si="4"/>
        <v>45571</v>
      </c>
      <c r="AW253" s="31">
        <v>23468.0</v>
      </c>
      <c r="AX253" s="31">
        <v>8420.0</v>
      </c>
      <c r="AY253" s="31">
        <v>14373.0</v>
      </c>
      <c r="AZ253" s="31">
        <v>0.0</v>
      </c>
      <c r="BA253" s="31">
        <v>23674.0</v>
      </c>
      <c r="BB253" s="31">
        <v>13681.0</v>
      </c>
      <c r="BC253" s="31">
        <v>410.0</v>
      </c>
      <c r="BD253" s="31">
        <v>277.0</v>
      </c>
      <c r="BE253" s="31">
        <v>830.0</v>
      </c>
      <c r="BF253" s="31">
        <v>1533.0</v>
      </c>
      <c r="BG253" s="31">
        <v>216.0</v>
      </c>
      <c r="BH253" s="31">
        <v>945.0</v>
      </c>
      <c r="BI253" s="31">
        <v>0.0</v>
      </c>
      <c r="BJ253" s="31">
        <v>0.0</v>
      </c>
      <c r="BK253" s="31">
        <v>0.0</v>
      </c>
      <c r="BL253" s="31">
        <v>27.0</v>
      </c>
      <c r="BM253" s="31">
        <v>22.0</v>
      </c>
      <c r="BN253" s="31">
        <v>0.0</v>
      </c>
      <c r="BO253" s="31">
        <v>0.0</v>
      </c>
      <c r="BP253" s="31">
        <v>0.0</v>
      </c>
      <c r="BQ253" s="31">
        <v>0.0</v>
      </c>
      <c r="BR253" s="31">
        <v>0.0</v>
      </c>
      <c r="BS253" s="31">
        <v>228.0</v>
      </c>
      <c r="BT253" s="31">
        <v>0.0</v>
      </c>
      <c r="BU253" s="31">
        <v>23.0</v>
      </c>
      <c r="BV253" s="31">
        <v>193.0</v>
      </c>
      <c r="BW253" s="31">
        <v>0.0</v>
      </c>
      <c r="BX253" s="31">
        <v>0.0</v>
      </c>
      <c r="BY253" s="31">
        <v>0.0</v>
      </c>
      <c r="BZ253" s="31">
        <v>0.0</v>
      </c>
      <c r="CA253" s="31">
        <v>0.0</v>
      </c>
      <c r="CB253" s="31">
        <v>0.0</v>
      </c>
      <c r="CC253" s="31">
        <v>209.0</v>
      </c>
      <c r="CE253" s="31">
        <v>45571.0</v>
      </c>
    </row>
    <row r="254" ht="15.75" customHeight="1">
      <c r="A254" s="31" t="s">
        <v>281</v>
      </c>
      <c r="B254" s="31">
        <v>6435.0</v>
      </c>
      <c r="C254" s="31" t="s">
        <v>290</v>
      </c>
      <c r="D254" s="31">
        <v>299541.0</v>
      </c>
      <c r="E254" s="31">
        <v>229506.0</v>
      </c>
      <c r="F254" s="31">
        <v>3741.0</v>
      </c>
      <c r="G254" s="31">
        <v>225765.0</v>
      </c>
      <c r="H254" s="31">
        <v>81619.0</v>
      </c>
      <c r="I254" s="31">
        <v>66277.0</v>
      </c>
      <c r="J254" s="31">
        <v>13305.0</v>
      </c>
      <c r="K254" s="31">
        <v>13222.0</v>
      </c>
      <c r="L254" s="31">
        <v>0.0</v>
      </c>
      <c r="M254" s="31">
        <v>14129.0</v>
      </c>
      <c r="N254" s="31">
        <v>31064.0</v>
      </c>
      <c r="O254" s="31">
        <v>0.0</v>
      </c>
      <c r="P254" s="31">
        <v>1002.0</v>
      </c>
      <c r="Q254" s="31">
        <v>3242.0</v>
      </c>
      <c r="R254" s="31">
        <v>0.0</v>
      </c>
      <c r="S254" s="31">
        <v>0.0</v>
      </c>
      <c r="T254" s="31">
        <v>1905.0</v>
      </c>
      <c r="U254" s="31">
        <v>0.0</v>
      </c>
      <c r="V254" s="31">
        <v>0.0</v>
      </c>
      <c r="W254" s="31">
        <v>0.0</v>
      </c>
      <c r="X254" s="31">
        <v>0.0</v>
      </c>
      <c r="Y254" s="31">
        <v>0.0</v>
      </c>
      <c r="Z254" s="31">
        <v>0.0</v>
      </c>
      <c r="AA254" s="31">
        <v>0.0</v>
      </c>
      <c r="AB254" s="31">
        <v>0.0</v>
      </c>
      <c r="AC254" s="31">
        <v>0.0</v>
      </c>
      <c r="AD254" s="31">
        <v>0.0</v>
      </c>
      <c r="AE254" s="31">
        <v>0.0</v>
      </c>
      <c r="AF254" s="31">
        <v>0.0</v>
      </c>
      <c r="AG254" s="31">
        <v>0.0</v>
      </c>
      <c r="AH254" s="31">
        <v>0.0</v>
      </c>
      <c r="AI254" s="31">
        <v>0.0</v>
      </c>
      <c r="AJ254" s="31">
        <v>0.0</v>
      </c>
      <c r="AK254" s="31">
        <v>0.0</v>
      </c>
      <c r="AL254" s="31">
        <v>0.0</v>
      </c>
      <c r="AM254" s="31">
        <v>0.0</v>
      </c>
      <c r="AN254" s="31">
        <v>0.0</v>
      </c>
      <c r="AO254" s="31">
        <v>0.0</v>
      </c>
      <c r="AP254" s="31">
        <v>0.0</v>
      </c>
      <c r="AQ254" s="31">
        <v>0.0</v>
      </c>
      <c r="AR254" s="31">
        <v>0.0</v>
      </c>
      <c r="AS254" s="31">
        <v>0.0</v>
      </c>
      <c r="AT254" s="31">
        <v>3325.0</v>
      </c>
      <c r="AU254" s="31">
        <v>226181.0</v>
      </c>
      <c r="AV254" s="31">
        <f t="shared" si="4"/>
        <v>69798</v>
      </c>
      <c r="AW254" s="31">
        <v>52770.0</v>
      </c>
      <c r="AX254" s="31">
        <v>16132.0</v>
      </c>
      <c r="AY254" s="31">
        <v>17961.0</v>
      </c>
      <c r="AZ254" s="31">
        <v>0.0</v>
      </c>
      <c r="BA254" s="31">
        <v>24860.0</v>
      </c>
      <c r="BB254" s="31">
        <v>33270.0</v>
      </c>
      <c r="BC254" s="31">
        <v>934.0</v>
      </c>
      <c r="BD254" s="31">
        <v>1159.0</v>
      </c>
      <c r="BE254" s="31">
        <v>1973.0</v>
      </c>
      <c r="BF254" s="31">
        <v>3166.0</v>
      </c>
      <c r="BG254" s="31">
        <v>428.0</v>
      </c>
      <c r="BH254" s="31">
        <v>2068.0</v>
      </c>
      <c r="BI254" s="31">
        <v>0.0</v>
      </c>
      <c r="BJ254" s="31">
        <v>0.0</v>
      </c>
      <c r="BK254" s="31">
        <v>0.0</v>
      </c>
      <c r="BL254" s="31">
        <v>85.0</v>
      </c>
      <c r="BM254" s="31">
        <v>62.0</v>
      </c>
      <c r="BN254" s="31">
        <v>0.0</v>
      </c>
      <c r="BO254" s="31">
        <v>0.0</v>
      </c>
      <c r="BP254" s="31">
        <v>0.0</v>
      </c>
      <c r="BQ254" s="31">
        <v>0.0</v>
      </c>
      <c r="BR254" s="31">
        <v>0.0</v>
      </c>
      <c r="BS254" s="31">
        <v>371.0</v>
      </c>
      <c r="BT254" s="31">
        <v>0.0</v>
      </c>
      <c r="BU254" s="31">
        <v>84.0</v>
      </c>
      <c r="BV254" s="31">
        <v>656.0</v>
      </c>
      <c r="BW254" s="31">
        <v>0.0</v>
      </c>
      <c r="BX254" s="31">
        <v>0.0</v>
      </c>
      <c r="BY254" s="31">
        <v>0.0</v>
      </c>
      <c r="BZ254" s="31">
        <v>0.0</v>
      </c>
      <c r="CA254" s="31">
        <v>0.0</v>
      </c>
      <c r="CB254" s="31">
        <v>0.0</v>
      </c>
      <c r="CC254" s="31">
        <v>404.0</v>
      </c>
      <c r="CE254" s="31">
        <v>69798.0</v>
      </c>
    </row>
    <row r="255" ht="15.75" customHeight="1">
      <c r="A255" s="31" t="s">
        <v>281</v>
      </c>
      <c r="B255" s="31">
        <v>6436.0</v>
      </c>
      <c r="C255" s="31" t="s">
        <v>291</v>
      </c>
      <c r="D255" s="31">
        <v>166249.0</v>
      </c>
      <c r="E255" s="31">
        <v>135107.0</v>
      </c>
      <c r="F255" s="31">
        <v>1787.0</v>
      </c>
      <c r="G255" s="31">
        <v>133320.0</v>
      </c>
      <c r="H255" s="31">
        <v>55614.0</v>
      </c>
      <c r="I255" s="31">
        <v>29467.0</v>
      </c>
      <c r="J255" s="31">
        <v>6924.0</v>
      </c>
      <c r="K255" s="31">
        <v>12277.0</v>
      </c>
      <c r="L255" s="31">
        <v>0.0</v>
      </c>
      <c r="M255" s="31">
        <v>13464.0</v>
      </c>
      <c r="N255" s="31">
        <v>13210.0</v>
      </c>
      <c r="O255" s="31">
        <v>0.0</v>
      </c>
      <c r="P255" s="31">
        <v>0.0</v>
      </c>
      <c r="Q255" s="31">
        <v>2364.0</v>
      </c>
      <c r="R255" s="31">
        <v>0.0</v>
      </c>
      <c r="S255" s="31">
        <v>0.0</v>
      </c>
      <c r="T255" s="31">
        <v>0.0</v>
      </c>
      <c r="U255" s="31">
        <v>0.0</v>
      </c>
      <c r="V255" s="31">
        <v>0.0</v>
      </c>
      <c r="W255" s="31">
        <v>0.0</v>
      </c>
      <c r="X255" s="31">
        <v>0.0</v>
      </c>
      <c r="Y255" s="31">
        <v>0.0</v>
      </c>
      <c r="Z255" s="31">
        <v>0.0</v>
      </c>
      <c r="AA255" s="31">
        <v>0.0</v>
      </c>
      <c r="AB255" s="31">
        <v>0.0</v>
      </c>
      <c r="AC255" s="31">
        <v>0.0</v>
      </c>
      <c r="AD255" s="31">
        <v>0.0</v>
      </c>
      <c r="AE255" s="31">
        <v>0.0</v>
      </c>
      <c r="AF255" s="31">
        <v>0.0</v>
      </c>
      <c r="AG255" s="31">
        <v>0.0</v>
      </c>
      <c r="AH255" s="31">
        <v>0.0</v>
      </c>
      <c r="AI255" s="31">
        <v>0.0</v>
      </c>
      <c r="AJ255" s="31">
        <v>0.0</v>
      </c>
      <c r="AK255" s="31">
        <v>0.0</v>
      </c>
      <c r="AL255" s="31">
        <v>0.0</v>
      </c>
      <c r="AM255" s="31">
        <v>0.0</v>
      </c>
      <c r="AN255" s="31">
        <v>0.0</v>
      </c>
      <c r="AO255" s="31">
        <v>0.0</v>
      </c>
      <c r="AP255" s="31">
        <v>0.0</v>
      </c>
      <c r="AQ255" s="31">
        <v>0.0</v>
      </c>
      <c r="AR255" s="31">
        <v>0.0</v>
      </c>
      <c r="AS255" s="31">
        <v>0.0</v>
      </c>
      <c r="AT255" s="31">
        <v>1519.0</v>
      </c>
      <c r="AU255" s="31">
        <v>133588.0</v>
      </c>
      <c r="AV255" s="31">
        <f t="shared" si="4"/>
        <v>46032</v>
      </c>
      <c r="AW255" s="31">
        <v>24836.0</v>
      </c>
      <c r="AX255" s="31">
        <v>8304.0</v>
      </c>
      <c r="AY255" s="31">
        <v>14170.0</v>
      </c>
      <c r="AZ255" s="31">
        <v>0.0</v>
      </c>
      <c r="BA255" s="31">
        <v>20942.0</v>
      </c>
      <c r="BB255" s="31">
        <v>14099.0</v>
      </c>
      <c r="BC255" s="31">
        <v>497.0</v>
      </c>
      <c r="BD255" s="31">
        <v>303.0</v>
      </c>
      <c r="BE255" s="31">
        <v>1191.0</v>
      </c>
      <c r="BF255" s="31">
        <v>1248.0</v>
      </c>
      <c r="BG255" s="31">
        <v>302.0</v>
      </c>
      <c r="BH255" s="31">
        <v>1034.0</v>
      </c>
      <c r="BI255" s="31">
        <v>0.0</v>
      </c>
      <c r="BJ255" s="31">
        <v>0.0</v>
      </c>
      <c r="BK255" s="31">
        <v>0.0</v>
      </c>
      <c r="BL255" s="31">
        <v>30.0</v>
      </c>
      <c r="BM255" s="31">
        <v>23.0</v>
      </c>
      <c r="BN255" s="31">
        <v>0.0</v>
      </c>
      <c r="BO255" s="31">
        <v>0.0</v>
      </c>
      <c r="BP255" s="31">
        <v>0.0</v>
      </c>
      <c r="BQ255" s="31">
        <v>0.0</v>
      </c>
      <c r="BR255" s="31">
        <v>0.0</v>
      </c>
      <c r="BS255" s="31">
        <v>179.0</v>
      </c>
      <c r="BT255" s="31">
        <v>0.0</v>
      </c>
      <c r="BU255" s="31">
        <v>22.0</v>
      </c>
      <c r="BV255" s="31">
        <v>186.0</v>
      </c>
      <c r="BW255" s="31">
        <v>0.0</v>
      </c>
      <c r="BX255" s="31">
        <v>0.0</v>
      </c>
      <c r="BY255" s="31">
        <v>0.0</v>
      </c>
      <c r="BZ255" s="31">
        <v>0.0</v>
      </c>
      <c r="CA255" s="31">
        <v>0.0</v>
      </c>
      <c r="CB255" s="31">
        <v>0.0</v>
      </c>
      <c r="CC255" s="31">
        <v>190.0</v>
      </c>
      <c r="CE255" s="31">
        <v>46032.0</v>
      </c>
    </row>
    <row r="256" ht="15.75" customHeight="1">
      <c r="A256" s="31" t="s">
        <v>281</v>
      </c>
      <c r="B256" s="31">
        <v>6437.0</v>
      </c>
      <c r="C256" s="31" t="s">
        <v>292</v>
      </c>
      <c r="D256" s="31">
        <v>70995.0</v>
      </c>
      <c r="E256" s="31">
        <v>54381.0</v>
      </c>
      <c r="F256" s="31">
        <v>1001.0</v>
      </c>
      <c r="G256" s="31">
        <v>53380.0</v>
      </c>
      <c r="H256" s="31">
        <v>17910.0</v>
      </c>
      <c r="I256" s="31">
        <v>17307.0</v>
      </c>
      <c r="J256" s="31">
        <v>3537.0</v>
      </c>
      <c r="K256" s="31">
        <v>3749.0</v>
      </c>
      <c r="L256" s="31">
        <v>0.0</v>
      </c>
      <c r="M256" s="31">
        <v>3187.0</v>
      </c>
      <c r="N256" s="31">
        <v>6654.0</v>
      </c>
      <c r="O256" s="31">
        <v>0.0</v>
      </c>
      <c r="P256" s="31">
        <v>0.0</v>
      </c>
      <c r="Q256" s="31">
        <v>746.0</v>
      </c>
      <c r="R256" s="31">
        <v>0.0</v>
      </c>
      <c r="S256" s="31">
        <v>0.0</v>
      </c>
      <c r="T256" s="31">
        <v>0.0</v>
      </c>
      <c r="U256" s="31">
        <v>0.0</v>
      </c>
      <c r="V256" s="31">
        <v>0.0</v>
      </c>
      <c r="W256" s="31">
        <v>0.0</v>
      </c>
      <c r="X256" s="31">
        <v>0.0</v>
      </c>
      <c r="Y256" s="31">
        <v>0.0</v>
      </c>
      <c r="Z256" s="31">
        <v>0.0</v>
      </c>
      <c r="AA256" s="31">
        <v>0.0</v>
      </c>
      <c r="AB256" s="31">
        <v>0.0</v>
      </c>
      <c r="AC256" s="31">
        <v>0.0</v>
      </c>
      <c r="AD256" s="31">
        <v>0.0</v>
      </c>
      <c r="AE256" s="31">
        <v>0.0</v>
      </c>
      <c r="AF256" s="31">
        <v>0.0</v>
      </c>
      <c r="AG256" s="31">
        <v>0.0</v>
      </c>
      <c r="AH256" s="31">
        <v>0.0</v>
      </c>
      <c r="AI256" s="31">
        <v>0.0</v>
      </c>
      <c r="AJ256" s="31">
        <v>0.0</v>
      </c>
      <c r="AK256" s="31">
        <v>0.0</v>
      </c>
      <c r="AL256" s="31">
        <v>0.0</v>
      </c>
      <c r="AM256" s="31">
        <v>0.0</v>
      </c>
      <c r="AN256" s="31">
        <v>0.0</v>
      </c>
      <c r="AO256" s="31">
        <v>0.0</v>
      </c>
      <c r="AP256" s="31">
        <v>0.0</v>
      </c>
      <c r="AQ256" s="31">
        <v>0.0</v>
      </c>
      <c r="AR256" s="31">
        <v>0.0</v>
      </c>
      <c r="AS256" s="31">
        <v>290.0</v>
      </c>
      <c r="AT256" s="31">
        <v>939.0</v>
      </c>
      <c r="AU256" s="31">
        <v>53442.0</v>
      </c>
      <c r="AV256" s="31">
        <f t="shared" si="4"/>
        <v>16673</v>
      </c>
      <c r="AW256" s="31">
        <v>14382.0</v>
      </c>
      <c r="AX256" s="31">
        <v>4129.0</v>
      </c>
      <c r="AY256" s="31">
        <v>3903.0</v>
      </c>
      <c r="AZ256" s="31">
        <v>0.0</v>
      </c>
      <c r="BA256" s="31">
        <v>5021.0</v>
      </c>
      <c r="BB256" s="31">
        <v>6985.0</v>
      </c>
      <c r="BC256" s="31">
        <v>192.0</v>
      </c>
      <c r="BD256" s="31">
        <v>200.0</v>
      </c>
      <c r="BE256" s="31">
        <v>407.0</v>
      </c>
      <c r="BF256" s="31">
        <v>633.0</v>
      </c>
      <c r="BG256" s="31">
        <v>103.0</v>
      </c>
      <c r="BH256" s="31">
        <v>416.0</v>
      </c>
      <c r="BI256" s="31">
        <v>0.0</v>
      </c>
      <c r="BJ256" s="31">
        <v>0.0</v>
      </c>
      <c r="BK256" s="31">
        <v>0.0</v>
      </c>
      <c r="BL256" s="31">
        <v>48.0</v>
      </c>
      <c r="BM256" s="31">
        <v>5.0</v>
      </c>
      <c r="BN256" s="31">
        <v>0.0</v>
      </c>
      <c r="BO256" s="31">
        <v>0.0</v>
      </c>
      <c r="BP256" s="31">
        <v>0.0</v>
      </c>
      <c r="BQ256" s="31">
        <v>0.0</v>
      </c>
      <c r="BR256" s="31">
        <v>0.0</v>
      </c>
      <c r="BS256" s="31">
        <v>89.0</v>
      </c>
      <c r="BT256" s="31">
        <v>0.0</v>
      </c>
      <c r="BU256" s="31">
        <v>27.0</v>
      </c>
      <c r="BV256" s="31">
        <v>143.0</v>
      </c>
      <c r="BW256" s="31">
        <v>0.0</v>
      </c>
      <c r="BX256" s="31">
        <v>0.0</v>
      </c>
      <c r="BY256" s="31">
        <v>0.0</v>
      </c>
      <c r="BZ256" s="31">
        <v>0.0</v>
      </c>
      <c r="CA256" s="31">
        <v>0.0</v>
      </c>
      <c r="CB256" s="31">
        <v>0.0</v>
      </c>
      <c r="CC256" s="31">
        <v>86.0</v>
      </c>
      <c r="CE256" s="31">
        <v>16673.0</v>
      </c>
    </row>
    <row r="257" ht="15.75" customHeight="1">
      <c r="A257" s="31" t="s">
        <v>281</v>
      </c>
      <c r="B257" s="31">
        <v>6438.0</v>
      </c>
      <c r="C257" s="31" t="s">
        <v>293</v>
      </c>
      <c r="D257" s="31">
        <v>237902.0</v>
      </c>
      <c r="E257" s="31">
        <v>186521.0</v>
      </c>
      <c r="F257" s="31">
        <v>2847.0</v>
      </c>
      <c r="G257" s="31">
        <v>183674.0</v>
      </c>
      <c r="H257" s="31">
        <v>71576.0</v>
      </c>
      <c r="I257" s="31">
        <v>43611.0</v>
      </c>
      <c r="J257" s="31">
        <v>11552.0</v>
      </c>
      <c r="K257" s="31">
        <v>15837.0</v>
      </c>
      <c r="L257" s="31">
        <v>0.0</v>
      </c>
      <c r="M257" s="31">
        <v>15020.0</v>
      </c>
      <c r="N257" s="31">
        <v>20913.0</v>
      </c>
      <c r="O257" s="31">
        <v>973.0</v>
      </c>
      <c r="P257" s="31">
        <v>0.0</v>
      </c>
      <c r="Q257" s="31">
        <v>3466.0</v>
      </c>
      <c r="R257" s="31">
        <v>0.0</v>
      </c>
      <c r="S257" s="31">
        <v>0.0</v>
      </c>
      <c r="T257" s="31">
        <v>0.0</v>
      </c>
      <c r="U257" s="31">
        <v>0.0</v>
      </c>
      <c r="V257" s="31">
        <v>0.0</v>
      </c>
      <c r="W257" s="31">
        <v>0.0</v>
      </c>
      <c r="X257" s="31">
        <v>0.0</v>
      </c>
      <c r="Y257" s="31">
        <v>0.0</v>
      </c>
      <c r="Z257" s="31">
        <v>0.0</v>
      </c>
      <c r="AA257" s="31">
        <v>0.0</v>
      </c>
      <c r="AB257" s="31">
        <v>0.0</v>
      </c>
      <c r="AC257" s="31">
        <v>0.0</v>
      </c>
      <c r="AD257" s="31">
        <v>0.0</v>
      </c>
      <c r="AE257" s="31">
        <v>0.0</v>
      </c>
      <c r="AF257" s="31">
        <v>0.0</v>
      </c>
      <c r="AG257" s="31">
        <v>0.0</v>
      </c>
      <c r="AH257" s="31">
        <v>0.0</v>
      </c>
      <c r="AI257" s="31">
        <v>0.0</v>
      </c>
      <c r="AJ257" s="31">
        <v>0.0</v>
      </c>
      <c r="AK257" s="31">
        <v>0.0</v>
      </c>
      <c r="AL257" s="31">
        <v>0.0</v>
      </c>
      <c r="AM257" s="31">
        <v>387.0</v>
      </c>
      <c r="AN257" s="31">
        <v>0.0</v>
      </c>
      <c r="AO257" s="31">
        <v>0.0</v>
      </c>
      <c r="AP257" s="31">
        <v>0.0</v>
      </c>
      <c r="AQ257" s="31">
        <v>0.0</v>
      </c>
      <c r="AR257" s="31">
        <v>0.0</v>
      </c>
      <c r="AS257" s="31">
        <v>339.0</v>
      </c>
      <c r="AT257" s="31">
        <v>2409.0</v>
      </c>
      <c r="AU257" s="31">
        <v>184112.0</v>
      </c>
      <c r="AV257" s="31">
        <f t="shared" si="4"/>
        <v>60710</v>
      </c>
      <c r="AW257" s="31">
        <v>37302.0</v>
      </c>
      <c r="AX257" s="31">
        <v>13571.0</v>
      </c>
      <c r="AY257" s="31">
        <v>18015.0</v>
      </c>
      <c r="AZ257" s="31">
        <v>0.0</v>
      </c>
      <c r="BA257" s="31">
        <v>24327.0</v>
      </c>
      <c r="BB257" s="31">
        <v>21947.0</v>
      </c>
      <c r="BC257" s="31">
        <v>953.0</v>
      </c>
      <c r="BD257" s="31">
        <v>511.0</v>
      </c>
      <c r="BE257" s="31">
        <v>1656.0</v>
      </c>
      <c r="BF257" s="31">
        <v>1982.0</v>
      </c>
      <c r="BG257" s="31">
        <v>356.0</v>
      </c>
      <c r="BH257" s="31">
        <v>1614.0</v>
      </c>
      <c r="BI257" s="31">
        <v>0.0</v>
      </c>
      <c r="BJ257" s="31">
        <v>0.0</v>
      </c>
      <c r="BK257" s="31">
        <v>0.0</v>
      </c>
      <c r="BL257" s="31">
        <v>68.0</v>
      </c>
      <c r="BM257" s="31">
        <v>38.0</v>
      </c>
      <c r="BN257" s="31">
        <v>0.0</v>
      </c>
      <c r="BO257" s="31">
        <v>0.0</v>
      </c>
      <c r="BP257" s="31">
        <v>0.0</v>
      </c>
      <c r="BQ257" s="31">
        <v>0.0</v>
      </c>
      <c r="BR257" s="31">
        <v>0.0</v>
      </c>
      <c r="BS257" s="31">
        <v>338.0</v>
      </c>
      <c r="BT257" s="31">
        <v>0.0</v>
      </c>
      <c r="BU257" s="31">
        <v>51.0</v>
      </c>
      <c r="BV257" s="31">
        <v>327.0</v>
      </c>
      <c r="BW257" s="31">
        <v>0.0</v>
      </c>
      <c r="BX257" s="31">
        <v>0.0</v>
      </c>
      <c r="BY257" s="31">
        <v>0.0</v>
      </c>
      <c r="BZ257" s="31">
        <v>0.0</v>
      </c>
      <c r="CA257" s="31">
        <v>0.0</v>
      </c>
      <c r="CB257" s="31">
        <v>0.0</v>
      </c>
      <c r="CC257" s="31">
        <v>346.0</v>
      </c>
      <c r="CE257" s="31">
        <v>60710.0</v>
      </c>
    </row>
    <row r="258" ht="15.75" customHeight="1">
      <c r="A258" s="31" t="s">
        <v>281</v>
      </c>
      <c r="B258" s="31">
        <v>6439.0</v>
      </c>
      <c r="C258" s="31" t="s">
        <v>294</v>
      </c>
      <c r="D258" s="31">
        <v>138563.0</v>
      </c>
      <c r="E258" s="31">
        <v>111448.0</v>
      </c>
      <c r="F258" s="31">
        <v>1453.0</v>
      </c>
      <c r="G258" s="31">
        <v>109995.0</v>
      </c>
      <c r="H258" s="31">
        <v>44860.0</v>
      </c>
      <c r="I258" s="31">
        <v>29153.0</v>
      </c>
      <c r="J258" s="31">
        <v>6148.0</v>
      </c>
      <c r="K258" s="31">
        <v>8358.0</v>
      </c>
      <c r="L258" s="31">
        <v>0.0</v>
      </c>
      <c r="M258" s="31">
        <v>8737.0</v>
      </c>
      <c r="N258" s="31">
        <v>10749.0</v>
      </c>
      <c r="O258" s="31">
        <v>0.0</v>
      </c>
      <c r="P258" s="31">
        <v>0.0</v>
      </c>
      <c r="Q258" s="31">
        <v>1990.0</v>
      </c>
      <c r="R258" s="31">
        <v>0.0</v>
      </c>
      <c r="S258" s="31">
        <v>0.0</v>
      </c>
      <c r="T258" s="31">
        <v>0.0</v>
      </c>
      <c r="U258" s="31">
        <v>0.0</v>
      </c>
      <c r="V258" s="31">
        <v>0.0</v>
      </c>
      <c r="W258" s="31">
        <v>0.0</v>
      </c>
      <c r="X258" s="31">
        <v>0.0</v>
      </c>
      <c r="Y258" s="31">
        <v>0.0</v>
      </c>
      <c r="Z258" s="31">
        <v>0.0</v>
      </c>
      <c r="AA258" s="31">
        <v>0.0</v>
      </c>
      <c r="AB258" s="31">
        <v>0.0</v>
      </c>
      <c r="AC258" s="31">
        <v>0.0</v>
      </c>
      <c r="AD258" s="31">
        <v>0.0</v>
      </c>
      <c r="AE258" s="31">
        <v>0.0</v>
      </c>
      <c r="AF258" s="31">
        <v>0.0</v>
      </c>
      <c r="AG258" s="31">
        <v>0.0</v>
      </c>
      <c r="AH258" s="31">
        <v>0.0</v>
      </c>
      <c r="AI258" s="31">
        <v>0.0</v>
      </c>
      <c r="AJ258" s="31">
        <v>0.0</v>
      </c>
      <c r="AK258" s="31">
        <v>0.0</v>
      </c>
      <c r="AL258" s="31">
        <v>0.0</v>
      </c>
      <c r="AM258" s="31">
        <v>0.0</v>
      </c>
      <c r="AN258" s="31">
        <v>0.0</v>
      </c>
      <c r="AO258" s="31">
        <v>0.0</v>
      </c>
      <c r="AP258" s="31">
        <v>0.0</v>
      </c>
      <c r="AQ258" s="31">
        <v>0.0</v>
      </c>
      <c r="AR258" s="31">
        <v>0.0</v>
      </c>
      <c r="AS258" s="31">
        <v>0.0</v>
      </c>
      <c r="AT258" s="31">
        <v>1224.0</v>
      </c>
      <c r="AU258" s="31">
        <v>110224.0</v>
      </c>
      <c r="AV258" s="31">
        <f t="shared" si="4"/>
        <v>36763</v>
      </c>
      <c r="AW258" s="31">
        <v>22846.0</v>
      </c>
      <c r="AX258" s="31">
        <v>7312.0</v>
      </c>
      <c r="AY258" s="31">
        <v>10754.0</v>
      </c>
      <c r="AZ258" s="31">
        <v>0.0</v>
      </c>
      <c r="BA258" s="31">
        <v>15157.0</v>
      </c>
      <c r="BB258" s="31">
        <v>12802.0</v>
      </c>
      <c r="BC258" s="31">
        <v>368.0</v>
      </c>
      <c r="BD258" s="31">
        <v>243.0</v>
      </c>
      <c r="BE258" s="31">
        <v>985.0</v>
      </c>
      <c r="BF258" s="31">
        <v>1195.0</v>
      </c>
      <c r="BG258" s="31">
        <v>183.0</v>
      </c>
      <c r="BH258" s="31">
        <v>968.0</v>
      </c>
      <c r="BI258" s="31">
        <v>0.0</v>
      </c>
      <c r="BJ258" s="31">
        <v>0.0</v>
      </c>
      <c r="BK258" s="31">
        <v>0.0</v>
      </c>
      <c r="BL258" s="31">
        <v>28.0</v>
      </c>
      <c r="BM258" s="31">
        <v>21.0</v>
      </c>
      <c r="BN258" s="31">
        <v>0.0</v>
      </c>
      <c r="BO258" s="31">
        <v>0.0</v>
      </c>
      <c r="BP258" s="31">
        <v>0.0</v>
      </c>
      <c r="BQ258" s="31">
        <v>0.0</v>
      </c>
      <c r="BR258" s="31">
        <v>0.0</v>
      </c>
      <c r="BS258" s="31">
        <v>205.0</v>
      </c>
      <c r="BT258" s="31">
        <v>0.0</v>
      </c>
      <c r="BU258" s="31">
        <v>22.0</v>
      </c>
      <c r="BV258" s="31">
        <v>183.0</v>
      </c>
      <c r="BW258" s="31">
        <v>0.0</v>
      </c>
      <c r="BX258" s="31">
        <v>0.0</v>
      </c>
      <c r="BY258" s="31">
        <v>0.0</v>
      </c>
      <c r="BZ258" s="31">
        <v>0.0</v>
      </c>
      <c r="CA258" s="31">
        <v>0.0</v>
      </c>
      <c r="CB258" s="31">
        <v>0.0</v>
      </c>
      <c r="CC258" s="31">
        <v>189.0</v>
      </c>
      <c r="CE258" s="31">
        <v>36763.0</v>
      </c>
    </row>
    <row r="259" ht="15.75" customHeight="1">
      <c r="A259" s="31" t="s">
        <v>281</v>
      </c>
      <c r="B259" s="31">
        <v>6440.0</v>
      </c>
      <c r="C259" s="31" t="s">
        <v>295</v>
      </c>
      <c r="D259" s="31">
        <v>225174.0</v>
      </c>
      <c r="E259" s="31">
        <v>175698.0</v>
      </c>
      <c r="F259" s="31">
        <v>2504.0</v>
      </c>
      <c r="G259" s="31">
        <v>173194.0</v>
      </c>
      <c r="H259" s="31">
        <v>62357.0</v>
      </c>
      <c r="I259" s="31">
        <v>50345.0</v>
      </c>
      <c r="J259" s="31">
        <v>8804.0</v>
      </c>
      <c r="K259" s="31">
        <v>13236.0</v>
      </c>
      <c r="L259" s="31">
        <v>0.0</v>
      </c>
      <c r="M259" s="31">
        <v>13231.0</v>
      </c>
      <c r="N259" s="31">
        <v>20195.0</v>
      </c>
      <c r="O259" s="31">
        <v>0.0</v>
      </c>
      <c r="P259" s="31">
        <v>1406.0</v>
      </c>
      <c r="Q259" s="31">
        <v>3620.0</v>
      </c>
      <c r="R259" s="31">
        <v>0.0</v>
      </c>
      <c r="S259" s="31">
        <v>0.0</v>
      </c>
      <c r="T259" s="31">
        <v>0.0</v>
      </c>
      <c r="U259" s="31">
        <v>0.0</v>
      </c>
      <c r="V259" s="31">
        <v>0.0</v>
      </c>
      <c r="W259" s="31">
        <v>0.0</v>
      </c>
      <c r="X259" s="31">
        <v>0.0</v>
      </c>
      <c r="Y259" s="31">
        <v>0.0</v>
      </c>
      <c r="Z259" s="31">
        <v>0.0</v>
      </c>
      <c r="AA259" s="31">
        <v>0.0</v>
      </c>
      <c r="AB259" s="31">
        <v>0.0</v>
      </c>
      <c r="AC259" s="31">
        <v>0.0</v>
      </c>
      <c r="AD259" s="31">
        <v>0.0</v>
      </c>
      <c r="AE259" s="31">
        <v>0.0</v>
      </c>
      <c r="AF259" s="31">
        <v>0.0</v>
      </c>
      <c r="AG259" s="31">
        <v>0.0</v>
      </c>
      <c r="AH259" s="31">
        <v>0.0</v>
      </c>
      <c r="AI259" s="31">
        <v>0.0</v>
      </c>
      <c r="AJ259" s="31">
        <v>0.0</v>
      </c>
      <c r="AK259" s="31">
        <v>0.0</v>
      </c>
      <c r="AL259" s="31">
        <v>0.0</v>
      </c>
      <c r="AM259" s="31">
        <v>0.0</v>
      </c>
      <c r="AN259" s="31">
        <v>0.0</v>
      </c>
      <c r="AO259" s="31">
        <v>0.0</v>
      </c>
      <c r="AP259" s="31">
        <v>0.0</v>
      </c>
      <c r="AQ259" s="31">
        <v>0.0</v>
      </c>
      <c r="AR259" s="31">
        <v>0.0</v>
      </c>
      <c r="AS259" s="31">
        <v>0.0</v>
      </c>
      <c r="AT259" s="31">
        <v>2198.0</v>
      </c>
      <c r="AU259" s="31">
        <v>173500.0</v>
      </c>
      <c r="AV259" s="31">
        <f t="shared" si="4"/>
        <v>54642</v>
      </c>
      <c r="AW259" s="31">
        <v>40070.0</v>
      </c>
      <c r="AX259" s="31">
        <v>11672.0</v>
      </c>
      <c r="AY259" s="31">
        <v>15588.0</v>
      </c>
      <c r="AZ259" s="31">
        <v>0.0</v>
      </c>
      <c r="BA259" s="31">
        <v>21304.0</v>
      </c>
      <c r="BB259" s="31">
        <v>21335.0</v>
      </c>
      <c r="BC259" s="31">
        <v>696.0</v>
      </c>
      <c r="BD259" s="31">
        <v>1465.0</v>
      </c>
      <c r="BE259" s="31">
        <v>1867.0</v>
      </c>
      <c r="BF259" s="31">
        <v>2083.0</v>
      </c>
      <c r="BG259" s="31">
        <v>285.0</v>
      </c>
      <c r="BH259" s="31">
        <v>1482.0</v>
      </c>
      <c r="BI259" s="31">
        <v>0.0</v>
      </c>
      <c r="BJ259" s="31">
        <v>0.0</v>
      </c>
      <c r="BK259" s="31">
        <v>0.0</v>
      </c>
      <c r="BL259" s="31">
        <v>32.0</v>
      </c>
      <c r="BM259" s="31">
        <v>38.0</v>
      </c>
      <c r="BN259" s="31">
        <v>0.0</v>
      </c>
      <c r="BO259" s="31">
        <v>0.0</v>
      </c>
      <c r="BP259" s="31">
        <v>0.0</v>
      </c>
      <c r="BQ259" s="31">
        <v>0.0</v>
      </c>
      <c r="BR259" s="31">
        <v>0.0</v>
      </c>
      <c r="BS259" s="31">
        <v>296.0</v>
      </c>
      <c r="BT259" s="31">
        <v>0.0</v>
      </c>
      <c r="BU259" s="31">
        <v>30.0</v>
      </c>
      <c r="BV259" s="31">
        <v>313.0</v>
      </c>
      <c r="BW259" s="31">
        <v>0.0</v>
      </c>
      <c r="BX259" s="31">
        <v>0.0</v>
      </c>
      <c r="BY259" s="31">
        <v>0.0</v>
      </c>
      <c r="BZ259" s="31">
        <v>0.0</v>
      </c>
      <c r="CA259" s="31">
        <v>0.0</v>
      </c>
      <c r="CB259" s="31">
        <v>0.0</v>
      </c>
      <c r="CC259" s="31">
        <v>302.0</v>
      </c>
      <c r="CE259" s="31">
        <v>54642.0</v>
      </c>
    </row>
    <row r="260" ht="15.75" customHeight="1">
      <c r="A260" s="31" t="s">
        <v>281</v>
      </c>
      <c r="B260" s="31">
        <v>6531.0</v>
      </c>
      <c r="C260" s="31" t="s">
        <v>296</v>
      </c>
      <c r="D260" s="31">
        <v>199159.0</v>
      </c>
      <c r="E260" s="31">
        <v>153223.0</v>
      </c>
      <c r="F260" s="31">
        <v>2152.0</v>
      </c>
      <c r="G260" s="31">
        <v>151071.0</v>
      </c>
      <c r="H260" s="31">
        <v>51468.0</v>
      </c>
      <c r="I260" s="31">
        <v>43284.0</v>
      </c>
      <c r="J260" s="31">
        <v>9785.0</v>
      </c>
      <c r="K260" s="31">
        <v>13030.0</v>
      </c>
      <c r="L260" s="31">
        <v>0.0</v>
      </c>
      <c r="M260" s="31">
        <v>11949.0</v>
      </c>
      <c r="N260" s="31">
        <v>16916.0</v>
      </c>
      <c r="O260" s="31">
        <v>0.0</v>
      </c>
      <c r="P260" s="31">
        <v>483.0</v>
      </c>
      <c r="Q260" s="31">
        <v>2991.0</v>
      </c>
      <c r="R260" s="31">
        <v>0.0</v>
      </c>
      <c r="S260" s="31">
        <v>0.0</v>
      </c>
      <c r="T260" s="31">
        <v>199.0</v>
      </c>
      <c r="U260" s="31">
        <v>0.0</v>
      </c>
      <c r="V260" s="31">
        <v>0.0</v>
      </c>
      <c r="W260" s="31">
        <v>0.0</v>
      </c>
      <c r="X260" s="31">
        <v>378.0</v>
      </c>
      <c r="Y260" s="31">
        <v>0.0</v>
      </c>
      <c r="Z260" s="31">
        <v>0.0</v>
      </c>
      <c r="AA260" s="31">
        <v>0.0</v>
      </c>
      <c r="AB260" s="31">
        <v>0.0</v>
      </c>
      <c r="AC260" s="31">
        <v>0.0</v>
      </c>
      <c r="AD260" s="31">
        <v>219.0</v>
      </c>
      <c r="AE260" s="31">
        <v>0.0</v>
      </c>
      <c r="AF260" s="31">
        <v>0.0</v>
      </c>
      <c r="AG260" s="31">
        <v>0.0</v>
      </c>
      <c r="AH260" s="31">
        <v>0.0</v>
      </c>
      <c r="AI260" s="31">
        <v>0.0</v>
      </c>
      <c r="AJ260" s="31">
        <v>0.0</v>
      </c>
      <c r="AK260" s="31">
        <v>0.0</v>
      </c>
      <c r="AL260" s="31">
        <v>0.0</v>
      </c>
      <c r="AM260" s="31">
        <v>0.0</v>
      </c>
      <c r="AN260" s="31">
        <v>0.0</v>
      </c>
      <c r="AO260" s="31">
        <v>0.0</v>
      </c>
      <c r="AP260" s="31">
        <v>0.0</v>
      </c>
      <c r="AQ260" s="31">
        <v>0.0</v>
      </c>
      <c r="AR260" s="31">
        <v>0.0</v>
      </c>
      <c r="AS260" s="31">
        <v>369.0</v>
      </c>
      <c r="AT260" s="31">
        <v>1891.0</v>
      </c>
      <c r="AU260" s="31">
        <v>151332.0</v>
      </c>
      <c r="AV260" s="31">
        <f t="shared" si="4"/>
        <v>44416</v>
      </c>
      <c r="AW260" s="31">
        <v>35881.0</v>
      </c>
      <c r="AX260" s="31">
        <v>13137.0</v>
      </c>
      <c r="AY260" s="31">
        <v>15509.0</v>
      </c>
      <c r="AZ260" s="31">
        <v>0.0</v>
      </c>
      <c r="BA260" s="31">
        <v>16085.0</v>
      </c>
      <c r="BB260" s="31">
        <v>18292.0</v>
      </c>
      <c r="BC260" s="31">
        <v>623.0</v>
      </c>
      <c r="BD260" s="31">
        <v>604.0</v>
      </c>
      <c r="BE260" s="31">
        <v>2017.0</v>
      </c>
      <c r="BF260" s="31">
        <v>1453.0</v>
      </c>
      <c r="BG260" s="31">
        <v>374.0</v>
      </c>
      <c r="BH260" s="31">
        <v>1922.0</v>
      </c>
      <c r="BI260" s="31">
        <v>0.0</v>
      </c>
      <c r="BJ260" s="31">
        <v>0.0</v>
      </c>
      <c r="BK260" s="31">
        <v>0.0</v>
      </c>
      <c r="BL260" s="31">
        <v>112.0</v>
      </c>
      <c r="BM260" s="31">
        <v>40.0</v>
      </c>
      <c r="BN260" s="31">
        <v>0.0</v>
      </c>
      <c r="BO260" s="31">
        <v>0.0</v>
      </c>
      <c r="BP260" s="31">
        <v>0.0</v>
      </c>
      <c r="BQ260" s="31">
        <v>0.0</v>
      </c>
      <c r="BR260" s="31">
        <v>0.0</v>
      </c>
      <c r="BS260" s="31">
        <v>262.0</v>
      </c>
      <c r="BT260" s="31">
        <v>0.0</v>
      </c>
      <c r="BU260" s="31">
        <v>120.0</v>
      </c>
      <c r="BV260" s="31">
        <v>235.0</v>
      </c>
      <c r="BW260" s="31">
        <v>0.0</v>
      </c>
      <c r="BX260" s="31">
        <v>0.0</v>
      </c>
      <c r="BY260" s="31">
        <v>0.0</v>
      </c>
      <c r="BZ260" s="31">
        <v>0.0</v>
      </c>
      <c r="CA260" s="31">
        <v>0.0</v>
      </c>
      <c r="CB260" s="31">
        <v>0.0</v>
      </c>
      <c r="CC260" s="31">
        <v>250.0</v>
      </c>
      <c r="CE260" s="31">
        <v>44416.0</v>
      </c>
    </row>
    <row r="261" ht="15.75" customHeight="1">
      <c r="A261" s="31" t="s">
        <v>281</v>
      </c>
      <c r="B261" s="31">
        <v>6532.0</v>
      </c>
      <c r="C261" s="31" t="s">
        <v>297</v>
      </c>
      <c r="D261" s="31">
        <v>190754.0</v>
      </c>
      <c r="E261" s="31">
        <v>140329.0</v>
      </c>
      <c r="F261" s="31">
        <v>2171.0</v>
      </c>
      <c r="G261" s="31">
        <v>138158.0</v>
      </c>
      <c r="H261" s="31">
        <v>53942.0</v>
      </c>
      <c r="I261" s="31">
        <v>40483.0</v>
      </c>
      <c r="J261" s="31">
        <v>6366.0</v>
      </c>
      <c r="K261" s="31">
        <v>7744.0</v>
      </c>
      <c r="L261" s="31">
        <v>0.0</v>
      </c>
      <c r="M261" s="31">
        <v>8487.0</v>
      </c>
      <c r="N261" s="31">
        <v>16345.0</v>
      </c>
      <c r="O261" s="31">
        <v>0.0</v>
      </c>
      <c r="P261" s="31">
        <v>730.0</v>
      </c>
      <c r="Q261" s="31">
        <v>1577.0</v>
      </c>
      <c r="R261" s="31">
        <v>0.0</v>
      </c>
      <c r="S261" s="31">
        <v>0.0</v>
      </c>
      <c r="T261" s="31">
        <v>1825.0</v>
      </c>
      <c r="U261" s="31">
        <v>0.0</v>
      </c>
      <c r="V261" s="31">
        <v>0.0</v>
      </c>
      <c r="W261" s="31">
        <v>0.0</v>
      </c>
      <c r="X261" s="31">
        <v>0.0</v>
      </c>
      <c r="Y261" s="31">
        <v>0.0</v>
      </c>
      <c r="Z261" s="31">
        <v>0.0</v>
      </c>
      <c r="AA261" s="31">
        <v>0.0</v>
      </c>
      <c r="AB261" s="31">
        <v>0.0</v>
      </c>
      <c r="AC261" s="31">
        <v>0.0</v>
      </c>
      <c r="AD261" s="31">
        <v>0.0</v>
      </c>
      <c r="AE261" s="31">
        <v>0.0</v>
      </c>
      <c r="AF261" s="31">
        <v>0.0</v>
      </c>
      <c r="AG261" s="31">
        <v>0.0</v>
      </c>
      <c r="AH261" s="31">
        <v>0.0</v>
      </c>
      <c r="AI261" s="31">
        <v>0.0</v>
      </c>
      <c r="AJ261" s="31">
        <v>0.0</v>
      </c>
      <c r="AK261" s="31">
        <v>0.0</v>
      </c>
      <c r="AL261" s="31">
        <v>0.0</v>
      </c>
      <c r="AM261" s="31">
        <v>0.0</v>
      </c>
      <c r="AN261" s="31">
        <v>0.0</v>
      </c>
      <c r="AO261" s="31">
        <v>0.0</v>
      </c>
      <c r="AP261" s="31">
        <v>0.0</v>
      </c>
      <c r="AQ261" s="31">
        <v>0.0</v>
      </c>
      <c r="AR261" s="31">
        <v>0.0</v>
      </c>
      <c r="AS261" s="31">
        <v>659.0</v>
      </c>
      <c r="AT261" s="31">
        <v>1986.0</v>
      </c>
      <c r="AU261" s="31">
        <v>138343.0</v>
      </c>
      <c r="AV261" s="31">
        <f t="shared" si="4"/>
        <v>46885</v>
      </c>
      <c r="AW261" s="31">
        <v>33964.0</v>
      </c>
      <c r="AX261" s="31">
        <v>9119.0</v>
      </c>
      <c r="AY261" s="31">
        <v>9342.0</v>
      </c>
      <c r="AZ261" s="31">
        <v>0.0</v>
      </c>
      <c r="BA261" s="31">
        <v>13230.0</v>
      </c>
      <c r="BB261" s="31">
        <v>19258.0</v>
      </c>
      <c r="BC261" s="31">
        <v>491.0</v>
      </c>
      <c r="BD261" s="31">
        <v>850.0</v>
      </c>
      <c r="BE261" s="31">
        <v>1391.0</v>
      </c>
      <c r="BF261" s="31">
        <v>1308.0</v>
      </c>
      <c r="BG261" s="31">
        <v>336.0</v>
      </c>
      <c r="BH261" s="31">
        <v>1294.0</v>
      </c>
      <c r="BI261" s="31">
        <v>0.0</v>
      </c>
      <c r="BJ261" s="31">
        <v>0.0</v>
      </c>
      <c r="BK261" s="31">
        <v>0.0</v>
      </c>
      <c r="BL261" s="31">
        <v>34.0</v>
      </c>
      <c r="BM261" s="31">
        <v>28.0</v>
      </c>
      <c r="BN261" s="31">
        <v>0.0</v>
      </c>
      <c r="BO261" s="31">
        <v>0.0</v>
      </c>
      <c r="BP261" s="31">
        <v>0.0</v>
      </c>
      <c r="BQ261" s="31">
        <v>0.0</v>
      </c>
      <c r="BR261" s="31">
        <v>0.0</v>
      </c>
      <c r="BS261" s="31">
        <v>220.0</v>
      </c>
      <c r="BT261" s="31">
        <v>0.0</v>
      </c>
      <c r="BU261" s="31">
        <v>46.0</v>
      </c>
      <c r="BV261" s="31">
        <v>386.0</v>
      </c>
      <c r="BW261" s="31">
        <v>0.0</v>
      </c>
      <c r="BX261" s="31">
        <v>0.0</v>
      </c>
      <c r="BY261" s="31">
        <v>0.0</v>
      </c>
      <c r="BZ261" s="31">
        <v>0.0</v>
      </c>
      <c r="CA261" s="31">
        <v>0.0</v>
      </c>
      <c r="CB261" s="31">
        <v>0.0</v>
      </c>
      <c r="CC261" s="31">
        <v>161.0</v>
      </c>
      <c r="CE261" s="31">
        <v>46885.0</v>
      </c>
    </row>
    <row r="262" ht="15.75" customHeight="1">
      <c r="A262" s="31" t="s">
        <v>281</v>
      </c>
      <c r="B262" s="31">
        <v>6533.0</v>
      </c>
      <c r="C262" s="31" t="s">
        <v>298</v>
      </c>
      <c r="D262" s="31">
        <v>129367.0</v>
      </c>
      <c r="E262" s="31">
        <v>98560.0</v>
      </c>
      <c r="F262" s="31">
        <v>1531.0</v>
      </c>
      <c r="G262" s="31">
        <v>97029.0</v>
      </c>
      <c r="H262" s="31">
        <v>40061.0</v>
      </c>
      <c r="I262" s="31">
        <v>24794.0</v>
      </c>
      <c r="J262" s="31">
        <v>5401.0</v>
      </c>
      <c r="K262" s="31">
        <v>5654.0</v>
      </c>
      <c r="L262" s="31">
        <v>0.0</v>
      </c>
      <c r="M262" s="31">
        <v>6864.0</v>
      </c>
      <c r="N262" s="31">
        <v>11192.0</v>
      </c>
      <c r="O262" s="31">
        <v>0.0</v>
      </c>
      <c r="P262" s="31">
        <v>0.0</v>
      </c>
      <c r="Q262" s="31">
        <v>3063.0</v>
      </c>
      <c r="R262" s="31">
        <v>0.0</v>
      </c>
      <c r="S262" s="31">
        <v>0.0</v>
      </c>
      <c r="T262" s="31">
        <v>0.0</v>
      </c>
      <c r="U262" s="31">
        <v>0.0</v>
      </c>
      <c r="V262" s="31">
        <v>0.0</v>
      </c>
      <c r="W262" s="31">
        <v>0.0</v>
      </c>
      <c r="X262" s="31">
        <v>0.0</v>
      </c>
      <c r="Y262" s="31">
        <v>0.0</v>
      </c>
      <c r="Z262" s="31">
        <v>0.0</v>
      </c>
      <c r="AA262" s="31">
        <v>0.0</v>
      </c>
      <c r="AB262" s="31">
        <v>0.0</v>
      </c>
      <c r="AC262" s="31">
        <v>0.0</v>
      </c>
      <c r="AD262" s="31">
        <v>0.0</v>
      </c>
      <c r="AE262" s="31">
        <v>0.0</v>
      </c>
      <c r="AF262" s="31">
        <v>0.0</v>
      </c>
      <c r="AG262" s="31">
        <v>0.0</v>
      </c>
      <c r="AH262" s="31">
        <v>0.0</v>
      </c>
      <c r="AI262" s="31">
        <v>0.0</v>
      </c>
      <c r="AJ262" s="31">
        <v>0.0</v>
      </c>
      <c r="AK262" s="31">
        <v>0.0</v>
      </c>
      <c r="AL262" s="31">
        <v>0.0</v>
      </c>
      <c r="AM262" s="31">
        <v>0.0</v>
      </c>
      <c r="AN262" s="31">
        <v>0.0</v>
      </c>
      <c r="AO262" s="31">
        <v>0.0</v>
      </c>
      <c r="AP262" s="31">
        <v>0.0</v>
      </c>
      <c r="AQ262" s="31">
        <v>0.0</v>
      </c>
      <c r="AR262" s="31">
        <v>0.0</v>
      </c>
      <c r="AS262" s="31">
        <v>0.0</v>
      </c>
      <c r="AT262" s="31">
        <v>1379.0</v>
      </c>
      <c r="AU262" s="31">
        <v>97181.0</v>
      </c>
      <c r="AV262" s="31">
        <f t="shared" si="4"/>
        <v>34318</v>
      </c>
      <c r="AW262" s="31">
        <v>22187.0</v>
      </c>
      <c r="AX262" s="31">
        <v>6099.0</v>
      </c>
      <c r="AY262" s="31">
        <v>6802.0</v>
      </c>
      <c r="AZ262" s="31">
        <v>0.0</v>
      </c>
      <c r="BA262" s="31">
        <v>11161.0</v>
      </c>
      <c r="BB262" s="31">
        <v>12344.0</v>
      </c>
      <c r="BC262" s="31">
        <v>318.0</v>
      </c>
      <c r="BD262" s="31">
        <v>345.0</v>
      </c>
      <c r="BE262" s="31">
        <v>1171.0</v>
      </c>
      <c r="BF262" s="31">
        <v>1102.0</v>
      </c>
      <c r="BG262" s="31">
        <v>95.0</v>
      </c>
      <c r="BH262" s="31">
        <v>752.0</v>
      </c>
      <c r="BI262" s="31">
        <v>0.0</v>
      </c>
      <c r="BJ262" s="31">
        <v>0.0</v>
      </c>
      <c r="BK262" s="31">
        <v>0.0</v>
      </c>
      <c r="BL262" s="31">
        <v>19.0</v>
      </c>
      <c r="BM262" s="31">
        <v>16.0</v>
      </c>
      <c r="BN262" s="31">
        <v>0.0</v>
      </c>
      <c r="BO262" s="31">
        <v>0.0</v>
      </c>
      <c r="BP262" s="31">
        <v>0.0</v>
      </c>
      <c r="BQ262" s="31">
        <v>0.0</v>
      </c>
      <c r="BR262" s="31">
        <v>0.0</v>
      </c>
      <c r="BS262" s="31">
        <v>160.0</v>
      </c>
      <c r="BT262" s="31">
        <v>0.0</v>
      </c>
      <c r="BU262" s="31">
        <v>13.0</v>
      </c>
      <c r="BV262" s="31">
        <v>127.0</v>
      </c>
      <c r="BW262" s="31">
        <v>0.0</v>
      </c>
      <c r="BX262" s="31">
        <v>0.0</v>
      </c>
      <c r="BY262" s="31">
        <v>0.0</v>
      </c>
      <c r="BZ262" s="31">
        <v>0.0</v>
      </c>
      <c r="CA262" s="31">
        <v>0.0</v>
      </c>
      <c r="CB262" s="31">
        <v>0.0</v>
      </c>
      <c r="CC262" s="31">
        <v>152.0</v>
      </c>
      <c r="CE262" s="31">
        <v>34318.0</v>
      </c>
    </row>
    <row r="263" ht="15.75" customHeight="1">
      <c r="A263" s="31" t="s">
        <v>281</v>
      </c>
      <c r="B263" s="31">
        <v>6534.0</v>
      </c>
      <c r="C263" s="31" t="s">
        <v>299</v>
      </c>
      <c r="D263" s="31">
        <v>183296.0</v>
      </c>
      <c r="E263" s="31">
        <v>142365.0</v>
      </c>
      <c r="F263" s="31">
        <v>1799.0</v>
      </c>
      <c r="G263" s="31">
        <v>140566.0</v>
      </c>
      <c r="H263" s="31">
        <v>46888.0</v>
      </c>
      <c r="I263" s="31">
        <v>50214.0</v>
      </c>
      <c r="J263" s="31">
        <v>11557.0</v>
      </c>
      <c r="K263" s="31">
        <v>8989.0</v>
      </c>
      <c r="L263" s="31">
        <v>0.0</v>
      </c>
      <c r="M263" s="31">
        <v>6044.0</v>
      </c>
      <c r="N263" s="31">
        <v>14378.0</v>
      </c>
      <c r="O263" s="31">
        <v>0.0</v>
      </c>
      <c r="P263" s="31">
        <v>0.0</v>
      </c>
      <c r="Q263" s="31">
        <v>2005.0</v>
      </c>
      <c r="R263" s="31">
        <v>0.0</v>
      </c>
      <c r="S263" s="31">
        <v>0.0</v>
      </c>
      <c r="T263" s="31">
        <v>0.0</v>
      </c>
      <c r="U263" s="31">
        <v>0.0</v>
      </c>
      <c r="V263" s="31">
        <v>0.0</v>
      </c>
      <c r="W263" s="31">
        <v>0.0</v>
      </c>
      <c r="X263" s="31">
        <v>0.0</v>
      </c>
      <c r="Y263" s="31">
        <v>0.0</v>
      </c>
      <c r="Z263" s="31">
        <v>0.0</v>
      </c>
      <c r="AA263" s="31">
        <v>0.0</v>
      </c>
      <c r="AB263" s="31">
        <v>0.0</v>
      </c>
      <c r="AC263" s="31">
        <v>0.0</v>
      </c>
      <c r="AD263" s="31">
        <v>0.0</v>
      </c>
      <c r="AE263" s="31">
        <v>0.0</v>
      </c>
      <c r="AF263" s="31">
        <v>0.0</v>
      </c>
      <c r="AG263" s="31">
        <v>0.0</v>
      </c>
      <c r="AH263" s="31">
        <v>0.0</v>
      </c>
      <c r="AI263" s="31">
        <v>0.0</v>
      </c>
      <c r="AJ263" s="31">
        <v>0.0</v>
      </c>
      <c r="AK263" s="31">
        <v>0.0</v>
      </c>
      <c r="AL263" s="31">
        <v>0.0</v>
      </c>
      <c r="AM263" s="31">
        <v>0.0</v>
      </c>
      <c r="AN263" s="31">
        <v>0.0</v>
      </c>
      <c r="AO263" s="31">
        <v>0.0</v>
      </c>
      <c r="AP263" s="31">
        <v>0.0</v>
      </c>
      <c r="AQ263" s="31">
        <v>0.0</v>
      </c>
      <c r="AR263" s="31">
        <v>0.0</v>
      </c>
      <c r="AS263" s="31">
        <v>491.0</v>
      </c>
      <c r="AT263" s="31">
        <v>1579.0</v>
      </c>
      <c r="AU263" s="31">
        <v>140786.0</v>
      </c>
      <c r="AV263" s="31">
        <f t="shared" si="4"/>
        <v>42377</v>
      </c>
      <c r="AW263" s="31">
        <v>37202.0</v>
      </c>
      <c r="AX263" s="31">
        <v>14420.0</v>
      </c>
      <c r="AY263" s="31">
        <v>13088.0</v>
      </c>
      <c r="AZ263" s="31">
        <v>0.0</v>
      </c>
      <c r="BA263" s="31">
        <v>12191.0</v>
      </c>
      <c r="BB263" s="31">
        <v>16125.0</v>
      </c>
      <c r="BC263" s="31">
        <v>527.0</v>
      </c>
      <c r="BD263" s="31">
        <v>357.0</v>
      </c>
      <c r="BE263" s="31">
        <v>950.0</v>
      </c>
      <c r="BF263" s="31">
        <v>1148.0</v>
      </c>
      <c r="BG263" s="31">
        <v>312.0</v>
      </c>
      <c r="BH263" s="31">
        <v>1296.0</v>
      </c>
      <c r="BI263" s="31">
        <v>0.0</v>
      </c>
      <c r="BJ263" s="31">
        <v>0.0</v>
      </c>
      <c r="BK263" s="31">
        <v>0.0</v>
      </c>
      <c r="BL263" s="31">
        <v>45.0</v>
      </c>
      <c r="BM263" s="31">
        <v>33.0</v>
      </c>
      <c r="BN263" s="31">
        <v>0.0</v>
      </c>
      <c r="BO263" s="31">
        <v>0.0</v>
      </c>
      <c r="BP263" s="31">
        <v>0.0</v>
      </c>
      <c r="BQ263" s="31">
        <v>0.0</v>
      </c>
      <c r="BR263" s="31">
        <v>0.0</v>
      </c>
      <c r="BS263" s="31">
        <v>297.0</v>
      </c>
      <c r="BT263" s="31">
        <v>0.0</v>
      </c>
      <c r="BU263" s="31">
        <v>64.0</v>
      </c>
      <c r="BV263" s="31">
        <v>180.0</v>
      </c>
      <c r="BW263" s="31">
        <v>0.0</v>
      </c>
      <c r="BX263" s="31">
        <v>0.0</v>
      </c>
      <c r="BY263" s="31">
        <v>0.0</v>
      </c>
      <c r="BZ263" s="31">
        <v>0.0</v>
      </c>
      <c r="CA263" s="31">
        <v>0.0</v>
      </c>
      <c r="CB263" s="31">
        <v>0.0</v>
      </c>
      <c r="CC263" s="31">
        <v>174.0</v>
      </c>
      <c r="CE263" s="31">
        <v>42377.0</v>
      </c>
    </row>
    <row r="264" ht="15.75" customHeight="1">
      <c r="A264" s="31" t="s">
        <v>281</v>
      </c>
      <c r="B264" s="31">
        <v>6535.0</v>
      </c>
      <c r="C264" s="31" t="s">
        <v>300</v>
      </c>
      <c r="D264" s="31">
        <v>85245.0</v>
      </c>
      <c r="E264" s="31">
        <v>64773.0</v>
      </c>
      <c r="F264" s="31">
        <v>1326.0</v>
      </c>
      <c r="G264" s="31">
        <v>63447.0</v>
      </c>
      <c r="H264" s="31">
        <v>23398.0</v>
      </c>
      <c r="I264" s="31">
        <v>18591.0</v>
      </c>
      <c r="J264" s="31">
        <v>3378.0</v>
      </c>
      <c r="K264" s="31">
        <v>3560.0</v>
      </c>
      <c r="L264" s="31">
        <v>0.0</v>
      </c>
      <c r="M264" s="31">
        <v>4019.0</v>
      </c>
      <c r="N264" s="31">
        <v>8949.0</v>
      </c>
      <c r="O264" s="31">
        <v>0.0</v>
      </c>
      <c r="P264" s="31">
        <v>374.0</v>
      </c>
      <c r="Q264" s="31">
        <v>1101.0</v>
      </c>
      <c r="R264" s="31">
        <v>0.0</v>
      </c>
      <c r="S264" s="31">
        <v>0.0</v>
      </c>
      <c r="T264" s="31">
        <v>0.0</v>
      </c>
      <c r="U264" s="31">
        <v>0.0</v>
      </c>
      <c r="V264" s="31">
        <v>0.0</v>
      </c>
      <c r="W264" s="31">
        <v>0.0</v>
      </c>
      <c r="X264" s="31">
        <v>27.0</v>
      </c>
      <c r="Y264" s="31">
        <v>0.0</v>
      </c>
      <c r="Z264" s="31">
        <v>0.0</v>
      </c>
      <c r="AA264" s="31">
        <v>0.0</v>
      </c>
      <c r="AB264" s="31">
        <v>0.0</v>
      </c>
      <c r="AC264" s="31">
        <v>0.0</v>
      </c>
      <c r="AD264" s="31">
        <v>15.0</v>
      </c>
      <c r="AE264" s="31">
        <v>0.0</v>
      </c>
      <c r="AF264" s="31">
        <v>0.0</v>
      </c>
      <c r="AG264" s="31">
        <v>0.0</v>
      </c>
      <c r="AH264" s="31">
        <v>0.0</v>
      </c>
      <c r="AI264" s="31">
        <v>0.0</v>
      </c>
      <c r="AJ264" s="31">
        <v>0.0</v>
      </c>
      <c r="AK264" s="31">
        <v>0.0</v>
      </c>
      <c r="AL264" s="31">
        <v>0.0</v>
      </c>
      <c r="AM264" s="31">
        <v>0.0</v>
      </c>
      <c r="AN264" s="31">
        <v>0.0</v>
      </c>
      <c r="AO264" s="31">
        <v>0.0</v>
      </c>
      <c r="AP264" s="31">
        <v>0.0</v>
      </c>
      <c r="AQ264" s="31">
        <v>0.0</v>
      </c>
      <c r="AR264" s="31">
        <v>0.0</v>
      </c>
      <c r="AS264" s="31">
        <v>35.0</v>
      </c>
      <c r="AT264" s="31">
        <v>1463.0</v>
      </c>
      <c r="AU264" s="31">
        <v>63310.0</v>
      </c>
      <c r="AV264" s="31">
        <f t="shared" si="4"/>
        <v>20310</v>
      </c>
      <c r="AW264" s="31">
        <v>16648.0</v>
      </c>
      <c r="AX264" s="31">
        <v>4244.0</v>
      </c>
      <c r="AY264" s="31">
        <v>4226.0</v>
      </c>
      <c r="AZ264" s="31">
        <v>0.0</v>
      </c>
      <c r="BA264" s="31">
        <v>6160.0</v>
      </c>
      <c r="BB264" s="31">
        <v>8933.0</v>
      </c>
      <c r="BC264" s="31">
        <v>180.0</v>
      </c>
      <c r="BD264" s="31">
        <v>418.0</v>
      </c>
      <c r="BE264" s="31">
        <v>821.0</v>
      </c>
      <c r="BF264" s="31">
        <v>585.0</v>
      </c>
      <c r="BG264" s="31">
        <v>87.0</v>
      </c>
      <c r="BH264" s="31">
        <v>377.0</v>
      </c>
      <c r="BI264" s="31">
        <v>0.0</v>
      </c>
      <c r="BJ264" s="31">
        <v>0.0</v>
      </c>
      <c r="BK264" s="31">
        <v>0.0</v>
      </c>
      <c r="BL264" s="31">
        <v>12.0</v>
      </c>
      <c r="BM264" s="31">
        <v>12.0</v>
      </c>
      <c r="BN264" s="31">
        <v>0.0</v>
      </c>
      <c r="BO264" s="31">
        <v>0.0</v>
      </c>
      <c r="BP264" s="31">
        <v>0.0</v>
      </c>
      <c r="BQ264" s="31">
        <v>0.0</v>
      </c>
      <c r="BR264" s="31">
        <v>0.0</v>
      </c>
      <c r="BS264" s="31">
        <v>108.0</v>
      </c>
      <c r="BT264" s="31">
        <v>0.0</v>
      </c>
      <c r="BU264" s="31">
        <v>13.0</v>
      </c>
      <c r="BV264" s="31">
        <v>94.0</v>
      </c>
      <c r="BW264" s="31">
        <v>0.0</v>
      </c>
      <c r="BX264" s="31">
        <v>0.0</v>
      </c>
      <c r="BY264" s="31">
        <v>0.0</v>
      </c>
      <c r="BZ264" s="31">
        <v>0.0</v>
      </c>
      <c r="CA264" s="31">
        <v>0.0</v>
      </c>
      <c r="CB264" s="31">
        <v>0.0</v>
      </c>
      <c r="CC264" s="31">
        <v>82.0</v>
      </c>
      <c r="CE264" s="31">
        <v>20310.0</v>
      </c>
    </row>
    <row r="265" ht="15.75" customHeight="1">
      <c r="A265" s="31" t="s">
        <v>281</v>
      </c>
      <c r="B265" s="31">
        <v>6611.0</v>
      </c>
      <c r="C265" s="31" t="s">
        <v>301</v>
      </c>
      <c r="D265" s="31">
        <v>140832.0</v>
      </c>
      <c r="E265" s="31">
        <v>102778.0</v>
      </c>
      <c r="F265" s="31">
        <v>1480.0</v>
      </c>
      <c r="G265" s="31">
        <v>101298.0</v>
      </c>
      <c r="H265" s="31">
        <v>25769.0</v>
      </c>
      <c r="I265" s="31">
        <v>33382.0</v>
      </c>
      <c r="J265" s="31">
        <v>10651.0</v>
      </c>
      <c r="K265" s="31">
        <v>11618.0</v>
      </c>
      <c r="L265" s="31">
        <v>0.0</v>
      </c>
      <c r="M265" s="31">
        <v>5828.0</v>
      </c>
      <c r="N265" s="31">
        <v>9753.0</v>
      </c>
      <c r="O265" s="31">
        <v>860.0</v>
      </c>
      <c r="P265" s="31">
        <v>0.0</v>
      </c>
      <c r="Q265" s="31">
        <v>831.0</v>
      </c>
      <c r="R265" s="31">
        <v>0.0</v>
      </c>
      <c r="S265" s="31">
        <v>0.0</v>
      </c>
      <c r="T265" s="31">
        <v>1683.0</v>
      </c>
      <c r="U265" s="31">
        <v>0.0</v>
      </c>
      <c r="V265" s="31">
        <v>0.0</v>
      </c>
      <c r="W265" s="31">
        <v>0.0</v>
      </c>
      <c r="X265" s="31">
        <v>244.0</v>
      </c>
      <c r="Y265" s="31">
        <v>0.0</v>
      </c>
      <c r="Z265" s="31">
        <v>0.0</v>
      </c>
      <c r="AA265" s="31">
        <v>0.0</v>
      </c>
      <c r="AB265" s="31">
        <v>0.0</v>
      </c>
      <c r="AC265" s="31">
        <v>0.0</v>
      </c>
      <c r="AD265" s="31">
        <v>0.0</v>
      </c>
      <c r="AE265" s="31">
        <v>0.0</v>
      </c>
      <c r="AF265" s="31">
        <v>0.0</v>
      </c>
      <c r="AG265" s="31">
        <v>0.0</v>
      </c>
      <c r="AH265" s="31">
        <v>0.0</v>
      </c>
      <c r="AI265" s="31">
        <v>0.0</v>
      </c>
      <c r="AJ265" s="31">
        <v>0.0</v>
      </c>
      <c r="AK265" s="31">
        <v>0.0</v>
      </c>
      <c r="AL265" s="31">
        <v>0.0</v>
      </c>
      <c r="AM265" s="31">
        <v>0.0</v>
      </c>
      <c r="AN265" s="31">
        <v>0.0</v>
      </c>
      <c r="AO265" s="31">
        <v>0.0</v>
      </c>
      <c r="AP265" s="31">
        <v>0.0</v>
      </c>
      <c r="AQ265" s="31">
        <v>0.0</v>
      </c>
      <c r="AR265" s="31">
        <v>0.0</v>
      </c>
      <c r="AS265" s="31">
        <v>679.0</v>
      </c>
      <c r="AT265" s="31">
        <v>1389.0</v>
      </c>
      <c r="AU265" s="31">
        <v>101389.0</v>
      </c>
      <c r="AV265" s="31">
        <f t="shared" si="4"/>
        <v>23945</v>
      </c>
      <c r="AW265" s="31">
        <v>25872.0</v>
      </c>
      <c r="AX265" s="31">
        <v>13805.0</v>
      </c>
      <c r="AY265" s="31">
        <v>13917.0</v>
      </c>
      <c r="AZ265" s="31">
        <v>0.0</v>
      </c>
      <c r="BA265" s="31">
        <v>9038.0</v>
      </c>
      <c r="BB265" s="31">
        <v>10083.0</v>
      </c>
      <c r="BC265" s="31">
        <v>549.0</v>
      </c>
      <c r="BD265" s="31">
        <v>243.0</v>
      </c>
      <c r="BE265" s="31">
        <v>622.0</v>
      </c>
      <c r="BF265" s="31">
        <v>944.0</v>
      </c>
      <c r="BG265" s="31">
        <v>162.0</v>
      </c>
      <c r="BH265" s="31">
        <v>1203.0</v>
      </c>
      <c r="BI265" s="31">
        <v>0.0</v>
      </c>
      <c r="BJ265" s="31">
        <v>0.0</v>
      </c>
      <c r="BK265" s="31">
        <v>0.0</v>
      </c>
      <c r="BL265" s="31">
        <v>145.0</v>
      </c>
      <c r="BM265" s="31">
        <v>17.0</v>
      </c>
      <c r="BN265" s="31">
        <v>0.0</v>
      </c>
      <c r="BO265" s="31">
        <v>0.0</v>
      </c>
      <c r="BP265" s="31">
        <v>0.0</v>
      </c>
      <c r="BQ265" s="31">
        <v>0.0</v>
      </c>
      <c r="BR265" s="31">
        <v>0.0</v>
      </c>
      <c r="BS265" s="31">
        <v>376.0</v>
      </c>
      <c r="BT265" s="31">
        <v>0.0</v>
      </c>
      <c r="BU265" s="31">
        <v>47.0</v>
      </c>
      <c r="BV265" s="31">
        <v>258.0</v>
      </c>
      <c r="BW265" s="31">
        <v>0.0</v>
      </c>
      <c r="BX265" s="31">
        <v>0.0</v>
      </c>
      <c r="BY265" s="31">
        <v>0.0</v>
      </c>
      <c r="BZ265" s="31">
        <v>0.0</v>
      </c>
      <c r="CA265" s="31">
        <v>0.0</v>
      </c>
      <c r="CB265" s="31">
        <v>0.0</v>
      </c>
      <c r="CC265" s="31">
        <v>163.0</v>
      </c>
      <c r="CE265" s="31">
        <v>23945.0</v>
      </c>
    </row>
    <row r="266" ht="15.75" customHeight="1">
      <c r="A266" s="31" t="s">
        <v>281</v>
      </c>
      <c r="B266" s="31">
        <v>6631.0</v>
      </c>
      <c r="C266" s="31" t="s">
        <v>302</v>
      </c>
      <c r="D266" s="31">
        <v>169854.0</v>
      </c>
      <c r="E266" s="31">
        <v>131311.0</v>
      </c>
      <c r="F266" s="31">
        <v>2086.0</v>
      </c>
      <c r="G266" s="31">
        <v>129225.0</v>
      </c>
      <c r="H266" s="31">
        <v>61215.0</v>
      </c>
      <c r="I266" s="31">
        <v>23181.0</v>
      </c>
      <c r="J266" s="31">
        <v>5934.0</v>
      </c>
      <c r="K266" s="31">
        <v>7378.0</v>
      </c>
      <c r="L266" s="31">
        <v>0.0</v>
      </c>
      <c r="M266" s="31">
        <v>6644.0</v>
      </c>
      <c r="N266" s="31">
        <v>23379.0</v>
      </c>
      <c r="O266" s="31">
        <v>0.0</v>
      </c>
      <c r="P266" s="31">
        <v>428.0</v>
      </c>
      <c r="Q266" s="31">
        <v>1066.0</v>
      </c>
      <c r="R266" s="31">
        <v>0.0</v>
      </c>
      <c r="S266" s="31">
        <v>0.0</v>
      </c>
      <c r="T266" s="31">
        <v>0.0</v>
      </c>
      <c r="U266" s="31">
        <v>0.0</v>
      </c>
      <c r="V266" s="31">
        <v>0.0</v>
      </c>
      <c r="W266" s="31">
        <v>0.0</v>
      </c>
      <c r="X266" s="31">
        <v>0.0</v>
      </c>
      <c r="Y266" s="31">
        <v>0.0</v>
      </c>
      <c r="Z266" s="31">
        <v>0.0</v>
      </c>
      <c r="AA266" s="31">
        <v>0.0</v>
      </c>
      <c r="AB266" s="31">
        <v>0.0</v>
      </c>
      <c r="AC266" s="31">
        <v>0.0</v>
      </c>
      <c r="AD266" s="31">
        <v>0.0</v>
      </c>
      <c r="AE266" s="31">
        <v>0.0</v>
      </c>
      <c r="AF266" s="31">
        <v>0.0</v>
      </c>
      <c r="AG266" s="31">
        <v>0.0</v>
      </c>
      <c r="AH266" s="31">
        <v>0.0</v>
      </c>
      <c r="AI266" s="31">
        <v>0.0</v>
      </c>
      <c r="AJ266" s="31">
        <v>0.0</v>
      </c>
      <c r="AK266" s="31">
        <v>0.0</v>
      </c>
      <c r="AL266" s="31">
        <v>0.0</v>
      </c>
      <c r="AM266" s="31">
        <v>0.0</v>
      </c>
      <c r="AN266" s="31">
        <v>0.0</v>
      </c>
      <c r="AO266" s="31">
        <v>0.0</v>
      </c>
      <c r="AP266" s="31">
        <v>0.0</v>
      </c>
      <c r="AQ266" s="31">
        <v>0.0</v>
      </c>
      <c r="AR266" s="31">
        <v>0.0</v>
      </c>
      <c r="AS266" s="31">
        <v>0.0</v>
      </c>
      <c r="AT266" s="31">
        <v>2612.0</v>
      </c>
      <c r="AU266" s="31">
        <v>128699.0</v>
      </c>
      <c r="AV266" s="31">
        <f t="shared" si="4"/>
        <v>52627</v>
      </c>
      <c r="AW266" s="31">
        <v>20829.0</v>
      </c>
      <c r="AX266" s="31">
        <v>7163.0</v>
      </c>
      <c r="AY266" s="31">
        <v>8594.0</v>
      </c>
      <c r="AZ266" s="31">
        <v>0.0</v>
      </c>
      <c r="BA266" s="31">
        <v>14021.0</v>
      </c>
      <c r="BB266" s="31">
        <v>20794.0</v>
      </c>
      <c r="BC266" s="31">
        <v>352.0</v>
      </c>
      <c r="BD266" s="31">
        <v>511.0</v>
      </c>
      <c r="BE266" s="31">
        <v>756.0</v>
      </c>
      <c r="BF266" s="31">
        <v>1040.0</v>
      </c>
      <c r="BG266" s="31">
        <v>299.0</v>
      </c>
      <c r="BH266" s="31">
        <v>1020.0</v>
      </c>
      <c r="BI266" s="31">
        <v>0.0</v>
      </c>
      <c r="BJ266" s="31">
        <v>0.0</v>
      </c>
      <c r="BK266" s="31">
        <v>0.0</v>
      </c>
      <c r="BL266" s="31">
        <v>29.0</v>
      </c>
      <c r="BM266" s="31">
        <v>21.0</v>
      </c>
      <c r="BN266" s="31">
        <v>0.0</v>
      </c>
      <c r="BO266" s="31">
        <v>0.0</v>
      </c>
      <c r="BP266" s="31">
        <v>0.0</v>
      </c>
      <c r="BQ266" s="31">
        <v>0.0</v>
      </c>
      <c r="BR266" s="31">
        <v>0.0</v>
      </c>
      <c r="BS266" s="31">
        <v>197.0</v>
      </c>
      <c r="BT266" s="31">
        <v>0.0</v>
      </c>
      <c r="BU266" s="31">
        <v>26.0</v>
      </c>
      <c r="BV266" s="31">
        <v>250.0</v>
      </c>
      <c r="BW266" s="31">
        <v>0.0</v>
      </c>
      <c r="BX266" s="31">
        <v>0.0</v>
      </c>
      <c r="BY266" s="31">
        <v>0.0</v>
      </c>
      <c r="BZ266" s="31">
        <v>0.0</v>
      </c>
      <c r="CA266" s="31">
        <v>0.0</v>
      </c>
      <c r="CB266" s="31">
        <v>0.0</v>
      </c>
      <c r="CC266" s="31">
        <v>170.0</v>
      </c>
      <c r="CE266" s="31">
        <v>52627.0</v>
      </c>
    </row>
    <row r="267" ht="15.75" customHeight="1">
      <c r="A267" s="31" t="s">
        <v>281</v>
      </c>
      <c r="B267" s="31">
        <v>6632.0</v>
      </c>
      <c r="C267" s="31" t="s">
        <v>303</v>
      </c>
      <c r="D267" s="31">
        <v>94380.0</v>
      </c>
      <c r="E267" s="31">
        <v>71926.0</v>
      </c>
      <c r="F267" s="31">
        <v>1242.0</v>
      </c>
      <c r="G267" s="31">
        <v>70684.0</v>
      </c>
      <c r="H267" s="31">
        <v>22339.0</v>
      </c>
      <c r="I267" s="31">
        <v>28387.0</v>
      </c>
      <c r="J267" s="31">
        <v>3459.0</v>
      </c>
      <c r="K267" s="31">
        <v>2372.0</v>
      </c>
      <c r="L267" s="31">
        <v>0.0</v>
      </c>
      <c r="M267" s="31">
        <v>3241.0</v>
      </c>
      <c r="N267" s="31">
        <v>9933.0</v>
      </c>
      <c r="O267" s="31">
        <v>0.0</v>
      </c>
      <c r="P267" s="31">
        <v>0.0</v>
      </c>
      <c r="Q267" s="31">
        <v>953.0</v>
      </c>
      <c r="R267" s="31">
        <v>0.0</v>
      </c>
      <c r="S267" s="31">
        <v>0.0</v>
      </c>
      <c r="T267" s="31">
        <v>0.0</v>
      </c>
      <c r="U267" s="31">
        <v>0.0</v>
      </c>
      <c r="V267" s="31">
        <v>0.0</v>
      </c>
      <c r="W267" s="31">
        <v>0.0</v>
      </c>
      <c r="X267" s="31">
        <v>0.0</v>
      </c>
      <c r="Y267" s="31">
        <v>0.0</v>
      </c>
      <c r="Z267" s="31">
        <v>0.0</v>
      </c>
      <c r="AA267" s="31">
        <v>0.0</v>
      </c>
      <c r="AB267" s="31">
        <v>0.0</v>
      </c>
      <c r="AC267" s="31">
        <v>0.0</v>
      </c>
      <c r="AD267" s="31">
        <v>0.0</v>
      </c>
      <c r="AE267" s="31">
        <v>0.0</v>
      </c>
      <c r="AF267" s="31">
        <v>0.0</v>
      </c>
      <c r="AG267" s="31">
        <v>0.0</v>
      </c>
      <c r="AH267" s="31">
        <v>0.0</v>
      </c>
      <c r="AI267" s="31">
        <v>0.0</v>
      </c>
      <c r="AJ267" s="31">
        <v>0.0</v>
      </c>
      <c r="AK267" s="31">
        <v>0.0</v>
      </c>
      <c r="AL267" s="31">
        <v>0.0</v>
      </c>
      <c r="AM267" s="31">
        <v>0.0</v>
      </c>
      <c r="AN267" s="31">
        <v>0.0</v>
      </c>
      <c r="AO267" s="31">
        <v>0.0</v>
      </c>
      <c r="AP267" s="31">
        <v>0.0</v>
      </c>
      <c r="AQ267" s="31">
        <v>0.0</v>
      </c>
      <c r="AR267" s="31">
        <v>0.0</v>
      </c>
      <c r="AS267" s="31">
        <v>0.0</v>
      </c>
      <c r="AT267" s="31">
        <v>1245.0</v>
      </c>
      <c r="AU267" s="31">
        <v>70681.0</v>
      </c>
      <c r="AV267" s="31">
        <f t="shared" si="4"/>
        <v>21175</v>
      </c>
      <c r="AW267" s="31">
        <v>22419.0</v>
      </c>
      <c r="AX267" s="31">
        <v>4280.0</v>
      </c>
      <c r="AY267" s="31">
        <v>3628.0</v>
      </c>
      <c r="AZ267" s="31">
        <v>0.0</v>
      </c>
      <c r="BA267" s="31">
        <v>6242.0</v>
      </c>
      <c r="BB267" s="31">
        <v>10382.0</v>
      </c>
      <c r="BC267" s="31">
        <v>227.0</v>
      </c>
      <c r="BD267" s="31">
        <v>402.0</v>
      </c>
      <c r="BE267" s="31">
        <v>583.0</v>
      </c>
      <c r="BF267" s="31">
        <v>550.0</v>
      </c>
      <c r="BG267" s="31">
        <v>55.0</v>
      </c>
      <c r="BH267" s="31">
        <v>433.0</v>
      </c>
      <c r="BI267" s="31">
        <v>0.0</v>
      </c>
      <c r="BJ267" s="31">
        <v>0.0</v>
      </c>
      <c r="BK267" s="31">
        <v>0.0</v>
      </c>
      <c r="BL267" s="31">
        <v>21.0</v>
      </c>
      <c r="BM267" s="31">
        <v>16.0</v>
      </c>
      <c r="BN267" s="31">
        <v>0.0</v>
      </c>
      <c r="BO267" s="31">
        <v>0.0</v>
      </c>
      <c r="BP267" s="31">
        <v>0.0</v>
      </c>
      <c r="BQ267" s="31">
        <v>0.0</v>
      </c>
      <c r="BR267" s="31">
        <v>0.0</v>
      </c>
      <c r="BS267" s="31">
        <v>76.0</v>
      </c>
      <c r="BT267" s="31">
        <v>0.0</v>
      </c>
      <c r="BU267" s="31">
        <v>12.0</v>
      </c>
      <c r="BV267" s="31">
        <v>105.0</v>
      </c>
      <c r="BW267" s="31">
        <v>0.0</v>
      </c>
      <c r="BX267" s="31">
        <v>0.0</v>
      </c>
      <c r="BY267" s="31">
        <v>0.0</v>
      </c>
      <c r="BZ267" s="31">
        <v>0.0</v>
      </c>
      <c r="CA267" s="31">
        <v>0.0</v>
      </c>
      <c r="CB267" s="31">
        <v>0.0</v>
      </c>
      <c r="CC267" s="31">
        <v>75.0</v>
      </c>
      <c r="CE267" s="31">
        <v>21175.0</v>
      </c>
    </row>
    <row r="268" ht="15.75" customHeight="1">
      <c r="A268" s="31" t="s">
        <v>281</v>
      </c>
      <c r="B268" s="31">
        <v>6633.0</v>
      </c>
      <c r="C268" s="31" t="s">
        <v>304</v>
      </c>
      <c r="D268" s="31">
        <v>189184.0</v>
      </c>
      <c r="E268" s="31">
        <v>148771.0</v>
      </c>
      <c r="F268" s="31">
        <v>2521.0</v>
      </c>
      <c r="G268" s="31">
        <v>146250.0</v>
      </c>
      <c r="H268" s="31">
        <v>43511.0</v>
      </c>
      <c r="I268" s="31">
        <v>58676.0</v>
      </c>
      <c r="J268" s="31">
        <v>8962.0</v>
      </c>
      <c r="K268" s="31">
        <v>8246.0</v>
      </c>
      <c r="L268" s="31">
        <v>0.0</v>
      </c>
      <c r="M268" s="31">
        <v>8519.0</v>
      </c>
      <c r="N268" s="31">
        <v>15522.0</v>
      </c>
      <c r="O268" s="31">
        <v>362.0</v>
      </c>
      <c r="P268" s="31">
        <v>0.0</v>
      </c>
      <c r="Q268" s="31">
        <v>1637.0</v>
      </c>
      <c r="R268" s="31">
        <v>0.0</v>
      </c>
      <c r="S268" s="31">
        <v>0.0</v>
      </c>
      <c r="T268" s="31">
        <v>497.0</v>
      </c>
      <c r="U268" s="31">
        <v>0.0</v>
      </c>
      <c r="V268" s="31">
        <v>0.0</v>
      </c>
      <c r="W268" s="31">
        <v>0.0</v>
      </c>
      <c r="X268" s="31">
        <v>69.0</v>
      </c>
      <c r="Y268" s="31">
        <v>0.0</v>
      </c>
      <c r="Z268" s="31">
        <v>0.0</v>
      </c>
      <c r="AA268" s="31">
        <v>0.0</v>
      </c>
      <c r="AB268" s="31">
        <v>0.0</v>
      </c>
      <c r="AC268" s="31">
        <v>0.0</v>
      </c>
      <c r="AD268" s="31">
        <v>0.0</v>
      </c>
      <c r="AE268" s="31">
        <v>0.0</v>
      </c>
      <c r="AF268" s="31">
        <v>0.0</v>
      </c>
      <c r="AG268" s="31">
        <v>0.0</v>
      </c>
      <c r="AH268" s="31">
        <v>0.0</v>
      </c>
      <c r="AI268" s="31">
        <v>0.0</v>
      </c>
      <c r="AJ268" s="31">
        <v>0.0</v>
      </c>
      <c r="AK268" s="31">
        <v>0.0</v>
      </c>
      <c r="AL268" s="31">
        <v>0.0</v>
      </c>
      <c r="AM268" s="31">
        <v>0.0</v>
      </c>
      <c r="AN268" s="31">
        <v>0.0</v>
      </c>
      <c r="AO268" s="31">
        <v>0.0</v>
      </c>
      <c r="AP268" s="31">
        <v>0.0</v>
      </c>
      <c r="AQ268" s="31">
        <v>0.0</v>
      </c>
      <c r="AR268" s="31">
        <v>0.0</v>
      </c>
      <c r="AS268" s="31">
        <v>249.0</v>
      </c>
      <c r="AT268" s="31">
        <v>2376.0</v>
      </c>
      <c r="AU268" s="31">
        <v>146395.0</v>
      </c>
      <c r="AV268" s="31">
        <f t="shared" si="4"/>
        <v>40689</v>
      </c>
      <c r="AW268" s="31">
        <v>49005.0</v>
      </c>
      <c r="AX268" s="31">
        <v>10820.0</v>
      </c>
      <c r="AY268" s="31">
        <v>10668.0</v>
      </c>
      <c r="AZ268" s="31">
        <v>0.0</v>
      </c>
      <c r="BA268" s="31">
        <v>13247.0</v>
      </c>
      <c r="BB268" s="31">
        <v>16599.0</v>
      </c>
      <c r="BC268" s="31">
        <v>548.0</v>
      </c>
      <c r="BD268" s="31">
        <v>424.0</v>
      </c>
      <c r="BE268" s="31">
        <v>1075.0</v>
      </c>
      <c r="BF268" s="31">
        <v>1495.0</v>
      </c>
      <c r="BG268" s="31">
        <v>129.0</v>
      </c>
      <c r="BH268" s="31">
        <v>971.0</v>
      </c>
      <c r="BI268" s="31">
        <v>0.0</v>
      </c>
      <c r="BJ268" s="31">
        <v>0.0</v>
      </c>
      <c r="BK268" s="31">
        <v>0.0</v>
      </c>
      <c r="BL268" s="31">
        <v>69.0</v>
      </c>
      <c r="BM268" s="31">
        <v>24.0</v>
      </c>
      <c r="BN268" s="31">
        <v>0.0</v>
      </c>
      <c r="BO268" s="31">
        <v>0.0</v>
      </c>
      <c r="BP268" s="31">
        <v>0.0</v>
      </c>
      <c r="BQ268" s="31">
        <v>0.0</v>
      </c>
      <c r="BR268" s="31">
        <v>0.0</v>
      </c>
      <c r="BS268" s="31">
        <v>235.0</v>
      </c>
      <c r="BT268" s="31">
        <v>0.0</v>
      </c>
      <c r="BU268" s="31">
        <v>21.0</v>
      </c>
      <c r="BV268" s="31">
        <v>219.0</v>
      </c>
      <c r="BW268" s="31">
        <v>0.0</v>
      </c>
      <c r="BX268" s="31">
        <v>0.0</v>
      </c>
      <c r="BY268" s="31">
        <v>0.0</v>
      </c>
      <c r="BZ268" s="31">
        <v>0.0</v>
      </c>
      <c r="CA268" s="31">
        <v>0.0</v>
      </c>
      <c r="CB268" s="31">
        <v>0.0</v>
      </c>
      <c r="CC268" s="31">
        <v>157.0</v>
      </c>
      <c r="CE268" s="31">
        <v>40689.0</v>
      </c>
    </row>
    <row r="269" ht="15.75" customHeight="1">
      <c r="A269" s="31" t="s">
        <v>281</v>
      </c>
      <c r="B269" s="31">
        <v>6634.0</v>
      </c>
      <c r="C269" s="31" t="s">
        <v>305</v>
      </c>
      <c r="D269" s="31">
        <v>143270.0</v>
      </c>
      <c r="E269" s="31">
        <v>111857.0</v>
      </c>
      <c r="F269" s="31">
        <v>2067.0</v>
      </c>
      <c r="G269" s="31">
        <v>109790.0</v>
      </c>
      <c r="H269" s="31">
        <v>31852.0</v>
      </c>
      <c r="I269" s="31">
        <v>43408.0</v>
      </c>
      <c r="J269" s="31">
        <v>5970.0</v>
      </c>
      <c r="K269" s="31">
        <v>6084.0</v>
      </c>
      <c r="L269" s="31">
        <v>0.0</v>
      </c>
      <c r="M269" s="31">
        <v>6593.0</v>
      </c>
      <c r="N269" s="31">
        <v>13056.0</v>
      </c>
      <c r="O269" s="31">
        <v>0.0</v>
      </c>
      <c r="P269" s="31">
        <v>0.0</v>
      </c>
      <c r="Q269" s="31">
        <v>2827.0</v>
      </c>
      <c r="R269" s="31">
        <v>0.0</v>
      </c>
      <c r="S269" s="31">
        <v>0.0</v>
      </c>
      <c r="T269" s="31">
        <v>0.0</v>
      </c>
      <c r="U269" s="31">
        <v>0.0</v>
      </c>
      <c r="V269" s="31">
        <v>0.0</v>
      </c>
      <c r="W269" s="31">
        <v>0.0</v>
      </c>
      <c r="X269" s="31">
        <v>0.0</v>
      </c>
      <c r="Y269" s="31">
        <v>0.0</v>
      </c>
      <c r="Z269" s="31">
        <v>0.0</v>
      </c>
      <c r="AA269" s="31">
        <v>0.0</v>
      </c>
      <c r="AB269" s="31">
        <v>0.0</v>
      </c>
      <c r="AC269" s="31">
        <v>0.0</v>
      </c>
      <c r="AD269" s="31">
        <v>0.0</v>
      </c>
      <c r="AE269" s="31">
        <v>0.0</v>
      </c>
      <c r="AF269" s="31">
        <v>0.0</v>
      </c>
      <c r="AG269" s="31">
        <v>0.0</v>
      </c>
      <c r="AH269" s="31">
        <v>0.0</v>
      </c>
      <c r="AI269" s="31">
        <v>0.0</v>
      </c>
      <c r="AJ269" s="31">
        <v>0.0</v>
      </c>
      <c r="AK269" s="31">
        <v>0.0</v>
      </c>
      <c r="AL269" s="31">
        <v>0.0</v>
      </c>
      <c r="AM269" s="31">
        <v>0.0</v>
      </c>
      <c r="AN269" s="31">
        <v>0.0</v>
      </c>
      <c r="AO269" s="31">
        <v>0.0</v>
      </c>
      <c r="AP269" s="31">
        <v>0.0</v>
      </c>
      <c r="AQ269" s="31">
        <v>0.0</v>
      </c>
      <c r="AR269" s="31">
        <v>0.0</v>
      </c>
      <c r="AS269" s="31">
        <v>0.0</v>
      </c>
      <c r="AT269" s="31">
        <v>2109.0</v>
      </c>
      <c r="AU269" s="31">
        <v>109748.0</v>
      </c>
      <c r="AV269" s="31">
        <f t="shared" si="4"/>
        <v>30829</v>
      </c>
      <c r="AW269" s="31">
        <v>35770.0</v>
      </c>
      <c r="AX269" s="31">
        <v>7071.0</v>
      </c>
      <c r="AY269" s="31">
        <v>7199.0</v>
      </c>
      <c r="AZ269" s="31">
        <v>0.0</v>
      </c>
      <c r="BA269" s="31">
        <v>9827.0</v>
      </c>
      <c r="BB269" s="31">
        <v>14122.0</v>
      </c>
      <c r="BC269" s="31">
        <v>385.0</v>
      </c>
      <c r="BD269" s="31">
        <v>511.0</v>
      </c>
      <c r="BE269" s="31">
        <v>1692.0</v>
      </c>
      <c r="BF269" s="31">
        <v>1035.0</v>
      </c>
      <c r="BG269" s="31">
        <v>90.0</v>
      </c>
      <c r="BH269" s="31">
        <v>740.0</v>
      </c>
      <c r="BI269" s="31">
        <v>0.0</v>
      </c>
      <c r="BJ269" s="31">
        <v>0.0</v>
      </c>
      <c r="BK269" s="31">
        <v>0.0</v>
      </c>
      <c r="BL269" s="31">
        <v>22.0</v>
      </c>
      <c r="BM269" s="31">
        <v>15.0</v>
      </c>
      <c r="BN269" s="31">
        <v>0.0</v>
      </c>
      <c r="BO269" s="31">
        <v>0.0</v>
      </c>
      <c r="BP269" s="31">
        <v>0.0</v>
      </c>
      <c r="BQ269" s="31">
        <v>0.0</v>
      </c>
      <c r="BR269" s="31">
        <v>0.0</v>
      </c>
      <c r="BS269" s="31">
        <v>148.0</v>
      </c>
      <c r="BT269" s="31">
        <v>0.0</v>
      </c>
      <c r="BU269" s="31">
        <v>25.0</v>
      </c>
      <c r="BV269" s="31">
        <v>136.0</v>
      </c>
      <c r="BW269" s="31">
        <v>0.0</v>
      </c>
      <c r="BX269" s="31">
        <v>0.0</v>
      </c>
      <c r="BY269" s="31">
        <v>0.0</v>
      </c>
      <c r="BZ269" s="31">
        <v>0.0</v>
      </c>
      <c r="CA269" s="31">
        <v>0.0</v>
      </c>
      <c r="CB269" s="31">
        <v>0.0</v>
      </c>
      <c r="CC269" s="31">
        <v>131.0</v>
      </c>
      <c r="CE269" s="31">
        <v>30829.0</v>
      </c>
    </row>
    <row r="270" ht="15.75" customHeight="1">
      <c r="A270" s="31" t="s">
        <v>281</v>
      </c>
      <c r="B270" s="31">
        <v>6635.0</v>
      </c>
      <c r="C270" s="31" t="s">
        <v>306</v>
      </c>
      <c r="D270" s="31">
        <v>124064.0</v>
      </c>
      <c r="E270" s="31">
        <v>93044.0</v>
      </c>
      <c r="F270" s="31">
        <v>1379.0</v>
      </c>
      <c r="G270" s="31">
        <v>91665.0</v>
      </c>
      <c r="H270" s="31">
        <v>34076.0</v>
      </c>
      <c r="I270" s="31">
        <v>26526.0</v>
      </c>
      <c r="J270" s="31">
        <v>5341.0</v>
      </c>
      <c r="K270" s="31">
        <v>5583.0</v>
      </c>
      <c r="L270" s="31">
        <v>0.0</v>
      </c>
      <c r="M270" s="31">
        <v>8047.0</v>
      </c>
      <c r="N270" s="31">
        <v>10806.0</v>
      </c>
      <c r="O270" s="31">
        <v>0.0</v>
      </c>
      <c r="P270" s="31">
        <v>0.0</v>
      </c>
      <c r="Q270" s="31">
        <v>1256.0</v>
      </c>
      <c r="R270" s="31">
        <v>0.0</v>
      </c>
      <c r="S270" s="31">
        <v>0.0</v>
      </c>
      <c r="T270" s="31">
        <v>0.0</v>
      </c>
      <c r="U270" s="31">
        <v>0.0</v>
      </c>
      <c r="V270" s="31">
        <v>0.0</v>
      </c>
      <c r="W270" s="31">
        <v>0.0</v>
      </c>
      <c r="X270" s="31">
        <v>0.0</v>
      </c>
      <c r="Y270" s="31">
        <v>0.0</v>
      </c>
      <c r="Z270" s="31">
        <v>0.0</v>
      </c>
      <c r="AA270" s="31">
        <v>0.0</v>
      </c>
      <c r="AB270" s="31">
        <v>0.0</v>
      </c>
      <c r="AC270" s="31">
        <v>0.0</v>
      </c>
      <c r="AD270" s="31">
        <v>0.0</v>
      </c>
      <c r="AE270" s="31">
        <v>0.0</v>
      </c>
      <c r="AF270" s="31">
        <v>0.0</v>
      </c>
      <c r="AG270" s="31">
        <v>0.0</v>
      </c>
      <c r="AH270" s="31">
        <v>0.0</v>
      </c>
      <c r="AI270" s="31">
        <v>0.0</v>
      </c>
      <c r="AJ270" s="31">
        <v>0.0</v>
      </c>
      <c r="AK270" s="31">
        <v>0.0</v>
      </c>
      <c r="AL270" s="31">
        <v>0.0</v>
      </c>
      <c r="AM270" s="31">
        <v>0.0</v>
      </c>
      <c r="AN270" s="31">
        <v>0.0</v>
      </c>
      <c r="AO270" s="31">
        <v>0.0</v>
      </c>
      <c r="AP270" s="31">
        <v>0.0</v>
      </c>
      <c r="AQ270" s="31">
        <v>0.0</v>
      </c>
      <c r="AR270" s="31">
        <v>0.0</v>
      </c>
      <c r="AS270" s="31">
        <v>30.0</v>
      </c>
      <c r="AT270" s="31">
        <v>1388.0</v>
      </c>
      <c r="AU270" s="31">
        <v>91656.0</v>
      </c>
      <c r="AV270" s="31">
        <f t="shared" si="4"/>
        <v>30300</v>
      </c>
      <c r="AW270" s="31">
        <v>24415.0</v>
      </c>
      <c r="AX270" s="31">
        <v>6142.0</v>
      </c>
      <c r="AY270" s="31">
        <v>6247.0</v>
      </c>
      <c r="AZ270" s="31">
        <v>0.0</v>
      </c>
      <c r="BA270" s="31">
        <v>9970.0</v>
      </c>
      <c r="BB270" s="31">
        <v>11399.0</v>
      </c>
      <c r="BC270" s="31">
        <v>328.0</v>
      </c>
      <c r="BD270" s="31">
        <v>333.0</v>
      </c>
      <c r="BE270" s="31">
        <v>850.0</v>
      </c>
      <c r="BF270" s="31">
        <v>732.0</v>
      </c>
      <c r="BG270" s="31">
        <v>98.0</v>
      </c>
      <c r="BH270" s="31">
        <v>510.0</v>
      </c>
      <c r="BI270" s="31">
        <v>0.0</v>
      </c>
      <c r="BJ270" s="31">
        <v>0.0</v>
      </c>
      <c r="BK270" s="31">
        <v>0.0</v>
      </c>
      <c r="BL270" s="31">
        <v>19.0</v>
      </c>
      <c r="BM270" s="31">
        <v>10.0</v>
      </c>
      <c r="BN270" s="31">
        <v>0.0</v>
      </c>
      <c r="BO270" s="31">
        <v>0.0</v>
      </c>
      <c r="BP270" s="31">
        <v>0.0</v>
      </c>
      <c r="BQ270" s="31">
        <v>0.0</v>
      </c>
      <c r="BR270" s="31">
        <v>0.0</v>
      </c>
      <c r="BS270" s="31">
        <v>112.0</v>
      </c>
      <c r="BT270" s="31">
        <v>0.0</v>
      </c>
      <c r="BU270" s="31">
        <v>16.0</v>
      </c>
      <c r="BV270" s="31">
        <v>95.0</v>
      </c>
      <c r="BW270" s="31">
        <v>0.0</v>
      </c>
      <c r="BX270" s="31">
        <v>0.0</v>
      </c>
      <c r="BY270" s="31">
        <v>0.0</v>
      </c>
      <c r="BZ270" s="31">
        <v>0.0</v>
      </c>
      <c r="CA270" s="31">
        <v>0.0</v>
      </c>
      <c r="CB270" s="31">
        <v>0.0</v>
      </c>
      <c r="CC270" s="31">
        <v>80.0</v>
      </c>
      <c r="CE270" s="31">
        <v>30300.0</v>
      </c>
    </row>
    <row r="271" ht="15.75" customHeight="1">
      <c r="A271" s="31" t="s">
        <v>281</v>
      </c>
      <c r="B271" s="31">
        <v>6636.0</v>
      </c>
      <c r="C271" s="31" t="s">
        <v>307</v>
      </c>
      <c r="D271" s="31">
        <v>81612.0</v>
      </c>
      <c r="E271" s="31">
        <v>61800.0</v>
      </c>
      <c r="F271" s="31">
        <v>1252.0</v>
      </c>
      <c r="G271" s="31">
        <v>60548.0</v>
      </c>
      <c r="H271" s="31">
        <v>16963.0</v>
      </c>
      <c r="I271" s="31">
        <v>25646.0</v>
      </c>
      <c r="J271" s="31">
        <v>3822.0</v>
      </c>
      <c r="K271" s="31">
        <v>2864.0</v>
      </c>
      <c r="L271" s="31">
        <v>0.0</v>
      </c>
      <c r="M271" s="31">
        <v>3353.0</v>
      </c>
      <c r="N271" s="31">
        <v>6478.0</v>
      </c>
      <c r="O271" s="31">
        <v>0.0</v>
      </c>
      <c r="P271" s="31">
        <v>0.0</v>
      </c>
      <c r="Q271" s="31">
        <v>1422.0</v>
      </c>
      <c r="R271" s="31">
        <v>0.0</v>
      </c>
      <c r="S271" s="31">
        <v>0.0</v>
      </c>
      <c r="T271" s="31">
        <v>0.0</v>
      </c>
      <c r="U271" s="31">
        <v>0.0</v>
      </c>
      <c r="V271" s="31">
        <v>0.0</v>
      </c>
      <c r="W271" s="31">
        <v>0.0</v>
      </c>
      <c r="X271" s="31">
        <v>0.0</v>
      </c>
      <c r="Y271" s="31">
        <v>0.0</v>
      </c>
      <c r="Z271" s="31">
        <v>0.0</v>
      </c>
      <c r="AA271" s="31">
        <v>0.0</v>
      </c>
      <c r="AB271" s="31">
        <v>0.0</v>
      </c>
      <c r="AC271" s="31">
        <v>0.0</v>
      </c>
      <c r="AD271" s="31">
        <v>0.0</v>
      </c>
      <c r="AE271" s="31">
        <v>0.0</v>
      </c>
      <c r="AF271" s="31">
        <v>0.0</v>
      </c>
      <c r="AG271" s="31">
        <v>0.0</v>
      </c>
      <c r="AH271" s="31">
        <v>0.0</v>
      </c>
      <c r="AI271" s="31">
        <v>0.0</v>
      </c>
      <c r="AJ271" s="31">
        <v>0.0</v>
      </c>
      <c r="AK271" s="31">
        <v>0.0</v>
      </c>
      <c r="AL271" s="31">
        <v>0.0</v>
      </c>
      <c r="AM271" s="31">
        <v>0.0</v>
      </c>
      <c r="AN271" s="31">
        <v>0.0</v>
      </c>
      <c r="AO271" s="31">
        <v>0.0</v>
      </c>
      <c r="AP271" s="31">
        <v>0.0</v>
      </c>
      <c r="AQ271" s="31">
        <v>0.0</v>
      </c>
      <c r="AR271" s="31">
        <v>0.0</v>
      </c>
      <c r="AS271" s="31">
        <v>0.0</v>
      </c>
      <c r="AT271" s="31">
        <v>1414.0</v>
      </c>
      <c r="AU271" s="31">
        <v>60386.0</v>
      </c>
      <c r="AV271" s="31">
        <f t="shared" si="4"/>
        <v>17356</v>
      </c>
      <c r="AW271" s="31">
        <v>20318.0</v>
      </c>
      <c r="AX271" s="31">
        <v>4466.0</v>
      </c>
      <c r="AY271" s="31">
        <v>4215.0</v>
      </c>
      <c r="AZ271" s="31">
        <v>0.0</v>
      </c>
      <c r="BA271" s="31">
        <v>4854.0</v>
      </c>
      <c r="BB271" s="31">
        <v>6791.0</v>
      </c>
      <c r="BC271" s="31">
        <v>203.0</v>
      </c>
      <c r="BD271" s="31">
        <v>206.0</v>
      </c>
      <c r="BE271" s="31">
        <v>646.0</v>
      </c>
      <c r="BF271" s="31">
        <v>481.0</v>
      </c>
      <c r="BG271" s="31">
        <v>80.0</v>
      </c>
      <c r="BH271" s="31">
        <v>421.0</v>
      </c>
      <c r="BI271" s="31">
        <v>0.0</v>
      </c>
      <c r="BJ271" s="31">
        <v>0.0</v>
      </c>
      <c r="BK271" s="31">
        <v>0.0</v>
      </c>
      <c r="BL271" s="31">
        <v>14.0</v>
      </c>
      <c r="BM271" s="31">
        <v>11.0</v>
      </c>
      <c r="BN271" s="31">
        <v>0.0</v>
      </c>
      <c r="BO271" s="31">
        <v>0.0</v>
      </c>
      <c r="BP271" s="31">
        <v>0.0</v>
      </c>
      <c r="BQ271" s="31">
        <v>0.0</v>
      </c>
      <c r="BR271" s="31">
        <v>0.0</v>
      </c>
      <c r="BS271" s="31">
        <v>126.0</v>
      </c>
      <c r="BT271" s="31">
        <v>0.0</v>
      </c>
      <c r="BU271" s="31">
        <v>21.0</v>
      </c>
      <c r="BV271" s="31">
        <v>105.0</v>
      </c>
      <c r="BW271" s="31">
        <v>0.0</v>
      </c>
      <c r="BX271" s="31">
        <v>0.0</v>
      </c>
      <c r="BY271" s="31">
        <v>0.0</v>
      </c>
      <c r="BZ271" s="31">
        <v>0.0</v>
      </c>
      <c r="CA271" s="31">
        <v>0.0</v>
      </c>
      <c r="CB271" s="31">
        <v>0.0</v>
      </c>
      <c r="CC271" s="31">
        <v>72.0</v>
      </c>
      <c r="CE271" s="31">
        <v>17356.0</v>
      </c>
    </row>
    <row r="272" ht="15.75" customHeight="1">
      <c r="A272" s="31" t="s">
        <v>524</v>
      </c>
      <c r="B272" s="31">
        <v>14511.0</v>
      </c>
      <c r="C272" s="31" t="s">
        <v>525</v>
      </c>
      <c r="D272" s="31">
        <v>195929.0</v>
      </c>
      <c r="E272" s="31">
        <v>147218.0</v>
      </c>
      <c r="F272" s="31">
        <v>1665.0</v>
      </c>
      <c r="G272" s="31">
        <v>145553.0</v>
      </c>
      <c r="H272" s="31">
        <v>38653.0</v>
      </c>
      <c r="I272" s="31">
        <v>22413.0</v>
      </c>
      <c r="J272" s="31">
        <v>28213.0</v>
      </c>
      <c r="K272" s="31">
        <v>6157.0</v>
      </c>
      <c r="L272" s="31">
        <v>0.0</v>
      </c>
      <c r="M272" s="31">
        <v>9535.0</v>
      </c>
      <c r="N272" s="31">
        <v>34958.0</v>
      </c>
      <c r="O272" s="31">
        <v>1403.0</v>
      </c>
      <c r="P272" s="31">
        <v>0.0</v>
      </c>
      <c r="Q272" s="31">
        <v>0.0</v>
      </c>
      <c r="R272" s="31">
        <v>0.0</v>
      </c>
      <c r="S272" s="31">
        <v>0.0</v>
      </c>
      <c r="T272" s="31">
        <v>3432.0</v>
      </c>
      <c r="U272" s="31">
        <v>0.0</v>
      </c>
      <c r="V272" s="31">
        <v>0.0</v>
      </c>
      <c r="W272" s="31">
        <v>0.0</v>
      </c>
      <c r="X272" s="31">
        <v>0.0</v>
      </c>
      <c r="Y272" s="31">
        <v>789.0</v>
      </c>
      <c r="Z272" s="31">
        <v>0.0</v>
      </c>
      <c r="AA272" s="31">
        <v>0.0</v>
      </c>
      <c r="AB272" s="31">
        <v>0.0</v>
      </c>
      <c r="AC272" s="31">
        <v>0.0</v>
      </c>
      <c r="AD272" s="31">
        <v>0.0</v>
      </c>
      <c r="AE272" s="31">
        <v>0.0</v>
      </c>
      <c r="AF272" s="31">
        <v>0.0</v>
      </c>
      <c r="AG272" s="31">
        <v>0.0</v>
      </c>
      <c r="AH272" s="31">
        <v>0.0</v>
      </c>
      <c r="AI272" s="31">
        <v>0.0</v>
      </c>
      <c r="AJ272" s="31">
        <v>0.0</v>
      </c>
      <c r="AK272" s="31">
        <v>0.0</v>
      </c>
      <c r="AL272" s="31">
        <v>0.0</v>
      </c>
      <c r="AM272" s="31">
        <v>0.0</v>
      </c>
      <c r="AN272" s="31">
        <v>0.0</v>
      </c>
      <c r="AO272" s="31">
        <v>0.0</v>
      </c>
      <c r="AP272" s="31">
        <v>0.0</v>
      </c>
      <c r="AQ272" s="31">
        <v>0.0</v>
      </c>
      <c r="AR272" s="31">
        <v>0.0</v>
      </c>
      <c r="AS272" s="31">
        <v>0.0</v>
      </c>
      <c r="AT272" s="31">
        <v>1347.0</v>
      </c>
      <c r="AU272" s="31">
        <v>145871.0</v>
      </c>
      <c r="AV272" s="31">
        <f t="shared" si="4"/>
        <v>36270</v>
      </c>
      <c r="AW272" s="31">
        <v>17373.0</v>
      </c>
      <c r="AX272" s="31">
        <v>28010.0</v>
      </c>
      <c r="AY272" s="31">
        <v>6818.0</v>
      </c>
      <c r="AZ272" s="31">
        <v>0.0</v>
      </c>
      <c r="BA272" s="31">
        <v>12184.0</v>
      </c>
      <c r="BB272" s="31">
        <v>35456.0</v>
      </c>
      <c r="BC272" s="31">
        <v>874.0</v>
      </c>
      <c r="BD272" s="31">
        <v>1149.0</v>
      </c>
      <c r="BE272" s="31">
        <v>1068.0</v>
      </c>
      <c r="BF272" s="31">
        <v>2042.0</v>
      </c>
      <c r="BG272" s="31">
        <v>308.0</v>
      </c>
      <c r="BH272" s="31">
        <v>2746.0</v>
      </c>
      <c r="BI272" s="31">
        <v>0.0</v>
      </c>
      <c r="BJ272" s="31">
        <v>0.0</v>
      </c>
      <c r="BK272" s="31">
        <v>0.0</v>
      </c>
      <c r="BL272" s="31">
        <v>156.0</v>
      </c>
      <c r="BM272" s="31">
        <v>255.0</v>
      </c>
      <c r="BN272" s="31">
        <v>0.0</v>
      </c>
      <c r="BO272" s="31">
        <v>0.0</v>
      </c>
      <c r="BP272" s="31">
        <v>0.0</v>
      </c>
      <c r="BQ272" s="31">
        <v>0.0</v>
      </c>
      <c r="BR272" s="31">
        <v>0.0</v>
      </c>
      <c r="BS272" s="31">
        <v>478.0</v>
      </c>
      <c r="BT272" s="31">
        <v>407.0</v>
      </c>
      <c r="BU272" s="31">
        <v>0.0</v>
      </c>
      <c r="BV272" s="31">
        <v>0.0</v>
      </c>
      <c r="BW272" s="31">
        <v>0.0</v>
      </c>
      <c r="BX272" s="31">
        <v>0.0</v>
      </c>
      <c r="BY272" s="31">
        <v>0.0</v>
      </c>
      <c r="BZ272" s="31">
        <v>0.0</v>
      </c>
      <c r="CA272" s="31">
        <v>0.0</v>
      </c>
      <c r="CB272" s="31">
        <v>0.0</v>
      </c>
      <c r="CC272" s="31">
        <v>277.0</v>
      </c>
      <c r="CE272" s="31">
        <v>36270.0</v>
      </c>
    </row>
    <row r="273" ht="15.75" customHeight="1">
      <c r="A273" s="31" t="s">
        <v>524</v>
      </c>
      <c r="B273" s="31">
        <v>14521.0</v>
      </c>
      <c r="C273" s="31" t="s">
        <v>526</v>
      </c>
      <c r="D273" s="31">
        <v>288076.0</v>
      </c>
      <c r="E273" s="31">
        <v>217887.0</v>
      </c>
      <c r="F273" s="31">
        <v>3980.0</v>
      </c>
      <c r="G273" s="31">
        <v>213907.0</v>
      </c>
      <c r="H273" s="31">
        <v>74821.0</v>
      </c>
      <c r="I273" s="31">
        <v>19724.0</v>
      </c>
      <c r="J273" s="31">
        <v>33083.0</v>
      </c>
      <c r="K273" s="31">
        <v>5853.0</v>
      </c>
      <c r="L273" s="31">
        <v>0.0</v>
      </c>
      <c r="M273" s="31">
        <v>15205.0</v>
      </c>
      <c r="N273" s="31">
        <v>63519.0</v>
      </c>
      <c r="O273" s="31">
        <v>0.0</v>
      </c>
      <c r="P273" s="31">
        <v>0.0</v>
      </c>
      <c r="Q273" s="31">
        <v>0.0</v>
      </c>
      <c r="R273" s="31">
        <v>0.0</v>
      </c>
      <c r="S273" s="31">
        <v>0.0</v>
      </c>
      <c r="T273" s="31">
        <v>0.0</v>
      </c>
      <c r="U273" s="31">
        <v>0.0</v>
      </c>
      <c r="V273" s="31">
        <v>0.0</v>
      </c>
      <c r="W273" s="31">
        <v>0.0</v>
      </c>
      <c r="X273" s="31">
        <v>0.0</v>
      </c>
      <c r="Y273" s="31">
        <v>0.0</v>
      </c>
      <c r="Z273" s="31">
        <v>0.0</v>
      </c>
      <c r="AA273" s="31">
        <v>0.0</v>
      </c>
      <c r="AB273" s="31">
        <v>0.0</v>
      </c>
      <c r="AC273" s="31">
        <v>0.0</v>
      </c>
      <c r="AD273" s="31">
        <v>0.0</v>
      </c>
      <c r="AE273" s="31">
        <v>0.0</v>
      </c>
      <c r="AF273" s="31">
        <v>0.0</v>
      </c>
      <c r="AG273" s="31">
        <v>0.0</v>
      </c>
      <c r="AH273" s="31">
        <v>0.0</v>
      </c>
      <c r="AI273" s="31">
        <v>0.0</v>
      </c>
      <c r="AJ273" s="31">
        <v>0.0</v>
      </c>
      <c r="AK273" s="31">
        <v>0.0</v>
      </c>
      <c r="AL273" s="31">
        <v>0.0</v>
      </c>
      <c r="AM273" s="31">
        <v>0.0</v>
      </c>
      <c r="AN273" s="31">
        <v>0.0</v>
      </c>
      <c r="AO273" s="31">
        <v>0.0</v>
      </c>
      <c r="AP273" s="31">
        <v>0.0</v>
      </c>
      <c r="AQ273" s="31">
        <v>0.0</v>
      </c>
      <c r="AR273" s="31">
        <v>0.0</v>
      </c>
      <c r="AS273" s="31">
        <v>1702.0</v>
      </c>
      <c r="AT273" s="31">
        <v>3397.0</v>
      </c>
      <c r="AU273" s="31">
        <v>214490.0</v>
      </c>
      <c r="AV273" s="31">
        <f t="shared" si="4"/>
        <v>66401</v>
      </c>
      <c r="AW273" s="31">
        <v>20503.0</v>
      </c>
      <c r="AX273" s="31">
        <v>30765.0</v>
      </c>
      <c r="AY273" s="31">
        <v>4956.0</v>
      </c>
      <c r="AZ273" s="31">
        <v>0.0</v>
      </c>
      <c r="BA273" s="31">
        <v>15648.0</v>
      </c>
      <c r="BB273" s="31">
        <v>61991.0</v>
      </c>
      <c r="BC273" s="31">
        <v>680.0</v>
      </c>
      <c r="BD273" s="31">
        <v>3491.0</v>
      </c>
      <c r="BE273" s="31">
        <v>2987.0</v>
      </c>
      <c r="BF273" s="31">
        <v>3055.0</v>
      </c>
      <c r="BG273" s="31">
        <v>514.0</v>
      </c>
      <c r="BH273" s="31">
        <v>1959.0</v>
      </c>
      <c r="BI273" s="31">
        <v>0.0</v>
      </c>
      <c r="BJ273" s="31">
        <v>0.0</v>
      </c>
      <c r="BK273" s="31">
        <v>0.0</v>
      </c>
      <c r="BL273" s="31">
        <v>170.0</v>
      </c>
      <c r="BM273" s="31">
        <v>122.0</v>
      </c>
      <c r="BN273" s="31">
        <v>0.0</v>
      </c>
      <c r="BO273" s="31">
        <v>0.0</v>
      </c>
      <c r="BP273" s="31">
        <v>0.0</v>
      </c>
      <c r="BQ273" s="31">
        <v>0.0</v>
      </c>
      <c r="BR273" s="31">
        <v>0.0</v>
      </c>
      <c r="BS273" s="31">
        <v>606.0</v>
      </c>
      <c r="BT273" s="31">
        <v>361.0</v>
      </c>
      <c r="BU273" s="31">
        <v>0.0</v>
      </c>
      <c r="BV273" s="31">
        <v>0.0</v>
      </c>
      <c r="BW273" s="31">
        <v>0.0</v>
      </c>
      <c r="BX273" s="31">
        <v>0.0</v>
      </c>
      <c r="BY273" s="31">
        <v>0.0</v>
      </c>
      <c r="BZ273" s="31">
        <v>0.0</v>
      </c>
      <c r="CA273" s="31">
        <v>0.0</v>
      </c>
      <c r="CB273" s="31">
        <v>0.0</v>
      </c>
      <c r="CC273" s="31">
        <v>281.0</v>
      </c>
      <c r="CE273" s="31">
        <v>66401.0</v>
      </c>
    </row>
    <row r="274" ht="15.75" customHeight="1">
      <c r="A274" s="31" t="s">
        <v>524</v>
      </c>
      <c r="B274" s="31">
        <v>14522.0</v>
      </c>
      <c r="C274" s="31" t="s">
        <v>527</v>
      </c>
      <c r="D274" s="31">
        <v>256511.0</v>
      </c>
      <c r="E274" s="31">
        <v>192490.0</v>
      </c>
      <c r="F274" s="31">
        <v>2628.0</v>
      </c>
      <c r="G274" s="31">
        <v>189862.0</v>
      </c>
      <c r="H274" s="31">
        <v>62405.0</v>
      </c>
      <c r="I274" s="31">
        <v>22166.0</v>
      </c>
      <c r="J274" s="31">
        <v>27541.0</v>
      </c>
      <c r="K274" s="31">
        <v>6025.0</v>
      </c>
      <c r="L274" s="31">
        <v>0.0</v>
      </c>
      <c r="M274" s="31">
        <v>11928.0</v>
      </c>
      <c r="N274" s="31">
        <v>58025.0</v>
      </c>
      <c r="O274" s="31">
        <v>0.0</v>
      </c>
      <c r="P274" s="31">
        <v>0.0</v>
      </c>
      <c r="Q274" s="31">
        <v>0.0</v>
      </c>
      <c r="R274" s="31">
        <v>0.0</v>
      </c>
      <c r="S274" s="31">
        <v>0.0</v>
      </c>
      <c r="T274" s="31">
        <v>0.0</v>
      </c>
      <c r="U274" s="31">
        <v>0.0</v>
      </c>
      <c r="V274" s="31">
        <v>0.0</v>
      </c>
      <c r="W274" s="31">
        <v>0.0</v>
      </c>
      <c r="X274" s="31">
        <v>0.0</v>
      </c>
      <c r="Y274" s="31">
        <v>1772.0</v>
      </c>
      <c r="Z274" s="31">
        <v>0.0</v>
      </c>
      <c r="AA274" s="31">
        <v>0.0</v>
      </c>
      <c r="AB274" s="31">
        <v>0.0</v>
      </c>
      <c r="AC274" s="31">
        <v>0.0</v>
      </c>
      <c r="AD274" s="31">
        <v>0.0</v>
      </c>
      <c r="AE274" s="31">
        <v>0.0</v>
      </c>
      <c r="AF274" s="31">
        <v>0.0</v>
      </c>
      <c r="AG274" s="31">
        <v>0.0</v>
      </c>
      <c r="AH274" s="31">
        <v>0.0</v>
      </c>
      <c r="AI274" s="31">
        <v>0.0</v>
      </c>
      <c r="AJ274" s="31">
        <v>0.0</v>
      </c>
      <c r="AK274" s="31">
        <v>0.0</v>
      </c>
      <c r="AL274" s="31">
        <v>0.0</v>
      </c>
      <c r="AM274" s="31">
        <v>0.0</v>
      </c>
      <c r="AN274" s="31">
        <v>0.0</v>
      </c>
      <c r="AO274" s="31">
        <v>0.0</v>
      </c>
      <c r="AP274" s="31">
        <v>0.0</v>
      </c>
      <c r="AQ274" s="31">
        <v>0.0</v>
      </c>
      <c r="AR274" s="31">
        <v>0.0</v>
      </c>
      <c r="AS274" s="31">
        <v>0.0</v>
      </c>
      <c r="AT274" s="31">
        <v>2261.0</v>
      </c>
      <c r="AU274" s="31">
        <v>190229.0</v>
      </c>
      <c r="AV274" s="31">
        <f t="shared" si="4"/>
        <v>53740</v>
      </c>
      <c r="AW274" s="31">
        <v>19036.0</v>
      </c>
      <c r="AX274" s="31">
        <v>27731.0</v>
      </c>
      <c r="AY274" s="31">
        <v>5244.0</v>
      </c>
      <c r="AZ274" s="31">
        <v>0.0</v>
      </c>
      <c r="BA274" s="31">
        <v>14991.0</v>
      </c>
      <c r="BB274" s="31">
        <v>57748.0</v>
      </c>
      <c r="BC274" s="31">
        <v>835.0</v>
      </c>
      <c r="BD274" s="31">
        <v>2457.0</v>
      </c>
      <c r="BE274" s="31">
        <v>2015.0</v>
      </c>
      <c r="BF274" s="31">
        <v>2497.0</v>
      </c>
      <c r="BG274" s="31">
        <v>429.0</v>
      </c>
      <c r="BH274" s="31">
        <v>1856.0</v>
      </c>
      <c r="BI274" s="31">
        <v>0.0</v>
      </c>
      <c r="BJ274" s="31">
        <v>0.0</v>
      </c>
      <c r="BK274" s="31">
        <v>0.0</v>
      </c>
      <c r="BL274" s="31">
        <v>189.0</v>
      </c>
      <c r="BM274" s="31">
        <v>431.0</v>
      </c>
      <c r="BN274" s="31">
        <v>0.0</v>
      </c>
      <c r="BO274" s="31">
        <v>0.0</v>
      </c>
      <c r="BP274" s="31">
        <v>0.0</v>
      </c>
      <c r="BQ274" s="31">
        <v>0.0</v>
      </c>
      <c r="BR274" s="31">
        <v>0.0</v>
      </c>
      <c r="BS274" s="31">
        <v>467.0</v>
      </c>
      <c r="BT274" s="31">
        <v>334.0</v>
      </c>
      <c r="BU274" s="31">
        <v>0.0</v>
      </c>
      <c r="BV274" s="31">
        <v>0.0</v>
      </c>
      <c r="BW274" s="31">
        <v>0.0</v>
      </c>
      <c r="BX274" s="31">
        <v>0.0</v>
      </c>
      <c r="BY274" s="31">
        <v>0.0</v>
      </c>
      <c r="BZ274" s="31">
        <v>0.0</v>
      </c>
      <c r="CA274" s="31">
        <v>0.0</v>
      </c>
      <c r="CB274" s="31">
        <v>0.0</v>
      </c>
      <c r="CC274" s="31">
        <v>229.0</v>
      </c>
      <c r="CE274" s="31">
        <v>53740.0</v>
      </c>
    </row>
    <row r="275" ht="15.75" customHeight="1">
      <c r="A275" s="31" t="s">
        <v>524</v>
      </c>
      <c r="B275" s="31">
        <v>14523.0</v>
      </c>
      <c r="C275" s="31" t="s">
        <v>528</v>
      </c>
      <c r="D275" s="31">
        <v>193081.0</v>
      </c>
      <c r="E275" s="31">
        <v>142775.0</v>
      </c>
      <c r="F275" s="31">
        <v>2420.0</v>
      </c>
      <c r="G275" s="31">
        <v>140355.0</v>
      </c>
      <c r="H275" s="31">
        <v>49104.0</v>
      </c>
      <c r="I275" s="31">
        <v>15538.0</v>
      </c>
      <c r="J275" s="31">
        <v>21809.0</v>
      </c>
      <c r="K275" s="31">
        <v>5292.0</v>
      </c>
      <c r="L275" s="31">
        <v>0.0</v>
      </c>
      <c r="M275" s="31">
        <v>7836.0</v>
      </c>
      <c r="N275" s="31">
        <v>36428.0</v>
      </c>
      <c r="O275" s="31">
        <v>0.0</v>
      </c>
      <c r="P275" s="31">
        <v>0.0</v>
      </c>
      <c r="Q275" s="31">
        <v>0.0</v>
      </c>
      <c r="R275" s="31">
        <v>0.0</v>
      </c>
      <c r="S275" s="31">
        <v>0.0</v>
      </c>
      <c r="T275" s="31">
        <v>0.0</v>
      </c>
      <c r="U275" s="31">
        <v>0.0</v>
      </c>
      <c r="V275" s="31">
        <v>0.0</v>
      </c>
      <c r="W275" s="31">
        <v>0.0</v>
      </c>
      <c r="X275" s="31">
        <v>0.0</v>
      </c>
      <c r="Y275" s="31">
        <v>0.0</v>
      </c>
      <c r="Z275" s="31">
        <v>0.0</v>
      </c>
      <c r="AA275" s="31">
        <v>0.0</v>
      </c>
      <c r="AB275" s="31">
        <v>0.0</v>
      </c>
      <c r="AC275" s="31">
        <v>0.0</v>
      </c>
      <c r="AD275" s="31">
        <v>0.0</v>
      </c>
      <c r="AE275" s="31">
        <v>0.0</v>
      </c>
      <c r="AF275" s="31">
        <v>0.0</v>
      </c>
      <c r="AG275" s="31">
        <v>0.0</v>
      </c>
      <c r="AH275" s="31">
        <v>0.0</v>
      </c>
      <c r="AI275" s="31">
        <v>0.0</v>
      </c>
      <c r="AJ275" s="31">
        <v>0.0</v>
      </c>
      <c r="AK275" s="31">
        <v>0.0</v>
      </c>
      <c r="AL275" s="31">
        <v>0.0</v>
      </c>
      <c r="AM275" s="31">
        <v>0.0</v>
      </c>
      <c r="AN275" s="31">
        <v>0.0</v>
      </c>
      <c r="AO275" s="31">
        <v>0.0</v>
      </c>
      <c r="AP275" s="31">
        <v>0.0</v>
      </c>
      <c r="AQ275" s="31">
        <v>0.0</v>
      </c>
      <c r="AR275" s="31">
        <v>0.0</v>
      </c>
      <c r="AS275" s="31">
        <v>4348.0</v>
      </c>
      <c r="AT275" s="31">
        <v>1914.0</v>
      </c>
      <c r="AU275" s="31">
        <v>140861.0</v>
      </c>
      <c r="AV275" s="31">
        <f t="shared" si="4"/>
        <v>42604</v>
      </c>
      <c r="AW275" s="31">
        <v>16043.0</v>
      </c>
      <c r="AX275" s="31">
        <v>22578.0</v>
      </c>
      <c r="AY275" s="31">
        <v>4266.0</v>
      </c>
      <c r="AZ275" s="31">
        <v>0.0</v>
      </c>
      <c r="BA275" s="31">
        <v>10154.0</v>
      </c>
      <c r="BB275" s="31">
        <v>37217.0</v>
      </c>
      <c r="BC275" s="31">
        <v>415.0</v>
      </c>
      <c r="BD275" s="31">
        <v>1437.0</v>
      </c>
      <c r="BE275" s="31">
        <v>1299.0</v>
      </c>
      <c r="BF275" s="31">
        <v>2046.0</v>
      </c>
      <c r="BG275" s="31">
        <v>311.0</v>
      </c>
      <c r="BH275" s="31">
        <v>1495.0</v>
      </c>
      <c r="BI275" s="31">
        <v>0.0</v>
      </c>
      <c r="BJ275" s="31">
        <v>0.0</v>
      </c>
      <c r="BK275" s="31">
        <v>0.0</v>
      </c>
      <c r="BL275" s="31">
        <v>144.0</v>
      </c>
      <c r="BM275" s="31">
        <v>79.0</v>
      </c>
      <c r="BN275" s="31">
        <v>0.0</v>
      </c>
      <c r="BO275" s="31">
        <v>0.0</v>
      </c>
      <c r="BP275" s="31">
        <v>0.0</v>
      </c>
      <c r="BQ275" s="31">
        <v>0.0</v>
      </c>
      <c r="BR275" s="31">
        <v>0.0</v>
      </c>
      <c r="BS275" s="31">
        <v>355.0</v>
      </c>
      <c r="BT275" s="31">
        <v>255.0</v>
      </c>
      <c r="BU275" s="31">
        <v>0.0</v>
      </c>
      <c r="BV275" s="31">
        <v>0.0</v>
      </c>
      <c r="BW275" s="31">
        <v>0.0</v>
      </c>
      <c r="BX275" s="31">
        <v>0.0</v>
      </c>
      <c r="BY275" s="31">
        <v>0.0</v>
      </c>
      <c r="BZ275" s="31">
        <v>0.0</v>
      </c>
      <c r="CA275" s="31">
        <v>0.0</v>
      </c>
      <c r="CB275" s="31">
        <v>0.0</v>
      </c>
      <c r="CC275" s="31">
        <v>163.0</v>
      </c>
      <c r="CE275" s="31">
        <v>42604.0</v>
      </c>
    </row>
    <row r="276" ht="15.75" customHeight="1">
      <c r="A276" s="31" t="s">
        <v>524</v>
      </c>
      <c r="B276" s="31">
        <v>14524.0</v>
      </c>
      <c r="C276" s="31" t="s">
        <v>529</v>
      </c>
      <c r="D276" s="31">
        <v>269048.0</v>
      </c>
      <c r="E276" s="31">
        <v>196813.0</v>
      </c>
      <c r="F276" s="31">
        <v>8306.0</v>
      </c>
      <c r="G276" s="31">
        <v>188507.0</v>
      </c>
      <c r="H276" s="31">
        <v>64079.0</v>
      </c>
      <c r="I276" s="31">
        <v>22960.0</v>
      </c>
      <c r="J276" s="31">
        <v>45024.0</v>
      </c>
      <c r="K276" s="31">
        <v>8204.0</v>
      </c>
      <c r="L276" s="31">
        <v>0.0</v>
      </c>
      <c r="M276" s="31">
        <v>22865.0</v>
      </c>
      <c r="N276" s="31">
        <v>11136.0</v>
      </c>
      <c r="O276" s="31">
        <v>0.0</v>
      </c>
      <c r="P276" s="31">
        <v>0.0</v>
      </c>
      <c r="Q276" s="31">
        <v>0.0</v>
      </c>
      <c r="R276" s="31">
        <v>0.0</v>
      </c>
      <c r="S276" s="31">
        <v>0.0</v>
      </c>
      <c r="T276" s="31">
        <v>0.0</v>
      </c>
      <c r="U276" s="31">
        <v>0.0</v>
      </c>
      <c r="V276" s="31">
        <v>0.0</v>
      </c>
      <c r="W276" s="31">
        <v>0.0</v>
      </c>
      <c r="X276" s="31">
        <v>0.0</v>
      </c>
      <c r="Y276" s="31">
        <v>0.0</v>
      </c>
      <c r="Z276" s="31">
        <v>0.0</v>
      </c>
      <c r="AA276" s="31">
        <v>0.0</v>
      </c>
      <c r="AB276" s="31">
        <v>0.0</v>
      </c>
      <c r="AC276" s="31">
        <v>0.0</v>
      </c>
      <c r="AD276" s="31">
        <v>0.0</v>
      </c>
      <c r="AE276" s="31">
        <v>0.0</v>
      </c>
      <c r="AF276" s="31">
        <v>0.0</v>
      </c>
      <c r="AG276" s="31">
        <v>0.0</v>
      </c>
      <c r="AH276" s="31">
        <v>0.0</v>
      </c>
      <c r="AI276" s="31">
        <v>0.0</v>
      </c>
      <c r="AJ276" s="31">
        <v>0.0</v>
      </c>
      <c r="AK276" s="31">
        <v>0.0</v>
      </c>
      <c r="AL276" s="31">
        <v>0.0</v>
      </c>
      <c r="AM276" s="31">
        <v>0.0</v>
      </c>
      <c r="AN276" s="31">
        <v>0.0</v>
      </c>
      <c r="AO276" s="31">
        <v>0.0</v>
      </c>
      <c r="AP276" s="31">
        <v>0.0</v>
      </c>
      <c r="AQ276" s="31">
        <v>0.0</v>
      </c>
      <c r="AR276" s="31">
        <v>0.0</v>
      </c>
      <c r="AS276" s="31">
        <v>14239.0</v>
      </c>
      <c r="AT276" s="31">
        <v>2660.0</v>
      </c>
      <c r="AU276" s="31">
        <v>194153.0</v>
      </c>
      <c r="AV276" s="31">
        <f t="shared" si="4"/>
        <v>58860</v>
      </c>
      <c r="AW276" s="31">
        <v>21055.0</v>
      </c>
      <c r="AX276" s="31">
        <v>31813.0</v>
      </c>
      <c r="AY276" s="31">
        <v>5750.0</v>
      </c>
      <c r="AZ276" s="31">
        <v>0.0</v>
      </c>
      <c r="BA276" s="31">
        <v>15029.0</v>
      </c>
      <c r="BB276" s="31">
        <v>50445.0</v>
      </c>
      <c r="BC276" s="31">
        <v>643.0</v>
      </c>
      <c r="BD276" s="31">
        <v>1734.0</v>
      </c>
      <c r="BE276" s="31">
        <v>2402.0</v>
      </c>
      <c r="BF276" s="31">
        <v>2754.0</v>
      </c>
      <c r="BG276" s="31">
        <v>373.0</v>
      </c>
      <c r="BH276" s="31">
        <v>1930.0</v>
      </c>
      <c r="BI276" s="31">
        <v>0.0</v>
      </c>
      <c r="BJ276" s="31">
        <v>0.0</v>
      </c>
      <c r="BK276" s="31">
        <v>0.0</v>
      </c>
      <c r="BL276" s="31">
        <v>221.0</v>
      </c>
      <c r="BM276" s="31">
        <v>120.0</v>
      </c>
      <c r="BN276" s="31">
        <v>0.0</v>
      </c>
      <c r="BO276" s="31">
        <v>0.0</v>
      </c>
      <c r="BP276" s="31">
        <v>0.0</v>
      </c>
      <c r="BQ276" s="31">
        <v>0.0</v>
      </c>
      <c r="BR276" s="31">
        <v>0.0</v>
      </c>
      <c r="BS276" s="31">
        <v>441.0</v>
      </c>
      <c r="BT276" s="31">
        <v>322.0</v>
      </c>
      <c r="BU276" s="31">
        <v>0.0</v>
      </c>
      <c r="BV276" s="31">
        <v>0.0</v>
      </c>
      <c r="BW276" s="31">
        <v>0.0</v>
      </c>
      <c r="BX276" s="31">
        <v>0.0</v>
      </c>
      <c r="BY276" s="31">
        <v>0.0</v>
      </c>
      <c r="BZ276" s="31">
        <v>0.0</v>
      </c>
      <c r="CA276" s="31">
        <v>0.0</v>
      </c>
      <c r="CB276" s="31">
        <v>0.0</v>
      </c>
      <c r="CC276" s="31">
        <v>261.0</v>
      </c>
      <c r="CE276" s="31">
        <v>58860.0</v>
      </c>
    </row>
    <row r="277" ht="15.75" customHeight="1">
      <c r="A277" s="31" t="s">
        <v>524</v>
      </c>
      <c r="B277" s="31">
        <v>14612.0</v>
      </c>
      <c r="C277" s="31" t="s">
        <v>530</v>
      </c>
      <c r="D277" s="31">
        <v>429448.0</v>
      </c>
      <c r="E277" s="31">
        <v>339619.0</v>
      </c>
      <c r="F277" s="31">
        <v>3836.0</v>
      </c>
      <c r="G277" s="31">
        <v>335783.0</v>
      </c>
      <c r="H277" s="31">
        <v>82849.0</v>
      </c>
      <c r="I277" s="31">
        <v>41523.0</v>
      </c>
      <c r="J277" s="31">
        <v>66450.0</v>
      </c>
      <c r="K277" s="31">
        <v>26538.0</v>
      </c>
      <c r="L277" s="31">
        <v>0.0</v>
      </c>
      <c r="M277" s="31">
        <v>24325.0</v>
      </c>
      <c r="N277" s="31">
        <v>72782.0</v>
      </c>
      <c r="O277" s="31">
        <v>4325.0</v>
      </c>
      <c r="P277" s="31">
        <v>1859.0</v>
      </c>
      <c r="Q277" s="31">
        <v>2136.0</v>
      </c>
      <c r="R277" s="31">
        <v>0.0</v>
      </c>
      <c r="S277" s="31">
        <v>3272.0</v>
      </c>
      <c r="T277" s="31">
        <v>8335.0</v>
      </c>
      <c r="U277" s="31">
        <v>0.0</v>
      </c>
      <c r="V277" s="31">
        <v>0.0</v>
      </c>
      <c r="W277" s="31">
        <v>0.0</v>
      </c>
      <c r="X277" s="31">
        <v>323.0</v>
      </c>
      <c r="Y277" s="31">
        <v>1066.0</v>
      </c>
      <c r="Z277" s="31">
        <v>0.0</v>
      </c>
      <c r="AA277" s="31">
        <v>0.0</v>
      </c>
      <c r="AB277" s="31">
        <v>0.0</v>
      </c>
      <c r="AC277" s="31">
        <v>0.0</v>
      </c>
      <c r="AD277" s="31">
        <v>0.0</v>
      </c>
      <c r="AE277" s="31">
        <v>0.0</v>
      </c>
      <c r="AF277" s="31">
        <v>0.0</v>
      </c>
      <c r="AG277" s="31">
        <v>0.0</v>
      </c>
      <c r="AH277" s="31">
        <v>0.0</v>
      </c>
      <c r="AI277" s="31">
        <v>0.0</v>
      </c>
      <c r="AJ277" s="31">
        <v>0.0</v>
      </c>
      <c r="AK277" s="31">
        <v>0.0</v>
      </c>
      <c r="AL277" s="31">
        <v>0.0</v>
      </c>
      <c r="AM277" s="31">
        <v>0.0</v>
      </c>
      <c r="AN277" s="31">
        <v>0.0</v>
      </c>
      <c r="AO277" s="31">
        <v>0.0</v>
      </c>
      <c r="AP277" s="31">
        <v>0.0</v>
      </c>
      <c r="AQ277" s="31">
        <v>0.0</v>
      </c>
      <c r="AR277" s="31">
        <v>0.0</v>
      </c>
      <c r="AS277" s="31">
        <v>0.0</v>
      </c>
      <c r="AT277" s="31">
        <v>2965.0</v>
      </c>
      <c r="AU277" s="31">
        <v>336654.0</v>
      </c>
      <c r="AV277" s="31">
        <f t="shared" si="4"/>
        <v>79111</v>
      </c>
      <c r="AW277" s="31">
        <v>34421.0</v>
      </c>
      <c r="AX277" s="31">
        <v>59222.0</v>
      </c>
      <c r="AY277" s="31">
        <v>29337.0</v>
      </c>
      <c r="AZ277" s="31">
        <v>0.0</v>
      </c>
      <c r="BA277" s="31">
        <v>33402.0</v>
      </c>
      <c r="BB277" s="31">
        <v>75819.0</v>
      </c>
      <c r="BC277" s="31">
        <v>2536.0</v>
      </c>
      <c r="BD277" s="31">
        <v>2292.0</v>
      </c>
      <c r="BE277" s="31">
        <v>2856.0</v>
      </c>
      <c r="BF277" s="31">
        <v>4381.0</v>
      </c>
      <c r="BG277" s="31">
        <v>1944.0</v>
      </c>
      <c r="BH277" s="31">
        <v>6616.0</v>
      </c>
      <c r="BI277" s="31">
        <v>0.0</v>
      </c>
      <c r="BJ277" s="31">
        <v>0.0</v>
      </c>
      <c r="BK277" s="31">
        <v>0.0</v>
      </c>
      <c r="BL277" s="31">
        <v>377.0</v>
      </c>
      <c r="BM277" s="31">
        <v>492.0</v>
      </c>
      <c r="BN277" s="31">
        <v>0.0</v>
      </c>
      <c r="BO277" s="31">
        <v>0.0</v>
      </c>
      <c r="BP277" s="31">
        <v>0.0</v>
      </c>
      <c r="BQ277" s="31">
        <v>0.0</v>
      </c>
      <c r="BR277" s="31">
        <v>0.0</v>
      </c>
      <c r="BS277" s="31">
        <v>1749.0</v>
      </c>
      <c r="BT277" s="31">
        <v>1403.0</v>
      </c>
      <c r="BU277" s="31">
        <v>0.0</v>
      </c>
      <c r="BV277" s="31">
        <v>0.0</v>
      </c>
      <c r="BW277" s="31">
        <v>0.0</v>
      </c>
      <c r="BX277" s="31">
        <v>0.0</v>
      </c>
      <c r="BY277" s="31">
        <v>0.0</v>
      </c>
      <c r="BZ277" s="31">
        <v>0.0</v>
      </c>
      <c r="CA277" s="31">
        <v>0.0</v>
      </c>
      <c r="CB277" s="31">
        <v>0.0</v>
      </c>
      <c r="CC277" s="31">
        <v>696.0</v>
      </c>
      <c r="CE277" s="31">
        <v>79111.0</v>
      </c>
    </row>
    <row r="278" ht="15.75" customHeight="1">
      <c r="A278" s="31" t="s">
        <v>524</v>
      </c>
      <c r="B278" s="31">
        <v>14625.0</v>
      </c>
      <c r="C278" s="31" t="s">
        <v>531</v>
      </c>
      <c r="D278" s="31">
        <v>252642.0</v>
      </c>
      <c r="E278" s="31">
        <v>191367.0</v>
      </c>
      <c r="F278" s="31">
        <v>2934.0</v>
      </c>
      <c r="G278" s="31">
        <v>188433.0</v>
      </c>
      <c r="H278" s="31">
        <v>57303.0</v>
      </c>
      <c r="I278" s="31">
        <v>18812.0</v>
      </c>
      <c r="J278" s="31">
        <v>28104.0</v>
      </c>
      <c r="K278" s="31">
        <v>4313.0</v>
      </c>
      <c r="L278" s="31">
        <v>0.0</v>
      </c>
      <c r="M278" s="31">
        <v>11355.0</v>
      </c>
      <c r="N278" s="31">
        <v>61570.0</v>
      </c>
      <c r="O278" s="31">
        <v>233.0</v>
      </c>
      <c r="P278" s="31">
        <v>292.0</v>
      </c>
      <c r="Q278" s="31">
        <v>4194.0</v>
      </c>
      <c r="R278" s="31">
        <v>0.0</v>
      </c>
      <c r="S278" s="31">
        <v>350.0</v>
      </c>
      <c r="T278" s="31">
        <v>342.0</v>
      </c>
      <c r="U278" s="31">
        <v>0.0</v>
      </c>
      <c r="V278" s="31">
        <v>0.0</v>
      </c>
      <c r="W278" s="31">
        <v>0.0</v>
      </c>
      <c r="X278" s="31">
        <v>49.0</v>
      </c>
      <c r="Y278" s="31">
        <v>737.0</v>
      </c>
      <c r="Z278" s="31">
        <v>0.0</v>
      </c>
      <c r="AA278" s="31">
        <v>0.0</v>
      </c>
      <c r="AB278" s="31">
        <v>0.0</v>
      </c>
      <c r="AC278" s="31">
        <v>0.0</v>
      </c>
      <c r="AD278" s="31">
        <v>0.0</v>
      </c>
      <c r="AE278" s="31">
        <v>0.0</v>
      </c>
      <c r="AF278" s="31">
        <v>0.0</v>
      </c>
      <c r="AG278" s="31">
        <v>0.0</v>
      </c>
      <c r="AH278" s="31">
        <v>0.0</v>
      </c>
      <c r="AI278" s="31">
        <v>0.0</v>
      </c>
      <c r="AJ278" s="31">
        <v>0.0</v>
      </c>
      <c r="AK278" s="31">
        <v>0.0</v>
      </c>
      <c r="AL278" s="31">
        <v>0.0</v>
      </c>
      <c r="AM278" s="31">
        <v>0.0</v>
      </c>
      <c r="AN278" s="31">
        <v>0.0</v>
      </c>
      <c r="AO278" s="31">
        <v>0.0</v>
      </c>
      <c r="AP278" s="31">
        <v>0.0</v>
      </c>
      <c r="AQ278" s="31">
        <v>0.0</v>
      </c>
      <c r="AR278" s="31">
        <v>0.0</v>
      </c>
      <c r="AS278" s="31">
        <v>779.0</v>
      </c>
      <c r="AT278" s="31">
        <v>2897.0</v>
      </c>
      <c r="AU278" s="31">
        <v>188470.0</v>
      </c>
      <c r="AV278" s="31">
        <f t="shared" si="4"/>
        <v>50780</v>
      </c>
      <c r="AW278" s="31">
        <v>17180.0</v>
      </c>
      <c r="AX278" s="31">
        <v>26419.0</v>
      </c>
      <c r="AY278" s="31">
        <v>4955.0</v>
      </c>
      <c r="AZ278" s="31">
        <v>0.0</v>
      </c>
      <c r="BA278" s="31">
        <v>15014.0</v>
      </c>
      <c r="BB278" s="31">
        <v>61160.0</v>
      </c>
      <c r="BC278" s="31">
        <v>776.0</v>
      </c>
      <c r="BD278" s="31">
        <v>2735.0</v>
      </c>
      <c r="BE278" s="31">
        <v>3011.0</v>
      </c>
      <c r="BF278" s="31">
        <v>2523.0</v>
      </c>
      <c r="BG278" s="31">
        <v>593.0</v>
      </c>
      <c r="BH278" s="31">
        <v>1612.0</v>
      </c>
      <c r="BI278" s="31">
        <v>0.0</v>
      </c>
      <c r="BJ278" s="31">
        <v>0.0</v>
      </c>
      <c r="BK278" s="31">
        <v>0.0</v>
      </c>
      <c r="BL278" s="31">
        <v>171.0</v>
      </c>
      <c r="BM278" s="31">
        <v>280.0</v>
      </c>
      <c r="BN278" s="31">
        <v>0.0</v>
      </c>
      <c r="BO278" s="31">
        <v>0.0</v>
      </c>
      <c r="BP278" s="31">
        <v>0.0</v>
      </c>
      <c r="BQ278" s="31">
        <v>0.0</v>
      </c>
      <c r="BR278" s="31">
        <v>0.0</v>
      </c>
      <c r="BS278" s="31">
        <v>662.0</v>
      </c>
      <c r="BT278" s="31">
        <v>367.0</v>
      </c>
      <c r="BU278" s="31">
        <v>0.0</v>
      </c>
      <c r="BV278" s="31">
        <v>0.0</v>
      </c>
      <c r="BW278" s="31">
        <v>0.0</v>
      </c>
      <c r="BX278" s="31">
        <v>0.0</v>
      </c>
      <c r="BY278" s="31">
        <v>0.0</v>
      </c>
      <c r="BZ278" s="31">
        <v>0.0</v>
      </c>
      <c r="CA278" s="31">
        <v>0.0</v>
      </c>
      <c r="CB278" s="31">
        <v>0.0</v>
      </c>
      <c r="CC278" s="31">
        <v>232.0</v>
      </c>
      <c r="CE278" s="31">
        <v>50780.0</v>
      </c>
    </row>
    <row r="279" ht="15.75" customHeight="1">
      <c r="A279" s="31" t="s">
        <v>524</v>
      </c>
      <c r="B279" s="31">
        <v>14626.0</v>
      </c>
      <c r="C279" s="31" t="s">
        <v>532</v>
      </c>
      <c r="D279" s="31">
        <v>213021.0</v>
      </c>
      <c r="E279" s="31">
        <v>156089.0</v>
      </c>
      <c r="F279" s="31">
        <v>2446.0</v>
      </c>
      <c r="G279" s="31">
        <v>153643.0</v>
      </c>
      <c r="H279" s="31">
        <v>48256.0</v>
      </c>
      <c r="I279" s="31">
        <v>16801.0</v>
      </c>
      <c r="J279" s="31">
        <v>20853.0</v>
      </c>
      <c r="K279" s="31">
        <v>4995.0</v>
      </c>
      <c r="L279" s="31">
        <v>0.0</v>
      </c>
      <c r="M279" s="31">
        <v>7661.0</v>
      </c>
      <c r="N279" s="31">
        <v>49834.0</v>
      </c>
      <c r="O279" s="31">
        <v>0.0</v>
      </c>
      <c r="P279" s="31">
        <v>0.0</v>
      </c>
      <c r="Q279" s="31">
        <v>3521.0</v>
      </c>
      <c r="R279" s="31">
        <v>0.0</v>
      </c>
      <c r="S279" s="31">
        <v>0.0</v>
      </c>
      <c r="T279" s="31">
        <v>0.0</v>
      </c>
      <c r="U279" s="31">
        <v>0.0</v>
      </c>
      <c r="V279" s="31">
        <v>0.0</v>
      </c>
      <c r="W279" s="31">
        <v>0.0</v>
      </c>
      <c r="X279" s="31">
        <v>0.0</v>
      </c>
      <c r="Y279" s="31">
        <v>1722.0</v>
      </c>
      <c r="Z279" s="31">
        <v>0.0</v>
      </c>
      <c r="AA279" s="31">
        <v>0.0</v>
      </c>
      <c r="AB279" s="31">
        <v>0.0</v>
      </c>
      <c r="AC279" s="31">
        <v>0.0</v>
      </c>
      <c r="AD279" s="31">
        <v>0.0</v>
      </c>
      <c r="AE279" s="31">
        <v>0.0</v>
      </c>
      <c r="AF279" s="31">
        <v>0.0</v>
      </c>
      <c r="AG279" s="31">
        <v>0.0</v>
      </c>
      <c r="AH279" s="31">
        <v>0.0</v>
      </c>
      <c r="AI279" s="31">
        <v>0.0</v>
      </c>
      <c r="AJ279" s="31">
        <v>0.0</v>
      </c>
      <c r="AK279" s="31">
        <v>0.0</v>
      </c>
      <c r="AL279" s="31">
        <v>0.0</v>
      </c>
      <c r="AM279" s="31">
        <v>0.0</v>
      </c>
      <c r="AN279" s="31">
        <v>0.0</v>
      </c>
      <c r="AO279" s="31">
        <v>0.0</v>
      </c>
      <c r="AP279" s="31">
        <v>0.0</v>
      </c>
      <c r="AQ279" s="31">
        <v>0.0</v>
      </c>
      <c r="AR279" s="31">
        <v>0.0</v>
      </c>
      <c r="AS279" s="31">
        <v>0.0</v>
      </c>
      <c r="AT279" s="31">
        <v>2369.0</v>
      </c>
      <c r="AU279" s="31">
        <v>153720.0</v>
      </c>
      <c r="AV279" s="31">
        <f t="shared" si="4"/>
        <v>41000</v>
      </c>
      <c r="AW279" s="31">
        <v>14249.0</v>
      </c>
      <c r="AX279" s="31">
        <v>21534.0</v>
      </c>
      <c r="AY279" s="31">
        <v>4476.0</v>
      </c>
      <c r="AZ279" s="31">
        <v>0.0</v>
      </c>
      <c r="BA279" s="31">
        <v>10810.0</v>
      </c>
      <c r="BB279" s="31">
        <v>50551.0</v>
      </c>
      <c r="BC279" s="31">
        <v>516.0</v>
      </c>
      <c r="BD279" s="31">
        <v>2337.0</v>
      </c>
      <c r="BE279" s="31">
        <v>2464.0</v>
      </c>
      <c r="BF279" s="31">
        <v>2285.0</v>
      </c>
      <c r="BG279" s="31">
        <v>368.0</v>
      </c>
      <c r="BH279" s="31">
        <v>1444.0</v>
      </c>
      <c r="BI279" s="31">
        <v>0.0</v>
      </c>
      <c r="BJ279" s="31">
        <v>0.0</v>
      </c>
      <c r="BK279" s="31">
        <v>0.0</v>
      </c>
      <c r="BL279" s="31">
        <v>128.0</v>
      </c>
      <c r="BM279" s="31">
        <v>362.0</v>
      </c>
      <c r="BN279" s="31">
        <v>0.0</v>
      </c>
      <c r="BO279" s="31">
        <v>0.0</v>
      </c>
      <c r="BP279" s="31">
        <v>0.0</v>
      </c>
      <c r="BQ279" s="31">
        <v>0.0</v>
      </c>
      <c r="BR279" s="31">
        <v>0.0</v>
      </c>
      <c r="BS279" s="31">
        <v>658.0</v>
      </c>
      <c r="BT279" s="31">
        <v>290.0</v>
      </c>
      <c r="BU279" s="31">
        <v>0.0</v>
      </c>
      <c r="BV279" s="31">
        <v>0.0</v>
      </c>
      <c r="BW279" s="31">
        <v>0.0</v>
      </c>
      <c r="BX279" s="31">
        <v>0.0</v>
      </c>
      <c r="BY279" s="31">
        <v>0.0</v>
      </c>
      <c r="BZ279" s="31">
        <v>0.0</v>
      </c>
      <c r="CA279" s="31">
        <v>0.0</v>
      </c>
      <c r="CB279" s="31">
        <v>0.0</v>
      </c>
      <c r="CC279" s="31">
        <v>248.0</v>
      </c>
      <c r="CE279" s="31">
        <v>41000.0</v>
      </c>
    </row>
    <row r="280" ht="15.75" customHeight="1">
      <c r="A280" s="31" t="s">
        <v>524</v>
      </c>
      <c r="B280" s="31">
        <v>14627.0</v>
      </c>
      <c r="C280" s="31" t="s">
        <v>533</v>
      </c>
      <c r="D280" s="31">
        <v>201310.0</v>
      </c>
      <c r="E280" s="31">
        <v>152988.0</v>
      </c>
      <c r="F280" s="31">
        <v>2056.0</v>
      </c>
      <c r="G280" s="31">
        <v>150932.0</v>
      </c>
      <c r="H280" s="31">
        <v>55326.0</v>
      </c>
      <c r="I280" s="31">
        <v>13486.0</v>
      </c>
      <c r="J280" s="31">
        <v>19122.0</v>
      </c>
      <c r="K280" s="31">
        <v>5051.0</v>
      </c>
      <c r="L280" s="31">
        <v>0.0</v>
      </c>
      <c r="M280" s="31">
        <v>7991.0</v>
      </c>
      <c r="N280" s="31">
        <v>46765.0</v>
      </c>
      <c r="O280" s="31">
        <v>0.0</v>
      </c>
      <c r="P280" s="31">
        <v>1928.0</v>
      </c>
      <c r="Q280" s="31">
        <v>0.0</v>
      </c>
      <c r="R280" s="31">
        <v>0.0</v>
      </c>
      <c r="S280" s="31">
        <v>0.0</v>
      </c>
      <c r="T280" s="31">
        <v>0.0</v>
      </c>
      <c r="U280" s="31">
        <v>0.0</v>
      </c>
      <c r="V280" s="31">
        <v>0.0</v>
      </c>
      <c r="W280" s="31">
        <v>0.0</v>
      </c>
      <c r="X280" s="31">
        <v>0.0</v>
      </c>
      <c r="Y280" s="31">
        <v>1263.0</v>
      </c>
      <c r="Z280" s="31">
        <v>0.0</v>
      </c>
      <c r="AA280" s="31">
        <v>0.0</v>
      </c>
      <c r="AB280" s="31">
        <v>0.0</v>
      </c>
      <c r="AC280" s="31">
        <v>0.0</v>
      </c>
      <c r="AD280" s="31">
        <v>0.0</v>
      </c>
      <c r="AE280" s="31">
        <v>0.0</v>
      </c>
      <c r="AF280" s="31">
        <v>0.0</v>
      </c>
      <c r="AG280" s="31">
        <v>0.0</v>
      </c>
      <c r="AH280" s="31">
        <v>0.0</v>
      </c>
      <c r="AI280" s="31">
        <v>0.0</v>
      </c>
      <c r="AJ280" s="31">
        <v>0.0</v>
      </c>
      <c r="AK280" s="31">
        <v>0.0</v>
      </c>
      <c r="AL280" s="31">
        <v>0.0</v>
      </c>
      <c r="AM280" s="31">
        <v>0.0</v>
      </c>
      <c r="AN280" s="31">
        <v>0.0</v>
      </c>
      <c r="AO280" s="31">
        <v>0.0</v>
      </c>
      <c r="AP280" s="31">
        <v>0.0</v>
      </c>
      <c r="AQ280" s="31">
        <v>0.0</v>
      </c>
      <c r="AR280" s="31">
        <v>0.0</v>
      </c>
      <c r="AS280" s="31">
        <v>0.0</v>
      </c>
      <c r="AT280" s="31">
        <v>2075.0</v>
      </c>
      <c r="AU280" s="31">
        <v>150913.0</v>
      </c>
      <c r="AV280" s="31">
        <f t="shared" si="4"/>
        <v>39406</v>
      </c>
      <c r="AW280" s="31">
        <v>13148.0</v>
      </c>
      <c r="AX280" s="31">
        <v>20111.0</v>
      </c>
      <c r="AY280" s="31">
        <v>5531.0</v>
      </c>
      <c r="AZ280" s="31">
        <v>0.0</v>
      </c>
      <c r="BA280" s="31">
        <v>13156.0</v>
      </c>
      <c r="BB280" s="31">
        <v>49615.0</v>
      </c>
      <c r="BC280" s="31">
        <v>579.0</v>
      </c>
      <c r="BD280" s="31">
        <v>2279.0</v>
      </c>
      <c r="BE280" s="31">
        <v>1585.0</v>
      </c>
      <c r="BF280" s="31">
        <v>2119.0</v>
      </c>
      <c r="BG280" s="31">
        <v>389.0</v>
      </c>
      <c r="BH280" s="31">
        <v>1398.0</v>
      </c>
      <c r="BI280" s="31">
        <v>0.0</v>
      </c>
      <c r="BJ280" s="31">
        <v>0.0</v>
      </c>
      <c r="BK280" s="31">
        <v>0.0</v>
      </c>
      <c r="BL280" s="31">
        <v>119.0</v>
      </c>
      <c r="BM280" s="31">
        <v>312.0</v>
      </c>
      <c r="BN280" s="31">
        <v>0.0</v>
      </c>
      <c r="BO280" s="31">
        <v>0.0</v>
      </c>
      <c r="BP280" s="31">
        <v>0.0</v>
      </c>
      <c r="BQ280" s="31">
        <v>0.0</v>
      </c>
      <c r="BR280" s="31">
        <v>0.0</v>
      </c>
      <c r="BS280" s="31">
        <v>601.0</v>
      </c>
      <c r="BT280" s="31">
        <v>330.0</v>
      </c>
      <c r="BU280" s="31">
        <v>0.0</v>
      </c>
      <c r="BV280" s="31">
        <v>0.0</v>
      </c>
      <c r="BW280" s="31">
        <v>0.0</v>
      </c>
      <c r="BX280" s="31">
        <v>0.0</v>
      </c>
      <c r="BY280" s="31">
        <v>0.0</v>
      </c>
      <c r="BZ280" s="31">
        <v>0.0</v>
      </c>
      <c r="CA280" s="31">
        <v>0.0</v>
      </c>
      <c r="CB280" s="31">
        <v>0.0</v>
      </c>
      <c r="CC280" s="31">
        <v>235.0</v>
      </c>
      <c r="CE280" s="31">
        <v>39406.0</v>
      </c>
    </row>
    <row r="281" ht="15.75" customHeight="1">
      <c r="A281" s="31" t="s">
        <v>524</v>
      </c>
      <c r="B281" s="31">
        <v>14628.0</v>
      </c>
      <c r="C281" s="31" t="s">
        <v>534</v>
      </c>
      <c r="D281" s="31">
        <v>202580.0</v>
      </c>
      <c r="E281" s="31">
        <v>156342.0</v>
      </c>
      <c r="F281" s="31">
        <v>2443.0</v>
      </c>
      <c r="G281" s="31">
        <v>153899.0</v>
      </c>
      <c r="H281" s="31">
        <v>44354.0</v>
      </c>
      <c r="I281" s="31">
        <v>11100.0</v>
      </c>
      <c r="J281" s="31">
        <v>22614.0</v>
      </c>
      <c r="K281" s="31">
        <v>4575.0</v>
      </c>
      <c r="L281" s="31">
        <v>0.0</v>
      </c>
      <c r="M281" s="31">
        <v>9933.0</v>
      </c>
      <c r="N281" s="31">
        <v>57554.0</v>
      </c>
      <c r="O281" s="31">
        <v>0.0</v>
      </c>
      <c r="P281" s="31">
        <v>0.0</v>
      </c>
      <c r="Q281" s="31">
        <v>0.0</v>
      </c>
      <c r="R281" s="31">
        <v>0.0</v>
      </c>
      <c r="S281" s="31">
        <v>0.0</v>
      </c>
      <c r="T281" s="31">
        <v>0.0</v>
      </c>
      <c r="U281" s="31">
        <v>0.0</v>
      </c>
      <c r="V281" s="31">
        <v>0.0</v>
      </c>
      <c r="W281" s="31">
        <v>0.0</v>
      </c>
      <c r="X281" s="31">
        <v>0.0</v>
      </c>
      <c r="Y281" s="31">
        <v>2319.0</v>
      </c>
      <c r="Z281" s="31">
        <v>0.0</v>
      </c>
      <c r="AA281" s="31">
        <v>0.0</v>
      </c>
      <c r="AB281" s="31">
        <v>0.0</v>
      </c>
      <c r="AC281" s="31">
        <v>0.0</v>
      </c>
      <c r="AD281" s="31">
        <v>0.0</v>
      </c>
      <c r="AE281" s="31">
        <v>0.0</v>
      </c>
      <c r="AF281" s="31">
        <v>0.0</v>
      </c>
      <c r="AG281" s="31">
        <v>0.0</v>
      </c>
      <c r="AH281" s="31">
        <v>0.0</v>
      </c>
      <c r="AI281" s="31">
        <v>0.0</v>
      </c>
      <c r="AJ281" s="31">
        <v>0.0</v>
      </c>
      <c r="AK281" s="31">
        <v>0.0</v>
      </c>
      <c r="AL281" s="31">
        <v>0.0</v>
      </c>
      <c r="AM281" s="31">
        <v>0.0</v>
      </c>
      <c r="AN281" s="31">
        <v>0.0</v>
      </c>
      <c r="AO281" s="31">
        <v>0.0</v>
      </c>
      <c r="AP281" s="31">
        <v>0.0</v>
      </c>
      <c r="AQ281" s="31">
        <v>0.0</v>
      </c>
      <c r="AR281" s="31">
        <v>0.0</v>
      </c>
      <c r="AS281" s="31">
        <v>1450.0</v>
      </c>
      <c r="AT281" s="31">
        <v>1967.0</v>
      </c>
      <c r="AU281" s="31">
        <v>154375.0</v>
      </c>
      <c r="AV281" s="31">
        <f t="shared" si="4"/>
        <v>39581</v>
      </c>
      <c r="AW281" s="31">
        <v>12040.0</v>
      </c>
      <c r="AX281" s="31">
        <v>19708.0</v>
      </c>
      <c r="AY281" s="31">
        <v>4643.0</v>
      </c>
      <c r="AZ281" s="31">
        <v>0.0</v>
      </c>
      <c r="BA281" s="31">
        <v>12795.0</v>
      </c>
      <c r="BB281" s="31">
        <v>54749.0</v>
      </c>
      <c r="BC281" s="31">
        <v>483.0</v>
      </c>
      <c r="BD281" s="31">
        <v>2875.0</v>
      </c>
      <c r="BE281" s="31">
        <v>2186.0</v>
      </c>
      <c r="BF281" s="31">
        <v>1975.0</v>
      </c>
      <c r="BG281" s="31">
        <v>456.0</v>
      </c>
      <c r="BH281" s="31">
        <v>1278.0</v>
      </c>
      <c r="BI281" s="31">
        <v>0.0</v>
      </c>
      <c r="BJ281" s="31">
        <v>0.0</v>
      </c>
      <c r="BK281" s="31">
        <v>0.0</v>
      </c>
      <c r="BL281" s="31">
        <v>119.0</v>
      </c>
      <c r="BM281" s="31">
        <v>437.0</v>
      </c>
      <c r="BN281" s="31">
        <v>0.0</v>
      </c>
      <c r="BO281" s="31">
        <v>0.0</v>
      </c>
      <c r="BP281" s="31">
        <v>0.0</v>
      </c>
      <c r="BQ281" s="31">
        <v>0.0</v>
      </c>
      <c r="BR281" s="31">
        <v>0.0</v>
      </c>
      <c r="BS281" s="31">
        <v>533.0</v>
      </c>
      <c r="BT281" s="31">
        <v>300.0</v>
      </c>
      <c r="BU281" s="31">
        <v>0.0</v>
      </c>
      <c r="BV281" s="31">
        <v>0.0</v>
      </c>
      <c r="BW281" s="31">
        <v>0.0</v>
      </c>
      <c r="BX281" s="31">
        <v>0.0</v>
      </c>
      <c r="BY281" s="31">
        <v>0.0</v>
      </c>
      <c r="BZ281" s="31">
        <v>0.0</v>
      </c>
      <c r="CA281" s="31">
        <v>0.0</v>
      </c>
      <c r="CB281" s="31">
        <v>0.0</v>
      </c>
      <c r="CC281" s="31">
        <v>217.0</v>
      </c>
      <c r="CE281" s="31">
        <v>39581.0</v>
      </c>
    </row>
    <row r="282" ht="15.75" customHeight="1">
      <c r="A282" s="31" t="s">
        <v>524</v>
      </c>
      <c r="B282" s="31">
        <v>14713.0</v>
      </c>
      <c r="C282" s="31" t="s">
        <v>535</v>
      </c>
      <c r="D282" s="31">
        <v>448372.0</v>
      </c>
      <c r="E282" s="31">
        <v>336605.0</v>
      </c>
      <c r="F282" s="31">
        <v>3188.0</v>
      </c>
      <c r="G282" s="31">
        <v>333417.0</v>
      </c>
      <c r="H282" s="31">
        <v>86697.0</v>
      </c>
      <c r="I282" s="31">
        <v>50117.0</v>
      </c>
      <c r="J282" s="31">
        <v>75080.0</v>
      </c>
      <c r="K282" s="31">
        <v>26008.0</v>
      </c>
      <c r="L282" s="31">
        <v>0.0</v>
      </c>
      <c r="M282" s="31">
        <v>19126.0</v>
      </c>
      <c r="N282" s="31">
        <v>58670.0</v>
      </c>
      <c r="O282" s="31">
        <v>1325.0</v>
      </c>
      <c r="P282" s="31">
        <v>0.0</v>
      </c>
      <c r="Q282" s="31">
        <v>3910.0</v>
      </c>
      <c r="R282" s="31">
        <v>0.0</v>
      </c>
      <c r="S282" s="31">
        <v>0.0</v>
      </c>
      <c r="T282" s="31">
        <v>9364.0</v>
      </c>
      <c r="U282" s="31">
        <v>0.0</v>
      </c>
      <c r="V282" s="31">
        <v>0.0</v>
      </c>
      <c r="W282" s="31">
        <v>0.0</v>
      </c>
      <c r="X282" s="31">
        <v>407.0</v>
      </c>
      <c r="Y282" s="31">
        <v>930.0</v>
      </c>
      <c r="Z282" s="31">
        <v>334.0</v>
      </c>
      <c r="AA282" s="31">
        <v>0.0</v>
      </c>
      <c r="AB282" s="31">
        <v>0.0</v>
      </c>
      <c r="AC282" s="31">
        <v>0.0</v>
      </c>
      <c r="AD282" s="31">
        <v>0.0</v>
      </c>
      <c r="AE282" s="31">
        <v>0.0</v>
      </c>
      <c r="AF282" s="31">
        <v>0.0</v>
      </c>
      <c r="AG282" s="31">
        <v>0.0</v>
      </c>
      <c r="AH282" s="31">
        <v>0.0</v>
      </c>
      <c r="AI282" s="31">
        <v>0.0</v>
      </c>
      <c r="AJ282" s="31">
        <v>0.0</v>
      </c>
      <c r="AK282" s="31">
        <v>0.0</v>
      </c>
      <c r="AL282" s="31">
        <v>0.0</v>
      </c>
      <c r="AM282" s="31">
        <v>0.0</v>
      </c>
      <c r="AN282" s="31">
        <v>0.0</v>
      </c>
      <c r="AO282" s="31">
        <v>0.0</v>
      </c>
      <c r="AP282" s="31">
        <v>0.0</v>
      </c>
      <c r="AQ282" s="31">
        <v>0.0</v>
      </c>
      <c r="AR282" s="31">
        <v>0.0</v>
      </c>
      <c r="AS282" s="31">
        <v>1449.0</v>
      </c>
      <c r="AT282" s="31">
        <v>2891.0</v>
      </c>
      <c r="AU282" s="31">
        <v>333714.0</v>
      </c>
      <c r="AV282" s="31">
        <f t="shared" si="4"/>
        <v>75733</v>
      </c>
      <c r="AW282" s="31">
        <v>43399.0</v>
      </c>
      <c r="AX282" s="31">
        <v>70195.0</v>
      </c>
      <c r="AY282" s="31">
        <v>29454.0</v>
      </c>
      <c r="AZ282" s="31">
        <v>0.0</v>
      </c>
      <c r="BA282" s="31">
        <v>28431.0</v>
      </c>
      <c r="BB282" s="31">
        <v>61065.0</v>
      </c>
      <c r="BC282" s="31">
        <v>1817.0</v>
      </c>
      <c r="BD282" s="31">
        <v>1847.0</v>
      </c>
      <c r="BE282" s="31">
        <v>2745.0</v>
      </c>
      <c r="BF282" s="31">
        <v>5432.0</v>
      </c>
      <c r="BG282" s="31">
        <v>706.0</v>
      </c>
      <c r="BH282" s="31">
        <v>7408.0</v>
      </c>
      <c r="BI282" s="31">
        <v>0.0</v>
      </c>
      <c r="BJ282" s="31">
        <v>0.0</v>
      </c>
      <c r="BK282" s="31">
        <v>0.0</v>
      </c>
      <c r="BL282" s="31">
        <v>505.0</v>
      </c>
      <c r="BM282" s="31">
        <v>440.0</v>
      </c>
      <c r="BN282" s="31">
        <v>0.0</v>
      </c>
      <c r="BO282" s="31">
        <v>0.0</v>
      </c>
      <c r="BP282" s="31">
        <v>0.0</v>
      </c>
      <c r="BQ282" s="31">
        <v>0.0</v>
      </c>
      <c r="BR282" s="31">
        <v>0.0</v>
      </c>
      <c r="BS282" s="31">
        <v>2051.0</v>
      </c>
      <c r="BT282" s="31">
        <v>1654.0</v>
      </c>
      <c r="BU282" s="31">
        <v>0.0</v>
      </c>
      <c r="BV282" s="31">
        <v>0.0</v>
      </c>
      <c r="BW282" s="31">
        <v>0.0</v>
      </c>
      <c r="BX282" s="31">
        <v>0.0</v>
      </c>
      <c r="BY282" s="31">
        <v>0.0</v>
      </c>
      <c r="BZ282" s="31">
        <v>0.0</v>
      </c>
      <c r="CA282" s="31">
        <v>0.0</v>
      </c>
      <c r="CB282" s="31">
        <v>0.0</v>
      </c>
      <c r="CC282" s="31">
        <v>832.0</v>
      </c>
      <c r="CE282" s="31">
        <v>75733.0</v>
      </c>
    </row>
    <row r="283" ht="15.75" customHeight="1">
      <c r="A283" s="31" t="s">
        <v>524</v>
      </c>
      <c r="B283" s="31">
        <v>14729.0</v>
      </c>
      <c r="C283" s="31" t="s">
        <v>536</v>
      </c>
      <c r="D283" s="31">
        <v>215616.0</v>
      </c>
      <c r="E283" s="31">
        <v>161321.0</v>
      </c>
      <c r="F283" s="31">
        <v>2317.0</v>
      </c>
      <c r="G283" s="31">
        <v>159004.0</v>
      </c>
      <c r="H283" s="31">
        <v>54152.0</v>
      </c>
      <c r="I283" s="31">
        <v>18221.0</v>
      </c>
      <c r="J283" s="31">
        <v>24801.0</v>
      </c>
      <c r="K283" s="31">
        <v>6219.0</v>
      </c>
      <c r="L283" s="31">
        <v>0.0</v>
      </c>
      <c r="M283" s="31">
        <v>10048.0</v>
      </c>
      <c r="N283" s="31">
        <v>45563.0</v>
      </c>
      <c r="O283" s="31">
        <v>0.0</v>
      </c>
      <c r="P283" s="31">
        <v>0.0</v>
      </c>
      <c r="Q283" s="31">
        <v>0.0</v>
      </c>
      <c r="R283" s="31">
        <v>0.0</v>
      </c>
      <c r="S283" s="31">
        <v>0.0</v>
      </c>
      <c r="T283" s="31">
        <v>0.0</v>
      </c>
      <c r="U283" s="31">
        <v>0.0</v>
      </c>
      <c r="V283" s="31">
        <v>0.0</v>
      </c>
      <c r="W283" s="31">
        <v>0.0</v>
      </c>
      <c r="X283" s="31">
        <v>0.0</v>
      </c>
      <c r="Y283" s="31">
        <v>0.0</v>
      </c>
      <c r="Z283" s="31">
        <v>0.0</v>
      </c>
      <c r="AA283" s="31">
        <v>0.0</v>
      </c>
      <c r="AB283" s="31">
        <v>0.0</v>
      </c>
      <c r="AC283" s="31">
        <v>0.0</v>
      </c>
      <c r="AD283" s="31">
        <v>0.0</v>
      </c>
      <c r="AE283" s="31">
        <v>0.0</v>
      </c>
      <c r="AF283" s="31">
        <v>0.0</v>
      </c>
      <c r="AG283" s="31">
        <v>0.0</v>
      </c>
      <c r="AH283" s="31">
        <v>0.0</v>
      </c>
      <c r="AI283" s="31">
        <v>0.0</v>
      </c>
      <c r="AJ283" s="31">
        <v>0.0</v>
      </c>
      <c r="AK283" s="31">
        <v>0.0</v>
      </c>
      <c r="AL283" s="31">
        <v>0.0</v>
      </c>
      <c r="AM283" s="31">
        <v>0.0</v>
      </c>
      <c r="AN283" s="31">
        <v>0.0</v>
      </c>
      <c r="AO283" s="31">
        <v>0.0</v>
      </c>
      <c r="AP283" s="31">
        <v>0.0</v>
      </c>
      <c r="AQ283" s="31">
        <v>0.0</v>
      </c>
      <c r="AR283" s="31">
        <v>0.0</v>
      </c>
      <c r="AS283" s="31">
        <v>0.0</v>
      </c>
      <c r="AT283" s="31">
        <v>1930.0</v>
      </c>
      <c r="AU283" s="31">
        <v>159391.0</v>
      </c>
      <c r="AV283" s="31">
        <f t="shared" si="4"/>
        <v>47944</v>
      </c>
      <c r="AW283" s="31">
        <v>18139.0</v>
      </c>
      <c r="AX283" s="31">
        <v>23368.0</v>
      </c>
      <c r="AY283" s="31">
        <v>5157.0</v>
      </c>
      <c r="AZ283" s="31">
        <v>0.0</v>
      </c>
      <c r="BA283" s="31">
        <v>12859.0</v>
      </c>
      <c r="BB283" s="31">
        <v>42823.0</v>
      </c>
      <c r="BC283" s="31">
        <v>505.0</v>
      </c>
      <c r="BD283" s="31">
        <v>1793.0</v>
      </c>
      <c r="BE283" s="31">
        <v>1580.0</v>
      </c>
      <c r="BF283" s="31">
        <v>2298.0</v>
      </c>
      <c r="BG283" s="31">
        <v>251.0</v>
      </c>
      <c r="BH283" s="31">
        <v>1366.0</v>
      </c>
      <c r="BI283" s="31">
        <v>0.0</v>
      </c>
      <c r="BJ283" s="31">
        <v>0.0</v>
      </c>
      <c r="BK283" s="31">
        <v>0.0</v>
      </c>
      <c r="BL283" s="31">
        <v>168.0</v>
      </c>
      <c r="BM283" s="31">
        <v>100.0</v>
      </c>
      <c r="BN283" s="31">
        <v>0.0</v>
      </c>
      <c r="BO283" s="31">
        <v>0.0</v>
      </c>
      <c r="BP283" s="31">
        <v>0.0</v>
      </c>
      <c r="BQ283" s="31">
        <v>0.0</v>
      </c>
      <c r="BR283" s="31">
        <v>0.0</v>
      </c>
      <c r="BS283" s="31">
        <v>510.0</v>
      </c>
      <c r="BT283" s="31">
        <v>297.0</v>
      </c>
      <c r="BU283" s="31">
        <v>0.0</v>
      </c>
      <c r="BV283" s="31">
        <v>0.0</v>
      </c>
      <c r="BW283" s="31">
        <v>0.0</v>
      </c>
      <c r="BX283" s="31">
        <v>0.0</v>
      </c>
      <c r="BY283" s="31">
        <v>0.0</v>
      </c>
      <c r="BZ283" s="31">
        <v>0.0</v>
      </c>
      <c r="CA283" s="31">
        <v>0.0</v>
      </c>
      <c r="CB283" s="31">
        <v>0.0</v>
      </c>
      <c r="CC283" s="31">
        <v>233.0</v>
      </c>
      <c r="CE283" s="31">
        <v>47944.0</v>
      </c>
    </row>
    <row r="284" ht="15.75" customHeight="1">
      <c r="A284" s="31" t="s">
        <v>524</v>
      </c>
      <c r="B284" s="31">
        <v>14730.0</v>
      </c>
      <c r="C284" s="31" t="s">
        <v>537</v>
      </c>
      <c r="D284" s="31">
        <v>163916.0</v>
      </c>
      <c r="E284" s="31">
        <v>118170.0</v>
      </c>
      <c r="F284" s="31">
        <v>1732.0</v>
      </c>
      <c r="G284" s="31">
        <v>116438.0</v>
      </c>
      <c r="H284" s="31">
        <v>38207.0</v>
      </c>
      <c r="I284" s="31">
        <v>16248.0</v>
      </c>
      <c r="J284" s="31">
        <v>20028.0</v>
      </c>
      <c r="K284" s="31">
        <v>3070.0</v>
      </c>
      <c r="L284" s="31">
        <v>0.0</v>
      </c>
      <c r="M284" s="31">
        <v>7641.0</v>
      </c>
      <c r="N284" s="31">
        <v>31244.0</v>
      </c>
      <c r="O284" s="31">
        <v>0.0</v>
      </c>
      <c r="P284" s="31">
        <v>0.0</v>
      </c>
      <c r="Q284" s="31">
        <v>0.0</v>
      </c>
      <c r="R284" s="31">
        <v>0.0</v>
      </c>
      <c r="S284" s="31">
        <v>0.0</v>
      </c>
      <c r="T284" s="31">
        <v>0.0</v>
      </c>
      <c r="U284" s="31">
        <v>0.0</v>
      </c>
      <c r="V284" s="31">
        <v>0.0</v>
      </c>
      <c r="W284" s="31">
        <v>0.0</v>
      </c>
      <c r="X284" s="31">
        <v>0.0</v>
      </c>
      <c r="Y284" s="31">
        <v>0.0</v>
      </c>
      <c r="Z284" s="31">
        <v>0.0</v>
      </c>
      <c r="AA284" s="31">
        <v>0.0</v>
      </c>
      <c r="AB284" s="31">
        <v>0.0</v>
      </c>
      <c r="AC284" s="31">
        <v>0.0</v>
      </c>
      <c r="AD284" s="31">
        <v>0.0</v>
      </c>
      <c r="AE284" s="31">
        <v>0.0</v>
      </c>
      <c r="AF284" s="31">
        <v>0.0</v>
      </c>
      <c r="AG284" s="31">
        <v>0.0</v>
      </c>
      <c r="AH284" s="31">
        <v>0.0</v>
      </c>
      <c r="AI284" s="31">
        <v>0.0</v>
      </c>
      <c r="AJ284" s="31">
        <v>0.0</v>
      </c>
      <c r="AK284" s="31">
        <v>0.0</v>
      </c>
      <c r="AL284" s="31">
        <v>0.0</v>
      </c>
      <c r="AM284" s="31">
        <v>0.0</v>
      </c>
      <c r="AN284" s="31">
        <v>0.0</v>
      </c>
      <c r="AO284" s="31">
        <v>0.0</v>
      </c>
      <c r="AP284" s="31">
        <v>0.0</v>
      </c>
      <c r="AQ284" s="31">
        <v>0.0</v>
      </c>
      <c r="AR284" s="31">
        <v>0.0</v>
      </c>
      <c r="AS284" s="31">
        <v>0.0</v>
      </c>
      <c r="AT284" s="31">
        <v>1607.0</v>
      </c>
      <c r="AU284" s="31">
        <v>116563.0</v>
      </c>
      <c r="AV284" s="31">
        <f t="shared" si="4"/>
        <v>34321</v>
      </c>
      <c r="AW284" s="31">
        <v>14519.0</v>
      </c>
      <c r="AX284" s="31">
        <v>17173.0</v>
      </c>
      <c r="AY284" s="31">
        <v>3021.0</v>
      </c>
      <c r="AZ284" s="31">
        <v>0.0</v>
      </c>
      <c r="BA284" s="31">
        <v>9189.0</v>
      </c>
      <c r="BB284" s="31">
        <v>31301.0</v>
      </c>
      <c r="BC284" s="31">
        <v>397.0</v>
      </c>
      <c r="BD284" s="31">
        <v>1789.0</v>
      </c>
      <c r="BE284" s="31">
        <v>1273.0</v>
      </c>
      <c r="BF284" s="31">
        <v>1714.0</v>
      </c>
      <c r="BG284" s="31">
        <v>167.0</v>
      </c>
      <c r="BH284" s="31">
        <v>891.0</v>
      </c>
      <c r="BI284" s="31">
        <v>0.0</v>
      </c>
      <c r="BJ284" s="31">
        <v>0.0</v>
      </c>
      <c r="BK284" s="31">
        <v>0.0</v>
      </c>
      <c r="BL284" s="31">
        <v>99.0</v>
      </c>
      <c r="BM284" s="31">
        <v>60.0</v>
      </c>
      <c r="BN284" s="31">
        <v>0.0</v>
      </c>
      <c r="BO284" s="31">
        <v>0.0</v>
      </c>
      <c r="BP284" s="31">
        <v>0.0</v>
      </c>
      <c r="BQ284" s="31">
        <v>0.0</v>
      </c>
      <c r="BR284" s="31">
        <v>0.0</v>
      </c>
      <c r="BS284" s="31">
        <v>340.0</v>
      </c>
      <c r="BT284" s="31">
        <v>155.0</v>
      </c>
      <c r="BU284" s="31">
        <v>0.0</v>
      </c>
      <c r="BV284" s="31">
        <v>0.0</v>
      </c>
      <c r="BW284" s="31">
        <v>0.0</v>
      </c>
      <c r="BX284" s="31">
        <v>0.0</v>
      </c>
      <c r="BY284" s="31">
        <v>0.0</v>
      </c>
      <c r="BZ284" s="31">
        <v>0.0</v>
      </c>
      <c r="CA284" s="31">
        <v>0.0</v>
      </c>
      <c r="CB284" s="31">
        <v>0.0</v>
      </c>
      <c r="CC284" s="31">
        <v>154.0</v>
      </c>
      <c r="CE284" s="31">
        <v>34321.0</v>
      </c>
    </row>
    <row r="285" ht="15.75" customHeight="1">
      <c r="A285" s="31" t="s">
        <v>308</v>
      </c>
      <c r="B285" s="31">
        <v>7111.0</v>
      </c>
      <c r="C285" s="31" t="s">
        <v>647</v>
      </c>
      <c r="D285" s="31">
        <v>84958.0</v>
      </c>
      <c r="E285" s="31">
        <v>63987.0</v>
      </c>
      <c r="F285" s="31">
        <v>937.0</v>
      </c>
      <c r="G285" s="31">
        <v>63050.0</v>
      </c>
      <c r="H285" s="31">
        <v>23774.0</v>
      </c>
      <c r="I285" s="31">
        <v>19175.0</v>
      </c>
      <c r="J285" s="31">
        <v>3637.0</v>
      </c>
      <c r="K285" s="31">
        <v>4913.0</v>
      </c>
      <c r="L285" s="31">
        <v>0.0</v>
      </c>
      <c r="M285" s="31">
        <v>4340.0</v>
      </c>
      <c r="N285" s="31">
        <v>4598.0</v>
      </c>
      <c r="O285" s="31">
        <v>573.0</v>
      </c>
      <c r="P285" s="31">
        <v>0.0</v>
      </c>
      <c r="Q285" s="31">
        <v>849.0</v>
      </c>
      <c r="R285" s="31">
        <v>0.0</v>
      </c>
      <c r="S285" s="31">
        <v>0.0</v>
      </c>
      <c r="T285" s="31">
        <v>971.0</v>
      </c>
      <c r="U285" s="31">
        <v>0.0</v>
      </c>
      <c r="V285" s="31">
        <v>0.0</v>
      </c>
      <c r="W285" s="31">
        <v>0.0</v>
      </c>
      <c r="X285" s="31">
        <v>0.0</v>
      </c>
      <c r="Y285" s="31">
        <v>0.0</v>
      </c>
      <c r="Z285" s="31">
        <v>0.0</v>
      </c>
      <c r="AA285" s="31">
        <v>0.0</v>
      </c>
      <c r="AB285" s="31">
        <v>0.0</v>
      </c>
      <c r="AC285" s="31">
        <v>0.0</v>
      </c>
      <c r="AD285" s="31">
        <v>0.0</v>
      </c>
      <c r="AE285" s="31">
        <v>0.0</v>
      </c>
      <c r="AF285" s="31">
        <v>0.0</v>
      </c>
      <c r="AG285" s="31">
        <v>0.0</v>
      </c>
      <c r="AH285" s="31">
        <v>0.0</v>
      </c>
      <c r="AI285" s="31">
        <v>0.0</v>
      </c>
      <c r="AJ285" s="31">
        <v>0.0</v>
      </c>
      <c r="AK285" s="31">
        <v>0.0</v>
      </c>
      <c r="AL285" s="31">
        <v>0.0</v>
      </c>
      <c r="AM285" s="31">
        <v>0.0</v>
      </c>
      <c r="AN285" s="31">
        <v>0.0</v>
      </c>
      <c r="AO285" s="31">
        <v>0.0</v>
      </c>
      <c r="AP285" s="31">
        <v>0.0</v>
      </c>
      <c r="AQ285" s="31">
        <v>0.0</v>
      </c>
      <c r="AR285" s="31">
        <v>0.0</v>
      </c>
      <c r="AS285" s="31">
        <v>220.0</v>
      </c>
      <c r="AT285" s="31">
        <v>663.0</v>
      </c>
      <c r="AU285" s="31">
        <v>63324.0</v>
      </c>
      <c r="AV285" s="31">
        <f t="shared" si="4"/>
        <v>22712</v>
      </c>
      <c r="AW285" s="31">
        <v>14354.0</v>
      </c>
      <c r="AX285" s="31">
        <v>5105.0</v>
      </c>
      <c r="AY285" s="31">
        <v>6253.0</v>
      </c>
      <c r="AZ285" s="31">
        <v>0.0</v>
      </c>
      <c r="BA285" s="31">
        <v>7193.0</v>
      </c>
      <c r="BB285" s="31">
        <v>5316.0</v>
      </c>
      <c r="BC285" s="31">
        <v>397.0</v>
      </c>
      <c r="BD285" s="31">
        <v>88.0</v>
      </c>
      <c r="BE285" s="31">
        <v>545.0</v>
      </c>
      <c r="BF285" s="31">
        <v>0.0</v>
      </c>
      <c r="BG285" s="31">
        <v>147.0</v>
      </c>
      <c r="BH285" s="31">
        <v>919.0</v>
      </c>
      <c r="BI285" s="31">
        <v>0.0</v>
      </c>
      <c r="BJ285" s="31">
        <v>0.0</v>
      </c>
      <c r="BK285" s="31">
        <v>0.0</v>
      </c>
      <c r="BL285" s="31">
        <v>17.0</v>
      </c>
      <c r="BM285" s="31">
        <v>0.0</v>
      </c>
      <c r="BN285" s="31">
        <v>0.0</v>
      </c>
      <c r="BO285" s="31">
        <v>0.0</v>
      </c>
      <c r="BP285" s="31">
        <v>0.0</v>
      </c>
      <c r="BQ285" s="31">
        <v>0.0</v>
      </c>
      <c r="BR285" s="31">
        <v>0.0</v>
      </c>
      <c r="BS285" s="31">
        <v>102.0</v>
      </c>
      <c r="BT285" s="31">
        <v>0.0</v>
      </c>
      <c r="BU285" s="31">
        <v>0.0</v>
      </c>
      <c r="BV285" s="31">
        <v>0.0</v>
      </c>
      <c r="BW285" s="31">
        <v>0.0</v>
      </c>
      <c r="BX285" s="31">
        <v>0.0</v>
      </c>
      <c r="BY285" s="31">
        <v>0.0</v>
      </c>
      <c r="BZ285" s="31">
        <v>0.0</v>
      </c>
      <c r="CA285" s="31">
        <v>0.0</v>
      </c>
      <c r="CB285" s="31">
        <v>0.0</v>
      </c>
      <c r="CC285" s="31">
        <v>176.0</v>
      </c>
      <c r="CE285" s="31">
        <v>22712.0</v>
      </c>
    </row>
    <row r="286" ht="15.75" customHeight="1">
      <c r="A286" s="31" t="s">
        <v>308</v>
      </c>
      <c r="B286" s="31">
        <v>7131.0</v>
      </c>
      <c r="C286" s="31" t="s">
        <v>310</v>
      </c>
      <c r="D286" s="31">
        <v>101162.0</v>
      </c>
      <c r="E286" s="31">
        <v>80230.0</v>
      </c>
      <c r="F286" s="31">
        <v>982.0</v>
      </c>
      <c r="G286" s="31">
        <v>79248.0</v>
      </c>
      <c r="H286" s="31">
        <v>34940.0</v>
      </c>
      <c r="I286" s="31">
        <v>19463.0</v>
      </c>
      <c r="J286" s="31">
        <v>3629.0</v>
      </c>
      <c r="K286" s="31">
        <v>4656.0</v>
      </c>
      <c r="L286" s="31">
        <v>0.0</v>
      </c>
      <c r="M286" s="31">
        <v>8263.0</v>
      </c>
      <c r="N286" s="31">
        <v>6282.0</v>
      </c>
      <c r="O286" s="31">
        <v>689.0</v>
      </c>
      <c r="P286" s="31">
        <v>0.0</v>
      </c>
      <c r="Q286" s="31">
        <v>0.0</v>
      </c>
      <c r="R286" s="31">
        <v>0.0</v>
      </c>
      <c r="S286" s="31">
        <v>0.0</v>
      </c>
      <c r="T286" s="31">
        <v>0.0</v>
      </c>
      <c r="U286" s="31">
        <v>0.0</v>
      </c>
      <c r="V286" s="31">
        <v>0.0</v>
      </c>
      <c r="W286" s="31">
        <v>0.0</v>
      </c>
      <c r="X286" s="31">
        <v>0.0</v>
      </c>
      <c r="Y286" s="31">
        <v>0.0</v>
      </c>
      <c r="Z286" s="31">
        <v>0.0</v>
      </c>
      <c r="AA286" s="31">
        <v>0.0</v>
      </c>
      <c r="AB286" s="31">
        <v>0.0</v>
      </c>
      <c r="AC286" s="31">
        <v>0.0</v>
      </c>
      <c r="AD286" s="31">
        <v>0.0</v>
      </c>
      <c r="AE286" s="31">
        <v>0.0</v>
      </c>
      <c r="AF286" s="31">
        <v>0.0</v>
      </c>
      <c r="AG286" s="31">
        <v>0.0</v>
      </c>
      <c r="AH286" s="31">
        <v>0.0</v>
      </c>
      <c r="AI286" s="31">
        <v>0.0</v>
      </c>
      <c r="AJ286" s="31">
        <v>0.0</v>
      </c>
      <c r="AK286" s="31">
        <v>0.0</v>
      </c>
      <c r="AL286" s="31">
        <v>0.0</v>
      </c>
      <c r="AM286" s="31">
        <v>0.0</v>
      </c>
      <c r="AN286" s="31">
        <v>0.0</v>
      </c>
      <c r="AO286" s="31">
        <v>0.0</v>
      </c>
      <c r="AP286" s="31">
        <v>0.0</v>
      </c>
      <c r="AQ286" s="31">
        <v>0.0</v>
      </c>
      <c r="AR286" s="31">
        <v>0.0</v>
      </c>
      <c r="AS286" s="31">
        <v>1326.0</v>
      </c>
      <c r="AT286" s="31">
        <v>777.0</v>
      </c>
      <c r="AU286" s="31">
        <v>79453.0</v>
      </c>
      <c r="AV286" s="31">
        <f t="shared" si="4"/>
        <v>33243</v>
      </c>
      <c r="AW286" s="31">
        <v>16190.0</v>
      </c>
      <c r="AX286" s="31">
        <v>4520.0</v>
      </c>
      <c r="AY286" s="31">
        <v>5723.0</v>
      </c>
      <c r="AZ286" s="31">
        <v>0.0</v>
      </c>
      <c r="BA286" s="31">
        <v>10353.0</v>
      </c>
      <c r="BB286" s="31">
        <v>6997.0</v>
      </c>
      <c r="BC286" s="31">
        <v>313.0</v>
      </c>
      <c r="BD286" s="31">
        <v>251.0</v>
      </c>
      <c r="BE286" s="31">
        <v>596.0</v>
      </c>
      <c r="BF286" s="31">
        <v>0.0</v>
      </c>
      <c r="BG286" s="31">
        <v>221.0</v>
      </c>
      <c r="BH286" s="31">
        <v>659.0</v>
      </c>
      <c r="BI286" s="31">
        <v>0.0</v>
      </c>
      <c r="BJ286" s="31">
        <v>0.0</v>
      </c>
      <c r="BK286" s="31">
        <v>0.0</v>
      </c>
      <c r="BL286" s="31">
        <v>16.0</v>
      </c>
      <c r="BM286" s="31">
        <v>0.0</v>
      </c>
      <c r="BN286" s="31">
        <v>0.0</v>
      </c>
      <c r="BO286" s="31">
        <v>0.0</v>
      </c>
      <c r="BP286" s="31">
        <v>0.0</v>
      </c>
      <c r="BQ286" s="31">
        <v>0.0</v>
      </c>
      <c r="BR286" s="31">
        <v>0.0</v>
      </c>
      <c r="BS286" s="31">
        <v>169.0</v>
      </c>
      <c r="BT286" s="31">
        <v>0.0</v>
      </c>
      <c r="BU286" s="31">
        <v>0.0</v>
      </c>
      <c r="BV286" s="31">
        <v>0.0</v>
      </c>
      <c r="BW286" s="31">
        <v>0.0</v>
      </c>
      <c r="BX286" s="31">
        <v>0.0</v>
      </c>
      <c r="BY286" s="31">
        <v>0.0</v>
      </c>
      <c r="BZ286" s="31">
        <v>0.0</v>
      </c>
      <c r="CA286" s="31">
        <v>0.0</v>
      </c>
      <c r="CB286" s="31">
        <v>0.0</v>
      </c>
      <c r="CC286" s="31">
        <v>202.0</v>
      </c>
      <c r="CE286" s="31">
        <v>33243.0</v>
      </c>
    </row>
    <row r="287" ht="15.75" customHeight="1">
      <c r="A287" s="31" t="s">
        <v>308</v>
      </c>
      <c r="B287" s="31">
        <v>7132.0</v>
      </c>
      <c r="C287" s="31" t="s">
        <v>311</v>
      </c>
      <c r="D287" s="31">
        <v>100773.0</v>
      </c>
      <c r="E287" s="31">
        <v>75957.0</v>
      </c>
      <c r="F287" s="31">
        <v>1218.0</v>
      </c>
      <c r="G287" s="31">
        <v>74739.0</v>
      </c>
      <c r="H287" s="31">
        <v>32178.0</v>
      </c>
      <c r="I287" s="31">
        <v>20367.0</v>
      </c>
      <c r="J287" s="31">
        <v>4058.0</v>
      </c>
      <c r="K287" s="31">
        <v>4116.0</v>
      </c>
      <c r="L287" s="31">
        <v>0.0</v>
      </c>
      <c r="M287" s="31">
        <v>5134.0</v>
      </c>
      <c r="N287" s="31">
        <v>7274.0</v>
      </c>
      <c r="O287" s="31">
        <v>0.0</v>
      </c>
      <c r="P287" s="31">
        <v>0.0</v>
      </c>
      <c r="Q287" s="31">
        <v>1527.0</v>
      </c>
      <c r="R287" s="31">
        <v>0.0</v>
      </c>
      <c r="S287" s="31">
        <v>0.0</v>
      </c>
      <c r="T287" s="31">
        <v>0.0</v>
      </c>
      <c r="U287" s="31">
        <v>0.0</v>
      </c>
      <c r="V287" s="31">
        <v>0.0</v>
      </c>
      <c r="W287" s="31">
        <v>0.0</v>
      </c>
      <c r="X287" s="31">
        <v>85.0</v>
      </c>
      <c r="Y287" s="31">
        <v>0.0</v>
      </c>
      <c r="Z287" s="31">
        <v>0.0</v>
      </c>
      <c r="AA287" s="31">
        <v>0.0</v>
      </c>
      <c r="AB287" s="31">
        <v>0.0</v>
      </c>
      <c r="AC287" s="31">
        <v>0.0</v>
      </c>
      <c r="AD287" s="31">
        <v>0.0</v>
      </c>
      <c r="AE287" s="31">
        <v>0.0</v>
      </c>
      <c r="AF287" s="31">
        <v>0.0</v>
      </c>
      <c r="AG287" s="31">
        <v>0.0</v>
      </c>
      <c r="AH287" s="31">
        <v>0.0</v>
      </c>
      <c r="AI287" s="31">
        <v>0.0</v>
      </c>
      <c r="AJ287" s="31">
        <v>0.0</v>
      </c>
      <c r="AK287" s="31">
        <v>0.0</v>
      </c>
      <c r="AL287" s="31">
        <v>0.0</v>
      </c>
      <c r="AM287" s="31">
        <v>0.0</v>
      </c>
      <c r="AN287" s="31">
        <v>0.0</v>
      </c>
      <c r="AO287" s="31">
        <v>0.0</v>
      </c>
      <c r="AP287" s="31">
        <v>0.0</v>
      </c>
      <c r="AQ287" s="31">
        <v>0.0</v>
      </c>
      <c r="AR287" s="31">
        <v>0.0</v>
      </c>
      <c r="AS287" s="31">
        <v>0.0</v>
      </c>
      <c r="AT287" s="31">
        <v>822.0</v>
      </c>
      <c r="AU287" s="31">
        <v>75135.0</v>
      </c>
      <c r="AV287" s="31">
        <f t="shared" si="4"/>
        <v>29170</v>
      </c>
      <c r="AW287" s="31">
        <v>19147.0</v>
      </c>
      <c r="AX287" s="31">
        <v>4750.0</v>
      </c>
      <c r="AY287" s="31">
        <v>3962.0</v>
      </c>
      <c r="AZ287" s="31">
        <v>0.0</v>
      </c>
      <c r="BA287" s="31">
        <v>7488.0</v>
      </c>
      <c r="BB287" s="31">
        <v>8213.0</v>
      </c>
      <c r="BC287" s="31">
        <v>304.0</v>
      </c>
      <c r="BD287" s="31">
        <v>225.0</v>
      </c>
      <c r="BE287" s="31">
        <v>833.0</v>
      </c>
      <c r="BF287" s="31">
        <v>0.0</v>
      </c>
      <c r="BG287" s="31">
        <v>178.0</v>
      </c>
      <c r="BH287" s="31">
        <v>555.0</v>
      </c>
      <c r="BI287" s="31">
        <v>0.0</v>
      </c>
      <c r="BJ287" s="31">
        <v>0.0</v>
      </c>
      <c r="BK287" s="31">
        <v>0.0</v>
      </c>
      <c r="BL287" s="31">
        <v>40.0</v>
      </c>
      <c r="BM287" s="31">
        <v>0.0</v>
      </c>
      <c r="BN287" s="31">
        <v>0.0</v>
      </c>
      <c r="BO287" s="31">
        <v>0.0</v>
      </c>
      <c r="BP287" s="31">
        <v>0.0</v>
      </c>
      <c r="BQ287" s="31">
        <v>0.0</v>
      </c>
      <c r="BR287" s="31">
        <v>0.0</v>
      </c>
      <c r="BS287" s="31">
        <v>118.0</v>
      </c>
      <c r="BT287" s="31">
        <v>0.0</v>
      </c>
      <c r="BU287" s="31">
        <v>0.0</v>
      </c>
      <c r="BV287" s="31">
        <v>0.0</v>
      </c>
      <c r="BW287" s="31">
        <v>0.0</v>
      </c>
      <c r="BX287" s="31">
        <v>0.0</v>
      </c>
      <c r="BY287" s="31">
        <v>0.0</v>
      </c>
      <c r="BZ287" s="31">
        <v>0.0</v>
      </c>
      <c r="CA287" s="31">
        <v>0.0</v>
      </c>
      <c r="CB287" s="31">
        <v>0.0</v>
      </c>
      <c r="CC287" s="31">
        <v>152.0</v>
      </c>
      <c r="CE287" s="31">
        <v>29170.0</v>
      </c>
    </row>
    <row r="288" ht="15.75" customHeight="1">
      <c r="A288" s="31" t="s">
        <v>308</v>
      </c>
      <c r="B288" s="31">
        <v>7133.0</v>
      </c>
      <c r="C288" s="31" t="s">
        <v>312</v>
      </c>
      <c r="D288" s="31">
        <v>120430.0</v>
      </c>
      <c r="E288" s="31">
        <v>92279.0</v>
      </c>
      <c r="F288" s="31">
        <v>1344.0</v>
      </c>
      <c r="G288" s="31">
        <v>90935.0</v>
      </c>
      <c r="H288" s="31">
        <v>34115.0</v>
      </c>
      <c r="I288" s="31">
        <v>28189.0</v>
      </c>
      <c r="J288" s="31">
        <v>4845.0</v>
      </c>
      <c r="K288" s="31">
        <v>4841.0</v>
      </c>
      <c r="L288" s="31">
        <v>0.0</v>
      </c>
      <c r="M288" s="31">
        <v>5835.0</v>
      </c>
      <c r="N288" s="31">
        <v>9771.0</v>
      </c>
      <c r="O288" s="31">
        <v>0.0</v>
      </c>
      <c r="P288" s="31">
        <v>0.0</v>
      </c>
      <c r="Q288" s="31">
        <v>2687.0</v>
      </c>
      <c r="R288" s="31">
        <v>0.0</v>
      </c>
      <c r="S288" s="31">
        <v>652.0</v>
      </c>
      <c r="T288" s="31">
        <v>0.0</v>
      </c>
      <c r="U288" s="31">
        <v>0.0</v>
      </c>
      <c r="V288" s="31">
        <v>0.0</v>
      </c>
      <c r="W288" s="31">
        <v>0.0</v>
      </c>
      <c r="X288" s="31">
        <v>0.0</v>
      </c>
      <c r="Y288" s="31">
        <v>0.0</v>
      </c>
      <c r="Z288" s="31">
        <v>0.0</v>
      </c>
      <c r="AA288" s="31">
        <v>0.0</v>
      </c>
      <c r="AB288" s="31">
        <v>0.0</v>
      </c>
      <c r="AC288" s="31">
        <v>0.0</v>
      </c>
      <c r="AD288" s="31">
        <v>0.0</v>
      </c>
      <c r="AE288" s="31">
        <v>0.0</v>
      </c>
      <c r="AF288" s="31">
        <v>0.0</v>
      </c>
      <c r="AG288" s="31">
        <v>0.0</v>
      </c>
      <c r="AH288" s="31">
        <v>0.0</v>
      </c>
      <c r="AI288" s="31">
        <v>0.0</v>
      </c>
      <c r="AJ288" s="31">
        <v>0.0</v>
      </c>
      <c r="AK288" s="31">
        <v>0.0</v>
      </c>
      <c r="AL288" s="31">
        <v>0.0</v>
      </c>
      <c r="AM288" s="31">
        <v>0.0</v>
      </c>
      <c r="AN288" s="31">
        <v>0.0</v>
      </c>
      <c r="AO288" s="31">
        <v>0.0</v>
      </c>
      <c r="AP288" s="31">
        <v>0.0</v>
      </c>
      <c r="AQ288" s="31">
        <v>0.0</v>
      </c>
      <c r="AR288" s="31">
        <v>0.0</v>
      </c>
      <c r="AS288" s="31">
        <v>0.0</v>
      </c>
      <c r="AT288" s="31">
        <v>1036.0</v>
      </c>
      <c r="AU288" s="31">
        <v>91243.0</v>
      </c>
      <c r="AV288" s="31">
        <f t="shared" si="4"/>
        <v>31286</v>
      </c>
      <c r="AW288" s="31">
        <v>24429.0</v>
      </c>
      <c r="AX288" s="31">
        <v>6032.0</v>
      </c>
      <c r="AY288" s="31">
        <v>6294.0</v>
      </c>
      <c r="AZ288" s="31">
        <v>0.0</v>
      </c>
      <c r="BA288" s="31">
        <v>9219.0</v>
      </c>
      <c r="BB288" s="31">
        <v>10544.0</v>
      </c>
      <c r="BC288" s="31">
        <v>333.0</v>
      </c>
      <c r="BD288" s="31">
        <v>213.0</v>
      </c>
      <c r="BE288" s="31">
        <v>1309.0</v>
      </c>
      <c r="BF288" s="31">
        <v>0.0</v>
      </c>
      <c r="BG288" s="31">
        <v>298.0</v>
      </c>
      <c r="BH288" s="31">
        <v>890.0</v>
      </c>
      <c r="BI288" s="31">
        <v>0.0</v>
      </c>
      <c r="BJ288" s="31">
        <v>0.0</v>
      </c>
      <c r="BK288" s="31">
        <v>0.0</v>
      </c>
      <c r="BL288" s="31">
        <v>23.0</v>
      </c>
      <c r="BM288" s="31">
        <v>0.0</v>
      </c>
      <c r="BN288" s="31">
        <v>0.0</v>
      </c>
      <c r="BO288" s="31">
        <v>0.0</v>
      </c>
      <c r="BP288" s="31">
        <v>0.0</v>
      </c>
      <c r="BQ288" s="31">
        <v>0.0</v>
      </c>
      <c r="BR288" s="31">
        <v>0.0</v>
      </c>
      <c r="BS288" s="31">
        <v>157.0</v>
      </c>
      <c r="BT288" s="31">
        <v>0.0</v>
      </c>
      <c r="BU288" s="31">
        <v>0.0</v>
      </c>
      <c r="BV288" s="31">
        <v>0.0</v>
      </c>
      <c r="BW288" s="31">
        <v>0.0</v>
      </c>
      <c r="BX288" s="31">
        <v>0.0</v>
      </c>
      <c r="BY288" s="31">
        <v>0.0</v>
      </c>
      <c r="BZ288" s="31">
        <v>0.0</v>
      </c>
      <c r="CA288" s="31">
        <v>0.0</v>
      </c>
      <c r="CB288" s="31">
        <v>0.0</v>
      </c>
      <c r="CC288" s="31">
        <v>216.0</v>
      </c>
      <c r="CE288" s="31">
        <v>31286.0</v>
      </c>
    </row>
    <row r="289" ht="15.75" customHeight="1">
      <c r="A289" s="31" t="s">
        <v>308</v>
      </c>
      <c r="B289" s="31">
        <v>7134.0</v>
      </c>
      <c r="C289" s="31" t="s">
        <v>313</v>
      </c>
      <c r="D289" s="31">
        <v>64742.0</v>
      </c>
      <c r="E289" s="31">
        <v>47629.0</v>
      </c>
      <c r="F289" s="31">
        <v>770.0</v>
      </c>
      <c r="G289" s="31">
        <v>46859.0</v>
      </c>
      <c r="H289" s="31">
        <v>16860.0</v>
      </c>
      <c r="I289" s="31">
        <v>15184.0</v>
      </c>
      <c r="J289" s="31">
        <v>2765.0</v>
      </c>
      <c r="K289" s="31">
        <v>1909.0</v>
      </c>
      <c r="L289" s="31">
        <v>0.0</v>
      </c>
      <c r="M289" s="31">
        <v>3507.0</v>
      </c>
      <c r="N289" s="31">
        <v>5143.0</v>
      </c>
      <c r="O289" s="31">
        <v>0.0</v>
      </c>
      <c r="P289" s="31">
        <v>0.0</v>
      </c>
      <c r="Q289" s="31">
        <v>942.0</v>
      </c>
      <c r="R289" s="31">
        <v>0.0</v>
      </c>
      <c r="S289" s="31">
        <v>549.0</v>
      </c>
      <c r="T289" s="31">
        <v>0.0</v>
      </c>
      <c r="U289" s="31">
        <v>0.0</v>
      </c>
      <c r="V289" s="31">
        <v>0.0</v>
      </c>
      <c r="W289" s="31">
        <v>0.0</v>
      </c>
      <c r="X289" s="31">
        <v>0.0</v>
      </c>
      <c r="Y289" s="31">
        <v>0.0</v>
      </c>
      <c r="Z289" s="31">
        <v>0.0</v>
      </c>
      <c r="AA289" s="31">
        <v>0.0</v>
      </c>
      <c r="AB289" s="31">
        <v>0.0</v>
      </c>
      <c r="AC289" s="31">
        <v>0.0</v>
      </c>
      <c r="AD289" s="31">
        <v>0.0</v>
      </c>
      <c r="AE289" s="31">
        <v>0.0</v>
      </c>
      <c r="AF289" s="31">
        <v>0.0</v>
      </c>
      <c r="AG289" s="31">
        <v>0.0</v>
      </c>
      <c r="AH289" s="31">
        <v>0.0</v>
      </c>
      <c r="AI289" s="31">
        <v>0.0</v>
      </c>
      <c r="AJ289" s="31">
        <v>0.0</v>
      </c>
      <c r="AK289" s="31">
        <v>0.0</v>
      </c>
      <c r="AL289" s="31">
        <v>0.0</v>
      </c>
      <c r="AM289" s="31">
        <v>0.0</v>
      </c>
      <c r="AN289" s="31">
        <v>0.0</v>
      </c>
      <c r="AO289" s="31">
        <v>0.0</v>
      </c>
      <c r="AP289" s="31">
        <v>0.0</v>
      </c>
      <c r="AQ289" s="31">
        <v>0.0</v>
      </c>
      <c r="AR289" s="31">
        <v>0.0</v>
      </c>
      <c r="AS289" s="31">
        <v>0.0</v>
      </c>
      <c r="AT289" s="31">
        <v>661.0</v>
      </c>
      <c r="AU289" s="31">
        <v>46968.0</v>
      </c>
      <c r="AV289" s="31">
        <f t="shared" si="4"/>
        <v>15903</v>
      </c>
      <c r="AW289" s="31">
        <v>13477.0</v>
      </c>
      <c r="AX289" s="31">
        <v>3461.0</v>
      </c>
      <c r="AY289" s="31">
        <v>2335.0</v>
      </c>
      <c r="AZ289" s="31">
        <v>0.0</v>
      </c>
      <c r="BA289" s="31">
        <v>4435.0</v>
      </c>
      <c r="BB289" s="31">
        <v>5654.0</v>
      </c>
      <c r="BC289" s="31">
        <v>154.0</v>
      </c>
      <c r="BD289" s="31">
        <v>153.0</v>
      </c>
      <c r="BE289" s="31">
        <v>601.0</v>
      </c>
      <c r="BF289" s="31">
        <v>0.0</v>
      </c>
      <c r="BG289" s="31">
        <v>194.0</v>
      </c>
      <c r="BH289" s="31">
        <v>426.0</v>
      </c>
      <c r="BI289" s="31">
        <v>0.0</v>
      </c>
      <c r="BJ289" s="31">
        <v>0.0</v>
      </c>
      <c r="BK289" s="31">
        <v>0.0</v>
      </c>
      <c r="BL289" s="31">
        <v>8.0</v>
      </c>
      <c r="BM289" s="31">
        <v>0.0</v>
      </c>
      <c r="BN289" s="31">
        <v>0.0</v>
      </c>
      <c r="BO289" s="31">
        <v>0.0</v>
      </c>
      <c r="BP289" s="31">
        <v>0.0</v>
      </c>
      <c r="BQ289" s="31">
        <v>0.0</v>
      </c>
      <c r="BR289" s="31">
        <v>0.0</v>
      </c>
      <c r="BS289" s="31">
        <v>65.0</v>
      </c>
      <c r="BT289" s="31">
        <v>0.0</v>
      </c>
      <c r="BU289" s="31">
        <v>0.0</v>
      </c>
      <c r="BV289" s="31">
        <v>0.0</v>
      </c>
      <c r="BW289" s="31">
        <v>0.0</v>
      </c>
      <c r="BX289" s="31">
        <v>0.0</v>
      </c>
      <c r="BY289" s="31">
        <v>0.0</v>
      </c>
      <c r="BZ289" s="31">
        <v>0.0</v>
      </c>
      <c r="CA289" s="31">
        <v>0.0</v>
      </c>
      <c r="CB289" s="31">
        <v>0.0</v>
      </c>
      <c r="CC289" s="31">
        <v>102.0</v>
      </c>
      <c r="CE289" s="31">
        <v>15903.0</v>
      </c>
    </row>
    <row r="290" ht="15.75" customHeight="1">
      <c r="A290" s="31" t="s">
        <v>308</v>
      </c>
      <c r="B290" s="31">
        <v>7135.0</v>
      </c>
      <c r="C290" s="31" t="s">
        <v>314</v>
      </c>
      <c r="D290" s="31">
        <v>48925.0</v>
      </c>
      <c r="E290" s="31">
        <v>38411.0</v>
      </c>
      <c r="F290" s="31">
        <v>982.0</v>
      </c>
      <c r="G290" s="31">
        <v>37429.0</v>
      </c>
      <c r="H290" s="31">
        <v>18991.0</v>
      </c>
      <c r="I290" s="31">
        <v>8151.0</v>
      </c>
      <c r="J290" s="31">
        <v>1619.0</v>
      </c>
      <c r="K290" s="31">
        <v>1705.0</v>
      </c>
      <c r="L290" s="31">
        <v>0.0</v>
      </c>
      <c r="M290" s="31">
        <v>3123.0</v>
      </c>
      <c r="N290" s="31">
        <v>2976.0</v>
      </c>
      <c r="O290" s="31">
        <v>0.0</v>
      </c>
      <c r="P290" s="31">
        <v>0.0</v>
      </c>
      <c r="Q290" s="31">
        <v>645.0</v>
      </c>
      <c r="R290" s="31">
        <v>0.0</v>
      </c>
      <c r="S290" s="31">
        <v>219.0</v>
      </c>
      <c r="T290" s="31">
        <v>0.0</v>
      </c>
      <c r="U290" s="31">
        <v>0.0</v>
      </c>
      <c r="V290" s="31">
        <v>0.0</v>
      </c>
      <c r="W290" s="31">
        <v>0.0</v>
      </c>
      <c r="X290" s="31">
        <v>0.0</v>
      </c>
      <c r="Y290" s="31">
        <v>0.0</v>
      </c>
      <c r="Z290" s="31">
        <v>0.0</v>
      </c>
      <c r="AA290" s="31">
        <v>0.0</v>
      </c>
      <c r="AB290" s="31">
        <v>0.0</v>
      </c>
      <c r="AC290" s="31">
        <v>0.0</v>
      </c>
      <c r="AD290" s="31">
        <v>0.0</v>
      </c>
      <c r="AE290" s="31">
        <v>0.0</v>
      </c>
      <c r="AF290" s="31">
        <v>0.0</v>
      </c>
      <c r="AG290" s="31">
        <v>0.0</v>
      </c>
      <c r="AH290" s="31">
        <v>0.0</v>
      </c>
      <c r="AI290" s="31">
        <v>0.0</v>
      </c>
      <c r="AJ290" s="31">
        <v>0.0</v>
      </c>
      <c r="AK290" s="31">
        <v>0.0</v>
      </c>
      <c r="AL290" s="31">
        <v>0.0</v>
      </c>
      <c r="AM290" s="31">
        <v>0.0</v>
      </c>
      <c r="AN290" s="31">
        <v>0.0</v>
      </c>
      <c r="AO290" s="31">
        <v>0.0</v>
      </c>
      <c r="AP290" s="31">
        <v>0.0</v>
      </c>
      <c r="AQ290" s="31">
        <v>0.0</v>
      </c>
      <c r="AR290" s="31">
        <v>0.0</v>
      </c>
      <c r="AS290" s="31">
        <v>0.0</v>
      </c>
      <c r="AT290" s="31">
        <v>572.0</v>
      </c>
      <c r="AU290" s="31">
        <v>37839.0</v>
      </c>
      <c r="AV290" s="31">
        <f t="shared" si="4"/>
        <v>17743</v>
      </c>
      <c r="AW290" s="31">
        <v>7927.0</v>
      </c>
      <c r="AX290" s="31">
        <v>1871.0</v>
      </c>
      <c r="AY290" s="31">
        <v>1843.0</v>
      </c>
      <c r="AZ290" s="31">
        <v>0.0</v>
      </c>
      <c r="BA290" s="31">
        <v>4165.0</v>
      </c>
      <c r="BB290" s="31">
        <v>3226.0</v>
      </c>
      <c r="BC290" s="31">
        <v>103.0</v>
      </c>
      <c r="BD290" s="31">
        <v>73.0</v>
      </c>
      <c r="BE290" s="31">
        <v>338.0</v>
      </c>
      <c r="BF290" s="31">
        <v>0.0</v>
      </c>
      <c r="BG290" s="31">
        <v>85.0</v>
      </c>
      <c r="BH290" s="31">
        <v>315.0</v>
      </c>
      <c r="BI290" s="31">
        <v>0.0</v>
      </c>
      <c r="BJ290" s="31">
        <v>0.0</v>
      </c>
      <c r="BK290" s="31">
        <v>0.0</v>
      </c>
      <c r="BL290" s="31">
        <v>5.0</v>
      </c>
      <c r="BM290" s="31">
        <v>0.0</v>
      </c>
      <c r="BN290" s="31">
        <v>0.0</v>
      </c>
      <c r="BO290" s="31">
        <v>0.0</v>
      </c>
      <c r="BP290" s="31">
        <v>0.0</v>
      </c>
      <c r="BQ290" s="31">
        <v>0.0</v>
      </c>
      <c r="BR290" s="31">
        <v>0.0</v>
      </c>
      <c r="BS290" s="31">
        <v>57.0</v>
      </c>
      <c r="BT290" s="31">
        <v>0.0</v>
      </c>
      <c r="BU290" s="31">
        <v>0.0</v>
      </c>
      <c r="BV290" s="31">
        <v>0.0</v>
      </c>
      <c r="BW290" s="31">
        <v>0.0</v>
      </c>
      <c r="BX290" s="31">
        <v>0.0</v>
      </c>
      <c r="BY290" s="31">
        <v>0.0</v>
      </c>
      <c r="BZ290" s="31">
        <v>0.0</v>
      </c>
      <c r="CA290" s="31">
        <v>0.0</v>
      </c>
      <c r="CB290" s="31">
        <v>0.0</v>
      </c>
      <c r="CC290" s="31">
        <v>88.0</v>
      </c>
      <c r="CE290" s="31">
        <v>17743.0</v>
      </c>
    </row>
    <row r="291" ht="15.75" customHeight="1">
      <c r="A291" s="31" t="s">
        <v>308</v>
      </c>
      <c r="B291" s="31">
        <v>7137.0</v>
      </c>
      <c r="C291" s="31" t="s">
        <v>315</v>
      </c>
      <c r="D291" s="31">
        <v>166711.0</v>
      </c>
      <c r="E291" s="31">
        <v>127838.0</v>
      </c>
      <c r="F291" s="31">
        <v>1748.0</v>
      </c>
      <c r="G291" s="31">
        <v>126090.0</v>
      </c>
      <c r="H291" s="31">
        <v>54392.0</v>
      </c>
      <c r="I291" s="31">
        <v>36071.0</v>
      </c>
      <c r="J291" s="31">
        <v>5603.0</v>
      </c>
      <c r="K291" s="31">
        <v>6897.0</v>
      </c>
      <c r="L291" s="31">
        <v>0.0</v>
      </c>
      <c r="M291" s="31">
        <v>8325.0</v>
      </c>
      <c r="N291" s="31">
        <v>11688.0</v>
      </c>
      <c r="O291" s="31">
        <v>888.0</v>
      </c>
      <c r="P291" s="31">
        <v>0.0</v>
      </c>
      <c r="Q291" s="31">
        <v>1105.0</v>
      </c>
      <c r="R291" s="31">
        <v>0.0</v>
      </c>
      <c r="S291" s="31">
        <v>0.0</v>
      </c>
      <c r="T291" s="31">
        <v>458.0</v>
      </c>
      <c r="U291" s="31">
        <v>0.0</v>
      </c>
      <c r="V291" s="31">
        <v>0.0</v>
      </c>
      <c r="W291" s="31">
        <v>0.0</v>
      </c>
      <c r="X291" s="31">
        <v>0.0</v>
      </c>
      <c r="Y291" s="31">
        <v>0.0</v>
      </c>
      <c r="Z291" s="31">
        <v>0.0</v>
      </c>
      <c r="AA291" s="31">
        <v>0.0</v>
      </c>
      <c r="AB291" s="31">
        <v>0.0</v>
      </c>
      <c r="AC291" s="31">
        <v>0.0</v>
      </c>
      <c r="AD291" s="31">
        <v>0.0</v>
      </c>
      <c r="AE291" s="31">
        <v>0.0</v>
      </c>
      <c r="AF291" s="31">
        <v>0.0</v>
      </c>
      <c r="AG291" s="31">
        <v>0.0</v>
      </c>
      <c r="AH291" s="31">
        <v>0.0</v>
      </c>
      <c r="AI291" s="31">
        <v>0.0</v>
      </c>
      <c r="AJ291" s="31">
        <v>0.0</v>
      </c>
      <c r="AK291" s="31">
        <v>0.0</v>
      </c>
      <c r="AL291" s="31">
        <v>0.0</v>
      </c>
      <c r="AM291" s="31">
        <v>0.0</v>
      </c>
      <c r="AN291" s="31">
        <v>0.0</v>
      </c>
      <c r="AO291" s="31">
        <v>0.0</v>
      </c>
      <c r="AP291" s="31">
        <v>0.0</v>
      </c>
      <c r="AQ291" s="31">
        <v>0.0</v>
      </c>
      <c r="AR291" s="31">
        <v>0.0</v>
      </c>
      <c r="AS291" s="31">
        <v>663.0</v>
      </c>
      <c r="AT291" s="31">
        <v>1358.0</v>
      </c>
      <c r="AU291" s="31">
        <v>126480.0</v>
      </c>
      <c r="AV291" s="31">
        <f t="shared" si="4"/>
        <v>50805</v>
      </c>
      <c r="AW291" s="31">
        <v>30647.0</v>
      </c>
      <c r="AX291" s="31">
        <v>7222.0</v>
      </c>
      <c r="AY291" s="31">
        <v>8083.0</v>
      </c>
      <c r="AZ291" s="31">
        <v>0.0</v>
      </c>
      <c r="BA291" s="31">
        <v>13116.0</v>
      </c>
      <c r="BB291" s="31">
        <v>12783.0</v>
      </c>
      <c r="BC291" s="31">
        <v>523.0</v>
      </c>
      <c r="BD291" s="31">
        <v>264.0</v>
      </c>
      <c r="BE291" s="31">
        <v>1175.0</v>
      </c>
      <c r="BF291" s="31">
        <v>0.0</v>
      </c>
      <c r="BG291" s="31">
        <v>236.0</v>
      </c>
      <c r="BH291" s="31">
        <v>1120.0</v>
      </c>
      <c r="BI291" s="31">
        <v>0.0</v>
      </c>
      <c r="BJ291" s="31">
        <v>0.0</v>
      </c>
      <c r="BK291" s="31">
        <v>0.0</v>
      </c>
      <c r="BL291" s="31">
        <v>32.0</v>
      </c>
      <c r="BM291" s="31">
        <v>0.0</v>
      </c>
      <c r="BN291" s="31">
        <v>0.0</v>
      </c>
      <c r="BO291" s="31">
        <v>0.0</v>
      </c>
      <c r="BP291" s="31">
        <v>0.0</v>
      </c>
      <c r="BQ291" s="31">
        <v>0.0</v>
      </c>
      <c r="BR291" s="31">
        <v>0.0</v>
      </c>
      <c r="BS291" s="31">
        <v>174.0</v>
      </c>
      <c r="BT291" s="31">
        <v>0.0</v>
      </c>
      <c r="BU291" s="31">
        <v>0.0</v>
      </c>
      <c r="BV291" s="31">
        <v>0.0</v>
      </c>
      <c r="BW291" s="31">
        <v>0.0</v>
      </c>
      <c r="BX291" s="31">
        <v>0.0</v>
      </c>
      <c r="BY291" s="31">
        <v>0.0</v>
      </c>
      <c r="BZ291" s="31">
        <v>0.0</v>
      </c>
      <c r="CA291" s="31">
        <v>0.0</v>
      </c>
      <c r="CB291" s="31">
        <v>0.0</v>
      </c>
      <c r="CC291" s="31">
        <v>300.0</v>
      </c>
      <c r="CE291" s="31">
        <v>50805.0</v>
      </c>
    </row>
    <row r="292" ht="15.75" customHeight="1">
      <c r="A292" s="31" t="s">
        <v>308</v>
      </c>
      <c r="B292" s="31">
        <v>7138.0</v>
      </c>
      <c r="C292" s="31" t="s">
        <v>316</v>
      </c>
      <c r="D292" s="31">
        <v>138511.0</v>
      </c>
      <c r="E292" s="31">
        <v>105650.0</v>
      </c>
      <c r="F292" s="31">
        <v>2184.0</v>
      </c>
      <c r="G292" s="31">
        <v>103466.0</v>
      </c>
      <c r="H292" s="31">
        <v>44755.0</v>
      </c>
      <c r="I292" s="31">
        <v>30629.0</v>
      </c>
      <c r="J292" s="31">
        <v>5463.0</v>
      </c>
      <c r="K292" s="31">
        <v>5333.0</v>
      </c>
      <c r="L292" s="31">
        <v>0.0</v>
      </c>
      <c r="M292" s="31">
        <v>5764.0</v>
      </c>
      <c r="N292" s="31">
        <v>9680.0</v>
      </c>
      <c r="O292" s="31">
        <v>0.0</v>
      </c>
      <c r="P292" s="31">
        <v>0.0</v>
      </c>
      <c r="Q292" s="31">
        <v>1758.0</v>
      </c>
      <c r="R292" s="31">
        <v>0.0</v>
      </c>
      <c r="S292" s="31">
        <v>0.0</v>
      </c>
      <c r="T292" s="31">
        <v>0.0</v>
      </c>
      <c r="U292" s="31">
        <v>0.0</v>
      </c>
      <c r="V292" s="31">
        <v>0.0</v>
      </c>
      <c r="W292" s="31">
        <v>0.0</v>
      </c>
      <c r="X292" s="31">
        <v>84.0</v>
      </c>
      <c r="Y292" s="31">
        <v>0.0</v>
      </c>
      <c r="Z292" s="31">
        <v>0.0</v>
      </c>
      <c r="AA292" s="31">
        <v>0.0</v>
      </c>
      <c r="AB292" s="31">
        <v>0.0</v>
      </c>
      <c r="AC292" s="31">
        <v>0.0</v>
      </c>
      <c r="AD292" s="31">
        <v>0.0</v>
      </c>
      <c r="AE292" s="31">
        <v>0.0</v>
      </c>
      <c r="AF292" s="31">
        <v>0.0</v>
      </c>
      <c r="AG292" s="31">
        <v>0.0</v>
      </c>
      <c r="AH292" s="31">
        <v>0.0</v>
      </c>
      <c r="AI292" s="31">
        <v>0.0</v>
      </c>
      <c r="AJ292" s="31">
        <v>0.0</v>
      </c>
      <c r="AK292" s="31">
        <v>0.0</v>
      </c>
      <c r="AL292" s="31">
        <v>0.0</v>
      </c>
      <c r="AM292" s="31">
        <v>0.0</v>
      </c>
      <c r="AN292" s="31">
        <v>0.0</v>
      </c>
      <c r="AO292" s="31">
        <v>0.0</v>
      </c>
      <c r="AP292" s="31">
        <v>0.0</v>
      </c>
      <c r="AQ292" s="31">
        <v>0.0</v>
      </c>
      <c r="AR292" s="31">
        <v>0.0</v>
      </c>
      <c r="AS292" s="31">
        <v>0.0</v>
      </c>
      <c r="AT292" s="31">
        <v>1725.0</v>
      </c>
      <c r="AU292" s="31">
        <v>103925.0</v>
      </c>
      <c r="AV292" s="31">
        <f t="shared" si="4"/>
        <v>39187</v>
      </c>
      <c r="AW292" s="31">
        <v>26300.0</v>
      </c>
      <c r="AX292" s="31">
        <v>6588.0</v>
      </c>
      <c r="AY292" s="31">
        <v>6776.0</v>
      </c>
      <c r="AZ292" s="31">
        <v>0.0</v>
      </c>
      <c r="BA292" s="31">
        <v>10583.0</v>
      </c>
      <c r="BB292" s="31">
        <v>11060.0</v>
      </c>
      <c r="BC292" s="31">
        <v>422.0</v>
      </c>
      <c r="BD292" s="31">
        <v>255.0</v>
      </c>
      <c r="BE292" s="31">
        <v>1149.0</v>
      </c>
      <c r="BF292" s="31">
        <v>0.0</v>
      </c>
      <c r="BG292" s="31">
        <v>196.0</v>
      </c>
      <c r="BH292" s="31">
        <v>940.0</v>
      </c>
      <c r="BI292" s="31">
        <v>0.0</v>
      </c>
      <c r="BJ292" s="31">
        <v>0.0</v>
      </c>
      <c r="BK292" s="31">
        <v>0.0</v>
      </c>
      <c r="BL292" s="31">
        <v>46.0</v>
      </c>
      <c r="BM292" s="31">
        <v>0.0</v>
      </c>
      <c r="BN292" s="31">
        <v>0.0</v>
      </c>
      <c r="BO292" s="31">
        <v>0.0</v>
      </c>
      <c r="BP292" s="31">
        <v>0.0</v>
      </c>
      <c r="BQ292" s="31">
        <v>0.0</v>
      </c>
      <c r="BR292" s="31">
        <v>0.0</v>
      </c>
      <c r="BS292" s="31">
        <v>179.0</v>
      </c>
      <c r="BT292" s="31">
        <v>0.0</v>
      </c>
      <c r="BU292" s="31">
        <v>0.0</v>
      </c>
      <c r="BV292" s="31">
        <v>0.0</v>
      </c>
      <c r="BW292" s="31">
        <v>0.0</v>
      </c>
      <c r="BX292" s="31">
        <v>0.0</v>
      </c>
      <c r="BY292" s="31">
        <v>0.0</v>
      </c>
      <c r="BZ292" s="31">
        <v>0.0</v>
      </c>
      <c r="CA292" s="31">
        <v>0.0</v>
      </c>
      <c r="CB292" s="31">
        <v>0.0</v>
      </c>
      <c r="CC292" s="31">
        <v>244.0</v>
      </c>
      <c r="CE292" s="31">
        <v>39187.0</v>
      </c>
    </row>
    <row r="293" ht="15.75" customHeight="1">
      <c r="A293" s="31" t="s">
        <v>308</v>
      </c>
      <c r="B293" s="31">
        <v>7140.0</v>
      </c>
      <c r="C293" s="31" t="s">
        <v>317</v>
      </c>
      <c r="D293" s="31">
        <v>80985.0</v>
      </c>
      <c r="E293" s="31">
        <v>63325.0</v>
      </c>
      <c r="F293" s="31">
        <v>1092.0</v>
      </c>
      <c r="G293" s="31">
        <v>62233.0</v>
      </c>
      <c r="H293" s="31">
        <v>25421.0</v>
      </c>
      <c r="I293" s="31">
        <v>17208.0</v>
      </c>
      <c r="J293" s="31">
        <v>3515.0</v>
      </c>
      <c r="K293" s="31">
        <v>3196.0</v>
      </c>
      <c r="L293" s="31">
        <v>0.0</v>
      </c>
      <c r="M293" s="31">
        <v>5641.0</v>
      </c>
      <c r="N293" s="31">
        <v>5540.0</v>
      </c>
      <c r="O293" s="31">
        <v>0.0</v>
      </c>
      <c r="P293" s="31">
        <v>0.0</v>
      </c>
      <c r="Q293" s="31">
        <v>1227.0</v>
      </c>
      <c r="R293" s="31">
        <v>0.0</v>
      </c>
      <c r="S293" s="31">
        <v>485.0</v>
      </c>
      <c r="T293" s="31">
        <v>0.0</v>
      </c>
      <c r="U293" s="31">
        <v>0.0</v>
      </c>
      <c r="V293" s="31">
        <v>0.0</v>
      </c>
      <c r="W293" s="31">
        <v>0.0</v>
      </c>
      <c r="X293" s="31">
        <v>0.0</v>
      </c>
      <c r="Y293" s="31">
        <v>0.0</v>
      </c>
      <c r="Z293" s="31">
        <v>0.0</v>
      </c>
      <c r="AA293" s="31">
        <v>0.0</v>
      </c>
      <c r="AB293" s="31">
        <v>0.0</v>
      </c>
      <c r="AC293" s="31">
        <v>0.0</v>
      </c>
      <c r="AD293" s="31">
        <v>0.0</v>
      </c>
      <c r="AE293" s="31">
        <v>0.0</v>
      </c>
      <c r="AF293" s="31">
        <v>0.0</v>
      </c>
      <c r="AG293" s="31">
        <v>0.0</v>
      </c>
      <c r="AH293" s="31">
        <v>0.0</v>
      </c>
      <c r="AI293" s="31">
        <v>0.0</v>
      </c>
      <c r="AJ293" s="31">
        <v>0.0</v>
      </c>
      <c r="AK293" s="31">
        <v>0.0</v>
      </c>
      <c r="AL293" s="31">
        <v>0.0</v>
      </c>
      <c r="AM293" s="31">
        <v>0.0</v>
      </c>
      <c r="AN293" s="31">
        <v>0.0</v>
      </c>
      <c r="AO293" s="31">
        <v>0.0</v>
      </c>
      <c r="AP293" s="31">
        <v>0.0</v>
      </c>
      <c r="AQ293" s="31">
        <v>0.0</v>
      </c>
      <c r="AR293" s="31">
        <v>0.0</v>
      </c>
      <c r="AS293" s="31">
        <v>0.0</v>
      </c>
      <c r="AT293" s="31">
        <v>813.0</v>
      </c>
      <c r="AU293" s="31">
        <v>62512.0</v>
      </c>
      <c r="AV293" s="31">
        <f t="shared" si="4"/>
        <v>24201</v>
      </c>
      <c r="AW293" s="31">
        <v>15142.0</v>
      </c>
      <c r="AX293" s="31">
        <v>4126.0</v>
      </c>
      <c r="AY293" s="31">
        <v>3735.0</v>
      </c>
      <c r="AZ293" s="31">
        <v>0.0</v>
      </c>
      <c r="BA293" s="31">
        <v>6897.0</v>
      </c>
      <c r="BB293" s="31">
        <v>6135.0</v>
      </c>
      <c r="BC293" s="31">
        <v>248.0</v>
      </c>
      <c r="BD293" s="31">
        <v>164.0</v>
      </c>
      <c r="BE293" s="31">
        <v>749.0</v>
      </c>
      <c r="BF293" s="31">
        <v>0.0</v>
      </c>
      <c r="BG293" s="31">
        <v>263.0</v>
      </c>
      <c r="BH293" s="31">
        <v>581.0</v>
      </c>
      <c r="BI293" s="31">
        <v>0.0</v>
      </c>
      <c r="BJ293" s="31">
        <v>0.0</v>
      </c>
      <c r="BK293" s="31">
        <v>0.0</v>
      </c>
      <c r="BL293" s="31">
        <v>14.0</v>
      </c>
      <c r="BM293" s="31">
        <v>0.0</v>
      </c>
      <c r="BN293" s="31">
        <v>0.0</v>
      </c>
      <c r="BO293" s="31">
        <v>0.0</v>
      </c>
      <c r="BP293" s="31">
        <v>0.0</v>
      </c>
      <c r="BQ293" s="31">
        <v>0.0</v>
      </c>
      <c r="BR293" s="31">
        <v>0.0</v>
      </c>
      <c r="BS293" s="31">
        <v>103.0</v>
      </c>
      <c r="BT293" s="31">
        <v>0.0</v>
      </c>
      <c r="BU293" s="31">
        <v>0.0</v>
      </c>
      <c r="BV293" s="31">
        <v>0.0</v>
      </c>
      <c r="BW293" s="31">
        <v>0.0</v>
      </c>
      <c r="BX293" s="31">
        <v>0.0</v>
      </c>
      <c r="BY293" s="31">
        <v>0.0</v>
      </c>
      <c r="BZ293" s="31">
        <v>0.0</v>
      </c>
      <c r="CA293" s="31">
        <v>0.0</v>
      </c>
      <c r="CB293" s="31">
        <v>0.0</v>
      </c>
      <c r="CC293" s="31">
        <v>154.0</v>
      </c>
      <c r="CE293" s="31">
        <v>24201.0</v>
      </c>
    </row>
    <row r="294" ht="15.75" customHeight="1">
      <c r="A294" s="31" t="s">
        <v>308</v>
      </c>
      <c r="B294" s="31">
        <v>7141.0</v>
      </c>
      <c r="C294" s="31" t="s">
        <v>318</v>
      </c>
      <c r="D294" s="31">
        <v>95682.0</v>
      </c>
      <c r="E294" s="31">
        <v>74371.0</v>
      </c>
      <c r="F294" s="31">
        <v>1889.0</v>
      </c>
      <c r="G294" s="31">
        <v>72482.0</v>
      </c>
      <c r="H294" s="31">
        <v>28436.0</v>
      </c>
      <c r="I294" s="31">
        <v>23232.0</v>
      </c>
      <c r="J294" s="31">
        <v>4763.0</v>
      </c>
      <c r="K294" s="31">
        <v>3822.0</v>
      </c>
      <c r="L294" s="31">
        <v>0.0</v>
      </c>
      <c r="M294" s="31">
        <v>5453.0</v>
      </c>
      <c r="N294" s="31">
        <v>2690.0</v>
      </c>
      <c r="O294" s="31">
        <v>176.0</v>
      </c>
      <c r="P294" s="31">
        <v>0.0</v>
      </c>
      <c r="Q294" s="31">
        <v>3557.0</v>
      </c>
      <c r="R294" s="31">
        <v>0.0</v>
      </c>
      <c r="S294" s="31">
        <v>0.0</v>
      </c>
      <c r="T294" s="31">
        <v>294.0</v>
      </c>
      <c r="U294" s="31">
        <v>0.0</v>
      </c>
      <c r="V294" s="31">
        <v>0.0</v>
      </c>
      <c r="W294" s="31">
        <v>0.0</v>
      </c>
      <c r="X294" s="31">
        <v>0.0</v>
      </c>
      <c r="Y294" s="31">
        <v>0.0</v>
      </c>
      <c r="Z294" s="31">
        <v>0.0</v>
      </c>
      <c r="AA294" s="31">
        <v>0.0</v>
      </c>
      <c r="AB294" s="31">
        <v>0.0</v>
      </c>
      <c r="AC294" s="31">
        <v>0.0</v>
      </c>
      <c r="AD294" s="31">
        <v>0.0</v>
      </c>
      <c r="AE294" s="31">
        <v>0.0</v>
      </c>
      <c r="AF294" s="31">
        <v>0.0</v>
      </c>
      <c r="AG294" s="31">
        <v>0.0</v>
      </c>
      <c r="AH294" s="31">
        <v>0.0</v>
      </c>
      <c r="AI294" s="31">
        <v>0.0</v>
      </c>
      <c r="AJ294" s="31">
        <v>0.0</v>
      </c>
      <c r="AK294" s="31">
        <v>0.0</v>
      </c>
      <c r="AL294" s="31">
        <v>0.0</v>
      </c>
      <c r="AM294" s="31">
        <v>0.0</v>
      </c>
      <c r="AN294" s="31">
        <v>0.0</v>
      </c>
      <c r="AO294" s="31">
        <v>0.0</v>
      </c>
      <c r="AP294" s="31">
        <v>0.0</v>
      </c>
      <c r="AQ294" s="31">
        <v>0.0</v>
      </c>
      <c r="AR294" s="31">
        <v>0.0</v>
      </c>
      <c r="AS294" s="31">
        <v>59.0</v>
      </c>
      <c r="AT294" s="31">
        <v>844.0</v>
      </c>
      <c r="AU294" s="31">
        <v>73527.0</v>
      </c>
      <c r="AV294" s="31">
        <f t="shared" si="4"/>
        <v>24515</v>
      </c>
      <c r="AW294" s="31">
        <v>20672.0</v>
      </c>
      <c r="AX294" s="31">
        <v>4720.0</v>
      </c>
      <c r="AY294" s="31">
        <v>4926.0</v>
      </c>
      <c r="AZ294" s="31">
        <v>0.0</v>
      </c>
      <c r="BA294" s="31">
        <v>7495.0</v>
      </c>
      <c r="BB294" s="31">
        <v>8029.0</v>
      </c>
      <c r="BC294" s="31">
        <v>342.0</v>
      </c>
      <c r="BD294" s="31">
        <v>155.0</v>
      </c>
      <c r="BE294" s="31">
        <v>1325.0</v>
      </c>
      <c r="BF294" s="31">
        <v>0.0</v>
      </c>
      <c r="BG294" s="31">
        <v>136.0</v>
      </c>
      <c r="BH294" s="31">
        <v>810.0</v>
      </c>
      <c r="BI294" s="31">
        <v>0.0</v>
      </c>
      <c r="BJ294" s="31">
        <v>0.0</v>
      </c>
      <c r="BK294" s="31">
        <v>0.0</v>
      </c>
      <c r="BL294" s="31">
        <v>22.0</v>
      </c>
      <c r="BM294" s="31">
        <v>0.0</v>
      </c>
      <c r="BN294" s="31">
        <v>0.0</v>
      </c>
      <c r="BO294" s="31">
        <v>0.0</v>
      </c>
      <c r="BP294" s="31">
        <v>0.0</v>
      </c>
      <c r="BQ294" s="31">
        <v>0.0</v>
      </c>
      <c r="BR294" s="31">
        <v>0.0</v>
      </c>
      <c r="BS294" s="31">
        <v>181.0</v>
      </c>
      <c r="BT294" s="31">
        <v>0.0</v>
      </c>
      <c r="BU294" s="31">
        <v>0.0</v>
      </c>
      <c r="BV294" s="31">
        <v>0.0</v>
      </c>
      <c r="BW294" s="31">
        <v>0.0</v>
      </c>
      <c r="BX294" s="31">
        <v>0.0</v>
      </c>
      <c r="BY294" s="31">
        <v>0.0</v>
      </c>
      <c r="BZ294" s="31">
        <v>0.0</v>
      </c>
      <c r="CA294" s="31">
        <v>0.0</v>
      </c>
      <c r="CB294" s="31">
        <v>0.0</v>
      </c>
      <c r="CC294" s="31">
        <v>199.0</v>
      </c>
      <c r="CE294" s="31">
        <v>24515.0</v>
      </c>
    </row>
    <row r="295" ht="15.75" customHeight="1">
      <c r="A295" s="31" t="s">
        <v>308</v>
      </c>
      <c r="B295" s="31">
        <v>7143.0</v>
      </c>
      <c r="C295" s="31" t="s">
        <v>319</v>
      </c>
      <c r="D295" s="31">
        <v>154218.0</v>
      </c>
      <c r="E295" s="31">
        <v>119834.0</v>
      </c>
      <c r="F295" s="31">
        <v>3403.0</v>
      </c>
      <c r="G295" s="31">
        <v>116431.0</v>
      </c>
      <c r="H295" s="31">
        <v>52785.0</v>
      </c>
      <c r="I295" s="31">
        <v>33092.0</v>
      </c>
      <c r="J295" s="31">
        <v>7949.0</v>
      </c>
      <c r="K295" s="31">
        <v>5826.0</v>
      </c>
      <c r="L295" s="31">
        <v>0.0</v>
      </c>
      <c r="M295" s="31">
        <v>10875.0</v>
      </c>
      <c r="N295" s="31">
        <v>0.0</v>
      </c>
      <c r="O295" s="31">
        <v>0.0</v>
      </c>
      <c r="P295" s="31">
        <v>0.0</v>
      </c>
      <c r="Q295" s="31">
        <v>5904.0</v>
      </c>
      <c r="R295" s="31">
        <v>0.0</v>
      </c>
      <c r="S295" s="31">
        <v>0.0</v>
      </c>
      <c r="T295" s="31">
        <v>0.0</v>
      </c>
      <c r="U295" s="31">
        <v>0.0</v>
      </c>
      <c r="V295" s="31">
        <v>0.0</v>
      </c>
      <c r="W295" s="31">
        <v>0.0</v>
      </c>
      <c r="X295" s="31">
        <v>0.0</v>
      </c>
      <c r="Y295" s="31">
        <v>0.0</v>
      </c>
      <c r="Z295" s="31">
        <v>0.0</v>
      </c>
      <c r="AA295" s="31">
        <v>0.0</v>
      </c>
      <c r="AB295" s="31">
        <v>0.0</v>
      </c>
      <c r="AC295" s="31">
        <v>0.0</v>
      </c>
      <c r="AD295" s="31">
        <v>0.0</v>
      </c>
      <c r="AE295" s="31">
        <v>0.0</v>
      </c>
      <c r="AF295" s="31">
        <v>0.0</v>
      </c>
      <c r="AG295" s="31">
        <v>0.0</v>
      </c>
      <c r="AH295" s="31">
        <v>0.0</v>
      </c>
      <c r="AI295" s="31">
        <v>0.0</v>
      </c>
      <c r="AJ295" s="31">
        <v>0.0</v>
      </c>
      <c r="AK295" s="31">
        <v>0.0</v>
      </c>
      <c r="AL295" s="31">
        <v>0.0</v>
      </c>
      <c r="AM295" s="31">
        <v>0.0</v>
      </c>
      <c r="AN295" s="31">
        <v>0.0</v>
      </c>
      <c r="AO295" s="31">
        <v>0.0</v>
      </c>
      <c r="AP295" s="31">
        <v>0.0</v>
      </c>
      <c r="AQ295" s="31">
        <v>0.0</v>
      </c>
      <c r="AR295" s="31">
        <v>0.0</v>
      </c>
      <c r="AS295" s="31">
        <v>0.0</v>
      </c>
      <c r="AT295" s="31">
        <v>1241.0</v>
      </c>
      <c r="AU295" s="31">
        <v>118593.0</v>
      </c>
      <c r="AV295" s="31">
        <f t="shared" si="4"/>
        <v>46872</v>
      </c>
      <c r="AW295" s="31">
        <v>27835.0</v>
      </c>
      <c r="AX295" s="31">
        <v>6860.0</v>
      </c>
      <c r="AY295" s="31">
        <v>6994.0</v>
      </c>
      <c r="AZ295" s="31">
        <v>0.0</v>
      </c>
      <c r="BA295" s="31">
        <v>13095.0</v>
      </c>
      <c r="BB295" s="31">
        <v>12839.0</v>
      </c>
      <c r="BC295" s="31">
        <v>477.0</v>
      </c>
      <c r="BD295" s="31">
        <v>330.0</v>
      </c>
      <c r="BE295" s="31">
        <v>1565.0</v>
      </c>
      <c r="BF295" s="31">
        <v>0.0</v>
      </c>
      <c r="BG295" s="31">
        <v>204.0</v>
      </c>
      <c r="BH295" s="31">
        <v>1004.0</v>
      </c>
      <c r="BI295" s="31">
        <v>0.0</v>
      </c>
      <c r="BJ295" s="31">
        <v>0.0</v>
      </c>
      <c r="BK295" s="31">
        <v>0.0</v>
      </c>
      <c r="BL295" s="31">
        <v>22.0</v>
      </c>
      <c r="BM295" s="31">
        <v>0.0</v>
      </c>
      <c r="BN295" s="31">
        <v>0.0</v>
      </c>
      <c r="BO295" s="31">
        <v>0.0</v>
      </c>
      <c r="BP295" s="31">
        <v>0.0</v>
      </c>
      <c r="BQ295" s="31">
        <v>0.0</v>
      </c>
      <c r="BR295" s="31">
        <v>0.0</v>
      </c>
      <c r="BS295" s="31">
        <v>191.0</v>
      </c>
      <c r="BT295" s="31">
        <v>0.0</v>
      </c>
      <c r="BU295" s="31">
        <v>0.0</v>
      </c>
      <c r="BV295" s="31">
        <v>0.0</v>
      </c>
      <c r="BW295" s="31">
        <v>0.0</v>
      </c>
      <c r="BX295" s="31">
        <v>0.0</v>
      </c>
      <c r="BY295" s="31">
        <v>0.0</v>
      </c>
      <c r="BZ295" s="31">
        <v>0.0</v>
      </c>
      <c r="CA295" s="31">
        <v>0.0</v>
      </c>
      <c r="CB295" s="31">
        <v>0.0</v>
      </c>
      <c r="CC295" s="31">
        <v>305.0</v>
      </c>
      <c r="CE295" s="31">
        <v>46872.0</v>
      </c>
    </row>
    <row r="296" ht="15.75" customHeight="1">
      <c r="A296" s="31" t="s">
        <v>308</v>
      </c>
      <c r="B296" s="31">
        <v>7211.0</v>
      </c>
      <c r="C296" s="31" t="s">
        <v>648</v>
      </c>
      <c r="D296" s="31">
        <v>80382.0</v>
      </c>
      <c r="E296" s="31">
        <v>60103.0</v>
      </c>
      <c r="F296" s="31">
        <v>688.0</v>
      </c>
      <c r="G296" s="31">
        <v>59415.0</v>
      </c>
      <c r="H296" s="31">
        <v>19460.0</v>
      </c>
      <c r="I296" s="31">
        <v>20128.0</v>
      </c>
      <c r="J296" s="31">
        <v>4898.0</v>
      </c>
      <c r="K296" s="31">
        <v>5328.0</v>
      </c>
      <c r="L296" s="31">
        <v>0.0</v>
      </c>
      <c r="M296" s="31">
        <v>3433.0</v>
      </c>
      <c r="N296" s="31">
        <v>4096.0</v>
      </c>
      <c r="O296" s="31">
        <v>0.0</v>
      </c>
      <c r="P296" s="31">
        <v>85.0</v>
      </c>
      <c r="Q296" s="31">
        <v>441.0</v>
      </c>
      <c r="R296" s="31">
        <v>0.0</v>
      </c>
      <c r="S296" s="31">
        <v>0.0</v>
      </c>
      <c r="T296" s="31">
        <v>1099.0</v>
      </c>
      <c r="U296" s="31">
        <v>0.0</v>
      </c>
      <c r="V296" s="31">
        <v>0.0</v>
      </c>
      <c r="W296" s="31">
        <v>0.0</v>
      </c>
      <c r="X296" s="31">
        <v>0.0</v>
      </c>
      <c r="Y296" s="31">
        <v>0.0</v>
      </c>
      <c r="Z296" s="31">
        <v>0.0</v>
      </c>
      <c r="AA296" s="31">
        <v>0.0</v>
      </c>
      <c r="AB296" s="31">
        <v>0.0</v>
      </c>
      <c r="AC296" s="31">
        <v>0.0</v>
      </c>
      <c r="AD296" s="31">
        <v>0.0</v>
      </c>
      <c r="AE296" s="31">
        <v>0.0</v>
      </c>
      <c r="AF296" s="31">
        <v>0.0</v>
      </c>
      <c r="AG296" s="31">
        <v>0.0</v>
      </c>
      <c r="AH296" s="31">
        <v>0.0</v>
      </c>
      <c r="AI296" s="31">
        <v>0.0</v>
      </c>
      <c r="AJ296" s="31">
        <v>0.0</v>
      </c>
      <c r="AK296" s="31">
        <v>0.0</v>
      </c>
      <c r="AL296" s="31">
        <v>0.0</v>
      </c>
      <c r="AM296" s="31">
        <v>0.0</v>
      </c>
      <c r="AN296" s="31">
        <v>0.0</v>
      </c>
      <c r="AO296" s="31">
        <v>0.0</v>
      </c>
      <c r="AP296" s="31">
        <v>0.0</v>
      </c>
      <c r="AQ296" s="31">
        <v>0.0</v>
      </c>
      <c r="AR296" s="31">
        <v>0.0</v>
      </c>
      <c r="AS296" s="31">
        <v>447.0</v>
      </c>
      <c r="AT296" s="31">
        <v>497.0</v>
      </c>
      <c r="AU296" s="31">
        <v>59606.0</v>
      </c>
      <c r="AV296" s="31">
        <f t="shared" si="4"/>
        <v>19358</v>
      </c>
      <c r="AW296" s="31">
        <v>14163.0</v>
      </c>
      <c r="AX296" s="31">
        <v>6499.0</v>
      </c>
      <c r="AY296" s="31">
        <v>7269.0</v>
      </c>
      <c r="AZ296" s="31">
        <v>0.0</v>
      </c>
      <c r="BA296" s="31">
        <v>5650.0</v>
      </c>
      <c r="BB296" s="31">
        <v>4624.0</v>
      </c>
      <c r="BC296" s="31">
        <v>284.0</v>
      </c>
      <c r="BD296" s="31">
        <v>83.0</v>
      </c>
      <c r="BE296" s="31">
        <v>342.0</v>
      </c>
      <c r="BF296" s="31">
        <v>0.0</v>
      </c>
      <c r="BG296" s="31">
        <v>171.0</v>
      </c>
      <c r="BH296" s="31">
        <v>841.0</v>
      </c>
      <c r="BI296" s="31">
        <v>0.0</v>
      </c>
      <c r="BJ296" s="31">
        <v>0.0</v>
      </c>
      <c r="BK296" s="31">
        <v>0.0</v>
      </c>
      <c r="BL296" s="31">
        <v>19.0</v>
      </c>
      <c r="BM296" s="31">
        <v>0.0</v>
      </c>
      <c r="BN296" s="31">
        <v>0.0</v>
      </c>
      <c r="BO296" s="31">
        <v>0.0</v>
      </c>
      <c r="BP296" s="31">
        <v>0.0</v>
      </c>
      <c r="BQ296" s="31">
        <v>0.0</v>
      </c>
      <c r="BR296" s="31">
        <v>0.0</v>
      </c>
      <c r="BS296" s="31">
        <v>135.0</v>
      </c>
      <c r="BT296" s="31">
        <v>0.0</v>
      </c>
      <c r="BU296" s="31">
        <v>0.0</v>
      </c>
      <c r="BV296" s="31">
        <v>0.0</v>
      </c>
      <c r="BW296" s="31">
        <v>0.0</v>
      </c>
      <c r="BX296" s="31">
        <v>0.0</v>
      </c>
      <c r="BY296" s="31">
        <v>0.0</v>
      </c>
      <c r="BZ296" s="31">
        <v>0.0</v>
      </c>
      <c r="CA296" s="31">
        <v>0.0</v>
      </c>
      <c r="CB296" s="31">
        <v>0.0</v>
      </c>
      <c r="CC296" s="31">
        <v>168.0</v>
      </c>
      <c r="CE296" s="31">
        <v>19358.0</v>
      </c>
    </row>
    <row r="297" ht="15.75" customHeight="1">
      <c r="A297" s="31" t="s">
        <v>308</v>
      </c>
      <c r="B297" s="31">
        <v>7231.0</v>
      </c>
      <c r="C297" s="31" t="s">
        <v>321</v>
      </c>
      <c r="D297" s="31">
        <v>86614.0</v>
      </c>
      <c r="E297" s="31">
        <v>67575.0</v>
      </c>
      <c r="F297" s="31">
        <v>1236.0</v>
      </c>
      <c r="G297" s="31">
        <v>66339.0</v>
      </c>
      <c r="H297" s="31">
        <v>30397.0</v>
      </c>
      <c r="I297" s="31">
        <v>16499.0</v>
      </c>
      <c r="J297" s="31">
        <v>3953.0</v>
      </c>
      <c r="K297" s="31">
        <v>1564.0</v>
      </c>
      <c r="L297" s="31">
        <v>0.0</v>
      </c>
      <c r="M297" s="31">
        <v>5299.0</v>
      </c>
      <c r="N297" s="31">
        <v>4995.0</v>
      </c>
      <c r="O297" s="31">
        <v>0.0</v>
      </c>
      <c r="P297" s="31">
        <v>0.0</v>
      </c>
      <c r="Q297" s="31">
        <v>2730.0</v>
      </c>
      <c r="R297" s="31">
        <v>0.0</v>
      </c>
      <c r="S297" s="31">
        <v>902.0</v>
      </c>
      <c r="T297" s="31">
        <v>0.0</v>
      </c>
      <c r="U297" s="31">
        <v>0.0</v>
      </c>
      <c r="V297" s="31">
        <v>0.0</v>
      </c>
      <c r="W297" s="31">
        <v>0.0</v>
      </c>
      <c r="X297" s="31">
        <v>0.0</v>
      </c>
      <c r="Y297" s="31">
        <v>0.0</v>
      </c>
      <c r="Z297" s="31">
        <v>0.0</v>
      </c>
      <c r="AA297" s="31">
        <v>0.0</v>
      </c>
      <c r="AB297" s="31">
        <v>0.0</v>
      </c>
      <c r="AC297" s="31">
        <v>0.0</v>
      </c>
      <c r="AD297" s="31">
        <v>0.0</v>
      </c>
      <c r="AE297" s="31">
        <v>0.0</v>
      </c>
      <c r="AF297" s="31">
        <v>0.0</v>
      </c>
      <c r="AG297" s="31">
        <v>0.0</v>
      </c>
      <c r="AH297" s="31">
        <v>0.0</v>
      </c>
      <c r="AI297" s="31">
        <v>0.0</v>
      </c>
      <c r="AJ297" s="31">
        <v>0.0</v>
      </c>
      <c r="AK297" s="31">
        <v>0.0</v>
      </c>
      <c r="AL297" s="31">
        <v>0.0</v>
      </c>
      <c r="AM297" s="31">
        <v>0.0</v>
      </c>
      <c r="AN297" s="31">
        <v>0.0</v>
      </c>
      <c r="AO297" s="31">
        <v>0.0</v>
      </c>
      <c r="AP297" s="31">
        <v>0.0</v>
      </c>
      <c r="AQ297" s="31">
        <v>0.0</v>
      </c>
      <c r="AR297" s="31">
        <v>0.0</v>
      </c>
      <c r="AS297" s="31">
        <v>0.0</v>
      </c>
      <c r="AT297" s="31">
        <v>792.0</v>
      </c>
      <c r="AU297" s="31">
        <v>66783.0</v>
      </c>
      <c r="AV297" s="31">
        <f t="shared" si="4"/>
        <v>28285</v>
      </c>
      <c r="AW297" s="31">
        <v>14629.0</v>
      </c>
      <c r="AX297" s="31">
        <v>4225.0</v>
      </c>
      <c r="AY297" s="31">
        <v>4060.0</v>
      </c>
      <c r="AZ297" s="31">
        <v>0.0</v>
      </c>
      <c r="BA297" s="31">
        <v>7398.0</v>
      </c>
      <c r="BB297" s="31">
        <v>5605.0</v>
      </c>
      <c r="BC297" s="31">
        <v>229.0</v>
      </c>
      <c r="BD297" s="31">
        <v>141.0</v>
      </c>
      <c r="BE297" s="31">
        <v>1074.0</v>
      </c>
      <c r="BF297" s="31">
        <v>0.0</v>
      </c>
      <c r="BG297" s="31">
        <v>297.0</v>
      </c>
      <c r="BH297" s="31">
        <v>533.0</v>
      </c>
      <c r="BI297" s="31">
        <v>0.0</v>
      </c>
      <c r="BJ297" s="31">
        <v>0.0</v>
      </c>
      <c r="BK297" s="31">
        <v>0.0</v>
      </c>
      <c r="BL297" s="31">
        <v>21.0</v>
      </c>
      <c r="BM297" s="31">
        <v>0.0</v>
      </c>
      <c r="BN297" s="31">
        <v>0.0</v>
      </c>
      <c r="BO297" s="31">
        <v>0.0</v>
      </c>
      <c r="BP297" s="31">
        <v>0.0</v>
      </c>
      <c r="BQ297" s="31">
        <v>0.0</v>
      </c>
      <c r="BR297" s="31">
        <v>0.0</v>
      </c>
      <c r="BS297" s="31">
        <v>117.0</v>
      </c>
      <c r="BT297" s="31">
        <v>0.0</v>
      </c>
      <c r="BU297" s="31">
        <v>0.0</v>
      </c>
      <c r="BV297" s="31">
        <v>0.0</v>
      </c>
      <c r="BW297" s="31">
        <v>0.0</v>
      </c>
      <c r="BX297" s="31">
        <v>0.0</v>
      </c>
      <c r="BY297" s="31">
        <v>0.0</v>
      </c>
      <c r="BZ297" s="31">
        <v>0.0</v>
      </c>
      <c r="CA297" s="31">
        <v>0.0</v>
      </c>
      <c r="CB297" s="31">
        <v>0.0</v>
      </c>
      <c r="CC297" s="31">
        <v>169.0</v>
      </c>
      <c r="CE297" s="31">
        <v>28285.0</v>
      </c>
    </row>
    <row r="298" ht="15.75" customHeight="1">
      <c r="A298" s="31" t="s">
        <v>308</v>
      </c>
      <c r="B298" s="31">
        <v>7232.0</v>
      </c>
      <c r="C298" s="31" t="s">
        <v>322</v>
      </c>
      <c r="D298" s="31">
        <v>72690.0</v>
      </c>
      <c r="E298" s="31">
        <v>55672.0</v>
      </c>
      <c r="F298" s="31">
        <v>1256.0</v>
      </c>
      <c r="G298" s="31">
        <v>54416.0</v>
      </c>
      <c r="H298" s="31">
        <v>27870.0</v>
      </c>
      <c r="I298" s="31">
        <v>14829.0</v>
      </c>
      <c r="J298" s="31">
        <v>2581.0</v>
      </c>
      <c r="K298" s="31">
        <v>0.0</v>
      </c>
      <c r="L298" s="31">
        <v>0.0</v>
      </c>
      <c r="M298" s="31">
        <v>3774.0</v>
      </c>
      <c r="N298" s="31">
        <v>3511.0</v>
      </c>
      <c r="O298" s="31">
        <v>0.0</v>
      </c>
      <c r="P298" s="31">
        <v>0.0</v>
      </c>
      <c r="Q298" s="31">
        <v>1353.0</v>
      </c>
      <c r="R298" s="31">
        <v>0.0</v>
      </c>
      <c r="S298" s="31">
        <v>498.0</v>
      </c>
      <c r="T298" s="31">
        <v>0.0</v>
      </c>
      <c r="U298" s="31">
        <v>0.0</v>
      </c>
      <c r="V298" s="31">
        <v>0.0</v>
      </c>
      <c r="W298" s="31">
        <v>0.0</v>
      </c>
      <c r="X298" s="31">
        <v>0.0</v>
      </c>
      <c r="Y298" s="31">
        <v>0.0</v>
      </c>
      <c r="Z298" s="31">
        <v>0.0</v>
      </c>
      <c r="AA298" s="31">
        <v>0.0</v>
      </c>
      <c r="AB298" s="31">
        <v>0.0</v>
      </c>
      <c r="AC298" s="31">
        <v>0.0</v>
      </c>
      <c r="AD298" s="31">
        <v>0.0</v>
      </c>
      <c r="AE298" s="31">
        <v>0.0</v>
      </c>
      <c r="AF298" s="31">
        <v>0.0</v>
      </c>
      <c r="AG298" s="31">
        <v>0.0</v>
      </c>
      <c r="AH298" s="31">
        <v>0.0</v>
      </c>
      <c r="AI298" s="31">
        <v>0.0</v>
      </c>
      <c r="AJ298" s="31">
        <v>0.0</v>
      </c>
      <c r="AK298" s="31">
        <v>0.0</v>
      </c>
      <c r="AL298" s="31">
        <v>0.0</v>
      </c>
      <c r="AM298" s="31">
        <v>0.0</v>
      </c>
      <c r="AN298" s="31">
        <v>0.0</v>
      </c>
      <c r="AO298" s="31">
        <v>0.0</v>
      </c>
      <c r="AP298" s="31">
        <v>0.0</v>
      </c>
      <c r="AQ298" s="31">
        <v>0.0</v>
      </c>
      <c r="AR298" s="31">
        <v>0.0</v>
      </c>
      <c r="AS298" s="31">
        <v>0.0</v>
      </c>
      <c r="AT298" s="31">
        <v>1062.0</v>
      </c>
      <c r="AU298" s="31">
        <v>54610.0</v>
      </c>
      <c r="AV298" s="31">
        <f t="shared" si="4"/>
        <v>24001</v>
      </c>
      <c r="AW298" s="31">
        <v>12684.0</v>
      </c>
      <c r="AX298" s="31">
        <v>3024.0</v>
      </c>
      <c r="AY298" s="31">
        <v>3502.0</v>
      </c>
      <c r="AZ298" s="31">
        <v>0.0</v>
      </c>
      <c r="BA298" s="31">
        <v>5510.0</v>
      </c>
      <c r="BB298" s="31">
        <v>4046.0</v>
      </c>
      <c r="BC298" s="31">
        <v>138.0</v>
      </c>
      <c r="BD298" s="31">
        <v>106.0</v>
      </c>
      <c r="BE298" s="31">
        <v>821.0</v>
      </c>
      <c r="BF298" s="31">
        <v>0.0</v>
      </c>
      <c r="BG298" s="31">
        <v>176.0</v>
      </c>
      <c r="BH298" s="31">
        <v>418.0</v>
      </c>
      <c r="BI298" s="31">
        <v>0.0</v>
      </c>
      <c r="BJ298" s="31">
        <v>0.0</v>
      </c>
      <c r="BK298" s="31">
        <v>0.0</v>
      </c>
      <c r="BL298" s="31">
        <v>11.0</v>
      </c>
      <c r="BM298" s="31">
        <v>0.0</v>
      </c>
      <c r="BN298" s="31">
        <v>0.0</v>
      </c>
      <c r="BO298" s="31">
        <v>0.0</v>
      </c>
      <c r="BP298" s="31">
        <v>0.0</v>
      </c>
      <c r="BQ298" s="31">
        <v>0.0</v>
      </c>
      <c r="BR298" s="31">
        <v>0.0</v>
      </c>
      <c r="BS298" s="31">
        <v>68.0</v>
      </c>
      <c r="BT298" s="31">
        <v>0.0</v>
      </c>
      <c r="BU298" s="31">
        <v>0.0</v>
      </c>
      <c r="BV298" s="31">
        <v>0.0</v>
      </c>
      <c r="BW298" s="31">
        <v>0.0</v>
      </c>
      <c r="BX298" s="31">
        <v>0.0</v>
      </c>
      <c r="BY298" s="31">
        <v>0.0</v>
      </c>
      <c r="BZ298" s="31">
        <v>0.0</v>
      </c>
      <c r="CA298" s="31">
        <v>0.0</v>
      </c>
      <c r="CB298" s="31">
        <v>0.0</v>
      </c>
      <c r="CC298" s="31">
        <v>105.0</v>
      </c>
      <c r="CE298" s="31">
        <v>24001.0</v>
      </c>
    </row>
    <row r="299" ht="15.75" customHeight="1">
      <c r="A299" s="31" t="s">
        <v>308</v>
      </c>
      <c r="B299" s="31">
        <v>7233.0</v>
      </c>
      <c r="C299" s="31" t="s">
        <v>323</v>
      </c>
      <c r="D299" s="31">
        <v>48142.0</v>
      </c>
      <c r="E299" s="31">
        <v>37415.0</v>
      </c>
      <c r="F299" s="31">
        <v>622.0</v>
      </c>
      <c r="G299" s="31">
        <v>36793.0</v>
      </c>
      <c r="H299" s="31">
        <v>19636.0</v>
      </c>
      <c r="I299" s="31">
        <v>8807.0</v>
      </c>
      <c r="J299" s="31">
        <v>2158.0</v>
      </c>
      <c r="K299" s="31">
        <v>0.0</v>
      </c>
      <c r="L299" s="31">
        <v>0.0</v>
      </c>
      <c r="M299" s="31">
        <v>2410.0</v>
      </c>
      <c r="N299" s="31">
        <v>2652.0</v>
      </c>
      <c r="O299" s="31">
        <v>0.0</v>
      </c>
      <c r="P299" s="31">
        <v>0.0</v>
      </c>
      <c r="Q299" s="31">
        <v>713.0</v>
      </c>
      <c r="R299" s="31">
        <v>0.0</v>
      </c>
      <c r="S299" s="31">
        <v>417.0</v>
      </c>
      <c r="T299" s="31">
        <v>0.0</v>
      </c>
      <c r="U299" s="31">
        <v>0.0</v>
      </c>
      <c r="V299" s="31">
        <v>0.0</v>
      </c>
      <c r="W299" s="31">
        <v>0.0</v>
      </c>
      <c r="X299" s="31">
        <v>0.0</v>
      </c>
      <c r="Y299" s="31">
        <v>0.0</v>
      </c>
      <c r="Z299" s="31">
        <v>0.0</v>
      </c>
      <c r="AA299" s="31">
        <v>0.0</v>
      </c>
      <c r="AB299" s="31">
        <v>0.0</v>
      </c>
      <c r="AC299" s="31">
        <v>0.0</v>
      </c>
      <c r="AD299" s="31">
        <v>0.0</v>
      </c>
      <c r="AE299" s="31">
        <v>0.0</v>
      </c>
      <c r="AF299" s="31">
        <v>0.0</v>
      </c>
      <c r="AG299" s="31">
        <v>0.0</v>
      </c>
      <c r="AH299" s="31">
        <v>0.0</v>
      </c>
      <c r="AI299" s="31">
        <v>0.0</v>
      </c>
      <c r="AJ299" s="31">
        <v>0.0</v>
      </c>
      <c r="AK299" s="31">
        <v>0.0</v>
      </c>
      <c r="AL299" s="31">
        <v>0.0</v>
      </c>
      <c r="AM299" s="31">
        <v>0.0</v>
      </c>
      <c r="AN299" s="31">
        <v>0.0</v>
      </c>
      <c r="AO299" s="31">
        <v>0.0</v>
      </c>
      <c r="AP299" s="31">
        <v>0.0</v>
      </c>
      <c r="AQ299" s="31">
        <v>0.0</v>
      </c>
      <c r="AR299" s="31">
        <v>0.0</v>
      </c>
      <c r="AS299" s="31">
        <v>0.0</v>
      </c>
      <c r="AT299" s="31">
        <v>407.0</v>
      </c>
      <c r="AU299" s="31">
        <v>37008.0</v>
      </c>
      <c r="AV299" s="31">
        <f t="shared" si="4"/>
        <v>16967</v>
      </c>
      <c r="AW299" s="31">
        <v>7672.0</v>
      </c>
      <c r="AX299" s="31">
        <v>2330.0</v>
      </c>
      <c r="AY299" s="31">
        <v>2057.0</v>
      </c>
      <c r="AZ299" s="31">
        <v>0.0</v>
      </c>
      <c r="BA299" s="31">
        <v>3842.0</v>
      </c>
      <c r="BB299" s="31">
        <v>3042.0</v>
      </c>
      <c r="BC299" s="31">
        <v>123.0</v>
      </c>
      <c r="BD299" s="31">
        <v>54.0</v>
      </c>
      <c r="BE299" s="31">
        <v>353.0</v>
      </c>
      <c r="BF299" s="31">
        <v>0.0</v>
      </c>
      <c r="BG299" s="31">
        <v>147.0</v>
      </c>
      <c r="BH299" s="31">
        <v>287.0</v>
      </c>
      <c r="BI299" s="31">
        <v>0.0</v>
      </c>
      <c r="BJ299" s="31">
        <v>0.0</v>
      </c>
      <c r="BK299" s="31">
        <v>0.0</v>
      </c>
      <c r="BL299" s="31">
        <v>5.0</v>
      </c>
      <c r="BM299" s="31">
        <v>0.0</v>
      </c>
      <c r="BN299" s="31">
        <v>0.0</v>
      </c>
      <c r="BO299" s="31">
        <v>0.0</v>
      </c>
      <c r="BP299" s="31">
        <v>0.0</v>
      </c>
      <c r="BQ299" s="31">
        <v>0.0</v>
      </c>
      <c r="BR299" s="31">
        <v>0.0</v>
      </c>
      <c r="BS299" s="31">
        <v>54.0</v>
      </c>
      <c r="BT299" s="31">
        <v>0.0</v>
      </c>
      <c r="BU299" s="31">
        <v>0.0</v>
      </c>
      <c r="BV299" s="31">
        <v>0.0</v>
      </c>
      <c r="BW299" s="31">
        <v>0.0</v>
      </c>
      <c r="BX299" s="31">
        <v>0.0</v>
      </c>
      <c r="BY299" s="31">
        <v>0.0</v>
      </c>
      <c r="BZ299" s="31">
        <v>0.0</v>
      </c>
      <c r="CA299" s="31">
        <v>0.0</v>
      </c>
      <c r="CB299" s="31">
        <v>0.0</v>
      </c>
      <c r="CC299" s="31">
        <v>75.0</v>
      </c>
      <c r="CE299" s="31">
        <v>16967.0</v>
      </c>
    </row>
    <row r="300" ht="15.75" customHeight="1">
      <c r="A300" s="31" t="s">
        <v>308</v>
      </c>
      <c r="B300" s="31">
        <v>7235.0</v>
      </c>
      <c r="C300" s="31" t="s">
        <v>324</v>
      </c>
      <c r="D300" s="31">
        <v>112464.0</v>
      </c>
      <c r="E300" s="31">
        <v>91448.0</v>
      </c>
      <c r="F300" s="31">
        <v>1525.0</v>
      </c>
      <c r="G300" s="31">
        <v>89923.0</v>
      </c>
      <c r="H300" s="31">
        <v>37151.0</v>
      </c>
      <c r="I300" s="31">
        <v>30155.0</v>
      </c>
      <c r="J300" s="31">
        <v>4944.0</v>
      </c>
      <c r="K300" s="31">
        <v>4317.0</v>
      </c>
      <c r="L300" s="31">
        <v>0.0</v>
      </c>
      <c r="M300" s="31">
        <v>4477.0</v>
      </c>
      <c r="N300" s="31">
        <v>6318.0</v>
      </c>
      <c r="O300" s="31">
        <v>0.0</v>
      </c>
      <c r="P300" s="31">
        <v>128.0</v>
      </c>
      <c r="Q300" s="31">
        <v>1176.0</v>
      </c>
      <c r="R300" s="31">
        <v>0.0</v>
      </c>
      <c r="S300" s="31">
        <v>0.0</v>
      </c>
      <c r="T300" s="31">
        <v>770.0</v>
      </c>
      <c r="U300" s="31">
        <v>0.0</v>
      </c>
      <c r="V300" s="31">
        <v>0.0</v>
      </c>
      <c r="W300" s="31">
        <v>0.0</v>
      </c>
      <c r="X300" s="31">
        <v>0.0</v>
      </c>
      <c r="Y300" s="31">
        <v>0.0</v>
      </c>
      <c r="Z300" s="31">
        <v>0.0</v>
      </c>
      <c r="AA300" s="31">
        <v>0.0</v>
      </c>
      <c r="AB300" s="31">
        <v>0.0</v>
      </c>
      <c r="AC300" s="31">
        <v>0.0</v>
      </c>
      <c r="AD300" s="31">
        <v>0.0</v>
      </c>
      <c r="AE300" s="31">
        <v>0.0</v>
      </c>
      <c r="AF300" s="31">
        <v>0.0</v>
      </c>
      <c r="AG300" s="31">
        <v>0.0</v>
      </c>
      <c r="AH300" s="31">
        <v>0.0</v>
      </c>
      <c r="AI300" s="31">
        <v>0.0</v>
      </c>
      <c r="AJ300" s="31">
        <v>0.0</v>
      </c>
      <c r="AK300" s="31">
        <v>0.0</v>
      </c>
      <c r="AL300" s="31">
        <v>0.0</v>
      </c>
      <c r="AM300" s="31">
        <v>0.0</v>
      </c>
      <c r="AN300" s="31">
        <v>0.0</v>
      </c>
      <c r="AO300" s="31">
        <v>0.0</v>
      </c>
      <c r="AP300" s="31">
        <v>0.0</v>
      </c>
      <c r="AQ300" s="31">
        <v>0.0</v>
      </c>
      <c r="AR300" s="31">
        <v>0.0</v>
      </c>
      <c r="AS300" s="31">
        <v>487.0</v>
      </c>
      <c r="AT300" s="31">
        <v>1173.0</v>
      </c>
      <c r="AU300" s="31">
        <v>90275.0</v>
      </c>
      <c r="AV300" s="31">
        <f t="shared" si="4"/>
        <v>36524</v>
      </c>
      <c r="AW300" s="31">
        <v>22787.0</v>
      </c>
      <c r="AX300" s="31">
        <v>6435.0</v>
      </c>
      <c r="AY300" s="31">
        <v>6243.0</v>
      </c>
      <c r="AZ300" s="31">
        <v>0.0</v>
      </c>
      <c r="BA300" s="31">
        <v>8191.0</v>
      </c>
      <c r="BB300" s="31">
        <v>7302.0</v>
      </c>
      <c r="BC300" s="31">
        <v>321.0</v>
      </c>
      <c r="BD300" s="31">
        <v>159.0</v>
      </c>
      <c r="BE300" s="31">
        <v>1076.0</v>
      </c>
      <c r="BF300" s="31">
        <v>0.0</v>
      </c>
      <c r="BG300" s="31">
        <v>167.0</v>
      </c>
      <c r="BH300" s="31">
        <v>749.0</v>
      </c>
      <c r="BI300" s="31">
        <v>0.0</v>
      </c>
      <c r="BJ300" s="31">
        <v>0.0</v>
      </c>
      <c r="BK300" s="31">
        <v>0.0</v>
      </c>
      <c r="BL300" s="31">
        <v>18.0</v>
      </c>
      <c r="BM300" s="31">
        <v>0.0</v>
      </c>
      <c r="BN300" s="31">
        <v>0.0</v>
      </c>
      <c r="BO300" s="31">
        <v>0.0</v>
      </c>
      <c r="BP300" s="31">
        <v>0.0</v>
      </c>
      <c r="BQ300" s="31">
        <v>0.0</v>
      </c>
      <c r="BR300" s="31">
        <v>0.0</v>
      </c>
      <c r="BS300" s="31">
        <v>110.0</v>
      </c>
      <c r="BT300" s="31">
        <v>0.0</v>
      </c>
      <c r="BU300" s="31">
        <v>0.0</v>
      </c>
      <c r="BV300" s="31">
        <v>0.0</v>
      </c>
      <c r="BW300" s="31">
        <v>0.0</v>
      </c>
      <c r="BX300" s="31">
        <v>0.0</v>
      </c>
      <c r="BY300" s="31">
        <v>0.0</v>
      </c>
      <c r="BZ300" s="31">
        <v>0.0</v>
      </c>
      <c r="CA300" s="31">
        <v>0.0</v>
      </c>
      <c r="CB300" s="31">
        <v>0.0</v>
      </c>
      <c r="CC300" s="31">
        <v>193.0</v>
      </c>
      <c r="CE300" s="31">
        <v>36524.0</v>
      </c>
    </row>
    <row r="301" ht="15.75" customHeight="1">
      <c r="A301" s="31" t="s">
        <v>308</v>
      </c>
      <c r="B301" s="31">
        <v>7311.0</v>
      </c>
      <c r="C301" s="31" t="s">
        <v>649</v>
      </c>
      <c r="D301" s="31">
        <v>33743.0</v>
      </c>
      <c r="E301" s="31">
        <v>24859.0</v>
      </c>
      <c r="F301" s="31">
        <v>431.0</v>
      </c>
      <c r="G301" s="31">
        <v>24428.0</v>
      </c>
      <c r="H301" s="31">
        <v>8467.0</v>
      </c>
      <c r="I301" s="31">
        <v>6952.0</v>
      </c>
      <c r="J301" s="31">
        <v>1631.0</v>
      </c>
      <c r="K301" s="31">
        <v>1251.0</v>
      </c>
      <c r="L301" s="31">
        <v>0.0</v>
      </c>
      <c r="M301" s="31">
        <v>1716.0</v>
      </c>
      <c r="N301" s="31">
        <v>3786.0</v>
      </c>
      <c r="O301" s="31">
        <v>0.0</v>
      </c>
      <c r="P301" s="31">
        <v>0.0</v>
      </c>
      <c r="Q301" s="31">
        <v>562.0</v>
      </c>
      <c r="R301" s="31">
        <v>0.0</v>
      </c>
      <c r="S301" s="31">
        <v>0.0</v>
      </c>
      <c r="T301" s="31">
        <v>0.0</v>
      </c>
      <c r="U301" s="31">
        <v>0.0</v>
      </c>
      <c r="V301" s="31">
        <v>0.0</v>
      </c>
      <c r="W301" s="31">
        <v>0.0</v>
      </c>
      <c r="X301" s="31">
        <v>63.0</v>
      </c>
      <c r="Y301" s="31">
        <v>0.0</v>
      </c>
      <c r="Z301" s="31">
        <v>0.0</v>
      </c>
      <c r="AA301" s="31">
        <v>0.0</v>
      </c>
      <c r="AB301" s="31">
        <v>0.0</v>
      </c>
      <c r="AC301" s="31">
        <v>0.0</v>
      </c>
      <c r="AD301" s="31">
        <v>0.0</v>
      </c>
      <c r="AE301" s="31">
        <v>0.0</v>
      </c>
      <c r="AF301" s="31">
        <v>0.0</v>
      </c>
      <c r="AG301" s="31">
        <v>0.0</v>
      </c>
      <c r="AH301" s="31">
        <v>0.0</v>
      </c>
      <c r="AI301" s="31">
        <v>0.0</v>
      </c>
      <c r="AJ301" s="31">
        <v>0.0</v>
      </c>
      <c r="AK301" s="31">
        <v>0.0</v>
      </c>
      <c r="AL301" s="31">
        <v>0.0</v>
      </c>
      <c r="AM301" s="31">
        <v>0.0</v>
      </c>
      <c r="AN301" s="31">
        <v>0.0</v>
      </c>
      <c r="AO301" s="31">
        <v>0.0</v>
      </c>
      <c r="AP301" s="31">
        <v>0.0</v>
      </c>
      <c r="AQ301" s="31">
        <v>0.0</v>
      </c>
      <c r="AR301" s="31">
        <v>0.0</v>
      </c>
      <c r="AS301" s="31">
        <v>0.0</v>
      </c>
      <c r="AT301" s="31">
        <v>385.0</v>
      </c>
      <c r="AU301" s="31">
        <v>24474.0</v>
      </c>
      <c r="AV301" s="31">
        <f t="shared" si="4"/>
        <v>7949</v>
      </c>
      <c r="AW301" s="31">
        <v>5617.0</v>
      </c>
      <c r="AX301" s="31">
        <v>1852.0</v>
      </c>
      <c r="AY301" s="31">
        <v>1659.0</v>
      </c>
      <c r="AZ301" s="31">
        <v>0.0</v>
      </c>
      <c r="BA301" s="31">
        <v>2426.0</v>
      </c>
      <c r="BB301" s="31">
        <v>4041.0</v>
      </c>
      <c r="BC301" s="31">
        <v>108.0</v>
      </c>
      <c r="BD301" s="31">
        <v>101.0</v>
      </c>
      <c r="BE301" s="31">
        <v>311.0</v>
      </c>
      <c r="BF301" s="31">
        <v>0.0</v>
      </c>
      <c r="BG301" s="31">
        <v>39.0</v>
      </c>
      <c r="BH301" s="31">
        <v>226.0</v>
      </c>
      <c r="BI301" s="31">
        <v>0.0</v>
      </c>
      <c r="BJ301" s="31">
        <v>0.0</v>
      </c>
      <c r="BK301" s="31">
        <v>0.0</v>
      </c>
      <c r="BL301" s="31">
        <v>27.0</v>
      </c>
      <c r="BM301" s="31">
        <v>0.0</v>
      </c>
      <c r="BN301" s="31">
        <v>0.0</v>
      </c>
      <c r="BO301" s="31">
        <v>0.0</v>
      </c>
      <c r="BP301" s="31">
        <v>0.0</v>
      </c>
      <c r="BQ301" s="31">
        <v>0.0</v>
      </c>
      <c r="BR301" s="31">
        <v>0.0</v>
      </c>
      <c r="BS301" s="31">
        <v>53.0</v>
      </c>
      <c r="BT301" s="31">
        <v>0.0</v>
      </c>
      <c r="BU301" s="31">
        <v>0.0</v>
      </c>
      <c r="BV301" s="31">
        <v>0.0</v>
      </c>
      <c r="BW301" s="31">
        <v>0.0</v>
      </c>
      <c r="BX301" s="31">
        <v>0.0</v>
      </c>
      <c r="BY301" s="31">
        <v>0.0</v>
      </c>
      <c r="BZ301" s="31">
        <v>0.0</v>
      </c>
      <c r="CA301" s="31">
        <v>0.0</v>
      </c>
      <c r="CB301" s="31">
        <v>0.0</v>
      </c>
      <c r="CC301" s="31">
        <v>65.0</v>
      </c>
      <c r="CE301" s="31">
        <v>7949.0</v>
      </c>
    </row>
    <row r="302" ht="15.75" customHeight="1">
      <c r="A302" s="31" t="s">
        <v>308</v>
      </c>
      <c r="B302" s="31">
        <v>7312.0</v>
      </c>
      <c r="C302" s="31" t="s">
        <v>650</v>
      </c>
      <c r="D302" s="31">
        <v>72154.0</v>
      </c>
      <c r="E302" s="31">
        <v>51414.0</v>
      </c>
      <c r="F302" s="31">
        <v>821.0</v>
      </c>
      <c r="G302" s="31">
        <v>50593.0</v>
      </c>
      <c r="H302" s="31">
        <v>15342.0</v>
      </c>
      <c r="I302" s="31">
        <v>16219.0</v>
      </c>
      <c r="J302" s="31">
        <v>4299.0</v>
      </c>
      <c r="K302" s="31">
        <v>3298.0</v>
      </c>
      <c r="L302" s="31">
        <v>0.0</v>
      </c>
      <c r="M302" s="31">
        <v>3105.0</v>
      </c>
      <c r="N302" s="31">
        <v>6476.0</v>
      </c>
      <c r="O302" s="31">
        <v>0.0</v>
      </c>
      <c r="P302" s="31">
        <v>0.0</v>
      </c>
      <c r="Q302" s="31">
        <v>887.0</v>
      </c>
      <c r="R302" s="31">
        <v>0.0</v>
      </c>
      <c r="S302" s="31">
        <v>0.0</v>
      </c>
      <c r="T302" s="31">
        <v>967.0</v>
      </c>
      <c r="U302" s="31">
        <v>0.0</v>
      </c>
      <c r="V302" s="31">
        <v>0.0</v>
      </c>
      <c r="W302" s="31">
        <v>0.0</v>
      </c>
      <c r="X302" s="31">
        <v>0.0</v>
      </c>
      <c r="Y302" s="31">
        <v>0.0</v>
      </c>
      <c r="Z302" s="31">
        <v>0.0</v>
      </c>
      <c r="AA302" s="31">
        <v>0.0</v>
      </c>
      <c r="AB302" s="31">
        <v>0.0</v>
      </c>
      <c r="AC302" s="31">
        <v>0.0</v>
      </c>
      <c r="AD302" s="31">
        <v>0.0</v>
      </c>
      <c r="AE302" s="31">
        <v>0.0</v>
      </c>
      <c r="AF302" s="31">
        <v>0.0</v>
      </c>
      <c r="AG302" s="31">
        <v>0.0</v>
      </c>
      <c r="AH302" s="31">
        <v>0.0</v>
      </c>
      <c r="AI302" s="31">
        <v>0.0</v>
      </c>
      <c r="AJ302" s="31">
        <v>0.0</v>
      </c>
      <c r="AK302" s="31">
        <v>0.0</v>
      </c>
      <c r="AL302" s="31">
        <v>0.0</v>
      </c>
      <c r="AM302" s="31">
        <v>0.0</v>
      </c>
      <c r="AN302" s="31">
        <v>0.0</v>
      </c>
      <c r="AO302" s="31">
        <v>0.0</v>
      </c>
      <c r="AP302" s="31">
        <v>0.0</v>
      </c>
      <c r="AQ302" s="31">
        <v>0.0</v>
      </c>
      <c r="AR302" s="31">
        <v>0.0</v>
      </c>
      <c r="AS302" s="31">
        <v>0.0</v>
      </c>
      <c r="AT302" s="31">
        <v>685.0</v>
      </c>
      <c r="AU302" s="31">
        <v>50729.0</v>
      </c>
      <c r="AV302" s="31">
        <f t="shared" si="4"/>
        <v>14266</v>
      </c>
      <c r="AW302" s="31">
        <v>12704.0</v>
      </c>
      <c r="AX302" s="31">
        <v>4794.0</v>
      </c>
      <c r="AY302" s="31">
        <v>4432.0</v>
      </c>
      <c r="AZ302" s="31">
        <v>0.0</v>
      </c>
      <c r="BA302" s="31">
        <v>5247.0</v>
      </c>
      <c r="BB302" s="31">
        <v>6937.0</v>
      </c>
      <c r="BC302" s="31">
        <v>284.0</v>
      </c>
      <c r="BD302" s="31">
        <v>219.0</v>
      </c>
      <c r="BE302" s="31">
        <v>639.0</v>
      </c>
      <c r="BF302" s="31">
        <v>0.0</v>
      </c>
      <c r="BG302" s="31">
        <v>118.0</v>
      </c>
      <c r="BH302" s="31">
        <v>784.0</v>
      </c>
      <c r="BI302" s="31">
        <v>0.0</v>
      </c>
      <c r="BJ302" s="31">
        <v>0.0</v>
      </c>
      <c r="BK302" s="31">
        <v>0.0</v>
      </c>
      <c r="BL302" s="31">
        <v>11.0</v>
      </c>
      <c r="BM302" s="31">
        <v>0.0</v>
      </c>
      <c r="BN302" s="31">
        <v>0.0</v>
      </c>
      <c r="BO302" s="31">
        <v>0.0</v>
      </c>
      <c r="BP302" s="31">
        <v>0.0</v>
      </c>
      <c r="BQ302" s="31">
        <v>0.0</v>
      </c>
      <c r="BR302" s="31">
        <v>0.0</v>
      </c>
      <c r="BS302" s="31">
        <v>126.0</v>
      </c>
      <c r="BT302" s="31">
        <v>0.0</v>
      </c>
      <c r="BU302" s="31">
        <v>0.0</v>
      </c>
      <c r="BV302" s="31">
        <v>0.0</v>
      </c>
      <c r="BW302" s="31">
        <v>0.0</v>
      </c>
      <c r="BX302" s="31">
        <v>0.0</v>
      </c>
      <c r="BY302" s="31">
        <v>0.0</v>
      </c>
      <c r="BZ302" s="31">
        <v>0.0</v>
      </c>
      <c r="CA302" s="31">
        <v>0.0</v>
      </c>
      <c r="CB302" s="31">
        <v>0.0</v>
      </c>
      <c r="CC302" s="31">
        <v>168.0</v>
      </c>
      <c r="CE302" s="31">
        <v>14266.0</v>
      </c>
    </row>
    <row r="303" ht="15.75" customHeight="1">
      <c r="A303" s="31" t="s">
        <v>308</v>
      </c>
      <c r="B303" s="31">
        <v>7313.0</v>
      </c>
      <c r="C303" s="31" t="s">
        <v>651</v>
      </c>
      <c r="D303" s="31">
        <v>35852.0</v>
      </c>
      <c r="E303" s="31">
        <v>27832.0</v>
      </c>
      <c r="F303" s="31">
        <v>320.0</v>
      </c>
      <c r="G303" s="31">
        <v>27512.0</v>
      </c>
      <c r="H303" s="31">
        <v>9160.0</v>
      </c>
      <c r="I303" s="31">
        <v>7865.0</v>
      </c>
      <c r="J303" s="31">
        <v>1816.0</v>
      </c>
      <c r="K303" s="31">
        <v>3649.0</v>
      </c>
      <c r="L303" s="31">
        <v>0.0</v>
      </c>
      <c r="M303" s="31">
        <v>1502.0</v>
      </c>
      <c r="N303" s="31">
        <v>2508.0</v>
      </c>
      <c r="O303" s="31">
        <v>0.0</v>
      </c>
      <c r="P303" s="31">
        <v>0.0</v>
      </c>
      <c r="Q303" s="31">
        <v>1012.0</v>
      </c>
      <c r="R303" s="31">
        <v>0.0</v>
      </c>
      <c r="S303" s="31">
        <v>0.0</v>
      </c>
      <c r="T303" s="31">
        <v>0.0</v>
      </c>
      <c r="U303" s="31">
        <v>0.0</v>
      </c>
      <c r="V303" s="31">
        <v>0.0</v>
      </c>
      <c r="W303" s="31">
        <v>0.0</v>
      </c>
      <c r="X303" s="31">
        <v>0.0</v>
      </c>
      <c r="Y303" s="31">
        <v>0.0</v>
      </c>
      <c r="Z303" s="31">
        <v>0.0</v>
      </c>
      <c r="AA303" s="31">
        <v>0.0</v>
      </c>
      <c r="AB303" s="31">
        <v>0.0</v>
      </c>
      <c r="AC303" s="31">
        <v>0.0</v>
      </c>
      <c r="AD303" s="31">
        <v>0.0</v>
      </c>
      <c r="AE303" s="31">
        <v>0.0</v>
      </c>
      <c r="AF303" s="31">
        <v>0.0</v>
      </c>
      <c r="AG303" s="31">
        <v>0.0</v>
      </c>
      <c r="AH303" s="31">
        <v>0.0</v>
      </c>
      <c r="AI303" s="31">
        <v>0.0</v>
      </c>
      <c r="AJ303" s="31">
        <v>0.0</v>
      </c>
      <c r="AK303" s="31">
        <v>0.0</v>
      </c>
      <c r="AL303" s="31">
        <v>0.0</v>
      </c>
      <c r="AM303" s="31">
        <v>0.0</v>
      </c>
      <c r="AN303" s="31">
        <v>0.0</v>
      </c>
      <c r="AO303" s="31">
        <v>0.0</v>
      </c>
      <c r="AP303" s="31">
        <v>0.0</v>
      </c>
      <c r="AQ303" s="31">
        <v>0.0</v>
      </c>
      <c r="AR303" s="31">
        <v>0.0</v>
      </c>
      <c r="AS303" s="31">
        <v>0.0</v>
      </c>
      <c r="AT303" s="31">
        <v>263.0</v>
      </c>
      <c r="AU303" s="31">
        <v>27569.0</v>
      </c>
      <c r="AV303" s="31">
        <f t="shared" si="4"/>
        <v>8386</v>
      </c>
      <c r="AW303" s="31">
        <v>5830.0</v>
      </c>
      <c r="AX303" s="31">
        <v>2567.0</v>
      </c>
      <c r="AY303" s="31">
        <v>3951.0</v>
      </c>
      <c r="AZ303" s="31">
        <v>0.0</v>
      </c>
      <c r="BA303" s="31">
        <v>2769.0</v>
      </c>
      <c r="BB303" s="31">
        <v>2762.0</v>
      </c>
      <c r="BC303" s="31">
        <v>158.0</v>
      </c>
      <c r="BD303" s="31">
        <v>60.0</v>
      </c>
      <c r="BE303" s="31">
        <v>432.0</v>
      </c>
      <c r="BF303" s="31">
        <v>0.0</v>
      </c>
      <c r="BG303" s="31">
        <v>86.0</v>
      </c>
      <c r="BH303" s="31">
        <v>364.0</v>
      </c>
      <c r="BI303" s="31">
        <v>0.0</v>
      </c>
      <c r="BJ303" s="31">
        <v>0.0</v>
      </c>
      <c r="BK303" s="31">
        <v>0.0</v>
      </c>
      <c r="BL303" s="31">
        <v>14.0</v>
      </c>
      <c r="BM303" s="31">
        <v>0.0</v>
      </c>
      <c r="BN303" s="31">
        <v>0.0</v>
      </c>
      <c r="BO303" s="31">
        <v>0.0</v>
      </c>
      <c r="BP303" s="31">
        <v>0.0</v>
      </c>
      <c r="BQ303" s="31">
        <v>0.0</v>
      </c>
      <c r="BR303" s="31">
        <v>0.0</v>
      </c>
      <c r="BS303" s="31">
        <v>85.0</v>
      </c>
      <c r="BT303" s="31">
        <v>0.0</v>
      </c>
      <c r="BU303" s="31">
        <v>0.0</v>
      </c>
      <c r="BV303" s="31">
        <v>0.0</v>
      </c>
      <c r="BW303" s="31">
        <v>0.0</v>
      </c>
      <c r="BX303" s="31">
        <v>0.0</v>
      </c>
      <c r="BY303" s="31">
        <v>0.0</v>
      </c>
      <c r="BZ303" s="31">
        <v>0.0</v>
      </c>
      <c r="CA303" s="31">
        <v>0.0</v>
      </c>
      <c r="CB303" s="31">
        <v>0.0</v>
      </c>
      <c r="CC303" s="31">
        <v>105.0</v>
      </c>
      <c r="CE303" s="31">
        <v>8386.0</v>
      </c>
    </row>
    <row r="304" ht="15.75" customHeight="1">
      <c r="A304" s="31" t="s">
        <v>308</v>
      </c>
      <c r="B304" s="31">
        <v>7314.0</v>
      </c>
      <c r="C304" s="31" t="s">
        <v>652</v>
      </c>
      <c r="D304" s="31">
        <v>102805.0</v>
      </c>
      <c r="E304" s="31">
        <v>72283.0</v>
      </c>
      <c r="F304" s="31">
        <v>1420.0</v>
      </c>
      <c r="G304" s="31">
        <v>70863.0</v>
      </c>
      <c r="H304" s="31">
        <v>20114.0</v>
      </c>
      <c r="I304" s="31">
        <v>24679.0</v>
      </c>
      <c r="J304" s="31">
        <v>4402.0</v>
      </c>
      <c r="K304" s="31">
        <v>3729.0</v>
      </c>
      <c r="L304" s="31">
        <v>0.0</v>
      </c>
      <c r="M304" s="31">
        <v>4964.0</v>
      </c>
      <c r="N304" s="31">
        <v>10853.0</v>
      </c>
      <c r="O304" s="31">
        <v>0.0</v>
      </c>
      <c r="P304" s="31">
        <v>0.0</v>
      </c>
      <c r="Q304" s="31">
        <v>1881.0</v>
      </c>
      <c r="R304" s="31">
        <v>0.0</v>
      </c>
      <c r="S304" s="31">
        <v>0.0</v>
      </c>
      <c r="T304" s="31">
        <v>0.0</v>
      </c>
      <c r="U304" s="31">
        <v>0.0</v>
      </c>
      <c r="V304" s="31">
        <v>0.0</v>
      </c>
      <c r="W304" s="31">
        <v>0.0</v>
      </c>
      <c r="X304" s="31">
        <v>241.0</v>
      </c>
      <c r="Y304" s="31">
        <v>0.0</v>
      </c>
      <c r="Z304" s="31">
        <v>0.0</v>
      </c>
      <c r="AA304" s="31">
        <v>0.0</v>
      </c>
      <c r="AB304" s="31">
        <v>0.0</v>
      </c>
      <c r="AC304" s="31">
        <v>0.0</v>
      </c>
      <c r="AD304" s="31">
        <v>0.0</v>
      </c>
      <c r="AE304" s="31">
        <v>0.0</v>
      </c>
      <c r="AF304" s="31">
        <v>0.0</v>
      </c>
      <c r="AG304" s="31">
        <v>0.0</v>
      </c>
      <c r="AH304" s="31">
        <v>0.0</v>
      </c>
      <c r="AI304" s="31">
        <v>0.0</v>
      </c>
      <c r="AJ304" s="31">
        <v>0.0</v>
      </c>
      <c r="AK304" s="31">
        <v>0.0</v>
      </c>
      <c r="AL304" s="31">
        <v>0.0</v>
      </c>
      <c r="AM304" s="31">
        <v>0.0</v>
      </c>
      <c r="AN304" s="31">
        <v>0.0</v>
      </c>
      <c r="AO304" s="31">
        <v>0.0</v>
      </c>
      <c r="AP304" s="31">
        <v>0.0</v>
      </c>
      <c r="AQ304" s="31">
        <v>0.0</v>
      </c>
      <c r="AR304" s="31">
        <v>0.0</v>
      </c>
      <c r="AS304" s="31">
        <v>0.0</v>
      </c>
      <c r="AT304" s="31">
        <v>1332.0</v>
      </c>
      <c r="AU304" s="31">
        <v>70951.0</v>
      </c>
      <c r="AV304" s="31">
        <f t="shared" si="4"/>
        <v>19582</v>
      </c>
      <c r="AW304" s="31">
        <v>19289.0</v>
      </c>
      <c r="AX304" s="31">
        <v>5274.0</v>
      </c>
      <c r="AY304" s="31">
        <v>5134.0</v>
      </c>
      <c r="AZ304" s="31">
        <v>0.0</v>
      </c>
      <c r="BA304" s="31">
        <v>6487.0</v>
      </c>
      <c r="BB304" s="31">
        <v>11583.0</v>
      </c>
      <c r="BC304" s="31">
        <v>556.0</v>
      </c>
      <c r="BD304" s="31">
        <v>320.0</v>
      </c>
      <c r="BE304" s="31">
        <v>1083.0</v>
      </c>
      <c r="BF304" s="31">
        <v>0.0</v>
      </c>
      <c r="BG304" s="31">
        <v>139.0</v>
      </c>
      <c r="BH304" s="31">
        <v>940.0</v>
      </c>
      <c r="BI304" s="31">
        <v>0.0</v>
      </c>
      <c r="BJ304" s="31">
        <v>0.0</v>
      </c>
      <c r="BK304" s="31">
        <v>0.0</v>
      </c>
      <c r="BL304" s="31">
        <v>117.0</v>
      </c>
      <c r="BM304" s="31">
        <v>0.0</v>
      </c>
      <c r="BN304" s="31">
        <v>0.0</v>
      </c>
      <c r="BO304" s="31">
        <v>0.0</v>
      </c>
      <c r="BP304" s="31">
        <v>0.0</v>
      </c>
      <c r="BQ304" s="31">
        <v>0.0</v>
      </c>
      <c r="BR304" s="31">
        <v>0.0</v>
      </c>
      <c r="BS304" s="31">
        <v>229.0</v>
      </c>
      <c r="BT304" s="31">
        <v>0.0</v>
      </c>
      <c r="BU304" s="31">
        <v>0.0</v>
      </c>
      <c r="BV304" s="31">
        <v>0.0</v>
      </c>
      <c r="BW304" s="31">
        <v>0.0</v>
      </c>
      <c r="BX304" s="31">
        <v>0.0</v>
      </c>
      <c r="BY304" s="31">
        <v>0.0</v>
      </c>
      <c r="BZ304" s="31">
        <v>0.0</v>
      </c>
      <c r="CA304" s="31">
        <v>0.0</v>
      </c>
      <c r="CB304" s="31">
        <v>0.0</v>
      </c>
      <c r="CC304" s="31">
        <v>218.0</v>
      </c>
      <c r="CE304" s="31">
        <v>19582.0</v>
      </c>
    </row>
    <row r="305" ht="15.75" customHeight="1">
      <c r="A305" s="31" t="s">
        <v>308</v>
      </c>
      <c r="B305" s="31">
        <v>7315.0</v>
      </c>
      <c r="C305" s="31" t="s">
        <v>653</v>
      </c>
      <c r="D305" s="31">
        <v>147529.0</v>
      </c>
      <c r="E305" s="31">
        <v>119273.0</v>
      </c>
      <c r="F305" s="31">
        <v>1281.0</v>
      </c>
      <c r="G305" s="31">
        <v>117992.0</v>
      </c>
      <c r="H305" s="31">
        <v>39210.0</v>
      </c>
      <c r="I305" s="31">
        <v>33791.0</v>
      </c>
      <c r="J305" s="31">
        <v>8610.0</v>
      </c>
      <c r="K305" s="31">
        <v>14626.0</v>
      </c>
      <c r="L305" s="31">
        <v>0.0</v>
      </c>
      <c r="M305" s="31">
        <v>7868.0</v>
      </c>
      <c r="N305" s="31">
        <v>7608.0</v>
      </c>
      <c r="O305" s="31">
        <v>929.0</v>
      </c>
      <c r="P305" s="31">
        <v>0.0</v>
      </c>
      <c r="Q305" s="31">
        <v>1098.0</v>
      </c>
      <c r="R305" s="31">
        <v>0.0</v>
      </c>
      <c r="S305" s="31">
        <v>1807.0</v>
      </c>
      <c r="T305" s="31">
        <v>2033.0</v>
      </c>
      <c r="U305" s="31">
        <v>0.0</v>
      </c>
      <c r="V305" s="31">
        <v>0.0</v>
      </c>
      <c r="W305" s="31">
        <v>0.0</v>
      </c>
      <c r="X305" s="31">
        <v>0.0</v>
      </c>
      <c r="Y305" s="31">
        <v>0.0</v>
      </c>
      <c r="Z305" s="31">
        <v>0.0</v>
      </c>
      <c r="AA305" s="31">
        <v>0.0</v>
      </c>
      <c r="AB305" s="31">
        <v>0.0</v>
      </c>
      <c r="AC305" s="31">
        <v>0.0</v>
      </c>
      <c r="AD305" s="31">
        <v>0.0</v>
      </c>
      <c r="AE305" s="31">
        <v>0.0</v>
      </c>
      <c r="AF305" s="31">
        <v>0.0</v>
      </c>
      <c r="AG305" s="31">
        <v>0.0</v>
      </c>
      <c r="AH305" s="31">
        <v>0.0</v>
      </c>
      <c r="AI305" s="31">
        <v>0.0</v>
      </c>
      <c r="AJ305" s="31">
        <v>0.0</v>
      </c>
      <c r="AK305" s="31">
        <v>0.0</v>
      </c>
      <c r="AL305" s="31">
        <v>0.0</v>
      </c>
      <c r="AM305" s="31">
        <v>0.0</v>
      </c>
      <c r="AN305" s="31">
        <v>0.0</v>
      </c>
      <c r="AO305" s="31">
        <v>0.0</v>
      </c>
      <c r="AP305" s="31">
        <v>0.0</v>
      </c>
      <c r="AQ305" s="31">
        <v>107.0</v>
      </c>
      <c r="AR305" s="31">
        <v>0.0</v>
      </c>
      <c r="AS305" s="31">
        <v>305.0</v>
      </c>
      <c r="AT305" s="31">
        <v>928.0</v>
      </c>
      <c r="AU305" s="31">
        <v>118345.0</v>
      </c>
      <c r="AV305" s="31">
        <f t="shared" si="4"/>
        <v>36376</v>
      </c>
      <c r="AW305" s="31">
        <v>25349.0</v>
      </c>
      <c r="AX305" s="31">
        <v>11591.0</v>
      </c>
      <c r="AY305" s="31">
        <v>17958.0</v>
      </c>
      <c r="AZ305" s="31">
        <v>0.0</v>
      </c>
      <c r="BA305" s="31">
        <v>13090.0</v>
      </c>
      <c r="BB305" s="31">
        <v>8677.0</v>
      </c>
      <c r="BC305" s="31">
        <v>760.0</v>
      </c>
      <c r="BD305" s="31">
        <v>110.0</v>
      </c>
      <c r="BE305" s="31">
        <v>736.0</v>
      </c>
      <c r="BF305" s="31">
        <v>0.0</v>
      </c>
      <c r="BG305" s="31">
        <v>1298.0</v>
      </c>
      <c r="BH305" s="31">
        <v>1689.0</v>
      </c>
      <c r="BI305" s="31">
        <v>0.0</v>
      </c>
      <c r="BJ305" s="31">
        <v>0.0</v>
      </c>
      <c r="BK305" s="31">
        <v>0.0</v>
      </c>
      <c r="BL305" s="31">
        <v>53.0</v>
      </c>
      <c r="BM305" s="31">
        <v>0.0</v>
      </c>
      <c r="BN305" s="31">
        <v>0.0</v>
      </c>
      <c r="BO305" s="31">
        <v>0.0</v>
      </c>
      <c r="BP305" s="31">
        <v>0.0</v>
      </c>
      <c r="BQ305" s="31">
        <v>0.0</v>
      </c>
      <c r="BR305" s="31">
        <v>0.0</v>
      </c>
      <c r="BS305" s="31">
        <v>334.0</v>
      </c>
      <c r="BT305" s="31">
        <v>0.0</v>
      </c>
      <c r="BU305" s="31">
        <v>0.0</v>
      </c>
      <c r="BV305" s="31">
        <v>0.0</v>
      </c>
      <c r="BW305" s="31">
        <v>0.0</v>
      </c>
      <c r="BX305" s="31">
        <v>0.0</v>
      </c>
      <c r="BY305" s="31">
        <v>0.0</v>
      </c>
      <c r="BZ305" s="31">
        <v>0.0</v>
      </c>
      <c r="CA305" s="31">
        <v>0.0</v>
      </c>
      <c r="CB305" s="31">
        <v>0.0</v>
      </c>
      <c r="CC305" s="31">
        <v>324.0</v>
      </c>
      <c r="CE305" s="31">
        <v>36376.0</v>
      </c>
    </row>
    <row r="306" ht="15.75" customHeight="1">
      <c r="A306" s="31" t="s">
        <v>308</v>
      </c>
      <c r="B306" s="31">
        <v>7316.0</v>
      </c>
      <c r="C306" s="31" t="s">
        <v>654</v>
      </c>
      <c r="D306" s="31">
        <v>40886.0</v>
      </c>
      <c r="E306" s="31">
        <v>32257.0</v>
      </c>
      <c r="F306" s="31">
        <v>627.0</v>
      </c>
      <c r="G306" s="31">
        <v>31630.0</v>
      </c>
      <c r="H306" s="31">
        <v>12677.0</v>
      </c>
      <c r="I306" s="31">
        <v>7375.0</v>
      </c>
      <c r="J306" s="31">
        <v>1373.0</v>
      </c>
      <c r="K306" s="31">
        <v>2820.0</v>
      </c>
      <c r="L306" s="31">
        <v>0.0</v>
      </c>
      <c r="M306" s="31">
        <v>2316.0</v>
      </c>
      <c r="N306" s="31">
        <v>3548.0</v>
      </c>
      <c r="O306" s="31">
        <v>0.0</v>
      </c>
      <c r="P306" s="31">
        <v>0.0</v>
      </c>
      <c r="Q306" s="31">
        <v>1384.0</v>
      </c>
      <c r="R306" s="31">
        <v>0.0</v>
      </c>
      <c r="S306" s="31">
        <v>0.0</v>
      </c>
      <c r="T306" s="31">
        <v>0.0</v>
      </c>
      <c r="U306" s="31">
        <v>0.0</v>
      </c>
      <c r="V306" s="31">
        <v>0.0</v>
      </c>
      <c r="W306" s="31">
        <v>0.0</v>
      </c>
      <c r="X306" s="31">
        <v>0.0</v>
      </c>
      <c r="Y306" s="31">
        <v>0.0</v>
      </c>
      <c r="Z306" s="31">
        <v>0.0</v>
      </c>
      <c r="AA306" s="31">
        <v>0.0</v>
      </c>
      <c r="AB306" s="31">
        <v>0.0</v>
      </c>
      <c r="AC306" s="31">
        <v>0.0</v>
      </c>
      <c r="AD306" s="31">
        <v>0.0</v>
      </c>
      <c r="AE306" s="31">
        <v>0.0</v>
      </c>
      <c r="AF306" s="31">
        <v>0.0</v>
      </c>
      <c r="AG306" s="31">
        <v>0.0</v>
      </c>
      <c r="AH306" s="31">
        <v>0.0</v>
      </c>
      <c r="AI306" s="31">
        <v>0.0</v>
      </c>
      <c r="AJ306" s="31">
        <v>0.0</v>
      </c>
      <c r="AK306" s="31">
        <v>0.0</v>
      </c>
      <c r="AL306" s="31">
        <v>43.0</v>
      </c>
      <c r="AM306" s="31">
        <v>0.0</v>
      </c>
      <c r="AN306" s="31">
        <v>0.0</v>
      </c>
      <c r="AO306" s="31">
        <v>0.0</v>
      </c>
      <c r="AP306" s="31">
        <v>0.0</v>
      </c>
      <c r="AQ306" s="31">
        <v>94.0</v>
      </c>
      <c r="AR306" s="31">
        <v>0.0</v>
      </c>
      <c r="AS306" s="31">
        <v>0.0</v>
      </c>
      <c r="AT306" s="31">
        <v>466.0</v>
      </c>
      <c r="AU306" s="31">
        <v>31791.0</v>
      </c>
      <c r="AV306" s="31">
        <f t="shared" si="4"/>
        <v>11292</v>
      </c>
      <c r="AW306" s="31">
        <v>6404.0</v>
      </c>
      <c r="AX306" s="31">
        <v>1854.0</v>
      </c>
      <c r="AY306" s="31">
        <v>3174.0</v>
      </c>
      <c r="AZ306" s="31">
        <v>0.0</v>
      </c>
      <c r="BA306" s="31">
        <v>3463.0</v>
      </c>
      <c r="BB306" s="31">
        <v>3826.0</v>
      </c>
      <c r="BC306" s="31">
        <v>150.0</v>
      </c>
      <c r="BD306" s="31">
        <v>90.0</v>
      </c>
      <c r="BE306" s="31">
        <v>1039.0</v>
      </c>
      <c r="BF306" s="31">
        <v>0.0</v>
      </c>
      <c r="BG306" s="31">
        <v>89.0</v>
      </c>
      <c r="BH306" s="31">
        <v>269.0</v>
      </c>
      <c r="BI306" s="31">
        <v>0.0</v>
      </c>
      <c r="BJ306" s="31">
        <v>0.0</v>
      </c>
      <c r="BK306" s="31">
        <v>0.0</v>
      </c>
      <c r="BL306" s="31">
        <v>13.0</v>
      </c>
      <c r="BM306" s="31">
        <v>0.0</v>
      </c>
      <c r="BN306" s="31">
        <v>0.0</v>
      </c>
      <c r="BO306" s="31">
        <v>0.0</v>
      </c>
      <c r="BP306" s="31">
        <v>0.0</v>
      </c>
      <c r="BQ306" s="31">
        <v>0.0</v>
      </c>
      <c r="BR306" s="31">
        <v>0.0</v>
      </c>
      <c r="BS306" s="31">
        <v>60.0</v>
      </c>
      <c r="BT306" s="31">
        <v>0.0</v>
      </c>
      <c r="BU306" s="31">
        <v>0.0</v>
      </c>
      <c r="BV306" s="31">
        <v>0.0</v>
      </c>
      <c r="BW306" s="31">
        <v>0.0</v>
      </c>
      <c r="BX306" s="31">
        <v>0.0</v>
      </c>
      <c r="BY306" s="31">
        <v>0.0</v>
      </c>
      <c r="BZ306" s="31">
        <v>0.0</v>
      </c>
      <c r="CA306" s="31">
        <v>0.0</v>
      </c>
      <c r="CB306" s="31">
        <v>0.0</v>
      </c>
      <c r="CC306" s="31">
        <v>68.0</v>
      </c>
      <c r="CE306" s="31">
        <v>11292.0</v>
      </c>
    </row>
    <row r="307" ht="15.75" customHeight="1">
      <c r="A307" s="31" t="s">
        <v>308</v>
      </c>
      <c r="B307" s="31">
        <v>7317.0</v>
      </c>
      <c r="C307" s="31" t="s">
        <v>655</v>
      </c>
      <c r="D307" s="31">
        <v>31522.0</v>
      </c>
      <c r="E307" s="31">
        <v>21562.0</v>
      </c>
      <c r="F307" s="31">
        <v>478.0</v>
      </c>
      <c r="G307" s="31">
        <v>21084.0</v>
      </c>
      <c r="H307" s="31">
        <v>6790.0</v>
      </c>
      <c r="I307" s="31">
        <v>6577.0</v>
      </c>
      <c r="J307" s="31">
        <v>1525.0</v>
      </c>
      <c r="K307" s="31">
        <v>678.0</v>
      </c>
      <c r="L307" s="31">
        <v>0.0</v>
      </c>
      <c r="M307" s="31">
        <v>1473.0</v>
      </c>
      <c r="N307" s="31">
        <v>3150.0</v>
      </c>
      <c r="O307" s="31">
        <v>0.0</v>
      </c>
      <c r="P307" s="31">
        <v>231.0</v>
      </c>
      <c r="Q307" s="31">
        <v>340.0</v>
      </c>
      <c r="R307" s="31">
        <v>0.0</v>
      </c>
      <c r="S307" s="31">
        <v>0.0</v>
      </c>
      <c r="T307" s="31">
        <v>320.0</v>
      </c>
      <c r="U307" s="31">
        <v>0.0</v>
      </c>
      <c r="V307" s="31">
        <v>0.0</v>
      </c>
      <c r="W307" s="31">
        <v>0.0</v>
      </c>
      <c r="X307" s="31">
        <v>0.0</v>
      </c>
      <c r="Y307" s="31">
        <v>0.0</v>
      </c>
      <c r="Z307" s="31">
        <v>0.0</v>
      </c>
      <c r="AA307" s="31">
        <v>0.0</v>
      </c>
      <c r="AB307" s="31">
        <v>0.0</v>
      </c>
      <c r="AC307" s="31">
        <v>0.0</v>
      </c>
      <c r="AD307" s="31">
        <v>0.0</v>
      </c>
      <c r="AE307" s="31">
        <v>0.0</v>
      </c>
      <c r="AF307" s="31">
        <v>0.0</v>
      </c>
      <c r="AG307" s="31">
        <v>0.0</v>
      </c>
      <c r="AH307" s="31">
        <v>0.0</v>
      </c>
      <c r="AI307" s="31">
        <v>0.0</v>
      </c>
      <c r="AJ307" s="31">
        <v>0.0</v>
      </c>
      <c r="AK307" s="31">
        <v>0.0</v>
      </c>
      <c r="AL307" s="31">
        <v>0.0</v>
      </c>
      <c r="AM307" s="31">
        <v>0.0</v>
      </c>
      <c r="AN307" s="31">
        <v>0.0</v>
      </c>
      <c r="AO307" s="31">
        <v>0.0</v>
      </c>
      <c r="AP307" s="31">
        <v>0.0</v>
      </c>
      <c r="AQ307" s="31">
        <v>0.0</v>
      </c>
      <c r="AR307" s="31">
        <v>0.0</v>
      </c>
      <c r="AS307" s="31">
        <v>0.0</v>
      </c>
      <c r="AT307" s="31">
        <v>415.0</v>
      </c>
      <c r="AU307" s="31">
        <v>21147.0</v>
      </c>
      <c r="AV307" s="31">
        <f t="shared" si="4"/>
        <v>6602</v>
      </c>
      <c r="AW307" s="31">
        <v>5551.0</v>
      </c>
      <c r="AX307" s="31">
        <v>1697.0</v>
      </c>
      <c r="AY307" s="31">
        <v>839.0</v>
      </c>
      <c r="AZ307" s="31">
        <v>0.0</v>
      </c>
      <c r="BA307" s="31">
        <v>2015.0</v>
      </c>
      <c r="BB307" s="31">
        <v>3411.0</v>
      </c>
      <c r="BC307" s="31">
        <v>119.0</v>
      </c>
      <c r="BD307" s="31">
        <v>244.0</v>
      </c>
      <c r="BE307" s="31">
        <v>266.0</v>
      </c>
      <c r="BF307" s="31">
        <v>0.0</v>
      </c>
      <c r="BG307" s="31">
        <v>31.0</v>
      </c>
      <c r="BH307" s="31">
        <v>269.0</v>
      </c>
      <c r="BI307" s="31">
        <v>0.0</v>
      </c>
      <c r="BJ307" s="31">
        <v>0.0</v>
      </c>
      <c r="BK307" s="31">
        <v>0.0</v>
      </c>
      <c r="BL307" s="31">
        <v>7.0</v>
      </c>
      <c r="BM307" s="31">
        <v>0.0</v>
      </c>
      <c r="BN307" s="31">
        <v>0.0</v>
      </c>
      <c r="BO307" s="31">
        <v>0.0</v>
      </c>
      <c r="BP307" s="31">
        <v>0.0</v>
      </c>
      <c r="BQ307" s="31">
        <v>0.0</v>
      </c>
      <c r="BR307" s="31">
        <v>0.0</v>
      </c>
      <c r="BS307" s="31">
        <v>36.0</v>
      </c>
      <c r="BT307" s="31">
        <v>0.0</v>
      </c>
      <c r="BU307" s="31">
        <v>0.0</v>
      </c>
      <c r="BV307" s="31">
        <v>0.0</v>
      </c>
      <c r="BW307" s="31">
        <v>0.0</v>
      </c>
      <c r="BX307" s="31">
        <v>0.0</v>
      </c>
      <c r="BY307" s="31">
        <v>0.0</v>
      </c>
      <c r="BZ307" s="31">
        <v>0.0</v>
      </c>
      <c r="CA307" s="31">
        <v>0.0</v>
      </c>
      <c r="CB307" s="31">
        <v>0.0</v>
      </c>
      <c r="CC307" s="31">
        <v>60.0</v>
      </c>
      <c r="CE307" s="31">
        <v>6602.0</v>
      </c>
    </row>
    <row r="308" ht="15.75" customHeight="1">
      <c r="A308" s="31" t="s">
        <v>308</v>
      </c>
      <c r="B308" s="31">
        <v>7318.0</v>
      </c>
      <c r="C308" s="31" t="s">
        <v>656</v>
      </c>
      <c r="D308" s="31">
        <v>36553.0</v>
      </c>
      <c r="E308" s="31">
        <v>27898.0</v>
      </c>
      <c r="F308" s="31">
        <v>444.0</v>
      </c>
      <c r="G308" s="31">
        <v>27454.0</v>
      </c>
      <c r="H308" s="31">
        <v>9777.0</v>
      </c>
      <c r="I308" s="31">
        <v>7163.0</v>
      </c>
      <c r="J308" s="31">
        <v>1820.0</v>
      </c>
      <c r="K308" s="31">
        <v>2597.0</v>
      </c>
      <c r="L308" s="31">
        <v>0.0</v>
      </c>
      <c r="M308" s="31">
        <v>1827.0</v>
      </c>
      <c r="N308" s="31">
        <v>3443.0</v>
      </c>
      <c r="O308" s="31">
        <v>0.0</v>
      </c>
      <c r="P308" s="31">
        <v>0.0</v>
      </c>
      <c r="Q308" s="31">
        <v>687.0</v>
      </c>
      <c r="R308" s="31">
        <v>0.0</v>
      </c>
      <c r="S308" s="31">
        <v>0.0</v>
      </c>
      <c r="T308" s="31">
        <v>0.0</v>
      </c>
      <c r="U308" s="31">
        <v>0.0</v>
      </c>
      <c r="V308" s="31">
        <v>0.0</v>
      </c>
      <c r="W308" s="31">
        <v>0.0</v>
      </c>
      <c r="X308" s="31">
        <v>0.0</v>
      </c>
      <c r="Y308" s="31">
        <v>0.0</v>
      </c>
      <c r="Z308" s="31">
        <v>0.0</v>
      </c>
      <c r="AA308" s="31">
        <v>0.0</v>
      </c>
      <c r="AB308" s="31">
        <v>0.0</v>
      </c>
      <c r="AC308" s="31">
        <v>0.0</v>
      </c>
      <c r="AD308" s="31">
        <v>0.0</v>
      </c>
      <c r="AE308" s="31">
        <v>0.0</v>
      </c>
      <c r="AF308" s="31">
        <v>0.0</v>
      </c>
      <c r="AG308" s="31">
        <v>0.0</v>
      </c>
      <c r="AH308" s="31">
        <v>0.0</v>
      </c>
      <c r="AI308" s="31">
        <v>0.0</v>
      </c>
      <c r="AJ308" s="31">
        <v>0.0</v>
      </c>
      <c r="AK308" s="31">
        <v>0.0</v>
      </c>
      <c r="AL308" s="31">
        <v>91.0</v>
      </c>
      <c r="AM308" s="31">
        <v>0.0</v>
      </c>
      <c r="AN308" s="31">
        <v>0.0</v>
      </c>
      <c r="AO308" s="31">
        <v>0.0</v>
      </c>
      <c r="AP308" s="31">
        <v>0.0</v>
      </c>
      <c r="AQ308" s="31">
        <v>49.0</v>
      </c>
      <c r="AR308" s="31">
        <v>0.0</v>
      </c>
      <c r="AS308" s="31">
        <v>0.0</v>
      </c>
      <c r="AT308" s="31">
        <v>347.0</v>
      </c>
      <c r="AU308" s="31">
        <v>27551.0</v>
      </c>
      <c r="AV308" s="31">
        <f t="shared" si="4"/>
        <v>8820</v>
      </c>
      <c r="AW308" s="31">
        <v>5938.0</v>
      </c>
      <c r="AX308" s="31">
        <v>2231.0</v>
      </c>
      <c r="AY308" s="31">
        <v>2962.0</v>
      </c>
      <c r="AZ308" s="31">
        <v>0.0</v>
      </c>
      <c r="BA308" s="31">
        <v>2756.0</v>
      </c>
      <c r="BB308" s="31">
        <v>3726.0</v>
      </c>
      <c r="BC308" s="31">
        <v>116.0</v>
      </c>
      <c r="BD308" s="31">
        <v>64.0</v>
      </c>
      <c r="BE308" s="31">
        <v>410.0</v>
      </c>
      <c r="BF308" s="31">
        <v>0.0</v>
      </c>
      <c r="BG308" s="31">
        <v>70.0</v>
      </c>
      <c r="BH308" s="31">
        <v>301.0</v>
      </c>
      <c r="BI308" s="31">
        <v>0.0</v>
      </c>
      <c r="BJ308" s="31">
        <v>0.0</v>
      </c>
      <c r="BK308" s="31">
        <v>0.0</v>
      </c>
      <c r="BL308" s="31">
        <v>15.0</v>
      </c>
      <c r="BM308" s="31">
        <v>0.0</v>
      </c>
      <c r="BN308" s="31">
        <v>0.0</v>
      </c>
      <c r="BO308" s="31">
        <v>0.0</v>
      </c>
      <c r="BP308" s="31">
        <v>0.0</v>
      </c>
      <c r="BQ308" s="31">
        <v>0.0</v>
      </c>
      <c r="BR308" s="31">
        <v>0.0</v>
      </c>
      <c r="BS308" s="31">
        <v>63.0</v>
      </c>
      <c r="BT308" s="31">
        <v>0.0</v>
      </c>
      <c r="BU308" s="31">
        <v>0.0</v>
      </c>
      <c r="BV308" s="31">
        <v>0.0</v>
      </c>
      <c r="BW308" s="31">
        <v>0.0</v>
      </c>
      <c r="BX308" s="31">
        <v>0.0</v>
      </c>
      <c r="BY308" s="31">
        <v>0.0</v>
      </c>
      <c r="BZ308" s="31">
        <v>0.0</v>
      </c>
      <c r="CA308" s="31">
        <v>0.0</v>
      </c>
      <c r="CB308" s="31">
        <v>0.0</v>
      </c>
      <c r="CC308" s="31">
        <v>79.0</v>
      </c>
      <c r="CE308" s="31">
        <v>8820.0</v>
      </c>
    </row>
    <row r="309" ht="15.75" customHeight="1">
      <c r="A309" s="31" t="s">
        <v>308</v>
      </c>
      <c r="B309" s="31">
        <v>7319.0</v>
      </c>
      <c r="C309" s="31" t="s">
        <v>657</v>
      </c>
      <c r="D309" s="31">
        <v>58753.0</v>
      </c>
      <c r="E309" s="31">
        <v>43120.0</v>
      </c>
      <c r="F309" s="31">
        <v>776.0</v>
      </c>
      <c r="G309" s="31">
        <v>42344.0</v>
      </c>
      <c r="H309" s="31">
        <v>16724.0</v>
      </c>
      <c r="I309" s="31">
        <v>11651.0</v>
      </c>
      <c r="J309" s="31">
        <v>2389.0</v>
      </c>
      <c r="K309" s="31">
        <v>2564.0</v>
      </c>
      <c r="L309" s="31">
        <v>0.0</v>
      </c>
      <c r="M309" s="31">
        <v>2027.0</v>
      </c>
      <c r="N309" s="31">
        <v>5714.0</v>
      </c>
      <c r="O309" s="31">
        <v>0.0</v>
      </c>
      <c r="P309" s="31">
        <v>168.0</v>
      </c>
      <c r="Q309" s="31">
        <v>569.0</v>
      </c>
      <c r="R309" s="31">
        <v>0.0</v>
      </c>
      <c r="S309" s="31">
        <v>195.0</v>
      </c>
      <c r="T309" s="31">
        <v>0.0</v>
      </c>
      <c r="U309" s="31">
        <v>0.0</v>
      </c>
      <c r="V309" s="31">
        <v>0.0</v>
      </c>
      <c r="W309" s="31">
        <v>0.0</v>
      </c>
      <c r="X309" s="31">
        <v>0.0</v>
      </c>
      <c r="Y309" s="31">
        <v>0.0</v>
      </c>
      <c r="Z309" s="31">
        <v>0.0</v>
      </c>
      <c r="AA309" s="31">
        <v>0.0</v>
      </c>
      <c r="AB309" s="31">
        <v>0.0</v>
      </c>
      <c r="AC309" s="31">
        <v>0.0</v>
      </c>
      <c r="AD309" s="31">
        <v>0.0</v>
      </c>
      <c r="AE309" s="31">
        <v>0.0</v>
      </c>
      <c r="AF309" s="31">
        <v>0.0</v>
      </c>
      <c r="AG309" s="31">
        <v>0.0</v>
      </c>
      <c r="AH309" s="31">
        <v>0.0</v>
      </c>
      <c r="AI309" s="31">
        <v>0.0</v>
      </c>
      <c r="AJ309" s="31">
        <v>0.0</v>
      </c>
      <c r="AK309" s="31">
        <v>0.0</v>
      </c>
      <c r="AL309" s="31">
        <v>31.0</v>
      </c>
      <c r="AM309" s="31">
        <v>0.0</v>
      </c>
      <c r="AN309" s="31">
        <v>0.0</v>
      </c>
      <c r="AO309" s="31">
        <v>0.0</v>
      </c>
      <c r="AP309" s="31">
        <v>0.0</v>
      </c>
      <c r="AQ309" s="31">
        <v>0.0</v>
      </c>
      <c r="AR309" s="31">
        <v>0.0</v>
      </c>
      <c r="AS309" s="31">
        <v>312.0</v>
      </c>
      <c r="AT309" s="31">
        <v>670.0</v>
      </c>
      <c r="AU309" s="31">
        <v>42450.0</v>
      </c>
      <c r="AV309" s="31">
        <f t="shared" si="4"/>
        <v>12995</v>
      </c>
      <c r="AW309" s="31">
        <v>10928.0</v>
      </c>
      <c r="AX309" s="31">
        <v>3027.0</v>
      </c>
      <c r="AY309" s="31">
        <v>3288.0</v>
      </c>
      <c r="AZ309" s="31">
        <v>0.0</v>
      </c>
      <c r="BA309" s="31">
        <v>4075.0</v>
      </c>
      <c r="BB309" s="31">
        <v>6360.0</v>
      </c>
      <c r="BC309" s="31">
        <v>220.0</v>
      </c>
      <c r="BD309" s="31">
        <v>213.0</v>
      </c>
      <c r="BE309" s="31">
        <v>448.0</v>
      </c>
      <c r="BF309" s="31">
        <v>0.0</v>
      </c>
      <c r="BG309" s="31">
        <v>131.0</v>
      </c>
      <c r="BH309" s="31">
        <v>492.0</v>
      </c>
      <c r="BI309" s="31">
        <v>0.0</v>
      </c>
      <c r="BJ309" s="31">
        <v>0.0</v>
      </c>
      <c r="BK309" s="31">
        <v>0.0</v>
      </c>
      <c r="BL309" s="31">
        <v>18.0</v>
      </c>
      <c r="BM309" s="31">
        <v>0.0</v>
      </c>
      <c r="BN309" s="31">
        <v>0.0</v>
      </c>
      <c r="BO309" s="31">
        <v>0.0</v>
      </c>
      <c r="BP309" s="31">
        <v>0.0</v>
      </c>
      <c r="BQ309" s="31">
        <v>0.0</v>
      </c>
      <c r="BR309" s="31">
        <v>0.0</v>
      </c>
      <c r="BS309" s="31">
        <v>128.0</v>
      </c>
      <c r="BT309" s="31">
        <v>0.0</v>
      </c>
      <c r="BU309" s="31">
        <v>0.0</v>
      </c>
      <c r="BV309" s="31">
        <v>0.0</v>
      </c>
      <c r="BW309" s="31">
        <v>0.0</v>
      </c>
      <c r="BX309" s="31">
        <v>0.0</v>
      </c>
      <c r="BY309" s="31">
        <v>0.0</v>
      </c>
      <c r="BZ309" s="31">
        <v>0.0</v>
      </c>
      <c r="CA309" s="31">
        <v>0.0</v>
      </c>
      <c r="CB309" s="31">
        <v>0.0</v>
      </c>
      <c r="CC309" s="31">
        <v>127.0</v>
      </c>
      <c r="CE309" s="31">
        <v>12995.0</v>
      </c>
    </row>
    <row r="310" ht="15.75" customHeight="1">
      <c r="A310" s="31" t="s">
        <v>308</v>
      </c>
      <c r="B310" s="31">
        <v>7320.0</v>
      </c>
      <c r="C310" s="31" t="s">
        <v>658</v>
      </c>
      <c r="D310" s="31">
        <v>26396.0</v>
      </c>
      <c r="E310" s="31">
        <v>18880.0</v>
      </c>
      <c r="F310" s="31">
        <v>325.0</v>
      </c>
      <c r="G310" s="31">
        <v>18555.0</v>
      </c>
      <c r="H310" s="31">
        <v>5860.0</v>
      </c>
      <c r="I310" s="31">
        <v>5560.0</v>
      </c>
      <c r="J310" s="31">
        <v>1469.0</v>
      </c>
      <c r="K310" s="31">
        <v>1213.0</v>
      </c>
      <c r="L310" s="31">
        <v>0.0</v>
      </c>
      <c r="M310" s="31">
        <v>1226.0</v>
      </c>
      <c r="N310" s="31">
        <v>2495.0</v>
      </c>
      <c r="O310" s="31">
        <v>0.0</v>
      </c>
      <c r="P310" s="31">
        <v>79.0</v>
      </c>
      <c r="Q310" s="31">
        <v>301.0</v>
      </c>
      <c r="R310" s="31">
        <v>0.0</v>
      </c>
      <c r="S310" s="31">
        <v>0.0</v>
      </c>
      <c r="T310" s="31">
        <v>352.0</v>
      </c>
      <c r="U310" s="31">
        <v>0.0</v>
      </c>
      <c r="V310" s="31">
        <v>0.0</v>
      </c>
      <c r="W310" s="31">
        <v>0.0</v>
      </c>
      <c r="X310" s="31">
        <v>0.0</v>
      </c>
      <c r="Y310" s="31">
        <v>0.0</v>
      </c>
      <c r="Z310" s="31">
        <v>0.0</v>
      </c>
      <c r="AA310" s="31">
        <v>0.0</v>
      </c>
      <c r="AB310" s="31">
        <v>0.0</v>
      </c>
      <c r="AC310" s="31">
        <v>0.0</v>
      </c>
      <c r="AD310" s="31">
        <v>0.0</v>
      </c>
      <c r="AE310" s="31">
        <v>0.0</v>
      </c>
      <c r="AF310" s="31">
        <v>0.0</v>
      </c>
      <c r="AG310" s="31">
        <v>0.0</v>
      </c>
      <c r="AH310" s="31">
        <v>0.0</v>
      </c>
      <c r="AI310" s="31">
        <v>0.0</v>
      </c>
      <c r="AJ310" s="31">
        <v>0.0</v>
      </c>
      <c r="AK310" s="31">
        <v>0.0</v>
      </c>
      <c r="AL310" s="31">
        <v>0.0</v>
      </c>
      <c r="AM310" s="31">
        <v>0.0</v>
      </c>
      <c r="AN310" s="31">
        <v>0.0</v>
      </c>
      <c r="AO310" s="31">
        <v>0.0</v>
      </c>
      <c r="AP310" s="31">
        <v>0.0</v>
      </c>
      <c r="AQ310" s="31">
        <v>0.0</v>
      </c>
      <c r="AR310" s="31">
        <v>0.0</v>
      </c>
      <c r="AS310" s="31">
        <v>0.0</v>
      </c>
      <c r="AT310" s="31">
        <v>268.0</v>
      </c>
      <c r="AU310" s="31">
        <v>18612.0</v>
      </c>
      <c r="AV310" s="31">
        <f t="shared" si="4"/>
        <v>5623</v>
      </c>
      <c r="AW310" s="31">
        <v>4899.0</v>
      </c>
      <c r="AX310" s="31">
        <v>1750.0</v>
      </c>
      <c r="AY310" s="31">
        <v>1115.0</v>
      </c>
      <c r="AZ310" s="31">
        <v>0.0</v>
      </c>
      <c r="BA310" s="31">
        <v>1693.0</v>
      </c>
      <c r="BB310" s="31">
        <v>2704.0</v>
      </c>
      <c r="BC310" s="31">
        <v>100.0</v>
      </c>
      <c r="BD310" s="31">
        <v>87.0</v>
      </c>
      <c r="BE310" s="31">
        <v>207.0</v>
      </c>
      <c r="BF310" s="31">
        <v>0.0</v>
      </c>
      <c r="BG310" s="31">
        <v>50.0</v>
      </c>
      <c r="BH310" s="31">
        <v>281.0</v>
      </c>
      <c r="BI310" s="31">
        <v>0.0</v>
      </c>
      <c r="BJ310" s="31">
        <v>0.0</v>
      </c>
      <c r="BK310" s="31">
        <v>0.0</v>
      </c>
      <c r="BL310" s="31">
        <v>6.0</v>
      </c>
      <c r="BM310" s="31">
        <v>0.0</v>
      </c>
      <c r="BN310" s="31">
        <v>0.0</v>
      </c>
      <c r="BO310" s="31">
        <v>0.0</v>
      </c>
      <c r="BP310" s="31">
        <v>0.0</v>
      </c>
      <c r="BQ310" s="31">
        <v>0.0</v>
      </c>
      <c r="BR310" s="31">
        <v>0.0</v>
      </c>
      <c r="BS310" s="31">
        <v>29.0</v>
      </c>
      <c r="BT310" s="31">
        <v>0.0</v>
      </c>
      <c r="BU310" s="31">
        <v>0.0</v>
      </c>
      <c r="BV310" s="31">
        <v>0.0</v>
      </c>
      <c r="BW310" s="31">
        <v>0.0</v>
      </c>
      <c r="BX310" s="31">
        <v>0.0</v>
      </c>
      <c r="BY310" s="31">
        <v>0.0</v>
      </c>
      <c r="BZ310" s="31">
        <v>0.0</v>
      </c>
      <c r="CA310" s="31">
        <v>0.0</v>
      </c>
      <c r="CB310" s="31">
        <v>0.0</v>
      </c>
      <c r="CC310" s="31">
        <v>68.0</v>
      </c>
      <c r="CE310" s="31">
        <v>5623.0</v>
      </c>
    </row>
    <row r="311" ht="15.75" customHeight="1">
      <c r="A311" s="31" t="s">
        <v>308</v>
      </c>
      <c r="B311" s="31">
        <v>7331.0</v>
      </c>
      <c r="C311" s="31" t="s">
        <v>335</v>
      </c>
      <c r="D311" s="31">
        <v>97517.0</v>
      </c>
      <c r="E311" s="31">
        <v>78744.0</v>
      </c>
      <c r="F311" s="31">
        <v>1183.0</v>
      </c>
      <c r="G311" s="31">
        <v>77561.0</v>
      </c>
      <c r="H311" s="31">
        <v>31370.0</v>
      </c>
      <c r="I311" s="31">
        <v>21656.0</v>
      </c>
      <c r="J311" s="31">
        <v>3733.0</v>
      </c>
      <c r="K311" s="31">
        <v>4631.0</v>
      </c>
      <c r="L311" s="31">
        <v>0.0</v>
      </c>
      <c r="M311" s="31">
        <v>4491.0</v>
      </c>
      <c r="N311" s="31">
        <v>9164.0</v>
      </c>
      <c r="O311" s="31">
        <v>0.0</v>
      </c>
      <c r="P311" s="31">
        <v>264.0</v>
      </c>
      <c r="Q311" s="31">
        <v>1381.0</v>
      </c>
      <c r="R311" s="31">
        <v>0.0</v>
      </c>
      <c r="S311" s="31">
        <v>476.0</v>
      </c>
      <c r="T311" s="31">
        <v>0.0</v>
      </c>
      <c r="U311" s="31">
        <v>0.0</v>
      </c>
      <c r="V311" s="31">
        <v>0.0</v>
      </c>
      <c r="W311" s="31">
        <v>0.0</v>
      </c>
      <c r="X311" s="31">
        <v>0.0</v>
      </c>
      <c r="Y311" s="31">
        <v>0.0</v>
      </c>
      <c r="Z311" s="31">
        <v>0.0</v>
      </c>
      <c r="AA311" s="31">
        <v>0.0</v>
      </c>
      <c r="AB311" s="31">
        <v>0.0</v>
      </c>
      <c r="AC311" s="31">
        <v>0.0</v>
      </c>
      <c r="AD311" s="31">
        <v>0.0</v>
      </c>
      <c r="AE311" s="31">
        <v>0.0</v>
      </c>
      <c r="AF311" s="31">
        <v>0.0</v>
      </c>
      <c r="AG311" s="31">
        <v>0.0</v>
      </c>
      <c r="AH311" s="31">
        <v>0.0</v>
      </c>
      <c r="AI311" s="31">
        <v>0.0</v>
      </c>
      <c r="AJ311" s="31">
        <v>0.0</v>
      </c>
      <c r="AK311" s="31">
        <v>0.0</v>
      </c>
      <c r="AL311" s="31">
        <v>57.0</v>
      </c>
      <c r="AM311" s="31">
        <v>0.0</v>
      </c>
      <c r="AN311" s="31">
        <v>0.0</v>
      </c>
      <c r="AO311" s="31">
        <v>0.0</v>
      </c>
      <c r="AP311" s="31">
        <v>0.0</v>
      </c>
      <c r="AQ311" s="31">
        <v>0.0</v>
      </c>
      <c r="AR311" s="31">
        <v>0.0</v>
      </c>
      <c r="AS311" s="31">
        <v>338.0</v>
      </c>
      <c r="AT311" s="31">
        <v>993.0</v>
      </c>
      <c r="AU311" s="31">
        <v>77751.0</v>
      </c>
      <c r="AV311" s="31">
        <f t="shared" si="4"/>
        <v>25007</v>
      </c>
      <c r="AW311" s="31">
        <v>20414.0</v>
      </c>
      <c r="AX311" s="31">
        <v>4737.0</v>
      </c>
      <c r="AY311" s="31">
        <v>5645.0</v>
      </c>
      <c r="AZ311" s="31">
        <v>0.0</v>
      </c>
      <c r="BA311" s="31">
        <v>8058.0</v>
      </c>
      <c r="BB311" s="31">
        <v>10741.0</v>
      </c>
      <c r="BC311" s="31">
        <v>329.0</v>
      </c>
      <c r="BD311" s="31">
        <v>326.0</v>
      </c>
      <c r="BE311" s="31">
        <v>1077.0</v>
      </c>
      <c r="BF311" s="31">
        <v>0.0</v>
      </c>
      <c r="BG311" s="31">
        <v>320.0</v>
      </c>
      <c r="BH311" s="31">
        <v>685.0</v>
      </c>
      <c r="BI311" s="31">
        <v>0.0</v>
      </c>
      <c r="BJ311" s="31">
        <v>0.0</v>
      </c>
      <c r="BK311" s="31">
        <v>0.0</v>
      </c>
      <c r="BL311" s="31">
        <v>28.0</v>
      </c>
      <c r="BM311" s="31">
        <v>0.0</v>
      </c>
      <c r="BN311" s="31">
        <v>0.0</v>
      </c>
      <c r="BO311" s="31">
        <v>0.0</v>
      </c>
      <c r="BP311" s="31">
        <v>0.0</v>
      </c>
      <c r="BQ311" s="31">
        <v>0.0</v>
      </c>
      <c r="BR311" s="31">
        <v>0.0</v>
      </c>
      <c r="BS311" s="31">
        <v>169.0</v>
      </c>
      <c r="BT311" s="31">
        <v>0.0</v>
      </c>
      <c r="BU311" s="31">
        <v>0.0</v>
      </c>
      <c r="BV311" s="31">
        <v>0.0</v>
      </c>
      <c r="BW311" s="31">
        <v>0.0</v>
      </c>
      <c r="BX311" s="31">
        <v>0.0</v>
      </c>
      <c r="BY311" s="31">
        <v>0.0</v>
      </c>
      <c r="BZ311" s="31">
        <v>0.0</v>
      </c>
      <c r="CA311" s="31">
        <v>0.0</v>
      </c>
      <c r="CB311" s="31">
        <v>0.0</v>
      </c>
      <c r="CC311" s="31">
        <v>215.0</v>
      </c>
      <c r="CE311" s="31">
        <v>25007.0</v>
      </c>
    </row>
    <row r="312" ht="15.75" customHeight="1">
      <c r="A312" s="31" t="s">
        <v>308</v>
      </c>
      <c r="B312" s="31">
        <v>7332.0</v>
      </c>
      <c r="C312" s="31" t="s">
        <v>336</v>
      </c>
      <c r="D312" s="31">
        <v>105022.0</v>
      </c>
      <c r="E312" s="31">
        <v>85257.0</v>
      </c>
      <c r="F312" s="31">
        <v>1212.0</v>
      </c>
      <c r="G312" s="31">
        <v>84045.0</v>
      </c>
      <c r="H312" s="31">
        <v>34154.0</v>
      </c>
      <c r="I312" s="31">
        <v>22883.0</v>
      </c>
      <c r="J312" s="31">
        <v>3643.0</v>
      </c>
      <c r="K312" s="31">
        <v>5415.0</v>
      </c>
      <c r="L312" s="31">
        <v>0.0</v>
      </c>
      <c r="M312" s="31">
        <v>5630.0</v>
      </c>
      <c r="N312" s="31">
        <v>9745.0</v>
      </c>
      <c r="O312" s="31">
        <v>0.0</v>
      </c>
      <c r="P312" s="31">
        <v>0.0</v>
      </c>
      <c r="Q312" s="31">
        <v>2389.0</v>
      </c>
      <c r="R312" s="31">
        <v>0.0</v>
      </c>
      <c r="S312" s="31">
        <v>0.0</v>
      </c>
      <c r="T312" s="31">
        <v>0.0</v>
      </c>
      <c r="U312" s="31">
        <v>0.0</v>
      </c>
      <c r="V312" s="31">
        <v>0.0</v>
      </c>
      <c r="W312" s="31">
        <v>0.0</v>
      </c>
      <c r="X312" s="31">
        <v>0.0</v>
      </c>
      <c r="Y312" s="31">
        <v>0.0</v>
      </c>
      <c r="Z312" s="31">
        <v>0.0</v>
      </c>
      <c r="AA312" s="31">
        <v>0.0</v>
      </c>
      <c r="AB312" s="31">
        <v>0.0</v>
      </c>
      <c r="AC312" s="31">
        <v>0.0</v>
      </c>
      <c r="AD312" s="31">
        <v>0.0</v>
      </c>
      <c r="AE312" s="31">
        <v>0.0</v>
      </c>
      <c r="AF312" s="31">
        <v>0.0</v>
      </c>
      <c r="AG312" s="31">
        <v>0.0</v>
      </c>
      <c r="AH312" s="31">
        <v>0.0</v>
      </c>
      <c r="AI312" s="31">
        <v>0.0</v>
      </c>
      <c r="AJ312" s="31">
        <v>0.0</v>
      </c>
      <c r="AK312" s="31">
        <v>0.0</v>
      </c>
      <c r="AL312" s="31">
        <v>84.0</v>
      </c>
      <c r="AM312" s="31">
        <v>0.0</v>
      </c>
      <c r="AN312" s="31">
        <v>0.0</v>
      </c>
      <c r="AO312" s="31">
        <v>0.0</v>
      </c>
      <c r="AP312" s="31">
        <v>0.0</v>
      </c>
      <c r="AQ312" s="31">
        <v>102.0</v>
      </c>
      <c r="AR312" s="31">
        <v>0.0</v>
      </c>
      <c r="AS312" s="31">
        <v>0.0</v>
      </c>
      <c r="AT312" s="31">
        <v>940.0</v>
      </c>
      <c r="AU312" s="31">
        <v>84317.0</v>
      </c>
      <c r="AV312" s="31">
        <f t="shared" si="4"/>
        <v>29341</v>
      </c>
      <c r="AW312" s="31">
        <v>19803.0</v>
      </c>
      <c r="AX312" s="31">
        <v>4730.0</v>
      </c>
      <c r="AY312" s="31">
        <v>6643.0</v>
      </c>
      <c r="AZ312" s="31">
        <v>0.0</v>
      </c>
      <c r="BA312" s="31">
        <v>9853.0</v>
      </c>
      <c r="BB312" s="31">
        <v>10418.0</v>
      </c>
      <c r="BC312" s="31">
        <v>372.0</v>
      </c>
      <c r="BD312" s="31">
        <v>309.0</v>
      </c>
      <c r="BE312" s="31">
        <v>1611.0</v>
      </c>
      <c r="BF312" s="31">
        <v>0.0</v>
      </c>
      <c r="BG312" s="31">
        <v>147.0</v>
      </c>
      <c r="BH312" s="31">
        <v>689.0</v>
      </c>
      <c r="BI312" s="31">
        <v>0.0</v>
      </c>
      <c r="BJ312" s="31">
        <v>0.0</v>
      </c>
      <c r="BK312" s="31">
        <v>0.0</v>
      </c>
      <c r="BL312" s="31">
        <v>25.0</v>
      </c>
      <c r="BM312" s="31">
        <v>0.0</v>
      </c>
      <c r="BN312" s="31">
        <v>0.0</v>
      </c>
      <c r="BO312" s="31">
        <v>0.0</v>
      </c>
      <c r="BP312" s="31">
        <v>0.0</v>
      </c>
      <c r="BQ312" s="31">
        <v>0.0</v>
      </c>
      <c r="BR312" s="31">
        <v>0.0</v>
      </c>
      <c r="BS312" s="31">
        <v>159.0</v>
      </c>
      <c r="BT312" s="31">
        <v>0.0</v>
      </c>
      <c r="BU312" s="31">
        <v>0.0</v>
      </c>
      <c r="BV312" s="31">
        <v>0.0</v>
      </c>
      <c r="BW312" s="31">
        <v>0.0</v>
      </c>
      <c r="BX312" s="31">
        <v>0.0</v>
      </c>
      <c r="BY312" s="31">
        <v>0.0</v>
      </c>
      <c r="BZ312" s="31">
        <v>0.0</v>
      </c>
      <c r="CA312" s="31">
        <v>0.0</v>
      </c>
      <c r="CB312" s="31">
        <v>0.0</v>
      </c>
      <c r="CC312" s="31">
        <v>217.0</v>
      </c>
      <c r="CE312" s="31">
        <v>29341.0</v>
      </c>
    </row>
    <row r="313" ht="15.75" customHeight="1">
      <c r="A313" s="31" t="s">
        <v>308</v>
      </c>
      <c r="B313" s="31">
        <v>7333.0</v>
      </c>
      <c r="C313" s="31" t="s">
        <v>337</v>
      </c>
      <c r="D313" s="31">
        <v>58490.0</v>
      </c>
      <c r="E313" s="31">
        <v>44574.0</v>
      </c>
      <c r="F313" s="31">
        <v>713.0</v>
      </c>
      <c r="G313" s="31">
        <v>43861.0</v>
      </c>
      <c r="H313" s="31">
        <v>13408.0</v>
      </c>
      <c r="I313" s="31">
        <v>15618.0</v>
      </c>
      <c r="J313" s="31">
        <v>2495.0</v>
      </c>
      <c r="K313" s="31">
        <v>2065.0</v>
      </c>
      <c r="L313" s="31">
        <v>0.0</v>
      </c>
      <c r="M313" s="31">
        <v>2485.0</v>
      </c>
      <c r="N313" s="31">
        <v>5532.0</v>
      </c>
      <c r="O313" s="31">
        <v>0.0</v>
      </c>
      <c r="P313" s="31">
        <v>0.0</v>
      </c>
      <c r="Q313" s="31">
        <v>1725.0</v>
      </c>
      <c r="R313" s="31">
        <v>0.0</v>
      </c>
      <c r="S313" s="31">
        <v>0.0</v>
      </c>
      <c r="T313" s="31">
        <v>533.0</v>
      </c>
      <c r="U313" s="31">
        <v>0.0</v>
      </c>
      <c r="V313" s="31">
        <v>0.0</v>
      </c>
      <c r="W313" s="31">
        <v>0.0</v>
      </c>
      <c r="X313" s="31">
        <v>0.0</v>
      </c>
      <c r="Y313" s="31">
        <v>0.0</v>
      </c>
      <c r="Z313" s="31">
        <v>0.0</v>
      </c>
      <c r="AA313" s="31">
        <v>0.0</v>
      </c>
      <c r="AB313" s="31">
        <v>0.0</v>
      </c>
      <c r="AC313" s="31">
        <v>0.0</v>
      </c>
      <c r="AD313" s="31">
        <v>0.0</v>
      </c>
      <c r="AE313" s="31">
        <v>0.0</v>
      </c>
      <c r="AF313" s="31">
        <v>0.0</v>
      </c>
      <c r="AG313" s="31">
        <v>0.0</v>
      </c>
      <c r="AH313" s="31">
        <v>0.0</v>
      </c>
      <c r="AI313" s="31">
        <v>0.0</v>
      </c>
      <c r="AJ313" s="31">
        <v>0.0</v>
      </c>
      <c r="AK313" s="31">
        <v>0.0</v>
      </c>
      <c r="AL313" s="31">
        <v>0.0</v>
      </c>
      <c r="AM313" s="31">
        <v>0.0</v>
      </c>
      <c r="AN313" s="31">
        <v>0.0</v>
      </c>
      <c r="AO313" s="31">
        <v>0.0</v>
      </c>
      <c r="AP313" s="31">
        <v>0.0</v>
      </c>
      <c r="AQ313" s="31">
        <v>0.0</v>
      </c>
      <c r="AR313" s="31">
        <v>0.0</v>
      </c>
      <c r="AS313" s="31">
        <v>0.0</v>
      </c>
      <c r="AT313" s="31">
        <v>624.0</v>
      </c>
      <c r="AU313" s="31">
        <v>43950.0</v>
      </c>
      <c r="AV313" s="31">
        <f t="shared" si="4"/>
        <v>13188</v>
      </c>
      <c r="AW313" s="31">
        <v>12466.0</v>
      </c>
      <c r="AX313" s="31">
        <v>2985.0</v>
      </c>
      <c r="AY313" s="31">
        <v>2768.0</v>
      </c>
      <c r="AZ313" s="31">
        <v>0.0</v>
      </c>
      <c r="BA313" s="31">
        <v>4059.0</v>
      </c>
      <c r="BB313" s="31">
        <v>6007.0</v>
      </c>
      <c r="BC313" s="31">
        <v>230.0</v>
      </c>
      <c r="BD313" s="31">
        <v>239.0</v>
      </c>
      <c r="BE313" s="31">
        <v>1161.0</v>
      </c>
      <c r="BF313" s="31">
        <v>0.0</v>
      </c>
      <c r="BG313" s="31">
        <v>91.0</v>
      </c>
      <c r="BH313" s="31">
        <v>508.0</v>
      </c>
      <c r="BI313" s="31">
        <v>0.0</v>
      </c>
      <c r="BJ313" s="31">
        <v>0.0</v>
      </c>
      <c r="BK313" s="31">
        <v>0.0</v>
      </c>
      <c r="BL313" s="31">
        <v>6.0</v>
      </c>
      <c r="BM313" s="31">
        <v>0.0</v>
      </c>
      <c r="BN313" s="31">
        <v>0.0</v>
      </c>
      <c r="BO313" s="31">
        <v>0.0</v>
      </c>
      <c r="BP313" s="31">
        <v>0.0</v>
      </c>
      <c r="BQ313" s="31">
        <v>0.0</v>
      </c>
      <c r="BR313" s="31">
        <v>0.0</v>
      </c>
      <c r="BS313" s="31">
        <v>86.0</v>
      </c>
      <c r="BT313" s="31">
        <v>0.0</v>
      </c>
      <c r="BU313" s="31">
        <v>0.0</v>
      </c>
      <c r="BV313" s="31">
        <v>0.0</v>
      </c>
      <c r="BW313" s="31">
        <v>0.0</v>
      </c>
      <c r="BX313" s="31">
        <v>0.0</v>
      </c>
      <c r="BY313" s="31">
        <v>0.0</v>
      </c>
      <c r="BZ313" s="31">
        <v>0.0</v>
      </c>
      <c r="CA313" s="31">
        <v>0.0</v>
      </c>
      <c r="CB313" s="31">
        <v>0.0</v>
      </c>
      <c r="CC313" s="31">
        <v>156.0</v>
      </c>
      <c r="CE313" s="31">
        <v>13188.0</v>
      </c>
    </row>
    <row r="314" ht="15.75" customHeight="1">
      <c r="A314" s="31" t="s">
        <v>308</v>
      </c>
      <c r="B314" s="31">
        <v>7334.0</v>
      </c>
      <c r="C314" s="31" t="s">
        <v>338</v>
      </c>
      <c r="D314" s="31">
        <v>94287.0</v>
      </c>
      <c r="E314" s="31">
        <v>73886.0</v>
      </c>
      <c r="F314" s="31">
        <v>1003.0</v>
      </c>
      <c r="G314" s="31">
        <v>72883.0</v>
      </c>
      <c r="H314" s="31">
        <v>30841.0</v>
      </c>
      <c r="I314" s="31">
        <v>17297.0</v>
      </c>
      <c r="J314" s="31">
        <v>3162.0</v>
      </c>
      <c r="K314" s="31">
        <v>4563.0</v>
      </c>
      <c r="L314" s="31">
        <v>0.0</v>
      </c>
      <c r="M314" s="31">
        <v>4471.0</v>
      </c>
      <c r="N314" s="31">
        <v>10911.0</v>
      </c>
      <c r="O314" s="31">
        <v>0.0</v>
      </c>
      <c r="P314" s="31">
        <v>0.0</v>
      </c>
      <c r="Q314" s="31">
        <v>1638.0</v>
      </c>
      <c r="R314" s="31">
        <v>0.0</v>
      </c>
      <c r="S314" s="31">
        <v>0.0</v>
      </c>
      <c r="T314" s="31">
        <v>0.0</v>
      </c>
      <c r="U314" s="31">
        <v>0.0</v>
      </c>
      <c r="V314" s="31">
        <v>0.0</v>
      </c>
      <c r="W314" s="31">
        <v>0.0</v>
      </c>
      <c r="X314" s="31">
        <v>0.0</v>
      </c>
      <c r="Y314" s="31">
        <v>0.0</v>
      </c>
      <c r="Z314" s="31">
        <v>0.0</v>
      </c>
      <c r="AA314" s="31">
        <v>0.0</v>
      </c>
      <c r="AB314" s="31">
        <v>0.0</v>
      </c>
      <c r="AC314" s="31">
        <v>0.0</v>
      </c>
      <c r="AD314" s="31">
        <v>0.0</v>
      </c>
      <c r="AE314" s="31">
        <v>0.0</v>
      </c>
      <c r="AF314" s="31">
        <v>0.0</v>
      </c>
      <c r="AG314" s="31">
        <v>0.0</v>
      </c>
      <c r="AH314" s="31">
        <v>0.0</v>
      </c>
      <c r="AI314" s="31">
        <v>0.0</v>
      </c>
      <c r="AJ314" s="31">
        <v>0.0</v>
      </c>
      <c r="AK314" s="31">
        <v>0.0</v>
      </c>
      <c r="AL314" s="31">
        <v>0.0</v>
      </c>
      <c r="AM314" s="31">
        <v>0.0</v>
      </c>
      <c r="AN314" s="31">
        <v>0.0</v>
      </c>
      <c r="AO314" s="31">
        <v>0.0</v>
      </c>
      <c r="AP314" s="31">
        <v>0.0</v>
      </c>
      <c r="AQ314" s="31">
        <v>0.0</v>
      </c>
      <c r="AR314" s="31">
        <v>0.0</v>
      </c>
      <c r="AS314" s="31">
        <v>0.0</v>
      </c>
      <c r="AT314" s="31">
        <v>845.0</v>
      </c>
      <c r="AU314" s="31">
        <v>73041.0</v>
      </c>
      <c r="AV314" s="31">
        <f t="shared" si="4"/>
        <v>25268</v>
      </c>
      <c r="AW314" s="31">
        <v>15906.0</v>
      </c>
      <c r="AX314" s="31">
        <v>4284.0</v>
      </c>
      <c r="AY314" s="31">
        <v>4964.0</v>
      </c>
      <c r="AZ314" s="31">
        <v>0.0</v>
      </c>
      <c r="BA314" s="31">
        <v>7586.0</v>
      </c>
      <c r="BB314" s="31">
        <v>11919.0</v>
      </c>
      <c r="BC314" s="31">
        <v>364.0</v>
      </c>
      <c r="BD314" s="31">
        <v>252.0</v>
      </c>
      <c r="BE314" s="31">
        <v>1219.0</v>
      </c>
      <c r="BF314" s="31">
        <v>0.0</v>
      </c>
      <c r="BG314" s="31">
        <v>199.0</v>
      </c>
      <c r="BH314" s="31">
        <v>694.0</v>
      </c>
      <c r="BI314" s="31">
        <v>0.0</v>
      </c>
      <c r="BJ314" s="31">
        <v>0.0</v>
      </c>
      <c r="BK314" s="31">
        <v>0.0</v>
      </c>
      <c r="BL314" s="31">
        <v>30.0</v>
      </c>
      <c r="BM314" s="31">
        <v>0.0</v>
      </c>
      <c r="BN314" s="31">
        <v>0.0</v>
      </c>
      <c r="BO314" s="31">
        <v>0.0</v>
      </c>
      <c r="BP314" s="31">
        <v>0.0</v>
      </c>
      <c r="BQ314" s="31">
        <v>0.0</v>
      </c>
      <c r="BR314" s="31">
        <v>0.0</v>
      </c>
      <c r="BS314" s="31">
        <v>142.0</v>
      </c>
      <c r="BT314" s="31">
        <v>0.0</v>
      </c>
      <c r="BU314" s="31">
        <v>0.0</v>
      </c>
      <c r="BV314" s="31">
        <v>0.0</v>
      </c>
      <c r="BW314" s="31">
        <v>0.0</v>
      </c>
      <c r="BX314" s="31">
        <v>0.0</v>
      </c>
      <c r="BY314" s="31">
        <v>0.0</v>
      </c>
      <c r="BZ314" s="31">
        <v>0.0</v>
      </c>
      <c r="CA314" s="31">
        <v>0.0</v>
      </c>
      <c r="CB314" s="31">
        <v>0.0</v>
      </c>
      <c r="CC314" s="31">
        <v>214.0</v>
      </c>
      <c r="CE314" s="31">
        <v>25268.0</v>
      </c>
    </row>
    <row r="315" ht="15.75" customHeight="1">
      <c r="A315" s="31" t="s">
        <v>308</v>
      </c>
      <c r="B315" s="31">
        <v>7335.0</v>
      </c>
      <c r="C315" s="31" t="s">
        <v>339</v>
      </c>
      <c r="D315" s="31">
        <v>81619.0</v>
      </c>
      <c r="E315" s="31">
        <v>63146.0</v>
      </c>
      <c r="F315" s="31">
        <v>1365.0</v>
      </c>
      <c r="G315" s="31">
        <v>61781.0</v>
      </c>
      <c r="H315" s="31">
        <v>21823.0</v>
      </c>
      <c r="I315" s="31">
        <v>18812.0</v>
      </c>
      <c r="J315" s="31">
        <v>4072.0</v>
      </c>
      <c r="K315" s="31">
        <v>2752.0</v>
      </c>
      <c r="L315" s="31">
        <v>0.0</v>
      </c>
      <c r="M315" s="31">
        <v>3474.0</v>
      </c>
      <c r="N315" s="31">
        <v>7971.0</v>
      </c>
      <c r="O315" s="31">
        <v>0.0</v>
      </c>
      <c r="P315" s="31">
        <v>138.0</v>
      </c>
      <c r="Q315" s="31">
        <v>1988.0</v>
      </c>
      <c r="R315" s="31">
        <v>0.0</v>
      </c>
      <c r="S315" s="31">
        <v>0.0</v>
      </c>
      <c r="T315" s="31">
        <v>751.0</v>
      </c>
      <c r="U315" s="31">
        <v>0.0</v>
      </c>
      <c r="V315" s="31">
        <v>0.0</v>
      </c>
      <c r="W315" s="31">
        <v>0.0</v>
      </c>
      <c r="X315" s="31">
        <v>0.0</v>
      </c>
      <c r="Y315" s="31">
        <v>0.0</v>
      </c>
      <c r="Z315" s="31">
        <v>0.0</v>
      </c>
      <c r="AA315" s="31">
        <v>0.0</v>
      </c>
      <c r="AB315" s="31">
        <v>0.0</v>
      </c>
      <c r="AC315" s="31">
        <v>0.0</v>
      </c>
      <c r="AD315" s="31">
        <v>0.0</v>
      </c>
      <c r="AE315" s="31">
        <v>0.0</v>
      </c>
      <c r="AF315" s="31">
        <v>0.0</v>
      </c>
      <c r="AG315" s="31">
        <v>0.0</v>
      </c>
      <c r="AH315" s="31">
        <v>0.0</v>
      </c>
      <c r="AI315" s="31">
        <v>0.0</v>
      </c>
      <c r="AJ315" s="31">
        <v>0.0</v>
      </c>
      <c r="AK315" s="31">
        <v>0.0</v>
      </c>
      <c r="AL315" s="31">
        <v>0.0</v>
      </c>
      <c r="AM315" s="31">
        <v>0.0</v>
      </c>
      <c r="AN315" s="31">
        <v>0.0</v>
      </c>
      <c r="AO315" s="31">
        <v>0.0</v>
      </c>
      <c r="AP315" s="31">
        <v>0.0</v>
      </c>
      <c r="AQ315" s="31">
        <v>0.0</v>
      </c>
      <c r="AR315" s="31">
        <v>0.0</v>
      </c>
      <c r="AS315" s="31">
        <v>0.0</v>
      </c>
      <c r="AT315" s="31">
        <v>1273.0</v>
      </c>
      <c r="AU315" s="31">
        <v>61873.0</v>
      </c>
      <c r="AV315" s="31">
        <f t="shared" si="4"/>
        <v>20740</v>
      </c>
      <c r="AW315" s="31">
        <v>16051.0</v>
      </c>
      <c r="AX315" s="31">
        <v>4447.0</v>
      </c>
      <c r="AY315" s="31">
        <v>3481.0</v>
      </c>
      <c r="AZ315" s="31">
        <v>0.0</v>
      </c>
      <c r="BA315" s="31">
        <v>5281.0</v>
      </c>
      <c r="BB315" s="31">
        <v>8657.0</v>
      </c>
      <c r="BC315" s="31">
        <v>370.0</v>
      </c>
      <c r="BD315" s="31">
        <v>299.0</v>
      </c>
      <c r="BE315" s="31">
        <v>1476.0</v>
      </c>
      <c r="BF315" s="31">
        <v>0.0</v>
      </c>
      <c r="BG315" s="31">
        <v>123.0</v>
      </c>
      <c r="BH315" s="31">
        <v>655.0</v>
      </c>
      <c r="BI315" s="31">
        <v>0.0</v>
      </c>
      <c r="BJ315" s="31">
        <v>0.0</v>
      </c>
      <c r="BK315" s="31">
        <v>0.0</v>
      </c>
      <c r="BL315" s="31">
        <v>6.0</v>
      </c>
      <c r="BM315" s="31">
        <v>0.0</v>
      </c>
      <c r="BN315" s="31">
        <v>0.0</v>
      </c>
      <c r="BO315" s="31">
        <v>0.0</v>
      </c>
      <c r="BP315" s="31">
        <v>0.0</v>
      </c>
      <c r="BQ315" s="31">
        <v>0.0</v>
      </c>
      <c r="BR315" s="31">
        <v>0.0</v>
      </c>
      <c r="BS315" s="31">
        <v>95.0</v>
      </c>
      <c r="BT315" s="31">
        <v>0.0</v>
      </c>
      <c r="BU315" s="31">
        <v>0.0</v>
      </c>
      <c r="BV315" s="31">
        <v>0.0</v>
      </c>
      <c r="BW315" s="31">
        <v>0.0</v>
      </c>
      <c r="BX315" s="31">
        <v>0.0</v>
      </c>
      <c r="BY315" s="31">
        <v>0.0</v>
      </c>
      <c r="BZ315" s="31">
        <v>0.0</v>
      </c>
      <c r="CA315" s="31">
        <v>0.0</v>
      </c>
      <c r="CB315" s="31">
        <v>0.0</v>
      </c>
      <c r="CC315" s="31">
        <v>192.0</v>
      </c>
      <c r="CE315" s="31">
        <v>20740.0</v>
      </c>
    </row>
    <row r="316" ht="15.75" customHeight="1">
      <c r="A316" s="31" t="s">
        <v>308</v>
      </c>
      <c r="B316" s="31">
        <v>7336.0</v>
      </c>
      <c r="C316" s="31" t="s">
        <v>340</v>
      </c>
      <c r="D316" s="31">
        <v>57338.0</v>
      </c>
      <c r="E316" s="31">
        <v>44060.0</v>
      </c>
      <c r="F316" s="31">
        <v>751.0</v>
      </c>
      <c r="G316" s="31">
        <v>43309.0</v>
      </c>
      <c r="H316" s="31">
        <v>14085.0</v>
      </c>
      <c r="I316" s="31">
        <v>15134.0</v>
      </c>
      <c r="J316" s="31">
        <v>3222.0</v>
      </c>
      <c r="K316" s="31">
        <v>1732.0</v>
      </c>
      <c r="L316" s="31">
        <v>0.0</v>
      </c>
      <c r="M316" s="31">
        <v>1838.0</v>
      </c>
      <c r="N316" s="31">
        <v>5495.0</v>
      </c>
      <c r="O316" s="31">
        <v>0.0</v>
      </c>
      <c r="P316" s="31">
        <v>0.0</v>
      </c>
      <c r="Q316" s="31">
        <v>1163.0</v>
      </c>
      <c r="R316" s="31">
        <v>0.0</v>
      </c>
      <c r="S316" s="31">
        <v>0.0</v>
      </c>
      <c r="T316" s="31">
        <v>640.0</v>
      </c>
      <c r="U316" s="31">
        <v>0.0</v>
      </c>
      <c r="V316" s="31">
        <v>0.0</v>
      </c>
      <c r="W316" s="31">
        <v>0.0</v>
      </c>
      <c r="X316" s="31">
        <v>0.0</v>
      </c>
      <c r="Y316" s="31">
        <v>0.0</v>
      </c>
      <c r="Z316" s="31">
        <v>0.0</v>
      </c>
      <c r="AA316" s="31">
        <v>0.0</v>
      </c>
      <c r="AB316" s="31">
        <v>0.0</v>
      </c>
      <c r="AC316" s="31">
        <v>0.0</v>
      </c>
      <c r="AD316" s="31">
        <v>0.0</v>
      </c>
      <c r="AE316" s="31">
        <v>0.0</v>
      </c>
      <c r="AF316" s="31">
        <v>0.0</v>
      </c>
      <c r="AG316" s="31">
        <v>0.0</v>
      </c>
      <c r="AH316" s="31">
        <v>0.0</v>
      </c>
      <c r="AI316" s="31">
        <v>0.0</v>
      </c>
      <c r="AJ316" s="31">
        <v>0.0</v>
      </c>
      <c r="AK316" s="31">
        <v>0.0</v>
      </c>
      <c r="AL316" s="31">
        <v>0.0</v>
      </c>
      <c r="AM316" s="31">
        <v>0.0</v>
      </c>
      <c r="AN316" s="31">
        <v>0.0</v>
      </c>
      <c r="AO316" s="31">
        <v>0.0</v>
      </c>
      <c r="AP316" s="31">
        <v>0.0</v>
      </c>
      <c r="AQ316" s="31">
        <v>0.0</v>
      </c>
      <c r="AR316" s="31">
        <v>0.0</v>
      </c>
      <c r="AS316" s="31">
        <v>0.0</v>
      </c>
      <c r="AT316" s="31">
        <v>619.0</v>
      </c>
      <c r="AU316" s="31">
        <v>43441.0</v>
      </c>
      <c r="AV316" s="31">
        <f t="shared" si="4"/>
        <v>12191</v>
      </c>
      <c r="AW316" s="31">
        <v>14055.0</v>
      </c>
      <c r="AX316" s="31">
        <v>3463.0</v>
      </c>
      <c r="AY316" s="31">
        <v>2188.0</v>
      </c>
      <c r="AZ316" s="31">
        <v>0.0</v>
      </c>
      <c r="BA316" s="31">
        <v>3266.0</v>
      </c>
      <c r="BB316" s="31">
        <v>6063.0</v>
      </c>
      <c r="BC316" s="31">
        <v>181.0</v>
      </c>
      <c r="BD316" s="31">
        <v>229.0</v>
      </c>
      <c r="BE316" s="31">
        <v>990.0</v>
      </c>
      <c r="BF316" s="31">
        <v>0.0</v>
      </c>
      <c r="BG316" s="31">
        <v>64.0</v>
      </c>
      <c r="BH316" s="31">
        <v>555.0</v>
      </c>
      <c r="BI316" s="31">
        <v>0.0</v>
      </c>
      <c r="BJ316" s="31">
        <v>0.0</v>
      </c>
      <c r="BK316" s="31">
        <v>0.0</v>
      </c>
      <c r="BL316" s="31">
        <v>14.0</v>
      </c>
      <c r="BM316" s="31">
        <v>0.0</v>
      </c>
      <c r="BN316" s="31">
        <v>0.0</v>
      </c>
      <c r="BO316" s="31">
        <v>0.0</v>
      </c>
      <c r="BP316" s="31">
        <v>0.0</v>
      </c>
      <c r="BQ316" s="31">
        <v>0.0</v>
      </c>
      <c r="BR316" s="31">
        <v>0.0</v>
      </c>
      <c r="BS316" s="31">
        <v>84.0</v>
      </c>
      <c r="BT316" s="31">
        <v>0.0</v>
      </c>
      <c r="BU316" s="31">
        <v>0.0</v>
      </c>
      <c r="BV316" s="31">
        <v>0.0</v>
      </c>
      <c r="BW316" s="31">
        <v>0.0</v>
      </c>
      <c r="BX316" s="31">
        <v>0.0</v>
      </c>
      <c r="BY316" s="31">
        <v>0.0</v>
      </c>
      <c r="BZ316" s="31">
        <v>0.0</v>
      </c>
      <c r="CA316" s="31">
        <v>0.0</v>
      </c>
      <c r="CB316" s="31">
        <v>0.0</v>
      </c>
      <c r="CC316" s="31">
        <v>98.0</v>
      </c>
      <c r="CE316" s="31">
        <v>12191.0</v>
      </c>
    </row>
    <row r="317" ht="15.75" customHeight="1">
      <c r="A317" s="31" t="s">
        <v>308</v>
      </c>
      <c r="B317" s="31">
        <v>7337.0</v>
      </c>
      <c r="C317" s="31" t="s">
        <v>341</v>
      </c>
      <c r="D317" s="31">
        <v>87494.0</v>
      </c>
      <c r="E317" s="31">
        <v>70651.0</v>
      </c>
      <c r="F317" s="31">
        <v>1035.0</v>
      </c>
      <c r="G317" s="31">
        <v>69616.0</v>
      </c>
      <c r="H317" s="31">
        <v>28587.0</v>
      </c>
      <c r="I317" s="31">
        <v>19062.0</v>
      </c>
      <c r="J317" s="31">
        <v>3040.0</v>
      </c>
      <c r="K317" s="31">
        <v>5288.0</v>
      </c>
      <c r="L317" s="31">
        <v>0.0</v>
      </c>
      <c r="M317" s="31">
        <v>4236.0</v>
      </c>
      <c r="N317" s="31">
        <v>7513.0</v>
      </c>
      <c r="O317" s="31">
        <v>0.0</v>
      </c>
      <c r="P317" s="31">
        <v>0.0</v>
      </c>
      <c r="Q317" s="31">
        <v>1890.0</v>
      </c>
      <c r="R317" s="31">
        <v>0.0</v>
      </c>
      <c r="S317" s="31">
        <v>0.0</v>
      </c>
      <c r="T317" s="31">
        <v>0.0</v>
      </c>
      <c r="U317" s="31">
        <v>0.0</v>
      </c>
      <c r="V317" s="31">
        <v>0.0</v>
      </c>
      <c r="W317" s="31">
        <v>0.0</v>
      </c>
      <c r="X317" s="31">
        <v>0.0</v>
      </c>
      <c r="Y317" s="31">
        <v>0.0</v>
      </c>
      <c r="Z317" s="31">
        <v>0.0</v>
      </c>
      <c r="AA317" s="31">
        <v>0.0</v>
      </c>
      <c r="AB317" s="31">
        <v>0.0</v>
      </c>
      <c r="AC317" s="31">
        <v>0.0</v>
      </c>
      <c r="AD317" s="31">
        <v>0.0</v>
      </c>
      <c r="AE317" s="31">
        <v>0.0</v>
      </c>
      <c r="AF317" s="31">
        <v>0.0</v>
      </c>
      <c r="AG317" s="31">
        <v>0.0</v>
      </c>
      <c r="AH317" s="31">
        <v>0.0</v>
      </c>
      <c r="AI317" s="31">
        <v>0.0</v>
      </c>
      <c r="AJ317" s="31">
        <v>0.0</v>
      </c>
      <c r="AK317" s="31">
        <v>0.0</v>
      </c>
      <c r="AL317" s="31">
        <v>0.0</v>
      </c>
      <c r="AM317" s="31">
        <v>0.0</v>
      </c>
      <c r="AN317" s="31">
        <v>0.0</v>
      </c>
      <c r="AO317" s="31">
        <v>0.0</v>
      </c>
      <c r="AP317" s="31">
        <v>0.0</v>
      </c>
      <c r="AQ317" s="31">
        <v>0.0</v>
      </c>
      <c r="AR317" s="31">
        <v>0.0</v>
      </c>
      <c r="AS317" s="31">
        <v>0.0</v>
      </c>
      <c r="AT317" s="31">
        <v>854.0</v>
      </c>
      <c r="AU317" s="31">
        <v>69797.0</v>
      </c>
      <c r="AV317" s="31">
        <f t="shared" si="4"/>
        <v>25655</v>
      </c>
      <c r="AW317" s="31">
        <v>15557.0</v>
      </c>
      <c r="AX317" s="31">
        <v>4124.0</v>
      </c>
      <c r="AY317" s="31">
        <v>5873.0</v>
      </c>
      <c r="AZ317" s="31">
        <v>0.0</v>
      </c>
      <c r="BA317" s="31">
        <v>7205.0</v>
      </c>
      <c r="BB317" s="31">
        <v>8510.0</v>
      </c>
      <c r="BC317" s="31">
        <v>274.0</v>
      </c>
      <c r="BD317" s="31">
        <v>225.0</v>
      </c>
      <c r="BE317" s="31">
        <v>1163.0</v>
      </c>
      <c r="BF317" s="31">
        <v>0.0</v>
      </c>
      <c r="BG317" s="31">
        <v>177.0</v>
      </c>
      <c r="BH317" s="31">
        <v>648.0</v>
      </c>
      <c r="BI317" s="31">
        <v>0.0</v>
      </c>
      <c r="BJ317" s="31">
        <v>0.0</v>
      </c>
      <c r="BK317" s="31">
        <v>0.0</v>
      </c>
      <c r="BL317" s="31">
        <v>21.0</v>
      </c>
      <c r="BM317" s="31">
        <v>0.0</v>
      </c>
      <c r="BN317" s="31">
        <v>0.0</v>
      </c>
      <c r="BO317" s="31">
        <v>0.0</v>
      </c>
      <c r="BP317" s="31">
        <v>0.0</v>
      </c>
      <c r="BQ317" s="31">
        <v>0.0</v>
      </c>
      <c r="BR317" s="31">
        <v>0.0</v>
      </c>
      <c r="BS317" s="31">
        <v>164.0</v>
      </c>
      <c r="BT317" s="31">
        <v>0.0</v>
      </c>
      <c r="BU317" s="31">
        <v>0.0</v>
      </c>
      <c r="BV317" s="31">
        <v>0.0</v>
      </c>
      <c r="BW317" s="31">
        <v>0.0</v>
      </c>
      <c r="BX317" s="31">
        <v>0.0</v>
      </c>
      <c r="BY317" s="31">
        <v>0.0</v>
      </c>
      <c r="BZ317" s="31">
        <v>0.0</v>
      </c>
      <c r="CA317" s="31">
        <v>0.0</v>
      </c>
      <c r="CB317" s="31">
        <v>0.0</v>
      </c>
      <c r="CC317" s="31">
        <v>201.0</v>
      </c>
      <c r="CE317" s="31">
        <v>25655.0</v>
      </c>
    </row>
    <row r="318" ht="15.75" customHeight="1">
      <c r="A318" s="31" t="s">
        <v>308</v>
      </c>
      <c r="B318" s="31">
        <v>7338.0</v>
      </c>
      <c r="C318" s="31" t="s">
        <v>342</v>
      </c>
      <c r="D318" s="31">
        <v>117136.0</v>
      </c>
      <c r="E318" s="31">
        <v>95738.0</v>
      </c>
      <c r="F318" s="31">
        <v>1256.0</v>
      </c>
      <c r="G318" s="31">
        <v>94482.0</v>
      </c>
      <c r="H318" s="31">
        <v>35483.0</v>
      </c>
      <c r="I318" s="31">
        <v>25720.0</v>
      </c>
      <c r="J318" s="31">
        <v>4317.0</v>
      </c>
      <c r="K318" s="31">
        <v>6044.0</v>
      </c>
      <c r="L318" s="31">
        <v>0.0</v>
      </c>
      <c r="M318" s="31">
        <v>7191.0</v>
      </c>
      <c r="N318" s="31">
        <v>12327.0</v>
      </c>
      <c r="O318" s="31">
        <v>0.0</v>
      </c>
      <c r="P318" s="31">
        <v>0.0</v>
      </c>
      <c r="Q318" s="31">
        <v>3189.0</v>
      </c>
      <c r="R318" s="31">
        <v>0.0</v>
      </c>
      <c r="S318" s="31">
        <v>0.0</v>
      </c>
      <c r="T318" s="31">
        <v>0.0</v>
      </c>
      <c r="U318" s="31">
        <v>0.0</v>
      </c>
      <c r="V318" s="31">
        <v>0.0</v>
      </c>
      <c r="W318" s="31">
        <v>0.0</v>
      </c>
      <c r="X318" s="31">
        <v>108.0</v>
      </c>
      <c r="Y318" s="31">
        <v>0.0</v>
      </c>
      <c r="Z318" s="31">
        <v>0.0</v>
      </c>
      <c r="AA318" s="31">
        <v>0.0</v>
      </c>
      <c r="AB318" s="31">
        <v>0.0</v>
      </c>
      <c r="AC318" s="31">
        <v>0.0</v>
      </c>
      <c r="AD318" s="31">
        <v>0.0</v>
      </c>
      <c r="AE318" s="31">
        <v>0.0</v>
      </c>
      <c r="AF318" s="31">
        <v>0.0</v>
      </c>
      <c r="AG318" s="31">
        <v>0.0</v>
      </c>
      <c r="AH318" s="31">
        <v>0.0</v>
      </c>
      <c r="AI318" s="31">
        <v>0.0</v>
      </c>
      <c r="AJ318" s="31">
        <v>0.0</v>
      </c>
      <c r="AK318" s="31">
        <v>0.0</v>
      </c>
      <c r="AL318" s="31">
        <v>43.0</v>
      </c>
      <c r="AM318" s="31">
        <v>0.0</v>
      </c>
      <c r="AN318" s="31">
        <v>0.0</v>
      </c>
      <c r="AO318" s="31">
        <v>0.0</v>
      </c>
      <c r="AP318" s="31">
        <v>0.0</v>
      </c>
      <c r="AQ318" s="31">
        <v>60.0</v>
      </c>
      <c r="AR318" s="31">
        <v>0.0</v>
      </c>
      <c r="AS318" s="31">
        <v>0.0</v>
      </c>
      <c r="AT318" s="31">
        <v>1028.0</v>
      </c>
      <c r="AU318" s="31">
        <v>94710.0</v>
      </c>
      <c r="AV318" s="31">
        <f t="shared" si="4"/>
        <v>33649</v>
      </c>
      <c r="AW318" s="31">
        <v>20665.0</v>
      </c>
      <c r="AX318" s="31">
        <v>5210.0</v>
      </c>
      <c r="AY318" s="31">
        <v>7438.0</v>
      </c>
      <c r="AZ318" s="31">
        <v>0.0</v>
      </c>
      <c r="BA318" s="31">
        <v>10587.0</v>
      </c>
      <c r="BB318" s="31">
        <v>13117.0</v>
      </c>
      <c r="BC318" s="31">
        <v>450.0</v>
      </c>
      <c r="BD318" s="31">
        <v>342.0</v>
      </c>
      <c r="BE318" s="31">
        <v>1647.0</v>
      </c>
      <c r="BF318" s="31">
        <v>0.0</v>
      </c>
      <c r="BG318" s="31">
        <v>201.0</v>
      </c>
      <c r="BH318" s="31">
        <v>910.0</v>
      </c>
      <c r="BI318" s="31">
        <v>0.0</v>
      </c>
      <c r="BJ318" s="31">
        <v>0.0</v>
      </c>
      <c r="BK318" s="31">
        <v>0.0</v>
      </c>
      <c r="BL318" s="31">
        <v>60.0</v>
      </c>
      <c r="BM318" s="31">
        <v>0.0</v>
      </c>
      <c r="BN318" s="31">
        <v>0.0</v>
      </c>
      <c r="BO318" s="31">
        <v>0.0</v>
      </c>
      <c r="BP318" s="31">
        <v>0.0</v>
      </c>
      <c r="BQ318" s="31">
        <v>0.0</v>
      </c>
      <c r="BR318" s="31">
        <v>0.0</v>
      </c>
      <c r="BS318" s="31">
        <v>149.0</v>
      </c>
      <c r="BT318" s="31">
        <v>0.0</v>
      </c>
      <c r="BU318" s="31">
        <v>0.0</v>
      </c>
      <c r="BV318" s="31">
        <v>0.0</v>
      </c>
      <c r="BW318" s="31">
        <v>0.0</v>
      </c>
      <c r="BX318" s="31">
        <v>0.0</v>
      </c>
      <c r="BY318" s="31">
        <v>0.0</v>
      </c>
      <c r="BZ318" s="31">
        <v>0.0</v>
      </c>
      <c r="CA318" s="31">
        <v>0.0</v>
      </c>
      <c r="CB318" s="31">
        <v>0.0</v>
      </c>
      <c r="CC318" s="31">
        <v>285.0</v>
      </c>
      <c r="CE318" s="31">
        <v>33649.0</v>
      </c>
    </row>
    <row r="319" ht="15.75" customHeight="1">
      <c r="A319" s="31" t="s">
        <v>308</v>
      </c>
      <c r="B319" s="31">
        <v>7339.0</v>
      </c>
      <c r="C319" s="31" t="s">
        <v>343</v>
      </c>
      <c r="D319" s="31">
        <v>158824.0</v>
      </c>
      <c r="E319" s="31">
        <v>131190.0</v>
      </c>
      <c r="F319" s="31">
        <v>1592.0</v>
      </c>
      <c r="G319" s="31">
        <v>129598.0</v>
      </c>
      <c r="H319" s="31">
        <v>52916.0</v>
      </c>
      <c r="I319" s="31">
        <v>33655.0</v>
      </c>
      <c r="J319" s="31">
        <v>6711.0</v>
      </c>
      <c r="K319" s="31">
        <v>11144.0</v>
      </c>
      <c r="L319" s="31">
        <v>0.0</v>
      </c>
      <c r="M319" s="31">
        <v>9485.0</v>
      </c>
      <c r="N319" s="31">
        <v>10958.0</v>
      </c>
      <c r="O319" s="31">
        <v>575.0</v>
      </c>
      <c r="P319" s="31">
        <v>79.0</v>
      </c>
      <c r="Q319" s="31">
        <v>1750.0</v>
      </c>
      <c r="R319" s="31">
        <v>0.0</v>
      </c>
      <c r="S319" s="31">
        <v>907.0</v>
      </c>
      <c r="T319" s="31">
        <v>930.0</v>
      </c>
      <c r="U319" s="31">
        <v>0.0</v>
      </c>
      <c r="V319" s="31">
        <v>0.0</v>
      </c>
      <c r="W319" s="31">
        <v>0.0</v>
      </c>
      <c r="X319" s="31">
        <v>0.0</v>
      </c>
      <c r="Y319" s="31">
        <v>0.0</v>
      </c>
      <c r="Z319" s="31">
        <v>0.0</v>
      </c>
      <c r="AA319" s="31">
        <v>0.0</v>
      </c>
      <c r="AB319" s="31">
        <v>0.0</v>
      </c>
      <c r="AC319" s="31">
        <v>0.0</v>
      </c>
      <c r="AD319" s="31">
        <v>0.0</v>
      </c>
      <c r="AE319" s="31">
        <v>0.0</v>
      </c>
      <c r="AF319" s="31">
        <v>0.0</v>
      </c>
      <c r="AG319" s="31">
        <v>0.0</v>
      </c>
      <c r="AH319" s="31">
        <v>0.0</v>
      </c>
      <c r="AI319" s="31">
        <v>0.0</v>
      </c>
      <c r="AJ319" s="31">
        <v>0.0</v>
      </c>
      <c r="AK319" s="31">
        <v>0.0</v>
      </c>
      <c r="AL319" s="31">
        <v>22.0</v>
      </c>
      <c r="AM319" s="31">
        <v>0.0</v>
      </c>
      <c r="AN319" s="31">
        <v>0.0</v>
      </c>
      <c r="AO319" s="31">
        <v>0.0</v>
      </c>
      <c r="AP319" s="31">
        <v>0.0</v>
      </c>
      <c r="AQ319" s="31">
        <v>130.0</v>
      </c>
      <c r="AR319" s="31">
        <v>0.0</v>
      </c>
      <c r="AS319" s="31">
        <v>336.0</v>
      </c>
      <c r="AT319" s="31">
        <v>1192.0</v>
      </c>
      <c r="AU319" s="31">
        <v>129998.0</v>
      </c>
      <c r="AV319" s="31">
        <f t="shared" si="4"/>
        <v>46056</v>
      </c>
      <c r="AW319" s="31">
        <v>29983.0</v>
      </c>
      <c r="AX319" s="31">
        <v>8604.0</v>
      </c>
      <c r="AY319" s="31">
        <v>12973.0</v>
      </c>
      <c r="AZ319" s="31">
        <v>0.0</v>
      </c>
      <c r="BA319" s="31">
        <v>14928.0</v>
      </c>
      <c r="BB319" s="31">
        <v>12735.0</v>
      </c>
      <c r="BC319" s="31">
        <v>666.0</v>
      </c>
      <c r="BD319" s="31">
        <v>255.0</v>
      </c>
      <c r="BE319" s="31">
        <v>1290.0</v>
      </c>
      <c r="BF319" s="31">
        <v>0.0</v>
      </c>
      <c r="BG319" s="31">
        <v>711.0</v>
      </c>
      <c r="BH319" s="31">
        <v>1243.0</v>
      </c>
      <c r="BI319" s="31">
        <v>0.0</v>
      </c>
      <c r="BJ319" s="31">
        <v>0.0</v>
      </c>
      <c r="BK319" s="31">
        <v>0.0</v>
      </c>
      <c r="BL319" s="31">
        <v>25.0</v>
      </c>
      <c r="BM319" s="31">
        <v>0.0</v>
      </c>
      <c r="BN319" s="31">
        <v>0.0</v>
      </c>
      <c r="BO319" s="31">
        <v>0.0</v>
      </c>
      <c r="BP319" s="31">
        <v>0.0</v>
      </c>
      <c r="BQ319" s="31">
        <v>0.0</v>
      </c>
      <c r="BR319" s="31">
        <v>0.0</v>
      </c>
      <c r="BS319" s="31">
        <v>212.0</v>
      </c>
      <c r="BT319" s="31">
        <v>0.0</v>
      </c>
      <c r="BU319" s="31">
        <v>0.0</v>
      </c>
      <c r="BV319" s="31">
        <v>0.0</v>
      </c>
      <c r="BW319" s="31">
        <v>0.0</v>
      </c>
      <c r="BX319" s="31">
        <v>0.0</v>
      </c>
      <c r="BY319" s="31">
        <v>0.0</v>
      </c>
      <c r="BZ319" s="31">
        <v>0.0</v>
      </c>
      <c r="CA319" s="31">
        <v>0.0</v>
      </c>
      <c r="CB319" s="31">
        <v>0.0</v>
      </c>
      <c r="CC319" s="31">
        <v>317.0</v>
      </c>
      <c r="CE319" s="31">
        <v>46056.0</v>
      </c>
    </row>
    <row r="320" ht="15.75" customHeight="1">
      <c r="A320" s="31" t="s">
        <v>308</v>
      </c>
      <c r="B320" s="31">
        <v>7340.0</v>
      </c>
      <c r="C320" s="31" t="s">
        <v>344</v>
      </c>
      <c r="D320" s="31">
        <v>79282.0</v>
      </c>
      <c r="E320" s="31">
        <v>63745.0</v>
      </c>
      <c r="F320" s="31">
        <v>1314.0</v>
      </c>
      <c r="G320" s="31">
        <v>62431.0</v>
      </c>
      <c r="H320" s="31">
        <v>24433.0</v>
      </c>
      <c r="I320" s="31">
        <v>17590.0</v>
      </c>
      <c r="J320" s="31">
        <v>3214.0</v>
      </c>
      <c r="K320" s="31">
        <v>2424.0</v>
      </c>
      <c r="L320" s="31">
        <v>0.0</v>
      </c>
      <c r="M320" s="31">
        <v>4501.0</v>
      </c>
      <c r="N320" s="31">
        <v>7248.0</v>
      </c>
      <c r="O320" s="31">
        <v>0.0</v>
      </c>
      <c r="P320" s="31">
        <v>323.0</v>
      </c>
      <c r="Q320" s="31">
        <v>1846.0</v>
      </c>
      <c r="R320" s="31">
        <v>0.0</v>
      </c>
      <c r="S320" s="31">
        <v>0.0</v>
      </c>
      <c r="T320" s="31">
        <v>852.0</v>
      </c>
      <c r="U320" s="31">
        <v>0.0</v>
      </c>
      <c r="V320" s="31">
        <v>0.0</v>
      </c>
      <c r="W320" s="31">
        <v>0.0</v>
      </c>
      <c r="X320" s="31">
        <v>0.0</v>
      </c>
      <c r="Y320" s="31">
        <v>0.0</v>
      </c>
      <c r="Z320" s="31">
        <v>0.0</v>
      </c>
      <c r="AA320" s="31">
        <v>0.0</v>
      </c>
      <c r="AB320" s="31">
        <v>0.0</v>
      </c>
      <c r="AC320" s="31">
        <v>0.0</v>
      </c>
      <c r="AD320" s="31">
        <v>0.0</v>
      </c>
      <c r="AE320" s="31">
        <v>0.0</v>
      </c>
      <c r="AF320" s="31">
        <v>0.0</v>
      </c>
      <c r="AG320" s="31">
        <v>0.0</v>
      </c>
      <c r="AH320" s="31">
        <v>0.0</v>
      </c>
      <c r="AI320" s="31">
        <v>0.0</v>
      </c>
      <c r="AJ320" s="31">
        <v>0.0</v>
      </c>
      <c r="AK320" s="31">
        <v>0.0</v>
      </c>
      <c r="AL320" s="31">
        <v>0.0</v>
      </c>
      <c r="AM320" s="31">
        <v>0.0</v>
      </c>
      <c r="AN320" s="31">
        <v>0.0</v>
      </c>
      <c r="AO320" s="31">
        <v>0.0</v>
      </c>
      <c r="AP320" s="31">
        <v>0.0</v>
      </c>
      <c r="AQ320" s="31">
        <v>0.0</v>
      </c>
      <c r="AR320" s="31">
        <v>0.0</v>
      </c>
      <c r="AS320" s="31">
        <v>0.0</v>
      </c>
      <c r="AT320" s="31">
        <v>1017.0</v>
      </c>
      <c r="AU320" s="31">
        <v>62728.0</v>
      </c>
      <c r="AV320" s="31">
        <f t="shared" si="4"/>
        <v>24245</v>
      </c>
      <c r="AW320" s="31">
        <v>15054.0</v>
      </c>
      <c r="AX320" s="31">
        <v>3923.0</v>
      </c>
      <c r="AY320" s="31">
        <v>2693.0</v>
      </c>
      <c r="AZ320" s="31">
        <v>0.0</v>
      </c>
      <c r="BA320" s="31">
        <v>5761.0</v>
      </c>
      <c r="BB320" s="31">
        <v>8079.0</v>
      </c>
      <c r="BC320" s="31">
        <v>274.0</v>
      </c>
      <c r="BD320" s="31">
        <v>327.0</v>
      </c>
      <c r="BE320" s="31">
        <v>1207.0</v>
      </c>
      <c r="BF320" s="31">
        <v>0.0</v>
      </c>
      <c r="BG320" s="31">
        <v>130.0</v>
      </c>
      <c r="BH320" s="31">
        <v>708.0</v>
      </c>
      <c r="BI320" s="31">
        <v>0.0</v>
      </c>
      <c r="BJ320" s="31">
        <v>0.0</v>
      </c>
      <c r="BK320" s="31">
        <v>0.0</v>
      </c>
      <c r="BL320" s="31">
        <v>27.0</v>
      </c>
      <c r="BM320" s="31">
        <v>0.0</v>
      </c>
      <c r="BN320" s="31">
        <v>0.0</v>
      </c>
      <c r="BO320" s="31">
        <v>0.0</v>
      </c>
      <c r="BP320" s="31">
        <v>0.0</v>
      </c>
      <c r="BQ320" s="31">
        <v>0.0</v>
      </c>
      <c r="BR320" s="31">
        <v>0.0</v>
      </c>
      <c r="BS320" s="31">
        <v>122.0</v>
      </c>
      <c r="BT320" s="31">
        <v>0.0</v>
      </c>
      <c r="BU320" s="31">
        <v>0.0</v>
      </c>
      <c r="BV320" s="31">
        <v>0.0</v>
      </c>
      <c r="BW320" s="31">
        <v>0.0</v>
      </c>
      <c r="BX320" s="31">
        <v>0.0</v>
      </c>
      <c r="BY320" s="31">
        <v>0.0</v>
      </c>
      <c r="BZ320" s="31">
        <v>0.0</v>
      </c>
      <c r="CA320" s="31">
        <v>0.0</v>
      </c>
      <c r="CB320" s="31">
        <v>0.0</v>
      </c>
      <c r="CC320" s="31">
        <v>178.0</v>
      </c>
      <c r="CE320" s="31">
        <v>24245.0</v>
      </c>
    </row>
    <row r="321" ht="15.75" customHeight="1">
      <c r="A321" s="31" t="s">
        <v>494</v>
      </c>
      <c r="B321" s="31">
        <v>11100.0</v>
      </c>
      <c r="C321" s="31" t="s">
        <v>1257</v>
      </c>
      <c r="D321" s="31">
        <v>1046751.0</v>
      </c>
      <c r="E321" s="31">
        <v>792630.0</v>
      </c>
      <c r="F321" s="31">
        <v>9874.0</v>
      </c>
      <c r="G321" s="31">
        <v>782756.0</v>
      </c>
      <c r="H321" s="31">
        <v>149787.0</v>
      </c>
      <c r="I321" s="31">
        <v>116771.0</v>
      </c>
      <c r="J321" s="31">
        <v>253797.0</v>
      </c>
      <c r="K321" s="31">
        <v>80065.0</v>
      </c>
      <c r="L321" s="31">
        <v>0.0</v>
      </c>
      <c r="M321" s="31">
        <v>30882.0</v>
      </c>
      <c r="N321" s="31">
        <v>108787.0</v>
      </c>
      <c r="O321" s="31">
        <v>1314.0</v>
      </c>
      <c r="P321" s="31">
        <v>1689.0</v>
      </c>
      <c r="Q321" s="31">
        <v>5077.0</v>
      </c>
      <c r="R321" s="31">
        <v>0.0</v>
      </c>
      <c r="S321" s="31">
        <v>1129.0</v>
      </c>
      <c r="T321" s="31">
        <v>23001.0</v>
      </c>
      <c r="U321" s="31">
        <v>0.0</v>
      </c>
      <c r="V321" s="31">
        <v>0.0</v>
      </c>
      <c r="W321" s="31">
        <v>0.0</v>
      </c>
      <c r="X321" s="31">
        <v>855.0</v>
      </c>
      <c r="Y321" s="31">
        <v>813.0</v>
      </c>
      <c r="Z321" s="31">
        <v>51.0</v>
      </c>
      <c r="AA321" s="31">
        <v>0.0</v>
      </c>
      <c r="AB321" s="31">
        <v>0.0</v>
      </c>
      <c r="AC321" s="31">
        <v>384.0</v>
      </c>
      <c r="AD321" s="31">
        <v>0.0</v>
      </c>
      <c r="AE321" s="31">
        <v>1470.0</v>
      </c>
      <c r="AF321" s="31">
        <v>432.0</v>
      </c>
      <c r="AG321" s="31">
        <v>0.0</v>
      </c>
      <c r="AH321" s="31">
        <v>0.0</v>
      </c>
      <c r="AI321" s="31">
        <v>1537.0</v>
      </c>
      <c r="AJ321" s="31">
        <v>0.0</v>
      </c>
      <c r="AK321" s="31">
        <v>0.0</v>
      </c>
      <c r="AL321" s="31">
        <v>0.0</v>
      </c>
      <c r="AM321" s="31">
        <v>0.0</v>
      </c>
      <c r="AN321" s="31">
        <v>0.0</v>
      </c>
      <c r="AO321" s="31">
        <v>0.0</v>
      </c>
      <c r="AP321" s="31">
        <v>716.0</v>
      </c>
      <c r="AQ321" s="31">
        <v>0.0</v>
      </c>
      <c r="AR321" s="31">
        <v>0.0</v>
      </c>
      <c r="AS321" s="31">
        <v>4199.0</v>
      </c>
      <c r="AT321" s="31">
        <v>8997.0</v>
      </c>
      <c r="AU321" s="31">
        <v>783633.0</v>
      </c>
      <c r="AV321" s="31">
        <f t="shared" si="4"/>
        <v>151288</v>
      </c>
      <c r="AW321" s="31">
        <v>118241.0</v>
      </c>
      <c r="AX321" s="31">
        <v>204400.0</v>
      </c>
      <c r="AY321" s="31">
        <v>81810.0</v>
      </c>
      <c r="AZ321" s="31">
        <v>0.0</v>
      </c>
      <c r="BA321" s="31">
        <v>49917.0</v>
      </c>
      <c r="BB321" s="31">
        <v>116022.0</v>
      </c>
      <c r="BC321" s="31">
        <v>4250.0</v>
      </c>
      <c r="BD321" s="31">
        <v>0.0</v>
      </c>
      <c r="BE321" s="31">
        <v>3231.0</v>
      </c>
      <c r="BF321" s="31">
        <v>11554.0</v>
      </c>
      <c r="BG321" s="31">
        <v>1298.0</v>
      </c>
      <c r="BH321" s="31">
        <v>19128.0</v>
      </c>
      <c r="BI321" s="31">
        <v>0.0</v>
      </c>
      <c r="BJ321" s="31">
        <v>0.0</v>
      </c>
      <c r="BK321" s="31">
        <v>0.0</v>
      </c>
      <c r="BL321" s="31">
        <v>694.0</v>
      </c>
      <c r="BM321" s="31">
        <v>473.0</v>
      </c>
      <c r="BN321" s="31">
        <v>210.0</v>
      </c>
      <c r="BO321" s="31">
        <v>0.0</v>
      </c>
      <c r="BP321" s="31">
        <v>0.0</v>
      </c>
      <c r="BQ321" s="31">
        <v>0.0</v>
      </c>
      <c r="BR321" s="31">
        <v>480.0</v>
      </c>
      <c r="BS321" s="31">
        <v>2964.0</v>
      </c>
      <c r="BT321" s="31">
        <v>3393.0</v>
      </c>
      <c r="BU321" s="31">
        <v>1134.0</v>
      </c>
      <c r="BV321" s="31">
        <v>1832.0</v>
      </c>
      <c r="BW321" s="31">
        <v>4571.0</v>
      </c>
      <c r="BX321" s="31">
        <v>1238.0</v>
      </c>
      <c r="BY321" s="31">
        <v>0.0</v>
      </c>
      <c r="BZ321" s="31">
        <v>1294.0</v>
      </c>
      <c r="CA321" s="31">
        <v>0.0</v>
      </c>
      <c r="CB321" s="31">
        <v>3047.0</v>
      </c>
      <c r="CC321" s="31">
        <v>1164.0</v>
      </c>
      <c r="CE321" s="31">
        <v>151288.0</v>
      </c>
    </row>
    <row r="322" ht="15.75" customHeight="1">
      <c r="A322" s="31" t="s">
        <v>494</v>
      </c>
      <c r="B322" s="31">
        <v>11200.0</v>
      </c>
      <c r="C322" s="31" t="s">
        <v>1258</v>
      </c>
      <c r="D322" s="31">
        <v>1456319.0</v>
      </c>
      <c r="E322" s="31">
        <v>1099504.0</v>
      </c>
      <c r="F322" s="31">
        <v>16786.0</v>
      </c>
      <c r="G322" s="31">
        <v>1082718.0</v>
      </c>
      <c r="H322" s="31">
        <v>310509.0</v>
      </c>
      <c r="I322" s="31">
        <v>275001.0</v>
      </c>
      <c r="J322" s="31">
        <v>123767.0</v>
      </c>
      <c r="K322" s="31">
        <v>150870.0</v>
      </c>
      <c r="L322" s="31">
        <v>0.0</v>
      </c>
      <c r="M322" s="31">
        <v>74171.0</v>
      </c>
      <c r="N322" s="31">
        <v>103424.0</v>
      </c>
      <c r="O322" s="31">
        <v>1691.0</v>
      </c>
      <c r="P322" s="31">
        <v>262.0</v>
      </c>
      <c r="Q322" s="31">
        <v>643.0</v>
      </c>
      <c r="R322" s="31">
        <v>0.0</v>
      </c>
      <c r="S322" s="31">
        <v>1534.0</v>
      </c>
      <c r="T322" s="31">
        <v>30334.0</v>
      </c>
      <c r="U322" s="31">
        <v>0.0</v>
      </c>
      <c r="V322" s="31">
        <v>0.0</v>
      </c>
      <c r="W322" s="31">
        <v>0.0</v>
      </c>
      <c r="X322" s="31">
        <v>988.0</v>
      </c>
      <c r="Y322" s="31">
        <v>2220.0</v>
      </c>
      <c r="Z322" s="31">
        <v>421.0</v>
      </c>
      <c r="AA322" s="31">
        <v>0.0</v>
      </c>
      <c r="AB322" s="31">
        <v>0.0</v>
      </c>
      <c r="AC322" s="31">
        <v>288.0</v>
      </c>
      <c r="AD322" s="31">
        <v>0.0</v>
      </c>
      <c r="AE322" s="31">
        <v>2830.0</v>
      </c>
      <c r="AF322" s="31">
        <v>340.0</v>
      </c>
      <c r="AG322" s="31">
        <v>0.0</v>
      </c>
      <c r="AH322" s="31">
        <v>766.0</v>
      </c>
      <c r="AI322" s="31">
        <v>0.0</v>
      </c>
      <c r="AJ322" s="31">
        <v>0.0</v>
      </c>
      <c r="AK322" s="31">
        <v>0.0</v>
      </c>
      <c r="AL322" s="31">
        <v>0.0</v>
      </c>
      <c r="AM322" s="31">
        <v>0.0</v>
      </c>
      <c r="AN322" s="31">
        <v>0.0</v>
      </c>
      <c r="AO322" s="31">
        <v>439.0</v>
      </c>
      <c r="AP322" s="31">
        <v>636.0</v>
      </c>
      <c r="AQ322" s="31">
        <v>0.0</v>
      </c>
      <c r="AR322" s="31">
        <v>0.0</v>
      </c>
      <c r="AS322" s="31">
        <v>1584.0</v>
      </c>
      <c r="AT322" s="31">
        <v>14095.0</v>
      </c>
      <c r="AU322" s="31">
        <v>1085409.0</v>
      </c>
      <c r="AV322" s="31">
        <f t="shared" si="4"/>
        <v>273033</v>
      </c>
      <c r="AW322" s="31">
        <v>216012.0</v>
      </c>
      <c r="AX322" s="31">
        <v>146770.0</v>
      </c>
      <c r="AY322" s="31">
        <v>153137.0</v>
      </c>
      <c r="AZ322" s="31">
        <v>0.0</v>
      </c>
      <c r="BA322" s="31">
        <v>117129.0</v>
      </c>
      <c r="BB322" s="31">
        <v>109148.0</v>
      </c>
      <c r="BC322" s="31">
        <v>6644.0</v>
      </c>
      <c r="BD322" s="31">
        <v>0.0</v>
      </c>
      <c r="BE322" s="31">
        <v>2123.0</v>
      </c>
      <c r="BF322" s="31">
        <v>13861.0</v>
      </c>
      <c r="BG322" s="31">
        <v>1908.0</v>
      </c>
      <c r="BH322" s="31">
        <v>19899.0</v>
      </c>
      <c r="BI322" s="31">
        <v>0.0</v>
      </c>
      <c r="BJ322" s="31">
        <v>0.0</v>
      </c>
      <c r="BK322" s="31">
        <v>0.0</v>
      </c>
      <c r="BL322" s="31">
        <v>923.0</v>
      </c>
      <c r="BM322" s="31">
        <v>725.0</v>
      </c>
      <c r="BN322" s="31">
        <v>263.0</v>
      </c>
      <c r="BO322" s="31">
        <v>0.0</v>
      </c>
      <c r="BP322" s="31">
        <v>0.0</v>
      </c>
      <c r="BQ322" s="31">
        <v>0.0</v>
      </c>
      <c r="BR322" s="31">
        <v>431.0</v>
      </c>
      <c r="BS322" s="31">
        <v>3962.0</v>
      </c>
      <c r="BT322" s="31">
        <v>4074.0</v>
      </c>
      <c r="BU322" s="31">
        <v>551.0</v>
      </c>
      <c r="BV322" s="31">
        <v>2380.0</v>
      </c>
      <c r="BW322" s="31">
        <v>5438.0</v>
      </c>
      <c r="BX322" s="31">
        <v>1794.0</v>
      </c>
      <c r="BY322" s="31">
        <v>0.0</v>
      </c>
      <c r="BZ322" s="31">
        <v>1850.0</v>
      </c>
      <c r="CA322" s="31">
        <v>0.0</v>
      </c>
      <c r="CB322" s="31">
        <v>1785.0</v>
      </c>
      <c r="CC322" s="31">
        <v>1569.0</v>
      </c>
      <c r="CE322" s="31">
        <v>273033.0</v>
      </c>
    </row>
    <row r="323" ht="15.75" customHeight="1">
      <c r="B323" s="31">
        <v>11000.0</v>
      </c>
      <c r="D323" s="31">
        <f t="shared" ref="D323:CE323" si="5">D321+D322</f>
        <v>2503070</v>
      </c>
      <c r="E323" s="31">
        <f t="shared" si="5"/>
        <v>1892134</v>
      </c>
      <c r="F323" s="31">
        <f t="shared" si="5"/>
        <v>26660</v>
      </c>
      <c r="G323" s="31">
        <f t="shared" si="5"/>
        <v>1865474</v>
      </c>
      <c r="H323" s="31">
        <f t="shared" si="5"/>
        <v>460296</v>
      </c>
      <c r="I323" s="31">
        <f t="shared" si="5"/>
        <v>391772</v>
      </c>
      <c r="J323" s="31">
        <f t="shared" si="5"/>
        <v>377564</v>
      </c>
      <c r="K323" s="31">
        <f t="shared" si="5"/>
        <v>230935</v>
      </c>
      <c r="L323" s="31">
        <f t="shared" si="5"/>
        <v>0</v>
      </c>
      <c r="M323" s="31">
        <f t="shared" si="5"/>
        <v>105053</v>
      </c>
      <c r="N323" s="31">
        <f t="shared" si="5"/>
        <v>212211</v>
      </c>
      <c r="O323" s="31">
        <f t="shared" si="5"/>
        <v>3005</v>
      </c>
      <c r="P323" s="31">
        <f t="shared" si="5"/>
        <v>1951</v>
      </c>
      <c r="Q323" s="31">
        <f t="shared" si="5"/>
        <v>5720</v>
      </c>
      <c r="R323" s="31">
        <f t="shared" si="5"/>
        <v>0</v>
      </c>
      <c r="S323" s="31">
        <f t="shared" si="5"/>
        <v>2663</v>
      </c>
      <c r="T323" s="31">
        <f t="shared" si="5"/>
        <v>53335</v>
      </c>
      <c r="U323" s="31">
        <f t="shared" si="5"/>
        <v>0</v>
      </c>
      <c r="V323" s="31">
        <f t="shared" si="5"/>
        <v>0</v>
      </c>
      <c r="W323" s="31">
        <f t="shared" si="5"/>
        <v>0</v>
      </c>
      <c r="X323" s="31">
        <f t="shared" si="5"/>
        <v>1843</v>
      </c>
      <c r="Y323" s="31">
        <f t="shared" si="5"/>
        <v>3033</v>
      </c>
      <c r="Z323" s="31">
        <f t="shared" si="5"/>
        <v>472</v>
      </c>
      <c r="AA323" s="31">
        <f t="shared" si="5"/>
        <v>0</v>
      </c>
      <c r="AB323" s="31">
        <f t="shared" si="5"/>
        <v>0</v>
      </c>
      <c r="AC323" s="31">
        <f t="shared" si="5"/>
        <v>672</v>
      </c>
      <c r="AD323" s="31">
        <f t="shared" si="5"/>
        <v>0</v>
      </c>
      <c r="AE323" s="31">
        <f t="shared" si="5"/>
        <v>4300</v>
      </c>
      <c r="AF323" s="31">
        <f t="shared" si="5"/>
        <v>772</v>
      </c>
      <c r="AG323" s="31">
        <f t="shared" si="5"/>
        <v>0</v>
      </c>
      <c r="AH323" s="31">
        <f t="shared" si="5"/>
        <v>766</v>
      </c>
      <c r="AI323" s="31">
        <f t="shared" si="5"/>
        <v>1537</v>
      </c>
      <c r="AJ323" s="31">
        <f t="shared" si="5"/>
        <v>0</v>
      </c>
      <c r="AK323" s="31">
        <f t="shared" si="5"/>
        <v>0</v>
      </c>
      <c r="AL323" s="31">
        <f t="shared" si="5"/>
        <v>0</v>
      </c>
      <c r="AM323" s="31">
        <f t="shared" si="5"/>
        <v>0</v>
      </c>
      <c r="AN323" s="31">
        <f t="shared" si="5"/>
        <v>0</v>
      </c>
      <c r="AO323" s="31">
        <f t="shared" si="5"/>
        <v>439</v>
      </c>
      <c r="AP323" s="31">
        <f t="shared" si="5"/>
        <v>1352</v>
      </c>
      <c r="AQ323" s="31">
        <f t="shared" si="5"/>
        <v>0</v>
      </c>
      <c r="AR323" s="31">
        <f t="shared" si="5"/>
        <v>0</v>
      </c>
      <c r="AS323" s="31">
        <f t="shared" si="5"/>
        <v>5783</v>
      </c>
      <c r="AT323" s="31">
        <f t="shared" si="5"/>
        <v>23092</v>
      </c>
      <c r="AU323" s="31">
        <f t="shared" si="5"/>
        <v>1869042</v>
      </c>
      <c r="AV323" s="31">
        <f t="shared" si="5"/>
        <v>424321</v>
      </c>
      <c r="AW323" s="31">
        <f t="shared" si="5"/>
        <v>334253</v>
      </c>
      <c r="AX323" s="31">
        <f t="shared" si="5"/>
        <v>351170</v>
      </c>
      <c r="AY323" s="31">
        <f t="shared" si="5"/>
        <v>234947</v>
      </c>
      <c r="AZ323" s="31">
        <f t="shared" si="5"/>
        <v>0</v>
      </c>
      <c r="BA323" s="31">
        <f t="shared" si="5"/>
        <v>167046</v>
      </c>
      <c r="BB323" s="31">
        <f t="shared" si="5"/>
        <v>225170</v>
      </c>
      <c r="BC323" s="31">
        <f t="shared" si="5"/>
        <v>10894</v>
      </c>
      <c r="BD323" s="31">
        <f t="shared" si="5"/>
        <v>0</v>
      </c>
      <c r="BE323" s="31">
        <f t="shared" si="5"/>
        <v>5354</v>
      </c>
      <c r="BF323" s="31">
        <f t="shared" si="5"/>
        <v>25415</v>
      </c>
      <c r="BG323" s="31">
        <f t="shared" si="5"/>
        <v>3206</v>
      </c>
      <c r="BH323" s="31">
        <f t="shared" si="5"/>
        <v>39027</v>
      </c>
      <c r="BI323" s="31">
        <f t="shared" si="5"/>
        <v>0</v>
      </c>
      <c r="BJ323" s="31">
        <f t="shared" si="5"/>
        <v>0</v>
      </c>
      <c r="BK323" s="31">
        <f t="shared" si="5"/>
        <v>0</v>
      </c>
      <c r="BL323" s="31">
        <f t="shared" si="5"/>
        <v>1617</v>
      </c>
      <c r="BM323" s="31">
        <f t="shared" si="5"/>
        <v>1198</v>
      </c>
      <c r="BN323" s="31">
        <f t="shared" si="5"/>
        <v>473</v>
      </c>
      <c r="BO323" s="31">
        <f t="shared" si="5"/>
        <v>0</v>
      </c>
      <c r="BP323" s="31">
        <f t="shared" si="5"/>
        <v>0</v>
      </c>
      <c r="BQ323" s="31">
        <f t="shared" si="5"/>
        <v>0</v>
      </c>
      <c r="BR323" s="31">
        <f t="shared" si="5"/>
        <v>911</v>
      </c>
      <c r="BS323" s="31">
        <f t="shared" si="5"/>
        <v>6926</v>
      </c>
      <c r="BT323" s="31">
        <f t="shared" si="5"/>
        <v>7467</v>
      </c>
      <c r="BU323" s="31">
        <f t="shared" si="5"/>
        <v>1685</v>
      </c>
      <c r="BV323" s="31">
        <f t="shared" si="5"/>
        <v>4212</v>
      </c>
      <c r="BW323" s="31">
        <f t="shared" si="5"/>
        <v>10009</v>
      </c>
      <c r="BX323" s="31">
        <f t="shared" si="5"/>
        <v>3032</v>
      </c>
      <c r="BY323" s="31">
        <f t="shared" si="5"/>
        <v>0</v>
      </c>
      <c r="BZ323" s="31">
        <f t="shared" si="5"/>
        <v>3144</v>
      </c>
      <c r="CA323" s="31">
        <f t="shared" si="5"/>
        <v>0</v>
      </c>
      <c r="CB323" s="31">
        <f t="shared" si="5"/>
        <v>4832</v>
      </c>
      <c r="CC323" s="31">
        <f t="shared" si="5"/>
        <v>2733</v>
      </c>
      <c r="CD323" s="31">
        <f t="shared" si="5"/>
        <v>0</v>
      </c>
      <c r="CE323" s="31">
        <f t="shared" si="5"/>
        <v>424321</v>
      </c>
    </row>
    <row r="324" ht="15.75" customHeight="1">
      <c r="A324" s="31" t="s">
        <v>159</v>
      </c>
      <c r="B324" s="31">
        <v>1001.0</v>
      </c>
      <c r="C324" s="31" t="s">
        <v>160</v>
      </c>
      <c r="D324" s="31">
        <v>70105.0</v>
      </c>
      <c r="E324" s="31">
        <v>49694.0</v>
      </c>
      <c r="F324" s="31">
        <v>485.0</v>
      </c>
      <c r="G324" s="31">
        <v>49209.0</v>
      </c>
      <c r="H324" s="31">
        <v>15140.0</v>
      </c>
      <c r="I324" s="31">
        <v>15175.0</v>
      </c>
      <c r="J324" s="31">
        <v>5316.0</v>
      </c>
      <c r="K324" s="31">
        <v>5958.0</v>
      </c>
      <c r="L324" s="31">
        <v>0.0</v>
      </c>
      <c r="M324" s="31">
        <v>3421.0</v>
      </c>
      <c r="N324" s="31">
        <v>3441.0</v>
      </c>
      <c r="O324" s="31">
        <v>0.0</v>
      </c>
      <c r="P324" s="31">
        <v>0.0</v>
      </c>
      <c r="Q324" s="31">
        <v>452.0</v>
      </c>
      <c r="R324" s="31">
        <v>0.0</v>
      </c>
      <c r="S324" s="31">
        <v>0.0</v>
      </c>
      <c r="T324" s="31">
        <v>0.0</v>
      </c>
      <c r="U324" s="31">
        <v>0.0</v>
      </c>
      <c r="V324" s="31">
        <v>0.0</v>
      </c>
      <c r="W324" s="31">
        <v>0.0</v>
      </c>
      <c r="X324" s="31">
        <v>0.0</v>
      </c>
      <c r="Y324" s="31">
        <v>0.0</v>
      </c>
      <c r="Z324" s="31">
        <v>0.0</v>
      </c>
      <c r="AA324" s="31">
        <v>0.0</v>
      </c>
      <c r="AB324" s="31">
        <v>0.0</v>
      </c>
      <c r="AC324" s="31">
        <v>0.0</v>
      </c>
      <c r="AD324" s="31">
        <v>0.0</v>
      </c>
      <c r="AE324" s="31">
        <v>0.0</v>
      </c>
      <c r="AF324" s="31">
        <v>0.0</v>
      </c>
      <c r="AG324" s="31">
        <v>0.0</v>
      </c>
      <c r="AH324" s="31">
        <v>0.0</v>
      </c>
      <c r="AI324" s="31">
        <v>0.0</v>
      </c>
      <c r="AJ324" s="31">
        <v>0.0</v>
      </c>
      <c r="AK324" s="31">
        <v>0.0</v>
      </c>
      <c r="AL324" s="31">
        <v>0.0</v>
      </c>
      <c r="AM324" s="31">
        <v>0.0</v>
      </c>
      <c r="AN324" s="31">
        <v>0.0</v>
      </c>
      <c r="AO324" s="31">
        <v>0.0</v>
      </c>
      <c r="AP324" s="31">
        <v>0.0</v>
      </c>
      <c r="AQ324" s="31">
        <v>0.0</v>
      </c>
      <c r="AR324" s="31">
        <v>0.0</v>
      </c>
      <c r="AS324" s="31">
        <v>306.0</v>
      </c>
      <c r="AT324" s="31">
        <v>423.0</v>
      </c>
      <c r="AU324" s="31">
        <v>49271.0</v>
      </c>
      <c r="AV324" s="31">
        <f t="shared" ref="AV324:AV411" si="6">CE324+AZ324</f>
        <v>13382</v>
      </c>
      <c r="AW324" s="31">
        <v>12142.0</v>
      </c>
      <c r="AX324" s="31">
        <v>5699.0</v>
      </c>
      <c r="AY324" s="31">
        <v>7416.0</v>
      </c>
      <c r="AZ324" s="31">
        <v>0.0</v>
      </c>
      <c r="BA324" s="31">
        <v>5073.0</v>
      </c>
      <c r="BB324" s="31">
        <v>3702.0</v>
      </c>
      <c r="BC324" s="31">
        <v>0.0</v>
      </c>
      <c r="BD324" s="31">
        <v>108.0</v>
      </c>
      <c r="BE324" s="31">
        <v>250.0</v>
      </c>
      <c r="BF324" s="31">
        <v>0.0</v>
      </c>
      <c r="BG324" s="31">
        <v>100.0</v>
      </c>
      <c r="BH324" s="31">
        <v>957.0</v>
      </c>
      <c r="BI324" s="31">
        <v>0.0</v>
      </c>
      <c r="BJ324" s="31">
        <v>0.0</v>
      </c>
      <c r="BK324" s="31">
        <v>0.0</v>
      </c>
      <c r="BL324" s="31">
        <v>20.0</v>
      </c>
      <c r="BM324" s="31">
        <v>0.0</v>
      </c>
      <c r="BN324" s="31">
        <v>0.0</v>
      </c>
      <c r="BO324" s="31">
        <v>0.0</v>
      </c>
      <c r="BP324" s="31">
        <v>0.0</v>
      </c>
      <c r="BQ324" s="31">
        <v>0.0</v>
      </c>
      <c r="BR324" s="31">
        <v>0.0</v>
      </c>
      <c r="BS324" s="31">
        <v>422.0</v>
      </c>
      <c r="BT324" s="31">
        <v>0.0</v>
      </c>
      <c r="BU324" s="31">
        <v>0.0</v>
      </c>
      <c r="BV324" s="31">
        <v>0.0</v>
      </c>
      <c r="BW324" s="31">
        <v>0.0</v>
      </c>
      <c r="BX324" s="31">
        <v>0.0</v>
      </c>
      <c r="BY324" s="31">
        <v>0.0</v>
      </c>
      <c r="BZ324" s="31">
        <v>0.0</v>
      </c>
      <c r="CA324" s="31">
        <v>0.0</v>
      </c>
      <c r="CB324" s="31">
        <v>0.0</v>
      </c>
      <c r="CC324" s="31">
        <v>0.0</v>
      </c>
      <c r="CE324" s="31">
        <v>13382.0</v>
      </c>
    </row>
    <row r="325" ht="15.75" customHeight="1">
      <c r="A325" s="31" t="s">
        <v>159</v>
      </c>
      <c r="B325" s="31">
        <v>1002.0</v>
      </c>
      <c r="C325" s="31" t="s">
        <v>161</v>
      </c>
      <c r="D325" s="31">
        <v>186988.0</v>
      </c>
      <c r="E325" s="31">
        <v>138481.0</v>
      </c>
      <c r="F325" s="31">
        <v>1453.0</v>
      </c>
      <c r="G325" s="31">
        <v>137028.0</v>
      </c>
      <c r="H325" s="31">
        <v>40422.0</v>
      </c>
      <c r="I325" s="31">
        <v>43057.0</v>
      </c>
      <c r="J325" s="31">
        <v>10511.0</v>
      </c>
      <c r="K325" s="31">
        <v>20090.0</v>
      </c>
      <c r="L325" s="31">
        <v>0.0</v>
      </c>
      <c r="M325" s="31">
        <v>10072.0</v>
      </c>
      <c r="N325" s="31">
        <v>8478.0</v>
      </c>
      <c r="O325" s="31">
        <v>0.0</v>
      </c>
      <c r="P325" s="31">
        <v>0.0</v>
      </c>
      <c r="Q325" s="31">
        <v>0.0</v>
      </c>
      <c r="R325" s="31">
        <v>0.0</v>
      </c>
      <c r="S325" s="31">
        <v>0.0</v>
      </c>
      <c r="T325" s="31">
        <v>3823.0</v>
      </c>
      <c r="U325" s="31">
        <v>0.0</v>
      </c>
      <c r="V325" s="31">
        <v>0.0</v>
      </c>
      <c r="W325" s="31">
        <v>0.0</v>
      </c>
      <c r="X325" s="31">
        <v>252.0</v>
      </c>
      <c r="Y325" s="31">
        <v>0.0</v>
      </c>
      <c r="Z325" s="31">
        <v>0.0</v>
      </c>
      <c r="AA325" s="31">
        <v>0.0</v>
      </c>
      <c r="AB325" s="31">
        <v>0.0</v>
      </c>
      <c r="AC325" s="31">
        <v>0.0</v>
      </c>
      <c r="AD325" s="31">
        <v>0.0</v>
      </c>
      <c r="AE325" s="31">
        <v>0.0</v>
      </c>
      <c r="AF325" s="31">
        <v>0.0</v>
      </c>
      <c r="AG325" s="31">
        <v>0.0</v>
      </c>
      <c r="AH325" s="31">
        <v>0.0</v>
      </c>
      <c r="AI325" s="31">
        <v>0.0</v>
      </c>
      <c r="AJ325" s="31">
        <v>0.0</v>
      </c>
      <c r="AK325" s="31">
        <v>0.0</v>
      </c>
      <c r="AL325" s="31">
        <v>0.0</v>
      </c>
      <c r="AM325" s="31">
        <v>0.0</v>
      </c>
      <c r="AN325" s="31">
        <v>0.0</v>
      </c>
      <c r="AO325" s="31">
        <v>0.0</v>
      </c>
      <c r="AP325" s="31">
        <v>0.0</v>
      </c>
      <c r="AQ325" s="31">
        <v>323.0</v>
      </c>
      <c r="AR325" s="31">
        <v>0.0</v>
      </c>
      <c r="AS325" s="31">
        <v>0.0</v>
      </c>
      <c r="AT325" s="31">
        <v>1113.0</v>
      </c>
      <c r="AU325" s="31">
        <v>137368.0</v>
      </c>
      <c r="AV325" s="31">
        <f t="shared" si="6"/>
        <v>35525</v>
      </c>
      <c r="AW325" s="31">
        <v>33093.0</v>
      </c>
      <c r="AX325" s="31">
        <v>14699.0</v>
      </c>
      <c r="AY325" s="31">
        <v>23995.0</v>
      </c>
      <c r="AZ325" s="31">
        <v>0.0</v>
      </c>
      <c r="BA325" s="31">
        <v>15697.0</v>
      </c>
      <c r="BB325" s="31">
        <v>9524.0</v>
      </c>
      <c r="BC325" s="31">
        <v>0.0</v>
      </c>
      <c r="BD325" s="31">
        <v>237.0</v>
      </c>
      <c r="BE325" s="31">
        <v>488.0</v>
      </c>
      <c r="BF325" s="31">
        <v>0.0</v>
      </c>
      <c r="BG325" s="31">
        <v>322.0</v>
      </c>
      <c r="BH325" s="31">
        <v>3046.0</v>
      </c>
      <c r="BI325" s="31">
        <v>0.0</v>
      </c>
      <c r="BJ325" s="31">
        <v>0.0</v>
      </c>
      <c r="BK325" s="31">
        <v>0.0</v>
      </c>
      <c r="BL325" s="31">
        <v>143.0</v>
      </c>
      <c r="BM325" s="31">
        <v>0.0</v>
      </c>
      <c r="BN325" s="31">
        <v>0.0</v>
      </c>
      <c r="BO325" s="31">
        <v>0.0</v>
      </c>
      <c r="BP325" s="31">
        <v>0.0</v>
      </c>
      <c r="BQ325" s="31">
        <v>0.0</v>
      </c>
      <c r="BR325" s="31">
        <v>0.0</v>
      </c>
      <c r="BS325" s="31">
        <v>599.0</v>
      </c>
      <c r="BT325" s="31">
        <v>0.0</v>
      </c>
      <c r="BU325" s="31">
        <v>0.0</v>
      </c>
      <c r="BV325" s="31">
        <v>0.0</v>
      </c>
      <c r="BW325" s="31">
        <v>0.0</v>
      </c>
      <c r="BX325" s="31">
        <v>0.0</v>
      </c>
      <c r="BY325" s="31">
        <v>0.0</v>
      </c>
      <c r="BZ325" s="31">
        <v>0.0</v>
      </c>
      <c r="CA325" s="31">
        <v>0.0</v>
      </c>
      <c r="CB325" s="31">
        <v>0.0</v>
      </c>
      <c r="CC325" s="31">
        <v>0.0</v>
      </c>
      <c r="CE325" s="31">
        <v>35525.0</v>
      </c>
    </row>
    <row r="326" ht="15.75" customHeight="1">
      <c r="A326" s="31" t="s">
        <v>159</v>
      </c>
      <c r="B326" s="31">
        <v>1003.0</v>
      </c>
      <c r="C326" s="31" t="s">
        <v>162</v>
      </c>
      <c r="D326" s="31">
        <v>166673.0</v>
      </c>
      <c r="E326" s="31">
        <v>118981.0</v>
      </c>
      <c r="F326" s="31">
        <v>2093.0</v>
      </c>
      <c r="G326" s="31">
        <v>116888.0</v>
      </c>
      <c r="H326" s="31">
        <v>40513.0</v>
      </c>
      <c r="I326" s="31">
        <v>40097.0</v>
      </c>
      <c r="J326" s="31">
        <v>0.0</v>
      </c>
      <c r="K326" s="31">
        <v>15515.0</v>
      </c>
      <c r="L326" s="31">
        <v>0.0</v>
      </c>
      <c r="M326" s="31">
        <v>7460.0</v>
      </c>
      <c r="N326" s="31">
        <v>10088.0</v>
      </c>
      <c r="O326" s="31">
        <v>0.0</v>
      </c>
      <c r="P326" s="31">
        <v>0.0</v>
      </c>
      <c r="Q326" s="31">
        <v>2313.0</v>
      </c>
      <c r="R326" s="31">
        <v>0.0</v>
      </c>
      <c r="S326" s="31">
        <v>0.0</v>
      </c>
      <c r="T326" s="31">
        <v>0.0</v>
      </c>
      <c r="U326" s="31">
        <v>0.0</v>
      </c>
      <c r="V326" s="31">
        <v>0.0</v>
      </c>
      <c r="W326" s="31">
        <v>0.0</v>
      </c>
      <c r="X326" s="31">
        <v>902.0</v>
      </c>
      <c r="Y326" s="31">
        <v>0.0</v>
      </c>
      <c r="Z326" s="31">
        <v>0.0</v>
      </c>
      <c r="AA326" s="31">
        <v>0.0</v>
      </c>
      <c r="AB326" s="31">
        <v>0.0</v>
      </c>
      <c r="AC326" s="31">
        <v>0.0</v>
      </c>
      <c r="AD326" s="31">
        <v>0.0</v>
      </c>
      <c r="AE326" s="31">
        <v>0.0</v>
      </c>
      <c r="AF326" s="31">
        <v>0.0</v>
      </c>
      <c r="AG326" s="31">
        <v>0.0</v>
      </c>
      <c r="AH326" s="31">
        <v>0.0</v>
      </c>
      <c r="AI326" s="31">
        <v>0.0</v>
      </c>
      <c r="AJ326" s="31">
        <v>0.0</v>
      </c>
      <c r="AK326" s="31">
        <v>0.0</v>
      </c>
      <c r="AL326" s="31">
        <v>0.0</v>
      </c>
      <c r="AM326" s="31">
        <v>0.0</v>
      </c>
      <c r="AN326" s="31">
        <v>0.0</v>
      </c>
      <c r="AO326" s="31">
        <v>0.0</v>
      </c>
      <c r="AP326" s="31">
        <v>0.0</v>
      </c>
      <c r="AQ326" s="31">
        <v>0.0</v>
      </c>
      <c r="AR326" s="31">
        <v>0.0</v>
      </c>
      <c r="AS326" s="31">
        <v>0.0</v>
      </c>
      <c r="AT326" s="31">
        <v>1102.0</v>
      </c>
      <c r="AU326" s="31">
        <v>117879.0</v>
      </c>
      <c r="AV326" s="31">
        <f t="shared" si="6"/>
        <v>34108</v>
      </c>
      <c r="AW326" s="31">
        <v>30109.0</v>
      </c>
      <c r="AX326" s="31">
        <v>11431.0</v>
      </c>
      <c r="AY326" s="31">
        <v>15223.0</v>
      </c>
      <c r="AZ326" s="31">
        <v>0.0</v>
      </c>
      <c r="BA326" s="31">
        <v>12666.0</v>
      </c>
      <c r="BB326" s="31">
        <v>10461.0</v>
      </c>
      <c r="BC326" s="31">
        <v>0.0</v>
      </c>
      <c r="BD326" s="31">
        <v>320.0</v>
      </c>
      <c r="BE326" s="31">
        <v>981.0</v>
      </c>
      <c r="BF326" s="31">
        <v>0.0</v>
      </c>
      <c r="BG326" s="31">
        <v>238.0</v>
      </c>
      <c r="BH326" s="31">
        <v>1737.0</v>
      </c>
      <c r="BI326" s="31">
        <v>0.0</v>
      </c>
      <c r="BJ326" s="31">
        <v>0.0</v>
      </c>
      <c r="BK326" s="31">
        <v>0.0</v>
      </c>
      <c r="BL326" s="31">
        <v>158.0</v>
      </c>
      <c r="BM326" s="31">
        <v>0.0</v>
      </c>
      <c r="BN326" s="31">
        <v>0.0</v>
      </c>
      <c r="BO326" s="31">
        <v>0.0</v>
      </c>
      <c r="BP326" s="31">
        <v>0.0</v>
      </c>
      <c r="BQ326" s="31">
        <v>0.0</v>
      </c>
      <c r="BR326" s="31">
        <v>0.0</v>
      </c>
      <c r="BS326" s="31">
        <v>447.0</v>
      </c>
      <c r="BT326" s="31">
        <v>0.0</v>
      </c>
      <c r="BU326" s="31">
        <v>0.0</v>
      </c>
      <c r="BV326" s="31">
        <v>0.0</v>
      </c>
      <c r="BW326" s="31">
        <v>0.0</v>
      </c>
      <c r="BX326" s="31">
        <v>0.0</v>
      </c>
      <c r="BY326" s="31">
        <v>0.0</v>
      </c>
      <c r="BZ326" s="31">
        <v>0.0</v>
      </c>
      <c r="CA326" s="31">
        <v>0.0</v>
      </c>
      <c r="CB326" s="31">
        <v>0.0</v>
      </c>
      <c r="CC326" s="31">
        <v>0.0</v>
      </c>
      <c r="CE326" s="31">
        <v>34108.0</v>
      </c>
    </row>
    <row r="327" ht="15.75" customHeight="1">
      <c r="A327" s="31" t="s">
        <v>159</v>
      </c>
      <c r="B327" s="31">
        <v>1004.0</v>
      </c>
      <c r="C327" s="31" t="s">
        <v>163</v>
      </c>
      <c r="D327" s="31">
        <v>60378.0</v>
      </c>
      <c r="E327" s="31">
        <v>40325.0</v>
      </c>
      <c r="F327" s="31">
        <v>424.0</v>
      </c>
      <c r="G327" s="31">
        <v>39901.0</v>
      </c>
      <c r="H327" s="31">
        <v>15128.0</v>
      </c>
      <c r="I327" s="31">
        <v>12159.0</v>
      </c>
      <c r="J327" s="31">
        <v>2408.0</v>
      </c>
      <c r="K327" s="31">
        <v>2879.0</v>
      </c>
      <c r="L327" s="31">
        <v>0.0</v>
      </c>
      <c r="M327" s="31">
        <v>2880.0</v>
      </c>
      <c r="N327" s="31">
        <v>3955.0</v>
      </c>
      <c r="O327" s="31">
        <v>0.0</v>
      </c>
      <c r="P327" s="31">
        <v>0.0</v>
      </c>
      <c r="Q327" s="31">
        <v>492.0</v>
      </c>
      <c r="R327" s="31">
        <v>0.0</v>
      </c>
      <c r="S327" s="31">
        <v>0.0</v>
      </c>
      <c r="T327" s="31">
        <v>0.0</v>
      </c>
      <c r="U327" s="31">
        <v>0.0</v>
      </c>
      <c r="V327" s="31">
        <v>0.0</v>
      </c>
      <c r="W327" s="31">
        <v>0.0</v>
      </c>
      <c r="X327" s="31">
        <v>0.0</v>
      </c>
      <c r="Y327" s="31">
        <v>0.0</v>
      </c>
      <c r="Z327" s="31">
        <v>0.0</v>
      </c>
      <c r="AA327" s="31">
        <v>0.0</v>
      </c>
      <c r="AB327" s="31">
        <v>0.0</v>
      </c>
      <c r="AC327" s="31">
        <v>0.0</v>
      </c>
      <c r="AD327" s="31">
        <v>0.0</v>
      </c>
      <c r="AE327" s="31">
        <v>0.0</v>
      </c>
      <c r="AF327" s="31">
        <v>0.0</v>
      </c>
      <c r="AG327" s="31">
        <v>0.0</v>
      </c>
      <c r="AH327" s="31">
        <v>0.0</v>
      </c>
      <c r="AI327" s="31">
        <v>0.0</v>
      </c>
      <c r="AJ327" s="31">
        <v>0.0</v>
      </c>
      <c r="AK327" s="31">
        <v>0.0</v>
      </c>
      <c r="AL327" s="31">
        <v>0.0</v>
      </c>
      <c r="AM327" s="31">
        <v>0.0</v>
      </c>
      <c r="AN327" s="31">
        <v>0.0</v>
      </c>
      <c r="AO327" s="31">
        <v>0.0</v>
      </c>
      <c r="AP327" s="31">
        <v>0.0</v>
      </c>
      <c r="AQ327" s="31">
        <v>0.0</v>
      </c>
      <c r="AR327" s="31">
        <v>0.0</v>
      </c>
      <c r="AS327" s="31">
        <v>0.0</v>
      </c>
      <c r="AT327" s="31">
        <v>464.0</v>
      </c>
      <c r="AU327" s="31">
        <v>39861.0</v>
      </c>
      <c r="AV327" s="31">
        <f t="shared" si="6"/>
        <v>12407</v>
      </c>
      <c r="AW327" s="31">
        <v>10252.0</v>
      </c>
      <c r="AX327" s="31">
        <v>2831.0</v>
      </c>
      <c r="AY327" s="31">
        <v>4179.0</v>
      </c>
      <c r="AZ327" s="31">
        <v>0.0</v>
      </c>
      <c r="BA327" s="31">
        <v>4830.0</v>
      </c>
      <c r="BB327" s="31">
        <v>4124.0</v>
      </c>
      <c r="BC327" s="31">
        <v>0.0</v>
      </c>
      <c r="BD327" s="31">
        <v>254.0</v>
      </c>
      <c r="BE327" s="31">
        <v>247.0</v>
      </c>
      <c r="BF327" s="31">
        <v>0.0</v>
      </c>
      <c r="BG327" s="31">
        <v>60.0</v>
      </c>
      <c r="BH327" s="31">
        <v>453.0</v>
      </c>
      <c r="BI327" s="31">
        <v>0.0</v>
      </c>
      <c r="BJ327" s="31">
        <v>0.0</v>
      </c>
      <c r="BK327" s="31">
        <v>0.0</v>
      </c>
      <c r="BL327" s="31">
        <v>31.0</v>
      </c>
      <c r="BM327" s="31">
        <v>0.0</v>
      </c>
      <c r="BN327" s="31">
        <v>0.0</v>
      </c>
      <c r="BO327" s="31">
        <v>0.0</v>
      </c>
      <c r="BP327" s="31">
        <v>0.0</v>
      </c>
      <c r="BQ327" s="31">
        <v>0.0</v>
      </c>
      <c r="BR327" s="31">
        <v>0.0</v>
      </c>
      <c r="BS327" s="31">
        <v>193.0</v>
      </c>
      <c r="BT327" s="31">
        <v>0.0</v>
      </c>
      <c r="BU327" s="31">
        <v>0.0</v>
      </c>
      <c r="BV327" s="31">
        <v>0.0</v>
      </c>
      <c r="BW327" s="31">
        <v>0.0</v>
      </c>
      <c r="BX327" s="31">
        <v>0.0</v>
      </c>
      <c r="BY327" s="31">
        <v>0.0</v>
      </c>
      <c r="BZ327" s="31">
        <v>0.0</v>
      </c>
      <c r="CA327" s="31">
        <v>0.0</v>
      </c>
      <c r="CB327" s="31">
        <v>0.0</v>
      </c>
      <c r="CC327" s="31">
        <v>0.0</v>
      </c>
      <c r="CE327" s="31">
        <v>12407.0</v>
      </c>
    </row>
    <row r="328" ht="15.75" customHeight="1">
      <c r="A328" s="31" t="s">
        <v>159</v>
      </c>
      <c r="B328" s="31">
        <v>1051.0</v>
      </c>
      <c r="C328" s="31" t="s">
        <v>164</v>
      </c>
      <c r="D328" s="31">
        <v>107148.0</v>
      </c>
      <c r="E328" s="31">
        <v>78004.0</v>
      </c>
      <c r="F328" s="31">
        <v>739.0</v>
      </c>
      <c r="G328" s="31">
        <v>77265.0</v>
      </c>
      <c r="H328" s="31">
        <v>32491.0</v>
      </c>
      <c r="I328" s="31">
        <v>20348.0</v>
      </c>
      <c r="J328" s="31">
        <v>4066.0</v>
      </c>
      <c r="K328" s="31">
        <v>4700.0</v>
      </c>
      <c r="L328" s="31">
        <v>0.0</v>
      </c>
      <c r="M328" s="31">
        <v>8647.0</v>
      </c>
      <c r="N328" s="31">
        <v>6034.0</v>
      </c>
      <c r="O328" s="31">
        <v>0.0</v>
      </c>
      <c r="P328" s="31">
        <v>0.0</v>
      </c>
      <c r="Q328" s="31">
        <v>938.0</v>
      </c>
      <c r="R328" s="31">
        <v>0.0</v>
      </c>
      <c r="S328" s="31">
        <v>0.0</v>
      </c>
      <c r="T328" s="31">
        <v>0.0</v>
      </c>
      <c r="U328" s="31">
        <v>0.0</v>
      </c>
      <c r="V328" s="31">
        <v>0.0</v>
      </c>
      <c r="W328" s="31">
        <v>0.0</v>
      </c>
      <c r="X328" s="31">
        <v>41.0</v>
      </c>
      <c r="Y328" s="31">
        <v>0.0</v>
      </c>
      <c r="Z328" s="31">
        <v>0.0</v>
      </c>
      <c r="AA328" s="31">
        <v>0.0</v>
      </c>
      <c r="AB328" s="31">
        <v>0.0</v>
      </c>
      <c r="AC328" s="31">
        <v>0.0</v>
      </c>
      <c r="AD328" s="31">
        <v>0.0</v>
      </c>
      <c r="AE328" s="31">
        <v>0.0</v>
      </c>
      <c r="AF328" s="31">
        <v>0.0</v>
      </c>
      <c r="AG328" s="31">
        <v>0.0</v>
      </c>
      <c r="AH328" s="31">
        <v>0.0</v>
      </c>
      <c r="AI328" s="31">
        <v>0.0</v>
      </c>
      <c r="AJ328" s="31">
        <v>0.0</v>
      </c>
      <c r="AK328" s="31">
        <v>0.0</v>
      </c>
      <c r="AL328" s="31">
        <v>0.0</v>
      </c>
      <c r="AM328" s="31">
        <v>0.0</v>
      </c>
      <c r="AN328" s="31">
        <v>0.0</v>
      </c>
      <c r="AO328" s="31">
        <v>0.0</v>
      </c>
      <c r="AP328" s="31">
        <v>0.0</v>
      </c>
      <c r="AQ328" s="31">
        <v>0.0</v>
      </c>
      <c r="AR328" s="31">
        <v>0.0</v>
      </c>
      <c r="AS328" s="31">
        <v>0.0</v>
      </c>
      <c r="AT328" s="31">
        <v>667.0</v>
      </c>
      <c r="AU328" s="31">
        <v>77337.0</v>
      </c>
      <c r="AV328" s="31">
        <f t="shared" si="6"/>
        <v>28400</v>
      </c>
      <c r="AW328" s="31">
        <v>18087.0</v>
      </c>
      <c r="AX328" s="31">
        <v>4764.0</v>
      </c>
      <c r="AY328" s="31">
        <v>6222.0</v>
      </c>
      <c r="AZ328" s="31">
        <v>0.0</v>
      </c>
      <c r="BA328" s="31">
        <v>11263.0</v>
      </c>
      <c r="BB328" s="31">
        <v>6626.0</v>
      </c>
      <c r="BC328" s="31">
        <v>0.0</v>
      </c>
      <c r="BD328" s="31">
        <v>233.0</v>
      </c>
      <c r="BE328" s="31">
        <v>573.0</v>
      </c>
      <c r="BF328" s="31">
        <v>0.0</v>
      </c>
      <c r="BG328" s="31">
        <v>76.0</v>
      </c>
      <c r="BH328" s="31">
        <v>768.0</v>
      </c>
      <c r="BI328" s="31">
        <v>0.0</v>
      </c>
      <c r="BJ328" s="31">
        <v>0.0</v>
      </c>
      <c r="BK328" s="31">
        <v>0.0</v>
      </c>
      <c r="BL328" s="31">
        <v>39.0</v>
      </c>
      <c r="BM328" s="31">
        <v>0.0</v>
      </c>
      <c r="BN328" s="31">
        <v>0.0</v>
      </c>
      <c r="BO328" s="31">
        <v>0.0</v>
      </c>
      <c r="BP328" s="31">
        <v>0.0</v>
      </c>
      <c r="BQ328" s="31">
        <v>0.0</v>
      </c>
      <c r="BR328" s="31">
        <v>0.0</v>
      </c>
      <c r="BS328" s="31">
        <v>286.0</v>
      </c>
      <c r="BT328" s="31">
        <v>0.0</v>
      </c>
      <c r="BU328" s="31">
        <v>0.0</v>
      </c>
      <c r="BV328" s="31">
        <v>0.0</v>
      </c>
      <c r="BW328" s="31">
        <v>0.0</v>
      </c>
      <c r="BX328" s="31">
        <v>0.0</v>
      </c>
      <c r="BY328" s="31">
        <v>0.0</v>
      </c>
      <c r="BZ328" s="31">
        <v>0.0</v>
      </c>
      <c r="CA328" s="31">
        <v>0.0</v>
      </c>
      <c r="CB328" s="31">
        <v>0.0</v>
      </c>
      <c r="CC328" s="31">
        <v>0.0</v>
      </c>
      <c r="CE328" s="31">
        <v>28400.0</v>
      </c>
    </row>
    <row r="329" ht="15.75" customHeight="1">
      <c r="A329" s="31" t="s">
        <v>159</v>
      </c>
      <c r="B329" s="31">
        <v>1053.0</v>
      </c>
      <c r="C329" s="31" t="s">
        <v>165</v>
      </c>
      <c r="D329" s="31">
        <v>151988.0</v>
      </c>
      <c r="E329" s="31">
        <v>117615.0</v>
      </c>
      <c r="F329" s="31">
        <v>1016.0</v>
      </c>
      <c r="G329" s="31">
        <v>116599.0</v>
      </c>
      <c r="H329" s="31">
        <v>46081.0</v>
      </c>
      <c r="I329" s="31">
        <v>32053.0</v>
      </c>
      <c r="J329" s="31">
        <v>5378.0</v>
      </c>
      <c r="K329" s="31">
        <v>11651.0</v>
      </c>
      <c r="L329" s="31">
        <v>0.0</v>
      </c>
      <c r="M329" s="31">
        <v>8758.0</v>
      </c>
      <c r="N329" s="31">
        <v>11094.0</v>
      </c>
      <c r="O329" s="31">
        <v>0.0</v>
      </c>
      <c r="P329" s="31">
        <v>0.0</v>
      </c>
      <c r="Q329" s="31">
        <v>1532.0</v>
      </c>
      <c r="R329" s="31">
        <v>0.0</v>
      </c>
      <c r="S329" s="31">
        <v>0.0</v>
      </c>
      <c r="T329" s="31">
        <v>0.0</v>
      </c>
      <c r="U329" s="31">
        <v>0.0</v>
      </c>
      <c r="V329" s="31">
        <v>0.0</v>
      </c>
      <c r="W329" s="31">
        <v>0.0</v>
      </c>
      <c r="X329" s="31">
        <v>52.0</v>
      </c>
      <c r="Y329" s="31">
        <v>0.0</v>
      </c>
      <c r="Z329" s="31">
        <v>0.0</v>
      </c>
      <c r="AA329" s="31">
        <v>0.0</v>
      </c>
      <c r="AB329" s="31">
        <v>0.0</v>
      </c>
      <c r="AC329" s="31">
        <v>0.0</v>
      </c>
      <c r="AD329" s="31">
        <v>0.0</v>
      </c>
      <c r="AE329" s="31">
        <v>0.0</v>
      </c>
      <c r="AF329" s="31">
        <v>0.0</v>
      </c>
      <c r="AG329" s="31">
        <v>0.0</v>
      </c>
      <c r="AH329" s="31">
        <v>0.0</v>
      </c>
      <c r="AI329" s="31">
        <v>0.0</v>
      </c>
      <c r="AJ329" s="31">
        <v>0.0</v>
      </c>
      <c r="AK329" s="31">
        <v>0.0</v>
      </c>
      <c r="AL329" s="31">
        <v>0.0</v>
      </c>
      <c r="AM329" s="31">
        <v>0.0</v>
      </c>
      <c r="AN329" s="31">
        <v>0.0</v>
      </c>
      <c r="AO329" s="31">
        <v>0.0</v>
      </c>
      <c r="AP329" s="31">
        <v>0.0</v>
      </c>
      <c r="AQ329" s="31">
        <v>0.0</v>
      </c>
      <c r="AR329" s="31">
        <v>0.0</v>
      </c>
      <c r="AS329" s="31">
        <v>0.0</v>
      </c>
      <c r="AT329" s="31">
        <v>881.0</v>
      </c>
      <c r="AU329" s="31">
        <v>116734.0</v>
      </c>
      <c r="AV329" s="31">
        <f t="shared" si="6"/>
        <v>39942</v>
      </c>
      <c r="AW329" s="31">
        <v>26812.0</v>
      </c>
      <c r="AX329" s="31">
        <v>7733.0</v>
      </c>
      <c r="AY329" s="31">
        <v>12222.0</v>
      </c>
      <c r="AZ329" s="31">
        <v>0.0</v>
      </c>
      <c r="BA329" s="31">
        <v>14922.0</v>
      </c>
      <c r="BB329" s="31">
        <v>11929.0</v>
      </c>
      <c r="BC329" s="31">
        <v>0.0</v>
      </c>
      <c r="BD329" s="31">
        <v>358.0</v>
      </c>
      <c r="BE329" s="31">
        <v>884.0</v>
      </c>
      <c r="BF329" s="31">
        <v>0.0</v>
      </c>
      <c r="BG329" s="31">
        <v>285.0</v>
      </c>
      <c r="BH329" s="31">
        <v>1311.0</v>
      </c>
      <c r="BI329" s="31">
        <v>0.0</v>
      </c>
      <c r="BJ329" s="31">
        <v>0.0</v>
      </c>
      <c r="BK329" s="31">
        <v>0.0</v>
      </c>
      <c r="BL329" s="31">
        <v>41.0</v>
      </c>
      <c r="BM329" s="31">
        <v>0.0</v>
      </c>
      <c r="BN329" s="31">
        <v>0.0</v>
      </c>
      <c r="BO329" s="31">
        <v>0.0</v>
      </c>
      <c r="BP329" s="31">
        <v>0.0</v>
      </c>
      <c r="BQ329" s="31">
        <v>0.0</v>
      </c>
      <c r="BR329" s="31">
        <v>0.0</v>
      </c>
      <c r="BS329" s="31">
        <v>295.0</v>
      </c>
      <c r="BT329" s="31">
        <v>0.0</v>
      </c>
      <c r="BU329" s="31">
        <v>0.0</v>
      </c>
      <c r="BV329" s="31">
        <v>0.0</v>
      </c>
      <c r="BW329" s="31">
        <v>0.0</v>
      </c>
      <c r="BX329" s="31">
        <v>0.0</v>
      </c>
      <c r="BY329" s="31">
        <v>0.0</v>
      </c>
      <c r="BZ329" s="31">
        <v>0.0</v>
      </c>
      <c r="CA329" s="31">
        <v>0.0</v>
      </c>
      <c r="CB329" s="31">
        <v>0.0</v>
      </c>
      <c r="CC329" s="31">
        <v>0.0</v>
      </c>
      <c r="CE329" s="31">
        <v>39942.0</v>
      </c>
    </row>
    <row r="330" ht="15.75" customHeight="1">
      <c r="A330" s="31" t="s">
        <v>159</v>
      </c>
      <c r="B330" s="31">
        <v>1054.0</v>
      </c>
      <c r="C330" s="31" t="s">
        <v>166</v>
      </c>
      <c r="D330" s="31">
        <v>131595.0</v>
      </c>
      <c r="E330" s="31">
        <v>99133.0</v>
      </c>
      <c r="F330" s="31">
        <v>907.0</v>
      </c>
      <c r="G330" s="31">
        <v>98226.0</v>
      </c>
      <c r="H330" s="31">
        <v>45158.0</v>
      </c>
      <c r="I330" s="31">
        <v>24234.0</v>
      </c>
      <c r="J330" s="31">
        <v>4979.0</v>
      </c>
      <c r="K330" s="31">
        <v>10316.0</v>
      </c>
      <c r="L330" s="31">
        <v>0.0</v>
      </c>
      <c r="M330" s="31">
        <v>7442.0</v>
      </c>
      <c r="N330" s="31">
        <v>5091.0</v>
      </c>
      <c r="O330" s="31">
        <v>0.0</v>
      </c>
      <c r="P330" s="31">
        <v>0.0</v>
      </c>
      <c r="Q330" s="31">
        <v>1006.0</v>
      </c>
      <c r="R330" s="31">
        <v>0.0</v>
      </c>
      <c r="S330" s="31">
        <v>0.0</v>
      </c>
      <c r="T330" s="31">
        <v>0.0</v>
      </c>
      <c r="U330" s="31">
        <v>0.0</v>
      </c>
      <c r="V330" s="31">
        <v>0.0</v>
      </c>
      <c r="W330" s="31">
        <v>0.0</v>
      </c>
      <c r="X330" s="31">
        <v>0.0</v>
      </c>
      <c r="Y330" s="31">
        <v>0.0</v>
      </c>
      <c r="Z330" s="31">
        <v>0.0</v>
      </c>
      <c r="AA330" s="31">
        <v>0.0</v>
      </c>
      <c r="AB330" s="31">
        <v>0.0</v>
      </c>
      <c r="AC330" s="31">
        <v>0.0</v>
      </c>
      <c r="AD330" s="31">
        <v>0.0</v>
      </c>
      <c r="AE330" s="31">
        <v>0.0</v>
      </c>
      <c r="AF330" s="31">
        <v>0.0</v>
      </c>
      <c r="AG330" s="31">
        <v>0.0</v>
      </c>
      <c r="AH330" s="31">
        <v>0.0</v>
      </c>
      <c r="AI330" s="31">
        <v>0.0</v>
      </c>
      <c r="AJ330" s="31">
        <v>0.0</v>
      </c>
      <c r="AK330" s="31">
        <v>0.0</v>
      </c>
      <c r="AL330" s="31">
        <v>0.0</v>
      </c>
      <c r="AM330" s="31">
        <v>0.0</v>
      </c>
      <c r="AN330" s="31">
        <v>0.0</v>
      </c>
      <c r="AO330" s="31">
        <v>0.0</v>
      </c>
      <c r="AP330" s="31">
        <v>0.0</v>
      </c>
      <c r="AQ330" s="31">
        <v>0.0</v>
      </c>
      <c r="AR330" s="31">
        <v>0.0</v>
      </c>
      <c r="AS330" s="31">
        <v>0.0</v>
      </c>
      <c r="AT330" s="31">
        <v>785.0</v>
      </c>
      <c r="AU330" s="31">
        <v>98348.0</v>
      </c>
      <c r="AV330" s="31">
        <f t="shared" si="6"/>
        <v>38063</v>
      </c>
      <c r="AW330" s="31">
        <v>21878.0</v>
      </c>
      <c r="AX330" s="31">
        <v>6177.0</v>
      </c>
      <c r="AY330" s="31">
        <v>11904.0</v>
      </c>
      <c r="AZ330" s="31">
        <v>0.0</v>
      </c>
      <c r="BA330" s="31">
        <v>12384.0</v>
      </c>
      <c r="BB330" s="31">
        <v>5710.0</v>
      </c>
      <c r="BC330" s="31">
        <v>0.0</v>
      </c>
      <c r="BD330" s="31">
        <v>202.0</v>
      </c>
      <c r="BE330" s="31">
        <v>580.0</v>
      </c>
      <c r="BF330" s="31">
        <v>0.0</v>
      </c>
      <c r="BG330" s="31">
        <v>137.0</v>
      </c>
      <c r="BH330" s="31">
        <v>979.0</v>
      </c>
      <c r="BI330" s="31">
        <v>0.0</v>
      </c>
      <c r="BJ330" s="31">
        <v>0.0</v>
      </c>
      <c r="BK330" s="31">
        <v>0.0</v>
      </c>
      <c r="BL330" s="31">
        <v>44.0</v>
      </c>
      <c r="BM330" s="31">
        <v>0.0</v>
      </c>
      <c r="BN330" s="31">
        <v>0.0</v>
      </c>
      <c r="BO330" s="31">
        <v>0.0</v>
      </c>
      <c r="BP330" s="31">
        <v>0.0</v>
      </c>
      <c r="BQ330" s="31">
        <v>0.0</v>
      </c>
      <c r="BR330" s="31">
        <v>0.0</v>
      </c>
      <c r="BS330" s="31">
        <v>290.0</v>
      </c>
      <c r="BT330" s="31">
        <v>0.0</v>
      </c>
      <c r="BU330" s="31">
        <v>0.0</v>
      </c>
      <c r="BV330" s="31">
        <v>0.0</v>
      </c>
      <c r="BW330" s="31">
        <v>0.0</v>
      </c>
      <c r="BX330" s="31">
        <v>0.0</v>
      </c>
      <c r="BY330" s="31">
        <v>0.0</v>
      </c>
      <c r="BZ330" s="31">
        <v>0.0</v>
      </c>
      <c r="CA330" s="31">
        <v>0.0</v>
      </c>
      <c r="CB330" s="31">
        <v>0.0</v>
      </c>
      <c r="CC330" s="31">
        <v>0.0</v>
      </c>
      <c r="CE330" s="31">
        <v>38063.0</v>
      </c>
    </row>
    <row r="331" ht="15.75" customHeight="1">
      <c r="A331" s="31" t="s">
        <v>159</v>
      </c>
      <c r="B331" s="31">
        <v>1055.0</v>
      </c>
      <c r="C331" s="31" t="s">
        <v>167</v>
      </c>
      <c r="D331" s="31">
        <v>165689.0</v>
      </c>
      <c r="E331" s="31">
        <v>125799.0</v>
      </c>
      <c r="F331" s="31">
        <v>1056.0</v>
      </c>
      <c r="G331" s="31">
        <v>124743.0</v>
      </c>
      <c r="H331" s="31">
        <v>51782.0</v>
      </c>
      <c r="I331" s="31">
        <v>38744.0</v>
      </c>
      <c r="J331" s="31">
        <v>5452.0</v>
      </c>
      <c r="K331" s="31">
        <v>8528.0</v>
      </c>
      <c r="L331" s="31">
        <v>0.0</v>
      </c>
      <c r="M331" s="31">
        <v>9143.0</v>
      </c>
      <c r="N331" s="31">
        <v>9631.0</v>
      </c>
      <c r="O331" s="31">
        <v>0.0</v>
      </c>
      <c r="P331" s="31">
        <v>0.0</v>
      </c>
      <c r="Q331" s="31">
        <v>1001.0</v>
      </c>
      <c r="R331" s="31">
        <v>0.0</v>
      </c>
      <c r="S331" s="31">
        <v>0.0</v>
      </c>
      <c r="T331" s="31">
        <v>0.0</v>
      </c>
      <c r="U331" s="31">
        <v>0.0</v>
      </c>
      <c r="V331" s="31">
        <v>0.0</v>
      </c>
      <c r="W331" s="31">
        <v>0.0</v>
      </c>
      <c r="X331" s="31">
        <v>0.0</v>
      </c>
      <c r="Y331" s="31">
        <v>0.0</v>
      </c>
      <c r="Z331" s="31">
        <v>0.0</v>
      </c>
      <c r="AA331" s="31">
        <v>0.0</v>
      </c>
      <c r="AB331" s="31">
        <v>0.0</v>
      </c>
      <c r="AC331" s="31">
        <v>0.0</v>
      </c>
      <c r="AD331" s="31">
        <v>0.0</v>
      </c>
      <c r="AE331" s="31">
        <v>0.0</v>
      </c>
      <c r="AF331" s="31">
        <v>0.0</v>
      </c>
      <c r="AG331" s="31">
        <v>0.0</v>
      </c>
      <c r="AH331" s="31">
        <v>0.0</v>
      </c>
      <c r="AI331" s="31">
        <v>0.0</v>
      </c>
      <c r="AJ331" s="31">
        <v>0.0</v>
      </c>
      <c r="AK331" s="31">
        <v>0.0</v>
      </c>
      <c r="AL331" s="31">
        <v>0.0</v>
      </c>
      <c r="AM331" s="31">
        <v>0.0</v>
      </c>
      <c r="AN331" s="31">
        <v>462.0</v>
      </c>
      <c r="AO331" s="31">
        <v>0.0</v>
      </c>
      <c r="AP331" s="31">
        <v>0.0</v>
      </c>
      <c r="AQ331" s="31">
        <v>0.0</v>
      </c>
      <c r="AR331" s="31">
        <v>0.0</v>
      </c>
      <c r="AS331" s="31">
        <v>0.0</v>
      </c>
      <c r="AT331" s="31">
        <v>1058.0</v>
      </c>
      <c r="AU331" s="31">
        <v>124741.0</v>
      </c>
      <c r="AV331" s="31">
        <f t="shared" si="6"/>
        <v>44414</v>
      </c>
      <c r="AW331" s="31">
        <v>30908.0</v>
      </c>
      <c r="AX331" s="31">
        <v>7520.0</v>
      </c>
      <c r="AY331" s="31">
        <v>12120.0</v>
      </c>
      <c r="AZ331" s="31">
        <v>0.0</v>
      </c>
      <c r="BA331" s="31">
        <v>16608.0</v>
      </c>
      <c r="BB331" s="31">
        <v>10553.0</v>
      </c>
      <c r="BC331" s="31">
        <v>0.0</v>
      </c>
      <c r="BD331" s="31">
        <v>271.0</v>
      </c>
      <c r="BE331" s="31">
        <v>798.0</v>
      </c>
      <c r="BF331" s="31">
        <v>0.0</v>
      </c>
      <c r="BG331" s="31">
        <v>156.0</v>
      </c>
      <c r="BH331" s="31">
        <v>1074.0</v>
      </c>
      <c r="BI331" s="31">
        <v>0.0</v>
      </c>
      <c r="BJ331" s="31">
        <v>0.0</v>
      </c>
      <c r="BK331" s="31">
        <v>0.0</v>
      </c>
      <c r="BL331" s="31">
        <v>35.0</v>
      </c>
      <c r="BM331" s="31">
        <v>0.0</v>
      </c>
      <c r="BN331" s="31">
        <v>0.0</v>
      </c>
      <c r="BO331" s="31">
        <v>0.0</v>
      </c>
      <c r="BP331" s="31">
        <v>0.0</v>
      </c>
      <c r="BQ331" s="31">
        <v>0.0</v>
      </c>
      <c r="BR331" s="31">
        <v>0.0</v>
      </c>
      <c r="BS331" s="31">
        <v>284.0</v>
      </c>
      <c r="BT331" s="31">
        <v>0.0</v>
      </c>
      <c r="BU331" s="31">
        <v>0.0</v>
      </c>
      <c r="BV331" s="31">
        <v>0.0</v>
      </c>
      <c r="BW331" s="31">
        <v>0.0</v>
      </c>
      <c r="BX331" s="31">
        <v>0.0</v>
      </c>
      <c r="BY331" s="31">
        <v>0.0</v>
      </c>
      <c r="BZ331" s="31">
        <v>0.0</v>
      </c>
      <c r="CA331" s="31">
        <v>0.0</v>
      </c>
      <c r="CB331" s="31">
        <v>0.0</v>
      </c>
      <c r="CC331" s="31">
        <v>0.0</v>
      </c>
      <c r="CE331" s="31">
        <v>44414.0</v>
      </c>
    </row>
    <row r="332" ht="15.75" customHeight="1">
      <c r="A332" s="31" t="s">
        <v>159</v>
      </c>
      <c r="B332" s="31">
        <v>1056.0</v>
      </c>
      <c r="C332" s="31" t="s">
        <v>168</v>
      </c>
      <c r="D332" s="31">
        <v>238533.0</v>
      </c>
      <c r="E332" s="31">
        <v>187715.0</v>
      </c>
      <c r="F332" s="31">
        <v>1620.0</v>
      </c>
      <c r="G332" s="31">
        <v>186095.0</v>
      </c>
      <c r="H332" s="31">
        <v>73816.0</v>
      </c>
      <c r="I332" s="31">
        <v>56460.0</v>
      </c>
      <c r="J332" s="31">
        <v>11270.0</v>
      </c>
      <c r="K332" s="31">
        <v>15379.0</v>
      </c>
      <c r="L332" s="31">
        <v>0.0</v>
      </c>
      <c r="M332" s="31">
        <v>14441.0</v>
      </c>
      <c r="N332" s="31">
        <v>14729.0</v>
      </c>
      <c r="O332" s="31">
        <v>0.0</v>
      </c>
      <c r="P332" s="31">
        <v>0.0</v>
      </c>
      <c r="Q332" s="31">
        <v>0.0</v>
      </c>
      <c r="R332" s="31">
        <v>0.0</v>
      </c>
      <c r="S332" s="31">
        <v>0.0</v>
      </c>
      <c r="T332" s="31">
        <v>0.0</v>
      </c>
      <c r="U332" s="31">
        <v>0.0</v>
      </c>
      <c r="V332" s="31">
        <v>0.0</v>
      </c>
      <c r="W332" s="31">
        <v>0.0</v>
      </c>
      <c r="X332" s="31">
        <v>0.0</v>
      </c>
      <c r="Y332" s="31">
        <v>0.0</v>
      </c>
      <c r="Z332" s="31">
        <v>0.0</v>
      </c>
      <c r="AA332" s="31">
        <v>0.0</v>
      </c>
      <c r="AB332" s="31">
        <v>0.0</v>
      </c>
      <c r="AC332" s="31">
        <v>0.0</v>
      </c>
      <c r="AD332" s="31">
        <v>0.0</v>
      </c>
      <c r="AE332" s="31">
        <v>0.0</v>
      </c>
      <c r="AF332" s="31">
        <v>0.0</v>
      </c>
      <c r="AG332" s="31">
        <v>0.0</v>
      </c>
      <c r="AH332" s="31">
        <v>0.0</v>
      </c>
      <c r="AI332" s="31">
        <v>0.0</v>
      </c>
      <c r="AJ332" s="31">
        <v>0.0</v>
      </c>
      <c r="AK332" s="31">
        <v>0.0</v>
      </c>
      <c r="AL332" s="31">
        <v>0.0</v>
      </c>
      <c r="AM332" s="31">
        <v>0.0</v>
      </c>
      <c r="AN332" s="31">
        <v>0.0</v>
      </c>
      <c r="AO332" s="31">
        <v>0.0</v>
      </c>
      <c r="AP332" s="31">
        <v>0.0</v>
      </c>
      <c r="AQ332" s="31">
        <v>0.0</v>
      </c>
      <c r="AR332" s="31">
        <v>0.0</v>
      </c>
      <c r="AS332" s="31">
        <v>0.0</v>
      </c>
      <c r="AT332" s="31">
        <v>1343.0</v>
      </c>
      <c r="AU332" s="31">
        <v>186372.0</v>
      </c>
      <c r="AV332" s="31">
        <f t="shared" si="6"/>
        <v>63863</v>
      </c>
      <c r="AW332" s="31">
        <v>42729.0</v>
      </c>
      <c r="AX332" s="31">
        <v>13111.0</v>
      </c>
      <c r="AY332" s="31">
        <v>21336.0</v>
      </c>
      <c r="AZ332" s="31">
        <v>0.0</v>
      </c>
      <c r="BA332" s="31">
        <v>24735.0</v>
      </c>
      <c r="BB332" s="31">
        <v>15977.0</v>
      </c>
      <c r="BC332" s="31">
        <v>0.0</v>
      </c>
      <c r="BD332" s="31">
        <v>446.0</v>
      </c>
      <c r="BE332" s="31">
        <v>954.0</v>
      </c>
      <c r="BF332" s="31">
        <v>0.0</v>
      </c>
      <c r="BG332" s="31">
        <v>428.0</v>
      </c>
      <c r="BH332" s="31">
        <v>2200.0</v>
      </c>
      <c r="BI332" s="31">
        <v>0.0</v>
      </c>
      <c r="BJ332" s="31">
        <v>0.0</v>
      </c>
      <c r="BK332" s="31">
        <v>0.0</v>
      </c>
      <c r="BL332" s="31">
        <v>52.0</v>
      </c>
      <c r="BM332" s="31">
        <v>0.0</v>
      </c>
      <c r="BN332" s="31">
        <v>0.0</v>
      </c>
      <c r="BO332" s="31">
        <v>0.0</v>
      </c>
      <c r="BP332" s="31">
        <v>0.0</v>
      </c>
      <c r="BQ332" s="31">
        <v>0.0</v>
      </c>
      <c r="BR332" s="31">
        <v>0.0</v>
      </c>
      <c r="BS332" s="31">
        <v>541.0</v>
      </c>
      <c r="BT332" s="31">
        <v>0.0</v>
      </c>
      <c r="BU332" s="31">
        <v>0.0</v>
      </c>
      <c r="BV332" s="31">
        <v>0.0</v>
      </c>
      <c r="BW332" s="31">
        <v>0.0</v>
      </c>
      <c r="BX332" s="31">
        <v>0.0</v>
      </c>
      <c r="BY332" s="31">
        <v>0.0</v>
      </c>
      <c r="BZ332" s="31">
        <v>0.0</v>
      </c>
      <c r="CA332" s="31">
        <v>0.0</v>
      </c>
      <c r="CB332" s="31">
        <v>0.0</v>
      </c>
      <c r="CC332" s="31">
        <v>0.0</v>
      </c>
      <c r="CE332" s="31">
        <v>63863.0</v>
      </c>
    </row>
    <row r="333" ht="15.75" customHeight="1">
      <c r="A333" s="31" t="s">
        <v>159</v>
      </c>
      <c r="B333" s="31">
        <v>1057.0</v>
      </c>
      <c r="C333" s="31" t="s">
        <v>169</v>
      </c>
      <c r="D333" s="31">
        <v>104905.0</v>
      </c>
      <c r="E333" s="31">
        <v>84179.0</v>
      </c>
      <c r="F333" s="31">
        <v>730.0</v>
      </c>
      <c r="G333" s="31">
        <v>83449.0</v>
      </c>
      <c r="H333" s="31">
        <v>34541.0</v>
      </c>
      <c r="I333" s="31">
        <v>23900.0</v>
      </c>
      <c r="J333" s="31">
        <v>4258.0</v>
      </c>
      <c r="K333" s="31">
        <v>8318.0</v>
      </c>
      <c r="L333" s="31">
        <v>0.0</v>
      </c>
      <c r="M333" s="31">
        <v>5995.0</v>
      </c>
      <c r="N333" s="31">
        <v>5715.0</v>
      </c>
      <c r="O333" s="31">
        <v>0.0</v>
      </c>
      <c r="P333" s="31">
        <v>0.0</v>
      </c>
      <c r="Q333" s="31">
        <v>722.0</v>
      </c>
      <c r="R333" s="31">
        <v>0.0</v>
      </c>
      <c r="S333" s="31">
        <v>0.0</v>
      </c>
      <c r="T333" s="31">
        <v>0.0</v>
      </c>
      <c r="U333" s="31">
        <v>0.0</v>
      </c>
      <c r="V333" s="31">
        <v>0.0</v>
      </c>
      <c r="W333" s="31">
        <v>0.0</v>
      </c>
      <c r="X333" s="31">
        <v>0.0</v>
      </c>
      <c r="Y333" s="31">
        <v>0.0</v>
      </c>
      <c r="Z333" s="31">
        <v>0.0</v>
      </c>
      <c r="AA333" s="31">
        <v>0.0</v>
      </c>
      <c r="AB333" s="31">
        <v>0.0</v>
      </c>
      <c r="AC333" s="31">
        <v>0.0</v>
      </c>
      <c r="AD333" s="31">
        <v>0.0</v>
      </c>
      <c r="AE333" s="31">
        <v>0.0</v>
      </c>
      <c r="AF333" s="31">
        <v>0.0</v>
      </c>
      <c r="AG333" s="31">
        <v>0.0</v>
      </c>
      <c r="AH333" s="31">
        <v>0.0</v>
      </c>
      <c r="AI333" s="31">
        <v>0.0</v>
      </c>
      <c r="AJ333" s="31">
        <v>0.0</v>
      </c>
      <c r="AK333" s="31">
        <v>0.0</v>
      </c>
      <c r="AL333" s="31">
        <v>0.0</v>
      </c>
      <c r="AM333" s="31">
        <v>0.0</v>
      </c>
      <c r="AN333" s="31">
        <v>0.0</v>
      </c>
      <c r="AO333" s="31">
        <v>0.0</v>
      </c>
      <c r="AP333" s="31">
        <v>0.0</v>
      </c>
      <c r="AQ333" s="31">
        <v>0.0</v>
      </c>
      <c r="AR333" s="31">
        <v>0.0</v>
      </c>
      <c r="AS333" s="31">
        <v>0.0</v>
      </c>
      <c r="AT333" s="31">
        <v>678.0</v>
      </c>
      <c r="AU333" s="31">
        <v>83501.0</v>
      </c>
      <c r="AV333" s="31">
        <f t="shared" si="6"/>
        <v>28555</v>
      </c>
      <c r="AW333" s="31">
        <v>19342.0</v>
      </c>
      <c r="AX333" s="31">
        <v>5277.0</v>
      </c>
      <c r="AY333" s="31">
        <v>11387.0</v>
      </c>
      <c r="AZ333" s="31">
        <v>0.0</v>
      </c>
      <c r="BA333" s="31">
        <v>10712.0</v>
      </c>
      <c r="BB333" s="31">
        <v>6418.0</v>
      </c>
      <c r="BC333" s="31">
        <v>0.0</v>
      </c>
      <c r="BD333" s="31">
        <v>201.0</v>
      </c>
      <c r="BE333" s="31">
        <v>445.0</v>
      </c>
      <c r="BF333" s="31">
        <v>0.0</v>
      </c>
      <c r="BG333" s="31">
        <v>115.0</v>
      </c>
      <c r="BH333" s="31">
        <v>821.0</v>
      </c>
      <c r="BI333" s="31">
        <v>0.0</v>
      </c>
      <c r="BJ333" s="31">
        <v>0.0</v>
      </c>
      <c r="BK333" s="31">
        <v>0.0</v>
      </c>
      <c r="BL333" s="31">
        <v>30.0</v>
      </c>
      <c r="BM333" s="31">
        <v>0.0</v>
      </c>
      <c r="BN333" s="31">
        <v>0.0</v>
      </c>
      <c r="BO333" s="31">
        <v>0.0</v>
      </c>
      <c r="BP333" s="31">
        <v>0.0</v>
      </c>
      <c r="BQ333" s="31">
        <v>0.0</v>
      </c>
      <c r="BR333" s="31">
        <v>0.0</v>
      </c>
      <c r="BS333" s="31">
        <v>198.0</v>
      </c>
      <c r="BT333" s="31">
        <v>0.0</v>
      </c>
      <c r="BU333" s="31">
        <v>0.0</v>
      </c>
      <c r="BV333" s="31">
        <v>0.0</v>
      </c>
      <c r="BW333" s="31">
        <v>0.0</v>
      </c>
      <c r="BX333" s="31">
        <v>0.0</v>
      </c>
      <c r="BY333" s="31">
        <v>0.0</v>
      </c>
      <c r="BZ333" s="31">
        <v>0.0</v>
      </c>
      <c r="CA333" s="31">
        <v>0.0</v>
      </c>
      <c r="CB333" s="31">
        <v>0.0</v>
      </c>
      <c r="CC333" s="31">
        <v>0.0</v>
      </c>
      <c r="CE333" s="31">
        <v>28555.0</v>
      </c>
    </row>
    <row r="334" ht="15.75" customHeight="1">
      <c r="A334" s="31" t="s">
        <v>159</v>
      </c>
      <c r="B334" s="31">
        <v>1058.0</v>
      </c>
      <c r="C334" s="31" t="s">
        <v>170</v>
      </c>
      <c r="D334" s="31">
        <v>218493.0</v>
      </c>
      <c r="E334" s="31">
        <v>172146.0</v>
      </c>
      <c r="F334" s="31">
        <v>1393.0</v>
      </c>
      <c r="G334" s="31">
        <v>170753.0</v>
      </c>
      <c r="H334" s="31">
        <v>72763.0</v>
      </c>
      <c r="I334" s="31">
        <v>49004.0</v>
      </c>
      <c r="J334" s="31">
        <v>8677.0</v>
      </c>
      <c r="K334" s="31">
        <v>15631.0</v>
      </c>
      <c r="L334" s="31">
        <v>0.0</v>
      </c>
      <c r="M334" s="31">
        <v>11368.0</v>
      </c>
      <c r="N334" s="31">
        <v>11461.0</v>
      </c>
      <c r="O334" s="31">
        <v>0.0</v>
      </c>
      <c r="P334" s="31">
        <v>0.0</v>
      </c>
      <c r="Q334" s="31">
        <v>1622.0</v>
      </c>
      <c r="R334" s="31">
        <v>0.0</v>
      </c>
      <c r="S334" s="31">
        <v>0.0</v>
      </c>
      <c r="T334" s="31">
        <v>194.0</v>
      </c>
      <c r="U334" s="31">
        <v>0.0</v>
      </c>
      <c r="V334" s="31">
        <v>0.0</v>
      </c>
      <c r="W334" s="31">
        <v>0.0</v>
      </c>
      <c r="X334" s="31">
        <v>14.0</v>
      </c>
      <c r="Y334" s="31">
        <v>0.0</v>
      </c>
      <c r="Z334" s="31">
        <v>0.0</v>
      </c>
      <c r="AA334" s="31">
        <v>0.0</v>
      </c>
      <c r="AB334" s="31">
        <v>0.0</v>
      </c>
      <c r="AC334" s="31">
        <v>0.0</v>
      </c>
      <c r="AD334" s="31">
        <v>0.0</v>
      </c>
      <c r="AE334" s="31">
        <v>0.0</v>
      </c>
      <c r="AF334" s="31">
        <v>0.0</v>
      </c>
      <c r="AG334" s="31">
        <v>0.0</v>
      </c>
      <c r="AH334" s="31">
        <v>0.0</v>
      </c>
      <c r="AI334" s="31">
        <v>0.0</v>
      </c>
      <c r="AJ334" s="31">
        <v>0.0</v>
      </c>
      <c r="AK334" s="31">
        <v>0.0</v>
      </c>
      <c r="AL334" s="31">
        <v>0.0</v>
      </c>
      <c r="AM334" s="31">
        <v>0.0</v>
      </c>
      <c r="AN334" s="31">
        <v>0.0</v>
      </c>
      <c r="AO334" s="31">
        <v>0.0</v>
      </c>
      <c r="AP334" s="31">
        <v>0.0</v>
      </c>
      <c r="AQ334" s="31">
        <v>19.0</v>
      </c>
      <c r="AR334" s="31">
        <v>0.0</v>
      </c>
      <c r="AS334" s="31">
        <v>0.0</v>
      </c>
      <c r="AT334" s="31">
        <v>1178.0</v>
      </c>
      <c r="AU334" s="31">
        <v>170968.0</v>
      </c>
      <c r="AV334" s="31">
        <f t="shared" si="6"/>
        <v>61796</v>
      </c>
      <c r="AW334" s="31">
        <v>38881.0</v>
      </c>
      <c r="AX334" s="31">
        <v>10809.0</v>
      </c>
      <c r="AY334" s="31">
        <v>21485.0</v>
      </c>
      <c r="AZ334" s="31">
        <v>0.0</v>
      </c>
      <c r="BA334" s="31">
        <v>21178.0</v>
      </c>
      <c r="BB334" s="31">
        <v>12558.0</v>
      </c>
      <c r="BC334" s="31">
        <v>0.0</v>
      </c>
      <c r="BD334" s="31">
        <v>320.0</v>
      </c>
      <c r="BE334" s="31">
        <v>1083.0</v>
      </c>
      <c r="BF334" s="31">
        <v>0.0</v>
      </c>
      <c r="BG334" s="31">
        <v>260.0</v>
      </c>
      <c r="BH334" s="31">
        <v>1922.0</v>
      </c>
      <c r="BI334" s="31">
        <v>0.0</v>
      </c>
      <c r="BJ334" s="31">
        <v>0.0</v>
      </c>
      <c r="BK334" s="31">
        <v>0.0</v>
      </c>
      <c r="BL334" s="31">
        <v>59.0</v>
      </c>
      <c r="BM334" s="31">
        <v>0.0</v>
      </c>
      <c r="BN334" s="31">
        <v>0.0</v>
      </c>
      <c r="BO334" s="31">
        <v>0.0</v>
      </c>
      <c r="BP334" s="31">
        <v>0.0</v>
      </c>
      <c r="BQ334" s="31">
        <v>0.0</v>
      </c>
      <c r="BR334" s="31">
        <v>0.0</v>
      </c>
      <c r="BS334" s="31">
        <v>617.0</v>
      </c>
      <c r="BT334" s="31">
        <v>0.0</v>
      </c>
      <c r="BU334" s="31">
        <v>0.0</v>
      </c>
      <c r="BV334" s="31">
        <v>0.0</v>
      </c>
      <c r="BW334" s="31">
        <v>0.0</v>
      </c>
      <c r="BX334" s="31">
        <v>0.0</v>
      </c>
      <c r="BY334" s="31">
        <v>0.0</v>
      </c>
      <c r="BZ334" s="31">
        <v>0.0</v>
      </c>
      <c r="CA334" s="31">
        <v>0.0</v>
      </c>
      <c r="CB334" s="31">
        <v>0.0</v>
      </c>
      <c r="CC334" s="31">
        <v>0.0</v>
      </c>
      <c r="CE334" s="31">
        <v>61796.0</v>
      </c>
    </row>
    <row r="335" ht="15.75" customHeight="1">
      <c r="A335" s="31" t="s">
        <v>159</v>
      </c>
      <c r="B335" s="31">
        <v>1059.0</v>
      </c>
      <c r="C335" s="31" t="s">
        <v>171</v>
      </c>
      <c r="D335" s="31">
        <v>158366.0</v>
      </c>
      <c r="E335" s="31">
        <v>122220.0</v>
      </c>
      <c r="F335" s="31">
        <v>1111.0</v>
      </c>
      <c r="G335" s="31">
        <v>121109.0</v>
      </c>
      <c r="H335" s="31">
        <v>52980.0</v>
      </c>
      <c r="I335" s="31">
        <v>32536.0</v>
      </c>
      <c r="J335" s="31">
        <v>6828.0</v>
      </c>
      <c r="K335" s="31">
        <v>11953.0</v>
      </c>
      <c r="L335" s="31">
        <v>0.0</v>
      </c>
      <c r="M335" s="31">
        <v>7726.0</v>
      </c>
      <c r="N335" s="31">
        <v>7142.0</v>
      </c>
      <c r="O335" s="31">
        <v>0.0</v>
      </c>
      <c r="P335" s="31">
        <v>0.0</v>
      </c>
      <c r="Q335" s="31">
        <v>1495.0</v>
      </c>
      <c r="R335" s="31">
        <v>0.0</v>
      </c>
      <c r="S335" s="31">
        <v>0.0</v>
      </c>
      <c r="T335" s="31">
        <v>0.0</v>
      </c>
      <c r="U335" s="31">
        <v>0.0</v>
      </c>
      <c r="V335" s="31">
        <v>0.0</v>
      </c>
      <c r="W335" s="31">
        <v>0.0</v>
      </c>
      <c r="X335" s="31">
        <v>0.0</v>
      </c>
      <c r="Y335" s="31">
        <v>0.0</v>
      </c>
      <c r="Z335" s="31">
        <v>0.0</v>
      </c>
      <c r="AA335" s="31">
        <v>0.0</v>
      </c>
      <c r="AB335" s="31">
        <v>0.0</v>
      </c>
      <c r="AC335" s="31">
        <v>0.0</v>
      </c>
      <c r="AD335" s="31">
        <v>0.0</v>
      </c>
      <c r="AE335" s="31">
        <v>0.0</v>
      </c>
      <c r="AF335" s="31">
        <v>0.0</v>
      </c>
      <c r="AG335" s="31">
        <v>0.0</v>
      </c>
      <c r="AH335" s="31">
        <v>0.0</v>
      </c>
      <c r="AI335" s="31">
        <v>0.0</v>
      </c>
      <c r="AJ335" s="31">
        <v>0.0</v>
      </c>
      <c r="AK335" s="31">
        <v>0.0</v>
      </c>
      <c r="AL335" s="31">
        <v>0.0</v>
      </c>
      <c r="AM335" s="31">
        <v>0.0</v>
      </c>
      <c r="AN335" s="31">
        <v>0.0</v>
      </c>
      <c r="AO335" s="31">
        <v>0.0</v>
      </c>
      <c r="AP335" s="31">
        <v>0.0</v>
      </c>
      <c r="AQ335" s="31">
        <v>0.0</v>
      </c>
      <c r="AR335" s="31">
        <v>0.0</v>
      </c>
      <c r="AS335" s="31">
        <v>449.0</v>
      </c>
      <c r="AT335" s="31">
        <v>1026.0</v>
      </c>
      <c r="AU335" s="31">
        <v>121194.0</v>
      </c>
      <c r="AV335" s="31">
        <f t="shared" si="6"/>
        <v>44938</v>
      </c>
      <c r="AW335" s="31">
        <v>28246.0</v>
      </c>
      <c r="AX335" s="31">
        <v>8303.0</v>
      </c>
      <c r="AY335" s="31">
        <v>14888.0</v>
      </c>
      <c r="AZ335" s="31">
        <v>0.0</v>
      </c>
      <c r="BA335" s="31">
        <v>13882.0</v>
      </c>
      <c r="BB335" s="31">
        <v>7951.0</v>
      </c>
      <c r="BC335" s="31">
        <v>0.0</v>
      </c>
      <c r="BD335" s="31">
        <v>241.0</v>
      </c>
      <c r="BE335" s="31">
        <v>945.0</v>
      </c>
      <c r="BF335" s="31">
        <v>0.0</v>
      </c>
      <c r="BG335" s="31">
        <v>197.0</v>
      </c>
      <c r="BH335" s="31">
        <v>1143.0</v>
      </c>
      <c r="BI335" s="31">
        <v>0.0</v>
      </c>
      <c r="BJ335" s="31">
        <v>0.0</v>
      </c>
      <c r="BK335" s="31">
        <v>0.0</v>
      </c>
      <c r="BL335" s="31">
        <v>39.0</v>
      </c>
      <c r="BM335" s="31">
        <v>0.0</v>
      </c>
      <c r="BN335" s="31">
        <v>0.0</v>
      </c>
      <c r="BO335" s="31">
        <v>0.0</v>
      </c>
      <c r="BP335" s="31">
        <v>0.0</v>
      </c>
      <c r="BQ335" s="31">
        <v>0.0</v>
      </c>
      <c r="BR335" s="31">
        <v>0.0</v>
      </c>
      <c r="BS335" s="31">
        <v>421.0</v>
      </c>
      <c r="BT335" s="31">
        <v>0.0</v>
      </c>
      <c r="BU335" s="31">
        <v>0.0</v>
      </c>
      <c r="BV335" s="31">
        <v>0.0</v>
      </c>
      <c r="BW335" s="31">
        <v>0.0</v>
      </c>
      <c r="BX335" s="31">
        <v>0.0</v>
      </c>
      <c r="BY335" s="31">
        <v>0.0</v>
      </c>
      <c r="BZ335" s="31">
        <v>0.0</v>
      </c>
      <c r="CA335" s="31">
        <v>0.0</v>
      </c>
      <c r="CB335" s="31">
        <v>0.0</v>
      </c>
      <c r="CC335" s="31">
        <v>0.0</v>
      </c>
      <c r="CE335" s="31">
        <v>44938.0</v>
      </c>
    </row>
    <row r="336" ht="15.75" customHeight="1">
      <c r="A336" s="31" t="s">
        <v>159</v>
      </c>
      <c r="B336" s="31">
        <v>1060.0</v>
      </c>
      <c r="C336" s="31" t="s">
        <v>172</v>
      </c>
      <c r="D336" s="31">
        <v>211659.0</v>
      </c>
      <c r="E336" s="31">
        <v>163157.0</v>
      </c>
      <c r="F336" s="31">
        <v>1333.0</v>
      </c>
      <c r="G336" s="31">
        <v>161824.0</v>
      </c>
      <c r="H336" s="31">
        <v>67365.0</v>
      </c>
      <c r="I336" s="31">
        <v>43388.0</v>
      </c>
      <c r="J336" s="31">
        <v>9093.0</v>
      </c>
      <c r="K336" s="31">
        <v>12713.0</v>
      </c>
      <c r="L336" s="31">
        <v>0.0</v>
      </c>
      <c r="M336" s="31">
        <v>13851.0</v>
      </c>
      <c r="N336" s="31">
        <v>13326.0</v>
      </c>
      <c r="O336" s="31">
        <v>0.0</v>
      </c>
      <c r="P336" s="31">
        <v>0.0</v>
      </c>
      <c r="Q336" s="31">
        <v>2070.0</v>
      </c>
      <c r="R336" s="31">
        <v>0.0</v>
      </c>
      <c r="S336" s="31">
        <v>0.0</v>
      </c>
      <c r="T336" s="31">
        <v>0.0</v>
      </c>
      <c r="U336" s="31">
        <v>0.0</v>
      </c>
      <c r="V336" s="31">
        <v>0.0</v>
      </c>
      <c r="W336" s="31">
        <v>0.0</v>
      </c>
      <c r="X336" s="31">
        <v>18.0</v>
      </c>
      <c r="Y336" s="31">
        <v>0.0</v>
      </c>
      <c r="Z336" s="31">
        <v>0.0</v>
      </c>
      <c r="AA336" s="31">
        <v>0.0</v>
      </c>
      <c r="AB336" s="31">
        <v>0.0</v>
      </c>
      <c r="AC336" s="31">
        <v>0.0</v>
      </c>
      <c r="AD336" s="31">
        <v>0.0</v>
      </c>
      <c r="AE336" s="31">
        <v>0.0</v>
      </c>
      <c r="AF336" s="31">
        <v>0.0</v>
      </c>
      <c r="AG336" s="31">
        <v>0.0</v>
      </c>
      <c r="AH336" s="31">
        <v>0.0</v>
      </c>
      <c r="AI336" s="31">
        <v>0.0</v>
      </c>
      <c r="AJ336" s="31">
        <v>0.0</v>
      </c>
      <c r="AK336" s="31">
        <v>0.0</v>
      </c>
      <c r="AL336" s="31">
        <v>0.0</v>
      </c>
      <c r="AM336" s="31">
        <v>0.0</v>
      </c>
      <c r="AN336" s="31">
        <v>0.0</v>
      </c>
      <c r="AO336" s="31">
        <v>0.0</v>
      </c>
      <c r="AP336" s="31">
        <v>0.0</v>
      </c>
      <c r="AQ336" s="31">
        <v>0.0</v>
      </c>
      <c r="AR336" s="31">
        <v>0.0</v>
      </c>
      <c r="AS336" s="31">
        <v>0.0</v>
      </c>
      <c r="AT336" s="31">
        <v>1204.0</v>
      </c>
      <c r="AU336" s="31">
        <v>161953.0</v>
      </c>
      <c r="AV336" s="31">
        <f t="shared" si="6"/>
        <v>57040</v>
      </c>
      <c r="AW336" s="31">
        <v>36025.0</v>
      </c>
      <c r="AX336" s="31">
        <v>10982.0</v>
      </c>
      <c r="AY336" s="31">
        <v>17007.0</v>
      </c>
      <c r="AZ336" s="31">
        <v>0.0</v>
      </c>
      <c r="BA336" s="31">
        <v>21924.0</v>
      </c>
      <c r="BB336" s="31">
        <v>14571.0</v>
      </c>
      <c r="BC336" s="31">
        <v>0.0</v>
      </c>
      <c r="BD336" s="31">
        <v>444.0</v>
      </c>
      <c r="BE336" s="31">
        <v>1375.0</v>
      </c>
      <c r="BF336" s="31">
        <v>0.0</v>
      </c>
      <c r="BG336" s="31">
        <v>308.0</v>
      </c>
      <c r="BH336" s="31">
        <v>1788.0</v>
      </c>
      <c r="BI336" s="31">
        <v>0.0</v>
      </c>
      <c r="BJ336" s="31">
        <v>0.0</v>
      </c>
      <c r="BK336" s="31">
        <v>0.0</v>
      </c>
      <c r="BL336" s="31">
        <v>70.0</v>
      </c>
      <c r="BM336" s="31">
        <v>0.0</v>
      </c>
      <c r="BN336" s="31">
        <v>0.0</v>
      </c>
      <c r="BO336" s="31">
        <v>0.0</v>
      </c>
      <c r="BP336" s="31">
        <v>0.0</v>
      </c>
      <c r="BQ336" s="31">
        <v>0.0</v>
      </c>
      <c r="BR336" s="31">
        <v>0.0</v>
      </c>
      <c r="BS336" s="31">
        <v>419.0</v>
      </c>
      <c r="BT336" s="31">
        <v>0.0</v>
      </c>
      <c r="BU336" s="31">
        <v>0.0</v>
      </c>
      <c r="BV336" s="31">
        <v>0.0</v>
      </c>
      <c r="BW336" s="31">
        <v>0.0</v>
      </c>
      <c r="BX336" s="31">
        <v>0.0</v>
      </c>
      <c r="BY336" s="31">
        <v>0.0</v>
      </c>
      <c r="BZ336" s="31">
        <v>0.0</v>
      </c>
      <c r="CA336" s="31">
        <v>0.0</v>
      </c>
      <c r="CB336" s="31">
        <v>0.0</v>
      </c>
      <c r="CC336" s="31">
        <v>0.0</v>
      </c>
      <c r="CE336" s="31">
        <v>57040.0</v>
      </c>
    </row>
    <row r="337" ht="15.75" customHeight="1">
      <c r="A337" s="31" t="s">
        <v>159</v>
      </c>
      <c r="B337" s="31">
        <v>1061.0</v>
      </c>
      <c r="C337" s="31" t="s">
        <v>173</v>
      </c>
      <c r="D337" s="31">
        <v>105066.0</v>
      </c>
      <c r="E337" s="31">
        <v>79237.0</v>
      </c>
      <c r="F337" s="31">
        <v>671.0</v>
      </c>
      <c r="G337" s="31">
        <v>78566.0</v>
      </c>
      <c r="H337" s="31">
        <v>33059.0</v>
      </c>
      <c r="I337" s="31">
        <v>20979.0</v>
      </c>
      <c r="J337" s="31">
        <v>4480.0</v>
      </c>
      <c r="K337" s="31">
        <v>5636.0</v>
      </c>
      <c r="L337" s="31">
        <v>0.0</v>
      </c>
      <c r="M337" s="31">
        <v>7735.0</v>
      </c>
      <c r="N337" s="31">
        <v>5758.0</v>
      </c>
      <c r="O337" s="31">
        <v>0.0</v>
      </c>
      <c r="P337" s="31">
        <v>0.0</v>
      </c>
      <c r="Q337" s="31">
        <v>817.0</v>
      </c>
      <c r="R337" s="31">
        <v>0.0</v>
      </c>
      <c r="S337" s="31">
        <v>0.0</v>
      </c>
      <c r="T337" s="31">
        <v>0.0</v>
      </c>
      <c r="U337" s="31">
        <v>0.0</v>
      </c>
      <c r="V337" s="31">
        <v>0.0</v>
      </c>
      <c r="W337" s="31">
        <v>0.0</v>
      </c>
      <c r="X337" s="31">
        <v>102.0</v>
      </c>
      <c r="Y337" s="31">
        <v>0.0</v>
      </c>
      <c r="Z337" s="31">
        <v>0.0</v>
      </c>
      <c r="AA337" s="31">
        <v>0.0</v>
      </c>
      <c r="AB337" s="31">
        <v>0.0</v>
      </c>
      <c r="AC337" s="31">
        <v>0.0</v>
      </c>
      <c r="AD337" s="31">
        <v>0.0</v>
      </c>
      <c r="AE337" s="31">
        <v>0.0</v>
      </c>
      <c r="AF337" s="31">
        <v>0.0</v>
      </c>
      <c r="AG337" s="31">
        <v>0.0</v>
      </c>
      <c r="AH337" s="31">
        <v>0.0</v>
      </c>
      <c r="AI337" s="31">
        <v>0.0</v>
      </c>
      <c r="AJ337" s="31">
        <v>0.0</v>
      </c>
      <c r="AK337" s="31">
        <v>0.0</v>
      </c>
      <c r="AL337" s="31">
        <v>0.0</v>
      </c>
      <c r="AM337" s="31">
        <v>0.0</v>
      </c>
      <c r="AN337" s="31">
        <v>0.0</v>
      </c>
      <c r="AO337" s="31">
        <v>0.0</v>
      </c>
      <c r="AP337" s="31">
        <v>0.0</v>
      </c>
      <c r="AQ337" s="31">
        <v>0.0</v>
      </c>
      <c r="AR337" s="31">
        <v>0.0</v>
      </c>
      <c r="AS337" s="31">
        <v>0.0</v>
      </c>
      <c r="AT337" s="31">
        <v>698.0</v>
      </c>
      <c r="AU337" s="31">
        <v>78539.0</v>
      </c>
      <c r="AV337" s="31">
        <f t="shared" si="6"/>
        <v>28317</v>
      </c>
      <c r="AW337" s="31">
        <v>18064.0</v>
      </c>
      <c r="AX337" s="31">
        <v>5467.0</v>
      </c>
      <c r="AY337" s="31">
        <v>8346.0</v>
      </c>
      <c r="AZ337" s="31">
        <v>0.0</v>
      </c>
      <c r="BA337" s="31">
        <v>9693.0</v>
      </c>
      <c r="BB337" s="31">
        <v>6466.0</v>
      </c>
      <c r="BC337" s="31">
        <v>0.0</v>
      </c>
      <c r="BD337" s="31">
        <v>288.0</v>
      </c>
      <c r="BE337" s="31">
        <v>609.0</v>
      </c>
      <c r="BF337" s="31">
        <v>0.0</v>
      </c>
      <c r="BG337" s="31">
        <v>122.0</v>
      </c>
      <c r="BH337" s="31">
        <v>891.0</v>
      </c>
      <c r="BI337" s="31">
        <v>0.0</v>
      </c>
      <c r="BJ337" s="31">
        <v>0.0</v>
      </c>
      <c r="BK337" s="31">
        <v>0.0</v>
      </c>
      <c r="BL337" s="31">
        <v>32.0</v>
      </c>
      <c r="BM337" s="31">
        <v>0.0</v>
      </c>
      <c r="BN337" s="31">
        <v>0.0</v>
      </c>
      <c r="BO337" s="31">
        <v>0.0</v>
      </c>
      <c r="BP337" s="31">
        <v>0.0</v>
      </c>
      <c r="BQ337" s="31">
        <v>0.0</v>
      </c>
      <c r="BR337" s="31">
        <v>0.0</v>
      </c>
      <c r="BS337" s="31">
        <v>244.0</v>
      </c>
      <c r="BT337" s="31">
        <v>0.0</v>
      </c>
      <c r="BU337" s="31">
        <v>0.0</v>
      </c>
      <c r="BV337" s="31">
        <v>0.0</v>
      </c>
      <c r="BW337" s="31">
        <v>0.0</v>
      </c>
      <c r="BX337" s="31">
        <v>0.0</v>
      </c>
      <c r="BY337" s="31">
        <v>0.0</v>
      </c>
      <c r="BZ337" s="31">
        <v>0.0</v>
      </c>
      <c r="CA337" s="31">
        <v>0.0</v>
      </c>
      <c r="CB337" s="31">
        <v>0.0</v>
      </c>
      <c r="CC337" s="31">
        <v>0.0</v>
      </c>
      <c r="CE337" s="31">
        <v>28317.0</v>
      </c>
    </row>
    <row r="338" ht="15.75" customHeight="1">
      <c r="A338" s="31" t="s">
        <v>159</v>
      </c>
      <c r="B338" s="31">
        <v>1062.0</v>
      </c>
      <c r="C338" s="31" t="s">
        <v>174</v>
      </c>
      <c r="D338" s="31">
        <v>188426.0</v>
      </c>
      <c r="E338" s="31">
        <v>152508.0</v>
      </c>
      <c r="F338" s="31">
        <v>1141.0</v>
      </c>
      <c r="G338" s="31">
        <v>151367.0</v>
      </c>
      <c r="H338" s="31">
        <v>61048.0</v>
      </c>
      <c r="I338" s="31">
        <v>41145.0</v>
      </c>
      <c r="J338" s="31">
        <v>7858.0</v>
      </c>
      <c r="K338" s="31">
        <v>14313.0</v>
      </c>
      <c r="L338" s="31">
        <v>0.0</v>
      </c>
      <c r="M338" s="31">
        <v>12764.0</v>
      </c>
      <c r="N338" s="31">
        <v>12698.0</v>
      </c>
      <c r="O338" s="31">
        <v>0.0</v>
      </c>
      <c r="P338" s="31">
        <v>0.0</v>
      </c>
      <c r="Q338" s="31">
        <v>1497.0</v>
      </c>
      <c r="R338" s="31">
        <v>0.0</v>
      </c>
      <c r="S338" s="31">
        <v>0.0</v>
      </c>
      <c r="T338" s="31">
        <v>0.0</v>
      </c>
      <c r="U338" s="31">
        <v>0.0</v>
      </c>
      <c r="V338" s="31">
        <v>0.0</v>
      </c>
      <c r="W338" s="31">
        <v>0.0</v>
      </c>
      <c r="X338" s="31">
        <v>0.0</v>
      </c>
      <c r="Y338" s="31">
        <v>0.0</v>
      </c>
      <c r="Z338" s="31">
        <v>0.0</v>
      </c>
      <c r="AA338" s="31">
        <v>0.0</v>
      </c>
      <c r="AB338" s="31">
        <v>0.0</v>
      </c>
      <c r="AC338" s="31">
        <v>0.0</v>
      </c>
      <c r="AD338" s="31">
        <v>0.0</v>
      </c>
      <c r="AE338" s="31">
        <v>0.0</v>
      </c>
      <c r="AF338" s="31">
        <v>0.0</v>
      </c>
      <c r="AG338" s="31">
        <v>0.0</v>
      </c>
      <c r="AH338" s="31">
        <v>0.0</v>
      </c>
      <c r="AI338" s="31">
        <v>0.0</v>
      </c>
      <c r="AJ338" s="31">
        <v>0.0</v>
      </c>
      <c r="AK338" s="31">
        <v>0.0</v>
      </c>
      <c r="AL338" s="31">
        <v>0.0</v>
      </c>
      <c r="AM338" s="31">
        <v>0.0</v>
      </c>
      <c r="AN338" s="31">
        <v>44.0</v>
      </c>
      <c r="AO338" s="31">
        <v>0.0</v>
      </c>
      <c r="AP338" s="31">
        <v>0.0</v>
      </c>
      <c r="AQ338" s="31">
        <v>0.0</v>
      </c>
      <c r="AR338" s="31">
        <v>0.0</v>
      </c>
      <c r="AS338" s="31">
        <v>0.0</v>
      </c>
      <c r="AT338" s="31">
        <v>933.0</v>
      </c>
      <c r="AU338" s="31">
        <v>151575.0</v>
      </c>
      <c r="AV338" s="31">
        <f t="shared" si="6"/>
        <v>52385</v>
      </c>
      <c r="AW338" s="31">
        <v>32937.0</v>
      </c>
      <c r="AX338" s="31">
        <v>9875.0</v>
      </c>
      <c r="AY338" s="31">
        <v>17741.0</v>
      </c>
      <c r="AZ338" s="31">
        <v>0.0</v>
      </c>
      <c r="BA338" s="31">
        <v>21277.0</v>
      </c>
      <c r="BB338" s="31">
        <v>13792.0</v>
      </c>
      <c r="BC338" s="31">
        <v>0.0</v>
      </c>
      <c r="BD338" s="31">
        <v>287.0</v>
      </c>
      <c r="BE338" s="31">
        <v>883.0</v>
      </c>
      <c r="BF338" s="31">
        <v>0.0</v>
      </c>
      <c r="BG338" s="31">
        <v>312.0</v>
      </c>
      <c r="BH338" s="31">
        <v>1642.0</v>
      </c>
      <c r="BI338" s="31">
        <v>0.0</v>
      </c>
      <c r="BJ338" s="31">
        <v>0.0</v>
      </c>
      <c r="BK338" s="31">
        <v>0.0</v>
      </c>
      <c r="BL338" s="31">
        <v>30.0</v>
      </c>
      <c r="BM338" s="31">
        <v>0.0</v>
      </c>
      <c r="BN338" s="31">
        <v>0.0</v>
      </c>
      <c r="BO338" s="31">
        <v>0.0</v>
      </c>
      <c r="BP338" s="31">
        <v>0.0</v>
      </c>
      <c r="BQ338" s="31">
        <v>0.0</v>
      </c>
      <c r="BR338" s="31">
        <v>0.0</v>
      </c>
      <c r="BS338" s="31">
        <v>414.0</v>
      </c>
      <c r="BT338" s="31">
        <v>0.0</v>
      </c>
      <c r="BU338" s="31">
        <v>0.0</v>
      </c>
      <c r="BV338" s="31">
        <v>0.0</v>
      </c>
      <c r="BW338" s="31">
        <v>0.0</v>
      </c>
      <c r="BX338" s="31">
        <v>0.0</v>
      </c>
      <c r="BY338" s="31">
        <v>0.0</v>
      </c>
      <c r="BZ338" s="31">
        <v>0.0</v>
      </c>
      <c r="CA338" s="31">
        <v>0.0</v>
      </c>
      <c r="CB338" s="31">
        <v>0.0</v>
      </c>
      <c r="CC338" s="31">
        <v>0.0</v>
      </c>
      <c r="CE338" s="31">
        <v>52385.0</v>
      </c>
    </row>
    <row r="339" ht="15.75" customHeight="1">
      <c r="A339" s="31" t="s">
        <v>496</v>
      </c>
      <c r="B339" s="31">
        <v>12051.0</v>
      </c>
      <c r="C339" s="31" t="s">
        <v>497</v>
      </c>
      <c r="D339" s="31">
        <v>59272.0</v>
      </c>
      <c r="E339" s="31">
        <v>38952.0</v>
      </c>
      <c r="F339" s="31">
        <v>654.0</v>
      </c>
      <c r="G339" s="31">
        <v>38298.0</v>
      </c>
      <c r="H339" s="31">
        <v>13026.0</v>
      </c>
      <c r="I339" s="31">
        <v>10470.0</v>
      </c>
      <c r="J339" s="31">
        <v>5300.0</v>
      </c>
      <c r="K339" s="31">
        <v>1274.0</v>
      </c>
      <c r="L339" s="31">
        <v>0.0</v>
      </c>
      <c r="M339" s="31">
        <v>1364.0</v>
      </c>
      <c r="N339" s="31">
        <v>5772.0</v>
      </c>
      <c r="O339" s="31">
        <v>258.0</v>
      </c>
      <c r="P339" s="31">
        <v>0.0</v>
      </c>
      <c r="Q339" s="31">
        <v>633.0</v>
      </c>
      <c r="R339" s="31">
        <v>0.0</v>
      </c>
      <c r="S339" s="31">
        <v>0.0</v>
      </c>
      <c r="T339" s="31">
        <v>0.0</v>
      </c>
      <c r="U339" s="31">
        <v>0.0</v>
      </c>
      <c r="V339" s="31">
        <v>0.0</v>
      </c>
      <c r="W339" s="31">
        <v>0.0</v>
      </c>
      <c r="X339" s="31">
        <v>0.0</v>
      </c>
      <c r="Y339" s="31">
        <v>0.0</v>
      </c>
      <c r="Z339" s="31">
        <v>0.0</v>
      </c>
      <c r="AA339" s="31">
        <v>0.0</v>
      </c>
      <c r="AB339" s="31">
        <v>0.0</v>
      </c>
      <c r="AC339" s="31">
        <v>0.0</v>
      </c>
      <c r="AD339" s="31">
        <v>201.0</v>
      </c>
      <c r="AE339" s="31">
        <v>0.0</v>
      </c>
      <c r="AF339" s="31">
        <v>0.0</v>
      </c>
      <c r="AG339" s="31">
        <v>0.0</v>
      </c>
      <c r="AH339" s="31">
        <v>0.0</v>
      </c>
      <c r="AI339" s="31">
        <v>0.0</v>
      </c>
      <c r="AJ339" s="31">
        <v>0.0</v>
      </c>
      <c r="AK339" s="31">
        <v>0.0</v>
      </c>
      <c r="AL339" s="31">
        <v>0.0</v>
      </c>
      <c r="AM339" s="31">
        <v>0.0</v>
      </c>
      <c r="AN339" s="31">
        <v>0.0</v>
      </c>
      <c r="AO339" s="31">
        <v>0.0</v>
      </c>
      <c r="AP339" s="31">
        <v>0.0</v>
      </c>
      <c r="AQ339" s="31">
        <v>0.0</v>
      </c>
      <c r="AR339" s="31">
        <v>0.0</v>
      </c>
      <c r="AS339" s="31">
        <v>0.0</v>
      </c>
      <c r="AT339" s="31">
        <v>594.0</v>
      </c>
      <c r="AU339" s="31">
        <v>38358.0</v>
      </c>
      <c r="AV339" s="31">
        <f t="shared" si="6"/>
        <v>10734</v>
      </c>
      <c r="AW339" s="31">
        <v>7898.0</v>
      </c>
      <c r="AX339" s="31">
        <v>6618.0</v>
      </c>
      <c r="AY339" s="31">
        <v>1782.0</v>
      </c>
      <c r="AZ339" s="31">
        <v>0.0</v>
      </c>
      <c r="BA339" s="31">
        <v>2348.0</v>
      </c>
      <c r="BB339" s="31">
        <v>6619.0</v>
      </c>
      <c r="BC339" s="31">
        <v>0.0</v>
      </c>
      <c r="BD339" s="31">
        <v>223.0</v>
      </c>
      <c r="BE339" s="31">
        <v>473.0</v>
      </c>
      <c r="BF339" s="31">
        <v>701.0</v>
      </c>
      <c r="BG339" s="31">
        <v>80.0</v>
      </c>
      <c r="BH339" s="31">
        <v>472.0</v>
      </c>
      <c r="BI339" s="31">
        <v>0.0</v>
      </c>
      <c r="BJ339" s="31">
        <v>0.0</v>
      </c>
      <c r="BK339" s="31">
        <v>0.0</v>
      </c>
      <c r="BL339" s="31">
        <v>23.0</v>
      </c>
      <c r="BM339" s="31">
        <v>0.0</v>
      </c>
      <c r="BN339" s="31">
        <v>0.0</v>
      </c>
      <c r="BO339" s="31">
        <v>0.0</v>
      </c>
      <c r="BP339" s="31">
        <v>0.0</v>
      </c>
      <c r="BQ339" s="31">
        <v>0.0</v>
      </c>
      <c r="BR339" s="31">
        <v>0.0</v>
      </c>
      <c r="BS339" s="31">
        <v>151.0</v>
      </c>
      <c r="BT339" s="31">
        <v>0.0</v>
      </c>
      <c r="BU339" s="31">
        <v>87.0</v>
      </c>
      <c r="BV339" s="31">
        <v>149.0</v>
      </c>
      <c r="BW339" s="31">
        <v>0.0</v>
      </c>
      <c r="BX339" s="31">
        <v>0.0</v>
      </c>
      <c r="BY339" s="31">
        <v>0.0</v>
      </c>
      <c r="BZ339" s="31">
        <v>0.0</v>
      </c>
      <c r="CA339" s="31">
        <v>0.0</v>
      </c>
      <c r="CB339" s="31">
        <v>0.0</v>
      </c>
      <c r="CC339" s="31">
        <v>0.0</v>
      </c>
      <c r="CE339" s="31">
        <v>10734.0</v>
      </c>
    </row>
    <row r="340" ht="15.75" customHeight="1">
      <c r="A340" s="31" t="s">
        <v>496</v>
      </c>
      <c r="B340" s="31">
        <v>12052.0</v>
      </c>
      <c r="C340" s="31" t="s">
        <v>498</v>
      </c>
      <c r="D340" s="31">
        <v>79990.0</v>
      </c>
      <c r="E340" s="31">
        <v>58129.0</v>
      </c>
      <c r="F340" s="31">
        <v>935.0</v>
      </c>
      <c r="G340" s="31">
        <v>57194.0</v>
      </c>
      <c r="H340" s="31">
        <v>14894.0</v>
      </c>
      <c r="I340" s="31">
        <v>10017.0</v>
      </c>
      <c r="J340" s="31">
        <v>10137.0</v>
      </c>
      <c r="K340" s="31">
        <v>2331.0</v>
      </c>
      <c r="L340" s="31">
        <v>0.0</v>
      </c>
      <c r="M340" s="31">
        <v>3420.0</v>
      </c>
      <c r="N340" s="31">
        <v>13291.0</v>
      </c>
      <c r="O340" s="31">
        <v>0.0</v>
      </c>
      <c r="P340" s="31">
        <v>0.0</v>
      </c>
      <c r="Q340" s="31">
        <v>0.0</v>
      </c>
      <c r="R340" s="31">
        <v>0.0</v>
      </c>
      <c r="S340" s="31">
        <v>0.0</v>
      </c>
      <c r="T340" s="31">
        <v>1951.0</v>
      </c>
      <c r="U340" s="31">
        <v>0.0</v>
      </c>
      <c r="V340" s="31">
        <v>0.0</v>
      </c>
      <c r="W340" s="31">
        <v>0.0</v>
      </c>
      <c r="X340" s="31">
        <v>0.0</v>
      </c>
      <c r="Y340" s="31">
        <v>0.0</v>
      </c>
      <c r="Z340" s="31">
        <v>0.0</v>
      </c>
      <c r="AA340" s="31">
        <v>0.0</v>
      </c>
      <c r="AB340" s="31">
        <v>0.0</v>
      </c>
      <c r="AC340" s="31">
        <v>0.0</v>
      </c>
      <c r="AD340" s="31">
        <v>278.0</v>
      </c>
      <c r="AE340" s="31">
        <v>0.0</v>
      </c>
      <c r="AF340" s="31">
        <v>0.0</v>
      </c>
      <c r="AG340" s="31">
        <v>0.0</v>
      </c>
      <c r="AH340" s="31">
        <v>0.0</v>
      </c>
      <c r="AI340" s="31">
        <v>0.0</v>
      </c>
      <c r="AJ340" s="31">
        <v>0.0</v>
      </c>
      <c r="AK340" s="31">
        <v>0.0</v>
      </c>
      <c r="AL340" s="31">
        <v>0.0</v>
      </c>
      <c r="AM340" s="31">
        <v>0.0</v>
      </c>
      <c r="AN340" s="31">
        <v>0.0</v>
      </c>
      <c r="AO340" s="31">
        <v>0.0</v>
      </c>
      <c r="AP340" s="31">
        <v>0.0</v>
      </c>
      <c r="AQ340" s="31">
        <v>0.0</v>
      </c>
      <c r="AR340" s="31">
        <v>0.0</v>
      </c>
      <c r="AS340" s="31">
        <v>875.0</v>
      </c>
      <c r="AT340" s="31">
        <v>804.0</v>
      </c>
      <c r="AU340" s="31">
        <v>57325.0</v>
      </c>
      <c r="AV340" s="31">
        <f t="shared" si="6"/>
        <v>13153</v>
      </c>
      <c r="AW340" s="31">
        <v>8802.0</v>
      </c>
      <c r="AX340" s="31">
        <v>10627.0</v>
      </c>
      <c r="AY340" s="31">
        <v>2203.0</v>
      </c>
      <c r="AZ340" s="31">
        <v>0.0</v>
      </c>
      <c r="BA340" s="31">
        <v>4616.0</v>
      </c>
      <c r="BB340" s="31">
        <v>13905.0</v>
      </c>
      <c r="BC340" s="31">
        <v>0.0</v>
      </c>
      <c r="BD340" s="31">
        <v>590.0</v>
      </c>
      <c r="BE340" s="31">
        <v>432.0</v>
      </c>
      <c r="BF340" s="31">
        <v>1123.0</v>
      </c>
      <c r="BG340" s="31">
        <v>85.0</v>
      </c>
      <c r="BH340" s="31">
        <v>1059.0</v>
      </c>
      <c r="BI340" s="31">
        <v>0.0</v>
      </c>
      <c r="BJ340" s="31">
        <v>0.0</v>
      </c>
      <c r="BK340" s="31">
        <v>0.0</v>
      </c>
      <c r="BL340" s="31">
        <v>65.0</v>
      </c>
      <c r="BM340" s="31">
        <v>0.0</v>
      </c>
      <c r="BN340" s="31">
        <v>0.0</v>
      </c>
      <c r="BO340" s="31">
        <v>0.0</v>
      </c>
      <c r="BP340" s="31">
        <v>0.0</v>
      </c>
      <c r="BQ340" s="31">
        <v>0.0</v>
      </c>
      <c r="BR340" s="31">
        <v>0.0</v>
      </c>
      <c r="BS340" s="31">
        <v>294.0</v>
      </c>
      <c r="BT340" s="31">
        <v>0.0</v>
      </c>
      <c r="BU340" s="31">
        <v>169.0</v>
      </c>
      <c r="BV340" s="31">
        <v>202.0</v>
      </c>
      <c r="BW340" s="31">
        <v>0.0</v>
      </c>
      <c r="BX340" s="31">
        <v>0.0</v>
      </c>
      <c r="BY340" s="31">
        <v>0.0</v>
      </c>
      <c r="BZ340" s="31">
        <v>0.0</v>
      </c>
      <c r="CA340" s="31">
        <v>0.0</v>
      </c>
      <c r="CB340" s="31">
        <v>0.0</v>
      </c>
      <c r="CC340" s="31">
        <v>0.0</v>
      </c>
      <c r="CE340" s="31">
        <v>13153.0</v>
      </c>
    </row>
    <row r="341" ht="15.75" customHeight="1">
      <c r="A341" s="31" t="s">
        <v>496</v>
      </c>
      <c r="B341" s="31">
        <v>12053.0</v>
      </c>
      <c r="C341" s="31" t="s">
        <v>499</v>
      </c>
      <c r="D341" s="31">
        <v>45822.0</v>
      </c>
      <c r="E341" s="31">
        <v>31722.0</v>
      </c>
      <c r="F341" s="31">
        <v>462.0</v>
      </c>
      <c r="G341" s="31">
        <v>31260.0</v>
      </c>
      <c r="H341" s="31">
        <v>8486.0</v>
      </c>
      <c r="I341" s="31">
        <v>4597.0</v>
      </c>
      <c r="J341" s="31">
        <v>7235.0</v>
      </c>
      <c r="K341" s="31">
        <v>948.0</v>
      </c>
      <c r="L341" s="31">
        <v>0.0</v>
      </c>
      <c r="M341" s="31">
        <v>1480.0</v>
      </c>
      <c r="N341" s="31">
        <v>6961.0</v>
      </c>
      <c r="O341" s="31">
        <v>129.0</v>
      </c>
      <c r="P341" s="31">
        <v>149.0</v>
      </c>
      <c r="Q341" s="31">
        <v>321.0</v>
      </c>
      <c r="R341" s="31">
        <v>0.0</v>
      </c>
      <c r="S341" s="31">
        <v>0.0</v>
      </c>
      <c r="T341" s="31">
        <v>608.0</v>
      </c>
      <c r="U341" s="31">
        <v>0.0</v>
      </c>
      <c r="V341" s="31">
        <v>0.0</v>
      </c>
      <c r="W341" s="31">
        <v>0.0</v>
      </c>
      <c r="X341" s="31">
        <v>79.0</v>
      </c>
      <c r="Y341" s="31">
        <v>0.0</v>
      </c>
      <c r="Z341" s="31">
        <v>0.0</v>
      </c>
      <c r="AA341" s="31">
        <v>0.0</v>
      </c>
      <c r="AB341" s="31">
        <v>0.0</v>
      </c>
      <c r="AC341" s="31">
        <v>0.0</v>
      </c>
      <c r="AD341" s="31">
        <v>69.0</v>
      </c>
      <c r="AE341" s="31">
        <v>0.0</v>
      </c>
      <c r="AF341" s="31">
        <v>0.0</v>
      </c>
      <c r="AG341" s="31">
        <v>0.0</v>
      </c>
      <c r="AH341" s="31">
        <v>0.0</v>
      </c>
      <c r="AI341" s="31">
        <v>0.0</v>
      </c>
      <c r="AJ341" s="31">
        <v>0.0</v>
      </c>
      <c r="AK341" s="31">
        <v>0.0</v>
      </c>
      <c r="AL341" s="31">
        <v>0.0</v>
      </c>
      <c r="AM341" s="31">
        <v>0.0</v>
      </c>
      <c r="AN341" s="31">
        <v>0.0</v>
      </c>
      <c r="AO341" s="31">
        <v>0.0</v>
      </c>
      <c r="AP341" s="31">
        <v>0.0</v>
      </c>
      <c r="AQ341" s="31">
        <v>0.0</v>
      </c>
      <c r="AR341" s="31">
        <v>0.0</v>
      </c>
      <c r="AS341" s="31">
        <v>198.0</v>
      </c>
      <c r="AT341" s="31">
        <v>450.0</v>
      </c>
      <c r="AU341" s="31">
        <v>31272.0</v>
      </c>
      <c r="AV341" s="31">
        <f t="shared" si="6"/>
        <v>7262</v>
      </c>
      <c r="AW341" s="31">
        <v>4944.0</v>
      </c>
      <c r="AX341" s="31">
        <v>6748.0</v>
      </c>
      <c r="AY341" s="31">
        <v>1491.0</v>
      </c>
      <c r="AZ341" s="31">
        <v>0.0</v>
      </c>
      <c r="BA341" s="31">
        <v>1918.0</v>
      </c>
      <c r="BB341" s="31">
        <v>6851.0</v>
      </c>
      <c r="BC341" s="31">
        <v>0.0</v>
      </c>
      <c r="BD341" s="31">
        <v>219.0</v>
      </c>
      <c r="BE341" s="31">
        <v>285.0</v>
      </c>
      <c r="BF341" s="31">
        <v>638.0</v>
      </c>
      <c r="BG341" s="31">
        <v>36.0</v>
      </c>
      <c r="BH341" s="31">
        <v>510.0</v>
      </c>
      <c r="BI341" s="31">
        <v>0.0</v>
      </c>
      <c r="BJ341" s="31">
        <v>0.0</v>
      </c>
      <c r="BK341" s="31">
        <v>0.0</v>
      </c>
      <c r="BL341" s="31">
        <v>51.0</v>
      </c>
      <c r="BM341" s="31">
        <v>0.0</v>
      </c>
      <c r="BN341" s="31">
        <v>0.0</v>
      </c>
      <c r="BO341" s="31">
        <v>0.0</v>
      </c>
      <c r="BP341" s="31">
        <v>0.0</v>
      </c>
      <c r="BQ341" s="31">
        <v>0.0</v>
      </c>
      <c r="BR341" s="31">
        <v>0.0</v>
      </c>
      <c r="BS341" s="31">
        <v>148.0</v>
      </c>
      <c r="BT341" s="31">
        <v>0.0</v>
      </c>
      <c r="BU341" s="31">
        <v>56.0</v>
      </c>
      <c r="BV341" s="31">
        <v>115.0</v>
      </c>
      <c r="BW341" s="31">
        <v>0.0</v>
      </c>
      <c r="BX341" s="31">
        <v>0.0</v>
      </c>
      <c r="BY341" s="31">
        <v>0.0</v>
      </c>
      <c r="BZ341" s="31">
        <v>0.0</v>
      </c>
      <c r="CA341" s="31">
        <v>0.0</v>
      </c>
      <c r="CB341" s="31">
        <v>0.0</v>
      </c>
      <c r="CC341" s="31">
        <v>0.0</v>
      </c>
      <c r="CE341" s="31">
        <v>7262.0</v>
      </c>
    </row>
    <row r="342" ht="15.75" customHeight="1">
      <c r="A342" s="31" t="s">
        <v>496</v>
      </c>
      <c r="B342" s="31">
        <v>12054.0</v>
      </c>
      <c r="C342" s="31" t="s">
        <v>500</v>
      </c>
      <c r="D342" s="31">
        <v>132891.0</v>
      </c>
      <c r="E342" s="31">
        <v>104722.0</v>
      </c>
      <c r="F342" s="31">
        <v>1165.0</v>
      </c>
      <c r="G342" s="31">
        <v>103557.0</v>
      </c>
      <c r="H342" s="31">
        <v>21213.0</v>
      </c>
      <c r="I342" s="31">
        <v>27527.0</v>
      </c>
      <c r="J342" s="31">
        <v>20432.0</v>
      </c>
      <c r="K342" s="31">
        <v>9188.0</v>
      </c>
      <c r="L342" s="31">
        <v>0.0</v>
      </c>
      <c r="M342" s="31">
        <v>7554.0</v>
      </c>
      <c r="N342" s="31">
        <v>12132.0</v>
      </c>
      <c r="O342" s="31">
        <v>581.0</v>
      </c>
      <c r="P342" s="31">
        <v>0.0</v>
      </c>
      <c r="Q342" s="31">
        <v>1195.0</v>
      </c>
      <c r="R342" s="31">
        <v>0.0</v>
      </c>
      <c r="S342" s="31">
        <v>0.0</v>
      </c>
      <c r="T342" s="31">
        <v>3087.0</v>
      </c>
      <c r="U342" s="31">
        <v>0.0</v>
      </c>
      <c r="V342" s="31">
        <v>0.0</v>
      </c>
      <c r="W342" s="31">
        <v>0.0</v>
      </c>
      <c r="X342" s="31">
        <v>0.0</v>
      </c>
      <c r="Y342" s="31">
        <v>0.0</v>
      </c>
      <c r="Z342" s="31">
        <v>0.0</v>
      </c>
      <c r="AA342" s="31">
        <v>0.0</v>
      </c>
      <c r="AB342" s="31">
        <v>0.0</v>
      </c>
      <c r="AC342" s="31">
        <v>0.0</v>
      </c>
      <c r="AD342" s="31">
        <v>378.0</v>
      </c>
      <c r="AE342" s="31">
        <v>0.0</v>
      </c>
      <c r="AF342" s="31">
        <v>0.0</v>
      </c>
      <c r="AG342" s="31">
        <v>0.0</v>
      </c>
      <c r="AH342" s="31">
        <v>0.0</v>
      </c>
      <c r="AI342" s="31">
        <v>0.0</v>
      </c>
      <c r="AJ342" s="31">
        <v>0.0</v>
      </c>
      <c r="AK342" s="31">
        <v>0.0</v>
      </c>
      <c r="AL342" s="31">
        <v>0.0</v>
      </c>
      <c r="AM342" s="31">
        <v>0.0</v>
      </c>
      <c r="AN342" s="31">
        <v>0.0</v>
      </c>
      <c r="AO342" s="31">
        <v>0.0</v>
      </c>
      <c r="AP342" s="31">
        <v>0.0</v>
      </c>
      <c r="AQ342" s="31">
        <v>0.0</v>
      </c>
      <c r="AR342" s="31">
        <v>0.0</v>
      </c>
      <c r="AS342" s="31">
        <v>270.0</v>
      </c>
      <c r="AT342" s="31">
        <v>950.0</v>
      </c>
      <c r="AU342" s="31">
        <v>103772.0</v>
      </c>
      <c r="AV342" s="31">
        <f t="shared" si="6"/>
        <v>22421</v>
      </c>
      <c r="AW342" s="31">
        <v>18947.0</v>
      </c>
      <c r="AX342" s="31">
        <v>22012.0</v>
      </c>
      <c r="AY342" s="31">
        <v>11347.0</v>
      </c>
      <c r="AZ342" s="31">
        <v>0.0</v>
      </c>
      <c r="BA342" s="31">
        <v>8466.0</v>
      </c>
      <c r="BB342" s="31">
        <v>13245.0</v>
      </c>
      <c r="BC342" s="31">
        <v>0.0</v>
      </c>
      <c r="BD342" s="31">
        <v>322.0</v>
      </c>
      <c r="BE342" s="31">
        <v>721.0</v>
      </c>
      <c r="BF342" s="31">
        <v>2176.0</v>
      </c>
      <c r="BG342" s="31">
        <v>280.0</v>
      </c>
      <c r="BH342" s="31">
        <v>2314.0</v>
      </c>
      <c r="BI342" s="31">
        <v>0.0</v>
      </c>
      <c r="BJ342" s="31">
        <v>0.0</v>
      </c>
      <c r="BK342" s="31">
        <v>0.0</v>
      </c>
      <c r="BL342" s="31">
        <v>108.0</v>
      </c>
      <c r="BM342" s="31">
        <v>0.0</v>
      </c>
      <c r="BN342" s="31">
        <v>0.0</v>
      </c>
      <c r="BO342" s="31">
        <v>0.0</v>
      </c>
      <c r="BP342" s="31">
        <v>0.0</v>
      </c>
      <c r="BQ342" s="31">
        <v>0.0</v>
      </c>
      <c r="BR342" s="31">
        <v>0.0</v>
      </c>
      <c r="BS342" s="31">
        <v>761.0</v>
      </c>
      <c r="BT342" s="31">
        <v>0.0</v>
      </c>
      <c r="BU342" s="31">
        <v>207.0</v>
      </c>
      <c r="BV342" s="31">
        <v>445.0</v>
      </c>
      <c r="BW342" s="31">
        <v>0.0</v>
      </c>
      <c r="BX342" s="31">
        <v>0.0</v>
      </c>
      <c r="BY342" s="31">
        <v>0.0</v>
      </c>
      <c r="BZ342" s="31">
        <v>0.0</v>
      </c>
      <c r="CA342" s="31">
        <v>0.0</v>
      </c>
      <c r="CB342" s="31">
        <v>0.0</v>
      </c>
      <c r="CC342" s="31">
        <v>0.0</v>
      </c>
      <c r="CE342" s="31">
        <v>22421.0</v>
      </c>
    </row>
    <row r="343" ht="15.75" customHeight="1">
      <c r="A343" s="31" t="s">
        <v>496</v>
      </c>
      <c r="B343" s="31">
        <v>12060.0</v>
      </c>
      <c r="C343" s="31" t="s">
        <v>501</v>
      </c>
      <c r="D343" s="31">
        <v>150338.0</v>
      </c>
      <c r="E343" s="31">
        <v>111712.0</v>
      </c>
      <c r="F343" s="31">
        <v>1511.0</v>
      </c>
      <c r="G343" s="31">
        <v>110201.0</v>
      </c>
      <c r="H343" s="31">
        <v>30186.0</v>
      </c>
      <c r="I343" s="31">
        <v>18427.0</v>
      </c>
      <c r="J343" s="31">
        <v>24563.0</v>
      </c>
      <c r="K343" s="31">
        <v>5582.0</v>
      </c>
      <c r="L343" s="31">
        <v>0.0</v>
      </c>
      <c r="M343" s="31">
        <v>4718.0</v>
      </c>
      <c r="N343" s="31">
        <v>22064.0</v>
      </c>
      <c r="O343" s="31">
        <v>0.0</v>
      </c>
      <c r="P343" s="31">
        <v>0.0</v>
      </c>
      <c r="Q343" s="31">
        <v>3008.0</v>
      </c>
      <c r="R343" s="31">
        <v>0.0</v>
      </c>
      <c r="S343" s="31">
        <v>0.0</v>
      </c>
      <c r="T343" s="31">
        <v>1098.0</v>
      </c>
      <c r="U343" s="31">
        <v>0.0</v>
      </c>
      <c r="V343" s="31">
        <v>0.0</v>
      </c>
      <c r="W343" s="31">
        <v>0.0</v>
      </c>
      <c r="X343" s="31">
        <v>0.0</v>
      </c>
      <c r="Y343" s="31">
        <v>0.0</v>
      </c>
      <c r="Z343" s="31">
        <v>0.0</v>
      </c>
      <c r="AA343" s="31">
        <v>0.0</v>
      </c>
      <c r="AB343" s="31">
        <v>0.0</v>
      </c>
      <c r="AC343" s="31">
        <v>0.0</v>
      </c>
      <c r="AD343" s="31">
        <v>555.0</v>
      </c>
      <c r="AE343" s="31">
        <v>0.0</v>
      </c>
      <c r="AF343" s="31">
        <v>0.0</v>
      </c>
      <c r="AG343" s="31">
        <v>0.0</v>
      </c>
      <c r="AH343" s="31">
        <v>0.0</v>
      </c>
      <c r="AI343" s="31">
        <v>0.0</v>
      </c>
      <c r="AJ343" s="31">
        <v>0.0</v>
      </c>
      <c r="AK343" s="31">
        <v>0.0</v>
      </c>
      <c r="AL343" s="31">
        <v>0.0</v>
      </c>
      <c r="AM343" s="31">
        <v>0.0</v>
      </c>
      <c r="AN343" s="31">
        <v>0.0</v>
      </c>
      <c r="AO343" s="31">
        <v>0.0</v>
      </c>
      <c r="AP343" s="31">
        <v>0.0</v>
      </c>
      <c r="AQ343" s="31">
        <v>0.0</v>
      </c>
      <c r="AR343" s="31">
        <v>0.0</v>
      </c>
      <c r="AS343" s="31">
        <v>0.0</v>
      </c>
      <c r="AT343" s="31">
        <v>1358.0</v>
      </c>
      <c r="AU343" s="31">
        <v>110354.0</v>
      </c>
      <c r="AV343" s="31">
        <f t="shared" si="6"/>
        <v>28004</v>
      </c>
      <c r="AW343" s="31">
        <v>16891.0</v>
      </c>
      <c r="AX343" s="31">
        <v>22696.0</v>
      </c>
      <c r="AY343" s="31">
        <v>5521.0</v>
      </c>
      <c r="AZ343" s="31">
        <v>0.0</v>
      </c>
      <c r="BA343" s="31">
        <v>6827.0</v>
      </c>
      <c r="BB343" s="31">
        <v>22721.0</v>
      </c>
      <c r="BC343" s="31">
        <v>0.0</v>
      </c>
      <c r="BD343" s="31">
        <v>891.0</v>
      </c>
      <c r="BE343" s="31">
        <v>1763.0</v>
      </c>
      <c r="BF343" s="31">
        <v>2137.0</v>
      </c>
      <c r="BG343" s="31">
        <v>208.0</v>
      </c>
      <c r="BH343" s="31">
        <v>1426.0</v>
      </c>
      <c r="BI343" s="31">
        <v>0.0</v>
      </c>
      <c r="BJ343" s="31">
        <v>0.0</v>
      </c>
      <c r="BK343" s="31">
        <v>0.0</v>
      </c>
      <c r="BL343" s="31">
        <v>86.0</v>
      </c>
      <c r="BM343" s="31">
        <v>0.0</v>
      </c>
      <c r="BN343" s="31">
        <v>0.0</v>
      </c>
      <c r="BO343" s="31">
        <v>0.0</v>
      </c>
      <c r="BP343" s="31">
        <v>0.0</v>
      </c>
      <c r="BQ343" s="31">
        <v>0.0</v>
      </c>
      <c r="BR343" s="31">
        <v>0.0</v>
      </c>
      <c r="BS343" s="31">
        <v>487.0</v>
      </c>
      <c r="BT343" s="31">
        <v>0.0</v>
      </c>
      <c r="BU343" s="31">
        <v>243.0</v>
      </c>
      <c r="BV343" s="31">
        <v>453.0</v>
      </c>
      <c r="BW343" s="31">
        <v>0.0</v>
      </c>
      <c r="BX343" s="31">
        <v>0.0</v>
      </c>
      <c r="BY343" s="31">
        <v>0.0</v>
      </c>
      <c r="BZ343" s="31">
        <v>0.0</v>
      </c>
      <c r="CA343" s="31">
        <v>0.0</v>
      </c>
      <c r="CB343" s="31">
        <v>0.0</v>
      </c>
      <c r="CC343" s="31">
        <v>0.0</v>
      </c>
      <c r="CE343" s="31">
        <v>28004.0</v>
      </c>
    </row>
    <row r="344" ht="15.75" customHeight="1">
      <c r="A344" s="31" t="s">
        <v>496</v>
      </c>
      <c r="B344" s="31">
        <v>12061.0</v>
      </c>
      <c r="C344" s="31" t="s">
        <v>502</v>
      </c>
      <c r="D344" s="31">
        <v>135794.0</v>
      </c>
      <c r="E344" s="31">
        <v>103662.0</v>
      </c>
      <c r="F344" s="31">
        <v>1775.0</v>
      </c>
      <c r="G344" s="31">
        <v>101887.0</v>
      </c>
      <c r="H344" s="31">
        <v>30492.0</v>
      </c>
      <c r="I344" s="31">
        <v>20619.0</v>
      </c>
      <c r="J344" s="31">
        <v>16880.0</v>
      </c>
      <c r="K344" s="31">
        <v>4312.0</v>
      </c>
      <c r="L344" s="31">
        <v>0.0</v>
      </c>
      <c r="M344" s="31">
        <v>4855.0</v>
      </c>
      <c r="N344" s="31">
        <v>20899.0</v>
      </c>
      <c r="O344" s="31">
        <v>689.0</v>
      </c>
      <c r="P344" s="31">
        <v>0.0</v>
      </c>
      <c r="Q344" s="31">
        <v>2746.0</v>
      </c>
      <c r="R344" s="31">
        <v>0.0</v>
      </c>
      <c r="S344" s="31">
        <v>0.0</v>
      </c>
      <c r="T344" s="31">
        <v>0.0</v>
      </c>
      <c r="U344" s="31">
        <v>0.0</v>
      </c>
      <c r="V344" s="31">
        <v>0.0</v>
      </c>
      <c r="W344" s="31">
        <v>0.0</v>
      </c>
      <c r="X344" s="31">
        <v>0.0</v>
      </c>
      <c r="Y344" s="31">
        <v>0.0</v>
      </c>
      <c r="Z344" s="31">
        <v>0.0</v>
      </c>
      <c r="AA344" s="31">
        <v>0.0</v>
      </c>
      <c r="AB344" s="31">
        <v>0.0</v>
      </c>
      <c r="AC344" s="31">
        <v>0.0</v>
      </c>
      <c r="AD344" s="31">
        <v>395.0</v>
      </c>
      <c r="AE344" s="31">
        <v>0.0</v>
      </c>
      <c r="AF344" s="31">
        <v>0.0</v>
      </c>
      <c r="AG344" s="31">
        <v>0.0</v>
      </c>
      <c r="AH344" s="31">
        <v>0.0</v>
      </c>
      <c r="AI344" s="31">
        <v>0.0</v>
      </c>
      <c r="AJ344" s="31">
        <v>0.0</v>
      </c>
      <c r="AK344" s="31">
        <v>0.0</v>
      </c>
      <c r="AL344" s="31">
        <v>0.0</v>
      </c>
      <c r="AM344" s="31">
        <v>0.0</v>
      </c>
      <c r="AN344" s="31">
        <v>0.0</v>
      </c>
      <c r="AO344" s="31">
        <v>0.0</v>
      </c>
      <c r="AP344" s="31">
        <v>0.0</v>
      </c>
      <c r="AQ344" s="31">
        <v>0.0</v>
      </c>
      <c r="AR344" s="31">
        <v>0.0</v>
      </c>
      <c r="AS344" s="31">
        <v>0.0</v>
      </c>
      <c r="AT344" s="31">
        <v>1494.0</v>
      </c>
      <c r="AU344" s="31">
        <v>102168.0</v>
      </c>
      <c r="AV344" s="31">
        <f t="shared" si="6"/>
        <v>27273</v>
      </c>
      <c r="AW344" s="31">
        <v>17721.0</v>
      </c>
      <c r="AX344" s="31">
        <v>16595.0</v>
      </c>
      <c r="AY344" s="31">
        <v>4758.0</v>
      </c>
      <c r="AZ344" s="31">
        <v>0.0</v>
      </c>
      <c r="BA344" s="31">
        <v>7281.0</v>
      </c>
      <c r="BB344" s="31">
        <v>21872.0</v>
      </c>
      <c r="BC344" s="31">
        <v>0.0</v>
      </c>
      <c r="BD344" s="31">
        <v>906.0</v>
      </c>
      <c r="BE344" s="31">
        <v>1489.0</v>
      </c>
      <c r="BF344" s="31">
        <v>1868.0</v>
      </c>
      <c r="BG344" s="31">
        <v>187.0</v>
      </c>
      <c r="BH344" s="31">
        <v>1231.0</v>
      </c>
      <c r="BI344" s="31">
        <v>0.0</v>
      </c>
      <c r="BJ344" s="31">
        <v>0.0</v>
      </c>
      <c r="BK344" s="31">
        <v>0.0</v>
      </c>
      <c r="BL344" s="31">
        <v>48.0</v>
      </c>
      <c r="BM344" s="31">
        <v>0.0</v>
      </c>
      <c r="BN344" s="31">
        <v>0.0</v>
      </c>
      <c r="BO344" s="31">
        <v>0.0</v>
      </c>
      <c r="BP344" s="31">
        <v>0.0</v>
      </c>
      <c r="BQ344" s="31">
        <v>0.0</v>
      </c>
      <c r="BR344" s="31">
        <v>0.0</v>
      </c>
      <c r="BS344" s="31">
        <v>345.0</v>
      </c>
      <c r="BT344" s="31">
        <v>0.0</v>
      </c>
      <c r="BU344" s="31">
        <v>206.0</v>
      </c>
      <c r="BV344" s="31">
        <v>388.0</v>
      </c>
      <c r="BW344" s="31">
        <v>0.0</v>
      </c>
      <c r="BX344" s="31">
        <v>0.0</v>
      </c>
      <c r="BY344" s="31">
        <v>0.0</v>
      </c>
      <c r="BZ344" s="31">
        <v>0.0</v>
      </c>
      <c r="CA344" s="31">
        <v>0.0</v>
      </c>
      <c r="CB344" s="31">
        <v>0.0</v>
      </c>
      <c r="CC344" s="31">
        <v>0.0</v>
      </c>
      <c r="CE344" s="31">
        <v>27273.0</v>
      </c>
    </row>
    <row r="345" ht="15.75" customHeight="1">
      <c r="A345" s="31" t="s">
        <v>496</v>
      </c>
      <c r="B345" s="31">
        <v>12062.0</v>
      </c>
      <c r="C345" s="31" t="s">
        <v>503</v>
      </c>
      <c r="D345" s="31">
        <v>87876.0</v>
      </c>
      <c r="E345" s="31">
        <v>65488.0</v>
      </c>
      <c r="F345" s="31">
        <v>1384.0</v>
      </c>
      <c r="G345" s="31">
        <v>64104.0</v>
      </c>
      <c r="H345" s="31">
        <v>20522.0</v>
      </c>
      <c r="I345" s="31">
        <v>10795.0</v>
      </c>
      <c r="J345" s="31">
        <v>9531.0</v>
      </c>
      <c r="K345" s="31">
        <v>1689.0</v>
      </c>
      <c r="L345" s="31">
        <v>0.0</v>
      </c>
      <c r="M345" s="31">
        <v>3090.0</v>
      </c>
      <c r="N345" s="31">
        <v>14876.0</v>
      </c>
      <c r="O345" s="31">
        <v>0.0</v>
      </c>
      <c r="P345" s="31">
        <v>0.0</v>
      </c>
      <c r="Q345" s="31">
        <v>3332.0</v>
      </c>
      <c r="R345" s="31">
        <v>0.0</v>
      </c>
      <c r="S345" s="31">
        <v>0.0</v>
      </c>
      <c r="T345" s="31">
        <v>0.0</v>
      </c>
      <c r="U345" s="31">
        <v>0.0</v>
      </c>
      <c r="V345" s="31">
        <v>0.0</v>
      </c>
      <c r="W345" s="31">
        <v>0.0</v>
      </c>
      <c r="X345" s="31">
        <v>0.0</v>
      </c>
      <c r="Y345" s="31">
        <v>0.0</v>
      </c>
      <c r="Z345" s="31">
        <v>0.0</v>
      </c>
      <c r="AA345" s="31">
        <v>0.0</v>
      </c>
      <c r="AB345" s="31">
        <v>0.0</v>
      </c>
      <c r="AC345" s="31">
        <v>0.0</v>
      </c>
      <c r="AD345" s="31">
        <v>0.0</v>
      </c>
      <c r="AE345" s="31">
        <v>0.0</v>
      </c>
      <c r="AF345" s="31">
        <v>0.0</v>
      </c>
      <c r="AG345" s="31">
        <v>0.0</v>
      </c>
      <c r="AH345" s="31">
        <v>0.0</v>
      </c>
      <c r="AI345" s="31">
        <v>0.0</v>
      </c>
      <c r="AJ345" s="31">
        <v>0.0</v>
      </c>
      <c r="AK345" s="31">
        <v>0.0</v>
      </c>
      <c r="AL345" s="31">
        <v>0.0</v>
      </c>
      <c r="AM345" s="31">
        <v>0.0</v>
      </c>
      <c r="AN345" s="31">
        <v>0.0</v>
      </c>
      <c r="AO345" s="31">
        <v>0.0</v>
      </c>
      <c r="AP345" s="31">
        <v>0.0</v>
      </c>
      <c r="AQ345" s="31">
        <v>0.0</v>
      </c>
      <c r="AR345" s="31">
        <v>0.0</v>
      </c>
      <c r="AS345" s="31">
        <v>269.0</v>
      </c>
      <c r="AT345" s="31">
        <v>1252.0</v>
      </c>
      <c r="AU345" s="31">
        <v>64236.0</v>
      </c>
      <c r="AV345" s="31">
        <f t="shared" si="6"/>
        <v>19024</v>
      </c>
      <c r="AW345" s="31">
        <v>9952.0</v>
      </c>
      <c r="AX345" s="31">
        <v>9503.0</v>
      </c>
      <c r="AY345" s="31">
        <v>1624.0</v>
      </c>
      <c r="AZ345" s="31">
        <v>0.0</v>
      </c>
      <c r="BA345" s="31">
        <v>4187.0</v>
      </c>
      <c r="BB345" s="31">
        <v>15543.0</v>
      </c>
      <c r="BC345" s="31">
        <v>0.0</v>
      </c>
      <c r="BD345" s="31">
        <v>851.0</v>
      </c>
      <c r="BE345" s="31">
        <v>1290.0</v>
      </c>
      <c r="BF345" s="31">
        <v>996.0</v>
      </c>
      <c r="BG345" s="31">
        <v>83.0</v>
      </c>
      <c r="BH345" s="31">
        <v>596.0</v>
      </c>
      <c r="BI345" s="31">
        <v>0.0</v>
      </c>
      <c r="BJ345" s="31">
        <v>0.0</v>
      </c>
      <c r="BK345" s="31">
        <v>0.0</v>
      </c>
      <c r="BL345" s="31">
        <v>49.0</v>
      </c>
      <c r="BM345" s="31">
        <v>0.0</v>
      </c>
      <c r="BN345" s="31">
        <v>0.0</v>
      </c>
      <c r="BO345" s="31">
        <v>0.0</v>
      </c>
      <c r="BP345" s="31">
        <v>0.0</v>
      </c>
      <c r="BQ345" s="31">
        <v>0.0</v>
      </c>
      <c r="BR345" s="31">
        <v>0.0</v>
      </c>
      <c r="BS345" s="31">
        <v>216.0</v>
      </c>
      <c r="BT345" s="31">
        <v>0.0</v>
      </c>
      <c r="BU345" s="31">
        <v>54.0</v>
      </c>
      <c r="BV345" s="31">
        <v>268.0</v>
      </c>
      <c r="BW345" s="31">
        <v>0.0</v>
      </c>
      <c r="BX345" s="31">
        <v>0.0</v>
      </c>
      <c r="BY345" s="31">
        <v>0.0</v>
      </c>
      <c r="BZ345" s="31">
        <v>0.0</v>
      </c>
      <c r="CA345" s="31">
        <v>0.0</v>
      </c>
      <c r="CB345" s="31">
        <v>0.0</v>
      </c>
      <c r="CC345" s="31">
        <v>0.0</v>
      </c>
      <c r="CE345" s="31">
        <v>19024.0</v>
      </c>
    </row>
    <row r="346" ht="15.75" customHeight="1">
      <c r="A346" s="31" t="s">
        <v>496</v>
      </c>
      <c r="B346" s="31">
        <v>12063.0</v>
      </c>
      <c r="C346" s="31" t="s">
        <v>504</v>
      </c>
      <c r="D346" s="31">
        <v>130447.0</v>
      </c>
      <c r="E346" s="31">
        <v>96218.0</v>
      </c>
      <c r="F346" s="31">
        <v>1421.0</v>
      </c>
      <c r="G346" s="31">
        <v>94797.0</v>
      </c>
      <c r="H346" s="31">
        <v>29074.0</v>
      </c>
      <c r="I346" s="31">
        <v>21052.0</v>
      </c>
      <c r="J346" s="31">
        <v>14534.0</v>
      </c>
      <c r="K346" s="31">
        <v>5281.0</v>
      </c>
      <c r="L346" s="31">
        <v>0.0</v>
      </c>
      <c r="M346" s="31">
        <v>4989.0</v>
      </c>
      <c r="N346" s="31">
        <v>16682.0</v>
      </c>
      <c r="O346" s="31">
        <v>385.0</v>
      </c>
      <c r="P346" s="31">
        <v>0.0</v>
      </c>
      <c r="Q346" s="31">
        <v>1181.0</v>
      </c>
      <c r="R346" s="31">
        <v>0.0</v>
      </c>
      <c r="S346" s="31">
        <v>0.0</v>
      </c>
      <c r="T346" s="31">
        <v>1285.0</v>
      </c>
      <c r="U346" s="31">
        <v>0.0</v>
      </c>
      <c r="V346" s="31">
        <v>0.0</v>
      </c>
      <c r="W346" s="31">
        <v>0.0</v>
      </c>
      <c r="X346" s="31">
        <v>39.0</v>
      </c>
      <c r="Y346" s="31">
        <v>0.0</v>
      </c>
      <c r="Z346" s="31">
        <v>0.0</v>
      </c>
      <c r="AA346" s="31">
        <v>0.0</v>
      </c>
      <c r="AB346" s="31">
        <v>0.0</v>
      </c>
      <c r="AC346" s="31">
        <v>0.0</v>
      </c>
      <c r="AD346" s="31">
        <v>195.0</v>
      </c>
      <c r="AE346" s="31">
        <v>0.0</v>
      </c>
      <c r="AF346" s="31">
        <v>0.0</v>
      </c>
      <c r="AG346" s="31">
        <v>0.0</v>
      </c>
      <c r="AH346" s="31">
        <v>0.0</v>
      </c>
      <c r="AI346" s="31">
        <v>0.0</v>
      </c>
      <c r="AJ346" s="31">
        <v>0.0</v>
      </c>
      <c r="AK346" s="31">
        <v>0.0</v>
      </c>
      <c r="AL346" s="31">
        <v>0.0</v>
      </c>
      <c r="AM346" s="31">
        <v>0.0</v>
      </c>
      <c r="AN346" s="31">
        <v>0.0</v>
      </c>
      <c r="AO346" s="31">
        <v>0.0</v>
      </c>
      <c r="AP346" s="31">
        <v>0.0</v>
      </c>
      <c r="AQ346" s="31">
        <v>0.0</v>
      </c>
      <c r="AR346" s="31">
        <v>0.0</v>
      </c>
      <c r="AS346" s="31">
        <v>100.0</v>
      </c>
      <c r="AT346" s="31">
        <v>1219.0</v>
      </c>
      <c r="AU346" s="31">
        <v>94999.0</v>
      </c>
      <c r="AV346" s="31">
        <f t="shared" si="6"/>
        <v>27383</v>
      </c>
      <c r="AW346" s="31">
        <v>18309.0</v>
      </c>
      <c r="AX346" s="31">
        <v>13937.0</v>
      </c>
      <c r="AY346" s="31">
        <v>5868.0</v>
      </c>
      <c r="AZ346" s="31">
        <v>0.0</v>
      </c>
      <c r="BA346" s="31">
        <v>7019.0</v>
      </c>
      <c r="BB346" s="31">
        <v>17096.0</v>
      </c>
      <c r="BC346" s="31">
        <v>0.0</v>
      </c>
      <c r="BD346" s="31">
        <v>702.0</v>
      </c>
      <c r="BE346" s="31">
        <v>842.0</v>
      </c>
      <c r="BF346" s="31">
        <v>1687.0</v>
      </c>
      <c r="BG346" s="31">
        <v>153.0</v>
      </c>
      <c r="BH346" s="31">
        <v>1221.0</v>
      </c>
      <c r="BI346" s="31">
        <v>0.0</v>
      </c>
      <c r="BJ346" s="31">
        <v>0.0</v>
      </c>
      <c r="BK346" s="31">
        <v>0.0</v>
      </c>
      <c r="BL346" s="31">
        <v>59.0</v>
      </c>
      <c r="BM346" s="31">
        <v>0.0</v>
      </c>
      <c r="BN346" s="31">
        <v>0.0</v>
      </c>
      <c r="BO346" s="31">
        <v>0.0</v>
      </c>
      <c r="BP346" s="31">
        <v>0.0</v>
      </c>
      <c r="BQ346" s="31">
        <v>0.0</v>
      </c>
      <c r="BR346" s="31">
        <v>0.0</v>
      </c>
      <c r="BS346" s="31">
        <v>322.0</v>
      </c>
      <c r="BT346" s="31">
        <v>0.0</v>
      </c>
      <c r="BU346" s="31">
        <v>90.0</v>
      </c>
      <c r="BV346" s="31">
        <v>311.0</v>
      </c>
      <c r="BW346" s="31">
        <v>0.0</v>
      </c>
      <c r="BX346" s="31">
        <v>0.0</v>
      </c>
      <c r="BY346" s="31">
        <v>0.0</v>
      </c>
      <c r="BZ346" s="31">
        <v>0.0</v>
      </c>
      <c r="CA346" s="31">
        <v>0.0</v>
      </c>
      <c r="CB346" s="31">
        <v>0.0</v>
      </c>
      <c r="CC346" s="31">
        <v>0.0</v>
      </c>
      <c r="CE346" s="31">
        <v>27383.0</v>
      </c>
    </row>
    <row r="347" ht="15.75" customHeight="1">
      <c r="A347" s="31" t="s">
        <v>496</v>
      </c>
      <c r="B347" s="31">
        <v>12064.0</v>
      </c>
      <c r="C347" s="31" t="s">
        <v>505</v>
      </c>
      <c r="D347" s="31">
        <v>159563.0</v>
      </c>
      <c r="E347" s="31">
        <v>117950.0</v>
      </c>
      <c r="F347" s="31">
        <v>1781.0</v>
      </c>
      <c r="G347" s="31">
        <v>116169.0</v>
      </c>
      <c r="H347" s="31">
        <v>33882.0</v>
      </c>
      <c r="I347" s="31">
        <v>18780.0</v>
      </c>
      <c r="J347" s="31">
        <v>24811.0</v>
      </c>
      <c r="K347" s="31">
        <v>6194.0</v>
      </c>
      <c r="L347" s="31">
        <v>0.0</v>
      </c>
      <c r="M347" s="31">
        <v>4913.0</v>
      </c>
      <c r="N347" s="31">
        <v>23756.0</v>
      </c>
      <c r="O347" s="31">
        <v>0.0</v>
      </c>
      <c r="P347" s="31">
        <v>0.0</v>
      </c>
      <c r="Q347" s="31">
        <v>3016.0</v>
      </c>
      <c r="R347" s="31">
        <v>0.0</v>
      </c>
      <c r="S347" s="31">
        <v>0.0</v>
      </c>
      <c r="T347" s="31">
        <v>0.0</v>
      </c>
      <c r="U347" s="31">
        <v>0.0</v>
      </c>
      <c r="V347" s="31">
        <v>0.0</v>
      </c>
      <c r="W347" s="31">
        <v>0.0</v>
      </c>
      <c r="X347" s="31">
        <v>0.0</v>
      </c>
      <c r="Y347" s="31">
        <v>0.0</v>
      </c>
      <c r="Z347" s="31">
        <v>0.0</v>
      </c>
      <c r="AA347" s="31">
        <v>0.0</v>
      </c>
      <c r="AB347" s="31">
        <v>0.0</v>
      </c>
      <c r="AC347" s="31">
        <v>0.0</v>
      </c>
      <c r="AD347" s="31">
        <v>817.0</v>
      </c>
      <c r="AE347" s="31">
        <v>0.0</v>
      </c>
      <c r="AF347" s="31">
        <v>0.0</v>
      </c>
      <c r="AG347" s="31">
        <v>0.0</v>
      </c>
      <c r="AH347" s="31">
        <v>0.0</v>
      </c>
      <c r="AI347" s="31">
        <v>0.0</v>
      </c>
      <c r="AJ347" s="31">
        <v>0.0</v>
      </c>
      <c r="AK347" s="31">
        <v>0.0</v>
      </c>
      <c r="AL347" s="31">
        <v>0.0</v>
      </c>
      <c r="AM347" s="31">
        <v>0.0</v>
      </c>
      <c r="AN347" s="31">
        <v>0.0</v>
      </c>
      <c r="AO347" s="31">
        <v>0.0</v>
      </c>
      <c r="AP347" s="31">
        <v>0.0</v>
      </c>
      <c r="AQ347" s="31">
        <v>0.0</v>
      </c>
      <c r="AR347" s="31">
        <v>0.0</v>
      </c>
      <c r="AS347" s="31">
        <v>0.0</v>
      </c>
      <c r="AT347" s="31">
        <v>1722.0</v>
      </c>
      <c r="AU347" s="31">
        <v>116228.0</v>
      </c>
      <c r="AV347" s="31">
        <f t="shared" si="6"/>
        <v>29447</v>
      </c>
      <c r="AW347" s="31">
        <v>18392.0</v>
      </c>
      <c r="AX347" s="31">
        <v>23521.0</v>
      </c>
      <c r="AY347" s="31">
        <v>5198.0</v>
      </c>
      <c r="AZ347" s="31">
        <v>0.0</v>
      </c>
      <c r="BA347" s="31">
        <v>7668.0</v>
      </c>
      <c r="BB347" s="31">
        <v>24213.0</v>
      </c>
      <c r="BC347" s="31">
        <v>0.0</v>
      </c>
      <c r="BD347" s="31">
        <v>887.0</v>
      </c>
      <c r="BE347" s="31">
        <v>1623.0</v>
      </c>
      <c r="BF347" s="31">
        <v>2255.0</v>
      </c>
      <c r="BG347" s="31">
        <v>202.0</v>
      </c>
      <c r="BH347" s="31">
        <v>1600.0</v>
      </c>
      <c r="BI347" s="31">
        <v>0.0</v>
      </c>
      <c r="BJ347" s="31">
        <v>0.0</v>
      </c>
      <c r="BK347" s="31">
        <v>0.0</v>
      </c>
      <c r="BL347" s="31">
        <v>67.0</v>
      </c>
      <c r="BM347" s="31">
        <v>0.0</v>
      </c>
      <c r="BN347" s="31">
        <v>0.0</v>
      </c>
      <c r="BO347" s="31">
        <v>0.0</v>
      </c>
      <c r="BP347" s="31">
        <v>0.0</v>
      </c>
      <c r="BQ347" s="31">
        <v>0.0</v>
      </c>
      <c r="BR347" s="31">
        <v>0.0</v>
      </c>
      <c r="BS347" s="31">
        <v>530.0</v>
      </c>
      <c r="BT347" s="31">
        <v>0.0</v>
      </c>
      <c r="BU347" s="31">
        <v>311.0</v>
      </c>
      <c r="BV347" s="31">
        <v>314.0</v>
      </c>
      <c r="BW347" s="31">
        <v>0.0</v>
      </c>
      <c r="BX347" s="31">
        <v>0.0</v>
      </c>
      <c r="BY347" s="31">
        <v>0.0</v>
      </c>
      <c r="BZ347" s="31">
        <v>0.0</v>
      </c>
      <c r="CA347" s="31">
        <v>0.0</v>
      </c>
      <c r="CB347" s="31">
        <v>0.0</v>
      </c>
      <c r="CC347" s="31">
        <v>0.0</v>
      </c>
      <c r="CE347" s="31">
        <v>29447.0</v>
      </c>
    </row>
    <row r="348" ht="15.75" customHeight="1">
      <c r="A348" s="31" t="s">
        <v>496</v>
      </c>
      <c r="B348" s="31">
        <v>12065.0</v>
      </c>
      <c r="C348" s="31" t="s">
        <v>506</v>
      </c>
      <c r="D348" s="31">
        <v>171134.0</v>
      </c>
      <c r="E348" s="31">
        <v>128261.0</v>
      </c>
      <c r="F348" s="31">
        <v>1941.0</v>
      </c>
      <c r="G348" s="31">
        <v>126320.0</v>
      </c>
      <c r="H348" s="31">
        <v>36710.0</v>
      </c>
      <c r="I348" s="31">
        <v>29362.0</v>
      </c>
      <c r="J348" s="31">
        <v>19070.0</v>
      </c>
      <c r="K348" s="31">
        <v>5661.0</v>
      </c>
      <c r="L348" s="31">
        <v>0.0</v>
      </c>
      <c r="M348" s="31">
        <v>6305.0</v>
      </c>
      <c r="N348" s="31">
        <v>23650.0</v>
      </c>
      <c r="O348" s="31">
        <v>873.0</v>
      </c>
      <c r="P348" s="31">
        <v>0.0</v>
      </c>
      <c r="Q348" s="31">
        <v>2093.0</v>
      </c>
      <c r="R348" s="31">
        <v>0.0</v>
      </c>
      <c r="S348" s="31">
        <v>0.0</v>
      </c>
      <c r="T348" s="31">
        <v>2305.0</v>
      </c>
      <c r="U348" s="31">
        <v>0.0</v>
      </c>
      <c r="V348" s="31">
        <v>0.0</v>
      </c>
      <c r="W348" s="31">
        <v>0.0</v>
      </c>
      <c r="X348" s="31">
        <v>0.0</v>
      </c>
      <c r="Y348" s="31">
        <v>0.0</v>
      </c>
      <c r="Z348" s="31">
        <v>0.0</v>
      </c>
      <c r="AA348" s="31">
        <v>0.0</v>
      </c>
      <c r="AB348" s="31">
        <v>0.0</v>
      </c>
      <c r="AC348" s="31">
        <v>0.0</v>
      </c>
      <c r="AD348" s="31">
        <v>291.0</v>
      </c>
      <c r="AE348" s="31">
        <v>0.0</v>
      </c>
      <c r="AF348" s="31">
        <v>0.0</v>
      </c>
      <c r="AG348" s="31">
        <v>0.0</v>
      </c>
      <c r="AH348" s="31">
        <v>0.0</v>
      </c>
      <c r="AI348" s="31">
        <v>0.0</v>
      </c>
      <c r="AJ348" s="31">
        <v>0.0</v>
      </c>
      <c r="AK348" s="31">
        <v>0.0</v>
      </c>
      <c r="AL348" s="31">
        <v>0.0</v>
      </c>
      <c r="AM348" s="31">
        <v>0.0</v>
      </c>
      <c r="AN348" s="31">
        <v>0.0</v>
      </c>
      <c r="AO348" s="31">
        <v>0.0</v>
      </c>
      <c r="AP348" s="31">
        <v>0.0</v>
      </c>
      <c r="AQ348" s="31">
        <v>0.0</v>
      </c>
      <c r="AR348" s="31">
        <v>0.0</v>
      </c>
      <c r="AS348" s="31">
        <v>0.0</v>
      </c>
      <c r="AT348" s="31">
        <v>1734.0</v>
      </c>
      <c r="AU348" s="31">
        <v>126527.0</v>
      </c>
      <c r="AV348" s="31">
        <f t="shared" si="6"/>
        <v>35406</v>
      </c>
      <c r="AW348" s="31">
        <v>23552.0</v>
      </c>
      <c r="AX348" s="31">
        <v>18912.0</v>
      </c>
      <c r="AY348" s="31">
        <v>7110.0</v>
      </c>
      <c r="AZ348" s="31">
        <v>0.0</v>
      </c>
      <c r="BA348" s="31">
        <v>9192.0</v>
      </c>
      <c r="BB348" s="31">
        <v>24467.0</v>
      </c>
      <c r="BC348" s="31">
        <v>0.0</v>
      </c>
      <c r="BD348" s="31">
        <v>1235.0</v>
      </c>
      <c r="BE348" s="31">
        <v>1317.0</v>
      </c>
      <c r="BF348" s="31">
        <v>2564.0</v>
      </c>
      <c r="BG348" s="31">
        <v>187.0</v>
      </c>
      <c r="BH348" s="31">
        <v>1564.0</v>
      </c>
      <c r="BI348" s="31">
        <v>0.0</v>
      </c>
      <c r="BJ348" s="31">
        <v>0.0</v>
      </c>
      <c r="BK348" s="31">
        <v>0.0</v>
      </c>
      <c r="BL348" s="31">
        <v>79.0</v>
      </c>
      <c r="BM348" s="31">
        <v>0.0</v>
      </c>
      <c r="BN348" s="31">
        <v>0.0</v>
      </c>
      <c r="BO348" s="31">
        <v>0.0</v>
      </c>
      <c r="BP348" s="31">
        <v>0.0</v>
      </c>
      <c r="BQ348" s="31">
        <v>0.0</v>
      </c>
      <c r="BR348" s="31">
        <v>0.0</v>
      </c>
      <c r="BS348" s="31">
        <v>456.0</v>
      </c>
      <c r="BT348" s="31">
        <v>0.0</v>
      </c>
      <c r="BU348" s="31">
        <v>168.0</v>
      </c>
      <c r="BV348" s="31">
        <v>318.0</v>
      </c>
      <c r="BW348" s="31">
        <v>0.0</v>
      </c>
      <c r="BX348" s="31">
        <v>0.0</v>
      </c>
      <c r="BY348" s="31">
        <v>0.0</v>
      </c>
      <c r="BZ348" s="31">
        <v>0.0</v>
      </c>
      <c r="CA348" s="31">
        <v>0.0</v>
      </c>
      <c r="CB348" s="31">
        <v>0.0</v>
      </c>
      <c r="CC348" s="31">
        <v>0.0</v>
      </c>
      <c r="CE348" s="31">
        <v>35406.0</v>
      </c>
    </row>
    <row r="349" ht="15.75" customHeight="1">
      <c r="A349" s="31" t="s">
        <v>496</v>
      </c>
      <c r="B349" s="31">
        <v>12066.0</v>
      </c>
      <c r="C349" s="31" t="s">
        <v>507</v>
      </c>
      <c r="D349" s="31">
        <v>94308.0</v>
      </c>
      <c r="E349" s="31">
        <v>67816.0</v>
      </c>
      <c r="F349" s="31">
        <v>1326.0</v>
      </c>
      <c r="G349" s="31">
        <v>66490.0</v>
      </c>
      <c r="H349" s="31">
        <v>18069.0</v>
      </c>
      <c r="I349" s="31">
        <v>11394.0</v>
      </c>
      <c r="J349" s="31">
        <v>11711.0</v>
      </c>
      <c r="K349" s="31">
        <v>2081.0</v>
      </c>
      <c r="L349" s="31">
        <v>0.0</v>
      </c>
      <c r="M349" s="31">
        <v>3884.0</v>
      </c>
      <c r="N349" s="31">
        <v>17087.0</v>
      </c>
      <c r="O349" s="31">
        <v>39.0</v>
      </c>
      <c r="P349" s="31">
        <v>0.0</v>
      </c>
      <c r="Q349" s="31">
        <v>1727.0</v>
      </c>
      <c r="R349" s="31">
        <v>0.0</v>
      </c>
      <c r="S349" s="31">
        <v>0.0</v>
      </c>
      <c r="T349" s="31">
        <v>0.0</v>
      </c>
      <c r="U349" s="31">
        <v>0.0</v>
      </c>
      <c r="V349" s="31">
        <v>0.0</v>
      </c>
      <c r="W349" s="31">
        <v>0.0</v>
      </c>
      <c r="X349" s="31">
        <v>0.0</v>
      </c>
      <c r="Y349" s="31">
        <v>0.0</v>
      </c>
      <c r="Z349" s="31">
        <v>0.0</v>
      </c>
      <c r="AA349" s="31">
        <v>0.0</v>
      </c>
      <c r="AB349" s="31">
        <v>0.0</v>
      </c>
      <c r="AC349" s="31">
        <v>0.0</v>
      </c>
      <c r="AD349" s="31">
        <v>29.0</v>
      </c>
      <c r="AE349" s="31">
        <v>0.0</v>
      </c>
      <c r="AF349" s="31">
        <v>0.0</v>
      </c>
      <c r="AG349" s="31">
        <v>0.0</v>
      </c>
      <c r="AH349" s="31">
        <v>0.0</v>
      </c>
      <c r="AI349" s="31">
        <v>0.0</v>
      </c>
      <c r="AJ349" s="31">
        <v>0.0</v>
      </c>
      <c r="AK349" s="31">
        <v>0.0</v>
      </c>
      <c r="AL349" s="31">
        <v>0.0</v>
      </c>
      <c r="AM349" s="31">
        <v>0.0</v>
      </c>
      <c r="AN349" s="31">
        <v>0.0</v>
      </c>
      <c r="AO349" s="31">
        <v>0.0</v>
      </c>
      <c r="AP349" s="31">
        <v>0.0</v>
      </c>
      <c r="AQ349" s="31">
        <v>0.0</v>
      </c>
      <c r="AR349" s="31">
        <v>0.0</v>
      </c>
      <c r="AS349" s="31">
        <v>469.0</v>
      </c>
      <c r="AT349" s="31">
        <v>1114.0</v>
      </c>
      <c r="AU349" s="31">
        <v>66702.0</v>
      </c>
      <c r="AV349" s="31">
        <f t="shared" si="6"/>
        <v>17178</v>
      </c>
      <c r="AW349" s="31">
        <v>10683.0</v>
      </c>
      <c r="AX349" s="31">
        <v>10878.0</v>
      </c>
      <c r="AY349" s="31">
        <v>1798.0</v>
      </c>
      <c r="AZ349" s="31">
        <v>0.0</v>
      </c>
      <c r="BA349" s="31">
        <v>4595.0</v>
      </c>
      <c r="BB349" s="31">
        <v>17245.0</v>
      </c>
      <c r="BC349" s="31">
        <v>0.0</v>
      </c>
      <c r="BD349" s="31">
        <v>984.0</v>
      </c>
      <c r="BE349" s="31">
        <v>905.0</v>
      </c>
      <c r="BF349" s="31">
        <v>986.0</v>
      </c>
      <c r="BG349" s="31">
        <v>76.0</v>
      </c>
      <c r="BH349" s="31">
        <v>710.0</v>
      </c>
      <c r="BI349" s="31">
        <v>0.0</v>
      </c>
      <c r="BJ349" s="31">
        <v>0.0</v>
      </c>
      <c r="BK349" s="31">
        <v>0.0</v>
      </c>
      <c r="BL349" s="31">
        <v>62.0</v>
      </c>
      <c r="BM349" s="31">
        <v>0.0</v>
      </c>
      <c r="BN349" s="31">
        <v>0.0</v>
      </c>
      <c r="BO349" s="31">
        <v>0.0</v>
      </c>
      <c r="BP349" s="31">
        <v>0.0</v>
      </c>
      <c r="BQ349" s="31">
        <v>0.0</v>
      </c>
      <c r="BR349" s="31">
        <v>0.0</v>
      </c>
      <c r="BS349" s="31">
        <v>227.0</v>
      </c>
      <c r="BT349" s="31">
        <v>0.0</v>
      </c>
      <c r="BU349" s="31">
        <v>53.0</v>
      </c>
      <c r="BV349" s="31">
        <v>322.0</v>
      </c>
      <c r="BW349" s="31">
        <v>0.0</v>
      </c>
      <c r="BX349" s="31">
        <v>0.0</v>
      </c>
      <c r="BY349" s="31">
        <v>0.0</v>
      </c>
      <c r="BZ349" s="31">
        <v>0.0</v>
      </c>
      <c r="CA349" s="31">
        <v>0.0</v>
      </c>
      <c r="CB349" s="31">
        <v>0.0</v>
      </c>
      <c r="CC349" s="31">
        <v>0.0</v>
      </c>
      <c r="CE349" s="31">
        <v>17178.0</v>
      </c>
    </row>
    <row r="350" ht="15.75" customHeight="1">
      <c r="A350" s="31" t="s">
        <v>496</v>
      </c>
      <c r="B350" s="31">
        <v>12067.0</v>
      </c>
      <c r="C350" s="31" t="s">
        <v>508</v>
      </c>
      <c r="D350" s="31">
        <v>148937.0</v>
      </c>
      <c r="E350" s="31">
        <v>108329.0</v>
      </c>
      <c r="F350" s="31">
        <v>1630.0</v>
      </c>
      <c r="G350" s="31">
        <v>106699.0</v>
      </c>
      <c r="H350" s="31">
        <v>28858.0</v>
      </c>
      <c r="I350" s="31">
        <v>19001.0</v>
      </c>
      <c r="J350" s="31">
        <v>19166.0</v>
      </c>
      <c r="K350" s="31">
        <v>3556.0</v>
      </c>
      <c r="L350" s="31">
        <v>0.0</v>
      </c>
      <c r="M350" s="31">
        <v>5528.0</v>
      </c>
      <c r="N350" s="31">
        <v>23300.0</v>
      </c>
      <c r="O350" s="31">
        <v>627.0</v>
      </c>
      <c r="P350" s="31">
        <v>1220.0</v>
      </c>
      <c r="Q350" s="31">
        <v>2141.0</v>
      </c>
      <c r="R350" s="31">
        <v>0.0</v>
      </c>
      <c r="S350" s="31">
        <v>0.0</v>
      </c>
      <c r="T350" s="31">
        <v>1974.0</v>
      </c>
      <c r="U350" s="31">
        <v>0.0</v>
      </c>
      <c r="V350" s="31">
        <v>0.0</v>
      </c>
      <c r="W350" s="31">
        <v>0.0</v>
      </c>
      <c r="X350" s="31">
        <v>319.0</v>
      </c>
      <c r="Y350" s="31">
        <v>0.0</v>
      </c>
      <c r="Z350" s="31">
        <v>0.0</v>
      </c>
      <c r="AA350" s="31">
        <v>0.0</v>
      </c>
      <c r="AB350" s="31">
        <v>0.0</v>
      </c>
      <c r="AC350" s="31">
        <v>0.0</v>
      </c>
      <c r="AD350" s="31">
        <v>296.0</v>
      </c>
      <c r="AE350" s="31">
        <v>0.0</v>
      </c>
      <c r="AF350" s="31">
        <v>0.0</v>
      </c>
      <c r="AG350" s="31">
        <v>0.0</v>
      </c>
      <c r="AH350" s="31">
        <v>0.0</v>
      </c>
      <c r="AI350" s="31">
        <v>0.0</v>
      </c>
      <c r="AJ350" s="31">
        <v>0.0</v>
      </c>
      <c r="AK350" s="31">
        <v>0.0</v>
      </c>
      <c r="AL350" s="31">
        <v>0.0</v>
      </c>
      <c r="AM350" s="31">
        <v>0.0</v>
      </c>
      <c r="AN350" s="31">
        <v>0.0</v>
      </c>
      <c r="AO350" s="31">
        <v>0.0</v>
      </c>
      <c r="AP350" s="31">
        <v>0.0</v>
      </c>
      <c r="AQ350" s="31">
        <v>0.0</v>
      </c>
      <c r="AR350" s="31">
        <v>0.0</v>
      </c>
      <c r="AS350" s="31">
        <v>713.0</v>
      </c>
      <c r="AT350" s="31">
        <v>1603.0</v>
      </c>
      <c r="AU350" s="31">
        <v>106726.0</v>
      </c>
      <c r="AV350" s="31">
        <f t="shared" si="6"/>
        <v>26626</v>
      </c>
      <c r="AW350" s="31">
        <v>17758.0</v>
      </c>
      <c r="AX350" s="31">
        <v>19454.0</v>
      </c>
      <c r="AY350" s="31">
        <v>4405.0</v>
      </c>
      <c r="AZ350" s="31">
        <v>0.0</v>
      </c>
      <c r="BA350" s="31">
        <v>7323.0</v>
      </c>
      <c r="BB350" s="31">
        <v>23626.0</v>
      </c>
      <c r="BC350" s="31">
        <v>0.0</v>
      </c>
      <c r="BD350" s="31">
        <v>1290.0</v>
      </c>
      <c r="BE350" s="31">
        <v>1479.0</v>
      </c>
      <c r="BF350" s="31">
        <v>1882.0</v>
      </c>
      <c r="BG350" s="31">
        <v>244.0</v>
      </c>
      <c r="BH350" s="31">
        <v>1506.0</v>
      </c>
      <c r="BI350" s="31">
        <v>0.0</v>
      </c>
      <c r="BJ350" s="31">
        <v>0.0</v>
      </c>
      <c r="BK350" s="31">
        <v>0.0</v>
      </c>
      <c r="BL350" s="31">
        <v>180.0</v>
      </c>
      <c r="BM350" s="31">
        <v>0.0</v>
      </c>
      <c r="BN350" s="31">
        <v>0.0</v>
      </c>
      <c r="BO350" s="31">
        <v>0.0</v>
      </c>
      <c r="BP350" s="31">
        <v>0.0</v>
      </c>
      <c r="BQ350" s="31">
        <v>0.0</v>
      </c>
      <c r="BR350" s="31">
        <v>0.0</v>
      </c>
      <c r="BS350" s="31">
        <v>433.0</v>
      </c>
      <c r="BT350" s="31">
        <v>0.0</v>
      </c>
      <c r="BU350" s="31">
        <v>188.0</v>
      </c>
      <c r="BV350" s="31">
        <v>332.0</v>
      </c>
      <c r="BW350" s="31">
        <v>0.0</v>
      </c>
      <c r="BX350" s="31">
        <v>0.0</v>
      </c>
      <c r="BY350" s="31">
        <v>0.0</v>
      </c>
      <c r="BZ350" s="31">
        <v>0.0</v>
      </c>
      <c r="CA350" s="31">
        <v>0.0</v>
      </c>
      <c r="CB350" s="31">
        <v>0.0</v>
      </c>
      <c r="CC350" s="31">
        <v>0.0</v>
      </c>
      <c r="CE350" s="31">
        <v>26626.0</v>
      </c>
    </row>
    <row r="351" ht="15.75" customHeight="1">
      <c r="A351" s="31" t="s">
        <v>496</v>
      </c>
      <c r="B351" s="31">
        <v>12068.0</v>
      </c>
      <c r="C351" s="31" t="s">
        <v>509</v>
      </c>
      <c r="D351" s="31">
        <v>83395.0</v>
      </c>
      <c r="E351" s="31">
        <v>56818.0</v>
      </c>
      <c r="F351" s="31">
        <v>857.0</v>
      </c>
      <c r="G351" s="31">
        <v>55961.0</v>
      </c>
      <c r="H351" s="31">
        <v>17505.0</v>
      </c>
      <c r="I351" s="31">
        <v>12062.0</v>
      </c>
      <c r="J351" s="31">
        <v>10629.0</v>
      </c>
      <c r="K351" s="31">
        <v>1804.0</v>
      </c>
      <c r="L351" s="31">
        <v>0.0</v>
      </c>
      <c r="M351" s="31">
        <v>1823.0</v>
      </c>
      <c r="N351" s="31">
        <v>10038.0</v>
      </c>
      <c r="O351" s="31">
        <v>0.0</v>
      </c>
      <c r="P351" s="31">
        <v>0.0</v>
      </c>
      <c r="Q351" s="31">
        <v>780.0</v>
      </c>
      <c r="R351" s="31">
        <v>0.0</v>
      </c>
      <c r="S351" s="31">
        <v>0.0</v>
      </c>
      <c r="T351" s="31">
        <v>867.0</v>
      </c>
      <c r="U351" s="31">
        <v>0.0</v>
      </c>
      <c r="V351" s="31">
        <v>0.0</v>
      </c>
      <c r="W351" s="31">
        <v>0.0</v>
      </c>
      <c r="X351" s="31">
        <v>136.0</v>
      </c>
      <c r="Y351" s="31">
        <v>0.0</v>
      </c>
      <c r="Z351" s="31">
        <v>0.0</v>
      </c>
      <c r="AA351" s="31">
        <v>0.0</v>
      </c>
      <c r="AB351" s="31">
        <v>0.0</v>
      </c>
      <c r="AC351" s="31">
        <v>0.0</v>
      </c>
      <c r="AD351" s="31">
        <v>0.0</v>
      </c>
      <c r="AE351" s="31">
        <v>0.0</v>
      </c>
      <c r="AF351" s="31">
        <v>0.0</v>
      </c>
      <c r="AG351" s="31">
        <v>0.0</v>
      </c>
      <c r="AH351" s="31">
        <v>0.0</v>
      </c>
      <c r="AI351" s="31">
        <v>0.0</v>
      </c>
      <c r="AJ351" s="31">
        <v>0.0</v>
      </c>
      <c r="AK351" s="31">
        <v>0.0</v>
      </c>
      <c r="AL351" s="31">
        <v>0.0</v>
      </c>
      <c r="AM351" s="31">
        <v>0.0</v>
      </c>
      <c r="AN351" s="31">
        <v>0.0</v>
      </c>
      <c r="AO351" s="31">
        <v>0.0</v>
      </c>
      <c r="AP351" s="31">
        <v>0.0</v>
      </c>
      <c r="AQ351" s="31">
        <v>0.0</v>
      </c>
      <c r="AR351" s="31">
        <v>0.0</v>
      </c>
      <c r="AS351" s="31">
        <v>317.0</v>
      </c>
      <c r="AT351" s="31">
        <v>851.0</v>
      </c>
      <c r="AU351" s="31">
        <v>55967.0</v>
      </c>
      <c r="AV351" s="31">
        <f t="shared" si="6"/>
        <v>16663</v>
      </c>
      <c r="AW351" s="31">
        <v>11405.0</v>
      </c>
      <c r="AX351" s="31">
        <v>9383.0</v>
      </c>
      <c r="AY351" s="31">
        <v>2214.0</v>
      </c>
      <c r="AZ351" s="31">
        <v>0.0</v>
      </c>
      <c r="BA351" s="31">
        <v>2977.0</v>
      </c>
      <c r="BB351" s="31">
        <v>10345.0</v>
      </c>
      <c r="BC351" s="31">
        <v>0.0</v>
      </c>
      <c r="BD351" s="31">
        <v>524.0</v>
      </c>
      <c r="BE351" s="31">
        <v>556.0</v>
      </c>
      <c r="BF351" s="31">
        <v>734.0</v>
      </c>
      <c r="BG351" s="31">
        <v>89.0</v>
      </c>
      <c r="BH351" s="31">
        <v>641.0</v>
      </c>
      <c r="BI351" s="31">
        <v>0.0</v>
      </c>
      <c r="BJ351" s="31">
        <v>0.0</v>
      </c>
      <c r="BK351" s="31">
        <v>0.0</v>
      </c>
      <c r="BL351" s="31">
        <v>68.0</v>
      </c>
      <c r="BM351" s="31">
        <v>0.0</v>
      </c>
      <c r="BN351" s="31">
        <v>0.0</v>
      </c>
      <c r="BO351" s="31">
        <v>0.0</v>
      </c>
      <c r="BP351" s="31">
        <v>0.0</v>
      </c>
      <c r="BQ351" s="31">
        <v>0.0</v>
      </c>
      <c r="BR351" s="31">
        <v>0.0</v>
      </c>
      <c r="BS351" s="31">
        <v>165.0</v>
      </c>
      <c r="BT351" s="31">
        <v>0.0</v>
      </c>
      <c r="BU351" s="31">
        <v>40.0</v>
      </c>
      <c r="BV351" s="31">
        <v>163.0</v>
      </c>
      <c r="BW351" s="31">
        <v>0.0</v>
      </c>
      <c r="BX351" s="31">
        <v>0.0</v>
      </c>
      <c r="BY351" s="31">
        <v>0.0</v>
      </c>
      <c r="BZ351" s="31">
        <v>0.0</v>
      </c>
      <c r="CA351" s="31">
        <v>0.0</v>
      </c>
      <c r="CB351" s="31">
        <v>0.0</v>
      </c>
      <c r="CC351" s="31">
        <v>0.0</v>
      </c>
      <c r="CE351" s="31">
        <v>16663.0</v>
      </c>
    </row>
    <row r="352" ht="15.75" customHeight="1">
      <c r="A352" s="31" t="s">
        <v>496</v>
      </c>
      <c r="B352" s="31">
        <v>12069.0</v>
      </c>
      <c r="C352" s="31" t="s">
        <v>510</v>
      </c>
      <c r="D352" s="31">
        <v>171603.0</v>
      </c>
      <c r="E352" s="31">
        <v>133580.0</v>
      </c>
      <c r="F352" s="31">
        <v>2007.0</v>
      </c>
      <c r="G352" s="31">
        <v>131573.0</v>
      </c>
      <c r="H352" s="31">
        <v>41107.0</v>
      </c>
      <c r="I352" s="31">
        <v>32835.0</v>
      </c>
      <c r="J352" s="31">
        <v>17141.0</v>
      </c>
      <c r="K352" s="31">
        <v>7904.0</v>
      </c>
      <c r="L352" s="31">
        <v>0.0</v>
      </c>
      <c r="M352" s="31">
        <v>8938.0</v>
      </c>
      <c r="N352" s="31">
        <v>18776.0</v>
      </c>
      <c r="O352" s="31">
        <v>724.0</v>
      </c>
      <c r="P352" s="31">
        <v>0.0</v>
      </c>
      <c r="Q352" s="31">
        <v>2397.0</v>
      </c>
      <c r="R352" s="31">
        <v>0.0</v>
      </c>
      <c r="S352" s="31">
        <v>0.0</v>
      </c>
      <c r="T352" s="31">
        <v>1199.0</v>
      </c>
      <c r="U352" s="31">
        <v>0.0</v>
      </c>
      <c r="V352" s="31">
        <v>0.0</v>
      </c>
      <c r="W352" s="31">
        <v>0.0</v>
      </c>
      <c r="X352" s="31">
        <v>0.0</v>
      </c>
      <c r="Y352" s="31">
        <v>0.0</v>
      </c>
      <c r="Z352" s="31">
        <v>0.0</v>
      </c>
      <c r="AA352" s="31">
        <v>0.0</v>
      </c>
      <c r="AB352" s="31">
        <v>0.0</v>
      </c>
      <c r="AC352" s="31">
        <v>0.0</v>
      </c>
      <c r="AD352" s="31">
        <v>387.0</v>
      </c>
      <c r="AE352" s="31">
        <v>0.0</v>
      </c>
      <c r="AF352" s="31">
        <v>0.0</v>
      </c>
      <c r="AG352" s="31">
        <v>0.0</v>
      </c>
      <c r="AH352" s="31">
        <v>0.0</v>
      </c>
      <c r="AI352" s="31">
        <v>0.0</v>
      </c>
      <c r="AJ352" s="31">
        <v>0.0</v>
      </c>
      <c r="AK352" s="31">
        <v>0.0</v>
      </c>
      <c r="AL352" s="31">
        <v>0.0</v>
      </c>
      <c r="AM352" s="31">
        <v>0.0</v>
      </c>
      <c r="AN352" s="31">
        <v>0.0</v>
      </c>
      <c r="AO352" s="31">
        <v>0.0</v>
      </c>
      <c r="AP352" s="31">
        <v>0.0</v>
      </c>
      <c r="AQ352" s="31">
        <v>0.0</v>
      </c>
      <c r="AR352" s="31">
        <v>0.0</v>
      </c>
      <c r="AS352" s="31">
        <v>165.0</v>
      </c>
      <c r="AT352" s="31">
        <v>1708.0</v>
      </c>
      <c r="AU352" s="31">
        <v>131872.0</v>
      </c>
      <c r="AV352" s="31">
        <f t="shared" si="6"/>
        <v>38193</v>
      </c>
      <c r="AW352" s="31">
        <v>25485.0</v>
      </c>
      <c r="AX352" s="31">
        <v>19037.0</v>
      </c>
      <c r="AY352" s="31">
        <v>9577.0</v>
      </c>
      <c r="AZ352" s="31">
        <v>0.0</v>
      </c>
      <c r="BA352" s="31">
        <v>12101.0</v>
      </c>
      <c r="BB352" s="31">
        <v>20265.0</v>
      </c>
      <c r="BC352" s="31">
        <v>0.0</v>
      </c>
      <c r="BD352" s="31">
        <v>783.0</v>
      </c>
      <c r="BE352" s="31">
        <v>1460.0</v>
      </c>
      <c r="BF352" s="31">
        <v>2155.0</v>
      </c>
      <c r="BG352" s="31">
        <v>219.0</v>
      </c>
      <c r="BH352" s="31">
        <v>1476.0</v>
      </c>
      <c r="BI352" s="31">
        <v>0.0</v>
      </c>
      <c r="BJ352" s="31">
        <v>0.0</v>
      </c>
      <c r="BK352" s="31">
        <v>0.0</v>
      </c>
      <c r="BL352" s="31">
        <v>65.0</v>
      </c>
      <c r="BM352" s="31">
        <v>0.0</v>
      </c>
      <c r="BN352" s="31">
        <v>0.0</v>
      </c>
      <c r="BO352" s="31">
        <v>0.0</v>
      </c>
      <c r="BP352" s="31">
        <v>0.0</v>
      </c>
      <c r="BQ352" s="31">
        <v>0.0</v>
      </c>
      <c r="BR352" s="31">
        <v>0.0</v>
      </c>
      <c r="BS352" s="31">
        <v>488.0</v>
      </c>
      <c r="BT352" s="31">
        <v>0.0</v>
      </c>
      <c r="BU352" s="31">
        <v>205.0</v>
      </c>
      <c r="BV352" s="31">
        <v>363.0</v>
      </c>
      <c r="BW352" s="31">
        <v>0.0</v>
      </c>
      <c r="BX352" s="31">
        <v>0.0</v>
      </c>
      <c r="BY352" s="31">
        <v>0.0</v>
      </c>
      <c r="BZ352" s="31">
        <v>0.0</v>
      </c>
      <c r="CA352" s="31">
        <v>0.0</v>
      </c>
      <c r="CB352" s="31">
        <v>0.0</v>
      </c>
      <c r="CC352" s="31">
        <v>0.0</v>
      </c>
      <c r="CE352" s="31">
        <v>38193.0</v>
      </c>
    </row>
    <row r="353" ht="15.75" customHeight="1">
      <c r="A353" s="31" t="s">
        <v>496</v>
      </c>
      <c r="B353" s="31">
        <v>12070.0</v>
      </c>
      <c r="C353" s="31" t="s">
        <v>511</v>
      </c>
      <c r="D353" s="31">
        <v>65244.0</v>
      </c>
      <c r="E353" s="31">
        <v>45333.0</v>
      </c>
      <c r="F353" s="31">
        <v>637.0</v>
      </c>
      <c r="G353" s="31">
        <v>44696.0</v>
      </c>
      <c r="H353" s="31">
        <v>13792.0</v>
      </c>
      <c r="I353" s="31">
        <v>11908.0</v>
      </c>
      <c r="J353" s="31">
        <v>7392.0</v>
      </c>
      <c r="K353" s="31">
        <v>1052.0</v>
      </c>
      <c r="L353" s="31">
        <v>0.0</v>
      </c>
      <c r="M353" s="31">
        <v>1642.0</v>
      </c>
      <c r="N353" s="31">
        <v>7651.0</v>
      </c>
      <c r="O353" s="31">
        <v>0.0</v>
      </c>
      <c r="P353" s="31">
        <v>0.0</v>
      </c>
      <c r="Q353" s="31">
        <v>463.0</v>
      </c>
      <c r="R353" s="31">
        <v>0.0</v>
      </c>
      <c r="S353" s="31">
        <v>0.0</v>
      </c>
      <c r="T353" s="31">
        <v>396.0</v>
      </c>
      <c r="U353" s="31">
        <v>0.0</v>
      </c>
      <c r="V353" s="31">
        <v>0.0</v>
      </c>
      <c r="W353" s="31">
        <v>0.0</v>
      </c>
      <c r="X353" s="31">
        <v>199.0</v>
      </c>
      <c r="Y353" s="31">
        <v>0.0</v>
      </c>
      <c r="Z353" s="31">
        <v>0.0</v>
      </c>
      <c r="AA353" s="31">
        <v>0.0</v>
      </c>
      <c r="AB353" s="31">
        <v>0.0</v>
      </c>
      <c r="AC353" s="31">
        <v>0.0</v>
      </c>
      <c r="AD353" s="31">
        <v>0.0</v>
      </c>
      <c r="AE353" s="31">
        <v>0.0</v>
      </c>
      <c r="AF353" s="31">
        <v>0.0</v>
      </c>
      <c r="AG353" s="31">
        <v>0.0</v>
      </c>
      <c r="AH353" s="31">
        <v>0.0</v>
      </c>
      <c r="AI353" s="31">
        <v>0.0</v>
      </c>
      <c r="AJ353" s="31">
        <v>0.0</v>
      </c>
      <c r="AK353" s="31">
        <v>0.0</v>
      </c>
      <c r="AL353" s="31">
        <v>0.0</v>
      </c>
      <c r="AM353" s="31">
        <v>0.0</v>
      </c>
      <c r="AN353" s="31">
        <v>0.0</v>
      </c>
      <c r="AO353" s="31">
        <v>0.0</v>
      </c>
      <c r="AP353" s="31">
        <v>0.0</v>
      </c>
      <c r="AQ353" s="31">
        <v>0.0</v>
      </c>
      <c r="AR353" s="31">
        <v>0.0</v>
      </c>
      <c r="AS353" s="31">
        <v>201.0</v>
      </c>
      <c r="AT353" s="31">
        <v>650.0</v>
      </c>
      <c r="AU353" s="31">
        <v>44683.0</v>
      </c>
      <c r="AV353" s="31">
        <f t="shared" si="6"/>
        <v>13568</v>
      </c>
      <c r="AW353" s="31">
        <v>9759.0</v>
      </c>
      <c r="AX353" s="31">
        <v>7333.0</v>
      </c>
      <c r="AY353" s="31">
        <v>1331.0</v>
      </c>
      <c r="AZ353" s="31">
        <v>0.0</v>
      </c>
      <c r="BA353" s="31">
        <v>2605.0</v>
      </c>
      <c r="BB353" s="31">
        <v>8197.0</v>
      </c>
      <c r="BC353" s="31">
        <v>0.0</v>
      </c>
      <c r="BD353" s="31">
        <v>313.0</v>
      </c>
      <c r="BE353" s="31">
        <v>419.0</v>
      </c>
      <c r="BF353" s="31">
        <v>441.0</v>
      </c>
      <c r="BG353" s="31">
        <v>42.0</v>
      </c>
      <c r="BH353" s="31">
        <v>347.0</v>
      </c>
      <c r="BI353" s="31">
        <v>0.0</v>
      </c>
      <c r="BJ353" s="31">
        <v>0.0</v>
      </c>
      <c r="BK353" s="31">
        <v>0.0</v>
      </c>
      <c r="BL353" s="31">
        <v>112.0</v>
      </c>
      <c r="BM353" s="31">
        <v>0.0</v>
      </c>
      <c r="BN353" s="31">
        <v>0.0</v>
      </c>
      <c r="BO353" s="31">
        <v>0.0</v>
      </c>
      <c r="BP353" s="31">
        <v>0.0</v>
      </c>
      <c r="BQ353" s="31">
        <v>0.0</v>
      </c>
      <c r="BR353" s="31">
        <v>0.0</v>
      </c>
      <c r="BS353" s="31">
        <v>126.0</v>
      </c>
      <c r="BT353" s="31">
        <v>0.0</v>
      </c>
      <c r="BU353" s="31">
        <v>28.0</v>
      </c>
      <c r="BV353" s="31">
        <v>62.0</v>
      </c>
      <c r="BW353" s="31">
        <v>0.0</v>
      </c>
      <c r="BX353" s="31">
        <v>0.0</v>
      </c>
      <c r="BY353" s="31">
        <v>0.0</v>
      </c>
      <c r="BZ353" s="31">
        <v>0.0</v>
      </c>
      <c r="CA353" s="31">
        <v>0.0</v>
      </c>
      <c r="CB353" s="31">
        <v>0.0</v>
      </c>
      <c r="CC353" s="31">
        <v>0.0</v>
      </c>
      <c r="CE353" s="31">
        <v>13568.0</v>
      </c>
    </row>
    <row r="354" ht="15.75" customHeight="1">
      <c r="A354" s="31" t="s">
        <v>496</v>
      </c>
      <c r="B354" s="31">
        <v>12071.0</v>
      </c>
      <c r="C354" s="31" t="s">
        <v>512</v>
      </c>
      <c r="D354" s="31">
        <v>98686.0</v>
      </c>
      <c r="E354" s="31">
        <v>73984.0</v>
      </c>
      <c r="F354" s="31">
        <v>1455.0</v>
      </c>
      <c r="G354" s="31">
        <v>72529.0</v>
      </c>
      <c r="H354" s="31">
        <v>21961.0</v>
      </c>
      <c r="I354" s="31">
        <v>12002.0</v>
      </c>
      <c r="J354" s="31">
        <v>10222.0</v>
      </c>
      <c r="K354" s="31">
        <v>1988.0</v>
      </c>
      <c r="L354" s="31">
        <v>0.0</v>
      </c>
      <c r="M354" s="31">
        <v>4006.0</v>
      </c>
      <c r="N354" s="31">
        <v>19485.0</v>
      </c>
      <c r="O354" s="31">
        <v>0.0</v>
      </c>
      <c r="P354" s="31">
        <v>0.0</v>
      </c>
      <c r="Q354" s="31">
        <v>0.0</v>
      </c>
      <c r="R354" s="31">
        <v>0.0</v>
      </c>
      <c r="S354" s="31">
        <v>0.0</v>
      </c>
      <c r="T354" s="31">
        <v>1261.0</v>
      </c>
      <c r="U354" s="31">
        <v>0.0</v>
      </c>
      <c r="V354" s="31">
        <v>0.0</v>
      </c>
      <c r="W354" s="31">
        <v>0.0</v>
      </c>
      <c r="X354" s="31">
        <v>0.0</v>
      </c>
      <c r="Y354" s="31">
        <v>0.0</v>
      </c>
      <c r="Z354" s="31">
        <v>0.0</v>
      </c>
      <c r="AA354" s="31">
        <v>0.0</v>
      </c>
      <c r="AB354" s="31">
        <v>0.0</v>
      </c>
      <c r="AC354" s="31">
        <v>0.0</v>
      </c>
      <c r="AD354" s="31">
        <v>223.0</v>
      </c>
      <c r="AE354" s="31">
        <v>0.0</v>
      </c>
      <c r="AF354" s="31">
        <v>0.0</v>
      </c>
      <c r="AG354" s="31">
        <v>0.0</v>
      </c>
      <c r="AH354" s="31">
        <v>0.0</v>
      </c>
      <c r="AI354" s="31">
        <v>0.0</v>
      </c>
      <c r="AJ354" s="31">
        <v>0.0</v>
      </c>
      <c r="AK354" s="31">
        <v>0.0</v>
      </c>
      <c r="AL354" s="31">
        <v>0.0</v>
      </c>
      <c r="AM354" s="31">
        <v>0.0</v>
      </c>
      <c r="AN354" s="31">
        <v>0.0</v>
      </c>
      <c r="AO354" s="31">
        <v>0.0</v>
      </c>
      <c r="AP354" s="31">
        <v>0.0</v>
      </c>
      <c r="AQ354" s="31">
        <v>0.0</v>
      </c>
      <c r="AR354" s="31">
        <v>0.0</v>
      </c>
      <c r="AS354" s="31">
        <v>1381.0</v>
      </c>
      <c r="AT354" s="31">
        <v>1281.0</v>
      </c>
      <c r="AU354" s="31">
        <v>72703.0</v>
      </c>
      <c r="AV354" s="31">
        <f t="shared" si="6"/>
        <v>18213</v>
      </c>
      <c r="AW354" s="31">
        <v>10927.0</v>
      </c>
      <c r="AX354" s="31">
        <v>10829.0</v>
      </c>
      <c r="AY354" s="31">
        <v>1890.0</v>
      </c>
      <c r="AZ354" s="31">
        <v>0.0</v>
      </c>
      <c r="BA354" s="31">
        <v>5325.0</v>
      </c>
      <c r="BB354" s="31">
        <v>21000.0</v>
      </c>
      <c r="BC354" s="31">
        <v>0.0</v>
      </c>
      <c r="BD354" s="31">
        <v>847.0</v>
      </c>
      <c r="BE354" s="31">
        <v>674.0</v>
      </c>
      <c r="BF354" s="31">
        <v>1278.0</v>
      </c>
      <c r="BG354" s="31">
        <v>119.0</v>
      </c>
      <c r="BH354" s="31">
        <v>839.0</v>
      </c>
      <c r="BI354" s="31">
        <v>0.0</v>
      </c>
      <c r="BJ354" s="31">
        <v>0.0</v>
      </c>
      <c r="BK354" s="31">
        <v>0.0</v>
      </c>
      <c r="BL354" s="31">
        <v>59.0</v>
      </c>
      <c r="BM354" s="31">
        <v>0.0</v>
      </c>
      <c r="BN354" s="31">
        <v>0.0</v>
      </c>
      <c r="BO354" s="31">
        <v>0.0</v>
      </c>
      <c r="BP354" s="31">
        <v>0.0</v>
      </c>
      <c r="BQ354" s="31">
        <v>0.0</v>
      </c>
      <c r="BR354" s="31">
        <v>0.0</v>
      </c>
      <c r="BS354" s="31">
        <v>290.0</v>
      </c>
      <c r="BT354" s="31">
        <v>0.0</v>
      </c>
      <c r="BU354" s="31">
        <v>127.0</v>
      </c>
      <c r="BV354" s="31">
        <v>286.0</v>
      </c>
      <c r="BW354" s="31">
        <v>0.0</v>
      </c>
      <c r="BX354" s="31">
        <v>0.0</v>
      </c>
      <c r="BY354" s="31">
        <v>0.0</v>
      </c>
      <c r="BZ354" s="31">
        <v>0.0</v>
      </c>
      <c r="CA354" s="31">
        <v>0.0</v>
      </c>
      <c r="CB354" s="31">
        <v>0.0</v>
      </c>
      <c r="CC354" s="31">
        <v>0.0</v>
      </c>
      <c r="CE354" s="31">
        <v>18213.0</v>
      </c>
    </row>
    <row r="355" ht="15.75" customHeight="1">
      <c r="A355" s="31" t="s">
        <v>496</v>
      </c>
      <c r="B355" s="31">
        <v>12072.0</v>
      </c>
      <c r="C355" s="31" t="s">
        <v>513</v>
      </c>
      <c r="D355" s="31">
        <v>135020.0</v>
      </c>
      <c r="E355" s="31">
        <v>99222.0</v>
      </c>
      <c r="F355" s="31">
        <v>1666.0</v>
      </c>
      <c r="G355" s="31">
        <v>97556.0</v>
      </c>
      <c r="H355" s="31">
        <v>29752.0</v>
      </c>
      <c r="I355" s="31">
        <v>19886.0</v>
      </c>
      <c r="J355" s="31">
        <v>15807.0</v>
      </c>
      <c r="K355" s="31">
        <v>4498.0</v>
      </c>
      <c r="L355" s="31">
        <v>0.0</v>
      </c>
      <c r="M355" s="31">
        <v>4886.0</v>
      </c>
      <c r="N355" s="31">
        <v>18885.0</v>
      </c>
      <c r="O355" s="31">
        <v>620.0</v>
      </c>
      <c r="P355" s="31">
        <v>0.0</v>
      </c>
      <c r="Q355" s="31">
        <v>2560.0</v>
      </c>
      <c r="R355" s="31">
        <v>0.0</v>
      </c>
      <c r="S355" s="31">
        <v>0.0</v>
      </c>
      <c r="T355" s="31">
        <v>289.0</v>
      </c>
      <c r="U355" s="31">
        <v>0.0</v>
      </c>
      <c r="V355" s="31">
        <v>0.0</v>
      </c>
      <c r="W355" s="31">
        <v>0.0</v>
      </c>
      <c r="X355" s="31">
        <v>0.0</v>
      </c>
      <c r="Y355" s="31">
        <v>0.0</v>
      </c>
      <c r="Z355" s="31">
        <v>0.0</v>
      </c>
      <c r="AA355" s="31">
        <v>0.0</v>
      </c>
      <c r="AB355" s="31">
        <v>0.0</v>
      </c>
      <c r="AC355" s="31">
        <v>0.0</v>
      </c>
      <c r="AD355" s="31">
        <v>336.0</v>
      </c>
      <c r="AE355" s="31">
        <v>0.0</v>
      </c>
      <c r="AF355" s="31">
        <v>0.0</v>
      </c>
      <c r="AG355" s="31">
        <v>0.0</v>
      </c>
      <c r="AH355" s="31">
        <v>0.0</v>
      </c>
      <c r="AI355" s="31">
        <v>0.0</v>
      </c>
      <c r="AJ355" s="31">
        <v>0.0</v>
      </c>
      <c r="AK355" s="31">
        <v>0.0</v>
      </c>
      <c r="AL355" s="31">
        <v>0.0</v>
      </c>
      <c r="AM355" s="31">
        <v>0.0</v>
      </c>
      <c r="AN355" s="31">
        <v>0.0</v>
      </c>
      <c r="AO355" s="31">
        <v>0.0</v>
      </c>
      <c r="AP355" s="31">
        <v>0.0</v>
      </c>
      <c r="AQ355" s="31">
        <v>0.0</v>
      </c>
      <c r="AR355" s="31">
        <v>0.0</v>
      </c>
      <c r="AS355" s="31">
        <v>37.0</v>
      </c>
      <c r="AT355" s="31">
        <v>1410.0</v>
      </c>
      <c r="AU355" s="31">
        <v>97812.0</v>
      </c>
      <c r="AV355" s="31">
        <f t="shared" si="6"/>
        <v>26469</v>
      </c>
      <c r="AW355" s="31">
        <v>18122.0</v>
      </c>
      <c r="AX355" s="31">
        <v>15353.0</v>
      </c>
      <c r="AY355" s="31">
        <v>4586.0</v>
      </c>
      <c r="AZ355" s="31">
        <v>0.0</v>
      </c>
      <c r="BA355" s="31">
        <v>7504.0</v>
      </c>
      <c r="BB355" s="31">
        <v>19521.0</v>
      </c>
      <c r="BC355" s="31">
        <v>0.0</v>
      </c>
      <c r="BD355" s="31">
        <v>694.0</v>
      </c>
      <c r="BE355" s="31">
        <v>1336.0</v>
      </c>
      <c r="BF355" s="31">
        <v>1916.0</v>
      </c>
      <c r="BG355" s="31">
        <v>146.0</v>
      </c>
      <c r="BH355" s="31">
        <v>1231.0</v>
      </c>
      <c r="BI355" s="31">
        <v>0.0</v>
      </c>
      <c r="BJ355" s="31">
        <v>0.0</v>
      </c>
      <c r="BK355" s="31">
        <v>0.0</v>
      </c>
      <c r="BL355" s="31">
        <v>58.0</v>
      </c>
      <c r="BM355" s="31">
        <v>0.0</v>
      </c>
      <c r="BN355" s="31">
        <v>0.0</v>
      </c>
      <c r="BO355" s="31">
        <v>0.0</v>
      </c>
      <c r="BP355" s="31">
        <v>0.0</v>
      </c>
      <c r="BQ355" s="31">
        <v>0.0</v>
      </c>
      <c r="BR355" s="31">
        <v>0.0</v>
      </c>
      <c r="BS355" s="31">
        <v>340.0</v>
      </c>
      <c r="BT355" s="31">
        <v>0.0</v>
      </c>
      <c r="BU355" s="31">
        <v>161.0</v>
      </c>
      <c r="BV355" s="31">
        <v>375.0</v>
      </c>
      <c r="BW355" s="31">
        <v>0.0</v>
      </c>
      <c r="BX355" s="31">
        <v>0.0</v>
      </c>
      <c r="BY355" s="31">
        <v>0.0</v>
      </c>
      <c r="BZ355" s="31">
        <v>0.0</v>
      </c>
      <c r="CA355" s="31">
        <v>0.0</v>
      </c>
      <c r="CB355" s="31">
        <v>0.0</v>
      </c>
      <c r="CC355" s="31">
        <v>0.0</v>
      </c>
      <c r="CE355" s="31">
        <v>26469.0</v>
      </c>
    </row>
    <row r="356" ht="15.75" customHeight="1">
      <c r="A356" s="31" t="s">
        <v>496</v>
      </c>
      <c r="B356" s="31">
        <v>12073.0</v>
      </c>
      <c r="C356" s="31" t="s">
        <v>514</v>
      </c>
      <c r="D356" s="31">
        <v>101239.0</v>
      </c>
      <c r="E356" s="31">
        <v>70247.0</v>
      </c>
      <c r="F356" s="31">
        <v>1136.0</v>
      </c>
      <c r="G356" s="31">
        <v>69111.0</v>
      </c>
      <c r="H356" s="31">
        <v>22628.0</v>
      </c>
      <c r="I356" s="31">
        <v>14162.0</v>
      </c>
      <c r="J356" s="31">
        <v>11936.0</v>
      </c>
      <c r="K356" s="31">
        <v>1910.0</v>
      </c>
      <c r="L356" s="31">
        <v>0.0</v>
      </c>
      <c r="M356" s="31">
        <v>2339.0</v>
      </c>
      <c r="N356" s="31">
        <v>13899.0</v>
      </c>
      <c r="O356" s="31">
        <v>0.0</v>
      </c>
      <c r="P356" s="31">
        <v>0.0</v>
      </c>
      <c r="Q356" s="31">
        <v>954.0</v>
      </c>
      <c r="R356" s="31">
        <v>0.0</v>
      </c>
      <c r="S356" s="31">
        <v>0.0</v>
      </c>
      <c r="T356" s="31">
        <v>1065.0</v>
      </c>
      <c r="U356" s="31">
        <v>0.0</v>
      </c>
      <c r="V356" s="31">
        <v>0.0</v>
      </c>
      <c r="W356" s="31">
        <v>0.0</v>
      </c>
      <c r="X356" s="31">
        <v>0.0</v>
      </c>
      <c r="Y356" s="31">
        <v>0.0</v>
      </c>
      <c r="Z356" s="31">
        <v>0.0</v>
      </c>
      <c r="AA356" s="31">
        <v>0.0</v>
      </c>
      <c r="AB356" s="31">
        <v>0.0</v>
      </c>
      <c r="AC356" s="31">
        <v>0.0</v>
      </c>
      <c r="AD356" s="31">
        <v>218.0</v>
      </c>
      <c r="AE356" s="31">
        <v>0.0</v>
      </c>
      <c r="AF356" s="31">
        <v>0.0</v>
      </c>
      <c r="AG356" s="31">
        <v>0.0</v>
      </c>
      <c r="AH356" s="31">
        <v>0.0</v>
      </c>
      <c r="AI356" s="31">
        <v>0.0</v>
      </c>
      <c r="AJ356" s="31">
        <v>0.0</v>
      </c>
      <c r="AK356" s="31">
        <v>0.0</v>
      </c>
      <c r="AL356" s="31">
        <v>0.0</v>
      </c>
      <c r="AM356" s="31">
        <v>0.0</v>
      </c>
      <c r="AN356" s="31">
        <v>0.0</v>
      </c>
      <c r="AO356" s="31">
        <v>0.0</v>
      </c>
      <c r="AP356" s="31">
        <v>0.0</v>
      </c>
      <c r="AQ356" s="31">
        <v>0.0</v>
      </c>
      <c r="AR356" s="31">
        <v>0.0</v>
      </c>
      <c r="AS356" s="31">
        <v>0.0</v>
      </c>
      <c r="AT356" s="31">
        <v>1120.0</v>
      </c>
      <c r="AU356" s="31">
        <v>69127.0</v>
      </c>
      <c r="AV356" s="31">
        <f t="shared" si="6"/>
        <v>20822</v>
      </c>
      <c r="AW356" s="31">
        <v>12275.0</v>
      </c>
      <c r="AX356" s="31">
        <v>12285.0</v>
      </c>
      <c r="AY356" s="31">
        <v>2268.0</v>
      </c>
      <c r="AZ356" s="31">
        <v>0.0</v>
      </c>
      <c r="BA356" s="31">
        <v>3533.0</v>
      </c>
      <c r="BB356" s="31">
        <v>14372.0</v>
      </c>
      <c r="BC356" s="31">
        <v>0.0</v>
      </c>
      <c r="BD356" s="31">
        <v>732.0</v>
      </c>
      <c r="BE356" s="31">
        <v>698.0</v>
      </c>
      <c r="BF356" s="31">
        <v>706.0</v>
      </c>
      <c r="BG356" s="31">
        <v>60.0</v>
      </c>
      <c r="BH356" s="31">
        <v>728.0</v>
      </c>
      <c r="BI356" s="31">
        <v>0.0</v>
      </c>
      <c r="BJ356" s="31">
        <v>0.0</v>
      </c>
      <c r="BK356" s="31">
        <v>0.0</v>
      </c>
      <c r="BL356" s="31">
        <v>38.0</v>
      </c>
      <c r="BM356" s="31">
        <v>0.0</v>
      </c>
      <c r="BN356" s="31">
        <v>0.0</v>
      </c>
      <c r="BO356" s="31">
        <v>0.0</v>
      </c>
      <c r="BP356" s="31">
        <v>0.0</v>
      </c>
      <c r="BQ356" s="31">
        <v>0.0</v>
      </c>
      <c r="BR356" s="31">
        <v>0.0</v>
      </c>
      <c r="BS356" s="31">
        <v>287.0</v>
      </c>
      <c r="BT356" s="31">
        <v>0.0</v>
      </c>
      <c r="BU356" s="31">
        <v>121.0</v>
      </c>
      <c r="BV356" s="31">
        <v>202.0</v>
      </c>
      <c r="BW356" s="31">
        <v>0.0</v>
      </c>
      <c r="BX356" s="31">
        <v>0.0</v>
      </c>
      <c r="BY356" s="31">
        <v>0.0</v>
      </c>
      <c r="BZ356" s="31">
        <v>0.0</v>
      </c>
      <c r="CA356" s="31">
        <v>0.0</v>
      </c>
      <c r="CB356" s="31">
        <v>0.0</v>
      </c>
      <c r="CC356" s="31">
        <v>0.0</v>
      </c>
      <c r="CE356" s="31">
        <v>20822.0</v>
      </c>
    </row>
    <row r="357" ht="15.75" customHeight="1">
      <c r="A357" s="31" t="s">
        <v>538</v>
      </c>
      <c r="B357" s="31">
        <v>15001.0</v>
      </c>
      <c r="C357" s="31" t="s">
        <v>539</v>
      </c>
      <c r="D357" s="31">
        <v>68441.0</v>
      </c>
      <c r="E357" s="31">
        <v>47733.0</v>
      </c>
      <c r="F357" s="31">
        <v>783.0</v>
      </c>
      <c r="G357" s="31">
        <v>46950.0</v>
      </c>
      <c r="H357" s="31">
        <v>14766.0</v>
      </c>
      <c r="I357" s="31">
        <v>5960.0</v>
      </c>
      <c r="J357" s="31">
        <v>8562.0</v>
      </c>
      <c r="K357" s="31">
        <v>3362.0</v>
      </c>
      <c r="L357" s="31">
        <v>0.0</v>
      </c>
      <c r="M357" s="31">
        <v>2772.0</v>
      </c>
      <c r="N357" s="31">
        <v>9828.0</v>
      </c>
      <c r="O357" s="31">
        <v>0.0</v>
      </c>
      <c r="P357" s="31">
        <v>351.0</v>
      </c>
      <c r="Q357" s="31">
        <v>1003.0</v>
      </c>
      <c r="R357" s="31">
        <v>0.0</v>
      </c>
      <c r="S357" s="31">
        <v>0.0</v>
      </c>
      <c r="T357" s="31">
        <v>0.0</v>
      </c>
      <c r="U357" s="31">
        <v>0.0</v>
      </c>
      <c r="V357" s="31">
        <v>0.0</v>
      </c>
      <c r="W357" s="31">
        <v>0.0</v>
      </c>
      <c r="X357" s="31">
        <v>0.0</v>
      </c>
      <c r="Y357" s="31">
        <v>0.0</v>
      </c>
      <c r="Z357" s="31">
        <v>0.0</v>
      </c>
      <c r="AA357" s="31">
        <v>0.0</v>
      </c>
      <c r="AB357" s="31">
        <v>0.0</v>
      </c>
      <c r="AC357" s="31">
        <v>0.0</v>
      </c>
      <c r="AD357" s="31">
        <v>0.0</v>
      </c>
      <c r="AE357" s="31">
        <v>0.0</v>
      </c>
      <c r="AF357" s="31">
        <v>0.0</v>
      </c>
      <c r="AG357" s="31">
        <v>0.0</v>
      </c>
      <c r="AH357" s="31">
        <v>0.0</v>
      </c>
      <c r="AI357" s="31">
        <v>0.0</v>
      </c>
      <c r="AJ357" s="31">
        <v>0.0</v>
      </c>
      <c r="AK357" s="31">
        <v>0.0</v>
      </c>
      <c r="AL357" s="31">
        <v>0.0</v>
      </c>
      <c r="AM357" s="31">
        <v>0.0</v>
      </c>
      <c r="AN357" s="31">
        <v>0.0</v>
      </c>
      <c r="AO357" s="31">
        <v>0.0</v>
      </c>
      <c r="AP357" s="31">
        <v>0.0</v>
      </c>
      <c r="AQ357" s="31">
        <v>0.0</v>
      </c>
      <c r="AR357" s="31">
        <v>0.0</v>
      </c>
      <c r="AS357" s="31">
        <v>346.0</v>
      </c>
      <c r="AT357" s="31">
        <v>655.0</v>
      </c>
      <c r="AU357" s="31">
        <v>47078.0</v>
      </c>
      <c r="AV357" s="31">
        <f t="shared" si="6"/>
        <v>13820</v>
      </c>
      <c r="AW357" s="31">
        <v>6755.0</v>
      </c>
      <c r="AX357" s="31">
        <v>8543.0</v>
      </c>
      <c r="AY357" s="31">
        <v>2225.0</v>
      </c>
      <c r="AZ357" s="31">
        <v>0.0</v>
      </c>
      <c r="BA357" s="31">
        <v>3830.0</v>
      </c>
      <c r="BB357" s="31">
        <v>9442.0</v>
      </c>
      <c r="BC357" s="31">
        <v>0.0</v>
      </c>
      <c r="BD357" s="31">
        <v>417.0</v>
      </c>
      <c r="BE357" s="31">
        <v>483.0</v>
      </c>
      <c r="BF357" s="31">
        <v>0.0</v>
      </c>
      <c r="BG357" s="31">
        <v>0.0</v>
      </c>
      <c r="BH357" s="31">
        <v>400.0</v>
      </c>
      <c r="BI357" s="31">
        <v>0.0</v>
      </c>
      <c r="BJ357" s="31">
        <v>0.0</v>
      </c>
      <c r="BK357" s="31">
        <v>0.0</v>
      </c>
      <c r="BL357" s="31">
        <v>76.0</v>
      </c>
      <c r="BM357" s="31">
        <v>0.0</v>
      </c>
      <c r="BN357" s="31">
        <v>0.0</v>
      </c>
      <c r="BO357" s="31">
        <v>0.0</v>
      </c>
      <c r="BP357" s="31">
        <v>0.0</v>
      </c>
      <c r="BQ357" s="31">
        <v>671.0</v>
      </c>
      <c r="BR357" s="31">
        <v>0.0</v>
      </c>
      <c r="BS357" s="31">
        <v>136.0</v>
      </c>
      <c r="BT357" s="31">
        <v>73.0</v>
      </c>
      <c r="BU357" s="31">
        <v>0.0</v>
      </c>
      <c r="BV357" s="31">
        <v>0.0</v>
      </c>
      <c r="BW357" s="31">
        <v>0.0</v>
      </c>
      <c r="BX357" s="31">
        <v>0.0</v>
      </c>
      <c r="BY357" s="31">
        <v>207.0</v>
      </c>
      <c r="BZ357" s="31">
        <v>0.0</v>
      </c>
      <c r="CA357" s="31">
        <v>0.0</v>
      </c>
      <c r="CB357" s="31">
        <v>0.0</v>
      </c>
      <c r="CC357" s="31">
        <v>0.0</v>
      </c>
      <c r="CE357" s="31">
        <v>13820.0</v>
      </c>
    </row>
    <row r="358" ht="15.75" customHeight="1">
      <c r="A358" s="31" t="s">
        <v>538</v>
      </c>
      <c r="B358" s="31">
        <v>15002.0</v>
      </c>
      <c r="C358" s="31" t="s">
        <v>540</v>
      </c>
      <c r="D358" s="31">
        <v>186409.0</v>
      </c>
      <c r="E358" s="31">
        <v>131786.0</v>
      </c>
      <c r="F358" s="31">
        <v>1903.0</v>
      </c>
      <c r="G358" s="31">
        <v>129883.0</v>
      </c>
      <c r="H358" s="31">
        <v>33721.0</v>
      </c>
      <c r="I358" s="31">
        <v>29055.0</v>
      </c>
      <c r="J358" s="31">
        <v>27246.0</v>
      </c>
      <c r="K358" s="31">
        <v>5030.0</v>
      </c>
      <c r="L358" s="31">
        <v>0.0</v>
      </c>
      <c r="M358" s="31">
        <v>8565.0</v>
      </c>
      <c r="N358" s="31">
        <v>21598.0</v>
      </c>
      <c r="O358" s="31">
        <v>0.0</v>
      </c>
      <c r="P358" s="31">
        <v>0.0</v>
      </c>
      <c r="Q358" s="31">
        <v>2122.0</v>
      </c>
      <c r="R358" s="31">
        <v>0.0</v>
      </c>
      <c r="S358" s="31">
        <v>0.0</v>
      </c>
      <c r="T358" s="31">
        <v>2023.0</v>
      </c>
      <c r="U358" s="31">
        <v>0.0</v>
      </c>
      <c r="V358" s="31">
        <v>0.0</v>
      </c>
      <c r="W358" s="31">
        <v>0.0</v>
      </c>
      <c r="X358" s="31">
        <v>523.0</v>
      </c>
      <c r="Y358" s="31">
        <v>0.0</v>
      </c>
      <c r="Z358" s="31">
        <v>0.0</v>
      </c>
      <c r="AA358" s="31">
        <v>0.0</v>
      </c>
      <c r="AB358" s="31">
        <v>0.0</v>
      </c>
      <c r="AC358" s="31">
        <v>0.0</v>
      </c>
      <c r="AD358" s="31">
        <v>0.0</v>
      </c>
      <c r="AE358" s="31">
        <v>0.0</v>
      </c>
      <c r="AF358" s="31">
        <v>0.0</v>
      </c>
      <c r="AG358" s="31">
        <v>0.0</v>
      </c>
      <c r="AH358" s="31">
        <v>0.0</v>
      </c>
      <c r="AI358" s="31">
        <v>0.0</v>
      </c>
      <c r="AJ358" s="31">
        <v>0.0</v>
      </c>
      <c r="AK358" s="31">
        <v>0.0</v>
      </c>
      <c r="AL358" s="31">
        <v>0.0</v>
      </c>
      <c r="AM358" s="31">
        <v>0.0</v>
      </c>
      <c r="AN358" s="31">
        <v>0.0</v>
      </c>
      <c r="AO358" s="31">
        <v>0.0</v>
      </c>
      <c r="AP358" s="31">
        <v>0.0</v>
      </c>
      <c r="AQ358" s="31">
        <v>0.0</v>
      </c>
      <c r="AR358" s="31">
        <v>0.0</v>
      </c>
      <c r="AS358" s="31">
        <v>0.0</v>
      </c>
      <c r="AT358" s="31">
        <v>1882.0</v>
      </c>
      <c r="AU358" s="31">
        <v>129904.0</v>
      </c>
      <c r="AV358" s="31">
        <f t="shared" si="6"/>
        <v>33357</v>
      </c>
      <c r="AW358" s="31">
        <v>18727.0</v>
      </c>
      <c r="AX358" s="31">
        <v>25795.0</v>
      </c>
      <c r="AY358" s="31">
        <v>9835.0</v>
      </c>
      <c r="AZ358" s="31">
        <v>0.0</v>
      </c>
      <c r="BA358" s="31">
        <v>11432.0</v>
      </c>
      <c r="BB358" s="31">
        <v>22229.0</v>
      </c>
      <c r="BC358" s="31">
        <v>0.0</v>
      </c>
      <c r="BD358" s="31">
        <v>637.0</v>
      </c>
      <c r="BE358" s="31">
        <v>1177.0</v>
      </c>
      <c r="BF358" s="31">
        <v>0.0</v>
      </c>
      <c r="BG358" s="31">
        <v>0.0</v>
      </c>
      <c r="BH358" s="31">
        <v>2692.0</v>
      </c>
      <c r="BI358" s="31">
        <v>0.0</v>
      </c>
      <c r="BJ358" s="31">
        <v>0.0</v>
      </c>
      <c r="BK358" s="31">
        <v>0.0</v>
      </c>
      <c r="BL358" s="31">
        <v>334.0</v>
      </c>
      <c r="BM358" s="31">
        <v>0.0</v>
      </c>
      <c r="BN358" s="31">
        <v>0.0</v>
      </c>
      <c r="BO358" s="31">
        <v>0.0</v>
      </c>
      <c r="BP358" s="31">
        <v>0.0</v>
      </c>
      <c r="BQ358" s="31">
        <v>1994.0</v>
      </c>
      <c r="BR358" s="31">
        <v>0.0</v>
      </c>
      <c r="BS358" s="31">
        <v>725.0</v>
      </c>
      <c r="BT358" s="31">
        <v>645.0</v>
      </c>
      <c r="BU358" s="31">
        <v>0.0</v>
      </c>
      <c r="BV358" s="31">
        <v>0.0</v>
      </c>
      <c r="BW358" s="31">
        <v>0.0</v>
      </c>
      <c r="BX358" s="31">
        <v>0.0</v>
      </c>
      <c r="BY358" s="31">
        <v>325.0</v>
      </c>
      <c r="BZ358" s="31">
        <v>0.0</v>
      </c>
      <c r="CA358" s="31">
        <v>0.0</v>
      </c>
      <c r="CB358" s="31">
        <v>0.0</v>
      </c>
      <c r="CC358" s="31">
        <v>0.0</v>
      </c>
      <c r="CE358" s="31">
        <v>33357.0</v>
      </c>
    </row>
    <row r="359" ht="15.75" customHeight="1">
      <c r="A359" s="31" t="s">
        <v>538</v>
      </c>
      <c r="B359" s="31">
        <v>15003.0</v>
      </c>
      <c r="C359" s="31" t="s">
        <v>541</v>
      </c>
      <c r="D359" s="31">
        <v>190332.0</v>
      </c>
      <c r="E359" s="31">
        <v>132096.0</v>
      </c>
      <c r="F359" s="31">
        <v>1791.0</v>
      </c>
      <c r="G359" s="31">
        <v>130305.0</v>
      </c>
      <c r="H359" s="31">
        <v>34411.0</v>
      </c>
      <c r="I359" s="31">
        <v>27796.0</v>
      </c>
      <c r="J359" s="31">
        <v>25621.0</v>
      </c>
      <c r="K359" s="31">
        <v>5849.0</v>
      </c>
      <c r="L359" s="31">
        <v>0.0</v>
      </c>
      <c r="M359" s="31">
        <v>9088.0</v>
      </c>
      <c r="N359" s="31">
        <v>19398.0</v>
      </c>
      <c r="O359" s="31">
        <v>0.0</v>
      </c>
      <c r="P359" s="31">
        <v>602.0</v>
      </c>
      <c r="Q359" s="31">
        <v>1426.0</v>
      </c>
      <c r="R359" s="31">
        <v>0.0</v>
      </c>
      <c r="S359" s="31">
        <v>0.0</v>
      </c>
      <c r="T359" s="31">
        <v>0.0</v>
      </c>
      <c r="U359" s="31">
        <v>0.0</v>
      </c>
      <c r="V359" s="31">
        <v>0.0</v>
      </c>
      <c r="W359" s="31">
        <v>0.0</v>
      </c>
      <c r="X359" s="31">
        <v>406.0</v>
      </c>
      <c r="Y359" s="31">
        <v>0.0</v>
      </c>
      <c r="Z359" s="31">
        <v>0.0</v>
      </c>
      <c r="AA359" s="31">
        <v>0.0</v>
      </c>
      <c r="AB359" s="31">
        <v>3376.0</v>
      </c>
      <c r="AC359" s="31">
        <v>0.0</v>
      </c>
      <c r="AD359" s="31">
        <v>0.0</v>
      </c>
      <c r="AE359" s="31">
        <v>0.0</v>
      </c>
      <c r="AF359" s="31">
        <v>0.0</v>
      </c>
      <c r="AG359" s="31">
        <v>2332.0</v>
      </c>
      <c r="AH359" s="31">
        <v>0.0</v>
      </c>
      <c r="AI359" s="31">
        <v>0.0</v>
      </c>
      <c r="AJ359" s="31">
        <v>0.0</v>
      </c>
      <c r="AK359" s="31">
        <v>0.0</v>
      </c>
      <c r="AL359" s="31">
        <v>0.0</v>
      </c>
      <c r="AM359" s="31">
        <v>0.0</v>
      </c>
      <c r="AN359" s="31">
        <v>0.0</v>
      </c>
      <c r="AO359" s="31">
        <v>0.0</v>
      </c>
      <c r="AP359" s="31">
        <v>0.0</v>
      </c>
      <c r="AQ359" s="31">
        <v>0.0</v>
      </c>
      <c r="AR359" s="31">
        <v>0.0</v>
      </c>
      <c r="AS359" s="31">
        <v>0.0</v>
      </c>
      <c r="AT359" s="31">
        <v>1598.0</v>
      </c>
      <c r="AU359" s="31">
        <v>130498.0</v>
      </c>
      <c r="AV359" s="31">
        <f t="shared" si="6"/>
        <v>34764</v>
      </c>
      <c r="AW359" s="31">
        <v>22094.0</v>
      </c>
      <c r="AX359" s="31">
        <v>25033.0</v>
      </c>
      <c r="AY359" s="31">
        <v>7770.0</v>
      </c>
      <c r="AZ359" s="31">
        <v>0.0</v>
      </c>
      <c r="BA359" s="31">
        <v>10622.0</v>
      </c>
      <c r="BB359" s="31">
        <v>20512.0</v>
      </c>
      <c r="BC359" s="31">
        <v>0.0</v>
      </c>
      <c r="BD359" s="31">
        <v>748.0</v>
      </c>
      <c r="BE359" s="31">
        <v>1023.0</v>
      </c>
      <c r="BF359" s="31">
        <v>0.0</v>
      </c>
      <c r="BG359" s="31">
        <v>0.0</v>
      </c>
      <c r="BH359" s="31">
        <v>2282.0</v>
      </c>
      <c r="BI359" s="31">
        <v>0.0</v>
      </c>
      <c r="BJ359" s="31">
        <v>0.0</v>
      </c>
      <c r="BK359" s="31">
        <v>0.0</v>
      </c>
      <c r="BL359" s="31">
        <v>252.0</v>
      </c>
      <c r="BM359" s="31">
        <v>0.0</v>
      </c>
      <c r="BN359" s="31">
        <v>0.0</v>
      </c>
      <c r="BO359" s="31">
        <v>0.0</v>
      </c>
      <c r="BP359" s="31">
        <v>0.0</v>
      </c>
      <c r="BQ359" s="31">
        <v>2687.0</v>
      </c>
      <c r="BR359" s="31">
        <v>0.0</v>
      </c>
      <c r="BS359" s="31">
        <v>481.0</v>
      </c>
      <c r="BT359" s="31">
        <v>753.0</v>
      </c>
      <c r="BU359" s="31">
        <v>0.0</v>
      </c>
      <c r="BV359" s="31">
        <v>0.0</v>
      </c>
      <c r="BW359" s="31">
        <v>0.0</v>
      </c>
      <c r="BX359" s="31">
        <v>0.0</v>
      </c>
      <c r="BY359" s="31">
        <v>1477.0</v>
      </c>
      <c r="BZ359" s="31">
        <v>0.0</v>
      </c>
      <c r="CA359" s="31">
        <v>0.0</v>
      </c>
      <c r="CB359" s="31">
        <v>0.0</v>
      </c>
      <c r="CC359" s="31">
        <v>0.0</v>
      </c>
      <c r="CE359" s="31">
        <v>34764.0</v>
      </c>
    </row>
    <row r="360" ht="15.75" customHeight="1">
      <c r="A360" s="31" t="s">
        <v>538</v>
      </c>
      <c r="B360" s="31">
        <v>15081.0</v>
      </c>
      <c r="C360" s="31" t="s">
        <v>542</v>
      </c>
      <c r="D360" s="31">
        <v>70625.0</v>
      </c>
      <c r="E360" s="31">
        <v>47788.0</v>
      </c>
      <c r="F360" s="31">
        <v>680.0</v>
      </c>
      <c r="G360" s="31">
        <v>47108.0</v>
      </c>
      <c r="H360" s="31">
        <v>16516.0</v>
      </c>
      <c r="I360" s="31">
        <v>8928.0</v>
      </c>
      <c r="J360" s="31">
        <v>9030.0</v>
      </c>
      <c r="K360" s="31">
        <v>1747.0</v>
      </c>
      <c r="L360" s="31">
        <v>0.0</v>
      </c>
      <c r="M360" s="31">
        <v>2708.0</v>
      </c>
      <c r="N360" s="31">
        <v>7105.0</v>
      </c>
      <c r="O360" s="31">
        <v>0.0</v>
      </c>
      <c r="P360" s="31">
        <v>0.0</v>
      </c>
      <c r="Q360" s="31">
        <v>630.0</v>
      </c>
      <c r="R360" s="31">
        <v>0.0</v>
      </c>
      <c r="S360" s="31">
        <v>0.0</v>
      </c>
      <c r="T360" s="31">
        <v>0.0</v>
      </c>
      <c r="U360" s="31">
        <v>0.0</v>
      </c>
      <c r="V360" s="31">
        <v>0.0</v>
      </c>
      <c r="W360" s="31">
        <v>0.0</v>
      </c>
      <c r="X360" s="31">
        <v>0.0</v>
      </c>
      <c r="Y360" s="31">
        <v>0.0</v>
      </c>
      <c r="Z360" s="31">
        <v>0.0</v>
      </c>
      <c r="AA360" s="31">
        <v>0.0</v>
      </c>
      <c r="AB360" s="31">
        <v>0.0</v>
      </c>
      <c r="AC360" s="31">
        <v>0.0</v>
      </c>
      <c r="AD360" s="31">
        <v>0.0</v>
      </c>
      <c r="AE360" s="31">
        <v>0.0</v>
      </c>
      <c r="AF360" s="31">
        <v>0.0</v>
      </c>
      <c r="AG360" s="31">
        <v>0.0</v>
      </c>
      <c r="AH360" s="31">
        <v>0.0</v>
      </c>
      <c r="AI360" s="31">
        <v>0.0</v>
      </c>
      <c r="AJ360" s="31">
        <v>0.0</v>
      </c>
      <c r="AK360" s="31">
        <v>0.0</v>
      </c>
      <c r="AL360" s="31">
        <v>0.0</v>
      </c>
      <c r="AM360" s="31">
        <v>0.0</v>
      </c>
      <c r="AN360" s="31">
        <v>0.0</v>
      </c>
      <c r="AO360" s="31">
        <v>0.0</v>
      </c>
      <c r="AP360" s="31">
        <v>0.0</v>
      </c>
      <c r="AQ360" s="31">
        <v>0.0</v>
      </c>
      <c r="AR360" s="31">
        <v>0.0</v>
      </c>
      <c r="AS360" s="31">
        <v>444.0</v>
      </c>
      <c r="AT360" s="31">
        <v>511.0</v>
      </c>
      <c r="AU360" s="31">
        <v>47277.0</v>
      </c>
      <c r="AV360" s="31">
        <f t="shared" si="6"/>
        <v>16071</v>
      </c>
      <c r="AW360" s="31">
        <v>8226.0</v>
      </c>
      <c r="AX360" s="31">
        <v>8776.0</v>
      </c>
      <c r="AY360" s="31">
        <v>1635.0</v>
      </c>
      <c r="AZ360" s="31">
        <v>0.0</v>
      </c>
      <c r="BA360" s="31">
        <v>3162.0</v>
      </c>
      <c r="BB360" s="31">
        <v>7352.0</v>
      </c>
      <c r="BC360" s="31">
        <v>0.0</v>
      </c>
      <c r="BD360" s="31">
        <v>279.0</v>
      </c>
      <c r="BE360" s="31">
        <v>311.0</v>
      </c>
      <c r="BF360" s="31">
        <v>0.0</v>
      </c>
      <c r="BG360" s="31">
        <v>0.0</v>
      </c>
      <c r="BH360" s="31">
        <v>455.0</v>
      </c>
      <c r="BI360" s="31">
        <v>0.0</v>
      </c>
      <c r="BJ360" s="31">
        <v>0.0</v>
      </c>
      <c r="BK360" s="31">
        <v>0.0</v>
      </c>
      <c r="BL360" s="31">
        <v>55.0</v>
      </c>
      <c r="BM360" s="31">
        <v>0.0</v>
      </c>
      <c r="BN360" s="31">
        <v>0.0</v>
      </c>
      <c r="BO360" s="31">
        <v>0.0</v>
      </c>
      <c r="BP360" s="31">
        <v>0.0</v>
      </c>
      <c r="BQ360" s="31">
        <v>533.0</v>
      </c>
      <c r="BR360" s="31">
        <v>0.0</v>
      </c>
      <c r="BS360" s="31">
        <v>108.0</v>
      </c>
      <c r="BT360" s="31">
        <v>116.0</v>
      </c>
      <c r="BU360" s="31">
        <v>0.0</v>
      </c>
      <c r="BV360" s="31">
        <v>0.0</v>
      </c>
      <c r="BW360" s="31">
        <v>0.0</v>
      </c>
      <c r="BX360" s="31">
        <v>0.0</v>
      </c>
      <c r="BY360" s="31">
        <v>198.0</v>
      </c>
      <c r="BZ360" s="31">
        <v>0.0</v>
      </c>
      <c r="CA360" s="31">
        <v>0.0</v>
      </c>
      <c r="CB360" s="31">
        <v>0.0</v>
      </c>
      <c r="CC360" s="31">
        <v>0.0</v>
      </c>
      <c r="CE360" s="31">
        <v>16071.0</v>
      </c>
    </row>
    <row r="361" ht="15.75" customHeight="1">
      <c r="A361" s="31" t="s">
        <v>538</v>
      </c>
      <c r="B361" s="31">
        <v>15082.0</v>
      </c>
      <c r="C361" s="31" t="s">
        <v>543</v>
      </c>
      <c r="D361" s="31">
        <v>137721.0</v>
      </c>
      <c r="E361" s="31">
        <v>92441.0</v>
      </c>
      <c r="F361" s="31">
        <v>1623.0</v>
      </c>
      <c r="G361" s="31">
        <v>90818.0</v>
      </c>
      <c r="H361" s="31">
        <v>29222.0</v>
      </c>
      <c r="I361" s="31">
        <v>10977.0</v>
      </c>
      <c r="J361" s="31">
        <v>18549.0</v>
      </c>
      <c r="K361" s="31">
        <v>1801.0</v>
      </c>
      <c r="L361" s="31">
        <v>0.0</v>
      </c>
      <c r="M361" s="31">
        <v>5798.0</v>
      </c>
      <c r="N361" s="31">
        <v>20571.0</v>
      </c>
      <c r="O361" s="31">
        <v>0.0</v>
      </c>
      <c r="P361" s="31">
        <v>628.0</v>
      </c>
      <c r="Q361" s="31">
        <v>2869.0</v>
      </c>
      <c r="R361" s="31">
        <v>0.0</v>
      </c>
      <c r="S361" s="31">
        <v>0.0</v>
      </c>
      <c r="T361" s="31">
        <v>0.0</v>
      </c>
      <c r="U361" s="31">
        <v>0.0</v>
      </c>
      <c r="V361" s="31">
        <v>0.0</v>
      </c>
      <c r="W361" s="31">
        <v>0.0</v>
      </c>
      <c r="X361" s="31">
        <v>403.0</v>
      </c>
      <c r="Y361" s="31">
        <v>0.0</v>
      </c>
      <c r="Z361" s="31">
        <v>0.0</v>
      </c>
      <c r="AA361" s="31">
        <v>0.0</v>
      </c>
      <c r="AB361" s="31">
        <v>0.0</v>
      </c>
      <c r="AC361" s="31">
        <v>0.0</v>
      </c>
      <c r="AD361" s="31">
        <v>0.0</v>
      </c>
      <c r="AE361" s="31">
        <v>0.0</v>
      </c>
      <c r="AF361" s="31">
        <v>0.0</v>
      </c>
      <c r="AG361" s="31">
        <v>0.0</v>
      </c>
      <c r="AH361" s="31">
        <v>0.0</v>
      </c>
      <c r="AI361" s="31">
        <v>0.0</v>
      </c>
      <c r="AJ361" s="31">
        <v>0.0</v>
      </c>
      <c r="AK361" s="31">
        <v>0.0</v>
      </c>
      <c r="AL361" s="31">
        <v>0.0</v>
      </c>
      <c r="AM361" s="31">
        <v>0.0</v>
      </c>
      <c r="AN361" s="31">
        <v>0.0</v>
      </c>
      <c r="AO361" s="31">
        <v>0.0</v>
      </c>
      <c r="AP361" s="31">
        <v>0.0</v>
      </c>
      <c r="AQ361" s="31">
        <v>0.0</v>
      </c>
      <c r="AR361" s="31">
        <v>0.0</v>
      </c>
      <c r="AS361" s="31">
        <v>0.0</v>
      </c>
      <c r="AT361" s="31">
        <v>1467.0</v>
      </c>
      <c r="AU361" s="31">
        <v>90974.0</v>
      </c>
      <c r="AV361" s="31">
        <f t="shared" si="6"/>
        <v>28102</v>
      </c>
      <c r="AW361" s="31">
        <v>12399.0</v>
      </c>
      <c r="AX361" s="31">
        <v>15944.0</v>
      </c>
      <c r="AY361" s="31">
        <v>2197.0</v>
      </c>
      <c r="AZ361" s="31">
        <v>0.0</v>
      </c>
      <c r="BA361" s="31">
        <v>6674.0</v>
      </c>
      <c r="BB361" s="31">
        <v>20374.0</v>
      </c>
      <c r="BC361" s="31">
        <v>0.0</v>
      </c>
      <c r="BD361" s="31">
        <v>748.0</v>
      </c>
      <c r="BE361" s="31">
        <v>1598.0</v>
      </c>
      <c r="BF361" s="31">
        <v>0.0</v>
      </c>
      <c r="BG361" s="31">
        <v>0.0</v>
      </c>
      <c r="BH361" s="31">
        <v>713.0</v>
      </c>
      <c r="BI361" s="31">
        <v>0.0</v>
      </c>
      <c r="BJ361" s="31">
        <v>0.0</v>
      </c>
      <c r="BK361" s="31">
        <v>0.0</v>
      </c>
      <c r="BL361" s="31">
        <v>205.0</v>
      </c>
      <c r="BM361" s="31">
        <v>0.0</v>
      </c>
      <c r="BN361" s="31">
        <v>0.0</v>
      </c>
      <c r="BO361" s="31">
        <v>0.0</v>
      </c>
      <c r="BP361" s="31">
        <v>0.0</v>
      </c>
      <c r="BQ361" s="31">
        <v>1366.0</v>
      </c>
      <c r="BR361" s="31">
        <v>0.0</v>
      </c>
      <c r="BS361" s="31">
        <v>217.0</v>
      </c>
      <c r="BT361" s="31">
        <v>114.0</v>
      </c>
      <c r="BU361" s="31">
        <v>0.0</v>
      </c>
      <c r="BV361" s="31">
        <v>0.0</v>
      </c>
      <c r="BW361" s="31">
        <v>0.0</v>
      </c>
      <c r="BX361" s="31">
        <v>0.0</v>
      </c>
      <c r="BY361" s="31">
        <v>323.0</v>
      </c>
      <c r="BZ361" s="31">
        <v>0.0</v>
      </c>
      <c r="CA361" s="31">
        <v>0.0</v>
      </c>
      <c r="CB361" s="31">
        <v>0.0</v>
      </c>
      <c r="CC361" s="31">
        <v>0.0</v>
      </c>
      <c r="CE361" s="31">
        <v>28102.0</v>
      </c>
    </row>
    <row r="362" ht="15.75" customHeight="1">
      <c r="A362" s="31" t="s">
        <v>538</v>
      </c>
      <c r="B362" s="31">
        <v>15083.0</v>
      </c>
      <c r="C362" s="31" t="s">
        <v>544</v>
      </c>
      <c r="D362" s="31">
        <v>144052.0</v>
      </c>
      <c r="E362" s="31">
        <v>97766.0</v>
      </c>
      <c r="F362" s="31">
        <v>2994.0</v>
      </c>
      <c r="G362" s="31">
        <v>94772.0</v>
      </c>
      <c r="H362" s="31">
        <v>36847.0</v>
      </c>
      <c r="I362" s="31">
        <v>19195.0</v>
      </c>
      <c r="J362" s="31">
        <v>18212.0</v>
      </c>
      <c r="K362" s="31">
        <v>2311.0</v>
      </c>
      <c r="L362" s="31">
        <v>0.0</v>
      </c>
      <c r="M362" s="31">
        <v>6921.0</v>
      </c>
      <c r="N362" s="31">
        <v>0.0</v>
      </c>
      <c r="O362" s="31">
        <v>0.0</v>
      </c>
      <c r="P362" s="31">
        <v>6411.0</v>
      </c>
      <c r="Q362" s="31">
        <v>4875.0</v>
      </c>
      <c r="R362" s="31">
        <v>0.0</v>
      </c>
      <c r="S362" s="31">
        <v>0.0</v>
      </c>
      <c r="T362" s="31">
        <v>0.0</v>
      </c>
      <c r="U362" s="31">
        <v>0.0</v>
      </c>
      <c r="V362" s="31">
        <v>0.0</v>
      </c>
      <c r="W362" s="31">
        <v>0.0</v>
      </c>
      <c r="X362" s="31">
        <v>0.0</v>
      </c>
      <c r="Y362" s="31">
        <v>0.0</v>
      </c>
      <c r="Z362" s="31">
        <v>0.0</v>
      </c>
      <c r="AA362" s="31">
        <v>0.0</v>
      </c>
      <c r="AB362" s="31">
        <v>0.0</v>
      </c>
      <c r="AC362" s="31">
        <v>0.0</v>
      </c>
      <c r="AD362" s="31">
        <v>0.0</v>
      </c>
      <c r="AE362" s="31">
        <v>0.0</v>
      </c>
      <c r="AF362" s="31">
        <v>0.0</v>
      </c>
      <c r="AG362" s="31">
        <v>0.0</v>
      </c>
      <c r="AH362" s="31">
        <v>0.0</v>
      </c>
      <c r="AI362" s="31">
        <v>0.0</v>
      </c>
      <c r="AJ362" s="31">
        <v>0.0</v>
      </c>
      <c r="AK362" s="31">
        <v>0.0</v>
      </c>
      <c r="AL362" s="31">
        <v>0.0</v>
      </c>
      <c r="AM362" s="31">
        <v>0.0</v>
      </c>
      <c r="AN362" s="31">
        <v>0.0</v>
      </c>
      <c r="AO362" s="31">
        <v>0.0</v>
      </c>
      <c r="AP362" s="31">
        <v>0.0</v>
      </c>
      <c r="AQ362" s="31">
        <v>0.0</v>
      </c>
      <c r="AR362" s="31">
        <v>0.0</v>
      </c>
      <c r="AS362" s="31">
        <v>0.0</v>
      </c>
      <c r="AT362" s="31">
        <v>1623.0</v>
      </c>
      <c r="AU362" s="31">
        <v>96143.0</v>
      </c>
      <c r="AV362" s="31">
        <f t="shared" si="6"/>
        <v>31231</v>
      </c>
      <c r="AW362" s="31">
        <v>15764.0</v>
      </c>
      <c r="AX362" s="31">
        <v>15614.0</v>
      </c>
      <c r="AY362" s="31">
        <v>2689.0</v>
      </c>
      <c r="AZ362" s="31">
        <v>0.0</v>
      </c>
      <c r="BA362" s="31">
        <v>7274.0</v>
      </c>
      <c r="BB362" s="31">
        <v>18048.0</v>
      </c>
      <c r="BC362" s="31">
        <v>0.0</v>
      </c>
      <c r="BD362" s="31">
        <v>915.0</v>
      </c>
      <c r="BE362" s="31">
        <v>1275.0</v>
      </c>
      <c r="BF362" s="31">
        <v>0.0</v>
      </c>
      <c r="BG362" s="31">
        <v>0.0</v>
      </c>
      <c r="BH362" s="31">
        <v>918.0</v>
      </c>
      <c r="BI362" s="31">
        <v>0.0</v>
      </c>
      <c r="BJ362" s="31">
        <v>0.0</v>
      </c>
      <c r="BK362" s="31">
        <v>0.0</v>
      </c>
      <c r="BL362" s="31">
        <v>102.0</v>
      </c>
      <c r="BM362" s="31">
        <v>0.0</v>
      </c>
      <c r="BN362" s="31">
        <v>0.0</v>
      </c>
      <c r="BO362" s="31">
        <v>0.0</v>
      </c>
      <c r="BP362" s="31">
        <v>0.0</v>
      </c>
      <c r="BQ362" s="31">
        <v>1433.0</v>
      </c>
      <c r="BR362" s="31">
        <v>0.0</v>
      </c>
      <c r="BS362" s="31">
        <v>205.0</v>
      </c>
      <c r="BT362" s="31">
        <v>145.0</v>
      </c>
      <c r="BU362" s="31">
        <v>0.0</v>
      </c>
      <c r="BV362" s="31">
        <v>0.0</v>
      </c>
      <c r="BW362" s="31">
        <v>0.0</v>
      </c>
      <c r="BX362" s="31">
        <v>0.0</v>
      </c>
      <c r="BY362" s="31">
        <v>530.0</v>
      </c>
      <c r="BZ362" s="31">
        <v>0.0</v>
      </c>
      <c r="CA362" s="31">
        <v>0.0</v>
      </c>
      <c r="CB362" s="31">
        <v>0.0</v>
      </c>
      <c r="CC362" s="31">
        <v>0.0</v>
      </c>
      <c r="CE362" s="31">
        <v>31231.0</v>
      </c>
    </row>
    <row r="363" ht="15.75" customHeight="1">
      <c r="A363" s="31" t="s">
        <v>538</v>
      </c>
      <c r="B363" s="31">
        <v>15084.0</v>
      </c>
      <c r="C363" s="31" t="s">
        <v>545</v>
      </c>
      <c r="D363" s="31">
        <v>151811.0</v>
      </c>
      <c r="E363" s="31">
        <v>103283.0</v>
      </c>
      <c r="F363" s="31">
        <v>1908.0</v>
      </c>
      <c r="G363" s="31">
        <v>101375.0</v>
      </c>
      <c r="H363" s="31">
        <v>34466.0</v>
      </c>
      <c r="I363" s="31">
        <v>13206.0</v>
      </c>
      <c r="J363" s="31">
        <v>17129.0</v>
      </c>
      <c r="K363" s="31">
        <v>2469.0</v>
      </c>
      <c r="L363" s="31">
        <v>0.0</v>
      </c>
      <c r="M363" s="31">
        <v>6690.0</v>
      </c>
      <c r="N363" s="31">
        <v>23342.0</v>
      </c>
      <c r="O363" s="31">
        <v>0.0</v>
      </c>
      <c r="P363" s="31">
        <v>1353.0</v>
      </c>
      <c r="Q363" s="31">
        <v>2720.0</v>
      </c>
      <c r="R363" s="31">
        <v>0.0</v>
      </c>
      <c r="S363" s="31">
        <v>0.0</v>
      </c>
      <c r="T363" s="31">
        <v>0.0</v>
      </c>
      <c r="U363" s="31">
        <v>0.0</v>
      </c>
      <c r="V363" s="31">
        <v>0.0</v>
      </c>
      <c r="W363" s="31">
        <v>0.0</v>
      </c>
      <c r="X363" s="31">
        <v>0.0</v>
      </c>
      <c r="Y363" s="31">
        <v>0.0</v>
      </c>
      <c r="Z363" s="31">
        <v>0.0</v>
      </c>
      <c r="AA363" s="31">
        <v>0.0</v>
      </c>
      <c r="AB363" s="31">
        <v>0.0</v>
      </c>
      <c r="AC363" s="31">
        <v>0.0</v>
      </c>
      <c r="AD363" s="31">
        <v>0.0</v>
      </c>
      <c r="AE363" s="31">
        <v>0.0</v>
      </c>
      <c r="AF363" s="31">
        <v>0.0</v>
      </c>
      <c r="AG363" s="31">
        <v>0.0</v>
      </c>
      <c r="AH363" s="31">
        <v>0.0</v>
      </c>
      <c r="AI363" s="31">
        <v>0.0</v>
      </c>
      <c r="AJ363" s="31">
        <v>0.0</v>
      </c>
      <c r="AK363" s="31">
        <v>0.0</v>
      </c>
      <c r="AL363" s="31">
        <v>0.0</v>
      </c>
      <c r="AM363" s="31">
        <v>0.0</v>
      </c>
      <c r="AN363" s="31">
        <v>0.0</v>
      </c>
      <c r="AO363" s="31">
        <v>0.0</v>
      </c>
      <c r="AP363" s="31">
        <v>0.0</v>
      </c>
      <c r="AQ363" s="31">
        <v>0.0</v>
      </c>
      <c r="AR363" s="31">
        <v>0.0</v>
      </c>
      <c r="AS363" s="31">
        <v>0.0</v>
      </c>
      <c r="AT363" s="31">
        <v>1673.0</v>
      </c>
      <c r="AU363" s="31">
        <v>101610.0</v>
      </c>
      <c r="AV363" s="31">
        <f t="shared" si="6"/>
        <v>30633</v>
      </c>
      <c r="AW363" s="31">
        <v>13429.0</v>
      </c>
      <c r="AX363" s="31">
        <v>16651.0</v>
      </c>
      <c r="AY363" s="31">
        <v>2654.0</v>
      </c>
      <c r="AZ363" s="31">
        <v>0.0</v>
      </c>
      <c r="BA363" s="31">
        <v>7954.0</v>
      </c>
      <c r="BB363" s="31">
        <v>24726.0</v>
      </c>
      <c r="BC363" s="31">
        <v>0.0</v>
      </c>
      <c r="BD363" s="31">
        <v>1226.0</v>
      </c>
      <c r="BE363" s="31">
        <v>1307.0</v>
      </c>
      <c r="BF363" s="31">
        <v>0.0</v>
      </c>
      <c r="BG363" s="31">
        <v>0.0</v>
      </c>
      <c r="BH363" s="31">
        <v>863.0</v>
      </c>
      <c r="BI363" s="31">
        <v>0.0</v>
      </c>
      <c r="BJ363" s="31">
        <v>0.0</v>
      </c>
      <c r="BK363" s="31">
        <v>0.0</v>
      </c>
      <c r="BL363" s="31">
        <v>99.0</v>
      </c>
      <c r="BM363" s="31">
        <v>0.0</v>
      </c>
      <c r="BN363" s="31">
        <v>0.0</v>
      </c>
      <c r="BO363" s="31">
        <v>0.0</v>
      </c>
      <c r="BP363" s="31">
        <v>0.0</v>
      </c>
      <c r="BQ363" s="31">
        <v>1321.0</v>
      </c>
      <c r="BR363" s="31">
        <v>0.0</v>
      </c>
      <c r="BS363" s="31">
        <v>263.0</v>
      </c>
      <c r="BT363" s="31">
        <v>170.0</v>
      </c>
      <c r="BU363" s="31">
        <v>0.0</v>
      </c>
      <c r="BV363" s="31">
        <v>0.0</v>
      </c>
      <c r="BW363" s="31">
        <v>0.0</v>
      </c>
      <c r="BX363" s="31">
        <v>0.0</v>
      </c>
      <c r="BY363" s="31">
        <v>314.0</v>
      </c>
      <c r="BZ363" s="31">
        <v>0.0</v>
      </c>
      <c r="CA363" s="31">
        <v>0.0</v>
      </c>
      <c r="CB363" s="31">
        <v>0.0</v>
      </c>
      <c r="CC363" s="31">
        <v>0.0</v>
      </c>
      <c r="CE363" s="31">
        <v>30633.0</v>
      </c>
    </row>
    <row r="364" ht="15.75" customHeight="1">
      <c r="A364" s="31" t="s">
        <v>538</v>
      </c>
      <c r="B364" s="31">
        <v>15085.0</v>
      </c>
      <c r="C364" s="31" t="s">
        <v>546</v>
      </c>
      <c r="D364" s="31">
        <v>185546.0</v>
      </c>
      <c r="E364" s="31">
        <v>124019.0</v>
      </c>
      <c r="F364" s="31">
        <v>2097.0</v>
      </c>
      <c r="G364" s="31">
        <v>121922.0</v>
      </c>
      <c r="H364" s="31">
        <v>44700.0</v>
      </c>
      <c r="I364" s="31">
        <v>21509.0</v>
      </c>
      <c r="J364" s="31">
        <v>23433.0</v>
      </c>
      <c r="K364" s="31">
        <v>3941.0</v>
      </c>
      <c r="L364" s="31">
        <v>0.0</v>
      </c>
      <c r="M364" s="31">
        <v>5983.0</v>
      </c>
      <c r="N364" s="31">
        <v>19158.0</v>
      </c>
      <c r="O364" s="31">
        <v>0.0</v>
      </c>
      <c r="P364" s="31">
        <v>0.0</v>
      </c>
      <c r="Q364" s="31">
        <v>2836.0</v>
      </c>
      <c r="R364" s="31">
        <v>0.0</v>
      </c>
      <c r="S364" s="31">
        <v>0.0</v>
      </c>
      <c r="T364" s="31">
        <v>0.0</v>
      </c>
      <c r="U364" s="31">
        <v>0.0</v>
      </c>
      <c r="V364" s="31">
        <v>0.0</v>
      </c>
      <c r="W364" s="31">
        <v>0.0</v>
      </c>
      <c r="X364" s="31">
        <v>362.0</v>
      </c>
      <c r="Y364" s="31">
        <v>0.0</v>
      </c>
      <c r="Z364" s="31">
        <v>0.0</v>
      </c>
      <c r="AA364" s="31">
        <v>0.0</v>
      </c>
      <c r="AB364" s="31">
        <v>0.0</v>
      </c>
      <c r="AC364" s="31">
        <v>0.0</v>
      </c>
      <c r="AD364" s="31">
        <v>0.0</v>
      </c>
      <c r="AE364" s="31">
        <v>0.0</v>
      </c>
      <c r="AF364" s="31">
        <v>0.0</v>
      </c>
      <c r="AG364" s="31">
        <v>0.0</v>
      </c>
      <c r="AH364" s="31">
        <v>0.0</v>
      </c>
      <c r="AI364" s="31">
        <v>0.0</v>
      </c>
      <c r="AJ364" s="31">
        <v>0.0</v>
      </c>
      <c r="AK364" s="31">
        <v>0.0</v>
      </c>
      <c r="AL364" s="31">
        <v>0.0</v>
      </c>
      <c r="AM364" s="31">
        <v>0.0</v>
      </c>
      <c r="AN364" s="31">
        <v>0.0</v>
      </c>
      <c r="AO364" s="31">
        <v>0.0</v>
      </c>
      <c r="AP364" s="31">
        <v>0.0</v>
      </c>
      <c r="AQ364" s="31">
        <v>0.0</v>
      </c>
      <c r="AR364" s="31">
        <v>0.0</v>
      </c>
      <c r="AS364" s="31">
        <v>0.0</v>
      </c>
      <c r="AT364" s="31">
        <v>1757.0</v>
      </c>
      <c r="AU364" s="31">
        <v>122262.0</v>
      </c>
      <c r="AV364" s="31">
        <f t="shared" si="6"/>
        <v>41602</v>
      </c>
      <c r="AW364" s="31">
        <v>19912.0</v>
      </c>
      <c r="AX364" s="31">
        <v>21426.0</v>
      </c>
      <c r="AY364" s="31">
        <v>4395.0</v>
      </c>
      <c r="AZ364" s="31">
        <v>0.0</v>
      </c>
      <c r="BA364" s="31">
        <v>8580.0</v>
      </c>
      <c r="BB364" s="31">
        <v>20127.0</v>
      </c>
      <c r="BC364" s="31">
        <v>0.0</v>
      </c>
      <c r="BD364" s="31">
        <v>717.0</v>
      </c>
      <c r="BE364" s="31">
        <v>1425.0</v>
      </c>
      <c r="BF364" s="31">
        <v>0.0</v>
      </c>
      <c r="BG364" s="31">
        <v>0.0</v>
      </c>
      <c r="BH364" s="31">
        <v>1169.0</v>
      </c>
      <c r="BI364" s="31">
        <v>0.0</v>
      </c>
      <c r="BJ364" s="31">
        <v>0.0</v>
      </c>
      <c r="BK364" s="31">
        <v>0.0</v>
      </c>
      <c r="BL364" s="31">
        <v>153.0</v>
      </c>
      <c r="BM364" s="31">
        <v>0.0</v>
      </c>
      <c r="BN364" s="31">
        <v>0.0</v>
      </c>
      <c r="BO364" s="31">
        <v>0.0</v>
      </c>
      <c r="BP364" s="31">
        <v>0.0</v>
      </c>
      <c r="BQ364" s="31">
        <v>1866.0</v>
      </c>
      <c r="BR364" s="31">
        <v>0.0</v>
      </c>
      <c r="BS364" s="31">
        <v>336.0</v>
      </c>
      <c r="BT364" s="31">
        <v>194.0</v>
      </c>
      <c r="BU364" s="31">
        <v>0.0</v>
      </c>
      <c r="BV364" s="31">
        <v>0.0</v>
      </c>
      <c r="BW364" s="31">
        <v>0.0</v>
      </c>
      <c r="BX364" s="31">
        <v>0.0</v>
      </c>
      <c r="BY364" s="31">
        <v>360.0</v>
      </c>
      <c r="BZ364" s="31">
        <v>0.0</v>
      </c>
      <c r="CA364" s="31">
        <v>0.0</v>
      </c>
      <c r="CB364" s="31">
        <v>0.0</v>
      </c>
      <c r="CC364" s="31">
        <v>0.0</v>
      </c>
      <c r="CE364" s="31">
        <v>41602.0</v>
      </c>
    </row>
    <row r="365" ht="15.75" customHeight="1">
      <c r="A365" s="31" t="s">
        <v>538</v>
      </c>
      <c r="B365" s="31">
        <v>15086.0</v>
      </c>
      <c r="C365" s="31" t="s">
        <v>547</v>
      </c>
      <c r="D365" s="31">
        <v>76734.0</v>
      </c>
      <c r="E365" s="31">
        <v>52733.0</v>
      </c>
      <c r="F365" s="31">
        <v>1557.0</v>
      </c>
      <c r="G365" s="31">
        <v>51176.0</v>
      </c>
      <c r="H365" s="31">
        <v>18263.0</v>
      </c>
      <c r="I365" s="31">
        <v>9979.0</v>
      </c>
      <c r="J365" s="31">
        <v>11404.0</v>
      </c>
      <c r="K365" s="31">
        <v>1229.0</v>
      </c>
      <c r="L365" s="31">
        <v>0.0</v>
      </c>
      <c r="M365" s="31">
        <v>4159.0</v>
      </c>
      <c r="N365" s="31">
        <v>0.0</v>
      </c>
      <c r="O365" s="31">
        <v>0.0</v>
      </c>
      <c r="P365" s="31">
        <v>3208.0</v>
      </c>
      <c r="Q365" s="31">
        <v>2934.0</v>
      </c>
      <c r="R365" s="31">
        <v>0.0</v>
      </c>
      <c r="S365" s="31">
        <v>0.0</v>
      </c>
      <c r="T365" s="31">
        <v>0.0</v>
      </c>
      <c r="U365" s="31">
        <v>0.0</v>
      </c>
      <c r="V365" s="31">
        <v>0.0</v>
      </c>
      <c r="W365" s="31">
        <v>0.0</v>
      </c>
      <c r="X365" s="31">
        <v>0.0</v>
      </c>
      <c r="Y365" s="31">
        <v>0.0</v>
      </c>
      <c r="Z365" s="31">
        <v>0.0</v>
      </c>
      <c r="AA365" s="31">
        <v>0.0</v>
      </c>
      <c r="AB365" s="31">
        <v>0.0</v>
      </c>
      <c r="AC365" s="31">
        <v>0.0</v>
      </c>
      <c r="AD365" s="31">
        <v>0.0</v>
      </c>
      <c r="AE365" s="31">
        <v>0.0</v>
      </c>
      <c r="AF365" s="31">
        <v>0.0</v>
      </c>
      <c r="AG365" s="31">
        <v>0.0</v>
      </c>
      <c r="AH365" s="31">
        <v>0.0</v>
      </c>
      <c r="AI365" s="31">
        <v>0.0</v>
      </c>
      <c r="AJ365" s="31">
        <v>0.0</v>
      </c>
      <c r="AK365" s="31">
        <v>0.0</v>
      </c>
      <c r="AL365" s="31">
        <v>0.0</v>
      </c>
      <c r="AM365" s="31">
        <v>0.0</v>
      </c>
      <c r="AN365" s="31">
        <v>0.0</v>
      </c>
      <c r="AO365" s="31">
        <v>0.0</v>
      </c>
      <c r="AP365" s="31">
        <v>0.0</v>
      </c>
      <c r="AQ365" s="31">
        <v>0.0</v>
      </c>
      <c r="AR365" s="31">
        <v>0.0</v>
      </c>
      <c r="AS365" s="31">
        <v>0.0</v>
      </c>
      <c r="AT365" s="31">
        <v>788.0</v>
      </c>
      <c r="AU365" s="31">
        <v>51945.0</v>
      </c>
      <c r="AV365" s="31">
        <f t="shared" si="6"/>
        <v>16335</v>
      </c>
      <c r="AW365" s="31">
        <v>8289.0</v>
      </c>
      <c r="AX365" s="31">
        <v>8941.0</v>
      </c>
      <c r="AY365" s="31">
        <v>1547.0</v>
      </c>
      <c r="AZ365" s="31">
        <v>0.0</v>
      </c>
      <c r="BA365" s="31">
        <v>4139.0</v>
      </c>
      <c r="BB365" s="31">
        <v>9857.0</v>
      </c>
      <c r="BC365" s="31">
        <v>0.0</v>
      </c>
      <c r="BD365" s="31">
        <v>415.0</v>
      </c>
      <c r="BE365" s="31">
        <v>799.0</v>
      </c>
      <c r="BF365" s="31">
        <v>0.0</v>
      </c>
      <c r="BG365" s="31">
        <v>0.0</v>
      </c>
      <c r="BH365" s="31">
        <v>395.0</v>
      </c>
      <c r="BI365" s="31">
        <v>0.0</v>
      </c>
      <c r="BJ365" s="31">
        <v>0.0</v>
      </c>
      <c r="BK365" s="31">
        <v>0.0</v>
      </c>
      <c r="BL365" s="31">
        <v>49.0</v>
      </c>
      <c r="BM365" s="31">
        <v>0.0</v>
      </c>
      <c r="BN365" s="31">
        <v>0.0</v>
      </c>
      <c r="BO365" s="31">
        <v>0.0</v>
      </c>
      <c r="BP365" s="31">
        <v>0.0</v>
      </c>
      <c r="BQ365" s="31">
        <v>704.0</v>
      </c>
      <c r="BR365" s="31">
        <v>0.0</v>
      </c>
      <c r="BS365" s="31">
        <v>153.0</v>
      </c>
      <c r="BT365" s="31">
        <v>68.0</v>
      </c>
      <c r="BU365" s="31">
        <v>0.0</v>
      </c>
      <c r="BV365" s="31">
        <v>0.0</v>
      </c>
      <c r="BW365" s="31">
        <v>0.0</v>
      </c>
      <c r="BX365" s="31">
        <v>0.0</v>
      </c>
      <c r="BY365" s="31">
        <v>254.0</v>
      </c>
      <c r="BZ365" s="31">
        <v>0.0</v>
      </c>
      <c r="CA365" s="31">
        <v>0.0</v>
      </c>
      <c r="CB365" s="31">
        <v>0.0</v>
      </c>
      <c r="CC365" s="31">
        <v>0.0</v>
      </c>
      <c r="CE365" s="31">
        <v>16335.0</v>
      </c>
    </row>
    <row r="366" ht="15.75" customHeight="1">
      <c r="A366" s="31" t="s">
        <v>538</v>
      </c>
      <c r="B366" s="31">
        <v>15087.0</v>
      </c>
      <c r="C366" s="31" t="s">
        <v>548</v>
      </c>
      <c r="D366" s="31">
        <v>118664.0</v>
      </c>
      <c r="E366" s="31">
        <v>79205.0</v>
      </c>
      <c r="F366" s="31">
        <v>1423.0</v>
      </c>
      <c r="G366" s="31">
        <v>77782.0</v>
      </c>
      <c r="H366" s="31">
        <v>24074.0</v>
      </c>
      <c r="I366" s="31">
        <v>12322.0</v>
      </c>
      <c r="J366" s="31">
        <v>14429.0</v>
      </c>
      <c r="K366" s="31">
        <v>1973.0</v>
      </c>
      <c r="L366" s="31">
        <v>0.0</v>
      </c>
      <c r="M366" s="31">
        <v>5646.0</v>
      </c>
      <c r="N366" s="31">
        <v>18419.0</v>
      </c>
      <c r="O366" s="31">
        <v>0.0</v>
      </c>
      <c r="P366" s="31">
        <v>722.0</v>
      </c>
      <c r="Q366" s="31">
        <v>0.0</v>
      </c>
      <c r="R366" s="31">
        <v>0.0</v>
      </c>
      <c r="S366" s="31">
        <v>0.0</v>
      </c>
      <c r="T366" s="31">
        <v>0.0</v>
      </c>
      <c r="U366" s="31">
        <v>0.0</v>
      </c>
      <c r="V366" s="31">
        <v>0.0</v>
      </c>
      <c r="W366" s="31">
        <v>0.0</v>
      </c>
      <c r="X366" s="31">
        <v>0.0</v>
      </c>
      <c r="Y366" s="31">
        <v>0.0</v>
      </c>
      <c r="Z366" s="31">
        <v>0.0</v>
      </c>
      <c r="AA366" s="31">
        <v>0.0</v>
      </c>
      <c r="AB366" s="31">
        <v>0.0</v>
      </c>
      <c r="AC366" s="31">
        <v>0.0</v>
      </c>
      <c r="AD366" s="31">
        <v>0.0</v>
      </c>
      <c r="AE366" s="31">
        <v>0.0</v>
      </c>
      <c r="AF366" s="31">
        <v>0.0</v>
      </c>
      <c r="AG366" s="31">
        <v>0.0</v>
      </c>
      <c r="AH366" s="31">
        <v>0.0</v>
      </c>
      <c r="AI366" s="31">
        <v>0.0</v>
      </c>
      <c r="AJ366" s="31">
        <v>0.0</v>
      </c>
      <c r="AK366" s="31">
        <v>0.0</v>
      </c>
      <c r="AL366" s="31">
        <v>0.0</v>
      </c>
      <c r="AM366" s="31">
        <v>0.0</v>
      </c>
      <c r="AN366" s="31">
        <v>0.0</v>
      </c>
      <c r="AO366" s="31">
        <v>0.0</v>
      </c>
      <c r="AP366" s="31">
        <v>0.0</v>
      </c>
      <c r="AQ366" s="31">
        <v>0.0</v>
      </c>
      <c r="AR366" s="31">
        <v>0.0</v>
      </c>
      <c r="AS366" s="31">
        <v>197.0</v>
      </c>
      <c r="AT366" s="31">
        <v>1276.0</v>
      </c>
      <c r="AU366" s="31">
        <v>77929.0</v>
      </c>
      <c r="AV366" s="31">
        <f t="shared" si="6"/>
        <v>22322</v>
      </c>
      <c r="AW366" s="31">
        <v>11773.0</v>
      </c>
      <c r="AX366" s="31">
        <v>14034.0</v>
      </c>
      <c r="AY366" s="31">
        <v>1616.0</v>
      </c>
      <c r="AZ366" s="31">
        <v>0.0</v>
      </c>
      <c r="BA366" s="31">
        <v>5694.0</v>
      </c>
      <c r="BB366" s="31">
        <v>18620.0</v>
      </c>
      <c r="BC366" s="31">
        <v>0.0</v>
      </c>
      <c r="BD366" s="31">
        <v>786.0</v>
      </c>
      <c r="BE366" s="31">
        <v>641.0</v>
      </c>
      <c r="BF366" s="31">
        <v>0.0</v>
      </c>
      <c r="BG366" s="31">
        <v>0.0</v>
      </c>
      <c r="BH366" s="31">
        <v>598.0</v>
      </c>
      <c r="BI366" s="31">
        <v>0.0</v>
      </c>
      <c r="BJ366" s="31">
        <v>0.0</v>
      </c>
      <c r="BK366" s="31">
        <v>0.0</v>
      </c>
      <c r="BL366" s="31">
        <v>84.0</v>
      </c>
      <c r="BM366" s="31">
        <v>0.0</v>
      </c>
      <c r="BN366" s="31">
        <v>0.0</v>
      </c>
      <c r="BO366" s="31">
        <v>0.0</v>
      </c>
      <c r="BP366" s="31">
        <v>0.0</v>
      </c>
      <c r="BQ366" s="31">
        <v>1160.0</v>
      </c>
      <c r="BR366" s="31">
        <v>0.0</v>
      </c>
      <c r="BS366" s="31">
        <v>239.0</v>
      </c>
      <c r="BT366" s="31">
        <v>101.0</v>
      </c>
      <c r="BU366" s="31">
        <v>0.0</v>
      </c>
      <c r="BV366" s="31">
        <v>0.0</v>
      </c>
      <c r="BW366" s="31">
        <v>0.0</v>
      </c>
      <c r="BX366" s="31">
        <v>0.0</v>
      </c>
      <c r="BY366" s="31">
        <v>261.0</v>
      </c>
      <c r="BZ366" s="31">
        <v>0.0</v>
      </c>
      <c r="CA366" s="31">
        <v>0.0</v>
      </c>
      <c r="CB366" s="31">
        <v>0.0</v>
      </c>
      <c r="CC366" s="31">
        <v>0.0</v>
      </c>
      <c r="CE366" s="31">
        <v>22322.0</v>
      </c>
    </row>
    <row r="367" ht="15.75" customHeight="1">
      <c r="A367" s="31" t="s">
        <v>538</v>
      </c>
      <c r="B367" s="31">
        <v>15088.0</v>
      </c>
      <c r="C367" s="31" t="s">
        <v>549</v>
      </c>
      <c r="D367" s="31">
        <v>156523.0</v>
      </c>
      <c r="E367" s="31">
        <v>109635.0</v>
      </c>
      <c r="F367" s="31">
        <v>1828.0</v>
      </c>
      <c r="G367" s="31">
        <v>107807.0</v>
      </c>
      <c r="H367" s="31">
        <v>34408.0</v>
      </c>
      <c r="I367" s="31">
        <v>15264.0</v>
      </c>
      <c r="J367" s="31">
        <v>18408.0</v>
      </c>
      <c r="K367" s="31">
        <v>2848.0</v>
      </c>
      <c r="L367" s="31">
        <v>0.0</v>
      </c>
      <c r="M367" s="31">
        <v>8859.0</v>
      </c>
      <c r="N367" s="31">
        <v>25635.0</v>
      </c>
      <c r="O367" s="31">
        <v>0.0</v>
      </c>
      <c r="P367" s="31">
        <v>711.0</v>
      </c>
      <c r="Q367" s="31">
        <v>1260.0</v>
      </c>
      <c r="R367" s="31">
        <v>0.0</v>
      </c>
      <c r="S367" s="31">
        <v>0.0</v>
      </c>
      <c r="T367" s="31">
        <v>163.0</v>
      </c>
      <c r="U367" s="31">
        <v>0.0</v>
      </c>
      <c r="V367" s="31">
        <v>0.0</v>
      </c>
      <c r="W367" s="31">
        <v>0.0</v>
      </c>
      <c r="X367" s="31">
        <v>62.0</v>
      </c>
      <c r="Y367" s="31">
        <v>0.0</v>
      </c>
      <c r="Z367" s="31">
        <v>0.0</v>
      </c>
      <c r="AA367" s="31">
        <v>0.0</v>
      </c>
      <c r="AB367" s="31">
        <v>0.0</v>
      </c>
      <c r="AC367" s="31">
        <v>0.0</v>
      </c>
      <c r="AD367" s="31">
        <v>0.0</v>
      </c>
      <c r="AE367" s="31">
        <v>0.0</v>
      </c>
      <c r="AF367" s="31">
        <v>0.0</v>
      </c>
      <c r="AG367" s="31">
        <v>0.0</v>
      </c>
      <c r="AH367" s="31">
        <v>0.0</v>
      </c>
      <c r="AI367" s="31">
        <v>0.0</v>
      </c>
      <c r="AJ367" s="31">
        <v>0.0</v>
      </c>
      <c r="AK367" s="31">
        <v>0.0</v>
      </c>
      <c r="AL367" s="31">
        <v>0.0</v>
      </c>
      <c r="AM367" s="31">
        <v>0.0</v>
      </c>
      <c r="AN367" s="31">
        <v>0.0</v>
      </c>
      <c r="AO367" s="31">
        <v>0.0</v>
      </c>
      <c r="AP367" s="31">
        <v>0.0</v>
      </c>
      <c r="AQ367" s="31">
        <v>0.0</v>
      </c>
      <c r="AR367" s="31">
        <v>0.0</v>
      </c>
      <c r="AS367" s="31">
        <v>189.0</v>
      </c>
      <c r="AT367" s="31">
        <v>1640.0</v>
      </c>
      <c r="AU367" s="31">
        <v>107995.0</v>
      </c>
      <c r="AV367" s="31">
        <f t="shared" si="6"/>
        <v>31950</v>
      </c>
      <c r="AW367" s="31">
        <v>14200.0</v>
      </c>
      <c r="AX367" s="31">
        <v>17363.0</v>
      </c>
      <c r="AY367" s="31">
        <v>2968.0</v>
      </c>
      <c r="AZ367" s="31">
        <v>0.0</v>
      </c>
      <c r="BA367" s="31">
        <v>9821.0</v>
      </c>
      <c r="BB367" s="31">
        <v>25915.0</v>
      </c>
      <c r="BC367" s="31">
        <v>0.0</v>
      </c>
      <c r="BD367" s="31">
        <v>882.0</v>
      </c>
      <c r="BE367" s="31">
        <v>1172.0</v>
      </c>
      <c r="BF367" s="31">
        <v>0.0</v>
      </c>
      <c r="BG367" s="31">
        <v>0.0</v>
      </c>
      <c r="BH367" s="31">
        <v>1065.0</v>
      </c>
      <c r="BI367" s="31">
        <v>0.0</v>
      </c>
      <c r="BJ367" s="31">
        <v>0.0</v>
      </c>
      <c r="BK367" s="31">
        <v>0.0</v>
      </c>
      <c r="BL367" s="31">
        <v>167.0</v>
      </c>
      <c r="BM367" s="31">
        <v>0.0</v>
      </c>
      <c r="BN367" s="31">
        <v>0.0</v>
      </c>
      <c r="BO367" s="31">
        <v>0.0</v>
      </c>
      <c r="BP367" s="31">
        <v>0.0</v>
      </c>
      <c r="BQ367" s="31">
        <v>1697.0</v>
      </c>
      <c r="BR367" s="31">
        <v>0.0</v>
      </c>
      <c r="BS367" s="31">
        <v>282.0</v>
      </c>
      <c r="BT367" s="31">
        <v>178.0</v>
      </c>
      <c r="BU367" s="31">
        <v>0.0</v>
      </c>
      <c r="BV367" s="31">
        <v>0.0</v>
      </c>
      <c r="BW367" s="31">
        <v>0.0</v>
      </c>
      <c r="BX367" s="31">
        <v>0.0</v>
      </c>
      <c r="BY367" s="31">
        <v>335.0</v>
      </c>
      <c r="BZ367" s="31">
        <v>0.0</v>
      </c>
      <c r="CA367" s="31">
        <v>0.0</v>
      </c>
      <c r="CB367" s="31">
        <v>0.0</v>
      </c>
      <c r="CC367" s="31">
        <v>0.0</v>
      </c>
      <c r="CE367" s="31">
        <v>31950.0</v>
      </c>
    </row>
    <row r="368" ht="15.75" customHeight="1">
      <c r="A368" s="31" t="s">
        <v>538</v>
      </c>
      <c r="B368" s="31">
        <v>15089.0</v>
      </c>
      <c r="C368" s="31" t="s">
        <v>550</v>
      </c>
      <c r="D368" s="31">
        <v>164469.0</v>
      </c>
      <c r="E368" s="31">
        <v>105851.0</v>
      </c>
      <c r="F368" s="31">
        <v>2020.0</v>
      </c>
      <c r="G368" s="31">
        <v>103831.0</v>
      </c>
      <c r="H368" s="31">
        <v>32917.0</v>
      </c>
      <c r="I368" s="31">
        <v>18049.0</v>
      </c>
      <c r="J368" s="31">
        <v>20557.0</v>
      </c>
      <c r="K368" s="31">
        <v>2142.0</v>
      </c>
      <c r="L368" s="31">
        <v>0.0</v>
      </c>
      <c r="M368" s="31">
        <v>6063.0</v>
      </c>
      <c r="N368" s="31">
        <v>20455.0</v>
      </c>
      <c r="O368" s="31">
        <v>0.0</v>
      </c>
      <c r="P368" s="31">
        <v>564.0</v>
      </c>
      <c r="Q368" s="31">
        <v>1837.0</v>
      </c>
      <c r="R368" s="31">
        <v>0.0</v>
      </c>
      <c r="S368" s="31">
        <v>0.0</v>
      </c>
      <c r="T368" s="31">
        <v>0.0</v>
      </c>
      <c r="U368" s="31">
        <v>0.0</v>
      </c>
      <c r="V368" s="31">
        <v>0.0</v>
      </c>
      <c r="W368" s="31">
        <v>0.0</v>
      </c>
      <c r="X368" s="31">
        <v>283.0</v>
      </c>
      <c r="Y368" s="31">
        <v>0.0</v>
      </c>
      <c r="Z368" s="31">
        <v>0.0</v>
      </c>
      <c r="AA368" s="31">
        <v>0.0</v>
      </c>
      <c r="AB368" s="31">
        <v>726.0</v>
      </c>
      <c r="AC368" s="31">
        <v>0.0</v>
      </c>
      <c r="AD368" s="31">
        <v>0.0</v>
      </c>
      <c r="AE368" s="31">
        <v>0.0</v>
      </c>
      <c r="AF368" s="31">
        <v>0.0</v>
      </c>
      <c r="AG368" s="31">
        <v>238.0</v>
      </c>
      <c r="AH368" s="31">
        <v>0.0</v>
      </c>
      <c r="AI368" s="31">
        <v>0.0</v>
      </c>
      <c r="AJ368" s="31">
        <v>0.0</v>
      </c>
      <c r="AK368" s="31">
        <v>0.0</v>
      </c>
      <c r="AL368" s="31">
        <v>0.0</v>
      </c>
      <c r="AM368" s="31">
        <v>0.0</v>
      </c>
      <c r="AN368" s="31">
        <v>0.0</v>
      </c>
      <c r="AO368" s="31">
        <v>0.0</v>
      </c>
      <c r="AP368" s="31">
        <v>0.0</v>
      </c>
      <c r="AQ368" s="31">
        <v>0.0</v>
      </c>
      <c r="AR368" s="31">
        <v>0.0</v>
      </c>
      <c r="AS368" s="31">
        <v>0.0</v>
      </c>
      <c r="AT368" s="31">
        <v>1738.0</v>
      </c>
      <c r="AU368" s="31">
        <v>104113.0</v>
      </c>
      <c r="AV368" s="31">
        <f t="shared" si="6"/>
        <v>32342</v>
      </c>
      <c r="AW368" s="31">
        <v>16312.0</v>
      </c>
      <c r="AX368" s="31">
        <v>18609.0</v>
      </c>
      <c r="AY368" s="31">
        <v>2625.0</v>
      </c>
      <c r="AZ368" s="31">
        <v>0.0</v>
      </c>
      <c r="BA368" s="31">
        <v>7587.0</v>
      </c>
      <c r="BB368" s="31">
        <v>21247.0</v>
      </c>
      <c r="BC368" s="31">
        <v>0.0</v>
      </c>
      <c r="BD368" s="31">
        <v>796.0</v>
      </c>
      <c r="BE368" s="31">
        <v>1081.0</v>
      </c>
      <c r="BF368" s="31">
        <v>0.0</v>
      </c>
      <c r="BG368" s="31">
        <v>0.0</v>
      </c>
      <c r="BH368" s="31">
        <v>795.0</v>
      </c>
      <c r="BI368" s="31">
        <v>0.0</v>
      </c>
      <c r="BJ368" s="31">
        <v>0.0</v>
      </c>
      <c r="BK368" s="31">
        <v>0.0</v>
      </c>
      <c r="BL368" s="31">
        <v>157.0</v>
      </c>
      <c r="BM368" s="31">
        <v>0.0</v>
      </c>
      <c r="BN368" s="31">
        <v>0.0</v>
      </c>
      <c r="BO368" s="31">
        <v>0.0</v>
      </c>
      <c r="BP368" s="31">
        <v>0.0</v>
      </c>
      <c r="BQ368" s="31">
        <v>1697.0</v>
      </c>
      <c r="BR368" s="31">
        <v>0.0</v>
      </c>
      <c r="BS368" s="31">
        <v>193.0</v>
      </c>
      <c r="BT368" s="31">
        <v>130.0</v>
      </c>
      <c r="BU368" s="31">
        <v>0.0</v>
      </c>
      <c r="BV368" s="31">
        <v>0.0</v>
      </c>
      <c r="BW368" s="31">
        <v>0.0</v>
      </c>
      <c r="BX368" s="31">
        <v>0.0</v>
      </c>
      <c r="BY368" s="31">
        <v>542.0</v>
      </c>
      <c r="BZ368" s="31">
        <v>0.0</v>
      </c>
      <c r="CA368" s="31">
        <v>0.0</v>
      </c>
      <c r="CB368" s="31">
        <v>0.0</v>
      </c>
      <c r="CC368" s="31">
        <v>0.0</v>
      </c>
      <c r="CE368" s="31">
        <v>32342.0</v>
      </c>
    </row>
    <row r="369" ht="15.75" customHeight="1">
      <c r="A369" s="31" t="s">
        <v>538</v>
      </c>
      <c r="B369" s="31">
        <v>15090.0</v>
      </c>
      <c r="C369" s="31" t="s">
        <v>551</v>
      </c>
      <c r="D369" s="31">
        <v>95000.0</v>
      </c>
      <c r="E369" s="31">
        <v>63405.0</v>
      </c>
      <c r="F369" s="31">
        <v>1058.0</v>
      </c>
      <c r="G369" s="31">
        <v>62347.0</v>
      </c>
      <c r="H369" s="31">
        <v>19128.0</v>
      </c>
      <c r="I369" s="31">
        <v>11972.0</v>
      </c>
      <c r="J369" s="31">
        <v>11943.0</v>
      </c>
      <c r="K369" s="31">
        <v>1991.0</v>
      </c>
      <c r="L369" s="31">
        <v>0.0</v>
      </c>
      <c r="M369" s="31">
        <v>4680.0</v>
      </c>
      <c r="N369" s="31">
        <v>10926.0</v>
      </c>
      <c r="O369" s="31">
        <v>0.0</v>
      </c>
      <c r="P369" s="31">
        <v>0.0</v>
      </c>
      <c r="Q369" s="31">
        <v>937.0</v>
      </c>
      <c r="R369" s="31">
        <v>0.0</v>
      </c>
      <c r="S369" s="31">
        <v>0.0</v>
      </c>
      <c r="T369" s="31">
        <v>0.0</v>
      </c>
      <c r="U369" s="31">
        <v>0.0</v>
      </c>
      <c r="V369" s="31">
        <v>0.0</v>
      </c>
      <c r="W369" s="31">
        <v>0.0</v>
      </c>
      <c r="X369" s="31">
        <v>0.0</v>
      </c>
      <c r="Y369" s="31">
        <v>0.0</v>
      </c>
      <c r="Z369" s="31">
        <v>0.0</v>
      </c>
      <c r="AA369" s="31">
        <v>0.0</v>
      </c>
      <c r="AB369" s="31">
        <v>0.0</v>
      </c>
      <c r="AC369" s="31">
        <v>0.0</v>
      </c>
      <c r="AD369" s="31">
        <v>0.0</v>
      </c>
      <c r="AE369" s="31">
        <v>0.0</v>
      </c>
      <c r="AF369" s="31">
        <v>0.0</v>
      </c>
      <c r="AG369" s="31">
        <v>0.0</v>
      </c>
      <c r="AH369" s="31">
        <v>0.0</v>
      </c>
      <c r="AI369" s="31">
        <v>0.0</v>
      </c>
      <c r="AJ369" s="31">
        <v>0.0</v>
      </c>
      <c r="AK369" s="31">
        <v>0.0</v>
      </c>
      <c r="AL369" s="31">
        <v>0.0</v>
      </c>
      <c r="AM369" s="31">
        <v>0.0</v>
      </c>
      <c r="AN369" s="31">
        <v>0.0</v>
      </c>
      <c r="AO369" s="31">
        <v>0.0</v>
      </c>
      <c r="AP369" s="31">
        <v>0.0</v>
      </c>
      <c r="AQ369" s="31">
        <v>0.0</v>
      </c>
      <c r="AR369" s="31">
        <v>0.0</v>
      </c>
      <c r="AS369" s="31">
        <v>770.0</v>
      </c>
      <c r="AT369" s="31">
        <v>819.0</v>
      </c>
      <c r="AU369" s="31">
        <v>62586.0</v>
      </c>
      <c r="AV369" s="31">
        <f t="shared" si="6"/>
        <v>19951</v>
      </c>
      <c r="AW369" s="31">
        <v>10495.0</v>
      </c>
      <c r="AX369" s="31">
        <v>11570.0</v>
      </c>
      <c r="AY369" s="31">
        <v>2013.0</v>
      </c>
      <c r="AZ369" s="31">
        <v>0.0</v>
      </c>
      <c r="BA369" s="31">
        <v>4676.0</v>
      </c>
      <c r="BB369" s="31">
        <v>11067.0</v>
      </c>
      <c r="BC369" s="31">
        <v>0.0</v>
      </c>
      <c r="BD369" s="31">
        <v>383.0</v>
      </c>
      <c r="BE369" s="31">
        <v>577.0</v>
      </c>
      <c r="BF369" s="31">
        <v>0.0</v>
      </c>
      <c r="BG369" s="31">
        <v>0.0</v>
      </c>
      <c r="BH369" s="31">
        <v>515.0</v>
      </c>
      <c r="BI369" s="31">
        <v>0.0</v>
      </c>
      <c r="BJ369" s="31">
        <v>0.0</v>
      </c>
      <c r="BK369" s="31">
        <v>0.0</v>
      </c>
      <c r="BL369" s="31">
        <v>63.0</v>
      </c>
      <c r="BM369" s="31">
        <v>0.0</v>
      </c>
      <c r="BN369" s="31">
        <v>0.0</v>
      </c>
      <c r="BO369" s="31">
        <v>0.0</v>
      </c>
      <c r="BP369" s="31">
        <v>0.0</v>
      </c>
      <c r="BQ369" s="31">
        <v>685.0</v>
      </c>
      <c r="BR369" s="31">
        <v>0.0</v>
      </c>
      <c r="BS369" s="31">
        <v>196.0</v>
      </c>
      <c r="BT369" s="31">
        <v>126.0</v>
      </c>
      <c r="BU369" s="31">
        <v>0.0</v>
      </c>
      <c r="BV369" s="31">
        <v>0.0</v>
      </c>
      <c r="BW369" s="31">
        <v>0.0</v>
      </c>
      <c r="BX369" s="31">
        <v>0.0</v>
      </c>
      <c r="BY369" s="31">
        <v>269.0</v>
      </c>
      <c r="BZ369" s="31">
        <v>0.0</v>
      </c>
      <c r="CA369" s="31">
        <v>0.0</v>
      </c>
      <c r="CB369" s="31">
        <v>0.0</v>
      </c>
      <c r="CC369" s="31">
        <v>0.0</v>
      </c>
      <c r="CE369" s="31">
        <v>19951.0</v>
      </c>
    </row>
    <row r="370" ht="15.75" customHeight="1">
      <c r="A370" s="31" t="s">
        <v>538</v>
      </c>
      <c r="B370" s="31">
        <v>15091.0</v>
      </c>
      <c r="C370" s="31" t="s">
        <v>552</v>
      </c>
      <c r="D370" s="31">
        <v>108564.0</v>
      </c>
      <c r="E370" s="31">
        <v>75733.0</v>
      </c>
      <c r="F370" s="31">
        <v>1284.0</v>
      </c>
      <c r="G370" s="31">
        <v>74449.0</v>
      </c>
      <c r="H370" s="31">
        <v>28015.0</v>
      </c>
      <c r="I370" s="31">
        <v>8846.0</v>
      </c>
      <c r="J370" s="31">
        <v>13524.0</v>
      </c>
      <c r="K370" s="31">
        <v>2245.0</v>
      </c>
      <c r="L370" s="31">
        <v>0.0</v>
      </c>
      <c r="M370" s="31">
        <v>3279.0</v>
      </c>
      <c r="N370" s="31">
        <v>13692.0</v>
      </c>
      <c r="O370" s="31">
        <v>0.0</v>
      </c>
      <c r="P370" s="31">
        <v>814.0</v>
      </c>
      <c r="Q370" s="31">
        <v>2714.0</v>
      </c>
      <c r="R370" s="31">
        <v>0.0</v>
      </c>
      <c r="S370" s="31">
        <v>0.0</v>
      </c>
      <c r="T370" s="31">
        <v>0.0</v>
      </c>
      <c r="U370" s="31">
        <v>0.0</v>
      </c>
      <c r="V370" s="31">
        <v>0.0</v>
      </c>
      <c r="W370" s="31">
        <v>0.0</v>
      </c>
      <c r="X370" s="31">
        <v>0.0</v>
      </c>
      <c r="Y370" s="31">
        <v>0.0</v>
      </c>
      <c r="Z370" s="31">
        <v>0.0</v>
      </c>
      <c r="AA370" s="31">
        <v>0.0</v>
      </c>
      <c r="AB370" s="31">
        <v>0.0</v>
      </c>
      <c r="AC370" s="31">
        <v>0.0</v>
      </c>
      <c r="AD370" s="31">
        <v>0.0</v>
      </c>
      <c r="AE370" s="31">
        <v>0.0</v>
      </c>
      <c r="AF370" s="31">
        <v>0.0</v>
      </c>
      <c r="AG370" s="31">
        <v>0.0</v>
      </c>
      <c r="AH370" s="31">
        <v>0.0</v>
      </c>
      <c r="AI370" s="31">
        <v>0.0</v>
      </c>
      <c r="AJ370" s="31">
        <v>0.0</v>
      </c>
      <c r="AK370" s="31">
        <v>0.0</v>
      </c>
      <c r="AL370" s="31">
        <v>0.0</v>
      </c>
      <c r="AM370" s="31">
        <v>0.0</v>
      </c>
      <c r="AN370" s="31">
        <v>0.0</v>
      </c>
      <c r="AO370" s="31">
        <v>0.0</v>
      </c>
      <c r="AP370" s="31">
        <v>0.0</v>
      </c>
      <c r="AQ370" s="31">
        <v>0.0</v>
      </c>
      <c r="AR370" s="31">
        <v>0.0</v>
      </c>
      <c r="AS370" s="31">
        <v>1320.0</v>
      </c>
      <c r="AT370" s="31">
        <v>1067.0</v>
      </c>
      <c r="AU370" s="31">
        <v>74666.0</v>
      </c>
      <c r="AV370" s="31">
        <f t="shared" si="6"/>
        <v>24931</v>
      </c>
      <c r="AW370" s="31">
        <v>10605.0</v>
      </c>
      <c r="AX370" s="31">
        <v>12559.0</v>
      </c>
      <c r="AY370" s="31">
        <v>2074.0</v>
      </c>
      <c r="AZ370" s="31">
        <v>0.0</v>
      </c>
      <c r="BA370" s="31">
        <v>5110.0</v>
      </c>
      <c r="BB370" s="31">
        <v>14885.0</v>
      </c>
      <c r="BC370" s="31">
        <v>0.0</v>
      </c>
      <c r="BD370" s="31">
        <v>788.0</v>
      </c>
      <c r="BE370" s="31">
        <v>1523.0</v>
      </c>
      <c r="BF370" s="31">
        <v>0.0</v>
      </c>
      <c r="BG370" s="31">
        <v>0.0</v>
      </c>
      <c r="BH370" s="31">
        <v>694.0</v>
      </c>
      <c r="BI370" s="31">
        <v>0.0</v>
      </c>
      <c r="BJ370" s="31">
        <v>0.0</v>
      </c>
      <c r="BK370" s="31">
        <v>0.0</v>
      </c>
      <c r="BL370" s="31">
        <v>51.0</v>
      </c>
      <c r="BM370" s="31">
        <v>0.0</v>
      </c>
      <c r="BN370" s="31">
        <v>0.0</v>
      </c>
      <c r="BO370" s="31">
        <v>0.0</v>
      </c>
      <c r="BP370" s="31">
        <v>0.0</v>
      </c>
      <c r="BQ370" s="31">
        <v>901.0</v>
      </c>
      <c r="BR370" s="31">
        <v>0.0</v>
      </c>
      <c r="BS370" s="31">
        <v>228.0</v>
      </c>
      <c r="BT370" s="31">
        <v>95.0</v>
      </c>
      <c r="BU370" s="31">
        <v>0.0</v>
      </c>
      <c r="BV370" s="31">
        <v>0.0</v>
      </c>
      <c r="BW370" s="31">
        <v>0.0</v>
      </c>
      <c r="BX370" s="31">
        <v>0.0</v>
      </c>
      <c r="BY370" s="31">
        <v>222.0</v>
      </c>
      <c r="BZ370" s="31">
        <v>0.0</v>
      </c>
      <c r="CA370" s="31">
        <v>0.0</v>
      </c>
      <c r="CB370" s="31">
        <v>0.0</v>
      </c>
      <c r="CC370" s="31">
        <v>0.0</v>
      </c>
      <c r="CE370" s="31">
        <v>24931.0</v>
      </c>
    </row>
    <row r="371" ht="15.75" customHeight="1">
      <c r="A371" s="31" t="s">
        <v>553</v>
      </c>
      <c r="B371" s="31">
        <v>16051.0</v>
      </c>
      <c r="C371" s="31" t="s">
        <v>554</v>
      </c>
      <c r="D371" s="31">
        <v>166560.0</v>
      </c>
      <c r="E371" s="31">
        <v>125934.0</v>
      </c>
      <c r="F371" s="31">
        <v>1743.0</v>
      </c>
      <c r="G371" s="31">
        <v>124191.0</v>
      </c>
      <c r="H371" s="31">
        <v>33634.0</v>
      </c>
      <c r="I371" s="31">
        <v>22850.0</v>
      </c>
      <c r="J371" s="31">
        <v>23438.0</v>
      </c>
      <c r="K371" s="31">
        <v>8044.0</v>
      </c>
      <c r="L371" s="31">
        <v>0.0</v>
      </c>
      <c r="M371" s="31">
        <v>7505.0</v>
      </c>
      <c r="N371" s="31">
        <v>22077.0</v>
      </c>
      <c r="O371" s="31">
        <v>1337.0</v>
      </c>
      <c r="P371" s="31">
        <v>0.0</v>
      </c>
      <c r="Q371" s="31">
        <v>1399.0</v>
      </c>
      <c r="R371" s="31">
        <v>0.0</v>
      </c>
      <c r="S371" s="31">
        <v>1130.0</v>
      </c>
      <c r="T371" s="31">
        <v>2777.0</v>
      </c>
      <c r="U371" s="31">
        <v>0.0</v>
      </c>
      <c r="V371" s="31">
        <v>0.0</v>
      </c>
      <c r="W371" s="31">
        <v>0.0</v>
      </c>
      <c r="X371" s="31">
        <v>0.0</v>
      </c>
      <c r="Y371" s="31">
        <v>0.0</v>
      </c>
      <c r="Z371" s="31">
        <v>0.0</v>
      </c>
      <c r="AA371" s="31">
        <v>0.0</v>
      </c>
      <c r="AB371" s="31">
        <v>0.0</v>
      </c>
      <c r="AC371" s="31">
        <v>0.0</v>
      </c>
      <c r="AD371" s="31">
        <v>0.0</v>
      </c>
      <c r="AE371" s="31">
        <v>0.0</v>
      </c>
      <c r="AF371" s="31">
        <v>0.0</v>
      </c>
      <c r="AG371" s="31">
        <v>0.0</v>
      </c>
      <c r="AH371" s="31">
        <v>0.0</v>
      </c>
      <c r="AI371" s="31">
        <v>0.0</v>
      </c>
      <c r="AJ371" s="31">
        <v>0.0</v>
      </c>
      <c r="AK371" s="31">
        <v>0.0</v>
      </c>
      <c r="AL371" s="31">
        <v>0.0</v>
      </c>
      <c r="AM371" s="31">
        <v>0.0</v>
      </c>
      <c r="AN371" s="31">
        <v>0.0</v>
      </c>
      <c r="AO371" s="31">
        <v>0.0</v>
      </c>
      <c r="AP371" s="31">
        <v>0.0</v>
      </c>
      <c r="AQ371" s="31">
        <v>0.0</v>
      </c>
      <c r="AR371" s="31">
        <v>0.0</v>
      </c>
      <c r="AS371" s="31">
        <v>0.0</v>
      </c>
      <c r="AT371" s="31">
        <v>1582.0</v>
      </c>
      <c r="AU371" s="31">
        <v>124352.0</v>
      </c>
      <c r="AV371" s="31">
        <f t="shared" si="6"/>
        <v>31301</v>
      </c>
      <c r="AW371" s="31">
        <v>17867.0</v>
      </c>
      <c r="AX371" s="31">
        <v>24389.0</v>
      </c>
      <c r="AY371" s="31">
        <v>8762.0</v>
      </c>
      <c r="AZ371" s="31">
        <v>0.0</v>
      </c>
      <c r="BA371" s="31">
        <v>10667.0</v>
      </c>
      <c r="BB371" s="31">
        <v>23041.0</v>
      </c>
      <c r="BC371" s="31">
        <v>904.0</v>
      </c>
      <c r="BD371" s="31">
        <v>816.0</v>
      </c>
      <c r="BE371" s="31">
        <v>1204.0</v>
      </c>
      <c r="BF371" s="31">
        <v>0.0</v>
      </c>
      <c r="BG371" s="31">
        <v>807.0</v>
      </c>
      <c r="BH371" s="31">
        <v>2844.0</v>
      </c>
      <c r="BI371" s="31">
        <v>0.0</v>
      </c>
      <c r="BJ371" s="31">
        <v>0.0</v>
      </c>
      <c r="BK371" s="31">
        <v>0.0</v>
      </c>
      <c r="BL371" s="31">
        <v>195.0</v>
      </c>
      <c r="BM371" s="31">
        <v>0.0</v>
      </c>
      <c r="BN371" s="31">
        <v>0.0</v>
      </c>
      <c r="BO371" s="31">
        <v>0.0</v>
      </c>
      <c r="BP371" s="31">
        <v>0.0</v>
      </c>
      <c r="BQ371" s="31">
        <v>0.0</v>
      </c>
      <c r="BR371" s="31">
        <v>0.0</v>
      </c>
      <c r="BS371" s="31">
        <v>600.0</v>
      </c>
      <c r="BT371" s="31">
        <v>0.0</v>
      </c>
      <c r="BU371" s="31">
        <v>0.0</v>
      </c>
      <c r="BV371" s="31">
        <v>536.0</v>
      </c>
      <c r="BW371" s="31">
        <v>0.0</v>
      </c>
      <c r="BX371" s="31">
        <v>0.0</v>
      </c>
      <c r="BY371" s="31">
        <v>0.0</v>
      </c>
      <c r="BZ371" s="31">
        <v>0.0</v>
      </c>
      <c r="CA371" s="31">
        <v>0.0</v>
      </c>
      <c r="CB371" s="31">
        <v>0.0</v>
      </c>
      <c r="CC371" s="31">
        <v>419.0</v>
      </c>
      <c r="CE371" s="31">
        <v>31301.0</v>
      </c>
    </row>
    <row r="372" ht="15.75" customHeight="1">
      <c r="A372" s="31" t="s">
        <v>553</v>
      </c>
      <c r="B372" s="31">
        <v>16052.0</v>
      </c>
      <c r="C372" s="31" t="s">
        <v>555</v>
      </c>
      <c r="D372" s="31">
        <v>78746.0</v>
      </c>
      <c r="E372" s="31">
        <v>56818.0</v>
      </c>
      <c r="F372" s="31">
        <v>772.0</v>
      </c>
      <c r="G372" s="31">
        <v>56046.0</v>
      </c>
      <c r="H372" s="31">
        <v>14078.0</v>
      </c>
      <c r="I372" s="31">
        <v>6748.0</v>
      </c>
      <c r="J372" s="31">
        <v>12229.0</v>
      </c>
      <c r="K372" s="31">
        <v>1349.0</v>
      </c>
      <c r="L372" s="31">
        <v>0.0</v>
      </c>
      <c r="M372" s="31">
        <v>3235.0</v>
      </c>
      <c r="N372" s="31">
        <v>16245.0</v>
      </c>
      <c r="O372" s="31">
        <v>0.0</v>
      </c>
      <c r="P372" s="31">
        <v>0.0</v>
      </c>
      <c r="Q372" s="31">
        <v>1239.0</v>
      </c>
      <c r="R372" s="31">
        <v>0.0</v>
      </c>
      <c r="S372" s="31">
        <v>0.0</v>
      </c>
      <c r="T372" s="31">
        <v>0.0</v>
      </c>
      <c r="U372" s="31">
        <v>0.0</v>
      </c>
      <c r="V372" s="31">
        <v>0.0</v>
      </c>
      <c r="W372" s="31">
        <v>0.0</v>
      </c>
      <c r="X372" s="31">
        <v>0.0</v>
      </c>
      <c r="Y372" s="31">
        <v>0.0</v>
      </c>
      <c r="Z372" s="31">
        <v>0.0</v>
      </c>
      <c r="AA372" s="31">
        <v>0.0</v>
      </c>
      <c r="AB372" s="31">
        <v>0.0</v>
      </c>
      <c r="AC372" s="31">
        <v>0.0</v>
      </c>
      <c r="AD372" s="31">
        <v>0.0</v>
      </c>
      <c r="AE372" s="31">
        <v>0.0</v>
      </c>
      <c r="AF372" s="31">
        <v>0.0</v>
      </c>
      <c r="AG372" s="31">
        <v>0.0</v>
      </c>
      <c r="AH372" s="31">
        <v>0.0</v>
      </c>
      <c r="AI372" s="31">
        <v>0.0</v>
      </c>
      <c r="AJ372" s="31">
        <v>555.0</v>
      </c>
      <c r="AK372" s="31">
        <v>0.0</v>
      </c>
      <c r="AL372" s="31">
        <v>0.0</v>
      </c>
      <c r="AM372" s="31">
        <v>0.0</v>
      </c>
      <c r="AN372" s="31">
        <v>0.0</v>
      </c>
      <c r="AO372" s="31">
        <v>0.0</v>
      </c>
      <c r="AP372" s="31">
        <v>0.0</v>
      </c>
      <c r="AQ372" s="31">
        <v>0.0</v>
      </c>
      <c r="AR372" s="31">
        <v>0.0</v>
      </c>
      <c r="AS372" s="31">
        <v>368.0</v>
      </c>
      <c r="AT372" s="31">
        <v>674.0</v>
      </c>
      <c r="AU372" s="31">
        <v>56144.0</v>
      </c>
      <c r="AV372" s="31">
        <f t="shared" si="6"/>
        <v>12691</v>
      </c>
      <c r="AW372" s="31">
        <v>5916.0</v>
      </c>
      <c r="AX372" s="31">
        <v>11625.0</v>
      </c>
      <c r="AY372" s="31">
        <v>1659.0</v>
      </c>
      <c r="AZ372" s="31">
        <v>0.0</v>
      </c>
      <c r="BA372" s="31">
        <v>4683.0</v>
      </c>
      <c r="BB372" s="31">
        <v>16011.0</v>
      </c>
      <c r="BC372" s="31">
        <v>270.0</v>
      </c>
      <c r="BD372" s="31">
        <v>719.0</v>
      </c>
      <c r="BE372" s="31">
        <v>799.0</v>
      </c>
      <c r="BF372" s="31">
        <v>0.0</v>
      </c>
      <c r="BG372" s="31">
        <v>193.0</v>
      </c>
      <c r="BH372" s="31">
        <v>818.0</v>
      </c>
      <c r="BI372" s="31">
        <v>0.0</v>
      </c>
      <c r="BJ372" s="31">
        <v>0.0</v>
      </c>
      <c r="BK372" s="31">
        <v>0.0</v>
      </c>
      <c r="BL372" s="31">
        <v>66.0</v>
      </c>
      <c r="BM372" s="31">
        <v>0.0</v>
      </c>
      <c r="BN372" s="31">
        <v>0.0</v>
      </c>
      <c r="BO372" s="31">
        <v>0.0</v>
      </c>
      <c r="BP372" s="31">
        <v>0.0</v>
      </c>
      <c r="BQ372" s="31">
        <v>0.0</v>
      </c>
      <c r="BR372" s="31">
        <v>0.0</v>
      </c>
      <c r="BS372" s="31">
        <v>155.0</v>
      </c>
      <c r="BT372" s="31">
        <v>0.0</v>
      </c>
      <c r="BU372" s="31">
        <v>0.0</v>
      </c>
      <c r="BV372" s="31">
        <v>202.0</v>
      </c>
      <c r="BW372" s="31">
        <v>0.0</v>
      </c>
      <c r="BX372" s="31">
        <v>0.0</v>
      </c>
      <c r="BY372" s="31">
        <v>0.0</v>
      </c>
      <c r="BZ372" s="31">
        <v>0.0</v>
      </c>
      <c r="CA372" s="31">
        <v>0.0</v>
      </c>
      <c r="CB372" s="31">
        <v>0.0</v>
      </c>
      <c r="CC372" s="31">
        <v>337.0</v>
      </c>
      <c r="CE372" s="31">
        <v>12691.0</v>
      </c>
    </row>
    <row r="373" ht="15.75" customHeight="1">
      <c r="A373" s="31" t="s">
        <v>553</v>
      </c>
      <c r="B373" s="31">
        <v>16053.0</v>
      </c>
      <c r="C373" s="31" t="s">
        <v>556</v>
      </c>
      <c r="D373" s="31">
        <v>83027.0</v>
      </c>
      <c r="E373" s="31">
        <v>65548.0</v>
      </c>
      <c r="F373" s="31">
        <v>694.0</v>
      </c>
      <c r="G373" s="31">
        <v>64854.0</v>
      </c>
      <c r="H373" s="31">
        <v>14988.0</v>
      </c>
      <c r="I373" s="31">
        <v>10831.0</v>
      </c>
      <c r="J373" s="31">
        <v>18555.0</v>
      </c>
      <c r="K373" s="31">
        <v>4972.0</v>
      </c>
      <c r="L373" s="31">
        <v>0.0</v>
      </c>
      <c r="M373" s="31">
        <v>3861.0</v>
      </c>
      <c r="N373" s="31">
        <v>8699.0</v>
      </c>
      <c r="O373" s="31">
        <v>0.0</v>
      </c>
      <c r="P373" s="31">
        <v>0.0</v>
      </c>
      <c r="Q373" s="31">
        <v>1818.0</v>
      </c>
      <c r="R373" s="31">
        <v>0.0</v>
      </c>
      <c r="S373" s="31">
        <v>0.0</v>
      </c>
      <c r="T373" s="31">
        <v>0.0</v>
      </c>
      <c r="U373" s="31">
        <v>0.0</v>
      </c>
      <c r="V373" s="31">
        <v>0.0</v>
      </c>
      <c r="W373" s="31">
        <v>0.0</v>
      </c>
      <c r="X373" s="31">
        <v>0.0</v>
      </c>
      <c r="Y373" s="31">
        <v>0.0</v>
      </c>
      <c r="Z373" s="31">
        <v>0.0</v>
      </c>
      <c r="AA373" s="31">
        <v>0.0</v>
      </c>
      <c r="AB373" s="31">
        <v>0.0</v>
      </c>
      <c r="AC373" s="31">
        <v>0.0</v>
      </c>
      <c r="AD373" s="31">
        <v>0.0</v>
      </c>
      <c r="AE373" s="31">
        <v>0.0</v>
      </c>
      <c r="AF373" s="31">
        <v>0.0</v>
      </c>
      <c r="AG373" s="31">
        <v>0.0</v>
      </c>
      <c r="AH373" s="31">
        <v>0.0</v>
      </c>
      <c r="AI373" s="31">
        <v>0.0</v>
      </c>
      <c r="AJ373" s="31">
        <v>0.0</v>
      </c>
      <c r="AK373" s="31">
        <v>0.0</v>
      </c>
      <c r="AL373" s="31">
        <v>0.0</v>
      </c>
      <c r="AM373" s="31">
        <v>0.0</v>
      </c>
      <c r="AN373" s="31">
        <v>0.0</v>
      </c>
      <c r="AO373" s="31">
        <v>0.0</v>
      </c>
      <c r="AP373" s="31">
        <v>0.0</v>
      </c>
      <c r="AQ373" s="31">
        <v>0.0</v>
      </c>
      <c r="AR373" s="31">
        <v>0.0</v>
      </c>
      <c r="AS373" s="31">
        <v>1130.0</v>
      </c>
      <c r="AT373" s="31">
        <v>494.0</v>
      </c>
      <c r="AU373" s="31">
        <v>65054.0</v>
      </c>
      <c r="AV373" s="31">
        <f t="shared" si="6"/>
        <v>14976</v>
      </c>
      <c r="AW373" s="31">
        <v>8770.0</v>
      </c>
      <c r="AX373" s="31">
        <v>14800.0</v>
      </c>
      <c r="AY373" s="31">
        <v>6639.0</v>
      </c>
      <c r="AZ373" s="31">
        <v>0.0</v>
      </c>
      <c r="BA373" s="31">
        <v>6158.0</v>
      </c>
      <c r="BB373" s="31">
        <v>9349.0</v>
      </c>
      <c r="BC373" s="31">
        <v>422.0</v>
      </c>
      <c r="BD373" s="31">
        <v>272.0</v>
      </c>
      <c r="BE373" s="31">
        <v>826.0</v>
      </c>
      <c r="BF373" s="31">
        <v>0.0</v>
      </c>
      <c r="BG373" s="31">
        <v>342.0</v>
      </c>
      <c r="BH373" s="31">
        <v>1621.0</v>
      </c>
      <c r="BI373" s="31">
        <v>0.0</v>
      </c>
      <c r="BJ373" s="31">
        <v>0.0</v>
      </c>
      <c r="BK373" s="31">
        <v>0.0</v>
      </c>
      <c r="BL373" s="31">
        <v>84.0</v>
      </c>
      <c r="BM373" s="31">
        <v>0.0</v>
      </c>
      <c r="BN373" s="31">
        <v>0.0</v>
      </c>
      <c r="BO373" s="31">
        <v>0.0</v>
      </c>
      <c r="BP373" s="31">
        <v>0.0</v>
      </c>
      <c r="BQ373" s="31">
        <v>0.0</v>
      </c>
      <c r="BR373" s="31">
        <v>0.0</v>
      </c>
      <c r="BS373" s="31">
        <v>317.0</v>
      </c>
      <c r="BT373" s="31">
        <v>0.0</v>
      </c>
      <c r="BU373" s="31">
        <v>0.0</v>
      </c>
      <c r="BV373" s="31">
        <v>225.0</v>
      </c>
      <c r="BW373" s="31">
        <v>0.0</v>
      </c>
      <c r="BX373" s="31">
        <v>0.0</v>
      </c>
      <c r="BY373" s="31">
        <v>0.0</v>
      </c>
      <c r="BZ373" s="31">
        <v>0.0</v>
      </c>
      <c r="CA373" s="31">
        <v>0.0</v>
      </c>
      <c r="CB373" s="31">
        <v>0.0</v>
      </c>
      <c r="CC373" s="31">
        <v>253.0</v>
      </c>
      <c r="CE373" s="31">
        <v>14976.0</v>
      </c>
    </row>
    <row r="374" ht="15.75" customHeight="1">
      <c r="A374" s="31" t="s">
        <v>553</v>
      </c>
      <c r="B374" s="31">
        <v>16054.0</v>
      </c>
      <c r="C374" s="31" t="s">
        <v>557</v>
      </c>
      <c r="D374" s="31">
        <v>29677.0</v>
      </c>
      <c r="E374" s="31">
        <v>21277.0</v>
      </c>
      <c r="F374" s="31">
        <v>314.0</v>
      </c>
      <c r="G374" s="31">
        <v>20963.0</v>
      </c>
      <c r="H374" s="31">
        <v>6345.0</v>
      </c>
      <c r="I374" s="31">
        <v>2555.0</v>
      </c>
      <c r="J374" s="31">
        <v>5524.0</v>
      </c>
      <c r="K374" s="31">
        <v>596.0</v>
      </c>
      <c r="L374" s="31">
        <v>0.0</v>
      </c>
      <c r="M374" s="31">
        <v>1031.0</v>
      </c>
      <c r="N374" s="31">
        <v>4057.0</v>
      </c>
      <c r="O374" s="31">
        <v>111.0</v>
      </c>
      <c r="P374" s="31">
        <v>0.0</v>
      </c>
      <c r="Q374" s="31">
        <v>437.0</v>
      </c>
      <c r="R374" s="31">
        <v>0.0</v>
      </c>
      <c r="S374" s="31">
        <v>238.0</v>
      </c>
      <c r="T374" s="31">
        <v>0.0</v>
      </c>
      <c r="U374" s="31">
        <v>0.0</v>
      </c>
      <c r="V374" s="31">
        <v>0.0</v>
      </c>
      <c r="W374" s="31">
        <v>0.0</v>
      </c>
      <c r="X374" s="31">
        <v>69.0</v>
      </c>
      <c r="Y374" s="31">
        <v>0.0</v>
      </c>
      <c r="Z374" s="31">
        <v>0.0</v>
      </c>
      <c r="AA374" s="31">
        <v>0.0</v>
      </c>
      <c r="AB374" s="31">
        <v>0.0</v>
      </c>
      <c r="AC374" s="31">
        <v>0.0</v>
      </c>
      <c r="AD374" s="31">
        <v>0.0</v>
      </c>
      <c r="AE374" s="31">
        <v>0.0</v>
      </c>
      <c r="AF374" s="31">
        <v>0.0</v>
      </c>
      <c r="AG374" s="31">
        <v>0.0</v>
      </c>
      <c r="AH374" s="31">
        <v>0.0</v>
      </c>
      <c r="AI374" s="31">
        <v>0.0</v>
      </c>
      <c r="AJ374" s="31">
        <v>0.0</v>
      </c>
      <c r="AK374" s="31">
        <v>0.0</v>
      </c>
      <c r="AL374" s="31">
        <v>0.0</v>
      </c>
      <c r="AM374" s="31">
        <v>0.0</v>
      </c>
      <c r="AN374" s="31">
        <v>0.0</v>
      </c>
      <c r="AO374" s="31">
        <v>0.0</v>
      </c>
      <c r="AP374" s="31">
        <v>0.0</v>
      </c>
      <c r="AQ374" s="31">
        <v>0.0</v>
      </c>
      <c r="AR374" s="31">
        <v>0.0</v>
      </c>
      <c r="AS374" s="31">
        <v>0.0</v>
      </c>
      <c r="AT374" s="31">
        <v>270.0</v>
      </c>
      <c r="AU374" s="31">
        <v>21007.0</v>
      </c>
      <c r="AV374" s="31">
        <f t="shared" si="6"/>
        <v>5409</v>
      </c>
      <c r="AW374" s="31">
        <v>2781.0</v>
      </c>
      <c r="AX374" s="31">
        <v>4903.0</v>
      </c>
      <c r="AY374" s="31">
        <v>787.0</v>
      </c>
      <c r="AZ374" s="31">
        <v>0.0</v>
      </c>
      <c r="BA374" s="31">
        <v>1592.0</v>
      </c>
      <c r="BB374" s="31">
        <v>4171.0</v>
      </c>
      <c r="BC374" s="31">
        <v>73.0</v>
      </c>
      <c r="BD374" s="31">
        <v>204.0</v>
      </c>
      <c r="BE374" s="31">
        <v>320.0</v>
      </c>
      <c r="BF374" s="31">
        <v>0.0</v>
      </c>
      <c r="BG374" s="31">
        <v>128.0</v>
      </c>
      <c r="BH374" s="31">
        <v>307.0</v>
      </c>
      <c r="BI374" s="31">
        <v>0.0</v>
      </c>
      <c r="BJ374" s="31">
        <v>0.0</v>
      </c>
      <c r="BK374" s="31">
        <v>0.0</v>
      </c>
      <c r="BL374" s="31">
        <v>27.0</v>
      </c>
      <c r="BM374" s="31">
        <v>0.0</v>
      </c>
      <c r="BN374" s="31">
        <v>0.0</v>
      </c>
      <c r="BO374" s="31">
        <v>0.0</v>
      </c>
      <c r="BP374" s="31">
        <v>0.0</v>
      </c>
      <c r="BQ374" s="31">
        <v>0.0</v>
      </c>
      <c r="BR374" s="31">
        <v>0.0</v>
      </c>
      <c r="BS374" s="31">
        <v>155.0</v>
      </c>
      <c r="BT374" s="31">
        <v>0.0</v>
      </c>
      <c r="BU374" s="31">
        <v>0.0</v>
      </c>
      <c r="BV374" s="31">
        <v>106.0</v>
      </c>
      <c r="BW374" s="31">
        <v>0.0</v>
      </c>
      <c r="BX374" s="31">
        <v>0.0</v>
      </c>
      <c r="BY374" s="31">
        <v>0.0</v>
      </c>
      <c r="BZ374" s="31">
        <v>0.0</v>
      </c>
      <c r="CA374" s="31">
        <v>0.0</v>
      </c>
      <c r="CB374" s="31">
        <v>0.0</v>
      </c>
      <c r="CC374" s="31">
        <v>44.0</v>
      </c>
      <c r="CE374" s="31">
        <v>5409.0</v>
      </c>
    </row>
    <row r="375" ht="15.75" customHeight="1">
      <c r="A375" s="31" t="s">
        <v>553</v>
      </c>
      <c r="B375" s="31">
        <v>16055.0</v>
      </c>
      <c r="C375" s="31" t="s">
        <v>558</v>
      </c>
      <c r="D375" s="31">
        <v>50104.0</v>
      </c>
      <c r="E375" s="31">
        <v>37977.0</v>
      </c>
      <c r="F375" s="31">
        <v>518.0</v>
      </c>
      <c r="G375" s="31">
        <v>37459.0</v>
      </c>
      <c r="H375" s="31">
        <v>10318.0</v>
      </c>
      <c r="I375" s="31">
        <v>6802.0</v>
      </c>
      <c r="J375" s="31">
        <v>6935.0</v>
      </c>
      <c r="K375" s="31">
        <v>3501.0</v>
      </c>
      <c r="L375" s="31">
        <v>0.0</v>
      </c>
      <c r="M375" s="31">
        <v>2171.0</v>
      </c>
      <c r="N375" s="31">
        <v>5820.0</v>
      </c>
      <c r="O375" s="31">
        <v>297.0</v>
      </c>
      <c r="P375" s="31">
        <v>0.0</v>
      </c>
      <c r="Q375" s="31">
        <v>386.0</v>
      </c>
      <c r="R375" s="31">
        <v>0.0</v>
      </c>
      <c r="S375" s="31">
        <v>381.0</v>
      </c>
      <c r="T375" s="31">
        <v>848.0</v>
      </c>
      <c r="U375" s="31">
        <v>0.0</v>
      </c>
      <c r="V375" s="31">
        <v>0.0</v>
      </c>
      <c r="W375" s="31">
        <v>0.0</v>
      </c>
      <c r="X375" s="31">
        <v>0.0</v>
      </c>
      <c r="Y375" s="31">
        <v>0.0</v>
      </c>
      <c r="Z375" s="31">
        <v>0.0</v>
      </c>
      <c r="AA375" s="31">
        <v>0.0</v>
      </c>
      <c r="AB375" s="31">
        <v>0.0</v>
      </c>
      <c r="AC375" s="31">
        <v>0.0</v>
      </c>
      <c r="AD375" s="31">
        <v>0.0</v>
      </c>
      <c r="AE375" s="31">
        <v>0.0</v>
      </c>
      <c r="AF375" s="31">
        <v>0.0</v>
      </c>
      <c r="AG375" s="31">
        <v>0.0</v>
      </c>
      <c r="AH375" s="31">
        <v>0.0</v>
      </c>
      <c r="AI375" s="31">
        <v>0.0</v>
      </c>
      <c r="AJ375" s="31">
        <v>0.0</v>
      </c>
      <c r="AK375" s="31">
        <v>0.0</v>
      </c>
      <c r="AL375" s="31">
        <v>0.0</v>
      </c>
      <c r="AM375" s="31">
        <v>0.0</v>
      </c>
      <c r="AN375" s="31">
        <v>0.0</v>
      </c>
      <c r="AO375" s="31">
        <v>0.0</v>
      </c>
      <c r="AP375" s="31">
        <v>0.0</v>
      </c>
      <c r="AQ375" s="31">
        <v>0.0</v>
      </c>
      <c r="AR375" s="31">
        <v>0.0</v>
      </c>
      <c r="AS375" s="31">
        <v>0.0</v>
      </c>
      <c r="AT375" s="31">
        <v>457.0</v>
      </c>
      <c r="AU375" s="31">
        <v>37520.0</v>
      </c>
      <c r="AV375" s="31">
        <f t="shared" si="6"/>
        <v>9639</v>
      </c>
      <c r="AW375" s="31">
        <v>5166.0</v>
      </c>
      <c r="AX375" s="31">
        <v>7236.0</v>
      </c>
      <c r="AY375" s="31">
        <v>3719.0</v>
      </c>
      <c r="AZ375" s="31">
        <v>0.0</v>
      </c>
      <c r="BA375" s="31">
        <v>3202.0</v>
      </c>
      <c r="BB375" s="31">
        <v>6024.0</v>
      </c>
      <c r="BC375" s="31">
        <v>220.0</v>
      </c>
      <c r="BD375" s="31">
        <v>268.0</v>
      </c>
      <c r="BE375" s="31">
        <v>330.0</v>
      </c>
      <c r="BF375" s="31">
        <v>0.0</v>
      </c>
      <c r="BG375" s="31">
        <v>251.0</v>
      </c>
      <c r="BH375" s="31">
        <v>800.0</v>
      </c>
      <c r="BI375" s="31">
        <v>0.0</v>
      </c>
      <c r="BJ375" s="31">
        <v>0.0</v>
      </c>
      <c r="BK375" s="31">
        <v>0.0</v>
      </c>
      <c r="BL375" s="31">
        <v>40.0</v>
      </c>
      <c r="BM375" s="31">
        <v>0.0</v>
      </c>
      <c r="BN375" s="31">
        <v>0.0</v>
      </c>
      <c r="BO375" s="31">
        <v>0.0</v>
      </c>
      <c r="BP375" s="31">
        <v>0.0</v>
      </c>
      <c r="BQ375" s="31">
        <v>0.0</v>
      </c>
      <c r="BR375" s="31">
        <v>0.0</v>
      </c>
      <c r="BS375" s="31">
        <v>334.0</v>
      </c>
      <c r="BT375" s="31">
        <v>0.0</v>
      </c>
      <c r="BU375" s="31">
        <v>0.0</v>
      </c>
      <c r="BV375" s="31">
        <v>117.0</v>
      </c>
      <c r="BW375" s="31">
        <v>0.0</v>
      </c>
      <c r="BX375" s="31">
        <v>0.0</v>
      </c>
      <c r="BY375" s="31">
        <v>0.0</v>
      </c>
      <c r="BZ375" s="31">
        <v>0.0</v>
      </c>
      <c r="CA375" s="31">
        <v>0.0</v>
      </c>
      <c r="CB375" s="31">
        <v>0.0</v>
      </c>
      <c r="CC375" s="31">
        <v>174.0</v>
      </c>
      <c r="CE375" s="31">
        <v>9639.0</v>
      </c>
    </row>
    <row r="376" ht="15.75" customHeight="1">
      <c r="A376" s="31" t="s">
        <v>553</v>
      </c>
      <c r="B376" s="31">
        <v>16056.0</v>
      </c>
      <c r="C376" s="31" t="s">
        <v>559</v>
      </c>
      <c r="D376" s="31">
        <v>33655.0</v>
      </c>
      <c r="E376" s="31">
        <v>24586.0</v>
      </c>
      <c r="F376" s="31">
        <v>379.0</v>
      </c>
      <c r="G376" s="31">
        <v>24207.0</v>
      </c>
      <c r="H376" s="31">
        <v>6980.0</v>
      </c>
      <c r="I376" s="31">
        <v>4074.0</v>
      </c>
      <c r="J376" s="31">
        <v>4445.0</v>
      </c>
      <c r="K376" s="31">
        <v>995.0</v>
      </c>
      <c r="L376" s="31">
        <v>0.0</v>
      </c>
      <c r="M376" s="31">
        <v>1280.0</v>
      </c>
      <c r="N376" s="31">
        <v>4278.0</v>
      </c>
      <c r="O376" s="31">
        <v>0.0</v>
      </c>
      <c r="P376" s="31">
        <v>1234.0</v>
      </c>
      <c r="Q376" s="31">
        <v>714.0</v>
      </c>
      <c r="R376" s="31">
        <v>0.0</v>
      </c>
      <c r="S376" s="31">
        <v>0.0</v>
      </c>
      <c r="T376" s="31">
        <v>0.0</v>
      </c>
      <c r="U376" s="31">
        <v>0.0</v>
      </c>
      <c r="V376" s="31">
        <v>0.0</v>
      </c>
      <c r="W376" s="31">
        <v>0.0</v>
      </c>
      <c r="X376" s="31">
        <v>207.0</v>
      </c>
      <c r="Y376" s="31">
        <v>0.0</v>
      </c>
      <c r="Z376" s="31">
        <v>0.0</v>
      </c>
      <c r="AA376" s="31">
        <v>0.0</v>
      </c>
      <c r="AB376" s="31">
        <v>0.0</v>
      </c>
      <c r="AC376" s="31">
        <v>0.0</v>
      </c>
      <c r="AD376" s="31">
        <v>0.0</v>
      </c>
      <c r="AE376" s="31">
        <v>0.0</v>
      </c>
      <c r="AF376" s="31">
        <v>0.0</v>
      </c>
      <c r="AG376" s="31">
        <v>0.0</v>
      </c>
      <c r="AH376" s="31">
        <v>0.0</v>
      </c>
      <c r="AI376" s="31">
        <v>0.0</v>
      </c>
      <c r="AJ376" s="31">
        <v>0.0</v>
      </c>
      <c r="AK376" s="31">
        <v>0.0</v>
      </c>
      <c r="AL376" s="31">
        <v>0.0</v>
      </c>
      <c r="AM376" s="31">
        <v>0.0</v>
      </c>
      <c r="AN376" s="31">
        <v>0.0</v>
      </c>
      <c r="AO376" s="31">
        <v>0.0</v>
      </c>
      <c r="AP376" s="31">
        <v>0.0</v>
      </c>
      <c r="AQ376" s="31">
        <v>0.0</v>
      </c>
      <c r="AR376" s="31">
        <v>0.0</v>
      </c>
      <c r="AS376" s="31">
        <v>0.0</v>
      </c>
      <c r="AT376" s="31">
        <v>338.0</v>
      </c>
      <c r="AU376" s="31">
        <v>24248.0</v>
      </c>
      <c r="AV376" s="31">
        <f t="shared" si="6"/>
        <v>6128</v>
      </c>
      <c r="AW376" s="31">
        <v>3635.0</v>
      </c>
      <c r="AX376" s="31">
        <v>4392.0</v>
      </c>
      <c r="AY376" s="31">
        <v>1153.0</v>
      </c>
      <c r="AZ376" s="31">
        <v>0.0</v>
      </c>
      <c r="BA376" s="31">
        <v>1843.0</v>
      </c>
      <c r="BB376" s="31">
        <v>4615.0</v>
      </c>
      <c r="BC376" s="31">
        <v>137.0</v>
      </c>
      <c r="BD376" s="31">
        <v>991.0</v>
      </c>
      <c r="BE376" s="31">
        <v>343.0</v>
      </c>
      <c r="BF376" s="31">
        <v>0.0</v>
      </c>
      <c r="BG376" s="31">
        <v>82.0</v>
      </c>
      <c r="BH376" s="31">
        <v>388.0</v>
      </c>
      <c r="BI376" s="31">
        <v>0.0</v>
      </c>
      <c r="BJ376" s="31">
        <v>0.0</v>
      </c>
      <c r="BK376" s="31">
        <v>0.0</v>
      </c>
      <c r="BL376" s="31">
        <v>108.0</v>
      </c>
      <c r="BM376" s="31">
        <v>0.0</v>
      </c>
      <c r="BN376" s="31">
        <v>0.0</v>
      </c>
      <c r="BO376" s="31">
        <v>0.0</v>
      </c>
      <c r="BP376" s="31">
        <v>0.0</v>
      </c>
      <c r="BQ376" s="31">
        <v>0.0</v>
      </c>
      <c r="BR376" s="31">
        <v>0.0</v>
      </c>
      <c r="BS376" s="31">
        <v>203.0</v>
      </c>
      <c r="BT376" s="31">
        <v>0.0</v>
      </c>
      <c r="BU376" s="31">
        <v>0.0</v>
      </c>
      <c r="BV376" s="31">
        <v>166.0</v>
      </c>
      <c r="BW376" s="31">
        <v>0.0</v>
      </c>
      <c r="BX376" s="31">
        <v>0.0</v>
      </c>
      <c r="BY376" s="31">
        <v>0.0</v>
      </c>
      <c r="BZ376" s="31">
        <v>0.0</v>
      </c>
      <c r="CA376" s="31">
        <v>0.0</v>
      </c>
      <c r="CB376" s="31">
        <v>0.0</v>
      </c>
      <c r="CC376" s="31">
        <v>64.0</v>
      </c>
      <c r="CE376" s="31">
        <v>6128.0</v>
      </c>
    </row>
    <row r="377" ht="15.75" customHeight="1">
      <c r="A377" s="31" t="s">
        <v>553</v>
      </c>
      <c r="B377" s="31">
        <v>16061.0</v>
      </c>
      <c r="C377" s="31" t="s">
        <v>560</v>
      </c>
      <c r="D377" s="31">
        <v>82004.0</v>
      </c>
      <c r="E377" s="31">
        <v>63003.0</v>
      </c>
      <c r="F377" s="31">
        <v>685.0</v>
      </c>
      <c r="G377" s="31">
        <v>62318.0</v>
      </c>
      <c r="H377" s="31">
        <v>31461.0</v>
      </c>
      <c r="I377" s="31">
        <v>6722.0</v>
      </c>
      <c r="J377" s="31">
        <v>5515.0</v>
      </c>
      <c r="K377" s="31">
        <v>1569.0</v>
      </c>
      <c r="L377" s="31">
        <v>0.0</v>
      </c>
      <c r="M377" s="31">
        <v>3103.0</v>
      </c>
      <c r="N377" s="31">
        <v>11198.0</v>
      </c>
      <c r="O377" s="31">
        <v>0.0</v>
      </c>
      <c r="P377" s="31">
        <v>0.0</v>
      </c>
      <c r="Q377" s="31">
        <v>1220.0</v>
      </c>
      <c r="R377" s="31">
        <v>0.0</v>
      </c>
      <c r="S377" s="31">
        <v>1103.0</v>
      </c>
      <c r="T377" s="31">
        <v>0.0</v>
      </c>
      <c r="U377" s="31">
        <v>0.0</v>
      </c>
      <c r="V377" s="31">
        <v>0.0</v>
      </c>
      <c r="W377" s="31">
        <v>0.0</v>
      </c>
      <c r="X377" s="31">
        <v>0.0</v>
      </c>
      <c r="Y377" s="31">
        <v>0.0</v>
      </c>
      <c r="Z377" s="31">
        <v>0.0</v>
      </c>
      <c r="AA377" s="31">
        <v>0.0</v>
      </c>
      <c r="AB377" s="31">
        <v>0.0</v>
      </c>
      <c r="AC377" s="31">
        <v>0.0</v>
      </c>
      <c r="AD377" s="31">
        <v>0.0</v>
      </c>
      <c r="AE377" s="31">
        <v>0.0</v>
      </c>
      <c r="AF377" s="31">
        <v>0.0</v>
      </c>
      <c r="AG377" s="31">
        <v>0.0</v>
      </c>
      <c r="AH377" s="31">
        <v>0.0</v>
      </c>
      <c r="AI377" s="31">
        <v>0.0</v>
      </c>
      <c r="AJ377" s="31">
        <v>0.0</v>
      </c>
      <c r="AK377" s="31">
        <v>0.0</v>
      </c>
      <c r="AL377" s="31">
        <v>0.0</v>
      </c>
      <c r="AM377" s="31">
        <v>0.0</v>
      </c>
      <c r="AN377" s="31">
        <v>0.0</v>
      </c>
      <c r="AO377" s="31">
        <v>0.0</v>
      </c>
      <c r="AP377" s="31">
        <v>0.0</v>
      </c>
      <c r="AQ377" s="31">
        <v>0.0</v>
      </c>
      <c r="AR377" s="31">
        <v>0.0</v>
      </c>
      <c r="AS377" s="31">
        <v>427.0</v>
      </c>
      <c r="AT377" s="31">
        <v>736.0</v>
      </c>
      <c r="AU377" s="31">
        <v>62267.0</v>
      </c>
      <c r="AV377" s="31">
        <f t="shared" si="6"/>
        <v>27342</v>
      </c>
      <c r="AW377" s="31">
        <v>7046.0</v>
      </c>
      <c r="AX377" s="31">
        <v>5700.0</v>
      </c>
      <c r="AY377" s="31">
        <v>2031.0</v>
      </c>
      <c r="AZ377" s="31">
        <v>0.0</v>
      </c>
      <c r="BA377" s="31">
        <v>5269.0</v>
      </c>
      <c r="BB377" s="31">
        <v>11322.0</v>
      </c>
      <c r="BC377" s="31">
        <v>162.0</v>
      </c>
      <c r="BD377" s="31">
        <v>908.0</v>
      </c>
      <c r="BE377" s="31">
        <v>954.0</v>
      </c>
      <c r="BF377" s="31">
        <v>0.0</v>
      </c>
      <c r="BG377" s="31">
        <v>650.0</v>
      </c>
      <c r="BH377" s="31">
        <v>484.0</v>
      </c>
      <c r="BI377" s="31">
        <v>0.0</v>
      </c>
      <c r="BJ377" s="31">
        <v>0.0</v>
      </c>
      <c r="BK377" s="31">
        <v>0.0</v>
      </c>
      <c r="BL377" s="31">
        <v>24.0</v>
      </c>
      <c r="BM377" s="31">
        <v>0.0</v>
      </c>
      <c r="BN377" s="31">
        <v>0.0</v>
      </c>
      <c r="BO377" s="31">
        <v>0.0</v>
      </c>
      <c r="BP377" s="31">
        <v>0.0</v>
      </c>
      <c r="BQ377" s="31">
        <v>0.0</v>
      </c>
      <c r="BR377" s="31">
        <v>0.0</v>
      </c>
      <c r="BS377" s="31">
        <v>146.0</v>
      </c>
      <c r="BT377" s="31">
        <v>0.0</v>
      </c>
      <c r="BU377" s="31">
        <v>0.0</v>
      </c>
      <c r="BV377" s="31">
        <v>139.0</v>
      </c>
      <c r="BW377" s="31">
        <v>0.0</v>
      </c>
      <c r="BX377" s="31">
        <v>0.0</v>
      </c>
      <c r="BY377" s="31">
        <v>0.0</v>
      </c>
      <c r="BZ377" s="31">
        <v>0.0</v>
      </c>
      <c r="CA377" s="31">
        <v>0.0</v>
      </c>
      <c r="CB377" s="31">
        <v>0.0</v>
      </c>
      <c r="CC377" s="31">
        <v>90.0</v>
      </c>
      <c r="CE377" s="31">
        <v>27342.0</v>
      </c>
    </row>
    <row r="378" ht="15.75" customHeight="1">
      <c r="A378" s="31" t="s">
        <v>553</v>
      </c>
      <c r="B378" s="31">
        <v>16062.0</v>
      </c>
      <c r="C378" s="31" t="s">
        <v>561</v>
      </c>
      <c r="D378" s="31">
        <v>70495.0</v>
      </c>
      <c r="E378" s="31">
        <v>49345.0</v>
      </c>
      <c r="F378" s="31">
        <v>816.0</v>
      </c>
      <c r="G378" s="31">
        <v>48529.0</v>
      </c>
      <c r="H378" s="31">
        <v>15500.0</v>
      </c>
      <c r="I378" s="31">
        <v>8209.0</v>
      </c>
      <c r="J378" s="31">
        <v>8894.0</v>
      </c>
      <c r="K378" s="31">
        <v>1591.0</v>
      </c>
      <c r="L378" s="31">
        <v>0.0</v>
      </c>
      <c r="M378" s="31">
        <v>2243.0</v>
      </c>
      <c r="N378" s="31">
        <v>10560.0</v>
      </c>
      <c r="O378" s="31">
        <v>0.0</v>
      </c>
      <c r="P378" s="31">
        <v>0.0</v>
      </c>
      <c r="Q378" s="31">
        <v>876.0</v>
      </c>
      <c r="R378" s="31">
        <v>0.0</v>
      </c>
      <c r="S378" s="31">
        <v>455.0</v>
      </c>
      <c r="T378" s="31">
        <v>0.0</v>
      </c>
      <c r="U378" s="31">
        <v>0.0</v>
      </c>
      <c r="V378" s="31">
        <v>0.0</v>
      </c>
      <c r="W378" s="31">
        <v>0.0</v>
      </c>
      <c r="X378" s="31">
        <v>0.0</v>
      </c>
      <c r="Y378" s="31">
        <v>0.0</v>
      </c>
      <c r="Z378" s="31">
        <v>0.0</v>
      </c>
      <c r="AA378" s="31">
        <v>0.0</v>
      </c>
      <c r="AB378" s="31">
        <v>0.0</v>
      </c>
      <c r="AC378" s="31">
        <v>0.0</v>
      </c>
      <c r="AD378" s="31">
        <v>0.0</v>
      </c>
      <c r="AE378" s="31">
        <v>0.0</v>
      </c>
      <c r="AF378" s="31">
        <v>0.0</v>
      </c>
      <c r="AG378" s="31">
        <v>0.0</v>
      </c>
      <c r="AH378" s="31">
        <v>0.0</v>
      </c>
      <c r="AI378" s="31">
        <v>0.0</v>
      </c>
      <c r="AJ378" s="31">
        <v>0.0</v>
      </c>
      <c r="AK378" s="31">
        <v>0.0</v>
      </c>
      <c r="AL378" s="31">
        <v>0.0</v>
      </c>
      <c r="AM378" s="31">
        <v>0.0</v>
      </c>
      <c r="AN378" s="31">
        <v>0.0</v>
      </c>
      <c r="AO378" s="31">
        <v>0.0</v>
      </c>
      <c r="AP378" s="31">
        <v>0.0</v>
      </c>
      <c r="AQ378" s="31">
        <v>0.0</v>
      </c>
      <c r="AR378" s="31">
        <v>0.0</v>
      </c>
      <c r="AS378" s="31">
        <v>201.0</v>
      </c>
      <c r="AT378" s="31">
        <v>872.0</v>
      </c>
      <c r="AU378" s="31">
        <v>48473.0</v>
      </c>
      <c r="AV378" s="31">
        <f t="shared" si="6"/>
        <v>13591</v>
      </c>
      <c r="AW378" s="31">
        <v>8022.0</v>
      </c>
      <c r="AX378" s="31">
        <v>8489.0</v>
      </c>
      <c r="AY378" s="31">
        <v>1682.0</v>
      </c>
      <c r="AZ378" s="31">
        <v>0.0</v>
      </c>
      <c r="BA378" s="31">
        <v>3446.0</v>
      </c>
      <c r="BB378" s="31">
        <v>10239.0</v>
      </c>
      <c r="BC378" s="31">
        <v>164.0</v>
      </c>
      <c r="BD378" s="31">
        <v>605.0</v>
      </c>
      <c r="BE378" s="31">
        <v>633.0</v>
      </c>
      <c r="BF378" s="31">
        <v>0.0</v>
      </c>
      <c r="BG378" s="31">
        <v>286.0</v>
      </c>
      <c r="BH378" s="31">
        <v>546.0</v>
      </c>
      <c r="BI378" s="31">
        <v>0.0</v>
      </c>
      <c r="BJ378" s="31">
        <v>0.0</v>
      </c>
      <c r="BK378" s="31">
        <v>0.0</v>
      </c>
      <c r="BL378" s="31">
        <v>63.0</v>
      </c>
      <c r="BM378" s="31">
        <v>0.0</v>
      </c>
      <c r="BN378" s="31">
        <v>0.0</v>
      </c>
      <c r="BO378" s="31">
        <v>0.0</v>
      </c>
      <c r="BP378" s="31">
        <v>0.0</v>
      </c>
      <c r="BQ378" s="31">
        <v>0.0</v>
      </c>
      <c r="BR378" s="31">
        <v>0.0</v>
      </c>
      <c r="BS378" s="31">
        <v>522.0</v>
      </c>
      <c r="BT378" s="31">
        <v>0.0</v>
      </c>
      <c r="BU378" s="31">
        <v>0.0</v>
      </c>
      <c r="BV378" s="31">
        <v>106.0</v>
      </c>
      <c r="BW378" s="31">
        <v>0.0</v>
      </c>
      <c r="BX378" s="31">
        <v>0.0</v>
      </c>
      <c r="BY378" s="31">
        <v>0.0</v>
      </c>
      <c r="BZ378" s="31">
        <v>0.0</v>
      </c>
      <c r="CA378" s="31">
        <v>0.0</v>
      </c>
      <c r="CB378" s="31">
        <v>0.0</v>
      </c>
      <c r="CC378" s="31">
        <v>79.0</v>
      </c>
      <c r="CE378" s="31">
        <v>13591.0</v>
      </c>
    </row>
    <row r="379" ht="15.75" customHeight="1">
      <c r="A379" s="31" t="s">
        <v>553</v>
      </c>
      <c r="B379" s="31">
        <v>16063.0</v>
      </c>
      <c r="C379" s="31" t="s">
        <v>562</v>
      </c>
      <c r="D379" s="31">
        <v>103299.0</v>
      </c>
      <c r="E379" s="31">
        <v>77226.0</v>
      </c>
      <c r="F379" s="31">
        <v>1008.0</v>
      </c>
      <c r="G379" s="31">
        <v>76218.0</v>
      </c>
      <c r="H379" s="31">
        <v>27364.0</v>
      </c>
      <c r="I379" s="31">
        <v>11166.0</v>
      </c>
      <c r="J379" s="31">
        <v>11361.0</v>
      </c>
      <c r="K379" s="31">
        <v>2404.0</v>
      </c>
      <c r="L379" s="31">
        <v>0.0</v>
      </c>
      <c r="M379" s="31">
        <v>3328.0</v>
      </c>
      <c r="N379" s="31">
        <v>16355.0</v>
      </c>
      <c r="O379" s="31">
        <v>0.0</v>
      </c>
      <c r="P379" s="31">
        <v>1396.0</v>
      </c>
      <c r="Q379" s="31">
        <v>2568.0</v>
      </c>
      <c r="R379" s="31">
        <v>0.0</v>
      </c>
      <c r="S379" s="31">
        <v>0.0</v>
      </c>
      <c r="T379" s="31">
        <v>0.0</v>
      </c>
      <c r="U379" s="31">
        <v>0.0</v>
      </c>
      <c r="V379" s="31">
        <v>0.0</v>
      </c>
      <c r="W379" s="31">
        <v>0.0</v>
      </c>
      <c r="X379" s="31">
        <v>276.0</v>
      </c>
      <c r="Y379" s="31">
        <v>0.0</v>
      </c>
      <c r="Z379" s="31">
        <v>0.0</v>
      </c>
      <c r="AA379" s="31">
        <v>0.0</v>
      </c>
      <c r="AB379" s="31">
        <v>0.0</v>
      </c>
      <c r="AC379" s="31">
        <v>0.0</v>
      </c>
      <c r="AD379" s="31">
        <v>0.0</v>
      </c>
      <c r="AE379" s="31">
        <v>0.0</v>
      </c>
      <c r="AF379" s="31">
        <v>0.0</v>
      </c>
      <c r="AG379" s="31">
        <v>0.0</v>
      </c>
      <c r="AH379" s="31">
        <v>0.0</v>
      </c>
      <c r="AI379" s="31">
        <v>0.0</v>
      </c>
      <c r="AJ379" s="31">
        <v>0.0</v>
      </c>
      <c r="AK379" s="31">
        <v>0.0</v>
      </c>
      <c r="AL379" s="31">
        <v>0.0</v>
      </c>
      <c r="AM379" s="31">
        <v>0.0</v>
      </c>
      <c r="AN379" s="31">
        <v>0.0</v>
      </c>
      <c r="AO379" s="31">
        <v>0.0</v>
      </c>
      <c r="AP379" s="31">
        <v>0.0</v>
      </c>
      <c r="AQ379" s="31">
        <v>0.0</v>
      </c>
      <c r="AR379" s="31">
        <v>0.0</v>
      </c>
      <c r="AS379" s="31">
        <v>0.0</v>
      </c>
      <c r="AT379" s="31">
        <v>1018.0</v>
      </c>
      <c r="AU379" s="31">
        <v>76208.0</v>
      </c>
      <c r="AV379" s="31">
        <f t="shared" si="6"/>
        <v>23698</v>
      </c>
      <c r="AW379" s="31">
        <v>10865.0</v>
      </c>
      <c r="AX379" s="31">
        <v>11747.0</v>
      </c>
      <c r="AY379" s="31">
        <v>2486.0</v>
      </c>
      <c r="AZ379" s="31">
        <v>0.0</v>
      </c>
      <c r="BA379" s="31">
        <v>5002.0</v>
      </c>
      <c r="BB379" s="31">
        <v>17178.0</v>
      </c>
      <c r="BC379" s="31">
        <v>282.0</v>
      </c>
      <c r="BD379" s="31">
        <v>1402.0</v>
      </c>
      <c r="BE379" s="31">
        <v>1658.0</v>
      </c>
      <c r="BF379" s="31">
        <v>0.0</v>
      </c>
      <c r="BG379" s="31">
        <v>250.0</v>
      </c>
      <c r="BH379" s="31">
        <v>856.0</v>
      </c>
      <c r="BI379" s="31">
        <v>0.0</v>
      </c>
      <c r="BJ379" s="31">
        <v>0.0</v>
      </c>
      <c r="BK379" s="31">
        <v>0.0</v>
      </c>
      <c r="BL379" s="31">
        <v>150.0</v>
      </c>
      <c r="BM379" s="31">
        <v>0.0</v>
      </c>
      <c r="BN379" s="31">
        <v>0.0</v>
      </c>
      <c r="BO379" s="31">
        <v>0.0</v>
      </c>
      <c r="BP379" s="31">
        <v>0.0</v>
      </c>
      <c r="BQ379" s="31">
        <v>0.0</v>
      </c>
      <c r="BR379" s="31">
        <v>0.0</v>
      </c>
      <c r="BS379" s="31">
        <v>240.0</v>
      </c>
      <c r="BT379" s="31">
        <v>0.0</v>
      </c>
      <c r="BU379" s="31">
        <v>0.0</v>
      </c>
      <c r="BV379" s="31">
        <v>281.0</v>
      </c>
      <c r="BW379" s="31">
        <v>0.0</v>
      </c>
      <c r="BX379" s="31">
        <v>0.0</v>
      </c>
      <c r="BY379" s="31">
        <v>0.0</v>
      </c>
      <c r="BZ379" s="31">
        <v>0.0</v>
      </c>
      <c r="CA379" s="31">
        <v>0.0</v>
      </c>
      <c r="CB379" s="31">
        <v>0.0</v>
      </c>
      <c r="CC379" s="31">
        <v>113.0</v>
      </c>
      <c r="CE379" s="31">
        <v>23698.0</v>
      </c>
    </row>
    <row r="380" ht="15.75" customHeight="1">
      <c r="A380" s="31" t="s">
        <v>553</v>
      </c>
      <c r="B380" s="31">
        <v>16064.0</v>
      </c>
      <c r="C380" s="31" t="s">
        <v>563</v>
      </c>
      <c r="D380" s="31">
        <v>85604.0</v>
      </c>
      <c r="E380" s="31">
        <v>61342.0</v>
      </c>
      <c r="F380" s="31">
        <v>927.0</v>
      </c>
      <c r="G380" s="31">
        <v>60415.0</v>
      </c>
      <c r="H380" s="31">
        <v>21034.0</v>
      </c>
      <c r="I380" s="31">
        <v>9238.0</v>
      </c>
      <c r="J380" s="31">
        <v>9093.0</v>
      </c>
      <c r="K380" s="31">
        <v>1667.0</v>
      </c>
      <c r="L380" s="31">
        <v>0.0</v>
      </c>
      <c r="M380" s="31">
        <v>3467.0</v>
      </c>
      <c r="N380" s="31">
        <v>13419.0</v>
      </c>
      <c r="O380" s="31">
        <v>0.0</v>
      </c>
      <c r="P380" s="31">
        <v>563.0</v>
      </c>
      <c r="Q380" s="31">
        <v>1728.0</v>
      </c>
      <c r="R380" s="31">
        <v>0.0</v>
      </c>
      <c r="S380" s="31">
        <v>0.0</v>
      </c>
      <c r="T380" s="31">
        <v>0.0</v>
      </c>
      <c r="U380" s="31">
        <v>0.0</v>
      </c>
      <c r="V380" s="31">
        <v>0.0</v>
      </c>
      <c r="W380" s="31">
        <v>0.0</v>
      </c>
      <c r="X380" s="31">
        <v>206.0</v>
      </c>
      <c r="Y380" s="31">
        <v>0.0</v>
      </c>
      <c r="Z380" s="31">
        <v>0.0</v>
      </c>
      <c r="AA380" s="31">
        <v>0.0</v>
      </c>
      <c r="AB380" s="31">
        <v>0.0</v>
      </c>
      <c r="AC380" s="31">
        <v>0.0</v>
      </c>
      <c r="AD380" s="31">
        <v>0.0</v>
      </c>
      <c r="AE380" s="31">
        <v>0.0</v>
      </c>
      <c r="AF380" s="31">
        <v>0.0</v>
      </c>
      <c r="AG380" s="31">
        <v>0.0</v>
      </c>
      <c r="AH380" s="31">
        <v>0.0</v>
      </c>
      <c r="AI380" s="31">
        <v>0.0</v>
      </c>
      <c r="AJ380" s="31">
        <v>0.0</v>
      </c>
      <c r="AK380" s="31">
        <v>0.0</v>
      </c>
      <c r="AL380" s="31">
        <v>0.0</v>
      </c>
      <c r="AM380" s="31">
        <v>0.0</v>
      </c>
      <c r="AN380" s="31">
        <v>0.0</v>
      </c>
      <c r="AO380" s="31">
        <v>0.0</v>
      </c>
      <c r="AP380" s="31">
        <v>0.0</v>
      </c>
      <c r="AQ380" s="31">
        <v>0.0</v>
      </c>
      <c r="AR380" s="31">
        <v>0.0</v>
      </c>
      <c r="AS380" s="31">
        <v>0.0</v>
      </c>
      <c r="AT380" s="31">
        <v>912.0</v>
      </c>
      <c r="AU380" s="31">
        <v>60430.0</v>
      </c>
      <c r="AV380" s="31">
        <f t="shared" si="6"/>
        <v>18514</v>
      </c>
      <c r="AW380" s="31">
        <v>8706.0</v>
      </c>
      <c r="AX380" s="31">
        <v>9032.0</v>
      </c>
      <c r="AY380" s="31">
        <v>1957.0</v>
      </c>
      <c r="AZ380" s="31">
        <v>0.0</v>
      </c>
      <c r="BA380" s="31">
        <v>4700.0</v>
      </c>
      <c r="BB380" s="31">
        <v>14031.0</v>
      </c>
      <c r="BC380" s="31">
        <v>257.0</v>
      </c>
      <c r="BD380" s="31">
        <v>626.0</v>
      </c>
      <c r="BE380" s="31">
        <v>1184.0</v>
      </c>
      <c r="BF380" s="31">
        <v>0.0</v>
      </c>
      <c r="BG380" s="31">
        <v>231.0</v>
      </c>
      <c r="BH380" s="31">
        <v>613.0</v>
      </c>
      <c r="BI380" s="31">
        <v>0.0</v>
      </c>
      <c r="BJ380" s="31">
        <v>0.0</v>
      </c>
      <c r="BK380" s="31">
        <v>0.0</v>
      </c>
      <c r="BL380" s="31">
        <v>111.0</v>
      </c>
      <c r="BM380" s="31">
        <v>0.0</v>
      </c>
      <c r="BN380" s="31">
        <v>0.0</v>
      </c>
      <c r="BO380" s="31">
        <v>0.0</v>
      </c>
      <c r="BP380" s="31">
        <v>0.0</v>
      </c>
      <c r="BQ380" s="31">
        <v>0.0</v>
      </c>
      <c r="BR380" s="31">
        <v>0.0</v>
      </c>
      <c r="BS380" s="31">
        <v>177.0</v>
      </c>
      <c r="BT380" s="31">
        <v>0.0</v>
      </c>
      <c r="BU380" s="31">
        <v>0.0</v>
      </c>
      <c r="BV380" s="31">
        <v>161.0</v>
      </c>
      <c r="BW380" s="31">
        <v>0.0</v>
      </c>
      <c r="BX380" s="31">
        <v>0.0</v>
      </c>
      <c r="BY380" s="31">
        <v>0.0</v>
      </c>
      <c r="BZ380" s="31">
        <v>0.0</v>
      </c>
      <c r="CA380" s="31">
        <v>0.0</v>
      </c>
      <c r="CB380" s="31">
        <v>0.0</v>
      </c>
      <c r="CC380" s="31">
        <v>130.0</v>
      </c>
      <c r="CE380" s="31">
        <v>18514.0</v>
      </c>
    </row>
    <row r="381" ht="15.75" customHeight="1">
      <c r="A381" s="31" t="s">
        <v>553</v>
      </c>
      <c r="B381" s="31">
        <v>16065.0</v>
      </c>
      <c r="C381" s="31" t="s">
        <v>564</v>
      </c>
      <c r="D381" s="31">
        <v>64174.0</v>
      </c>
      <c r="E381" s="31">
        <v>45991.0</v>
      </c>
      <c r="F381" s="31">
        <v>763.0</v>
      </c>
      <c r="G381" s="31">
        <v>45228.0</v>
      </c>
      <c r="H381" s="31">
        <v>12357.0</v>
      </c>
      <c r="I381" s="31">
        <v>7389.0</v>
      </c>
      <c r="J381" s="31">
        <v>9439.0</v>
      </c>
      <c r="K381" s="31">
        <v>832.0</v>
      </c>
      <c r="L381" s="31">
        <v>0.0</v>
      </c>
      <c r="M381" s="31">
        <v>2287.0</v>
      </c>
      <c r="N381" s="31">
        <v>11644.0</v>
      </c>
      <c r="O381" s="31">
        <v>0.0</v>
      </c>
      <c r="P381" s="31">
        <v>0.0</v>
      </c>
      <c r="Q381" s="31">
        <v>773.0</v>
      </c>
      <c r="R381" s="31">
        <v>0.0</v>
      </c>
      <c r="S381" s="31">
        <v>371.0</v>
      </c>
      <c r="T381" s="31">
        <v>0.0</v>
      </c>
      <c r="U381" s="31">
        <v>0.0</v>
      </c>
      <c r="V381" s="31">
        <v>0.0</v>
      </c>
      <c r="W381" s="31">
        <v>0.0</v>
      </c>
      <c r="X381" s="31">
        <v>0.0</v>
      </c>
      <c r="Y381" s="31">
        <v>0.0</v>
      </c>
      <c r="Z381" s="31">
        <v>0.0</v>
      </c>
      <c r="AA381" s="31">
        <v>0.0</v>
      </c>
      <c r="AB381" s="31">
        <v>0.0</v>
      </c>
      <c r="AC381" s="31">
        <v>0.0</v>
      </c>
      <c r="AD381" s="31">
        <v>0.0</v>
      </c>
      <c r="AE381" s="31">
        <v>0.0</v>
      </c>
      <c r="AF381" s="31">
        <v>0.0</v>
      </c>
      <c r="AG381" s="31">
        <v>0.0</v>
      </c>
      <c r="AH381" s="31">
        <v>0.0</v>
      </c>
      <c r="AI381" s="31">
        <v>0.0</v>
      </c>
      <c r="AJ381" s="31">
        <v>0.0</v>
      </c>
      <c r="AK381" s="31">
        <v>0.0</v>
      </c>
      <c r="AL381" s="31">
        <v>0.0</v>
      </c>
      <c r="AM381" s="31">
        <v>0.0</v>
      </c>
      <c r="AN381" s="31">
        <v>0.0</v>
      </c>
      <c r="AO381" s="31">
        <v>0.0</v>
      </c>
      <c r="AP381" s="31">
        <v>0.0</v>
      </c>
      <c r="AQ381" s="31">
        <v>0.0</v>
      </c>
      <c r="AR381" s="31">
        <v>0.0</v>
      </c>
      <c r="AS381" s="31">
        <v>136.0</v>
      </c>
      <c r="AT381" s="31">
        <v>802.0</v>
      </c>
      <c r="AU381" s="31">
        <v>45189.0</v>
      </c>
      <c r="AV381" s="31">
        <f t="shared" si="6"/>
        <v>11734</v>
      </c>
      <c r="AW381" s="31">
        <v>6584.0</v>
      </c>
      <c r="AX381" s="31">
        <v>8424.0</v>
      </c>
      <c r="AY381" s="31">
        <v>1065.0</v>
      </c>
      <c r="AZ381" s="31">
        <v>0.0</v>
      </c>
      <c r="BA381" s="31">
        <v>3259.0</v>
      </c>
      <c r="BB381" s="31">
        <v>11293.0</v>
      </c>
      <c r="BC381" s="31">
        <v>177.0</v>
      </c>
      <c r="BD381" s="31">
        <v>960.0</v>
      </c>
      <c r="BE381" s="31">
        <v>580.0</v>
      </c>
      <c r="BF381" s="31">
        <v>0.0</v>
      </c>
      <c r="BG381" s="31">
        <v>230.0</v>
      </c>
      <c r="BH381" s="31">
        <v>444.0</v>
      </c>
      <c r="BI381" s="31">
        <v>0.0</v>
      </c>
      <c r="BJ381" s="31">
        <v>0.0</v>
      </c>
      <c r="BK381" s="31">
        <v>0.0</v>
      </c>
      <c r="BL381" s="31">
        <v>66.0</v>
      </c>
      <c r="BM381" s="31">
        <v>0.0</v>
      </c>
      <c r="BN381" s="31">
        <v>0.0</v>
      </c>
      <c r="BO381" s="31">
        <v>0.0</v>
      </c>
      <c r="BP381" s="31">
        <v>0.0</v>
      </c>
      <c r="BQ381" s="31">
        <v>0.0</v>
      </c>
      <c r="BR381" s="31">
        <v>0.0</v>
      </c>
      <c r="BS381" s="31">
        <v>197.0</v>
      </c>
      <c r="BT381" s="31">
        <v>0.0</v>
      </c>
      <c r="BU381" s="31">
        <v>0.0</v>
      </c>
      <c r="BV381" s="31">
        <v>104.0</v>
      </c>
      <c r="BW381" s="31">
        <v>0.0</v>
      </c>
      <c r="BX381" s="31">
        <v>0.0</v>
      </c>
      <c r="BY381" s="31">
        <v>0.0</v>
      </c>
      <c r="BZ381" s="31">
        <v>0.0</v>
      </c>
      <c r="CA381" s="31">
        <v>0.0</v>
      </c>
      <c r="CB381" s="31">
        <v>0.0</v>
      </c>
      <c r="CC381" s="31">
        <v>72.0</v>
      </c>
      <c r="CE381" s="31">
        <v>11734.0</v>
      </c>
    </row>
    <row r="382" ht="15.75" customHeight="1">
      <c r="A382" s="31" t="s">
        <v>553</v>
      </c>
      <c r="B382" s="31">
        <v>16066.0</v>
      </c>
      <c r="C382" s="31" t="s">
        <v>565</v>
      </c>
      <c r="D382" s="31">
        <v>103660.0</v>
      </c>
      <c r="E382" s="31">
        <v>75849.0</v>
      </c>
      <c r="F382" s="31">
        <v>1036.0</v>
      </c>
      <c r="G382" s="31">
        <v>74813.0</v>
      </c>
      <c r="H382" s="31">
        <v>26195.0</v>
      </c>
      <c r="I382" s="31">
        <v>11068.0</v>
      </c>
      <c r="J382" s="31">
        <v>12200.0</v>
      </c>
      <c r="K382" s="31">
        <v>2152.0</v>
      </c>
      <c r="L382" s="31">
        <v>0.0</v>
      </c>
      <c r="M382" s="31">
        <v>4094.0</v>
      </c>
      <c r="N382" s="31">
        <v>15808.0</v>
      </c>
      <c r="O382" s="31">
        <v>599.0</v>
      </c>
      <c r="P382" s="31">
        <v>0.0</v>
      </c>
      <c r="Q382" s="31">
        <v>1962.0</v>
      </c>
      <c r="R382" s="31">
        <v>0.0</v>
      </c>
      <c r="S382" s="31">
        <v>547.0</v>
      </c>
      <c r="T382" s="31">
        <v>0.0</v>
      </c>
      <c r="U382" s="31">
        <v>0.0</v>
      </c>
      <c r="V382" s="31">
        <v>0.0</v>
      </c>
      <c r="W382" s="31">
        <v>0.0</v>
      </c>
      <c r="X382" s="31">
        <v>188.0</v>
      </c>
      <c r="Y382" s="31">
        <v>0.0</v>
      </c>
      <c r="Z382" s="31">
        <v>0.0</v>
      </c>
      <c r="AA382" s="31">
        <v>0.0</v>
      </c>
      <c r="AB382" s="31">
        <v>0.0</v>
      </c>
      <c r="AC382" s="31">
        <v>0.0</v>
      </c>
      <c r="AD382" s="31">
        <v>0.0</v>
      </c>
      <c r="AE382" s="31">
        <v>0.0</v>
      </c>
      <c r="AF382" s="31">
        <v>0.0</v>
      </c>
      <c r="AG382" s="31">
        <v>0.0</v>
      </c>
      <c r="AH382" s="31">
        <v>0.0</v>
      </c>
      <c r="AI382" s="31">
        <v>0.0</v>
      </c>
      <c r="AJ382" s="31">
        <v>0.0</v>
      </c>
      <c r="AK382" s="31">
        <v>0.0</v>
      </c>
      <c r="AL382" s="31">
        <v>0.0</v>
      </c>
      <c r="AM382" s="31">
        <v>0.0</v>
      </c>
      <c r="AN382" s="31">
        <v>0.0</v>
      </c>
      <c r="AO382" s="31">
        <v>0.0</v>
      </c>
      <c r="AP382" s="31">
        <v>0.0</v>
      </c>
      <c r="AQ382" s="31">
        <v>0.0</v>
      </c>
      <c r="AR382" s="31">
        <v>0.0</v>
      </c>
      <c r="AS382" s="31">
        <v>0.0</v>
      </c>
      <c r="AT382" s="31">
        <v>991.0</v>
      </c>
      <c r="AU382" s="31">
        <v>74858.0</v>
      </c>
      <c r="AV382" s="31">
        <f t="shared" si="6"/>
        <v>23942</v>
      </c>
      <c r="AW382" s="31">
        <v>10517.0</v>
      </c>
      <c r="AX382" s="31">
        <v>11910.0</v>
      </c>
      <c r="AY382" s="31">
        <v>2697.0</v>
      </c>
      <c r="AZ382" s="31">
        <v>0.0</v>
      </c>
      <c r="BA382" s="31">
        <v>5064.0</v>
      </c>
      <c r="BB382" s="31">
        <v>16188.0</v>
      </c>
      <c r="BC382" s="31">
        <v>335.0</v>
      </c>
      <c r="BD382" s="31">
        <v>843.0</v>
      </c>
      <c r="BE382" s="31">
        <v>1371.0</v>
      </c>
      <c r="BF382" s="31">
        <v>0.0</v>
      </c>
      <c r="BG382" s="31">
        <v>382.0</v>
      </c>
      <c r="BH382" s="31">
        <v>894.0</v>
      </c>
      <c r="BI382" s="31">
        <v>0.0</v>
      </c>
      <c r="BJ382" s="31">
        <v>0.0</v>
      </c>
      <c r="BK382" s="31">
        <v>0.0</v>
      </c>
      <c r="BL382" s="31">
        <v>117.0</v>
      </c>
      <c r="BM382" s="31">
        <v>0.0</v>
      </c>
      <c r="BN382" s="31">
        <v>0.0</v>
      </c>
      <c r="BO382" s="31">
        <v>0.0</v>
      </c>
      <c r="BP382" s="31">
        <v>0.0</v>
      </c>
      <c r="BQ382" s="31">
        <v>0.0</v>
      </c>
      <c r="BR382" s="31">
        <v>0.0</v>
      </c>
      <c r="BS382" s="31">
        <v>235.0</v>
      </c>
      <c r="BT382" s="31">
        <v>0.0</v>
      </c>
      <c r="BU382" s="31">
        <v>0.0</v>
      </c>
      <c r="BV382" s="31">
        <v>216.0</v>
      </c>
      <c r="BW382" s="31">
        <v>0.0</v>
      </c>
      <c r="BX382" s="31">
        <v>0.0</v>
      </c>
      <c r="BY382" s="31">
        <v>0.0</v>
      </c>
      <c r="BZ382" s="31">
        <v>0.0</v>
      </c>
      <c r="CA382" s="31">
        <v>0.0</v>
      </c>
      <c r="CB382" s="31">
        <v>0.0</v>
      </c>
      <c r="CC382" s="31">
        <v>147.0</v>
      </c>
      <c r="CE382" s="31">
        <v>23942.0</v>
      </c>
    </row>
    <row r="383" ht="15.75" customHeight="1">
      <c r="A383" s="31" t="s">
        <v>553</v>
      </c>
      <c r="B383" s="31">
        <v>16067.0</v>
      </c>
      <c r="C383" s="31" t="s">
        <v>566</v>
      </c>
      <c r="D383" s="31">
        <v>109619.0</v>
      </c>
      <c r="E383" s="31">
        <v>80586.0</v>
      </c>
      <c r="F383" s="31">
        <v>1324.0</v>
      </c>
      <c r="G383" s="31">
        <v>79262.0</v>
      </c>
      <c r="H383" s="31">
        <v>24484.0</v>
      </c>
      <c r="I383" s="31">
        <v>14375.0</v>
      </c>
      <c r="J383" s="31">
        <v>12108.0</v>
      </c>
      <c r="K383" s="31">
        <v>2423.0</v>
      </c>
      <c r="L383" s="31">
        <v>0.0</v>
      </c>
      <c r="M383" s="31">
        <v>4531.0</v>
      </c>
      <c r="N383" s="31">
        <v>18472.0</v>
      </c>
      <c r="O383" s="31">
        <v>0.0</v>
      </c>
      <c r="P383" s="31">
        <v>0.0</v>
      </c>
      <c r="Q383" s="31">
        <v>2869.0</v>
      </c>
      <c r="R383" s="31">
        <v>0.0</v>
      </c>
      <c r="S383" s="31">
        <v>0.0</v>
      </c>
      <c r="T383" s="31">
        <v>0.0</v>
      </c>
      <c r="U383" s="31">
        <v>0.0</v>
      </c>
      <c r="V383" s="31">
        <v>0.0</v>
      </c>
      <c r="W383" s="31">
        <v>0.0</v>
      </c>
      <c r="X383" s="31">
        <v>0.0</v>
      </c>
      <c r="Y383" s="31">
        <v>0.0</v>
      </c>
      <c r="Z383" s="31">
        <v>0.0</v>
      </c>
      <c r="AA383" s="31">
        <v>0.0</v>
      </c>
      <c r="AB383" s="31">
        <v>0.0</v>
      </c>
      <c r="AC383" s="31">
        <v>0.0</v>
      </c>
      <c r="AD383" s="31">
        <v>0.0</v>
      </c>
      <c r="AE383" s="31">
        <v>0.0</v>
      </c>
      <c r="AF383" s="31">
        <v>0.0</v>
      </c>
      <c r="AG383" s="31">
        <v>0.0</v>
      </c>
      <c r="AH383" s="31">
        <v>0.0</v>
      </c>
      <c r="AI383" s="31">
        <v>0.0</v>
      </c>
      <c r="AJ383" s="31">
        <v>0.0</v>
      </c>
      <c r="AK383" s="31">
        <v>0.0</v>
      </c>
      <c r="AL383" s="31">
        <v>0.0</v>
      </c>
      <c r="AM383" s="31">
        <v>0.0</v>
      </c>
      <c r="AN383" s="31">
        <v>0.0</v>
      </c>
      <c r="AO383" s="31">
        <v>0.0</v>
      </c>
      <c r="AP383" s="31">
        <v>0.0</v>
      </c>
      <c r="AQ383" s="31">
        <v>0.0</v>
      </c>
      <c r="AR383" s="31">
        <v>0.0</v>
      </c>
      <c r="AS383" s="31">
        <v>0.0</v>
      </c>
      <c r="AT383" s="31">
        <v>1210.0</v>
      </c>
      <c r="AU383" s="31">
        <v>79376.0</v>
      </c>
      <c r="AV383" s="31">
        <f t="shared" si="6"/>
        <v>22766</v>
      </c>
      <c r="AW383" s="31">
        <v>11490.0</v>
      </c>
      <c r="AX383" s="31">
        <v>12321.0</v>
      </c>
      <c r="AY383" s="31">
        <v>2666.0</v>
      </c>
      <c r="AZ383" s="31">
        <v>0.0</v>
      </c>
      <c r="BA383" s="31">
        <v>6059.0</v>
      </c>
      <c r="BB383" s="31">
        <v>18435.0</v>
      </c>
      <c r="BC383" s="31">
        <v>407.0</v>
      </c>
      <c r="BD383" s="31">
        <v>1054.0</v>
      </c>
      <c r="BE383" s="31">
        <v>1574.0</v>
      </c>
      <c r="BF383" s="31">
        <v>0.0</v>
      </c>
      <c r="BG383" s="31">
        <v>298.0</v>
      </c>
      <c r="BH383" s="31">
        <v>1252.0</v>
      </c>
      <c r="BI383" s="31">
        <v>0.0</v>
      </c>
      <c r="BJ383" s="31">
        <v>0.0</v>
      </c>
      <c r="BK383" s="31">
        <v>0.0</v>
      </c>
      <c r="BL383" s="31">
        <v>105.0</v>
      </c>
      <c r="BM383" s="31">
        <v>0.0</v>
      </c>
      <c r="BN383" s="31">
        <v>0.0</v>
      </c>
      <c r="BO383" s="31">
        <v>0.0</v>
      </c>
      <c r="BP383" s="31">
        <v>0.0</v>
      </c>
      <c r="BQ383" s="31">
        <v>0.0</v>
      </c>
      <c r="BR383" s="31">
        <v>0.0</v>
      </c>
      <c r="BS383" s="31">
        <v>215.0</v>
      </c>
      <c r="BT383" s="31">
        <v>0.0</v>
      </c>
      <c r="BU383" s="31">
        <v>0.0</v>
      </c>
      <c r="BV383" s="31">
        <v>527.0</v>
      </c>
      <c r="BW383" s="31">
        <v>0.0</v>
      </c>
      <c r="BX383" s="31">
        <v>0.0</v>
      </c>
      <c r="BY383" s="31">
        <v>0.0</v>
      </c>
      <c r="BZ383" s="31">
        <v>0.0</v>
      </c>
      <c r="CA383" s="31">
        <v>0.0</v>
      </c>
      <c r="CB383" s="31">
        <v>0.0</v>
      </c>
      <c r="CC383" s="31">
        <v>207.0</v>
      </c>
      <c r="CE383" s="31">
        <v>22766.0</v>
      </c>
    </row>
    <row r="384" ht="15.75" customHeight="1">
      <c r="A384" s="31" t="s">
        <v>553</v>
      </c>
      <c r="B384" s="31">
        <v>16068.0</v>
      </c>
      <c r="C384" s="31" t="s">
        <v>567</v>
      </c>
      <c r="D384" s="31">
        <v>58257.0</v>
      </c>
      <c r="E384" s="31">
        <v>42668.0</v>
      </c>
      <c r="F384" s="31">
        <v>781.0</v>
      </c>
      <c r="G384" s="31">
        <v>41887.0</v>
      </c>
      <c r="H384" s="31">
        <v>14026.0</v>
      </c>
      <c r="I384" s="31">
        <v>5231.0</v>
      </c>
      <c r="J384" s="31">
        <v>7122.0</v>
      </c>
      <c r="K384" s="31">
        <v>1050.0</v>
      </c>
      <c r="L384" s="31">
        <v>0.0</v>
      </c>
      <c r="M384" s="31">
        <v>2439.0</v>
      </c>
      <c r="N384" s="31">
        <v>10102.0</v>
      </c>
      <c r="O384" s="31">
        <v>0.0</v>
      </c>
      <c r="P384" s="31">
        <v>0.0</v>
      </c>
      <c r="Q384" s="31">
        <v>1549.0</v>
      </c>
      <c r="R384" s="31">
        <v>0.0</v>
      </c>
      <c r="S384" s="31">
        <v>0.0</v>
      </c>
      <c r="T384" s="31">
        <v>0.0</v>
      </c>
      <c r="U384" s="31">
        <v>0.0</v>
      </c>
      <c r="V384" s="31">
        <v>0.0</v>
      </c>
      <c r="W384" s="31">
        <v>0.0</v>
      </c>
      <c r="X384" s="31">
        <v>0.0</v>
      </c>
      <c r="Y384" s="31">
        <v>0.0</v>
      </c>
      <c r="Z384" s="31">
        <v>0.0</v>
      </c>
      <c r="AA384" s="31">
        <v>0.0</v>
      </c>
      <c r="AB384" s="31">
        <v>0.0</v>
      </c>
      <c r="AC384" s="31">
        <v>0.0</v>
      </c>
      <c r="AD384" s="31">
        <v>0.0</v>
      </c>
      <c r="AE384" s="31">
        <v>0.0</v>
      </c>
      <c r="AF384" s="31">
        <v>0.0</v>
      </c>
      <c r="AG384" s="31">
        <v>0.0</v>
      </c>
      <c r="AH384" s="31">
        <v>0.0</v>
      </c>
      <c r="AI384" s="31">
        <v>0.0</v>
      </c>
      <c r="AJ384" s="31">
        <v>0.0</v>
      </c>
      <c r="AK384" s="31">
        <v>0.0</v>
      </c>
      <c r="AL384" s="31">
        <v>0.0</v>
      </c>
      <c r="AM384" s="31">
        <v>0.0</v>
      </c>
      <c r="AN384" s="31">
        <v>0.0</v>
      </c>
      <c r="AO384" s="31">
        <v>0.0</v>
      </c>
      <c r="AP384" s="31">
        <v>0.0</v>
      </c>
      <c r="AQ384" s="31">
        <v>0.0</v>
      </c>
      <c r="AR384" s="31">
        <v>0.0</v>
      </c>
      <c r="AS384" s="31">
        <v>368.0</v>
      </c>
      <c r="AT384" s="31">
        <v>690.0</v>
      </c>
      <c r="AU384" s="31">
        <v>41978.0</v>
      </c>
      <c r="AV384" s="31">
        <f t="shared" si="6"/>
        <v>12495</v>
      </c>
      <c r="AW384" s="31">
        <v>5013.0</v>
      </c>
      <c r="AX384" s="31">
        <v>6832.0</v>
      </c>
      <c r="AY384" s="31">
        <v>1221.0</v>
      </c>
      <c r="AZ384" s="31">
        <v>0.0</v>
      </c>
      <c r="BA384" s="31">
        <v>3242.0</v>
      </c>
      <c r="BB384" s="31">
        <v>10178.0</v>
      </c>
      <c r="BC384" s="31">
        <v>184.0</v>
      </c>
      <c r="BD384" s="31">
        <v>811.0</v>
      </c>
      <c r="BE384" s="31">
        <v>841.0</v>
      </c>
      <c r="BF384" s="31">
        <v>0.0</v>
      </c>
      <c r="BG384" s="31">
        <v>134.0</v>
      </c>
      <c r="BH384" s="31">
        <v>582.0</v>
      </c>
      <c r="BI384" s="31">
        <v>0.0</v>
      </c>
      <c r="BJ384" s="31">
        <v>0.0</v>
      </c>
      <c r="BK384" s="31">
        <v>0.0</v>
      </c>
      <c r="BL384" s="31">
        <v>49.0</v>
      </c>
      <c r="BM384" s="31">
        <v>0.0</v>
      </c>
      <c r="BN384" s="31">
        <v>0.0</v>
      </c>
      <c r="BO384" s="31">
        <v>0.0</v>
      </c>
      <c r="BP384" s="31">
        <v>0.0</v>
      </c>
      <c r="BQ384" s="31">
        <v>0.0</v>
      </c>
      <c r="BR384" s="31">
        <v>0.0</v>
      </c>
      <c r="BS384" s="31">
        <v>145.0</v>
      </c>
      <c r="BT384" s="31">
        <v>0.0</v>
      </c>
      <c r="BU384" s="31">
        <v>0.0</v>
      </c>
      <c r="BV384" s="31">
        <v>163.0</v>
      </c>
      <c r="BW384" s="31">
        <v>0.0</v>
      </c>
      <c r="BX384" s="31">
        <v>0.0</v>
      </c>
      <c r="BY384" s="31">
        <v>0.0</v>
      </c>
      <c r="BZ384" s="31">
        <v>0.0</v>
      </c>
      <c r="CA384" s="31">
        <v>0.0</v>
      </c>
      <c r="CB384" s="31">
        <v>0.0</v>
      </c>
      <c r="CC384" s="31">
        <v>88.0</v>
      </c>
      <c r="CE384" s="31">
        <v>12495.0</v>
      </c>
    </row>
    <row r="385" ht="15.75" customHeight="1">
      <c r="A385" s="31" t="s">
        <v>553</v>
      </c>
      <c r="B385" s="31">
        <v>16069.0</v>
      </c>
      <c r="C385" s="31" t="s">
        <v>568</v>
      </c>
      <c r="D385" s="31">
        <v>53456.0</v>
      </c>
      <c r="E385" s="31">
        <v>39362.0</v>
      </c>
      <c r="F385" s="31">
        <v>503.0</v>
      </c>
      <c r="G385" s="31">
        <v>38859.0</v>
      </c>
      <c r="H385" s="31">
        <v>12691.0</v>
      </c>
      <c r="I385" s="31">
        <v>4628.0</v>
      </c>
      <c r="J385" s="31">
        <v>7346.0</v>
      </c>
      <c r="K385" s="31">
        <v>865.0</v>
      </c>
      <c r="L385" s="31">
        <v>0.0</v>
      </c>
      <c r="M385" s="31">
        <v>1519.0</v>
      </c>
      <c r="N385" s="31">
        <v>10038.0</v>
      </c>
      <c r="O385" s="31">
        <v>280.0</v>
      </c>
      <c r="P385" s="31">
        <v>0.0</v>
      </c>
      <c r="Q385" s="31">
        <v>905.0</v>
      </c>
      <c r="R385" s="31">
        <v>0.0</v>
      </c>
      <c r="S385" s="31">
        <v>458.0</v>
      </c>
      <c r="T385" s="31">
        <v>0.0</v>
      </c>
      <c r="U385" s="31">
        <v>0.0</v>
      </c>
      <c r="V385" s="31">
        <v>0.0</v>
      </c>
      <c r="W385" s="31">
        <v>0.0</v>
      </c>
      <c r="X385" s="31">
        <v>129.0</v>
      </c>
      <c r="Y385" s="31">
        <v>0.0</v>
      </c>
      <c r="Z385" s="31">
        <v>0.0</v>
      </c>
      <c r="AA385" s="31">
        <v>0.0</v>
      </c>
      <c r="AB385" s="31">
        <v>0.0</v>
      </c>
      <c r="AC385" s="31">
        <v>0.0</v>
      </c>
      <c r="AD385" s="31">
        <v>0.0</v>
      </c>
      <c r="AE385" s="31">
        <v>0.0</v>
      </c>
      <c r="AF385" s="31">
        <v>0.0</v>
      </c>
      <c r="AG385" s="31">
        <v>0.0</v>
      </c>
      <c r="AH385" s="31">
        <v>0.0</v>
      </c>
      <c r="AI385" s="31">
        <v>0.0</v>
      </c>
      <c r="AJ385" s="31">
        <v>0.0</v>
      </c>
      <c r="AK385" s="31">
        <v>0.0</v>
      </c>
      <c r="AL385" s="31">
        <v>0.0</v>
      </c>
      <c r="AM385" s="31">
        <v>0.0</v>
      </c>
      <c r="AN385" s="31">
        <v>0.0</v>
      </c>
      <c r="AO385" s="31">
        <v>0.0</v>
      </c>
      <c r="AP385" s="31">
        <v>0.0</v>
      </c>
      <c r="AQ385" s="31">
        <v>0.0</v>
      </c>
      <c r="AR385" s="31">
        <v>0.0</v>
      </c>
      <c r="AS385" s="31">
        <v>0.0</v>
      </c>
      <c r="AT385" s="31">
        <v>466.0</v>
      </c>
      <c r="AU385" s="31">
        <v>38896.0</v>
      </c>
      <c r="AV385" s="31">
        <f t="shared" si="6"/>
        <v>11701</v>
      </c>
      <c r="AW385" s="31">
        <v>5097.0</v>
      </c>
      <c r="AX385" s="31">
        <v>6273.0</v>
      </c>
      <c r="AY385" s="31">
        <v>1130.0</v>
      </c>
      <c r="AZ385" s="31">
        <v>0.0</v>
      </c>
      <c r="BA385" s="31">
        <v>2442.0</v>
      </c>
      <c r="BB385" s="31">
        <v>9809.0</v>
      </c>
      <c r="BC385" s="31">
        <v>208.0</v>
      </c>
      <c r="BD385" s="31">
        <v>408.0</v>
      </c>
      <c r="BE385" s="31">
        <v>759.0</v>
      </c>
      <c r="BF385" s="31">
        <v>0.0</v>
      </c>
      <c r="BG385" s="31">
        <v>272.0</v>
      </c>
      <c r="BH385" s="31">
        <v>418.0</v>
      </c>
      <c r="BI385" s="31">
        <v>0.0</v>
      </c>
      <c r="BJ385" s="31">
        <v>0.0</v>
      </c>
      <c r="BK385" s="31">
        <v>0.0</v>
      </c>
      <c r="BL385" s="31">
        <v>81.0</v>
      </c>
      <c r="BM385" s="31">
        <v>0.0</v>
      </c>
      <c r="BN385" s="31">
        <v>0.0</v>
      </c>
      <c r="BO385" s="31">
        <v>0.0</v>
      </c>
      <c r="BP385" s="31">
        <v>0.0</v>
      </c>
      <c r="BQ385" s="31">
        <v>0.0</v>
      </c>
      <c r="BR385" s="31">
        <v>0.0</v>
      </c>
      <c r="BS385" s="31">
        <v>105.0</v>
      </c>
      <c r="BT385" s="31">
        <v>0.0</v>
      </c>
      <c r="BU385" s="31">
        <v>0.0</v>
      </c>
      <c r="BV385" s="31">
        <v>116.0</v>
      </c>
      <c r="BW385" s="31">
        <v>0.0</v>
      </c>
      <c r="BX385" s="31">
        <v>0.0</v>
      </c>
      <c r="BY385" s="31">
        <v>0.0</v>
      </c>
      <c r="BZ385" s="31">
        <v>0.0</v>
      </c>
      <c r="CA385" s="31">
        <v>0.0</v>
      </c>
      <c r="CB385" s="31">
        <v>0.0</v>
      </c>
      <c r="CC385" s="31">
        <v>77.0</v>
      </c>
      <c r="CE385" s="31">
        <v>11701.0</v>
      </c>
    </row>
    <row r="386" ht="15.75" customHeight="1">
      <c r="A386" s="31" t="s">
        <v>553</v>
      </c>
      <c r="B386" s="31">
        <v>16070.0</v>
      </c>
      <c r="C386" s="31" t="s">
        <v>569</v>
      </c>
      <c r="D386" s="31">
        <v>88722.0</v>
      </c>
      <c r="E386" s="31">
        <v>67479.0</v>
      </c>
      <c r="F386" s="31">
        <v>1146.0</v>
      </c>
      <c r="G386" s="31">
        <v>66333.0</v>
      </c>
      <c r="H386" s="31">
        <v>17737.0</v>
      </c>
      <c r="I386" s="31">
        <v>12745.0</v>
      </c>
      <c r="J386" s="31">
        <v>10566.0</v>
      </c>
      <c r="K386" s="31">
        <v>2386.0</v>
      </c>
      <c r="L386" s="31">
        <v>0.0</v>
      </c>
      <c r="M386" s="31">
        <v>4244.0</v>
      </c>
      <c r="N386" s="31">
        <v>16326.0</v>
      </c>
      <c r="O386" s="31">
        <v>0.0</v>
      </c>
      <c r="P386" s="31">
        <v>0.0</v>
      </c>
      <c r="Q386" s="31">
        <v>2329.0</v>
      </c>
      <c r="R386" s="31">
        <v>0.0</v>
      </c>
      <c r="S386" s="31">
        <v>0.0</v>
      </c>
      <c r="T386" s="31">
        <v>0.0</v>
      </c>
      <c r="U386" s="31">
        <v>0.0</v>
      </c>
      <c r="V386" s="31">
        <v>0.0</v>
      </c>
      <c r="W386" s="31">
        <v>0.0</v>
      </c>
      <c r="X386" s="31">
        <v>0.0</v>
      </c>
      <c r="Y386" s="31">
        <v>0.0</v>
      </c>
      <c r="Z386" s="31">
        <v>0.0</v>
      </c>
      <c r="AA386" s="31">
        <v>0.0</v>
      </c>
      <c r="AB386" s="31">
        <v>0.0</v>
      </c>
      <c r="AC386" s="31">
        <v>0.0</v>
      </c>
      <c r="AD386" s="31">
        <v>0.0</v>
      </c>
      <c r="AE386" s="31">
        <v>0.0</v>
      </c>
      <c r="AF386" s="31">
        <v>0.0</v>
      </c>
      <c r="AG386" s="31">
        <v>0.0</v>
      </c>
      <c r="AH386" s="31">
        <v>0.0</v>
      </c>
      <c r="AI386" s="31">
        <v>0.0</v>
      </c>
      <c r="AJ386" s="31">
        <v>0.0</v>
      </c>
      <c r="AK386" s="31">
        <v>0.0</v>
      </c>
      <c r="AL386" s="31">
        <v>0.0</v>
      </c>
      <c r="AM386" s="31">
        <v>0.0</v>
      </c>
      <c r="AN386" s="31">
        <v>0.0</v>
      </c>
      <c r="AO386" s="31">
        <v>0.0</v>
      </c>
      <c r="AP386" s="31">
        <v>0.0</v>
      </c>
      <c r="AQ386" s="31">
        <v>0.0</v>
      </c>
      <c r="AR386" s="31">
        <v>0.0</v>
      </c>
      <c r="AS386" s="31">
        <v>0.0</v>
      </c>
      <c r="AT386" s="31">
        <v>977.0</v>
      </c>
      <c r="AU386" s="31">
        <v>66502.0</v>
      </c>
      <c r="AV386" s="31">
        <f t="shared" si="6"/>
        <v>17810</v>
      </c>
      <c r="AW386" s="31">
        <v>8901.0</v>
      </c>
      <c r="AX386" s="31">
        <v>10599.0</v>
      </c>
      <c r="AY386" s="31">
        <v>2745.0</v>
      </c>
      <c r="AZ386" s="31">
        <v>0.0</v>
      </c>
      <c r="BA386" s="31">
        <v>5159.0</v>
      </c>
      <c r="BB386" s="31">
        <v>16656.0</v>
      </c>
      <c r="BC386" s="31">
        <v>326.0</v>
      </c>
      <c r="BD386" s="31">
        <v>770.0</v>
      </c>
      <c r="BE386" s="31">
        <v>1117.0</v>
      </c>
      <c r="BF386" s="31">
        <v>0.0</v>
      </c>
      <c r="BG386" s="31">
        <v>243.0</v>
      </c>
      <c r="BH386" s="31">
        <v>1402.0</v>
      </c>
      <c r="BI386" s="31">
        <v>0.0</v>
      </c>
      <c r="BJ386" s="31">
        <v>0.0</v>
      </c>
      <c r="BK386" s="31">
        <v>0.0</v>
      </c>
      <c r="BL386" s="31">
        <v>88.0</v>
      </c>
      <c r="BM386" s="31">
        <v>0.0</v>
      </c>
      <c r="BN386" s="31">
        <v>0.0</v>
      </c>
      <c r="BO386" s="31">
        <v>0.0</v>
      </c>
      <c r="BP386" s="31">
        <v>0.0</v>
      </c>
      <c r="BQ386" s="31">
        <v>0.0</v>
      </c>
      <c r="BR386" s="31">
        <v>0.0</v>
      </c>
      <c r="BS386" s="31">
        <v>244.0</v>
      </c>
      <c r="BT386" s="31">
        <v>0.0</v>
      </c>
      <c r="BU386" s="31">
        <v>0.0</v>
      </c>
      <c r="BV386" s="31">
        <v>302.0</v>
      </c>
      <c r="BW386" s="31">
        <v>0.0</v>
      </c>
      <c r="BX386" s="31">
        <v>0.0</v>
      </c>
      <c r="BY386" s="31">
        <v>0.0</v>
      </c>
      <c r="BZ386" s="31">
        <v>0.0</v>
      </c>
      <c r="CA386" s="31">
        <v>0.0</v>
      </c>
      <c r="CB386" s="31">
        <v>0.0</v>
      </c>
      <c r="CC386" s="31">
        <v>140.0</v>
      </c>
      <c r="CE386" s="31">
        <v>17810.0</v>
      </c>
    </row>
    <row r="387" ht="15.75" customHeight="1">
      <c r="A387" s="31" t="s">
        <v>553</v>
      </c>
      <c r="B387" s="31">
        <v>16071.0</v>
      </c>
      <c r="C387" s="31" t="s">
        <v>570</v>
      </c>
      <c r="D387" s="31">
        <v>67184.0</v>
      </c>
      <c r="E387" s="31">
        <v>51318.0</v>
      </c>
      <c r="F387" s="31">
        <v>889.0</v>
      </c>
      <c r="G387" s="31">
        <v>50429.0</v>
      </c>
      <c r="H387" s="31">
        <v>17023.0</v>
      </c>
      <c r="I387" s="31">
        <v>6211.0</v>
      </c>
      <c r="J387" s="31">
        <v>7578.0</v>
      </c>
      <c r="K387" s="31">
        <v>1699.0</v>
      </c>
      <c r="L387" s="31">
        <v>0.0</v>
      </c>
      <c r="M387" s="31">
        <v>2938.0</v>
      </c>
      <c r="N387" s="31">
        <v>11713.0</v>
      </c>
      <c r="O387" s="31">
        <v>34.0</v>
      </c>
      <c r="P387" s="31">
        <v>0.0</v>
      </c>
      <c r="Q387" s="31">
        <v>2318.0</v>
      </c>
      <c r="R387" s="31">
        <v>0.0</v>
      </c>
      <c r="S387" s="31">
        <v>30.0</v>
      </c>
      <c r="T387" s="31">
        <v>66.0</v>
      </c>
      <c r="U387" s="31">
        <v>0.0</v>
      </c>
      <c r="V387" s="31">
        <v>0.0</v>
      </c>
      <c r="W387" s="31">
        <v>0.0</v>
      </c>
      <c r="X387" s="31">
        <v>0.0</v>
      </c>
      <c r="Y387" s="31">
        <v>0.0</v>
      </c>
      <c r="Z387" s="31">
        <v>0.0</v>
      </c>
      <c r="AA387" s="31">
        <v>0.0</v>
      </c>
      <c r="AB387" s="31">
        <v>0.0</v>
      </c>
      <c r="AC387" s="31">
        <v>0.0</v>
      </c>
      <c r="AD387" s="31">
        <v>0.0</v>
      </c>
      <c r="AE387" s="31">
        <v>0.0</v>
      </c>
      <c r="AF387" s="31">
        <v>0.0</v>
      </c>
      <c r="AG387" s="31">
        <v>0.0</v>
      </c>
      <c r="AH387" s="31">
        <v>0.0</v>
      </c>
      <c r="AI387" s="31">
        <v>0.0</v>
      </c>
      <c r="AJ387" s="31">
        <v>0.0</v>
      </c>
      <c r="AK387" s="31">
        <v>0.0</v>
      </c>
      <c r="AL387" s="31">
        <v>0.0</v>
      </c>
      <c r="AM387" s="31">
        <v>0.0</v>
      </c>
      <c r="AN387" s="31">
        <v>0.0</v>
      </c>
      <c r="AO387" s="31">
        <v>0.0</v>
      </c>
      <c r="AP387" s="31">
        <v>0.0</v>
      </c>
      <c r="AQ387" s="31">
        <v>0.0</v>
      </c>
      <c r="AR387" s="31">
        <v>0.0</v>
      </c>
      <c r="AS387" s="31">
        <v>819.0</v>
      </c>
      <c r="AT387" s="31">
        <v>708.0</v>
      </c>
      <c r="AU387" s="31">
        <v>50610.0</v>
      </c>
      <c r="AV387" s="31">
        <f t="shared" si="6"/>
        <v>15849</v>
      </c>
      <c r="AW387" s="31">
        <v>5869.0</v>
      </c>
      <c r="AX387" s="31">
        <v>7294.0</v>
      </c>
      <c r="AY387" s="31">
        <v>1822.0</v>
      </c>
      <c r="AZ387" s="31">
        <v>0.0</v>
      </c>
      <c r="BA387" s="31">
        <v>4301.0</v>
      </c>
      <c r="BB387" s="31">
        <v>12000.0</v>
      </c>
      <c r="BC387" s="31">
        <v>203.0</v>
      </c>
      <c r="BD387" s="31">
        <v>622.0</v>
      </c>
      <c r="BE387" s="31">
        <v>1212.0</v>
      </c>
      <c r="BF387" s="31">
        <v>0.0</v>
      </c>
      <c r="BG387" s="31">
        <v>203.0</v>
      </c>
      <c r="BH387" s="31">
        <v>709.0</v>
      </c>
      <c r="BI387" s="31">
        <v>0.0</v>
      </c>
      <c r="BJ387" s="31">
        <v>0.0</v>
      </c>
      <c r="BK387" s="31">
        <v>0.0</v>
      </c>
      <c r="BL387" s="31">
        <v>36.0</v>
      </c>
      <c r="BM387" s="31">
        <v>0.0</v>
      </c>
      <c r="BN387" s="31">
        <v>0.0</v>
      </c>
      <c r="BO387" s="31">
        <v>0.0</v>
      </c>
      <c r="BP387" s="31">
        <v>0.0</v>
      </c>
      <c r="BQ387" s="31">
        <v>0.0</v>
      </c>
      <c r="BR387" s="31">
        <v>0.0</v>
      </c>
      <c r="BS387" s="31">
        <v>196.0</v>
      </c>
      <c r="BT387" s="31">
        <v>0.0</v>
      </c>
      <c r="BU387" s="31">
        <v>0.0</v>
      </c>
      <c r="BV387" s="31">
        <v>153.0</v>
      </c>
      <c r="BW387" s="31">
        <v>0.0</v>
      </c>
      <c r="BX387" s="31">
        <v>0.0</v>
      </c>
      <c r="BY387" s="31">
        <v>0.0</v>
      </c>
      <c r="BZ387" s="31">
        <v>0.0</v>
      </c>
      <c r="CA387" s="31">
        <v>0.0</v>
      </c>
      <c r="CB387" s="31">
        <v>0.0</v>
      </c>
      <c r="CC387" s="31">
        <v>141.0</v>
      </c>
      <c r="CE387" s="31">
        <v>15849.0</v>
      </c>
    </row>
    <row r="388" ht="15.75" customHeight="1">
      <c r="A388" s="31" t="s">
        <v>553</v>
      </c>
      <c r="B388" s="31">
        <v>16072.0</v>
      </c>
      <c r="C388" s="31" t="s">
        <v>571</v>
      </c>
      <c r="D388" s="31">
        <v>47653.0</v>
      </c>
      <c r="E388" s="31">
        <v>33749.0</v>
      </c>
      <c r="F388" s="31">
        <v>512.0</v>
      </c>
      <c r="G388" s="31">
        <v>33237.0</v>
      </c>
      <c r="H388" s="31">
        <v>11085.0</v>
      </c>
      <c r="I388" s="31">
        <v>4328.0</v>
      </c>
      <c r="J388" s="31">
        <v>5576.0</v>
      </c>
      <c r="K388" s="31">
        <v>795.0</v>
      </c>
      <c r="L388" s="31">
        <v>0.0</v>
      </c>
      <c r="M388" s="31">
        <v>1503.0</v>
      </c>
      <c r="N388" s="31">
        <v>8448.0</v>
      </c>
      <c r="O388" s="31">
        <v>186.0</v>
      </c>
      <c r="P388" s="31">
        <v>0.0</v>
      </c>
      <c r="Q388" s="31">
        <v>519.0</v>
      </c>
      <c r="R388" s="31">
        <v>0.0</v>
      </c>
      <c r="S388" s="31">
        <v>579.0</v>
      </c>
      <c r="T388" s="31">
        <v>0.0</v>
      </c>
      <c r="U388" s="31">
        <v>0.0</v>
      </c>
      <c r="V388" s="31">
        <v>0.0</v>
      </c>
      <c r="W388" s="31">
        <v>0.0</v>
      </c>
      <c r="X388" s="31">
        <v>218.0</v>
      </c>
      <c r="Y388" s="31">
        <v>0.0</v>
      </c>
      <c r="Z388" s="31">
        <v>0.0</v>
      </c>
      <c r="AA388" s="31">
        <v>0.0</v>
      </c>
      <c r="AB388" s="31">
        <v>0.0</v>
      </c>
      <c r="AC388" s="31">
        <v>0.0</v>
      </c>
      <c r="AD388" s="31">
        <v>0.0</v>
      </c>
      <c r="AE388" s="31">
        <v>0.0</v>
      </c>
      <c r="AF388" s="31">
        <v>0.0</v>
      </c>
      <c r="AG388" s="31">
        <v>0.0</v>
      </c>
      <c r="AH388" s="31">
        <v>0.0</v>
      </c>
      <c r="AI388" s="31">
        <v>0.0</v>
      </c>
      <c r="AJ388" s="31">
        <v>0.0</v>
      </c>
      <c r="AK388" s="31">
        <v>0.0</v>
      </c>
      <c r="AL388" s="31">
        <v>0.0</v>
      </c>
      <c r="AM388" s="31">
        <v>0.0</v>
      </c>
      <c r="AN388" s="31">
        <v>0.0</v>
      </c>
      <c r="AO388" s="31">
        <v>0.0</v>
      </c>
      <c r="AP388" s="31">
        <v>0.0</v>
      </c>
      <c r="AQ388" s="31">
        <v>0.0</v>
      </c>
      <c r="AR388" s="31">
        <v>0.0</v>
      </c>
      <c r="AS388" s="31">
        <v>0.0</v>
      </c>
      <c r="AT388" s="31">
        <v>412.0</v>
      </c>
      <c r="AU388" s="31">
        <v>33337.0</v>
      </c>
      <c r="AV388" s="31">
        <f t="shared" si="6"/>
        <v>9904</v>
      </c>
      <c r="AW388" s="31">
        <v>4431.0</v>
      </c>
      <c r="AX388" s="31">
        <v>5381.0</v>
      </c>
      <c r="AY388" s="31">
        <v>945.0</v>
      </c>
      <c r="AZ388" s="31">
        <v>0.0</v>
      </c>
      <c r="BA388" s="31">
        <v>2200.0</v>
      </c>
      <c r="BB388" s="31">
        <v>8525.0</v>
      </c>
      <c r="BC388" s="31">
        <v>127.0</v>
      </c>
      <c r="BD388" s="31">
        <v>380.0</v>
      </c>
      <c r="BE388" s="31">
        <v>417.0</v>
      </c>
      <c r="BF388" s="31">
        <v>0.0</v>
      </c>
      <c r="BG388" s="31">
        <v>247.0</v>
      </c>
      <c r="BH388" s="31">
        <v>422.0</v>
      </c>
      <c r="BI388" s="31">
        <v>0.0</v>
      </c>
      <c r="BJ388" s="31">
        <v>0.0</v>
      </c>
      <c r="BK388" s="31">
        <v>0.0</v>
      </c>
      <c r="BL388" s="31">
        <v>124.0</v>
      </c>
      <c r="BM388" s="31">
        <v>0.0</v>
      </c>
      <c r="BN388" s="31">
        <v>0.0</v>
      </c>
      <c r="BO388" s="31">
        <v>0.0</v>
      </c>
      <c r="BP388" s="31">
        <v>0.0</v>
      </c>
      <c r="BQ388" s="31">
        <v>0.0</v>
      </c>
      <c r="BR388" s="31">
        <v>0.0</v>
      </c>
      <c r="BS388" s="31">
        <v>99.0</v>
      </c>
      <c r="BT388" s="31">
        <v>0.0</v>
      </c>
      <c r="BU388" s="31">
        <v>0.0</v>
      </c>
      <c r="BV388" s="31">
        <v>73.0</v>
      </c>
      <c r="BW388" s="31">
        <v>0.0</v>
      </c>
      <c r="BX388" s="31">
        <v>0.0</v>
      </c>
      <c r="BY388" s="31">
        <v>0.0</v>
      </c>
      <c r="BZ388" s="31">
        <v>0.0</v>
      </c>
      <c r="CA388" s="31">
        <v>0.0</v>
      </c>
      <c r="CB388" s="31">
        <v>0.0</v>
      </c>
      <c r="CC388" s="31">
        <v>62.0</v>
      </c>
      <c r="CE388" s="31">
        <v>9904.0</v>
      </c>
    </row>
    <row r="389" ht="15.75" customHeight="1">
      <c r="A389" s="31" t="s">
        <v>553</v>
      </c>
      <c r="B389" s="31">
        <v>16073.0</v>
      </c>
      <c r="C389" s="31" t="s">
        <v>572</v>
      </c>
      <c r="D389" s="31">
        <v>92002.0</v>
      </c>
      <c r="E389" s="31">
        <v>67574.0</v>
      </c>
      <c r="F389" s="31">
        <v>1000.0</v>
      </c>
      <c r="G389" s="31">
        <v>66574.0</v>
      </c>
      <c r="H389" s="31">
        <v>18896.0</v>
      </c>
      <c r="I389" s="31">
        <v>8397.0</v>
      </c>
      <c r="J389" s="31">
        <v>10919.0</v>
      </c>
      <c r="K389" s="31">
        <v>2492.0</v>
      </c>
      <c r="L389" s="31">
        <v>0.0</v>
      </c>
      <c r="M389" s="31">
        <v>4449.0</v>
      </c>
      <c r="N389" s="31">
        <v>18734.0</v>
      </c>
      <c r="O389" s="31">
        <v>0.0</v>
      </c>
      <c r="P389" s="31">
        <v>0.0</v>
      </c>
      <c r="Q389" s="31">
        <v>2075.0</v>
      </c>
      <c r="R389" s="31">
        <v>0.0</v>
      </c>
      <c r="S389" s="31">
        <v>0.0</v>
      </c>
      <c r="T389" s="31">
        <v>0.0</v>
      </c>
      <c r="U389" s="31">
        <v>0.0</v>
      </c>
      <c r="V389" s="31">
        <v>0.0</v>
      </c>
      <c r="W389" s="31">
        <v>0.0</v>
      </c>
      <c r="X389" s="31">
        <v>0.0</v>
      </c>
      <c r="Y389" s="31">
        <v>0.0</v>
      </c>
      <c r="Z389" s="31">
        <v>0.0</v>
      </c>
      <c r="AA389" s="31">
        <v>0.0</v>
      </c>
      <c r="AB389" s="31">
        <v>0.0</v>
      </c>
      <c r="AC389" s="31">
        <v>0.0</v>
      </c>
      <c r="AD389" s="31">
        <v>0.0</v>
      </c>
      <c r="AE389" s="31">
        <v>0.0</v>
      </c>
      <c r="AF389" s="31">
        <v>0.0</v>
      </c>
      <c r="AG389" s="31">
        <v>0.0</v>
      </c>
      <c r="AH389" s="31">
        <v>0.0</v>
      </c>
      <c r="AI389" s="31">
        <v>0.0</v>
      </c>
      <c r="AJ389" s="31">
        <v>0.0</v>
      </c>
      <c r="AK389" s="31">
        <v>0.0</v>
      </c>
      <c r="AL389" s="31">
        <v>0.0</v>
      </c>
      <c r="AM389" s="31">
        <v>0.0</v>
      </c>
      <c r="AN389" s="31">
        <v>0.0</v>
      </c>
      <c r="AO389" s="31">
        <v>0.0</v>
      </c>
      <c r="AP389" s="31">
        <v>0.0</v>
      </c>
      <c r="AQ389" s="31">
        <v>0.0</v>
      </c>
      <c r="AR389" s="31">
        <v>0.0</v>
      </c>
      <c r="AS389" s="31">
        <v>612.0</v>
      </c>
      <c r="AT389" s="31">
        <v>829.0</v>
      </c>
      <c r="AU389" s="31">
        <v>66745.0</v>
      </c>
      <c r="AV389" s="31">
        <f t="shared" si="6"/>
        <v>17611</v>
      </c>
      <c r="AW389" s="31">
        <v>8125.0</v>
      </c>
      <c r="AX389" s="31">
        <v>10912.0</v>
      </c>
      <c r="AY389" s="31">
        <v>2066.0</v>
      </c>
      <c r="AZ389" s="31">
        <v>0.0</v>
      </c>
      <c r="BA389" s="31">
        <v>5070.0</v>
      </c>
      <c r="BB389" s="31">
        <v>18010.0</v>
      </c>
      <c r="BC389" s="31">
        <v>281.0</v>
      </c>
      <c r="BD389" s="31">
        <v>990.0</v>
      </c>
      <c r="BE389" s="31">
        <v>1294.0</v>
      </c>
      <c r="BF389" s="31">
        <v>0.0</v>
      </c>
      <c r="BG389" s="31">
        <v>296.0</v>
      </c>
      <c r="BH389" s="31">
        <v>1199.0</v>
      </c>
      <c r="BI389" s="31">
        <v>0.0</v>
      </c>
      <c r="BJ389" s="31">
        <v>0.0</v>
      </c>
      <c r="BK389" s="31">
        <v>0.0</v>
      </c>
      <c r="BL389" s="31">
        <v>105.0</v>
      </c>
      <c r="BM389" s="31">
        <v>0.0</v>
      </c>
      <c r="BN389" s="31">
        <v>0.0</v>
      </c>
      <c r="BO389" s="31">
        <v>0.0</v>
      </c>
      <c r="BP389" s="31">
        <v>0.0</v>
      </c>
      <c r="BQ389" s="31">
        <v>0.0</v>
      </c>
      <c r="BR389" s="31">
        <v>0.0</v>
      </c>
      <c r="BS389" s="31">
        <v>291.0</v>
      </c>
      <c r="BT389" s="31">
        <v>0.0</v>
      </c>
      <c r="BU389" s="31">
        <v>0.0</v>
      </c>
      <c r="BV389" s="31">
        <v>337.0</v>
      </c>
      <c r="BW389" s="31">
        <v>0.0</v>
      </c>
      <c r="BX389" s="31">
        <v>0.0</v>
      </c>
      <c r="BY389" s="31">
        <v>0.0</v>
      </c>
      <c r="BZ389" s="31">
        <v>0.0</v>
      </c>
      <c r="CA389" s="31">
        <v>0.0</v>
      </c>
      <c r="CB389" s="31">
        <v>0.0</v>
      </c>
      <c r="CC389" s="31">
        <v>158.0</v>
      </c>
      <c r="CE389" s="31">
        <v>17611.0</v>
      </c>
    </row>
    <row r="390" ht="15.75" customHeight="1">
      <c r="A390" s="31" t="s">
        <v>553</v>
      </c>
      <c r="B390" s="31">
        <v>16074.0</v>
      </c>
      <c r="C390" s="31" t="s">
        <v>573</v>
      </c>
      <c r="D390" s="31">
        <v>68855.0</v>
      </c>
      <c r="E390" s="31">
        <v>52933.0</v>
      </c>
      <c r="F390" s="31">
        <v>762.0</v>
      </c>
      <c r="G390" s="31">
        <v>52171.0</v>
      </c>
      <c r="H390" s="31">
        <v>18106.0</v>
      </c>
      <c r="I390" s="31">
        <v>5541.0</v>
      </c>
      <c r="J390" s="31">
        <v>8832.0</v>
      </c>
      <c r="K390" s="31">
        <v>1789.0</v>
      </c>
      <c r="L390" s="31">
        <v>0.0</v>
      </c>
      <c r="M390" s="31">
        <v>3062.0</v>
      </c>
      <c r="N390" s="31">
        <v>12343.0</v>
      </c>
      <c r="O390" s="31">
        <v>0.0</v>
      </c>
      <c r="P390" s="31">
        <v>0.0</v>
      </c>
      <c r="Q390" s="31">
        <v>1863.0</v>
      </c>
      <c r="R390" s="31">
        <v>0.0</v>
      </c>
      <c r="S390" s="31">
        <v>0.0</v>
      </c>
      <c r="T390" s="31">
        <v>0.0</v>
      </c>
      <c r="U390" s="31">
        <v>0.0</v>
      </c>
      <c r="V390" s="31">
        <v>0.0</v>
      </c>
      <c r="W390" s="31">
        <v>0.0</v>
      </c>
      <c r="X390" s="31">
        <v>0.0</v>
      </c>
      <c r="Y390" s="31">
        <v>0.0</v>
      </c>
      <c r="Z390" s="31">
        <v>0.0</v>
      </c>
      <c r="AA390" s="31">
        <v>0.0</v>
      </c>
      <c r="AB390" s="31">
        <v>0.0</v>
      </c>
      <c r="AC390" s="31">
        <v>0.0</v>
      </c>
      <c r="AD390" s="31">
        <v>0.0</v>
      </c>
      <c r="AE390" s="31">
        <v>0.0</v>
      </c>
      <c r="AF390" s="31">
        <v>0.0</v>
      </c>
      <c r="AG390" s="31">
        <v>0.0</v>
      </c>
      <c r="AH390" s="31">
        <v>0.0</v>
      </c>
      <c r="AI390" s="31">
        <v>0.0</v>
      </c>
      <c r="AJ390" s="31">
        <v>0.0</v>
      </c>
      <c r="AK390" s="31">
        <v>0.0</v>
      </c>
      <c r="AL390" s="31">
        <v>0.0</v>
      </c>
      <c r="AM390" s="31">
        <v>0.0</v>
      </c>
      <c r="AN390" s="31">
        <v>0.0</v>
      </c>
      <c r="AO390" s="31">
        <v>0.0</v>
      </c>
      <c r="AP390" s="31">
        <v>0.0</v>
      </c>
      <c r="AQ390" s="31">
        <v>0.0</v>
      </c>
      <c r="AR390" s="31">
        <v>0.0</v>
      </c>
      <c r="AS390" s="31">
        <v>635.0</v>
      </c>
      <c r="AT390" s="31">
        <v>648.0</v>
      </c>
      <c r="AU390" s="31">
        <v>52285.0</v>
      </c>
      <c r="AV390" s="31">
        <f t="shared" si="6"/>
        <v>15688</v>
      </c>
      <c r="AW390" s="31">
        <v>6092.0</v>
      </c>
      <c r="AX390" s="31">
        <v>8822.0</v>
      </c>
      <c r="AY390" s="31">
        <v>1704.0</v>
      </c>
      <c r="AZ390" s="31">
        <v>0.0</v>
      </c>
      <c r="BA390" s="31">
        <v>4473.0</v>
      </c>
      <c r="BB390" s="31">
        <v>12278.0</v>
      </c>
      <c r="BC390" s="31">
        <v>250.0</v>
      </c>
      <c r="BD390" s="31">
        <v>490.0</v>
      </c>
      <c r="BE390" s="31">
        <v>1001.0</v>
      </c>
      <c r="BF390" s="31">
        <v>0.0</v>
      </c>
      <c r="BG390" s="31">
        <v>219.0</v>
      </c>
      <c r="BH390" s="31">
        <v>693.0</v>
      </c>
      <c r="BI390" s="31">
        <v>0.0</v>
      </c>
      <c r="BJ390" s="31">
        <v>0.0</v>
      </c>
      <c r="BK390" s="31">
        <v>0.0</v>
      </c>
      <c r="BL390" s="31">
        <v>66.0</v>
      </c>
      <c r="BM390" s="31">
        <v>0.0</v>
      </c>
      <c r="BN390" s="31">
        <v>0.0</v>
      </c>
      <c r="BO390" s="31">
        <v>0.0</v>
      </c>
      <c r="BP390" s="31">
        <v>0.0</v>
      </c>
      <c r="BQ390" s="31">
        <v>0.0</v>
      </c>
      <c r="BR390" s="31">
        <v>0.0</v>
      </c>
      <c r="BS390" s="31">
        <v>193.0</v>
      </c>
      <c r="BT390" s="31">
        <v>0.0</v>
      </c>
      <c r="BU390" s="31">
        <v>0.0</v>
      </c>
      <c r="BV390" s="31">
        <v>179.0</v>
      </c>
      <c r="BW390" s="31">
        <v>0.0</v>
      </c>
      <c r="BX390" s="31">
        <v>0.0</v>
      </c>
      <c r="BY390" s="31">
        <v>0.0</v>
      </c>
      <c r="BZ390" s="31">
        <v>0.0</v>
      </c>
      <c r="CA390" s="31">
        <v>0.0</v>
      </c>
      <c r="CB390" s="31">
        <v>0.0</v>
      </c>
      <c r="CC390" s="31">
        <v>137.0</v>
      </c>
      <c r="CE390" s="31">
        <v>15688.0</v>
      </c>
    </row>
    <row r="391" ht="15.75" customHeight="1">
      <c r="A391" s="31" t="s">
        <v>553</v>
      </c>
      <c r="B391" s="31">
        <v>16075.0</v>
      </c>
      <c r="C391" s="31" t="s">
        <v>574</v>
      </c>
      <c r="D391" s="31">
        <v>68269.0</v>
      </c>
      <c r="E391" s="31">
        <v>51372.0</v>
      </c>
      <c r="F391" s="31">
        <v>765.0</v>
      </c>
      <c r="G391" s="31">
        <v>50607.0</v>
      </c>
      <c r="H391" s="31">
        <v>15309.0</v>
      </c>
      <c r="I391" s="31">
        <v>5815.0</v>
      </c>
      <c r="J391" s="31">
        <v>9175.0</v>
      </c>
      <c r="K391" s="31">
        <v>1445.0</v>
      </c>
      <c r="L391" s="31">
        <v>0.0</v>
      </c>
      <c r="M391" s="31">
        <v>2812.0</v>
      </c>
      <c r="N391" s="31">
        <v>13817.0</v>
      </c>
      <c r="O391" s="31">
        <v>0.0</v>
      </c>
      <c r="P391" s="31">
        <v>0.0</v>
      </c>
      <c r="Q391" s="31">
        <v>1779.0</v>
      </c>
      <c r="R391" s="31">
        <v>0.0</v>
      </c>
      <c r="S391" s="31">
        <v>0.0</v>
      </c>
      <c r="T391" s="31">
        <v>0.0</v>
      </c>
      <c r="U391" s="31">
        <v>0.0</v>
      </c>
      <c r="V391" s="31">
        <v>0.0</v>
      </c>
      <c r="W391" s="31">
        <v>0.0</v>
      </c>
      <c r="X391" s="31">
        <v>0.0</v>
      </c>
      <c r="Y391" s="31">
        <v>0.0</v>
      </c>
      <c r="Z391" s="31">
        <v>0.0</v>
      </c>
      <c r="AA391" s="31">
        <v>0.0</v>
      </c>
      <c r="AB391" s="31">
        <v>0.0</v>
      </c>
      <c r="AC391" s="31">
        <v>0.0</v>
      </c>
      <c r="AD391" s="31">
        <v>0.0</v>
      </c>
      <c r="AE391" s="31">
        <v>0.0</v>
      </c>
      <c r="AF391" s="31">
        <v>0.0</v>
      </c>
      <c r="AG391" s="31">
        <v>0.0</v>
      </c>
      <c r="AH391" s="31">
        <v>0.0</v>
      </c>
      <c r="AI391" s="31">
        <v>0.0</v>
      </c>
      <c r="AJ391" s="31">
        <v>0.0</v>
      </c>
      <c r="AK391" s="31">
        <v>0.0</v>
      </c>
      <c r="AL391" s="31">
        <v>0.0</v>
      </c>
      <c r="AM391" s="31">
        <v>0.0</v>
      </c>
      <c r="AN391" s="31">
        <v>0.0</v>
      </c>
      <c r="AO391" s="31">
        <v>0.0</v>
      </c>
      <c r="AP391" s="31">
        <v>0.0</v>
      </c>
      <c r="AQ391" s="31">
        <v>0.0</v>
      </c>
      <c r="AR391" s="31">
        <v>0.0</v>
      </c>
      <c r="AS391" s="31">
        <v>455.0</v>
      </c>
      <c r="AT391" s="31">
        <v>651.0</v>
      </c>
      <c r="AU391" s="31">
        <v>50721.0</v>
      </c>
      <c r="AV391" s="31">
        <f t="shared" si="6"/>
        <v>14470</v>
      </c>
      <c r="AW391" s="31">
        <v>6210.0</v>
      </c>
      <c r="AX391" s="31">
        <v>8354.0</v>
      </c>
      <c r="AY391" s="31">
        <v>1354.0</v>
      </c>
      <c r="AZ391" s="31">
        <v>0.0</v>
      </c>
      <c r="BA391" s="31">
        <v>3666.0</v>
      </c>
      <c r="BB391" s="31">
        <v>13452.0</v>
      </c>
      <c r="BC391" s="31">
        <v>205.0</v>
      </c>
      <c r="BD391" s="31">
        <v>603.0</v>
      </c>
      <c r="BE391" s="31">
        <v>1005.0</v>
      </c>
      <c r="BF391" s="31">
        <v>0.0</v>
      </c>
      <c r="BG391" s="31">
        <v>218.0</v>
      </c>
      <c r="BH391" s="31">
        <v>602.0</v>
      </c>
      <c r="BI391" s="31">
        <v>0.0</v>
      </c>
      <c r="BJ391" s="31">
        <v>0.0</v>
      </c>
      <c r="BK391" s="31">
        <v>0.0</v>
      </c>
      <c r="BL391" s="31">
        <v>69.0</v>
      </c>
      <c r="BM391" s="31">
        <v>0.0</v>
      </c>
      <c r="BN391" s="31">
        <v>0.0</v>
      </c>
      <c r="BO391" s="31">
        <v>0.0</v>
      </c>
      <c r="BP391" s="31">
        <v>0.0</v>
      </c>
      <c r="BQ391" s="31">
        <v>0.0</v>
      </c>
      <c r="BR391" s="31">
        <v>0.0</v>
      </c>
      <c r="BS391" s="31">
        <v>170.0</v>
      </c>
      <c r="BT391" s="31">
        <v>0.0</v>
      </c>
      <c r="BU391" s="31">
        <v>0.0</v>
      </c>
      <c r="BV391" s="31">
        <v>213.0</v>
      </c>
      <c r="BW391" s="31">
        <v>0.0</v>
      </c>
      <c r="BX391" s="31">
        <v>0.0</v>
      </c>
      <c r="BY391" s="31">
        <v>0.0</v>
      </c>
      <c r="BZ391" s="31">
        <v>0.0</v>
      </c>
      <c r="CA391" s="31">
        <v>0.0</v>
      </c>
      <c r="CB391" s="31">
        <v>0.0</v>
      </c>
      <c r="CC391" s="31">
        <v>130.0</v>
      </c>
      <c r="CE391" s="31">
        <v>14470.0</v>
      </c>
    </row>
    <row r="392" ht="15.75" customHeight="1">
      <c r="A392" s="31" t="s">
        <v>553</v>
      </c>
      <c r="B392" s="31">
        <v>16076.0</v>
      </c>
      <c r="C392" s="31" t="s">
        <v>575</v>
      </c>
      <c r="D392" s="31">
        <v>84711.0</v>
      </c>
      <c r="E392" s="31">
        <v>64361.0</v>
      </c>
      <c r="F392" s="31">
        <v>1059.0</v>
      </c>
      <c r="G392" s="31">
        <v>63302.0</v>
      </c>
      <c r="H392" s="31">
        <v>22090.0</v>
      </c>
      <c r="I392" s="31">
        <v>7336.0</v>
      </c>
      <c r="J392" s="31">
        <v>10151.0</v>
      </c>
      <c r="K392" s="31">
        <v>1389.0</v>
      </c>
      <c r="L392" s="31">
        <v>0.0</v>
      </c>
      <c r="M392" s="31">
        <v>3648.0</v>
      </c>
      <c r="N392" s="31">
        <v>16357.0</v>
      </c>
      <c r="O392" s="31">
        <v>0.0</v>
      </c>
      <c r="P392" s="31">
        <v>0.0</v>
      </c>
      <c r="Q392" s="31">
        <v>1437.0</v>
      </c>
      <c r="R392" s="31">
        <v>0.0</v>
      </c>
      <c r="S392" s="31">
        <v>0.0</v>
      </c>
      <c r="T392" s="31">
        <v>0.0</v>
      </c>
      <c r="U392" s="31">
        <v>0.0</v>
      </c>
      <c r="V392" s="31">
        <v>0.0</v>
      </c>
      <c r="W392" s="31">
        <v>0.0</v>
      </c>
      <c r="X392" s="31">
        <v>0.0</v>
      </c>
      <c r="Y392" s="31">
        <v>0.0</v>
      </c>
      <c r="Z392" s="31">
        <v>0.0</v>
      </c>
      <c r="AA392" s="31">
        <v>0.0</v>
      </c>
      <c r="AB392" s="31">
        <v>0.0</v>
      </c>
      <c r="AC392" s="31">
        <v>0.0</v>
      </c>
      <c r="AD392" s="31">
        <v>0.0</v>
      </c>
      <c r="AE392" s="31">
        <v>0.0</v>
      </c>
      <c r="AF392" s="31">
        <v>0.0</v>
      </c>
      <c r="AG392" s="31">
        <v>0.0</v>
      </c>
      <c r="AH392" s="31">
        <v>0.0</v>
      </c>
      <c r="AI392" s="31">
        <v>0.0</v>
      </c>
      <c r="AJ392" s="31">
        <v>394.0</v>
      </c>
      <c r="AK392" s="31">
        <v>0.0</v>
      </c>
      <c r="AL392" s="31">
        <v>0.0</v>
      </c>
      <c r="AM392" s="31">
        <v>0.0</v>
      </c>
      <c r="AN392" s="31">
        <v>0.0</v>
      </c>
      <c r="AO392" s="31">
        <v>0.0</v>
      </c>
      <c r="AP392" s="31">
        <v>0.0</v>
      </c>
      <c r="AQ392" s="31">
        <v>0.0</v>
      </c>
      <c r="AR392" s="31">
        <v>0.0</v>
      </c>
      <c r="AS392" s="31">
        <v>500.0</v>
      </c>
      <c r="AT392" s="31">
        <v>959.0</v>
      </c>
      <c r="AU392" s="31">
        <v>63402.0</v>
      </c>
      <c r="AV392" s="31">
        <f t="shared" si="6"/>
        <v>19139</v>
      </c>
      <c r="AW392" s="31">
        <v>7171.0</v>
      </c>
      <c r="AX392" s="31">
        <v>9945.0</v>
      </c>
      <c r="AY392" s="31">
        <v>1775.0</v>
      </c>
      <c r="AZ392" s="31">
        <v>0.0</v>
      </c>
      <c r="BA392" s="31">
        <v>5468.0</v>
      </c>
      <c r="BB392" s="31">
        <v>16203.0</v>
      </c>
      <c r="BC392" s="31">
        <v>253.0</v>
      </c>
      <c r="BD392" s="31">
        <v>694.0</v>
      </c>
      <c r="BE392" s="31">
        <v>994.0</v>
      </c>
      <c r="BF392" s="31">
        <v>0.0</v>
      </c>
      <c r="BG392" s="31">
        <v>279.0</v>
      </c>
      <c r="BH392" s="31">
        <v>737.0</v>
      </c>
      <c r="BI392" s="31">
        <v>0.0</v>
      </c>
      <c r="BJ392" s="31">
        <v>0.0</v>
      </c>
      <c r="BK392" s="31">
        <v>0.0</v>
      </c>
      <c r="BL392" s="31">
        <v>59.0</v>
      </c>
      <c r="BM392" s="31">
        <v>0.0</v>
      </c>
      <c r="BN392" s="31">
        <v>0.0</v>
      </c>
      <c r="BO392" s="31">
        <v>0.0</v>
      </c>
      <c r="BP392" s="31">
        <v>0.0</v>
      </c>
      <c r="BQ392" s="31">
        <v>0.0</v>
      </c>
      <c r="BR392" s="31">
        <v>0.0</v>
      </c>
      <c r="BS392" s="31">
        <v>222.0</v>
      </c>
      <c r="BT392" s="31">
        <v>0.0</v>
      </c>
      <c r="BU392" s="31">
        <v>0.0</v>
      </c>
      <c r="BV392" s="31">
        <v>239.0</v>
      </c>
      <c r="BW392" s="31">
        <v>0.0</v>
      </c>
      <c r="BX392" s="31">
        <v>0.0</v>
      </c>
      <c r="BY392" s="31">
        <v>0.0</v>
      </c>
      <c r="BZ392" s="31">
        <v>0.0</v>
      </c>
      <c r="CA392" s="31">
        <v>0.0</v>
      </c>
      <c r="CB392" s="31">
        <v>0.0</v>
      </c>
      <c r="CC392" s="31">
        <v>224.0</v>
      </c>
      <c r="CE392" s="31">
        <v>19139.0</v>
      </c>
    </row>
    <row r="393" ht="15.75" customHeight="1">
      <c r="A393" s="31" t="s">
        <v>553</v>
      </c>
      <c r="B393" s="31">
        <v>16077.0</v>
      </c>
      <c r="C393" s="31" t="s">
        <v>576</v>
      </c>
      <c r="D393" s="31">
        <v>77281.0</v>
      </c>
      <c r="E393" s="31">
        <v>55754.0</v>
      </c>
      <c r="F393" s="31">
        <v>989.0</v>
      </c>
      <c r="G393" s="31">
        <v>54765.0</v>
      </c>
      <c r="H393" s="31">
        <v>16812.0</v>
      </c>
      <c r="I393" s="31">
        <v>6543.0</v>
      </c>
      <c r="J393" s="31">
        <v>10193.0</v>
      </c>
      <c r="K393" s="31">
        <v>914.0</v>
      </c>
      <c r="L393" s="31">
        <v>0.0</v>
      </c>
      <c r="M393" s="31">
        <v>2829.0</v>
      </c>
      <c r="N393" s="31">
        <v>14956.0</v>
      </c>
      <c r="O393" s="31">
        <v>0.0</v>
      </c>
      <c r="P393" s="31">
        <v>0.0</v>
      </c>
      <c r="Q393" s="31">
        <v>944.0</v>
      </c>
      <c r="R393" s="31">
        <v>0.0</v>
      </c>
      <c r="S393" s="31">
        <v>0.0</v>
      </c>
      <c r="T393" s="31">
        <v>0.0</v>
      </c>
      <c r="U393" s="31">
        <v>0.0</v>
      </c>
      <c r="V393" s="31">
        <v>0.0</v>
      </c>
      <c r="W393" s="31">
        <v>0.0</v>
      </c>
      <c r="X393" s="31">
        <v>0.0</v>
      </c>
      <c r="Y393" s="31">
        <v>0.0</v>
      </c>
      <c r="Z393" s="31">
        <v>0.0</v>
      </c>
      <c r="AA393" s="31">
        <v>0.0</v>
      </c>
      <c r="AB393" s="31">
        <v>0.0</v>
      </c>
      <c r="AC393" s="31">
        <v>0.0</v>
      </c>
      <c r="AD393" s="31">
        <v>0.0</v>
      </c>
      <c r="AE393" s="31">
        <v>0.0</v>
      </c>
      <c r="AF393" s="31">
        <v>0.0</v>
      </c>
      <c r="AG393" s="31">
        <v>0.0</v>
      </c>
      <c r="AH393" s="31">
        <v>0.0</v>
      </c>
      <c r="AI393" s="31">
        <v>0.0</v>
      </c>
      <c r="AJ393" s="31">
        <v>252.0</v>
      </c>
      <c r="AK393" s="31">
        <v>0.0</v>
      </c>
      <c r="AL393" s="31">
        <v>0.0</v>
      </c>
      <c r="AM393" s="31">
        <v>0.0</v>
      </c>
      <c r="AN393" s="31">
        <v>0.0</v>
      </c>
      <c r="AO393" s="31">
        <v>0.0</v>
      </c>
      <c r="AP393" s="31">
        <v>0.0</v>
      </c>
      <c r="AQ393" s="31">
        <v>0.0</v>
      </c>
      <c r="AR393" s="31">
        <v>0.0</v>
      </c>
      <c r="AS393" s="31">
        <v>1322.0</v>
      </c>
      <c r="AT393" s="31">
        <v>908.0</v>
      </c>
      <c r="AU393" s="31">
        <v>54846.0</v>
      </c>
      <c r="AV393" s="31">
        <f t="shared" si="6"/>
        <v>15860</v>
      </c>
      <c r="AW393" s="31">
        <v>6758.0</v>
      </c>
      <c r="AX393" s="31">
        <v>8832.0</v>
      </c>
      <c r="AY393" s="31">
        <v>1275.0</v>
      </c>
      <c r="AZ393" s="31">
        <v>0.0</v>
      </c>
      <c r="BA393" s="31">
        <v>4164.0</v>
      </c>
      <c r="BB393" s="31">
        <v>15061.0</v>
      </c>
      <c r="BC393" s="31">
        <v>210.0</v>
      </c>
      <c r="BD393" s="31">
        <v>647.0</v>
      </c>
      <c r="BE393" s="31">
        <v>715.0</v>
      </c>
      <c r="BF393" s="31">
        <v>0.0</v>
      </c>
      <c r="BG393" s="31">
        <v>157.0</v>
      </c>
      <c r="BH393" s="31">
        <v>501.0</v>
      </c>
      <c r="BI393" s="31">
        <v>0.0</v>
      </c>
      <c r="BJ393" s="31">
        <v>0.0</v>
      </c>
      <c r="BK393" s="31">
        <v>0.0</v>
      </c>
      <c r="BL393" s="31">
        <v>69.0</v>
      </c>
      <c r="BM393" s="31">
        <v>0.0</v>
      </c>
      <c r="BN393" s="31">
        <v>0.0</v>
      </c>
      <c r="BO393" s="31">
        <v>0.0</v>
      </c>
      <c r="BP393" s="31">
        <v>0.0</v>
      </c>
      <c r="BQ393" s="31">
        <v>0.0</v>
      </c>
      <c r="BR393" s="31">
        <v>0.0</v>
      </c>
      <c r="BS393" s="31">
        <v>146.0</v>
      </c>
      <c r="BT393" s="31">
        <v>0.0</v>
      </c>
      <c r="BU393" s="31">
        <v>0.0</v>
      </c>
      <c r="BV393" s="31">
        <v>287.0</v>
      </c>
      <c r="BW393" s="31">
        <v>0.0</v>
      </c>
      <c r="BX393" s="31">
        <v>0.0</v>
      </c>
      <c r="BY393" s="31">
        <v>0.0</v>
      </c>
      <c r="BZ393" s="31">
        <v>0.0</v>
      </c>
      <c r="CA393" s="31">
        <v>0.0</v>
      </c>
      <c r="CB393" s="31">
        <v>0.0</v>
      </c>
      <c r="CC393" s="31">
        <v>164.0</v>
      </c>
      <c r="CE393" s="31">
        <v>15860.0</v>
      </c>
    </row>
    <row r="394" ht="15.75" customHeight="1">
      <c r="A394" s="31" t="s">
        <v>515</v>
      </c>
      <c r="B394" s="31">
        <v>13003.0</v>
      </c>
      <c r="C394" s="31" t="s">
        <v>1110</v>
      </c>
      <c r="D394" s="31">
        <v>168771.0</v>
      </c>
      <c r="E394" s="31">
        <v>121903.0</v>
      </c>
      <c r="F394" s="31">
        <v>1334.0</v>
      </c>
      <c r="G394" s="31">
        <v>120569.0</v>
      </c>
      <c r="H394" s="31">
        <v>32564.0</v>
      </c>
      <c r="I394" s="31">
        <v>22656.0</v>
      </c>
      <c r="J394" s="31">
        <v>31962.0</v>
      </c>
      <c r="K394" s="31">
        <v>6900.0</v>
      </c>
      <c r="L394" s="31">
        <v>0.0</v>
      </c>
      <c r="M394" s="31">
        <v>5267.0</v>
      </c>
      <c r="N394" s="31">
        <v>16717.0</v>
      </c>
      <c r="O394" s="31">
        <v>0.0</v>
      </c>
      <c r="P394" s="31">
        <v>0.0</v>
      </c>
      <c r="Q394" s="31">
        <v>1014.0</v>
      </c>
      <c r="R394" s="31">
        <v>0.0</v>
      </c>
      <c r="S394" s="31">
        <v>473.0</v>
      </c>
      <c r="T394" s="31">
        <v>2700.0</v>
      </c>
      <c r="U394" s="31">
        <v>0.0</v>
      </c>
      <c r="V394" s="31">
        <v>0.0</v>
      </c>
      <c r="W394" s="31">
        <v>0.0</v>
      </c>
      <c r="X394" s="31">
        <v>316.0</v>
      </c>
      <c r="Y394" s="31">
        <v>0.0</v>
      </c>
      <c r="Z394" s="31">
        <v>0.0</v>
      </c>
      <c r="AA394" s="31">
        <v>0.0</v>
      </c>
      <c r="AB394" s="31">
        <v>0.0</v>
      </c>
      <c r="AC394" s="31">
        <v>0.0</v>
      </c>
      <c r="AD394" s="31">
        <v>0.0</v>
      </c>
      <c r="AE394" s="31">
        <v>0.0</v>
      </c>
      <c r="AF394" s="31">
        <v>0.0</v>
      </c>
      <c r="AG394" s="31">
        <v>0.0</v>
      </c>
      <c r="AH394" s="31">
        <v>0.0</v>
      </c>
      <c r="AI394" s="31">
        <v>0.0</v>
      </c>
      <c r="AJ394" s="31">
        <v>0.0</v>
      </c>
      <c r="AK394" s="31">
        <v>0.0</v>
      </c>
      <c r="AL394" s="31">
        <v>0.0</v>
      </c>
      <c r="AM394" s="31">
        <v>0.0</v>
      </c>
      <c r="AN394" s="31">
        <v>0.0</v>
      </c>
      <c r="AO394" s="31">
        <v>0.0</v>
      </c>
      <c r="AP394" s="31">
        <v>0.0</v>
      </c>
      <c r="AQ394" s="31">
        <v>0.0</v>
      </c>
      <c r="AR394" s="31">
        <v>0.0</v>
      </c>
      <c r="AS394" s="31">
        <v>0.0</v>
      </c>
      <c r="AT394" s="31">
        <v>1281.0</v>
      </c>
      <c r="AU394" s="31">
        <v>120622.0</v>
      </c>
      <c r="AV394" s="31">
        <f t="shared" si="6"/>
        <v>34313</v>
      </c>
      <c r="AW394" s="31">
        <v>19805.0</v>
      </c>
      <c r="AX394" s="31">
        <v>26688.0</v>
      </c>
      <c r="AY394" s="31">
        <v>8434.0</v>
      </c>
      <c r="AZ394" s="31">
        <v>0.0</v>
      </c>
      <c r="BA394" s="31">
        <v>7662.0</v>
      </c>
      <c r="BB394" s="31">
        <v>17701.0</v>
      </c>
      <c r="BC394" s="31">
        <v>0.0</v>
      </c>
      <c r="BD394" s="31">
        <v>657.0</v>
      </c>
      <c r="BE394" s="31">
        <v>687.0</v>
      </c>
      <c r="BF394" s="31">
        <v>1467.0</v>
      </c>
      <c r="BG394" s="31">
        <v>287.0</v>
      </c>
      <c r="BH394" s="31">
        <v>2217.0</v>
      </c>
      <c r="BI394" s="31">
        <v>0.0</v>
      </c>
      <c r="BJ394" s="31">
        <v>0.0</v>
      </c>
      <c r="BK394" s="31">
        <v>0.0</v>
      </c>
      <c r="BL394" s="31">
        <v>246.0</v>
      </c>
      <c r="BM394" s="31">
        <v>0.0</v>
      </c>
      <c r="BN394" s="31">
        <v>0.0</v>
      </c>
      <c r="BO394" s="31">
        <v>0.0</v>
      </c>
      <c r="BP394" s="31">
        <v>0.0</v>
      </c>
      <c r="BQ394" s="31">
        <v>0.0</v>
      </c>
      <c r="BR394" s="31">
        <v>0.0</v>
      </c>
      <c r="BS394" s="31">
        <v>458.0</v>
      </c>
      <c r="BT394" s="31">
        <v>0.0</v>
      </c>
      <c r="BU394" s="31">
        <v>0.0</v>
      </c>
      <c r="BV394" s="31">
        <v>0.0</v>
      </c>
      <c r="BW394" s="31">
        <v>0.0</v>
      </c>
      <c r="BX394" s="31">
        <v>0.0</v>
      </c>
      <c r="BY394" s="31">
        <v>0.0</v>
      </c>
      <c r="BZ394" s="31">
        <v>0.0</v>
      </c>
      <c r="CA394" s="31">
        <v>0.0</v>
      </c>
      <c r="CB394" s="31">
        <v>0.0</v>
      </c>
      <c r="CC394" s="31">
        <v>0.0</v>
      </c>
      <c r="CE394" s="31">
        <v>34313.0</v>
      </c>
    </row>
    <row r="395" ht="15.75" customHeight="1">
      <c r="A395" s="31" t="s">
        <v>515</v>
      </c>
      <c r="B395" s="31">
        <v>13004.0</v>
      </c>
      <c r="C395" s="31" t="s">
        <v>1111</v>
      </c>
      <c r="D395" s="31">
        <v>76665.0</v>
      </c>
      <c r="E395" s="31">
        <v>55594.0</v>
      </c>
      <c r="F395" s="31">
        <v>706.0</v>
      </c>
      <c r="G395" s="31">
        <v>54888.0</v>
      </c>
      <c r="H395" s="31">
        <v>15602.0</v>
      </c>
      <c r="I395" s="31">
        <v>12243.0</v>
      </c>
      <c r="J395" s="31">
        <v>11067.0</v>
      </c>
      <c r="K395" s="31">
        <v>2493.0</v>
      </c>
      <c r="L395" s="31">
        <v>0.0</v>
      </c>
      <c r="M395" s="31">
        <v>2707.0</v>
      </c>
      <c r="N395" s="31">
        <v>8144.0</v>
      </c>
      <c r="O395" s="31">
        <v>0.0</v>
      </c>
      <c r="P395" s="31">
        <v>349.0</v>
      </c>
      <c r="Q395" s="31">
        <v>1804.0</v>
      </c>
      <c r="R395" s="31">
        <v>0.0</v>
      </c>
      <c r="S395" s="31">
        <v>0.0</v>
      </c>
      <c r="T395" s="31">
        <v>0.0</v>
      </c>
      <c r="U395" s="31">
        <v>0.0</v>
      </c>
      <c r="V395" s="31">
        <v>0.0</v>
      </c>
      <c r="W395" s="31">
        <v>0.0</v>
      </c>
      <c r="X395" s="31">
        <v>176.0</v>
      </c>
      <c r="Y395" s="31">
        <v>0.0</v>
      </c>
      <c r="Z395" s="31">
        <v>0.0</v>
      </c>
      <c r="AA395" s="31">
        <v>0.0</v>
      </c>
      <c r="AB395" s="31">
        <v>0.0</v>
      </c>
      <c r="AC395" s="31">
        <v>0.0</v>
      </c>
      <c r="AD395" s="31">
        <v>0.0</v>
      </c>
      <c r="AE395" s="31">
        <v>0.0</v>
      </c>
      <c r="AF395" s="31">
        <v>0.0</v>
      </c>
      <c r="AG395" s="31">
        <v>0.0</v>
      </c>
      <c r="AH395" s="31">
        <v>0.0</v>
      </c>
      <c r="AI395" s="31">
        <v>0.0</v>
      </c>
      <c r="AJ395" s="31">
        <v>0.0</v>
      </c>
      <c r="AK395" s="31">
        <v>0.0</v>
      </c>
      <c r="AL395" s="31">
        <v>0.0</v>
      </c>
      <c r="AM395" s="31">
        <v>0.0</v>
      </c>
      <c r="AN395" s="31">
        <v>0.0</v>
      </c>
      <c r="AO395" s="31">
        <v>0.0</v>
      </c>
      <c r="AP395" s="31">
        <v>0.0</v>
      </c>
      <c r="AQ395" s="31">
        <v>0.0</v>
      </c>
      <c r="AR395" s="31">
        <v>0.0</v>
      </c>
      <c r="AS395" s="31">
        <v>303.0</v>
      </c>
      <c r="AT395" s="31">
        <v>551.0</v>
      </c>
      <c r="AU395" s="31">
        <v>55043.0</v>
      </c>
      <c r="AV395" s="31">
        <f t="shared" si="6"/>
        <v>16551</v>
      </c>
      <c r="AW395" s="31">
        <v>10217.0</v>
      </c>
      <c r="AX395" s="31">
        <v>10491.0</v>
      </c>
      <c r="AY395" s="31">
        <v>2934.0</v>
      </c>
      <c r="AZ395" s="31">
        <v>0.0</v>
      </c>
      <c r="BA395" s="31">
        <v>3650.0</v>
      </c>
      <c r="BB395" s="31">
        <v>8594.0</v>
      </c>
      <c r="BC395" s="31">
        <v>0.0</v>
      </c>
      <c r="BD395" s="31">
        <v>368.0</v>
      </c>
      <c r="BE395" s="31">
        <v>694.0</v>
      </c>
      <c r="BF395" s="31">
        <v>554.0</v>
      </c>
      <c r="BG395" s="31">
        <v>52.0</v>
      </c>
      <c r="BH395" s="31">
        <v>691.0</v>
      </c>
      <c r="BI395" s="31">
        <v>0.0</v>
      </c>
      <c r="BJ395" s="31">
        <v>0.0</v>
      </c>
      <c r="BK395" s="31">
        <v>0.0</v>
      </c>
      <c r="BL395" s="31">
        <v>92.0</v>
      </c>
      <c r="BM395" s="31">
        <v>0.0</v>
      </c>
      <c r="BN395" s="31">
        <v>0.0</v>
      </c>
      <c r="BO395" s="31">
        <v>0.0</v>
      </c>
      <c r="BP395" s="31">
        <v>0.0</v>
      </c>
      <c r="BQ395" s="31">
        <v>0.0</v>
      </c>
      <c r="BR395" s="31">
        <v>0.0</v>
      </c>
      <c r="BS395" s="31">
        <v>155.0</v>
      </c>
      <c r="BT395" s="31">
        <v>0.0</v>
      </c>
      <c r="BU395" s="31">
        <v>0.0</v>
      </c>
      <c r="BV395" s="31">
        <v>0.0</v>
      </c>
      <c r="BW395" s="31">
        <v>0.0</v>
      </c>
      <c r="BX395" s="31">
        <v>0.0</v>
      </c>
      <c r="BY395" s="31">
        <v>0.0</v>
      </c>
      <c r="BZ395" s="31">
        <v>0.0</v>
      </c>
      <c r="CA395" s="31">
        <v>0.0</v>
      </c>
      <c r="CB395" s="31">
        <v>0.0</v>
      </c>
      <c r="CC395" s="31">
        <v>0.0</v>
      </c>
      <c r="CE395" s="31">
        <v>16551.0</v>
      </c>
    </row>
    <row r="396" ht="15.75" customHeight="1">
      <c r="A396" s="31" t="s">
        <v>515</v>
      </c>
      <c r="B396" s="31">
        <v>13071.0</v>
      </c>
      <c r="C396" s="31" t="s">
        <v>518</v>
      </c>
      <c r="D396" s="31">
        <v>218185.0</v>
      </c>
      <c r="E396" s="31">
        <v>150988.0</v>
      </c>
      <c r="F396" s="31">
        <v>1994.0</v>
      </c>
      <c r="G396" s="31">
        <v>148994.0</v>
      </c>
      <c r="H396" s="31">
        <v>51124.0</v>
      </c>
      <c r="I396" s="31">
        <v>22392.0</v>
      </c>
      <c r="J396" s="31">
        <v>30508.0</v>
      </c>
      <c r="K396" s="31">
        <v>4842.0</v>
      </c>
      <c r="L396" s="31">
        <v>0.0</v>
      </c>
      <c r="M396" s="31">
        <v>6926.0</v>
      </c>
      <c r="N396" s="31">
        <v>28584.0</v>
      </c>
      <c r="O396" s="31">
        <v>0.0</v>
      </c>
      <c r="P396" s="31">
        <v>1466.0</v>
      </c>
      <c r="Q396" s="31">
        <v>2218.0</v>
      </c>
      <c r="R396" s="31">
        <v>0.0</v>
      </c>
      <c r="S396" s="31">
        <v>0.0</v>
      </c>
      <c r="T396" s="31">
        <v>690.0</v>
      </c>
      <c r="U396" s="31">
        <v>0.0</v>
      </c>
      <c r="V396" s="31">
        <v>0.0</v>
      </c>
      <c r="W396" s="31">
        <v>0.0</v>
      </c>
      <c r="X396" s="31">
        <v>244.0</v>
      </c>
      <c r="Y396" s="31">
        <v>0.0</v>
      </c>
      <c r="Z396" s="31">
        <v>0.0</v>
      </c>
      <c r="AA396" s="31">
        <v>0.0</v>
      </c>
      <c r="AB396" s="31">
        <v>0.0</v>
      </c>
      <c r="AC396" s="31">
        <v>0.0</v>
      </c>
      <c r="AD396" s="31">
        <v>0.0</v>
      </c>
      <c r="AE396" s="31">
        <v>0.0</v>
      </c>
      <c r="AF396" s="31">
        <v>0.0</v>
      </c>
      <c r="AG396" s="31">
        <v>0.0</v>
      </c>
      <c r="AH396" s="31">
        <v>0.0</v>
      </c>
      <c r="AI396" s="31">
        <v>0.0</v>
      </c>
      <c r="AJ396" s="31">
        <v>0.0</v>
      </c>
      <c r="AK396" s="31">
        <v>0.0</v>
      </c>
      <c r="AL396" s="31">
        <v>0.0</v>
      </c>
      <c r="AM396" s="31">
        <v>0.0</v>
      </c>
      <c r="AN396" s="31">
        <v>0.0</v>
      </c>
      <c r="AO396" s="31">
        <v>0.0</v>
      </c>
      <c r="AP396" s="31">
        <v>0.0</v>
      </c>
      <c r="AQ396" s="31">
        <v>0.0</v>
      </c>
      <c r="AR396" s="31">
        <v>0.0</v>
      </c>
      <c r="AS396" s="31">
        <v>0.0</v>
      </c>
      <c r="AT396" s="31">
        <v>1846.0</v>
      </c>
      <c r="AU396" s="31">
        <v>149142.0</v>
      </c>
      <c r="AV396" s="31">
        <f t="shared" si="6"/>
        <v>51417</v>
      </c>
      <c r="AW396" s="31">
        <v>20403.0</v>
      </c>
      <c r="AX396" s="31">
        <v>28175.0</v>
      </c>
      <c r="AY396" s="31">
        <v>4724.0</v>
      </c>
      <c r="AZ396" s="31">
        <v>0.0</v>
      </c>
      <c r="BA396" s="31">
        <v>8420.0</v>
      </c>
      <c r="BB396" s="31">
        <v>29209.0</v>
      </c>
      <c r="BC396" s="31">
        <v>0.0</v>
      </c>
      <c r="BD396" s="31">
        <v>1685.0</v>
      </c>
      <c r="BE396" s="31">
        <v>1255.0</v>
      </c>
      <c r="BF396" s="31">
        <v>1717.0</v>
      </c>
      <c r="BG396" s="31">
        <v>175.0</v>
      </c>
      <c r="BH396" s="31">
        <v>1228.0</v>
      </c>
      <c r="BI396" s="31">
        <v>0.0</v>
      </c>
      <c r="BJ396" s="31">
        <v>0.0</v>
      </c>
      <c r="BK396" s="31">
        <v>0.0</v>
      </c>
      <c r="BL396" s="31">
        <v>210.0</v>
      </c>
      <c r="BM396" s="31">
        <v>0.0</v>
      </c>
      <c r="BN396" s="31">
        <v>0.0</v>
      </c>
      <c r="BO396" s="31">
        <v>0.0</v>
      </c>
      <c r="BP396" s="31">
        <v>0.0</v>
      </c>
      <c r="BQ396" s="31">
        <v>0.0</v>
      </c>
      <c r="BR396" s="31">
        <v>0.0</v>
      </c>
      <c r="BS396" s="31">
        <v>524.0</v>
      </c>
      <c r="BT396" s="31">
        <v>0.0</v>
      </c>
      <c r="BU396" s="31">
        <v>0.0</v>
      </c>
      <c r="BV396" s="31">
        <v>0.0</v>
      </c>
      <c r="BW396" s="31">
        <v>0.0</v>
      </c>
      <c r="BX396" s="31">
        <v>0.0</v>
      </c>
      <c r="BY396" s="31">
        <v>0.0</v>
      </c>
      <c r="BZ396" s="31">
        <v>0.0</v>
      </c>
      <c r="CA396" s="31">
        <v>0.0</v>
      </c>
      <c r="CB396" s="31">
        <v>0.0</v>
      </c>
      <c r="CC396" s="31">
        <v>0.0</v>
      </c>
      <c r="CE396" s="31">
        <v>51417.0</v>
      </c>
    </row>
    <row r="397" ht="15.75" customHeight="1">
      <c r="A397" s="31" t="s">
        <v>515</v>
      </c>
      <c r="B397" s="31">
        <v>13072.0</v>
      </c>
      <c r="C397" s="31" t="s">
        <v>519</v>
      </c>
      <c r="D397" s="31">
        <v>176437.0</v>
      </c>
      <c r="E397" s="31">
        <v>128445.0</v>
      </c>
      <c r="F397" s="31">
        <v>1566.0</v>
      </c>
      <c r="G397" s="31">
        <v>126879.0</v>
      </c>
      <c r="H397" s="31">
        <v>46116.0</v>
      </c>
      <c r="I397" s="31">
        <v>21635.0</v>
      </c>
      <c r="J397" s="31">
        <v>21985.0</v>
      </c>
      <c r="K397" s="31">
        <v>4666.0</v>
      </c>
      <c r="L397" s="31">
        <v>0.0</v>
      </c>
      <c r="M397" s="31">
        <v>6977.0</v>
      </c>
      <c r="N397" s="31">
        <v>22145.0</v>
      </c>
      <c r="O397" s="31">
        <v>0.0</v>
      </c>
      <c r="P397" s="31">
        <v>794.0</v>
      </c>
      <c r="Q397" s="31">
        <v>1752.0</v>
      </c>
      <c r="R397" s="31">
        <v>0.0</v>
      </c>
      <c r="S397" s="31">
        <v>118.0</v>
      </c>
      <c r="T397" s="31">
        <v>432.0</v>
      </c>
      <c r="U397" s="31">
        <v>0.0</v>
      </c>
      <c r="V397" s="31">
        <v>0.0</v>
      </c>
      <c r="W397" s="31">
        <v>0.0</v>
      </c>
      <c r="X397" s="31">
        <v>259.0</v>
      </c>
      <c r="Y397" s="31">
        <v>0.0</v>
      </c>
      <c r="Z397" s="31">
        <v>0.0</v>
      </c>
      <c r="AA397" s="31">
        <v>0.0</v>
      </c>
      <c r="AB397" s="31">
        <v>0.0</v>
      </c>
      <c r="AC397" s="31">
        <v>0.0</v>
      </c>
      <c r="AD397" s="31">
        <v>0.0</v>
      </c>
      <c r="AE397" s="31">
        <v>0.0</v>
      </c>
      <c r="AF397" s="31">
        <v>0.0</v>
      </c>
      <c r="AG397" s="31">
        <v>0.0</v>
      </c>
      <c r="AH397" s="31">
        <v>0.0</v>
      </c>
      <c r="AI397" s="31">
        <v>0.0</v>
      </c>
      <c r="AJ397" s="31">
        <v>0.0</v>
      </c>
      <c r="AK397" s="31">
        <v>0.0</v>
      </c>
      <c r="AL397" s="31">
        <v>0.0</v>
      </c>
      <c r="AM397" s="31">
        <v>0.0</v>
      </c>
      <c r="AN397" s="31">
        <v>0.0</v>
      </c>
      <c r="AO397" s="31">
        <v>0.0</v>
      </c>
      <c r="AP397" s="31">
        <v>0.0</v>
      </c>
      <c r="AQ397" s="31">
        <v>0.0</v>
      </c>
      <c r="AR397" s="31">
        <v>0.0</v>
      </c>
      <c r="AS397" s="31">
        <v>0.0</v>
      </c>
      <c r="AT397" s="31">
        <v>1452.0</v>
      </c>
      <c r="AU397" s="31">
        <v>126993.0</v>
      </c>
      <c r="AV397" s="31">
        <f t="shared" si="6"/>
        <v>45732</v>
      </c>
      <c r="AW397" s="31">
        <v>18843.0</v>
      </c>
      <c r="AX397" s="31">
        <v>20448.0</v>
      </c>
      <c r="AY397" s="31">
        <v>4960.0</v>
      </c>
      <c r="AZ397" s="31">
        <v>0.0</v>
      </c>
      <c r="BA397" s="31">
        <v>8315.0</v>
      </c>
      <c r="BB397" s="31">
        <v>23068.0</v>
      </c>
      <c r="BC397" s="31">
        <v>0.0</v>
      </c>
      <c r="BD397" s="31">
        <v>1257.0</v>
      </c>
      <c r="BE397" s="31">
        <v>1031.0</v>
      </c>
      <c r="BF397" s="31">
        <v>1609.0</v>
      </c>
      <c r="BG397" s="31">
        <v>168.0</v>
      </c>
      <c r="BH397" s="31">
        <v>1045.0</v>
      </c>
      <c r="BI397" s="31">
        <v>0.0</v>
      </c>
      <c r="BJ397" s="31">
        <v>0.0</v>
      </c>
      <c r="BK397" s="31">
        <v>0.0</v>
      </c>
      <c r="BL397" s="31">
        <v>191.0</v>
      </c>
      <c r="BM397" s="31">
        <v>0.0</v>
      </c>
      <c r="BN397" s="31">
        <v>0.0</v>
      </c>
      <c r="BO397" s="31">
        <v>0.0</v>
      </c>
      <c r="BP397" s="31">
        <v>0.0</v>
      </c>
      <c r="BQ397" s="31">
        <v>0.0</v>
      </c>
      <c r="BR397" s="31">
        <v>0.0</v>
      </c>
      <c r="BS397" s="31">
        <v>326.0</v>
      </c>
      <c r="BT397" s="31">
        <v>0.0</v>
      </c>
      <c r="BU397" s="31">
        <v>0.0</v>
      </c>
      <c r="BV397" s="31">
        <v>0.0</v>
      </c>
      <c r="BW397" s="31">
        <v>0.0</v>
      </c>
      <c r="BX397" s="31">
        <v>0.0</v>
      </c>
      <c r="BY397" s="31">
        <v>0.0</v>
      </c>
      <c r="BZ397" s="31">
        <v>0.0</v>
      </c>
      <c r="CA397" s="31">
        <v>0.0</v>
      </c>
      <c r="CB397" s="31">
        <v>0.0</v>
      </c>
      <c r="CC397" s="31">
        <v>0.0</v>
      </c>
      <c r="CE397" s="31">
        <v>45732.0</v>
      </c>
    </row>
    <row r="398" ht="15.75" customHeight="1">
      <c r="A398" s="31" t="s">
        <v>515</v>
      </c>
      <c r="B398" s="31">
        <v>13073.0</v>
      </c>
      <c r="C398" s="31" t="s">
        <v>520</v>
      </c>
      <c r="D398" s="31">
        <v>187092.0</v>
      </c>
      <c r="E398" s="31">
        <v>130065.0</v>
      </c>
      <c r="F398" s="31">
        <v>1473.0</v>
      </c>
      <c r="G398" s="31">
        <v>128592.0</v>
      </c>
      <c r="H398" s="31">
        <v>56972.0</v>
      </c>
      <c r="I398" s="31">
        <v>14738.0</v>
      </c>
      <c r="J398" s="31">
        <v>20578.0</v>
      </c>
      <c r="K398" s="31">
        <v>3067.0</v>
      </c>
      <c r="L398" s="31">
        <v>0.0</v>
      </c>
      <c r="M398" s="31">
        <v>3802.0</v>
      </c>
      <c r="N398" s="31">
        <v>25595.0</v>
      </c>
      <c r="O398" s="31">
        <v>0.0</v>
      </c>
      <c r="P398" s="31">
        <v>816.0</v>
      </c>
      <c r="Q398" s="31">
        <v>1256.0</v>
      </c>
      <c r="R398" s="31">
        <v>1356.0</v>
      </c>
      <c r="S398" s="31">
        <v>0.0</v>
      </c>
      <c r="T398" s="31">
        <v>0.0</v>
      </c>
      <c r="U398" s="31">
        <v>0.0</v>
      </c>
      <c r="V398" s="31">
        <v>0.0</v>
      </c>
      <c r="W398" s="31">
        <v>0.0</v>
      </c>
      <c r="X398" s="31">
        <v>310.0</v>
      </c>
      <c r="Y398" s="31">
        <v>0.0</v>
      </c>
      <c r="Z398" s="31">
        <v>0.0</v>
      </c>
      <c r="AA398" s="31">
        <v>0.0</v>
      </c>
      <c r="AB398" s="31">
        <v>0.0</v>
      </c>
      <c r="AC398" s="31">
        <v>0.0</v>
      </c>
      <c r="AD398" s="31">
        <v>0.0</v>
      </c>
      <c r="AE398" s="31">
        <v>0.0</v>
      </c>
      <c r="AF398" s="31">
        <v>0.0</v>
      </c>
      <c r="AG398" s="31">
        <v>0.0</v>
      </c>
      <c r="AH398" s="31">
        <v>0.0</v>
      </c>
      <c r="AI398" s="31">
        <v>0.0</v>
      </c>
      <c r="AJ398" s="31">
        <v>0.0</v>
      </c>
      <c r="AK398" s="31">
        <v>0.0</v>
      </c>
      <c r="AL398" s="31">
        <v>0.0</v>
      </c>
      <c r="AM398" s="31">
        <v>0.0</v>
      </c>
      <c r="AN398" s="31">
        <v>0.0</v>
      </c>
      <c r="AO398" s="31">
        <v>0.0</v>
      </c>
      <c r="AP398" s="31">
        <v>0.0</v>
      </c>
      <c r="AQ398" s="31">
        <v>0.0</v>
      </c>
      <c r="AR398" s="31">
        <v>0.0</v>
      </c>
      <c r="AS398" s="31">
        <v>102.0</v>
      </c>
      <c r="AT398" s="31">
        <v>1700.0</v>
      </c>
      <c r="AU398" s="31">
        <v>128365.0</v>
      </c>
      <c r="AV398" s="31">
        <f t="shared" si="6"/>
        <v>43496</v>
      </c>
      <c r="AW398" s="31">
        <v>15681.0</v>
      </c>
      <c r="AX398" s="31">
        <v>23156.0</v>
      </c>
      <c r="AY398" s="31">
        <v>5154.0</v>
      </c>
      <c r="AZ398" s="31">
        <v>0.0</v>
      </c>
      <c r="BA398" s="31">
        <v>8356.0</v>
      </c>
      <c r="BB398" s="31">
        <v>26257.0</v>
      </c>
      <c r="BC398" s="31">
        <v>0.0</v>
      </c>
      <c r="BD398" s="31">
        <v>1146.0</v>
      </c>
      <c r="BE398" s="31">
        <v>990.0</v>
      </c>
      <c r="BF398" s="31">
        <v>2207.0</v>
      </c>
      <c r="BG398" s="31">
        <v>133.0</v>
      </c>
      <c r="BH398" s="31">
        <v>1181.0</v>
      </c>
      <c r="BI398" s="31">
        <v>0.0</v>
      </c>
      <c r="BJ398" s="31">
        <v>0.0</v>
      </c>
      <c r="BK398" s="31">
        <v>0.0</v>
      </c>
      <c r="BL398" s="31">
        <v>200.0</v>
      </c>
      <c r="BM398" s="31">
        <v>0.0</v>
      </c>
      <c r="BN398" s="31">
        <v>0.0</v>
      </c>
      <c r="BO398" s="31">
        <v>0.0</v>
      </c>
      <c r="BP398" s="31">
        <v>0.0</v>
      </c>
      <c r="BQ398" s="31">
        <v>0.0</v>
      </c>
      <c r="BR398" s="31">
        <v>0.0</v>
      </c>
      <c r="BS398" s="31">
        <v>408.0</v>
      </c>
      <c r="BT398" s="31">
        <v>0.0</v>
      </c>
      <c r="BU398" s="31">
        <v>0.0</v>
      </c>
      <c r="BV398" s="31">
        <v>0.0</v>
      </c>
      <c r="BW398" s="31">
        <v>0.0</v>
      </c>
      <c r="BX398" s="31">
        <v>0.0</v>
      </c>
      <c r="BY398" s="31">
        <v>0.0</v>
      </c>
      <c r="BZ398" s="31">
        <v>0.0</v>
      </c>
      <c r="CA398" s="31">
        <v>0.0</v>
      </c>
      <c r="CB398" s="31">
        <v>0.0</v>
      </c>
      <c r="CC398" s="31">
        <v>0.0</v>
      </c>
      <c r="CE398" s="31">
        <v>43496.0</v>
      </c>
    </row>
    <row r="399" ht="15.75" customHeight="1">
      <c r="A399" s="31" t="s">
        <v>515</v>
      </c>
      <c r="B399" s="31">
        <v>13074.0</v>
      </c>
      <c r="C399" s="31" t="s">
        <v>521</v>
      </c>
      <c r="D399" s="31">
        <v>128283.0</v>
      </c>
      <c r="E399" s="31">
        <v>90331.0</v>
      </c>
      <c r="F399" s="31">
        <v>1113.0</v>
      </c>
      <c r="G399" s="31">
        <v>89218.0</v>
      </c>
      <c r="H399" s="31">
        <v>26345.0</v>
      </c>
      <c r="I399" s="31">
        <v>23325.0</v>
      </c>
      <c r="J399" s="31">
        <v>14147.0</v>
      </c>
      <c r="K399" s="31">
        <v>3784.0</v>
      </c>
      <c r="L399" s="31">
        <v>0.0</v>
      </c>
      <c r="M399" s="31">
        <v>4428.0</v>
      </c>
      <c r="N399" s="31">
        <v>14791.0</v>
      </c>
      <c r="O399" s="31">
        <v>0.0</v>
      </c>
      <c r="P399" s="31">
        <v>794.0</v>
      </c>
      <c r="Q399" s="31">
        <v>1472.0</v>
      </c>
      <c r="R399" s="31">
        <v>0.0</v>
      </c>
      <c r="S399" s="31">
        <v>0.0</v>
      </c>
      <c r="T399" s="31">
        <v>0.0</v>
      </c>
      <c r="U399" s="31">
        <v>0.0</v>
      </c>
      <c r="V399" s="31">
        <v>0.0</v>
      </c>
      <c r="W399" s="31">
        <v>0.0</v>
      </c>
      <c r="X399" s="31">
        <v>62.0</v>
      </c>
      <c r="Y399" s="31">
        <v>0.0</v>
      </c>
      <c r="Z399" s="31">
        <v>0.0</v>
      </c>
      <c r="AA399" s="31">
        <v>0.0</v>
      </c>
      <c r="AB399" s="31">
        <v>0.0</v>
      </c>
      <c r="AC399" s="31">
        <v>0.0</v>
      </c>
      <c r="AD399" s="31">
        <v>0.0</v>
      </c>
      <c r="AE399" s="31">
        <v>0.0</v>
      </c>
      <c r="AF399" s="31">
        <v>0.0</v>
      </c>
      <c r="AG399" s="31">
        <v>0.0</v>
      </c>
      <c r="AH399" s="31">
        <v>0.0</v>
      </c>
      <c r="AI399" s="31">
        <v>0.0</v>
      </c>
      <c r="AJ399" s="31">
        <v>0.0</v>
      </c>
      <c r="AK399" s="31">
        <v>0.0</v>
      </c>
      <c r="AL399" s="31">
        <v>0.0</v>
      </c>
      <c r="AM399" s="31">
        <v>0.0</v>
      </c>
      <c r="AN399" s="31">
        <v>0.0</v>
      </c>
      <c r="AO399" s="31">
        <v>0.0</v>
      </c>
      <c r="AP399" s="31">
        <v>0.0</v>
      </c>
      <c r="AQ399" s="31">
        <v>0.0</v>
      </c>
      <c r="AR399" s="31">
        <v>0.0</v>
      </c>
      <c r="AS399" s="31">
        <v>70.0</v>
      </c>
      <c r="AT399" s="31">
        <v>968.0</v>
      </c>
      <c r="AU399" s="31">
        <v>89363.0</v>
      </c>
      <c r="AV399" s="31">
        <f t="shared" si="6"/>
        <v>29256</v>
      </c>
      <c r="AW399" s="31">
        <v>16864.0</v>
      </c>
      <c r="AX399" s="31">
        <v>14603.0</v>
      </c>
      <c r="AY399" s="31">
        <v>4039.0</v>
      </c>
      <c r="AZ399" s="31">
        <v>0.0</v>
      </c>
      <c r="BA399" s="31">
        <v>5523.0</v>
      </c>
      <c r="BB399" s="31">
        <v>15167.0</v>
      </c>
      <c r="BC399" s="31">
        <v>0.0</v>
      </c>
      <c r="BD399" s="31">
        <v>944.0</v>
      </c>
      <c r="BE399" s="31">
        <v>674.0</v>
      </c>
      <c r="BF399" s="31">
        <v>1087.0</v>
      </c>
      <c r="BG399" s="31">
        <v>90.0</v>
      </c>
      <c r="BH399" s="31">
        <v>745.0</v>
      </c>
      <c r="BI399" s="31">
        <v>0.0</v>
      </c>
      <c r="BJ399" s="31">
        <v>0.0</v>
      </c>
      <c r="BK399" s="31">
        <v>0.0</v>
      </c>
      <c r="BL399" s="31">
        <v>112.0</v>
      </c>
      <c r="BM399" s="31">
        <v>0.0</v>
      </c>
      <c r="BN399" s="31">
        <v>0.0</v>
      </c>
      <c r="BO399" s="31">
        <v>0.0</v>
      </c>
      <c r="BP399" s="31">
        <v>0.0</v>
      </c>
      <c r="BQ399" s="31">
        <v>0.0</v>
      </c>
      <c r="BR399" s="31">
        <v>0.0</v>
      </c>
      <c r="BS399" s="31">
        <v>259.0</v>
      </c>
      <c r="BT399" s="31">
        <v>0.0</v>
      </c>
      <c r="BU399" s="31">
        <v>0.0</v>
      </c>
      <c r="BV399" s="31">
        <v>0.0</v>
      </c>
      <c r="BW399" s="31">
        <v>0.0</v>
      </c>
      <c r="BX399" s="31">
        <v>0.0</v>
      </c>
      <c r="BY399" s="31">
        <v>0.0</v>
      </c>
      <c r="BZ399" s="31">
        <v>0.0</v>
      </c>
      <c r="CA399" s="31">
        <v>0.0</v>
      </c>
      <c r="CB399" s="31">
        <v>0.0</v>
      </c>
      <c r="CC399" s="31">
        <v>0.0</v>
      </c>
      <c r="CE399" s="31">
        <v>29256.0</v>
      </c>
    </row>
    <row r="400" ht="15.75" customHeight="1">
      <c r="A400" s="31" t="s">
        <v>515</v>
      </c>
      <c r="B400" s="31">
        <v>13075.0</v>
      </c>
      <c r="C400" s="31" t="s">
        <v>522</v>
      </c>
      <c r="D400" s="31">
        <v>195069.0</v>
      </c>
      <c r="E400" s="31">
        <v>136197.0</v>
      </c>
      <c r="F400" s="31">
        <v>1906.0</v>
      </c>
      <c r="G400" s="31">
        <v>134291.0</v>
      </c>
      <c r="H400" s="31">
        <v>47265.0</v>
      </c>
      <c r="I400" s="31">
        <v>17620.0</v>
      </c>
      <c r="J400" s="31">
        <v>21257.0</v>
      </c>
      <c r="K400" s="31">
        <v>4153.0</v>
      </c>
      <c r="L400" s="31">
        <v>0.0</v>
      </c>
      <c r="M400" s="31">
        <v>7238.0</v>
      </c>
      <c r="N400" s="31">
        <v>31014.0</v>
      </c>
      <c r="O400" s="31">
        <v>0.0</v>
      </c>
      <c r="P400" s="31">
        <v>2375.0</v>
      </c>
      <c r="Q400" s="31">
        <v>1612.0</v>
      </c>
      <c r="R400" s="31">
        <v>805.0</v>
      </c>
      <c r="S400" s="31">
        <v>0.0</v>
      </c>
      <c r="T400" s="31">
        <v>809.0</v>
      </c>
      <c r="U400" s="31">
        <v>0.0</v>
      </c>
      <c r="V400" s="31">
        <v>0.0</v>
      </c>
      <c r="W400" s="31">
        <v>0.0</v>
      </c>
      <c r="X400" s="31">
        <v>97.0</v>
      </c>
      <c r="Y400" s="31">
        <v>0.0</v>
      </c>
      <c r="Z400" s="31">
        <v>0.0</v>
      </c>
      <c r="AA400" s="31">
        <v>0.0</v>
      </c>
      <c r="AB400" s="31">
        <v>0.0</v>
      </c>
      <c r="AC400" s="31">
        <v>0.0</v>
      </c>
      <c r="AD400" s="31">
        <v>0.0</v>
      </c>
      <c r="AE400" s="31">
        <v>0.0</v>
      </c>
      <c r="AF400" s="31">
        <v>0.0</v>
      </c>
      <c r="AG400" s="31">
        <v>0.0</v>
      </c>
      <c r="AH400" s="31">
        <v>0.0</v>
      </c>
      <c r="AI400" s="31">
        <v>0.0</v>
      </c>
      <c r="AJ400" s="31">
        <v>0.0</v>
      </c>
      <c r="AK400" s="31">
        <v>0.0</v>
      </c>
      <c r="AL400" s="31">
        <v>0.0</v>
      </c>
      <c r="AM400" s="31">
        <v>0.0</v>
      </c>
      <c r="AN400" s="31">
        <v>0.0</v>
      </c>
      <c r="AO400" s="31">
        <v>0.0</v>
      </c>
      <c r="AP400" s="31">
        <v>0.0</v>
      </c>
      <c r="AQ400" s="31">
        <v>0.0</v>
      </c>
      <c r="AR400" s="31">
        <v>0.0</v>
      </c>
      <c r="AS400" s="31">
        <v>46.0</v>
      </c>
      <c r="AT400" s="31">
        <v>1823.0</v>
      </c>
      <c r="AU400" s="31">
        <v>134374.0</v>
      </c>
      <c r="AV400" s="31">
        <f t="shared" si="6"/>
        <v>43858</v>
      </c>
      <c r="AW400" s="31">
        <v>15811.0</v>
      </c>
      <c r="AX400" s="31">
        <v>21941.0</v>
      </c>
      <c r="AY400" s="31">
        <v>5486.0</v>
      </c>
      <c r="AZ400" s="31">
        <v>0.0</v>
      </c>
      <c r="BA400" s="31">
        <v>8478.0</v>
      </c>
      <c r="BB400" s="31">
        <v>30524.0</v>
      </c>
      <c r="BC400" s="31">
        <v>0.0</v>
      </c>
      <c r="BD400" s="31">
        <v>2654.0</v>
      </c>
      <c r="BE400" s="31">
        <v>976.0</v>
      </c>
      <c r="BF400" s="31">
        <v>2353.0</v>
      </c>
      <c r="BG400" s="31">
        <v>132.0</v>
      </c>
      <c r="BH400" s="31">
        <v>1396.0</v>
      </c>
      <c r="BI400" s="31">
        <v>0.0</v>
      </c>
      <c r="BJ400" s="31">
        <v>0.0</v>
      </c>
      <c r="BK400" s="31">
        <v>0.0</v>
      </c>
      <c r="BL400" s="31">
        <v>130.0</v>
      </c>
      <c r="BM400" s="31">
        <v>0.0</v>
      </c>
      <c r="BN400" s="31">
        <v>0.0</v>
      </c>
      <c r="BO400" s="31">
        <v>0.0</v>
      </c>
      <c r="BP400" s="31">
        <v>0.0</v>
      </c>
      <c r="BQ400" s="31">
        <v>0.0</v>
      </c>
      <c r="BR400" s="31">
        <v>0.0</v>
      </c>
      <c r="BS400" s="31">
        <v>635.0</v>
      </c>
      <c r="BT400" s="31">
        <v>0.0</v>
      </c>
      <c r="BU400" s="31">
        <v>0.0</v>
      </c>
      <c r="BV400" s="31">
        <v>0.0</v>
      </c>
      <c r="BW400" s="31">
        <v>0.0</v>
      </c>
      <c r="BX400" s="31">
        <v>0.0</v>
      </c>
      <c r="BY400" s="31">
        <v>0.0</v>
      </c>
      <c r="BZ400" s="31">
        <v>0.0</v>
      </c>
      <c r="CA400" s="31">
        <v>0.0</v>
      </c>
      <c r="CB400" s="31">
        <v>0.0</v>
      </c>
      <c r="CC400" s="31">
        <v>0.0</v>
      </c>
      <c r="CE400" s="31">
        <v>43858.0</v>
      </c>
    </row>
    <row r="401" ht="15.75" customHeight="1">
      <c r="A401" s="31" t="s">
        <v>515</v>
      </c>
      <c r="B401" s="31">
        <v>13076.0</v>
      </c>
      <c r="C401" s="31" t="s">
        <v>523</v>
      </c>
      <c r="D401" s="31">
        <v>174112.0</v>
      </c>
      <c r="E401" s="31">
        <v>125064.0</v>
      </c>
      <c r="F401" s="31">
        <v>1650.0</v>
      </c>
      <c r="G401" s="31">
        <v>123414.0</v>
      </c>
      <c r="H401" s="31">
        <v>40674.0</v>
      </c>
      <c r="I401" s="31">
        <v>26828.0</v>
      </c>
      <c r="J401" s="31">
        <v>19626.0</v>
      </c>
      <c r="K401" s="31">
        <v>3841.0</v>
      </c>
      <c r="L401" s="31">
        <v>0.0</v>
      </c>
      <c r="M401" s="31">
        <v>6554.0</v>
      </c>
      <c r="N401" s="31">
        <v>21466.0</v>
      </c>
      <c r="O401" s="31">
        <v>0.0</v>
      </c>
      <c r="P401" s="31">
        <v>1383.0</v>
      </c>
      <c r="Q401" s="31">
        <v>2666.0</v>
      </c>
      <c r="R401" s="31">
        <v>0.0</v>
      </c>
      <c r="S401" s="31">
        <v>0.0</v>
      </c>
      <c r="T401" s="31">
        <v>0.0</v>
      </c>
      <c r="U401" s="31">
        <v>0.0</v>
      </c>
      <c r="V401" s="31">
        <v>0.0</v>
      </c>
      <c r="W401" s="31">
        <v>0.0</v>
      </c>
      <c r="X401" s="31">
        <v>202.0</v>
      </c>
      <c r="Y401" s="31">
        <v>0.0</v>
      </c>
      <c r="Z401" s="31">
        <v>0.0</v>
      </c>
      <c r="AA401" s="31">
        <v>0.0</v>
      </c>
      <c r="AB401" s="31">
        <v>0.0</v>
      </c>
      <c r="AC401" s="31">
        <v>0.0</v>
      </c>
      <c r="AD401" s="31">
        <v>0.0</v>
      </c>
      <c r="AE401" s="31">
        <v>0.0</v>
      </c>
      <c r="AF401" s="31">
        <v>0.0</v>
      </c>
      <c r="AG401" s="31">
        <v>0.0</v>
      </c>
      <c r="AH401" s="31">
        <v>0.0</v>
      </c>
      <c r="AI401" s="31">
        <v>0.0</v>
      </c>
      <c r="AJ401" s="31">
        <v>0.0</v>
      </c>
      <c r="AK401" s="31">
        <v>0.0</v>
      </c>
      <c r="AL401" s="31">
        <v>0.0</v>
      </c>
      <c r="AM401" s="31">
        <v>0.0</v>
      </c>
      <c r="AN401" s="31">
        <v>0.0</v>
      </c>
      <c r="AO401" s="31">
        <v>0.0</v>
      </c>
      <c r="AP401" s="31">
        <v>0.0</v>
      </c>
      <c r="AQ401" s="31">
        <v>0.0</v>
      </c>
      <c r="AR401" s="31">
        <v>0.0</v>
      </c>
      <c r="AS401" s="31">
        <v>174.0</v>
      </c>
      <c r="AT401" s="31">
        <v>1456.0</v>
      </c>
      <c r="AU401" s="31">
        <v>123608.0</v>
      </c>
      <c r="AV401" s="31">
        <f t="shared" si="6"/>
        <v>42640</v>
      </c>
      <c r="AW401" s="31">
        <v>22065.0</v>
      </c>
      <c r="AX401" s="31">
        <v>19866.0</v>
      </c>
      <c r="AY401" s="31">
        <v>3783.0</v>
      </c>
      <c r="AZ401" s="31">
        <v>0.0</v>
      </c>
      <c r="BA401" s="31">
        <v>7491.0</v>
      </c>
      <c r="BB401" s="31">
        <v>21889.0</v>
      </c>
      <c r="BC401" s="31">
        <v>0.0</v>
      </c>
      <c r="BD401" s="31">
        <v>1697.0</v>
      </c>
      <c r="BE401" s="31">
        <v>1236.0</v>
      </c>
      <c r="BF401" s="31">
        <v>1513.0</v>
      </c>
      <c r="BG401" s="31">
        <v>168.0</v>
      </c>
      <c r="BH401" s="31">
        <v>806.0</v>
      </c>
      <c r="BI401" s="31">
        <v>0.0</v>
      </c>
      <c r="BJ401" s="31">
        <v>0.0</v>
      </c>
      <c r="BK401" s="31">
        <v>0.0</v>
      </c>
      <c r="BL401" s="31">
        <v>185.0</v>
      </c>
      <c r="BM401" s="31">
        <v>0.0</v>
      </c>
      <c r="BN401" s="31">
        <v>0.0</v>
      </c>
      <c r="BO401" s="31">
        <v>0.0</v>
      </c>
      <c r="BP401" s="31">
        <v>0.0</v>
      </c>
      <c r="BQ401" s="31">
        <v>0.0</v>
      </c>
      <c r="BR401" s="31">
        <v>0.0</v>
      </c>
      <c r="BS401" s="31">
        <v>269.0</v>
      </c>
      <c r="BT401" s="31">
        <v>0.0</v>
      </c>
      <c r="BU401" s="31">
        <v>0.0</v>
      </c>
      <c r="BV401" s="31">
        <v>0.0</v>
      </c>
      <c r="BW401" s="31">
        <v>0.0</v>
      </c>
      <c r="BX401" s="31">
        <v>0.0</v>
      </c>
      <c r="BY401" s="31">
        <v>0.0</v>
      </c>
      <c r="BZ401" s="31">
        <v>0.0</v>
      </c>
      <c r="CA401" s="31">
        <v>0.0</v>
      </c>
      <c r="CB401" s="31">
        <v>0.0</v>
      </c>
      <c r="CC401" s="31">
        <v>0.0</v>
      </c>
      <c r="CE401" s="31">
        <v>42640.0</v>
      </c>
    </row>
    <row r="402" ht="15.75" customHeight="1">
      <c r="A402" s="31" t="s">
        <v>175</v>
      </c>
      <c r="B402" s="31">
        <v>2000.0</v>
      </c>
      <c r="C402" s="31" t="s">
        <v>176</v>
      </c>
      <c r="D402" s="31">
        <v>1296656.0</v>
      </c>
      <c r="E402" s="31">
        <v>984926.0</v>
      </c>
      <c r="F402" s="31">
        <v>9254.0</v>
      </c>
      <c r="G402" s="31">
        <v>975672.0</v>
      </c>
      <c r="H402" s="31">
        <v>277677.0</v>
      </c>
      <c r="I402" s="31">
        <v>311889.0</v>
      </c>
      <c r="J402" s="31">
        <v>105242.0</v>
      </c>
      <c r="K402" s="31">
        <v>114485.0</v>
      </c>
      <c r="L402" s="31">
        <v>0.0</v>
      </c>
      <c r="M402" s="31">
        <v>69178.0</v>
      </c>
      <c r="N402" s="31">
        <v>71527.0</v>
      </c>
      <c r="O402" s="31">
        <v>0.0</v>
      </c>
      <c r="P402" s="31">
        <v>1245.0</v>
      </c>
      <c r="Q402" s="31">
        <v>5426.0</v>
      </c>
      <c r="R402" s="31">
        <v>0.0</v>
      </c>
      <c r="S402" s="31">
        <v>3369.0</v>
      </c>
      <c r="T402" s="31">
        <v>11426.0</v>
      </c>
      <c r="U402" s="31">
        <v>0.0</v>
      </c>
      <c r="V402" s="31">
        <v>0.0</v>
      </c>
      <c r="W402" s="31">
        <v>0.0</v>
      </c>
      <c r="X402" s="31">
        <v>1123.0</v>
      </c>
      <c r="Y402" s="31">
        <v>0.0</v>
      </c>
      <c r="Z402" s="31">
        <v>0.0</v>
      </c>
      <c r="AA402" s="31">
        <v>0.0</v>
      </c>
      <c r="AB402" s="31">
        <v>0.0</v>
      </c>
      <c r="AC402" s="31">
        <v>0.0</v>
      </c>
      <c r="AD402" s="31">
        <v>0.0</v>
      </c>
      <c r="AE402" s="31">
        <v>0.0</v>
      </c>
      <c r="AF402" s="31">
        <v>0.0</v>
      </c>
      <c r="AG402" s="31">
        <v>0.0</v>
      </c>
      <c r="AH402" s="31">
        <v>0.0</v>
      </c>
      <c r="AI402" s="31">
        <v>0.0</v>
      </c>
      <c r="AJ402" s="31">
        <v>0.0</v>
      </c>
      <c r="AK402" s="31">
        <v>0.0</v>
      </c>
      <c r="AL402" s="31">
        <v>0.0</v>
      </c>
      <c r="AM402" s="31">
        <v>0.0</v>
      </c>
      <c r="AN402" s="31">
        <v>0.0</v>
      </c>
      <c r="AO402" s="31">
        <v>0.0</v>
      </c>
      <c r="AP402" s="31">
        <v>0.0</v>
      </c>
      <c r="AQ402" s="31">
        <v>0.0</v>
      </c>
      <c r="AR402" s="31">
        <v>0.0</v>
      </c>
      <c r="AS402" s="31">
        <v>3085.0</v>
      </c>
      <c r="AT402" s="31">
        <v>6808.0</v>
      </c>
      <c r="AU402" s="31">
        <v>978118.0</v>
      </c>
      <c r="AV402" s="31">
        <f t="shared" si="6"/>
        <v>266312</v>
      </c>
      <c r="AW402" s="31">
        <v>229862.0</v>
      </c>
      <c r="AX402" s="31">
        <v>119076.0</v>
      </c>
      <c r="AY402" s="31">
        <v>136371.0</v>
      </c>
      <c r="AZ402" s="31">
        <v>0.0</v>
      </c>
      <c r="BA402" s="31">
        <v>105610.0</v>
      </c>
      <c r="BB402" s="31">
        <v>76511.0</v>
      </c>
      <c r="BC402" s="31">
        <v>0.0</v>
      </c>
      <c r="BD402" s="31">
        <v>1799.0</v>
      </c>
      <c r="BE402" s="31">
        <v>3458.0</v>
      </c>
      <c r="BF402" s="31">
        <v>8813.0</v>
      </c>
      <c r="BG402" s="31">
        <v>2778.0</v>
      </c>
      <c r="BH402" s="31">
        <v>15388.0</v>
      </c>
      <c r="BI402" s="31">
        <v>0.0</v>
      </c>
      <c r="BJ402" s="31">
        <v>0.0</v>
      </c>
      <c r="BK402" s="31">
        <v>0.0</v>
      </c>
      <c r="BL402" s="31">
        <v>688.0</v>
      </c>
      <c r="BM402" s="31">
        <v>0.0</v>
      </c>
      <c r="BN402" s="31">
        <v>0.0</v>
      </c>
      <c r="BO402" s="31">
        <v>0.0</v>
      </c>
      <c r="BP402" s="31">
        <v>0.0</v>
      </c>
      <c r="BQ402" s="31">
        <v>0.0</v>
      </c>
      <c r="BR402" s="31">
        <v>0.0</v>
      </c>
      <c r="BS402" s="31">
        <v>4573.0</v>
      </c>
      <c r="BT402" s="31">
        <v>4199.0</v>
      </c>
      <c r="BU402" s="31">
        <v>511.0</v>
      </c>
      <c r="BV402" s="31">
        <v>0.0</v>
      </c>
      <c r="BW402" s="31">
        <v>0.0</v>
      </c>
      <c r="BX402" s="31">
        <v>0.0</v>
      </c>
      <c r="BY402" s="31">
        <v>0.0</v>
      </c>
      <c r="BZ402" s="31">
        <v>0.0</v>
      </c>
      <c r="CA402" s="31">
        <v>0.0</v>
      </c>
      <c r="CB402" s="31">
        <v>0.0</v>
      </c>
      <c r="CC402" s="31">
        <v>2169.0</v>
      </c>
      <c r="CE402" s="31">
        <v>266312.0</v>
      </c>
    </row>
    <row r="403" ht="15.75" customHeight="1">
      <c r="A403" s="31" t="s">
        <v>487</v>
      </c>
      <c r="B403" s="31">
        <v>10041.0</v>
      </c>
      <c r="C403" s="31" t="s">
        <v>488</v>
      </c>
      <c r="D403" s="31">
        <v>246897.0</v>
      </c>
      <c r="E403" s="31">
        <v>183228.0</v>
      </c>
      <c r="F403" s="31">
        <v>2918.0</v>
      </c>
      <c r="G403" s="31">
        <v>180310.0</v>
      </c>
      <c r="H403" s="31">
        <v>57713.0</v>
      </c>
      <c r="I403" s="31">
        <v>57482.0</v>
      </c>
      <c r="J403" s="31">
        <v>23388.0</v>
      </c>
      <c r="K403" s="31">
        <v>10043.0</v>
      </c>
      <c r="L403" s="31">
        <v>0.0</v>
      </c>
      <c r="M403" s="31">
        <v>9830.0</v>
      </c>
      <c r="N403" s="31">
        <v>16694.0</v>
      </c>
      <c r="O403" s="31">
        <v>1386.0</v>
      </c>
      <c r="P403" s="31">
        <v>947.0</v>
      </c>
      <c r="Q403" s="31">
        <v>2074.0</v>
      </c>
      <c r="R403" s="31">
        <v>0.0</v>
      </c>
      <c r="S403" s="31">
        <v>0.0</v>
      </c>
      <c r="T403" s="31">
        <v>359.0</v>
      </c>
      <c r="U403" s="31">
        <v>0.0</v>
      </c>
      <c r="V403" s="31">
        <v>0.0</v>
      </c>
      <c r="W403" s="31">
        <v>0.0</v>
      </c>
      <c r="X403" s="31">
        <v>394.0</v>
      </c>
      <c r="Y403" s="31">
        <v>0.0</v>
      </c>
      <c r="Z403" s="31">
        <v>0.0</v>
      </c>
      <c r="AA403" s="31">
        <v>0.0</v>
      </c>
      <c r="AB403" s="31">
        <v>0.0</v>
      </c>
      <c r="AC403" s="31">
        <v>0.0</v>
      </c>
      <c r="AD403" s="31">
        <v>0.0</v>
      </c>
      <c r="AE403" s="31">
        <v>0.0</v>
      </c>
      <c r="AF403" s="31">
        <v>0.0</v>
      </c>
      <c r="AG403" s="31">
        <v>0.0</v>
      </c>
      <c r="AH403" s="31">
        <v>0.0</v>
      </c>
      <c r="AI403" s="31">
        <v>0.0</v>
      </c>
      <c r="AJ403" s="31">
        <v>0.0</v>
      </c>
      <c r="AK403" s="31">
        <v>0.0</v>
      </c>
      <c r="AL403" s="31">
        <v>0.0</v>
      </c>
      <c r="AM403" s="31">
        <v>0.0</v>
      </c>
      <c r="AN403" s="31">
        <v>0.0</v>
      </c>
      <c r="AO403" s="31">
        <v>0.0</v>
      </c>
      <c r="AP403" s="31">
        <v>0.0</v>
      </c>
      <c r="AQ403" s="31">
        <v>0.0</v>
      </c>
      <c r="AR403" s="31">
        <v>0.0</v>
      </c>
      <c r="AS403" s="31">
        <v>0.0</v>
      </c>
      <c r="AT403" s="31">
        <v>2772.0</v>
      </c>
      <c r="AU403" s="31">
        <v>180456.0</v>
      </c>
      <c r="AV403" s="31">
        <f t="shared" si="6"/>
        <v>52434</v>
      </c>
      <c r="AW403" s="31">
        <v>48290.0</v>
      </c>
      <c r="AX403" s="31">
        <v>26073.0</v>
      </c>
      <c r="AY403" s="31">
        <v>13409.0</v>
      </c>
      <c r="AZ403" s="31">
        <v>0.0</v>
      </c>
      <c r="BA403" s="31">
        <v>14364.0</v>
      </c>
      <c r="BB403" s="31">
        <v>17979.0</v>
      </c>
      <c r="BC403" s="31">
        <v>1018.0</v>
      </c>
      <c r="BD403" s="31">
        <v>1149.0</v>
      </c>
      <c r="BE403" s="31">
        <v>1407.0</v>
      </c>
      <c r="BF403" s="31">
        <v>0.0</v>
      </c>
      <c r="BG403" s="31">
        <v>0.0</v>
      </c>
      <c r="BH403" s="31">
        <v>2755.0</v>
      </c>
      <c r="BI403" s="31">
        <v>0.0</v>
      </c>
      <c r="BJ403" s="31">
        <v>0.0</v>
      </c>
      <c r="BK403" s="31">
        <v>112.0</v>
      </c>
      <c r="BL403" s="31">
        <v>194.0</v>
      </c>
      <c r="BM403" s="31">
        <v>0.0</v>
      </c>
      <c r="BN403" s="31">
        <v>0.0</v>
      </c>
      <c r="BO403" s="31">
        <v>0.0</v>
      </c>
      <c r="BP403" s="31">
        <v>0.0</v>
      </c>
      <c r="BQ403" s="31">
        <v>0.0</v>
      </c>
      <c r="BR403" s="31">
        <v>0.0</v>
      </c>
      <c r="BS403" s="31">
        <v>460.0</v>
      </c>
      <c r="BT403" s="31">
        <v>0.0</v>
      </c>
      <c r="BU403" s="31">
        <v>0.0</v>
      </c>
      <c r="BV403" s="31">
        <v>272.0</v>
      </c>
      <c r="BW403" s="31">
        <v>0.0</v>
      </c>
      <c r="BX403" s="31">
        <v>0.0</v>
      </c>
      <c r="BY403" s="31">
        <v>0.0</v>
      </c>
      <c r="BZ403" s="31">
        <v>0.0</v>
      </c>
      <c r="CA403" s="31">
        <v>0.0</v>
      </c>
      <c r="CB403" s="31">
        <v>0.0</v>
      </c>
      <c r="CC403" s="31">
        <v>540.0</v>
      </c>
      <c r="CE403" s="31">
        <v>52434.0</v>
      </c>
    </row>
    <row r="404" ht="15.75" customHeight="1">
      <c r="A404" s="31" t="s">
        <v>487</v>
      </c>
      <c r="B404" s="31">
        <v>10042.0</v>
      </c>
      <c r="C404" s="31" t="s">
        <v>489</v>
      </c>
      <c r="D404" s="31">
        <v>79847.0</v>
      </c>
      <c r="E404" s="31">
        <v>62326.0</v>
      </c>
      <c r="F404" s="31">
        <v>929.0</v>
      </c>
      <c r="G404" s="31">
        <v>61397.0</v>
      </c>
      <c r="H404" s="31">
        <v>23966.0</v>
      </c>
      <c r="I404" s="31">
        <v>19481.0</v>
      </c>
      <c r="J404" s="31">
        <v>6478.0</v>
      </c>
      <c r="K404" s="31">
        <v>2081.0</v>
      </c>
      <c r="L404" s="31">
        <v>0.0</v>
      </c>
      <c r="M404" s="31">
        <v>2458.0</v>
      </c>
      <c r="N404" s="31">
        <v>5265.0</v>
      </c>
      <c r="O404" s="31">
        <v>418.0</v>
      </c>
      <c r="P404" s="31">
        <v>0.0</v>
      </c>
      <c r="Q404" s="31">
        <v>553.0</v>
      </c>
      <c r="R404" s="31">
        <v>0.0</v>
      </c>
      <c r="S404" s="31">
        <v>0.0</v>
      </c>
      <c r="T404" s="31">
        <v>581.0</v>
      </c>
      <c r="U404" s="31">
        <v>0.0</v>
      </c>
      <c r="V404" s="31">
        <v>0.0</v>
      </c>
      <c r="W404" s="31">
        <v>116.0</v>
      </c>
      <c r="X404" s="31">
        <v>0.0</v>
      </c>
      <c r="Y404" s="31">
        <v>0.0</v>
      </c>
      <c r="Z404" s="31">
        <v>0.0</v>
      </c>
      <c r="AA404" s="31">
        <v>0.0</v>
      </c>
      <c r="AB404" s="31">
        <v>0.0</v>
      </c>
      <c r="AC404" s="31">
        <v>0.0</v>
      </c>
      <c r="AD404" s="31">
        <v>0.0</v>
      </c>
      <c r="AE404" s="31">
        <v>0.0</v>
      </c>
      <c r="AF404" s="31">
        <v>0.0</v>
      </c>
      <c r="AG404" s="31">
        <v>0.0</v>
      </c>
      <c r="AH404" s="31">
        <v>0.0</v>
      </c>
      <c r="AI404" s="31">
        <v>0.0</v>
      </c>
      <c r="AJ404" s="31">
        <v>0.0</v>
      </c>
      <c r="AK404" s="31">
        <v>0.0</v>
      </c>
      <c r="AL404" s="31">
        <v>0.0</v>
      </c>
      <c r="AM404" s="31">
        <v>0.0</v>
      </c>
      <c r="AN404" s="31">
        <v>0.0</v>
      </c>
      <c r="AO404" s="31">
        <v>0.0</v>
      </c>
      <c r="AP404" s="31">
        <v>0.0</v>
      </c>
      <c r="AQ404" s="31">
        <v>0.0</v>
      </c>
      <c r="AR404" s="31">
        <v>0.0</v>
      </c>
      <c r="AS404" s="31">
        <v>0.0</v>
      </c>
      <c r="AT404" s="31">
        <v>1146.0</v>
      </c>
      <c r="AU404" s="31">
        <v>61180.0</v>
      </c>
      <c r="AV404" s="31">
        <f t="shared" si="6"/>
        <v>21267</v>
      </c>
      <c r="AW404" s="31">
        <v>16479.0</v>
      </c>
      <c r="AX404" s="31">
        <v>7564.0</v>
      </c>
      <c r="AY404" s="31">
        <v>3232.0</v>
      </c>
      <c r="AZ404" s="31">
        <v>0.0</v>
      </c>
      <c r="BA404" s="31">
        <v>4824.0</v>
      </c>
      <c r="BB404" s="31">
        <v>5667.0</v>
      </c>
      <c r="BC404" s="31">
        <v>341.0</v>
      </c>
      <c r="BD404" s="31">
        <v>269.0</v>
      </c>
      <c r="BE404" s="31">
        <v>516.0</v>
      </c>
      <c r="BF404" s="31">
        <v>0.0</v>
      </c>
      <c r="BG404" s="31">
        <v>0.0</v>
      </c>
      <c r="BH404" s="31">
        <v>607.0</v>
      </c>
      <c r="BI404" s="31">
        <v>0.0</v>
      </c>
      <c r="BJ404" s="31">
        <v>0.0</v>
      </c>
      <c r="BK404" s="31">
        <v>101.0</v>
      </c>
      <c r="BL404" s="31">
        <v>24.0</v>
      </c>
      <c r="BM404" s="31">
        <v>0.0</v>
      </c>
      <c r="BN404" s="31">
        <v>0.0</v>
      </c>
      <c r="BO404" s="31">
        <v>0.0</v>
      </c>
      <c r="BP404" s="31">
        <v>0.0</v>
      </c>
      <c r="BQ404" s="31">
        <v>0.0</v>
      </c>
      <c r="BR404" s="31">
        <v>0.0</v>
      </c>
      <c r="BS404" s="31">
        <v>72.0</v>
      </c>
      <c r="BT404" s="31">
        <v>0.0</v>
      </c>
      <c r="BU404" s="31">
        <v>0.0</v>
      </c>
      <c r="BV404" s="31">
        <v>60.0</v>
      </c>
      <c r="BW404" s="31">
        <v>0.0</v>
      </c>
      <c r="BX404" s="31">
        <v>0.0</v>
      </c>
      <c r="BY404" s="31">
        <v>0.0</v>
      </c>
      <c r="BZ404" s="31">
        <v>0.0</v>
      </c>
      <c r="CA404" s="31">
        <v>0.0</v>
      </c>
      <c r="CB404" s="31">
        <v>0.0</v>
      </c>
      <c r="CC404" s="31">
        <v>157.0</v>
      </c>
      <c r="CE404" s="31">
        <v>21267.0</v>
      </c>
    </row>
    <row r="405" ht="15.75" customHeight="1">
      <c r="A405" s="31" t="s">
        <v>487</v>
      </c>
      <c r="B405" s="31">
        <v>10043.0</v>
      </c>
      <c r="C405" s="31" t="s">
        <v>490</v>
      </c>
      <c r="D405" s="31">
        <v>106805.0</v>
      </c>
      <c r="E405" s="31">
        <v>79951.0</v>
      </c>
      <c r="F405" s="31">
        <v>1560.0</v>
      </c>
      <c r="G405" s="31">
        <v>78391.0</v>
      </c>
      <c r="H405" s="31">
        <v>26355.0</v>
      </c>
      <c r="I405" s="31">
        <v>27067.0</v>
      </c>
      <c r="J405" s="31">
        <v>9114.0</v>
      </c>
      <c r="K405" s="31">
        <v>2688.0</v>
      </c>
      <c r="L405" s="31">
        <v>0.0</v>
      </c>
      <c r="M405" s="31">
        <v>3615.0</v>
      </c>
      <c r="N405" s="31">
        <v>8066.0</v>
      </c>
      <c r="O405" s="31">
        <v>0.0</v>
      </c>
      <c r="P405" s="31">
        <v>0.0</v>
      </c>
      <c r="Q405" s="31">
        <v>971.0</v>
      </c>
      <c r="R405" s="31">
        <v>0.0</v>
      </c>
      <c r="S405" s="31">
        <v>0.0</v>
      </c>
      <c r="T405" s="31">
        <v>444.0</v>
      </c>
      <c r="U405" s="31">
        <v>0.0</v>
      </c>
      <c r="V405" s="31">
        <v>0.0</v>
      </c>
      <c r="W405" s="31">
        <v>0.0</v>
      </c>
      <c r="X405" s="31">
        <v>71.0</v>
      </c>
      <c r="Y405" s="31">
        <v>0.0</v>
      </c>
      <c r="Z405" s="31">
        <v>0.0</v>
      </c>
      <c r="AA405" s="31">
        <v>0.0</v>
      </c>
      <c r="AB405" s="31">
        <v>0.0</v>
      </c>
      <c r="AC405" s="31">
        <v>0.0</v>
      </c>
      <c r="AD405" s="31">
        <v>0.0</v>
      </c>
      <c r="AE405" s="31">
        <v>0.0</v>
      </c>
      <c r="AF405" s="31">
        <v>0.0</v>
      </c>
      <c r="AG405" s="31">
        <v>0.0</v>
      </c>
      <c r="AH405" s="31">
        <v>0.0</v>
      </c>
      <c r="AI405" s="31">
        <v>0.0</v>
      </c>
      <c r="AJ405" s="31">
        <v>0.0</v>
      </c>
      <c r="AK405" s="31">
        <v>0.0</v>
      </c>
      <c r="AL405" s="31">
        <v>0.0</v>
      </c>
      <c r="AM405" s="31">
        <v>0.0</v>
      </c>
      <c r="AN405" s="31">
        <v>0.0</v>
      </c>
      <c r="AO405" s="31">
        <v>0.0</v>
      </c>
      <c r="AP405" s="31">
        <v>0.0</v>
      </c>
      <c r="AQ405" s="31">
        <v>0.0</v>
      </c>
      <c r="AR405" s="31">
        <v>0.0</v>
      </c>
      <c r="AS405" s="31">
        <v>0.0</v>
      </c>
      <c r="AT405" s="31">
        <v>1490.0</v>
      </c>
      <c r="AU405" s="31">
        <v>78461.0</v>
      </c>
      <c r="AV405" s="31">
        <f t="shared" si="6"/>
        <v>23850</v>
      </c>
      <c r="AW405" s="31">
        <v>23751.0</v>
      </c>
      <c r="AX405" s="31">
        <v>10423.0</v>
      </c>
      <c r="AY405" s="31">
        <v>3673.0</v>
      </c>
      <c r="AZ405" s="31">
        <v>0.0</v>
      </c>
      <c r="BA405" s="31">
        <v>5220.0</v>
      </c>
      <c r="BB405" s="31">
        <v>8556.0</v>
      </c>
      <c r="BC405" s="31">
        <v>390.0</v>
      </c>
      <c r="BD405" s="31">
        <v>500.0</v>
      </c>
      <c r="BE405" s="31">
        <v>584.0</v>
      </c>
      <c r="BF405" s="31">
        <v>0.0</v>
      </c>
      <c r="BG405" s="31">
        <v>0.0</v>
      </c>
      <c r="BH405" s="31">
        <v>959.0</v>
      </c>
      <c r="BI405" s="31">
        <v>0.0</v>
      </c>
      <c r="BJ405" s="31">
        <v>0.0</v>
      </c>
      <c r="BK405" s="31">
        <v>69.0</v>
      </c>
      <c r="BL405" s="31">
        <v>55.0</v>
      </c>
      <c r="BM405" s="31">
        <v>0.0</v>
      </c>
      <c r="BN405" s="31">
        <v>0.0</v>
      </c>
      <c r="BO405" s="31">
        <v>0.0</v>
      </c>
      <c r="BP405" s="31">
        <v>0.0</v>
      </c>
      <c r="BQ405" s="31">
        <v>0.0</v>
      </c>
      <c r="BR405" s="31">
        <v>0.0</v>
      </c>
      <c r="BS405" s="31">
        <v>97.0</v>
      </c>
      <c r="BT405" s="31">
        <v>0.0</v>
      </c>
      <c r="BU405" s="31">
        <v>0.0</v>
      </c>
      <c r="BV405" s="31">
        <v>135.0</v>
      </c>
      <c r="BW405" s="31">
        <v>0.0</v>
      </c>
      <c r="BX405" s="31">
        <v>0.0</v>
      </c>
      <c r="BY405" s="31">
        <v>0.0</v>
      </c>
      <c r="BZ405" s="31">
        <v>0.0</v>
      </c>
      <c r="CA405" s="31">
        <v>0.0</v>
      </c>
      <c r="CB405" s="31">
        <v>0.0</v>
      </c>
      <c r="CC405" s="31">
        <v>199.0</v>
      </c>
      <c r="CE405" s="31">
        <v>23850.0</v>
      </c>
    </row>
    <row r="406" ht="15.75" customHeight="1">
      <c r="A406" s="31" t="s">
        <v>487</v>
      </c>
      <c r="B406" s="31">
        <v>10044.0</v>
      </c>
      <c r="C406" s="31" t="s">
        <v>491</v>
      </c>
      <c r="D406" s="31">
        <v>155321.0</v>
      </c>
      <c r="E406" s="31">
        <v>119855.0</v>
      </c>
      <c r="F406" s="31">
        <v>1915.0</v>
      </c>
      <c r="G406" s="31">
        <v>117940.0</v>
      </c>
      <c r="H406" s="31">
        <v>45258.0</v>
      </c>
      <c r="I406" s="31">
        <v>37078.0</v>
      </c>
      <c r="J406" s="31">
        <v>12858.0</v>
      </c>
      <c r="K406" s="31">
        <v>4167.0</v>
      </c>
      <c r="L406" s="31">
        <v>0.0</v>
      </c>
      <c r="M406" s="31">
        <v>4751.0</v>
      </c>
      <c r="N406" s="31">
        <v>10840.0</v>
      </c>
      <c r="O406" s="31">
        <v>521.0</v>
      </c>
      <c r="P406" s="31">
        <v>0.0</v>
      </c>
      <c r="Q406" s="31">
        <v>1181.0</v>
      </c>
      <c r="R406" s="31">
        <v>0.0</v>
      </c>
      <c r="S406" s="31">
        <v>0.0</v>
      </c>
      <c r="T406" s="31">
        <v>1160.0</v>
      </c>
      <c r="U406" s="31">
        <v>0.0</v>
      </c>
      <c r="V406" s="31">
        <v>0.0</v>
      </c>
      <c r="W406" s="31">
        <v>126.0</v>
      </c>
      <c r="X406" s="31">
        <v>0.0</v>
      </c>
      <c r="Y406" s="31">
        <v>0.0</v>
      </c>
      <c r="Z406" s="31">
        <v>0.0</v>
      </c>
      <c r="AA406" s="31">
        <v>0.0</v>
      </c>
      <c r="AB406" s="31">
        <v>0.0</v>
      </c>
      <c r="AC406" s="31">
        <v>0.0</v>
      </c>
      <c r="AD406" s="31">
        <v>0.0</v>
      </c>
      <c r="AE406" s="31">
        <v>0.0</v>
      </c>
      <c r="AF406" s="31">
        <v>0.0</v>
      </c>
      <c r="AG406" s="31">
        <v>0.0</v>
      </c>
      <c r="AH406" s="31">
        <v>0.0</v>
      </c>
      <c r="AI406" s="31">
        <v>0.0</v>
      </c>
      <c r="AJ406" s="31">
        <v>0.0</v>
      </c>
      <c r="AK406" s="31">
        <v>0.0</v>
      </c>
      <c r="AL406" s="31">
        <v>0.0</v>
      </c>
      <c r="AM406" s="31">
        <v>0.0</v>
      </c>
      <c r="AN406" s="31">
        <v>0.0</v>
      </c>
      <c r="AO406" s="31">
        <v>0.0</v>
      </c>
      <c r="AP406" s="31">
        <v>0.0</v>
      </c>
      <c r="AQ406" s="31">
        <v>0.0</v>
      </c>
      <c r="AR406" s="31">
        <v>0.0</v>
      </c>
      <c r="AS406" s="31">
        <v>0.0</v>
      </c>
      <c r="AT406" s="31">
        <v>2137.0</v>
      </c>
      <c r="AU406" s="31">
        <v>117718.0</v>
      </c>
      <c r="AV406" s="31">
        <f t="shared" si="6"/>
        <v>39616</v>
      </c>
      <c r="AW406" s="31">
        <v>31464.0</v>
      </c>
      <c r="AX406" s="31">
        <v>15222.0</v>
      </c>
      <c r="AY406" s="31">
        <v>6371.0</v>
      </c>
      <c r="AZ406" s="31">
        <v>0.0</v>
      </c>
      <c r="BA406" s="31">
        <v>8864.0</v>
      </c>
      <c r="BB406" s="31">
        <v>11846.0</v>
      </c>
      <c r="BC406" s="31">
        <v>579.0</v>
      </c>
      <c r="BD406" s="31">
        <v>573.0</v>
      </c>
      <c r="BE406" s="31">
        <v>934.0</v>
      </c>
      <c r="BF406" s="31">
        <v>0.0</v>
      </c>
      <c r="BG406" s="31">
        <v>0.0</v>
      </c>
      <c r="BH406" s="31">
        <v>1400.0</v>
      </c>
      <c r="BI406" s="31">
        <v>0.0</v>
      </c>
      <c r="BJ406" s="31">
        <v>0.0</v>
      </c>
      <c r="BK406" s="31">
        <v>124.0</v>
      </c>
      <c r="BL406" s="31">
        <v>66.0</v>
      </c>
      <c r="BM406" s="31">
        <v>0.0</v>
      </c>
      <c r="BN406" s="31">
        <v>0.0</v>
      </c>
      <c r="BO406" s="31">
        <v>0.0</v>
      </c>
      <c r="BP406" s="31">
        <v>0.0</v>
      </c>
      <c r="BQ406" s="31">
        <v>0.0</v>
      </c>
      <c r="BR406" s="31">
        <v>0.0</v>
      </c>
      <c r="BS406" s="31">
        <v>154.0</v>
      </c>
      <c r="BT406" s="31">
        <v>0.0</v>
      </c>
      <c r="BU406" s="31">
        <v>0.0</v>
      </c>
      <c r="BV406" s="31">
        <v>159.0</v>
      </c>
      <c r="BW406" s="31">
        <v>0.0</v>
      </c>
      <c r="BX406" s="31">
        <v>0.0</v>
      </c>
      <c r="BY406" s="31">
        <v>0.0</v>
      </c>
      <c r="BZ406" s="31">
        <v>0.0</v>
      </c>
      <c r="CA406" s="31">
        <v>0.0</v>
      </c>
      <c r="CB406" s="31">
        <v>0.0</v>
      </c>
      <c r="CC406" s="31">
        <v>346.0</v>
      </c>
      <c r="CE406" s="31">
        <v>39616.0</v>
      </c>
    </row>
    <row r="407" ht="15.75" customHeight="1">
      <c r="A407" s="31" t="s">
        <v>487</v>
      </c>
      <c r="B407" s="31">
        <v>10045.0</v>
      </c>
      <c r="C407" s="31" t="s">
        <v>492</v>
      </c>
      <c r="D407" s="31">
        <v>115221.0</v>
      </c>
      <c r="E407" s="31">
        <v>90412.0</v>
      </c>
      <c r="F407" s="31">
        <v>1579.0</v>
      </c>
      <c r="G407" s="31">
        <v>88833.0</v>
      </c>
      <c r="H407" s="31">
        <v>31390.0</v>
      </c>
      <c r="I407" s="31">
        <v>26668.0</v>
      </c>
      <c r="J407" s="31">
        <v>8816.0</v>
      </c>
      <c r="K407" s="31">
        <v>5193.0</v>
      </c>
      <c r="L407" s="31">
        <v>0.0</v>
      </c>
      <c r="M407" s="31">
        <v>4761.0</v>
      </c>
      <c r="N407" s="31">
        <v>9304.0</v>
      </c>
      <c r="O407" s="31">
        <v>0.0</v>
      </c>
      <c r="P407" s="31">
        <v>0.0</v>
      </c>
      <c r="Q407" s="31">
        <v>1188.0</v>
      </c>
      <c r="R407" s="31">
        <v>0.0</v>
      </c>
      <c r="S407" s="31">
        <v>0.0</v>
      </c>
      <c r="T407" s="31">
        <v>1406.0</v>
      </c>
      <c r="U407" s="31">
        <v>0.0</v>
      </c>
      <c r="V407" s="31">
        <v>0.0</v>
      </c>
      <c r="W407" s="31">
        <v>0.0</v>
      </c>
      <c r="X407" s="31">
        <v>107.0</v>
      </c>
      <c r="Y407" s="31">
        <v>0.0</v>
      </c>
      <c r="Z407" s="31">
        <v>0.0</v>
      </c>
      <c r="AA407" s="31">
        <v>0.0</v>
      </c>
      <c r="AB407" s="31">
        <v>0.0</v>
      </c>
      <c r="AC407" s="31">
        <v>0.0</v>
      </c>
      <c r="AD407" s="31">
        <v>0.0</v>
      </c>
      <c r="AE407" s="31">
        <v>0.0</v>
      </c>
      <c r="AF407" s="31">
        <v>0.0</v>
      </c>
      <c r="AG407" s="31">
        <v>0.0</v>
      </c>
      <c r="AH407" s="31">
        <v>0.0</v>
      </c>
      <c r="AI407" s="31">
        <v>0.0</v>
      </c>
      <c r="AJ407" s="31">
        <v>0.0</v>
      </c>
      <c r="AK407" s="31">
        <v>0.0</v>
      </c>
      <c r="AL407" s="31">
        <v>0.0</v>
      </c>
      <c r="AM407" s="31">
        <v>0.0</v>
      </c>
      <c r="AN407" s="31">
        <v>0.0</v>
      </c>
      <c r="AO407" s="31">
        <v>0.0</v>
      </c>
      <c r="AP407" s="31">
        <v>0.0</v>
      </c>
      <c r="AQ407" s="31">
        <v>0.0</v>
      </c>
      <c r="AR407" s="31">
        <v>0.0</v>
      </c>
      <c r="AS407" s="31">
        <v>0.0</v>
      </c>
      <c r="AT407" s="31">
        <v>1455.0</v>
      </c>
      <c r="AU407" s="31">
        <v>88957.0</v>
      </c>
      <c r="AV407" s="31">
        <f t="shared" si="6"/>
        <v>29214</v>
      </c>
      <c r="AW407" s="31">
        <v>22943.0</v>
      </c>
      <c r="AX407" s="31">
        <v>10287.0</v>
      </c>
      <c r="AY407" s="31">
        <v>5659.0</v>
      </c>
      <c r="AZ407" s="31">
        <v>0.0</v>
      </c>
      <c r="BA407" s="31">
        <v>7474.0</v>
      </c>
      <c r="BB407" s="31">
        <v>10044.0</v>
      </c>
      <c r="BC407" s="31">
        <v>381.0</v>
      </c>
      <c r="BD407" s="31">
        <v>366.0</v>
      </c>
      <c r="BE407" s="31">
        <v>823.0</v>
      </c>
      <c r="BF407" s="31">
        <v>0.0</v>
      </c>
      <c r="BG407" s="31">
        <v>0.0</v>
      </c>
      <c r="BH407" s="31">
        <v>1071.0</v>
      </c>
      <c r="BI407" s="31">
        <v>0.0</v>
      </c>
      <c r="BJ407" s="31">
        <v>0.0</v>
      </c>
      <c r="BK407" s="31">
        <v>78.0</v>
      </c>
      <c r="BL407" s="31">
        <v>51.0</v>
      </c>
      <c r="BM407" s="31">
        <v>0.0</v>
      </c>
      <c r="BN407" s="31">
        <v>0.0</v>
      </c>
      <c r="BO407" s="31">
        <v>0.0</v>
      </c>
      <c r="BP407" s="31">
        <v>0.0</v>
      </c>
      <c r="BQ407" s="31">
        <v>0.0</v>
      </c>
      <c r="BR407" s="31">
        <v>0.0</v>
      </c>
      <c r="BS407" s="31">
        <v>157.0</v>
      </c>
      <c r="BT407" s="31">
        <v>0.0</v>
      </c>
      <c r="BU407" s="31">
        <v>0.0</v>
      </c>
      <c r="BV407" s="31">
        <v>156.0</v>
      </c>
      <c r="BW407" s="31">
        <v>0.0</v>
      </c>
      <c r="BX407" s="31">
        <v>0.0</v>
      </c>
      <c r="BY407" s="31">
        <v>0.0</v>
      </c>
      <c r="BZ407" s="31">
        <v>0.0</v>
      </c>
      <c r="CA407" s="31">
        <v>0.0</v>
      </c>
      <c r="CB407" s="31">
        <v>0.0</v>
      </c>
      <c r="CC407" s="31">
        <v>253.0</v>
      </c>
      <c r="CE407" s="31">
        <v>29214.0</v>
      </c>
    </row>
    <row r="408" ht="15.75" customHeight="1">
      <c r="A408" s="31" t="s">
        <v>487</v>
      </c>
      <c r="B408" s="31">
        <v>10046.0</v>
      </c>
      <c r="C408" s="31" t="s">
        <v>493</v>
      </c>
      <c r="D408" s="31">
        <v>73173.0</v>
      </c>
      <c r="E408" s="31">
        <v>59639.0</v>
      </c>
      <c r="F408" s="31">
        <v>1107.0</v>
      </c>
      <c r="G408" s="31">
        <v>58532.0</v>
      </c>
      <c r="H408" s="31">
        <v>27173.0</v>
      </c>
      <c r="I408" s="31">
        <v>16735.0</v>
      </c>
      <c r="J408" s="31">
        <v>5058.0</v>
      </c>
      <c r="K408" s="31">
        <v>1944.0</v>
      </c>
      <c r="L408" s="31">
        <v>0.0</v>
      </c>
      <c r="M408" s="31">
        <v>2212.0</v>
      </c>
      <c r="N408" s="31">
        <v>4418.0</v>
      </c>
      <c r="O408" s="31">
        <v>0.0</v>
      </c>
      <c r="P408" s="31">
        <v>0.0</v>
      </c>
      <c r="Q408" s="31">
        <v>992.0</v>
      </c>
      <c r="R408" s="31">
        <v>0.0</v>
      </c>
      <c r="S408" s="31">
        <v>0.0</v>
      </c>
      <c r="T408" s="31">
        <v>0.0</v>
      </c>
      <c r="U408" s="31">
        <v>0.0</v>
      </c>
      <c r="V408" s="31">
        <v>0.0</v>
      </c>
      <c r="W408" s="31">
        <v>0.0</v>
      </c>
      <c r="X408" s="31">
        <v>0.0</v>
      </c>
      <c r="Y408" s="31">
        <v>0.0</v>
      </c>
      <c r="Z408" s="31">
        <v>0.0</v>
      </c>
      <c r="AA408" s="31">
        <v>0.0</v>
      </c>
      <c r="AB408" s="31">
        <v>0.0</v>
      </c>
      <c r="AC408" s="31">
        <v>0.0</v>
      </c>
      <c r="AD408" s="31">
        <v>0.0</v>
      </c>
      <c r="AE408" s="31">
        <v>0.0</v>
      </c>
      <c r="AF408" s="31">
        <v>0.0</v>
      </c>
      <c r="AG408" s="31">
        <v>0.0</v>
      </c>
      <c r="AH408" s="31">
        <v>0.0</v>
      </c>
      <c r="AI408" s="31">
        <v>0.0</v>
      </c>
      <c r="AJ408" s="31">
        <v>0.0</v>
      </c>
      <c r="AK408" s="31">
        <v>0.0</v>
      </c>
      <c r="AL408" s="31">
        <v>0.0</v>
      </c>
      <c r="AM408" s="31">
        <v>0.0</v>
      </c>
      <c r="AN408" s="31">
        <v>0.0</v>
      </c>
      <c r="AO408" s="31">
        <v>0.0</v>
      </c>
      <c r="AP408" s="31">
        <v>0.0</v>
      </c>
      <c r="AQ408" s="31">
        <v>0.0</v>
      </c>
      <c r="AR408" s="31">
        <v>0.0</v>
      </c>
      <c r="AS408" s="31">
        <v>0.0</v>
      </c>
      <c r="AT408" s="31">
        <v>1153.0</v>
      </c>
      <c r="AU408" s="31">
        <v>58486.0</v>
      </c>
      <c r="AV408" s="31">
        <f t="shared" si="6"/>
        <v>23192</v>
      </c>
      <c r="AW408" s="31">
        <v>15968.0</v>
      </c>
      <c r="AX408" s="31">
        <v>5879.0</v>
      </c>
      <c r="AY408" s="31">
        <v>2773.0</v>
      </c>
      <c r="AZ408" s="31">
        <v>0.0</v>
      </c>
      <c r="BA408" s="31">
        <v>3731.0</v>
      </c>
      <c r="BB408" s="31">
        <v>4828.0</v>
      </c>
      <c r="BC408" s="31">
        <v>228.0</v>
      </c>
      <c r="BD408" s="31">
        <v>249.0</v>
      </c>
      <c r="BE408" s="31">
        <v>561.0</v>
      </c>
      <c r="BF408" s="31">
        <v>0.0</v>
      </c>
      <c r="BG408" s="31">
        <v>0.0</v>
      </c>
      <c r="BH408" s="31">
        <v>683.0</v>
      </c>
      <c r="BI408" s="31">
        <v>0.0</v>
      </c>
      <c r="BJ408" s="31">
        <v>0.0</v>
      </c>
      <c r="BK408" s="31">
        <v>49.0</v>
      </c>
      <c r="BL408" s="31">
        <v>37.0</v>
      </c>
      <c r="BM408" s="31">
        <v>0.0</v>
      </c>
      <c r="BN408" s="31">
        <v>0.0</v>
      </c>
      <c r="BO408" s="31">
        <v>0.0</v>
      </c>
      <c r="BP408" s="31">
        <v>0.0</v>
      </c>
      <c r="BQ408" s="31">
        <v>0.0</v>
      </c>
      <c r="BR408" s="31">
        <v>0.0</v>
      </c>
      <c r="BS408" s="31">
        <v>85.0</v>
      </c>
      <c r="BT408" s="31">
        <v>0.0</v>
      </c>
      <c r="BU408" s="31">
        <v>0.0</v>
      </c>
      <c r="BV408" s="31">
        <v>104.0</v>
      </c>
      <c r="BW408" s="31">
        <v>0.0</v>
      </c>
      <c r="BX408" s="31">
        <v>0.0</v>
      </c>
      <c r="BY408" s="31">
        <v>0.0</v>
      </c>
      <c r="BZ408" s="31">
        <v>0.0</v>
      </c>
      <c r="CA408" s="31">
        <v>0.0</v>
      </c>
      <c r="CB408" s="31">
        <v>0.0</v>
      </c>
      <c r="CC408" s="31">
        <v>119.0</v>
      </c>
      <c r="CE408" s="31">
        <v>23192.0</v>
      </c>
    </row>
    <row r="409" ht="15.75" customHeight="1">
      <c r="A409" s="31" t="s">
        <v>224</v>
      </c>
      <c r="B409" s="31">
        <v>4011.0</v>
      </c>
      <c r="C409" s="31" t="s">
        <v>225</v>
      </c>
      <c r="D409" s="31">
        <v>393286.0</v>
      </c>
      <c r="E409" s="31">
        <v>284098.0</v>
      </c>
      <c r="F409" s="31">
        <v>4022.0</v>
      </c>
      <c r="G409" s="31">
        <v>280076.0</v>
      </c>
      <c r="H409" s="31">
        <v>68444.0</v>
      </c>
      <c r="I409" s="31">
        <v>86886.0</v>
      </c>
      <c r="J409" s="31">
        <v>33861.0</v>
      </c>
      <c r="K409" s="31">
        <v>30031.0</v>
      </c>
      <c r="L409" s="31">
        <v>0.0</v>
      </c>
      <c r="M409" s="31">
        <v>27001.0</v>
      </c>
      <c r="N409" s="31">
        <v>25035.0</v>
      </c>
      <c r="O409" s="31">
        <v>0.0</v>
      </c>
      <c r="P409" s="31">
        <v>246.0</v>
      </c>
      <c r="Q409" s="31">
        <v>657.0</v>
      </c>
      <c r="R409" s="31">
        <v>0.0</v>
      </c>
      <c r="S409" s="31">
        <v>0.0</v>
      </c>
      <c r="T409" s="31">
        <v>6939.0</v>
      </c>
      <c r="U409" s="31">
        <v>0.0</v>
      </c>
      <c r="V409" s="31">
        <v>0.0</v>
      </c>
      <c r="W409" s="31">
        <v>0.0</v>
      </c>
      <c r="X409" s="31">
        <v>447.0</v>
      </c>
      <c r="Y409" s="31">
        <v>0.0</v>
      </c>
      <c r="Z409" s="31">
        <v>0.0</v>
      </c>
      <c r="AA409" s="31">
        <v>0.0</v>
      </c>
      <c r="AB409" s="31">
        <v>0.0</v>
      </c>
      <c r="AC409" s="31">
        <v>0.0</v>
      </c>
      <c r="AD409" s="31">
        <v>0.0</v>
      </c>
      <c r="AE409" s="31">
        <v>0.0</v>
      </c>
      <c r="AF409" s="31">
        <v>0.0</v>
      </c>
      <c r="AG409" s="31">
        <v>0.0</v>
      </c>
      <c r="AH409" s="31">
        <v>529.0</v>
      </c>
      <c r="AI409" s="31">
        <v>0.0</v>
      </c>
      <c r="AJ409" s="31">
        <v>0.0</v>
      </c>
      <c r="AK409" s="31">
        <v>0.0</v>
      </c>
      <c r="AL409" s="31">
        <v>0.0</v>
      </c>
      <c r="AM409" s="31">
        <v>0.0</v>
      </c>
      <c r="AN409" s="31">
        <v>0.0</v>
      </c>
      <c r="AO409" s="31">
        <v>0.0</v>
      </c>
      <c r="AP409" s="31">
        <v>0.0</v>
      </c>
      <c r="AQ409" s="31">
        <v>0.0</v>
      </c>
      <c r="AR409" s="31">
        <v>0.0</v>
      </c>
      <c r="AS409" s="31">
        <v>0.0</v>
      </c>
      <c r="AT409" s="31">
        <v>2812.0</v>
      </c>
      <c r="AU409" s="31">
        <v>281286.0</v>
      </c>
      <c r="AV409" s="31">
        <f t="shared" si="6"/>
        <v>70450</v>
      </c>
      <c r="AW409" s="31">
        <v>73173.0</v>
      </c>
      <c r="AX409" s="31">
        <v>38787.0</v>
      </c>
      <c r="AY409" s="31">
        <v>32731.0</v>
      </c>
      <c r="AZ409" s="31">
        <v>0.0</v>
      </c>
      <c r="BA409" s="31">
        <v>27189.0</v>
      </c>
      <c r="BB409" s="31">
        <v>26851.0</v>
      </c>
      <c r="BC409" s="31">
        <v>1594.0</v>
      </c>
      <c r="BD409" s="31">
        <v>585.0</v>
      </c>
      <c r="BE409" s="31">
        <v>967.0</v>
      </c>
      <c r="BF409" s="31">
        <v>0.0</v>
      </c>
      <c r="BG409" s="31">
        <v>0.0</v>
      </c>
      <c r="BH409" s="31">
        <v>4775.0</v>
      </c>
      <c r="BI409" s="31">
        <v>0.0</v>
      </c>
      <c r="BJ409" s="31">
        <v>0.0</v>
      </c>
      <c r="BK409" s="31">
        <v>0.0</v>
      </c>
      <c r="BL409" s="31">
        <v>226.0</v>
      </c>
      <c r="BM409" s="31">
        <v>0.0</v>
      </c>
      <c r="BN409" s="31">
        <v>0.0</v>
      </c>
      <c r="BO409" s="31">
        <v>0.0</v>
      </c>
      <c r="BP409" s="31">
        <v>0.0</v>
      </c>
      <c r="BQ409" s="31">
        <v>0.0</v>
      </c>
      <c r="BR409" s="31">
        <v>0.0</v>
      </c>
      <c r="BS409" s="31">
        <v>1689.0</v>
      </c>
      <c r="BT409" s="31">
        <v>0.0</v>
      </c>
      <c r="BU409" s="31">
        <v>164.0</v>
      </c>
      <c r="BV409" s="31">
        <v>504.0</v>
      </c>
      <c r="BW409" s="31">
        <v>0.0</v>
      </c>
      <c r="BX409" s="31">
        <v>0.0</v>
      </c>
      <c r="BY409" s="31">
        <v>0.0</v>
      </c>
      <c r="BZ409" s="31">
        <v>716.0</v>
      </c>
      <c r="CA409" s="31">
        <v>0.0</v>
      </c>
      <c r="CB409" s="31">
        <v>0.0</v>
      </c>
      <c r="CC409" s="31">
        <v>885.0</v>
      </c>
      <c r="CE409" s="31">
        <v>70450.0</v>
      </c>
    </row>
    <row r="410" ht="15.75" customHeight="1">
      <c r="A410" s="31" t="s">
        <v>224</v>
      </c>
      <c r="B410" s="31">
        <v>4012.0</v>
      </c>
      <c r="C410" s="31" t="s">
        <v>226</v>
      </c>
      <c r="D410" s="31">
        <v>80865.0</v>
      </c>
      <c r="E410" s="31">
        <v>51821.0</v>
      </c>
      <c r="F410" s="31">
        <v>854.0</v>
      </c>
      <c r="G410" s="31">
        <v>50967.0</v>
      </c>
      <c r="H410" s="31">
        <v>12831.0</v>
      </c>
      <c r="I410" s="31">
        <v>18233.0</v>
      </c>
      <c r="J410" s="31">
        <v>5544.0</v>
      </c>
      <c r="K410" s="31">
        <v>3355.0</v>
      </c>
      <c r="L410" s="31">
        <v>0.0</v>
      </c>
      <c r="M410" s="31">
        <v>3456.0</v>
      </c>
      <c r="N410" s="31">
        <v>5900.0</v>
      </c>
      <c r="O410" s="31">
        <v>0.0</v>
      </c>
      <c r="P410" s="31">
        <v>241.0</v>
      </c>
      <c r="Q410" s="31">
        <v>282.0</v>
      </c>
      <c r="R410" s="31">
        <v>0.0</v>
      </c>
      <c r="S410" s="31">
        <v>0.0</v>
      </c>
      <c r="T410" s="31">
        <v>814.0</v>
      </c>
      <c r="U410" s="31">
        <v>0.0</v>
      </c>
      <c r="V410" s="31">
        <v>0.0</v>
      </c>
      <c r="W410" s="31">
        <v>0.0</v>
      </c>
      <c r="X410" s="31">
        <v>53.0</v>
      </c>
      <c r="Y410" s="31">
        <v>0.0</v>
      </c>
      <c r="Z410" s="31">
        <v>0.0</v>
      </c>
      <c r="AA410" s="31">
        <v>0.0</v>
      </c>
      <c r="AB410" s="31">
        <v>0.0</v>
      </c>
      <c r="AC410" s="31">
        <v>0.0</v>
      </c>
      <c r="AD410" s="31">
        <v>0.0</v>
      </c>
      <c r="AE410" s="31">
        <v>0.0</v>
      </c>
      <c r="AF410" s="31">
        <v>0.0</v>
      </c>
      <c r="AG410" s="31">
        <v>0.0</v>
      </c>
      <c r="AH410" s="31">
        <v>258.0</v>
      </c>
      <c r="AI410" s="31">
        <v>0.0</v>
      </c>
      <c r="AJ410" s="31">
        <v>0.0</v>
      </c>
      <c r="AK410" s="31">
        <v>0.0</v>
      </c>
      <c r="AL410" s="31">
        <v>0.0</v>
      </c>
      <c r="AM410" s="31">
        <v>0.0</v>
      </c>
      <c r="AN410" s="31">
        <v>0.0</v>
      </c>
      <c r="AO410" s="31">
        <v>0.0</v>
      </c>
      <c r="AP410" s="31">
        <v>0.0</v>
      </c>
      <c r="AQ410" s="31">
        <v>0.0</v>
      </c>
      <c r="AR410" s="31">
        <v>0.0</v>
      </c>
      <c r="AS410" s="31">
        <v>0.0</v>
      </c>
      <c r="AT410" s="31">
        <v>784.0</v>
      </c>
      <c r="AU410" s="31">
        <v>51037.0</v>
      </c>
      <c r="AV410" s="31">
        <f t="shared" si="6"/>
        <v>12959</v>
      </c>
      <c r="AW410" s="31">
        <v>15771.0</v>
      </c>
      <c r="AX410" s="31">
        <v>5842.0</v>
      </c>
      <c r="AY410" s="31">
        <v>4002.0</v>
      </c>
      <c r="AZ410" s="31">
        <v>0.0</v>
      </c>
      <c r="BA410" s="31">
        <v>3867.0</v>
      </c>
      <c r="BB410" s="31">
        <v>6393.0</v>
      </c>
      <c r="BC410" s="31">
        <v>364.0</v>
      </c>
      <c r="BD410" s="31">
        <v>278.0</v>
      </c>
      <c r="BE410" s="31">
        <v>227.0</v>
      </c>
      <c r="BF410" s="31">
        <v>0.0</v>
      </c>
      <c r="BG410" s="31">
        <v>0.0</v>
      </c>
      <c r="BH410" s="31">
        <v>736.0</v>
      </c>
      <c r="BI410" s="31">
        <v>0.0</v>
      </c>
      <c r="BJ410" s="31">
        <v>0.0</v>
      </c>
      <c r="BK410" s="31">
        <v>0.0</v>
      </c>
      <c r="BL410" s="31">
        <v>47.0</v>
      </c>
      <c r="BM410" s="31">
        <v>0.0</v>
      </c>
      <c r="BN410" s="31">
        <v>0.0</v>
      </c>
      <c r="BO410" s="31">
        <v>0.0</v>
      </c>
      <c r="BP410" s="31">
        <v>0.0</v>
      </c>
      <c r="BQ410" s="31">
        <v>0.0</v>
      </c>
      <c r="BR410" s="31">
        <v>0.0</v>
      </c>
      <c r="BS410" s="31">
        <v>115.0</v>
      </c>
      <c r="BT410" s="31">
        <v>0.0</v>
      </c>
      <c r="BU410" s="31">
        <v>10.0</v>
      </c>
      <c r="BV410" s="31">
        <v>103.0</v>
      </c>
      <c r="BW410" s="31">
        <v>0.0</v>
      </c>
      <c r="BX410" s="31">
        <v>0.0</v>
      </c>
      <c r="BY410" s="31">
        <v>0.0</v>
      </c>
      <c r="BZ410" s="31">
        <v>189.0</v>
      </c>
      <c r="CA410" s="31">
        <v>0.0</v>
      </c>
      <c r="CB410" s="31">
        <v>0.0</v>
      </c>
      <c r="CC410" s="31">
        <v>134.0</v>
      </c>
      <c r="CE410" s="31">
        <v>12959.0</v>
      </c>
    </row>
    <row r="411" ht="15.75" customHeight="1">
      <c r="C411" s="31" t="s">
        <v>1259</v>
      </c>
      <c r="D411" s="31">
        <v>6.1688485E7</v>
      </c>
      <c r="E411" s="31">
        <v>4.6976341E7</v>
      </c>
      <c r="F411" s="31">
        <v>586726.0</v>
      </c>
      <c r="G411" s="31">
        <v>4.6389615E7</v>
      </c>
      <c r="H411" s="31">
        <v>1.4030751E7</v>
      </c>
      <c r="I411" s="31">
        <v>1.1429231E7</v>
      </c>
      <c r="J411" s="31">
        <v>3966637.0</v>
      </c>
      <c r="K411" s="31">
        <v>3717922.0</v>
      </c>
      <c r="L411" s="31">
        <v>3255487.0</v>
      </c>
      <c r="M411" s="31">
        <v>3249238.0</v>
      </c>
      <c r="N411" s="31">
        <v>5317499.0</v>
      </c>
      <c r="O411" s="31">
        <v>93196.0</v>
      </c>
      <c r="P411" s="31">
        <v>45169.0</v>
      </c>
      <c r="Q411" s="31">
        <v>589056.0</v>
      </c>
      <c r="R411" s="31">
        <v>22917.0</v>
      </c>
      <c r="S411" s="31">
        <v>166228.0</v>
      </c>
      <c r="T411" s="31">
        <v>245659.0</v>
      </c>
      <c r="U411" s="31">
        <v>62622.0</v>
      </c>
      <c r="V411" s="31">
        <v>6316.0</v>
      </c>
      <c r="W411" s="31">
        <v>242.0</v>
      </c>
      <c r="X411" s="31">
        <v>35760.0</v>
      </c>
      <c r="Y411" s="31">
        <v>15960.0</v>
      </c>
      <c r="Z411" s="31">
        <v>903.0</v>
      </c>
      <c r="AA411" s="31">
        <v>1142.0</v>
      </c>
      <c r="AB411" s="31">
        <v>6114.0</v>
      </c>
      <c r="AC411" s="31">
        <v>672.0</v>
      </c>
      <c r="AD411" s="31">
        <v>7517.0</v>
      </c>
      <c r="AE411" s="31">
        <v>4300.0</v>
      </c>
      <c r="AF411" s="31">
        <v>772.0</v>
      </c>
      <c r="AG411" s="31">
        <v>2570.0</v>
      </c>
      <c r="AH411" s="31">
        <v>2205.0</v>
      </c>
      <c r="AI411" s="31">
        <v>1537.0</v>
      </c>
      <c r="AJ411" s="31">
        <v>1201.0</v>
      </c>
      <c r="AK411" s="31">
        <v>1717.0</v>
      </c>
      <c r="AL411" s="31">
        <v>371.0</v>
      </c>
      <c r="AM411" s="31">
        <v>2176.0</v>
      </c>
      <c r="AN411" s="31">
        <v>506.0</v>
      </c>
      <c r="AO411" s="31">
        <v>439.0</v>
      </c>
      <c r="AP411" s="31">
        <v>1352.0</v>
      </c>
      <c r="AQ411" s="31">
        <v>884.0</v>
      </c>
      <c r="AR411" s="31">
        <v>2458.0</v>
      </c>
      <c r="AS411" s="31">
        <v>100889.0</v>
      </c>
      <c r="AT411" s="31">
        <v>460849.0</v>
      </c>
      <c r="AU411" s="31">
        <v>4.6515492E7</v>
      </c>
      <c r="AV411" s="31">
        <f t="shared" si="6"/>
        <v>15317344</v>
      </c>
      <c r="AW411" s="31">
        <v>9539381.0</v>
      </c>
      <c r="AX411" s="31">
        <v>4297270.0</v>
      </c>
      <c r="AY411" s="31">
        <v>4158400.0</v>
      </c>
      <c r="AZ411" s="31">
        <v>2869688.0</v>
      </c>
      <c r="BA411" s="31">
        <v>4999449.0</v>
      </c>
      <c r="BB411" s="31">
        <v>5878115.0</v>
      </c>
      <c r="BC411" s="31">
        <v>173476.0</v>
      </c>
      <c r="BD411" s="31">
        <v>176020.0</v>
      </c>
      <c r="BE411" s="31">
        <v>463292.0</v>
      </c>
      <c r="BF411" s="31">
        <v>374179.0</v>
      </c>
      <c r="BG411" s="31">
        <v>144809.0</v>
      </c>
      <c r="BH411" s="31">
        <v>454349.0</v>
      </c>
      <c r="BI411" s="31">
        <v>58037.0</v>
      </c>
      <c r="BJ411" s="31">
        <v>9631.0</v>
      </c>
      <c r="BK411" s="31">
        <v>533.0</v>
      </c>
      <c r="BL411" s="31">
        <v>29785.0</v>
      </c>
      <c r="BM411" s="31">
        <v>6693.0</v>
      </c>
      <c r="BN411" s="31">
        <v>1291.0</v>
      </c>
      <c r="BO411" s="31">
        <v>2054.0</v>
      </c>
      <c r="BP411" s="31">
        <v>41251.0</v>
      </c>
      <c r="BQ411" s="31">
        <v>32221.0</v>
      </c>
      <c r="BR411" s="31">
        <v>911.0</v>
      </c>
      <c r="BS411" s="31">
        <v>97539.0</v>
      </c>
      <c r="BT411" s="31">
        <v>60914.0</v>
      </c>
      <c r="BU411" s="31">
        <v>11558.0</v>
      </c>
      <c r="BV411" s="31">
        <v>63203.0</v>
      </c>
      <c r="BW411" s="31">
        <v>10009.0</v>
      </c>
      <c r="BX411" s="31">
        <v>3032.0</v>
      </c>
      <c r="BY411" s="31">
        <v>5617.0</v>
      </c>
      <c r="BZ411" s="31">
        <v>11661.0</v>
      </c>
      <c r="CA411" s="31">
        <v>5991.0</v>
      </c>
      <c r="CB411" s="31">
        <v>23404.0</v>
      </c>
      <c r="CC411" s="31">
        <v>64073.0</v>
      </c>
      <c r="CE411" s="31">
        <v>1.2447656E7</v>
      </c>
    </row>
  </sheetData>
  <printOptions/>
  <pageMargins bottom="0.787401575" footer="0.0" header="0.0" left="0.7" right="0.7" top="0.7874015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1.43"/>
    <col customWidth="1" min="2" max="2" width="21.43"/>
    <col customWidth="1" min="3" max="66" width="11.43"/>
  </cols>
  <sheetData>
    <row r="1" ht="16.5" customHeight="1">
      <c r="A1" s="58" t="s">
        <v>1260</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row>
    <row r="2" ht="16.5" customHeight="1">
      <c r="A2" s="58" t="s">
        <v>1261</v>
      </c>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row>
    <row r="3" ht="16.5" customHeight="1">
      <c r="A3" s="58" t="s">
        <v>1262</v>
      </c>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c r="AU3" s="58"/>
      <c r="AV3" s="58"/>
      <c r="AW3" s="58"/>
      <c r="AX3" s="58"/>
      <c r="AY3" s="58"/>
      <c r="AZ3" s="58"/>
      <c r="BA3" s="58"/>
      <c r="BB3" s="58"/>
      <c r="BC3" s="58"/>
      <c r="BD3" s="58"/>
      <c r="BE3" s="58"/>
      <c r="BF3" s="58"/>
      <c r="BG3" s="58"/>
      <c r="BH3" s="58"/>
      <c r="BI3" s="58"/>
      <c r="BJ3" s="58"/>
      <c r="BK3" s="58"/>
      <c r="BL3" s="58"/>
      <c r="BM3" s="58"/>
      <c r="BN3" s="58"/>
    </row>
    <row r="4" ht="16.5" customHeight="1">
      <c r="A4" s="58" t="s">
        <v>1263</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row>
    <row r="5" ht="16.5" customHeight="1">
      <c r="A5" s="58"/>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row>
    <row r="6" ht="16.5" customHeight="1">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row>
    <row r="7" ht="16.5" customHeight="1">
      <c r="A7" s="58">
        <v>1.0</v>
      </c>
      <c r="B7" s="58">
        <f t="shared" ref="B7:BK7" si="1">A7+1</f>
        <v>2</v>
      </c>
      <c r="C7" s="58">
        <f t="shared" si="1"/>
        <v>3</v>
      </c>
      <c r="D7" s="58">
        <f t="shared" si="1"/>
        <v>4</v>
      </c>
      <c r="E7" s="58">
        <f t="shared" si="1"/>
        <v>5</v>
      </c>
      <c r="F7" s="58">
        <f t="shared" si="1"/>
        <v>6</v>
      </c>
      <c r="G7" s="58">
        <f t="shared" si="1"/>
        <v>7</v>
      </c>
      <c r="H7" s="58">
        <f t="shared" si="1"/>
        <v>8</v>
      </c>
      <c r="I7" s="58">
        <f t="shared" si="1"/>
        <v>9</v>
      </c>
      <c r="J7" s="58">
        <f t="shared" si="1"/>
        <v>10</v>
      </c>
      <c r="K7" s="58">
        <f t="shared" si="1"/>
        <v>11</v>
      </c>
      <c r="L7" s="58">
        <f t="shared" si="1"/>
        <v>12</v>
      </c>
      <c r="M7" s="58">
        <f t="shared" si="1"/>
        <v>13</v>
      </c>
      <c r="N7" s="58">
        <f t="shared" si="1"/>
        <v>14</v>
      </c>
      <c r="O7" s="58">
        <f t="shared" si="1"/>
        <v>15</v>
      </c>
      <c r="P7" s="58">
        <f t="shared" si="1"/>
        <v>16</v>
      </c>
      <c r="Q7" s="58">
        <f t="shared" si="1"/>
        <v>17</v>
      </c>
      <c r="R7" s="58">
        <f t="shared" si="1"/>
        <v>18</v>
      </c>
      <c r="S7" s="58">
        <f t="shared" si="1"/>
        <v>19</v>
      </c>
      <c r="T7" s="58">
        <f t="shared" si="1"/>
        <v>20</v>
      </c>
      <c r="U7" s="58">
        <f t="shared" si="1"/>
        <v>21</v>
      </c>
      <c r="V7" s="58">
        <f t="shared" si="1"/>
        <v>22</v>
      </c>
      <c r="W7" s="58">
        <f t="shared" si="1"/>
        <v>23</v>
      </c>
      <c r="X7" s="58">
        <f t="shared" si="1"/>
        <v>24</v>
      </c>
      <c r="Y7" s="58">
        <f t="shared" si="1"/>
        <v>25</v>
      </c>
      <c r="Z7" s="58">
        <f t="shared" si="1"/>
        <v>26</v>
      </c>
      <c r="AA7" s="58">
        <f t="shared" si="1"/>
        <v>27</v>
      </c>
      <c r="AB7" s="58">
        <f t="shared" si="1"/>
        <v>28</v>
      </c>
      <c r="AC7" s="58">
        <f t="shared" si="1"/>
        <v>29</v>
      </c>
      <c r="AD7" s="58">
        <f t="shared" si="1"/>
        <v>30</v>
      </c>
      <c r="AE7" s="58">
        <f t="shared" si="1"/>
        <v>31</v>
      </c>
      <c r="AF7" s="58">
        <f t="shared" si="1"/>
        <v>32</v>
      </c>
      <c r="AG7" s="58">
        <f t="shared" si="1"/>
        <v>33</v>
      </c>
      <c r="AH7" s="58">
        <f t="shared" si="1"/>
        <v>34</v>
      </c>
      <c r="AI7" s="58">
        <f t="shared" si="1"/>
        <v>35</v>
      </c>
      <c r="AJ7" s="58">
        <f t="shared" si="1"/>
        <v>36</v>
      </c>
      <c r="AK7" s="58">
        <f t="shared" si="1"/>
        <v>37</v>
      </c>
      <c r="AL7" s="58">
        <f t="shared" si="1"/>
        <v>38</v>
      </c>
      <c r="AM7" s="58">
        <f t="shared" si="1"/>
        <v>39</v>
      </c>
      <c r="AN7" s="58">
        <f t="shared" si="1"/>
        <v>40</v>
      </c>
      <c r="AO7" s="58">
        <f t="shared" si="1"/>
        <v>41</v>
      </c>
      <c r="AP7" s="58">
        <f t="shared" si="1"/>
        <v>42</v>
      </c>
      <c r="AQ7" s="58">
        <f t="shared" si="1"/>
        <v>43</v>
      </c>
      <c r="AR7" s="58">
        <f t="shared" si="1"/>
        <v>44</v>
      </c>
      <c r="AS7" s="58">
        <f t="shared" si="1"/>
        <v>45</v>
      </c>
      <c r="AT7" s="58">
        <f t="shared" si="1"/>
        <v>46</v>
      </c>
      <c r="AU7" s="58">
        <f t="shared" si="1"/>
        <v>47</v>
      </c>
      <c r="AV7" s="58">
        <f t="shared" si="1"/>
        <v>48</v>
      </c>
      <c r="AW7" s="58">
        <f t="shared" si="1"/>
        <v>49</v>
      </c>
      <c r="AX7" s="58">
        <f t="shared" si="1"/>
        <v>50</v>
      </c>
      <c r="AY7" s="58">
        <f t="shared" si="1"/>
        <v>51</v>
      </c>
      <c r="AZ7" s="58">
        <f t="shared" si="1"/>
        <v>52</v>
      </c>
      <c r="BA7" s="58">
        <f t="shared" si="1"/>
        <v>53</v>
      </c>
      <c r="BB7" s="58">
        <f t="shared" si="1"/>
        <v>54</v>
      </c>
      <c r="BC7" s="58">
        <f t="shared" si="1"/>
        <v>55</v>
      </c>
      <c r="BD7" s="58">
        <f t="shared" si="1"/>
        <v>56</v>
      </c>
      <c r="BE7" s="58">
        <f t="shared" si="1"/>
        <v>57</v>
      </c>
      <c r="BF7" s="58">
        <f t="shared" si="1"/>
        <v>58</v>
      </c>
      <c r="BG7" s="58">
        <f t="shared" si="1"/>
        <v>59</v>
      </c>
      <c r="BH7" s="58">
        <f t="shared" si="1"/>
        <v>60</v>
      </c>
      <c r="BI7" s="58">
        <f t="shared" si="1"/>
        <v>61</v>
      </c>
      <c r="BJ7" s="58">
        <f t="shared" si="1"/>
        <v>62</v>
      </c>
      <c r="BK7" s="58">
        <f t="shared" si="1"/>
        <v>63</v>
      </c>
      <c r="BL7" s="58"/>
      <c r="BM7" s="58"/>
      <c r="BN7" s="58"/>
    </row>
    <row r="8" ht="16.5" customHeight="1">
      <c r="A8" s="58"/>
      <c r="B8" s="58"/>
      <c r="C8" s="58" t="s">
        <v>1264</v>
      </c>
      <c r="D8" s="58" t="s">
        <v>1160</v>
      </c>
      <c r="E8" s="58" t="s">
        <v>1160</v>
      </c>
      <c r="F8" s="58" t="s">
        <v>1213</v>
      </c>
      <c r="G8" s="58" t="s">
        <v>1213</v>
      </c>
      <c r="H8" s="58" t="s">
        <v>1162</v>
      </c>
      <c r="I8" s="58" t="s">
        <v>1162</v>
      </c>
      <c r="J8" s="58" t="s">
        <v>1163</v>
      </c>
      <c r="K8" s="58" t="s">
        <v>1163</v>
      </c>
      <c r="L8" s="58" t="s">
        <v>1265</v>
      </c>
      <c r="M8" s="58" t="s">
        <v>1265</v>
      </c>
      <c r="N8" s="58" t="s">
        <v>1215</v>
      </c>
      <c r="O8" s="58" t="s">
        <v>1215</v>
      </c>
      <c r="P8" s="58" t="s">
        <v>1216</v>
      </c>
      <c r="Q8" s="58" t="s">
        <v>1216</v>
      </c>
      <c r="R8" s="58" t="s">
        <v>1218</v>
      </c>
      <c r="S8" s="58" t="s">
        <v>1218</v>
      </c>
      <c r="T8" s="58" t="s">
        <v>1167</v>
      </c>
      <c r="U8" s="58" t="s">
        <v>1167</v>
      </c>
      <c r="V8" s="58" t="s">
        <v>1217</v>
      </c>
      <c r="W8" s="58" t="s">
        <v>1217</v>
      </c>
      <c r="X8" s="58" t="s">
        <v>1171</v>
      </c>
      <c r="Y8" s="58" t="s">
        <v>1171</v>
      </c>
      <c r="Z8" s="58" t="s">
        <v>1266</v>
      </c>
      <c r="AA8" s="58" t="s">
        <v>1266</v>
      </c>
      <c r="AB8" s="58" t="s">
        <v>1222</v>
      </c>
      <c r="AC8" s="58" t="s">
        <v>1222</v>
      </c>
      <c r="AD8" s="58" t="s">
        <v>1244</v>
      </c>
      <c r="AE8" s="58" t="s">
        <v>1244</v>
      </c>
      <c r="AF8" s="58" t="s">
        <v>1220</v>
      </c>
      <c r="AG8" s="58" t="s">
        <v>1220</v>
      </c>
      <c r="AH8" s="58" t="s">
        <v>1223</v>
      </c>
      <c r="AI8" s="58" t="s">
        <v>1223</v>
      </c>
      <c r="AJ8" s="58" t="s">
        <v>1267</v>
      </c>
      <c r="AK8" s="58" t="s">
        <v>1267</v>
      </c>
      <c r="AL8" s="58" t="s">
        <v>1226</v>
      </c>
      <c r="AM8" s="58" t="s">
        <v>1226</v>
      </c>
      <c r="AN8" s="58" t="s">
        <v>1225</v>
      </c>
      <c r="AO8" s="58" t="s">
        <v>1225</v>
      </c>
      <c r="AP8" s="58" t="s">
        <v>1268</v>
      </c>
      <c r="AQ8" s="58" t="s">
        <v>1268</v>
      </c>
      <c r="AR8" s="58" t="s">
        <v>1269</v>
      </c>
      <c r="AS8" s="58" t="s">
        <v>1269</v>
      </c>
      <c r="AT8" s="58" t="s">
        <v>1234</v>
      </c>
      <c r="AU8" s="58" t="s">
        <v>1234</v>
      </c>
      <c r="AV8" s="58" t="s">
        <v>1229</v>
      </c>
      <c r="AW8" s="58" t="s">
        <v>1229</v>
      </c>
      <c r="AX8" s="58" t="s">
        <v>1270</v>
      </c>
      <c r="AY8" s="58" t="s">
        <v>1270</v>
      </c>
      <c r="AZ8" s="58" t="s">
        <v>1219</v>
      </c>
      <c r="BA8" s="58" t="s">
        <v>1219</v>
      </c>
      <c r="BB8" s="58" t="s">
        <v>1271</v>
      </c>
      <c r="BC8" s="58" t="s">
        <v>1271</v>
      </c>
      <c r="BD8" s="58" t="s">
        <v>1228</v>
      </c>
      <c r="BE8" s="58" t="s">
        <v>1228</v>
      </c>
      <c r="BF8" s="58" t="s">
        <v>1221</v>
      </c>
      <c r="BG8" s="58" t="s">
        <v>1221</v>
      </c>
      <c r="BH8" s="58" t="s">
        <v>1224</v>
      </c>
      <c r="BI8" s="58" t="s">
        <v>1224</v>
      </c>
      <c r="BJ8" s="58" t="s">
        <v>1205</v>
      </c>
      <c r="BK8" s="58" t="s">
        <v>1205</v>
      </c>
      <c r="BL8" s="58"/>
      <c r="BM8" s="58"/>
      <c r="BN8" s="58"/>
    </row>
    <row r="9" ht="16.5" customHeight="1">
      <c r="A9" s="58"/>
      <c r="B9" s="58"/>
      <c r="C9" s="58" t="s">
        <v>1272</v>
      </c>
      <c r="D9" s="58" t="s">
        <v>1207</v>
      </c>
      <c r="E9" s="58" t="s">
        <v>1208</v>
      </c>
      <c r="F9" s="58" t="s">
        <v>1207</v>
      </c>
      <c r="G9" s="58" t="s">
        <v>1208</v>
      </c>
      <c r="H9" s="58" t="s">
        <v>1207</v>
      </c>
      <c r="I9" s="58" t="s">
        <v>1208</v>
      </c>
      <c r="J9" s="58" t="s">
        <v>1207</v>
      </c>
      <c r="K9" s="58" t="s">
        <v>1208</v>
      </c>
      <c r="L9" s="58" t="s">
        <v>1207</v>
      </c>
      <c r="M9" s="58" t="s">
        <v>1208</v>
      </c>
      <c r="N9" s="58" t="s">
        <v>1207</v>
      </c>
      <c r="O9" s="58" t="s">
        <v>1208</v>
      </c>
      <c r="P9" s="58" t="s">
        <v>1207</v>
      </c>
      <c r="Q9" s="58" t="s">
        <v>1208</v>
      </c>
      <c r="R9" s="58" t="s">
        <v>1207</v>
      </c>
      <c r="S9" s="58" t="s">
        <v>1208</v>
      </c>
      <c r="T9" s="58" t="s">
        <v>1207</v>
      </c>
      <c r="U9" s="58" t="s">
        <v>1208</v>
      </c>
      <c r="V9" s="58" t="s">
        <v>1207</v>
      </c>
      <c r="W9" s="58" t="s">
        <v>1208</v>
      </c>
      <c r="X9" s="58" t="s">
        <v>1207</v>
      </c>
      <c r="Y9" s="58" t="s">
        <v>1208</v>
      </c>
      <c r="Z9" s="58" t="s">
        <v>1207</v>
      </c>
      <c r="AA9" s="58" t="s">
        <v>1208</v>
      </c>
      <c r="AB9" s="58" t="s">
        <v>1207</v>
      </c>
      <c r="AC9" s="58" t="s">
        <v>1208</v>
      </c>
      <c r="AD9" s="58" t="s">
        <v>1207</v>
      </c>
      <c r="AE9" s="58" t="s">
        <v>1208</v>
      </c>
      <c r="AF9" s="58" t="s">
        <v>1207</v>
      </c>
      <c r="AG9" s="58" t="s">
        <v>1208</v>
      </c>
      <c r="AH9" s="58" t="s">
        <v>1207</v>
      </c>
      <c r="AI9" s="58" t="s">
        <v>1208</v>
      </c>
      <c r="AJ9" s="58" t="s">
        <v>1207</v>
      </c>
      <c r="AK9" s="58" t="s">
        <v>1208</v>
      </c>
      <c r="AL9" s="58" t="s">
        <v>1207</v>
      </c>
      <c r="AM9" s="58" t="s">
        <v>1208</v>
      </c>
      <c r="AN9" s="58" t="s">
        <v>1207</v>
      </c>
      <c r="AO9" s="58" t="s">
        <v>1208</v>
      </c>
      <c r="AP9" s="58" t="s">
        <v>1207</v>
      </c>
      <c r="AQ9" s="58" t="s">
        <v>1208</v>
      </c>
      <c r="AR9" s="58" t="s">
        <v>1207</v>
      </c>
      <c r="AS9" s="58" t="s">
        <v>1208</v>
      </c>
      <c r="AT9" s="58" t="s">
        <v>1207</v>
      </c>
      <c r="AU9" s="58" t="s">
        <v>1208</v>
      </c>
      <c r="AV9" s="58" t="s">
        <v>1207</v>
      </c>
      <c r="AW9" s="58" t="s">
        <v>1208</v>
      </c>
      <c r="AX9" s="58" t="s">
        <v>1207</v>
      </c>
      <c r="AY9" s="58" t="s">
        <v>1208</v>
      </c>
      <c r="AZ9" s="58" t="s">
        <v>1207</v>
      </c>
      <c r="BA9" s="58" t="s">
        <v>1208</v>
      </c>
      <c r="BB9" s="58" t="s">
        <v>1207</v>
      </c>
      <c r="BC9" s="58" t="s">
        <v>1208</v>
      </c>
      <c r="BD9" s="58" t="s">
        <v>1207</v>
      </c>
      <c r="BE9" s="58" t="s">
        <v>1208</v>
      </c>
      <c r="BF9" s="58" t="s">
        <v>1207</v>
      </c>
      <c r="BG9" s="58" t="s">
        <v>1208</v>
      </c>
      <c r="BH9" s="58" t="s">
        <v>1207</v>
      </c>
      <c r="BI9" s="58" t="s">
        <v>1208</v>
      </c>
      <c r="BJ9" s="58" t="s">
        <v>1207</v>
      </c>
      <c r="BK9" s="58" t="s">
        <v>1208</v>
      </c>
      <c r="BL9" s="58"/>
      <c r="BM9" s="58" t="s">
        <v>1207</v>
      </c>
      <c r="BN9" s="58" t="s">
        <v>1208</v>
      </c>
    </row>
    <row r="10" ht="16.5" customHeight="1">
      <c r="A10" s="58">
        <v>5111.0</v>
      </c>
      <c r="B10" s="58" t="s">
        <v>228</v>
      </c>
      <c r="C10" s="58">
        <v>5.0</v>
      </c>
      <c r="D10" s="58">
        <v>415747.0</v>
      </c>
      <c r="E10" s="58">
        <v>414676.0</v>
      </c>
      <c r="F10" s="58">
        <v>223845.0</v>
      </c>
      <c r="G10" s="58">
        <v>164170.0</v>
      </c>
      <c r="H10" s="58">
        <v>2483.0</v>
      </c>
      <c r="I10" s="58">
        <v>1192.0</v>
      </c>
      <c r="J10" s="58">
        <v>221362.0</v>
      </c>
      <c r="K10" s="58">
        <v>162978.0</v>
      </c>
      <c r="L10" s="58">
        <f t="shared" ref="L10:M10" si="2">V10+BM10</f>
        <v>73625</v>
      </c>
      <c r="M10" s="58">
        <f t="shared" si="2"/>
        <v>59517</v>
      </c>
      <c r="N10" s="58">
        <v>67870.0</v>
      </c>
      <c r="O10" s="58">
        <v>34690.0</v>
      </c>
      <c r="P10" s="58">
        <v>28099.0</v>
      </c>
      <c r="Q10" s="58">
        <v>25684.0</v>
      </c>
      <c r="R10" s="58">
        <v>13775.0</v>
      </c>
      <c r="S10" s="58">
        <v>24741.0</v>
      </c>
      <c r="T10" s="58">
        <v>11402.0</v>
      </c>
      <c r="U10" s="58">
        <v>7515.0</v>
      </c>
      <c r="V10" s="58"/>
      <c r="W10" s="58"/>
      <c r="X10" s="58">
        <v>1321.0</v>
      </c>
      <c r="Y10" s="58">
        <v>529.0</v>
      </c>
      <c r="Z10" s="58">
        <v>1138.0</v>
      </c>
      <c r="AA10" s="58">
        <v>2141.0</v>
      </c>
      <c r="AB10" s="58">
        <v>3058.0</v>
      </c>
      <c r="AC10" s="58">
        <v>1458.0</v>
      </c>
      <c r="AD10" s="58">
        <v>641.0</v>
      </c>
      <c r="AE10" s="58">
        <v>606.0</v>
      </c>
      <c r="AF10" s="58">
        <v>3437.0</v>
      </c>
      <c r="AG10" s="58">
        <v>1568.0</v>
      </c>
      <c r="AH10" s="58">
        <v>422.0</v>
      </c>
      <c r="AI10" s="58">
        <v>217.0</v>
      </c>
      <c r="AJ10" s="58">
        <v>125.0</v>
      </c>
      <c r="AK10" s="58">
        <v>176.0</v>
      </c>
      <c r="AL10" s="58">
        <v>431.0</v>
      </c>
      <c r="AM10" s="58">
        <v>316.0</v>
      </c>
      <c r="AN10" s="58">
        <v>80.0</v>
      </c>
      <c r="AO10" s="58">
        <v>67.0</v>
      </c>
      <c r="AP10" s="58">
        <v>89.0</v>
      </c>
      <c r="AQ10" s="58">
        <v>117.0</v>
      </c>
      <c r="AR10" s="58">
        <v>187.0</v>
      </c>
      <c r="AS10" s="58">
        <v>139.0</v>
      </c>
      <c r="AT10" s="58">
        <v>204.0</v>
      </c>
      <c r="AU10" s="58">
        <v>200.0</v>
      </c>
      <c r="AV10" s="58">
        <v>69.0</v>
      </c>
      <c r="AW10" s="58">
        <v>41.0</v>
      </c>
      <c r="AX10" s="58">
        <v>34.0</v>
      </c>
      <c r="AY10" s="58">
        <v>38.0</v>
      </c>
      <c r="AZ10" s="58">
        <v>12533.0</v>
      </c>
      <c r="BA10" s="58"/>
      <c r="BB10" s="58">
        <v>537.0</v>
      </c>
      <c r="BC10" s="58"/>
      <c r="BD10" s="58">
        <v>134.0</v>
      </c>
      <c r="BE10" s="58"/>
      <c r="BF10" s="58">
        <v>732.0</v>
      </c>
      <c r="BG10" s="58"/>
      <c r="BH10" s="58">
        <v>1419.0</v>
      </c>
      <c r="BI10" s="58"/>
      <c r="BJ10" s="58"/>
      <c r="BK10" s="58">
        <v>3218.0</v>
      </c>
      <c r="BL10" s="58"/>
      <c r="BM10" s="58">
        <v>73625.0</v>
      </c>
      <c r="BN10" s="58">
        <v>59517.0</v>
      </c>
    </row>
    <row r="11" ht="16.5" customHeight="1">
      <c r="A11" s="58">
        <v>5112.0</v>
      </c>
      <c r="B11" s="58" t="s">
        <v>229</v>
      </c>
      <c r="C11" s="58">
        <v>5.0</v>
      </c>
      <c r="D11" s="58">
        <v>336313.0</v>
      </c>
      <c r="E11" s="58">
        <v>346097.0</v>
      </c>
      <c r="F11" s="58">
        <v>143261.0</v>
      </c>
      <c r="G11" s="58">
        <v>116455.0</v>
      </c>
      <c r="H11" s="58">
        <v>1944.0</v>
      </c>
      <c r="I11" s="58">
        <v>1440.0</v>
      </c>
      <c r="J11" s="58">
        <v>141317.0</v>
      </c>
      <c r="K11" s="58">
        <v>115015.0</v>
      </c>
      <c r="L11" s="58">
        <f t="shared" ref="L11:M11" si="3">V11+BM11</f>
        <v>35285</v>
      </c>
      <c r="M11" s="58">
        <f t="shared" si="3"/>
        <v>32794</v>
      </c>
      <c r="N11" s="58">
        <v>57685.0</v>
      </c>
      <c r="O11" s="58">
        <v>40379.0</v>
      </c>
      <c r="P11" s="58">
        <v>11185.0</v>
      </c>
      <c r="Q11" s="58">
        <v>13008.0</v>
      </c>
      <c r="R11" s="58">
        <v>3761.0</v>
      </c>
      <c r="S11" s="58">
        <v>9643.0</v>
      </c>
      <c r="T11" s="58">
        <v>9218.0</v>
      </c>
      <c r="U11" s="58">
        <v>8733.0</v>
      </c>
      <c r="V11" s="58"/>
      <c r="W11" s="58"/>
      <c r="X11" s="58">
        <v>382.0</v>
      </c>
      <c r="Y11" s="58">
        <v>576.0</v>
      </c>
      <c r="Z11" s="58">
        <v>575.0</v>
      </c>
      <c r="AA11" s="58">
        <v>1874.0</v>
      </c>
      <c r="AB11" s="58">
        <v>2172.0</v>
      </c>
      <c r="AC11" s="58">
        <v>1422.0</v>
      </c>
      <c r="AD11" s="58">
        <v>744.0</v>
      </c>
      <c r="AE11" s="58">
        <v>842.0</v>
      </c>
      <c r="AF11" s="58">
        <v>2031.0</v>
      </c>
      <c r="AG11" s="58">
        <v>1096.0</v>
      </c>
      <c r="AH11" s="58">
        <v>243.0</v>
      </c>
      <c r="AI11" s="58">
        <v>146.0</v>
      </c>
      <c r="AJ11" s="58">
        <v>144.0</v>
      </c>
      <c r="AK11" s="58">
        <v>148.0</v>
      </c>
      <c r="AL11" s="58">
        <v>400.0</v>
      </c>
      <c r="AM11" s="58">
        <v>315.0</v>
      </c>
      <c r="AN11" s="58">
        <v>85.0</v>
      </c>
      <c r="AO11" s="58">
        <v>50.0</v>
      </c>
      <c r="AP11" s="58">
        <v>67.0</v>
      </c>
      <c r="AQ11" s="58">
        <v>139.0</v>
      </c>
      <c r="AR11" s="58">
        <v>146.0</v>
      </c>
      <c r="AS11" s="58">
        <v>117.0</v>
      </c>
      <c r="AT11" s="58">
        <v>131.0</v>
      </c>
      <c r="AU11" s="58">
        <v>175.0</v>
      </c>
      <c r="AV11" s="58">
        <v>82.0</v>
      </c>
      <c r="AW11" s="58">
        <v>44.0</v>
      </c>
      <c r="AX11" s="58">
        <v>58.0</v>
      </c>
      <c r="AY11" s="58">
        <v>52.0</v>
      </c>
      <c r="AZ11" s="58">
        <v>10157.0</v>
      </c>
      <c r="BA11" s="58"/>
      <c r="BB11" s="58">
        <v>3445.0</v>
      </c>
      <c r="BC11" s="58"/>
      <c r="BD11" s="58">
        <v>261.0</v>
      </c>
      <c r="BE11" s="58"/>
      <c r="BF11" s="58">
        <v>2081.0</v>
      </c>
      <c r="BG11" s="58"/>
      <c r="BH11" s="58">
        <v>979.0</v>
      </c>
      <c r="BI11" s="58"/>
      <c r="BJ11" s="58"/>
      <c r="BK11" s="58">
        <v>3462.0</v>
      </c>
      <c r="BL11" s="58"/>
      <c r="BM11" s="58">
        <v>35285.0</v>
      </c>
      <c r="BN11" s="58">
        <v>32794.0</v>
      </c>
    </row>
    <row r="12" ht="16.5" customHeight="1">
      <c r="A12" s="58">
        <v>5113.0</v>
      </c>
      <c r="B12" s="58" t="s">
        <v>230</v>
      </c>
      <c r="C12" s="58">
        <v>5.0</v>
      </c>
      <c r="D12" s="58">
        <v>428584.0</v>
      </c>
      <c r="E12" s="58">
        <v>436296.0</v>
      </c>
      <c r="F12" s="58">
        <v>203073.0</v>
      </c>
      <c r="G12" s="58">
        <v>166068.0</v>
      </c>
      <c r="H12" s="58">
        <v>2118.0</v>
      </c>
      <c r="I12" s="58">
        <v>1770.0</v>
      </c>
      <c r="J12" s="58">
        <v>200955.0</v>
      </c>
      <c r="K12" s="58">
        <v>164298.0</v>
      </c>
      <c r="L12" s="58">
        <f t="shared" ref="L12:M12" si="4">V12+BM12</f>
        <v>59285</v>
      </c>
      <c r="M12" s="58">
        <f t="shared" si="4"/>
        <v>53413</v>
      </c>
      <c r="N12" s="58">
        <v>74179.0</v>
      </c>
      <c r="O12" s="58">
        <v>49217.0</v>
      </c>
      <c r="P12" s="58">
        <v>20330.0</v>
      </c>
      <c r="Q12" s="58">
        <v>21992.0</v>
      </c>
      <c r="R12" s="58">
        <v>7679.0</v>
      </c>
      <c r="S12" s="58">
        <v>17300.0</v>
      </c>
      <c r="T12" s="58">
        <v>11086.0</v>
      </c>
      <c r="U12" s="58">
        <v>9638.0</v>
      </c>
      <c r="V12" s="58"/>
      <c r="W12" s="58"/>
      <c r="X12" s="58">
        <v>404.0</v>
      </c>
      <c r="Y12" s="58">
        <v>387.0</v>
      </c>
      <c r="Z12" s="58">
        <v>823.0</v>
      </c>
      <c r="AA12" s="58">
        <v>2490.0</v>
      </c>
      <c r="AB12" s="58">
        <v>2768.0</v>
      </c>
      <c r="AC12" s="58">
        <v>1901.0</v>
      </c>
      <c r="AD12" s="58">
        <v>956.0</v>
      </c>
      <c r="AE12" s="58">
        <v>975.0</v>
      </c>
      <c r="AF12" s="58">
        <v>3475.0</v>
      </c>
      <c r="AG12" s="58">
        <v>1440.0</v>
      </c>
      <c r="AH12" s="58">
        <v>377.0</v>
      </c>
      <c r="AI12" s="58">
        <v>225.0</v>
      </c>
      <c r="AJ12" s="58">
        <v>160.0</v>
      </c>
      <c r="AK12" s="58">
        <v>187.0</v>
      </c>
      <c r="AL12" s="58">
        <v>495.0</v>
      </c>
      <c r="AM12" s="58">
        <v>413.0</v>
      </c>
      <c r="AN12" s="58">
        <v>71.0</v>
      </c>
      <c r="AO12" s="58">
        <v>86.0</v>
      </c>
      <c r="AP12" s="58">
        <v>98.0</v>
      </c>
      <c r="AQ12" s="58">
        <v>169.0</v>
      </c>
      <c r="AR12" s="58">
        <v>256.0</v>
      </c>
      <c r="AS12" s="58">
        <v>140.0</v>
      </c>
      <c r="AT12" s="58">
        <v>376.0</v>
      </c>
      <c r="AU12" s="58">
        <v>373.0</v>
      </c>
      <c r="AV12" s="58">
        <v>79.0</v>
      </c>
      <c r="AW12" s="58">
        <v>104.0</v>
      </c>
      <c r="AX12" s="58">
        <v>60.0</v>
      </c>
      <c r="AY12" s="58">
        <v>62.0</v>
      </c>
      <c r="AZ12" s="58">
        <v>12010.0</v>
      </c>
      <c r="BA12" s="58"/>
      <c r="BB12" s="58">
        <v>2531.0</v>
      </c>
      <c r="BC12" s="58"/>
      <c r="BD12" s="58">
        <v>200.0</v>
      </c>
      <c r="BE12" s="58"/>
      <c r="BF12" s="58">
        <v>1538.0</v>
      </c>
      <c r="BG12" s="58"/>
      <c r="BH12" s="58">
        <v>1719.0</v>
      </c>
      <c r="BI12" s="58"/>
      <c r="BJ12" s="58"/>
      <c r="BK12" s="58">
        <v>3786.0</v>
      </c>
      <c r="BL12" s="58"/>
      <c r="BM12" s="58">
        <v>59285.0</v>
      </c>
      <c r="BN12" s="58">
        <v>53413.0</v>
      </c>
    </row>
    <row r="13" ht="16.5" customHeight="1">
      <c r="A13" s="58">
        <v>5114.0</v>
      </c>
      <c r="B13" s="58" t="s">
        <v>231</v>
      </c>
      <c r="C13" s="58">
        <v>5.0</v>
      </c>
      <c r="D13" s="58">
        <v>165558.0</v>
      </c>
      <c r="E13" s="58">
        <v>168200.0</v>
      </c>
      <c r="F13" s="58">
        <v>79988.0</v>
      </c>
      <c r="G13" s="58">
        <v>65788.0</v>
      </c>
      <c r="H13" s="58">
        <v>1143.0</v>
      </c>
      <c r="I13" s="58">
        <v>696.0</v>
      </c>
      <c r="J13" s="58">
        <v>78845.0</v>
      </c>
      <c r="K13" s="58">
        <v>65092.0</v>
      </c>
      <c r="L13" s="58">
        <f t="shared" ref="L13:M13" si="5">V13+BM13</f>
        <v>26603</v>
      </c>
      <c r="M13" s="58">
        <f t="shared" si="5"/>
        <v>24390</v>
      </c>
      <c r="N13" s="58">
        <v>26342.0</v>
      </c>
      <c r="O13" s="58">
        <v>15322.0</v>
      </c>
      <c r="P13" s="58">
        <v>8076.0</v>
      </c>
      <c r="Q13" s="58">
        <v>8873.0</v>
      </c>
      <c r="R13" s="58">
        <v>4090.0</v>
      </c>
      <c r="S13" s="58">
        <v>8953.0</v>
      </c>
      <c r="T13" s="58">
        <v>4007.0</v>
      </c>
      <c r="U13" s="58">
        <v>3005.0</v>
      </c>
      <c r="V13" s="58"/>
      <c r="W13" s="58"/>
      <c r="X13" s="58">
        <v>309.0</v>
      </c>
      <c r="Y13" s="58">
        <v>377.0</v>
      </c>
      <c r="Z13" s="58">
        <v>178.0</v>
      </c>
      <c r="AA13" s="58">
        <v>519.0</v>
      </c>
      <c r="AB13" s="58">
        <v>945.0</v>
      </c>
      <c r="AC13" s="58">
        <v>672.0</v>
      </c>
      <c r="AD13" s="58">
        <v>335.0</v>
      </c>
      <c r="AE13" s="58">
        <v>366.0</v>
      </c>
      <c r="AF13" s="58">
        <v>1299.0</v>
      </c>
      <c r="AG13" s="58">
        <v>526.0</v>
      </c>
      <c r="AH13" s="58">
        <v>139.0</v>
      </c>
      <c r="AI13" s="58">
        <v>85.0</v>
      </c>
      <c r="AJ13" s="58">
        <v>78.0</v>
      </c>
      <c r="AK13" s="58">
        <v>86.0</v>
      </c>
      <c r="AL13" s="58">
        <v>178.0</v>
      </c>
      <c r="AM13" s="58">
        <v>141.0</v>
      </c>
      <c r="AN13" s="58">
        <v>32.0</v>
      </c>
      <c r="AO13" s="58">
        <v>35.0</v>
      </c>
      <c r="AP13" s="58">
        <v>43.0</v>
      </c>
      <c r="AQ13" s="58">
        <v>99.0</v>
      </c>
      <c r="AR13" s="58">
        <v>93.0</v>
      </c>
      <c r="AS13" s="58">
        <v>62.0</v>
      </c>
      <c r="AT13" s="58">
        <v>46.0</v>
      </c>
      <c r="AU13" s="58">
        <v>79.0</v>
      </c>
      <c r="AV13" s="58">
        <v>15.0</v>
      </c>
      <c r="AW13" s="58">
        <v>20.0</v>
      </c>
      <c r="AX13" s="58">
        <v>11.0</v>
      </c>
      <c r="AY13" s="58">
        <v>12.0</v>
      </c>
      <c r="AZ13" s="58">
        <v>4623.0</v>
      </c>
      <c r="BA13" s="58"/>
      <c r="BB13" s="58">
        <v>272.0</v>
      </c>
      <c r="BC13" s="58"/>
      <c r="BD13" s="58">
        <v>42.0</v>
      </c>
      <c r="BE13" s="58"/>
      <c r="BF13" s="58">
        <v>479.0</v>
      </c>
      <c r="BG13" s="58"/>
      <c r="BH13" s="58">
        <v>610.0</v>
      </c>
      <c r="BI13" s="58"/>
      <c r="BJ13" s="58"/>
      <c r="BK13" s="58">
        <v>1470.0</v>
      </c>
      <c r="BL13" s="58"/>
      <c r="BM13" s="58">
        <v>26603.0</v>
      </c>
      <c r="BN13" s="58">
        <v>24390.0</v>
      </c>
    </row>
    <row r="14" ht="16.5" customHeight="1">
      <c r="A14" s="58">
        <v>5116.0</v>
      </c>
      <c r="B14" s="58" t="s">
        <v>232</v>
      </c>
      <c r="C14" s="58">
        <v>5.0</v>
      </c>
      <c r="D14" s="58">
        <v>192506.0</v>
      </c>
      <c r="E14" s="58">
        <v>194657.0</v>
      </c>
      <c r="F14" s="58">
        <v>86904.0</v>
      </c>
      <c r="G14" s="58">
        <v>69218.0</v>
      </c>
      <c r="H14" s="58">
        <v>1377.0</v>
      </c>
      <c r="I14" s="58">
        <v>716.0</v>
      </c>
      <c r="J14" s="58">
        <v>85527.0</v>
      </c>
      <c r="K14" s="58">
        <v>68502.0</v>
      </c>
      <c r="L14" s="58">
        <f t="shared" ref="L14:M14" si="6">V14+BM14</f>
        <v>33576</v>
      </c>
      <c r="M14" s="58">
        <f t="shared" si="6"/>
        <v>26788</v>
      </c>
      <c r="N14" s="58">
        <v>26277.0</v>
      </c>
      <c r="O14" s="58">
        <v>14723.0</v>
      </c>
      <c r="P14" s="58">
        <v>7387.0</v>
      </c>
      <c r="Q14" s="58">
        <v>7723.0</v>
      </c>
      <c r="R14" s="58">
        <v>3640.0</v>
      </c>
      <c r="S14" s="58">
        <v>11230.0</v>
      </c>
      <c r="T14" s="58">
        <v>4109.0</v>
      </c>
      <c r="U14" s="58">
        <v>3255.0</v>
      </c>
      <c r="V14" s="58"/>
      <c r="W14" s="58"/>
      <c r="X14" s="58">
        <v>351.0</v>
      </c>
      <c r="Y14" s="58">
        <v>246.0</v>
      </c>
      <c r="Z14" s="58">
        <v>172.0</v>
      </c>
      <c r="AA14" s="58">
        <v>605.0</v>
      </c>
      <c r="AB14" s="58">
        <v>1109.0</v>
      </c>
      <c r="AC14" s="58">
        <v>743.0</v>
      </c>
      <c r="AD14" s="58">
        <v>339.0</v>
      </c>
      <c r="AE14" s="58">
        <v>390.0</v>
      </c>
      <c r="AF14" s="58">
        <v>1169.0</v>
      </c>
      <c r="AG14" s="58">
        <v>571.0</v>
      </c>
      <c r="AH14" s="58">
        <v>178.0</v>
      </c>
      <c r="AI14" s="58">
        <v>100.0</v>
      </c>
      <c r="AJ14" s="58">
        <v>43.0</v>
      </c>
      <c r="AK14" s="58">
        <v>90.0</v>
      </c>
      <c r="AL14" s="58">
        <v>209.0</v>
      </c>
      <c r="AM14" s="58">
        <v>133.0</v>
      </c>
      <c r="AN14" s="58">
        <v>28.0</v>
      </c>
      <c r="AO14" s="58">
        <v>51.0</v>
      </c>
      <c r="AP14" s="58">
        <v>48.0</v>
      </c>
      <c r="AQ14" s="58">
        <v>72.0</v>
      </c>
      <c r="AR14" s="58">
        <v>85.0</v>
      </c>
      <c r="AS14" s="58">
        <v>49.0</v>
      </c>
      <c r="AT14" s="58">
        <v>32.0</v>
      </c>
      <c r="AU14" s="58">
        <v>55.0</v>
      </c>
      <c r="AV14" s="58">
        <v>41.0</v>
      </c>
      <c r="AW14" s="58">
        <v>14.0</v>
      </c>
      <c r="AX14" s="58">
        <v>13.0</v>
      </c>
      <c r="AY14" s="58">
        <v>19.0</v>
      </c>
      <c r="AZ14" s="58">
        <v>4374.0</v>
      </c>
      <c r="BA14" s="58"/>
      <c r="BB14" s="58">
        <v>939.0</v>
      </c>
      <c r="BC14" s="58"/>
      <c r="BD14" s="58">
        <v>53.0</v>
      </c>
      <c r="BE14" s="58"/>
      <c r="BF14" s="58">
        <v>592.0</v>
      </c>
      <c r="BG14" s="58"/>
      <c r="BH14" s="58">
        <v>763.0</v>
      </c>
      <c r="BI14" s="58"/>
      <c r="BJ14" s="58"/>
      <c r="BK14" s="58">
        <v>1645.0</v>
      </c>
      <c r="BL14" s="58"/>
      <c r="BM14" s="58">
        <v>33576.0</v>
      </c>
      <c r="BN14" s="58">
        <v>26788.0</v>
      </c>
    </row>
    <row r="15" ht="16.5" customHeight="1">
      <c r="A15" s="58">
        <v>5117.0</v>
      </c>
      <c r="B15" s="58" t="s">
        <v>233</v>
      </c>
      <c r="C15" s="58">
        <v>5.0</v>
      </c>
      <c r="D15" s="58">
        <v>125981.0</v>
      </c>
      <c r="E15" s="58">
        <v>128461.0</v>
      </c>
      <c r="F15" s="58">
        <v>65994.0</v>
      </c>
      <c r="G15" s="58">
        <v>52505.0</v>
      </c>
      <c r="H15" s="58">
        <v>916.0</v>
      </c>
      <c r="I15" s="58">
        <v>653.0</v>
      </c>
      <c r="J15" s="58">
        <v>65078.0</v>
      </c>
      <c r="K15" s="58">
        <v>51852.0</v>
      </c>
      <c r="L15" s="58">
        <f t="shared" ref="L15:M15" si="7">V15+BM15</f>
        <v>18732</v>
      </c>
      <c r="M15" s="58">
        <f t="shared" si="7"/>
        <v>16155</v>
      </c>
      <c r="N15" s="58">
        <v>23993.0</v>
      </c>
      <c r="O15" s="58">
        <v>15581.0</v>
      </c>
      <c r="P15" s="58">
        <v>6533.0</v>
      </c>
      <c r="Q15" s="58">
        <v>6809.0</v>
      </c>
      <c r="R15" s="58">
        <v>3223.0</v>
      </c>
      <c r="S15" s="58">
        <v>6575.0</v>
      </c>
      <c r="T15" s="58">
        <v>3556.0</v>
      </c>
      <c r="U15" s="58">
        <v>3013.0</v>
      </c>
      <c r="V15" s="58"/>
      <c r="W15" s="58"/>
      <c r="X15" s="58">
        <v>151.0</v>
      </c>
      <c r="Y15" s="58">
        <v>133.0</v>
      </c>
      <c r="Z15" s="58">
        <v>147.0</v>
      </c>
      <c r="AA15" s="58">
        <v>482.0</v>
      </c>
      <c r="AB15" s="58">
        <v>876.0</v>
      </c>
      <c r="AC15" s="58">
        <v>569.0</v>
      </c>
      <c r="AD15" s="58">
        <v>320.0</v>
      </c>
      <c r="AE15" s="58">
        <v>296.0</v>
      </c>
      <c r="AF15" s="58">
        <v>982.0</v>
      </c>
      <c r="AG15" s="58">
        <v>419.0</v>
      </c>
      <c r="AH15" s="58">
        <v>137.0</v>
      </c>
      <c r="AI15" s="58">
        <v>70.0</v>
      </c>
      <c r="AJ15" s="58">
        <v>72.0</v>
      </c>
      <c r="AK15" s="58">
        <v>79.0</v>
      </c>
      <c r="AL15" s="58">
        <v>136.0</v>
      </c>
      <c r="AM15" s="58">
        <v>123.0</v>
      </c>
      <c r="AN15" s="58">
        <v>30.0</v>
      </c>
      <c r="AO15" s="58">
        <v>25.0</v>
      </c>
      <c r="AP15" s="58">
        <v>35.0</v>
      </c>
      <c r="AQ15" s="58">
        <v>46.0</v>
      </c>
      <c r="AR15" s="58">
        <v>86.0</v>
      </c>
      <c r="AS15" s="58">
        <v>72.0</v>
      </c>
      <c r="AT15" s="58">
        <v>47.0</v>
      </c>
      <c r="AU15" s="58">
        <v>53.0</v>
      </c>
      <c r="AV15" s="58">
        <v>30.0</v>
      </c>
      <c r="AW15" s="58">
        <v>26.0</v>
      </c>
      <c r="AX15" s="58">
        <v>28.0</v>
      </c>
      <c r="AY15" s="58">
        <v>23.0</v>
      </c>
      <c r="AZ15" s="58">
        <v>4724.0</v>
      </c>
      <c r="BA15" s="58"/>
      <c r="BB15" s="58">
        <v>451.0</v>
      </c>
      <c r="BC15" s="58"/>
      <c r="BD15" s="58">
        <v>61.0</v>
      </c>
      <c r="BE15" s="58"/>
      <c r="BF15" s="58">
        <v>382.0</v>
      </c>
      <c r="BG15" s="58"/>
      <c r="BH15" s="58">
        <v>346.0</v>
      </c>
      <c r="BI15" s="58"/>
      <c r="BJ15" s="58"/>
      <c r="BK15" s="58">
        <v>1303.0</v>
      </c>
      <c r="BL15" s="58"/>
      <c r="BM15" s="58">
        <v>18732.0</v>
      </c>
      <c r="BN15" s="58">
        <v>16155.0</v>
      </c>
    </row>
    <row r="16" ht="16.5" customHeight="1">
      <c r="A16" s="58">
        <v>5119.0</v>
      </c>
      <c r="B16" s="58" t="s">
        <v>234</v>
      </c>
      <c r="C16" s="58">
        <v>5.0</v>
      </c>
      <c r="D16" s="58">
        <v>155439.0</v>
      </c>
      <c r="E16" s="58">
        <v>158882.0</v>
      </c>
      <c r="F16" s="58">
        <v>70811.0</v>
      </c>
      <c r="G16" s="58">
        <v>55881.0</v>
      </c>
      <c r="H16" s="58">
        <v>1230.0</v>
      </c>
      <c r="I16" s="58">
        <v>764.0</v>
      </c>
      <c r="J16" s="58">
        <v>69581.0</v>
      </c>
      <c r="K16" s="58">
        <v>55117.0</v>
      </c>
      <c r="L16" s="58">
        <f t="shared" ref="L16:M16" si="8">V16+BM16</f>
        <v>19572</v>
      </c>
      <c r="M16" s="58">
        <f t="shared" si="8"/>
        <v>15576</v>
      </c>
      <c r="N16" s="58">
        <v>28286.0</v>
      </c>
      <c r="O16" s="58">
        <v>20161.0</v>
      </c>
      <c r="P16" s="58">
        <v>5636.0</v>
      </c>
      <c r="Q16" s="58">
        <v>6036.0</v>
      </c>
      <c r="R16" s="58">
        <v>1715.0</v>
      </c>
      <c r="S16" s="58">
        <v>5047.0</v>
      </c>
      <c r="T16" s="58">
        <v>4680.0</v>
      </c>
      <c r="U16" s="58">
        <v>3850.0</v>
      </c>
      <c r="V16" s="58"/>
      <c r="W16" s="58"/>
      <c r="X16" s="58">
        <v>175.0</v>
      </c>
      <c r="Y16" s="58">
        <v>118.0</v>
      </c>
      <c r="Z16" s="58">
        <v>245.0</v>
      </c>
      <c r="AA16" s="58">
        <v>730.0</v>
      </c>
      <c r="AB16" s="58">
        <v>1017.0</v>
      </c>
      <c r="AC16" s="58">
        <v>677.0</v>
      </c>
      <c r="AD16" s="58">
        <v>383.0</v>
      </c>
      <c r="AE16" s="58">
        <v>410.0</v>
      </c>
      <c r="AF16" s="58">
        <v>1039.0</v>
      </c>
      <c r="AG16" s="58">
        <v>497.0</v>
      </c>
      <c r="AH16" s="58">
        <v>121.0</v>
      </c>
      <c r="AI16" s="58">
        <v>86.0</v>
      </c>
      <c r="AJ16" s="58">
        <v>50.0</v>
      </c>
      <c r="AK16" s="58">
        <v>60.0</v>
      </c>
      <c r="AL16" s="58">
        <v>189.0</v>
      </c>
      <c r="AM16" s="58">
        <v>127.0</v>
      </c>
      <c r="AN16" s="58">
        <v>33.0</v>
      </c>
      <c r="AO16" s="58">
        <v>47.0</v>
      </c>
      <c r="AP16" s="58">
        <v>34.0</v>
      </c>
      <c r="AQ16" s="58">
        <v>61.0</v>
      </c>
      <c r="AR16" s="58">
        <v>66.0</v>
      </c>
      <c r="AS16" s="58">
        <v>34.0</v>
      </c>
      <c r="AT16" s="58">
        <v>55.0</v>
      </c>
      <c r="AU16" s="58">
        <v>46.0</v>
      </c>
      <c r="AV16" s="58">
        <v>26.0</v>
      </c>
      <c r="AW16" s="58">
        <v>9.0</v>
      </c>
      <c r="AX16" s="58">
        <v>15.0</v>
      </c>
      <c r="AY16" s="58">
        <v>11.0</v>
      </c>
      <c r="AZ16" s="58">
        <v>4090.0</v>
      </c>
      <c r="BA16" s="58"/>
      <c r="BB16" s="58">
        <v>750.0</v>
      </c>
      <c r="BC16" s="58"/>
      <c r="BD16" s="58">
        <v>74.0</v>
      </c>
      <c r="BE16" s="58"/>
      <c r="BF16" s="58">
        <v>882.0</v>
      </c>
      <c r="BG16" s="58"/>
      <c r="BH16" s="58">
        <v>448.0</v>
      </c>
      <c r="BI16" s="58"/>
      <c r="BJ16" s="58"/>
      <c r="BK16" s="58">
        <v>1534.0</v>
      </c>
      <c r="BL16" s="58"/>
      <c r="BM16" s="58">
        <v>19572.0</v>
      </c>
      <c r="BN16" s="58">
        <v>15576.0</v>
      </c>
    </row>
    <row r="17" ht="16.5" customHeight="1">
      <c r="A17" s="58">
        <v>5120.0</v>
      </c>
      <c r="B17" s="58" t="s">
        <v>235</v>
      </c>
      <c r="C17" s="58">
        <v>5.0</v>
      </c>
      <c r="D17" s="58">
        <v>79005.0</v>
      </c>
      <c r="E17" s="58">
        <v>81645.0</v>
      </c>
      <c r="F17" s="58">
        <v>36218.0</v>
      </c>
      <c r="G17" s="58">
        <v>31069.0</v>
      </c>
      <c r="H17" s="58">
        <v>583.0</v>
      </c>
      <c r="I17" s="58">
        <v>375.0</v>
      </c>
      <c r="J17" s="58">
        <v>35635.0</v>
      </c>
      <c r="K17" s="58">
        <v>30694.0</v>
      </c>
      <c r="L17" s="58">
        <f t="shared" ref="L17:M17" si="9">V17+BM17</f>
        <v>12393</v>
      </c>
      <c r="M17" s="58">
        <f t="shared" si="9"/>
        <v>10987</v>
      </c>
      <c r="N17" s="58">
        <v>12535.0</v>
      </c>
      <c r="O17" s="58">
        <v>7820.0</v>
      </c>
      <c r="P17" s="58">
        <v>2703.0</v>
      </c>
      <c r="Q17" s="58">
        <v>3383.0</v>
      </c>
      <c r="R17" s="58">
        <v>1371.0</v>
      </c>
      <c r="S17" s="58">
        <v>4396.0</v>
      </c>
      <c r="T17" s="58">
        <v>1822.0</v>
      </c>
      <c r="U17" s="58">
        <v>1672.0</v>
      </c>
      <c r="V17" s="58"/>
      <c r="W17" s="58"/>
      <c r="X17" s="58">
        <v>79.0</v>
      </c>
      <c r="Y17" s="58">
        <v>60.0</v>
      </c>
      <c r="Z17" s="58">
        <v>108.0</v>
      </c>
      <c r="AA17" s="58">
        <v>475.0</v>
      </c>
      <c r="AB17" s="58">
        <v>458.0</v>
      </c>
      <c r="AC17" s="58">
        <v>315.0</v>
      </c>
      <c r="AD17" s="58">
        <v>153.0</v>
      </c>
      <c r="AE17" s="58">
        <v>220.0</v>
      </c>
      <c r="AF17" s="58">
        <v>472.0</v>
      </c>
      <c r="AG17" s="58">
        <v>261.0</v>
      </c>
      <c r="AH17" s="58">
        <v>106.0</v>
      </c>
      <c r="AI17" s="58">
        <v>55.0</v>
      </c>
      <c r="AJ17" s="58">
        <v>47.0</v>
      </c>
      <c r="AK17" s="58">
        <v>67.0</v>
      </c>
      <c r="AL17" s="58">
        <v>84.0</v>
      </c>
      <c r="AM17" s="58">
        <v>55.0</v>
      </c>
      <c r="AN17" s="58">
        <v>24.0</v>
      </c>
      <c r="AO17" s="58">
        <v>31.0</v>
      </c>
      <c r="AP17" s="58">
        <v>19.0</v>
      </c>
      <c r="AQ17" s="58">
        <v>48.0</v>
      </c>
      <c r="AR17" s="58">
        <v>33.0</v>
      </c>
      <c r="AS17" s="58">
        <v>31.0</v>
      </c>
      <c r="AT17" s="58">
        <v>15.0</v>
      </c>
      <c r="AU17" s="58">
        <v>18.0</v>
      </c>
      <c r="AV17" s="58">
        <v>13.0</v>
      </c>
      <c r="AW17" s="58">
        <v>9.0</v>
      </c>
      <c r="AX17" s="58">
        <v>5.0</v>
      </c>
      <c r="AY17" s="58">
        <v>7.0</v>
      </c>
      <c r="AZ17" s="58">
        <v>2108.0</v>
      </c>
      <c r="BA17" s="58"/>
      <c r="BB17" s="58">
        <v>728.0</v>
      </c>
      <c r="BC17" s="58"/>
      <c r="BD17" s="58">
        <v>14.0</v>
      </c>
      <c r="BE17" s="58"/>
      <c r="BF17" s="58">
        <v>149.0</v>
      </c>
      <c r="BG17" s="58"/>
      <c r="BH17" s="58">
        <v>196.0</v>
      </c>
      <c r="BI17" s="58"/>
      <c r="BJ17" s="58"/>
      <c r="BK17" s="58">
        <v>784.0</v>
      </c>
      <c r="BL17" s="58"/>
      <c r="BM17" s="58">
        <v>12393.0</v>
      </c>
      <c r="BN17" s="58">
        <v>10987.0</v>
      </c>
    </row>
    <row r="18" ht="16.5" customHeight="1">
      <c r="A18" s="58">
        <v>5122.0</v>
      </c>
      <c r="B18" s="58" t="s">
        <v>236</v>
      </c>
      <c r="C18" s="58">
        <v>5.0</v>
      </c>
      <c r="D18" s="58">
        <v>113987.0</v>
      </c>
      <c r="E18" s="58">
        <v>114904.0</v>
      </c>
      <c r="F18" s="58">
        <v>53495.0</v>
      </c>
      <c r="G18" s="58">
        <v>47132.0</v>
      </c>
      <c r="H18" s="58">
        <v>718.0</v>
      </c>
      <c r="I18" s="58">
        <v>543.0</v>
      </c>
      <c r="J18" s="58">
        <v>52777.0</v>
      </c>
      <c r="K18" s="58">
        <v>46589.0</v>
      </c>
      <c r="L18" s="58">
        <f t="shared" ref="L18:M18" si="10">V18+BM18</f>
        <v>17940</v>
      </c>
      <c r="M18" s="58">
        <f t="shared" si="10"/>
        <v>16628</v>
      </c>
      <c r="N18" s="58">
        <v>16533.0</v>
      </c>
      <c r="O18" s="58">
        <v>11148.0</v>
      </c>
      <c r="P18" s="58">
        <v>5351.0</v>
      </c>
      <c r="Q18" s="58">
        <v>5789.0</v>
      </c>
      <c r="R18" s="58">
        <v>2613.0</v>
      </c>
      <c r="S18" s="58">
        <v>6642.0</v>
      </c>
      <c r="T18" s="58">
        <v>2992.0</v>
      </c>
      <c r="U18" s="58">
        <v>2650.0</v>
      </c>
      <c r="V18" s="58"/>
      <c r="W18" s="58"/>
      <c r="X18" s="58">
        <v>183.0</v>
      </c>
      <c r="Y18" s="58">
        <v>332.0</v>
      </c>
      <c r="Z18" s="58">
        <v>169.0</v>
      </c>
      <c r="AA18" s="58">
        <v>526.0</v>
      </c>
      <c r="AB18" s="58">
        <v>719.0</v>
      </c>
      <c r="AC18" s="58">
        <v>499.0</v>
      </c>
      <c r="AD18" s="58">
        <v>296.0</v>
      </c>
      <c r="AE18" s="58">
        <v>304.0</v>
      </c>
      <c r="AF18" s="58">
        <v>1033.0</v>
      </c>
      <c r="AG18" s="58">
        <v>411.0</v>
      </c>
      <c r="AH18" s="58">
        <v>184.0</v>
      </c>
      <c r="AI18" s="58">
        <v>121.0</v>
      </c>
      <c r="AJ18" s="58">
        <v>80.0</v>
      </c>
      <c r="AK18" s="58">
        <v>105.0</v>
      </c>
      <c r="AL18" s="58">
        <v>122.0</v>
      </c>
      <c r="AM18" s="58">
        <v>91.0</v>
      </c>
      <c r="AN18" s="58">
        <v>34.0</v>
      </c>
      <c r="AO18" s="58">
        <v>44.0</v>
      </c>
      <c r="AP18" s="58">
        <v>25.0</v>
      </c>
      <c r="AQ18" s="58">
        <v>53.0</v>
      </c>
      <c r="AR18" s="58">
        <v>53.0</v>
      </c>
      <c r="AS18" s="58">
        <v>47.0</v>
      </c>
      <c r="AT18" s="58">
        <v>26.0</v>
      </c>
      <c r="AU18" s="58">
        <v>54.0</v>
      </c>
      <c r="AV18" s="58">
        <v>18.0</v>
      </c>
      <c r="AW18" s="58">
        <v>14.0</v>
      </c>
      <c r="AX18" s="58">
        <v>9.0</v>
      </c>
      <c r="AY18" s="58">
        <v>10.0</v>
      </c>
      <c r="AZ18" s="58">
        <v>3109.0</v>
      </c>
      <c r="BA18" s="58"/>
      <c r="BB18" s="58">
        <v>730.0</v>
      </c>
      <c r="BC18" s="58"/>
      <c r="BD18" s="58">
        <v>46.0</v>
      </c>
      <c r="BE18" s="58"/>
      <c r="BF18" s="58">
        <v>225.0</v>
      </c>
      <c r="BG18" s="58"/>
      <c r="BH18" s="58">
        <v>287.0</v>
      </c>
      <c r="BI18" s="58"/>
      <c r="BJ18" s="58"/>
      <c r="BK18" s="58">
        <v>1121.0</v>
      </c>
      <c r="BL18" s="58"/>
      <c r="BM18" s="58">
        <v>17940.0</v>
      </c>
      <c r="BN18" s="58">
        <v>16628.0</v>
      </c>
    </row>
    <row r="19" ht="16.5" customHeight="1">
      <c r="A19" s="58">
        <v>5124.0</v>
      </c>
      <c r="B19" s="58" t="s">
        <v>237</v>
      </c>
      <c r="C19" s="58">
        <v>5.0</v>
      </c>
      <c r="D19" s="58">
        <v>245963.0</v>
      </c>
      <c r="E19" s="58">
        <v>251519.0</v>
      </c>
      <c r="F19" s="58">
        <v>118361.0</v>
      </c>
      <c r="G19" s="58">
        <v>97982.0</v>
      </c>
      <c r="H19" s="58">
        <v>1352.0</v>
      </c>
      <c r="I19" s="58">
        <v>1226.0</v>
      </c>
      <c r="J19" s="58">
        <v>117009.0</v>
      </c>
      <c r="K19" s="58">
        <v>96756.0</v>
      </c>
      <c r="L19" s="58">
        <f t="shared" ref="L19:M19" si="11">V19+BM19</f>
        <v>33224</v>
      </c>
      <c r="M19" s="58">
        <f t="shared" si="11"/>
        <v>30802</v>
      </c>
      <c r="N19" s="58">
        <v>37596.0</v>
      </c>
      <c r="O19" s="58">
        <v>24275.0</v>
      </c>
      <c r="P19" s="58">
        <v>14905.0</v>
      </c>
      <c r="Q19" s="58">
        <v>15356.0</v>
      </c>
      <c r="R19" s="58">
        <v>5641.0</v>
      </c>
      <c r="S19" s="58">
        <v>11868.0</v>
      </c>
      <c r="T19" s="58">
        <v>8641.0</v>
      </c>
      <c r="U19" s="58">
        <v>6179.0</v>
      </c>
      <c r="V19" s="58"/>
      <c r="W19" s="58"/>
      <c r="X19" s="58">
        <v>487.0</v>
      </c>
      <c r="Y19" s="58">
        <v>307.0</v>
      </c>
      <c r="Z19" s="58">
        <v>702.0</v>
      </c>
      <c r="AA19" s="58">
        <v>1854.0</v>
      </c>
      <c r="AB19" s="58">
        <v>1583.0</v>
      </c>
      <c r="AC19" s="58">
        <v>1067.0</v>
      </c>
      <c r="AD19" s="58">
        <v>572.0</v>
      </c>
      <c r="AE19" s="58">
        <v>640.0</v>
      </c>
      <c r="AF19" s="58">
        <v>1989.0</v>
      </c>
      <c r="AG19" s="58">
        <v>870.0</v>
      </c>
      <c r="AH19" s="58">
        <v>322.0</v>
      </c>
      <c r="AI19" s="58">
        <v>190.0</v>
      </c>
      <c r="AJ19" s="58">
        <v>185.0</v>
      </c>
      <c r="AK19" s="58">
        <v>251.0</v>
      </c>
      <c r="AL19" s="58">
        <v>327.0</v>
      </c>
      <c r="AM19" s="58">
        <v>208.0</v>
      </c>
      <c r="AN19" s="58">
        <v>53.0</v>
      </c>
      <c r="AO19" s="58">
        <v>74.0</v>
      </c>
      <c r="AP19" s="58">
        <v>90.0</v>
      </c>
      <c r="AQ19" s="58">
        <v>132.0</v>
      </c>
      <c r="AR19" s="58">
        <v>127.0</v>
      </c>
      <c r="AS19" s="58">
        <v>94.0</v>
      </c>
      <c r="AT19" s="58">
        <v>65.0</v>
      </c>
      <c r="AU19" s="58">
        <v>155.0</v>
      </c>
      <c r="AV19" s="58">
        <v>33.0</v>
      </c>
      <c r="AW19" s="58">
        <v>30.0</v>
      </c>
      <c r="AX19" s="58">
        <v>17.0</v>
      </c>
      <c r="AY19" s="58">
        <v>31.0</v>
      </c>
      <c r="AZ19" s="58">
        <v>7052.0</v>
      </c>
      <c r="BA19" s="58"/>
      <c r="BB19" s="58">
        <v>1692.0</v>
      </c>
      <c r="BC19" s="58"/>
      <c r="BD19" s="58">
        <v>100.0</v>
      </c>
      <c r="BE19" s="58"/>
      <c r="BF19" s="58">
        <v>606.0</v>
      </c>
      <c r="BG19" s="58"/>
      <c r="BH19" s="58">
        <v>1000.0</v>
      </c>
      <c r="BI19" s="58"/>
      <c r="BJ19" s="58"/>
      <c r="BK19" s="58">
        <v>2373.0</v>
      </c>
      <c r="BL19" s="58"/>
      <c r="BM19" s="58">
        <v>33224.0</v>
      </c>
      <c r="BN19" s="58">
        <v>30802.0</v>
      </c>
    </row>
    <row r="20" ht="16.5" customHeight="1">
      <c r="A20" s="58">
        <v>5154.0</v>
      </c>
      <c r="B20" s="58" t="s">
        <v>238</v>
      </c>
      <c r="C20" s="58">
        <v>5.0</v>
      </c>
      <c r="D20" s="58">
        <v>227084.0</v>
      </c>
      <c r="E20" s="58">
        <v>226898.0</v>
      </c>
      <c r="F20" s="58">
        <v>119292.0</v>
      </c>
      <c r="G20" s="58">
        <v>97565.0</v>
      </c>
      <c r="H20" s="58">
        <v>1825.0</v>
      </c>
      <c r="I20" s="58">
        <v>1177.0</v>
      </c>
      <c r="J20" s="58">
        <v>117467.0</v>
      </c>
      <c r="K20" s="58">
        <v>96388.0</v>
      </c>
      <c r="L20" s="58">
        <f t="shared" ref="L20:M20" si="12">V20+BM20</f>
        <v>53732</v>
      </c>
      <c r="M20" s="58">
        <f t="shared" si="12"/>
        <v>47087</v>
      </c>
      <c r="N20" s="58">
        <v>32685.0</v>
      </c>
      <c r="O20" s="58">
        <v>19929.0</v>
      </c>
      <c r="P20" s="58">
        <v>10174.0</v>
      </c>
      <c r="Q20" s="58">
        <v>8989.0</v>
      </c>
      <c r="R20" s="58">
        <v>5531.0</v>
      </c>
      <c r="S20" s="58">
        <v>12145.0</v>
      </c>
      <c r="T20" s="58">
        <v>3569.0</v>
      </c>
      <c r="U20" s="58">
        <v>2943.0</v>
      </c>
      <c r="V20" s="58"/>
      <c r="W20" s="58"/>
      <c r="X20" s="58">
        <v>651.0</v>
      </c>
      <c r="Y20" s="58">
        <v>212.0</v>
      </c>
      <c r="Z20" s="58">
        <v>217.0</v>
      </c>
      <c r="AA20" s="58">
        <v>535.0</v>
      </c>
      <c r="AB20" s="58">
        <v>1366.0</v>
      </c>
      <c r="AC20" s="58">
        <v>829.0</v>
      </c>
      <c r="AD20" s="58">
        <v>607.0</v>
      </c>
      <c r="AE20" s="58">
        <v>655.0</v>
      </c>
      <c r="AF20" s="58">
        <v>1394.0</v>
      </c>
      <c r="AG20" s="58">
        <v>555.0</v>
      </c>
      <c r="AH20" s="58">
        <v>256.0</v>
      </c>
      <c r="AI20" s="58">
        <v>137.0</v>
      </c>
      <c r="AJ20" s="58">
        <v>88.0</v>
      </c>
      <c r="AK20" s="58">
        <v>93.0</v>
      </c>
      <c r="AL20" s="58">
        <v>225.0</v>
      </c>
      <c r="AM20" s="58">
        <v>173.0</v>
      </c>
      <c r="AN20" s="58">
        <v>41.0</v>
      </c>
      <c r="AO20" s="58">
        <v>34.0</v>
      </c>
      <c r="AP20" s="58">
        <v>71.0</v>
      </c>
      <c r="AQ20" s="58">
        <v>114.0</v>
      </c>
      <c r="AR20" s="58">
        <v>114.0</v>
      </c>
      <c r="AS20" s="58">
        <v>88.0</v>
      </c>
      <c r="AT20" s="58">
        <v>26.0</v>
      </c>
      <c r="AU20" s="58">
        <v>49.0</v>
      </c>
      <c r="AV20" s="58">
        <v>42.0</v>
      </c>
      <c r="AW20" s="58">
        <v>21.0</v>
      </c>
      <c r="AX20" s="58">
        <v>21.0</v>
      </c>
      <c r="AY20" s="58">
        <v>19.0</v>
      </c>
      <c r="AZ20" s="58">
        <v>5358.0</v>
      </c>
      <c r="BA20" s="58"/>
      <c r="BB20" s="58">
        <v>369.0</v>
      </c>
      <c r="BC20" s="58"/>
      <c r="BD20" s="58">
        <v>38.0</v>
      </c>
      <c r="BE20" s="58"/>
      <c r="BF20" s="58">
        <v>515.0</v>
      </c>
      <c r="BG20" s="58"/>
      <c r="BH20" s="58">
        <v>377.0</v>
      </c>
      <c r="BI20" s="58"/>
      <c r="BJ20" s="58"/>
      <c r="BK20" s="58">
        <v>1781.0</v>
      </c>
      <c r="BL20" s="58"/>
      <c r="BM20" s="58">
        <v>53732.0</v>
      </c>
      <c r="BN20" s="58">
        <v>47087.0</v>
      </c>
    </row>
    <row r="21" ht="16.5" customHeight="1">
      <c r="A21" s="58">
        <v>5158.0</v>
      </c>
      <c r="B21" s="58" t="s">
        <v>239</v>
      </c>
      <c r="C21" s="58">
        <v>5.0</v>
      </c>
      <c r="D21" s="58">
        <v>370957.0</v>
      </c>
      <c r="E21" s="58">
        <v>375076.0</v>
      </c>
      <c r="F21" s="58">
        <v>201473.0</v>
      </c>
      <c r="G21" s="58">
        <v>161205.0</v>
      </c>
      <c r="H21" s="58">
        <v>2714.0</v>
      </c>
      <c r="I21" s="58">
        <v>1504.0</v>
      </c>
      <c r="J21" s="58">
        <v>198759.0</v>
      </c>
      <c r="K21" s="58">
        <v>159701.0</v>
      </c>
      <c r="L21" s="58">
        <f t="shared" ref="L21:M21" si="13">V21+BM21</f>
        <v>73652</v>
      </c>
      <c r="M21" s="58">
        <f t="shared" si="13"/>
        <v>60834</v>
      </c>
      <c r="N21" s="58">
        <v>64042.0</v>
      </c>
      <c r="O21" s="58">
        <v>36525.0</v>
      </c>
      <c r="P21" s="58">
        <v>18288.0</v>
      </c>
      <c r="Q21" s="58">
        <v>19753.0</v>
      </c>
      <c r="R21" s="58">
        <v>9353.0</v>
      </c>
      <c r="S21" s="58">
        <v>24460.0</v>
      </c>
      <c r="T21" s="58">
        <v>7498.0</v>
      </c>
      <c r="U21" s="58">
        <v>6711.0</v>
      </c>
      <c r="V21" s="58"/>
      <c r="W21" s="58"/>
      <c r="X21" s="58">
        <v>742.0</v>
      </c>
      <c r="Y21" s="58">
        <v>541.0</v>
      </c>
      <c r="Z21" s="58">
        <v>698.0</v>
      </c>
      <c r="AA21" s="58">
        <v>1722.0</v>
      </c>
      <c r="AB21" s="58">
        <v>2698.0</v>
      </c>
      <c r="AC21" s="58">
        <v>1626.0</v>
      </c>
      <c r="AD21" s="58">
        <v>1100.0</v>
      </c>
      <c r="AE21" s="58">
        <v>1047.0</v>
      </c>
      <c r="AF21" s="58">
        <v>2939.0</v>
      </c>
      <c r="AG21" s="58">
        <v>1154.0</v>
      </c>
      <c r="AH21" s="58">
        <v>439.0</v>
      </c>
      <c r="AI21" s="58">
        <v>220.0</v>
      </c>
      <c r="AJ21" s="58">
        <v>264.0</v>
      </c>
      <c r="AK21" s="58">
        <v>252.0</v>
      </c>
      <c r="AL21" s="58">
        <v>614.0</v>
      </c>
      <c r="AM21" s="58">
        <v>386.0</v>
      </c>
      <c r="AN21" s="58">
        <v>80.0</v>
      </c>
      <c r="AO21" s="58">
        <v>97.0</v>
      </c>
      <c r="AP21" s="58">
        <v>113.0</v>
      </c>
      <c r="AQ21" s="58">
        <v>216.0</v>
      </c>
      <c r="AR21" s="58">
        <v>174.0</v>
      </c>
      <c r="AS21" s="58">
        <v>137.0</v>
      </c>
      <c r="AT21" s="58">
        <v>98.0</v>
      </c>
      <c r="AU21" s="58">
        <v>149.0</v>
      </c>
      <c r="AV21" s="58">
        <v>133.0</v>
      </c>
      <c r="AW21" s="58">
        <v>43.0</v>
      </c>
      <c r="AX21" s="58">
        <v>27.0</v>
      </c>
      <c r="AY21" s="58">
        <v>42.0</v>
      </c>
      <c r="AZ21" s="58">
        <v>13114.0</v>
      </c>
      <c r="BA21" s="58"/>
      <c r="BB21" s="58">
        <v>974.0</v>
      </c>
      <c r="BC21" s="58"/>
      <c r="BD21" s="58">
        <v>58.0</v>
      </c>
      <c r="BE21" s="58"/>
      <c r="BF21" s="58">
        <v>884.0</v>
      </c>
      <c r="BG21" s="58"/>
      <c r="BH21" s="58">
        <v>777.0</v>
      </c>
      <c r="BI21" s="58"/>
      <c r="BJ21" s="58"/>
      <c r="BK21" s="58">
        <v>3786.0</v>
      </c>
      <c r="BL21" s="58"/>
      <c r="BM21" s="58">
        <v>73652.0</v>
      </c>
      <c r="BN21" s="58">
        <v>60834.0</v>
      </c>
    </row>
    <row r="22" ht="16.5" customHeight="1">
      <c r="A22" s="58">
        <v>5162.0</v>
      </c>
      <c r="B22" s="58" t="s">
        <v>240</v>
      </c>
      <c r="C22" s="58">
        <v>5.0</v>
      </c>
      <c r="D22" s="58">
        <v>334173.0</v>
      </c>
      <c r="E22" s="58">
        <v>332086.0</v>
      </c>
      <c r="F22" s="58">
        <v>175598.0</v>
      </c>
      <c r="G22" s="58">
        <v>139493.0</v>
      </c>
      <c r="H22" s="58">
        <v>1986.0</v>
      </c>
      <c r="I22" s="58">
        <v>1345.0</v>
      </c>
      <c r="J22" s="58">
        <v>173612.0</v>
      </c>
      <c r="K22" s="58">
        <v>138148.0</v>
      </c>
      <c r="L22" s="58">
        <f t="shared" ref="L22:M22" si="14">V22+BM22</f>
        <v>71166</v>
      </c>
      <c r="M22" s="58">
        <f t="shared" si="14"/>
        <v>59727</v>
      </c>
      <c r="N22" s="58">
        <v>50027.0</v>
      </c>
      <c r="O22" s="58">
        <v>27616.0</v>
      </c>
      <c r="P22" s="58">
        <v>15202.0</v>
      </c>
      <c r="Q22" s="58">
        <v>14942.0</v>
      </c>
      <c r="R22" s="58">
        <v>10561.0</v>
      </c>
      <c r="S22" s="58">
        <v>22386.0</v>
      </c>
      <c r="T22" s="58">
        <v>6046.0</v>
      </c>
      <c r="U22" s="58">
        <v>4566.0</v>
      </c>
      <c r="V22" s="58"/>
      <c r="W22" s="58"/>
      <c r="X22" s="58">
        <v>586.0</v>
      </c>
      <c r="Y22" s="58">
        <v>448.0</v>
      </c>
      <c r="Z22" s="58">
        <v>472.0</v>
      </c>
      <c r="AA22" s="58">
        <v>1192.0</v>
      </c>
      <c r="AB22" s="58">
        <v>2229.0</v>
      </c>
      <c r="AC22" s="58">
        <v>1269.0</v>
      </c>
      <c r="AD22" s="58">
        <v>964.0</v>
      </c>
      <c r="AE22" s="58">
        <v>884.0</v>
      </c>
      <c r="AF22" s="58">
        <v>2612.0</v>
      </c>
      <c r="AG22" s="58">
        <v>1018.0</v>
      </c>
      <c r="AH22" s="58">
        <v>301.0</v>
      </c>
      <c r="AI22" s="58">
        <v>132.0</v>
      </c>
      <c r="AJ22" s="58">
        <v>85.0</v>
      </c>
      <c r="AK22" s="58">
        <v>134.0</v>
      </c>
      <c r="AL22" s="58">
        <v>426.0</v>
      </c>
      <c r="AM22" s="58">
        <v>271.0</v>
      </c>
      <c r="AN22" s="58">
        <v>80.0</v>
      </c>
      <c r="AO22" s="58">
        <v>92.0</v>
      </c>
      <c r="AP22" s="58">
        <v>111.0</v>
      </c>
      <c r="AQ22" s="58">
        <v>179.0</v>
      </c>
      <c r="AR22" s="58">
        <v>224.0</v>
      </c>
      <c r="AS22" s="58">
        <v>136.0</v>
      </c>
      <c r="AT22" s="58">
        <v>78.0</v>
      </c>
      <c r="AU22" s="58">
        <v>76.0</v>
      </c>
      <c r="AV22" s="58">
        <v>47.0</v>
      </c>
      <c r="AW22" s="58">
        <v>35.0</v>
      </c>
      <c r="AX22" s="58">
        <v>27.0</v>
      </c>
      <c r="AY22" s="58">
        <v>33.0</v>
      </c>
      <c r="AZ22" s="58">
        <v>9916.0</v>
      </c>
      <c r="BA22" s="58"/>
      <c r="BB22" s="58">
        <v>809.0</v>
      </c>
      <c r="BC22" s="58"/>
      <c r="BD22" s="58">
        <v>56.0</v>
      </c>
      <c r="BE22" s="58"/>
      <c r="BF22" s="58">
        <v>758.0</v>
      </c>
      <c r="BG22" s="58"/>
      <c r="BH22" s="58">
        <v>829.0</v>
      </c>
      <c r="BI22" s="58"/>
      <c r="BJ22" s="58"/>
      <c r="BK22" s="58">
        <v>3012.0</v>
      </c>
      <c r="BL22" s="58"/>
      <c r="BM22" s="58">
        <v>71166.0</v>
      </c>
      <c r="BN22" s="58">
        <v>59727.0</v>
      </c>
    </row>
    <row r="23" ht="16.5" customHeight="1">
      <c r="A23" s="58">
        <v>5166.0</v>
      </c>
      <c r="B23" s="58" t="s">
        <v>241</v>
      </c>
      <c r="C23" s="58">
        <v>5.0</v>
      </c>
      <c r="D23" s="58">
        <v>228136.0</v>
      </c>
      <c r="E23" s="58">
        <v>228323.0</v>
      </c>
      <c r="F23" s="58">
        <v>120707.0</v>
      </c>
      <c r="G23" s="58">
        <v>97902.0</v>
      </c>
      <c r="H23" s="58">
        <v>1612.0</v>
      </c>
      <c r="I23" s="58">
        <v>1101.0</v>
      </c>
      <c r="J23" s="58">
        <v>119095.0</v>
      </c>
      <c r="K23" s="58">
        <v>96801.0</v>
      </c>
      <c r="L23" s="58">
        <f t="shared" ref="L23:M23" si="15">V23+BM23</f>
        <v>51351</v>
      </c>
      <c r="M23" s="58">
        <f t="shared" si="15"/>
        <v>41949</v>
      </c>
      <c r="N23" s="58">
        <v>32999.0</v>
      </c>
      <c r="O23" s="58">
        <v>19369.0</v>
      </c>
      <c r="P23" s="58">
        <v>11405.0</v>
      </c>
      <c r="Q23" s="58">
        <v>10600.0</v>
      </c>
      <c r="R23" s="58">
        <v>6026.0</v>
      </c>
      <c r="S23" s="58">
        <v>14826.0</v>
      </c>
      <c r="T23" s="58">
        <v>4361.0</v>
      </c>
      <c r="U23" s="58">
        <v>3734.0</v>
      </c>
      <c r="V23" s="58"/>
      <c r="W23" s="58"/>
      <c r="X23" s="58">
        <v>500.0</v>
      </c>
      <c r="Y23" s="58">
        <v>331.0</v>
      </c>
      <c r="Z23" s="58">
        <v>219.0</v>
      </c>
      <c r="AA23" s="58">
        <v>631.0</v>
      </c>
      <c r="AB23" s="58">
        <v>1466.0</v>
      </c>
      <c r="AC23" s="58">
        <v>1074.0</v>
      </c>
      <c r="AD23" s="58">
        <v>567.0</v>
      </c>
      <c r="AE23" s="58">
        <v>648.0</v>
      </c>
      <c r="AF23" s="58">
        <v>1458.0</v>
      </c>
      <c r="AG23" s="58">
        <v>738.0</v>
      </c>
      <c r="AH23" s="58">
        <v>205.0</v>
      </c>
      <c r="AI23" s="58">
        <v>112.0</v>
      </c>
      <c r="AJ23" s="58">
        <v>102.0</v>
      </c>
      <c r="AK23" s="58">
        <v>144.0</v>
      </c>
      <c r="AL23" s="58">
        <v>273.0</v>
      </c>
      <c r="AM23" s="58">
        <v>215.0</v>
      </c>
      <c r="AN23" s="58">
        <v>38.0</v>
      </c>
      <c r="AO23" s="58">
        <v>61.0</v>
      </c>
      <c r="AP23" s="58">
        <v>61.0</v>
      </c>
      <c r="AQ23" s="58">
        <v>95.0</v>
      </c>
      <c r="AR23" s="58">
        <v>108.0</v>
      </c>
      <c r="AS23" s="58">
        <v>72.0</v>
      </c>
      <c r="AT23" s="58">
        <v>37.0</v>
      </c>
      <c r="AU23" s="58">
        <v>56.0</v>
      </c>
      <c r="AV23" s="58">
        <v>18.0</v>
      </c>
      <c r="AW23" s="58">
        <v>11.0</v>
      </c>
      <c r="AX23" s="58">
        <v>20.0</v>
      </c>
      <c r="AY23" s="58">
        <v>14.0</v>
      </c>
      <c r="AZ23" s="58">
        <v>6179.0</v>
      </c>
      <c r="BA23" s="58"/>
      <c r="BB23" s="58">
        <v>387.0</v>
      </c>
      <c r="BC23" s="58"/>
      <c r="BD23" s="58">
        <v>42.0</v>
      </c>
      <c r="BE23" s="58"/>
      <c r="BF23" s="58">
        <v>652.0</v>
      </c>
      <c r="BG23" s="58"/>
      <c r="BH23" s="58">
        <v>621.0</v>
      </c>
      <c r="BI23" s="58"/>
      <c r="BJ23" s="58"/>
      <c r="BK23" s="58">
        <v>2121.0</v>
      </c>
      <c r="BL23" s="58"/>
      <c r="BM23" s="58">
        <v>51351.0</v>
      </c>
      <c r="BN23" s="58">
        <v>41949.0</v>
      </c>
    </row>
    <row r="24" ht="16.5" customHeight="1">
      <c r="A24" s="58">
        <v>5170.0</v>
      </c>
      <c r="B24" s="58" t="s">
        <v>242</v>
      </c>
      <c r="C24" s="58">
        <v>5.0</v>
      </c>
      <c r="D24" s="58">
        <v>360478.0</v>
      </c>
      <c r="E24" s="58">
        <v>362291.0</v>
      </c>
      <c r="F24" s="58">
        <v>190119.0</v>
      </c>
      <c r="G24" s="58">
        <v>154052.0</v>
      </c>
      <c r="H24" s="58">
        <v>3004.0</v>
      </c>
      <c r="I24" s="58">
        <v>1695.0</v>
      </c>
      <c r="J24" s="58">
        <v>187115.0</v>
      </c>
      <c r="K24" s="58">
        <v>152357.0</v>
      </c>
      <c r="L24" s="58">
        <f t="shared" ref="L24:M24" si="16">V24+BM24</f>
        <v>64557</v>
      </c>
      <c r="M24" s="58">
        <f t="shared" si="16"/>
        <v>55369</v>
      </c>
      <c r="N24" s="58">
        <v>71545.0</v>
      </c>
      <c r="O24" s="58">
        <v>47152.0</v>
      </c>
      <c r="P24" s="58">
        <v>15451.0</v>
      </c>
      <c r="Q24" s="58">
        <v>15977.0</v>
      </c>
      <c r="R24" s="58">
        <v>6133.0</v>
      </c>
      <c r="S24" s="58">
        <v>16487.0</v>
      </c>
      <c r="T24" s="58">
        <v>8325.0</v>
      </c>
      <c r="U24" s="58">
        <v>7278.0</v>
      </c>
      <c r="V24" s="58"/>
      <c r="W24" s="58"/>
      <c r="X24" s="58">
        <v>551.0</v>
      </c>
      <c r="Y24" s="58">
        <v>431.0</v>
      </c>
      <c r="Z24" s="58">
        <v>482.0</v>
      </c>
      <c r="AA24" s="58">
        <v>1246.0</v>
      </c>
      <c r="AB24" s="58">
        <v>2362.0</v>
      </c>
      <c r="AC24" s="58">
        <v>1524.0</v>
      </c>
      <c r="AD24" s="58">
        <v>822.0</v>
      </c>
      <c r="AE24" s="58">
        <v>1098.0</v>
      </c>
      <c r="AF24" s="58">
        <v>2459.0</v>
      </c>
      <c r="AG24" s="58">
        <v>1072.0</v>
      </c>
      <c r="AH24" s="58">
        <v>294.0</v>
      </c>
      <c r="AI24" s="58">
        <v>150.0</v>
      </c>
      <c r="AJ24" s="58">
        <v>159.0</v>
      </c>
      <c r="AK24" s="58">
        <v>181.0</v>
      </c>
      <c r="AL24" s="58">
        <v>482.0</v>
      </c>
      <c r="AM24" s="58">
        <v>300.0</v>
      </c>
      <c r="AN24" s="58">
        <v>74.0</v>
      </c>
      <c r="AO24" s="58">
        <v>54.0</v>
      </c>
      <c r="AP24" s="58">
        <v>71.0</v>
      </c>
      <c r="AQ24" s="58">
        <v>153.0</v>
      </c>
      <c r="AR24" s="58">
        <v>170.0</v>
      </c>
      <c r="AS24" s="58">
        <v>132.0</v>
      </c>
      <c r="AT24" s="58">
        <v>64.0</v>
      </c>
      <c r="AU24" s="58">
        <v>101.0</v>
      </c>
      <c r="AV24" s="58">
        <v>69.0</v>
      </c>
      <c r="AW24" s="58">
        <v>35.0</v>
      </c>
      <c r="AX24" s="58">
        <v>59.0</v>
      </c>
      <c r="AY24" s="58">
        <v>46.0</v>
      </c>
      <c r="AZ24" s="58">
        <v>9844.0</v>
      </c>
      <c r="BA24" s="58"/>
      <c r="BB24" s="58">
        <v>1114.0</v>
      </c>
      <c r="BC24" s="58"/>
      <c r="BD24" s="58">
        <v>107.0</v>
      </c>
      <c r="BE24" s="58"/>
      <c r="BF24" s="58">
        <v>1084.0</v>
      </c>
      <c r="BG24" s="58"/>
      <c r="BH24" s="58">
        <v>837.0</v>
      </c>
      <c r="BI24" s="58"/>
      <c r="BJ24" s="58"/>
      <c r="BK24" s="58">
        <v>3571.0</v>
      </c>
      <c r="BL24" s="58"/>
      <c r="BM24" s="58">
        <v>64557.0</v>
      </c>
      <c r="BN24" s="58">
        <v>55369.0</v>
      </c>
    </row>
    <row r="25" ht="16.5" customHeight="1">
      <c r="A25" s="58">
        <v>5314.0</v>
      </c>
      <c r="B25" s="58" t="s">
        <v>243</v>
      </c>
      <c r="C25" s="58">
        <v>5.0</v>
      </c>
      <c r="D25" s="58">
        <v>227483.0</v>
      </c>
      <c r="E25" s="58">
        <v>218558.0</v>
      </c>
      <c r="F25" s="58">
        <v>136146.0</v>
      </c>
      <c r="G25" s="58">
        <v>110283.0</v>
      </c>
      <c r="H25" s="58">
        <v>1592.0</v>
      </c>
      <c r="I25" s="58">
        <v>856.0</v>
      </c>
      <c r="J25" s="58">
        <v>134554.0</v>
      </c>
      <c r="K25" s="58">
        <v>109427.0</v>
      </c>
      <c r="L25" s="58">
        <f t="shared" ref="L25:M25" si="17">V25+BM25</f>
        <v>39943</v>
      </c>
      <c r="M25" s="58">
        <f t="shared" si="17"/>
        <v>37028</v>
      </c>
      <c r="N25" s="58">
        <v>38159.0</v>
      </c>
      <c r="O25" s="58">
        <v>21139.0</v>
      </c>
      <c r="P25" s="58">
        <v>22508.0</v>
      </c>
      <c r="Q25" s="58">
        <v>22390.0</v>
      </c>
      <c r="R25" s="58">
        <v>9557.0</v>
      </c>
      <c r="S25" s="58">
        <v>17225.0</v>
      </c>
      <c r="T25" s="58">
        <v>7947.0</v>
      </c>
      <c r="U25" s="58">
        <v>4529.0</v>
      </c>
      <c r="V25" s="58"/>
      <c r="W25" s="58"/>
      <c r="X25" s="58">
        <v>375.0</v>
      </c>
      <c r="Y25" s="58">
        <v>779.0</v>
      </c>
      <c r="Z25" s="58">
        <v>150.0</v>
      </c>
      <c r="AA25" s="58">
        <v>614.0</v>
      </c>
      <c r="AB25" s="58">
        <v>1321.0</v>
      </c>
      <c r="AC25" s="58">
        <v>909.0</v>
      </c>
      <c r="AD25" s="58">
        <v>448.0</v>
      </c>
      <c r="AE25" s="58">
        <v>357.0</v>
      </c>
      <c r="AF25" s="58">
        <v>2645.0</v>
      </c>
      <c r="AG25" s="58">
        <v>1319.0</v>
      </c>
      <c r="AH25" s="58">
        <v>410.0</v>
      </c>
      <c r="AI25" s="58">
        <v>261.0</v>
      </c>
      <c r="AJ25" s="58">
        <v>153.0</v>
      </c>
      <c r="AK25" s="58">
        <v>198.0</v>
      </c>
      <c r="AL25" s="58">
        <v>250.0</v>
      </c>
      <c r="AM25" s="58">
        <v>181.0</v>
      </c>
      <c r="AN25" s="58">
        <v>54.0</v>
      </c>
      <c r="AO25" s="58">
        <v>77.0</v>
      </c>
      <c r="AP25" s="58">
        <v>62.0</v>
      </c>
      <c r="AQ25" s="58">
        <v>109.0</v>
      </c>
      <c r="AR25" s="58">
        <v>131.0</v>
      </c>
      <c r="AS25" s="58">
        <v>126.0</v>
      </c>
      <c r="AT25" s="58">
        <v>93.0</v>
      </c>
      <c r="AU25" s="58">
        <v>96.0</v>
      </c>
      <c r="AV25" s="58">
        <v>40.0</v>
      </c>
      <c r="AW25" s="58">
        <v>37.0</v>
      </c>
      <c r="AX25" s="58">
        <v>26.0</v>
      </c>
      <c r="AY25" s="58">
        <v>27.0</v>
      </c>
      <c r="AZ25" s="58">
        <v>7848.0</v>
      </c>
      <c r="BA25" s="58"/>
      <c r="BB25" s="58">
        <v>1016.0</v>
      </c>
      <c r="BC25" s="58"/>
      <c r="BD25" s="58">
        <v>36.0</v>
      </c>
      <c r="BE25" s="58"/>
      <c r="BF25" s="58">
        <v>280.0</v>
      </c>
      <c r="BG25" s="58"/>
      <c r="BH25" s="58">
        <v>1102.0</v>
      </c>
      <c r="BI25" s="58"/>
      <c r="BJ25" s="58"/>
      <c r="BK25" s="58">
        <v>2026.0</v>
      </c>
      <c r="BL25" s="58"/>
      <c r="BM25" s="58">
        <v>39943.0</v>
      </c>
      <c r="BN25" s="58">
        <v>37028.0</v>
      </c>
    </row>
    <row r="26" ht="16.5" customHeight="1">
      <c r="A26" s="58">
        <v>5315.0</v>
      </c>
      <c r="B26" s="58" t="s">
        <v>244</v>
      </c>
      <c r="C26" s="58">
        <v>5.0</v>
      </c>
      <c r="D26" s="58">
        <v>729081.0</v>
      </c>
      <c r="E26" s="58">
        <v>705314.0</v>
      </c>
      <c r="F26" s="58">
        <v>387748.0</v>
      </c>
      <c r="G26" s="58">
        <v>302387.0</v>
      </c>
      <c r="H26" s="58">
        <v>3759.0</v>
      </c>
      <c r="I26" s="58">
        <v>2309.0</v>
      </c>
      <c r="J26" s="58">
        <v>383989.0</v>
      </c>
      <c r="K26" s="58">
        <v>300078.0</v>
      </c>
      <c r="L26" s="58">
        <f t="shared" ref="L26:M26" si="18">V26+BM26</f>
        <v>100960</v>
      </c>
      <c r="M26" s="58">
        <f t="shared" si="18"/>
        <v>84404</v>
      </c>
      <c r="N26" s="58">
        <v>119279.0</v>
      </c>
      <c r="O26" s="58">
        <v>67619.0</v>
      </c>
      <c r="P26" s="58">
        <v>70697.0</v>
      </c>
      <c r="Q26" s="58">
        <v>69589.0</v>
      </c>
      <c r="R26" s="58">
        <v>18624.0</v>
      </c>
      <c r="S26" s="58">
        <v>42378.0</v>
      </c>
      <c r="T26" s="58">
        <v>26661.0</v>
      </c>
      <c r="U26" s="58">
        <v>16118.0</v>
      </c>
      <c r="V26" s="58"/>
      <c r="W26" s="58"/>
      <c r="X26" s="58">
        <v>1349.0</v>
      </c>
      <c r="Y26" s="58">
        <v>1101.0</v>
      </c>
      <c r="Z26" s="58">
        <v>723.0</v>
      </c>
      <c r="AA26" s="58">
        <v>2625.0</v>
      </c>
      <c r="AB26" s="58">
        <v>4559.0</v>
      </c>
      <c r="AC26" s="58">
        <v>2640.0</v>
      </c>
      <c r="AD26" s="58">
        <v>1236.0</v>
      </c>
      <c r="AE26" s="58">
        <v>1088.0</v>
      </c>
      <c r="AF26" s="58">
        <v>7171.0</v>
      </c>
      <c r="AG26" s="58">
        <v>3005.0</v>
      </c>
      <c r="AH26" s="58">
        <v>1117.0</v>
      </c>
      <c r="AI26" s="58">
        <v>1069.0</v>
      </c>
      <c r="AJ26" s="58">
        <v>258.0</v>
      </c>
      <c r="AK26" s="58">
        <v>345.0</v>
      </c>
      <c r="AL26" s="58">
        <v>845.0</v>
      </c>
      <c r="AM26" s="58">
        <v>529.0</v>
      </c>
      <c r="AN26" s="58">
        <v>121.0</v>
      </c>
      <c r="AO26" s="58">
        <v>139.0</v>
      </c>
      <c r="AP26" s="58">
        <v>188.0</v>
      </c>
      <c r="AQ26" s="58">
        <v>315.0</v>
      </c>
      <c r="AR26" s="58">
        <v>308.0</v>
      </c>
      <c r="AS26" s="58">
        <v>252.0</v>
      </c>
      <c r="AT26" s="58">
        <v>246.0</v>
      </c>
      <c r="AU26" s="58">
        <v>290.0</v>
      </c>
      <c r="AV26" s="58">
        <v>124.0</v>
      </c>
      <c r="AW26" s="58">
        <v>63.0</v>
      </c>
      <c r="AX26" s="58">
        <v>121.0</v>
      </c>
      <c r="AY26" s="58">
        <v>108.0</v>
      </c>
      <c r="AZ26" s="58">
        <v>21176.0</v>
      </c>
      <c r="BA26" s="58"/>
      <c r="BB26" s="58">
        <v>3495.0</v>
      </c>
      <c r="BC26" s="58"/>
      <c r="BD26" s="58">
        <v>269.0</v>
      </c>
      <c r="BE26" s="58"/>
      <c r="BF26" s="58">
        <v>1168.0</v>
      </c>
      <c r="BG26" s="58"/>
      <c r="BH26" s="58">
        <v>3294.0</v>
      </c>
      <c r="BI26" s="58"/>
      <c r="BJ26" s="58"/>
      <c r="BK26" s="58">
        <v>6401.0</v>
      </c>
      <c r="BL26" s="58"/>
      <c r="BM26" s="58">
        <v>100960.0</v>
      </c>
      <c r="BN26" s="58">
        <v>84404.0</v>
      </c>
    </row>
    <row r="27" ht="16.5" customHeight="1">
      <c r="A27" s="58">
        <v>5316.0</v>
      </c>
      <c r="B27" s="58" t="s">
        <v>245</v>
      </c>
      <c r="C27" s="58">
        <v>5.0</v>
      </c>
      <c r="D27" s="58">
        <v>117710.0</v>
      </c>
      <c r="E27" s="58">
        <v>118212.0</v>
      </c>
      <c r="F27" s="58">
        <v>57450.0</v>
      </c>
      <c r="G27" s="58">
        <v>47154.0</v>
      </c>
      <c r="H27" s="58">
        <v>736.0</v>
      </c>
      <c r="I27" s="58">
        <v>485.0</v>
      </c>
      <c r="J27" s="58">
        <v>56714.0</v>
      </c>
      <c r="K27" s="58">
        <v>46669.0</v>
      </c>
      <c r="L27" s="58">
        <f t="shared" ref="L27:M27" si="19">V27+BM27</f>
        <v>18753</v>
      </c>
      <c r="M27" s="58">
        <f t="shared" si="19"/>
        <v>17209</v>
      </c>
      <c r="N27" s="58">
        <v>19107.0</v>
      </c>
      <c r="O27" s="58">
        <v>11854.0</v>
      </c>
      <c r="P27" s="58">
        <v>5401.0</v>
      </c>
      <c r="Q27" s="58">
        <v>5922.0</v>
      </c>
      <c r="R27" s="58">
        <v>2255.0</v>
      </c>
      <c r="S27" s="58">
        <v>6175.0</v>
      </c>
      <c r="T27" s="58">
        <v>2778.0</v>
      </c>
      <c r="U27" s="58">
        <v>2004.0</v>
      </c>
      <c r="V27" s="58"/>
      <c r="W27" s="58"/>
      <c r="X27" s="58">
        <v>339.0</v>
      </c>
      <c r="Y27" s="58">
        <v>138.0</v>
      </c>
      <c r="Z27" s="58">
        <v>171.0</v>
      </c>
      <c r="AA27" s="58">
        <v>508.0</v>
      </c>
      <c r="AB27" s="58">
        <v>747.0</v>
      </c>
      <c r="AC27" s="58">
        <v>502.0</v>
      </c>
      <c r="AD27" s="58">
        <v>352.0</v>
      </c>
      <c r="AE27" s="58">
        <v>312.0</v>
      </c>
      <c r="AF27" s="58">
        <v>922.0</v>
      </c>
      <c r="AG27" s="58">
        <v>371.0</v>
      </c>
      <c r="AH27" s="58">
        <v>133.0</v>
      </c>
      <c r="AI27" s="58">
        <v>86.0</v>
      </c>
      <c r="AJ27" s="58">
        <v>32.0</v>
      </c>
      <c r="AK27" s="58">
        <v>53.0</v>
      </c>
      <c r="AL27" s="58">
        <v>132.0</v>
      </c>
      <c r="AM27" s="58">
        <v>109.0</v>
      </c>
      <c r="AN27" s="58">
        <v>11.0</v>
      </c>
      <c r="AO27" s="58">
        <v>33.0</v>
      </c>
      <c r="AP27" s="58">
        <v>32.0</v>
      </c>
      <c r="AQ27" s="58">
        <v>51.0</v>
      </c>
      <c r="AR27" s="58">
        <v>50.0</v>
      </c>
      <c r="AS27" s="58">
        <v>47.0</v>
      </c>
      <c r="AT27" s="58">
        <v>15.0</v>
      </c>
      <c r="AU27" s="58">
        <v>28.0</v>
      </c>
      <c r="AV27" s="58">
        <v>23.0</v>
      </c>
      <c r="AW27" s="58">
        <v>9.0</v>
      </c>
      <c r="AX27" s="58">
        <v>11.0</v>
      </c>
      <c r="AY27" s="58">
        <v>8.0</v>
      </c>
      <c r="AZ27" s="58">
        <v>3768.0</v>
      </c>
      <c r="BA27" s="58"/>
      <c r="BB27" s="58">
        <v>1049.0</v>
      </c>
      <c r="BC27" s="58"/>
      <c r="BD27" s="58">
        <v>39.0</v>
      </c>
      <c r="BE27" s="58"/>
      <c r="BF27" s="58">
        <v>245.0</v>
      </c>
      <c r="BG27" s="58"/>
      <c r="BH27" s="58">
        <v>349.0</v>
      </c>
      <c r="BI27" s="58"/>
      <c r="BJ27" s="58"/>
      <c r="BK27" s="58">
        <v>1250.0</v>
      </c>
      <c r="BL27" s="58"/>
      <c r="BM27" s="58">
        <v>18753.0</v>
      </c>
      <c r="BN27" s="58">
        <v>17209.0</v>
      </c>
    </row>
    <row r="28" ht="16.5" customHeight="1">
      <c r="A28" s="58">
        <v>5334.0</v>
      </c>
      <c r="B28" s="58" t="s">
        <v>246</v>
      </c>
      <c r="C28" s="58">
        <v>5.0</v>
      </c>
      <c r="D28" s="58">
        <v>408743.0</v>
      </c>
      <c r="E28" s="58">
        <v>405538.0</v>
      </c>
      <c r="F28" s="58">
        <v>222895.0</v>
      </c>
      <c r="G28" s="58">
        <v>184059.0</v>
      </c>
      <c r="H28" s="58">
        <v>3265.0</v>
      </c>
      <c r="I28" s="58">
        <v>2278.0</v>
      </c>
      <c r="J28" s="58">
        <v>219630.0</v>
      </c>
      <c r="K28" s="58">
        <v>181781.0</v>
      </c>
      <c r="L28" s="58">
        <f t="shared" ref="L28:M28" si="20">V28+BM28</f>
        <v>67369</v>
      </c>
      <c r="M28" s="58">
        <f t="shared" si="20"/>
        <v>64966</v>
      </c>
      <c r="N28" s="58">
        <v>90483.0</v>
      </c>
      <c r="O28" s="58">
        <v>52187.0</v>
      </c>
      <c r="P28" s="58">
        <v>20783.0</v>
      </c>
      <c r="Q28" s="58">
        <v>24268.0</v>
      </c>
      <c r="R28" s="58">
        <v>7689.0</v>
      </c>
      <c r="S28" s="58">
        <v>19562.0</v>
      </c>
      <c r="T28" s="58">
        <v>10112.0</v>
      </c>
      <c r="U28" s="58">
        <v>8597.0</v>
      </c>
      <c r="V28" s="58"/>
      <c r="W28" s="58"/>
      <c r="X28" s="58">
        <v>864.0</v>
      </c>
      <c r="Y28" s="58">
        <v>940.0</v>
      </c>
      <c r="Z28" s="58">
        <v>730.0</v>
      </c>
      <c r="AA28" s="58">
        <v>2167.0</v>
      </c>
      <c r="AB28" s="58">
        <v>2218.0</v>
      </c>
      <c r="AC28" s="58">
        <v>1549.0</v>
      </c>
      <c r="AD28" s="58">
        <v>800.0</v>
      </c>
      <c r="AE28" s="58">
        <v>888.0</v>
      </c>
      <c r="AF28" s="58">
        <v>4471.0</v>
      </c>
      <c r="AG28" s="58">
        <v>2113.0</v>
      </c>
      <c r="AH28" s="58">
        <v>596.0</v>
      </c>
      <c r="AI28" s="58">
        <v>216.0</v>
      </c>
      <c r="AJ28" s="58">
        <v>117.0</v>
      </c>
      <c r="AK28" s="58">
        <v>187.0</v>
      </c>
      <c r="AL28" s="58">
        <v>406.0</v>
      </c>
      <c r="AM28" s="58">
        <v>345.0</v>
      </c>
      <c r="AN28" s="58">
        <v>84.0</v>
      </c>
      <c r="AO28" s="58">
        <v>90.0</v>
      </c>
      <c r="AP28" s="58">
        <v>103.0</v>
      </c>
      <c r="AQ28" s="58">
        <v>165.0</v>
      </c>
      <c r="AR28" s="58">
        <v>214.0</v>
      </c>
      <c r="AS28" s="58">
        <v>149.0</v>
      </c>
      <c r="AT28" s="58">
        <v>70.0</v>
      </c>
      <c r="AU28" s="58">
        <v>99.0</v>
      </c>
      <c r="AV28" s="58">
        <v>37.0</v>
      </c>
      <c r="AW28" s="58">
        <v>51.0</v>
      </c>
      <c r="AX28" s="58">
        <v>34.0</v>
      </c>
      <c r="AY28" s="58">
        <v>50.0</v>
      </c>
      <c r="AZ28" s="58">
        <v>8806.0</v>
      </c>
      <c r="BA28" s="58"/>
      <c r="BB28" s="58">
        <v>1261.0</v>
      </c>
      <c r="BC28" s="58"/>
      <c r="BD28" s="58">
        <v>48.0</v>
      </c>
      <c r="BE28" s="58"/>
      <c r="BF28" s="58">
        <v>893.0</v>
      </c>
      <c r="BG28" s="58"/>
      <c r="BH28" s="58">
        <v>1442.0</v>
      </c>
      <c r="BI28" s="58"/>
      <c r="BJ28" s="58"/>
      <c r="BK28" s="58">
        <v>3192.0</v>
      </c>
      <c r="BL28" s="58"/>
      <c r="BM28" s="58">
        <v>67369.0</v>
      </c>
      <c r="BN28" s="58">
        <v>64966.0</v>
      </c>
    </row>
    <row r="29" ht="16.5" customHeight="1">
      <c r="A29" s="58">
        <v>5358.0</v>
      </c>
      <c r="B29" s="58" t="s">
        <v>247</v>
      </c>
      <c r="C29" s="58">
        <v>5.0</v>
      </c>
      <c r="D29" s="58">
        <v>200004.0</v>
      </c>
      <c r="E29" s="58">
        <v>200266.0</v>
      </c>
      <c r="F29" s="58">
        <v>107570.0</v>
      </c>
      <c r="G29" s="58">
        <v>85093.0</v>
      </c>
      <c r="H29" s="58">
        <v>1814.0</v>
      </c>
      <c r="I29" s="58">
        <v>1418.0</v>
      </c>
      <c r="J29" s="58">
        <v>105756.0</v>
      </c>
      <c r="K29" s="58">
        <v>83675.0</v>
      </c>
      <c r="L29" s="58">
        <f t="shared" ref="L29:M29" si="21">V29+BM29</f>
        <v>40240</v>
      </c>
      <c r="M29" s="58">
        <f t="shared" si="21"/>
        <v>35310</v>
      </c>
      <c r="N29" s="58">
        <v>38857.0</v>
      </c>
      <c r="O29" s="58">
        <v>21923.0</v>
      </c>
      <c r="P29" s="58">
        <v>7195.0</v>
      </c>
      <c r="Q29" s="58">
        <v>7432.0</v>
      </c>
      <c r="R29" s="58">
        <v>3259.0</v>
      </c>
      <c r="S29" s="58">
        <v>9724.0</v>
      </c>
      <c r="T29" s="58">
        <v>4109.0</v>
      </c>
      <c r="U29" s="58">
        <v>3419.0</v>
      </c>
      <c r="V29" s="58"/>
      <c r="W29" s="58"/>
      <c r="X29" s="58">
        <v>401.0</v>
      </c>
      <c r="Y29" s="58">
        <v>244.0</v>
      </c>
      <c r="Z29" s="58">
        <v>241.0</v>
      </c>
      <c r="AA29" s="58">
        <v>738.0</v>
      </c>
      <c r="AB29" s="58">
        <v>1349.0</v>
      </c>
      <c r="AC29" s="58">
        <v>949.0</v>
      </c>
      <c r="AD29" s="58">
        <v>592.0</v>
      </c>
      <c r="AE29" s="58">
        <v>695.0</v>
      </c>
      <c r="AF29" s="58">
        <v>1601.0</v>
      </c>
      <c r="AG29" s="58">
        <v>582.0</v>
      </c>
      <c r="AH29" s="58">
        <v>172.0</v>
      </c>
      <c r="AI29" s="58">
        <v>71.0</v>
      </c>
      <c r="AJ29" s="58">
        <v>113.0</v>
      </c>
      <c r="AK29" s="58">
        <v>185.0</v>
      </c>
      <c r="AL29" s="58">
        <v>318.0</v>
      </c>
      <c r="AM29" s="58">
        <v>213.0</v>
      </c>
      <c r="AN29" s="58">
        <v>43.0</v>
      </c>
      <c r="AO29" s="58">
        <v>48.0</v>
      </c>
      <c r="AP29" s="58">
        <v>90.0</v>
      </c>
      <c r="AQ29" s="58">
        <v>100.0</v>
      </c>
      <c r="AR29" s="58">
        <v>82.0</v>
      </c>
      <c r="AS29" s="58">
        <v>71.0</v>
      </c>
      <c r="AT29" s="58">
        <v>45.0</v>
      </c>
      <c r="AU29" s="58">
        <v>73.0</v>
      </c>
      <c r="AV29" s="58">
        <v>37.0</v>
      </c>
      <c r="AW29" s="58">
        <v>19.0</v>
      </c>
      <c r="AX29" s="58">
        <v>10.0</v>
      </c>
      <c r="AY29" s="58">
        <v>14.0</v>
      </c>
      <c r="AZ29" s="58">
        <v>5533.0</v>
      </c>
      <c r="BA29" s="58"/>
      <c r="BB29" s="58">
        <v>411.0</v>
      </c>
      <c r="BC29" s="58"/>
      <c r="BD29" s="58">
        <v>27.0</v>
      </c>
      <c r="BE29" s="58"/>
      <c r="BF29" s="58">
        <v>613.0</v>
      </c>
      <c r="BG29" s="58"/>
      <c r="BH29" s="58">
        <v>418.0</v>
      </c>
      <c r="BI29" s="58"/>
      <c r="BJ29" s="58"/>
      <c r="BK29" s="58">
        <v>1865.0</v>
      </c>
      <c r="BL29" s="58"/>
      <c r="BM29" s="58">
        <v>40240.0</v>
      </c>
      <c r="BN29" s="58">
        <v>35310.0</v>
      </c>
    </row>
    <row r="30" ht="16.5" customHeight="1">
      <c r="A30" s="58">
        <v>5362.0</v>
      </c>
      <c r="B30" s="58" t="s">
        <v>248</v>
      </c>
      <c r="C30" s="58">
        <v>5.0</v>
      </c>
      <c r="D30" s="58">
        <v>345437.0</v>
      </c>
      <c r="E30" s="58">
        <v>342628.0</v>
      </c>
      <c r="F30" s="58">
        <v>180617.0</v>
      </c>
      <c r="G30" s="58">
        <v>149990.0</v>
      </c>
      <c r="H30" s="58">
        <v>2557.0</v>
      </c>
      <c r="I30" s="58">
        <v>1830.0</v>
      </c>
      <c r="J30" s="58">
        <v>178060.0</v>
      </c>
      <c r="K30" s="58">
        <v>148160.0</v>
      </c>
      <c r="L30" s="58">
        <f t="shared" ref="L30:M30" si="22">V30+BM30</f>
        <v>65955</v>
      </c>
      <c r="M30" s="58">
        <f t="shared" si="22"/>
        <v>56565</v>
      </c>
      <c r="N30" s="58">
        <v>61244.0</v>
      </c>
      <c r="O30" s="58">
        <v>37597.0</v>
      </c>
      <c r="P30" s="58">
        <v>16272.0</v>
      </c>
      <c r="Q30" s="58">
        <v>17046.0</v>
      </c>
      <c r="R30" s="58">
        <v>7708.0</v>
      </c>
      <c r="S30" s="58">
        <v>21145.0</v>
      </c>
      <c r="T30" s="58">
        <v>6176.0</v>
      </c>
      <c r="U30" s="58">
        <v>5871.0</v>
      </c>
      <c r="V30" s="58"/>
      <c r="W30" s="58"/>
      <c r="X30" s="58">
        <v>1075.0</v>
      </c>
      <c r="Y30" s="58">
        <v>456.0</v>
      </c>
      <c r="Z30" s="58">
        <v>431.0</v>
      </c>
      <c r="AA30" s="58">
        <v>1325.0</v>
      </c>
      <c r="AB30" s="58">
        <v>2254.0</v>
      </c>
      <c r="AC30" s="58">
        <v>1565.0</v>
      </c>
      <c r="AD30" s="58">
        <v>749.0</v>
      </c>
      <c r="AE30" s="58">
        <v>946.0</v>
      </c>
      <c r="AF30" s="58">
        <v>2280.0</v>
      </c>
      <c r="AG30" s="58">
        <v>977.0</v>
      </c>
      <c r="AH30" s="58">
        <v>323.0</v>
      </c>
      <c r="AI30" s="58">
        <v>258.0</v>
      </c>
      <c r="AJ30" s="58">
        <v>95.0</v>
      </c>
      <c r="AK30" s="58">
        <v>132.0</v>
      </c>
      <c r="AL30" s="58">
        <v>512.0</v>
      </c>
      <c r="AM30" s="58">
        <v>374.0</v>
      </c>
      <c r="AN30" s="58">
        <v>63.0</v>
      </c>
      <c r="AO30" s="58">
        <v>69.0</v>
      </c>
      <c r="AP30" s="58">
        <v>68.0</v>
      </c>
      <c r="AQ30" s="58">
        <v>155.0</v>
      </c>
      <c r="AR30" s="58">
        <v>146.0</v>
      </c>
      <c r="AS30" s="58">
        <v>108.0</v>
      </c>
      <c r="AT30" s="58">
        <v>41.0</v>
      </c>
      <c r="AU30" s="58">
        <v>75.0</v>
      </c>
      <c r="AV30" s="58">
        <v>29.0</v>
      </c>
      <c r="AW30" s="58">
        <v>36.0</v>
      </c>
      <c r="AX30" s="58">
        <v>18.0</v>
      </c>
      <c r="AY30" s="58">
        <v>38.0</v>
      </c>
      <c r="AZ30" s="58">
        <v>9048.0</v>
      </c>
      <c r="BA30" s="58"/>
      <c r="BB30" s="58">
        <v>2010.0</v>
      </c>
      <c r="BC30" s="58"/>
      <c r="BD30" s="58">
        <v>50.0</v>
      </c>
      <c r="BE30" s="58"/>
      <c r="BF30" s="58">
        <v>738.0</v>
      </c>
      <c r="BG30" s="58"/>
      <c r="BH30" s="58">
        <v>775.0</v>
      </c>
      <c r="BI30" s="58"/>
      <c r="BJ30" s="58"/>
      <c r="BK30" s="58">
        <v>3422.0</v>
      </c>
      <c r="BL30" s="58"/>
      <c r="BM30" s="58">
        <v>65955.0</v>
      </c>
      <c r="BN30" s="58">
        <v>56565.0</v>
      </c>
    </row>
    <row r="31" ht="16.5" customHeight="1">
      <c r="A31" s="58">
        <v>5366.0</v>
      </c>
      <c r="B31" s="58" t="s">
        <v>249</v>
      </c>
      <c r="C31" s="58">
        <v>5.0</v>
      </c>
      <c r="D31" s="58">
        <v>148868.0</v>
      </c>
      <c r="E31" s="58">
        <v>149025.0</v>
      </c>
      <c r="F31" s="58">
        <v>78817.0</v>
      </c>
      <c r="G31" s="58">
        <v>62900.0</v>
      </c>
      <c r="H31" s="58">
        <v>1278.0</v>
      </c>
      <c r="I31" s="58">
        <v>940.0</v>
      </c>
      <c r="J31" s="58">
        <v>77539.0</v>
      </c>
      <c r="K31" s="58">
        <v>61960.0</v>
      </c>
      <c r="L31" s="58">
        <f t="shared" ref="L31:M31" si="23">V31+BM31</f>
        <v>32654</v>
      </c>
      <c r="M31" s="58">
        <f t="shared" si="23"/>
        <v>26739</v>
      </c>
      <c r="N31" s="58">
        <v>21854.0</v>
      </c>
      <c r="O31" s="58">
        <v>11644.0</v>
      </c>
      <c r="P31" s="58">
        <v>6033.0</v>
      </c>
      <c r="Q31" s="58">
        <v>5897.0</v>
      </c>
      <c r="R31" s="58">
        <v>4419.0</v>
      </c>
      <c r="S31" s="58">
        <v>10330.0</v>
      </c>
      <c r="T31" s="58">
        <v>3092.0</v>
      </c>
      <c r="U31" s="58">
        <v>2382.0</v>
      </c>
      <c r="V31" s="58"/>
      <c r="W31" s="58"/>
      <c r="X31" s="58">
        <v>402.0</v>
      </c>
      <c r="Y31" s="58">
        <v>602.0</v>
      </c>
      <c r="Z31" s="58">
        <v>211.0</v>
      </c>
      <c r="AA31" s="58">
        <v>540.0</v>
      </c>
      <c r="AB31" s="58">
        <v>1106.0</v>
      </c>
      <c r="AC31" s="58">
        <v>720.0</v>
      </c>
      <c r="AD31" s="58">
        <v>490.0</v>
      </c>
      <c r="AE31" s="58">
        <v>534.0</v>
      </c>
      <c r="AF31" s="58">
        <v>966.0</v>
      </c>
      <c r="AG31" s="58">
        <v>394.0</v>
      </c>
      <c r="AH31" s="58">
        <v>161.0</v>
      </c>
      <c r="AI31" s="58">
        <v>96.0</v>
      </c>
      <c r="AJ31" s="58">
        <v>135.0</v>
      </c>
      <c r="AK31" s="58">
        <v>96.0</v>
      </c>
      <c r="AL31" s="58">
        <v>251.0</v>
      </c>
      <c r="AM31" s="58">
        <v>183.0</v>
      </c>
      <c r="AN31" s="58">
        <v>33.0</v>
      </c>
      <c r="AO31" s="58">
        <v>29.0</v>
      </c>
      <c r="AP31" s="58">
        <v>48.0</v>
      </c>
      <c r="AQ31" s="58">
        <v>108.0</v>
      </c>
      <c r="AR31" s="58">
        <v>160.0</v>
      </c>
      <c r="AS31" s="58">
        <v>72.0</v>
      </c>
      <c r="AT31" s="58">
        <v>28.0</v>
      </c>
      <c r="AU31" s="58">
        <v>36.0</v>
      </c>
      <c r="AV31" s="58">
        <v>12.0</v>
      </c>
      <c r="AW31" s="58">
        <v>6.0</v>
      </c>
      <c r="AX31" s="58">
        <v>19.0</v>
      </c>
      <c r="AY31" s="58">
        <v>11.0</v>
      </c>
      <c r="AZ31" s="58">
        <v>4409.0</v>
      </c>
      <c r="BA31" s="58"/>
      <c r="BB31" s="58">
        <v>352.0</v>
      </c>
      <c r="BC31" s="58"/>
      <c r="BD31" s="58">
        <v>17.0</v>
      </c>
      <c r="BE31" s="58"/>
      <c r="BF31" s="58">
        <v>419.0</v>
      </c>
      <c r="BG31" s="58"/>
      <c r="BH31" s="58">
        <v>268.0</v>
      </c>
      <c r="BI31" s="58"/>
      <c r="BJ31" s="58"/>
      <c r="BK31" s="58">
        <v>1541.0</v>
      </c>
      <c r="BL31" s="58"/>
      <c r="BM31" s="58">
        <v>32654.0</v>
      </c>
      <c r="BN31" s="58">
        <v>26739.0</v>
      </c>
    </row>
    <row r="32" ht="16.5" customHeight="1">
      <c r="A32" s="58">
        <v>5370.0</v>
      </c>
      <c r="B32" s="58" t="s">
        <v>250</v>
      </c>
      <c r="C32" s="58">
        <v>5.0</v>
      </c>
      <c r="D32" s="58">
        <v>189213.0</v>
      </c>
      <c r="E32" s="58">
        <v>187763.0</v>
      </c>
      <c r="F32" s="58">
        <v>102648.0</v>
      </c>
      <c r="G32" s="58">
        <v>76711.0</v>
      </c>
      <c r="H32" s="58">
        <v>2100.0</v>
      </c>
      <c r="I32" s="58">
        <v>1307.0</v>
      </c>
      <c r="J32" s="58">
        <v>100548.0</v>
      </c>
      <c r="K32" s="58">
        <v>75404.0</v>
      </c>
      <c r="L32" s="58">
        <f t="shared" ref="L32:M32" si="24">V32+BM32</f>
        <v>45945</v>
      </c>
      <c r="M32" s="58">
        <f t="shared" si="24"/>
        <v>35997</v>
      </c>
      <c r="N32" s="58">
        <v>30191.0</v>
      </c>
      <c r="O32" s="58">
        <v>16049.0</v>
      </c>
      <c r="P32" s="58">
        <v>6795.0</v>
      </c>
      <c r="Q32" s="58">
        <v>5779.0</v>
      </c>
      <c r="R32" s="58">
        <v>3311.0</v>
      </c>
      <c r="S32" s="58">
        <v>9627.0</v>
      </c>
      <c r="T32" s="58">
        <v>3352.0</v>
      </c>
      <c r="U32" s="58">
        <v>2861.0</v>
      </c>
      <c r="V32" s="58"/>
      <c r="W32" s="58"/>
      <c r="X32" s="58">
        <v>845.0</v>
      </c>
      <c r="Y32" s="58">
        <v>204.0</v>
      </c>
      <c r="Z32" s="58">
        <v>280.0</v>
      </c>
      <c r="AA32" s="58">
        <v>756.0</v>
      </c>
      <c r="AB32" s="58">
        <v>1329.0</v>
      </c>
      <c r="AC32" s="58">
        <v>893.0</v>
      </c>
      <c r="AD32" s="58">
        <v>496.0</v>
      </c>
      <c r="AE32" s="58">
        <v>546.0</v>
      </c>
      <c r="AF32" s="58">
        <v>1188.0</v>
      </c>
      <c r="AG32" s="58">
        <v>479.0</v>
      </c>
      <c r="AH32" s="58">
        <v>128.0</v>
      </c>
      <c r="AI32" s="58">
        <v>69.0</v>
      </c>
      <c r="AJ32" s="58">
        <v>52.0</v>
      </c>
      <c r="AK32" s="58">
        <v>90.0</v>
      </c>
      <c r="AL32" s="58">
        <v>218.0</v>
      </c>
      <c r="AM32" s="58">
        <v>184.0</v>
      </c>
      <c r="AN32" s="58">
        <v>45.0</v>
      </c>
      <c r="AO32" s="58">
        <v>48.0</v>
      </c>
      <c r="AP32" s="58">
        <v>52.0</v>
      </c>
      <c r="AQ32" s="58">
        <v>95.0</v>
      </c>
      <c r="AR32" s="58">
        <v>86.0</v>
      </c>
      <c r="AS32" s="58">
        <v>52.0</v>
      </c>
      <c r="AT32" s="58">
        <v>21.0</v>
      </c>
      <c r="AU32" s="58">
        <v>27.0</v>
      </c>
      <c r="AV32" s="58">
        <v>29.0</v>
      </c>
      <c r="AW32" s="58">
        <v>29.0</v>
      </c>
      <c r="AX32" s="58">
        <v>16.0</v>
      </c>
      <c r="AY32" s="58">
        <v>19.0</v>
      </c>
      <c r="AZ32" s="58">
        <v>4404.0</v>
      </c>
      <c r="BA32" s="58"/>
      <c r="BB32" s="58">
        <v>333.0</v>
      </c>
      <c r="BC32" s="58"/>
      <c r="BD32" s="58">
        <v>29.0</v>
      </c>
      <c r="BE32" s="58"/>
      <c r="BF32" s="58">
        <v>942.0</v>
      </c>
      <c r="BG32" s="58"/>
      <c r="BH32" s="58">
        <v>461.0</v>
      </c>
      <c r="BI32" s="58"/>
      <c r="BJ32" s="58"/>
      <c r="BK32" s="58">
        <v>1600.0</v>
      </c>
      <c r="BL32" s="58"/>
      <c r="BM32" s="58">
        <v>45945.0</v>
      </c>
      <c r="BN32" s="58">
        <v>35997.0</v>
      </c>
    </row>
    <row r="33" ht="16.5" customHeight="1">
      <c r="A33" s="58">
        <v>5374.0</v>
      </c>
      <c r="B33" s="58" t="s">
        <v>251</v>
      </c>
      <c r="C33" s="58">
        <v>5.0</v>
      </c>
      <c r="D33" s="58">
        <v>209600.0</v>
      </c>
      <c r="E33" s="58">
        <v>212490.0</v>
      </c>
      <c r="F33" s="58">
        <v>113900.0</v>
      </c>
      <c r="G33" s="58">
        <v>88051.0</v>
      </c>
      <c r="H33" s="58">
        <v>1703.0</v>
      </c>
      <c r="I33" s="58">
        <v>981.0</v>
      </c>
      <c r="J33" s="58">
        <v>112197.0</v>
      </c>
      <c r="K33" s="58">
        <v>87070.0</v>
      </c>
      <c r="L33" s="58">
        <f t="shared" ref="L33:M33" si="25">V33+BM33</f>
        <v>45524</v>
      </c>
      <c r="M33" s="58">
        <f t="shared" si="25"/>
        <v>36307</v>
      </c>
      <c r="N33" s="58">
        <v>34291.0</v>
      </c>
      <c r="O33" s="58">
        <v>19393.0</v>
      </c>
      <c r="P33" s="58">
        <v>8975.0</v>
      </c>
      <c r="Q33" s="58">
        <v>9145.0</v>
      </c>
      <c r="R33" s="58">
        <v>4913.0</v>
      </c>
      <c r="S33" s="58">
        <v>12651.0</v>
      </c>
      <c r="T33" s="58">
        <v>4775.0</v>
      </c>
      <c r="U33" s="58">
        <v>3387.0</v>
      </c>
      <c r="V33" s="58"/>
      <c r="W33" s="58"/>
      <c r="X33" s="58">
        <v>379.0</v>
      </c>
      <c r="Y33" s="58">
        <v>256.0</v>
      </c>
      <c r="Z33" s="58">
        <v>237.0</v>
      </c>
      <c r="AA33" s="58">
        <v>673.0</v>
      </c>
      <c r="AB33" s="58">
        <v>1263.0</v>
      </c>
      <c r="AC33" s="58">
        <v>785.0</v>
      </c>
      <c r="AD33" s="58">
        <v>581.0</v>
      </c>
      <c r="AE33" s="58">
        <v>603.0</v>
      </c>
      <c r="AF33" s="58">
        <v>1235.0</v>
      </c>
      <c r="AG33" s="58">
        <v>559.0</v>
      </c>
      <c r="AH33" s="58">
        <v>303.0</v>
      </c>
      <c r="AI33" s="58">
        <v>188.0</v>
      </c>
      <c r="AJ33" s="58">
        <v>456.0</v>
      </c>
      <c r="AK33" s="58">
        <v>520.0</v>
      </c>
      <c r="AL33" s="58">
        <v>344.0</v>
      </c>
      <c r="AM33" s="58">
        <v>199.0</v>
      </c>
      <c r="AN33" s="58">
        <v>47.0</v>
      </c>
      <c r="AO33" s="58">
        <v>65.0</v>
      </c>
      <c r="AP33" s="58">
        <v>155.0</v>
      </c>
      <c r="AQ33" s="58">
        <v>213.0</v>
      </c>
      <c r="AR33" s="58">
        <v>236.0</v>
      </c>
      <c r="AS33" s="58">
        <v>173.0</v>
      </c>
      <c r="AT33" s="58">
        <v>32.0</v>
      </c>
      <c r="AU33" s="58">
        <v>63.0</v>
      </c>
      <c r="AV33" s="58">
        <v>23.0</v>
      </c>
      <c r="AW33" s="58">
        <v>14.0</v>
      </c>
      <c r="AX33" s="58">
        <v>27.0</v>
      </c>
      <c r="AY33" s="58">
        <v>20.0</v>
      </c>
      <c r="AZ33" s="58">
        <v>6387.0</v>
      </c>
      <c r="BA33" s="58"/>
      <c r="BB33" s="58">
        <v>934.0</v>
      </c>
      <c r="BC33" s="58"/>
      <c r="BD33" s="58">
        <v>48.0</v>
      </c>
      <c r="BE33" s="58"/>
      <c r="BF33" s="58">
        <v>578.0</v>
      </c>
      <c r="BG33" s="58"/>
      <c r="BH33" s="58">
        <v>454.0</v>
      </c>
      <c r="BI33" s="58"/>
      <c r="BJ33" s="58"/>
      <c r="BK33" s="58">
        <v>1856.0</v>
      </c>
      <c r="BL33" s="58"/>
      <c r="BM33" s="58">
        <v>45524.0</v>
      </c>
      <c r="BN33" s="58">
        <v>36307.0</v>
      </c>
    </row>
    <row r="34" ht="16.5" customHeight="1">
      <c r="A34" s="58">
        <v>5378.0</v>
      </c>
      <c r="B34" s="58" t="s">
        <v>252</v>
      </c>
      <c r="C34" s="58">
        <v>5.0</v>
      </c>
      <c r="D34" s="58">
        <v>217229.0</v>
      </c>
      <c r="E34" s="58">
        <v>215530.0</v>
      </c>
      <c r="F34" s="58">
        <v>125455.0</v>
      </c>
      <c r="G34" s="58">
        <v>105438.0</v>
      </c>
      <c r="H34" s="58">
        <v>1233.0</v>
      </c>
      <c r="I34" s="58">
        <v>808.0</v>
      </c>
      <c r="J34" s="58">
        <v>124222.0</v>
      </c>
      <c r="K34" s="58">
        <v>104630.0</v>
      </c>
      <c r="L34" s="58">
        <f t="shared" ref="L34:M34" si="26">V34+BM34</f>
        <v>47728</v>
      </c>
      <c r="M34" s="58">
        <f t="shared" si="26"/>
        <v>41606</v>
      </c>
      <c r="N34" s="58">
        <v>35903.0</v>
      </c>
      <c r="O34" s="58">
        <v>20743.0</v>
      </c>
      <c r="P34" s="58">
        <v>13937.0</v>
      </c>
      <c r="Q34" s="58">
        <v>14710.0</v>
      </c>
      <c r="R34" s="58">
        <v>7045.0</v>
      </c>
      <c r="S34" s="58">
        <v>17128.0</v>
      </c>
      <c r="T34" s="58">
        <v>4753.0</v>
      </c>
      <c r="U34" s="58">
        <v>3565.0</v>
      </c>
      <c r="V34" s="58"/>
      <c r="W34" s="58"/>
      <c r="X34" s="58">
        <v>670.0</v>
      </c>
      <c r="Y34" s="58">
        <v>560.0</v>
      </c>
      <c r="Z34" s="58">
        <v>240.0</v>
      </c>
      <c r="AA34" s="58">
        <v>696.0</v>
      </c>
      <c r="AB34" s="58">
        <v>1431.0</v>
      </c>
      <c r="AC34" s="58">
        <v>1022.0</v>
      </c>
      <c r="AD34" s="58">
        <v>527.0</v>
      </c>
      <c r="AE34" s="58">
        <v>597.0</v>
      </c>
      <c r="AF34" s="58">
        <v>1494.0</v>
      </c>
      <c r="AG34" s="58">
        <v>723.0</v>
      </c>
      <c r="AH34" s="58">
        <v>294.0</v>
      </c>
      <c r="AI34" s="58">
        <v>196.0</v>
      </c>
      <c r="AJ34" s="58">
        <v>204.0</v>
      </c>
      <c r="AK34" s="58">
        <v>264.0</v>
      </c>
      <c r="AL34" s="58">
        <v>318.0</v>
      </c>
      <c r="AM34" s="58">
        <v>246.0</v>
      </c>
      <c r="AN34" s="58">
        <v>46.0</v>
      </c>
      <c r="AO34" s="58">
        <v>54.0</v>
      </c>
      <c r="AP34" s="58">
        <v>66.0</v>
      </c>
      <c r="AQ34" s="58">
        <v>132.0</v>
      </c>
      <c r="AR34" s="58">
        <v>130.0</v>
      </c>
      <c r="AS34" s="58">
        <v>107.0</v>
      </c>
      <c r="AT34" s="58">
        <v>29.0</v>
      </c>
      <c r="AU34" s="58">
        <v>56.0</v>
      </c>
      <c r="AV34" s="58">
        <v>32.0</v>
      </c>
      <c r="AW34" s="58">
        <v>28.0</v>
      </c>
      <c r="AX34" s="58">
        <v>14.0</v>
      </c>
      <c r="AY34" s="58">
        <v>23.0</v>
      </c>
      <c r="AZ34" s="58">
        <v>7633.0</v>
      </c>
      <c r="BA34" s="58"/>
      <c r="BB34" s="58">
        <v>828.0</v>
      </c>
      <c r="BC34" s="58"/>
      <c r="BD34" s="58">
        <v>38.0</v>
      </c>
      <c r="BE34" s="58"/>
      <c r="BF34" s="58">
        <v>379.0</v>
      </c>
      <c r="BG34" s="58"/>
      <c r="BH34" s="58">
        <v>483.0</v>
      </c>
      <c r="BI34" s="58"/>
      <c r="BJ34" s="58"/>
      <c r="BK34" s="58">
        <v>2174.0</v>
      </c>
      <c r="BL34" s="58"/>
      <c r="BM34" s="58">
        <v>47728.0</v>
      </c>
      <c r="BN34" s="58">
        <v>41606.0</v>
      </c>
    </row>
    <row r="35" ht="16.5" customHeight="1">
      <c r="A35" s="58">
        <v>5382.0</v>
      </c>
      <c r="B35" s="58" t="s">
        <v>253</v>
      </c>
      <c r="C35" s="58">
        <v>5.0</v>
      </c>
      <c r="D35" s="58">
        <v>449917.0</v>
      </c>
      <c r="E35" s="58">
        <v>443669.0</v>
      </c>
      <c r="F35" s="58">
        <v>262151.0</v>
      </c>
      <c r="G35" s="58">
        <v>204185.0</v>
      </c>
      <c r="H35" s="58">
        <v>3395.0</v>
      </c>
      <c r="I35" s="58">
        <v>1925.0</v>
      </c>
      <c r="J35" s="58">
        <v>258756.0</v>
      </c>
      <c r="K35" s="58">
        <v>202260.0</v>
      </c>
      <c r="L35" s="58">
        <f t="shared" ref="L35:M35" si="27">V35+BM35</f>
        <v>100071</v>
      </c>
      <c r="M35" s="58">
        <f t="shared" si="27"/>
        <v>83265</v>
      </c>
      <c r="N35" s="58">
        <v>77449.0</v>
      </c>
      <c r="O35" s="58">
        <v>39887.0</v>
      </c>
      <c r="P35" s="58">
        <v>26425.0</v>
      </c>
      <c r="Q35" s="58">
        <v>26593.0</v>
      </c>
      <c r="R35" s="58">
        <v>13195.0</v>
      </c>
      <c r="S35" s="58">
        <v>32654.0</v>
      </c>
      <c r="T35" s="58">
        <v>10402.0</v>
      </c>
      <c r="U35" s="58">
        <v>6788.0</v>
      </c>
      <c r="V35" s="58"/>
      <c r="W35" s="58"/>
      <c r="X35" s="58">
        <v>1001.0</v>
      </c>
      <c r="Y35" s="58">
        <v>959.0</v>
      </c>
      <c r="Z35" s="58">
        <v>325.0</v>
      </c>
      <c r="AA35" s="58">
        <v>1278.0</v>
      </c>
      <c r="AB35" s="58">
        <v>3061.0</v>
      </c>
      <c r="AC35" s="58">
        <v>1952.0</v>
      </c>
      <c r="AD35" s="58">
        <v>1018.0</v>
      </c>
      <c r="AE35" s="58">
        <v>979.0</v>
      </c>
      <c r="AF35" s="58">
        <v>3510.0</v>
      </c>
      <c r="AG35" s="58">
        <v>1486.0</v>
      </c>
      <c r="AH35" s="58">
        <v>581.0</v>
      </c>
      <c r="AI35" s="58">
        <v>302.0</v>
      </c>
      <c r="AJ35" s="58">
        <v>379.0</v>
      </c>
      <c r="AK35" s="58">
        <v>429.0</v>
      </c>
      <c r="AL35" s="58">
        <v>1570.0</v>
      </c>
      <c r="AM35" s="58">
        <v>970.0</v>
      </c>
      <c r="AN35" s="58">
        <v>109.0</v>
      </c>
      <c r="AO35" s="58">
        <v>119.0</v>
      </c>
      <c r="AP35" s="58">
        <v>129.0</v>
      </c>
      <c r="AQ35" s="58">
        <v>232.0</v>
      </c>
      <c r="AR35" s="58">
        <v>303.0</v>
      </c>
      <c r="AS35" s="58">
        <v>209.0</v>
      </c>
      <c r="AT35" s="58">
        <v>47.0</v>
      </c>
      <c r="AU35" s="58">
        <v>76.0</v>
      </c>
      <c r="AV35" s="58">
        <v>53.0</v>
      </c>
      <c r="AW35" s="58">
        <v>30.0</v>
      </c>
      <c r="AX35" s="58">
        <v>43.0</v>
      </c>
      <c r="AY35" s="58">
        <v>40.0</v>
      </c>
      <c r="AZ35" s="58">
        <v>15145.0</v>
      </c>
      <c r="BA35" s="58"/>
      <c r="BB35" s="58">
        <v>1267.0</v>
      </c>
      <c r="BC35" s="58"/>
      <c r="BD35" s="58">
        <v>64.0</v>
      </c>
      <c r="BE35" s="58"/>
      <c r="BF35" s="58">
        <v>1370.0</v>
      </c>
      <c r="BG35" s="58"/>
      <c r="BH35" s="58">
        <v>1239.0</v>
      </c>
      <c r="BI35" s="58"/>
      <c r="BJ35" s="58"/>
      <c r="BK35" s="58">
        <v>4012.0</v>
      </c>
      <c r="BL35" s="58"/>
      <c r="BM35" s="58">
        <v>100071.0</v>
      </c>
      <c r="BN35" s="58">
        <v>83265.0</v>
      </c>
    </row>
    <row r="36" ht="16.5" customHeight="1">
      <c r="A36" s="58">
        <v>5512.0</v>
      </c>
      <c r="B36" s="58" t="s">
        <v>254</v>
      </c>
      <c r="C36" s="58">
        <v>5.0</v>
      </c>
      <c r="D36" s="58">
        <v>89473.0</v>
      </c>
      <c r="E36" s="58">
        <v>90966.0</v>
      </c>
      <c r="F36" s="58">
        <v>44529.0</v>
      </c>
      <c r="G36" s="58">
        <v>36913.0</v>
      </c>
      <c r="H36" s="58">
        <v>590.0</v>
      </c>
      <c r="I36" s="58">
        <v>434.0</v>
      </c>
      <c r="J36" s="58">
        <v>43939.0</v>
      </c>
      <c r="K36" s="58">
        <v>36479.0</v>
      </c>
      <c r="L36" s="58">
        <f t="shared" ref="L36:M36" si="28">V36+BM36</f>
        <v>12793</v>
      </c>
      <c r="M36" s="58">
        <f t="shared" si="28"/>
        <v>11749</v>
      </c>
      <c r="N36" s="58">
        <v>19250.0</v>
      </c>
      <c r="O36" s="58">
        <v>13211.0</v>
      </c>
      <c r="P36" s="58">
        <v>2799.0</v>
      </c>
      <c r="Q36" s="58">
        <v>3080.0</v>
      </c>
      <c r="R36" s="58">
        <v>1076.0</v>
      </c>
      <c r="S36" s="58">
        <v>3188.0</v>
      </c>
      <c r="T36" s="58">
        <v>2110.0</v>
      </c>
      <c r="U36" s="58">
        <v>1944.0</v>
      </c>
      <c r="V36" s="58"/>
      <c r="W36" s="58"/>
      <c r="X36" s="58">
        <v>84.0</v>
      </c>
      <c r="Y36" s="58">
        <v>71.0</v>
      </c>
      <c r="Z36" s="58">
        <v>161.0</v>
      </c>
      <c r="AA36" s="58">
        <v>474.0</v>
      </c>
      <c r="AB36" s="58">
        <v>503.0</v>
      </c>
      <c r="AC36" s="58">
        <v>474.0</v>
      </c>
      <c r="AD36" s="58">
        <v>171.0</v>
      </c>
      <c r="AE36" s="58">
        <v>270.0</v>
      </c>
      <c r="AF36" s="58">
        <v>530.0</v>
      </c>
      <c r="AG36" s="58">
        <v>311.0</v>
      </c>
      <c r="AH36" s="58">
        <v>528.0</v>
      </c>
      <c r="AI36" s="58">
        <v>349.0</v>
      </c>
      <c r="AJ36" s="58">
        <v>25.0</v>
      </c>
      <c r="AK36" s="58">
        <v>34.0</v>
      </c>
      <c r="AL36" s="58">
        <v>78.0</v>
      </c>
      <c r="AM36" s="58">
        <v>92.0</v>
      </c>
      <c r="AN36" s="58">
        <v>7.0</v>
      </c>
      <c r="AO36" s="58">
        <v>16.0</v>
      </c>
      <c r="AP36" s="58">
        <v>13.0</v>
      </c>
      <c r="AQ36" s="58">
        <v>32.0</v>
      </c>
      <c r="AR36" s="58">
        <v>33.0</v>
      </c>
      <c r="AS36" s="58">
        <v>30.0</v>
      </c>
      <c r="AT36" s="58">
        <v>456.0</v>
      </c>
      <c r="AU36" s="58">
        <v>249.0</v>
      </c>
      <c r="AV36" s="58">
        <v>7.0</v>
      </c>
      <c r="AW36" s="58">
        <v>10.0</v>
      </c>
      <c r="AX36" s="58">
        <v>5.0</v>
      </c>
      <c r="AY36" s="58">
        <v>15.0</v>
      </c>
      <c r="AZ36" s="58">
        <v>2472.0</v>
      </c>
      <c r="BA36" s="58"/>
      <c r="BB36" s="58">
        <v>301.0</v>
      </c>
      <c r="BC36" s="58"/>
      <c r="BD36" s="58">
        <v>33.0</v>
      </c>
      <c r="BE36" s="58"/>
      <c r="BF36" s="58">
        <v>278.0</v>
      </c>
      <c r="BG36" s="58"/>
      <c r="BH36" s="58">
        <v>226.0</v>
      </c>
      <c r="BI36" s="58"/>
      <c r="BJ36" s="58"/>
      <c r="BK36" s="58">
        <v>880.0</v>
      </c>
      <c r="BL36" s="58"/>
      <c r="BM36" s="58">
        <v>12793.0</v>
      </c>
      <c r="BN36" s="58">
        <v>11749.0</v>
      </c>
    </row>
    <row r="37" ht="16.5" customHeight="1">
      <c r="A37" s="58">
        <v>5513.0</v>
      </c>
      <c r="B37" s="58" t="s">
        <v>255</v>
      </c>
      <c r="C37" s="58">
        <v>5.0</v>
      </c>
      <c r="D37" s="58">
        <v>180811.0</v>
      </c>
      <c r="E37" s="58">
        <v>187853.0</v>
      </c>
      <c r="F37" s="58">
        <v>81747.0</v>
      </c>
      <c r="G37" s="58">
        <v>64130.0</v>
      </c>
      <c r="H37" s="58">
        <v>1420.0</v>
      </c>
      <c r="I37" s="58">
        <v>893.0</v>
      </c>
      <c r="J37" s="58">
        <v>80327.0</v>
      </c>
      <c r="K37" s="58">
        <v>63237.0</v>
      </c>
      <c r="L37" s="58">
        <f t="shared" ref="L37:M37" si="29">V37+BM37</f>
        <v>18976</v>
      </c>
      <c r="M37" s="58">
        <f t="shared" si="29"/>
        <v>17939</v>
      </c>
      <c r="N37" s="58">
        <v>37065.0</v>
      </c>
      <c r="O37" s="58">
        <v>24101.0</v>
      </c>
      <c r="P37" s="58">
        <v>4866.0</v>
      </c>
      <c r="Q37" s="58">
        <v>5750.0</v>
      </c>
      <c r="R37" s="58">
        <v>1771.0</v>
      </c>
      <c r="S37" s="58">
        <v>4894.0</v>
      </c>
      <c r="T37" s="58">
        <v>4202.0</v>
      </c>
      <c r="U37" s="58">
        <v>4454.0</v>
      </c>
      <c r="V37" s="58"/>
      <c r="W37" s="58"/>
      <c r="X37" s="58">
        <v>160.0</v>
      </c>
      <c r="Y37" s="58">
        <v>101.0</v>
      </c>
      <c r="Z37" s="58">
        <v>517.0</v>
      </c>
      <c r="AA37" s="58">
        <v>1621.0</v>
      </c>
      <c r="AB37" s="58">
        <v>1047.0</v>
      </c>
      <c r="AC37" s="58">
        <v>742.0</v>
      </c>
      <c r="AD37" s="58">
        <v>340.0</v>
      </c>
      <c r="AE37" s="58">
        <v>469.0</v>
      </c>
      <c r="AF37" s="58">
        <v>1095.0</v>
      </c>
      <c r="AG37" s="58">
        <v>620.0</v>
      </c>
      <c r="AH37" s="58">
        <v>130.0</v>
      </c>
      <c r="AI37" s="58">
        <v>76.0</v>
      </c>
      <c r="AJ37" s="58">
        <v>63.0</v>
      </c>
      <c r="AK37" s="58">
        <v>169.0</v>
      </c>
      <c r="AL37" s="58">
        <v>227.0</v>
      </c>
      <c r="AM37" s="58">
        <v>174.0</v>
      </c>
      <c r="AN37" s="58">
        <v>29.0</v>
      </c>
      <c r="AO37" s="58">
        <v>43.0</v>
      </c>
      <c r="AP37" s="58">
        <v>49.0</v>
      </c>
      <c r="AQ37" s="58">
        <v>105.0</v>
      </c>
      <c r="AR37" s="58">
        <v>272.0</v>
      </c>
      <c r="AS37" s="58">
        <v>104.0</v>
      </c>
      <c r="AT37" s="58">
        <v>78.0</v>
      </c>
      <c r="AU37" s="58">
        <v>95.0</v>
      </c>
      <c r="AV37" s="58">
        <v>28.0</v>
      </c>
      <c r="AW37" s="58">
        <v>20.0</v>
      </c>
      <c r="AX37" s="58">
        <v>12.0</v>
      </c>
      <c r="AY37" s="58">
        <v>16.0</v>
      </c>
      <c r="AZ37" s="58">
        <v>6131.0</v>
      </c>
      <c r="BA37" s="58"/>
      <c r="BB37" s="58">
        <v>1710.0</v>
      </c>
      <c r="BC37" s="58"/>
      <c r="BD37" s="58">
        <v>302.0</v>
      </c>
      <c r="BE37" s="58"/>
      <c r="BF37" s="58">
        <v>871.0</v>
      </c>
      <c r="BG37" s="58"/>
      <c r="BH37" s="58">
        <v>386.0</v>
      </c>
      <c r="BI37" s="58"/>
      <c r="BJ37" s="58"/>
      <c r="BK37" s="58">
        <v>1744.0</v>
      </c>
      <c r="BL37" s="58"/>
      <c r="BM37" s="58">
        <v>18976.0</v>
      </c>
      <c r="BN37" s="58">
        <v>17939.0</v>
      </c>
    </row>
    <row r="38" ht="16.5" customHeight="1">
      <c r="A38" s="58">
        <v>5515.0</v>
      </c>
      <c r="B38" s="58" t="s">
        <v>256</v>
      </c>
      <c r="C38" s="58">
        <v>5.0</v>
      </c>
      <c r="D38" s="58">
        <v>230294.0</v>
      </c>
      <c r="E38" s="58">
        <v>210868.0</v>
      </c>
      <c r="F38" s="58">
        <v>142460.0</v>
      </c>
      <c r="G38" s="58">
        <v>107108.0</v>
      </c>
      <c r="H38" s="58">
        <v>1174.0</v>
      </c>
      <c r="I38" s="58">
        <v>724.0</v>
      </c>
      <c r="J38" s="58">
        <v>141286.0</v>
      </c>
      <c r="K38" s="58">
        <v>106384.0</v>
      </c>
      <c r="L38" s="58">
        <f t="shared" ref="L38:M38" si="30">V38+BM38</f>
        <v>46552</v>
      </c>
      <c r="M38" s="58">
        <f t="shared" si="30"/>
        <v>38536</v>
      </c>
      <c r="N38" s="58">
        <v>40471.0</v>
      </c>
      <c r="O38" s="58">
        <v>22572.0</v>
      </c>
      <c r="P38" s="58">
        <v>26201.0</v>
      </c>
      <c r="Q38" s="58">
        <v>22483.0</v>
      </c>
      <c r="R38" s="58">
        <v>6799.0</v>
      </c>
      <c r="S38" s="58">
        <v>12969.0</v>
      </c>
      <c r="T38" s="58">
        <v>7738.0</v>
      </c>
      <c r="U38" s="58">
        <v>4258.0</v>
      </c>
      <c r="V38" s="58"/>
      <c r="W38" s="58"/>
      <c r="X38" s="58">
        <v>252.0</v>
      </c>
      <c r="Y38" s="58">
        <v>256.0</v>
      </c>
      <c r="Z38" s="58">
        <v>112.0</v>
      </c>
      <c r="AA38" s="58">
        <v>395.0</v>
      </c>
      <c r="AB38" s="58">
        <v>1134.0</v>
      </c>
      <c r="AC38" s="58">
        <v>705.0</v>
      </c>
      <c r="AD38" s="58">
        <v>378.0</v>
      </c>
      <c r="AE38" s="58">
        <v>363.0</v>
      </c>
      <c r="AF38" s="58">
        <v>2529.0</v>
      </c>
      <c r="AG38" s="58">
        <v>1175.0</v>
      </c>
      <c r="AH38" s="58">
        <v>974.0</v>
      </c>
      <c r="AI38" s="58">
        <v>445.0</v>
      </c>
      <c r="AJ38" s="58">
        <v>74.0</v>
      </c>
      <c r="AK38" s="58">
        <v>90.0</v>
      </c>
      <c r="AL38" s="58">
        <v>195.0</v>
      </c>
      <c r="AM38" s="58">
        <v>148.0</v>
      </c>
      <c r="AN38" s="58">
        <v>20.0</v>
      </c>
      <c r="AO38" s="58">
        <v>49.0</v>
      </c>
      <c r="AP38" s="58">
        <v>69.0</v>
      </c>
      <c r="AQ38" s="58">
        <v>104.0</v>
      </c>
      <c r="AR38" s="58">
        <v>107.0</v>
      </c>
      <c r="AS38" s="58">
        <v>86.0</v>
      </c>
      <c r="AT38" s="58">
        <v>76.0</v>
      </c>
      <c r="AU38" s="58">
        <v>114.0</v>
      </c>
      <c r="AV38" s="58">
        <v>32.0</v>
      </c>
      <c r="AW38" s="58">
        <v>22.0</v>
      </c>
      <c r="AX38" s="58">
        <v>25.0</v>
      </c>
      <c r="AY38" s="58">
        <v>24.0</v>
      </c>
      <c r="AZ38" s="58">
        <v>5819.0</v>
      </c>
      <c r="BA38" s="58"/>
      <c r="BB38" s="58">
        <v>157.0</v>
      </c>
      <c r="BC38" s="58"/>
      <c r="BD38" s="58">
        <v>48.0</v>
      </c>
      <c r="BE38" s="58"/>
      <c r="BF38" s="58">
        <v>313.0</v>
      </c>
      <c r="BG38" s="58"/>
      <c r="BH38" s="58">
        <v>1211.0</v>
      </c>
      <c r="BI38" s="58"/>
      <c r="BJ38" s="58"/>
      <c r="BK38" s="58">
        <v>1590.0</v>
      </c>
      <c r="BL38" s="58"/>
      <c r="BM38" s="58">
        <v>46552.0</v>
      </c>
      <c r="BN38" s="58">
        <v>38536.0</v>
      </c>
    </row>
    <row r="39" ht="16.5" customHeight="1">
      <c r="A39" s="58">
        <v>5554.0</v>
      </c>
      <c r="B39" s="58" t="s">
        <v>257</v>
      </c>
      <c r="C39" s="58">
        <v>5.0</v>
      </c>
      <c r="D39" s="58">
        <v>276875.0</v>
      </c>
      <c r="E39" s="58">
        <v>273787.0</v>
      </c>
      <c r="F39" s="58">
        <v>155070.0</v>
      </c>
      <c r="G39" s="58">
        <v>125560.0</v>
      </c>
      <c r="H39" s="58">
        <v>1902.0</v>
      </c>
      <c r="I39" s="58">
        <v>970.0</v>
      </c>
      <c r="J39" s="58">
        <v>153168.0</v>
      </c>
      <c r="K39" s="58">
        <v>124590.0</v>
      </c>
      <c r="L39" s="58">
        <f t="shared" ref="L39:M39" si="31">V39+BM39</f>
        <v>80204</v>
      </c>
      <c r="M39" s="58">
        <f t="shared" si="31"/>
        <v>66734</v>
      </c>
      <c r="N39" s="58">
        <v>40490.0</v>
      </c>
      <c r="O39" s="58">
        <v>23496.0</v>
      </c>
      <c r="P39" s="58">
        <v>11817.0</v>
      </c>
      <c r="Q39" s="58">
        <v>10392.0</v>
      </c>
      <c r="R39" s="58">
        <v>5498.0</v>
      </c>
      <c r="S39" s="58">
        <v>14899.0</v>
      </c>
      <c r="T39" s="58">
        <v>3654.0</v>
      </c>
      <c r="U39" s="58">
        <v>3130.0</v>
      </c>
      <c r="V39" s="58"/>
      <c r="W39" s="58"/>
      <c r="X39" s="58">
        <v>373.0</v>
      </c>
      <c r="Y39" s="58">
        <v>212.0</v>
      </c>
      <c r="Z39" s="58">
        <v>245.0</v>
      </c>
      <c r="AA39" s="58">
        <v>604.0</v>
      </c>
      <c r="AB39" s="58">
        <v>1064.0</v>
      </c>
      <c r="AC39" s="58">
        <v>724.0</v>
      </c>
      <c r="AD39" s="58">
        <v>626.0</v>
      </c>
      <c r="AE39" s="58">
        <v>831.0</v>
      </c>
      <c r="AF39" s="58">
        <v>1638.0</v>
      </c>
      <c r="AG39" s="58">
        <v>760.0</v>
      </c>
      <c r="AH39" s="58">
        <v>216.0</v>
      </c>
      <c r="AI39" s="58">
        <v>145.0</v>
      </c>
      <c r="AJ39" s="58">
        <v>91.0</v>
      </c>
      <c r="AK39" s="58">
        <v>142.0</v>
      </c>
      <c r="AL39" s="58">
        <v>257.0</v>
      </c>
      <c r="AM39" s="58">
        <v>143.0</v>
      </c>
      <c r="AN39" s="58">
        <v>34.0</v>
      </c>
      <c r="AO39" s="58">
        <v>44.0</v>
      </c>
      <c r="AP39" s="58">
        <v>84.0</v>
      </c>
      <c r="AQ39" s="58">
        <v>153.0</v>
      </c>
      <c r="AR39" s="58">
        <v>120.0</v>
      </c>
      <c r="AS39" s="58">
        <v>118.0</v>
      </c>
      <c r="AT39" s="58">
        <v>52.0</v>
      </c>
      <c r="AU39" s="58">
        <v>68.0</v>
      </c>
      <c r="AV39" s="58">
        <v>20.0</v>
      </c>
      <c r="AW39" s="58">
        <v>27.0</v>
      </c>
      <c r="AX39" s="58">
        <v>20.0</v>
      </c>
      <c r="AY39" s="58">
        <v>21.0</v>
      </c>
      <c r="AZ39" s="58">
        <v>5204.0</v>
      </c>
      <c r="BA39" s="58"/>
      <c r="BB39" s="58">
        <v>375.0</v>
      </c>
      <c r="BC39" s="58"/>
      <c r="BD39" s="58">
        <v>17.0</v>
      </c>
      <c r="BE39" s="58"/>
      <c r="BF39" s="58">
        <v>587.0</v>
      </c>
      <c r="BG39" s="58"/>
      <c r="BH39" s="58">
        <v>482.0</v>
      </c>
      <c r="BI39" s="58"/>
      <c r="BJ39" s="58"/>
      <c r="BK39" s="58">
        <v>1947.0</v>
      </c>
      <c r="BL39" s="58"/>
      <c r="BM39" s="58">
        <v>80204.0</v>
      </c>
      <c r="BN39" s="58">
        <v>66734.0</v>
      </c>
    </row>
    <row r="40" ht="16.5" customHeight="1">
      <c r="A40" s="58">
        <v>5558.0</v>
      </c>
      <c r="B40" s="58" t="s">
        <v>258</v>
      </c>
      <c r="C40" s="58">
        <v>5.0</v>
      </c>
      <c r="D40" s="58">
        <v>171164.0</v>
      </c>
      <c r="E40" s="58">
        <v>169504.0</v>
      </c>
      <c r="F40" s="58">
        <v>102969.0</v>
      </c>
      <c r="G40" s="58">
        <v>81823.0</v>
      </c>
      <c r="H40" s="58">
        <v>1050.0</v>
      </c>
      <c r="I40" s="58">
        <v>662.0</v>
      </c>
      <c r="J40" s="58">
        <v>101919.0</v>
      </c>
      <c r="K40" s="58">
        <v>81161.0</v>
      </c>
      <c r="L40" s="58">
        <f t="shared" ref="L40:M40" si="32">V40+BM40</f>
        <v>48182</v>
      </c>
      <c r="M40" s="58">
        <f t="shared" si="32"/>
        <v>39800</v>
      </c>
      <c r="N40" s="58">
        <v>27737.0</v>
      </c>
      <c r="O40" s="58">
        <v>15666.0</v>
      </c>
      <c r="P40" s="58">
        <v>10246.0</v>
      </c>
      <c r="Q40" s="58">
        <v>9094.0</v>
      </c>
      <c r="R40" s="58">
        <v>4149.0</v>
      </c>
      <c r="S40" s="58">
        <v>10335.0</v>
      </c>
      <c r="T40" s="58">
        <v>3110.0</v>
      </c>
      <c r="U40" s="58">
        <v>2243.0</v>
      </c>
      <c r="V40" s="58"/>
      <c r="W40" s="58"/>
      <c r="X40" s="58">
        <v>228.0</v>
      </c>
      <c r="Y40" s="58">
        <v>166.0</v>
      </c>
      <c r="Z40" s="58">
        <v>153.0</v>
      </c>
      <c r="AA40" s="58">
        <v>373.0</v>
      </c>
      <c r="AB40" s="58">
        <v>865.0</v>
      </c>
      <c r="AC40" s="58">
        <v>537.0</v>
      </c>
      <c r="AD40" s="58">
        <v>878.0</v>
      </c>
      <c r="AE40" s="58">
        <v>529.0</v>
      </c>
      <c r="AF40" s="58">
        <v>1083.0</v>
      </c>
      <c r="AG40" s="58">
        <v>494.0</v>
      </c>
      <c r="AH40" s="58">
        <v>201.0</v>
      </c>
      <c r="AI40" s="58">
        <v>118.0</v>
      </c>
      <c r="AJ40" s="58">
        <v>44.0</v>
      </c>
      <c r="AK40" s="58">
        <v>36.0</v>
      </c>
      <c r="AL40" s="58">
        <v>166.0</v>
      </c>
      <c r="AM40" s="58">
        <v>125.0</v>
      </c>
      <c r="AN40" s="58">
        <v>18.0</v>
      </c>
      <c r="AO40" s="58">
        <v>36.0</v>
      </c>
      <c r="AP40" s="58">
        <v>46.0</v>
      </c>
      <c r="AQ40" s="58">
        <v>91.0</v>
      </c>
      <c r="AR40" s="58">
        <v>64.0</v>
      </c>
      <c r="AS40" s="58">
        <v>73.0</v>
      </c>
      <c r="AT40" s="58">
        <v>25.0</v>
      </c>
      <c r="AU40" s="58">
        <v>38.0</v>
      </c>
      <c r="AV40" s="58">
        <v>12.0</v>
      </c>
      <c r="AW40" s="58">
        <v>8.0</v>
      </c>
      <c r="AX40" s="58">
        <v>11.0</v>
      </c>
      <c r="AY40" s="58">
        <v>18.0</v>
      </c>
      <c r="AZ40" s="58">
        <v>3782.0</v>
      </c>
      <c r="BA40" s="58"/>
      <c r="BB40" s="58">
        <v>217.0</v>
      </c>
      <c r="BC40" s="58"/>
      <c r="BD40" s="58">
        <v>20.0</v>
      </c>
      <c r="BE40" s="58"/>
      <c r="BF40" s="58">
        <v>329.0</v>
      </c>
      <c r="BG40" s="58"/>
      <c r="BH40" s="58">
        <v>353.0</v>
      </c>
      <c r="BI40" s="58"/>
      <c r="BJ40" s="58"/>
      <c r="BK40" s="58">
        <v>1381.0</v>
      </c>
      <c r="BL40" s="58"/>
      <c r="BM40" s="58">
        <v>48182.0</v>
      </c>
      <c r="BN40" s="58">
        <v>39800.0</v>
      </c>
    </row>
    <row r="41" ht="16.5" customHeight="1">
      <c r="A41" s="58">
        <v>5562.0</v>
      </c>
      <c r="B41" s="58" t="s">
        <v>259</v>
      </c>
      <c r="C41" s="58">
        <v>5.0</v>
      </c>
      <c r="D41" s="58">
        <v>479057.0</v>
      </c>
      <c r="E41" s="58">
        <v>487998.0</v>
      </c>
      <c r="F41" s="58">
        <v>236191.0</v>
      </c>
      <c r="G41" s="58">
        <v>196386.0</v>
      </c>
      <c r="H41" s="58">
        <v>3756.0</v>
      </c>
      <c r="I41" s="58">
        <v>2244.0</v>
      </c>
      <c r="J41" s="58">
        <v>232435.0</v>
      </c>
      <c r="K41" s="58">
        <v>194142.0</v>
      </c>
      <c r="L41" s="58">
        <f t="shared" ref="L41:M41" si="33">V41+BM41</f>
        <v>74243</v>
      </c>
      <c r="M41" s="58">
        <f t="shared" si="33"/>
        <v>65321</v>
      </c>
      <c r="N41" s="58">
        <v>93816.0</v>
      </c>
      <c r="O41" s="58">
        <v>64095.0</v>
      </c>
      <c r="P41" s="58">
        <v>17288.0</v>
      </c>
      <c r="Q41" s="58">
        <v>18613.0</v>
      </c>
      <c r="R41" s="58">
        <v>6639.0</v>
      </c>
      <c r="S41" s="58">
        <v>19410.0</v>
      </c>
      <c r="T41" s="58">
        <v>11103.0</v>
      </c>
      <c r="U41" s="58">
        <v>11873.0</v>
      </c>
      <c r="V41" s="58"/>
      <c r="W41" s="58"/>
      <c r="X41" s="58">
        <v>671.0</v>
      </c>
      <c r="Y41" s="58">
        <v>436.0</v>
      </c>
      <c r="Z41" s="58">
        <v>936.0</v>
      </c>
      <c r="AA41" s="58">
        <v>2327.0</v>
      </c>
      <c r="AB41" s="58">
        <v>3178.0</v>
      </c>
      <c r="AC41" s="58">
        <v>2117.0</v>
      </c>
      <c r="AD41" s="58">
        <v>1304.0</v>
      </c>
      <c r="AE41" s="58">
        <v>1413.0</v>
      </c>
      <c r="AF41" s="58">
        <v>3394.0</v>
      </c>
      <c r="AG41" s="58">
        <v>1654.0</v>
      </c>
      <c r="AH41" s="58">
        <v>370.0</v>
      </c>
      <c r="AI41" s="58">
        <v>227.0</v>
      </c>
      <c r="AJ41" s="58">
        <v>229.0</v>
      </c>
      <c r="AK41" s="58">
        <v>323.0</v>
      </c>
      <c r="AL41" s="58">
        <v>743.0</v>
      </c>
      <c r="AM41" s="58">
        <v>486.0</v>
      </c>
      <c r="AN41" s="58">
        <v>82.0</v>
      </c>
      <c r="AO41" s="58">
        <v>117.0</v>
      </c>
      <c r="AP41" s="58">
        <v>113.0</v>
      </c>
      <c r="AQ41" s="58">
        <v>227.0</v>
      </c>
      <c r="AR41" s="58">
        <v>209.0</v>
      </c>
      <c r="AS41" s="58">
        <v>205.0</v>
      </c>
      <c r="AT41" s="58">
        <v>276.0</v>
      </c>
      <c r="AU41" s="58">
        <v>216.0</v>
      </c>
      <c r="AV41" s="58">
        <v>61.0</v>
      </c>
      <c r="AW41" s="58">
        <v>60.0</v>
      </c>
      <c r="AX41" s="58">
        <v>41.0</v>
      </c>
      <c r="AY41" s="58">
        <v>64.0</v>
      </c>
      <c r="AZ41" s="58">
        <v>12918.0</v>
      </c>
      <c r="BA41" s="58"/>
      <c r="BB41" s="58">
        <v>1762.0</v>
      </c>
      <c r="BC41" s="58"/>
      <c r="BD41" s="58">
        <v>209.0</v>
      </c>
      <c r="BE41" s="58"/>
      <c r="BF41" s="58">
        <v>1673.0</v>
      </c>
      <c r="BG41" s="58"/>
      <c r="BH41" s="58">
        <v>1177.0</v>
      </c>
      <c r="BI41" s="58"/>
      <c r="BJ41" s="58"/>
      <c r="BK41" s="58">
        <v>4958.0</v>
      </c>
      <c r="BL41" s="58"/>
      <c r="BM41" s="58">
        <v>74243.0</v>
      </c>
      <c r="BN41" s="58">
        <v>65321.0</v>
      </c>
    </row>
    <row r="42" ht="16.5" customHeight="1">
      <c r="A42" s="58">
        <v>5566.0</v>
      </c>
      <c r="B42" s="58" t="s">
        <v>260</v>
      </c>
      <c r="C42" s="58">
        <v>5.0</v>
      </c>
      <c r="D42" s="58">
        <v>338268.0</v>
      </c>
      <c r="E42" s="58">
        <v>335812.0</v>
      </c>
      <c r="F42" s="58">
        <v>194990.0</v>
      </c>
      <c r="G42" s="58">
        <v>155550.0</v>
      </c>
      <c r="H42" s="58">
        <v>2730.0</v>
      </c>
      <c r="I42" s="58">
        <v>1277.0</v>
      </c>
      <c r="J42" s="58">
        <v>192260.0</v>
      </c>
      <c r="K42" s="58">
        <v>154273.0</v>
      </c>
      <c r="L42" s="58">
        <f t="shared" ref="L42:M42" si="34">V42+BM42</f>
        <v>81911</v>
      </c>
      <c r="M42" s="58">
        <f t="shared" si="34"/>
        <v>69276</v>
      </c>
      <c r="N42" s="58">
        <v>64624.0</v>
      </c>
      <c r="O42" s="58">
        <v>40393.0</v>
      </c>
      <c r="P42" s="58">
        <v>17490.0</v>
      </c>
      <c r="Q42" s="58">
        <v>14793.0</v>
      </c>
      <c r="R42" s="58">
        <v>6402.0</v>
      </c>
      <c r="S42" s="58">
        <v>17263.0</v>
      </c>
      <c r="T42" s="58">
        <v>6809.0</v>
      </c>
      <c r="U42" s="58">
        <v>5236.0</v>
      </c>
      <c r="V42" s="58"/>
      <c r="W42" s="58"/>
      <c r="X42" s="58">
        <v>761.0</v>
      </c>
      <c r="Y42" s="58">
        <v>432.0</v>
      </c>
      <c r="Z42" s="58">
        <v>300.0</v>
      </c>
      <c r="AA42" s="58">
        <v>693.0</v>
      </c>
      <c r="AB42" s="58">
        <v>1588.0</v>
      </c>
      <c r="AC42" s="58">
        <v>884.0</v>
      </c>
      <c r="AD42" s="58">
        <v>943.0</v>
      </c>
      <c r="AE42" s="58">
        <v>899.0</v>
      </c>
      <c r="AF42" s="58">
        <v>2219.0</v>
      </c>
      <c r="AG42" s="58">
        <v>982.0</v>
      </c>
      <c r="AH42" s="58">
        <v>338.0</v>
      </c>
      <c r="AI42" s="58">
        <v>184.0</v>
      </c>
      <c r="AJ42" s="58">
        <v>160.0</v>
      </c>
      <c r="AK42" s="58">
        <v>161.0</v>
      </c>
      <c r="AL42" s="58">
        <v>316.0</v>
      </c>
      <c r="AM42" s="58">
        <v>203.0</v>
      </c>
      <c r="AN42" s="58">
        <v>31.0</v>
      </c>
      <c r="AO42" s="58">
        <v>48.0</v>
      </c>
      <c r="AP42" s="58">
        <v>91.0</v>
      </c>
      <c r="AQ42" s="58">
        <v>113.0</v>
      </c>
      <c r="AR42" s="58">
        <v>141.0</v>
      </c>
      <c r="AS42" s="58">
        <v>165.0</v>
      </c>
      <c r="AT42" s="58">
        <v>40.0</v>
      </c>
      <c r="AU42" s="58">
        <v>63.0</v>
      </c>
      <c r="AV42" s="58">
        <v>32.0</v>
      </c>
      <c r="AW42" s="58">
        <v>18.0</v>
      </c>
      <c r="AX42" s="58">
        <v>34.0</v>
      </c>
      <c r="AY42" s="58">
        <v>34.0</v>
      </c>
      <c r="AZ42" s="58">
        <v>6251.0</v>
      </c>
      <c r="BA42" s="58"/>
      <c r="BB42" s="58">
        <v>330.0</v>
      </c>
      <c r="BC42" s="58"/>
      <c r="BD42" s="58">
        <v>28.0</v>
      </c>
      <c r="BE42" s="58"/>
      <c r="BF42" s="58">
        <v>713.0</v>
      </c>
      <c r="BG42" s="58"/>
      <c r="BH42" s="58">
        <v>708.0</v>
      </c>
      <c r="BI42" s="58"/>
      <c r="BJ42" s="58"/>
      <c r="BK42" s="58">
        <v>2433.0</v>
      </c>
      <c r="BL42" s="58"/>
      <c r="BM42" s="58">
        <v>81911.0</v>
      </c>
      <c r="BN42" s="58">
        <v>69276.0</v>
      </c>
    </row>
    <row r="43" ht="16.5" customHeight="1">
      <c r="A43" s="58">
        <v>5570.0</v>
      </c>
      <c r="B43" s="58" t="s">
        <v>261</v>
      </c>
      <c r="C43" s="58">
        <v>5.0</v>
      </c>
      <c r="D43" s="58">
        <v>210359.0</v>
      </c>
      <c r="E43" s="58">
        <v>211179.0</v>
      </c>
      <c r="F43" s="58">
        <v>120687.0</v>
      </c>
      <c r="G43" s="58">
        <v>93760.0</v>
      </c>
      <c r="H43" s="58">
        <v>1678.0</v>
      </c>
      <c r="I43" s="58">
        <v>905.0</v>
      </c>
      <c r="J43" s="58">
        <v>119009.0</v>
      </c>
      <c r="K43" s="58">
        <v>92855.0</v>
      </c>
      <c r="L43" s="58">
        <f t="shared" ref="L43:M43" si="35">V43+BM43</f>
        <v>52670</v>
      </c>
      <c r="M43" s="58">
        <f t="shared" si="35"/>
        <v>44034</v>
      </c>
      <c r="N43" s="58">
        <v>36292.0</v>
      </c>
      <c r="O43" s="58">
        <v>19980.0</v>
      </c>
      <c r="P43" s="58">
        <v>10860.0</v>
      </c>
      <c r="Q43" s="58">
        <v>9643.0</v>
      </c>
      <c r="R43" s="58">
        <v>4531.0</v>
      </c>
      <c r="S43" s="58">
        <v>11277.0</v>
      </c>
      <c r="T43" s="58">
        <v>4021.0</v>
      </c>
      <c r="U43" s="58">
        <v>2868.0</v>
      </c>
      <c r="V43" s="58"/>
      <c r="W43" s="58"/>
      <c r="X43" s="58">
        <v>837.0</v>
      </c>
      <c r="Y43" s="58">
        <v>309.0</v>
      </c>
      <c r="Z43" s="58">
        <v>209.0</v>
      </c>
      <c r="AA43" s="58">
        <v>466.0</v>
      </c>
      <c r="AB43" s="58">
        <v>1011.0</v>
      </c>
      <c r="AC43" s="58">
        <v>654.0</v>
      </c>
      <c r="AD43" s="58">
        <v>557.0</v>
      </c>
      <c r="AE43" s="58">
        <v>612.0</v>
      </c>
      <c r="AF43" s="58">
        <v>1301.0</v>
      </c>
      <c r="AG43" s="58">
        <v>581.0</v>
      </c>
      <c r="AH43" s="58">
        <v>231.0</v>
      </c>
      <c r="AI43" s="58">
        <v>131.0</v>
      </c>
      <c r="AJ43" s="58">
        <v>97.0</v>
      </c>
      <c r="AK43" s="58">
        <v>106.0</v>
      </c>
      <c r="AL43" s="58">
        <v>200.0</v>
      </c>
      <c r="AM43" s="58">
        <v>144.0</v>
      </c>
      <c r="AN43" s="58">
        <v>29.0</v>
      </c>
      <c r="AO43" s="58">
        <v>54.0</v>
      </c>
      <c r="AP43" s="58">
        <v>78.0</v>
      </c>
      <c r="AQ43" s="58">
        <v>151.0</v>
      </c>
      <c r="AR43" s="58">
        <v>59.0</v>
      </c>
      <c r="AS43" s="58">
        <v>94.0</v>
      </c>
      <c r="AT43" s="58">
        <v>27.0</v>
      </c>
      <c r="AU43" s="58">
        <v>42.0</v>
      </c>
      <c r="AV43" s="58">
        <v>21.0</v>
      </c>
      <c r="AW43" s="58">
        <v>23.0</v>
      </c>
      <c r="AX43" s="58">
        <v>16.0</v>
      </c>
      <c r="AY43" s="58">
        <v>18.0</v>
      </c>
      <c r="AZ43" s="58">
        <v>4738.0</v>
      </c>
      <c r="BA43" s="58"/>
      <c r="BB43" s="58">
        <v>187.0</v>
      </c>
      <c r="BC43" s="58"/>
      <c r="BD43" s="58">
        <v>20.0</v>
      </c>
      <c r="BE43" s="58"/>
      <c r="BF43" s="58">
        <v>619.0</v>
      </c>
      <c r="BG43" s="58"/>
      <c r="BH43" s="58">
        <v>398.0</v>
      </c>
      <c r="BI43" s="58"/>
      <c r="BJ43" s="58"/>
      <c r="BK43" s="58">
        <v>1668.0</v>
      </c>
      <c r="BL43" s="58"/>
      <c r="BM43" s="58">
        <v>52670.0</v>
      </c>
      <c r="BN43" s="58">
        <v>44034.0</v>
      </c>
    </row>
    <row r="44" ht="16.5" customHeight="1">
      <c r="A44" s="58">
        <v>5711.0</v>
      </c>
      <c r="B44" s="58" t="s">
        <v>262</v>
      </c>
      <c r="C44" s="58">
        <v>5.0</v>
      </c>
      <c r="D44" s="58">
        <v>238932.0</v>
      </c>
      <c r="E44" s="58">
        <v>238773.0</v>
      </c>
      <c r="F44" s="58">
        <v>127375.0</v>
      </c>
      <c r="G44" s="58">
        <v>105723.0</v>
      </c>
      <c r="H44" s="58">
        <v>1609.0</v>
      </c>
      <c r="I44" s="58">
        <v>925.0</v>
      </c>
      <c r="J44" s="58">
        <v>125766.0</v>
      </c>
      <c r="K44" s="58">
        <v>104798.0</v>
      </c>
      <c r="L44" s="58">
        <f t="shared" ref="L44:M44" si="36">V44+BM44</f>
        <v>38527</v>
      </c>
      <c r="M44" s="58">
        <f t="shared" si="36"/>
        <v>34900</v>
      </c>
      <c r="N44" s="58">
        <v>42262.0</v>
      </c>
      <c r="O44" s="58">
        <v>27184.0</v>
      </c>
      <c r="P44" s="58">
        <v>18414.0</v>
      </c>
      <c r="Q44" s="58">
        <v>19765.0</v>
      </c>
      <c r="R44" s="58">
        <v>3664.0</v>
      </c>
      <c r="S44" s="58">
        <v>9853.0</v>
      </c>
      <c r="T44" s="58">
        <v>8957.0</v>
      </c>
      <c r="U44" s="58">
        <v>6138.0</v>
      </c>
      <c r="V44" s="58"/>
      <c r="W44" s="58"/>
      <c r="X44" s="58">
        <v>241.0</v>
      </c>
      <c r="Y44" s="58">
        <v>284.0</v>
      </c>
      <c r="Z44" s="58">
        <v>247.0</v>
      </c>
      <c r="AA44" s="58">
        <v>694.0</v>
      </c>
      <c r="AB44" s="58">
        <v>1251.0</v>
      </c>
      <c r="AC44" s="58">
        <v>901.0</v>
      </c>
      <c r="AD44" s="58">
        <v>489.0</v>
      </c>
      <c r="AE44" s="58">
        <v>477.0</v>
      </c>
      <c r="AF44" s="58">
        <v>2283.0</v>
      </c>
      <c r="AG44" s="58">
        <v>1037.0</v>
      </c>
      <c r="AH44" s="58">
        <v>298.0</v>
      </c>
      <c r="AI44" s="58">
        <v>171.0</v>
      </c>
      <c r="AJ44" s="58">
        <v>341.0</v>
      </c>
      <c r="AK44" s="58">
        <v>402.0</v>
      </c>
      <c r="AL44" s="58">
        <v>259.0</v>
      </c>
      <c r="AM44" s="58">
        <v>246.0</v>
      </c>
      <c r="AN44" s="58">
        <v>36.0</v>
      </c>
      <c r="AO44" s="58">
        <v>61.0</v>
      </c>
      <c r="AP44" s="58">
        <v>145.0</v>
      </c>
      <c r="AQ44" s="58">
        <v>155.0</v>
      </c>
      <c r="AR44" s="58">
        <v>157.0</v>
      </c>
      <c r="AS44" s="58">
        <v>148.0</v>
      </c>
      <c r="AT44" s="58">
        <v>74.0</v>
      </c>
      <c r="AU44" s="58">
        <v>107.0</v>
      </c>
      <c r="AV44" s="58">
        <v>33.0</v>
      </c>
      <c r="AW44" s="58">
        <v>24.0</v>
      </c>
      <c r="AX44" s="58">
        <v>29.0</v>
      </c>
      <c r="AY44" s="58">
        <v>57.0</v>
      </c>
      <c r="AZ44" s="58">
        <v>6272.0</v>
      </c>
      <c r="BA44" s="58"/>
      <c r="BB44" s="58">
        <v>326.0</v>
      </c>
      <c r="BC44" s="58"/>
      <c r="BD44" s="58">
        <v>67.0</v>
      </c>
      <c r="BE44" s="58"/>
      <c r="BF44" s="58">
        <v>505.0</v>
      </c>
      <c r="BG44" s="58"/>
      <c r="BH44" s="58">
        <v>889.0</v>
      </c>
      <c r="BI44" s="58"/>
      <c r="BJ44" s="58"/>
      <c r="BK44" s="58">
        <v>2194.0</v>
      </c>
      <c r="BL44" s="58"/>
      <c r="BM44" s="58">
        <v>38527.0</v>
      </c>
      <c r="BN44" s="58">
        <v>34900.0</v>
      </c>
    </row>
    <row r="45" ht="16.5" customHeight="1">
      <c r="A45" s="58">
        <v>5754.0</v>
      </c>
      <c r="B45" s="58" t="s">
        <v>263</v>
      </c>
      <c r="C45" s="58">
        <v>5.0</v>
      </c>
      <c r="D45" s="58">
        <v>262976.0</v>
      </c>
      <c r="E45" s="58">
        <v>261769.0</v>
      </c>
      <c r="F45" s="58">
        <v>141757.0</v>
      </c>
      <c r="G45" s="58">
        <v>116700.0</v>
      </c>
      <c r="H45" s="58">
        <v>2150.0</v>
      </c>
      <c r="I45" s="58">
        <v>1206.0</v>
      </c>
      <c r="J45" s="58">
        <v>139607.0</v>
      </c>
      <c r="K45" s="58">
        <v>115494.0</v>
      </c>
      <c r="L45" s="58">
        <f t="shared" ref="L45:M45" si="37">V45+BM45</f>
        <v>61325</v>
      </c>
      <c r="M45" s="58">
        <f t="shared" si="37"/>
        <v>52069</v>
      </c>
      <c r="N45" s="58">
        <v>40300.0</v>
      </c>
      <c r="O45" s="58">
        <v>24792.0</v>
      </c>
      <c r="P45" s="58">
        <v>14287.0</v>
      </c>
      <c r="Q45" s="58">
        <v>13948.0</v>
      </c>
      <c r="R45" s="58">
        <v>4272.0</v>
      </c>
      <c r="S45" s="58">
        <v>13914.0</v>
      </c>
      <c r="T45" s="58">
        <v>5336.0</v>
      </c>
      <c r="U45" s="58">
        <v>3741.0</v>
      </c>
      <c r="V45" s="58"/>
      <c r="W45" s="58"/>
      <c r="X45" s="58">
        <v>784.0</v>
      </c>
      <c r="Y45" s="58">
        <v>478.0</v>
      </c>
      <c r="Z45" s="58">
        <v>248.0</v>
      </c>
      <c r="AA45" s="58">
        <v>694.0</v>
      </c>
      <c r="AB45" s="58">
        <v>1348.0</v>
      </c>
      <c r="AC45" s="58">
        <v>870.0</v>
      </c>
      <c r="AD45" s="58">
        <v>685.0</v>
      </c>
      <c r="AE45" s="58">
        <v>779.0</v>
      </c>
      <c r="AF45" s="58">
        <v>1526.0</v>
      </c>
      <c r="AG45" s="58">
        <v>789.0</v>
      </c>
      <c r="AH45" s="58">
        <v>334.0</v>
      </c>
      <c r="AI45" s="58">
        <v>299.0</v>
      </c>
      <c r="AJ45" s="58">
        <v>238.0</v>
      </c>
      <c r="AK45" s="58">
        <v>240.0</v>
      </c>
      <c r="AL45" s="58">
        <v>285.0</v>
      </c>
      <c r="AM45" s="58">
        <v>258.0</v>
      </c>
      <c r="AN45" s="58">
        <v>47.0</v>
      </c>
      <c r="AO45" s="58">
        <v>76.0</v>
      </c>
      <c r="AP45" s="58">
        <v>114.0</v>
      </c>
      <c r="AQ45" s="58">
        <v>165.0</v>
      </c>
      <c r="AR45" s="58">
        <v>129.0</v>
      </c>
      <c r="AS45" s="58">
        <v>126.0</v>
      </c>
      <c r="AT45" s="58">
        <v>37.0</v>
      </c>
      <c r="AU45" s="58">
        <v>55.0</v>
      </c>
      <c r="AV45" s="58">
        <v>19.0</v>
      </c>
      <c r="AW45" s="58">
        <v>25.0</v>
      </c>
      <c r="AX45" s="58">
        <v>25.0</v>
      </c>
      <c r="AY45" s="58">
        <v>33.0</v>
      </c>
      <c r="AZ45" s="58">
        <v>6716.0</v>
      </c>
      <c r="BA45" s="58"/>
      <c r="BB45" s="58">
        <v>304.0</v>
      </c>
      <c r="BC45" s="58"/>
      <c r="BD45" s="58">
        <v>35.0</v>
      </c>
      <c r="BE45" s="58"/>
      <c r="BF45" s="58">
        <v>593.0</v>
      </c>
      <c r="BG45" s="58"/>
      <c r="BH45" s="58">
        <v>620.0</v>
      </c>
      <c r="BI45" s="58"/>
      <c r="BJ45" s="58"/>
      <c r="BK45" s="58">
        <v>2143.0</v>
      </c>
      <c r="BL45" s="58"/>
      <c r="BM45" s="58">
        <v>61325.0</v>
      </c>
      <c r="BN45" s="58">
        <v>52069.0</v>
      </c>
    </row>
    <row r="46" ht="16.5" customHeight="1">
      <c r="A46" s="58">
        <v>5758.0</v>
      </c>
      <c r="B46" s="58" t="s">
        <v>264</v>
      </c>
      <c r="C46" s="58">
        <v>5.0</v>
      </c>
      <c r="D46" s="58">
        <v>193351.0</v>
      </c>
      <c r="E46" s="58">
        <v>195933.0</v>
      </c>
      <c r="F46" s="58">
        <v>102072.0</v>
      </c>
      <c r="G46" s="58">
        <v>80695.0</v>
      </c>
      <c r="H46" s="58">
        <v>1621.0</v>
      </c>
      <c r="I46" s="58">
        <v>979.0</v>
      </c>
      <c r="J46" s="58">
        <v>100451.0</v>
      </c>
      <c r="K46" s="58">
        <v>79716.0</v>
      </c>
      <c r="L46" s="58">
        <f t="shared" ref="L46:M46" si="38">V46+BM46</f>
        <v>34701</v>
      </c>
      <c r="M46" s="58">
        <f t="shared" si="38"/>
        <v>28155</v>
      </c>
      <c r="N46" s="58">
        <v>37992.0</v>
      </c>
      <c r="O46" s="58">
        <v>24343.0</v>
      </c>
      <c r="P46" s="58">
        <v>9153.0</v>
      </c>
      <c r="Q46" s="58">
        <v>8879.0</v>
      </c>
      <c r="R46" s="58">
        <v>2701.0</v>
      </c>
      <c r="S46" s="58">
        <v>8850.0</v>
      </c>
      <c r="T46" s="58">
        <v>4449.0</v>
      </c>
      <c r="U46" s="58">
        <v>3459.0</v>
      </c>
      <c r="V46" s="58"/>
      <c r="W46" s="58"/>
      <c r="X46" s="58">
        <v>510.0</v>
      </c>
      <c r="Y46" s="58">
        <v>902.0</v>
      </c>
      <c r="Z46" s="58">
        <v>271.0</v>
      </c>
      <c r="AA46" s="58">
        <v>677.0</v>
      </c>
      <c r="AB46" s="58">
        <v>1080.0</v>
      </c>
      <c r="AC46" s="58">
        <v>733.0</v>
      </c>
      <c r="AD46" s="58">
        <v>439.0</v>
      </c>
      <c r="AE46" s="58">
        <v>504.0</v>
      </c>
      <c r="AF46" s="58">
        <v>1180.0</v>
      </c>
      <c r="AG46" s="58">
        <v>603.0</v>
      </c>
      <c r="AH46" s="58">
        <v>164.0</v>
      </c>
      <c r="AI46" s="58">
        <v>114.0</v>
      </c>
      <c r="AJ46" s="58">
        <v>322.0</v>
      </c>
      <c r="AK46" s="58">
        <v>289.0</v>
      </c>
      <c r="AL46" s="58">
        <v>234.0</v>
      </c>
      <c r="AM46" s="58">
        <v>190.0</v>
      </c>
      <c r="AN46" s="58">
        <v>35.0</v>
      </c>
      <c r="AO46" s="58">
        <v>52.0</v>
      </c>
      <c r="AP46" s="58">
        <v>114.0</v>
      </c>
      <c r="AQ46" s="58">
        <v>120.0</v>
      </c>
      <c r="AR46" s="58">
        <v>122.0</v>
      </c>
      <c r="AS46" s="58">
        <v>57.0</v>
      </c>
      <c r="AT46" s="58">
        <v>57.0</v>
      </c>
      <c r="AU46" s="58">
        <v>50.0</v>
      </c>
      <c r="AV46" s="58">
        <v>24.0</v>
      </c>
      <c r="AW46" s="58">
        <v>18.0</v>
      </c>
      <c r="AX46" s="58">
        <v>15.0</v>
      </c>
      <c r="AY46" s="58">
        <v>22.0</v>
      </c>
      <c r="AZ46" s="58">
        <v>5766.0</v>
      </c>
      <c r="BA46" s="58"/>
      <c r="BB46" s="58">
        <v>220.0</v>
      </c>
      <c r="BC46" s="58"/>
      <c r="BD46" s="58">
        <v>32.0</v>
      </c>
      <c r="BE46" s="58"/>
      <c r="BF46" s="58">
        <v>457.0</v>
      </c>
      <c r="BG46" s="58"/>
      <c r="BH46" s="58">
        <v>413.0</v>
      </c>
      <c r="BI46" s="58"/>
      <c r="BJ46" s="58"/>
      <c r="BK46" s="58">
        <v>1699.0</v>
      </c>
      <c r="BL46" s="58"/>
      <c r="BM46" s="58">
        <v>34701.0</v>
      </c>
      <c r="BN46" s="58">
        <v>28155.0</v>
      </c>
    </row>
    <row r="47" ht="16.5" customHeight="1">
      <c r="A47" s="58">
        <v>5762.0</v>
      </c>
      <c r="B47" s="58" t="s">
        <v>265</v>
      </c>
      <c r="C47" s="58">
        <v>5.0</v>
      </c>
      <c r="D47" s="58">
        <v>113628.0</v>
      </c>
      <c r="E47" s="58">
        <v>116849.0</v>
      </c>
      <c r="F47" s="58">
        <v>65911.0</v>
      </c>
      <c r="G47" s="58">
        <v>52642.0</v>
      </c>
      <c r="H47" s="58">
        <v>1239.0</v>
      </c>
      <c r="I47" s="58">
        <v>676.0</v>
      </c>
      <c r="J47" s="58">
        <v>64672.0</v>
      </c>
      <c r="K47" s="58">
        <v>51966.0</v>
      </c>
      <c r="L47" s="58">
        <f t="shared" ref="L47:M47" si="39">V47+BM47</f>
        <v>32553</v>
      </c>
      <c r="M47" s="58">
        <f t="shared" si="39"/>
        <v>27522</v>
      </c>
      <c r="N47" s="58">
        <v>17748.0</v>
      </c>
      <c r="O47" s="58">
        <v>10012.0</v>
      </c>
      <c r="P47" s="58">
        <v>4106.0</v>
      </c>
      <c r="Q47" s="58">
        <v>3736.0</v>
      </c>
      <c r="R47" s="58">
        <v>1974.0</v>
      </c>
      <c r="S47" s="58">
        <v>5833.0</v>
      </c>
      <c r="T47" s="58">
        <v>2002.0</v>
      </c>
      <c r="U47" s="58">
        <v>1529.0</v>
      </c>
      <c r="V47" s="58"/>
      <c r="W47" s="58"/>
      <c r="X47" s="58">
        <v>192.0</v>
      </c>
      <c r="Y47" s="58">
        <v>131.0</v>
      </c>
      <c r="Z47" s="58">
        <v>117.0</v>
      </c>
      <c r="AA47" s="58">
        <v>341.0</v>
      </c>
      <c r="AB47" s="58">
        <v>584.0</v>
      </c>
      <c r="AC47" s="58">
        <v>318.0</v>
      </c>
      <c r="AD47" s="58">
        <v>452.0</v>
      </c>
      <c r="AE47" s="58">
        <v>581.0</v>
      </c>
      <c r="AF47" s="58">
        <v>636.0</v>
      </c>
      <c r="AG47" s="58">
        <v>344.0</v>
      </c>
      <c r="AH47" s="58">
        <v>300.0</v>
      </c>
      <c r="AI47" s="58">
        <v>251.0</v>
      </c>
      <c r="AJ47" s="58">
        <v>47.0</v>
      </c>
      <c r="AK47" s="58">
        <v>71.0</v>
      </c>
      <c r="AL47" s="58">
        <v>97.0</v>
      </c>
      <c r="AM47" s="58">
        <v>110.0</v>
      </c>
      <c r="AN47" s="58">
        <v>31.0</v>
      </c>
      <c r="AO47" s="58">
        <v>36.0</v>
      </c>
      <c r="AP47" s="58">
        <v>65.0</v>
      </c>
      <c r="AQ47" s="58">
        <v>131.0</v>
      </c>
      <c r="AR47" s="58">
        <v>73.0</v>
      </c>
      <c r="AS47" s="58">
        <v>39.0</v>
      </c>
      <c r="AT47" s="58">
        <v>17.0</v>
      </c>
      <c r="AU47" s="58">
        <v>22.0</v>
      </c>
      <c r="AV47" s="58">
        <v>11.0</v>
      </c>
      <c r="AW47" s="58">
        <v>5.0</v>
      </c>
      <c r="AX47" s="58">
        <v>8.0</v>
      </c>
      <c r="AY47" s="58">
        <v>6.0</v>
      </c>
      <c r="AZ47" s="58">
        <v>2924.0</v>
      </c>
      <c r="BA47" s="58"/>
      <c r="BB47" s="58">
        <v>154.0</v>
      </c>
      <c r="BC47" s="58"/>
      <c r="BD47" s="58">
        <v>11.0</v>
      </c>
      <c r="BE47" s="58"/>
      <c r="BF47" s="58">
        <v>345.0</v>
      </c>
      <c r="BG47" s="58"/>
      <c r="BH47" s="58">
        <v>225.0</v>
      </c>
      <c r="BI47" s="58"/>
      <c r="BJ47" s="58"/>
      <c r="BK47" s="58">
        <v>948.0</v>
      </c>
      <c r="BL47" s="58"/>
      <c r="BM47" s="58">
        <v>32553.0</v>
      </c>
      <c r="BN47" s="58">
        <v>27522.0</v>
      </c>
    </row>
    <row r="48" ht="16.5" customHeight="1">
      <c r="A48" s="58">
        <v>5766.0</v>
      </c>
      <c r="B48" s="58" t="s">
        <v>266</v>
      </c>
      <c r="C48" s="58">
        <v>5.0</v>
      </c>
      <c r="D48" s="58">
        <v>271166.0</v>
      </c>
      <c r="E48" s="58">
        <v>275179.0</v>
      </c>
      <c r="F48" s="58">
        <v>146244.0</v>
      </c>
      <c r="G48" s="58">
        <v>118335.0</v>
      </c>
      <c r="H48" s="58">
        <v>2445.0</v>
      </c>
      <c r="I48" s="58">
        <v>1417.0</v>
      </c>
      <c r="J48" s="58">
        <v>143799.0</v>
      </c>
      <c r="K48" s="58">
        <v>116918.0</v>
      </c>
      <c r="L48" s="58">
        <f t="shared" ref="L48:M48" si="40">V48+BM48</f>
        <v>48102</v>
      </c>
      <c r="M48" s="58">
        <f t="shared" si="40"/>
        <v>40849</v>
      </c>
      <c r="N48" s="58">
        <v>52340.0</v>
      </c>
      <c r="O48" s="58">
        <v>35339.0</v>
      </c>
      <c r="P48" s="58">
        <v>13802.0</v>
      </c>
      <c r="Q48" s="58">
        <v>13396.0</v>
      </c>
      <c r="R48" s="58">
        <v>5156.0</v>
      </c>
      <c r="S48" s="58">
        <v>13354.0</v>
      </c>
      <c r="T48" s="58">
        <v>6572.0</v>
      </c>
      <c r="U48" s="58">
        <v>4684.0</v>
      </c>
      <c r="V48" s="58"/>
      <c r="W48" s="58"/>
      <c r="X48" s="58">
        <v>1313.0</v>
      </c>
      <c r="Y48" s="58">
        <v>903.0</v>
      </c>
      <c r="Z48" s="58">
        <v>338.0</v>
      </c>
      <c r="AA48" s="58">
        <v>923.0</v>
      </c>
      <c r="AB48" s="58">
        <v>1571.0</v>
      </c>
      <c r="AC48" s="58">
        <v>1025.0</v>
      </c>
      <c r="AD48" s="58">
        <v>638.0</v>
      </c>
      <c r="AE48" s="58">
        <v>712.0</v>
      </c>
      <c r="AF48" s="58">
        <v>1883.0</v>
      </c>
      <c r="AG48" s="58">
        <v>826.0</v>
      </c>
      <c r="AH48" s="58">
        <v>282.0</v>
      </c>
      <c r="AI48" s="58">
        <v>182.0</v>
      </c>
      <c r="AJ48" s="58">
        <v>799.0</v>
      </c>
      <c r="AK48" s="58">
        <v>978.0</v>
      </c>
      <c r="AL48" s="58">
        <v>296.0</v>
      </c>
      <c r="AM48" s="58">
        <v>240.0</v>
      </c>
      <c r="AN48" s="58">
        <v>42.0</v>
      </c>
      <c r="AO48" s="58">
        <v>69.0</v>
      </c>
      <c r="AP48" s="58">
        <v>241.0</v>
      </c>
      <c r="AQ48" s="58">
        <v>242.0</v>
      </c>
      <c r="AR48" s="58">
        <v>649.0</v>
      </c>
      <c r="AS48" s="58">
        <v>636.0</v>
      </c>
      <c r="AT48" s="58">
        <v>57.0</v>
      </c>
      <c r="AU48" s="58">
        <v>50.0</v>
      </c>
      <c r="AV48" s="58">
        <v>36.0</v>
      </c>
      <c r="AW48" s="58">
        <v>44.0</v>
      </c>
      <c r="AX48" s="58">
        <v>34.0</v>
      </c>
      <c r="AY48" s="58">
        <v>28.0</v>
      </c>
      <c r="AZ48" s="58">
        <v>7894.0</v>
      </c>
      <c r="BA48" s="58"/>
      <c r="BB48" s="58">
        <v>374.0</v>
      </c>
      <c r="BC48" s="58"/>
      <c r="BD48" s="58">
        <v>34.0</v>
      </c>
      <c r="BE48" s="58"/>
      <c r="BF48" s="58">
        <v>700.0</v>
      </c>
      <c r="BG48" s="58"/>
      <c r="BH48" s="58">
        <v>646.0</v>
      </c>
      <c r="BI48" s="58"/>
      <c r="BJ48" s="58"/>
      <c r="BK48" s="58">
        <v>2438.0</v>
      </c>
      <c r="BL48" s="58"/>
      <c r="BM48" s="58">
        <v>48102.0</v>
      </c>
      <c r="BN48" s="58">
        <v>40849.0</v>
      </c>
    </row>
    <row r="49" ht="16.5" customHeight="1">
      <c r="A49" s="58">
        <v>5770.0</v>
      </c>
      <c r="B49" s="58" t="s">
        <v>267</v>
      </c>
      <c r="C49" s="58">
        <v>5.0</v>
      </c>
      <c r="D49" s="58">
        <v>243588.0</v>
      </c>
      <c r="E49" s="58">
        <v>247440.0</v>
      </c>
      <c r="F49" s="58">
        <v>123748.0</v>
      </c>
      <c r="G49" s="58">
        <v>94475.0</v>
      </c>
      <c r="H49" s="58">
        <v>1974.0</v>
      </c>
      <c r="I49" s="58">
        <v>975.0</v>
      </c>
      <c r="J49" s="58">
        <v>121774.0</v>
      </c>
      <c r="K49" s="58">
        <v>93500.0</v>
      </c>
      <c r="L49" s="58">
        <f t="shared" ref="L49:M49" si="41">V49+BM49</f>
        <v>43016</v>
      </c>
      <c r="M49" s="58">
        <f t="shared" si="41"/>
        <v>34532</v>
      </c>
      <c r="N49" s="58">
        <v>46175.0</v>
      </c>
      <c r="O49" s="58">
        <v>28863.0</v>
      </c>
      <c r="P49" s="58">
        <v>10086.0</v>
      </c>
      <c r="Q49" s="58">
        <v>9359.0</v>
      </c>
      <c r="R49" s="58">
        <v>4167.0</v>
      </c>
      <c r="S49" s="58">
        <v>10729.0</v>
      </c>
      <c r="T49" s="58">
        <v>4908.0</v>
      </c>
      <c r="U49" s="58">
        <v>3730.0</v>
      </c>
      <c r="V49" s="58"/>
      <c r="W49" s="58"/>
      <c r="X49" s="58">
        <v>594.0</v>
      </c>
      <c r="Y49" s="58">
        <v>382.0</v>
      </c>
      <c r="Z49" s="58">
        <v>385.0</v>
      </c>
      <c r="AA49" s="58">
        <v>947.0</v>
      </c>
      <c r="AB49" s="58">
        <v>1236.0</v>
      </c>
      <c r="AC49" s="58">
        <v>719.0</v>
      </c>
      <c r="AD49" s="58">
        <v>598.0</v>
      </c>
      <c r="AE49" s="58">
        <v>566.0</v>
      </c>
      <c r="AF49" s="58">
        <v>1375.0</v>
      </c>
      <c r="AG49" s="58">
        <v>632.0</v>
      </c>
      <c r="AH49" s="58">
        <v>222.0</v>
      </c>
      <c r="AI49" s="58">
        <v>130.0</v>
      </c>
      <c r="AJ49" s="58">
        <v>475.0</v>
      </c>
      <c r="AK49" s="58">
        <v>523.0</v>
      </c>
      <c r="AL49" s="58">
        <v>244.0</v>
      </c>
      <c r="AM49" s="58">
        <v>181.0</v>
      </c>
      <c r="AN49" s="58">
        <v>45.0</v>
      </c>
      <c r="AO49" s="58">
        <v>50.0</v>
      </c>
      <c r="AP49" s="58">
        <v>111.0</v>
      </c>
      <c r="AQ49" s="58">
        <v>142.0</v>
      </c>
      <c r="AR49" s="58">
        <v>143.0</v>
      </c>
      <c r="AS49" s="58">
        <v>108.0</v>
      </c>
      <c r="AT49" s="58">
        <v>45.0</v>
      </c>
      <c r="AU49" s="58">
        <v>67.0</v>
      </c>
      <c r="AV49" s="58">
        <v>36.0</v>
      </c>
      <c r="AW49" s="58">
        <v>31.0</v>
      </c>
      <c r="AX49" s="58">
        <v>21.0</v>
      </c>
      <c r="AY49" s="58">
        <v>17.0</v>
      </c>
      <c r="AZ49" s="58">
        <v>6437.0</v>
      </c>
      <c r="BA49" s="58"/>
      <c r="BB49" s="58">
        <v>377.0</v>
      </c>
      <c r="BC49" s="58"/>
      <c r="BD49" s="58">
        <v>51.0</v>
      </c>
      <c r="BE49" s="58"/>
      <c r="BF49" s="58">
        <v>472.0</v>
      </c>
      <c r="BG49" s="58"/>
      <c r="BH49" s="58">
        <v>555.0</v>
      </c>
      <c r="BI49" s="58"/>
      <c r="BJ49" s="58"/>
      <c r="BK49" s="58">
        <v>1792.0</v>
      </c>
      <c r="BL49" s="58"/>
      <c r="BM49" s="58">
        <v>43016.0</v>
      </c>
      <c r="BN49" s="58">
        <v>34532.0</v>
      </c>
    </row>
    <row r="50" ht="16.5" customHeight="1">
      <c r="A50" s="58">
        <v>5774.0</v>
      </c>
      <c r="B50" s="58" t="s">
        <v>268</v>
      </c>
      <c r="C50" s="58">
        <v>5.0</v>
      </c>
      <c r="D50" s="58">
        <v>227655.0</v>
      </c>
      <c r="E50" s="58">
        <v>223632.0</v>
      </c>
      <c r="F50" s="58">
        <v>119851.0</v>
      </c>
      <c r="G50" s="58">
        <v>92949.0</v>
      </c>
      <c r="H50" s="58">
        <v>1606.0</v>
      </c>
      <c r="I50" s="58">
        <v>893.0</v>
      </c>
      <c r="J50" s="58">
        <v>118245.0</v>
      </c>
      <c r="K50" s="58">
        <v>92056.0</v>
      </c>
      <c r="L50" s="58">
        <f t="shared" ref="L50:M50" si="42">V50+BM50</f>
        <v>58370</v>
      </c>
      <c r="M50" s="58">
        <f t="shared" si="42"/>
        <v>47553</v>
      </c>
      <c r="N50" s="58">
        <v>27419.0</v>
      </c>
      <c r="O50" s="58">
        <v>14949.0</v>
      </c>
      <c r="P50" s="58">
        <v>11167.0</v>
      </c>
      <c r="Q50" s="58">
        <v>10245.0</v>
      </c>
      <c r="R50" s="58">
        <v>3934.0</v>
      </c>
      <c r="S50" s="58">
        <v>10117.0</v>
      </c>
      <c r="T50" s="58">
        <v>5192.0</v>
      </c>
      <c r="U50" s="58">
        <v>2783.0</v>
      </c>
      <c r="V50" s="58"/>
      <c r="W50" s="58"/>
      <c r="X50" s="58">
        <v>474.0</v>
      </c>
      <c r="Y50" s="58">
        <v>216.0</v>
      </c>
      <c r="Z50" s="58">
        <v>211.0</v>
      </c>
      <c r="AA50" s="58">
        <v>606.0</v>
      </c>
      <c r="AB50" s="58">
        <v>964.0</v>
      </c>
      <c r="AC50" s="58">
        <v>562.0</v>
      </c>
      <c r="AD50" s="58">
        <v>624.0</v>
      </c>
      <c r="AE50" s="58">
        <v>641.0</v>
      </c>
      <c r="AF50" s="58">
        <v>1575.0</v>
      </c>
      <c r="AG50" s="58">
        <v>846.0</v>
      </c>
      <c r="AH50" s="58">
        <v>245.0</v>
      </c>
      <c r="AI50" s="58">
        <v>191.0</v>
      </c>
      <c r="AJ50" s="58">
        <v>164.0</v>
      </c>
      <c r="AK50" s="58">
        <v>393.0</v>
      </c>
      <c r="AL50" s="58">
        <v>216.0</v>
      </c>
      <c r="AM50" s="58">
        <v>184.0</v>
      </c>
      <c r="AN50" s="58">
        <v>43.0</v>
      </c>
      <c r="AO50" s="58">
        <v>49.0</v>
      </c>
      <c r="AP50" s="58">
        <v>102.0</v>
      </c>
      <c r="AQ50" s="58">
        <v>183.0</v>
      </c>
      <c r="AR50" s="58">
        <v>187.0</v>
      </c>
      <c r="AS50" s="58">
        <v>92.0</v>
      </c>
      <c r="AT50" s="58">
        <v>17.0</v>
      </c>
      <c r="AU50" s="58">
        <v>36.0</v>
      </c>
      <c r="AV50" s="58">
        <v>25.0</v>
      </c>
      <c r="AW50" s="58">
        <v>11.0</v>
      </c>
      <c r="AX50" s="58">
        <v>25.0</v>
      </c>
      <c r="AY50" s="58">
        <v>21.0</v>
      </c>
      <c r="AZ50" s="58">
        <v>5932.0</v>
      </c>
      <c r="BA50" s="58"/>
      <c r="BB50" s="58">
        <v>214.0</v>
      </c>
      <c r="BC50" s="58"/>
      <c r="BD50" s="58">
        <v>25.0</v>
      </c>
      <c r="BE50" s="58"/>
      <c r="BF50" s="58">
        <v>542.0</v>
      </c>
      <c r="BG50" s="58"/>
      <c r="BH50" s="58">
        <v>578.0</v>
      </c>
      <c r="BI50" s="58"/>
      <c r="BJ50" s="58"/>
      <c r="BK50" s="58">
        <v>2378.0</v>
      </c>
      <c r="BL50" s="58"/>
      <c r="BM50" s="58">
        <v>58370.0</v>
      </c>
      <c r="BN50" s="58">
        <v>47553.0</v>
      </c>
    </row>
    <row r="51" ht="16.5" customHeight="1">
      <c r="A51" s="58">
        <v>5911.0</v>
      </c>
      <c r="B51" s="58" t="s">
        <v>269</v>
      </c>
      <c r="C51" s="58">
        <v>5.0</v>
      </c>
      <c r="D51" s="58">
        <v>279538.0</v>
      </c>
      <c r="E51" s="58">
        <v>285881.0</v>
      </c>
      <c r="F51" s="58">
        <v>140112.0</v>
      </c>
      <c r="G51" s="58">
        <v>109696.0</v>
      </c>
      <c r="H51" s="58">
        <v>1803.0</v>
      </c>
      <c r="I51" s="58">
        <v>1207.0</v>
      </c>
      <c r="J51" s="58">
        <v>138309.0</v>
      </c>
      <c r="K51" s="58">
        <v>108489.0</v>
      </c>
      <c r="L51" s="58">
        <f t="shared" ref="L51:M51" si="43">V51+BM51</f>
        <v>34655</v>
      </c>
      <c r="M51" s="58">
        <f t="shared" si="43"/>
        <v>31369</v>
      </c>
      <c r="N51" s="58">
        <v>54856.0</v>
      </c>
      <c r="O51" s="58">
        <v>35994.0</v>
      </c>
      <c r="P51" s="58">
        <v>16380.0</v>
      </c>
      <c r="Q51" s="58">
        <v>15779.0</v>
      </c>
      <c r="R51" s="58">
        <v>4422.0</v>
      </c>
      <c r="S51" s="58">
        <v>9424.0</v>
      </c>
      <c r="T51" s="58">
        <v>9240.0</v>
      </c>
      <c r="U51" s="58">
        <v>7575.0</v>
      </c>
      <c r="V51" s="58"/>
      <c r="W51" s="58"/>
      <c r="X51" s="58">
        <v>530.0</v>
      </c>
      <c r="Y51" s="58">
        <v>234.0</v>
      </c>
      <c r="Z51" s="58">
        <v>321.0</v>
      </c>
      <c r="AA51" s="58">
        <v>1021.0</v>
      </c>
      <c r="AB51" s="58">
        <v>2040.0</v>
      </c>
      <c r="AC51" s="58">
        <v>1373.0</v>
      </c>
      <c r="AD51" s="58">
        <v>617.0</v>
      </c>
      <c r="AE51" s="58">
        <v>703.0</v>
      </c>
      <c r="AF51" s="58">
        <v>2435.0</v>
      </c>
      <c r="AG51" s="58">
        <v>1239.0</v>
      </c>
      <c r="AH51" s="58">
        <v>308.0</v>
      </c>
      <c r="AI51" s="58">
        <v>162.0</v>
      </c>
      <c r="AJ51" s="58">
        <v>134.0</v>
      </c>
      <c r="AK51" s="58">
        <v>162.0</v>
      </c>
      <c r="AL51" s="58">
        <v>346.0</v>
      </c>
      <c r="AM51" s="58">
        <v>273.0</v>
      </c>
      <c r="AN51" s="58">
        <v>42.0</v>
      </c>
      <c r="AO51" s="58">
        <v>43.0</v>
      </c>
      <c r="AP51" s="58">
        <v>98.0</v>
      </c>
      <c r="AQ51" s="58">
        <v>115.0</v>
      </c>
      <c r="AR51" s="58">
        <v>113.0</v>
      </c>
      <c r="AS51" s="58">
        <v>96.0</v>
      </c>
      <c r="AT51" s="58">
        <v>106.0</v>
      </c>
      <c r="AU51" s="58">
        <v>125.0</v>
      </c>
      <c r="AV51" s="58">
        <v>45.0</v>
      </c>
      <c r="AW51" s="58">
        <v>56.0</v>
      </c>
      <c r="AX51" s="58">
        <v>33.0</v>
      </c>
      <c r="AY51" s="58">
        <v>43.0</v>
      </c>
      <c r="AZ51" s="58">
        <v>7878.0</v>
      </c>
      <c r="BA51" s="58"/>
      <c r="BB51" s="58">
        <v>1191.0</v>
      </c>
      <c r="BC51" s="58"/>
      <c r="BD51" s="58">
        <v>183.0</v>
      </c>
      <c r="BE51" s="58"/>
      <c r="BF51" s="58">
        <v>1215.0</v>
      </c>
      <c r="BG51" s="58"/>
      <c r="BH51" s="58">
        <v>1121.0</v>
      </c>
      <c r="BI51" s="58"/>
      <c r="BJ51" s="58"/>
      <c r="BK51" s="58">
        <v>2703.0</v>
      </c>
      <c r="BL51" s="58"/>
      <c r="BM51" s="58">
        <v>34655.0</v>
      </c>
      <c r="BN51" s="58">
        <v>31369.0</v>
      </c>
    </row>
    <row r="52" ht="16.5" customHeight="1">
      <c r="A52" s="58">
        <v>5913.0</v>
      </c>
      <c r="B52" s="58" t="s">
        <v>270</v>
      </c>
      <c r="C52" s="58">
        <v>5.0</v>
      </c>
      <c r="D52" s="58">
        <v>420999.0</v>
      </c>
      <c r="E52" s="58">
        <v>424350.0</v>
      </c>
      <c r="F52" s="58">
        <v>199861.0</v>
      </c>
      <c r="G52" s="58">
        <v>169212.0</v>
      </c>
      <c r="H52" s="58">
        <v>3146.0</v>
      </c>
      <c r="I52" s="58">
        <v>1413.0</v>
      </c>
      <c r="J52" s="58">
        <v>196715.0</v>
      </c>
      <c r="K52" s="58">
        <v>167799.0</v>
      </c>
      <c r="L52" s="58">
        <f t="shared" ref="L52:M52" si="44">V52+BM52</f>
        <v>49130</v>
      </c>
      <c r="M52" s="58">
        <f t="shared" si="44"/>
        <v>45742</v>
      </c>
      <c r="N52" s="58">
        <v>77250.0</v>
      </c>
      <c r="O52" s="58">
        <v>56117.0</v>
      </c>
      <c r="P52" s="58">
        <v>24623.0</v>
      </c>
      <c r="Q52" s="58">
        <v>24813.0</v>
      </c>
      <c r="R52" s="58">
        <v>5957.0</v>
      </c>
      <c r="S52" s="58">
        <v>16507.0</v>
      </c>
      <c r="T52" s="58">
        <v>12770.0</v>
      </c>
      <c r="U52" s="58">
        <v>11158.0</v>
      </c>
      <c r="V52" s="58"/>
      <c r="W52" s="58"/>
      <c r="X52" s="58">
        <v>641.0</v>
      </c>
      <c r="Y52" s="58">
        <v>465.0</v>
      </c>
      <c r="Z52" s="58">
        <v>570.0</v>
      </c>
      <c r="AA52" s="58">
        <v>1373.0</v>
      </c>
      <c r="AB52" s="58">
        <v>2604.0</v>
      </c>
      <c r="AC52" s="58">
        <v>1865.0</v>
      </c>
      <c r="AD52" s="58">
        <v>862.0</v>
      </c>
      <c r="AE52" s="58">
        <v>895.0</v>
      </c>
      <c r="AF52" s="58">
        <v>3968.0</v>
      </c>
      <c r="AG52" s="58">
        <v>1846.0</v>
      </c>
      <c r="AH52" s="58">
        <v>364.0</v>
      </c>
      <c r="AI52" s="58">
        <v>185.0</v>
      </c>
      <c r="AJ52" s="58">
        <v>136.0</v>
      </c>
      <c r="AK52" s="58">
        <v>155.0</v>
      </c>
      <c r="AL52" s="58">
        <v>669.0</v>
      </c>
      <c r="AM52" s="58">
        <v>389.0</v>
      </c>
      <c r="AN52" s="58">
        <v>69.0</v>
      </c>
      <c r="AO52" s="58">
        <v>58.0</v>
      </c>
      <c r="AP52" s="58">
        <v>86.0</v>
      </c>
      <c r="AQ52" s="58">
        <v>146.0</v>
      </c>
      <c r="AR52" s="58">
        <v>145.0</v>
      </c>
      <c r="AS52" s="58">
        <v>84.0</v>
      </c>
      <c r="AT52" s="58">
        <v>229.0</v>
      </c>
      <c r="AU52" s="58">
        <v>226.0</v>
      </c>
      <c r="AV52" s="58">
        <v>75.0</v>
      </c>
      <c r="AW52" s="58">
        <v>71.0</v>
      </c>
      <c r="AX52" s="58">
        <v>52.0</v>
      </c>
      <c r="AY52" s="58">
        <v>40.0</v>
      </c>
      <c r="AZ52" s="58">
        <v>11693.0</v>
      </c>
      <c r="BA52" s="58"/>
      <c r="BB52" s="58">
        <v>794.0</v>
      </c>
      <c r="BC52" s="58"/>
      <c r="BD52" s="58">
        <v>261.0</v>
      </c>
      <c r="BE52" s="58"/>
      <c r="BF52" s="58">
        <v>1998.0</v>
      </c>
      <c r="BG52" s="58"/>
      <c r="BH52" s="58">
        <v>1769.0</v>
      </c>
      <c r="BI52" s="58"/>
      <c r="BJ52" s="58"/>
      <c r="BK52" s="58">
        <v>5664.0</v>
      </c>
      <c r="BL52" s="58"/>
      <c r="BM52" s="58">
        <v>49130.0</v>
      </c>
      <c r="BN52" s="58">
        <v>45742.0</v>
      </c>
    </row>
    <row r="53" ht="16.5" customHeight="1">
      <c r="A53" s="58">
        <v>5914.0</v>
      </c>
      <c r="B53" s="58" t="s">
        <v>271</v>
      </c>
      <c r="C53" s="58">
        <v>5.0</v>
      </c>
      <c r="D53" s="58">
        <v>135884.0</v>
      </c>
      <c r="E53" s="58">
        <v>140585.0</v>
      </c>
      <c r="F53" s="58">
        <v>65301.0</v>
      </c>
      <c r="G53" s="58">
        <v>47654.0</v>
      </c>
      <c r="H53" s="58">
        <v>1037.0</v>
      </c>
      <c r="I53" s="58">
        <v>453.0</v>
      </c>
      <c r="J53" s="58">
        <v>64264.0</v>
      </c>
      <c r="K53" s="58">
        <v>47201.0</v>
      </c>
      <c r="L53" s="58">
        <f t="shared" ref="L53:M53" si="45">V53+BM53</f>
        <v>19551</v>
      </c>
      <c r="M53" s="58">
        <f t="shared" si="45"/>
        <v>16139</v>
      </c>
      <c r="N53" s="58">
        <v>25297.0</v>
      </c>
      <c r="O53" s="58">
        <v>13875.0</v>
      </c>
      <c r="P53" s="58">
        <v>5049.0</v>
      </c>
      <c r="Q53" s="58">
        <v>5066.0</v>
      </c>
      <c r="R53" s="58">
        <v>2188.0</v>
      </c>
      <c r="S53" s="58">
        <v>5144.0</v>
      </c>
      <c r="T53" s="58">
        <v>3353.0</v>
      </c>
      <c r="U53" s="58">
        <v>2572.0</v>
      </c>
      <c r="V53" s="58"/>
      <c r="W53" s="58"/>
      <c r="X53" s="58">
        <v>206.0</v>
      </c>
      <c r="Y53" s="58">
        <v>154.0</v>
      </c>
      <c r="Z53" s="58">
        <v>335.0</v>
      </c>
      <c r="AA53" s="58">
        <v>1087.0</v>
      </c>
      <c r="AB53" s="58">
        <v>947.0</v>
      </c>
      <c r="AC53" s="58">
        <v>624.0</v>
      </c>
      <c r="AD53" s="58">
        <v>314.0</v>
      </c>
      <c r="AE53" s="58">
        <v>313.0</v>
      </c>
      <c r="AF53" s="58">
        <v>839.0</v>
      </c>
      <c r="AG53" s="58">
        <v>382.0</v>
      </c>
      <c r="AH53" s="58">
        <v>101.0</v>
      </c>
      <c r="AI53" s="58">
        <v>50.0</v>
      </c>
      <c r="AJ53" s="58">
        <v>79.0</v>
      </c>
      <c r="AK53" s="58">
        <v>92.0</v>
      </c>
      <c r="AL53" s="58">
        <v>172.0</v>
      </c>
      <c r="AM53" s="58">
        <v>129.0</v>
      </c>
      <c r="AN53" s="58">
        <v>32.0</v>
      </c>
      <c r="AO53" s="58">
        <v>25.0</v>
      </c>
      <c r="AP53" s="58">
        <v>53.0</v>
      </c>
      <c r="AQ53" s="58">
        <v>53.0</v>
      </c>
      <c r="AR53" s="58">
        <v>62.0</v>
      </c>
      <c r="AS53" s="58">
        <v>52.0</v>
      </c>
      <c r="AT53" s="58">
        <v>36.0</v>
      </c>
      <c r="AU53" s="58">
        <v>43.0</v>
      </c>
      <c r="AV53" s="58">
        <v>18.0</v>
      </c>
      <c r="AW53" s="58">
        <v>17.0</v>
      </c>
      <c r="AX53" s="58">
        <v>10.0</v>
      </c>
      <c r="AY53" s="58">
        <v>10.0</v>
      </c>
      <c r="AZ53" s="58">
        <v>4058.0</v>
      </c>
      <c r="BA53" s="58"/>
      <c r="BB53" s="58">
        <v>793.0</v>
      </c>
      <c r="BC53" s="58"/>
      <c r="BD53" s="58">
        <v>65.0</v>
      </c>
      <c r="BE53" s="58"/>
      <c r="BF53" s="58">
        <v>430.0</v>
      </c>
      <c r="BG53" s="58"/>
      <c r="BH53" s="58">
        <v>276.0</v>
      </c>
      <c r="BI53" s="58"/>
      <c r="BJ53" s="58"/>
      <c r="BK53" s="58">
        <v>1374.0</v>
      </c>
      <c r="BL53" s="58"/>
      <c r="BM53" s="58">
        <v>19551.0</v>
      </c>
      <c r="BN53" s="58">
        <v>16139.0</v>
      </c>
    </row>
    <row r="54" ht="16.5" customHeight="1">
      <c r="A54" s="58">
        <v>5915.0</v>
      </c>
      <c r="B54" s="58" t="s">
        <v>272</v>
      </c>
      <c r="C54" s="58">
        <v>5.0</v>
      </c>
      <c r="D54" s="58">
        <v>127995.0</v>
      </c>
      <c r="E54" s="58">
        <v>129484.0</v>
      </c>
      <c r="F54" s="58">
        <v>68038.0</v>
      </c>
      <c r="G54" s="58">
        <v>50551.0</v>
      </c>
      <c r="H54" s="58">
        <v>1365.0</v>
      </c>
      <c r="I54" s="58">
        <v>548.0</v>
      </c>
      <c r="J54" s="58">
        <v>66673.0</v>
      </c>
      <c r="K54" s="58">
        <v>50003.0</v>
      </c>
      <c r="L54" s="58">
        <f t="shared" ref="L54:M54" si="46">V54+BM54</f>
        <v>24820</v>
      </c>
      <c r="M54" s="58">
        <f t="shared" si="46"/>
        <v>19112</v>
      </c>
      <c r="N54" s="58">
        <v>25699.0</v>
      </c>
      <c r="O54" s="58">
        <v>15544.0</v>
      </c>
      <c r="P54" s="58">
        <v>4273.0</v>
      </c>
      <c r="Q54" s="58">
        <v>4435.0</v>
      </c>
      <c r="R54" s="58">
        <v>1767.0</v>
      </c>
      <c r="S54" s="58">
        <v>4984.0</v>
      </c>
      <c r="T54" s="58">
        <v>3096.0</v>
      </c>
      <c r="U54" s="58">
        <v>2655.0</v>
      </c>
      <c r="V54" s="58"/>
      <c r="W54" s="58"/>
      <c r="X54" s="58">
        <v>156.0</v>
      </c>
      <c r="Y54" s="58">
        <v>73.0</v>
      </c>
      <c r="Z54" s="58">
        <v>253.0</v>
      </c>
      <c r="AA54" s="58">
        <v>590.0</v>
      </c>
      <c r="AB54" s="58">
        <v>708.0</v>
      </c>
      <c r="AC54" s="58">
        <v>421.0</v>
      </c>
      <c r="AD54" s="58">
        <v>275.0</v>
      </c>
      <c r="AE54" s="58">
        <v>310.0</v>
      </c>
      <c r="AF54" s="58">
        <v>873.0</v>
      </c>
      <c r="AG54" s="58">
        <v>379.0</v>
      </c>
      <c r="AH54" s="58">
        <v>50.0</v>
      </c>
      <c r="AI54" s="58">
        <v>43.0</v>
      </c>
      <c r="AJ54" s="58">
        <v>51.0</v>
      </c>
      <c r="AK54" s="58">
        <v>44.0</v>
      </c>
      <c r="AL54" s="58">
        <v>173.0</v>
      </c>
      <c r="AM54" s="58">
        <v>88.0</v>
      </c>
      <c r="AN54" s="58">
        <v>22.0</v>
      </c>
      <c r="AO54" s="58">
        <v>28.0</v>
      </c>
      <c r="AP54" s="58">
        <v>30.0</v>
      </c>
      <c r="AQ54" s="58">
        <v>58.0</v>
      </c>
      <c r="AR54" s="58">
        <v>55.0</v>
      </c>
      <c r="AS54" s="58">
        <v>27.0</v>
      </c>
      <c r="AT54" s="58">
        <v>35.0</v>
      </c>
      <c r="AU54" s="58">
        <v>34.0</v>
      </c>
      <c r="AV54" s="58">
        <v>14.0</v>
      </c>
      <c r="AW54" s="58">
        <v>9.0</v>
      </c>
      <c r="AX54" s="58">
        <v>10.0</v>
      </c>
      <c r="AY54" s="58">
        <v>12.0</v>
      </c>
      <c r="AZ54" s="58">
        <v>2980.0</v>
      </c>
      <c r="BA54" s="58"/>
      <c r="BB54" s="58">
        <v>304.0</v>
      </c>
      <c r="BC54" s="58"/>
      <c r="BD54" s="58">
        <v>18.0</v>
      </c>
      <c r="BE54" s="58"/>
      <c r="BF54" s="58">
        <v>733.0</v>
      </c>
      <c r="BG54" s="58"/>
      <c r="BH54" s="58">
        <v>278.0</v>
      </c>
      <c r="BI54" s="58"/>
      <c r="BJ54" s="58"/>
      <c r="BK54" s="58">
        <v>1157.0</v>
      </c>
      <c r="BL54" s="58"/>
      <c r="BM54" s="58">
        <v>24820.0</v>
      </c>
      <c r="BN54" s="58">
        <v>19112.0</v>
      </c>
    </row>
    <row r="55" ht="16.5" customHeight="1">
      <c r="A55" s="58">
        <v>5916.0</v>
      </c>
      <c r="B55" s="58" t="s">
        <v>273</v>
      </c>
      <c r="C55" s="58">
        <v>5.0</v>
      </c>
      <c r="D55" s="58">
        <v>114782.0</v>
      </c>
      <c r="E55" s="58">
        <v>118497.0</v>
      </c>
      <c r="F55" s="58">
        <v>50556.0</v>
      </c>
      <c r="G55" s="58">
        <v>44267.0</v>
      </c>
      <c r="H55" s="58">
        <v>792.0</v>
      </c>
      <c r="I55" s="58">
        <v>619.0</v>
      </c>
      <c r="J55" s="58">
        <v>49764.0</v>
      </c>
      <c r="K55" s="58">
        <v>43648.0</v>
      </c>
      <c r="L55" s="58">
        <f t="shared" ref="L55:M55" si="47">V55+BM55</f>
        <v>13028</v>
      </c>
      <c r="M55" s="58">
        <f t="shared" si="47"/>
        <v>12479</v>
      </c>
      <c r="N55" s="58">
        <v>21426.0</v>
      </c>
      <c r="O55" s="58">
        <v>16436.0</v>
      </c>
      <c r="P55" s="58">
        <v>3711.0</v>
      </c>
      <c r="Q55" s="58">
        <v>4020.0</v>
      </c>
      <c r="R55" s="58">
        <v>1165.0</v>
      </c>
      <c r="S55" s="58">
        <v>3329.0</v>
      </c>
      <c r="T55" s="58">
        <v>3083.0</v>
      </c>
      <c r="U55" s="58">
        <v>3239.0</v>
      </c>
      <c r="V55" s="58"/>
      <c r="W55" s="58"/>
      <c r="X55" s="58">
        <v>197.0</v>
      </c>
      <c r="Y55" s="58">
        <v>73.0</v>
      </c>
      <c r="Z55" s="58">
        <v>312.0</v>
      </c>
      <c r="AA55" s="58">
        <v>1335.0</v>
      </c>
      <c r="AB55" s="58">
        <v>689.0</v>
      </c>
      <c r="AC55" s="58">
        <v>536.0</v>
      </c>
      <c r="AD55" s="58">
        <v>241.0</v>
      </c>
      <c r="AE55" s="58">
        <v>313.0</v>
      </c>
      <c r="AF55" s="58">
        <v>868.0</v>
      </c>
      <c r="AG55" s="58">
        <v>417.0</v>
      </c>
      <c r="AH55" s="58">
        <v>68.0</v>
      </c>
      <c r="AI55" s="58">
        <v>40.0</v>
      </c>
      <c r="AJ55" s="58">
        <v>53.0</v>
      </c>
      <c r="AK55" s="58">
        <v>71.0</v>
      </c>
      <c r="AL55" s="58">
        <v>143.0</v>
      </c>
      <c r="AM55" s="58">
        <v>102.0</v>
      </c>
      <c r="AN55" s="58">
        <v>8.0</v>
      </c>
      <c r="AO55" s="58">
        <v>22.0</v>
      </c>
      <c r="AP55" s="58">
        <v>30.0</v>
      </c>
      <c r="AQ55" s="58">
        <v>45.0</v>
      </c>
      <c r="AR55" s="58">
        <v>63.0</v>
      </c>
      <c r="AS55" s="58">
        <v>71.0</v>
      </c>
      <c r="AT55" s="58">
        <v>29.0</v>
      </c>
      <c r="AU55" s="58">
        <v>41.0</v>
      </c>
      <c r="AV55" s="58">
        <v>16.0</v>
      </c>
      <c r="AW55" s="58">
        <v>10.0</v>
      </c>
      <c r="AX55" s="58">
        <v>11.0</v>
      </c>
      <c r="AY55" s="58">
        <v>12.0</v>
      </c>
      <c r="AZ55" s="58">
        <v>3224.0</v>
      </c>
      <c r="BA55" s="58"/>
      <c r="BB55" s="58">
        <v>436.0</v>
      </c>
      <c r="BC55" s="58"/>
      <c r="BD55" s="58">
        <v>61.0</v>
      </c>
      <c r="BE55" s="58"/>
      <c r="BF55" s="58">
        <v>591.0</v>
      </c>
      <c r="BG55" s="58"/>
      <c r="BH55" s="58">
        <v>311.0</v>
      </c>
      <c r="BI55" s="58"/>
      <c r="BJ55" s="58"/>
      <c r="BK55" s="58">
        <v>1057.0</v>
      </c>
      <c r="BL55" s="58"/>
      <c r="BM55" s="58">
        <v>13028.0</v>
      </c>
      <c r="BN55" s="58">
        <v>12479.0</v>
      </c>
    </row>
    <row r="56" ht="16.5" customHeight="1">
      <c r="A56" s="58">
        <v>5954.0</v>
      </c>
      <c r="B56" s="58" t="s">
        <v>274</v>
      </c>
      <c r="C56" s="58">
        <v>5.0</v>
      </c>
      <c r="D56" s="58">
        <v>256497.0</v>
      </c>
      <c r="E56" s="58">
        <v>261546.0</v>
      </c>
      <c r="F56" s="58">
        <v>134030.0</v>
      </c>
      <c r="G56" s="58">
        <v>110192.0</v>
      </c>
      <c r="H56" s="58">
        <v>1781.0</v>
      </c>
      <c r="I56" s="58">
        <v>1227.0</v>
      </c>
      <c r="J56" s="58">
        <v>132249.0</v>
      </c>
      <c r="K56" s="58">
        <v>108965.0</v>
      </c>
      <c r="L56" s="58">
        <f t="shared" ref="L56:M56" si="48">V56+BM56</f>
        <v>37469</v>
      </c>
      <c r="M56" s="58">
        <f t="shared" si="48"/>
        <v>33484</v>
      </c>
      <c r="N56" s="58">
        <v>51567.0</v>
      </c>
      <c r="O56" s="58">
        <v>34357.0</v>
      </c>
      <c r="P56" s="58">
        <v>14202.0</v>
      </c>
      <c r="Q56" s="58">
        <v>14815.0</v>
      </c>
      <c r="R56" s="58">
        <v>5068.0</v>
      </c>
      <c r="S56" s="58">
        <v>12323.0</v>
      </c>
      <c r="T56" s="58">
        <v>6966.0</v>
      </c>
      <c r="U56" s="58">
        <v>5804.0</v>
      </c>
      <c r="V56" s="58"/>
      <c r="W56" s="58"/>
      <c r="X56" s="58">
        <v>561.0</v>
      </c>
      <c r="Y56" s="58">
        <v>286.0</v>
      </c>
      <c r="Z56" s="58">
        <v>353.0</v>
      </c>
      <c r="AA56" s="58">
        <v>951.0</v>
      </c>
      <c r="AB56" s="58">
        <v>1908.0</v>
      </c>
      <c r="AC56" s="58">
        <v>1357.0</v>
      </c>
      <c r="AD56" s="58">
        <v>616.0</v>
      </c>
      <c r="AE56" s="58">
        <v>736.0</v>
      </c>
      <c r="AF56" s="58">
        <v>1857.0</v>
      </c>
      <c r="AG56" s="58">
        <v>894.0</v>
      </c>
      <c r="AH56" s="58">
        <v>294.0</v>
      </c>
      <c r="AI56" s="58">
        <v>142.0</v>
      </c>
      <c r="AJ56" s="58">
        <v>222.0</v>
      </c>
      <c r="AK56" s="58">
        <v>244.0</v>
      </c>
      <c r="AL56" s="58">
        <v>300.0</v>
      </c>
      <c r="AM56" s="58">
        <v>274.0</v>
      </c>
      <c r="AN56" s="58">
        <v>40.0</v>
      </c>
      <c r="AO56" s="58">
        <v>63.0</v>
      </c>
      <c r="AP56" s="58">
        <v>91.0</v>
      </c>
      <c r="AQ56" s="58">
        <v>125.0</v>
      </c>
      <c r="AR56" s="58">
        <v>117.0</v>
      </c>
      <c r="AS56" s="58">
        <v>98.0</v>
      </c>
      <c r="AT56" s="58">
        <v>95.0</v>
      </c>
      <c r="AU56" s="58">
        <v>113.0</v>
      </c>
      <c r="AV56" s="58">
        <v>41.0</v>
      </c>
      <c r="AW56" s="58">
        <v>29.0</v>
      </c>
      <c r="AX56" s="58">
        <v>32.0</v>
      </c>
      <c r="AY56" s="58">
        <v>59.0</v>
      </c>
      <c r="AZ56" s="58">
        <v>7832.0</v>
      </c>
      <c r="BA56" s="58"/>
      <c r="BB56" s="58">
        <v>1032.0</v>
      </c>
      <c r="BC56" s="58"/>
      <c r="BD56" s="58">
        <v>154.0</v>
      </c>
      <c r="BE56" s="58"/>
      <c r="BF56" s="58">
        <v>707.0</v>
      </c>
      <c r="BG56" s="58"/>
      <c r="BH56" s="58">
        <v>725.0</v>
      </c>
      <c r="BI56" s="58"/>
      <c r="BJ56" s="58"/>
      <c r="BK56" s="58">
        <v>2811.0</v>
      </c>
      <c r="BL56" s="58"/>
      <c r="BM56" s="58">
        <v>37469.0</v>
      </c>
      <c r="BN56" s="58">
        <v>33484.0</v>
      </c>
    </row>
    <row r="57" ht="16.5" customHeight="1">
      <c r="A57" s="58">
        <v>5958.0</v>
      </c>
      <c r="B57" s="58" t="s">
        <v>275</v>
      </c>
      <c r="C57" s="58">
        <v>5.0</v>
      </c>
      <c r="D57" s="58">
        <v>205528.0</v>
      </c>
      <c r="E57" s="58">
        <v>209968.0</v>
      </c>
      <c r="F57" s="58">
        <v>113822.0</v>
      </c>
      <c r="G57" s="58">
        <v>94798.0</v>
      </c>
      <c r="H57" s="58">
        <v>1772.0</v>
      </c>
      <c r="I57" s="58">
        <v>974.0</v>
      </c>
      <c r="J57" s="58">
        <v>112050.0</v>
      </c>
      <c r="K57" s="58">
        <v>93824.0</v>
      </c>
      <c r="L57" s="58">
        <f t="shared" ref="L57:M57" si="49">V57+BM57</f>
        <v>56351</v>
      </c>
      <c r="M57" s="58">
        <f t="shared" si="49"/>
        <v>50354</v>
      </c>
      <c r="N57" s="58">
        <v>30861.0</v>
      </c>
      <c r="O57" s="58">
        <v>18514.0</v>
      </c>
      <c r="P57" s="58">
        <v>6501.0</v>
      </c>
      <c r="Q57" s="58">
        <v>6093.0</v>
      </c>
      <c r="R57" s="58">
        <v>4045.0</v>
      </c>
      <c r="S57" s="58">
        <v>10816.0</v>
      </c>
      <c r="T57" s="58">
        <v>3493.0</v>
      </c>
      <c r="U57" s="58">
        <v>2725.0</v>
      </c>
      <c r="V57" s="58"/>
      <c r="W57" s="58"/>
      <c r="X57" s="58">
        <v>577.0</v>
      </c>
      <c r="Y57" s="58">
        <v>217.0</v>
      </c>
      <c r="Z57" s="58">
        <v>274.0</v>
      </c>
      <c r="AA57" s="58">
        <v>637.0</v>
      </c>
      <c r="AB57" s="58">
        <v>1038.0</v>
      </c>
      <c r="AC57" s="58">
        <v>657.0</v>
      </c>
      <c r="AD57" s="58">
        <v>561.0</v>
      </c>
      <c r="AE57" s="58">
        <v>630.0</v>
      </c>
      <c r="AF57" s="58">
        <v>1171.0</v>
      </c>
      <c r="AG57" s="58">
        <v>569.0</v>
      </c>
      <c r="AH57" s="58">
        <v>179.0</v>
      </c>
      <c r="AI57" s="58">
        <v>108.0</v>
      </c>
      <c r="AJ57" s="58">
        <v>67.0</v>
      </c>
      <c r="AK57" s="58">
        <v>87.0</v>
      </c>
      <c r="AL57" s="58">
        <v>249.0</v>
      </c>
      <c r="AM57" s="58">
        <v>184.0</v>
      </c>
      <c r="AN57" s="58">
        <v>40.0</v>
      </c>
      <c r="AO57" s="58">
        <v>44.0</v>
      </c>
      <c r="AP57" s="58">
        <v>92.0</v>
      </c>
      <c r="AQ57" s="58">
        <v>153.0</v>
      </c>
      <c r="AR57" s="58">
        <v>122.0</v>
      </c>
      <c r="AS57" s="58">
        <v>87.0</v>
      </c>
      <c r="AT57" s="58">
        <v>24.0</v>
      </c>
      <c r="AU57" s="58">
        <v>39.0</v>
      </c>
      <c r="AV57" s="58">
        <v>19.0</v>
      </c>
      <c r="AW57" s="58">
        <v>19.0</v>
      </c>
      <c r="AX57" s="58">
        <v>18.0</v>
      </c>
      <c r="AY57" s="58">
        <v>11.0</v>
      </c>
      <c r="AZ57" s="58">
        <v>5111.0</v>
      </c>
      <c r="BA57" s="58"/>
      <c r="BB57" s="58">
        <v>255.0</v>
      </c>
      <c r="BC57" s="58"/>
      <c r="BD57" s="58">
        <v>20.0</v>
      </c>
      <c r="BE57" s="58"/>
      <c r="BF57" s="58">
        <v>528.0</v>
      </c>
      <c r="BG57" s="58"/>
      <c r="BH57" s="58">
        <v>454.0</v>
      </c>
      <c r="BI57" s="58"/>
      <c r="BJ57" s="58"/>
      <c r="BK57" s="58">
        <v>1880.0</v>
      </c>
      <c r="BL57" s="58"/>
      <c r="BM57" s="58">
        <v>56351.0</v>
      </c>
      <c r="BN57" s="58">
        <v>50354.0</v>
      </c>
    </row>
    <row r="58" ht="16.5" customHeight="1">
      <c r="A58" s="58">
        <v>5962.0</v>
      </c>
      <c r="B58" s="58" t="s">
        <v>276</v>
      </c>
      <c r="C58" s="58">
        <v>5.0</v>
      </c>
      <c r="D58" s="58">
        <v>311957.0</v>
      </c>
      <c r="E58" s="58">
        <v>321366.0</v>
      </c>
      <c r="F58" s="58">
        <v>146283.0</v>
      </c>
      <c r="G58" s="58">
        <v>123303.0</v>
      </c>
      <c r="H58" s="58">
        <v>2116.0</v>
      </c>
      <c r="I58" s="58">
        <v>1349.0</v>
      </c>
      <c r="J58" s="58">
        <v>144167.0</v>
      </c>
      <c r="K58" s="58">
        <v>121954.0</v>
      </c>
      <c r="L58" s="58">
        <f t="shared" ref="L58:M58" si="50">V58+BM58</f>
        <v>55471</v>
      </c>
      <c r="M58" s="58">
        <f t="shared" si="50"/>
        <v>49339</v>
      </c>
      <c r="N58" s="58">
        <v>48283.0</v>
      </c>
      <c r="O58" s="58">
        <v>30509.0</v>
      </c>
      <c r="P58" s="58">
        <v>10148.0</v>
      </c>
      <c r="Q58" s="58">
        <v>11282.0</v>
      </c>
      <c r="R58" s="58">
        <v>5420.0</v>
      </c>
      <c r="S58" s="58">
        <v>15001.0</v>
      </c>
      <c r="T58" s="58">
        <v>6008.0</v>
      </c>
      <c r="U58" s="58">
        <v>5375.0</v>
      </c>
      <c r="V58" s="58"/>
      <c r="W58" s="58"/>
      <c r="X58" s="58">
        <v>507.0</v>
      </c>
      <c r="Y58" s="58">
        <v>376.0</v>
      </c>
      <c r="Z58" s="58">
        <v>469.0</v>
      </c>
      <c r="AA58" s="58">
        <v>1580.0</v>
      </c>
      <c r="AB58" s="58">
        <v>1832.0</v>
      </c>
      <c r="AC58" s="58">
        <v>1380.0</v>
      </c>
      <c r="AD58" s="58">
        <v>840.0</v>
      </c>
      <c r="AE58" s="58">
        <v>887.0</v>
      </c>
      <c r="AF58" s="58">
        <v>1974.0</v>
      </c>
      <c r="AG58" s="58">
        <v>918.0</v>
      </c>
      <c r="AH58" s="58">
        <v>343.0</v>
      </c>
      <c r="AI58" s="58">
        <v>165.0</v>
      </c>
      <c r="AJ58" s="58">
        <v>462.0</v>
      </c>
      <c r="AK58" s="58">
        <v>526.0</v>
      </c>
      <c r="AL58" s="58">
        <v>470.0</v>
      </c>
      <c r="AM58" s="58">
        <v>329.0</v>
      </c>
      <c r="AN58" s="58">
        <v>56.0</v>
      </c>
      <c r="AO58" s="58">
        <v>86.0</v>
      </c>
      <c r="AP58" s="58">
        <v>140.0</v>
      </c>
      <c r="AQ58" s="58">
        <v>223.0</v>
      </c>
      <c r="AR58" s="58">
        <v>226.0</v>
      </c>
      <c r="AS58" s="58">
        <v>182.0</v>
      </c>
      <c r="AT58" s="58">
        <v>52.0</v>
      </c>
      <c r="AU58" s="58">
        <v>97.0</v>
      </c>
      <c r="AV58" s="58">
        <v>33.0</v>
      </c>
      <c r="AW58" s="58">
        <v>29.0</v>
      </c>
      <c r="AX58" s="58">
        <v>21.0</v>
      </c>
      <c r="AY58" s="58">
        <v>31.0</v>
      </c>
      <c r="AZ58" s="58">
        <v>9394.0</v>
      </c>
      <c r="BA58" s="58"/>
      <c r="BB58" s="58">
        <v>543.0</v>
      </c>
      <c r="BC58" s="58"/>
      <c r="BD58" s="58">
        <v>54.0</v>
      </c>
      <c r="BE58" s="58"/>
      <c r="BF58" s="58">
        <v>917.0</v>
      </c>
      <c r="BG58" s="58"/>
      <c r="BH58" s="58">
        <v>504.0</v>
      </c>
      <c r="BI58" s="58"/>
      <c r="BJ58" s="58"/>
      <c r="BK58" s="58">
        <v>3639.0</v>
      </c>
      <c r="BL58" s="58"/>
      <c r="BM58" s="58">
        <v>55471.0</v>
      </c>
      <c r="BN58" s="58">
        <v>49339.0</v>
      </c>
    </row>
    <row r="59" ht="16.5" customHeight="1">
      <c r="A59" s="58">
        <v>5966.0</v>
      </c>
      <c r="B59" s="58" t="s">
        <v>277</v>
      </c>
      <c r="C59" s="58">
        <v>5.0</v>
      </c>
      <c r="D59" s="58">
        <v>103744.0</v>
      </c>
      <c r="E59" s="58">
        <v>104744.0</v>
      </c>
      <c r="F59" s="58">
        <v>56226.0</v>
      </c>
      <c r="G59" s="58">
        <v>45909.0</v>
      </c>
      <c r="H59" s="58">
        <v>683.0</v>
      </c>
      <c r="I59" s="58">
        <v>416.0</v>
      </c>
      <c r="J59" s="58">
        <v>55543.0</v>
      </c>
      <c r="K59" s="58">
        <v>45493.0</v>
      </c>
      <c r="L59" s="58">
        <f t="shared" ref="L59:M59" si="51">V59+BM59</f>
        <v>29649</v>
      </c>
      <c r="M59" s="58">
        <f t="shared" si="51"/>
        <v>26755</v>
      </c>
      <c r="N59" s="58">
        <v>13842.0</v>
      </c>
      <c r="O59" s="58">
        <v>7652.0</v>
      </c>
      <c r="P59" s="58">
        <v>3058.0</v>
      </c>
      <c r="Q59" s="58">
        <v>2910.0</v>
      </c>
      <c r="R59" s="58">
        <v>1795.0</v>
      </c>
      <c r="S59" s="58">
        <v>4638.0</v>
      </c>
      <c r="T59" s="58">
        <v>1485.0</v>
      </c>
      <c r="U59" s="58">
        <v>1159.0</v>
      </c>
      <c r="V59" s="58"/>
      <c r="W59" s="58"/>
      <c r="X59" s="58">
        <v>175.0</v>
      </c>
      <c r="Y59" s="58">
        <v>78.0</v>
      </c>
      <c r="Z59" s="58">
        <v>120.0</v>
      </c>
      <c r="AA59" s="58">
        <v>493.0</v>
      </c>
      <c r="AB59" s="58">
        <v>447.0</v>
      </c>
      <c r="AC59" s="58">
        <v>254.0</v>
      </c>
      <c r="AD59" s="58">
        <v>295.0</v>
      </c>
      <c r="AE59" s="58">
        <v>279.0</v>
      </c>
      <c r="AF59" s="58">
        <v>424.0</v>
      </c>
      <c r="AG59" s="58">
        <v>220.0</v>
      </c>
      <c r="AH59" s="58">
        <v>77.0</v>
      </c>
      <c r="AI59" s="58">
        <v>50.0</v>
      </c>
      <c r="AJ59" s="58">
        <v>30.0</v>
      </c>
      <c r="AK59" s="58">
        <v>42.0</v>
      </c>
      <c r="AL59" s="58">
        <v>112.0</v>
      </c>
      <c r="AM59" s="58">
        <v>65.0</v>
      </c>
      <c r="AN59" s="58">
        <v>17.0</v>
      </c>
      <c r="AO59" s="58">
        <v>24.0</v>
      </c>
      <c r="AP59" s="58">
        <v>45.0</v>
      </c>
      <c r="AQ59" s="58">
        <v>67.0</v>
      </c>
      <c r="AR59" s="58">
        <v>63.0</v>
      </c>
      <c r="AS59" s="58">
        <v>33.0</v>
      </c>
      <c r="AT59" s="58">
        <v>17.0</v>
      </c>
      <c r="AU59" s="58">
        <v>25.0</v>
      </c>
      <c r="AV59" s="58">
        <v>9.0</v>
      </c>
      <c r="AW59" s="58">
        <v>9.0</v>
      </c>
      <c r="AX59" s="58">
        <v>20.0</v>
      </c>
      <c r="AY59" s="58">
        <v>13.0</v>
      </c>
      <c r="AZ59" s="58">
        <v>3278.0</v>
      </c>
      <c r="BA59" s="58"/>
      <c r="BB59" s="58">
        <v>165.0</v>
      </c>
      <c r="BC59" s="58"/>
      <c r="BD59" s="58">
        <v>11.0</v>
      </c>
      <c r="BE59" s="58"/>
      <c r="BF59" s="58">
        <v>248.0</v>
      </c>
      <c r="BG59" s="58"/>
      <c r="BH59" s="58">
        <v>161.0</v>
      </c>
      <c r="BI59" s="58"/>
      <c r="BJ59" s="58"/>
      <c r="BK59" s="58">
        <v>727.0</v>
      </c>
      <c r="BL59" s="58"/>
      <c r="BM59" s="58">
        <v>29649.0</v>
      </c>
      <c r="BN59" s="58">
        <v>26755.0</v>
      </c>
    </row>
    <row r="60" ht="16.5" customHeight="1">
      <c r="A60" s="58">
        <v>5970.0</v>
      </c>
      <c r="B60" s="58" t="s">
        <v>278</v>
      </c>
      <c r="C60" s="58">
        <v>5.0</v>
      </c>
      <c r="D60" s="58">
        <v>215420.0</v>
      </c>
      <c r="E60" s="58">
        <v>218702.0</v>
      </c>
      <c r="F60" s="58">
        <v>115233.0</v>
      </c>
      <c r="G60" s="58">
        <v>85847.0</v>
      </c>
      <c r="H60" s="58">
        <v>1717.0</v>
      </c>
      <c r="I60" s="58">
        <v>937.0</v>
      </c>
      <c r="J60" s="58">
        <v>113516.0</v>
      </c>
      <c r="K60" s="58">
        <v>84910.0</v>
      </c>
      <c r="L60" s="58">
        <f t="shared" ref="L60:M60" si="52">V60+BM60</f>
        <v>41006</v>
      </c>
      <c r="M60" s="58">
        <f t="shared" si="52"/>
        <v>34079</v>
      </c>
      <c r="N60" s="58">
        <v>40356.0</v>
      </c>
      <c r="O60" s="58">
        <v>22031.0</v>
      </c>
      <c r="P60" s="58">
        <v>8301.0</v>
      </c>
      <c r="Q60" s="58">
        <v>8625.0</v>
      </c>
      <c r="R60" s="58">
        <v>4039.0</v>
      </c>
      <c r="S60" s="58">
        <v>9802.0</v>
      </c>
      <c r="T60" s="58">
        <v>5159.0</v>
      </c>
      <c r="U60" s="58">
        <v>3448.0</v>
      </c>
      <c r="V60" s="58"/>
      <c r="W60" s="58"/>
      <c r="X60" s="58">
        <v>367.0</v>
      </c>
      <c r="Y60" s="58">
        <v>231.0</v>
      </c>
      <c r="Z60" s="58">
        <v>406.0</v>
      </c>
      <c r="AA60" s="58">
        <v>1092.0</v>
      </c>
      <c r="AB60" s="58">
        <v>1316.0</v>
      </c>
      <c r="AC60" s="58">
        <v>769.0</v>
      </c>
      <c r="AD60" s="58">
        <v>585.0</v>
      </c>
      <c r="AE60" s="58">
        <v>494.0</v>
      </c>
      <c r="AF60" s="58">
        <v>1215.0</v>
      </c>
      <c r="AG60" s="58">
        <v>591.0</v>
      </c>
      <c r="AH60" s="58">
        <v>295.0</v>
      </c>
      <c r="AI60" s="58">
        <v>190.0</v>
      </c>
      <c r="AJ60" s="58">
        <v>617.0</v>
      </c>
      <c r="AK60" s="58">
        <v>981.0</v>
      </c>
      <c r="AL60" s="58">
        <v>314.0</v>
      </c>
      <c r="AM60" s="58">
        <v>242.0</v>
      </c>
      <c r="AN60" s="58">
        <v>65.0</v>
      </c>
      <c r="AO60" s="58">
        <v>57.0</v>
      </c>
      <c r="AP60" s="58">
        <v>188.0</v>
      </c>
      <c r="AQ60" s="58">
        <v>198.0</v>
      </c>
      <c r="AR60" s="58">
        <v>229.0</v>
      </c>
      <c r="AS60" s="58">
        <v>238.0</v>
      </c>
      <c r="AT60" s="58">
        <v>82.0</v>
      </c>
      <c r="AU60" s="58">
        <v>67.0</v>
      </c>
      <c r="AV60" s="58">
        <v>39.0</v>
      </c>
      <c r="AW60" s="58">
        <v>16.0</v>
      </c>
      <c r="AX60" s="58">
        <v>19.0</v>
      </c>
      <c r="AY60" s="58">
        <v>20.0</v>
      </c>
      <c r="AZ60" s="58">
        <v>7179.0</v>
      </c>
      <c r="BA60" s="58"/>
      <c r="BB60" s="58">
        <v>397.0</v>
      </c>
      <c r="BC60" s="58"/>
      <c r="BD60" s="58">
        <v>46.0</v>
      </c>
      <c r="BE60" s="58"/>
      <c r="BF60" s="58">
        <v>786.0</v>
      </c>
      <c r="BG60" s="58"/>
      <c r="BH60" s="58">
        <v>510.0</v>
      </c>
      <c r="BI60" s="58"/>
      <c r="BJ60" s="58"/>
      <c r="BK60" s="58">
        <v>1739.0</v>
      </c>
      <c r="BL60" s="58"/>
      <c r="BM60" s="58">
        <v>41006.0</v>
      </c>
      <c r="BN60" s="58">
        <v>34079.0</v>
      </c>
    </row>
    <row r="61" ht="16.5" customHeight="1">
      <c r="A61" s="58">
        <v>5974.0</v>
      </c>
      <c r="B61" s="58" t="s">
        <v>279</v>
      </c>
      <c r="C61" s="58">
        <v>5.0</v>
      </c>
      <c r="D61" s="58">
        <v>232293.0</v>
      </c>
      <c r="E61" s="58">
        <v>232801.0</v>
      </c>
      <c r="F61" s="58">
        <v>123332.0</v>
      </c>
      <c r="G61" s="58">
        <v>92714.0</v>
      </c>
      <c r="H61" s="58">
        <v>1794.0</v>
      </c>
      <c r="I61" s="58">
        <v>843.0</v>
      </c>
      <c r="J61" s="58">
        <v>121538.0</v>
      </c>
      <c r="K61" s="58">
        <v>91871.0</v>
      </c>
      <c r="L61" s="58">
        <f t="shared" ref="L61:M61" si="53">V61+BM61</f>
        <v>51536</v>
      </c>
      <c r="M61" s="58">
        <f t="shared" si="53"/>
        <v>42027</v>
      </c>
      <c r="N61" s="58">
        <v>38340.0</v>
      </c>
      <c r="O61" s="58">
        <v>21132.0</v>
      </c>
      <c r="P61" s="58">
        <v>9841.0</v>
      </c>
      <c r="Q61" s="58">
        <v>8839.0</v>
      </c>
      <c r="R61" s="58">
        <v>4672.0</v>
      </c>
      <c r="S61" s="58">
        <v>10572.0</v>
      </c>
      <c r="T61" s="58">
        <v>4531.0</v>
      </c>
      <c r="U61" s="58">
        <v>3506.0</v>
      </c>
      <c r="V61" s="58"/>
      <c r="W61" s="58"/>
      <c r="X61" s="58">
        <v>313.0</v>
      </c>
      <c r="Y61" s="58">
        <v>226.0</v>
      </c>
      <c r="Z61" s="58">
        <v>294.0</v>
      </c>
      <c r="AA61" s="58">
        <v>611.0</v>
      </c>
      <c r="AB61" s="58">
        <v>1253.0</v>
      </c>
      <c r="AC61" s="58">
        <v>741.0</v>
      </c>
      <c r="AD61" s="58">
        <v>729.0</v>
      </c>
      <c r="AE61" s="58">
        <v>710.0</v>
      </c>
      <c r="AF61" s="58">
        <v>1499.0</v>
      </c>
      <c r="AG61" s="58">
        <v>689.0</v>
      </c>
      <c r="AH61" s="58">
        <v>238.0</v>
      </c>
      <c r="AI61" s="58">
        <v>112.0</v>
      </c>
      <c r="AJ61" s="58">
        <v>145.0</v>
      </c>
      <c r="AK61" s="58">
        <v>160.0</v>
      </c>
      <c r="AL61" s="58">
        <v>286.0</v>
      </c>
      <c r="AM61" s="58">
        <v>196.0</v>
      </c>
      <c r="AN61" s="58">
        <v>63.0</v>
      </c>
      <c r="AO61" s="58">
        <v>44.0</v>
      </c>
      <c r="AP61" s="58">
        <v>121.0</v>
      </c>
      <c r="AQ61" s="58">
        <v>174.0</v>
      </c>
      <c r="AR61" s="58">
        <v>130.0</v>
      </c>
      <c r="AS61" s="58">
        <v>69.0</v>
      </c>
      <c r="AT61" s="58">
        <v>42.0</v>
      </c>
      <c r="AU61" s="58">
        <v>46.0</v>
      </c>
      <c r="AV61" s="58">
        <v>44.0</v>
      </c>
      <c r="AW61" s="58">
        <v>24.0</v>
      </c>
      <c r="AX61" s="58">
        <v>17.0</v>
      </c>
      <c r="AY61" s="58">
        <v>32.0</v>
      </c>
      <c r="AZ61" s="58">
        <v>6002.0</v>
      </c>
      <c r="BA61" s="58"/>
      <c r="BB61" s="58">
        <v>301.0</v>
      </c>
      <c r="BC61" s="58"/>
      <c r="BD61" s="58">
        <v>35.0</v>
      </c>
      <c r="BE61" s="58"/>
      <c r="BF61" s="58">
        <v>569.0</v>
      </c>
      <c r="BG61" s="58"/>
      <c r="BH61" s="58">
        <v>537.0</v>
      </c>
      <c r="BI61" s="58"/>
      <c r="BJ61" s="58"/>
      <c r="BK61" s="58">
        <v>1961.0</v>
      </c>
      <c r="BL61" s="58"/>
      <c r="BM61" s="58">
        <v>51536.0</v>
      </c>
      <c r="BN61" s="58">
        <v>42027.0</v>
      </c>
    </row>
    <row r="62" ht="16.5" customHeight="1">
      <c r="A62" s="58">
        <v>5978.0</v>
      </c>
      <c r="B62" s="58" t="s">
        <v>280</v>
      </c>
      <c r="C62" s="58">
        <v>5.0</v>
      </c>
      <c r="D62" s="58">
        <v>309601.0</v>
      </c>
      <c r="E62" s="58">
        <v>314031.0</v>
      </c>
      <c r="F62" s="58">
        <v>158808.0</v>
      </c>
      <c r="G62" s="58">
        <v>132332.0</v>
      </c>
      <c r="H62" s="58">
        <v>2336.0</v>
      </c>
      <c r="I62" s="58">
        <v>1460.0</v>
      </c>
      <c r="J62" s="58">
        <v>156472.0</v>
      </c>
      <c r="K62" s="58">
        <v>130872.0</v>
      </c>
      <c r="L62" s="58">
        <f t="shared" ref="L62:M62" si="54">V62+BM62</f>
        <v>45353</v>
      </c>
      <c r="M62" s="58">
        <f t="shared" si="54"/>
        <v>40685</v>
      </c>
      <c r="N62" s="58">
        <v>66065.0</v>
      </c>
      <c r="O62" s="58">
        <v>45042.0</v>
      </c>
      <c r="P62" s="58">
        <v>13995.0</v>
      </c>
      <c r="Q62" s="58">
        <v>14734.0</v>
      </c>
      <c r="R62" s="58">
        <v>4633.0</v>
      </c>
      <c r="S62" s="58">
        <v>13550.0</v>
      </c>
      <c r="T62" s="58">
        <v>7381.0</v>
      </c>
      <c r="U62" s="58">
        <v>6926.0</v>
      </c>
      <c r="V62" s="58"/>
      <c r="W62" s="58"/>
      <c r="X62" s="58">
        <v>936.0</v>
      </c>
      <c r="Y62" s="58">
        <v>421.0</v>
      </c>
      <c r="Z62" s="58">
        <v>495.0</v>
      </c>
      <c r="AA62" s="58">
        <v>1230.0</v>
      </c>
      <c r="AB62" s="58">
        <v>1929.0</v>
      </c>
      <c r="AC62" s="58">
        <v>1337.0</v>
      </c>
      <c r="AD62" s="58">
        <v>812.0</v>
      </c>
      <c r="AE62" s="58">
        <v>953.0</v>
      </c>
      <c r="AF62" s="58">
        <v>2537.0</v>
      </c>
      <c r="AG62" s="58">
        <v>1069.0</v>
      </c>
      <c r="AH62" s="58">
        <v>211.0</v>
      </c>
      <c r="AI62" s="58">
        <v>147.0</v>
      </c>
      <c r="AJ62" s="58">
        <v>150.0</v>
      </c>
      <c r="AK62" s="58">
        <v>150.0</v>
      </c>
      <c r="AL62" s="58">
        <v>458.0</v>
      </c>
      <c r="AM62" s="58">
        <v>309.0</v>
      </c>
      <c r="AN62" s="58">
        <v>51.0</v>
      </c>
      <c r="AO62" s="58">
        <v>54.0</v>
      </c>
      <c r="AP62" s="58">
        <v>87.0</v>
      </c>
      <c r="AQ62" s="58">
        <v>132.0</v>
      </c>
      <c r="AR62" s="58">
        <v>121.0</v>
      </c>
      <c r="AS62" s="58">
        <v>100.0</v>
      </c>
      <c r="AT62" s="58">
        <v>59.0</v>
      </c>
      <c r="AU62" s="58">
        <v>71.0</v>
      </c>
      <c r="AV62" s="58">
        <v>33.0</v>
      </c>
      <c r="AW62" s="58">
        <v>40.0</v>
      </c>
      <c r="AX62" s="58">
        <v>32.0</v>
      </c>
      <c r="AY62" s="58">
        <v>22.0</v>
      </c>
      <c r="AZ62" s="58">
        <v>8491.0</v>
      </c>
      <c r="BA62" s="58"/>
      <c r="BB62" s="58">
        <v>501.0</v>
      </c>
      <c r="BC62" s="58"/>
      <c r="BD62" s="58">
        <v>67.0</v>
      </c>
      <c r="BE62" s="58"/>
      <c r="BF62" s="58">
        <v>1348.0</v>
      </c>
      <c r="BG62" s="58"/>
      <c r="BH62" s="58">
        <v>727.0</v>
      </c>
      <c r="BI62" s="58"/>
      <c r="BJ62" s="58"/>
      <c r="BK62" s="58">
        <v>3900.0</v>
      </c>
      <c r="BL62" s="58"/>
      <c r="BM62" s="58">
        <v>45353.0</v>
      </c>
      <c r="BN62" s="58">
        <v>40685.0</v>
      </c>
    </row>
    <row r="63" ht="16.5" customHeight="1">
      <c r="A63" s="58">
        <v>9161.0</v>
      </c>
      <c r="B63" s="58" t="s">
        <v>391</v>
      </c>
      <c r="C63" s="58">
        <v>9.0</v>
      </c>
      <c r="D63" s="58">
        <v>90683.0</v>
      </c>
      <c r="E63" s="58">
        <v>88885.0</v>
      </c>
      <c r="F63" s="58">
        <v>30667.0</v>
      </c>
      <c r="G63" s="58">
        <v>30825.0</v>
      </c>
      <c r="H63" s="58">
        <v>100.0</v>
      </c>
      <c r="I63" s="58">
        <v>187.0</v>
      </c>
      <c r="J63" s="58">
        <v>30567.0</v>
      </c>
      <c r="K63" s="58">
        <v>30638.0</v>
      </c>
      <c r="L63" s="58">
        <f t="shared" ref="L63:M63" si="55">V63+BM63</f>
        <v>12446</v>
      </c>
      <c r="M63" s="58">
        <f t="shared" si="55"/>
        <v>16124</v>
      </c>
      <c r="N63" s="58">
        <v>6166.0</v>
      </c>
      <c r="O63" s="58">
        <v>3638.0</v>
      </c>
      <c r="P63" s="58">
        <v>3419.0</v>
      </c>
      <c r="Q63" s="58">
        <v>3230.0</v>
      </c>
      <c r="R63" s="58">
        <v>961.0</v>
      </c>
      <c r="S63" s="58">
        <v>2467.0</v>
      </c>
      <c r="T63" s="58">
        <v>1155.0</v>
      </c>
      <c r="U63" s="58">
        <v>908.0</v>
      </c>
      <c r="V63" s="58">
        <v>12446.0</v>
      </c>
      <c r="W63" s="58">
        <v>16124.0</v>
      </c>
      <c r="X63" s="58">
        <v>915.0</v>
      </c>
      <c r="Y63" s="58">
        <v>1318.0</v>
      </c>
      <c r="Z63" s="58">
        <v>222.0</v>
      </c>
      <c r="AA63" s="58">
        <v>332.0</v>
      </c>
      <c r="AB63" s="58">
        <v>241.0</v>
      </c>
      <c r="AC63" s="58">
        <v>173.0</v>
      </c>
      <c r="AD63" s="58">
        <v>65.0</v>
      </c>
      <c r="AE63" s="58">
        <v>109.0</v>
      </c>
      <c r="AF63" s="58">
        <v>439.0</v>
      </c>
      <c r="AG63" s="58">
        <v>323.0</v>
      </c>
      <c r="AH63" s="58">
        <v>1033.0</v>
      </c>
      <c r="AI63" s="58">
        <v>994.0</v>
      </c>
      <c r="AJ63" s="58">
        <v>46.0</v>
      </c>
      <c r="AK63" s="58">
        <v>97.0</v>
      </c>
      <c r="AL63" s="58">
        <v>71.0</v>
      </c>
      <c r="AM63" s="58">
        <v>45.0</v>
      </c>
      <c r="AN63" s="58">
        <v>287.0</v>
      </c>
      <c r="AO63" s="58">
        <v>238.0</v>
      </c>
      <c r="AP63" s="58">
        <v>29.0</v>
      </c>
      <c r="AQ63" s="58">
        <v>23.0</v>
      </c>
      <c r="AR63" s="58">
        <v>36.0</v>
      </c>
      <c r="AS63" s="58">
        <v>30.0</v>
      </c>
      <c r="AT63" s="58">
        <v>9.0</v>
      </c>
      <c r="AU63" s="58">
        <v>14.0</v>
      </c>
      <c r="AV63" s="58">
        <v>4.0</v>
      </c>
      <c r="AW63" s="58">
        <v>8.0</v>
      </c>
      <c r="AX63" s="58">
        <v>8.0</v>
      </c>
      <c r="AY63" s="58">
        <v>2.0</v>
      </c>
      <c r="AZ63" s="58">
        <v>2648.0</v>
      </c>
      <c r="BA63" s="58"/>
      <c r="BB63" s="58">
        <v>9.0</v>
      </c>
      <c r="BC63" s="58"/>
      <c r="BD63" s="58">
        <v>12.0</v>
      </c>
      <c r="BE63" s="58"/>
      <c r="BF63" s="58">
        <v>173.0</v>
      </c>
      <c r="BG63" s="58"/>
      <c r="BH63" s="58">
        <v>173.0</v>
      </c>
      <c r="BI63" s="58"/>
      <c r="BJ63" s="58"/>
      <c r="BK63" s="58">
        <v>565.0</v>
      </c>
      <c r="BL63" s="58"/>
      <c r="BM63" s="58"/>
      <c r="BN63" s="58"/>
    </row>
    <row r="64" ht="16.5" customHeight="1">
      <c r="A64" s="58">
        <v>9162.0</v>
      </c>
      <c r="B64" s="58" t="s">
        <v>392</v>
      </c>
      <c r="C64" s="58">
        <v>9.0</v>
      </c>
      <c r="D64" s="58">
        <v>924005.0</v>
      </c>
      <c r="E64" s="58">
        <v>896703.0</v>
      </c>
      <c r="F64" s="58">
        <v>422743.0</v>
      </c>
      <c r="G64" s="58">
        <v>387606.0</v>
      </c>
      <c r="H64" s="58">
        <v>950.0</v>
      </c>
      <c r="I64" s="58">
        <v>1592.0</v>
      </c>
      <c r="J64" s="58">
        <v>421793.0</v>
      </c>
      <c r="K64" s="58">
        <v>386014.0</v>
      </c>
      <c r="L64" s="58">
        <f t="shared" ref="L64:M64" si="56">V64+BM64</f>
        <v>113475</v>
      </c>
      <c r="M64" s="58">
        <f t="shared" si="56"/>
        <v>127500</v>
      </c>
      <c r="N64" s="58">
        <v>108649.0</v>
      </c>
      <c r="O64" s="58">
        <v>65266.0</v>
      </c>
      <c r="P64" s="58">
        <v>82846.0</v>
      </c>
      <c r="Q64" s="58">
        <v>82663.0</v>
      </c>
      <c r="R64" s="58">
        <v>22303.0</v>
      </c>
      <c r="S64" s="58">
        <v>52506.0</v>
      </c>
      <c r="T64" s="58">
        <v>17057.0</v>
      </c>
      <c r="U64" s="58">
        <v>12034.0</v>
      </c>
      <c r="V64" s="58">
        <v>113475.0</v>
      </c>
      <c r="W64" s="58">
        <v>127500.0</v>
      </c>
      <c r="X64" s="58">
        <v>7699.0</v>
      </c>
      <c r="Y64" s="58">
        <v>11937.0</v>
      </c>
      <c r="Z64" s="58">
        <v>1386.0</v>
      </c>
      <c r="AA64" s="58">
        <v>2624.0</v>
      </c>
      <c r="AB64" s="58">
        <v>4859.0</v>
      </c>
      <c r="AC64" s="58">
        <v>3372.0</v>
      </c>
      <c r="AD64" s="58">
        <v>764.0</v>
      </c>
      <c r="AE64" s="58">
        <v>1083.0</v>
      </c>
      <c r="AF64" s="58">
        <v>8086.0</v>
      </c>
      <c r="AG64" s="58">
        <v>4424.0</v>
      </c>
      <c r="AH64" s="58">
        <v>11360.0</v>
      </c>
      <c r="AI64" s="58">
        <v>7356.0</v>
      </c>
      <c r="AJ64" s="58">
        <v>286.0</v>
      </c>
      <c r="AK64" s="58">
        <v>518.0</v>
      </c>
      <c r="AL64" s="58">
        <v>626.0</v>
      </c>
      <c r="AM64" s="58">
        <v>541.0</v>
      </c>
      <c r="AN64" s="58">
        <v>3498.0</v>
      </c>
      <c r="AO64" s="58">
        <v>3148.0</v>
      </c>
      <c r="AP64" s="58">
        <v>257.0</v>
      </c>
      <c r="AQ64" s="58">
        <v>387.0</v>
      </c>
      <c r="AR64" s="58">
        <v>851.0</v>
      </c>
      <c r="AS64" s="58">
        <v>313.0</v>
      </c>
      <c r="AT64" s="58">
        <v>292.0</v>
      </c>
      <c r="AU64" s="58">
        <v>396.0</v>
      </c>
      <c r="AV64" s="58">
        <v>157.0</v>
      </c>
      <c r="AW64" s="58">
        <v>196.0</v>
      </c>
      <c r="AX64" s="58">
        <v>80.0</v>
      </c>
      <c r="AY64" s="58">
        <v>120.0</v>
      </c>
      <c r="AZ64" s="58">
        <v>32869.0</v>
      </c>
      <c r="BA64" s="58"/>
      <c r="BB64" s="58">
        <v>142.0</v>
      </c>
      <c r="BC64" s="58"/>
      <c r="BD64" s="58">
        <v>168.0</v>
      </c>
      <c r="BE64" s="58"/>
      <c r="BF64" s="58">
        <v>1123.0</v>
      </c>
      <c r="BG64" s="58"/>
      <c r="BH64" s="58">
        <v>2960.0</v>
      </c>
      <c r="BI64" s="58"/>
      <c r="BJ64" s="58"/>
      <c r="BK64" s="58">
        <v>9630.0</v>
      </c>
      <c r="BL64" s="58"/>
      <c r="BM64" s="58"/>
      <c r="BN64" s="58"/>
    </row>
    <row r="65" ht="16.5" customHeight="1">
      <c r="A65" s="58">
        <v>9163.0</v>
      </c>
      <c r="B65" s="58" t="s">
        <v>393</v>
      </c>
      <c r="C65" s="58">
        <v>9.0</v>
      </c>
      <c r="D65" s="58">
        <v>41596.0</v>
      </c>
      <c r="E65" s="58">
        <v>41249.0</v>
      </c>
      <c r="F65" s="58">
        <v>15629.0</v>
      </c>
      <c r="G65" s="58">
        <v>16033.0</v>
      </c>
      <c r="H65" s="58">
        <v>51.0</v>
      </c>
      <c r="I65" s="58">
        <v>125.0</v>
      </c>
      <c r="J65" s="58">
        <v>15578.0</v>
      </c>
      <c r="K65" s="58">
        <v>15908.0</v>
      </c>
      <c r="L65" s="58">
        <f t="shared" ref="L65:M65" si="57">V65+BM65</f>
        <v>5758</v>
      </c>
      <c r="M65" s="58">
        <f t="shared" si="57"/>
        <v>7562</v>
      </c>
      <c r="N65" s="58">
        <v>2613.0</v>
      </c>
      <c r="O65" s="58">
        <v>1786.0</v>
      </c>
      <c r="P65" s="58">
        <v>2238.0</v>
      </c>
      <c r="Q65" s="58">
        <v>2061.0</v>
      </c>
      <c r="R65" s="58">
        <v>501.0</v>
      </c>
      <c r="S65" s="58">
        <v>1390.0</v>
      </c>
      <c r="T65" s="58">
        <v>497.0</v>
      </c>
      <c r="U65" s="58">
        <v>398.0</v>
      </c>
      <c r="V65" s="58">
        <v>5758.0</v>
      </c>
      <c r="W65" s="58">
        <v>7562.0</v>
      </c>
      <c r="X65" s="58">
        <v>445.0</v>
      </c>
      <c r="Y65" s="58">
        <v>604.0</v>
      </c>
      <c r="Z65" s="58">
        <v>252.0</v>
      </c>
      <c r="AA65" s="58">
        <v>515.0</v>
      </c>
      <c r="AB65" s="58">
        <v>194.0</v>
      </c>
      <c r="AC65" s="58">
        <v>133.0</v>
      </c>
      <c r="AD65" s="58">
        <v>42.0</v>
      </c>
      <c r="AE65" s="58">
        <v>72.0</v>
      </c>
      <c r="AF65" s="58">
        <v>210.0</v>
      </c>
      <c r="AG65" s="58">
        <v>126.0</v>
      </c>
      <c r="AH65" s="58">
        <v>461.0</v>
      </c>
      <c r="AI65" s="58">
        <v>442.0</v>
      </c>
      <c r="AJ65" s="58">
        <v>13.0</v>
      </c>
      <c r="AK65" s="58">
        <v>19.0</v>
      </c>
      <c r="AL65" s="58">
        <v>25.0</v>
      </c>
      <c r="AM65" s="58">
        <v>22.0</v>
      </c>
      <c r="AN65" s="58">
        <v>372.0</v>
      </c>
      <c r="AO65" s="58">
        <v>234.0</v>
      </c>
      <c r="AP65" s="58">
        <v>24.0</v>
      </c>
      <c r="AQ65" s="58">
        <v>39.0</v>
      </c>
      <c r="AR65" s="58">
        <v>41.0</v>
      </c>
      <c r="AS65" s="58">
        <v>12.0</v>
      </c>
      <c r="AT65" s="58">
        <v>17.0</v>
      </c>
      <c r="AU65" s="58">
        <v>12.0</v>
      </c>
      <c r="AV65" s="58">
        <v>10.0</v>
      </c>
      <c r="AW65" s="58">
        <v>11.0</v>
      </c>
      <c r="AX65" s="58">
        <v>4.0</v>
      </c>
      <c r="AY65" s="58">
        <v>8.0</v>
      </c>
      <c r="AZ65" s="58">
        <v>1696.0</v>
      </c>
      <c r="BA65" s="58"/>
      <c r="BB65" s="58">
        <v>8.0</v>
      </c>
      <c r="BC65" s="58"/>
      <c r="BD65" s="58">
        <v>4.0</v>
      </c>
      <c r="BE65" s="58"/>
      <c r="BF65" s="58">
        <v>48.0</v>
      </c>
      <c r="BG65" s="58"/>
      <c r="BH65" s="58">
        <v>105.0</v>
      </c>
      <c r="BI65" s="58"/>
      <c r="BJ65" s="58"/>
      <c r="BK65" s="58">
        <v>462.0</v>
      </c>
      <c r="BL65" s="58"/>
      <c r="BM65" s="58"/>
      <c r="BN65" s="58"/>
    </row>
    <row r="66" ht="16.5" customHeight="1">
      <c r="A66" s="58">
        <v>9171.0</v>
      </c>
      <c r="B66" s="58" t="s">
        <v>394</v>
      </c>
      <c r="C66" s="58">
        <v>9.0</v>
      </c>
      <c r="D66" s="58">
        <v>82981.0</v>
      </c>
      <c r="E66" s="58">
        <v>82893.0</v>
      </c>
      <c r="F66" s="58">
        <v>30679.0</v>
      </c>
      <c r="G66" s="58">
        <v>33822.0</v>
      </c>
      <c r="H66" s="58">
        <v>103.0</v>
      </c>
      <c r="I66" s="58">
        <v>246.0</v>
      </c>
      <c r="J66" s="58">
        <v>30576.0</v>
      </c>
      <c r="K66" s="58">
        <v>33576.0</v>
      </c>
      <c r="L66" s="58">
        <f t="shared" ref="L66:M66" si="58">V66+BM66</f>
        <v>14878</v>
      </c>
      <c r="M66" s="58">
        <f t="shared" si="58"/>
        <v>18914</v>
      </c>
      <c r="N66" s="58">
        <v>4828.0</v>
      </c>
      <c r="O66" s="58">
        <v>3600.0</v>
      </c>
      <c r="P66" s="58">
        <v>2682.0</v>
      </c>
      <c r="Q66" s="58">
        <v>2481.0</v>
      </c>
      <c r="R66" s="58">
        <v>724.0</v>
      </c>
      <c r="S66" s="58">
        <v>2686.0</v>
      </c>
      <c r="T66" s="58">
        <v>752.0</v>
      </c>
      <c r="U66" s="58">
        <v>578.0</v>
      </c>
      <c r="V66" s="58">
        <v>14878.0</v>
      </c>
      <c r="W66" s="58">
        <v>18914.0</v>
      </c>
      <c r="X66" s="58">
        <v>1234.0</v>
      </c>
      <c r="Y66" s="58">
        <v>1974.0</v>
      </c>
      <c r="Z66" s="58">
        <v>244.0</v>
      </c>
      <c r="AA66" s="58">
        <v>461.0</v>
      </c>
      <c r="AB66" s="58">
        <v>338.0</v>
      </c>
      <c r="AC66" s="58">
        <v>199.0</v>
      </c>
      <c r="AD66" s="58">
        <v>82.0</v>
      </c>
      <c r="AE66" s="58">
        <v>123.0</v>
      </c>
      <c r="AF66" s="58">
        <v>275.0</v>
      </c>
      <c r="AG66" s="58">
        <v>204.0</v>
      </c>
      <c r="AH66" s="58">
        <v>1053.0</v>
      </c>
      <c r="AI66" s="58">
        <v>738.0</v>
      </c>
      <c r="AJ66" s="58">
        <v>25.0</v>
      </c>
      <c r="AK66" s="58">
        <v>29.0</v>
      </c>
      <c r="AL66" s="58">
        <v>48.0</v>
      </c>
      <c r="AM66" s="58">
        <v>54.0</v>
      </c>
      <c r="AN66" s="58">
        <v>609.0</v>
      </c>
      <c r="AO66" s="58">
        <v>508.0</v>
      </c>
      <c r="AP66" s="58">
        <v>48.0</v>
      </c>
      <c r="AQ66" s="58">
        <v>71.0</v>
      </c>
      <c r="AR66" s="58">
        <v>79.0</v>
      </c>
      <c r="AS66" s="58">
        <v>22.0</v>
      </c>
      <c r="AT66" s="58">
        <v>15.0</v>
      </c>
      <c r="AU66" s="58">
        <v>17.0</v>
      </c>
      <c r="AV66" s="58">
        <v>60.0</v>
      </c>
      <c r="AW66" s="58">
        <v>44.0</v>
      </c>
      <c r="AX66" s="58">
        <v>9.0</v>
      </c>
      <c r="AY66" s="58">
        <v>9.0</v>
      </c>
      <c r="AZ66" s="58">
        <v>2332.0</v>
      </c>
      <c r="BA66" s="58"/>
      <c r="BB66" s="58">
        <v>10.0</v>
      </c>
      <c r="BC66" s="58"/>
      <c r="BD66" s="58">
        <v>7.0</v>
      </c>
      <c r="BE66" s="58"/>
      <c r="BF66" s="58">
        <v>123.0</v>
      </c>
      <c r="BG66" s="58"/>
      <c r="BH66" s="58">
        <v>121.0</v>
      </c>
      <c r="BI66" s="58"/>
      <c r="BJ66" s="58"/>
      <c r="BK66" s="58">
        <v>864.0</v>
      </c>
      <c r="BL66" s="58"/>
      <c r="BM66" s="58"/>
      <c r="BN66" s="58"/>
    </row>
    <row r="67" ht="16.5" customHeight="1">
      <c r="A67" s="58">
        <v>9172.0</v>
      </c>
      <c r="B67" s="58" t="s">
        <v>395</v>
      </c>
      <c r="C67" s="58">
        <v>9.0</v>
      </c>
      <c r="D67" s="58">
        <v>74848.0</v>
      </c>
      <c r="E67" s="58">
        <v>74108.0</v>
      </c>
      <c r="F67" s="58">
        <v>27428.0</v>
      </c>
      <c r="G67" s="58">
        <v>29585.0</v>
      </c>
      <c r="H67" s="58">
        <v>108.0</v>
      </c>
      <c r="I67" s="58">
        <v>221.0</v>
      </c>
      <c r="J67" s="58">
        <v>27320.0</v>
      </c>
      <c r="K67" s="58">
        <v>29364.0</v>
      </c>
      <c r="L67" s="58">
        <f t="shared" ref="L67:M67" si="59">V67+BM67</f>
        <v>12434</v>
      </c>
      <c r="M67" s="58">
        <f t="shared" si="59"/>
        <v>16735</v>
      </c>
      <c r="N67" s="58">
        <v>4423.0</v>
      </c>
      <c r="O67" s="58">
        <v>2567.0</v>
      </c>
      <c r="P67" s="58">
        <v>3301.0</v>
      </c>
      <c r="Q67" s="58">
        <v>3169.0</v>
      </c>
      <c r="R67" s="58">
        <v>703.0</v>
      </c>
      <c r="S67" s="58">
        <v>2237.0</v>
      </c>
      <c r="T67" s="58">
        <v>610.0</v>
      </c>
      <c r="U67" s="58">
        <v>539.0</v>
      </c>
      <c r="V67" s="58">
        <v>12434.0</v>
      </c>
      <c r="W67" s="58">
        <v>16735.0</v>
      </c>
      <c r="X67" s="58">
        <v>981.0</v>
      </c>
      <c r="Y67" s="58">
        <v>1192.0</v>
      </c>
      <c r="Z67" s="58">
        <v>239.0</v>
      </c>
      <c r="AA67" s="58">
        <v>579.0</v>
      </c>
      <c r="AB67" s="58">
        <v>278.0</v>
      </c>
      <c r="AC67" s="58">
        <v>221.0</v>
      </c>
      <c r="AD67" s="58">
        <v>67.0</v>
      </c>
      <c r="AE67" s="58">
        <v>103.0</v>
      </c>
      <c r="AF67" s="58">
        <v>193.0</v>
      </c>
      <c r="AG67" s="58">
        <v>129.0</v>
      </c>
      <c r="AH67" s="58">
        <v>887.0</v>
      </c>
      <c r="AI67" s="58">
        <v>608.0</v>
      </c>
      <c r="AJ67" s="58">
        <v>73.0</v>
      </c>
      <c r="AK67" s="58">
        <v>81.0</v>
      </c>
      <c r="AL67" s="58">
        <v>53.0</v>
      </c>
      <c r="AM67" s="58">
        <v>37.0</v>
      </c>
      <c r="AN67" s="58">
        <v>439.0</v>
      </c>
      <c r="AO67" s="58">
        <v>420.0</v>
      </c>
      <c r="AP67" s="58">
        <v>85.0</v>
      </c>
      <c r="AQ67" s="58">
        <v>105.0</v>
      </c>
      <c r="AR67" s="58">
        <v>128.0</v>
      </c>
      <c r="AS67" s="58">
        <v>37.0</v>
      </c>
      <c r="AT67" s="58">
        <v>9.0</v>
      </c>
      <c r="AU67" s="58">
        <v>15.0</v>
      </c>
      <c r="AV67" s="58">
        <v>5.0</v>
      </c>
      <c r="AW67" s="58">
        <v>1.0</v>
      </c>
      <c r="AX67" s="58">
        <v>3.0</v>
      </c>
      <c r="AY67" s="58">
        <v>10.0</v>
      </c>
      <c r="AZ67" s="58">
        <v>2193.0</v>
      </c>
      <c r="BA67" s="58"/>
      <c r="BB67" s="58">
        <v>10.0</v>
      </c>
      <c r="BC67" s="58"/>
      <c r="BD67" s="58">
        <v>7.0</v>
      </c>
      <c r="BE67" s="58"/>
      <c r="BF67" s="58">
        <v>125.0</v>
      </c>
      <c r="BG67" s="58"/>
      <c r="BH67" s="58">
        <v>74.0</v>
      </c>
      <c r="BI67" s="58"/>
      <c r="BJ67" s="58"/>
      <c r="BK67" s="58">
        <v>579.0</v>
      </c>
      <c r="BL67" s="58"/>
      <c r="BM67" s="58"/>
      <c r="BN67" s="58"/>
    </row>
    <row r="68" ht="16.5" customHeight="1">
      <c r="A68" s="58">
        <v>9173.0</v>
      </c>
      <c r="B68" s="58" t="s">
        <v>396</v>
      </c>
      <c r="C68" s="58">
        <v>9.0</v>
      </c>
      <c r="D68" s="58">
        <v>92336.0</v>
      </c>
      <c r="E68" s="58">
        <v>90270.0</v>
      </c>
      <c r="F68" s="58">
        <v>40436.0</v>
      </c>
      <c r="G68" s="58">
        <v>40813.0</v>
      </c>
      <c r="H68" s="58">
        <v>191.0</v>
      </c>
      <c r="I68" s="58">
        <v>280.0</v>
      </c>
      <c r="J68" s="58">
        <v>40245.0</v>
      </c>
      <c r="K68" s="58">
        <v>40533.0</v>
      </c>
      <c r="L68" s="58">
        <f t="shared" ref="L68:M68" si="60">V68+BM68</f>
        <v>16628</v>
      </c>
      <c r="M68" s="58">
        <f t="shared" si="60"/>
        <v>21279</v>
      </c>
      <c r="N68" s="58">
        <v>6139.0</v>
      </c>
      <c r="O68" s="58">
        <v>3470.0</v>
      </c>
      <c r="P68" s="58">
        <v>5323.0</v>
      </c>
      <c r="Q68" s="58">
        <v>4886.0</v>
      </c>
      <c r="R68" s="58">
        <v>1405.0</v>
      </c>
      <c r="S68" s="58">
        <v>4176.0</v>
      </c>
      <c r="T68" s="58">
        <v>906.0</v>
      </c>
      <c r="U68" s="58">
        <v>610.0</v>
      </c>
      <c r="V68" s="58">
        <v>16628.0</v>
      </c>
      <c r="W68" s="58">
        <v>21279.0</v>
      </c>
      <c r="X68" s="58">
        <v>2083.0</v>
      </c>
      <c r="Y68" s="58">
        <v>1973.0</v>
      </c>
      <c r="Z68" s="58">
        <v>146.0</v>
      </c>
      <c r="AA68" s="58">
        <v>369.0</v>
      </c>
      <c r="AB68" s="58">
        <v>455.0</v>
      </c>
      <c r="AC68" s="58">
        <v>292.0</v>
      </c>
      <c r="AD68" s="58">
        <v>107.0</v>
      </c>
      <c r="AE68" s="58">
        <v>158.0</v>
      </c>
      <c r="AF68" s="58">
        <v>389.0</v>
      </c>
      <c r="AG68" s="58">
        <v>243.0</v>
      </c>
      <c r="AH68" s="58">
        <v>862.0</v>
      </c>
      <c r="AI68" s="58">
        <v>804.0</v>
      </c>
      <c r="AJ68" s="58">
        <v>34.0</v>
      </c>
      <c r="AK68" s="58">
        <v>44.0</v>
      </c>
      <c r="AL68" s="58">
        <v>77.0</v>
      </c>
      <c r="AM68" s="58">
        <v>93.0</v>
      </c>
      <c r="AN68" s="58">
        <v>1005.0</v>
      </c>
      <c r="AO68" s="58">
        <v>753.0</v>
      </c>
      <c r="AP68" s="58">
        <v>52.0</v>
      </c>
      <c r="AQ68" s="58">
        <v>69.0</v>
      </c>
      <c r="AR68" s="58">
        <v>125.0</v>
      </c>
      <c r="AS68" s="58">
        <v>43.0</v>
      </c>
      <c r="AT68" s="58">
        <v>10.0</v>
      </c>
      <c r="AU68" s="58">
        <v>18.0</v>
      </c>
      <c r="AV68" s="58">
        <v>15.0</v>
      </c>
      <c r="AW68" s="58">
        <v>15.0</v>
      </c>
      <c r="AX68" s="58">
        <v>13.0</v>
      </c>
      <c r="AY68" s="58">
        <v>4.0</v>
      </c>
      <c r="AZ68" s="58">
        <v>4215.0</v>
      </c>
      <c r="BA68" s="58"/>
      <c r="BB68" s="58">
        <v>7.0</v>
      </c>
      <c r="BC68" s="58"/>
      <c r="BD68" s="58">
        <v>5.0</v>
      </c>
      <c r="BE68" s="58"/>
      <c r="BF68" s="58">
        <v>120.0</v>
      </c>
      <c r="BG68" s="58"/>
      <c r="BH68" s="58">
        <v>124.0</v>
      </c>
      <c r="BI68" s="58"/>
      <c r="BJ68" s="58"/>
      <c r="BK68" s="58">
        <v>1234.0</v>
      </c>
      <c r="BL68" s="58"/>
      <c r="BM68" s="58"/>
      <c r="BN68" s="58"/>
    </row>
    <row r="69" ht="16.5" customHeight="1">
      <c r="A69" s="58">
        <v>9174.0</v>
      </c>
      <c r="B69" s="58" t="s">
        <v>397</v>
      </c>
      <c r="C69" s="58">
        <v>9.0</v>
      </c>
      <c r="D69" s="58">
        <v>102640.0</v>
      </c>
      <c r="E69" s="58">
        <v>98562.0</v>
      </c>
      <c r="F69" s="58">
        <v>44674.0</v>
      </c>
      <c r="G69" s="58">
        <v>43730.0</v>
      </c>
      <c r="H69" s="58">
        <v>122.0</v>
      </c>
      <c r="I69" s="58">
        <v>261.0</v>
      </c>
      <c r="J69" s="58">
        <v>44552.0</v>
      </c>
      <c r="K69" s="58">
        <v>43469.0</v>
      </c>
      <c r="L69" s="58">
        <f t="shared" ref="L69:M69" si="61">V69+BM69</f>
        <v>18550</v>
      </c>
      <c r="M69" s="58">
        <f t="shared" si="61"/>
        <v>21965</v>
      </c>
      <c r="N69" s="58">
        <v>8168.0</v>
      </c>
      <c r="O69" s="58">
        <v>4943.0</v>
      </c>
      <c r="P69" s="58">
        <v>4860.0</v>
      </c>
      <c r="Q69" s="58">
        <v>5093.0</v>
      </c>
      <c r="R69" s="58">
        <v>1081.0</v>
      </c>
      <c r="S69" s="58">
        <v>3914.0</v>
      </c>
      <c r="T69" s="58">
        <v>1023.0</v>
      </c>
      <c r="U69" s="58">
        <v>762.0</v>
      </c>
      <c r="V69" s="58">
        <v>18550.0</v>
      </c>
      <c r="W69" s="58">
        <v>21965.0</v>
      </c>
      <c r="X69" s="58">
        <v>2085.0</v>
      </c>
      <c r="Y69" s="58">
        <v>2360.0</v>
      </c>
      <c r="Z69" s="58">
        <v>185.0</v>
      </c>
      <c r="AA69" s="58">
        <v>410.0</v>
      </c>
      <c r="AB69" s="58">
        <v>480.0</v>
      </c>
      <c r="AC69" s="58">
        <v>389.0</v>
      </c>
      <c r="AD69" s="58">
        <v>139.0</v>
      </c>
      <c r="AE69" s="58">
        <v>214.0</v>
      </c>
      <c r="AF69" s="58">
        <v>495.0</v>
      </c>
      <c r="AG69" s="58">
        <v>325.0</v>
      </c>
      <c r="AH69" s="58">
        <v>1779.0</v>
      </c>
      <c r="AI69" s="58">
        <v>1131.0</v>
      </c>
      <c r="AJ69" s="58">
        <v>45.0</v>
      </c>
      <c r="AK69" s="58">
        <v>63.0</v>
      </c>
      <c r="AL69" s="58">
        <v>84.0</v>
      </c>
      <c r="AM69" s="58">
        <v>63.0</v>
      </c>
      <c r="AN69" s="58">
        <v>952.0</v>
      </c>
      <c r="AO69" s="58">
        <v>614.0</v>
      </c>
      <c r="AP69" s="58">
        <v>44.0</v>
      </c>
      <c r="AQ69" s="58">
        <v>76.0</v>
      </c>
      <c r="AR69" s="58">
        <v>127.0</v>
      </c>
      <c r="AS69" s="58">
        <v>22.0</v>
      </c>
      <c r="AT69" s="58">
        <v>17.0</v>
      </c>
      <c r="AU69" s="58">
        <v>19.0</v>
      </c>
      <c r="AV69" s="58">
        <v>14.0</v>
      </c>
      <c r="AW69" s="58">
        <v>14.0</v>
      </c>
      <c r="AX69" s="58">
        <v>14.0</v>
      </c>
      <c r="AY69" s="58">
        <v>7.0</v>
      </c>
      <c r="AZ69" s="58">
        <v>4079.0</v>
      </c>
      <c r="BA69" s="58"/>
      <c r="BB69" s="58">
        <v>11.0</v>
      </c>
      <c r="BC69" s="58"/>
      <c r="BD69" s="58">
        <v>10.0</v>
      </c>
      <c r="BE69" s="58"/>
      <c r="BF69" s="58">
        <v>142.0</v>
      </c>
      <c r="BG69" s="58"/>
      <c r="BH69" s="58">
        <v>168.0</v>
      </c>
      <c r="BI69" s="58"/>
      <c r="BJ69" s="58"/>
      <c r="BK69" s="58">
        <v>1085.0</v>
      </c>
      <c r="BL69" s="58"/>
      <c r="BM69" s="58"/>
      <c r="BN69" s="58"/>
    </row>
    <row r="70" ht="16.5" customHeight="1">
      <c r="A70" s="58">
        <v>9175.0</v>
      </c>
      <c r="B70" s="58" t="s">
        <v>398</v>
      </c>
      <c r="C70" s="58">
        <v>9.0</v>
      </c>
      <c r="D70" s="58">
        <v>97182.0</v>
      </c>
      <c r="E70" s="58">
        <v>93164.0</v>
      </c>
      <c r="F70" s="58">
        <v>46287.0</v>
      </c>
      <c r="G70" s="58">
        <v>46643.0</v>
      </c>
      <c r="H70" s="58">
        <v>135.0</v>
      </c>
      <c r="I70" s="58">
        <v>292.0</v>
      </c>
      <c r="J70" s="58">
        <v>46152.0</v>
      </c>
      <c r="K70" s="58">
        <v>46351.0</v>
      </c>
      <c r="L70" s="58">
        <f t="shared" ref="L70:M70" si="62">V70+BM70</f>
        <v>17603</v>
      </c>
      <c r="M70" s="58">
        <f t="shared" si="62"/>
        <v>22104</v>
      </c>
      <c r="N70" s="58">
        <v>8385.0</v>
      </c>
      <c r="O70" s="58">
        <v>5277.0</v>
      </c>
      <c r="P70" s="58">
        <v>7169.0</v>
      </c>
      <c r="Q70" s="58">
        <v>6812.0</v>
      </c>
      <c r="R70" s="58">
        <v>1744.0</v>
      </c>
      <c r="S70" s="58">
        <v>4548.0</v>
      </c>
      <c r="T70" s="58">
        <v>1050.0</v>
      </c>
      <c r="U70" s="58">
        <v>749.0</v>
      </c>
      <c r="V70" s="58">
        <v>17603.0</v>
      </c>
      <c r="W70" s="58">
        <v>22104.0</v>
      </c>
      <c r="X70" s="58">
        <v>1644.0</v>
      </c>
      <c r="Y70" s="58">
        <v>2379.0</v>
      </c>
      <c r="Z70" s="58">
        <v>146.0</v>
      </c>
      <c r="AA70" s="58">
        <v>330.0</v>
      </c>
      <c r="AB70" s="58">
        <v>482.0</v>
      </c>
      <c r="AC70" s="58">
        <v>433.0</v>
      </c>
      <c r="AD70" s="58">
        <v>145.0</v>
      </c>
      <c r="AE70" s="58">
        <v>225.0</v>
      </c>
      <c r="AF70" s="58">
        <v>617.0</v>
      </c>
      <c r="AG70" s="58">
        <v>326.0</v>
      </c>
      <c r="AH70" s="58">
        <v>1286.0</v>
      </c>
      <c r="AI70" s="58">
        <v>1148.0</v>
      </c>
      <c r="AJ70" s="58">
        <v>31.0</v>
      </c>
      <c r="AK70" s="58">
        <v>53.0</v>
      </c>
      <c r="AL70" s="58">
        <v>72.0</v>
      </c>
      <c r="AM70" s="58">
        <v>85.0</v>
      </c>
      <c r="AN70" s="58">
        <v>1180.0</v>
      </c>
      <c r="AO70" s="58">
        <v>595.0</v>
      </c>
      <c r="AP70" s="58">
        <v>38.0</v>
      </c>
      <c r="AQ70" s="58">
        <v>69.0</v>
      </c>
      <c r="AR70" s="58">
        <v>146.0</v>
      </c>
      <c r="AS70" s="58">
        <v>33.0</v>
      </c>
      <c r="AT70" s="58">
        <v>21.0</v>
      </c>
      <c r="AU70" s="58">
        <v>23.0</v>
      </c>
      <c r="AV70" s="58">
        <v>13.0</v>
      </c>
      <c r="AW70" s="58">
        <v>13.0</v>
      </c>
      <c r="AX70" s="58">
        <v>14.0</v>
      </c>
      <c r="AY70" s="58">
        <v>9.0</v>
      </c>
      <c r="AZ70" s="58">
        <v>4032.0</v>
      </c>
      <c r="BA70" s="58"/>
      <c r="BB70" s="58">
        <v>15.0</v>
      </c>
      <c r="BC70" s="58"/>
      <c r="BD70" s="58">
        <v>8.0</v>
      </c>
      <c r="BE70" s="58"/>
      <c r="BF70" s="58">
        <v>117.0</v>
      </c>
      <c r="BG70" s="58"/>
      <c r="BH70" s="58">
        <v>194.0</v>
      </c>
      <c r="BI70" s="58"/>
      <c r="BJ70" s="58"/>
      <c r="BK70" s="58">
        <v>1140.0</v>
      </c>
      <c r="BL70" s="58"/>
      <c r="BM70" s="58"/>
      <c r="BN70" s="58"/>
    </row>
    <row r="71" ht="16.5" customHeight="1">
      <c r="A71" s="58">
        <v>9176.0</v>
      </c>
      <c r="B71" s="58" t="s">
        <v>399</v>
      </c>
      <c r="C71" s="58">
        <v>9.0</v>
      </c>
      <c r="D71" s="58">
        <v>96247.0</v>
      </c>
      <c r="E71" s="58">
        <v>94476.0</v>
      </c>
      <c r="F71" s="58">
        <v>42483.0</v>
      </c>
      <c r="G71" s="58">
        <v>43694.0</v>
      </c>
      <c r="H71" s="58">
        <v>137.0</v>
      </c>
      <c r="I71" s="58">
        <v>282.0</v>
      </c>
      <c r="J71" s="58">
        <v>42346.0</v>
      </c>
      <c r="K71" s="58">
        <v>43412.0</v>
      </c>
      <c r="L71" s="58">
        <f t="shared" ref="L71:M71" si="63">V71+BM71</f>
        <v>20643</v>
      </c>
      <c r="M71" s="58">
        <f t="shared" si="63"/>
        <v>25251</v>
      </c>
      <c r="N71" s="58">
        <v>7203.0</v>
      </c>
      <c r="O71" s="58">
        <v>4463.0</v>
      </c>
      <c r="P71" s="58">
        <v>3230.0</v>
      </c>
      <c r="Q71" s="58">
        <v>3153.0</v>
      </c>
      <c r="R71" s="58">
        <v>818.0</v>
      </c>
      <c r="S71" s="58">
        <v>2608.0</v>
      </c>
      <c r="T71" s="58">
        <v>894.0</v>
      </c>
      <c r="U71" s="58">
        <v>672.0</v>
      </c>
      <c r="V71" s="58">
        <v>20643.0</v>
      </c>
      <c r="W71" s="58">
        <v>25251.0</v>
      </c>
      <c r="X71" s="58">
        <v>2653.0</v>
      </c>
      <c r="Y71" s="58">
        <v>3707.0</v>
      </c>
      <c r="Z71" s="58">
        <v>149.0</v>
      </c>
      <c r="AA71" s="58">
        <v>371.0</v>
      </c>
      <c r="AB71" s="58">
        <v>309.0</v>
      </c>
      <c r="AC71" s="58">
        <v>217.0</v>
      </c>
      <c r="AD71" s="58">
        <v>128.0</v>
      </c>
      <c r="AE71" s="58">
        <v>204.0</v>
      </c>
      <c r="AF71" s="58">
        <v>339.0</v>
      </c>
      <c r="AG71" s="58">
        <v>273.0</v>
      </c>
      <c r="AH71" s="58">
        <v>1680.0</v>
      </c>
      <c r="AI71" s="58">
        <v>1182.0</v>
      </c>
      <c r="AJ71" s="58">
        <v>64.0</v>
      </c>
      <c r="AK71" s="58">
        <v>86.0</v>
      </c>
      <c r="AL71" s="58">
        <v>101.0</v>
      </c>
      <c r="AM71" s="58">
        <v>48.0</v>
      </c>
      <c r="AN71" s="58">
        <v>598.0</v>
      </c>
      <c r="AO71" s="58">
        <v>435.0</v>
      </c>
      <c r="AP71" s="58">
        <v>67.0</v>
      </c>
      <c r="AQ71" s="58">
        <v>67.0</v>
      </c>
      <c r="AR71" s="58">
        <v>129.0</v>
      </c>
      <c r="AS71" s="58">
        <v>32.0</v>
      </c>
      <c r="AT71" s="58">
        <v>13.0</v>
      </c>
      <c r="AU71" s="58">
        <v>12.0</v>
      </c>
      <c r="AV71" s="58">
        <v>13.0</v>
      </c>
      <c r="AW71" s="58">
        <v>9.0</v>
      </c>
      <c r="AX71" s="58">
        <v>7.0</v>
      </c>
      <c r="AY71" s="58">
        <v>4.0</v>
      </c>
      <c r="AZ71" s="58">
        <v>2846.0</v>
      </c>
      <c r="BA71" s="58"/>
      <c r="BB71" s="58">
        <v>9.0</v>
      </c>
      <c r="BC71" s="58"/>
      <c r="BD71" s="58">
        <v>6.0</v>
      </c>
      <c r="BE71" s="58"/>
      <c r="BF71" s="58">
        <v>280.0</v>
      </c>
      <c r="BG71" s="58"/>
      <c r="BH71" s="58">
        <v>167.0</v>
      </c>
      <c r="BI71" s="58"/>
      <c r="BJ71" s="58"/>
      <c r="BK71" s="58">
        <v>618.0</v>
      </c>
      <c r="BL71" s="58"/>
      <c r="BM71" s="58"/>
      <c r="BN71" s="58"/>
    </row>
    <row r="72" ht="16.5" customHeight="1">
      <c r="A72" s="58">
        <v>9177.0</v>
      </c>
      <c r="B72" s="58" t="s">
        <v>400</v>
      </c>
      <c r="C72" s="58">
        <v>9.0</v>
      </c>
      <c r="D72" s="58">
        <v>96834.0</v>
      </c>
      <c r="E72" s="58">
        <v>92806.0</v>
      </c>
      <c r="F72" s="58">
        <v>40820.0</v>
      </c>
      <c r="G72" s="58">
        <v>40599.0</v>
      </c>
      <c r="H72" s="58">
        <v>166.0</v>
      </c>
      <c r="I72" s="58">
        <v>232.0</v>
      </c>
      <c r="J72" s="58">
        <v>40654.0</v>
      </c>
      <c r="K72" s="58">
        <v>40367.0</v>
      </c>
      <c r="L72" s="58">
        <f t="shared" ref="L72:M72" si="64">V72+BM72</f>
        <v>17304</v>
      </c>
      <c r="M72" s="58">
        <f t="shared" si="64"/>
        <v>20291</v>
      </c>
      <c r="N72" s="58">
        <v>5866.0</v>
      </c>
      <c r="O72" s="58">
        <v>3467.0</v>
      </c>
      <c r="P72" s="58">
        <v>4609.0</v>
      </c>
      <c r="Q72" s="58">
        <v>4892.0</v>
      </c>
      <c r="R72" s="58">
        <v>975.0</v>
      </c>
      <c r="S72" s="58">
        <v>3262.0</v>
      </c>
      <c r="T72" s="58">
        <v>990.0</v>
      </c>
      <c r="U72" s="58">
        <v>647.0</v>
      </c>
      <c r="V72" s="58">
        <v>17304.0</v>
      </c>
      <c r="W72" s="58">
        <v>20291.0</v>
      </c>
      <c r="X72" s="58">
        <v>2373.0</v>
      </c>
      <c r="Y72" s="58">
        <v>2780.0</v>
      </c>
      <c r="Z72" s="58">
        <v>478.0</v>
      </c>
      <c r="AA72" s="58">
        <v>972.0</v>
      </c>
      <c r="AB72" s="58">
        <v>525.0</v>
      </c>
      <c r="AC72" s="58">
        <v>335.0</v>
      </c>
      <c r="AD72" s="58">
        <v>122.0</v>
      </c>
      <c r="AE72" s="58">
        <v>199.0</v>
      </c>
      <c r="AF72" s="58">
        <v>396.0</v>
      </c>
      <c r="AG72" s="58">
        <v>256.0</v>
      </c>
      <c r="AH72" s="58">
        <v>1608.0</v>
      </c>
      <c r="AI72" s="58">
        <v>1486.0</v>
      </c>
      <c r="AJ72" s="58">
        <v>17.0</v>
      </c>
      <c r="AK72" s="58">
        <v>33.0</v>
      </c>
      <c r="AL72" s="58">
        <v>85.0</v>
      </c>
      <c r="AM72" s="58">
        <v>70.0</v>
      </c>
      <c r="AN72" s="58">
        <v>1019.0</v>
      </c>
      <c r="AO72" s="58">
        <v>652.0</v>
      </c>
      <c r="AP72" s="58">
        <v>47.0</v>
      </c>
      <c r="AQ72" s="58">
        <v>50.0</v>
      </c>
      <c r="AR72" s="58">
        <v>133.0</v>
      </c>
      <c r="AS72" s="58">
        <v>45.0</v>
      </c>
      <c r="AT72" s="58">
        <v>21.0</v>
      </c>
      <c r="AU72" s="58">
        <v>17.0</v>
      </c>
      <c r="AV72" s="58">
        <v>7.0</v>
      </c>
      <c r="AW72" s="58">
        <v>8.0</v>
      </c>
      <c r="AX72" s="58">
        <v>11.0</v>
      </c>
      <c r="AY72" s="58">
        <v>8.0</v>
      </c>
      <c r="AZ72" s="58">
        <v>3725.0</v>
      </c>
      <c r="BA72" s="58"/>
      <c r="BB72" s="58">
        <v>11.0</v>
      </c>
      <c r="BC72" s="58"/>
      <c r="BD72" s="58">
        <v>16.0</v>
      </c>
      <c r="BE72" s="58"/>
      <c r="BF72" s="58">
        <v>142.0</v>
      </c>
      <c r="BG72" s="58"/>
      <c r="BH72" s="58">
        <v>174.0</v>
      </c>
      <c r="BI72" s="58"/>
      <c r="BJ72" s="58"/>
      <c r="BK72" s="58">
        <v>897.0</v>
      </c>
      <c r="BL72" s="58"/>
      <c r="BM72" s="58"/>
      <c r="BN72" s="58"/>
    </row>
    <row r="73" ht="16.5" customHeight="1">
      <c r="A73" s="58">
        <v>9178.0</v>
      </c>
      <c r="B73" s="58" t="s">
        <v>401</v>
      </c>
      <c r="C73" s="58">
        <v>9.0</v>
      </c>
      <c r="D73" s="58">
        <v>119723.0</v>
      </c>
      <c r="E73" s="58">
        <v>117476.0</v>
      </c>
      <c r="F73" s="58">
        <v>51944.0</v>
      </c>
      <c r="G73" s="58">
        <v>51034.0</v>
      </c>
      <c r="H73" s="58">
        <v>247.0</v>
      </c>
      <c r="I73" s="58">
        <v>306.0</v>
      </c>
      <c r="J73" s="58">
        <v>51697.0</v>
      </c>
      <c r="K73" s="58">
        <v>50728.0</v>
      </c>
      <c r="L73" s="58">
        <f t="shared" ref="L73:M73" si="65">V73+BM73</f>
        <v>18528</v>
      </c>
      <c r="M73" s="58">
        <f t="shared" si="65"/>
        <v>23251</v>
      </c>
      <c r="N73" s="58">
        <v>8096.0</v>
      </c>
      <c r="O73" s="58">
        <v>4527.0</v>
      </c>
      <c r="P73" s="58">
        <v>8467.0</v>
      </c>
      <c r="Q73" s="58">
        <v>8298.0</v>
      </c>
      <c r="R73" s="58">
        <v>1456.0</v>
      </c>
      <c r="S73" s="58">
        <v>4426.0</v>
      </c>
      <c r="T73" s="58">
        <v>1559.0</v>
      </c>
      <c r="U73" s="58">
        <v>971.0</v>
      </c>
      <c r="V73" s="58">
        <v>18528.0</v>
      </c>
      <c r="W73" s="58">
        <v>23251.0</v>
      </c>
      <c r="X73" s="58">
        <v>3380.0</v>
      </c>
      <c r="Y73" s="58">
        <v>3946.0</v>
      </c>
      <c r="Z73" s="58">
        <v>173.0</v>
      </c>
      <c r="AA73" s="58">
        <v>476.0</v>
      </c>
      <c r="AB73" s="58">
        <v>639.0</v>
      </c>
      <c r="AC73" s="58">
        <v>414.0</v>
      </c>
      <c r="AD73" s="58">
        <v>201.0</v>
      </c>
      <c r="AE73" s="58">
        <v>256.0</v>
      </c>
      <c r="AF73" s="58">
        <v>636.0</v>
      </c>
      <c r="AG73" s="58">
        <v>494.0</v>
      </c>
      <c r="AH73" s="58">
        <v>1672.0</v>
      </c>
      <c r="AI73" s="58">
        <v>1406.0</v>
      </c>
      <c r="AJ73" s="58">
        <v>55.0</v>
      </c>
      <c r="AK73" s="58">
        <v>71.0</v>
      </c>
      <c r="AL73" s="58">
        <v>108.0</v>
      </c>
      <c r="AM73" s="58">
        <v>74.0</v>
      </c>
      <c r="AN73" s="58">
        <v>906.0</v>
      </c>
      <c r="AO73" s="58">
        <v>599.0</v>
      </c>
      <c r="AP73" s="58">
        <v>50.0</v>
      </c>
      <c r="AQ73" s="58">
        <v>52.0</v>
      </c>
      <c r="AR73" s="58">
        <v>136.0</v>
      </c>
      <c r="AS73" s="58">
        <v>35.0</v>
      </c>
      <c r="AT73" s="58">
        <v>20.0</v>
      </c>
      <c r="AU73" s="58">
        <v>33.0</v>
      </c>
      <c r="AV73" s="58">
        <v>12.0</v>
      </c>
      <c r="AW73" s="58">
        <v>11.0</v>
      </c>
      <c r="AX73" s="58">
        <v>10.0</v>
      </c>
      <c r="AY73" s="58">
        <v>11.0</v>
      </c>
      <c r="AZ73" s="58">
        <v>4998.0</v>
      </c>
      <c r="BA73" s="58"/>
      <c r="BB73" s="58">
        <v>19.0</v>
      </c>
      <c r="BC73" s="58"/>
      <c r="BD73" s="58">
        <v>13.0</v>
      </c>
      <c r="BE73" s="58"/>
      <c r="BF73" s="58">
        <v>243.0</v>
      </c>
      <c r="BG73" s="58"/>
      <c r="BH73" s="58">
        <v>320.0</v>
      </c>
      <c r="BI73" s="58"/>
      <c r="BJ73" s="58"/>
      <c r="BK73" s="58">
        <v>1377.0</v>
      </c>
      <c r="BL73" s="58"/>
      <c r="BM73" s="58"/>
      <c r="BN73" s="58"/>
    </row>
    <row r="74" ht="16.5" customHeight="1">
      <c r="A74" s="58">
        <v>9179.0</v>
      </c>
      <c r="B74" s="58" t="s">
        <v>402</v>
      </c>
      <c r="C74" s="58">
        <v>9.0</v>
      </c>
      <c r="D74" s="58">
        <v>155035.0</v>
      </c>
      <c r="E74" s="58">
        <v>150785.0</v>
      </c>
      <c r="F74" s="58">
        <v>71977.0</v>
      </c>
      <c r="G74" s="58">
        <v>71485.0</v>
      </c>
      <c r="H74" s="58">
        <v>205.0</v>
      </c>
      <c r="I74" s="58">
        <v>355.0</v>
      </c>
      <c r="J74" s="58">
        <v>71772.0</v>
      </c>
      <c r="K74" s="58">
        <v>71130.0</v>
      </c>
      <c r="L74" s="58">
        <f t="shared" ref="L74:M74" si="66">V74+BM74</f>
        <v>26159</v>
      </c>
      <c r="M74" s="58">
        <f t="shared" si="66"/>
        <v>32527</v>
      </c>
      <c r="N74" s="58">
        <v>15044.0</v>
      </c>
      <c r="O74" s="58">
        <v>9039.0</v>
      </c>
      <c r="P74" s="58">
        <v>10373.0</v>
      </c>
      <c r="Q74" s="58">
        <v>11064.0</v>
      </c>
      <c r="R74" s="58">
        <v>2572.0</v>
      </c>
      <c r="S74" s="58">
        <v>7078.0</v>
      </c>
      <c r="T74" s="58">
        <v>1834.0</v>
      </c>
      <c r="U74" s="58">
        <v>1359.0</v>
      </c>
      <c r="V74" s="58">
        <v>26159.0</v>
      </c>
      <c r="W74" s="58">
        <v>32527.0</v>
      </c>
      <c r="X74" s="58">
        <v>2963.0</v>
      </c>
      <c r="Y74" s="58">
        <v>3799.0</v>
      </c>
      <c r="Z74" s="58">
        <v>261.0</v>
      </c>
      <c r="AA74" s="58">
        <v>569.0</v>
      </c>
      <c r="AB74" s="58">
        <v>821.0</v>
      </c>
      <c r="AC74" s="58">
        <v>605.0</v>
      </c>
      <c r="AD74" s="58">
        <v>194.0</v>
      </c>
      <c r="AE74" s="58">
        <v>278.0</v>
      </c>
      <c r="AF74" s="58">
        <v>1078.0</v>
      </c>
      <c r="AG74" s="58">
        <v>541.0</v>
      </c>
      <c r="AH74" s="58">
        <v>1876.0</v>
      </c>
      <c r="AI74" s="58">
        <v>1015.0</v>
      </c>
      <c r="AJ74" s="58">
        <v>68.0</v>
      </c>
      <c r="AK74" s="58">
        <v>94.0</v>
      </c>
      <c r="AL74" s="58">
        <v>127.0</v>
      </c>
      <c r="AM74" s="58">
        <v>119.0</v>
      </c>
      <c r="AN74" s="58">
        <v>893.0</v>
      </c>
      <c r="AO74" s="58">
        <v>819.0</v>
      </c>
      <c r="AP74" s="58">
        <v>61.0</v>
      </c>
      <c r="AQ74" s="58">
        <v>87.0</v>
      </c>
      <c r="AR74" s="58">
        <v>233.0</v>
      </c>
      <c r="AS74" s="58">
        <v>41.0</v>
      </c>
      <c r="AT74" s="58">
        <v>24.0</v>
      </c>
      <c r="AU74" s="58">
        <v>31.0</v>
      </c>
      <c r="AV74" s="58">
        <v>15.0</v>
      </c>
      <c r="AW74" s="58">
        <v>26.0</v>
      </c>
      <c r="AX74" s="58">
        <v>21.0</v>
      </c>
      <c r="AY74" s="58">
        <v>8.0</v>
      </c>
      <c r="AZ74" s="58">
        <v>6591.0</v>
      </c>
      <c r="BA74" s="58"/>
      <c r="BB74" s="58">
        <v>26.0</v>
      </c>
      <c r="BC74" s="58"/>
      <c r="BD74" s="58">
        <v>16.0</v>
      </c>
      <c r="BE74" s="58"/>
      <c r="BF74" s="58">
        <v>227.0</v>
      </c>
      <c r="BG74" s="58"/>
      <c r="BH74" s="58">
        <v>295.0</v>
      </c>
      <c r="BI74" s="58"/>
      <c r="BJ74" s="58"/>
      <c r="BK74" s="58">
        <v>2031.0</v>
      </c>
      <c r="BL74" s="58"/>
      <c r="BM74" s="58"/>
      <c r="BN74" s="58"/>
    </row>
    <row r="75" ht="16.5" customHeight="1">
      <c r="A75" s="58">
        <v>9180.0</v>
      </c>
      <c r="B75" s="58" t="s">
        <v>403</v>
      </c>
      <c r="C75" s="58">
        <v>9.0</v>
      </c>
      <c r="D75" s="58">
        <v>65622.0</v>
      </c>
      <c r="E75" s="58">
        <v>65121.0</v>
      </c>
      <c r="F75" s="58">
        <v>28061.0</v>
      </c>
      <c r="G75" s="58">
        <v>27655.0</v>
      </c>
      <c r="H75" s="58">
        <v>92.0</v>
      </c>
      <c r="I75" s="58">
        <v>208.0</v>
      </c>
      <c r="J75" s="58">
        <v>27969.0</v>
      </c>
      <c r="K75" s="58">
        <v>27447.0</v>
      </c>
      <c r="L75" s="58">
        <f t="shared" ref="L75:M75" si="67">V75+BM75</f>
        <v>12599</v>
      </c>
      <c r="M75" s="58">
        <f t="shared" si="67"/>
        <v>15742</v>
      </c>
      <c r="N75" s="58">
        <v>3574.0</v>
      </c>
      <c r="O75" s="58">
        <v>1789.0</v>
      </c>
      <c r="P75" s="58">
        <v>2585.0</v>
      </c>
      <c r="Q75" s="58">
        <v>2487.0</v>
      </c>
      <c r="R75" s="58">
        <v>971.0</v>
      </c>
      <c r="S75" s="58">
        <v>2739.0</v>
      </c>
      <c r="T75" s="58">
        <v>554.0</v>
      </c>
      <c r="U75" s="58">
        <v>358.0</v>
      </c>
      <c r="V75" s="58">
        <v>12599.0</v>
      </c>
      <c r="W75" s="58">
        <v>15742.0</v>
      </c>
      <c r="X75" s="58">
        <v>1415.0</v>
      </c>
      <c r="Y75" s="58">
        <v>1248.0</v>
      </c>
      <c r="Z75" s="58">
        <v>57.0</v>
      </c>
      <c r="AA75" s="58">
        <v>161.0</v>
      </c>
      <c r="AB75" s="58">
        <v>322.0</v>
      </c>
      <c r="AC75" s="58">
        <v>194.0</v>
      </c>
      <c r="AD75" s="58">
        <v>66.0</v>
      </c>
      <c r="AE75" s="58">
        <v>99.0</v>
      </c>
      <c r="AF75" s="58">
        <v>156.0</v>
      </c>
      <c r="AG75" s="58">
        <v>104.0</v>
      </c>
      <c r="AH75" s="58">
        <v>1482.0</v>
      </c>
      <c r="AI75" s="58">
        <v>812.0</v>
      </c>
      <c r="AJ75" s="58">
        <v>29.0</v>
      </c>
      <c r="AK75" s="58">
        <v>44.0</v>
      </c>
      <c r="AL75" s="58">
        <v>88.0</v>
      </c>
      <c r="AM75" s="58">
        <v>45.0</v>
      </c>
      <c r="AN75" s="58">
        <v>671.0</v>
      </c>
      <c r="AO75" s="58">
        <v>689.0</v>
      </c>
      <c r="AP75" s="58">
        <v>34.0</v>
      </c>
      <c r="AQ75" s="58">
        <v>36.0</v>
      </c>
      <c r="AR75" s="58">
        <v>68.0</v>
      </c>
      <c r="AS75" s="58">
        <v>23.0</v>
      </c>
      <c r="AT75" s="58">
        <v>5.0</v>
      </c>
      <c r="AU75" s="58">
        <v>12.0</v>
      </c>
      <c r="AV75" s="58">
        <v>2.0</v>
      </c>
      <c r="AW75" s="58">
        <v>2.0</v>
      </c>
      <c r="AX75" s="58">
        <v>12.0</v>
      </c>
      <c r="AY75" s="58"/>
      <c r="AZ75" s="58">
        <v>3079.0</v>
      </c>
      <c r="BA75" s="58"/>
      <c r="BB75" s="58">
        <v>13.0</v>
      </c>
      <c r="BC75" s="58"/>
      <c r="BD75" s="58">
        <v>8.0</v>
      </c>
      <c r="BE75" s="58"/>
      <c r="BF75" s="58">
        <v>102.0</v>
      </c>
      <c r="BG75" s="58"/>
      <c r="BH75" s="58">
        <v>77.0</v>
      </c>
      <c r="BI75" s="58"/>
      <c r="BJ75" s="58"/>
      <c r="BK75" s="58">
        <v>863.0</v>
      </c>
      <c r="BL75" s="58"/>
      <c r="BM75" s="58"/>
      <c r="BN75" s="58"/>
    </row>
    <row r="76" ht="16.5" customHeight="1">
      <c r="A76" s="58">
        <v>9181.0</v>
      </c>
      <c r="B76" s="58" t="s">
        <v>404</v>
      </c>
      <c r="C76" s="58">
        <v>9.0</v>
      </c>
      <c r="D76" s="58">
        <v>88105.0</v>
      </c>
      <c r="E76" s="58">
        <v>84986.0</v>
      </c>
      <c r="F76" s="58">
        <v>38543.0</v>
      </c>
      <c r="G76" s="58">
        <v>38726.0</v>
      </c>
      <c r="H76" s="58">
        <v>112.0</v>
      </c>
      <c r="I76" s="58">
        <v>223.0</v>
      </c>
      <c r="J76" s="58">
        <v>38431.0</v>
      </c>
      <c r="K76" s="58">
        <v>38503.0</v>
      </c>
      <c r="L76" s="58">
        <f t="shared" ref="L76:M76" si="68">V76+BM76</f>
        <v>15202</v>
      </c>
      <c r="M76" s="58">
        <f t="shared" si="68"/>
        <v>19184</v>
      </c>
      <c r="N76" s="58">
        <v>6341.0</v>
      </c>
      <c r="O76" s="58">
        <v>3528.0</v>
      </c>
      <c r="P76" s="58">
        <v>6136.0</v>
      </c>
      <c r="Q76" s="58">
        <v>5807.0</v>
      </c>
      <c r="R76" s="58">
        <v>1193.0</v>
      </c>
      <c r="S76" s="58">
        <v>3746.0</v>
      </c>
      <c r="T76" s="58">
        <v>1000.0</v>
      </c>
      <c r="U76" s="58">
        <v>749.0</v>
      </c>
      <c r="V76" s="58">
        <v>15202.0</v>
      </c>
      <c r="W76" s="58">
        <v>19184.0</v>
      </c>
      <c r="X76" s="58">
        <v>1268.0</v>
      </c>
      <c r="Y76" s="58">
        <v>1520.0</v>
      </c>
      <c r="Z76" s="58">
        <v>127.0</v>
      </c>
      <c r="AA76" s="58">
        <v>311.0</v>
      </c>
      <c r="AB76" s="58">
        <v>467.0</v>
      </c>
      <c r="AC76" s="58">
        <v>314.0</v>
      </c>
      <c r="AD76" s="58">
        <v>128.0</v>
      </c>
      <c r="AE76" s="58">
        <v>183.0</v>
      </c>
      <c r="AF76" s="58">
        <v>360.0</v>
      </c>
      <c r="AG76" s="58">
        <v>268.0</v>
      </c>
      <c r="AH76" s="58">
        <v>1548.0</v>
      </c>
      <c r="AI76" s="58">
        <v>911.0</v>
      </c>
      <c r="AJ76" s="58">
        <v>34.0</v>
      </c>
      <c r="AK76" s="58">
        <v>66.0</v>
      </c>
      <c r="AL76" s="58">
        <v>73.0</v>
      </c>
      <c r="AM76" s="58">
        <v>54.0</v>
      </c>
      <c r="AN76" s="58">
        <v>899.0</v>
      </c>
      <c r="AO76" s="58">
        <v>854.0</v>
      </c>
      <c r="AP76" s="58">
        <v>64.0</v>
      </c>
      <c r="AQ76" s="58">
        <v>66.0</v>
      </c>
      <c r="AR76" s="58">
        <v>156.0</v>
      </c>
      <c r="AS76" s="58">
        <v>114.0</v>
      </c>
      <c r="AT76" s="58">
        <v>14.0</v>
      </c>
      <c r="AU76" s="58">
        <v>11.0</v>
      </c>
      <c r="AV76" s="58">
        <v>9.0</v>
      </c>
      <c r="AW76" s="58">
        <v>6.0</v>
      </c>
      <c r="AX76" s="58">
        <v>6.0</v>
      </c>
      <c r="AY76" s="58">
        <v>3.0</v>
      </c>
      <c r="AZ76" s="58">
        <v>3125.0</v>
      </c>
      <c r="BA76" s="58"/>
      <c r="BB76" s="58">
        <v>6.0</v>
      </c>
      <c r="BC76" s="58"/>
      <c r="BD76" s="58">
        <v>6.0</v>
      </c>
      <c r="BE76" s="58"/>
      <c r="BF76" s="58">
        <v>131.0</v>
      </c>
      <c r="BG76" s="58"/>
      <c r="BH76" s="58">
        <v>138.0</v>
      </c>
      <c r="BI76" s="58"/>
      <c r="BJ76" s="58"/>
      <c r="BK76" s="58">
        <v>808.0</v>
      </c>
      <c r="BL76" s="58"/>
      <c r="BM76" s="58"/>
      <c r="BN76" s="58"/>
    </row>
    <row r="77" ht="16.5" customHeight="1">
      <c r="A77" s="58">
        <v>9182.0</v>
      </c>
      <c r="B77" s="58" t="s">
        <v>405</v>
      </c>
      <c r="C77" s="58">
        <v>9.0</v>
      </c>
      <c r="D77" s="58">
        <v>72572.0</v>
      </c>
      <c r="E77" s="58">
        <v>71502.0</v>
      </c>
      <c r="F77" s="58">
        <v>30495.0</v>
      </c>
      <c r="G77" s="58">
        <v>33465.0</v>
      </c>
      <c r="H77" s="58">
        <v>106.0</v>
      </c>
      <c r="I77" s="58">
        <v>267.0</v>
      </c>
      <c r="J77" s="58">
        <v>30389.0</v>
      </c>
      <c r="K77" s="58">
        <v>33198.0</v>
      </c>
      <c r="L77" s="58">
        <f t="shared" ref="L77:M77" si="69">V77+BM77</f>
        <v>12608</v>
      </c>
      <c r="M77" s="58">
        <f t="shared" si="69"/>
        <v>17962</v>
      </c>
      <c r="N77" s="58">
        <v>4505.0</v>
      </c>
      <c r="O77" s="58">
        <v>2892.0</v>
      </c>
      <c r="P77" s="58">
        <v>4284.0</v>
      </c>
      <c r="Q77" s="58">
        <v>3591.0</v>
      </c>
      <c r="R77" s="58">
        <v>1348.0</v>
      </c>
      <c r="S77" s="58">
        <v>3461.0</v>
      </c>
      <c r="T77" s="58">
        <v>547.0</v>
      </c>
      <c r="U77" s="58">
        <v>467.0</v>
      </c>
      <c r="V77" s="58">
        <v>12608.0</v>
      </c>
      <c r="W77" s="58">
        <v>17962.0</v>
      </c>
      <c r="X77" s="58">
        <v>1316.0</v>
      </c>
      <c r="Y77" s="58">
        <v>1754.0</v>
      </c>
      <c r="Z77" s="58">
        <v>82.0</v>
      </c>
      <c r="AA77" s="58">
        <v>296.0</v>
      </c>
      <c r="AB77" s="58">
        <v>373.0</v>
      </c>
      <c r="AC77" s="58">
        <v>280.0</v>
      </c>
      <c r="AD77" s="58">
        <v>81.0</v>
      </c>
      <c r="AE77" s="58">
        <v>131.0</v>
      </c>
      <c r="AF77" s="58">
        <v>239.0</v>
      </c>
      <c r="AG77" s="58">
        <v>170.0</v>
      </c>
      <c r="AH77" s="58">
        <v>702.0</v>
      </c>
      <c r="AI77" s="58">
        <v>544.0</v>
      </c>
      <c r="AJ77" s="58">
        <v>23.0</v>
      </c>
      <c r="AK77" s="58">
        <v>26.0</v>
      </c>
      <c r="AL77" s="58">
        <v>67.0</v>
      </c>
      <c r="AM77" s="58">
        <v>57.0</v>
      </c>
      <c r="AN77" s="58">
        <v>814.0</v>
      </c>
      <c r="AO77" s="58">
        <v>625.0</v>
      </c>
      <c r="AP77" s="58">
        <v>30.0</v>
      </c>
      <c r="AQ77" s="58">
        <v>54.0</v>
      </c>
      <c r="AR77" s="58">
        <v>86.0</v>
      </c>
      <c r="AS77" s="58">
        <v>23.0</v>
      </c>
      <c r="AT77" s="58">
        <v>9.0</v>
      </c>
      <c r="AU77" s="58">
        <v>9.0</v>
      </c>
      <c r="AV77" s="58">
        <v>10.0</v>
      </c>
      <c r="AW77" s="58">
        <v>9.0</v>
      </c>
      <c r="AX77" s="58">
        <v>6.0</v>
      </c>
      <c r="AY77" s="58">
        <v>3.0</v>
      </c>
      <c r="AZ77" s="58">
        <v>3052.0</v>
      </c>
      <c r="BA77" s="58"/>
      <c r="BB77" s="58">
        <v>9.0</v>
      </c>
      <c r="BC77" s="58"/>
      <c r="BD77" s="58">
        <v>7.0</v>
      </c>
      <c r="BE77" s="58"/>
      <c r="BF77" s="58">
        <v>92.0</v>
      </c>
      <c r="BG77" s="58"/>
      <c r="BH77" s="58">
        <v>99.0</v>
      </c>
      <c r="BI77" s="58"/>
      <c r="BJ77" s="58"/>
      <c r="BK77" s="58">
        <v>844.0</v>
      </c>
      <c r="BL77" s="58"/>
      <c r="BM77" s="58"/>
      <c r="BN77" s="58"/>
    </row>
    <row r="78" ht="16.5" customHeight="1">
      <c r="A78" s="58">
        <v>9183.0</v>
      </c>
      <c r="B78" s="58" t="s">
        <v>406</v>
      </c>
      <c r="C78" s="58">
        <v>9.0</v>
      </c>
      <c r="D78" s="58">
        <v>84607.0</v>
      </c>
      <c r="E78" s="58">
        <v>83938.0</v>
      </c>
      <c r="F78" s="58">
        <v>31554.0</v>
      </c>
      <c r="G78" s="58">
        <v>34689.0</v>
      </c>
      <c r="H78" s="58">
        <v>113.0</v>
      </c>
      <c r="I78" s="58">
        <v>259.0</v>
      </c>
      <c r="J78" s="58">
        <v>31441.0</v>
      </c>
      <c r="K78" s="58">
        <v>34430.0</v>
      </c>
      <c r="L78" s="58">
        <f t="shared" ref="L78:M78" si="70">V78+BM78</f>
        <v>15077</v>
      </c>
      <c r="M78" s="58">
        <f t="shared" si="70"/>
        <v>20470</v>
      </c>
      <c r="N78" s="58">
        <v>4055.0</v>
      </c>
      <c r="O78" s="58">
        <v>2614.0</v>
      </c>
      <c r="P78" s="58">
        <v>2904.0</v>
      </c>
      <c r="Q78" s="58">
        <v>2803.0</v>
      </c>
      <c r="R78" s="58">
        <v>735.0</v>
      </c>
      <c r="S78" s="58">
        <v>2339.0</v>
      </c>
      <c r="T78" s="58">
        <v>737.0</v>
      </c>
      <c r="U78" s="58">
        <v>511.0</v>
      </c>
      <c r="V78" s="58">
        <v>15077.0</v>
      </c>
      <c r="W78" s="58">
        <v>20470.0</v>
      </c>
      <c r="X78" s="58">
        <v>1457.0</v>
      </c>
      <c r="Y78" s="58">
        <v>2100.0</v>
      </c>
      <c r="Z78" s="58">
        <v>168.0</v>
      </c>
      <c r="AA78" s="58">
        <v>490.0</v>
      </c>
      <c r="AB78" s="58">
        <v>346.0</v>
      </c>
      <c r="AC78" s="58">
        <v>234.0</v>
      </c>
      <c r="AD78" s="58">
        <v>109.0</v>
      </c>
      <c r="AE78" s="58">
        <v>145.0</v>
      </c>
      <c r="AF78" s="58">
        <v>237.0</v>
      </c>
      <c r="AG78" s="58">
        <v>215.0</v>
      </c>
      <c r="AH78" s="58">
        <v>1382.0</v>
      </c>
      <c r="AI78" s="58">
        <v>745.0</v>
      </c>
      <c r="AJ78" s="58">
        <v>42.0</v>
      </c>
      <c r="AK78" s="58">
        <v>49.0</v>
      </c>
      <c r="AL78" s="58">
        <v>59.0</v>
      </c>
      <c r="AM78" s="58">
        <v>72.0</v>
      </c>
      <c r="AN78" s="58">
        <v>926.0</v>
      </c>
      <c r="AO78" s="58">
        <v>679.0</v>
      </c>
      <c r="AP78" s="58">
        <v>50.0</v>
      </c>
      <c r="AQ78" s="58">
        <v>77.0</v>
      </c>
      <c r="AR78" s="58">
        <v>109.0</v>
      </c>
      <c r="AS78" s="58">
        <v>26.0</v>
      </c>
      <c r="AT78" s="58">
        <v>13.0</v>
      </c>
      <c r="AU78" s="58">
        <v>16.0</v>
      </c>
      <c r="AV78" s="58">
        <v>32.0</v>
      </c>
      <c r="AW78" s="58">
        <v>11.0</v>
      </c>
      <c r="AX78" s="58">
        <v>6.0</v>
      </c>
      <c r="AY78" s="58">
        <v>9.0</v>
      </c>
      <c r="AZ78" s="58">
        <v>2730.0</v>
      </c>
      <c r="BA78" s="58"/>
      <c r="BB78" s="58">
        <v>11.0</v>
      </c>
      <c r="BC78" s="58"/>
      <c r="BD78" s="58">
        <v>5.0</v>
      </c>
      <c r="BE78" s="58"/>
      <c r="BF78" s="58">
        <v>152.0</v>
      </c>
      <c r="BG78" s="58"/>
      <c r="BH78" s="58">
        <v>99.0</v>
      </c>
      <c r="BI78" s="58"/>
      <c r="BJ78" s="58"/>
      <c r="BK78" s="58">
        <v>825.0</v>
      </c>
      <c r="BL78" s="58"/>
      <c r="BM78" s="58"/>
      <c r="BN78" s="58"/>
    </row>
    <row r="79" ht="16.5" customHeight="1">
      <c r="A79" s="58">
        <v>9184.0</v>
      </c>
      <c r="B79" s="58" t="s">
        <v>661</v>
      </c>
      <c r="C79" s="58">
        <v>9.0</v>
      </c>
      <c r="D79" s="58">
        <v>235289.0</v>
      </c>
      <c r="E79" s="58">
        <v>229521.0</v>
      </c>
      <c r="F79" s="58">
        <v>116090.0</v>
      </c>
      <c r="G79" s="58">
        <v>115686.0</v>
      </c>
      <c r="H79" s="58">
        <v>360.0</v>
      </c>
      <c r="I79" s="58">
        <v>547.0</v>
      </c>
      <c r="J79" s="58">
        <v>115730.0</v>
      </c>
      <c r="K79" s="58">
        <v>115139.0</v>
      </c>
      <c r="L79" s="58">
        <f t="shared" ref="L79:M79" si="71">V79+BM79</f>
        <v>41772</v>
      </c>
      <c r="M79" s="58">
        <f t="shared" si="71"/>
        <v>50278</v>
      </c>
      <c r="N79" s="58">
        <v>26255.0</v>
      </c>
      <c r="O79" s="58">
        <v>15663.0</v>
      </c>
      <c r="P79" s="58">
        <v>16371.0</v>
      </c>
      <c r="Q79" s="58">
        <v>17751.0</v>
      </c>
      <c r="R79" s="58">
        <v>5931.0</v>
      </c>
      <c r="S79" s="58">
        <v>15381.0</v>
      </c>
      <c r="T79" s="58">
        <v>2722.0</v>
      </c>
      <c r="U79" s="58">
        <v>1956.0</v>
      </c>
      <c r="V79" s="58">
        <v>41772.0</v>
      </c>
      <c r="W79" s="58">
        <v>50278.0</v>
      </c>
      <c r="X79" s="58">
        <v>3099.0</v>
      </c>
      <c r="Y79" s="58">
        <v>4469.0</v>
      </c>
      <c r="Z79" s="58">
        <v>488.0</v>
      </c>
      <c r="AA79" s="58">
        <v>977.0</v>
      </c>
      <c r="AB79" s="58">
        <v>1276.0</v>
      </c>
      <c r="AC79" s="58">
        <v>936.0</v>
      </c>
      <c r="AD79" s="58">
        <v>303.0</v>
      </c>
      <c r="AE79" s="58">
        <v>516.0</v>
      </c>
      <c r="AF79" s="58">
        <v>1515.0</v>
      </c>
      <c r="AG79" s="58">
        <v>888.0</v>
      </c>
      <c r="AH79" s="58">
        <v>2974.0</v>
      </c>
      <c r="AI79" s="58">
        <v>2045.0</v>
      </c>
      <c r="AJ79" s="58">
        <v>79.0</v>
      </c>
      <c r="AK79" s="58">
        <v>109.0</v>
      </c>
      <c r="AL79" s="58">
        <v>168.0</v>
      </c>
      <c r="AM79" s="58">
        <v>158.0</v>
      </c>
      <c r="AN79" s="58">
        <v>1265.0</v>
      </c>
      <c r="AO79" s="58">
        <v>1141.0</v>
      </c>
      <c r="AP79" s="58">
        <v>77.0</v>
      </c>
      <c r="AQ79" s="58">
        <v>111.0</v>
      </c>
      <c r="AR79" s="58">
        <v>277.0</v>
      </c>
      <c r="AS79" s="58">
        <v>73.0</v>
      </c>
      <c r="AT79" s="58">
        <v>33.0</v>
      </c>
      <c r="AU79" s="58">
        <v>47.0</v>
      </c>
      <c r="AV79" s="58">
        <v>31.0</v>
      </c>
      <c r="AW79" s="58">
        <v>42.0</v>
      </c>
      <c r="AX79" s="58">
        <v>18.0</v>
      </c>
      <c r="AY79" s="58">
        <v>13.0</v>
      </c>
      <c r="AZ79" s="58">
        <v>10247.0</v>
      </c>
      <c r="BA79" s="58"/>
      <c r="BB79" s="58">
        <v>42.0</v>
      </c>
      <c r="BC79" s="58"/>
      <c r="BD79" s="58">
        <v>18.0</v>
      </c>
      <c r="BE79" s="58"/>
      <c r="BF79" s="58">
        <v>281.0</v>
      </c>
      <c r="BG79" s="58"/>
      <c r="BH79" s="58">
        <v>488.0</v>
      </c>
      <c r="BI79" s="58"/>
      <c r="BJ79" s="58"/>
      <c r="BK79" s="58">
        <v>2585.0</v>
      </c>
      <c r="BL79" s="58"/>
      <c r="BM79" s="58"/>
      <c r="BN79" s="58"/>
    </row>
    <row r="80" ht="16.5" customHeight="1">
      <c r="A80" s="58">
        <v>9185.0</v>
      </c>
      <c r="B80" s="58" t="s">
        <v>408</v>
      </c>
      <c r="C80" s="58">
        <v>9.0</v>
      </c>
      <c r="D80" s="58">
        <v>70878.0</v>
      </c>
      <c r="E80" s="58">
        <v>69302.0</v>
      </c>
      <c r="F80" s="58">
        <v>29953.0</v>
      </c>
      <c r="G80" s="58">
        <v>29366.0</v>
      </c>
      <c r="H80" s="58">
        <v>145.0</v>
      </c>
      <c r="I80" s="58">
        <v>164.0</v>
      </c>
      <c r="J80" s="58">
        <v>29808.0</v>
      </c>
      <c r="K80" s="58">
        <v>29202.0</v>
      </c>
      <c r="L80" s="58">
        <f t="shared" ref="L80:M80" si="72">V80+BM80</f>
        <v>15350</v>
      </c>
      <c r="M80" s="58">
        <f t="shared" si="72"/>
        <v>17664</v>
      </c>
      <c r="N80" s="58">
        <v>4091.0</v>
      </c>
      <c r="O80" s="58">
        <v>2483.0</v>
      </c>
      <c r="P80" s="58">
        <v>2127.0</v>
      </c>
      <c r="Q80" s="58">
        <v>1888.0</v>
      </c>
      <c r="R80" s="58">
        <v>604.0</v>
      </c>
      <c r="S80" s="58">
        <v>1955.0</v>
      </c>
      <c r="T80" s="58">
        <v>621.0</v>
      </c>
      <c r="U80" s="58">
        <v>470.0</v>
      </c>
      <c r="V80" s="58">
        <v>15350.0</v>
      </c>
      <c r="W80" s="58">
        <v>17664.0</v>
      </c>
      <c r="X80" s="58">
        <v>2148.0</v>
      </c>
      <c r="Y80" s="58">
        <v>2599.0</v>
      </c>
      <c r="Z80" s="58">
        <v>147.0</v>
      </c>
      <c r="AA80" s="58">
        <v>270.0</v>
      </c>
      <c r="AB80" s="58">
        <v>314.0</v>
      </c>
      <c r="AC80" s="58">
        <v>194.0</v>
      </c>
      <c r="AD80" s="58">
        <v>98.0</v>
      </c>
      <c r="AE80" s="58">
        <v>141.0</v>
      </c>
      <c r="AF80" s="58">
        <v>262.0</v>
      </c>
      <c r="AG80" s="58">
        <v>168.0</v>
      </c>
      <c r="AH80" s="58">
        <v>512.0</v>
      </c>
      <c r="AI80" s="58">
        <v>314.0</v>
      </c>
      <c r="AJ80" s="58">
        <v>29.0</v>
      </c>
      <c r="AK80" s="58">
        <v>39.0</v>
      </c>
      <c r="AL80" s="58">
        <v>74.0</v>
      </c>
      <c r="AM80" s="58">
        <v>52.0</v>
      </c>
      <c r="AN80" s="58">
        <v>484.0</v>
      </c>
      <c r="AO80" s="58">
        <v>383.0</v>
      </c>
      <c r="AP80" s="58">
        <v>38.0</v>
      </c>
      <c r="AQ80" s="58">
        <v>45.0</v>
      </c>
      <c r="AR80" s="58">
        <v>75.0</v>
      </c>
      <c r="AS80" s="58">
        <v>14.0</v>
      </c>
      <c r="AT80" s="58">
        <v>12.0</v>
      </c>
      <c r="AU80" s="58">
        <v>11.0</v>
      </c>
      <c r="AV80" s="58">
        <v>6.0</v>
      </c>
      <c r="AW80" s="58">
        <v>3.0</v>
      </c>
      <c r="AX80" s="58">
        <v>3.0</v>
      </c>
      <c r="AY80" s="58">
        <v>4.0</v>
      </c>
      <c r="AZ80" s="58">
        <v>2514.0</v>
      </c>
      <c r="BA80" s="58"/>
      <c r="BB80" s="58">
        <v>12.0</v>
      </c>
      <c r="BC80" s="58"/>
      <c r="BD80" s="58">
        <v>6.0</v>
      </c>
      <c r="BE80" s="58"/>
      <c r="BF80" s="58">
        <v>174.0</v>
      </c>
      <c r="BG80" s="58"/>
      <c r="BH80" s="58">
        <v>107.0</v>
      </c>
      <c r="BI80" s="58"/>
      <c r="BJ80" s="58"/>
      <c r="BK80" s="58">
        <v>505.0</v>
      </c>
      <c r="BL80" s="58"/>
      <c r="BM80" s="58"/>
      <c r="BN80" s="58"/>
    </row>
    <row r="81" ht="16.5" customHeight="1">
      <c r="A81" s="58">
        <v>9186.0</v>
      </c>
      <c r="B81" s="58" t="s">
        <v>409</v>
      </c>
      <c r="C81" s="58">
        <v>9.0</v>
      </c>
      <c r="D81" s="58">
        <v>91211.0</v>
      </c>
      <c r="E81" s="58">
        <v>88261.0</v>
      </c>
      <c r="F81" s="58">
        <v>39910.0</v>
      </c>
      <c r="G81" s="58">
        <v>37665.0</v>
      </c>
      <c r="H81" s="58">
        <v>197.0</v>
      </c>
      <c r="I81" s="58">
        <v>190.0</v>
      </c>
      <c r="J81" s="58">
        <v>39713.0</v>
      </c>
      <c r="K81" s="58">
        <v>37475.0</v>
      </c>
      <c r="L81" s="58">
        <f t="shared" ref="L81:M81" si="73">V81+BM81</f>
        <v>18471</v>
      </c>
      <c r="M81" s="58">
        <f t="shared" si="73"/>
        <v>20668</v>
      </c>
      <c r="N81" s="58">
        <v>6820.0</v>
      </c>
      <c r="O81" s="58">
        <v>3678.0</v>
      </c>
      <c r="P81" s="58">
        <v>3544.0</v>
      </c>
      <c r="Q81" s="58">
        <v>3345.0</v>
      </c>
      <c r="R81" s="58">
        <v>956.0</v>
      </c>
      <c r="S81" s="58">
        <v>3189.0</v>
      </c>
      <c r="T81" s="58">
        <v>886.0</v>
      </c>
      <c r="U81" s="58">
        <v>720.0</v>
      </c>
      <c r="V81" s="58">
        <v>18471.0</v>
      </c>
      <c r="W81" s="58">
        <v>20668.0</v>
      </c>
      <c r="X81" s="58">
        <v>1903.0</v>
      </c>
      <c r="Y81" s="58">
        <v>2501.0</v>
      </c>
      <c r="Z81" s="58">
        <v>201.0</v>
      </c>
      <c r="AA81" s="58">
        <v>349.0</v>
      </c>
      <c r="AB81" s="58">
        <v>412.0</v>
      </c>
      <c r="AC81" s="58">
        <v>247.0</v>
      </c>
      <c r="AD81" s="58">
        <v>160.0</v>
      </c>
      <c r="AE81" s="58">
        <v>191.0</v>
      </c>
      <c r="AF81" s="58">
        <v>400.0</v>
      </c>
      <c r="AG81" s="58">
        <v>301.0</v>
      </c>
      <c r="AH81" s="58">
        <v>1188.0</v>
      </c>
      <c r="AI81" s="58">
        <v>815.0</v>
      </c>
      <c r="AJ81" s="58">
        <v>62.0</v>
      </c>
      <c r="AK81" s="58">
        <v>53.0</v>
      </c>
      <c r="AL81" s="58">
        <v>130.0</v>
      </c>
      <c r="AM81" s="58">
        <v>70.0</v>
      </c>
      <c r="AN81" s="58">
        <v>697.0</v>
      </c>
      <c r="AO81" s="58">
        <v>508.0</v>
      </c>
      <c r="AP81" s="58">
        <v>52.0</v>
      </c>
      <c r="AQ81" s="58">
        <v>49.0</v>
      </c>
      <c r="AR81" s="58">
        <v>101.0</v>
      </c>
      <c r="AS81" s="58">
        <v>30.0</v>
      </c>
      <c r="AT81" s="58">
        <v>17.0</v>
      </c>
      <c r="AU81" s="58">
        <v>14.0</v>
      </c>
      <c r="AV81" s="58">
        <v>8.0</v>
      </c>
      <c r="AW81" s="58">
        <v>10.0</v>
      </c>
      <c r="AX81" s="58">
        <v>10.0</v>
      </c>
      <c r="AY81" s="58">
        <v>3.0</v>
      </c>
      <c r="AZ81" s="58">
        <v>3200.0</v>
      </c>
      <c r="BA81" s="58"/>
      <c r="BB81" s="58">
        <v>11.0</v>
      </c>
      <c r="BC81" s="58"/>
      <c r="BD81" s="58">
        <v>6.0</v>
      </c>
      <c r="BE81" s="58"/>
      <c r="BF81" s="58">
        <v>273.0</v>
      </c>
      <c r="BG81" s="58"/>
      <c r="BH81" s="58">
        <v>205.0</v>
      </c>
      <c r="BI81" s="58"/>
      <c r="BJ81" s="58"/>
      <c r="BK81" s="58">
        <v>734.0</v>
      </c>
      <c r="BL81" s="58"/>
      <c r="BM81" s="58"/>
      <c r="BN81" s="58"/>
    </row>
    <row r="82" ht="16.5" customHeight="1">
      <c r="A82" s="58">
        <v>9187.0</v>
      </c>
      <c r="B82" s="58" t="s">
        <v>410</v>
      </c>
      <c r="C82" s="58">
        <v>9.0</v>
      </c>
      <c r="D82" s="58">
        <v>191063.0</v>
      </c>
      <c r="E82" s="58">
        <v>185131.0</v>
      </c>
      <c r="F82" s="58">
        <v>79735.0</v>
      </c>
      <c r="G82" s="58">
        <v>84692.0</v>
      </c>
      <c r="H82" s="58">
        <v>248.0</v>
      </c>
      <c r="I82" s="58">
        <v>531.0</v>
      </c>
      <c r="J82" s="58">
        <v>79487.0</v>
      </c>
      <c r="K82" s="58">
        <v>84161.0</v>
      </c>
      <c r="L82" s="58">
        <f t="shared" ref="L82:M82" si="74">V82+BM82</f>
        <v>34166</v>
      </c>
      <c r="M82" s="58">
        <f t="shared" si="74"/>
        <v>44939</v>
      </c>
      <c r="N82" s="58">
        <v>11167.0</v>
      </c>
      <c r="O82" s="58">
        <v>6706.0</v>
      </c>
      <c r="P82" s="58">
        <v>10076.0</v>
      </c>
      <c r="Q82" s="58">
        <v>9644.0</v>
      </c>
      <c r="R82" s="58">
        <v>2310.0</v>
      </c>
      <c r="S82" s="58">
        <v>7163.0</v>
      </c>
      <c r="T82" s="58">
        <v>1841.0</v>
      </c>
      <c r="U82" s="58">
        <v>1169.0</v>
      </c>
      <c r="V82" s="58">
        <v>34166.0</v>
      </c>
      <c r="W82" s="58">
        <v>44939.0</v>
      </c>
      <c r="X82" s="58">
        <v>2965.0</v>
      </c>
      <c r="Y82" s="58">
        <v>4004.0</v>
      </c>
      <c r="Z82" s="58">
        <v>655.0</v>
      </c>
      <c r="AA82" s="58">
        <v>1885.0</v>
      </c>
      <c r="AB82" s="58">
        <v>841.0</v>
      </c>
      <c r="AC82" s="58">
        <v>644.0</v>
      </c>
      <c r="AD82" s="58">
        <v>213.0</v>
      </c>
      <c r="AE82" s="58">
        <v>341.0</v>
      </c>
      <c r="AF82" s="58">
        <v>716.0</v>
      </c>
      <c r="AG82" s="58">
        <v>485.0</v>
      </c>
      <c r="AH82" s="58">
        <v>2918.0</v>
      </c>
      <c r="AI82" s="58">
        <v>2583.0</v>
      </c>
      <c r="AJ82" s="58">
        <v>84.0</v>
      </c>
      <c r="AK82" s="58">
        <v>97.0</v>
      </c>
      <c r="AL82" s="58">
        <v>144.0</v>
      </c>
      <c r="AM82" s="58">
        <v>146.0</v>
      </c>
      <c r="AN82" s="58">
        <v>2905.0</v>
      </c>
      <c r="AO82" s="58">
        <v>1893.0</v>
      </c>
      <c r="AP82" s="58">
        <v>111.0</v>
      </c>
      <c r="AQ82" s="58">
        <v>165.0</v>
      </c>
      <c r="AR82" s="58">
        <v>323.0</v>
      </c>
      <c r="AS82" s="58">
        <v>79.0</v>
      </c>
      <c r="AT82" s="58">
        <v>33.0</v>
      </c>
      <c r="AU82" s="58">
        <v>42.0</v>
      </c>
      <c r="AV82" s="58">
        <v>36.0</v>
      </c>
      <c r="AW82" s="58">
        <v>44.0</v>
      </c>
      <c r="AX82" s="58">
        <v>16.0</v>
      </c>
      <c r="AY82" s="58">
        <v>15.0</v>
      </c>
      <c r="AZ82" s="58">
        <v>7391.0</v>
      </c>
      <c r="BA82" s="58"/>
      <c r="BB82" s="58">
        <v>24.0</v>
      </c>
      <c r="BC82" s="58"/>
      <c r="BD82" s="58">
        <v>16.0</v>
      </c>
      <c r="BE82" s="58"/>
      <c r="BF82" s="58">
        <v>264.0</v>
      </c>
      <c r="BG82" s="58"/>
      <c r="BH82" s="58">
        <v>272.0</v>
      </c>
      <c r="BI82" s="58"/>
      <c r="BJ82" s="58"/>
      <c r="BK82" s="58">
        <v>2117.0</v>
      </c>
      <c r="BL82" s="58"/>
      <c r="BM82" s="58"/>
      <c r="BN82" s="58"/>
    </row>
    <row r="83" ht="16.5" customHeight="1">
      <c r="A83" s="58">
        <v>9188.0</v>
      </c>
      <c r="B83" s="58" t="s">
        <v>411</v>
      </c>
      <c r="C83" s="58">
        <v>9.0</v>
      </c>
      <c r="D83" s="58">
        <v>96460.0</v>
      </c>
      <c r="E83" s="58">
        <v>94975.0</v>
      </c>
      <c r="F83" s="58">
        <v>49854.0</v>
      </c>
      <c r="G83" s="58">
        <v>49098.0</v>
      </c>
      <c r="H83" s="58">
        <v>126.0</v>
      </c>
      <c r="I83" s="58">
        <v>180.0</v>
      </c>
      <c r="J83" s="58">
        <v>49728.0</v>
      </c>
      <c r="K83" s="58">
        <v>48918.0</v>
      </c>
      <c r="L83" s="58">
        <f t="shared" ref="L83:M83" si="75">V83+BM83</f>
        <v>17748</v>
      </c>
      <c r="M83" s="58">
        <f t="shared" si="75"/>
        <v>21625</v>
      </c>
      <c r="N83" s="58">
        <v>9420.0</v>
      </c>
      <c r="O83" s="58">
        <v>5057.0</v>
      </c>
      <c r="P83" s="58">
        <v>8185.0</v>
      </c>
      <c r="Q83" s="58">
        <v>8361.0</v>
      </c>
      <c r="R83" s="58">
        <v>3363.0</v>
      </c>
      <c r="S83" s="58">
        <v>7443.0</v>
      </c>
      <c r="T83" s="58">
        <v>1129.0</v>
      </c>
      <c r="U83" s="58">
        <v>757.0</v>
      </c>
      <c r="V83" s="58">
        <v>17748.0</v>
      </c>
      <c r="W83" s="58">
        <v>21625.0</v>
      </c>
      <c r="X83" s="58">
        <v>1415.0</v>
      </c>
      <c r="Y83" s="58">
        <v>1939.0</v>
      </c>
      <c r="Z83" s="58">
        <v>139.0</v>
      </c>
      <c r="AA83" s="58">
        <v>290.0</v>
      </c>
      <c r="AB83" s="58">
        <v>606.0</v>
      </c>
      <c r="AC83" s="58">
        <v>345.0</v>
      </c>
      <c r="AD83" s="58">
        <v>124.0</v>
      </c>
      <c r="AE83" s="58">
        <v>158.0</v>
      </c>
      <c r="AF83" s="58">
        <v>551.0</v>
      </c>
      <c r="AG83" s="58">
        <v>324.0</v>
      </c>
      <c r="AH83" s="58">
        <v>1313.0</v>
      </c>
      <c r="AI83" s="58">
        <v>900.0</v>
      </c>
      <c r="AJ83" s="58">
        <v>21.0</v>
      </c>
      <c r="AK83" s="58">
        <v>52.0</v>
      </c>
      <c r="AL83" s="58">
        <v>69.0</v>
      </c>
      <c r="AM83" s="58">
        <v>72.0</v>
      </c>
      <c r="AN83" s="58">
        <v>649.0</v>
      </c>
      <c r="AO83" s="58">
        <v>481.0</v>
      </c>
      <c r="AP83" s="58">
        <v>32.0</v>
      </c>
      <c r="AQ83" s="58">
        <v>48.0</v>
      </c>
      <c r="AR83" s="58">
        <v>121.0</v>
      </c>
      <c r="AS83" s="58">
        <v>38.0</v>
      </c>
      <c r="AT83" s="58">
        <v>13.0</v>
      </c>
      <c r="AU83" s="58">
        <v>10.0</v>
      </c>
      <c r="AV83" s="58">
        <v>13.0</v>
      </c>
      <c r="AW83" s="58">
        <v>18.0</v>
      </c>
      <c r="AX83" s="58">
        <v>9.0</v>
      </c>
      <c r="AY83" s="58">
        <v>6.0</v>
      </c>
      <c r="AZ83" s="58">
        <v>4499.0</v>
      </c>
      <c r="BA83" s="58"/>
      <c r="BB83" s="58">
        <v>8.0</v>
      </c>
      <c r="BC83" s="58"/>
      <c r="BD83" s="58">
        <v>8.0</v>
      </c>
      <c r="BE83" s="58"/>
      <c r="BF83" s="58">
        <v>118.0</v>
      </c>
      <c r="BG83" s="58"/>
      <c r="BH83" s="58">
        <v>175.0</v>
      </c>
      <c r="BI83" s="58"/>
      <c r="BJ83" s="58"/>
      <c r="BK83" s="58">
        <v>994.0</v>
      </c>
      <c r="BL83" s="58"/>
      <c r="BM83" s="58"/>
      <c r="BN83" s="58"/>
    </row>
    <row r="84" ht="16.5" customHeight="1">
      <c r="A84" s="58">
        <v>9189.0</v>
      </c>
      <c r="B84" s="58" t="s">
        <v>412</v>
      </c>
      <c r="C84" s="58">
        <v>9.0</v>
      </c>
      <c r="D84" s="58">
        <v>132926.0</v>
      </c>
      <c r="E84" s="58">
        <v>130926.0</v>
      </c>
      <c r="F84" s="58">
        <v>52553.0</v>
      </c>
      <c r="G84" s="58">
        <v>56609.0</v>
      </c>
      <c r="H84" s="58">
        <v>157.0</v>
      </c>
      <c r="I84" s="58">
        <v>360.0</v>
      </c>
      <c r="J84" s="58">
        <v>52396.0</v>
      </c>
      <c r="K84" s="58">
        <v>56249.0</v>
      </c>
      <c r="L84" s="58">
        <f t="shared" ref="L84:M84" si="76">V84+BM84</f>
        <v>22251</v>
      </c>
      <c r="M84" s="58">
        <f t="shared" si="76"/>
        <v>30304</v>
      </c>
      <c r="N84" s="58">
        <v>8070.0</v>
      </c>
      <c r="O84" s="58">
        <v>5277.0</v>
      </c>
      <c r="P84" s="58">
        <v>7962.0</v>
      </c>
      <c r="Q84" s="58">
        <v>7033.0</v>
      </c>
      <c r="R84" s="58">
        <v>1307.0</v>
      </c>
      <c r="S84" s="58">
        <v>3978.0</v>
      </c>
      <c r="T84" s="58">
        <v>1288.0</v>
      </c>
      <c r="U84" s="58">
        <v>938.0</v>
      </c>
      <c r="V84" s="58">
        <v>22251.0</v>
      </c>
      <c r="W84" s="58">
        <v>30304.0</v>
      </c>
      <c r="X84" s="58">
        <v>2001.0</v>
      </c>
      <c r="Y84" s="58">
        <v>2401.0</v>
      </c>
      <c r="Z84" s="58">
        <v>289.0</v>
      </c>
      <c r="AA84" s="58">
        <v>697.0</v>
      </c>
      <c r="AB84" s="58">
        <v>529.0</v>
      </c>
      <c r="AC84" s="58">
        <v>377.0</v>
      </c>
      <c r="AD84" s="58">
        <v>131.0</v>
      </c>
      <c r="AE84" s="58">
        <v>181.0</v>
      </c>
      <c r="AF84" s="58">
        <v>380.0</v>
      </c>
      <c r="AG84" s="58">
        <v>274.0</v>
      </c>
      <c r="AH84" s="58">
        <v>2003.0</v>
      </c>
      <c r="AI84" s="58">
        <v>1440.0</v>
      </c>
      <c r="AJ84" s="58">
        <v>102.0</v>
      </c>
      <c r="AK84" s="58">
        <v>144.0</v>
      </c>
      <c r="AL84" s="58">
        <v>98.0</v>
      </c>
      <c r="AM84" s="58">
        <v>91.0</v>
      </c>
      <c r="AN84" s="58">
        <v>1644.0</v>
      </c>
      <c r="AO84" s="58">
        <v>1522.0</v>
      </c>
      <c r="AP84" s="58">
        <v>106.0</v>
      </c>
      <c r="AQ84" s="58">
        <v>153.0</v>
      </c>
      <c r="AR84" s="58">
        <v>238.0</v>
      </c>
      <c r="AS84" s="58">
        <v>38.0</v>
      </c>
      <c r="AT84" s="58">
        <v>10.0</v>
      </c>
      <c r="AU84" s="58">
        <v>19.0</v>
      </c>
      <c r="AV84" s="58">
        <v>49.0</v>
      </c>
      <c r="AW84" s="58">
        <v>31.0</v>
      </c>
      <c r="AX84" s="58">
        <v>11.0</v>
      </c>
      <c r="AY84" s="58">
        <v>10.0</v>
      </c>
      <c r="AZ84" s="58">
        <v>3544.0</v>
      </c>
      <c r="BA84" s="58"/>
      <c r="BB84" s="58">
        <v>12.0</v>
      </c>
      <c r="BC84" s="58"/>
      <c r="BD84" s="58">
        <v>11.0</v>
      </c>
      <c r="BE84" s="58"/>
      <c r="BF84" s="58">
        <v>205.0</v>
      </c>
      <c r="BG84" s="58"/>
      <c r="BH84" s="58">
        <v>155.0</v>
      </c>
      <c r="BI84" s="58"/>
      <c r="BJ84" s="58"/>
      <c r="BK84" s="58">
        <v>1341.0</v>
      </c>
      <c r="BL84" s="58"/>
      <c r="BM84" s="58"/>
      <c r="BN84" s="58"/>
    </row>
    <row r="85" ht="16.5" customHeight="1">
      <c r="A85" s="58">
        <v>9190.0</v>
      </c>
      <c r="B85" s="58" t="s">
        <v>413</v>
      </c>
      <c r="C85" s="58">
        <v>9.0</v>
      </c>
      <c r="D85" s="58">
        <v>100654.0</v>
      </c>
      <c r="E85" s="58">
        <v>98690.0</v>
      </c>
      <c r="F85" s="58">
        <v>44488.0</v>
      </c>
      <c r="G85" s="58">
        <v>44135.0</v>
      </c>
      <c r="H85" s="58">
        <v>141.0</v>
      </c>
      <c r="I85" s="58">
        <v>320.0</v>
      </c>
      <c r="J85" s="58">
        <v>44347.0</v>
      </c>
      <c r="K85" s="58">
        <v>43815.0</v>
      </c>
      <c r="L85" s="58">
        <f t="shared" ref="L85:M85" si="77">V85+BM85</f>
        <v>17200</v>
      </c>
      <c r="M85" s="58">
        <f t="shared" si="77"/>
        <v>22143</v>
      </c>
      <c r="N85" s="58">
        <v>7267.0</v>
      </c>
      <c r="O85" s="58">
        <v>4798.0</v>
      </c>
      <c r="P85" s="58">
        <v>5558.0</v>
      </c>
      <c r="Q85" s="58">
        <v>4987.0</v>
      </c>
      <c r="R85" s="58">
        <v>1338.0</v>
      </c>
      <c r="S85" s="58">
        <v>3685.0</v>
      </c>
      <c r="T85" s="58">
        <v>1164.0</v>
      </c>
      <c r="U85" s="58">
        <v>874.0</v>
      </c>
      <c r="V85" s="58">
        <v>17200.0</v>
      </c>
      <c r="W85" s="58">
        <v>22143.0</v>
      </c>
      <c r="X85" s="58">
        <v>2001.0</v>
      </c>
      <c r="Y85" s="58">
        <v>1866.0</v>
      </c>
      <c r="Z85" s="58">
        <v>138.0</v>
      </c>
      <c r="AA85" s="58">
        <v>423.0</v>
      </c>
      <c r="AB85" s="58">
        <v>488.0</v>
      </c>
      <c r="AC85" s="58">
        <v>332.0</v>
      </c>
      <c r="AD85" s="58">
        <v>169.0</v>
      </c>
      <c r="AE85" s="58">
        <v>262.0</v>
      </c>
      <c r="AF85" s="58">
        <v>414.0</v>
      </c>
      <c r="AG85" s="58">
        <v>245.0</v>
      </c>
      <c r="AH85" s="58">
        <v>2140.0</v>
      </c>
      <c r="AI85" s="58">
        <v>1828.0</v>
      </c>
      <c r="AJ85" s="58">
        <v>37.0</v>
      </c>
      <c r="AK85" s="58">
        <v>75.0</v>
      </c>
      <c r="AL85" s="58">
        <v>114.0</v>
      </c>
      <c r="AM85" s="58">
        <v>85.0</v>
      </c>
      <c r="AN85" s="58">
        <v>1178.0</v>
      </c>
      <c r="AO85" s="58">
        <v>732.0</v>
      </c>
      <c r="AP85" s="58">
        <v>47.0</v>
      </c>
      <c r="AQ85" s="58">
        <v>83.0</v>
      </c>
      <c r="AR85" s="58">
        <v>184.0</v>
      </c>
      <c r="AS85" s="58">
        <v>58.0</v>
      </c>
      <c r="AT85" s="58">
        <v>19.0</v>
      </c>
      <c r="AU85" s="58">
        <v>24.0</v>
      </c>
      <c r="AV85" s="58">
        <v>11.0</v>
      </c>
      <c r="AW85" s="58">
        <v>8.0</v>
      </c>
      <c r="AX85" s="58">
        <v>10.0</v>
      </c>
      <c r="AY85" s="58">
        <v>6.0</v>
      </c>
      <c r="AZ85" s="58">
        <v>4572.0</v>
      </c>
      <c r="BA85" s="58"/>
      <c r="BB85" s="58">
        <v>21.0</v>
      </c>
      <c r="BC85" s="58"/>
      <c r="BD85" s="58">
        <v>7.0</v>
      </c>
      <c r="BE85" s="58"/>
      <c r="BF85" s="58">
        <v>142.0</v>
      </c>
      <c r="BG85" s="58"/>
      <c r="BH85" s="58">
        <v>128.0</v>
      </c>
      <c r="BI85" s="58"/>
      <c r="BJ85" s="58"/>
      <c r="BK85" s="58">
        <v>1301.0</v>
      </c>
      <c r="BL85" s="58"/>
      <c r="BM85" s="58"/>
      <c r="BN85" s="58"/>
    </row>
    <row r="86" ht="16.5" customHeight="1">
      <c r="A86" s="58">
        <v>9261.0</v>
      </c>
      <c r="B86" s="58" t="s">
        <v>414</v>
      </c>
      <c r="C86" s="58">
        <v>9.0</v>
      </c>
      <c r="D86" s="58">
        <v>48822.0</v>
      </c>
      <c r="E86" s="58">
        <v>47340.0</v>
      </c>
      <c r="F86" s="58">
        <v>18488.0</v>
      </c>
      <c r="G86" s="58">
        <v>18571.0</v>
      </c>
      <c r="H86" s="58">
        <v>57.0</v>
      </c>
      <c r="I86" s="58">
        <v>124.0</v>
      </c>
      <c r="J86" s="58">
        <v>18431.0</v>
      </c>
      <c r="K86" s="58">
        <v>18447.0</v>
      </c>
      <c r="L86" s="58">
        <f t="shared" ref="L86:M86" si="78">V86+BM86</f>
        <v>7106</v>
      </c>
      <c r="M86" s="58">
        <f t="shared" si="78"/>
        <v>9344</v>
      </c>
      <c r="N86" s="58">
        <v>3227.0</v>
      </c>
      <c r="O86" s="58">
        <v>1942.0</v>
      </c>
      <c r="P86" s="58">
        <v>2703.0</v>
      </c>
      <c r="Q86" s="58">
        <v>2471.0</v>
      </c>
      <c r="R86" s="58">
        <v>621.0</v>
      </c>
      <c r="S86" s="58">
        <v>1564.0</v>
      </c>
      <c r="T86" s="58">
        <v>660.0</v>
      </c>
      <c r="U86" s="58">
        <v>430.0</v>
      </c>
      <c r="V86" s="58">
        <v>7106.0</v>
      </c>
      <c r="W86" s="58">
        <v>9344.0</v>
      </c>
      <c r="X86" s="58">
        <v>765.0</v>
      </c>
      <c r="Y86" s="58">
        <v>974.0</v>
      </c>
      <c r="Z86" s="58">
        <v>64.0</v>
      </c>
      <c r="AA86" s="58">
        <v>146.0</v>
      </c>
      <c r="AB86" s="58">
        <v>282.0</v>
      </c>
      <c r="AC86" s="58">
        <v>164.0</v>
      </c>
      <c r="AD86" s="58">
        <v>42.0</v>
      </c>
      <c r="AE86" s="58">
        <v>66.0</v>
      </c>
      <c r="AF86" s="58">
        <v>242.0</v>
      </c>
      <c r="AG86" s="58">
        <v>142.0</v>
      </c>
      <c r="AH86" s="58">
        <v>601.0</v>
      </c>
      <c r="AI86" s="58">
        <v>492.0</v>
      </c>
      <c r="AJ86" s="58">
        <v>12.0</v>
      </c>
      <c r="AK86" s="58">
        <v>20.0</v>
      </c>
      <c r="AL86" s="58">
        <v>39.0</v>
      </c>
      <c r="AM86" s="58">
        <v>18.0</v>
      </c>
      <c r="AN86" s="58">
        <v>254.0</v>
      </c>
      <c r="AO86" s="58">
        <v>187.0</v>
      </c>
      <c r="AP86" s="58">
        <v>13.0</v>
      </c>
      <c r="AQ86" s="58">
        <v>25.0</v>
      </c>
      <c r="AR86" s="58">
        <v>41.0</v>
      </c>
      <c r="AS86" s="58">
        <v>11.0</v>
      </c>
      <c r="AT86" s="58">
        <v>16.0</v>
      </c>
      <c r="AU86" s="58">
        <v>11.0</v>
      </c>
      <c r="AV86" s="58">
        <v>7.0</v>
      </c>
      <c r="AW86" s="58">
        <v>5.0</v>
      </c>
      <c r="AX86" s="58">
        <v>4.0</v>
      </c>
      <c r="AY86" s="58">
        <v>4.0</v>
      </c>
      <c r="AZ86" s="58">
        <v>1525.0</v>
      </c>
      <c r="BA86" s="58"/>
      <c r="BB86" s="58">
        <v>6.0</v>
      </c>
      <c r="BC86" s="58"/>
      <c r="BD86" s="58">
        <v>7.0</v>
      </c>
      <c r="BE86" s="58"/>
      <c r="BF86" s="58">
        <v>82.0</v>
      </c>
      <c r="BG86" s="58"/>
      <c r="BH86" s="58">
        <v>112.0</v>
      </c>
      <c r="BI86" s="58"/>
      <c r="BJ86" s="58"/>
      <c r="BK86" s="58">
        <v>431.0</v>
      </c>
      <c r="BL86" s="58"/>
      <c r="BM86" s="58"/>
      <c r="BN86" s="58"/>
    </row>
    <row r="87" ht="16.5" customHeight="1">
      <c r="A87" s="58">
        <v>9262.0</v>
      </c>
      <c r="B87" s="58" t="s">
        <v>415</v>
      </c>
      <c r="C87" s="58">
        <v>9.0</v>
      </c>
      <c r="D87" s="58">
        <v>38468.0</v>
      </c>
      <c r="E87" s="58">
        <v>38546.0</v>
      </c>
      <c r="F87" s="58">
        <v>14490.0</v>
      </c>
      <c r="G87" s="58">
        <v>14578.0</v>
      </c>
      <c r="H87" s="58">
        <v>48.0</v>
      </c>
      <c r="I87" s="58">
        <v>70.0</v>
      </c>
      <c r="J87" s="58">
        <v>14442.0</v>
      </c>
      <c r="K87" s="58">
        <v>14508.0</v>
      </c>
      <c r="L87" s="58">
        <f t="shared" ref="L87:M87" si="79">V87+BM87</f>
        <v>5403</v>
      </c>
      <c r="M87" s="58">
        <f t="shared" si="79"/>
        <v>6692</v>
      </c>
      <c r="N87" s="58">
        <v>2963.0</v>
      </c>
      <c r="O87" s="58">
        <v>2146.0</v>
      </c>
      <c r="P87" s="58">
        <v>1980.0</v>
      </c>
      <c r="Q87" s="58">
        <v>1617.0</v>
      </c>
      <c r="R87" s="58">
        <v>596.0</v>
      </c>
      <c r="S87" s="58">
        <v>1510.0</v>
      </c>
      <c r="T87" s="58">
        <v>613.0</v>
      </c>
      <c r="U87" s="58">
        <v>461.0</v>
      </c>
      <c r="V87" s="58">
        <v>5403.0</v>
      </c>
      <c r="W87" s="58">
        <v>6692.0</v>
      </c>
      <c r="X87" s="58">
        <v>265.0</v>
      </c>
      <c r="Y87" s="58">
        <v>409.0</v>
      </c>
      <c r="Z87" s="58">
        <v>51.0</v>
      </c>
      <c r="AA87" s="58">
        <v>111.0</v>
      </c>
      <c r="AB87" s="58">
        <v>158.0</v>
      </c>
      <c r="AC87" s="58">
        <v>96.0</v>
      </c>
      <c r="AD87" s="58">
        <v>35.0</v>
      </c>
      <c r="AE87" s="58">
        <v>27.0</v>
      </c>
      <c r="AF87" s="58">
        <v>202.0</v>
      </c>
      <c r="AG87" s="58">
        <v>137.0</v>
      </c>
      <c r="AH87" s="58">
        <v>653.0</v>
      </c>
      <c r="AI87" s="58">
        <v>849.0</v>
      </c>
      <c r="AJ87" s="58">
        <v>8.0</v>
      </c>
      <c r="AK87" s="58">
        <v>18.0</v>
      </c>
      <c r="AL87" s="58">
        <v>17.0</v>
      </c>
      <c r="AM87" s="58">
        <v>8.0</v>
      </c>
      <c r="AN87" s="58">
        <v>130.0</v>
      </c>
      <c r="AO87" s="58">
        <v>99.0</v>
      </c>
      <c r="AP87" s="58">
        <v>18.0</v>
      </c>
      <c r="AQ87" s="58">
        <v>18.0</v>
      </c>
      <c r="AR87" s="58">
        <v>13.0</v>
      </c>
      <c r="AS87" s="58">
        <v>15.0</v>
      </c>
      <c r="AT87" s="58">
        <v>6.0</v>
      </c>
      <c r="AU87" s="58">
        <v>4.0</v>
      </c>
      <c r="AV87" s="58">
        <v>2.0</v>
      </c>
      <c r="AW87" s="58">
        <v>3.0</v>
      </c>
      <c r="AX87" s="58">
        <v>3.0</v>
      </c>
      <c r="AY87" s="58">
        <v>2.0</v>
      </c>
      <c r="AZ87" s="58">
        <v>1156.0</v>
      </c>
      <c r="BA87" s="58"/>
      <c r="BB87" s="58">
        <v>5.0</v>
      </c>
      <c r="BC87" s="58"/>
      <c r="BD87" s="58">
        <v>6.0</v>
      </c>
      <c r="BE87" s="58"/>
      <c r="BF87" s="58">
        <v>67.0</v>
      </c>
      <c r="BG87" s="58"/>
      <c r="BH87" s="58">
        <v>92.0</v>
      </c>
      <c r="BI87" s="58"/>
      <c r="BJ87" s="58"/>
      <c r="BK87" s="58">
        <v>286.0</v>
      </c>
      <c r="BL87" s="58"/>
      <c r="BM87" s="58"/>
      <c r="BN87" s="58"/>
    </row>
    <row r="88" ht="16.5" customHeight="1">
      <c r="A88" s="58">
        <v>9263.0</v>
      </c>
      <c r="B88" s="58" t="s">
        <v>416</v>
      </c>
      <c r="C88" s="58">
        <v>9.0</v>
      </c>
      <c r="D88" s="58">
        <v>34667.0</v>
      </c>
      <c r="E88" s="58">
        <v>34297.0</v>
      </c>
      <c r="F88" s="58">
        <v>11029.0</v>
      </c>
      <c r="G88" s="58">
        <v>11777.0</v>
      </c>
      <c r="H88" s="58">
        <v>51.0</v>
      </c>
      <c r="I88" s="58">
        <v>92.0</v>
      </c>
      <c r="J88" s="58">
        <v>10978.0</v>
      </c>
      <c r="K88" s="58">
        <v>11685.0</v>
      </c>
      <c r="L88" s="58">
        <f t="shared" ref="L88:M88" si="80">V88+BM88</f>
        <v>5450</v>
      </c>
      <c r="M88" s="58">
        <f t="shared" si="80"/>
        <v>6950</v>
      </c>
      <c r="N88" s="58">
        <v>1796.0</v>
      </c>
      <c r="O88" s="58">
        <v>1262.0</v>
      </c>
      <c r="P88" s="58">
        <v>725.0</v>
      </c>
      <c r="Q88" s="58">
        <v>610.0</v>
      </c>
      <c r="R88" s="58">
        <v>280.0</v>
      </c>
      <c r="S88" s="58">
        <v>770.0</v>
      </c>
      <c r="T88" s="58">
        <v>321.0</v>
      </c>
      <c r="U88" s="58">
        <v>274.0</v>
      </c>
      <c r="V88" s="58">
        <v>5450.0</v>
      </c>
      <c r="W88" s="58">
        <v>6950.0</v>
      </c>
      <c r="X88" s="58">
        <v>308.0</v>
      </c>
      <c r="Y88" s="58">
        <v>470.0</v>
      </c>
      <c r="Z88" s="58">
        <v>62.0</v>
      </c>
      <c r="AA88" s="58">
        <v>168.0</v>
      </c>
      <c r="AB88" s="58">
        <v>121.0</v>
      </c>
      <c r="AC88" s="58">
        <v>87.0</v>
      </c>
      <c r="AD88" s="58">
        <v>20.0</v>
      </c>
      <c r="AE88" s="58">
        <v>23.0</v>
      </c>
      <c r="AF88" s="58">
        <v>87.0</v>
      </c>
      <c r="AG88" s="58">
        <v>61.0</v>
      </c>
      <c r="AH88" s="58">
        <v>547.0</v>
      </c>
      <c r="AI88" s="58">
        <v>593.0</v>
      </c>
      <c r="AJ88" s="58">
        <v>14.0</v>
      </c>
      <c r="AK88" s="58">
        <v>17.0</v>
      </c>
      <c r="AL88" s="58">
        <v>38.0</v>
      </c>
      <c r="AM88" s="58">
        <v>17.0</v>
      </c>
      <c r="AN88" s="58">
        <v>179.0</v>
      </c>
      <c r="AO88" s="58">
        <v>126.0</v>
      </c>
      <c r="AP88" s="58">
        <v>8.0</v>
      </c>
      <c r="AQ88" s="58">
        <v>11.0</v>
      </c>
      <c r="AR88" s="58">
        <v>9.0</v>
      </c>
      <c r="AS88" s="58">
        <v>9.0</v>
      </c>
      <c r="AT88" s="58">
        <v>4.0</v>
      </c>
      <c r="AU88" s="58">
        <v>7.0</v>
      </c>
      <c r="AV88" s="58">
        <v>4.0</v>
      </c>
      <c r="AW88" s="58">
        <v>5.0</v>
      </c>
      <c r="AX88" s="58">
        <v>6.0</v>
      </c>
      <c r="AY88" s="58"/>
      <c r="AZ88" s="58">
        <v>804.0</v>
      </c>
      <c r="BA88" s="58"/>
      <c r="BB88" s="58">
        <v>4.0</v>
      </c>
      <c r="BC88" s="58"/>
      <c r="BD88" s="58">
        <v>7.0</v>
      </c>
      <c r="BE88" s="58"/>
      <c r="BF88" s="58">
        <v>143.0</v>
      </c>
      <c r="BG88" s="58"/>
      <c r="BH88" s="58">
        <v>41.0</v>
      </c>
      <c r="BI88" s="58"/>
      <c r="BJ88" s="58"/>
      <c r="BK88" s="58">
        <v>225.0</v>
      </c>
      <c r="BL88" s="58"/>
      <c r="BM88" s="58"/>
      <c r="BN88" s="58"/>
    </row>
    <row r="89" ht="16.5" customHeight="1">
      <c r="A89" s="58">
        <v>9271.0</v>
      </c>
      <c r="B89" s="58" t="s">
        <v>417</v>
      </c>
      <c r="C89" s="58">
        <v>9.0</v>
      </c>
      <c r="D89" s="58">
        <v>91418.0</v>
      </c>
      <c r="E89" s="58">
        <v>90832.0</v>
      </c>
      <c r="F89" s="58">
        <v>27570.0</v>
      </c>
      <c r="G89" s="58">
        <v>31812.0</v>
      </c>
      <c r="H89" s="58">
        <v>93.0</v>
      </c>
      <c r="I89" s="58">
        <v>198.0</v>
      </c>
      <c r="J89" s="58">
        <v>27477.0</v>
      </c>
      <c r="K89" s="58">
        <v>31614.0</v>
      </c>
      <c r="L89" s="58">
        <f t="shared" ref="L89:M89" si="81">V89+BM89</f>
        <v>14167</v>
      </c>
      <c r="M89" s="58">
        <f t="shared" si="81"/>
        <v>17281</v>
      </c>
      <c r="N89" s="58">
        <v>3849.0</v>
      </c>
      <c r="O89" s="58">
        <v>2884.0</v>
      </c>
      <c r="P89" s="58">
        <v>1757.0</v>
      </c>
      <c r="Q89" s="58">
        <v>1905.0</v>
      </c>
      <c r="R89" s="58">
        <v>531.0</v>
      </c>
      <c r="S89" s="58">
        <v>2381.0</v>
      </c>
      <c r="T89" s="58">
        <v>669.0</v>
      </c>
      <c r="U89" s="58">
        <v>728.0</v>
      </c>
      <c r="V89" s="58">
        <v>14167.0</v>
      </c>
      <c r="W89" s="58">
        <v>17281.0</v>
      </c>
      <c r="X89" s="58">
        <v>1692.0</v>
      </c>
      <c r="Y89" s="58">
        <v>2955.0</v>
      </c>
      <c r="Z89" s="58">
        <v>150.0</v>
      </c>
      <c r="AA89" s="58">
        <v>760.0</v>
      </c>
      <c r="AB89" s="58">
        <v>300.0</v>
      </c>
      <c r="AC89" s="58">
        <v>239.0</v>
      </c>
      <c r="AD89" s="58">
        <v>75.0</v>
      </c>
      <c r="AE89" s="58">
        <v>121.0</v>
      </c>
      <c r="AF89" s="58">
        <v>187.0</v>
      </c>
      <c r="AG89" s="58">
        <v>164.0</v>
      </c>
      <c r="AH89" s="58">
        <v>714.0</v>
      </c>
      <c r="AI89" s="58">
        <v>849.0</v>
      </c>
      <c r="AJ89" s="58">
        <v>55.0</v>
      </c>
      <c r="AK89" s="58">
        <v>80.0</v>
      </c>
      <c r="AL89" s="58">
        <v>69.0</v>
      </c>
      <c r="AM89" s="58">
        <v>38.0</v>
      </c>
      <c r="AN89" s="58">
        <v>488.0</v>
      </c>
      <c r="AO89" s="58">
        <v>558.0</v>
      </c>
      <c r="AP89" s="58">
        <v>43.0</v>
      </c>
      <c r="AQ89" s="58">
        <v>44.0</v>
      </c>
      <c r="AR89" s="58">
        <v>44.0</v>
      </c>
      <c r="AS89" s="58">
        <v>23.0</v>
      </c>
      <c r="AT89" s="58">
        <v>5.0</v>
      </c>
      <c r="AU89" s="58">
        <v>10.0</v>
      </c>
      <c r="AV89" s="58">
        <v>1.0</v>
      </c>
      <c r="AW89" s="58">
        <v>7.0</v>
      </c>
      <c r="AX89" s="58">
        <v>2.0</v>
      </c>
      <c r="AY89" s="58">
        <v>5.0</v>
      </c>
      <c r="AZ89" s="58">
        <v>2348.0</v>
      </c>
      <c r="BA89" s="58"/>
      <c r="BB89" s="58">
        <v>9.0</v>
      </c>
      <c r="BC89" s="58"/>
      <c r="BD89" s="58">
        <v>7.0</v>
      </c>
      <c r="BE89" s="58"/>
      <c r="BF89" s="58">
        <v>245.0</v>
      </c>
      <c r="BG89" s="58"/>
      <c r="BH89" s="58">
        <v>70.0</v>
      </c>
      <c r="BI89" s="58"/>
      <c r="BJ89" s="58"/>
      <c r="BK89" s="58">
        <v>582.0</v>
      </c>
      <c r="BL89" s="58"/>
      <c r="BM89" s="58"/>
      <c r="BN89" s="58"/>
    </row>
    <row r="90" ht="16.5" customHeight="1">
      <c r="A90" s="58">
        <v>9272.0</v>
      </c>
      <c r="B90" s="58" t="s">
        <v>418</v>
      </c>
      <c r="C90" s="58">
        <v>9.0</v>
      </c>
      <c r="D90" s="58">
        <v>63709.0</v>
      </c>
      <c r="E90" s="58">
        <v>63891.0</v>
      </c>
      <c r="F90" s="58">
        <v>16875.0</v>
      </c>
      <c r="G90" s="58">
        <v>18737.0</v>
      </c>
      <c r="H90" s="58">
        <v>58.0</v>
      </c>
      <c r="I90" s="58">
        <v>100.0</v>
      </c>
      <c r="J90" s="58">
        <v>16817.0</v>
      </c>
      <c r="K90" s="58">
        <v>18637.0</v>
      </c>
      <c r="L90" s="58">
        <f t="shared" ref="L90:M90" si="82">V90+BM90</f>
        <v>8815</v>
      </c>
      <c r="M90" s="58">
        <f t="shared" si="82"/>
        <v>10542</v>
      </c>
      <c r="N90" s="58">
        <v>2504.0</v>
      </c>
      <c r="O90" s="58">
        <v>1700.0</v>
      </c>
      <c r="P90" s="58">
        <v>983.0</v>
      </c>
      <c r="Q90" s="58">
        <v>966.0</v>
      </c>
      <c r="R90" s="58">
        <v>289.0</v>
      </c>
      <c r="S90" s="58">
        <v>1264.0</v>
      </c>
      <c r="T90" s="58">
        <v>380.0</v>
      </c>
      <c r="U90" s="58">
        <v>484.0</v>
      </c>
      <c r="V90" s="58">
        <v>8815.0</v>
      </c>
      <c r="W90" s="58">
        <v>10542.0</v>
      </c>
      <c r="X90" s="58">
        <v>896.0</v>
      </c>
      <c r="Y90" s="58">
        <v>1653.0</v>
      </c>
      <c r="Z90" s="58">
        <v>75.0</v>
      </c>
      <c r="AA90" s="58">
        <v>303.0</v>
      </c>
      <c r="AB90" s="58">
        <v>158.0</v>
      </c>
      <c r="AC90" s="58">
        <v>121.0</v>
      </c>
      <c r="AD90" s="58">
        <v>38.0</v>
      </c>
      <c r="AE90" s="58">
        <v>64.0</v>
      </c>
      <c r="AF90" s="58">
        <v>101.0</v>
      </c>
      <c r="AG90" s="58">
        <v>69.0</v>
      </c>
      <c r="AH90" s="58">
        <v>438.0</v>
      </c>
      <c r="AI90" s="58">
        <v>552.0</v>
      </c>
      <c r="AJ90" s="58">
        <v>18.0</v>
      </c>
      <c r="AK90" s="58">
        <v>31.0</v>
      </c>
      <c r="AL90" s="58">
        <v>37.0</v>
      </c>
      <c r="AM90" s="58">
        <v>20.0</v>
      </c>
      <c r="AN90" s="58">
        <v>566.0</v>
      </c>
      <c r="AO90" s="58">
        <v>457.0</v>
      </c>
      <c r="AP90" s="58">
        <v>27.0</v>
      </c>
      <c r="AQ90" s="58">
        <v>24.0</v>
      </c>
      <c r="AR90" s="58">
        <v>40.0</v>
      </c>
      <c r="AS90" s="58">
        <v>9.0</v>
      </c>
      <c r="AT90" s="58">
        <v>7.0</v>
      </c>
      <c r="AU90" s="58">
        <v>7.0</v>
      </c>
      <c r="AV90" s="58">
        <v>1.0</v>
      </c>
      <c r="AW90" s="58">
        <v>4.0</v>
      </c>
      <c r="AX90" s="58">
        <v>3.0</v>
      </c>
      <c r="AY90" s="58">
        <v>2.0</v>
      </c>
      <c r="AZ90" s="58">
        <v>1235.0</v>
      </c>
      <c r="BA90" s="58"/>
      <c r="BB90" s="58">
        <v>7.0</v>
      </c>
      <c r="BC90" s="58"/>
      <c r="BD90" s="58">
        <v>4.0</v>
      </c>
      <c r="BE90" s="58"/>
      <c r="BF90" s="58">
        <v>157.0</v>
      </c>
      <c r="BG90" s="58"/>
      <c r="BH90" s="58">
        <v>38.0</v>
      </c>
      <c r="BI90" s="58"/>
      <c r="BJ90" s="58"/>
      <c r="BK90" s="58">
        <v>365.0</v>
      </c>
      <c r="BL90" s="58"/>
      <c r="BM90" s="58"/>
      <c r="BN90" s="58"/>
    </row>
    <row r="91" ht="16.5" customHeight="1">
      <c r="A91" s="58">
        <v>9273.0</v>
      </c>
      <c r="B91" s="58" t="s">
        <v>419</v>
      </c>
      <c r="C91" s="58">
        <v>9.0</v>
      </c>
      <c r="D91" s="58">
        <v>87352.0</v>
      </c>
      <c r="E91" s="58">
        <v>85508.0</v>
      </c>
      <c r="F91" s="58">
        <v>32825.0</v>
      </c>
      <c r="G91" s="58">
        <v>34426.0</v>
      </c>
      <c r="H91" s="58">
        <v>108.0</v>
      </c>
      <c r="I91" s="58">
        <v>197.0</v>
      </c>
      <c r="J91" s="58">
        <v>32717.0</v>
      </c>
      <c r="K91" s="58">
        <v>34229.0</v>
      </c>
      <c r="L91" s="58">
        <f t="shared" ref="L91:M91" si="83">V91+BM91</f>
        <v>17119</v>
      </c>
      <c r="M91" s="58">
        <f t="shared" si="83"/>
        <v>20028</v>
      </c>
      <c r="N91" s="58">
        <v>5161.0</v>
      </c>
      <c r="O91" s="58">
        <v>3584.0</v>
      </c>
      <c r="P91" s="58">
        <v>2388.0</v>
      </c>
      <c r="Q91" s="58">
        <v>2257.0</v>
      </c>
      <c r="R91" s="58">
        <v>591.0</v>
      </c>
      <c r="S91" s="58">
        <v>2364.0</v>
      </c>
      <c r="T91" s="58">
        <v>647.0</v>
      </c>
      <c r="U91" s="58">
        <v>597.0</v>
      </c>
      <c r="V91" s="58">
        <v>17119.0</v>
      </c>
      <c r="W91" s="58">
        <v>20028.0</v>
      </c>
      <c r="X91" s="58">
        <v>1398.0</v>
      </c>
      <c r="Y91" s="58">
        <v>2368.0</v>
      </c>
      <c r="Z91" s="58">
        <v>118.0</v>
      </c>
      <c r="AA91" s="58">
        <v>354.0</v>
      </c>
      <c r="AB91" s="58">
        <v>304.0</v>
      </c>
      <c r="AC91" s="58">
        <v>217.0</v>
      </c>
      <c r="AD91" s="58">
        <v>89.0</v>
      </c>
      <c r="AE91" s="58">
        <v>168.0</v>
      </c>
      <c r="AF91" s="58">
        <v>273.0</v>
      </c>
      <c r="AG91" s="58">
        <v>192.0</v>
      </c>
      <c r="AH91" s="58">
        <v>1332.0</v>
      </c>
      <c r="AI91" s="58">
        <v>1026.0</v>
      </c>
      <c r="AJ91" s="58">
        <v>27.0</v>
      </c>
      <c r="AK91" s="58">
        <v>29.0</v>
      </c>
      <c r="AL91" s="58">
        <v>55.0</v>
      </c>
      <c r="AM91" s="58">
        <v>54.0</v>
      </c>
      <c r="AN91" s="58">
        <v>746.0</v>
      </c>
      <c r="AO91" s="58">
        <v>339.0</v>
      </c>
      <c r="AP91" s="58">
        <v>29.0</v>
      </c>
      <c r="AQ91" s="58">
        <v>46.0</v>
      </c>
      <c r="AR91" s="58">
        <v>62.0</v>
      </c>
      <c r="AS91" s="58">
        <v>26.0</v>
      </c>
      <c r="AT91" s="58">
        <v>16.0</v>
      </c>
      <c r="AU91" s="58">
        <v>18.0</v>
      </c>
      <c r="AV91" s="58">
        <v>5.0</v>
      </c>
      <c r="AW91" s="58">
        <v>1.0</v>
      </c>
      <c r="AX91" s="58">
        <v>6.0</v>
      </c>
      <c r="AY91" s="58">
        <v>5.0</v>
      </c>
      <c r="AZ91" s="58">
        <v>2022.0</v>
      </c>
      <c r="BA91" s="58"/>
      <c r="BB91" s="58">
        <v>3.0</v>
      </c>
      <c r="BC91" s="58"/>
      <c r="BD91" s="58">
        <v>3.0</v>
      </c>
      <c r="BE91" s="58"/>
      <c r="BF91" s="58">
        <v>246.0</v>
      </c>
      <c r="BG91" s="58"/>
      <c r="BH91" s="58">
        <v>77.0</v>
      </c>
      <c r="BI91" s="58"/>
      <c r="BJ91" s="58"/>
      <c r="BK91" s="58">
        <v>556.0</v>
      </c>
      <c r="BL91" s="58"/>
      <c r="BM91" s="58"/>
      <c r="BN91" s="58"/>
    </row>
    <row r="92" ht="16.5" customHeight="1">
      <c r="A92" s="58">
        <v>9274.0</v>
      </c>
      <c r="B92" s="58" t="s">
        <v>420</v>
      </c>
      <c r="C92" s="58">
        <v>9.0</v>
      </c>
      <c r="D92" s="58">
        <v>116297.0</v>
      </c>
      <c r="E92" s="58">
        <v>114047.0</v>
      </c>
      <c r="F92" s="58">
        <v>46391.0</v>
      </c>
      <c r="G92" s="58">
        <v>51506.0</v>
      </c>
      <c r="H92" s="58">
        <v>127.0</v>
      </c>
      <c r="I92" s="58">
        <v>406.0</v>
      </c>
      <c r="J92" s="58">
        <v>46264.0</v>
      </c>
      <c r="K92" s="58">
        <v>51100.0</v>
      </c>
      <c r="L92" s="58">
        <f t="shared" ref="L92:M92" si="84">V92+BM92</f>
        <v>22077</v>
      </c>
      <c r="M92" s="58">
        <f t="shared" si="84"/>
        <v>28730</v>
      </c>
      <c r="N92" s="58">
        <v>5951.0</v>
      </c>
      <c r="O92" s="58">
        <v>3807.0</v>
      </c>
      <c r="P92" s="58">
        <v>4330.0</v>
      </c>
      <c r="Q92" s="58">
        <v>3807.0</v>
      </c>
      <c r="R92" s="58">
        <v>1017.0</v>
      </c>
      <c r="S92" s="58">
        <v>3443.0</v>
      </c>
      <c r="T92" s="58">
        <v>888.0</v>
      </c>
      <c r="U92" s="58">
        <v>752.0</v>
      </c>
      <c r="V92" s="58">
        <v>22077.0</v>
      </c>
      <c r="W92" s="58">
        <v>28730.0</v>
      </c>
      <c r="X92" s="58">
        <v>4593.0</v>
      </c>
      <c r="Y92" s="58">
        <v>5485.0</v>
      </c>
      <c r="Z92" s="58">
        <v>189.0</v>
      </c>
      <c r="AA92" s="58">
        <v>721.0</v>
      </c>
      <c r="AB92" s="58">
        <v>486.0</v>
      </c>
      <c r="AC92" s="58">
        <v>380.0</v>
      </c>
      <c r="AD92" s="58">
        <v>128.0</v>
      </c>
      <c r="AE92" s="58">
        <v>236.0</v>
      </c>
      <c r="AF92" s="58">
        <v>431.0</v>
      </c>
      <c r="AG92" s="58">
        <v>322.0</v>
      </c>
      <c r="AH92" s="58">
        <v>1577.0</v>
      </c>
      <c r="AI92" s="58">
        <v>1488.0</v>
      </c>
      <c r="AJ92" s="58">
        <v>24.0</v>
      </c>
      <c r="AK92" s="58">
        <v>45.0</v>
      </c>
      <c r="AL92" s="58">
        <v>78.0</v>
      </c>
      <c r="AM92" s="58">
        <v>62.0</v>
      </c>
      <c r="AN92" s="58">
        <v>1030.0</v>
      </c>
      <c r="AO92" s="58">
        <v>728.0</v>
      </c>
      <c r="AP92" s="58">
        <v>51.0</v>
      </c>
      <c r="AQ92" s="58">
        <v>77.0</v>
      </c>
      <c r="AR92" s="58">
        <v>134.0</v>
      </c>
      <c r="AS92" s="58">
        <v>33.0</v>
      </c>
      <c r="AT92" s="58">
        <v>13.0</v>
      </c>
      <c r="AU92" s="58">
        <v>18.0</v>
      </c>
      <c r="AV92" s="58">
        <v>6.0</v>
      </c>
      <c r="AW92" s="58">
        <v>12.0</v>
      </c>
      <c r="AX92" s="58">
        <v>11.0</v>
      </c>
      <c r="AY92" s="58">
        <v>6.0</v>
      </c>
      <c r="AZ92" s="58">
        <v>2885.0</v>
      </c>
      <c r="BA92" s="58"/>
      <c r="BB92" s="58">
        <v>7.0</v>
      </c>
      <c r="BC92" s="58"/>
      <c r="BD92" s="58">
        <v>5.0</v>
      </c>
      <c r="BE92" s="58"/>
      <c r="BF92" s="58">
        <v>223.0</v>
      </c>
      <c r="BG92" s="58"/>
      <c r="BH92" s="58">
        <v>130.0</v>
      </c>
      <c r="BI92" s="58"/>
      <c r="BJ92" s="58"/>
      <c r="BK92" s="58">
        <v>948.0</v>
      </c>
      <c r="BL92" s="58"/>
      <c r="BM92" s="58"/>
      <c r="BN92" s="58"/>
    </row>
    <row r="93" ht="16.5" customHeight="1">
      <c r="A93" s="58">
        <v>9275.0</v>
      </c>
      <c r="B93" s="58" t="s">
        <v>421</v>
      </c>
      <c r="C93" s="58">
        <v>9.0</v>
      </c>
      <c r="D93" s="58">
        <v>149285.0</v>
      </c>
      <c r="E93" s="58">
        <v>147761.0</v>
      </c>
      <c r="F93" s="58">
        <v>45962.0</v>
      </c>
      <c r="G93" s="58">
        <v>50583.0</v>
      </c>
      <c r="H93" s="58">
        <v>162.0</v>
      </c>
      <c r="I93" s="58">
        <v>354.0</v>
      </c>
      <c r="J93" s="58">
        <v>45800.0</v>
      </c>
      <c r="K93" s="58">
        <v>50229.0</v>
      </c>
      <c r="L93" s="58">
        <f t="shared" ref="L93:M93" si="85">V93+BM93</f>
        <v>23258</v>
      </c>
      <c r="M93" s="58">
        <f t="shared" si="85"/>
        <v>27876</v>
      </c>
      <c r="N93" s="58">
        <v>7160.0</v>
      </c>
      <c r="O93" s="58">
        <v>5234.0</v>
      </c>
      <c r="P93" s="58">
        <v>3254.0</v>
      </c>
      <c r="Q93" s="58">
        <v>3031.0</v>
      </c>
      <c r="R93" s="58">
        <v>988.0</v>
      </c>
      <c r="S93" s="58">
        <v>4032.0</v>
      </c>
      <c r="T93" s="58">
        <v>1256.0</v>
      </c>
      <c r="U93" s="58">
        <v>1149.0</v>
      </c>
      <c r="V93" s="58">
        <v>23258.0</v>
      </c>
      <c r="W93" s="58">
        <v>27876.0</v>
      </c>
      <c r="X93" s="58">
        <v>1797.0</v>
      </c>
      <c r="Y93" s="58">
        <v>3330.0</v>
      </c>
      <c r="Z93" s="58">
        <v>201.0</v>
      </c>
      <c r="AA93" s="58">
        <v>597.0</v>
      </c>
      <c r="AB93" s="58">
        <v>534.0</v>
      </c>
      <c r="AC93" s="58">
        <v>372.0</v>
      </c>
      <c r="AD93" s="58">
        <v>106.0</v>
      </c>
      <c r="AE93" s="58">
        <v>222.0</v>
      </c>
      <c r="AF93" s="58">
        <v>327.0</v>
      </c>
      <c r="AG93" s="58">
        <v>218.0</v>
      </c>
      <c r="AH93" s="58">
        <v>1571.0</v>
      </c>
      <c r="AI93" s="58">
        <v>2113.0</v>
      </c>
      <c r="AJ93" s="58">
        <v>46.0</v>
      </c>
      <c r="AK93" s="58">
        <v>64.0</v>
      </c>
      <c r="AL93" s="58">
        <v>133.0</v>
      </c>
      <c r="AM93" s="58">
        <v>63.0</v>
      </c>
      <c r="AN93" s="58">
        <v>887.0</v>
      </c>
      <c r="AO93" s="58">
        <v>731.0</v>
      </c>
      <c r="AP93" s="58">
        <v>70.0</v>
      </c>
      <c r="AQ93" s="58">
        <v>90.0</v>
      </c>
      <c r="AR93" s="58">
        <v>116.0</v>
      </c>
      <c r="AS93" s="58">
        <v>33.0</v>
      </c>
      <c r="AT93" s="58">
        <v>13.0</v>
      </c>
      <c r="AU93" s="58">
        <v>15.0</v>
      </c>
      <c r="AV93" s="58">
        <v>9.0</v>
      </c>
      <c r="AW93" s="58">
        <v>14.0</v>
      </c>
      <c r="AX93" s="58">
        <v>9.0</v>
      </c>
      <c r="AY93" s="58">
        <v>10.0</v>
      </c>
      <c r="AZ93" s="58">
        <v>3625.0</v>
      </c>
      <c r="BA93" s="58"/>
      <c r="BB93" s="58">
        <v>14.0</v>
      </c>
      <c r="BC93" s="58"/>
      <c r="BD93" s="58">
        <v>9.0</v>
      </c>
      <c r="BE93" s="58"/>
      <c r="BF93" s="58">
        <v>313.0</v>
      </c>
      <c r="BG93" s="58"/>
      <c r="BH93" s="58">
        <v>104.0</v>
      </c>
      <c r="BI93" s="58"/>
      <c r="BJ93" s="58"/>
      <c r="BK93" s="58">
        <v>1035.0</v>
      </c>
      <c r="BL93" s="58"/>
      <c r="BM93" s="58"/>
      <c r="BN93" s="58"/>
    </row>
    <row r="94" ht="16.5" customHeight="1">
      <c r="A94" s="58">
        <v>9276.0</v>
      </c>
      <c r="B94" s="58" t="s">
        <v>422</v>
      </c>
      <c r="C94" s="58">
        <v>9.0</v>
      </c>
      <c r="D94" s="58">
        <v>62610.0</v>
      </c>
      <c r="E94" s="58">
        <v>63345.0</v>
      </c>
      <c r="F94" s="58">
        <v>16498.0</v>
      </c>
      <c r="G94" s="58">
        <v>19705.0</v>
      </c>
      <c r="H94" s="58">
        <v>69.0</v>
      </c>
      <c r="I94" s="58">
        <v>130.0</v>
      </c>
      <c r="J94" s="58">
        <v>16429.0</v>
      </c>
      <c r="K94" s="58">
        <v>19575.0</v>
      </c>
      <c r="L94" s="58">
        <f t="shared" ref="L94:M94" si="86">V94+BM94</f>
        <v>8436</v>
      </c>
      <c r="M94" s="58">
        <f t="shared" si="86"/>
        <v>11163</v>
      </c>
      <c r="N94" s="58">
        <v>2437.0</v>
      </c>
      <c r="O94" s="58">
        <v>2004.0</v>
      </c>
      <c r="P94" s="58">
        <v>929.0</v>
      </c>
      <c r="Q94" s="58">
        <v>852.0</v>
      </c>
      <c r="R94" s="58">
        <v>314.0</v>
      </c>
      <c r="S94" s="58">
        <v>1293.0</v>
      </c>
      <c r="T94" s="58">
        <v>386.0</v>
      </c>
      <c r="U94" s="58">
        <v>415.0</v>
      </c>
      <c r="V94" s="58">
        <v>8436.0</v>
      </c>
      <c r="W94" s="58">
        <v>11163.0</v>
      </c>
      <c r="X94" s="58">
        <v>867.0</v>
      </c>
      <c r="Y94" s="58">
        <v>1706.0</v>
      </c>
      <c r="Z94" s="58">
        <v>92.0</v>
      </c>
      <c r="AA94" s="58">
        <v>346.0</v>
      </c>
      <c r="AB94" s="58">
        <v>161.0</v>
      </c>
      <c r="AC94" s="58">
        <v>107.0</v>
      </c>
      <c r="AD94" s="58">
        <v>42.0</v>
      </c>
      <c r="AE94" s="58">
        <v>66.0</v>
      </c>
      <c r="AF94" s="58">
        <v>119.0</v>
      </c>
      <c r="AG94" s="58">
        <v>115.0</v>
      </c>
      <c r="AH94" s="58">
        <v>538.0</v>
      </c>
      <c r="AI94" s="58">
        <v>677.0</v>
      </c>
      <c r="AJ94" s="58">
        <v>19.0</v>
      </c>
      <c r="AK94" s="58">
        <v>33.0</v>
      </c>
      <c r="AL94" s="58">
        <v>33.0</v>
      </c>
      <c r="AM94" s="58">
        <v>23.0</v>
      </c>
      <c r="AN94" s="58">
        <v>301.0</v>
      </c>
      <c r="AO94" s="58">
        <v>358.0</v>
      </c>
      <c r="AP94" s="58">
        <v>24.0</v>
      </c>
      <c r="AQ94" s="58">
        <v>24.0</v>
      </c>
      <c r="AR94" s="58">
        <v>38.0</v>
      </c>
      <c r="AS94" s="58">
        <v>14.0</v>
      </c>
      <c r="AT94" s="58">
        <v>6.0</v>
      </c>
      <c r="AU94" s="58">
        <v>10.0</v>
      </c>
      <c r="AV94" s="58">
        <v>2.0</v>
      </c>
      <c r="AW94" s="58">
        <v>3.0</v>
      </c>
      <c r="AX94" s="58">
        <v>6.0</v>
      </c>
      <c r="AY94" s="58">
        <v>1.0</v>
      </c>
      <c r="AZ94" s="58">
        <v>1501.0</v>
      </c>
      <c r="BA94" s="58"/>
      <c r="BB94" s="58">
        <v>5.0</v>
      </c>
      <c r="BC94" s="58"/>
      <c r="BD94" s="58">
        <v>2.0</v>
      </c>
      <c r="BE94" s="58"/>
      <c r="BF94" s="58">
        <v>136.0</v>
      </c>
      <c r="BG94" s="58"/>
      <c r="BH94" s="58">
        <v>35.0</v>
      </c>
      <c r="BI94" s="58"/>
      <c r="BJ94" s="58"/>
      <c r="BK94" s="58">
        <v>365.0</v>
      </c>
      <c r="BL94" s="58"/>
      <c r="BM94" s="58"/>
      <c r="BN94" s="58"/>
    </row>
    <row r="95" ht="16.5" customHeight="1">
      <c r="A95" s="58">
        <v>9277.0</v>
      </c>
      <c r="B95" s="58" t="s">
        <v>423</v>
      </c>
      <c r="C95" s="58">
        <v>9.0</v>
      </c>
      <c r="D95" s="58">
        <v>91946.0</v>
      </c>
      <c r="E95" s="58">
        <v>91833.0</v>
      </c>
      <c r="F95" s="58">
        <v>30433.0</v>
      </c>
      <c r="G95" s="58">
        <v>32804.0</v>
      </c>
      <c r="H95" s="58">
        <v>141.0</v>
      </c>
      <c r="I95" s="58">
        <v>234.0</v>
      </c>
      <c r="J95" s="58">
        <v>30292.0</v>
      </c>
      <c r="K95" s="58">
        <v>32570.0</v>
      </c>
      <c r="L95" s="58">
        <f t="shared" ref="L95:M95" si="87">V95+BM95</f>
        <v>16488</v>
      </c>
      <c r="M95" s="58">
        <f t="shared" si="87"/>
        <v>18389</v>
      </c>
      <c r="N95" s="58">
        <v>3589.0</v>
      </c>
      <c r="O95" s="58">
        <v>2570.0</v>
      </c>
      <c r="P95" s="58">
        <v>2119.0</v>
      </c>
      <c r="Q95" s="58">
        <v>1946.0</v>
      </c>
      <c r="R95" s="58">
        <v>631.0</v>
      </c>
      <c r="S95" s="58">
        <v>2458.0</v>
      </c>
      <c r="T95" s="58">
        <v>615.0</v>
      </c>
      <c r="U95" s="58">
        <v>537.0</v>
      </c>
      <c r="V95" s="58">
        <v>16488.0</v>
      </c>
      <c r="W95" s="58">
        <v>18389.0</v>
      </c>
      <c r="X95" s="58">
        <v>1178.0</v>
      </c>
      <c r="Y95" s="58">
        <v>3004.0</v>
      </c>
      <c r="Z95" s="58">
        <v>110.0</v>
      </c>
      <c r="AA95" s="58">
        <v>326.0</v>
      </c>
      <c r="AB95" s="58">
        <v>377.0</v>
      </c>
      <c r="AC95" s="58">
        <v>241.0</v>
      </c>
      <c r="AD95" s="58">
        <v>73.0</v>
      </c>
      <c r="AE95" s="58">
        <v>116.0</v>
      </c>
      <c r="AF95" s="58">
        <v>226.0</v>
      </c>
      <c r="AG95" s="58">
        <v>169.0</v>
      </c>
      <c r="AH95" s="58">
        <v>1424.0</v>
      </c>
      <c r="AI95" s="58">
        <v>1283.0</v>
      </c>
      <c r="AJ95" s="58">
        <v>10.0</v>
      </c>
      <c r="AK95" s="58">
        <v>30.0</v>
      </c>
      <c r="AL95" s="58">
        <v>53.0</v>
      </c>
      <c r="AM95" s="58">
        <v>52.0</v>
      </c>
      <c r="AN95" s="58">
        <v>723.0</v>
      </c>
      <c r="AO95" s="58">
        <v>612.0</v>
      </c>
      <c r="AP95" s="58">
        <v>47.0</v>
      </c>
      <c r="AQ95" s="58">
        <v>81.0</v>
      </c>
      <c r="AR95" s="58">
        <v>66.0</v>
      </c>
      <c r="AS95" s="58">
        <v>27.0</v>
      </c>
      <c r="AT95" s="58">
        <v>9.0</v>
      </c>
      <c r="AU95" s="58">
        <v>8.0</v>
      </c>
      <c r="AV95" s="58">
        <v>11.0</v>
      </c>
      <c r="AW95" s="58">
        <v>35.0</v>
      </c>
      <c r="AX95" s="58">
        <v>4.0</v>
      </c>
      <c r="AY95" s="58">
        <v>6.0</v>
      </c>
      <c r="AZ95" s="58">
        <v>2231.0</v>
      </c>
      <c r="BA95" s="58"/>
      <c r="BB95" s="58">
        <v>20.0</v>
      </c>
      <c r="BC95" s="58"/>
      <c r="BD95" s="58">
        <v>6.0</v>
      </c>
      <c r="BE95" s="58"/>
      <c r="BF95" s="58">
        <v>198.0</v>
      </c>
      <c r="BG95" s="58"/>
      <c r="BH95" s="58">
        <v>84.0</v>
      </c>
      <c r="BI95" s="58"/>
      <c r="BJ95" s="58"/>
      <c r="BK95" s="58">
        <v>680.0</v>
      </c>
      <c r="BL95" s="58"/>
      <c r="BM95" s="58"/>
      <c r="BN95" s="58"/>
    </row>
    <row r="96" ht="16.5" customHeight="1">
      <c r="A96" s="58">
        <v>9278.0</v>
      </c>
      <c r="B96" s="58" t="s">
        <v>424</v>
      </c>
      <c r="C96" s="58">
        <v>9.0</v>
      </c>
      <c r="D96" s="58">
        <v>76667.0</v>
      </c>
      <c r="E96" s="58">
        <v>75392.0</v>
      </c>
      <c r="F96" s="58">
        <v>30366.0</v>
      </c>
      <c r="G96" s="58">
        <v>32398.0</v>
      </c>
      <c r="H96" s="58">
        <v>90.0</v>
      </c>
      <c r="I96" s="58">
        <v>208.0</v>
      </c>
      <c r="J96" s="58">
        <v>30276.0</v>
      </c>
      <c r="K96" s="58">
        <v>32190.0</v>
      </c>
      <c r="L96" s="58">
        <f t="shared" ref="L96:M96" si="88">V96+BM96</f>
        <v>17174</v>
      </c>
      <c r="M96" s="58">
        <f t="shared" si="88"/>
        <v>20187</v>
      </c>
      <c r="N96" s="58">
        <v>3467.0</v>
      </c>
      <c r="O96" s="58">
        <v>2036.0</v>
      </c>
      <c r="P96" s="58">
        <v>1337.0</v>
      </c>
      <c r="Q96" s="58">
        <v>1043.0</v>
      </c>
      <c r="R96" s="58">
        <v>559.0</v>
      </c>
      <c r="S96" s="58">
        <v>1831.0</v>
      </c>
      <c r="T96" s="58">
        <v>417.0</v>
      </c>
      <c r="U96" s="58">
        <v>397.0</v>
      </c>
      <c r="V96" s="58">
        <v>17174.0</v>
      </c>
      <c r="W96" s="58">
        <v>20187.0</v>
      </c>
      <c r="X96" s="58">
        <v>1836.0</v>
      </c>
      <c r="Y96" s="58">
        <v>2806.0</v>
      </c>
      <c r="Z96" s="58">
        <v>165.0</v>
      </c>
      <c r="AA96" s="58">
        <v>480.0</v>
      </c>
      <c r="AB96" s="58">
        <v>249.0</v>
      </c>
      <c r="AC96" s="58">
        <v>163.0</v>
      </c>
      <c r="AD96" s="58">
        <v>72.0</v>
      </c>
      <c r="AE96" s="58">
        <v>122.0</v>
      </c>
      <c r="AF96" s="58">
        <v>156.0</v>
      </c>
      <c r="AG96" s="58">
        <v>173.0</v>
      </c>
      <c r="AH96" s="58">
        <v>1820.0</v>
      </c>
      <c r="AI96" s="58">
        <v>1926.0</v>
      </c>
      <c r="AJ96" s="58">
        <v>18.0</v>
      </c>
      <c r="AK96" s="58">
        <v>18.0</v>
      </c>
      <c r="AL96" s="58">
        <v>64.0</v>
      </c>
      <c r="AM96" s="58">
        <v>37.0</v>
      </c>
      <c r="AN96" s="58">
        <v>630.0</v>
      </c>
      <c r="AO96" s="58">
        <v>488.0</v>
      </c>
      <c r="AP96" s="58">
        <v>26.0</v>
      </c>
      <c r="AQ96" s="58">
        <v>16.0</v>
      </c>
      <c r="AR96" s="58">
        <v>46.0</v>
      </c>
      <c r="AS96" s="58">
        <v>18.0</v>
      </c>
      <c r="AT96" s="58">
        <v>11.0</v>
      </c>
      <c r="AU96" s="58">
        <v>7.0</v>
      </c>
      <c r="AV96" s="58">
        <v>4.0</v>
      </c>
      <c r="AW96" s="58">
        <v>11.0</v>
      </c>
      <c r="AX96" s="58">
        <v>9.0</v>
      </c>
      <c r="AY96" s="58">
        <v>3.0</v>
      </c>
      <c r="AZ96" s="58">
        <v>1796.0</v>
      </c>
      <c r="BA96" s="58"/>
      <c r="BB96" s="58">
        <v>5.0</v>
      </c>
      <c r="BC96" s="58"/>
      <c r="BD96" s="58">
        <v>8.0</v>
      </c>
      <c r="BE96" s="58"/>
      <c r="BF96" s="58">
        <v>337.0</v>
      </c>
      <c r="BG96" s="58"/>
      <c r="BH96" s="58">
        <v>70.0</v>
      </c>
      <c r="BI96" s="58"/>
      <c r="BJ96" s="58"/>
      <c r="BK96" s="58">
        <v>428.0</v>
      </c>
      <c r="BL96" s="58"/>
      <c r="BM96" s="58"/>
      <c r="BN96" s="58"/>
    </row>
    <row r="97" ht="16.5" customHeight="1">
      <c r="A97" s="58">
        <v>9279.0</v>
      </c>
      <c r="B97" s="58" t="s">
        <v>425</v>
      </c>
      <c r="C97" s="58">
        <v>9.0</v>
      </c>
      <c r="D97" s="58">
        <v>71650.0</v>
      </c>
      <c r="E97" s="58">
        <v>70176.0</v>
      </c>
      <c r="F97" s="58">
        <v>25503.0</v>
      </c>
      <c r="G97" s="58">
        <v>27275.0</v>
      </c>
      <c r="H97" s="58">
        <v>92.0</v>
      </c>
      <c r="I97" s="58">
        <v>192.0</v>
      </c>
      <c r="J97" s="58">
        <v>25411.0</v>
      </c>
      <c r="K97" s="58">
        <v>27083.0</v>
      </c>
      <c r="L97" s="58">
        <f t="shared" ref="L97:M97" si="89">V97+BM97</f>
        <v>13893</v>
      </c>
      <c r="M97" s="58">
        <f t="shared" si="89"/>
        <v>16261</v>
      </c>
      <c r="N97" s="58">
        <v>3452.0</v>
      </c>
      <c r="O97" s="58">
        <v>2513.0</v>
      </c>
      <c r="P97" s="58">
        <v>1438.0</v>
      </c>
      <c r="Q97" s="58">
        <v>1173.0</v>
      </c>
      <c r="R97" s="58">
        <v>458.0</v>
      </c>
      <c r="S97" s="58">
        <v>1665.0</v>
      </c>
      <c r="T97" s="58">
        <v>473.0</v>
      </c>
      <c r="U97" s="58">
        <v>432.0</v>
      </c>
      <c r="V97" s="58">
        <v>13893.0</v>
      </c>
      <c r="W97" s="58">
        <v>16261.0</v>
      </c>
      <c r="X97" s="58">
        <v>1089.0</v>
      </c>
      <c r="Y97" s="58">
        <v>1885.0</v>
      </c>
      <c r="Z97" s="58">
        <v>181.0</v>
      </c>
      <c r="AA97" s="58">
        <v>560.0</v>
      </c>
      <c r="AB97" s="58">
        <v>246.0</v>
      </c>
      <c r="AC97" s="58">
        <v>171.0</v>
      </c>
      <c r="AD97" s="58">
        <v>88.0</v>
      </c>
      <c r="AE97" s="58">
        <v>120.0</v>
      </c>
      <c r="AF97" s="58">
        <v>164.0</v>
      </c>
      <c r="AG97" s="58">
        <v>136.0</v>
      </c>
      <c r="AH97" s="58">
        <v>1126.0</v>
      </c>
      <c r="AI97" s="58">
        <v>987.0</v>
      </c>
      <c r="AJ97" s="58">
        <v>17.0</v>
      </c>
      <c r="AK97" s="58">
        <v>20.0</v>
      </c>
      <c r="AL97" s="58">
        <v>61.0</v>
      </c>
      <c r="AM97" s="58">
        <v>45.0</v>
      </c>
      <c r="AN97" s="58">
        <v>604.0</v>
      </c>
      <c r="AO97" s="58">
        <v>459.0</v>
      </c>
      <c r="AP97" s="58">
        <v>36.0</v>
      </c>
      <c r="AQ97" s="58">
        <v>45.0</v>
      </c>
      <c r="AR97" s="58">
        <v>67.0</v>
      </c>
      <c r="AS97" s="58">
        <v>20.0</v>
      </c>
      <c r="AT97" s="58">
        <v>8.0</v>
      </c>
      <c r="AU97" s="58">
        <v>16.0</v>
      </c>
      <c r="AV97" s="58">
        <v>7.0</v>
      </c>
      <c r="AW97" s="58">
        <v>5.0</v>
      </c>
      <c r="AX97" s="58">
        <v>1.0</v>
      </c>
      <c r="AY97" s="58">
        <v>3.0</v>
      </c>
      <c r="AZ97" s="58">
        <v>1648.0</v>
      </c>
      <c r="BA97" s="58"/>
      <c r="BB97" s="58">
        <v>9.0</v>
      </c>
      <c r="BC97" s="58"/>
      <c r="BD97" s="58">
        <v>2.0</v>
      </c>
      <c r="BE97" s="58"/>
      <c r="BF97" s="58">
        <v>256.0</v>
      </c>
      <c r="BG97" s="58"/>
      <c r="BH97" s="58">
        <v>87.0</v>
      </c>
      <c r="BI97" s="58"/>
      <c r="BJ97" s="58"/>
      <c r="BK97" s="58">
        <v>567.0</v>
      </c>
      <c r="BL97" s="58"/>
      <c r="BM97" s="58"/>
      <c r="BN97" s="58"/>
    </row>
    <row r="98" ht="16.5" customHeight="1">
      <c r="A98" s="58">
        <v>9361.0</v>
      </c>
      <c r="B98" s="58" t="s">
        <v>426</v>
      </c>
      <c r="C98" s="58">
        <v>9.0</v>
      </c>
      <c r="D98" s="58">
        <v>33217.0</v>
      </c>
      <c r="E98" s="58">
        <v>33638.0</v>
      </c>
      <c r="F98" s="58">
        <v>11512.0</v>
      </c>
      <c r="G98" s="58">
        <v>11929.0</v>
      </c>
      <c r="H98" s="58">
        <v>38.0</v>
      </c>
      <c r="I98" s="58">
        <v>65.0</v>
      </c>
      <c r="J98" s="58">
        <v>11474.0</v>
      </c>
      <c r="K98" s="58">
        <v>11864.0</v>
      </c>
      <c r="L98" s="58">
        <f t="shared" ref="L98:M98" si="90">V98+BM98</f>
        <v>4652</v>
      </c>
      <c r="M98" s="58">
        <f t="shared" si="90"/>
        <v>5671</v>
      </c>
      <c r="N98" s="58">
        <v>2821.0</v>
      </c>
      <c r="O98" s="58">
        <v>1981.0</v>
      </c>
      <c r="P98" s="58">
        <v>892.0</v>
      </c>
      <c r="Q98" s="58">
        <v>1047.0</v>
      </c>
      <c r="R98" s="58">
        <v>291.0</v>
      </c>
      <c r="S98" s="58">
        <v>966.0</v>
      </c>
      <c r="T98" s="58">
        <v>417.0</v>
      </c>
      <c r="U98" s="58">
        <v>293.0</v>
      </c>
      <c r="V98" s="58">
        <v>4652.0</v>
      </c>
      <c r="W98" s="58">
        <v>5671.0</v>
      </c>
      <c r="X98" s="58">
        <v>259.0</v>
      </c>
      <c r="Y98" s="58">
        <v>671.0</v>
      </c>
      <c r="Z98" s="58">
        <v>40.0</v>
      </c>
      <c r="AA98" s="58">
        <v>107.0</v>
      </c>
      <c r="AB98" s="58">
        <v>115.0</v>
      </c>
      <c r="AC98" s="58">
        <v>84.0</v>
      </c>
      <c r="AD98" s="58">
        <v>15.0</v>
      </c>
      <c r="AE98" s="58">
        <v>44.0</v>
      </c>
      <c r="AF98" s="58">
        <v>127.0</v>
      </c>
      <c r="AG98" s="58">
        <v>80.0</v>
      </c>
      <c r="AH98" s="58">
        <v>419.0</v>
      </c>
      <c r="AI98" s="58">
        <v>503.0</v>
      </c>
      <c r="AJ98" s="58">
        <v>22.0</v>
      </c>
      <c r="AK98" s="58">
        <v>15.0</v>
      </c>
      <c r="AL98" s="58">
        <v>28.0</v>
      </c>
      <c r="AM98" s="58">
        <v>20.0</v>
      </c>
      <c r="AN98" s="58">
        <v>124.0</v>
      </c>
      <c r="AO98" s="58">
        <v>82.0</v>
      </c>
      <c r="AP98" s="58">
        <v>15.0</v>
      </c>
      <c r="AQ98" s="58">
        <v>21.0</v>
      </c>
      <c r="AR98" s="58">
        <v>28.0</v>
      </c>
      <c r="AS98" s="58">
        <v>8.0</v>
      </c>
      <c r="AT98" s="58">
        <v>2.0</v>
      </c>
      <c r="AU98" s="58">
        <v>7.0</v>
      </c>
      <c r="AV98" s="58">
        <v>3.0</v>
      </c>
      <c r="AW98" s="58">
        <v>1.0</v>
      </c>
      <c r="AX98" s="58">
        <v>1.0</v>
      </c>
      <c r="AY98" s="58">
        <v>2.0</v>
      </c>
      <c r="AZ98" s="58">
        <v>1096.0</v>
      </c>
      <c r="BA98" s="58"/>
      <c r="BB98" s="58">
        <v>4.0</v>
      </c>
      <c r="BC98" s="58"/>
      <c r="BD98" s="58">
        <v>5.0</v>
      </c>
      <c r="BE98" s="58"/>
      <c r="BF98" s="58">
        <v>63.0</v>
      </c>
      <c r="BG98" s="58"/>
      <c r="BH98" s="58">
        <v>35.0</v>
      </c>
      <c r="BI98" s="58"/>
      <c r="BJ98" s="58"/>
      <c r="BK98" s="58">
        <v>261.0</v>
      </c>
      <c r="BL98" s="58"/>
      <c r="BM98" s="58"/>
      <c r="BN98" s="58"/>
    </row>
    <row r="99" ht="16.5" customHeight="1">
      <c r="A99" s="58">
        <v>9362.0</v>
      </c>
      <c r="B99" s="58" t="s">
        <v>427</v>
      </c>
      <c r="C99" s="58">
        <v>9.0</v>
      </c>
      <c r="D99" s="58">
        <v>103432.0</v>
      </c>
      <c r="E99" s="58">
        <v>100204.0</v>
      </c>
      <c r="F99" s="58">
        <v>41675.0</v>
      </c>
      <c r="G99" s="58">
        <v>39187.0</v>
      </c>
      <c r="H99" s="58">
        <v>94.0</v>
      </c>
      <c r="I99" s="58">
        <v>191.0</v>
      </c>
      <c r="J99" s="58">
        <v>41581.0</v>
      </c>
      <c r="K99" s="58">
        <v>38996.0</v>
      </c>
      <c r="L99" s="58">
        <f t="shared" ref="L99:M99" si="91">V99+BM99</f>
        <v>13228</v>
      </c>
      <c r="M99" s="58">
        <f t="shared" si="91"/>
        <v>17098</v>
      </c>
      <c r="N99" s="58">
        <v>9570.0</v>
      </c>
      <c r="O99" s="58">
        <v>5183.0</v>
      </c>
      <c r="P99" s="58">
        <v>7249.0</v>
      </c>
      <c r="Q99" s="58">
        <v>6477.0</v>
      </c>
      <c r="R99" s="58">
        <v>1331.0</v>
      </c>
      <c r="S99" s="58">
        <v>3320.0</v>
      </c>
      <c r="T99" s="58">
        <v>1859.0</v>
      </c>
      <c r="U99" s="58">
        <v>1318.0</v>
      </c>
      <c r="V99" s="58">
        <v>13228.0</v>
      </c>
      <c r="W99" s="58">
        <v>17098.0</v>
      </c>
      <c r="X99" s="58">
        <v>1239.0</v>
      </c>
      <c r="Y99" s="58">
        <v>1634.0</v>
      </c>
      <c r="Z99" s="58">
        <v>75.0</v>
      </c>
      <c r="AA99" s="58">
        <v>331.0</v>
      </c>
      <c r="AB99" s="58">
        <v>431.0</v>
      </c>
      <c r="AC99" s="58">
        <v>394.0</v>
      </c>
      <c r="AD99" s="58">
        <v>76.0</v>
      </c>
      <c r="AE99" s="58">
        <v>126.0</v>
      </c>
      <c r="AF99" s="58">
        <v>804.0</v>
      </c>
      <c r="AG99" s="58">
        <v>463.0</v>
      </c>
      <c r="AH99" s="58">
        <v>1528.0</v>
      </c>
      <c r="AI99" s="58">
        <v>1307.0</v>
      </c>
      <c r="AJ99" s="58">
        <v>36.0</v>
      </c>
      <c r="AK99" s="58">
        <v>60.0</v>
      </c>
      <c r="AL99" s="58">
        <v>55.0</v>
      </c>
      <c r="AM99" s="58">
        <v>57.0</v>
      </c>
      <c r="AN99" s="58">
        <v>286.0</v>
      </c>
      <c r="AO99" s="58">
        <v>284.0</v>
      </c>
      <c r="AP99" s="58">
        <v>33.0</v>
      </c>
      <c r="AQ99" s="58">
        <v>50.0</v>
      </c>
      <c r="AR99" s="58">
        <v>80.0</v>
      </c>
      <c r="AS99" s="58">
        <v>29.0</v>
      </c>
      <c r="AT99" s="58">
        <v>41.0</v>
      </c>
      <c r="AU99" s="58">
        <v>26.0</v>
      </c>
      <c r="AV99" s="58">
        <v>6.0</v>
      </c>
      <c r="AW99" s="58">
        <v>9.0</v>
      </c>
      <c r="AX99" s="58">
        <v>12.0</v>
      </c>
      <c r="AY99" s="58">
        <v>10.0</v>
      </c>
      <c r="AZ99" s="58">
        <v>3162.0</v>
      </c>
      <c r="BA99" s="58"/>
      <c r="BB99" s="58">
        <v>16.0</v>
      </c>
      <c r="BC99" s="58"/>
      <c r="BD99" s="58">
        <v>12.0</v>
      </c>
      <c r="BE99" s="58"/>
      <c r="BF99" s="58">
        <v>138.0</v>
      </c>
      <c r="BG99" s="58"/>
      <c r="BH99" s="58">
        <v>314.0</v>
      </c>
      <c r="BI99" s="58"/>
      <c r="BJ99" s="58"/>
      <c r="BK99" s="58">
        <v>820.0</v>
      </c>
      <c r="BL99" s="58"/>
      <c r="BM99" s="58"/>
      <c r="BN99" s="58"/>
    </row>
    <row r="100" ht="16.5" customHeight="1">
      <c r="A100" s="58">
        <v>9363.0</v>
      </c>
      <c r="B100" s="58" t="s">
        <v>428</v>
      </c>
      <c r="C100" s="58">
        <v>9.0</v>
      </c>
      <c r="D100" s="58">
        <v>33246.0</v>
      </c>
      <c r="E100" s="58">
        <v>33339.0</v>
      </c>
      <c r="F100" s="58">
        <v>11551.0</v>
      </c>
      <c r="G100" s="58">
        <v>12029.0</v>
      </c>
      <c r="H100" s="58">
        <v>46.0</v>
      </c>
      <c r="I100" s="58">
        <v>118.0</v>
      </c>
      <c r="J100" s="58">
        <v>11505.0</v>
      </c>
      <c r="K100" s="58">
        <v>11911.0</v>
      </c>
      <c r="L100" s="58">
        <f t="shared" ref="L100:M100" si="92">V100+BM100</f>
        <v>4700</v>
      </c>
      <c r="M100" s="58">
        <f t="shared" si="92"/>
        <v>5674</v>
      </c>
      <c r="N100" s="58">
        <v>2888.0</v>
      </c>
      <c r="O100" s="58">
        <v>2234.0</v>
      </c>
      <c r="P100" s="58">
        <v>967.0</v>
      </c>
      <c r="Q100" s="58">
        <v>929.0</v>
      </c>
      <c r="R100" s="58">
        <v>256.0</v>
      </c>
      <c r="S100" s="58">
        <v>956.0</v>
      </c>
      <c r="T100" s="58">
        <v>366.0</v>
      </c>
      <c r="U100" s="58">
        <v>321.0</v>
      </c>
      <c r="V100" s="58">
        <v>4700.0</v>
      </c>
      <c r="W100" s="58">
        <v>5674.0</v>
      </c>
      <c r="X100" s="58">
        <v>285.0</v>
      </c>
      <c r="Y100" s="58">
        <v>597.0</v>
      </c>
      <c r="Z100" s="58">
        <v>33.0</v>
      </c>
      <c r="AA100" s="58">
        <v>157.0</v>
      </c>
      <c r="AB100" s="58">
        <v>94.0</v>
      </c>
      <c r="AC100" s="58">
        <v>97.0</v>
      </c>
      <c r="AD100" s="58">
        <v>26.0</v>
      </c>
      <c r="AE100" s="58">
        <v>60.0</v>
      </c>
      <c r="AF100" s="58">
        <v>93.0</v>
      </c>
      <c r="AG100" s="58">
        <v>84.0</v>
      </c>
      <c r="AH100" s="58">
        <v>227.0</v>
      </c>
      <c r="AI100" s="58">
        <v>228.0</v>
      </c>
      <c r="AJ100" s="58">
        <v>20.0</v>
      </c>
      <c r="AK100" s="58">
        <v>27.0</v>
      </c>
      <c r="AL100" s="58">
        <v>45.0</v>
      </c>
      <c r="AM100" s="58">
        <v>22.0</v>
      </c>
      <c r="AN100" s="58">
        <v>109.0</v>
      </c>
      <c r="AO100" s="58">
        <v>134.0</v>
      </c>
      <c r="AP100" s="58">
        <v>9.0</v>
      </c>
      <c r="AQ100" s="58">
        <v>16.0</v>
      </c>
      <c r="AR100" s="58">
        <v>11.0</v>
      </c>
      <c r="AS100" s="58">
        <v>9.0</v>
      </c>
      <c r="AT100" s="58">
        <v>3.0</v>
      </c>
      <c r="AU100" s="58">
        <v>7.0</v>
      </c>
      <c r="AV100" s="58">
        <v>3.0</v>
      </c>
      <c r="AW100" s="58">
        <v>2.0</v>
      </c>
      <c r="AX100" s="58">
        <v>6.0</v>
      </c>
      <c r="AY100" s="58">
        <v>2.0</v>
      </c>
      <c r="AZ100" s="58">
        <v>1216.0</v>
      </c>
      <c r="BA100" s="58"/>
      <c r="BB100" s="58">
        <v>5.0</v>
      </c>
      <c r="BC100" s="58"/>
      <c r="BD100" s="58">
        <v>5.0</v>
      </c>
      <c r="BE100" s="58"/>
      <c r="BF100" s="58">
        <v>94.0</v>
      </c>
      <c r="BG100" s="58"/>
      <c r="BH100" s="58">
        <v>44.0</v>
      </c>
      <c r="BI100" s="58"/>
      <c r="BJ100" s="58"/>
      <c r="BK100" s="58">
        <v>355.0</v>
      </c>
      <c r="BL100" s="58"/>
      <c r="BM100" s="58"/>
      <c r="BN100" s="58"/>
    </row>
    <row r="101" ht="16.5" customHeight="1">
      <c r="A101" s="58">
        <v>9371.0</v>
      </c>
      <c r="B101" s="58" t="s">
        <v>429</v>
      </c>
      <c r="C101" s="58">
        <v>9.0</v>
      </c>
      <c r="D101" s="58">
        <v>82522.0</v>
      </c>
      <c r="E101" s="58">
        <v>82815.0</v>
      </c>
      <c r="F101" s="58">
        <v>33538.0</v>
      </c>
      <c r="G101" s="58">
        <v>34668.0</v>
      </c>
      <c r="H101" s="58">
        <v>153.0</v>
      </c>
      <c r="I101" s="58">
        <v>300.0</v>
      </c>
      <c r="J101" s="58">
        <v>33385.0</v>
      </c>
      <c r="K101" s="58">
        <v>34368.0</v>
      </c>
      <c r="L101" s="58">
        <f t="shared" ref="L101:M101" si="93">V101+BM101</f>
        <v>15416</v>
      </c>
      <c r="M101" s="58">
        <f t="shared" si="93"/>
        <v>17384</v>
      </c>
      <c r="N101" s="58">
        <v>7452.0</v>
      </c>
      <c r="O101" s="58">
        <v>5225.0</v>
      </c>
      <c r="P101" s="58">
        <v>2260.0</v>
      </c>
      <c r="Q101" s="58">
        <v>2116.0</v>
      </c>
      <c r="R101" s="58">
        <v>547.0</v>
      </c>
      <c r="S101" s="58">
        <v>2302.0</v>
      </c>
      <c r="T101" s="58">
        <v>760.0</v>
      </c>
      <c r="U101" s="58">
        <v>738.0</v>
      </c>
      <c r="V101" s="58">
        <v>15416.0</v>
      </c>
      <c r="W101" s="58">
        <v>17384.0</v>
      </c>
      <c r="X101" s="58">
        <v>1663.0</v>
      </c>
      <c r="Y101" s="58">
        <v>2991.0</v>
      </c>
      <c r="Z101" s="58">
        <v>136.0</v>
      </c>
      <c r="AA101" s="58">
        <v>506.0</v>
      </c>
      <c r="AB101" s="58">
        <v>268.0</v>
      </c>
      <c r="AC101" s="58">
        <v>206.0</v>
      </c>
      <c r="AD101" s="58">
        <v>103.0</v>
      </c>
      <c r="AE101" s="58">
        <v>191.0</v>
      </c>
      <c r="AF101" s="58">
        <v>272.0</v>
      </c>
      <c r="AG101" s="58">
        <v>194.0</v>
      </c>
      <c r="AH101" s="58">
        <v>1101.0</v>
      </c>
      <c r="AI101" s="58">
        <v>1215.0</v>
      </c>
      <c r="AJ101" s="58">
        <v>50.0</v>
      </c>
      <c r="AK101" s="58">
        <v>69.0</v>
      </c>
      <c r="AL101" s="58">
        <v>64.0</v>
      </c>
      <c r="AM101" s="58">
        <v>68.0</v>
      </c>
      <c r="AN101" s="58">
        <v>420.0</v>
      </c>
      <c r="AO101" s="58">
        <v>365.0</v>
      </c>
      <c r="AP101" s="58">
        <v>29.0</v>
      </c>
      <c r="AQ101" s="58">
        <v>53.0</v>
      </c>
      <c r="AR101" s="58">
        <v>61.0</v>
      </c>
      <c r="AS101" s="58">
        <v>28.0</v>
      </c>
      <c r="AT101" s="58">
        <v>9.0</v>
      </c>
      <c r="AU101" s="58">
        <v>18.0</v>
      </c>
      <c r="AV101" s="58">
        <v>2.0</v>
      </c>
      <c r="AW101" s="58">
        <v>4.0</v>
      </c>
      <c r="AX101" s="58">
        <v>5.0</v>
      </c>
      <c r="AY101" s="58">
        <v>11.0</v>
      </c>
      <c r="AZ101" s="58">
        <v>2365.0</v>
      </c>
      <c r="BA101" s="58"/>
      <c r="BB101" s="58">
        <v>10.0</v>
      </c>
      <c r="BC101" s="58"/>
      <c r="BD101" s="58">
        <v>13.0</v>
      </c>
      <c r="BE101" s="58"/>
      <c r="BF101" s="58">
        <v>258.0</v>
      </c>
      <c r="BG101" s="58"/>
      <c r="BH101" s="58">
        <v>121.0</v>
      </c>
      <c r="BI101" s="58"/>
      <c r="BJ101" s="58"/>
      <c r="BK101" s="58">
        <v>684.0</v>
      </c>
      <c r="BL101" s="58"/>
      <c r="BM101" s="58"/>
      <c r="BN101" s="58"/>
    </row>
    <row r="102" ht="16.5" customHeight="1">
      <c r="A102" s="58">
        <v>9372.0</v>
      </c>
      <c r="B102" s="58" t="s">
        <v>430</v>
      </c>
      <c r="C102" s="58">
        <v>9.0</v>
      </c>
      <c r="D102" s="58">
        <v>102140.0</v>
      </c>
      <c r="E102" s="58">
        <v>101943.0</v>
      </c>
      <c r="F102" s="58">
        <v>31749.0</v>
      </c>
      <c r="G102" s="58">
        <v>37194.0</v>
      </c>
      <c r="H102" s="58">
        <v>137.0</v>
      </c>
      <c r="I102" s="58">
        <v>289.0</v>
      </c>
      <c r="J102" s="58">
        <v>31612.0</v>
      </c>
      <c r="K102" s="58">
        <v>36905.0</v>
      </c>
      <c r="L102" s="58">
        <f t="shared" ref="L102:M102" si="94">V102+BM102</f>
        <v>16985</v>
      </c>
      <c r="M102" s="58">
        <f t="shared" si="94"/>
        <v>21288</v>
      </c>
      <c r="N102" s="58">
        <v>4112.0</v>
      </c>
      <c r="O102" s="58">
        <v>2489.0</v>
      </c>
      <c r="P102" s="58">
        <v>1863.0</v>
      </c>
      <c r="Q102" s="58">
        <v>1747.0</v>
      </c>
      <c r="R102" s="58">
        <v>500.0</v>
      </c>
      <c r="S102" s="58">
        <v>2051.0</v>
      </c>
      <c r="T102" s="58">
        <v>511.0</v>
      </c>
      <c r="U102" s="58">
        <v>683.0</v>
      </c>
      <c r="V102" s="58">
        <v>16985.0</v>
      </c>
      <c r="W102" s="58">
        <v>21288.0</v>
      </c>
      <c r="X102" s="58">
        <v>2705.0</v>
      </c>
      <c r="Y102" s="58">
        <v>5466.0</v>
      </c>
      <c r="Z102" s="58">
        <v>123.0</v>
      </c>
      <c r="AA102" s="58">
        <v>426.0</v>
      </c>
      <c r="AB102" s="58">
        <v>291.0</v>
      </c>
      <c r="AC102" s="58">
        <v>273.0</v>
      </c>
      <c r="AD102" s="58">
        <v>79.0</v>
      </c>
      <c r="AE102" s="58">
        <v>146.0</v>
      </c>
      <c r="AF102" s="58">
        <v>249.0</v>
      </c>
      <c r="AG102" s="58">
        <v>171.0</v>
      </c>
      <c r="AH102" s="58">
        <v>775.0</v>
      </c>
      <c r="AI102" s="58">
        <v>760.0</v>
      </c>
      <c r="AJ102" s="58">
        <v>46.0</v>
      </c>
      <c r="AK102" s="58">
        <v>66.0</v>
      </c>
      <c r="AL102" s="58">
        <v>57.0</v>
      </c>
      <c r="AM102" s="58">
        <v>51.0</v>
      </c>
      <c r="AN102" s="58">
        <v>699.0</v>
      </c>
      <c r="AO102" s="58">
        <v>531.0</v>
      </c>
      <c r="AP102" s="58">
        <v>49.0</v>
      </c>
      <c r="AQ102" s="58">
        <v>55.0</v>
      </c>
      <c r="AR102" s="58">
        <v>60.0</v>
      </c>
      <c r="AS102" s="58">
        <v>37.0</v>
      </c>
      <c r="AT102" s="58">
        <v>19.0</v>
      </c>
      <c r="AU102" s="58">
        <v>11.0</v>
      </c>
      <c r="AV102" s="58">
        <v>5.0</v>
      </c>
      <c r="AW102" s="58">
        <v>10.0</v>
      </c>
      <c r="AX102" s="58">
        <v>12.0</v>
      </c>
      <c r="AY102" s="58">
        <v>7.0</v>
      </c>
      <c r="AZ102" s="58">
        <v>2192.0</v>
      </c>
      <c r="BA102" s="58"/>
      <c r="BB102" s="58">
        <v>5.0</v>
      </c>
      <c r="BC102" s="58"/>
      <c r="BD102" s="58">
        <v>6.0</v>
      </c>
      <c r="BE102" s="58"/>
      <c r="BF102" s="58">
        <v>200.0</v>
      </c>
      <c r="BG102" s="58"/>
      <c r="BH102" s="58">
        <v>69.0</v>
      </c>
      <c r="BI102" s="58"/>
      <c r="BJ102" s="58"/>
      <c r="BK102" s="58">
        <v>637.0</v>
      </c>
      <c r="BL102" s="58"/>
      <c r="BM102" s="58"/>
      <c r="BN102" s="58"/>
    </row>
    <row r="103" ht="16.5" customHeight="1">
      <c r="A103" s="58">
        <v>9373.0</v>
      </c>
      <c r="B103" s="58" t="s">
        <v>431</v>
      </c>
      <c r="C103" s="58">
        <v>9.0</v>
      </c>
      <c r="D103" s="58">
        <v>99620.0</v>
      </c>
      <c r="E103" s="58">
        <v>97899.0</v>
      </c>
      <c r="F103" s="58">
        <v>42576.0</v>
      </c>
      <c r="G103" s="58">
        <v>45546.0</v>
      </c>
      <c r="H103" s="58">
        <v>139.0</v>
      </c>
      <c r="I103" s="58">
        <v>307.0</v>
      </c>
      <c r="J103" s="58">
        <v>42437.0</v>
      </c>
      <c r="K103" s="58">
        <v>45239.0</v>
      </c>
      <c r="L103" s="58">
        <f t="shared" ref="L103:M103" si="95">V103+BM103</f>
        <v>22669</v>
      </c>
      <c r="M103" s="58">
        <f t="shared" si="95"/>
        <v>27012</v>
      </c>
      <c r="N103" s="58">
        <v>5783.0</v>
      </c>
      <c r="O103" s="58">
        <v>3437.0</v>
      </c>
      <c r="P103" s="58">
        <v>3477.0</v>
      </c>
      <c r="Q103" s="58">
        <v>3076.0</v>
      </c>
      <c r="R103" s="58">
        <v>694.0</v>
      </c>
      <c r="S103" s="58">
        <v>2542.0</v>
      </c>
      <c r="T103" s="58">
        <v>936.0</v>
      </c>
      <c r="U103" s="58">
        <v>716.0</v>
      </c>
      <c r="V103" s="58">
        <v>22669.0</v>
      </c>
      <c r="W103" s="58">
        <v>27012.0</v>
      </c>
      <c r="X103" s="58">
        <v>2496.0</v>
      </c>
      <c r="Y103" s="58">
        <v>4940.0</v>
      </c>
      <c r="Z103" s="58">
        <v>138.0</v>
      </c>
      <c r="AA103" s="58">
        <v>422.0</v>
      </c>
      <c r="AB103" s="58">
        <v>370.0</v>
      </c>
      <c r="AC103" s="58">
        <v>284.0</v>
      </c>
      <c r="AD103" s="58">
        <v>132.0</v>
      </c>
      <c r="AE103" s="58">
        <v>197.0</v>
      </c>
      <c r="AF103" s="58">
        <v>350.0</v>
      </c>
      <c r="AG103" s="58">
        <v>239.0</v>
      </c>
      <c r="AH103" s="58">
        <v>1109.0</v>
      </c>
      <c r="AI103" s="58">
        <v>784.0</v>
      </c>
      <c r="AJ103" s="58">
        <v>45.0</v>
      </c>
      <c r="AK103" s="58">
        <v>55.0</v>
      </c>
      <c r="AL103" s="58">
        <v>92.0</v>
      </c>
      <c r="AM103" s="58">
        <v>56.0</v>
      </c>
      <c r="AN103" s="58">
        <v>543.0</v>
      </c>
      <c r="AO103" s="58">
        <v>380.0</v>
      </c>
      <c r="AP103" s="58">
        <v>57.0</v>
      </c>
      <c r="AQ103" s="58">
        <v>80.0</v>
      </c>
      <c r="AR103" s="58">
        <v>96.0</v>
      </c>
      <c r="AS103" s="58">
        <v>43.0</v>
      </c>
      <c r="AT103" s="58">
        <v>8.0</v>
      </c>
      <c r="AU103" s="58">
        <v>17.0</v>
      </c>
      <c r="AV103" s="58">
        <v>7.0</v>
      </c>
      <c r="AW103" s="58">
        <v>10.0</v>
      </c>
      <c r="AX103" s="58">
        <v>3.0</v>
      </c>
      <c r="AY103" s="58">
        <v>4.0</v>
      </c>
      <c r="AZ103" s="58">
        <v>2874.0</v>
      </c>
      <c r="BA103" s="58"/>
      <c r="BB103" s="58">
        <v>5.0</v>
      </c>
      <c r="BC103" s="58"/>
      <c r="BD103" s="58">
        <v>6.0</v>
      </c>
      <c r="BE103" s="58"/>
      <c r="BF103" s="58">
        <v>388.0</v>
      </c>
      <c r="BG103" s="58"/>
      <c r="BH103" s="58">
        <v>159.0</v>
      </c>
      <c r="BI103" s="58"/>
      <c r="BJ103" s="58"/>
      <c r="BK103" s="58">
        <v>945.0</v>
      </c>
      <c r="BL103" s="58"/>
      <c r="BM103" s="58"/>
      <c r="BN103" s="58"/>
    </row>
    <row r="104" ht="16.5" customHeight="1">
      <c r="A104" s="58">
        <v>9374.0</v>
      </c>
      <c r="B104" s="58" t="s">
        <v>432</v>
      </c>
      <c r="C104" s="58">
        <v>9.0</v>
      </c>
      <c r="D104" s="58">
        <v>76683.0</v>
      </c>
      <c r="E104" s="58">
        <v>77274.0</v>
      </c>
      <c r="F104" s="58">
        <v>31408.0</v>
      </c>
      <c r="G104" s="58">
        <v>34350.0</v>
      </c>
      <c r="H104" s="58">
        <v>145.0</v>
      </c>
      <c r="I104" s="58">
        <v>336.0</v>
      </c>
      <c r="J104" s="58">
        <v>31263.0</v>
      </c>
      <c r="K104" s="58">
        <v>34014.0</v>
      </c>
      <c r="L104" s="58">
        <f t="shared" ref="L104:M104" si="96">V104+BM104</f>
        <v>15391</v>
      </c>
      <c r="M104" s="58">
        <f t="shared" si="96"/>
        <v>17619</v>
      </c>
      <c r="N104" s="58">
        <v>6554.0</v>
      </c>
      <c r="O104" s="58">
        <v>5226.0</v>
      </c>
      <c r="P104" s="58">
        <v>1771.0</v>
      </c>
      <c r="Q104" s="58">
        <v>1597.0</v>
      </c>
      <c r="R104" s="58">
        <v>433.0</v>
      </c>
      <c r="S104" s="58">
        <v>2026.0</v>
      </c>
      <c r="T104" s="58">
        <v>516.0</v>
      </c>
      <c r="U104" s="58">
        <v>569.0</v>
      </c>
      <c r="V104" s="58">
        <v>15391.0</v>
      </c>
      <c r="W104" s="58">
        <v>17619.0</v>
      </c>
      <c r="X104" s="58">
        <v>1663.0</v>
      </c>
      <c r="Y104" s="58">
        <v>3288.0</v>
      </c>
      <c r="Z104" s="58">
        <v>106.0</v>
      </c>
      <c r="AA104" s="58">
        <v>386.0</v>
      </c>
      <c r="AB104" s="58">
        <v>293.0</v>
      </c>
      <c r="AC104" s="58">
        <v>218.0</v>
      </c>
      <c r="AD104" s="58">
        <v>91.0</v>
      </c>
      <c r="AE104" s="58">
        <v>151.0</v>
      </c>
      <c r="AF104" s="58">
        <v>218.0</v>
      </c>
      <c r="AG104" s="58">
        <v>201.0</v>
      </c>
      <c r="AH104" s="58">
        <v>764.0</v>
      </c>
      <c r="AI104" s="58">
        <v>686.0</v>
      </c>
      <c r="AJ104" s="58">
        <v>25.0</v>
      </c>
      <c r="AK104" s="58">
        <v>31.0</v>
      </c>
      <c r="AL104" s="58">
        <v>74.0</v>
      </c>
      <c r="AM104" s="58">
        <v>80.0</v>
      </c>
      <c r="AN104" s="58">
        <v>436.0</v>
      </c>
      <c r="AO104" s="58">
        <v>534.0</v>
      </c>
      <c r="AP104" s="58">
        <v>37.0</v>
      </c>
      <c r="AQ104" s="58">
        <v>60.0</v>
      </c>
      <c r="AR104" s="58">
        <v>59.0</v>
      </c>
      <c r="AS104" s="58">
        <v>23.0</v>
      </c>
      <c r="AT104" s="58">
        <v>6.0</v>
      </c>
      <c r="AU104" s="58">
        <v>8.0</v>
      </c>
      <c r="AV104" s="58">
        <v>8.0</v>
      </c>
      <c r="AW104" s="58">
        <v>5.0</v>
      </c>
      <c r="AX104" s="58">
        <v>6.0</v>
      </c>
      <c r="AY104" s="58">
        <v>5.0</v>
      </c>
      <c r="AZ104" s="58">
        <v>2408.0</v>
      </c>
      <c r="BA104" s="58"/>
      <c r="BB104" s="58">
        <v>7.0</v>
      </c>
      <c r="BC104" s="58"/>
      <c r="BD104" s="58">
        <v>9.0</v>
      </c>
      <c r="BE104" s="58"/>
      <c r="BF104" s="58">
        <v>306.0</v>
      </c>
      <c r="BG104" s="58"/>
      <c r="BH104" s="58">
        <v>82.0</v>
      </c>
      <c r="BI104" s="58"/>
      <c r="BJ104" s="58"/>
      <c r="BK104" s="58">
        <v>1301.0</v>
      </c>
      <c r="BL104" s="58"/>
      <c r="BM104" s="58"/>
      <c r="BN104" s="58"/>
    </row>
    <row r="105" ht="16.5" customHeight="1">
      <c r="A105" s="58">
        <v>9375.0</v>
      </c>
      <c r="B105" s="58" t="s">
        <v>433</v>
      </c>
      <c r="C105" s="58">
        <v>9.0</v>
      </c>
      <c r="D105" s="58">
        <v>146252.0</v>
      </c>
      <c r="E105" s="58">
        <v>142842.0</v>
      </c>
      <c r="F105" s="58">
        <v>61865.0</v>
      </c>
      <c r="G105" s="58">
        <v>61968.0</v>
      </c>
      <c r="H105" s="58">
        <v>256.0</v>
      </c>
      <c r="I105" s="58">
        <v>353.0</v>
      </c>
      <c r="J105" s="58">
        <v>61609.0</v>
      </c>
      <c r="K105" s="58">
        <v>61615.0</v>
      </c>
      <c r="L105" s="58">
        <f t="shared" ref="L105:M105" si="97">V105+BM105</f>
        <v>27280</v>
      </c>
      <c r="M105" s="58">
        <f t="shared" si="97"/>
        <v>32576</v>
      </c>
      <c r="N105" s="58">
        <v>11049.0</v>
      </c>
      <c r="O105" s="58">
        <v>6920.0</v>
      </c>
      <c r="P105" s="58">
        <v>5357.0</v>
      </c>
      <c r="Q105" s="58">
        <v>4954.0</v>
      </c>
      <c r="R105" s="58">
        <v>1279.0</v>
      </c>
      <c r="S105" s="58">
        <v>4293.0</v>
      </c>
      <c r="T105" s="58">
        <v>1299.0</v>
      </c>
      <c r="U105" s="58">
        <v>1233.0</v>
      </c>
      <c r="V105" s="58">
        <v>27280.0</v>
      </c>
      <c r="W105" s="58">
        <v>32576.0</v>
      </c>
      <c r="X105" s="58">
        <v>5705.0</v>
      </c>
      <c r="Y105" s="58">
        <v>5414.0</v>
      </c>
      <c r="Z105" s="58">
        <v>292.0</v>
      </c>
      <c r="AA105" s="58">
        <v>909.0</v>
      </c>
      <c r="AB105" s="58">
        <v>644.0</v>
      </c>
      <c r="AC105" s="58">
        <v>559.0</v>
      </c>
      <c r="AD105" s="58">
        <v>167.0</v>
      </c>
      <c r="AE105" s="58">
        <v>304.0</v>
      </c>
      <c r="AF105" s="58">
        <v>505.0</v>
      </c>
      <c r="AG105" s="58">
        <v>386.0</v>
      </c>
      <c r="AH105" s="58">
        <v>1687.0</v>
      </c>
      <c r="AI105" s="58">
        <v>1802.0</v>
      </c>
      <c r="AJ105" s="58">
        <v>68.0</v>
      </c>
      <c r="AK105" s="58">
        <v>90.0</v>
      </c>
      <c r="AL105" s="58">
        <v>117.0</v>
      </c>
      <c r="AM105" s="58">
        <v>68.0</v>
      </c>
      <c r="AN105" s="58">
        <v>844.0</v>
      </c>
      <c r="AO105" s="58">
        <v>720.0</v>
      </c>
      <c r="AP105" s="58">
        <v>65.0</v>
      </c>
      <c r="AQ105" s="58">
        <v>87.0</v>
      </c>
      <c r="AR105" s="58">
        <v>125.0</v>
      </c>
      <c r="AS105" s="58">
        <v>47.0</v>
      </c>
      <c r="AT105" s="58">
        <v>32.0</v>
      </c>
      <c r="AU105" s="58">
        <v>13.0</v>
      </c>
      <c r="AV105" s="58">
        <v>17.0</v>
      </c>
      <c r="AW105" s="58">
        <v>21.0</v>
      </c>
      <c r="AX105" s="58">
        <v>11.0</v>
      </c>
      <c r="AY105" s="58">
        <v>12.0</v>
      </c>
      <c r="AZ105" s="58">
        <v>4449.0</v>
      </c>
      <c r="BA105" s="58"/>
      <c r="BB105" s="58">
        <v>18.0</v>
      </c>
      <c r="BC105" s="58"/>
      <c r="BD105" s="58">
        <v>18.0</v>
      </c>
      <c r="BE105" s="58"/>
      <c r="BF105" s="58">
        <v>358.0</v>
      </c>
      <c r="BG105" s="58"/>
      <c r="BH105" s="58">
        <v>223.0</v>
      </c>
      <c r="BI105" s="58"/>
      <c r="BJ105" s="58"/>
      <c r="BK105" s="58">
        <v>1207.0</v>
      </c>
      <c r="BL105" s="58"/>
      <c r="BM105" s="58"/>
      <c r="BN105" s="58"/>
    </row>
    <row r="106" ht="16.5" customHeight="1">
      <c r="A106" s="58">
        <v>9376.0</v>
      </c>
      <c r="B106" s="58" t="s">
        <v>434</v>
      </c>
      <c r="C106" s="58">
        <v>9.0</v>
      </c>
      <c r="D106" s="58">
        <v>114360.0</v>
      </c>
      <c r="E106" s="58">
        <v>114015.0</v>
      </c>
      <c r="F106" s="58">
        <v>41070.0</v>
      </c>
      <c r="G106" s="58">
        <v>43735.0</v>
      </c>
      <c r="H106" s="58">
        <v>163.0</v>
      </c>
      <c r="I106" s="58">
        <v>356.0</v>
      </c>
      <c r="J106" s="58">
        <v>40907.0</v>
      </c>
      <c r="K106" s="58">
        <v>43379.0</v>
      </c>
      <c r="L106" s="58">
        <f t="shared" ref="L106:M106" si="98">V106+BM106</f>
        <v>20184</v>
      </c>
      <c r="M106" s="58">
        <f t="shared" si="98"/>
        <v>23298</v>
      </c>
      <c r="N106" s="58">
        <v>8588.0</v>
      </c>
      <c r="O106" s="58">
        <v>6694.0</v>
      </c>
      <c r="P106" s="58">
        <v>2172.0</v>
      </c>
      <c r="Q106" s="58">
        <v>2222.0</v>
      </c>
      <c r="R106" s="58">
        <v>479.0</v>
      </c>
      <c r="S106" s="58">
        <v>2405.0</v>
      </c>
      <c r="T106" s="58">
        <v>813.0</v>
      </c>
      <c r="U106" s="58">
        <v>1032.0</v>
      </c>
      <c r="V106" s="58">
        <v>20184.0</v>
      </c>
      <c r="W106" s="58">
        <v>23298.0</v>
      </c>
      <c r="X106" s="58">
        <v>1741.0</v>
      </c>
      <c r="Y106" s="58">
        <v>3428.0</v>
      </c>
      <c r="Z106" s="58">
        <v>218.0</v>
      </c>
      <c r="AA106" s="58">
        <v>571.0</v>
      </c>
      <c r="AB106" s="58">
        <v>426.0</v>
      </c>
      <c r="AC106" s="58">
        <v>346.0</v>
      </c>
      <c r="AD106" s="58">
        <v>135.0</v>
      </c>
      <c r="AE106" s="58">
        <v>202.0</v>
      </c>
      <c r="AF106" s="58">
        <v>309.0</v>
      </c>
      <c r="AG106" s="58">
        <v>268.0</v>
      </c>
      <c r="AH106" s="58">
        <v>1302.0</v>
      </c>
      <c r="AI106" s="58">
        <v>1151.0</v>
      </c>
      <c r="AJ106" s="58">
        <v>38.0</v>
      </c>
      <c r="AK106" s="58">
        <v>58.0</v>
      </c>
      <c r="AL106" s="58">
        <v>94.0</v>
      </c>
      <c r="AM106" s="58">
        <v>75.0</v>
      </c>
      <c r="AN106" s="58">
        <v>713.0</v>
      </c>
      <c r="AO106" s="58">
        <v>604.0</v>
      </c>
      <c r="AP106" s="58">
        <v>48.0</v>
      </c>
      <c r="AQ106" s="58">
        <v>60.0</v>
      </c>
      <c r="AR106" s="58">
        <v>124.0</v>
      </c>
      <c r="AS106" s="58">
        <v>33.0</v>
      </c>
      <c r="AT106" s="58">
        <v>14.0</v>
      </c>
      <c r="AU106" s="58">
        <v>15.0</v>
      </c>
      <c r="AV106" s="58">
        <v>9.0</v>
      </c>
      <c r="AW106" s="58">
        <v>9.0</v>
      </c>
      <c r="AX106" s="58">
        <v>13.0</v>
      </c>
      <c r="AY106" s="58">
        <v>5.0</v>
      </c>
      <c r="AZ106" s="58">
        <v>3001.0</v>
      </c>
      <c r="BA106" s="58"/>
      <c r="BB106" s="58">
        <v>7.0</v>
      </c>
      <c r="BC106" s="58"/>
      <c r="BD106" s="58">
        <v>11.0</v>
      </c>
      <c r="BE106" s="58"/>
      <c r="BF106" s="58">
        <v>341.0</v>
      </c>
      <c r="BG106" s="58"/>
      <c r="BH106" s="58">
        <v>127.0</v>
      </c>
      <c r="BI106" s="58"/>
      <c r="BJ106" s="58"/>
      <c r="BK106" s="58">
        <v>903.0</v>
      </c>
      <c r="BL106" s="58"/>
      <c r="BM106" s="58"/>
      <c r="BN106" s="58"/>
    </row>
    <row r="107" ht="16.5" customHeight="1">
      <c r="A107" s="58">
        <v>9377.0</v>
      </c>
      <c r="B107" s="58" t="s">
        <v>435</v>
      </c>
      <c r="C107" s="58">
        <v>9.0</v>
      </c>
      <c r="D107" s="58">
        <v>60297.0</v>
      </c>
      <c r="E107" s="58">
        <v>61440.0</v>
      </c>
      <c r="F107" s="58">
        <v>24073.0</v>
      </c>
      <c r="G107" s="58">
        <v>28450.0</v>
      </c>
      <c r="H107" s="58">
        <v>96.0</v>
      </c>
      <c r="I107" s="58">
        <v>310.0</v>
      </c>
      <c r="J107" s="58">
        <v>23977.0</v>
      </c>
      <c r="K107" s="58">
        <v>28140.0</v>
      </c>
      <c r="L107" s="58">
        <f t="shared" ref="L107:M107" si="99">V107+BM107</f>
        <v>13390</v>
      </c>
      <c r="M107" s="58">
        <f t="shared" si="99"/>
        <v>15689</v>
      </c>
      <c r="N107" s="58">
        <v>4131.0</v>
      </c>
      <c r="O107" s="58">
        <v>3728.0</v>
      </c>
      <c r="P107" s="58">
        <v>1203.0</v>
      </c>
      <c r="Q107" s="58">
        <v>1255.0</v>
      </c>
      <c r="R107" s="58">
        <v>322.0</v>
      </c>
      <c r="S107" s="58">
        <v>1744.0</v>
      </c>
      <c r="T107" s="58">
        <v>391.0</v>
      </c>
      <c r="U107" s="58">
        <v>516.0</v>
      </c>
      <c r="V107" s="58">
        <v>13390.0</v>
      </c>
      <c r="W107" s="58">
        <v>15689.0</v>
      </c>
      <c r="X107" s="58">
        <v>1520.0</v>
      </c>
      <c r="Y107" s="58">
        <v>2725.0</v>
      </c>
      <c r="Z107" s="58">
        <v>52.0</v>
      </c>
      <c r="AA107" s="58">
        <v>358.0</v>
      </c>
      <c r="AB107" s="58">
        <v>218.0</v>
      </c>
      <c r="AC107" s="58">
        <v>233.0</v>
      </c>
      <c r="AD107" s="58">
        <v>87.0</v>
      </c>
      <c r="AE107" s="58">
        <v>149.0</v>
      </c>
      <c r="AF107" s="58">
        <v>158.0</v>
      </c>
      <c r="AG107" s="58">
        <v>150.0</v>
      </c>
      <c r="AH107" s="58">
        <v>367.0</v>
      </c>
      <c r="AI107" s="58">
        <v>297.0</v>
      </c>
      <c r="AJ107" s="58">
        <v>29.0</v>
      </c>
      <c r="AK107" s="58">
        <v>36.0</v>
      </c>
      <c r="AL107" s="58">
        <v>69.0</v>
      </c>
      <c r="AM107" s="58">
        <v>47.0</v>
      </c>
      <c r="AN107" s="58">
        <v>211.0</v>
      </c>
      <c r="AO107" s="58">
        <v>329.0</v>
      </c>
      <c r="AP107" s="58">
        <v>42.0</v>
      </c>
      <c r="AQ107" s="58">
        <v>70.0</v>
      </c>
      <c r="AR107" s="58">
        <v>67.0</v>
      </c>
      <c r="AS107" s="58">
        <v>18.0</v>
      </c>
      <c r="AT107" s="58">
        <v>2.0</v>
      </c>
      <c r="AU107" s="58">
        <v>18.0</v>
      </c>
      <c r="AV107" s="58">
        <v>4.0</v>
      </c>
      <c r="AW107" s="58">
        <v>9.0</v>
      </c>
      <c r="AX107" s="58">
        <v>5.0</v>
      </c>
      <c r="AY107" s="58">
        <v>4.0</v>
      </c>
      <c r="AZ107" s="58">
        <v>1416.0</v>
      </c>
      <c r="BA107" s="58"/>
      <c r="BB107" s="58">
        <v>13.0</v>
      </c>
      <c r="BC107" s="58"/>
      <c r="BD107" s="58">
        <v>8.0</v>
      </c>
      <c r="BE107" s="58"/>
      <c r="BF107" s="58">
        <v>216.0</v>
      </c>
      <c r="BG107" s="58"/>
      <c r="BH107" s="58">
        <v>56.0</v>
      </c>
      <c r="BI107" s="58"/>
      <c r="BJ107" s="58"/>
      <c r="BK107" s="58">
        <v>765.0</v>
      </c>
      <c r="BL107" s="58"/>
      <c r="BM107" s="58"/>
      <c r="BN107" s="58"/>
    </row>
    <row r="108" ht="16.5" customHeight="1">
      <c r="A108" s="58">
        <v>9461.0</v>
      </c>
      <c r="B108" s="58" t="s">
        <v>436</v>
      </c>
      <c r="C108" s="58">
        <v>9.0</v>
      </c>
      <c r="D108" s="58">
        <v>55010.0</v>
      </c>
      <c r="E108" s="58">
        <v>54063.0</v>
      </c>
      <c r="F108" s="58">
        <v>22127.0</v>
      </c>
      <c r="G108" s="58">
        <v>22272.0</v>
      </c>
      <c r="H108" s="58">
        <v>81.0</v>
      </c>
      <c r="I108" s="58">
        <v>135.0</v>
      </c>
      <c r="J108" s="58">
        <v>22046.0</v>
      </c>
      <c r="K108" s="58">
        <v>22137.0</v>
      </c>
      <c r="L108" s="58">
        <f t="shared" ref="L108:M108" si="100">V108+BM108</f>
        <v>7235</v>
      </c>
      <c r="M108" s="58">
        <f t="shared" si="100"/>
        <v>8933</v>
      </c>
      <c r="N108" s="58">
        <v>4381.0</v>
      </c>
      <c r="O108" s="58">
        <v>3040.0</v>
      </c>
      <c r="P108" s="58">
        <v>4631.0</v>
      </c>
      <c r="Q108" s="58">
        <v>3863.0</v>
      </c>
      <c r="R108" s="58">
        <v>785.0</v>
      </c>
      <c r="S108" s="58">
        <v>2466.0</v>
      </c>
      <c r="T108" s="58">
        <v>989.0</v>
      </c>
      <c r="U108" s="58">
        <v>757.0</v>
      </c>
      <c r="V108" s="58">
        <v>7235.0</v>
      </c>
      <c r="W108" s="58">
        <v>8933.0</v>
      </c>
      <c r="X108" s="58">
        <v>429.0</v>
      </c>
      <c r="Y108" s="58">
        <v>1037.0</v>
      </c>
      <c r="Z108" s="58">
        <v>74.0</v>
      </c>
      <c r="AA108" s="58">
        <v>332.0</v>
      </c>
      <c r="AB108" s="58">
        <v>204.0</v>
      </c>
      <c r="AC108" s="58">
        <v>160.0</v>
      </c>
      <c r="AD108" s="58">
        <v>62.0</v>
      </c>
      <c r="AE108" s="58">
        <v>72.0</v>
      </c>
      <c r="AF108" s="58">
        <v>419.0</v>
      </c>
      <c r="AG108" s="58">
        <v>234.0</v>
      </c>
      <c r="AH108" s="58">
        <v>527.0</v>
      </c>
      <c r="AI108" s="58">
        <v>376.0</v>
      </c>
      <c r="AJ108" s="58">
        <v>24.0</v>
      </c>
      <c r="AK108" s="58">
        <v>35.0</v>
      </c>
      <c r="AL108" s="58">
        <v>42.0</v>
      </c>
      <c r="AM108" s="58">
        <v>34.0</v>
      </c>
      <c r="AN108" s="58">
        <v>204.0</v>
      </c>
      <c r="AO108" s="58">
        <v>182.0</v>
      </c>
      <c r="AP108" s="58">
        <v>24.0</v>
      </c>
      <c r="AQ108" s="58">
        <v>40.0</v>
      </c>
      <c r="AR108" s="58">
        <v>50.0</v>
      </c>
      <c r="AS108" s="58">
        <v>28.0</v>
      </c>
      <c r="AT108" s="58">
        <v>23.0</v>
      </c>
      <c r="AU108" s="58">
        <v>24.0</v>
      </c>
      <c r="AV108" s="58">
        <v>6.0</v>
      </c>
      <c r="AW108" s="58">
        <v>4.0</v>
      </c>
      <c r="AX108" s="58">
        <v>5.0</v>
      </c>
      <c r="AY108" s="58">
        <v>6.0</v>
      </c>
      <c r="AZ108" s="58">
        <v>1550.0</v>
      </c>
      <c r="BA108" s="58"/>
      <c r="BB108" s="58">
        <v>4.0</v>
      </c>
      <c r="BC108" s="58"/>
      <c r="BD108" s="58">
        <v>28.0</v>
      </c>
      <c r="BE108" s="58"/>
      <c r="BF108" s="58">
        <v>182.0</v>
      </c>
      <c r="BG108" s="58"/>
      <c r="BH108" s="58">
        <v>168.0</v>
      </c>
      <c r="BI108" s="58"/>
      <c r="BJ108" s="58"/>
      <c r="BK108" s="58">
        <v>514.0</v>
      </c>
      <c r="BL108" s="58"/>
      <c r="BM108" s="58"/>
      <c r="BN108" s="58"/>
    </row>
    <row r="109" ht="16.5" customHeight="1">
      <c r="A109" s="58">
        <v>9462.0</v>
      </c>
      <c r="B109" s="58" t="s">
        <v>437</v>
      </c>
      <c r="C109" s="58">
        <v>9.0</v>
      </c>
      <c r="D109" s="58">
        <v>57280.0</v>
      </c>
      <c r="E109" s="58">
        <v>56455.0</v>
      </c>
      <c r="F109" s="58">
        <v>21750.0</v>
      </c>
      <c r="G109" s="58">
        <v>22314.0</v>
      </c>
      <c r="H109" s="58">
        <v>83.0</v>
      </c>
      <c r="I109" s="58">
        <v>146.0</v>
      </c>
      <c r="J109" s="58">
        <v>21667.0</v>
      </c>
      <c r="K109" s="58">
        <v>22168.0</v>
      </c>
      <c r="L109" s="58">
        <f t="shared" ref="L109:M109" si="101">V109+BM109</f>
        <v>7220</v>
      </c>
      <c r="M109" s="58">
        <f t="shared" si="101"/>
        <v>8108</v>
      </c>
      <c r="N109" s="58">
        <v>5277.0</v>
      </c>
      <c r="O109" s="58">
        <v>3748.0</v>
      </c>
      <c r="P109" s="58">
        <v>3133.0</v>
      </c>
      <c r="Q109" s="58">
        <v>3078.0</v>
      </c>
      <c r="R109" s="58">
        <v>1177.0</v>
      </c>
      <c r="S109" s="58">
        <v>2984.0</v>
      </c>
      <c r="T109" s="58">
        <v>767.0</v>
      </c>
      <c r="U109" s="58">
        <v>533.0</v>
      </c>
      <c r="V109" s="58">
        <v>7220.0</v>
      </c>
      <c r="W109" s="58">
        <v>8108.0</v>
      </c>
      <c r="X109" s="58">
        <v>530.0</v>
      </c>
      <c r="Y109" s="58">
        <v>1939.0</v>
      </c>
      <c r="Z109" s="58">
        <v>93.0</v>
      </c>
      <c r="AA109" s="58">
        <v>260.0</v>
      </c>
      <c r="AB109" s="58">
        <v>233.0</v>
      </c>
      <c r="AC109" s="58">
        <v>191.0</v>
      </c>
      <c r="AD109" s="58">
        <v>62.0</v>
      </c>
      <c r="AE109" s="58">
        <v>85.0</v>
      </c>
      <c r="AF109" s="58">
        <v>428.0</v>
      </c>
      <c r="AG109" s="58">
        <v>227.0</v>
      </c>
      <c r="AH109" s="58">
        <v>334.0</v>
      </c>
      <c r="AI109" s="58">
        <v>262.0</v>
      </c>
      <c r="AJ109" s="58">
        <v>127.0</v>
      </c>
      <c r="AK109" s="58">
        <v>106.0</v>
      </c>
      <c r="AL109" s="58">
        <v>35.0</v>
      </c>
      <c r="AM109" s="58">
        <v>25.0</v>
      </c>
      <c r="AN109" s="58">
        <v>122.0</v>
      </c>
      <c r="AO109" s="58">
        <v>93.0</v>
      </c>
      <c r="AP109" s="58">
        <v>29.0</v>
      </c>
      <c r="AQ109" s="58">
        <v>33.0</v>
      </c>
      <c r="AR109" s="58">
        <v>54.0</v>
      </c>
      <c r="AS109" s="58">
        <v>33.0</v>
      </c>
      <c r="AT109" s="58">
        <v>8.0</v>
      </c>
      <c r="AU109" s="58">
        <v>14.0</v>
      </c>
      <c r="AV109" s="58">
        <v>8.0</v>
      </c>
      <c r="AW109" s="58">
        <v>4.0</v>
      </c>
      <c r="AX109" s="58">
        <v>2.0</v>
      </c>
      <c r="AY109" s="58">
        <v>7.0</v>
      </c>
      <c r="AZ109" s="58">
        <v>1757.0</v>
      </c>
      <c r="BA109" s="58"/>
      <c r="BB109" s="58">
        <v>8.0</v>
      </c>
      <c r="BC109" s="58"/>
      <c r="BD109" s="58">
        <v>13.0</v>
      </c>
      <c r="BE109" s="58"/>
      <c r="BF109" s="58">
        <v>89.0</v>
      </c>
      <c r="BG109" s="58"/>
      <c r="BH109" s="58">
        <v>161.0</v>
      </c>
      <c r="BI109" s="58"/>
      <c r="BJ109" s="58"/>
      <c r="BK109" s="58">
        <v>438.0</v>
      </c>
      <c r="BL109" s="58"/>
      <c r="BM109" s="58"/>
      <c r="BN109" s="58"/>
    </row>
    <row r="110" ht="16.5" customHeight="1">
      <c r="A110" s="58">
        <v>9463.0</v>
      </c>
      <c r="B110" s="58" t="s">
        <v>438</v>
      </c>
      <c r="C110" s="58">
        <v>9.0</v>
      </c>
      <c r="D110" s="58">
        <v>32359.0</v>
      </c>
      <c r="E110" s="58">
        <v>32732.0</v>
      </c>
      <c r="F110" s="58">
        <v>12559.0</v>
      </c>
      <c r="G110" s="58">
        <v>12969.0</v>
      </c>
      <c r="H110" s="58">
        <v>33.0</v>
      </c>
      <c r="I110" s="58">
        <v>80.0</v>
      </c>
      <c r="J110" s="58">
        <v>12526.0</v>
      </c>
      <c r="K110" s="58">
        <v>12889.0</v>
      </c>
      <c r="L110" s="58">
        <f t="shared" ref="L110:M110" si="102">V110+BM110</f>
        <v>4351</v>
      </c>
      <c r="M110" s="58">
        <f t="shared" si="102"/>
        <v>4864</v>
      </c>
      <c r="N110" s="58">
        <v>3496.0</v>
      </c>
      <c r="O110" s="58">
        <v>2855.0</v>
      </c>
      <c r="P110" s="58">
        <v>1712.0</v>
      </c>
      <c r="Q110" s="58">
        <v>1576.0</v>
      </c>
      <c r="R110" s="58">
        <v>414.0</v>
      </c>
      <c r="S110" s="58">
        <v>1523.0</v>
      </c>
      <c r="T110" s="58">
        <v>503.0</v>
      </c>
      <c r="U110" s="58">
        <v>410.0</v>
      </c>
      <c r="V110" s="58">
        <v>4351.0</v>
      </c>
      <c r="W110" s="58">
        <v>4864.0</v>
      </c>
      <c r="X110" s="58">
        <v>181.0</v>
      </c>
      <c r="Y110" s="58">
        <v>723.0</v>
      </c>
      <c r="Z110" s="58">
        <v>33.0</v>
      </c>
      <c r="AA110" s="58">
        <v>110.0</v>
      </c>
      <c r="AB110" s="58">
        <v>134.0</v>
      </c>
      <c r="AC110" s="58">
        <v>96.0</v>
      </c>
      <c r="AD110" s="58">
        <v>36.0</v>
      </c>
      <c r="AE110" s="58">
        <v>44.0</v>
      </c>
      <c r="AF110" s="58">
        <v>147.0</v>
      </c>
      <c r="AG110" s="58">
        <v>102.0</v>
      </c>
      <c r="AH110" s="58">
        <v>218.0</v>
      </c>
      <c r="AI110" s="58">
        <v>221.0</v>
      </c>
      <c r="AJ110" s="58">
        <v>31.0</v>
      </c>
      <c r="AK110" s="58">
        <v>28.0</v>
      </c>
      <c r="AL110" s="58">
        <v>25.0</v>
      </c>
      <c r="AM110" s="58">
        <v>16.0</v>
      </c>
      <c r="AN110" s="58">
        <v>45.0</v>
      </c>
      <c r="AO110" s="58">
        <v>43.0</v>
      </c>
      <c r="AP110" s="58">
        <v>8.0</v>
      </c>
      <c r="AQ110" s="58">
        <v>22.0</v>
      </c>
      <c r="AR110" s="58">
        <v>8.0</v>
      </c>
      <c r="AS110" s="58">
        <v>9.0</v>
      </c>
      <c r="AT110" s="58">
        <v>6.0</v>
      </c>
      <c r="AU110" s="58">
        <v>13.0</v>
      </c>
      <c r="AV110" s="58">
        <v>3.0</v>
      </c>
      <c r="AW110" s="58">
        <v>1.0</v>
      </c>
      <c r="AX110" s="58">
        <v>1.0</v>
      </c>
      <c r="AY110" s="58">
        <v>1.0</v>
      </c>
      <c r="AZ110" s="58">
        <v>995.0</v>
      </c>
      <c r="BA110" s="58"/>
      <c r="BB110" s="58">
        <v>0.0</v>
      </c>
      <c r="BC110" s="58"/>
      <c r="BD110" s="58">
        <v>3.0</v>
      </c>
      <c r="BE110" s="58"/>
      <c r="BF110" s="58">
        <v>87.0</v>
      </c>
      <c r="BG110" s="58"/>
      <c r="BH110" s="58">
        <v>89.0</v>
      </c>
      <c r="BI110" s="58"/>
      <c r="BJ110" s="58"/>
      <c r="BK110" s="58">
        <v>232.0</v>
      </c>
      <c r="BL110" s="58"/>
      <c r="BM110" s="58"/>
      <c r="BN110" s="58"/>
    </row>
    <row r="111" ht="16.5" customHeight="1">
      <c r="A111" s="58">
        <v>9464.0</v>
      </c>
      <c r="B111" s="58" t="s">
        <v>439</v>
      </c>
      <c r="C111" s="58">
        <v>9.0</v>
      </c>
      <c r="D111" s="58">
        <v>34221.0</v>
      </c>
      <c r="E111" s="58">
        <v>35831.0</v>
      </c>
      <c r="F111" s="58">
        <v>11294.0</v>
      </c>
      <c r="G111" s="58">
        <v>12273.0</v>
      </c>
      <c r="H111" s="58">
        <v>54.0</v>
      </c>
      <c r="I111" s="58">
        <v>136.0</v>
      </c>
      <c r="J111" s="58">
        <v>11240.0</v>
      </c>
      <c r="K111" s="58">
        <v>12137.0</v>
      </c>
      <c r="L111" s="58">
        <f t="shared" ref="L111:M111" si="103">V111+BM111</f>
        <v>4676</v>
      </c>
      <c r="M111" s="58">
        <f t="shared" si="103"/>
        <v>5447</v>
      </c>
      <c r="N111" s="58">
        <v>2701.0</v>
      </c>
      <c r="O111" s="58">
        <v>2207.0</v>
      </c>
      <c r="P111" s="58">
        <v>929.0</v>
      </c>
      <c r="Q111" s="58">
        <v>1010.0</v>
      </c>
      <c r="R111" s="58">
        <v>298.0</v>
      </c>
      <c r="S111" s="58">
        <v>1216.0</v>
      </c>
      <c r="T111" s="58">
        <v>421.0</v>
      </c>
      <c r="U111" s="58">
        <v>415.0</v>
      </c>
      <c r="V111" s="58">
        <v>4676.0</v>
      </c>
      <c r="W111" s="58">
        <v>5447.0</v>
      </c>
      <c r="X111" s="58">
        <v>244.0</v>
      </c>
      <c r="Y111" s="58">
        <v>660.0</v>
      </c>
      <c r="Z111" s="58">
        <v>48.0</v>
      </c>
      <c r="AA111" s="58">
        <v>193.0</v>
      </c>
      <c r="AB111" s="58">
        <v>119.0</v>
      </c>
      <c r="AC111" s="58">
        <v>105.0</v>
      </c>
      <c r="AD111" s="58">
        <v>39.0</v>
      </c>
      <c r="AE111" s="58">
        <v>56.0</v>
      </c>
      <c r="AF111" s="58">
        <v>170.0</v>
      </c>
      <c r="AG111" s="58">
        <v>131.0</v>
      </c>
      <c r="AH111" s="58">
        <v>108.0</v>
      </c>
      <c r="AI111" s="58">
        <v>115.0</v>
      </c>
      <c r="AJ111" s="58">
        <v>112.0</v>
      </c>
      <c r="AK111" s="58">
        <v>128.0</v>
      </c>
      <c r="AL111" s="58">
        <v>16.0</v>
      </c>
      <c r="AM111" s="58">
        <v>29.0</v>
      </c>
      <c r="AN111" s="58">
        <v>60.0</v>
      </c>
      <c r="AO111" s="58">
        <v>74.0</v>
      </c>
      <c r="AP111" s="58">
        <v>24.0</v>
      </c>
      <c r="AQ111" s="58">
        <v>27.0</v>
      </c>
      <c r="AR111" s="58">
        <v>31.0</v>
      </c>
      <c r="AS111" s="58">
        <v>15.0</v>
      </c>
      <c r="AT111" s="58">
        <v>8.0</v>
      </c>
      <c r="AU111" s="58">
        <v>5.0</v>
      </c>
      <c r="AV111" s="58">
        <v>4.0</v>
      </c>
      <c r="AW111" s="58"/>
      <c r="AX111" s="58">
        <v>0.0</v>
      </c>
      <c r="AY111" s="58">
        <v>2.0</v>
      </c>
      <c r="AZ111" s="58">
        <v>1075.0</v>
      </c>
      <c r="BA111" s="58"/>
      <c r="BB111" s="58">
        <v>11.0</v>
      </c>
      <c r="BC111" s="58"/>
      <c r="BD111" s="58">
        <v>4.0</v>
      </c>
      <c r="BE111" s="58"/>
      <c r="BF111" s="58">
        <v>96.0</v>
      </c>
      <c r="BG111" s="58"/>
      <c r="BH111" s="58">
        <v>46.0</v>
      </c>
      <c r="BI111" s="58"/>
      <c r="BJ111" s="58"/>
      <c r="BK111" s="58">
        <v>302.0</v>
      </c>
      <c r="BL111" s="58"/>
      <c r="BM111" s="58"/>
      <c r="BN111" s="58"/>
    </row>
    <row r="112" ht="16.5" customHeight="1">
      <c r="A112" s="58">
        <v>9471.0</v>
      </c>
      <c r="B112" s="58" t="s">
        <v>440</v>
      </c>
      <c r="C112" s="58">
        <v>9.0</v>
      </c>
      <c r="D112" s="58">
        <v>115598.0</v>
      </c>
      <c r="E112" s="58">
        <v>113688.0</v>
      </c>
      <c r="F112" s="58">
        <v>46669.0</v>
      </c>
      <c r="G112" s="58">
        <v>51316.0</v>
      </c>
      <c r="H112" s="58">
        <v>190.0</v>
      </c>
      <c r="I112" s="58">
        <v>394.0</v>
      </c>
      <c r="J112" s="58">
        <v>46479.0</v>
      </c>
      <c r="K112" s="58">
        <v>50922.0</v>
      </c>
      <c r="L112" s="58">
        <f t="shared" ref="L112:M112" si="104">V112+BM112</f>
        <v>23289</v>
      </c>
      <c r="M112" s="58">
        <f t="shared" si="104"/>
        <v>26625</v>
      </c>
      <c r="N112" s="58">
        <v>7739.0</v>
      </c>
      <c r="O112" s="58">
        <v>5547.0</v>
      </c>
      <c r="P112" s="58">
        <v>3923.0</v>
      </c>
      <c r="Q112" s="58">
        <v>3652.0</v>
      </c>
      <c r="R112" s="58">
        <v>1043.0</v>
      </c>
      <c r="S112" s="58">
        <v>4585.0</v>
      </c>
      <c r="T112" s="58">
        <v>1175.0</v>
      </c>
      <c r="U112" s="58">
        <v>1156.0</v>
      </c>
      <c r="V112" s="58">
        <v>23289.0</v>
      </c>
      <c r="W112" s="58">
        <v>26625.0</v>
      </c>
      <c r="X112" s="58">
        <v>1566.0</v>
      </c>
      <c r="Y112" s="58">
        <v>3971.0</v>
      </c>
      <c r="Z112" s="58">
        <v>391.0</v>
      </c>
      <c r="AA112" s="58">
        <v>1201.0</v>
      </c>
      <c r="AB112" s="58">
        <v>459.0</v>
      </c>
      <c r="AC112" s="58">
        <v>384.0</v>
      </c>
      <c r="AD112" s="58">
        <v>224.0</v>
      </c>
      <c r="AE112" s="58">
        <v>407.0</v>
      </c>
      <c r="AF112" s="58">
        <v>471.0</v>
      </c>
      <c r="AG112" s="58">
        <v>362.0</v>
      </c>
      <c r="AH112" s="58">
        <v>809.0</v>
      </c>
      <c r="AI112" s="58">
        <v>678.0</v>
      </c>
      <c r="AJ112" s="58">
        <v>101.0</v>
      </c>
      <c r="AK112" s="58">
        <v>147.0</v>
      </c>
      <c r="AL112" s="58">
        <v>178.0</v>
      </c>
      <c r="AM112" s="58">
        <v>117.0</v>
      </c>
      <c r="AN112" s="58">
        <v>740.0</v>
      </c>
      <c r="AO112" s="58">
        <v>725.0</v>
      </c>
      <c r="AP112" s="58">
        <v>66.0</v>
      </c>
      <c r="AQ112" s="58">
        <v>103.0</v>
      </c>
      <c r="AR112" s="58">
        <v>153.0</v>
      </c>
      <c r="AS112" s="58">
        <v>44.0</v>
      </c>
      <c r="AT112" s="58">
        <v>5.0</v>
      </c>
      <c r="AU112" s="58">
        <v>15.0</v>
      </c>
      <c r="AV112" s="58">
        <v>14.0</v>
      </c>
      <c r="AW112" s="58">
        <v>7.0</v>
      </c>
      <c r="AX112" s="58">
        <v>10.0</v>
      </c>
      <c r="AY112" s="58">
        <v>4.0</v>
      </c>
      <c r="AZ112" s="58">
        <v>3186.0</v>
      </c>
      <c r="BA112" s="58"/>
      <c r="BB112" s="58">
        <v>11.0</v>
      </c>
      <c r="BC112" s="58"/>
      <c r="BD112" s="58">
        <v>23.0</v>
      </c>
      <c r="BE112" s="58"/>
      <c r="BF112" s="58">
        <v>736.0</v>
      </c>
      <c r="BG112" s="58"/>
      <c r="BH112" s="58">
        <v>167.0</v>
      </c>
      <c r="BI112" s="58"/>
      <c r="BJ112" s="58"/>
      <c r="BK112" s="58">
        <v>1192.0</v>
      </c>
      <c r="BL112" s="58"/>
      <c r="BM112" s="58"/>
      <c r="BN112" s="58"/>
    </row>
    <row r="113" ht="16.5" customHeight="1">
      <c r="A113" s="58">
        <v>9472.0</v>
      </c>
      <c r="B113" s="58" t="s">
        <v>441</v>
      </c>
      <c r="C113" s="58">
        <v>9.0</v>
      </c>
      <c r="D113" s="58">
        <v>85177.0</v>
      </c>
      <c r="E113" s="58">
        <v>85664.0</v>
      </c>
      <c r="F113" s="58">
        <v>34697.0</v>
      </c>
      <c r="G113" s="58">
        <v>38256.0</v>
      </c>
      <c r="H113" s="58">
        <v>120.0</v>
      </c>
      <c r="I113" s="58">
        <v>279.0</v>
      </c>
      <c r="J113" s="58">
        <v>34577.0</v>
      </c>
      <c r="K113" s="58">
        <v>37977.0</v>
      </c>
      <c r="L113" s="58">
        <f t="shared" ref="L113:M113" si="105">V113+BM113</f>
        <v>15370</v>
      </c>
      <c r="M113" s="58">
        <f t="shared" si="105"/>
        <v>16405</v>
      </c>
      <c r="N113" s="58">
        <v>7676.0</v>
      </c>
      <c r="O113" s="58">
        <v>5741.0</v>
      </c>
      <c r="P113" s="58">
        <v>2741.0</v>
      </c>
      <c r="Q113" s="58">
        <v>2720.0</v>
      </c>
      <c r="R113" s="58">
        <v>819.0</v>
      </c>
      <c r="S113" s="58">
        <v>3238.0</v>
      </c>
      <c r="T113" s="58">
        <v>746.0</v>
      </c>
      <c r="U113" s="58">
        <v>606.0</v>
      </c>
      <c r="V113" s="58">
        <v>15370.0</v>
      </c>
      <c r="W113" s="58">
        <v>16405.0</v>
      </c>
      <c r="X113" s="58">
        <v>2305.0</v>
      </c>
      <c r="Y113" s="58">
        <v>6364.0</v>
      </c>
      <c r="Z113" s="58">
        <v>264.0</v>
      </c>
      <c r="AA113" s="58">
        <v>732.0</v>
      </c>
      <c r="AB113" s="58">
        <v>347.0</v>
      </c>
      <c r="AC113" s="58">
        <v>231.0</v>
      </c>
      <c r="AD113" s="58">
        <v>150.0</v>
      </c>
      <c r="AE113" s="58">
        <v>200.0</v>
      </c>
      <c r="AF113" s="58">
        <v>280.0</v>
      </c>
      <c r="AG113" s="58">
        <v>187.0</v>
      </c>
      <c r="AH113" s="58">
        <v>393.0</v>
      </c>
      <c r="AI113" s="58">
        <v>348.0</v>
      </c>
      <c r="AJ113" s="58">
        <v>99.0</v>
      </c>
      <c r="AK113" s="58">
        <v>111.0</v>
      </c>
      <c r="AL113" s="58">
        <v>76.0</v>
      </c>
      <c r="AM113" s="58">
        <v>43.0</v>
      </c>
      <c r="AN113" s="58">
        <v>294.0</v>
      </c>
      <c r="AO113" s="58">
        <v>264.0</v>
      </c>
      <c r="AP113" s="58">
        <v>46.0</v>
      </c>
      <c r="AQ113" s="58">
        <v>53.0</v>
      </c>
      <c r="AR113" s="58">
        <v>96.0</v>
      </c>
      <c r="AS113" s="58">
        <v>34.0</v>
      </c>
      <c r="AT113" s="58">
        <v>8.0</v>
      </c>
      <c r="AU113" s="58">
        <v>11.0</v>
      </c>
      <c r="AV113" s="58">
        <v>3.0</v>
      </c>
      <c r="AW113" s="58">
        <v>6.0</v>
      </c>
      <c r="AX113" s="58">
        <v>4.0</v>
      </c>
      <c r="AY113" s="58">
        <v>7.0</v>
      </c>
      <c r="AZ113" s="58">
        <v>2556.0</v>
      </c>
      <c r="BA113" s="58"/>
      <c r="BB113" s="58">
        <v>10.0</v>
      </c>
      <c r="BC113" s="58"/>
      <c r="BD113" s="58">
        <v>4.0</v>
      </c>
      <c r="BE113" s="58"/>
      <c r="BF113" s="58">
        <v>194.0</v>
      </c>
      <c r="BG113" s="58"/>
      <c r="BH113" s="58">
        <v>96.0</v>
      </c>
      <c r="BI113" s="58"/>
      <c r="BJ113" s="58"/>
      <c r="BK113" s="58">
        <v>676.0</v>
      </c>
      <c r="BL113" s="58"/>
      <c r="BM113" s="58"/>
      <c r="BN113" s="58"/>
    </row>
    <row r="114" ht="16.5" customHeight="1">
      <c r="A114" s="58">
        <v>9473.0</v>
      </c>
      <c r="B114" s="58" t="s">
        <v>442</v>
      </c>
      <c r="C114" s="58">
        <v>9.0</v>
      </c>
      <c r="D114" s="58">
        <v>70794.0</v>
      </c>
      <c r="E114" s="58">
        <v>71568.0</v>
      </c>
      <c r="F114" s="58">
        <v>28104.0</v>
      </c>
      <c r="G114" s="58">
        <v>29290.0</v>
      </c>
      <c r="H114" s="58">
        <v>100.0</v>
      </c>
      <c r="I114" s="58">
        <v>203.0</v>
      </c>
      <c r="J114" s="58">
        <v>28004.0</v>
      </c>
      <c r="K114" s="58">
        <v>29087.0</v>
      </c>
      <c r="L114" s="58">
        <f t="shared" ref="L114:M114" si="106">V114+BM114</f>
        <v>11785</v>
      </c>
      <c r="M114" s="58">
        <f t="shared" si="106"/>
        <v>13068</v>
      </c>
      <c r="N114" s="58">
        <v>7788.0</v>
      </c>
      <c r="O114" s="58">
        <v>6395.0</v>
      </c>
      <c r="P114" s="58">
        <v>2183.0</v>
      </c>
      <c r="Q114" s="58">
        <v>2137.0</v>
      </c>
      <c r="R114" s="58">
        <v>567.0</v>
      </c>
      <c r="S114" s="58">
        <v>2367.0</v>
      </c>
      <c r="T114" s="58">
        <v>729.0</v>
      </c>
      <c r="U114" s="58">
        <v>796.0</v>
      </c>
      <c r="V114" s="58">
        <v>11785.0</v>
      </c>
      <c r="W114" s="58">
        <v>13068.0</v>
      </c>
      <c r="X114" s="58">
        <v>1107.0</v>
      </c>
      <c r="Y114" s="58">
        <v>2330.0</v>
      </c>
      <c r="Z114" s="58">
        <v>86.0</v>
      </c>
      <c r="AA114" s="58">
        <v>418.0</v>
      </c>
      <c r="AB114" s="58">
        <v>249.0</v>
      </c>
      <c r="AC114" s="58">
        <v>188.0</v>
      </c>
      <c r="AD114" s="58">
        <v>119.0</v>
      </c>
      <c r="AE114" s="58">
        <v>161.0</v>
      </c>
      <c r="AF114" s="58">
        <v>217.0</v>
      </c>
      <c r="AG114" s="58">
        <v>188.0</v>
      </c>
      <c r="AH114" s="58">
        <v>396.0</v>
      </c>
      <c r="AI114" s="58">
        <v>272.0</v>
      </c>
      <c r="AJ114" s="58">
        <v>45.0</v>
      </c>
      <c r="AK114" s="58">
        <v>54.0</v>
      </c>
      <c r="AL114" s="58">
        <v>55.0</v>
      </c>
      <c r="AM114" s="58">
        <v>37.0</v>
      </c>
      <c r="AN114" s="58">
        <v>161.0</v>
      </c>
      <c r="AO114" s="58">
        <v>120.0</v>
      </c>
      <c r="AP114" s="58">
        <v>21.0</v>
      </c>
      <c r="AQ114" s="58">
        <v>21.0</v>
      </c>
      <c r="AR114" s="58">
        <v>35.0</v>
      </c>
      <c r="AS114" s="58">
        <v>21.0</v>
      </c>
      <c r="AT114" s="58">
        <v>4.0</v>
      </c>
      <c r="AU114" s="58">
        <v>14.0</v>
      </c>
      <c r="AV114" s="58">
        <v>5.0</v>
      </c>
      <c r="AW114" s="58">
        <v>10.0</v>
      </c>
      <c r="AX114" s="58">
        <v>6.0</v>
      </c>
      <c r="AY114" s="58">
        <v>11.0</v>
      </c>
      <c r="AZ114" s="58">
        <v>2053.0</v>
      </c>
      <c r="BA114" s="58"/>
      <c r="BB114" s="58">
        <v>6.0</v>
      </c>
      <c r="BC114" s="58"/>
      <c r="BD114" s="58">
        <v>26.0</v>
      </c>
      <c r="BE114" s="58"/>
      <c r="BF114" s="58">
        <v>252.0</v>
      </c>
      <c r="BG114" s="58"/>
      <c r="BH114" s="58">
        <v>109.0</v>
      </c>
      <c r="BI114" s="58"/>
      <c r="BJ114" s="58"/>
      <c r="BK114" s="58">
        <v>479.0</v>
      </c>
      <c r="BL114" s="58"/>
      <c r="BM114" s="58"/>
      <c r="BN114" s="58"/>
    </row>
    <row r="115" ht="16.5" customHeight="1">
      <c r="A115" s="58">
        <v>9474.0</v>
      </c>
      <c r="B115" s="58" t="s">
        <v>443</v>
      </c>
      <c r="C115" s="58">
        <v>9.0</v>
      </c>
      <c r="D115" s="58">
        <v>89698.0</v>
      </c>
      <c r="E115" s="58">
        <v>88341.0</v>
      </c>
      <c r="F115" s="58">
        <v>39835.0</v>
      </c>
      <c r="G115" s="58">
        <v>40935.0</v>
      </c>
      <c r="H115" s="58">
        <v>130.0</v>
      </c>
      <c r="I115" s="58">
        <v>289.0</v>
      </c>
      <c r="J115" s="58">
        <v>39705.0</v>
      </c>
      <c r="K115" s="58">
        <v>40646.0</v>
      </c>
      <c r="L115" s="58">
        <f t="shared" ref="L115:M115" si="107">V115+BM115</f>
        <v>16624</v>
      </c>
      <c r="M115" s="58">
        <f t="shared" si="107"/>
        <v>18193</v>
      </c>
      <c r="N115" s="58">
        <v>7920.0</v>
      </c>
      <c r="O115" s="58">
        <v>4817.0</v>
      </c>
      <c r="P115" s="58">
        <v>4579.0</v>
      </c>
      <c r="Q115" s="58">
        <v>4390.0</v>
      </c>
      <c r="R115" s="58">
        <v>1076.0</v>
      </c>
      <c r="S115" s="58">
        <v>3969.0</v>
      </c>
      <c r="T115" s="58">
        <v>1117.0</v>
      </c>
      <c r="U115" s="58">
        <v>799.0</v>
      </c>
      <c r="V115" s="58">
        <v>16624.0</v>
      </c>
      <c r="W115" s="58">
        <v>18193.0</v>
      </c>
      <c r="X115" s="58">
        <v>2481.0</v>
      </c>
      <c r="Y115" s="58">
        <v>5003.0</v>
      </c>
      <c r="Z115" s="58">
        <v>371.0</v>
      </c>
      <c r="AA115" s="58">
        <v>870.0</v>
      </c>
      <c r="AB115" s="58">
        <v>417.0</v>
      </c>
      <c r="AC115" s="58">
        <v>284.0</v>
      </c>
      <c r="AD115" s="58">
        <v>119.0</v>
      </c>
      <c r="AE115" s="58">
        <v>216.0</v>
      </c>
      <c r="AF115" s="58">
        <v>378.0</v>
      </c>
      <c r="AG115" s="58">
        <v>295.0</v>
      </c>
      <c r="AH115" s="58">
        <v>574.0</v>
      </c>
      <c r="AI115" s="58">
        <v>414.0</v>
      </c>
      <c r="AJ115" s="58">
        <v>83.0</v>
      </c>
      <c r="AK115" s="58">
        <v>144.0</v>
      </c>
      <c r="AL115" s="58">
        <v>102.0</v>
      </c>
      <c r="AM115" s="58">
        <v>50.0</v>
      </c>
      <c r="AN115" s="58">
        <v>262.0</v>
      </c>
      <c r="AO115" s="58">
        <v>212.0</v>
      </c>
      <c r="AP115" s="58">
        <v>38.0</v>
      </c>
      <c r="AQ115" s="58">
        <v>65.0</v>
      </c>
      <c r="AR115" s="58">
        <v>98.0</v>
      </c>
      <c r="AS115" s="58">
        <v>69.0</v>
      </c>
      <c r="AT115" s="58">
        <v>20.0</v>
      </c>
      <c r="AU115" s="58">
        <v>13.0</v>
      </c>
      <c r="AV115" s="58">
        <v>9.0</v>
      </c>
      <c r="AW115" s="58">
        <v>4.0</v>
      </c>
      <c r="AX115" s="58">
        <v>8.0</v>
      </c>
      <c r="AY115" s="58">
        <v>7.0</v>
      </c>
      <c r="AZ115" s="58">
        <v>2874.0</v>
      </c>
      <c r="BA115" s="58"/>
      <c r="BB115" s="58">
        <v>10.0</v>
      </c>
      <c r="BC115" s="58"/>
      <c r="BD115" s="58">
        <v>12.0</v>
      </c>
      <c r="BE115" s="58"/>
      <c r="BF115" s="58">
        <v>371.0</v>
      </c>
      <c r="BG115" s="58"/>
      <c r="BH115" s="58">
        <v>162.0</v>
      </c>
      <c r="BI115" s="58"/>
      <c r="BJ115" s="58"/>
      <c r="BK115" s="58">
        <v>832.0</v>
      </c>
      <c r="BL115" s="58"/>
      <c r="BM115" s="58"/>
      <c r="BN115" s="58"/>
    </row>
    <row r="116" ht="16.5" customHeight="1">
      <c r="A116" s="58">
        <v>9475.0</v>
      </c>
      <c r="B116" s="58" t="s">
        <v>444</v>
      </c>
      <c r="C116" s="58">
        <v>9.0</v>
      </c>
      <c r="D116" s="58">
        <v>79214.0</v>
      </c>
      <c r="E116" s="58">
        <v>82142.0</v>
      </c>
      <c r="F116" s="58">
        <v>32049.0</v>
      </c>
      <c r="G116" s="58">
        <v>32651.0</v>
      </c>
      <c r="H116" s="58">
        <v>132.0</v>
      </c>
      <c r="I116" s="58">
        <v>327.0</v>
      </c>
      <c r="J116" s="58">
        <v>31917.0</v>
      </c>
      <c r="K116" s="58">
        <v>32324.0</v>
      </c>
      <c r="L116" s="58">
        <f t="shared" ref="L116:M116" si="108">V116+BM116</f>
        <v>14386</v>
      </c>
      <c r="M116" s="58">
        <f t="shared" si="108"/>
        <v>15343</v>
      </c>
      <c r="N116" s="58">
        <v>8325.0</v>
      </c>
      <c r="O116" s="58">
        <v>6488.0</v>
      </c>
      <c r="P116" s="58">
        <v>1881.0</v>
      </c>
      <c r="Q116" s="58">
        <v>2016.0</v>
      </c>
      <c r="R116" s="58">
        <v>551.0</v>
      </c>
      <c r="S116" s="58">
        <v>2497.0</v>
      </c>
      <c r="T116" s="58">
        <v>848.0</v>
      </c>
      <c r="U116" s="58">
        <v>823.0</v>
      </c>
      <c r="V116" s="58">
        <v>14386.0</v>
      </c>
      <c r="W116" s="58">
        <v>15343.0</v>
      </c>
      <c r="X116" s="58">
        <v>1275.0</v>
      </c>
      <c r="Y116" s="58">
        <v>2705.0</v>
      </c>
      <c r="Z116" s="58">
        <v>180.0</v>
      </c>
      <c r="AA116" s="58">
        <v>379.0</v>
      </c>
      <c r="AB116" s="58">
        <v>327.0</v>
      </c>
      <c r="AC116" s="58">
        <v>240.0</v>
      </c>
      <c r="AD116" s="58">
        <v>118.0</v>
      </c>
      <c r="AE116" s="58">
        <v>170.0</v>
      </c>
      <c r="AF116" s="58">
        <v>309.0</v>
      </c>
      <c r="AG116" s="58">
        <v>197.0</v>
      </c>
      <c r="AH116" s="58">
        <v>343.0</v>
      </c>
      <c r="AI116" s="58">
        <v>237.0</v>
      </c>
      <c r="AJ116" s="58">
        <v>194.0</v>
      </c>
      <c r="AK116" s="58">
        <v>311.0</v>
      </c>
      <c r="AL116" s="58">
        <v>65.0</v>
      </c>
      <c r="AM116" s="58">
        <v>59.0</v>
      </c>
      <c r="AN116" s="58">
        <v>185.0</v>
      </c>
      <c r="AO116" s="58">
        <v>174.0</v>
      </c>
      <c r="AP116" s="58">
        <v>52.0</v>
      </c>
      <c r="AQ116" s="58">
        <v>53.0</v>
      </c>
      <c r="AR116" s="58">
        <v>127.0</v>
      </c>
      <c r="AS116" s="58">
        <v>90.0</v>
      </c>
      <c r="AT116" s="58">
        <v>9.0</v>
      </c>
      <c r="AU116" s="58">
        <v>14.0</v>
      </c>
      <c r="AV116" s="58">
        <v>3.0</v>
      </c>
      <c r="AW116" s="58">
        <v>5.0</v>
      </c>
      <c r="AX116" s="58">
        <v>8.0</v>
      </c>
      <c r="AY116" s="58">
        <v>2.0</v>
      </c>
      <c r="AZ116" s="58">
        <v>2381.0</v>
      </c>
      <c r="BA116" s="58"/>
      <c r="BB116" s="58">
        <v>14.0</v>
      </c>
      <c r="BC116" s="58"/>
      <c r="BD116" s="58">
        <v>11.0</v>
      </c>
      <c r="BE116" s="58"/>
      <c r="BF116" s="58">
        <v>217.0</v>
      </c>
      <c r="BG116" s="58"/>
      <c r="BH116" s="58">
        <v>108.0</v>
      </c>
      <c r="BI116" s="58"/>
      <c r="BJ116" s="58"/>
      <c r="BK116" s="58">
        <v>521.0</v>
      </c>
      <c r="BL116" s="58"/>
      <c r="BM116" s="58"/>
      <c r="BN116" s="58"/>
    </row>
    <row r="117" ht="16.5" customHeight="1">
      <c r="A117" s="58">
        <v>9476.0</v>
      </c>
      <c r="B117" s="58" t="s">
        <v>445</v>
      </c>
      <c r="C117" s="58">
        <v>9.0</v>
      </c>
      <c r="D117" s="58">
        <v>56593.0</v>
      </c>
      <c r="E117" s="58">
        <v>58632.0</v>
      </c>
      <c r="F117" s="58">
        <v>21125.0</v>
      </c>
      <c r="G117" s="58">
        <v>25352.0</v>
      </c>
      <c r="H117" s="58">
        <v>145.0</v>
      </c>
      <c r="I117" s="58">
        <v>463.0</v>
      </c>
      <c r="J117" s="58">
        <v>20980.0</v>
      </c>
      <c r="K117" s="58">
        <v>24889.0</v>
      </c>
      <c r="L117" s="58">
        <f t="shared" ref="L117:M117" si="109">V117+BM117</f>
        <v>10360</v>
      </c>
      <c r="M117" s="58">
        <f t="shared" si="109"/>
        <v>12254</v>
      </c>
      <c r="N117" s="58">
        <v>5317.0</v>
      </c>
      <c r="O117" s="58">
        <v>5196.0</v>
      </c>
      <c r="P117" s="58">
        <v>1071.0</v>
      </c>
      <c r="Q117" s="58">
        <v>1120.0</v>
      </c>
      <c r="R117" s="58">
        <v>379.0</v>
      </c>
      <c r="S117" s="58">
        <v>2003.0</v>
      </c>
      <c r="T117" s="58">
        <v>437.0</v>
      </c>
      <c r="U117" s="58">
        <v>541.0</v>
      </c>
      <c r="V117" s="58">
        <v>10360.0</v>
      </c>
      <c r="W117" s="58">
        <v>12254.0</v>
      </c>
      <c r="X117" s="58">
        <v>849.0</v>
      </c>
      <c r="Y117" s="58">
        <v>2229.0</v>
      </c>
      <c r="Z117" s="58">
        <v>92.0</v>
      </c>
      <c r="AA117" s="58">
        <v>342.0</v>
      </c>
      <c r="AB117" s="58">
        <v>175.0</v>
      </c>
      <c r="AC117" s="58">
        <v>171.0</v>
      </c>
      <c r="AD117" s="58">
        <v>63.0</v>
      </c>
      <c r="AE117" s="58">
        <v>112.0</v>
      </c>
      <c r="AF117" s="58">
        <v>150.0</v>
      </c>
      <c r="AG117" s="58">
        <v>107.0</v>
      </c>
      <c r="AH117" s="58">
        <v>181.0</v>
      </c>
      <c r="AI117" s="58">
        <v>145.0</v>
      </c>
      <c r="AJ117" s="58">
        <v>53.0</v>
      </c>
      <c r="AK117" s="58">
        <v>84.0</v>
      </c>
      <c r="AL117" s="58">
        <v>48.0</v>
      </c>
      <c r="AM117" s="58">
        <v>25.0</v>
      </c>
      <c r="AN117" s="58">
        <v>108.0</v>
      </c>
      <c r="AO117" s="58">
        <v>100.0</v>
      </c>
      <c r="AP117" s="58">
        <v>37.0</v>
      </c>
      <c r="AQ117" s="58">
        <v>41.0</v>
      </c>
      <c r="AR117" s="58">
        <v>40.0</v>
      </c>
      <c r="AS117" s="58">
        <v>28.0</v>
      </c>
      <c r="AT117" s="58">
        <v>7.0</v>
      </c>
      <c r="AU117" s="58">
        <v>7.0</v>
      </c>
      <c r="AV117" s="58">
        <v>5.0</v>
      </c>
      <c r="AW117" s="58">
        <v>4.0</v>
      </c>
      <c r="AX117" s="58">
        <v>4.0</v>
      </c>
      <c r="AY117" s="58">
        <v>6.0</v>
      </c>
      <c r="AZ117" s="58">
        <v>1286.0</v>
      </c>
      <c r="BA117" s="58"/>
      <c r="BB117" s="58">
        <v>5.0</v>
      </c>
      <c r="BC117" s="58"/>
      <c r="BD117" s="58">
        <v>11.0</v>
      </c>
      <c r="BE117" s="58"/>
      <c r="BF117" s="58">
        <v>246.0</v>
      </c>
      <c r="BG117" s="58"/>
      <c r="BH117" s="58">
        <v>56.0</v>
      </c>
      <c r="BI117" s="58"/>
      <c r="BJ117" s="58"/>
      <c r="BK117" s="58">
        <v>374.0</v>
      </c>
      <c r="BL117" s="58"/>
      <c r="BM117" s="58"/>
      <c r="BN117" s="58"/>
    </row>
    <row r="118" ht="16.5" customHeight="1">
      <c r="A118" s="58">
        <v>9477.0</v>
      </c>
      <c r="B118" s="58" t="s">
        <v>446</v>
      </c>
      <c r="C118" s="58">
        <v>9.0</v>
      </c>
      <c r="D118" s="58">
        <v>60402.0</v>
      </c>
      <c r="E118" s="58">
        <v>61669.0</v>
      </c>
      <c r="F118" s="58">
        <v>23288.0</v>
      </c>
      <c r="G118" s="58">
        <v>25748.0</v>
      </c>
      <c r="H118" s="58">
        <v>87.0</v>
      </c>
      <c r="I118" s="58">
        <v>186.0</v>
      </c>
      <c r="J118" s="58">
        <v>23201.0</v>
      </c>
      <c r="K118" s="58">
        <v>25562.0</v>
      </c>
      <c r="L118" s="58">
        <f t="shared" ref="L118:M118" si="110">V118+BM118</f>
        <v>10167</v>
      </c>
      <c r="M118" s="58">
        <f t="shared" si="110"/>
        <v>11992</v>
      </c>
      <c r="N118" s="58">
        <v>5653.0</v>
      </c>
      <c r="O118" s="58">
        <v>4916.0</v>
      </c>
      <c r="P118" s="58">
        <v>1661.0</v>
      </c>
      <c r="Q118" s="58">
        <v>1916.0</v>
      </c>
      <c r="R118" s="58">
        <v>572.0</v>
      </c>
      <c r="S118" s="58">
        <v>2034.0</v>
      </c>
      <c r="T118" s="58">
        <v>637.0</v>
      </c>
      <c r="U118" s="58">
        <v>532.0</v>
      </c>
      <c r="V118" s="58">
        <v>10167.0</v>
      </c>
      <c r="W118" s="58">
        <v>11992.0</v>
      </c>
      <c r="X118" s="58">
        <v>1128.0</v>
      </c>
      <c r="Y118" s="58">
        <v>2327.0</v>
      </c>
      <c r="Z118" s="58">
        <v>101.0</v>
      </c>
      <c r="AA118" s="58">
        <v>286.0</v>
      </c>
      <c r="AB118" s="58">
        <v>222.0</v>
      </c>
      <c r="AC118" s="58">
        <v>190.0</v>
      </c>
      <c r="AD118" s="58">
        <v>82.0</v>
      </c>
      <c r="AE118" s="58">
        <v>123.0</v>
      </c>
      <c r="AF118" s="58">
        <v>212.0</v>
      </c>
      <c r="AG118" s="58">
        <v>150.0</v>
      </c>
      <c r="AH118" s="58">
        <v>295.0</v>
      </c>
      <c r="AI118" s="58">
        <v>295.0</v>
      </c>
      <c r="AJ118" s="58">
        <v>47.0</v>
      </c>
      <c r="AK118" s="58">
        <v>87.0</v>
      </c>
      <c r="AL118" s="58">
        <v>62.0</v>
      </c>
      <c r="AM118" s="58">
        <v>39.0</v>
      </c>
      <c r="AN118" s="58">
        <v>101.0</v>
      </c>
      <c r="AO118" s="58">
        <v>126.0</v>
      </c>
      <c r="AP118" s="58">
        <v>35.0</v>
      </c>
      <c r="AQ118" s="58">
        <v>28.0</v>
      </c>
      <c r="AR118" s="58">
        <v>43.0</v>
      </c>
      <c r="AS118" s="58">
        <v>43.0</v>
      </c>
      <c r="AT118" s="58">
        <v>8.0</v>
      </c>
      <c r="AU118" s="58">
        <v>7.0</v>
      </c>
      <c r="AV118" s="58">
        <v>3.0</v>
      </c>
      <c r="AW118" s="58">
        <v>8.0</v>
      </c>
      <c r="AX118" s="58">
        <v>6.0</v>
      </c>
      <c r="AY118" s="58">
        <v>8.0</v>
      </c>
      <c r="AZ118" s="58">
        <v>1915.0</v>
      </c>
      <c r="BA118" s="58"/>
      <c r="BB118" s="58">
        <v>4.0</v>
      </c>
      <c r="BC118" s="58"/>
      <c r="BD118" s="58">
        <v>10.0</v>
      </c>
      <c r="BE118" s="58"/>
      <c r="BF118" s="58">
        <v>150.0</v>
      </c>
      <c r="BG118" s="58"/>
      <c r="BH118" s="58">
        <v>87.0</v>
      </c>
      <c r="BI118" s="58"/>
      <c r="BJ118" s="58"/>
      <c r="BK118" s="58">
        <v>455.0</v>
      </c>
      <c r="BL118" s="58"/>
      <c r="BM118" s="58"/>
      <c r="BN118" s="58"/>
    </row>
    <row r="119" ht="16.5" customHeight="1">
      <c r="A119" s="58">
        <v>9478.0</v>
      </c>
      <c r="B119" s="58" t="s">
        <v>447</v>
      </c>
      <c r="C119" s="58">
        <v>9.0</v>
      </c>
      <c r="D119" s="58">
        <v>54645.0</v>
      </c>
      <c r="E119" s="58">
        <v>55106.0</v>
      </c>
      <c r="F119" s="58">
        <v>21779.0</v>
      </c>
      <c r="G119" s="58">
        <v>24331.0</v>
      </c>
      <c r="H119" s="58">
        <v>83.0</v>
      </c>
      <c r="I119" s="58">
        <v>240.0</v>
      </c>
      <c r="J119" s="58">
        <v>21696.0</v>
      </c>
      <c r="K119" s="58">
        <v>24091.0</v>
      </c>
      <c r="L119" s="58">
        <f t="shared" ref="L119:M119" si="111">V119+BM119</f>
        <v>11513</v>
      </c>
      <c r="M119" s="58">
        <f t="shared" si="111"/>
        <v>12862</v>
      </c>
      <c r="N119" s="58">
        <v>3846.0</v>
      </c>
      <c r="O119" s="58">
        <v>3247.0</v>
      </c>
      <c r="P119" s="58">
        <v>1322.0</v>
      </c>
      <c r="Q119" s="58">
        <v>1270.0</v>
      </c>
      <c r="R119" s="58">
        <v>377.0</v>
      </c>
      <c r="S119" s="58">
        <v>1749.0</v>
      </c>
      <c r="T119" s="58">
        <v>403.0</v>
      </c>
      <c r="U119" s="58">
        <v>354.0</v>
      </c>
      <c r="V119" s="58">
        <v>11513.0</v>
      </c>
      <c r="W119" s="58">
        <v>12862.0</v>
      </c>
      <c r="X119" s="58">
        <v>1062.0</v>
      </c>
      <c r="Y119" s="58">
        <v>2798.0</v>
      </c>
      <c r="Z119" s="58">
        <v>83.0</v>
      </c>
      <c r="AA119" s="58">
        <v>274.0</v>
      </c>
      <c r="AB119" s="58">
        <v>205.0</v>
      </c>
      <c r="AC119" s="58">
        <v>143.0</v>
      </c>
      <c r="AD119" s="58">
        <v>66.0</v>
      </c>
      <c r="AE119" s="58">
        <v>127.0</v>
      </c>
      <c r="AF119" s="58">
        <v>230.0</v>
      </c>
      <c r="AG119" s="58">
        <v>206.0</v>
      </c>
      <c r="AH119" s="58">
        <v>387.0</v>
      </c>
      <c r="AI119" s="58">
        <v>334.0</v>
      </c>
      <c r="AJ119" s="58">
        <v>57.0</v>
      </c>
      <c r="AK119" s="58">
        <v>73.0</v>
      </c>
      <c r="AL119" s="58">
        <v>52.0</v>
      </c>
      <c r="AM119" s="58">
        <v>39.0</v>
      </c>
      <c r="AN119" s="58">
        <v>136.0</v>
      </c>
      <c r="AO119" s="58">
        <v>130.0</v>
      </c>
      <c r="AP119" s="58">
        <v>19.0</v>
      </c>
      <c r="AQ119" s="58">
        <v>43.0</v>
      </c>
      <c r="AR119" s="58">
        <v>35.0</v>
      </c>
      <c r="AS119" s="58">
        <v>11.0</v>
      </c>
      <c r="AT119" s="58">
        <v>2.0</v>
      </c>
      <c r="AU119" s="58">
        <v>3.0</v>
      </c>
      <c r="AV119" s="58">
        <v>7.0</v>
      </c>
      <c r="AW119" s="58">
        <v>3.0</v>
      </c>
      <c r="AX119" s="58">
        <v>6.0</v>
      </c>
      <c r="AY119" s="58">
        <v>6.0</v>
      </c>
      <c r="AZ119" s="58">
        <v>1525.0</v>
      </c>
      <c r="BA119" s="58"/>
      <c r="BB119" s="58">
        <v>3.0</v>
      </c>
      <c r="BC119" s="58"/>
      <c r="BD119" s="58">
        <v>2.0</v>
      </c>
      <c r="BE119" s="58"/>
      <c r="BF119" s="58">
        <v>277.0</v>
      </c>
      <c r="BG119" s="58"/>
      <c r="BH119" s="58">
        <v>81.0</v>
      </c>
      <c r="BI119" s="58"/>
      <c r="BJ119" s="58"/>
      <c r="BK119" s="58">
        <v>419.0</v>
      </c>
      <c r="BL119" s="58"/>
      <c r="BM119" s="58"/>
      <c r="BN119" s="58"/>
    </row>
    <row r="120" ht="16.5" customHeight="1">
      <c r="A120" s="58">
        <v>9479.0</v>
      </c>
      <c r="B120" s="58" t="s">
        <v>448</v>
      </c>
      <c r="C120" s="58">
        <v>9.0</v>
      </c>
      <c r="D120" s="58">
        <v>60370.0</v>
      </c>
      <c r="E120" s="58">
        <v>63282.0</v>
      </c>
      <c r="F120" s="58">
        <v>22246.0</v>
      </c>
      <c r="G120" s="58">
        <v>25427.0</v>
      </c>
      <c r="H120" s="58">
        <v>126.0</v>
      </c>
      <c r="I120" s="58">
        <v>293.0</v>
      </c>
      <c r="J120" s="58">
        <v>22120.0</v>
      </c>
      <c r="K120" s="58">
        <v>25134.0</v>
      </c>
      <c r="L120" s="58">
        <f t="shared" ref="L120:M120" si="112">V120+BM120</f>
        <v>9400</v>
      </c>
      <c r="M120" s="58">
        <f t="shared" si="112"/>
        <v>11055</v>
      </c>
      <c r="N120" s="58">
        <v>6240.0</v>
      </c>
      <c r="O120" s="58">
        <v>5787.0</v>
      </c>
      <c r="P120" s="58">
        <v>1381.0</v>
      </c>
      <c r="Q120" s="58">
        <v>1537.0</v>
      </c>
      <c r="R120" s="58">
        <v>409.0</v>
      </c>
      <c r="S120" s="58">
        <v>1780.0</v>
      </c>
      <c r="T120" s="58">
        <v>601.0</v>
      </c>
      <c r="U120" s="58">
        <v>765.0</v>
      </c>
      <c r="V120" s="58">
        <v>9400.0</v>
      </c>
      <c r="W120" s="58">
        <v>11055.0</v>
      </c>
      <c r="X120" s="58">
        <v>806.0</v>
      </c>
      <c r="Y120" s="58">
        <v>1981.0</v>
      </c>
      <c r="Z120" s="58">
        <v>101.0</v>
      </c>
      <c r="AA120" s="58">
        <v>451.0</v>
      </c>
      <c r="AB120" s="58">
        <v>286.0</v>
      </c>
      <c r="AC120" s="58">
        <v>267.0</v>
      </c>
      <c r="AD120" s="58">
        <v>78.0</v>
      </c>
      <c r="AE120" s="58">
        <v>146.0</v>
      </c>
      <c r="AF120" s="58">
        <v>191.0</v>
      </c>
      <c r="AG120" s="58">
        <v>142.0</v>
      </c>
      <c r="AH120" s="58">
        <v>205.0</v>
      </c>
      <c r="AI120" s="58">
        <v>174.0</v>
      </c>
      <c r="AJ120" s="58">
        <v>68.0</v>
      </c>
      <c r="AK120" s="58">
        <v>109.0</v>
      </c>
      <c r="AL120" s="58">
        <v>69.0</v>
      </c>
      <c r="AM120" s="58">
        <v>37.0</v>
      </c>
      <c r="AN120" s="58">
        <v>196.0</v>
      </c>
      <c r="AO120" s="58">
        <v>223.0</v>
      </c>
      <c r="AP120" s="58">
        <v>18.0</v>
      </c>
      <c r="AQ120" s="58">
        <v>36.0</v>
      </c>
      <c r="AR120" s="58">
        <v>35.0</v>
      </c>
      <c r="AS120" s="58">
        <v>14.0</v>
      </c>
      <c r="AT120" s="58">
        <v>9.0</v>
      </c>
      <c r="AU120" s="58">
        <v>8.0</v>
      </c>
      <c r="AV120" s="58">
        <v>3.0</v>
      </c>
      <c r="AW120" s="58">
        <v>4.0</v>
      </c>
      <c r="AX120" s="58">
        <v>5.0</v>
      </c>
      <c r="AY120" s="58">
        <v>1.0</v>
      </c>
      <c r="AZ120" s="58">
        <v>1652.0</v>
      </c>
      <c r="BA120" s="58"/>
      <c r="BB120" s="58">
        <v>8.0</v>
      </c>
      <c r="BC120" s="58"/>
      <c r="BD120" s="58">
        <v>6.0</v>
      </c>
      <c r="BE120" s="58"/>
      <c r="BF120" s="58">
        <v>258.0</v>
      </c>
      <c r="BG120" s="58"/>
      <c r="BH120" s="58">
        <v>95.0</v>
      </c>
      <c r="BI120" s="58"/>
      <c r="BJ120" s="58"/>
      <c r="BK120" s="58">
        <v>617.0</v>
      </c>
      <c r="BL120" s="58"/>
      <c r="BM120" s="58"/>
      <c r="BN120" s="58"/>
    </row>
    <row r="121" ht="16.5" customHeight="1">
      <c r="A121" s="58">
        <v>9561.0</v>
      </c>
      <c r="B121" s="58" t="s">
        <v>449</v>
      </c>
      <c r="C121" s="58">
        <v>9.0</v>
      </c>
      <c r="D121" s="58">
        <v>31263.0</v>
      </c>
      <c r="E121" s="58">
        <v>31226.0</v>
      </c>
      <c r="F121" s="58">
        <v>11331.0</v>
      </c>
      <c r="G121" s="58">
        <v>11435.0</v>
      </c>
      <c r="H121" s="58">
        <v>46.0</v>
      </c>
      <c r="I121" s="58">
        <v>99.0</v>
      </c>
      <c r="J121" s="58">
        <v>11285.0</v>
      </c>
      <c r="K121" s="58">
        <v>11336.0</v>
      </c>
      <c r="L121" s="58">
        <f t="shared" ref="L121:M121" si="113">V121+BM121</f>
        <v>3451</v>
      </c>
      <c r="M121" s="58">
        <f t="shared" si="113"/>
        <v>4122</v>
      </c>
      <c r="N121" s="58">
        <v>3040.0</v>
      </c>
      <c r="O121" s="58">
        <v>1937.0</v>
      </c>
      <c r="P121" s="58">
        <v>1529.0</v>
      </c>
      <c r="Q121" s="58">
        <v>1420.0</v>
      </c>
      <c r="R121" s="58">
        <v>247.0</v>
      </c>
      <c r="S121" s="58">
        <v>935.0</v>
      </c>
      <c r="T121" s="58">
        <v>512.0</v>
      </c>
      <c r="U121" s="58">
        <v>447.0</v>
      </c>
      <c r="V121" s="58">
        <v>3451.0</v>
      </c>
      <c r="W121" s="58">
        <v>4122.0</v>
      </c>
      <c r="X121" s="58">
        <v>360.0</v>
      </c>
      <c r="Y121" s="58">
        <v>1155.0</v>
      </c>
      <c r="Z121" s="58">
        <v>47.0</v>
      </c>
      <c r="AA121" s="58">
        <v>162.0</v>
      </c>
      <c r="AB121" s="58">
        <v>123.0</v>
      </c>
      <c r="AC121" s="58">
        <v>95.0</v>
      </c>
      <c r="AD121" s="58">
        <v>34.0</v>
      </c>
      <c r="AE121" s="58">
        <v>52.0</v>
      </c>
      <c r="AF121" s="58">
        <v>122.0</v>
      </c>
      <c r="AG121" s="58">
        <v>79.0</v>
      </c>
      <c r="AH121" s="58">
        <v>572.0</v>
      </c>
      <c r="AI121" s="58">
        <v>479.0</v>
      </c>
      <c r="AJ121" s="58">
        <v>48.0</v>
      </c>
      <c r="AK121" s="58">
        <v>44.0</v>
      </c>
      <c r="AL121" s="58">
        <v>41.0</v>
      </c>
      <c r="AM121" s="58">
        <v>21.0</v>
      </c>
      <c r="AN121" s="58">
        <v>72.0</v>
      </c>
      <c r="AO121" s="58">
        <v>56.0</v>
      </c>
      <c r="AP121" s="58">
        <v>13.0</v>
      </c>
      <c r="AQ121" s="58">
        <v>19.0</v>
      </c>
      <c r="AR121" s="58">
        <v>24.0</v>
      </c>
      <c r="AS121" s="58">
        <v>9.0</v>
      </c>
      <c r="AT121" s="58">
        <v>12.0</v>
      </c>
      <c r="AU121" s="58">
        <v>5.0</v>
      </c>
      <c r="AV121" s="58">
        <v>2.0</v>
      </c>
      <c r="AW121" s="58">
        <v>2.0</v>
      </c>
      <c r="AX121" s="58">
        <v>1.0</v>
      </c>
      <c r="AY121" s="58">
        <v>3.0</v>
      </c>
      <c r="AZ121" s="58">
        <v>882.0</v>
      </c>
      <c r="BA121" s="58"/>
      <c r="BB121" s="58">
        <v>4.0</v>
      </c>
      <c r="BC121" s="58"/>
      <c r="BD121" s="58">
        <v>1.0</v>
      </c>
      <c r="BE121" s="58"/>
      <c r="BF121" s="58">
        <v>86.0</v>
      </c>
      <c r="BG121" s="58"/>
      <c r="BH121" s="58">
        <v>62.0</v>
      </c>
      <c r="BI121" s="58"/>
      <c r="BJ121" s="58"/>
      <c r="BK121" s="58">
        <v>294.0</v>
      </c>
      <c r="BL121" s="58"/>
      <c r="BM121" s="58"/>
      <c r="BN121" s="58"/>
    </row>
    <row r="122" ht="16.5" customHeight="1">
      <c r="A122" s="58">
        <v>9562.0</v>
      </c>
      <c r="B122" s="58" t="s">
        <v>450</v>
      </c>
      <c r="C122" s="58">
        <v>9.0</v>
      </c>
      <c r="D122" s="58">
        <v>77383.0</v>
      </c>
      <c r="E122" s="58">
        <v>76157.0</v>
      </c>
      <c r="F122" s="58">
        <v>37320.0</v>
      </c>
      <c r="G122" s="58">
        <v>34910.0</v>
      </c>
      <c r="H122" s="58">
        <v>88.0</v>
      </c>
      <c r="I122" s="58">
        <v>193.0</v>
      </c>
      <c r="J122" s="58">
        <v>37232.0</v>
      </c>
      <c r="K122" s="58">
        <v>34717.0</v>
      </c>
      <c r="L122" s="58">
        <f t="shared" ref="L122:M122" si="114">V122+BM122</f>
        <v>9752</v>
      </c>
      <c r="M122" s="58">
        <f t="shared" si="114"/>
        <v>11457</v>
      </c>
      <c r="N122" s="58">
        <v>10476.0</v>
      </c>
      <c r="O122" s="58">
        <v>6293.0</v>
      </c>
      <c r="P122" s="58">
        <v>7021.0</v>
      </c>
      <c r="Q122" s="58">
        <v>6818.0</v>
      </c>
      <c r="R122" s="58">
        <v>1534.0</v>
      </c>
      <c r="S122" s="58">
        <v>3761.0</v>
      </c>
      <c r="T122" s="58">
        <v>1753.0</v>
      </c>
      <c r="U122" s="58">
        <v>1222.0</v>
      </c>
      <c r="V122" s="58">
        <v>9752.0</v>
      </c>
      <c r="W122" s="58">
        <v>11457.0</v>
      </c>
      <c r="X122" s="58">
        <v>923.0</v>
      </c>
      <c r="Y122" s="58">
        <v>2006.0</v>
      </c>
      <c r="Z122" s="58">
        <v>54.0</v>
      </c>
      <c r="AA122" s="58">
        <v>207.0</v>
      </c>
      <c r="AB122" s="58">
        <v>312.0</v>
      </c>
      <c r="AC122" s="58">
        <v>243.0</v>
      </c>
      <c r="AD122" s="58">
        <v>110.0</v>
      </c>
      <c r="AE122" s="58">
        <v>157.0</v>
      </c>
      <c r="AF122" s="58">
        <v>828.0</v>
      </c>
      <c r="AG122" s="58">
        <v>550.0</v>
      </c>
      <c r="AH122" s="58">
        <v>1154.0</v>
      </c>
      <c r="AI122" s="58">
        <v>860.0</v>
      </c>
      <c r="AJ122" s="58">
        <v>62.0</v>
      </c>
      <c r="AK122" s="58">
        <v>93.0</v>
      </c>
      <c r="AL122" s="58">
        <v>64.0</v>
      </c>
      <c r="AM122" s="58">
        <v>39.0</v>
      </c>
      <c r="AN122" s="58">
        <v>109.0</v>
      </c>
      <c r="AO122" s="58">
        <v>101.0</v>
      </c>
      <c r="AP122" s="58">
        <v>31.0</v>
      </c>
      <c r="AQ122" s="58">
        <v>26.0</v>
      </c>
      <c r="AR122" s="58">
        <v>73.0</v>
      </c>
      <c r="AS122" s="58">
        <v>36.0</v>
      </c>
      <c r="AT122" s="58">
        <v>17.0</v>
      </c>
      <c r="AU122" s="58">
        <v>22.0</v>
      </c>
      <c r="AV122" s="58">
        <v>16.0</v>
      </c>
      <c r="AW122" s="58">
        <v>14.0</v>
      </c>
      <c r="AX122" s="58">
        <v>9.0</v>
      </c>
      <c r="AY122" s="58">
        <v>7.0</v>
      </c>
      <c r="AZ122" s="58">
        <v>2473.0</v>
      </c>
      <c r="BA122" s="58"/>
      <c r="BB122" s="58">
        <v>9.0</v>
      </c>
      <c r="BC122" s="58"/>
      <c r="BD122" s="58">
        <v>23.0</v>
      </c>
      <c r="BE122" s="58"/>
      <c r="BF122" s="58">
        <v>131.0</v>
      </c>
      <c r="BG122" s="58"/>
      <c r="BH122" s="58">
        <v>298.0</v>
      </c>
      <c r="BI122" s="58"/>
      <c r="BJ122" s="58"/>
      <c r="BK122" s="58">
        <v>805.0</v>
      </c>
      <c r="BL122" s="58"/>
      <c r="BM122" s="58"/>
      <c r="BN122" s="58"/>
    </row>
    <row r="123" ht="16.5" customHeight="1">
      <c r="A123" s="58">
        <v>9563.0</v>
      </c>
      <c r="B123" s="58" t="s">
        <v>451</v>
      </c>
      <c r="C123" s="58">
        <v>9.0</v>
      </c>
      <c r="D123" s="58">
        <v>86007.0</v>
      </c>
      <c r="E123" s="58">
        <v>82985.0</v>
      </c>
      <c r="F123" s="58">
        <v>31368.0</v>
      </c>
      <c r="G123" s="58">
        <v>30734.0</v>
      </c>
      <c r="H123" s="58">
        <v>145.0</v>
      </c>
      <c r="I123" s="58">
        <v>256.0</v>
      </c>
      <c r="J123" s="58">
        <v>31223.0</v>
      </c>
      <c r="K123" s="58">
        <v>30478.0</v>
      </c>
      <c r="L123" s="58">
        <f t="shared" ref="L123:M123" si="115">V123+BM123</f>
        <v>8124</v>
      </c>
      <c r="M123" s="58">
        <f t="shared" si="115"/>
        <v>9586</v>
      </c>
      <c r="N123" s="58">
        <v>9179.0</v>
      </c>
      <c r="O123" s="58">
        <v>6523.0</v>
      </c>
      <c r="P123" s="58">
        <v>4957.0</v>
      </c>
      <c r="Q123" s="58">
        <v>4522.0</v>
      </c>
      <c r="R123" s="58">
        <v>945.0</v>
      </c>
      <c r="S123" s="58">
        <v>2641.0</v>
      </c>
      <c r="T123" s="58">
        <v>2228.0</v>
      </c>
      <c r="U123" s="58">
        <v>1555.0</v>
      </c>
      <c r="V123" s="58">
        <v>8124.0</v>
      </c>
      <c r="W123" s="58">
        <v>9586.0</v>
      </c>
      <c r="X123" s="58">
        <v>576.0</v>
      </c>
      <c r="Y123" s="58">
        <v>2680.0</v>
      </c>
      <c r="Z123" s="58">
        <v>136.0</v>
      </c>
      <c r="AA123" s="58">
        <v>398.0</v>
      </c>
      <c r="AB123" s="58">
        <v>338.0</v>
      </c>
      <c r="AC123" s="58">
        <v>294.0</v>
      </c>
      <c r="AD123" s="58">
        <v>96.0</v>
      </c>
      <c r="AE123" s="58">
        <v>161.0</v>
      </c>
      <c r="AF123" s="58">
        <v>656.0</v>
      </c>
      <c r="AG123" s="58">
        <v>346.0</v>
      </c>
      <c r="AH123" s="58">
        <v>473.0</v>
      </c>
      <c r="AI123" s="58">
        <v>405.0</v>
      </c>
      <c r="AJ123" s="58">
        <v>57.0</v>
      </c>
      <c r="AK123" s="58">
        <v>99.0</v>
      </c>
      <c r="AL123" s="58">
        <v>70.0</v>
      </c>
      <c r="AM123" s="58">
        <v>64.0</v>
      </c>
      <c r="AN123" s="58">
        <v>170.0</v>
      </c>
      <c r="AO123" s="58">
        <v>96.0</v>
      </c>
      <c r="AP123" s="58">
        <v>22.0</v>
      </c>
      <c r="AQ123" s="58">
        <v>32.0</v>
      </c>
      <c r="AR123" s="58">
        <v>94.0</v>
      </c>
      <c r="AS123" s="58">
        <v>95.0</v>
      </c>
      <c r="AT123" s="58">
        <v>31.0</v>
      </c>
      <c r="AU123" s="58">
        <v>25.0</v>
      </c>
      <c r="AV123" s="58">
        <v>4.0</v>
      </c>
      <c r="AW123" s="58">
        <v>6.0</v>
      </c>
      <c r="AX123" s="58">
        <v>9.0</v>
      </c>
      <c r="AY123" s="58">
        <v>7.0</v>
      </c>
      <c r="AZ123" s="58">
        <v>2542.0</v>
      </c>
      <c r="BA123" s="58"/>
      <c r="BB123" s="58">
        <v>5.0</v>
      </c>
      <c r="BC123" s="58"/>
      <c r="BD123" s="58">
        <v>16.0</v>
      </c>
      <c r="BE123" s="58"/>
      <c r="BF123" s="58">
        <v>220.0</v>
      </c>
      <c r="BG123" s="58"/>
      <c r="BH123" s="58">
        <v>275.0</v>
      </c>
      <c r="BI123" s="58"/>
      <c r="BJ123" s="58"/>
      <c r="BK123" s="58">
        <v>943.0</v>
      </c>
      <c r="BL123" s="58"/>
      <c r="BM123" s="58"/>
      <c r="BN123" s="58"/>
    </row>
    <row r="124" ht="16.5" customHeight="1">
      <c r="A124" s="58">
        <v>9564.0</v>
      </c>
      <c r="B124" s="58" t="s">
        <v>452</v>
      </c>
      <c r="C124" s="58">
        <v>9.0</v>
      </c>
      <c r="D124" s="58">
        <v>349601.0</v>
      </c>
      <c r="E124" s="58">
        <v>345854.0</v>
      </c>
      <c r="F124" s="58">
        <v>143804.0</v>
      </c>
      <c r="G124" s="58">
        <v>138900.0</v>
      </c>
      <c r="H124" s="58">
        <v>811.0</v>
      </c>
      <c r="I124" s="58">
        <v>1030.0</v>
      </c>
      <c r="J124" s="58">
        <v>142993.0</v>
      </c>
      <c r="K124" s="58">
        <v>137870.0</v>
      </c>
      <c r="L124" s="58">
        <f t="shared" ref="L124:M124" si="116">V124+BM124</f>
        <v>39577</v>
      </c>
      <c r="M124" s="58">
        <f t="shared" si="116"/>
        <v>47394</v>
      </c>
      <c r="N124" s="58">
        <v>42711.0</v>
      </c>
      <c r="O124" s="58">
        <v>28682.0</v>
      </c>
      <c r="P124" s="58">
        <v>20688.0</v>
      </c>
      <c r="Q124" s="58">
        <v>21241.0</v>
      </c>
      <c r="R124" s="58">
        <v>4300.0</v>
      </c>
      <c r="S124" s="58">
        <v>13068.0</v>
      </c>
      <c r="T124" s="58">
        <v>8180.0</v>
      </c>
      <c r="U124" s="58">
        <v>6179.0</v>
      </c>
      <c r="V124" s="58">
        <v>39577.0</v>
      </c>
      <c r="W124" s="58">
        <v>47394.0</v>
      </c>
      <c r="X124" s="58">
        <v>2700.0</v>
      </c>
      <c r="Y124" s="58">
        <v>7966.0</v>
      </c>
      <c r="Z124" s="58">
        <v>558.0</v>
      </c>
      <c r="AA124" s="58">
        <v>1986.0</v>
      </c>
      <c r="AB124" s="58">
        <v>1675.0</v>
      </c>
      <c r="AC124" s="58">
        <v>1386.0</v>
      </c>
      <c r="AD124" s="58">
        <v>467.0</v>
      </c>
      <c r="AE124" s="58">
        <v>579.0</v>
      </c>
      <c r="AF124" s="58">
        <v>2719.0</v>
      </c>
      <c r="AG124" s="58">
        <v>1403.0</v>
      </c>
      <c r="AH124" s="58">
        <v>3016.0</v>
      </c>
      <c r="AI124" s="58">
        <v>2153.0</v>
      </c>
      <c r="AJ124" s="58">
        <v>224.0</v>
      </c>
      <c r="AK124" s="58">
        <v>338.0</v>
      </c>
      <c r="AL124" s="58">
        <v>327.0</v>
      </c>
      <c r="AM124" s="58">
        <v>261.0</v>
      </c>
      <c r="AN124" s="58">
        <v>609.0</v>
      </c>
      <c r="AO124" s="58">
        <v>506.0</v>
      </c>
      <c r="AP124" s="58">
        <v>87.0</v>
      </c>
      <c r="AQ124" s="58">
        <v>154.0</v>
      </c>
      <c r="AR124" s="58">
        <v>256.0</v>
      </c>
      <c r="AS124" s="58">
        <v>216.0</v>
      </c>
      <c r="AT124" s="58">
        <v>166.0</v>
      </c>
      <c r="AU124" s="58">
        <v>127.0</v>
      </c>
      <c r="AV124" s="58">
        <v>27.0</v>
      </c>
      <c r="AW124" s="58">
        <v>28.0</v>
      </c>
      <c r="AX124" s="58">
        <v>45.0</v>
      </c>
      <c r="AY124" s="58">
        <v>36.0</v>
      </c>
      <c r="AZ124" s="58">
        <v>12070.0</v>
      </c>
      <c r="BA124" s="58"/>
      <c r="BB124" s="58">
        <v>63.0</v>
      </c>
      <c r="BC124" s="58"/>
      <c r="BD124" s="58">
        <v>111.0</v>
      </c>
      <c r="BE124" s="58"/>
      <c r="BF124" s="58">
        <v>1311.0</v>
      </c>
      <c r="BG124" s="58"/>
      <c r="BH124" s="58">
        <v>1106.0</v>
      </c>
      <c r="BI124" s="58"/>
      <c r="BJ124" s="58"/>
      <c r="BK124" s="58">
        <v>4167.0</v>
      </c>
      <c r="BL124" s="58"/>
      <c r="BM124" s="58"/>
      <c r="BN124" s="58"/>
    </row>
    <row r="125" ht="16.5" customHeight="1">
      <c r="A125" s="58">
        <v>9565.0</v>
      </c>
      <c r="B125" s="58" t="s">
        <v>453</v>
      </c>
      <c r="C125" s="58">
        <v>9.0</v>
      </c>
      <c r="D125" s="58">
        <v>30006.0</v>
      </c>
      <c r="E125" s="58">
        <v>29197.0</v>
      </c>
      <c r="F125" s="58">
        <v>12459.0</v>
      </c>
      <c r="G125" s="58">
        <v>12172.0</v>
      </c>
      <c r="H125" s="58">
        <v>52.0</v>
      </c>
      <c r="I125" s="58">
        <v>104.0</v>
      </c>
      <c r="J125" s="58">
        <v>12407.0</v>
      </c>
      <c r="K125" s="58">
        <v>12068.0</v>
      </c>
      <c r="L125" s="58">
        <f t="shared" ref="L125:M125" si="117">V125+BM125</f>
        <v>4279</v>
      </c>
      <c r="M125" s="58">
        <f t="shared" si="117"/>
        <v>4724</v>
      </c>
      <c r="N125" s="58">
        <v>3003.0</v>
      </c>
      <c r="O125" s="58">
        <v>2172.0</v>
      </c>
      <c r="P125" s="58">
        <v>1923.0</v>
      </c>
      <c r="Q125" s="58">
        <v>1544.0</v>
      </c>
      <c r="R125" s="58">
        <v>367.0</v>
      </c>
      <c r="S125" s="58">
        <v>1089.0</v>
      </c>
      <c r="T125" s="58">
        <v>550.0</v>
      </c>
      <c r="U125" s="58">
        <v>391.0</v>
      </c>
      <c r="V125" s="58">
        <v>4279.0</v>
      </c>
      <c r="W125" s="58">
        <v>4724.0</v>
      </c>
      <c r="X125" s="58">
        <v>330.0</v>
      </c>
      <c r="Y125" s="58">
        <v>1089.0</v>
      </c>
      <c r="Z125" s="58">
        <v>40.0</v>
      </c>
      <c r="AA125" s="58">
        <v>138.0</v>
      </c>
      <c r="AB125" s="58">
        <v>133.0</v>
      </c>
      <c r="AC125" s="58">
        <v>120.0</v>
      </c>
      <c r="AD125" s="58">
        <v>47.0</v>
      </c>
      <c r="AE125" s="58">
        <v>48.0</v>
      </c>
      <c r="AF125" s="58">
        <v>137.0</v>
      </c>
      <c r="AG125" s="58">
        <v>94.0</v>
      </c>
      <c r="AH125" s="58">
        <v>254.0</v>
      </c>
      <c r="AI125" s="58">
        <v>223.0</v>
      </c>
      <c r="AJ125" s="58">
        <v>29.0</v>
      </c>
      <c r="AK125" s="58">
        <v>56.0</v>
      </c>
      <c r="AL125" s="58">
        <v>22.0</v>
      </c>
      <c r="AM125" s="58">
        <v>12.0</v>
      </c>
      <c r="AN125" s="58">
        <v>79.0</v>
      </c>
      <c r="AO125" s="58">
        <v>57.0</v>
      </c>
      <c r="AP125" s="58">
        <v>13.0</v>
      </c>
      <c r="AQ125" s="58">
        <v>11.0</v>
      </c>
      <c r="AR125" s="58">
        <v>18.0</v>
      </c>
      <c r="AS125" s="58">
        <v>16.0</v>
      </c>
      <c r="AT125" s="58">
        <v>6.0</v>
      </c>
      <c r="AU125" s="58">
        <v>7.0</v>
      </c>
      <c r="AV125" s="58">
        <v>0.0</v>
      </c>
      <c r="AW125" s="58">
        <v>3.0</v>
      </c>
      <c r="AX125" s="58">
        <v>0.0</v>
      </c>
      <c r="AY125" s="58">
        <v>1.0</v>
      </c>
      <c r="AZ125" s="58">
        <v>1028.0</v>
      </c>
      <c r="BA125" s="58"/>
      <c r="BB125" s="58">
        <v>4.0</v>
      </c>
      <c r="BC125" s="58"/>
      <c r="BD125" s="58">
        <v>3.0</v>
      </c>
      <c r="BE125" s="58"/>
      <c r="BF125" s="58">
        <v>86.0</v>
      </c>
      <c r="BG125" s="58"/>
      <c r="BH125" s="58">
        <v>56.0</v>
      </c>
      <c r="BI125" s="58"/>
      <c r="BJ125" s="58"/>
      <c r="BK125" s="58">
        <v>273.0</v>
      </c>
      <c r="BL125" s="58"/>
      <c r="BM125" s="58"/>
      <c r="BN125" s="58"/>
    </row>
    <row r="126" ht="16.5" customHeight="1">
      <c r="A126" s="58">
        <v>9571.0</v>
      </c>
      <c r="B126" s="58" t="s">
        <v>454</v>
      </c>
      <c r="C126" s="58">
        <v>9.0</v>
      </c>
      <c r="D126" s="58">
        <v>139801.0</v>
      </c>
      <c r="E126" s="58">
        <v>139927.0</v>
      </c>
      <c r="F126" s="58">
        <v>55113.0</v>
      </c>
      <c r="G126" s="58">
        <v>57993.0</v>
      </c>
      <c r="H126" s="58">
        <v>194.0</v>
      </c>
      <c r="I126" s="58">
        <v>437.0</v>
      </c>
      <c r="J126" s="58">
        <v>54919.0</v>
      </c>
      <c r="K126" s="58">
        <v>57556.0</v>
      </c>
      <c r="L126" s="58">
        <f t="shared" ref="L126:M126" si="118">V126+BM126</f>
        <v>22036</v>
      </c>
      <c r="M126" s="58">
        <f t="shared" si="118"/>
        <v>24989</v>
      </c>
      <c r="N126" s="58">
        <v>11590.0</v>
      </c>
      <c r="O126" s="58">
        <v>7168.0</v>
      </c>
      <c r="P126" s="58">
        <v>6081.0</v>
      </c>
      <c r="Q126" s="58">
        <v>5736.0</v>
      </c>
      <c r="R126" s="58">
        <v>1302.0</v>
      </c>
      <c r="S126" s="58">
        <v>4822.0</v>
      </c>
      <c r="T126" s="58">
        <v>1550.0</v>
      </c>
      <c r="U126" s="58">
        <v>1463.0</v>
      </c>
      <c r="V126" s="58">
        <v>22036.0</v>
      </c>
      <c r="W126" s="58">
        <v>24989.0</v>
      </c>
      <c r="X126" s="58">
        <v>3242.0</v>
      </c>
      <c r="Y126" s="58">
        <v>7495.0</v>
      </c>
      <c r="Z126" s="58">
        <v>212.0</v>
      </c>
      <c r="AA126" s="58">
        <v>904.0</v>
      </c>
      <c r="AB126" s="58">
        <v>503.0</v>
      </c>
      <c r="AC126" s="58">
        <v>377.0</v>
      </c>
      <c r="AD126" s="58">
        <v>248.0</v>
      </c>
      <c r="AE126" s="58">
        <v>363.0</v>
      </c>
      <c r="AF126" s="58">
        <v>540.0</v>
      </c>
      <c r="AG126" s="58">
        <v>326.0</v>
      </c>
      <c r="AH126" s="58">
        <v>1779.0</v>
      </c>
      <c r="AI126" s="58">
        <v>1545.0</v>
      </c>
      <c r="AJ126" s="58">
        <v>259.0</v>
      </c>
      <c r="AK126" s="58">
        <v>391.0</v>
      </c>
      <c r="AL126" s="58">
        <v>161.0</v>
      </c>
      <c r="AM126" s="58">
        <v>92.0</v>
      </c>
      <c r="AN126" s="58">
        <v>435.0</v>
      </c>
      <c r="AO126" s="58">
        <v>337.0</v>
      </c>
      <c r="AP126" s="58">
        <v>104.0</v>
      </c>
      <c r="AQ126" s="58">
        <v>128.0</v>
      </c>
      <c r="AR126" s="58">
        <v>145.0</v>
      </c>
      <c r="AS126" s="58">
        <v>91.0</v>
      </c>
      <c r="AT126" s="58">
        <v>28.0</v>
      </c>
      <c r="AU126" s="58">
        <v>18.0</v>
      </c>
      <c r="AV126" s="58">
        <v>5.0</v>
      </c>
      <c r="AW126" s="58">
        <v>20.0</v>
      </c>
      <c r="AX126" s="58">
        <v>7.0</v>
      </c>
      <c r="AY126" s="58">
        <v>14.0</v>
      </c>
      <c r="AZ126" s="58">
        <v>3988.0</v>
      </c>
      <c r="BA126" s="58"/>
      <c r="BB126" s="58">
        <v>23.0</v>
      </c>
      <c r="BC126" s="58"/>
      <c r="BD126" s="58">
        <v>11.0</v>
      </c>
      <c r="BE126" s="58"/>
      <c r="BF126" s="58">
        <v>495.0</v>
      </c>
      <c r="BG126" s="58"/>
      <c r="BH126" s="58">
        <v>175.0</v>
      </c>
      <c r="BI126" s="58"/>
      <c r="BJ126" s="58"/>
      <c r="BK126" s="58">
        <v>1277.0</v>
      </c>
      <c r="BL126" s="58"/>
      <c r="BM126" s="58"/>
      <c r="BN126" s="58"/>
    </row>
    <row r="127" ht="16.5" customHeight="1">
      <c r="A127" s="58">
        <v>9572.0</v>
      </c>
      <c r="B127" s="58" t="s">
        <v>455</v>
      </c>
      <c r="C127" s="58">
        <v>9.0</v>
      </c>
      <c r="D127" s="58">
        <v>102993.0</v>
      </c>
      <c r="E127" s="58">
        <v>101142.0</v>
      </c>
      <c r="F127" s="58">
        <v>48417.0</v>
      </c>
      <c r="G127" s="58">
        <v>47681.0</v>
      </c>
      <c r="H127" s="58">
        <v>154.0</v>
      </c>
      <c r="I127" s="58">
        <v>249.0</v>
      </c>
      <c r="J127" s="58">
        <v>48263.0</v>
      </c>
      <c r="K127" s="58">
        <v>47432.0</v>
      </c>
      <c r="L127" s="58">
        <f t="shared" ref="L127:M127" si="119">V127+BM127</f>
        <v>17124</v>
      </c>
      <c r="M127" s="58">
        <f t="shared" si="119"/>
        <v>18822</v>
      </c>
      <c r="N127" s="58">
        <v>12111.0</v>
      </c>
      <c r="O127" s="58">
        <v>7815.0</v>
      </c>
      <c r="P127" s="58">
        <v>6879.0</v>
      </c>
      <c r="Q127" s="58">
        <v>6329.0</v>
      </c>
      <c r="R127" s="58">
        <v>1535.0</v>
      </c>
      <c r="S127" s="58">
        <v>5049.0</v>
      </c>
      <c r="T127" s="58">
        <v>1307.0</v>
      </c>
      <c r="U127" s="58">
        <v>1096.0</v>
      </c>
      <c r="V127" s="58">
        <v>17124.0</v>
      </c>
      <c r="W127" s="58">
        <v>18822.0</v>
      </c>
      <c r="X127" s="58">
        <v>2448.0</v>
      </c>
      <c r="Y127" s="58">
        <v>4756.0</v>
      </c>
      <c r="Z127" s="58">
        <v>110.0</v>
      </c>
      <c r="AA127" s="58">
        <v>434.0</v>
      </c>
      <c r="AB127" s="58">
        <v>436.0</v>
      </c>
      <c r="AC127" s="58">
        <v>324.0</v>
      </c>
      <c r="AD127" s="58">
        <v>143.0</v>
      </c>
      <c r="AE127" s="58">
        <v>259.0</v>
      </c>
      <c r="AF127" s="58">
        <v>586.0</v>
      </c>
      <c r="AG127" s="58">
        <v>441.0</v>
      </c>
      <c r="AH127" s="58">
        <v>714.0</v>
      </c>
      <c r="AI127" s="58">
        <v>580.0</v>
      </c>
      <c r="AJ127" s="58">
        <v>111.0</v>
      </c>
      <c r="AK127" s="58">
        <v>130.0</v>
      </c>
      <c r="AL127" s="58">
        <v>96.0</v>
      </c>
      <c r="AM127" s="58">
        <v>69.0</v>
      </c>
      <c r="AN127" s="58">
        <v>308.0</v>
      </c>
      <c r="AO127" s="58">
        <v>171.0</v>
      </c>
      <c r="AP127" s="58">
        <v>29.0</v>
      </c>
      <c r="AQ127" s="58">
        <v>53.0</v>
      </c>
      <c r="AR127" s="58">
        <v>76.0</v>
      </c>
      <c r="AS127" s="58">
        <v>43.0</v>
      </c>
      <c r="AT127" s="58">
        <v>8.0</v>
      </c>
      <c r="AU127" s="58">
        <v>7.0</v>
      </c>
      <c r="AV127" s="58">
        <v>8.0</v>
      </c>
      <c r="AW127" s="58">
        <v>6.0</v>
      </c>
      <c r="AX127" s="58">
        <v>9.0</v>
      </c>
      <c r="AY127" s="58">
        <v>6.0</v>
      </c>
      <c r="AZ127" s="58">
        <v>3671.0</v>
      </c>
      <c r="BA127" s="58"/>
      <c r="BB127" s="58">
        <v>12.0</v>
      </c>
      <c r="BC127" s="58"/>
      <c r="BD127" s="58">
        <v>16.0</v>
      </c>
      <c r="BE127" s="58"/>
      <c r="BF127" s="58">
        <v>276.0</v>
      </c>
      <c r="BG127" s="58"/>
      <c r="BH127" s="58">
        <v>250.0</v>
      </c>
      <c r="BI127" s="58"/>
      <c r="BJ127" s="58"/>
      <c r="BK127" s="58">
        <v>1042.0</v>
      </c>
      <c r="BL127" s="58"/>
      <c r="BM127" s="58"/>
      <c r="BN127" s="58"/>
    </row>
    <row r="128" ht="16.5" customHeight="1">
      <c r="A128" s="58">
        <v>9573.0</v>
      </c>
      <c r="B128" s="58" t="s">
        <v>456</v>
      </c>
      <c r="C128" s="58">
        <v>9.0</v>
      </c>
      <c r="D128" s="58">
        <v>90790.0</v>
      </c>
      <c r="E128" s="58">
        <v>89137.0</v>
      </c>
      <c r="F128" s="58">
        <v>40010.0</v>
      </c>
      <c r="G128" s="58">
        <v>40808.0</v>
      </c>
      <c r="H128" s="58">
        <v>140.0</v>
      </c>
      <c r="I128" s="58">
        <v>258.0</v>
      </c>
      <c r="J128" s="58">
        <v>39870.0</v>
      </c>
      <c r="K128" s="58">
        <v>40550.0</v>
      </c>
      <c r="L128" s="58">
        <f t="shared" ref="L128:M128" si="120">V128+BM128</f>
        <v>13555</v>
      </c>
      <c r="M128" s="58">
        <f t="shared" si="120"/>
        <v>13977</v>
      </c>
      <c r="N128" s="58">
        <v>11080.0</v>
      </c>
      <c r="O128" s="58">
        <v>6994.0</v>
      </c>
      <c r="P128" s="58">
        <v>4815.0</v>
      </c>
      <c r="Q128" s="58">
        <v>4421.0</v>
      </c>
      <c r="R128" s="58">
        <v>939.0</v>
      </c>
      <c r="S128" s="58">
        <v>3320.0</v>
      </c>
      <c r="T128" s="58">
        <v>1371.0</v>
      </c>
      <c r="U128" s="58">
        <v>1099.0</v>
      </c>
      <c r="V128" s="58">
        <v>13555.0</v>
      </c>
      <c r="W128" s="58">
        <v>13977.0</v>
      </c>
      <c r="X128" s="58">
        <v>1594.0</v>
      </c>
      <c r="Y128" s="58">
        <v>7386.0</v>
      </c>
      <c r="Z128" s="58">
        <v>153.0</v>
      </c>
      <c r="AA128" s="58">
        <v>611.0</v>
      </c>
      <c r="AB128" s="58">
        <v>452.0</v>
      </c>
      <c r="AC128" s="58">
        <v>306.0</v>
      </c>
      <c r="AD128" s="58">
        <v>144.0</v>
      </c>
      <c r="AE128" s="58">
        <v>223.0</v>
      </c>
      <c r="AF128" s="58">
        <v>531.0</v>
      </c>
      <c r="AG128" s="58">
        <v>301.0</v>
      </c>
      <c r="AH128" s="58">
        <v>611.0</v>
      </c>
      <c r="AI128" s="58">
        <v>470.0</v>
      </c>
      <c r="AJ128" s="58">
        <v>105.0</v>
      </c>
      <c r="AK128" s="58">
        <v>145.0</v>
      </c>
      <c r="AL128" s="58">
        <v>104.0</v>
      </c>
      <c r="AM128" s="58">
        <v>78.0</v>
      </c>
      <c r="AN128" s="58">
        <v>238.0</v>
      </c>
      <c r="AO128" s="58">
        <v>123.0</v>
      </c>
      <c r="AP128" s="58">
        <v>37.0</v>
      </c>
      <c r="AQ128" s="58">
        <v>45.0</v>
      </c>
      <c r="AR128" s="58">
        <v>97.0</v>
      </c>
      <c r="AS128" s="58">
        <v>53.0</v>
      </c>
      <c r="AT128" s="58">
        <v>17.0</v>
      </c>
      <c r="AU128" s="58">
        <v>27.0</v>
      </c>
      <c r="AV128" s="58">
        <v>7.0</v>
      </c>
      <c r="AW128" s="58">
        <v>16.0</v>
      </c>
      <c r="AX128" s="58">
        <v>10.0</v>
      </c>
      <c r="AY128" s="58">
        <v>2.0</v>
      </c>
      <c r="AZ128" s="58">
        <v>3442.0</v>
      </c>
      <c r="BA128" s="58"/>
      <c r="BB128" s="58">
        <v>17.0</v>
      </c>
      <c r="BC128" s="58"/>
      <c r="BD128" s="58">
        <v>10.0</v>
      </c>
      <c r="BE128" s="58"/>
      <c r="BF128" s="58">
        <v>326.0</v>
      </c>
      <c r="BG128" s="58"/>
      <c r="BH128" s="58">
        <v>215.0</v>
      </c>
      <c r="BI128" s="58"/>
      <c r="BJ128" s="58"/>
      <c r="BK128" s="58">
        <v>953.0</v>
      </c>
      <c r="BL128" s="58"/>
      <c r="BM128" s="58"/>
      <c r="BN128" s="58"/>
    </row>
    <row r="129" ht="16.5" customHeight="1">
      <c r="A129" s="58">
        <v>9574.0</v>
      </c>
      <c r="B129" s="58" t="s">
        <v>457</v>
      </c>
      <c r="C129" s="58">
        <v>9.0</v>
      </c>
      <c r="D129" s="58">
        <v>129375.0</v>
      </c>
      <c r="E129" s="58">
        <v>128474.0</v>
      </c>
      <c r="F129" s="58">
        <v>57895.0</v>
      </c>
      <c r="G129" s="58">
        <v>59327.0</v>
      </c>
      <c r="H129" s="58">
        <v>233.0</v>
      </c>
      <c r="I129" s="58">
        <v>382.0</v>
      </c>
      <c r="J129" s="58">
        <v>57662.0</v>
      </c>
      <c r="K129" s="58">
        <v>58945.0</v>
      </c>
      <c r="L129" s="58">
        <f t="shared" ref="L129:M129" si="121">V129+BM129</f>
        <v>19597</v>
      </c>
      <c r="M129" s="58">
        <f t="shared" si="121"/>
        <v>21864</v>
      </c>
      <c r="N129" s="58">
        <v>15411.0</v>
      </c>
      <c r="O129" s="58">
        <v>10788.0</v>
      </c>
      <c r="P129" s="58">
        <v>7502.0</v>
      </c>
      <c r="Q129" s="58">
        <v>7876.0</v>
      </c>
      <c r="R129" s="58">
        <v>1507.0</v>
      </c>
      <c r="S129" s="58">
        <v>5376.0</v>
      </c>
      <c r="T129" s="58">
        <v>1881.0</v>
      </c>
      <c r="U129" s="58">
        <v>1374.0</v>
      </c>
      <c r="V129" s="58">
        <v>19597.0</v>
      </c>
      <c r="W129" s="58">
        <v>21864.0</v>
      </c>
      <c r="X129" s="58">
        <v>3169.0</v>
      </c>
      <c r="Y129" s="58">
        <v>6484.0</v>
      </c>
      <c r="Z129" s="58">
        <v>329.0</v>
      </c>
      <c r="AA129" s="58">
        <v>1161.0</v>
      </c>
      <c r="AB129" s="58">
        <v>632.0</v>
      </c>
      <c r="AC129" s="58">
        <v>518.0</v>
      </c>
      <c r="AD129" s="58">
        <v>165.0</v>
      </c>
      <c r="AE129" s="58">
        <v>222.0</v>
      </c>
      <c r="AF129" s="58">
        <v>679.0</v>
      </c>
      <c r="AG129" s="58">
        <v>352.0</v>
      </c>
      <c r="AH129" s="58">
        <v>1111.0</v>
      </c>
      <c r="AI129" s="58">
        <v>776.0</v>
      </c>
      <c r="AJ129" s="58">
        <v>116.0</v>
      </c>
      <c r="AK129" s="58">
        <v>234.0</v>
      </c>
      <c r="AL129" s="58">
        <v>128.0</v>
      </c>
      <c r="AM129" s="58">
        <v>78.0</v>
      </c>
      <c r="AN129" s="58">
        <v>313.0</v>
      </c>
      <c r="AO129" s="58">
        <v>281.0</v>
      </c>
      <c r="AP129" s="58">
        <v>54.0</v>
      </c>
      <c r="AQ129" s="58">
        <v>59.0</v>
      </c>
      <c r="AR129" s="58">
        <v>174.0</v>
      </c>
      <c r="AS129" s="58">
        <v>77.0</v>
      </c>
      <c r="AT129" s="58">
        <v>21.0</v>
      </c>
      <c r="AU129" s="58">
        <v>28.0</v>
      </c>
      <c r="AV129" s="58">
        <v>12.0</v>
      </c>
      <c r="AW129" s="58">
        <v>11.0</v>
      </c>
      <c r="AX129" s="58">
        <v>8.0</v>
      </c>
      <c r="AY129" s="58">
        <v>2.0</v>
      </c>
      <c r="AZ129" s="58">
        <v>4275.0</v>
      </c>
      <c r="BA129" s="58"/>
      <c r="BB129" s="58">
        <v>18.0</v>
      </c>
      <c r="BC129" s="58"/>
      <c r="BD129" s="58">
        <v>8.0</v>
      </c>
      <c r="BE129" s="58"/>
      <c r="BF129" s="58">
        <v>315.0</v>
      </c>
      <c r="BG129" s="58"/>
      <c r="BH129" s="58">
        <v>237.0</v>
      </c>
      <c r="BI129" s="58"/>
      <c r="BJ129" s="58"/>
      <c r="BK129" s="58">
        <v>1384.0</v>
      </c>
      <c r="BL129" s="58"/>
      <c r="BM129" s="58"/>
      <c r="BN129" s="58"/>
    </row>
    <row r="130" ht="16.5" customHeight="1">
      <c r="A130" s="58">
        <v>9575.0</v>
      </c>
      <c r="B130" s="58" t="s">
        <v>458</v>
      </c>
      <c r="C130" s="58">
        <v>9.0</v>
      </c>
      <c r="D130" s="58">
        <v>77421.0</v>
      </c>
      <c r="E130" s="58">
        <v>77364.0</v>
      </c>
      <c r="F130" s="58">
        <v>33005.0</v>
      </c>
      <c r="G130" s="58">
        <v>33941.0</v>
      </c>
      <c r="H130" s="58">
        <v>141.0</v>
      </c>
      <c r="I130" s="58">
        <v>251.0</v>
      </c>
      <c r="J130" s="58">
        <v>32864.0</v>
      </c>
      <c r="K130" s="58">
        <v>33690.0</v>
      </c>
      <c r="L130" s="58">
        <f t="shared" ref="L130:M130" si="122">V130+BM130</f>
        <v>13807</v>
      </c>
      <c r="M130" s="58">
        <f t="shared" si="122"/>
        <v>13806</v>
      </c>
      <c r="N130" s="58">
        <v>7038.0</v>
      </c>
      <c r="O130" s="58">
        <v>4179.0</v>
      </c>
      <c r="P130" s="58">
        <v>3384.0</v>
      </c>
      <c r="Q130" s="58">
        <v>3079.0</v>
      </c>
      <c r="R130" s="58">
        <v>752.0</v>
      </c>
      <c r="S130" s="58">
        <v>2768.0</v>
      </c>
      <c r="T130" s="58">
        <v>853.0</v>
      </c>
      <c r="U130" s="58">
        <v>726.0</v>
      </c>
      <c r="V130" s="58">
        <v>13807.0</v>
      </c>
      <c r="W130" s="58">
        <v>13806.0</v>
      </c>
      <c r="X130" s="58">
        <v>1937.0</v>
      </c>
      <c r="Y130" s="58">
        <v>5718.0</v>
      </c>
      <c r="Z130" s="58">
        <v>116.0</v>
      </c>
      <c r="AA130" s="58">
        <v>444.0</v>
      </c>
      <c r="AB130" s="58">
        <v>317.0</v>
      </c>
      <c r="AC130" s="58">
        <v>239.0</v>
      </c>
      <c r="AD130" s="58">
        <v>188.0</v>
      </c>
      <c r="AE130" s="58">
        <v>271.0</v>
      </c>
      <c r="AF130" s="58">
        <v>341.0</v>
      </c>
      <c r="AG130" s="58">
        <v>221.0</v>
      </c>
      <c r="AH130" s="58">
        <v>1035.0</v>
      </c>
      <c r="AI130" s="58">
        <v>1066.0</v>
      </c>
      <c r="AJ130" s="58">
        <v>91.0</v>
      </c>
      <c r="AK130" s="58">
        <v>131.0</v>
      </c>
      <c r="AL130" s="58">
        <v>69.0</v>
      </c>
      <c r="AM130" s="58">
        <v>55.0</v>
      </c>
      <c r="AN130" s="58">
        <v>228.0</v>
      </c>
      <c r="AO130" s="58">
        <v>170.0</v>
      </c>
      <c r="AP130" s="58">
        <v>51.0</v>
      </c>
      <c r="AQ130" s="58">
        <v>61.0</v>
      </c>
      <c r="AR130" s="58">
        <v>80.0</v>
      </c>
      <c r="AS130" s="58">
        <v>53.0</v>
      </c>
      <c r="AT130" s="58">
        <v>10.0</v>
      </c>
      <c r="AU130" s="58">
        <v>17.0</v>
      </c>
      <c r="AV130" s="58">
        <v>4.0</v>
      </c>
      <c r="AW130" s="58">
        <v>3.0</v>
      </c>
      <c r="AX130" s="58">
        <v>10.0</v>
      </c>
      <c r="AY130" s="58">
        <v>11.0</v>
      </c>
      <c r="AZ130" s="58">
        <v>2111.0</v>
      </c>
      <c r="BA130" s="58"/>
      <c r="BB130" s="58">
        <v>4.0</v>
      </c>
      <c r="BC130" s="58"/>
      <c r="BD130" s="58">
        <v>16.0</v>
      </c>
      <c r="BE130" s="58"/>
      <c r="BF130" s="58">
        <v>296.0</v>
      </c>
      <c r="BG130" s="58"/>
      <c r="BH130" s="58">
        <v>126.0</v>
      </c>
      <c r="BI130" s="58"/>
      <c r="BJ130" s="58"/>
      <c r="BK130" s="58">
        <v>672.0</v>
      </c>
      <c r="BL130" s="58"/>
      <c r="BM130" s="58"/>
      <c r="BN130" s="58"/>
    </row>
    <row r="131" ht="16.5" customHeight="1">
      <c r="A131" s="58">
        <v>9576.0</v>
      </c>
      <c r="B131" s="58" t="s">
        <v>459</v>
      </c>
      <c r="C131" s="58">
        <v>9.0</v>
      </c>
      <c r="D131" s="58">
        <v>97193.0</v>
      </c>
      <c r="E131" s="58">
        <v>96375.0</v>
      </c>
      <c r="F131" s="58">
        <v>41456.0</v>
      </c>
      <c r="G131" s="58">
        <v>42840.0</v>
      </c>
      <c r="H131" s="58">
        <v>167.0</v>
      </c>
      <c r="I131" s="58">
        <v>302.0</v>
      </c>
      <c r="J131" s="58">
        <v>41289.0</v>
      </c>
      <c r="K131" s="58">
        <v>42538.0</v>
      </c>
      <c r="L131" s="58">
        <f t="shared" ref="L131:M131" si="123">V131+BM131</f>
        <v>16273</v>
      </c>
      <c r="M131" s="58">
        <f t="shared" si="123"/>
        <v>18313</v>
      </c>
      <c r="N131" s="58">
        <v>9122.0</v>
      </c>
      <c r="O131" s="58">
        <v>6230.0</v>
      </c>
      <c r="P131" s="58">
        <v>5087.0</v>
      </c>
      <c r="Q131" s="58">
        <v>4162.0</v>
      </c>
      <c r="R131" s="58">
        <v>902.0</v>
      </c>
      <c r="S131" s="58">
        <v>3531.0</v>
      </c>
      <c r="T131" s="58">
        <v>1317.0</v>
      </c>
      <c r="U131" s="58">
        <v>923.0</v>
      </c>
      <c r="V131" s="58">
        <v>16273.0</v>
      </c>
      <c r="W131" s="58">
        <v>18313.0</v>
      </c>
      <c r="X131" s="58">
        <v>2517.0</v>
      </c>
      <c r="Y131" s="58">
        <v>5909.0</v>
      </c>
      <c r="Z131" s="58">
        <v>147.0</v>
      </c>
      <c r="AA131" s="58">
        <v>491.0</v>
      </c>
      <c r="AB131" s="58">
        <v>484.0</v>
      </c>
      <c r="AC131" s="58">
        <v>300.0</v>
      </c>
      <c r="AD131" s="58">
        <v>153.0</v>
      </c>
      <c r="AE131" s="58">
        <v>235.0</v>
      </c>
      <c r="AF131" s="58">
        <v>438.0</v>
      </c>
      <c r="AG131" s="58">
        <v>260.0</v>
      </c>
      <c r="AH131" s="58">
        <v>743.0</v>
      </c>
      <c r="AI131" s="58">
        <v>521.0</v>
      </c>
      <c r="AJ131" s="58">
        <v>78.0</v>
      </c>
      <c r="AK131" s="58">
        <v>118.0</v>
      </c>
      <c r="AL131" s="58">
        <v>118.0</v>
      </c>
      <c r="AM131" s="58">
        <v>79.0</v>
      </c>
      <c r="AN131" s="58">
        <v>274.0</v>
      </c>
      <c r="AO131" s="58">
        <v>222.0</v>
      </c>
      <c r="AP131" s="58">
        <v>43.0</v>
      </c>
      <c r="AQ131" s="58">
        <v>45.0</v>
      </c>
      <c r="AR131" s="58">
        <v>91.0</v>
      </c>
      <c r="AS131" s="58">
        <v>80.0</v>
      </c>
      <c r="AT131" s="58">
        <v>12.0</v>
      </c>
      <c r="AU131" s="58">
        <v>13.0</v>
      </c>
      <c r="AV131" s="58">
        <v>7.0</v>
      </c>
      <c r="AW131" s="58">
        <v>13.0</v>
      </c>
      <c r="AX131" s="58">
        <v>17.0</v>
      </c>
      <c r="AY131" s="58">
        <v>3.0</v>
      </c>
      <c r="AZ131" s="58">
        <v>2999.0</v>
      </c>
      <c r="BA131" s="58"/>
      <c r="BB131" s="58">
        <v>11.0</v>
      </c>
      <c r="BC131" s="58"/>
      <c r="BD131" s="58">
        <v>10.0</v>
      </c>
      <c r="BE131" s="58"/>
      <c r="BF131" s="58">
        <v>284.0</v>
      </c>
      <c r="BG131" s="58"/>
      <c r="BH131" s="58">
        <v>162.0</v>
      </c>
      <c r="BI131" s="58"/>
      <c r="BJ131" s="58"/>
      <c r="BK131" s="58">
        <v>1090.0</v>
      </c>
      <c r="BL131" s="58"/>
      <c r="BM131" s="58"/>
      <c r="BN131" s="58"/>
    </row>
    <row r="132" ht="16.5" customHeight="1">
      <c r="A132" s="58">
        <v>9577.0</v>
      </c>
      <c r="B132" s="58" t="s">
        <v>460</v>
      </c>
      <c r="C132" s="58">
        <v>9.0</v>
      </c>
      <c r="D132" s="58">
        <v>72500.0</v>
      </c>
      <c r="E132" s="58">
        <v>72573.0</v>
      </c>
      <c r="F132" s="58">
        <v>29964.0</v>
      </c>
      <c r="G132" s="58">
        <v>30477.0</v>
      </c>
      <c r="H132" s="58">
        <v>138.0</v>
      </c>
      <c r="I132" s="58">
        <v>232.0</v>
      </c>
      <c r="J132" s="58">
        <v>29826.0</v>
      </c>
      <c r="K132" s="58">
        <v>30245.0</v>
      </c>
      <c r="L132" s="58">
        <f t="shared" ref="L132:M132" si="124">V132+BM132</f>
        <v>12559</v>
      </c>
      <c r="M132" s="58">
        <f t="shared" si="124"/>
        <v>13714</v>
      </c>
      <c r="N132" s="58">
        <v>6545.0</v>
      </c>
      <c r="O132" s="58">
        <v>4647.0</v>
      </c>
      <c r="P132" s="58">
        <v>3303.0</v>
      </c>
      <c r="Q132" s="58">
        <v>2735.0</v>
      </c>
      <c r="R132" s="58">
        <v>573.0</v>
      </c>
      <c r="S132" s="58">
        <v>2576.0</v>
      </c>
      <c r="T132" s="58">
        <v>751.0</v>
      </c>
      <c r="U132" s="58">
        <v>718.0</v>
      </c>
      <c r="V132" s="58">
        <v>12559.0</v>
      </c>
      <c r="W132" s="58">
        <v>13714.0</v>
      </c>
      <c r="X132" s="58">
        <v>1178.0</v>
      </c>
      <c r="Y132" s="58">
        <v>2977.0</v>
      </c>
      <c r="Z132" s="58">
        <v>100.0</v>
      </c>
      <c r="AA132" s="58">
        <v>366.0</v>
      </c>
      <c r="AB132" s="58">
        <v>259.0</v>
      </c>
      <c r="AC132" s="58">
        <v>229.0</v>
      </c>
      <c r="AD132" s="58">
        <v>90.0</v>
      </c>
      <c r="AE132" s="58">
        <v>151.0</v>
      </c>
      <c r="AF132" s="58">
        <v>304.0</v>
      </c>
      <c r="AG132" s="58">
        <v>199.0</v>
      </c>
      <c r="AH132" s="58">
        <v>1248.0</v>
      </c>
      <c r="AI132" s="58">
        <v>818.0</v>
      </c>
      <c r="AJ132" s="58">
        <v>89.0</v>
      </c>
      <c r="AK132" s="58">
        <v>141.0</v>
      </c>
      <c r="AL132" s="58">
        <v>52.0</v>
      </c>
      <c r="AM132" s="58">
        <v>51.0</v>
      </c>
      <c r="AN132" s="58">
        <v>227.0</v>
      </c>
      <c r="AO132" s="58">
        <v>166.0</v>
      </c>
      <c r="AP132" s="58">
        <v>52.0</v>
      </c>
      <c r="AQ132" s="58">
        <v>58.0</v>
      </c>
      <c r="AR132" s="58">
        <v>92.0</v>
      </c>
      <c r="AS132" s="58">
        <v>49.0</v>
      </c>
      <c r="AT132" s="58">
        <v>6.0</v>
      </c>
      <c r="AU132" s="58">
        <v>10.0</v>
      </c>
      <c r="AV132" s="58">
        <v>12.0</v>
      </c>
      <c r="AW132" s="58">
        <v>9.0</v>
      </c>
      <c r="AX132" s="58">
        <v>7.0</v>
      </c>
      <c r="AY132" s="58">
        <v>6.0</v>
      </c>
      <c r="AZ132" s="58">
        <v>2058.0</v>
      </c>
      <c r="BA132" s="58"/>
      <c r="BB132" s="58">
        <v>11.0</v>
      </c>
      <c r="BC132" s="58"/>
      <c r="BD132" s="58">
        <v>9.0</v>
      </c>
      <c r="BE132" s="58"/>
      <c r="BF132" s="58">
        <v>170.0</v>
      </c>
      <c r="BG132" s="58"/>
      <c r="BH132" s="58">
        <v>131.0</v>
      </c>
      <c r="BI132" s="58"/>
      <c r="BJ132" s="58"/>
      <c r="BK132" s="58">
        <v>625.0</v>
      </c>
      <c r="BL132" s="58"/>
      <c r="BM132" s="58"/>
      <c r="BN132" s="58"/>
    </row>
    <row r="133" ht="16.5" customHeight="1">
      <c r="A133" s="58">
        <v>9661.0</v>
      </c>
      <c r="B133" s="58" t="s">
        <v>461</v>
      </c>
      <c r="C133" s="58">
        <v>9.0</v>
      </c>
      <c r="D133" s="58">
        <v>49917.0</v>
      </c>
      <c r="E133" s="58">
        <v>49816.0</v>
      </c>
      <c r="F133" s="58">
        <v>17112.0</v>
      </c>
      <c r="G133" s="58">
        <v>16972.0</v>
      </c>
      <c r="H133" s="58">
        <v>123.0</v>
      </c>
      <c r="I133" s="58">
        <v>222.0</v>
      </c>
      <c r="J133" s="58">
        <v>16989.0</v>
      </c>
      <c r="K133" s="58">
        <v>16750.0</v>
      </c>
      <c r="L133" s="58">
        <f t="shared" ref="L133:M133" si="125">V133+BM133</f>
        <v>5822</v>
      </c>
      <c r="M133" s="58">
        <f t="shared" si="125"/>
        <v>7462</v>
      </c>
      <c r="N133" s="58">
        <v>3939.0</v>
      </c>
      <c r="O133" s="58">
        <v>2419.0</v>
      </c>
      <c r="P133" s="58">
        <v>2560.0</v>
      </c>
      <c r="Q133" s="58">
        <v>2525.0</v>
      </c>
      <c r="R133" s="58">
        <v>680.0</v>
      </c>
      <c r="S133" s="58">
        <v>1879.0</v>
      </c>
      <c r="T133" s="58">
        <v>688.0</v>
      </c>
      <c r="U133" s="58">
        <v>564.0</v>
      </c>
      <c r="V133" s="58">
        <v>5822.0</v>
      </c>
      <c r="W133" s="58">
        <v>7462.0</v>
      </c>
      <c r="X133" s="58">
        <v>264.0</v>
      </c>
      <c r="Y133" s="58">
        <v>373.0</v>
      </c>
      <c r="Z133" s="58">
        <v>83.0</v>
      </c>
      <c r="AA133" s="58">
        <v>285.0</v>
      </c>
      <c r="AB133" s="58">
        <v>185.0</v>
      </c>
      <c r="AC133" s="58">
        <v>121.0</v>
      </c>
      <c r="AD133" s="58">
        <v>45.0</v>
      </c>
      <c r="AE133" s="58">
        <v>75.0</v>
      </c>
      <c r="AF133" s="58">
        <v>279.0</v>
      </c>
      <c r="AG133" s="58">
        <v>162.0</v>
      </c>
      <c r="AH133" s="58">
        <v>448.0</v>
      </c>
      <c r="AI133" s="58">
        <v>220.0</v>
      </c>
      <c r="AJ133" s="58">
        <v>15.0</v>
      </c>
      <c r="AK133" s="58">
        <v>29.0</v>
      </c>
      <c r="AL133" s="58">
        <v>33.0</v>
      </c>
      <c r="AM133" s="58">
        <v>25.0</v>
      </c>
      <c r="AN133" s="58">
        <v>104.0</v>
      </c>
      <c r="AO133" s="58">
        <v>56.0</v>
      </c>
      <c r="AP133" s="58">
        <v>21.0</v>
      </c>
      <c r="AQ133" s="58">
        <v>18.0</v>
      </c>
      <c r="AR133" s="58">
        <v>32.0</v>
      </c>
      <c r="AS133" s="58">
        <v>10.0</v>
      </c>
      <c r="AT133" s="58">
        <v>9.0</v>
      </c>
      <c r="AU133" s="58">
        <v>8.0</v>
      </c>
      <c r="AV133" s="58">
        <v>4.0</v>
      </c>
      <c r="AW133" s="58">
        <v>1.0</v>
      </c>
      <c r="AX133" s="58">
        <v>7.0</v>
      </c>
      <c r="AY133" s="58">
        <v>4.0</v>
      </c>
      <c r="AZ133" s="58">
        <v>1443.0</v>
      </c>
      <c r="BA133" s="58"/>
      <c r="BB133" s="58">
        <v>7.0</v>
      </c>
      <c r="BC133" s="58"/>
      <c r="BD133" s="58">
        <v>30.0</v>
      </c>
      <c r="BE133" s="58"/>
      <c r="BF133" s="58">
        <v>165.0</v>
      </c>
      <c r="BG133" s="58"/>
      <c r="BH133" s="58">
        <v>126.0</v>
      </c>
      <c r="BI133" s="58"/>
      <c r="BJ133" s="58"/>
      <c r="BK133" s="58">
        <v>514.0</v>
      </c>
      <c r="BL133" s="58"/>
      <c r="BM133" s="58"/>
      <c r="BN133" s="58"/>
    </row>
    <row r="134" ht="16.5" customHeight="1">
      <c r="A134" s="58">
        <v>9662.0</v>
      </c>
      <c r="B134" s="58" t="s">
        <v>462</v>
      </c>
      <c r="C134" s="58">
        <v>9.0</v>
      </c>
      <c r="D134" s="58">
        <v>38947.0</v>
      </c>
      <c r="E134" s="58">
        <v>39730.0</v>
      </c>
      <c r="F134" s="58">
        <v>13598.0</v>
      </c>
      <c r="G134" s="58">
        <v>14671.0</v>
      </c>
      <c r="H134" s="58">
        <v>91.0</v>
      </c>
      <c r="I134" s="58">
        <v>127.0</v>
      </c>
      <c r="J134" s="58">
        <v>13507.0</v>
      </c>
      <c r="K134" s="58">
        <v>14544.0</v>
      </c>
      <c r="L134" s="58">
        <f t="shared" ref="L134:M134" si="126">V134+BM134</f>
        <v>5025</v>
      </c>
      <c r="M134" s="58">
        <f t="shared" si="126"/>
        <v>6489</v>
      </c>
      <c r="N134" s="58">
        <v>3717.0</v>
      </c>
      <c r="O134" s="58">
        <v>2981.0</v>
      </c>
      <c r="P134" s="58">
        <v>1208.0</v>
      </c>
      <c r="Q134" s="58">
        <v>1285.0</v>
      </c>
      <c r="R134" s="58">
        <v>465.0</v>
      </c>
      <c r="S134" s="58">
        <v>1039.0</v>
      </c>
      <c r="T134" s="58">
        <v>864.0</v>
      </c>
      <c r="U134" s="58">
        <v>852.0</v>
      </c>
      <c r="V134" s="58">
        <v>5025.0</v>
      </c>
      <c r="W134" s="58">
        <v>6489.0</v>
      </c>
      <c r="X134" s="58">
        <v>254.0</v>
      </c>
      <c r="Y134" s="58">
        <v>696.0</v>
      </c>
      <c r="Z134" s="58">
        <v>146.0</v>
      </c>
      <c r="AA134" s="58">
        <v>253.0</v>
      </c>
      <c r="AB134" s="58">
        <v>108.0</v>
      </c>
      <c r="AC134" s="58">
        <v>95.0</v>
      </c>
      <c r="AD134" s="58">
        <v>23.0</v>
      </c>
      <c r="AE134" s="58">
        <v>60.0</v>
      </c>
      <c r="AF134" s="58">
        <v>169.0</v>
      </c>
      <c r="AG134" s="58">
        <v>106.0</v>
      </c>
      <c r="AH134" s="58">
        <v>190.0</v>
      </c>
      <c r="AI134" s="58">
        <v>131.0</v>
      </c>
      <c r="AJ134" s="58">
        <v>24.0</v>
      </c>
      <c r="AK134" s="58">
        <v>42.0</v>
      </c>
      <c r="AL134" s="58">
        <v>24.0</v>
      </c>
      <c r="AM134" s="58">
        <v>21.0</v>
      </c>
      <c r="AN134" s="58">
        <v>52.0</v>
      </c>
      <c r="AO134" s="58">
        <v>60.0</v>
      </c>
      <c r="AP134" s="58">
        <v>14.0</v>
      </c>
      <c r="AQ134" s="58">
        <v>31.0</v>
      </c>
      <c r="AR134" s="58">
        <v>35.0</v>
      </c>
      <c r="AS134" s="58">
        <v>8.0</v>
      </c>
      <c r="AT134" s="58">
        <v>8.0</v>
      </c>
      <c r="AU134" s="58">
        <v>7.0</v>
      </c>
      <c r="AV134" s="58">
        <v>2.0</v>
      </c>
      <c r="AW134" s="58">
        <v>2.0</v>
      </c>
      <c r="AX134" s="58">
        <v>4.0</v>
      </c>
      <c r="AY134" s="58">
        <v>4.0</v>
      </c>
      <c r="AZ134" s="58">
        <v>989.0</v>
      </c>
      <c r="BA134" s="58"/>
      <c r="BB134" s="58">
        <v>9.0</v>
      </c>
      <c r="BC134" s="58"/>
      <c r="BD134" s="58">
        <v>22.0</v>
      </c>
      <c r="BE134" s="58"/>
      <c r="BF134" s="58">
        <v>88.0</v>
      </c>
      <c r="BG134" s="58"/>
      <c r="BH134" s="58">
        <v>67.0</v>
      </c>
      <c r="BI134" s="58"/>
      <c r="BJ134" s="58"/>
      <c r="BK134" s="58">
        <v>382.0</v>
      </c>
      <c r="BL134" s="58"/>
      <c r="BM134" s="58"/>
      <c r="BN134" s="58"/>
    </row>
    <row r="135" ht="16.5" customHeight="1">
      <c r="A135" s="58">
        <v>9663.0</v>
      </c>
      <c r="B135" s="58" t="s">
        <v>463</v>
      </c>
      <c r="C135" s="58">
        <v>9.0</v>
      </c>
      <c r="D135" s="58">
        <v>99770.0</v>
      </c>
      <c r="E135" s="58">
        <v>100336.0</v>
      </c>
      <c r="F135" s="58">
        <v>41643.0</v>
      </c>
      <c r="G135" s="58">
        <v>42802.0</v>
      </c>
      <c r="H135" s="58">
        <v>133.0</v>
      </c>
      <c r="I135" s="58">
        <v>277.0</v>
      </c>
      <c r="J135" s="58">
        <v>41510.0</v>
      </c>
      <c r="K135" s="58">
        <v>42525.0</v>
      </c>
      <c r="L135" s="58">
        <f t="shared" ref="L135:M135" si="127">V135+BM135</f>
        <v>12881</v>
      </c>
      <c r="M135" s="58">
        <f t="shared" si="127"/>
        <v>16561</v>
      </c>
      <c r="N135" s="58">
        <v>9510.0</v>
      </c>
      <c r="O135" s="58">
        <v>6539.0</v>
      </c>
      <c r="P135" s="58">
        <v>8235.0</v>
      </c>
      <c r="Q135" s="58">
        <v>8542.0</v>
      </c>
      <c r="R135" s="58">
        <v>1795.0</v>
      </c>
      <c r="S135" s="58">
        <v>4103.0</v>
      </c>
      <c r="T135" s="58">
        <v>1765.0</v>
      </c>
      <c r="U135" s="58">
        <v>1336.0</v>
      </c>
      <c r="V135" s="58">
        <v>12881.0</v>
      </c>
      <c r="W135" s="58">
        <v>16561.0</v>
      </c>
      <c r="X135" s="58">
        <v>722.0</v>
      </c>
      <c r="Y135" s="58">
        <v>1559.0</v>
      </c>
      <c r="Z135" s="58">
        <v>213.0</v>
      </c>
      <c r="AA135" s="58">
        <v>603.0</v>
      </c>
      <c r="AB135" s="58">
        <v>413.0</v>
      </c>
      <c r="AC135" s="58">
        <v>390.0</v>
      </c>
      <c r="AD135" s="58">
        <v>92.0</v>
      </c>
      <c r="AE135" s="58">
        <v>150.0</v>
      </c>
      <c r="AF135" s="58">
        <v>1029.0</v>
      </c>
      <c r="AG135" s="58">
        <v>546.0</v>
      </c>
      <c r="AH135" s="58">
        <v>989.0</v>
      </c>
      <c r="AI135" s="58">
        <v>839.0</v>
      </c>
      <c r="AJ135" s="58">
        <v>44.0</v>
      </c>
      <c r="AK135" s="58">
        <v>89.0</v>
      </c>
      <c r="AL135" s="58">
        <v>43.0</v>
      </c>
      <c r="AM135" s="58">
        <v>63.0</v>
      </c>
      <c r="AN135" s="58">
        <v>115.0</v>
      </c>
      <c r="AO135" s="58">
        <v>120.0</v>
      </c>
      <c r="AP135" s="58">
        <v>40.0</v>
      </c>
      <c r="AQ135" s="58">
        <v>62.0</v>
      </c>
      <c r="AR135" s="58">
        <v>92.0</v>
      </c>
      <c r="AS135" s="58">
        <v>50.0</v>
      </c>
      <c r="AT135" s="58">
        <v>30.0</v>
      </c>
      <c r="AU135" s="58">
        <v>19.0</v>
      </c>
      <c r="AV135" s="58">
        <v>9.0</v>
      </c>
      <c r="AW135" s="58">
        <v>5.0</v>
      </c>
      <c r="AX135" s="58">
        <v>9.0</v>
      </c>
      <c r="AY135" s="58">
        <v>12.0</v>
      </c>
      <c r="AZ135" s="58">
        <v>2895.0</v>
      </c>
      <c r="BA135" s="58"/>
      <c r="BB135" s="58">
        <v>15.0</v>
      </c>
      <c r="BC135" s="58"/>
      <c r="BD135" s="58">
        <v>6.0</v>
      </c>
      <c r="BE135" s="58"/>
      <c r="BF135" s="58">
        <v>122.0</v>
      </c>
      <c r="BG135" s="58"/>
      <c r="BH135" s="58">
        <v>446.0</v>
      </c>
      <c r="BI135" s="58"/>
      <c r="BJ135" s="58"/>
      <c r="BK135" s="58">
        <v>937.0</v>
      </c>
      <c r="BL135" s="58"/>
      <c r="BM135" s="58"/>
      <c r="BN135" s="58"/>
    </row>
    <row r="136" ht="16.5" customHeight="1">
      <c r="A136" s="58">
        <v>9671.0</v>
      </c>
      <c r="B136" s="58" t="s">
        <v>464</v>
      </c>
      <c r="C136" s="58">
        <v>9.0</v>
      </c>
      <c r="D136" s="58">
        <v>134223.0</v>
      </c>
      <c r="E136" s="58">
        <v>134051.0</v>
      </c>
      <c r="F136" s="58">
        <v>53199.0</v>
      </c>
      <c r="G136" s="58">
        <v>54219.0</v>
      </c>
      <c r="H136" s="58">
        <v>349.0</v>
      </c>
      <c r="I136" s="58">
        <v>681.0</v>
      </c>
      <c r="J136" s="58">
        <v>52850.0</v>
      </c>
      <c r="K136" s="58">
        <v>53538.0</v>
      </c>
      <c r="L136" s="58">
        <f t="shared" ref="L136:M136" si="128">V136+BM136</f>
        <v>22104</v>
      </c>
      <c r="M136" s="58">
        <f t="shared" si="128"/>
        <v>27162</v>
      </c>
      <c r="N136" s="58">
        <v>11845.0</v>
      </c>
      <c r="O136" s="58">
        <v>7532.0</v>
      </c>
      <c r="P136" s="58">
        <v>5557.0</v>
      </c>
      <c r="Q136" s="58">
        <v>5661.0</v>
      </c>
      <c r="R136" s="58">
        <v>1640.0</v>
      </c>
      <c r="S136" s="58">
        <v>5395.0</v>
      </c>
      <c r="T136" s="58">
        <v>1387.0</v>
      </c>
      <c r="U136" s="58">
        <v>1025.0</v>
      </c>
      <c r="V136" s="58">
        <v>22104.0</v>
      </c>
      <c r="W136" s="58">
        <v>27162.0</v>
      </c>
      <c r="X136" s="58">
        <v>1773.0</v>
      </c>
      <c r="Y136" s="58">
        <v>2053.0</v>
      </c>
      <c r="Z136" s="58">
        <v>351.0</v>
      </c>
      <c r="AA136" s="58">
        <v>1041.0</v>
      </c>
      <c r="AB136" s="58">
        <v>570.0</v>
      </c>
      <c r="AC136" s="58">
        <v>400.0</v>
      </c>
      <c r="AD136" s="58">
        <v>239.0</v>
      </c>
      <c r="AE136" s="58">
        <v>335.0</v>
      </c>
      <c r="AF136" s="58">
        <v>617.0</v>
      </c>
      <c r="AG136" s="58">
        <v>408.0</v>
      </c>
      <c r="AH136" s="58">
        <v>789.0</v>
      </c>
      <c r="AI136" s="58">
        <v>597.0</v>
      </c>
      <c r="AJ136" s="58">
        <v>42.0</v>
      </c>
      <c r="AK136" s="58">
        <v>56.0</v>
      </c>
      <c r="AL136" s="58">
        <v>167.0</v>
      </c>
      <c r="AM136" s="58">
        <v>128.0</v>
      </c>
      <c r="AN136" s="58">
        <v>362.0</v>
      </c>
      <c r="AO136" s="58">
        <v>207.0</v>
      </c>
      <c r="AP136" s="58">
        <v>90.0</v>
      </c>
      <c r="AQ136" s="58">
        <v>122.0</v>
      </c>
      <c r="AR136" s="58">
        <v>102.0</v>
      </c>
      <c r="AS136" s="58">
        <v>56.0</v>
      </c>
      <c r="AT136" s="58">
        <v>20.0</v>
      </c>
      <c r="AU136" s="58">
        <v>25.0</v>
      </c>
      <c r="AV136" s="58">
        <v>20.0</v>
      </c>
      <c r="AW136" s="58">
        <v>15.0</v>
      </c>
      <c r="AX136" s="58">
        <v>16.0</v>
      </c>
      <c r="AY136" s="58">
        <v>8.0</v>
      </c>
      <c r="AZ136" s="58">
        <v>4404.0</v>
      </c>
      <c r="BA136" s="58"/>
      <c r="BB136" s="58">
        <v>21.0</v>
      </c>
      <c r="BC136" s="58"/>
      <c r="BD136" s="58">
        <v>29.0</v>
      </c>
      <c r="BE136" s="58"/>
      <c r="BF136" s="58">
        <v>442.0</v>
      </c>
      <c r="BG136" s="58"/>
      <c r="BH136" s="58">
        <v>263.0</v>
      </c>
      <c r="BI136" s="58"/>
      <c r="BJ136" s="58"/>
      <c r="BK136" s="58">
        <v>1312.0</v>
      </c>
      <c r="BL136" s="58"/>
      <c r="BM136" s="58"/>
      <c r="BN136" s="58"/>
    </row>
    <row r="137" ht="16.5" customHeight="1">
      <c r="A137" s="58">
        <v>9672.0</v>
      </c>
      <c r="B137" s="58" t="s">
        <v>465</v>
      </c>
      <c r="C137" s="58">
        <v>9.0</v>
      </c>
      <c r="D137" s="58">
        <v>84410.0</v>
      </c>
      <c r="E137" s="58">
        <v>85489.0</v>
      </c>
      <c r="F137" s="58">
        <v>35211.0</v>
      </c>
      <c r="G137" s="58">
        <v>38562.0</v>
      </c>
      <c r="H137" s="58">
        <v>177.0</v>
      </c>
      <c r="I137" s="58">
        <v>332.0</v>
      </c>
      <c r="J137" s="58">
        <v>35034.0</v>
      </c>
      <c r="K137" s="58">
        <v>38230.0</v>
      </c>
      <c r="L137" s="58">
        <f t="shared" ref="L137:M137" si="129">V137+BM137</f>
        <v>17523</v>
      </c>
      <c r="M137" s="58">
        <f t="shared" si="129"/>
        <v>21950</v>
      </c>
      <c r="N137" s="58">
        <v>6518.0</v>
      </c>
      <c r="O137" s="58">
        <v>3820.0</v>
      </c>
      <c r="P137" s="58">
        <v>2748.0</v>
      </c>
      <c r="Q137" s="58">
        <v>2951.0</v>
      </c>
      <c r="R137" s="58">
        <v>915.0</v>
      </c>
      <c r="S137" s="58">
        <v>3024.0</v>
      </c>
      <c r="T137" s="58">
        <v>1016.0</v>
      </c>
      <c r="U137" s="58">
        <v>1088.0</v>
      </c>
      <c r="V137" s="58">
        <v>17523.0</v>
      </c>
      <c r="W137" s="58">
        <v>21950.0</v>
      </c>
      <c r="X137" s="58">
        <v>1165.0</v>
      </c>
      <c r="Y137" s="58">
        <v>2115.0</v>
      </c>
      <c r="Z137" s="58">
        <v>276.0</v>
      </c>
      <c r="AA137" s="58">
        <v>746.0</v>
      </c>
      <c r="AB137" s="58">
        <v>300.0</v>
      </c>
      <c r="AC137" s="58">
        <v>254.0</v>
      </c>
      <c r="AD137" s="58">
        <v>134.0</v>
      </c>
      <c r="AE137" s="58">
        <v>257.0</v>
      </c>
      <c r="AF137" s="58">
        <v>364.0</v>
      </c>
      <c r="AG137" s="58">
        <v>213.0</v>
      </c>
      <c r="AH137" s="58">
        <v>753.0</v>
      </c>
      <c r="AI137" s="58">
        <v>456.0</v>
      </c>
      <c r="AJ137" s="58">
        <v>67.0</v>
      </c>
      <c r="AK137" s="58">
        <v>102.0</v>
      </c>
      <c r="AL137" s="58">
        <v>116.0</v>
      </c>
      <c r="AM137" s="58">
        <v>75.0</v>
      </c>
      <c r="AN137" s="58">
        <v>224.0</v>
      </c>
      <c r="AO137" s="58">
        <v>202.0</v>
      </c>
      <c r="AP137" s="58">
        <v>52.0</v>
      </c>
      <c r="AQ137" s="58">
        <v>101.0</v>
      </c>
      <c r="AR137" s="58">
        <v>128.0</v>
      </c>
      <c r="AS137" s="58">
        <v>28.0</v>
      </c>
      <c r="AT137" s="58">
        <v>15.0</v>
      </c>
      <c r="AU137" s="58">
        <v>14.0</v>
      </c>
      <c r="AV137" s="58">
        <v>9.0</v>
      </c>
      <c r="AW137" s="58">
        <v>11.0</v>
      </c>
      <c r="AX137" s="58">
        <v>8.0</v>
      </c>
      <c r="AY137" s="58">
        <v>12.0</v>
      </c>
      <c r="AZ137" s="58">
        <v>2347.0</v>
      </c>
      <c r="BA137" s="58"/>
      <c r="BB137" s="58">
        <v>14.0</v>
      </c>
      <c r="BC137" s="58"/>
      <c r="BD137" s="58">
        <v>10.0</v>
      </c>
      <c r="BE137" s="58"/>
      <c r="BF137" s="58">
        <v>227.0</v>
      </c>
      <c r="BG137" s="58"/>
      <c r="BH137" s="58">
        <v>105.0</v>
      </c>
      <c r="BI137" s="58"/>
      <c r="BJ137" s="58"/>
      <c r="BK137" s="58">
        <v>811.0</v>
      </c>
      <c r="BL137" s="58"/>
      <c r="BM137" s="58"/>
      <c r="BN137" s="58"/>
    </row>
    <row r="138" ht="16.5" customHeight="1">
      <c r="A138" s="58">
        <v>9673.0</v>
      </c>
      <c r="B138" s="58" t="s">
        <v>466</v>
      </c>
      <c r="C138" s="58">
        <v>9.0</v>
      </c>
      <c r="D138" s="58">
        <v>64780.0</v>
      </c>
      <c r="E138" s="58">
        <v>65372.0</v>
      </c>
      <c r="F138" s="58">
        <v>26640.0</v>
      </c>
      <c r="G138" s="58">
        <v>29006.0</v>
      </c>
      <c r="H138" s="58">
        <v>135.0</v>
      </c>
      <c r="I138" s="58">
        <v>242.0</v>
      </c>
      <c r="J138" s="58">
        <v>26505.0</v>
      </c>
      <c r="K138" s="58">
        <v>28764.0</v>
      </c>
      <c r="L138" s="58">
        <f t="shared" ref="L138:M138" si="130">V138+BM138</f>
        <v>14151</v>
      </c>
      <c r="M138" s="58">
        <f t="shared" si="130"/>
        <v>17377</v>
      </c>
      <c r="N138" s="58">
        <v>4541.0</v>
      </c>
      <c r="O138" s="58">
        <v>2802.0</v>
      </c>
      <c r="P138" s="58">
        <v>2212.0</v>
      </c>
      <c r="Q138" s="58">
        <v>2129.0</v>
      </c>
      <c r="R138" s="58">
        <v>658.0</v>
      </c>
      <c r="S138" s="58">
        <v>2151.0</v>
      </c>
      <c r="T138" s="58">
        <v>730.0</v>
      </c>
      <c r="U138" s="58">
        <v>770.0</v>
      </c>
      <c r="V138" s="58">
        <v>14151.0</v>
      </c>
      <c r="W138" s="58">
        <v>17377.0</v>
      </c>
      <c r="X138" s="58">
        <v>988.0</v>
      </c>
      <c r="Y138" s="58">
        <v>1471.0</v>
      </c>
      <c r="Z138" s="58">
        <v>125.0</v>
      </c>
      <c r="AA138" s="58">
        <v>385.0</v>
      </c>
      <c r="AB138" s="58">
        <v>197.0</v>
      </c>
      <c r="AC138" s="58">
        <v>150.0</v>
      </c>
      <c r="AD138" s="58">
        <v>118.0</v>
      </c>
      <c r="AE138" s="58">
        <v>185.0</v>
      </c>
      <c r="AF138" s="58">
        <v>251.0</v>
      </c>
      <c r="AG138" s="58">
        <v>177.0</v>
      </c>
      <c r="AH138" s="58">
        <v>316.0</v>
      </c>
      <c r="AI138" s="58">
        <v>297.0</v>
      </c>
      <c r="AJ138" s="58">
        <v>51.0</v>
      </c>
      <c r="AK138" s="58">
        <v>54.0</v>
      </c>
      <c r="AL138" s="58">
        <v>71.0</v>
      </c>
      <c r="AM138" s="58">
        <v>32.0</v>
      </c>
      <c r="AN138" s="58">
        <v>181.0</v>
      </c>
      <c r="AO138" s="58">
        <v>174.0</v>
      </c>
      <c r="AP138" s="58">
        <v>25.0</v>
      </c>
      <c r="AQ138" s="58">
        <v>70.0</v>
      </c>
      <c r="AR138" s="58">
        <v>110.0</v>
      </c>
      <c r="AS138" s="58">
        <v>30.0</v>
      </c>
      <c r="AT138" s="58">
        <v>11.0</v>
      </c>
      <c r="AU138" s="58">
        <v>8.0</v>
      </c>
      <c r="AV138" s="58">
        <v>10.0</v>
      </c>
      <c r="AW138" s="58">
        <v>3.0</v>
      </c>
      <c r="AX138" s="58">
        <v>9.0</v>
      </c>
      <c r="AY138" s="58">
        <v>8.0</v>
      </c>
      <c r="AZ138" s="58">
        <v>1370.0</v>
      </c>
      <c r="BA138" s="58"/>
      <c r="BB138" s="58">
        <v>8.0</v>
      </c>
      <c r="BC138" s="58"/>
      <c r="BD138" s="58">
        <v>15.0</v>
      </c>
      <c r="BE138" s="58"/>
      <c r="BF138" s="58">
        <v>225.0</v>
      </c>
      <c r="BG138" s="58"/>
      <c r="BH138" s="58">
        <v>132.0</v>
      </c>
      <c r="BI138" s="58"/>
      <c r="BJ138" s="58"/>
      <c r="BK138" s="58">
        <v>491.0</v>
      </c>
      <c r="BL138" s="58"/>
      <c r="BM138" s="58"/>
      <c r="BN138" s="58"/>
    </row>
    <row r="139" ht="16.5" customHeight="1">
      <c r="A139" s="58">
        <v>9674.0</v>
      </c>
      <c r="B139" s="58" t="s">
        <v>467</v>
      </c>
      <c r="C139" s="58">
        <v>9.0</v>
      </c>
      <c r="D139" s="58">
        <v>68335.0</v>
      </c>
      <c r="E139" s="58">
        <v>68573.0</v>
      </c>
      <c r="F139" s="58">
        <v>29204.0</v>
      </c>
      <c r="G139" s="58">
        <v>30758.0</v>
      </c>
      <c r="H139" s="58">
        <v>119.0</v>
      </c>
      <c r="I139" s="58">
        <v>242.0</v>
      </c>
      <c r="J139" s="58">
        <v>29085.0</v>
      </c>
      <c r="K139" s="58">
        <v>30516.0</v>
      </c>
      <c r="L139" s="58">
        <f t="shared" ref="L139:M139" si="131">V139+BM139</f>
        <v>14100</v>
      </c>
      <c r="M139" s="58">
        <f t="shared" si="131"/>
        <v>16372</v>
      </c>
      <c r="N139" s="58">
        <v>6328.0</v>
      </c>
      <c r="O139" s="58">
        <v>4019.0</v>
      </c>
      <c r="P139" s="58">
        <v>2047.0</v>
      </c>
      <c r="Q139" s="58">
        <v>1914.0</v>
      </c>
      <c r="R139" s="58">
        <v>675.0</v>
      </c>
      <c r="S139" s="58">
        <v>2259.0</v>
      </c>
      <c r="T139" s="58">
        <v>800.0</v>
      </c>
      <c r="U139" s="58">
        <v>875.0</v>
      </c>
      <c r="V139" s="58">
        <v>14100.0</v>
      </c>
      <c r="W139" s="58">
        <v>16372.0</v>
      </c>
      <c r="X139" s="58">
        <v>1264.0</v>
      </c>
      <c r="Y139" s="58">
        <v>2389.0</v>
      </c>
      <c r="Z139" s="58">
        <v>161.0</v>
      </c>
      <c r="AA139" s="58">
        <v>415.0</v>
      </c>
      <c r="AB139" s="58">
        <v>255.0</v>
      </c>
      <c r="AC139" s="58">
        <v>168.0</v>
      </c>
      <c r="AD139" s="58">
        <v>114.0</v>
      </c>
      <c r="AE139" s="58">
        <v>176.0</v>
      </c>
      <c r="AF139" s="58">
        <v>271.0</v>
      </c>
      <c r="AG139" s="58">
        <v>208.0</v>
      </c>
      <c r="AH139" s="58">
        <v>688.0</v>
      </c>
      <c r="AI139" s="58">
        <v>567.0</v>
      </c>
      <c r="AJ139" s="58">
        <v>31.0</v>
      </c>
      <c r="AK139" s="58">
        <v>49.0</v>
      </c>
      <c r="AL139" s="58">
        <v>79.0</v>
      </c>
      <c r="AM139" s="58">
        <v>49.0</v>
      </c>
      <c r="AN139" s="58">
        <v>223.0</v>
      </c>
      <c r="AO139" s="58">
        <v>215.0</v>
      </c>
      <c r="AP139" s="58">
        <v>36.0</v>
      </c>
      <c r="AQ139" s="58">
        <v>51.0</v>
      </c>
      <c r="AR139" s="58">
        <v>90.0</v>
      </c>
      <c r="AS139" s="58">
        <v>17.0</v>
      </c>
      <c r="AT139" s="58">
        <v>10.0</v>
      </c>
      <c r="AU139" s="58">
        <v>18.0</v>
      </c>
      <c r="AV139" s="58">
        <v>6.0</v>
      </c>
      <c r="AW139" s="58">
        <v>7.0</v>
      </c>
      <c r="AX139" s="58">
        <v>10.0</v>
      </c>
      <c r="AY139" s="58">
        <v>4.0</v>
      </c>
      <c r="AZ139" s="58">
        <v>1396.0</v>
      </c>
      <c r="BA139" s="58"/>
      <c r="BB139" s="58">
        <v>22.0</v>
      </c>
      <c r="BC139" s="58"/>
      <c r="BD139" s="58">
        <v>12.0</v>
      </c>
      <c r="BE139" s="58"/>
      <c r="BF139" s="58">
        <v>361.0</v>
      </c>
      <c r="BG139" s="58"/>
      <c r="BH139" s="58">
        <v>106.0</v>
      </c>
      <c r="BI139" s="58"/>
      <c r="BJ139" s="58"/>
      <c r="BK139" s="58">
        <v>744.0</v>
      </c>
      <c r="BL139" s="58"/>
      <c r="BM139" s="58"/>
      <c r="BN139" s="58"/>
    </row>
    <row r="140" ht="16.5" customHeight="1">
      <c r="A140" s="58">
        <v>9675.0</v>
      </c>
      <c r="B140" s="58" t="s">
        <v>468</v>
      </c>
      <c r="C140" s="58">
        <v>9.0</v>
      </c>
      <c r="D140" s="58">
        <v>69555.0</v>
      </c>
      <c r="E140" s="58">
        <v>69084.0</v>
      </c>
      <c r="F140" s="58">
        <v>30027.0</v>
      </c>
      <c r="G140" s="58">
        <v>29986.0</v>
      </c>
      <c r="H140" s="58">
        <v>124.0</v>
      </c>
      <c r="I140" s="58">
        <v>202.0</v>
      </c>
      <c r="J140" s="58">
        <v>29903.0</v>
      </c>
      <c r="K140" s="58">
        <v>29784.0</v>
      </c>
      <c r="L140" s="58">
        <f t="shared" ref="L140:M140" si="132">V140+BM140</f>
        <v>14454</v>
      </c>
      <c r="M140" s="58">
        <f t="shared" si="132"/>
        <v>14722</v>
      </c>
      <c r="N140" s="58">
        <v>5485.0</v>
      </c>
      <c r="O140" s="58">
        <v>3405.0</v>
      </c>
      <c r="P140" s="58">
        <v>2696.0</v>
      </c>
      <c r="Q140" s="58">
        <v>2468.0</v>
      </c>
      <c r="R140" s="58">
        <v>733.0</v>
      </c>
      <c r="S140" s="58">
        <v>2278.0</v>
      </c>
      <c r="T140" s="58">
        <v>699.0</v>
      </c>
      <c r="U140" s="58">
        <v>659.0</v>
      </c>
      <c r="V140" s="58">
        <v>14454.0</v>
      </c>
      <c r="W140" s="58">
        <v>14722.0</v>
      </c>
      <c r="X140" s="58">
        <v>1872.0</v>
      </c>
      <c r="Y140" s="58">
        <v>3669.0</v>
      </c>
      <c r="Z140" s="58">
        <v>149.0</v>
      </c>
      <c r="AA140" s="58">
        <v>539.0</v>
      </c>
      <c r="AB140" s="58">
        <v>277.0</v>
      </c>
      <c r="AC140" s="58">
        <v>196.0</v>
      </c>
      <c r="AD140" s="58">
        <v>101.0</v>
      </c>
      <c r="AE140" s="58">
        <v>169.0</v>
      </c>
      <c r="AF140" s="58">
        <v>301.0</v>
      </c>
      <c r="AG140" s="58">
        <v>186.0</v>
      </c>
      <c r="AH140" s="58">
        <v>591.0</v>
      </c>
      <c r="AI140" s="58">
        <v>500.0</v>
      </c>
      <c r="AJ140" s="58">
        <v>68.0</v>
      </c>
      <c r="AK140" s="58">
        <v>104.0</v>
      </c>
      <c r="AL140" s="58">
        <v>67.0</v>
      </c>
      <c r="AM140" s="58">
        <v>37.0</v>
      </c>
      <c r="AN140" s="58">
        <v>275.0</v>
      </c>
      <c r="AO140" s="58">
        <v>187.0</v>
      </c>
      <c r="AP140" s="58">
        <v>34.0</v>
      </c>
      <c r="AQ140" s="58">
        <v>30.0</v>
      </c>
      <c r="AR140" s="58">
        <v>44.0</v>
      </c>
      <c r="AS140" s="58">
        <v>21.0</v>
      </c>
      <c r="AT140" s="58">
        <v>14.0</v>
      </c>
      <c r="AU140" s="58">
        <v>6.0</v>
      </c>
      <c r="AV140" s="58">
        <v>2.0</v>
      </c>
      <c r="AW140" s="58">
        <v>3.0</v>
      </c>
      <c r="AX140" s="58">
        <v>8.0</v>
      </c>
      <c r="AY140" s="58">
        <v>11.0</v>
      </c>
      <c r="AZ140" s="58">
        <v>1688.0</v>
      </c>
      <c r="BA140" s="58"/>
      <c r="BB140" s="58">
        <v>9.0</v>
      </c>
      <c r="BC140" s="58"/>
      <c r="BD140" s="58">
        <v>5.0</v>
      </c>
      <c r="BE140" s="58"/>
      <c r="BF140" s="58">
        <v>233.0</v>
      </c>
      <c r="BG140" s="58"/>
      <c r="BH140" s="58">
        <v>98.0</v>
      </c>
      <c r="BI140" s="58"/>
      <c r="BJ140" s="58"/>
      <c r="BK140" s="58">
        <v>594.0</v>
      </c>
      <c r="BL140" s="58"/>
      <c r="BM140" s="58"/>
      <c r="BN140" s="58"/>
    </row>
    <row r="141" ht="16.5" customHeight="1">
      <c r="A141" s="58">
        <v>9676.0</v>
      </c>
      <c r="B141" s="58" t="s">
        <v>469</v>
      </c>
      <c r="C141" s="58">
        <v>9.0</v>
      </c>
      <c r="D141" s="58">
        <v>96324.0</v>
      </c>
      <c r="E141" s="58">
        <v>96735.0</v>
      </c>
      <c r="F141" s="58">
        <v>37507.0</v>
      </c>
      <c r="G141" s="58">
        <v>38667.0</v>
      </c>
      <c r="H141" s="58">
        <v>222.0</v>
      </c>
      <c r="I141" s="58">
        <v>481.0</v>
      </c>
      <c r="J141" s="58">
        <v>37285.0</v>
      </c>
      <c r="K141" s="58">
        <v>38186.0</v>
      </c>
      <c r="L141" s="58">
        <f t="shared" ref="L141:M141" si="133">V141+BM141</f>
        <v>16282</v>
      </c>
      <c r="M141" s="58">
        <f t="shared" si="133"/>
        <v>20110</v>
      </c>
      <c r="N141" s="58">
        <v>8254.0</v>
      </c>
      <c r="O141" s="58">
        <v>5013.0</v>
      </c>
      <c r="P141" s="58">
        <v>3504.0</v>
      </c>
      <c r="Q141" s="58">
        <v>3349.0</v>
      </c>
      <c r="R141" s="58">
        <v>1176.0</v>
      </c>
      <c r="S141" s="58">
        <v>3430.0</v>
      </c>
      <c r="T141" s="58">
        <v>848.0</v>
      </c>
      <c r="U141" s="58">
        <v>657.0</v>
      </c>
      <c r="V141" s="58">
        <v>16282.0</v>
      </c>
      <c r="W141" s="58">
        <v>20110.0</v>
      </c>
      <c r="X141" s="58">
        <v>1986.0</v>
      </c>
      <c r="Y141" s="58">
        <v>2167.0</v>
      </c>
      <c r="Z141" s="58">
        <v>163.0</v>
      </c>
      <c r="AA141" s="58">
        <v>533.0</v>
      </c>
      <c r="AB141" s="58">
        <v>412.0</v>
      </c>
      <c r="AC141" s="58">
        <v>294.0</v>
      </c>
      <c r="AD141" s="58">
        <v>153.0</v>
      </c>
      <c r="AE141" s="58">
        <v>266.0</v>
      </c>
      <c r="AF141" s="58">
        <v>357.0</v>
      </c>
      <c r="AG141" s="58">
        <v>254.0</v>
      </c>
      <c r="AH141" s="58">
        <v>694.0</v>
      </c>
      <c r="AI141" s="58">
        <v>732.0</v>
      </c>
      <c r="AJ141" s="58">
        <v>34.0</v>
      </c>
      <c r="AK141" s="58">
        <v>48.0</v>
      </c>
      <c r="AL141" s="58">
        <v>106.0</v>
      </c>
      <c r="AM141" s="58">
        <v>102.0</v>
      </c>
      <c r="AN141" s="58">
        <v>239.0</v>
      </c>
      <c r="AO141" s="58">
        <v>168.0</v>
      </c>
      <c r="AP141" s="58">
        <v>68.0</v>
      </c>
      <c r="AQ141" s="58">
        <v>64.0</v>
      </c>
      <c r="AR141" s="58">
        <v>101.0</v>
      </c>
      <c r="AS141" s="58">
        <v>38.0</v>
      </c>
      <c r="AT141" s="58">
        <v>11.0</v>
      </c>
      <c r="AU141" s="58">
        <v>12.0</v>
      </c>
      <c r="AV141" s="58">
        <v>4.0</v>
      </c>
      <c r="AW141" s="58">
        <v>3.0</v>
      </c>
      <c r="AX141" s="58">
        <v>14.0</v>
      </c>
      <c r="AY141" s="58">
        <v>9.0</v>
      </c>
      <c r="AZ141" s="58">
        <v>2355.0</v>
      </c>
      <c r="BA141" s="58"/>
      <c r="BB141" s="58">
        <v>17.0</v>
      </c>
      <c r="BC141" s="58"/>
      <c r="BD141" s="58">
        <v>10.0</v>
      </c>
      <c r="BE141" s="58"/>
      <c r="BF141" s="58">
        <v>318.0</v>
      </c>
      <c r="BG141" s="58"/>
      <c r="BH141" s="58">
        <v>179.0</v>
      </c>
      <c r="BI141" s="58"/>
      <c r="BJ141" s="58"/>
      <c r="BK141" s="58">
        <v>937.0</v>
      </c>
      <c r="BL141" s="58"/>
      <c r="BM141" s="58"/>
      <c r="BN141" s="58"/>
    </row>
    <row r="142" ht="16.5" customHeight="1">
      <c r="A142" s="58">
        <v>9677.0</v>
      </c>
      <c r="B142" s="58" t="s">
        <v>470</v>
      </c>
      <c r="C142" s="58">
        <v>9.0</v>
      </c>
      <c r="D142" s="58">
        <v>101181.0</v>
      </c>
      <c r="E142" s="58">
        <v>102291.0</v>
      </c>
      <c r="F142" s="58">
        <v>42611.0</v>
      </c>
      <c r="G142" s="58">
        <v>46274.0</v>
      </c>
      <c r="H142" s="58">
        <v>201.0</v>
      </c>
      <c r="I142" s="58">
        <v>439.0</v>
      </c>
      <c r="J142" s="58">
        <v>42410.0</v>
      </c>
      <c r="K142" s="58">
        <v>45835.0</v>
      </c>
      <c r="L142" s="58">
        <f t="shared" ref="L142:M142" si="134">V142+BM142</f>
        <v>18912</v>
      </c>
      <c r="M142" s="58">
        <f t="shared" si="134"/>
        <v>22693</v>
      </c>
      <c r="N142" s="58">
        <v>8841.0</v>
      </c>
      <c r="O142" s="58">
        <v>5468.0</v>
      </c>
      <c r="P142" s="58">
        <v>4120.0</v>
      </c>
      <c r="Q142" s="58">
        <v>4199.0</v>
      </c>
      <c r="R142" s="58">
        <v>932.0</v>
      </c>
      <c r="S142" s="58">
        <v>3224.0</v>
      </c>
      <c r="T142" s="58">
        <v>905.0</v>
      </c>
      <c r="U142" s="58">
        <v>976.0</v>
      </c>
      <c r="V142" s="58">
        <v>18912.0</v>
      </c>
      <c r="W142" s="58">
        <v>22693.0</v>
      </c>
      <c r="X142" s="58">
        <v>2446.0</v>
      </c>
      <c r="Y142" s="58">
        <v>5842.0</v>
      </c>
      <c r="Z142" s="58">
        <v>259.0</v>
      </c>
      <c r="AA142" s="58">
        <v>674.0</v>
      </c>
      <c r="AB142" s="58">
        <v>505.0</v>
      </c>
      <c r="AC142" s="58">
        <v>361.0</v>
      </c>
      <c r="AD142" s="58">
        <v>145.0</v>
      </c>
      <c r="AE142" s="58">
        <v>217.0</v>
      </c>
      <c r="AF142" s="58">
        <v>507.0</v>
      </c>
      <c r="AG142" s="58">
        <v>306.0</v>
      </c>
      <c r="AH142" s="58">
        <v>447.0</v>
      </c>
      <c r="AI142" s="58">
        <v>490.0</v>
      </c>
      <c r="AJ142" s="58">
        <v>55.0</v>
      </c>
      <c r="AK142" s="58">
        <v>111.0</v>
      </c>
      <c r="AL142" s="58">
        <v>124.0</v>
      </c>
      <c r="AM142" s="58">
        <v>76.0</v>
      </c>
      <c r="AN142" s="58">
        <v>236.0</v>
      </c>
      <c r="AO142" s="58">
        <v>205.0</v>
      </c>
      <c r="AP142" s="58">
        <v>42.0</v>
      </c>
      <c r="AQ142" s="58">
        <v>42.0</v>
      </c>
      <c r="AR142" s="58">
        <v>81.0</v>
      </c>
      <c r="AS142" s="58">
        <v>30.0</v>
      </c>
      <c r="AT142" s="58">
        <v>21.0</v>
      </c>
      <c r="AU142" s="58">
        <v>18.0</v>
      </c>
      <c r="AV142" s="58">
        <v>14.0</v>
      </c>
      <c r="AW142" s="58">
        <v>10.0</v>
      </c>
      <c r="AX142" s="58">
        <v>11.0</v>
      </c>
      <c r="AY142" s="58">
        <v>13.0</v>
      </c>
      <c r="AZ142" s="58">
        <v>3342.0</v>
      </c>
      <c r="BA142" s="58"/>
      <c r="BB142" s="58">
        <v>13.0</v>
      </c>
      <c r="BC142" s="58"/>
      <c r="BD142" s="58">
        <v>21.0</v>
      </c>
      <c r="BE142" s="58"/>
      <c r="BF142" s="58">
        <v>277.0</v>
      </c>
      <c r="BG142" s="58"/>
      <c r="BH142" s="58">
        <v>154.0</v>
      </c>
      <c r="BI142" s="58"/>
      <c r="BJ142" s="58"/>
      <c r="BK142" s="58">
        <v>880.0</v>
      </c>
      <c r="BL142" s="58"/>
      <c r="BM142" s="58"/>
      <c r="BN142" s="58"/>
    </row>
    <row r="143" ht="16.5" customHeight="1">
      <c r="A143" s="58">
        <v>9678.0</v>
      </c>
      <c r="B143" s="58" t="s">
        <v>471</v>
      </c>
      <c r="C143" s="58">
        <v>9.0</v>
      </c>
      <c r="D143" s="58">
        <v>91692.0</v>
      </c>
      <c r="E143" s="58">
        <v>91169.0</v>
      </c>
      <c r="F143" s="58">
        <v>40853.0</v>
      </c>
      <c r="G143" s="58">
        <v>42167.0</v>
      </c>
      <c r="H143" s="58">
        <v>209.0</v>
      </c>
      <c r="I143" s="58">
        <v>358.0</v>
      </c>
      <c r="J143" s="58">
        <v>40644.0</v>
      </c>
      <c r="K143" s="58">
        <v>41809.0</v>
      </c>
      <c r="L143" s="58">
        <f t="shared" ref="L143:M143" si="135">V143+BM143</f>
        <v>19938</v>
      </c>
      <c r="M143" s="58">
        <f t="shared" si="135"/>
        <v>23616</v>
      </c>
      <c r="N143" s="58">
        <v>8001.0</v>
      </c>
      <c r="O143" s="58">
        <v>5063.0</v>
      </c>
      <c r="P143" s="58">
        <v>3402.0</v>
      </c>
      <c r="Q143" s="58">
        <v>3324.0</v>
      </c>
      <c r="R143" s="58">
        <v>938.0</v>
      </c>
      <c r="S143" s="58">
        <v>2637.0</v>
      </c>
      <c r="T143" s="58">
        <v>1290.0</v>
      </c>
      <c r="U143" s="58">
        <v>1258.0</v>
      </c>
      <c r="V143" s="58">
        <v>19938.0</v>
      </c>
      <c r="W143" s="58">
        <v>23616.0</v>
      </c>
      <c r="X143" s="58">
        <v>1508.0</v>
      </c>
      <c r="Y143" s="58">
        <v>2655.0</v>
      </c>
      <c r="Z143" s="58">
        <v>366.0</v>
      </c>
      <c r="AA143" s="58">
        <v>712.0</v>
      </c>
      <c r="AB143" s="58">
        <v>325.0</v>
      </c>
      <c r="AC143" s="58">
        <v>248.0</v>
      </c>
      <c r="AD143" s="58">
        <v>194.0</v>
      </c>
      <c r="AE143" s="58">
        <v>237.0</v>
      </c>
      <c r="AF143" s="58">
        <v>376.0</v>
      </c>
      <c r="AG143" s="58">
        <v>245.0</v>
      </c>
      <c r="AH143" s="58">
        <v>503.0</v>
      </c>
      <c r="AI143" s="58">
        <v>366.0</v>
      </c>
      <c r="AJ143" s="58">
        <v>66.0</v>
      </c>
      <c r="AK143" s="58">
        <v>95.0</v>
      </c>
      <c r="AL143" s="58">
        <v>92.0</v>
      </c>
      <c r="AM143" s="58">
        <v>66.0</v>
      </c>
      <c r="AN143" s="58">
        <v>267.0</v>
      </c>
      <c r="AO143" s="58">
        <v>247.0</v>
      </c>
      <c r="AP143" s="58">
        <v>60.0</v>
      </c>
      <c r="AQ143" s="58">
        <v>80.0</v>
      </c>
      <c r="AR143" s="58">
        <v>111.0</v>
      </c>
      <c r="AS143" s="58">
        <v>27.0</v>
      </c>
      <c r="AT143" s="58">
        <v>6.0</v>
      </c>
      <c r="AU143" s="58">
        <v>18.0</v>
      </c>
      <c r="AV143" s="58">
        <v>16.0</v>
      </c>
      <c r="AW143" s="58">
        <v>8.0</v>
      </c>
      <c r="AX143" s="58">
        <v>8.0</v>
      </c>
      <c r="AY143" s="58">
        <v>6.0</v>
      </c>
      <c r="AZ143" s="58">
        <v>2708.0</v>
      </c>
      <c r="BA143" s="58"/>
      <c r="BB143" s="58">
        <v>18.0</v>
      </c>
      <c r="BC143" s="58"/>
      <c r="BD143" s="58">
        <v>13.0</v>
      </c>
      <c r="BE143" s="58"/>
      <c r="BF143" s="58">
        <v>297.0</v>
      </c>
      <c r="BG143" s="58"/>
      <c r="BH143" s="58">
        <v>141.0</v>
      </c>
      <c r="BI143" s="58"/>
      <c r="BJ143" s="58"/>
      <c r="BK143" s="58">
        <v>901.0</v>
      </c>
      <c r="BL143" s="58"/>
      <c r="BM143" s="58"/>
      <c r="BN143" s="58"/>
    </row>
    <row r="144" ht="16.5" customHeight="1">
      <c r="A144" s="58">
        <v>9679.0</v>
      </c>
      <c r="B144" s="58" t="s">
        <v>472</v>
      </c>
      <c r="C144" s="58">
        <v>9.0</v>
      </c>
      <c r="D144" s="58">
        <v>127059.0</v>
      </c>
      <c r="E144" s="58">
        <v>125868.0</v>
      </c>
      <c r="F144" s="58">
        <v>60414.0</v>
      </c>
      <c r="G144" s="58">
        <v>61587.0</v>
      </c>
      <c r="H144" s="58">
        <v>250.0</v>
      </c>
      <c r="I144" s="58">
        <v>467.0</v>
      </c>
      <c r="J144" s="58">
        <v>60164.0</v>
      </c>
      <c r="K144" s="58">
        <v>61120.0</v>
      </c>
      <c r="L144" s="58">
        <f t="shared" ref="L144:M144" si="136">V144+BM144</f>
        <v>25210</v>
      </c>
      <c r="M144" s="58">
        <f t="shared" si="136"/>
        <v>29300</v>
      </c>
      <c r="N144" s="58">
        <v>13624.0</v>
      </c>
      <c r="O144" s="58">
        <v>9066.0</v>
      </c>
      <c r="P144" s="58">
        <v>7500.0</v>
      </c>
      <c r="Q144" s="58">
        <v>7281.0</v>
      </c>
      <c r="R144" s="58">
        <v>1659.0</v>
      </c>
      <c r="S144" s="58">
        <v>4756.0</v>
      </c>
      <c r="T144" s="58">
        <v>1464.0</v>
      </c>
      <c r="U144" s="58">
        <v>1455.0</v>
      </c>
      <c r="V144" s="58">
        <v>25210.0</v>
      </c>
      <c r="W144" s="58">
        <v>29300.0</v>
      </c>
      <c r="X144" s="58">
        <v>2028.0</v>
      </c>
      <c r="Y144" s="58">
        <v>3862.0</v>
      </c>
      <c r="Z144" s="58">
        <v>536.0</v>
      </c>
      <c r="AA144" s="58">
        <v>1218.0</v>
      </c>
      <c r="AB144" s="58">
        <v>591.0</v>
      </c>
      <c r="AC144" s="58">
        <v>512.0</v>
      </c>
      <c r="AD144" s="58">
        <v>219.0</v>
      </c>
      <c r="AE144" s="58">
        <v>331.0</v>
      </c>
      <c r="AF144" s="58">
        <v>831.0</v>
      </c>
      <c r="AG144" s="58">
        <v>468.0</v>
      </c>
      <c r="AH144" s="58">
        <v>1020.0</v>
      </c>
      <c r="AI144" s="58">
        <v>930.0</v>
      </c>
      <c r="AJ144" s="58">
        <v>88.0</v>
      </c>
      <c r="AK144" s="58">
        <v>160.0</v>
      </c>
      <c r="AL144" s="58">
        <v>124.0</v>
      </c>
      <c r="AM144" s="58">
        <v>88.0</v>
      </c>
      <c r="AN144" s="58">
        <v>296.0</v>
      </c>
      <c r="AO144" s="58">
        <v>270.0</v>
      </c>
      <c r="AP144" s="58">
        <v>66.0</v>
      </c>
      <c r="AQ144" s="58">
        <v>75.0</v>
      </c>
      <c r="AR144" s="58">
        <v>119.0</v>
      </c>
      <c r="AS144" s="58">
        <v>40.0</v>
      </c>
      <c r="AT144" s="58">
        <v>21.0</v>
      </c>
      <c r="AU144" s="58">
        <v>19.0</v>
      </c>
      <c r="AV144" s="58">
        <v>20.0</v>
      </c>
      <c r="AW144" s="58">
        <v>19.0</v>
      </c>
      <c r="AX144" s="58">
        <v>18.0</v>
      </c>
      <c r="AY144" s="58">
        <v>14.0</v>
      </c>
      <c r="AZ144" s="58">
        <v>4124.0</v>
      </c>
      <c r="BA144" s="58"/>
      <c r="BB144" s="58">
        <v>23.0</v>
      </c>
      <c r="BC144" s="58"/>
      <c r="BD144" s="58">
        <v>12.0</v>
      </c>
      <c r="BE144" s="58"/>
      <c r="BF144" s="58">
        <v>291.0</v>
      </c>
      <c r="BG144" s="58"/>
      <c r="BH144" s="58">
        <v>280.0</v>
      </c>
      <c r="BI144" s="58"/>
      <c r="BJ144" s="58"/>
      <c r="BK144" s="58">
        <v>1256.0</v>
      </c>
      <c r="BL144" s="58"/>
      <c r="BM144" s="58"/>
      <c r="BN144" s="58"/>
    </row>
    <row r="145" ht="16.5" customHeight="1">
      <c r="A145" s="58">
        <v>9761.0</v>
      </c>
      <c r="B145" s="58" t="s">
        <v>473</v>
      </c>
      <c r="C145" s="58">
        <v>9.0</v>
      </c>
      <c r="D145" s="58">
        <v>188472.0</v>
      </c>
      <c r="E145" s="58">
        <v>186147.0</v>
      </c>
      <c r="F145" s="58">
        <v>68429.0</v>
      </c>
      <c r="G145" s="58">
        <v>68741.0</v>
      </c>
      <c r="H145" s="58">
        <v>267.0</v>
      </c>
      <c r="I145" s="58">
        <v>523.0</v>
      </c>
      <c r="J145" s="58">
        <v>68162.0</v>
      </c>
      <c r="K145" s="58">
        <v>68218.0</v>
      </c>
      <c r="L145" s="58">
        <f t="shared" ref="L145:M145" si="137">V145+BM145</f>
        <v>23674</v>
      </c>
      <c r="M145" s="58">
        <f t="shared" si="137"/>
        <v>31896</v>
      </c>
      <c r="N145" s="58">
        <v>14001.0</v>
      </c>
      <c r="O145" s="58">
        <v>10402.0</v>
      </c>
      <c r="P145" s="58">
        <v>10932.0</v>
      </c>
      <c r="Q145" s="58">
        <v>10333.0</v>
      </c>
      <c r="R145" s="58">
        <v>1870.0</v>
      </c>
      <c r="S145" s="58">
        <v>5388.0</v>
      </c>
      <c r="T145" s="58">
        <v>3395.0</v>
      </c>
      <c r="U145" s="58">
        <v>2387.0</v>
      </c>
      <c r="V145" s="58">
        <v>23674.0</v>
      </c>
      <c r="W145" s="58">
        <v>31896.0</v>
      </c>
      <c r="X145" s="58">
        <v>1172.0</v>
      </c>
      <c r="Y145" s="58">
        <v>1407.0</v>
      </c>
      <c r="Z145" s="58">
        <v>269.0</v>
      </c>
      <c r="AA145" s="58">
        <v>773.0</v>
      </c>
      <c r="AB145" s="58">
        <v>762.0</v>
      </c>
      <c r="AC145" s="58">
        <v>617.0</v>
      </c>
      <c r="AD145" s="58">
        <v>177.0</v>
      </c>
      <c r="AE145" s="58">
        <v>216.0</v>
      </c>
      <c r="AF145" s="58">
        <v>1306.0</v>
      </c>
      <c r="AG145" s="58">
        <v>744.0</v>
      </c>
      <c r="AH145" s="58">
        <v>1401.0</v>
      </c>
      <c r="AI145" s="58">
        <v>1063.0</v>
      </c>
      <c r="AJ145" s="58">
        <v>108.0</v>
      </c>
      <c r="AK145" s="58">
        <v>111.0</v>
      </c>
      <c r="AL145" s="58">
        <v>94.0</v>
      </c>
      <c r="AM145" s="58">
        <v>145.0</v>
      </c>
      <c r="AN145" s="58">
        <v>515.0</v>
      </c>
      <c r="AO145" s="58">
        <v>420.0</v>
      </c>
      <c r="AP145" s="58">
        <v>68.0</v>
      </c>
      <c r="AQ145" s="58">
        <v>102.0</v>
      </c>
      <c r="AR145" s="58">
        <v>260.0</v>
      </c>
      <c r="AS145" s="58">
        <v>85.0</v>
      </c>
      <c r="AT145" s="58">
        <v>53.0</v>
      </c>
      <c r="AU145" s="58">
        <v>52.0</v>
      </c>
      <c r="AV145" s="58">
        <v>27.0</v>
      </c>
      <c r="AW145" s="58">
        <v>28.0</v>
      </c>
      <c r="AX145" s="58">
        <v>10.0</v>
      </c>
      <c r="AY145" s="58">
        <v>16.0</v>
      </c>
      <c r="AZ145" s="58">
        <v>7078.0</v>
      </c>
      <c r="BA145" s="58"/>
      <c r="BB145" s="58">
        <v>32.0</v>
      </c>
      <c r="BC145" s="58"/>
      <c r="BD145" s="58">
        <v>63.0</v>
      </c>
      <c r="BE145" s="58"/>
      <c r="BF145" s="58">
        <v>353.0</v>
      </c>
      <c r="BG145" s="58"/>
      <c r="BH145" s="58">
        <v>542.0</v>
      </c>
      <c r="BI145" s="58"/>
      <c r="BJ145" s="58"/>
      <c r="BK145" s="58">
        <v>2033.0</v>
      </c>
      <c r="BL145" s="58"/>
      <c r="BM145" s="58"/>
      <c r="BN145" s="58"/>
    </row>
    <row r="146" ht="16.5" customHeight="1">
      <c r="A146" s="58">
        <v>9762.0</v>
      </c>
      <c r="B146" s="58" t="s">
        <v>474</v>
      </c>
      <c r="C146" s="58">
        <v>9.0</v>
      </c>
      <c r="D146" s="58">
        <v>31430.0</v>
      </c>
      <c r="E146" s="58">
        <v>31748.0</v>
      </c>
      <c r="F146" s="58">
        <v>11037.0</v>
      </c>
      <c r="G146" s="58">
        <v>11971.0</v>
      </c>
      <c r="H146" s="58">
        <v>40.0</v>
      </c>
      <c r="I146" s="58">
        <v>83.0</v>
      </c>
      <c r="J146" s="58">
        <v>10997.0</v>
      </c>
      <c r="K146" s="58">
        <v>11888.0</v>
      </c>
      <c r="L146" s="58">
        <f t="shared" ref="L146:M146" si="138">V146+BM146</f>
        <v>4382</v>
      </c>
      <c r="M146" s="58">
        <f t="shared" si="138"/>
        <v>6345</v>
      </c>
      <c r="N146" s="58">
        <v>1935.0</v>
      </c>
      <c r="O146" s="58">
        <v>1113.0</v>
      </c>
      <c r="P146" s="58">
        <v>1435.0</v>
      </c>
      <c r="Q146" s="58">
        <v>1416.0</v>
      </c>
      <c r="R146" s="58">
        <v>375.0</v>
      </c>
      <c r="S146" s="58">
        <v>1017.0</v>
      </c>
      <c r="T146" s="58">
        <v>414.0</v>
      </c>
      <c r="U146" s="58">
        <v>343.0</v>
      </c>
      <c r="V146" s="58">
        <v>4382.0</v>
      </c>
      <c r="W146" s="58">
        <v>6345.0</v>
      </c>
      <c r="X146" s="58">
        <v>446.0</v>
      </c>
      <c r="Y146" s="58">
        <v>523.0</v>
      </c>
      <c r="Z146" s="58">
        <v>35.0</v>
      </c>
      <c r="AA146" s="58">
        <v>126.0</v>
      </c>
      <c r="AB146" s="58">
        <v>116.0</v>
      </c>
      <c r="AC146" s="58">
        <v>78.0</v>
      </c>
      <c r="AD146" s="58">
        <v>36.0</v>
      </c>
      <c r="AE146" s="58">
        <v>40.0</v>
      </c>
      <c r="AF146" s="58">
        <v>139.0</v>
      </c>
      <c r="AG146" s="58">
        <v>100.0</v>
      </c>
      <c r="AH146" s="58">
        <v>208.0</v>
      </c>
      <c r="AI146" s="58">
        <v>164.0</v>
      </c>
      <c r="AJ146" s="58">
        <v>16.0</v>
      </c>
      <c r="AK146" s="58">
        <v>37.0</v>
      </c>
      <c r="AL146" s="58">
        <v>25.0</v>
      </c>
      <c r="AM146" s="58">
        <v>22.0</v>
      </c>
      <c r="AN146" s="58">
        <v>172.0</v>
      </c>
      <c r="AO146" s="58">
        <v>155.0</v>
      </c>
      <c r="AP146" s="58">
        <v>11.0</v>
      </c>
      <c r="AQ146" s="58">
        <v>35.0</v>
      </c>
      <c r="AR146" s="58">
        <v>64.0</v>
      </c>
      <c r="AS146" s="58">
        <v>10.0</v>
      </c>
      <c r="AT146" s="58">
        <v>4.0</v>
      </c>
      <c r="AU146" s="58">
        <v>5.0</v>
      </c>
      <c r="AV146" s="58">
        <v>0.0</v>
      </c>
      <c r="AW146" s="58">
        <v>3.0</v>
      </c>
      <c r="AX146" s="58">
        <v>3.0</v>
      </c>
      <c r="AY146" s="58">
        <v>1.0</v>
      </c>
      <c r="AZ146" s="58">
        <v>1076.0</v>
      </c>
      <c r="BA146" s="58"/>
      <c r="BB146" s="58">
        <v>4.0</v>
      </c>
      <c r="BC146" s="58"/>
      <c r="BD146" s="58">
        <v>0.0</v>
      </c>
      <c r="BE146" s="58"/>
      <c r="BF146" s="58">
        <v>63.0</v>
      </c>
      <c r="BG146" s="58"/>
      <c r="BH146" s="58">
        <v>38.0</v>
      </c>
      <c r="BI146" s="58"/>
      <c r="BJ146" s="58"/>
      <c r="BK146" s="58">
        <v>355.0</v>
      </c>
      <c r="BL146" s="58"/>
      <c r="BM146" s="58"/>
      <c r="BN146" s="58"/>
    </row>
    <row r="147" ht="16.5" customHeight="1">
      <c r="A147" s="58">
        <v>9763.0</v>
      </c>
      <c r="B147" s="58" t="s">
        <v>475</v>
      </c>
      <c r="C147" s="58">
        <v>9.0</v>
      </c>
      <c r="D147" s="58">
        <v>48210.0</v>
      </c>
      <c r="E147" s="58">
        <v>47644.0</v>
      </c>
      <c r="F147" s="58">
        <v>17296.0</v>
      </c>
      <c r="G147" s="58">
        <v>17453.0</v>
      </c>
      <c r="H147" s="58">
        <v>65.0</v>
      </c>
      <c r="I147" s="58">
        <v>131.0</v>
      </c>
      <c r="J147" s="58">
        <v>17231.0</v>
      </c>
      <c r="K147" s="58">
        <v>17322.0</v>
      </c>
      <c r="L147" s="58">
        <f t="shared" ref="L147:M147" si="139">V147+BM147</f>
        <v>6022</v>
      </c>
      <c r="M147" s="58">
        <f t="shared" si="139"/>
        <v>8316</v>
      </c>
      <c r="N147" s="58">
        <v>3323.0</v>
      </c>
      <c r="O147" s="58">
        <v>1955.0</v>
      </c>
      <c r="P147" s="58">
        <v>2266.0</v>
      </c>
      <c r="Q147" s="58">
        <v>2387.0</v>
      </c>
      <c r="R147" s="58">
        <v>639.0</v>
      </c>
      <c r="S147" s="58">
        <v>1792.0</v>
      </c>
      <c r="T147" s="58">
        <v>601.0</v>
      </c>
      <c r="U147" s="58">
        <v>496.0</v>
      </c>
      <c r="V147" s="58">
        <v>6022.0</v>
      </c>
      <c r="W147" s="58">
        <v>8316.0</v>
      </c>
      <c r="X147" s="58">
        <v>1215.0</v>
      </c>
      <c r="Y147" s="58">
        <v>574.0</v>
      </c>
      <c r="Z147" s="58">
        <v>138.0</v>
      </c>
      <c r="AA147" s="58">
        <v>376.0</v>
      </c>
      <c r="AB147" s="58">
        <v>175.0</v>
      </c>
      <c r="AC147" s="58">
        <v>143.0</v>
      </c>
      <c r="AD147" s="58">
        <v>56.0</v>
      </c>
      <c r="AE147" s="58">
        <v>70.0</v>
      </c>
      <c r="AF147" s="58">
        <v>205.0</v>
      </c>
      <c r="AG147" s="58">
        <v>109.0</v>
      </c>
      <c r="AH147" s="58">
        <v>318.0</v>
      </c>
      <c r="AI147" s="58">
        <v>367.0</v>
      </c>
      <c r="AJ147" s="58">
        <v>31.0</v>
      </c>
      <c r="AK147" s="58">
        <v>42.0</v>
      </c>
      <c r="AL147" s="58">
        <v>37.0</v>
      </c>
      <c r="AM147" s="58">
        <v>48.0</v>
      </c>
      <c r="AN147" s="58">
        <v>84.0</v>
      </c>
      <c r="AO147" s="58">
        <v>133.0</v>
      </c>
      <c r="AP147" s="58">
        <v>27.0</v>
      </c>
      <c r="AQ147" s="58">
        <v>28.0</v>
      </c>
      <c r="AR147" s="58">
        <v>69.0</v>
      </c>
      <c r="AS147" s="58">
        <v>22.0</v>
      </c>
      <c r="AT147" s="58">
        <v>7.0</v>
      </c>
      <c r="AU147" s="58">
        <v>9.0</v>
      </c>
      <c r="AV147" s="58">
        <v>4.0</v>
      </c>
      <c r="AW147" s="58">
        <v>7.0</v>
      </c>
      <c r="AX147" s="58">
        <v>2.0</v>
      </c>
      <c r="AY147" s="58"/>
      <c r="AZ147" s="58">
        <v>1865.0</v>
      </c>
      <c r="BA147" s="58"/>
      <c r="BB147" s="58">
        <v>3.0</v>
      </c>
      <c r="BC147" s="58"/>
      <c r="BD147" s="58">
        <v>11.0</v>
      </c>
      <c r="BE147" s="58"/>
      <c r="BF147" s="58">
        <v>62.0</v>
      </c>
      <c r="BG147" s="58"/>
      <c r="BH147" s="58">
        <v>71.0</v>
      </c>
      <c r="BI147" s="58"/>
      <c r="BJ147" s="58"/>
      <c r="BK147" s="58">
        <v>448.0</v>
      </c>
      <c r="BL147" s="58"/>
      <c r="BM147" s="58"/>
      <c r="BN147" s="58"/>
    </row>
    <row r="148" ht="16.5" customHeight="1">
      <c r="A148" s="58">
        <v>9764.0</v>
      </c>
      <c r="B148" s="58" t="s">
        <v>476</v>
      </c>
      <c r="C148" s="58">
        <v>9.0</v>
      </c>
      <c r="D148" s="58">
        <v>29910.0</v>
      </c>
      <c r="E148" s="58">
        <v>29832.0</v>
      </c>
      <c r="F148" s="58">
        <v>11160.0</v>
      </c>
      <c r="G148" s="58">
        <v>11488.0</v>
      </c>
      <c r="H148" s="58">
        <v>54.0</v>
      </c>
      <c r="I148" s="58">
        <v>114.0</v>
      </c>
      <c r="J148" s="58">
        <v>11106.0</v>
      </c>
      <c r="K148" s="58">
        <v>11374.0</v>
      </c>
      <c r="L148" s="58">
        <f t="shared" ref="L148:M148" si="140">V148+BM148</f>
        <v>4067</v>
      </c>
      <c r="M148" s="58">
        <f t="shared" si="140"/>
        <v>5541</v>
      </c>
      <c r="N148" s="58">
        <v>2127.0</v>
      </c>
      <c r="O148" s="58">
        <v>1407.0</v>
      </c>
      <c r="P148" s="58">
        <v>1133.0</v>
      </c>
      <c r="Q148" s="58">
        <v>1168.0</v>
      </c>
      <c r="R148" s="58">
        <v>404.0</v>
      </c>
      <c r="S148" s="58">
        <v>1142.0</v>
      </c>
      <c r="T148" s="58">
        <v>340.0</v>
      </c>
      <c r="U148" s="58">
        <v>253.0</v>
      </c>
      <c r="V148" s="58">
        <v>4067.0</v>
      </c>
      <c r="W148" s="58">
        <v>5541.0</v>
      </c>
      <c r="X148" s="58">
        <v>407.0</v>
      </c>
      <c r="Y148" s="58">
        <v>383.0</v>
      </c>
      <c r="Z148" s="58">
        <v>43.0</v>
      </c>
      <c r="AA148" s="58">
        <v>131.0</v>
      </c>
      <c r="AB148" s="58">
        <v>105.0</v>
      </c>
      <c r="AC148" s="58">
        <v>84.0</v>
      </c>
      <c r="AD148" s="58">
        <v>31.0</v>
      </c>
      <c r="AE148" s="58">
        <v>35.0</v>
      </c>
      <c r="AF148" s="58">
        <v>96.0</v>
      </c>
      <c r="AG148" s="58">
        <v>89.0</v>
      </c>
      <c r="AH148" s="58">
        <v>739.0</v>
      </c>
      <c r="AI148" s="58">
        <v>554.0</v>
      </c>
      <c r="AJ148" s="58">
        <v>47.0</v>
      </c>
      <c r="AK148" s="58">
        <v>103.0</v>
      </c>
      <c r="AL148" s="58">
        <v>28.0</v>
      </c>
      <c r="AM148" s="58">
        <v>26.0</v>
      </c>
      <c r="AN148" s="58">
        <v>67.0</v>
      </c>
      <c r="AO148" s="58">
        <v>82.0</v>
      </c>
      <c r="AP148" s="58">
        <v>25.0</v>
      </c>
      <c r="AQ148" s="58">
        <v>28.0</v>
      </c>
      <c r="AR148" s="58">
        <v>47.0</v>
      </c>
      <c r="AS148" s="58">
        <v>11.0</v>
      </c>
      <c r="AT148" s="58">
        <v>2.0</v>
      </c>
      <c r="AU148" s="58">
        <v>4.0</v>
      </c>
      <c r="AV148" s="58">
        <v>4.0</v>
      </c>
      <c r="AW148" s="58">
        <v>1.0</v>
      </c>
      <c r="AX148" s="58">
        <v>5.0</v>
      </c>
      <c r="AY148" s="58">
        <v>6.0</v>
      </c>
      <c r="AZ148" s="58">
        <v>1231.0</v>
      </c>
      <c r="BA148" s="58"/>
      <c r="BB148" s="58">
        <v>1.0</v>
      </c>
      <c r="BC148" s="58"/>
      <c r="BD148" s="58">
        <v>3.0</v>
      </c>
      <c r="BE148" s="58"/>
      <c r="BF148" s="58">
        <v>114.0</v>
      </c>
      <c r="BG148" s="58"/>
      <c r="BH148" s="58">
        <v>40.0</v>
      </c>
      <c r="BI148" s="58"/>
      <c r="BJ148" s="58"/>
      <c r="BK148" s="58">
        <v>326.0</v>
      </c>
      <c r="BL148" s="58"/>
      <c r="BM148" s="58"/>
      <c r="BN148" s="58"/>
    </row>
    <row r="149" ht="16.5" customHeight="1">
      <c r="A149" s="58">
        <v>9771.0</v>
      </c>
      <c r="B149" s="58" t="s">
        <v>477</v>
      </c>
      <c r="C149" s="58">
        <v>9.0</v>
      </c>
      <c r="D149" s="58">
        <v>98943.0</v>
      </c>
      <c r="E149" s="58">
        <v>96717.0</v>
      </c>
      <c r="F149" s="58">
        <v>40818.0</v>
      </c>
      <c r="G149" s="58">
        <v>41874.0</v>
      </c>
      <c r="H149" s="58">
        <v>130.0</v>
      </c>
      <c r="I149" s="58">
        <v>246.0</v>
      </c>
      <c r="J149" s="58">
        <v>40688.0</v>
      </c>
      <c r="K149" s="58">
        <v>41628.0</v>
      </c>
      <c r="L149" s="58">
        <f t="shared" ref="L149:M149" si="141">V149+BM149</f>
        <v>18703</v>
      </c>
      <c r="M149" s="58">
        <f t="shared" si="141"/>
        <v>23958</v>
      </c>
      <c r="N149" s="58">
        <v>6502.0</v>
      </c>
      <c r="O149" s="58">
        <v>3872.0</v>
      </c>
      <c r="P149" s="58">
        <v>4026.0</v>
      </c>
      <c r="Q149" s="58">
        <v>3977.0</v>
      </c>
      <c r="R149" s="58">
        <v>1020.0</v>
      </c>
      <c r="S149" s="58">
        <v>3356.0</v>
      </c>
      <c r="T149" s="58">
        <v>716.0</v>
      </c>
      <c r="U149" s="58">
        <v>646.0</v>
      </c>
      <c r="V149" s="58">
        <v>18703.0</v>
      </c>
      <c r="W149" s="58">
        <v>23958.0</v>
      </c>
      <c r="X149" s="58">
        <v>1585.0</v>
      </c>
      <c r="Y149" s="58">
        <v>1730.0</v>
      </c>
      <c r="Z149" s="58">
        <v>396.0</v>
      </c>
      <c r="AA149" s="58">
        <v>651.0</v>
      </c>
      <c r="AB149" s="58">
        <v>441.0</v>
      </c>
      <c r="AC149" s="58">
        <v>311.0</v>
      </c>
      <c r="AD149" s="58">
        <v>152.0</v>
      </c>
      <c r="AE149" s="58">
        <v>200.0</v>
      </c>
      <c r="AF149" s="58">
        <v>363.0</v>
      </c>
      <c r="AG149" s="58">
        <v>281.0</v>
      </c>
      <c r="AH149" s="58">
        <v>1385.0</v>
      </c>
      <c r="AI149" s="58">
        <v>837.0</v>
      </c>
      <c r="AJ149" s="58">
        <v>61.0</v>
      </c>
      <c r="AK149" s="58">
        <v>59.0</v>
      </c>
      <c r="AL149" s="58">
        <v>68.0</v>
      </c>
      <c r="AM149" s="58">
        <v>77.0</v>
      </c>
      <c r="AN149" s="58">
        <v>646.0</v>
      </c>
      <c r="AO149" s="58">
        <v>531.0</v>
      </c>
      <c r="AP149" s="58">
        <v>68.0</v>
      </c>
      <c r="AQ149" s="58">
        <v>101.0</v>
      </c>
      <c r="AR149" s="58">
        <v>165.0</v>
      </c>
      <c r="AS149" s="58">
        <v>26.0</v>
      </c>
      <c r="AT149" s="58">
        <v>10.0</v>
      </c>
      <c r="AU149" s="58">
        <v>18.0</v>
      </c>
      <c r="AV149" s="58">
        <v>5.0</v>
      </c>
      <c r="AW149" s="58">
        <v>9.0</v>
      </c>
      <c r="AX149" s="58">
        <v>0.0</v>
      </c>
      <c r="AY149" s="58">
        <v>8.0</v>
      </c>
      <c r="AZ149" s="58">
        <v>4032.0</v>
      </c>
      <c r="BA149" s="58"/>
      <c r="BB149" s="58">
        <v>16.0</v>
      </c>
      <c r="BC149" s="58"/>
      <c r="BD149" s="58">
        <v>9.0</v>
      </c>
      <c r="BE149" s="58"/>
      <c r="BF149" s="58">
        <v>162.0</v>
      </c>
      <c r="BG149" s="58"/>
      <c r="BH149" s="58">
        <v>157.0</v>
      </c>
      <c r="BI149" s="58"/>
      <c r="BJ149" s="58"/>
      <c r="BK149" s="58">
        <v>980.0</v>
      </c>
      <c r="BL149" s="58"/>
      <c r="BM149" s="58"/>
      <c r="BN149" s="58"/>
    </row>
    <row r="150" ht="16.5" customHeight="1">
      <c r="A150" s="58">
        <v>9772.0</v>
      </c>
      <c r="B150" s="58" t="s">
        <v>478</v>
      </c>
      <c r="C150" s="58">
        <v>9.0</v>
      </c>
      <c r="D150" s="58">
        <v>185425.0</v>
      </c>
      <c r="E150" s="58">
        <v>181931.0</v>
      </c>
      <c r="F150" s="58">
        <v>74330.0</v>
      </c>
      <c r="G150" s="58">
        <v>77682.0</v>
      </c>
      <c r="H150" s="58">
        <v>313.0</v>
      </c>
      <c r="I150" s="58">
        <v>567.0</v>
      </c>
      <c r="J150" s="58">
        <v>74017.0</v>
      </c>
      <c r="K150" s="58">
        <v>77115.0</v>
      </c>
      <c r="L150" s="58">
        <f t="shared" ref="L150:M150" si="142">V150+BM150</f>
        <v>33249</v>
      </c>
      <c r="M150" s="58">
        <f t="shared" si="142"/>
        <v>43959</v>
      </c>
      <c r="N150" s="58">
        <v>11817.0</v>
      </c>
      <c r="O150" s="58">
        <v>7744.0</v>
      </c>
      <c r="P150" s="58">
        <v>7765.0</v>
      </c>
      <c r="Q150" s="58">
        <v>7580.0</v>
      </c>
      <c r="R150" s="58">
        <v>1882.0</v>
      </c>
      <c r="S150" s="58">
        <v>6006.0</v>
      </c>
      <c r="T150" s="58">
        <v>1746.0</v>
      </c>
      <c r="U150" s="58">
        <v>1455.0</v>
      </c>
      <c r="V150" s="58">
        <v>33249.0</v>
      </c>
      <c r="W150" s="58">
        <v>43959.0</v>
      </c>
      <c r="X150" s="58">
        <v>4065.0</v>
      </c>
      <c r="Y150" s="58">
        <v>3693.0</v>
      </c>
      <c r="Z150" s="58">
        <v>413.0</v>
      </c>
      <c r="AA150" s="58">
        <v>943.0</v>
      </c>
      <c r="AB150" s="58">
        <v>747.0</v>
      </c>
      <c r="AC150" s="58">
        <v>587.0</v>
      </c>
      <c r="AD150" s="58">
        <v>219.0</v>
      </c>
      <c r="AE150" s="58">
        <v>351.0</v>
      </c>
      <c r="AF150" s="58">
        <v>661.0</v>
      </c>
      <c r="AG150" s="58">
        <v>478.0</v>
      </c>
      <c r="AH150" s="58">
        <v>1589.0</v>
      </c>
      <c r="AI150" s="58">
        <v>1168.0</v>
      </c>
      <c r="AJ150" s="58">
        <v>97.0</v>
      </c>
      <c r="AK150" s="58">
        <v>126.0</v>
      </c>
      <c r="AL150" s="58">
        <v>147.0</v>
      </c>
      <c r="AM150" s="58">
        <v>132.0</v>
      </c>
      <c r="AN150" s="58">
        <v>835.0</v>
      </c>
      <c r="AO150" s="58">
        <v>680.0</v>
      </c>
      <c r="AP150" s="58">
        <v>103.0</v>
      </c>
      <c r="AQ150" s="58">
        <v>135.0</v>
      </c>
      <c r="AR150" s="58">
        <v>241.0</v>
      </c>
      <c r="AS150" s="58">
        <v>83.0</v>
      </c>
      <c r="AT150" s="58">
        <v>16.0</v>
      </c>
      <c r="AU150" s="58">
        <v>27.0</v>
      </c>
      <c r="AV150" s="58">
        <v>22.0</v>
      </c>
      <c r="AW150" s="58">
        <v>23.0</v>
      </c>
      <c r="AX150" s="58">
        <v>14.0</v>
      </c>
      <c r="AY150" s="58">
        <v>12.0</v>
      </c>
      <c r="AZ150" s="58">
        <v>7764.0</v>
      </c>
      <c r="BA150" s="58"/>
      <c r="BB150" s="58">
        <v>26.0</v>
      </c>
      <c r="BC150" s="58"/>
      <c r="BD150" s="58">
        <v>16.0</v>
      </c>
      <c r="BE150" s="58"/>
      <c r="BF150" s="58">
        <v>304.0</v>
      </c>
      <c r="BG150" s="58"/>
      <c r="BH150" s="58">
        <v>279.0</v>
      </c>
      <c r="BI150" s="58"/>
      <c r="BJ150" s="58"/>
      <c r="BK150" s="58">
        <v>1933.0</v>
      </c>
      <c r="BL150" s="58"/>
      <c r="BM150" s="58"/>
      <c r="BN150" s="58"/>
    </row>
    <row r="151" ht="16.5" customHeight="1">
      <c r="A151" s="58">
        <v>9773.0</v>
      </c>
      <c r="B151" s="58" t="s">
        <v>479</v>
      </c>
      <c r="C151" s="58">
        <v>9.0</v>
      </c>
      <c r="D151" s="58">
        <v>72224.0</v>
      </c>
      <c r="E151" s="58">
        <v>72114.0</v>
      </c>
      <c r="F151" s="58">
        <v>26453.0</v>
      </c>
      <c r="G151" s="58">
        <v>29265.0</v>
      </c>
      <c r="H151" s="58">
        <v>103.0</v>
      </c>
      <c r="I151" s="58">
        <v>225.0</v>
      </c>
      <c r="J151" s="58">
        <v>26350.0</v>
      </c>
      <c r="K151" s="58">
        <v>29040.0</v>
      </c>
      <c r="L151" s="58">
        <f t="shared" ref="L151:M151" si="143">V151+BM151</f>
        <v>12758</v>
      </c>
      <c r="M151" s="58">
        <f t="shared" si="143"/>
        <v>16977</v>
      </c>
      <c r="N151" s="58">
        <v>3751.0</v>
      </c>
      <c r="O151" s="58">
        <v>2607.0</v>
      </c>
      <c r="P151" s="58">
        <v>2082.0</v>
      </c>
      <c r="Q151" s="58">
        <v>1978.0</v>
      </c>
      <c r="R151" s="58">
        <v>697.0</v>
      </c>
      <c r="S151" s="58">
        <v>2283.0</v>
      </c>
      <c r="T151" s="58">
        <v>481.0</v>
      </c>
      <c r="U151" s="58">
        <v>479.0</v>
      </c>
      <c r="V151" s="58">
        <v>12758.0</v>
      </c>
      <c r="W151" s="58">
        <v>16977.0</v>
      </c>
      <c r="X151" s="58">
        <v>1923.0</v>
      </c>
      <c r="Y151" s="58">
        <v>2030.0</v>
      </c>
      <c r="Z151" s="58">
        <v>766.0</v>
      </c>
      <c r="AA151" s="58">
        <v>743.0</v>
      </c>
      <c r="AB151" s="58">
        <v>301.0</v>
      </c>
      <c r="AC151" s="58">
        <v>201.0</v>
      </c>
      <c r="AD151" s="58">
        <v>90.0</v>
      </c>
      <c r="AE151" s="58">
        <v>162.0</v>
      </c>
      <c r="AF151" s="58">
        <v>189.0</v>
      </c>
      <c r="AG151" s="58">
        <v>158.0</v>
      </c>
      <c r="AH151" s="58">
        <v>334.0</v>
      </c>
      <c r="AI151" s="58">
        <v>278.0</v>
      </c>
      <c r="AJ151" s="58">
        <v>39.0</v>
      </c>
      <c r="AK151" s="58">
        <v>57.0</v>
      </c>
      <c r="AL151" s="58">
        <v>69.0</v>
      </c>
      <c r="AM151" s="58">
        <v>66.0</v>
      </c>
      <c r="AN151" s="58">
        <v>352.0</v>
      </c>
      <c r="AO151" s="58">
        <v>282.0</v>
      </c>
      <c r="AP151" s="58">
        <v>39.0</v>
      </c>
      <c r="AQ151" s="58">
        <v>42.0</v>
      </c>
      <c r="AR151" s="58">
        <v>71.0</v>
      </c>
      <c r="AS151" s="58">
        <v>25.0</v>
      </c>
      <c r="AT151" s="58">
        <v>10.0</v>
      </c>
      <c r="AU151" s="58">
        <v>11.0</v>
      </c>
      <c r="AV151" s="58">
        <v>8.0</v>
      </c>
      <c r="AW151" s="58">
        <v>6.0</v>
      </c>
      <c r="AX151" s="58">
        <v>6.0</v>
      </c>
      <c r="AY151" s="58">
        <v>4.0</v>
      </c>
      <c r="AZ151" s="58">
        <v>2060.0</v>
      </c>
      <c r="BA151" s="58"/>
      <c r="BB151" s="58">
        <v>12.0</v>
      </c>
      <c r="BC151" s="58"/>
      <c r="BD151" s="58">
        <v>6.0</v>
      </c>
      <c r="BE151" s="58"/>
      <c r="BF151" s="58">
        <v>233.0</v>
      </c>
      <c r="BG151" s="58"/>
      <c r="BH151" s="58">
        <v>73.0</v>
      </c>
      <c r="BI151" s="58"/>
      <c r="BJ151" s="58"/>
      <c r="BK151" s="58">
        <v>651.0</v>
      </c>
      <c r="BL151" s="58"/>
      <c r="BM151" s="58"/>
      <c r="BN151" s="58"/>
    </row>
    <row r="152" ht="16.5" customHeight="1">
      <c r="A152" s="58">
        <v>9774.0</v>
      </c>
      <c r="B152" s="58" t="s">
        <v>480</v>
      </c>
      <c r="C152" s="58">
        <v>9.0</v>
      </c>
      <c r="D152" s="58">
        <v>89371.0</v>
      </c>
      <c r="E152" s="58">
        <v>89378.0</v>
      </c>
      <c r="F152" s="58">
        <v>31431.0</v>
      </c>
      <c r="G152" s="58">
        <v>34240.0</v>
      </c>
      <c r="H152" s="58">
        <v>117.0</v>
      </c>
      <c r="I152" s="58">
        <v>268.0</v>
      </c>
      <c r="J152" s="58">
        <v>31314.0</v>
      </c>
      <c r="K152" s="58">
        <v>33972.0</v>
      </c>
      <c r="L152" s="58">
        <f t="shared" ref="L152:M152" si="144">V152+BM152</f>
        <v>14918</v>
      </c>
      <c r="M152" s="58">
        <f t="shared" si="144"/>
        <v>19668</v>
      </c>
      <c r="N152" s="58">
        <v>4581.0</v>
      </c>
      <c r="O152" s="58">
        <v>3163.0</v>
      </c>
      <c r="P152" s="58">
        <v>2561.0</v>
      </c>
      <c r="Q152" s="58">
        <v>2286.0</v>
      </c>
      <c r="R152" s="58">
        <v>760.0</v>
      </c>
      <c r="S152" s="58">
        <v>2674.0</v>
      </c>
      <c r="T152" s="58">
        <v>685.0</v>
      </c>
      <c r="U152" s="58">
        <v>621.0</v>
      </c>
      <c r="V152" s="58">
        <v>14918.0</v>
      </c>
      <c r="W152" s="58">
        <v>19668.0</v>
      </c>
      <c r="X152" s="58">
        <v>1762.0</v>
      </c>
      <c r="Y152" s="58">
        <v>2178.0</v>
      </c>
      <c r="Z152" s="58">
        <v>241.0</v>
      </c>
      <c r="AA152" s="58">
        <v>432.0</v>
      </c>
      <c r="AB152" s="58">
        <v>370.0</v>
      </c>
      <c r="AC152" s="58">
        <v>250.0</v>
      </c>
      <c r="AD152" s="58">
        <v>143.0</v>
      </c>
      <c r="AE152" s="58">
        <v>215.0</v>
      </c>
      <c r="AF152" s="58">
        <v>259.0</v>
      </c>
      <c r="AG152" s="58">
        <v>231.0</v>
      </c>
      <c r="AH152" s="58">
        <v>570.0</v>
      </c>
      <c r="AI152" s="58">
        <v>720.0</v>
      </c>
      <c r="AJ152" s="58">
        <v>45.0</v>
      </c>
      <c r="AK152" s="58">
        <v>72.0</v>
      </c>
      <c r="AL152" s="58">
        <v>115.0</v>
      </c>
      <c r="AM152" s="58">
        <v>81.0</v>
      </c>
      <c r="AN152" s="58">
        <v>376.0</v>
      </c>
      <c r="AO152" s="58">
        <v>376.0</v>
      </c>
      <c r="AP152" s="58">
        <v>70.0</v>
      </c>
      <c r="AQ152" s="58">
        <v>81.0</v>
      </c>
      <c r="AR152" s="58">
        <v>113.0</v>
      </c>
      <c r="AS152" s="58">
        <v>45.0</v>
      </c>
      <c r="AT152" s="58">
        <v>10.0</v>
      </c>
      <c r="AU152" s="58">
        <v>8.0</v>
      </c>
      <c r="AV152" s="58">
        <v>7.0</v>
      </c>
      <c r="AW152" s="58">
        <v>18.0</v>
      </c>
      <c r="AX152" s="58">
        <v>6.0</v>
      </c>
      <c r="AY152" s="58">
        <v>10.0</v>
      </c>
      <c r="AZ152" s="58">
        <v>3264.0</v>
      </c>
      <c r="BA152" s="58"/>
      <c r="BB152" s="58">
        <v>8.0</v>
      </c>
      <c r="BC152" s="58"/>
      <c r="BD152" s="58">
        <v>6.0</v>
      </c>
      <c r="BE152" s="58"/>
      <c r="BF152" s="58">
        <v>325.0</v>
      </c>
      <c r="BG152" s="58"/>
      <c r="BH152" s="58">
        <v>119.0</v>
      </c>
      <c r="BI152" s="58"/>
      <c r="BJ152" s="58"/>
      <c r="BK152" s="58">
        <v>843.0</v>
      </c>
      <c r="BL152" s="58"/>
      <c r="BM152" s="58"/>
      <c r="BN152" s="58"/>
    </row>
    <row r="153" ht="16.5" customHeight="1">
      <c r="A153" s="58">
        <v>9775.0</v>
      </c>
      <c r="B153" s="58" t="s">
        <v>481</v>
      </c>
      <c r="C153" s="58">
        <v>9.0</v>
      </c>
      <c r="D153" s="58">
        <v>122776.0</v>
      </c>
      <c r="E153" s="58">
        <v>120758.0</v>
      </c>
      <c r="F153" s="58">
        <v>45719.0</v>
      </c>
      <c r="G153" s="58">
        <v>45038.0</v>
      </c>
      <c r="H153" s="58">
        <v>190.0</v>
      </c>
      <c r="I153" s="58">
        <v>396.0</v>
      </c>
      <c r="J153" s="58">
        <v>45529.0</v>
      </c>
      <c r="K153" s="58">
        <v>44642.0</v>
      </c>
      <c r="L153" s="58">
        <f t="shared" ref="L153:M153" si="145">V153+BM153</f>
        <v>18288</v>
      </c>
      <c r="M153" s="58">
        <f t="shared" si="145"/>
        <v>21937</v>
      </c>
      <c r="N153" s="58">
        <v>9322.0</v>
      </c>
      <c r="O153" s="58">
        <v>5758.0</v>
      </c>
      <c r="P153" s="58">
        <v>4628.0</v>
      </c>
      <c r="Q153" s="58">
        <v>4822.0</v>
      </c>
      <c r="R153" s="58">
        <v>1493.0</v>
      </c>
      <c r="S153" s="58">
        <v>4763.0</v>
      </c>
      <c r="T153" s="58">
        <v>1397.0</v>
      </c>
      <c r="U153" s="58">
        <v>1040.0</v>
      </c>
      <c r="V153" s="58">
        <v>18288.0</v>
      </c>
      <c r="W153" s="58">
        <v>21937.0</v>
      </c>
      <c r="X153" s="58">
        <v>1524.0</v>
      </c>
      <c r="Y153" s="58">
        <v>1828.0</v>
      </c>
      <c r="Z153" s="58">
        <v>137.0</v>
      </c>
      <c r="AA153" s="58">
        <v>490.0</v>
      </c>
      <c r="AB153" s="58">
        <v>457.0</v>
      </c>
      <c r="AC153" s="58">
        <v>324.0</v>
      </c>
      <c r="AD153" s="58">
        <v>178.0</v>
      </c>
      <c r="AE153" s="58">
        <v>256.0</v>
      </c>
      <c r="AF153" s="58">
        <v>523.0</v>
      </c>
      <c r="AG153" s="58">
        <v>365.0</v>
      </c>
      <c r="AH153" s="58">
        <v>1026.0</v>
      </c>
      <c r="AI153" s="58">
        <v>894.0</v>
      </c>
      <c r="AJ153" s="58">
        <v>105.0</v>
      </c>
      <c r="AK153" s="58">
        <v>148.0</v>
      </c>
      <c r="AL153" s="58">
        <v>145.0</v>
      </c>
      <c r="AM153" s="58">
        <v>145.0</v>
      </c>
      <c r="AN153" s="58">
        <v>349.0</v>
      </c>
      <c r="AO153" s="58">
        <v>256.0</v>
      </c>
      <c r="AP153" s="58">
        <v>58.0</v>
      </c>
      <c r="AQ153" s="58">
        <v>114.0</v>
      </c>
      <c r="AR153" s="58">
        <v>244.0</v>
      </c>
      <c r="AS153" s="58">
        <v>71.0</v>
      </c>
      <c r="AT153" s="58">
        <v>19.0</v>
      </c>
      <c r="AU153" s="58">
        <v>21.0</v>
      </c>
      <c r="AV153" s="58">
        <v>10.0</v>
      </c>
      <c r="AW153" s="58">
        <v>11.0</v>
      </c>
      <c r="AX153" s="58">
        <v>13.0</v>
      </c>
      <c r="AY153" s="58">
        <v>4.0</v>
      </c>
      <c r="AZ153" s="58">
        <v>4909.0</v>
      </c>
      <c r="BA153" s="58"/>
      <c r="BB153" s="58">
        <v>22.0</v>
      </c>
      <c r="BC153" s="58"/>
      <c r="BD153" s="58">
        <v>12.0</v>
      </c>
      <c r="BE153" s="58"/>
      <c r="BF153" s="58">
        <v>463.0</v>
      </c>
      <c r="BG153" s="58"/>
      <c r="BH153" s="58">
        <v>207.0</v>
      </c>
      <c r="BI153" s="58"/>
      <c r="BJ153" s="58"/>
      <c r="BK153" s="58">
        <v>1395.0</v>
      </c>
      <c r="BL153" s="58"/>
      <c r="BM153" s="58"/>
      <c r="BN153" s="58"/>
    </row>
    <row r="154" ht="16.5" customHeight="1">
      <c r="A154" s="58">
        <v>9776.0</v>
      </c>
      <c r="B154" s="58" t="s">
        <v>482</v>
      </c>
      <c r="C154" s="58">
        <v>9.0</v>
      </c>
      <c r="D154" s="58">
        <v>59362.0</v>
      </c>
      <c r="E154" s="58">
        <v>58806.0</v>
      </c>
      <c r="F154" s="58">
        <v>23694.0</v>
      </c>
      <c r="G154" s="58">
        <v>23552.0</v>
      </c>
      <c r="H154" s="58">
        <v>101.0</v>
      </c>
      <c r="I154" s="58">
        <v>202.0</v>
      </c>
      <c r="J154" s="58">
        <v>23593.0</v>
      </c>
      <c r="K154" s="58">
        <v>23350.0</v>
      </c>
      <c r="L154" s="58">
        <f t="shared" ref="L154:M154" si="146">V154+BM154</f>
        <v>9623</v>
      </c>
      <c r="M154" s="58">
        <f t="shared" si="146"/>
        <v>11740</v>
      </c>
      <c r="N154" s="58">
        <v>3814.0</v>
      </c>
      <c r="O154" s="58">
        <v>2367.0</v>
      </c>
      <c r="P154" s="58">
        <v>3184.0</v>
      </c>
      <c r="Q154" s="58">
        <v>3130.0</v>
      </c>
      <c r="R154" s="58">
        <v>832.0</v>
      </c>
      <c r="S154" s="58">
        <v>2307.0</v>
      </c>
      <c r="T154" s="58">
        <v>670.0</v>
      </c>
      <c r="U154" s="58">
        <v>560.0</v>
      </c>
      <c r="V154" s="58">
        <v>9623.0</v>
      </c>
      <c r="W154" s="58">
        <v>11740.0</v>
      </c>
      <c r="X154" s="58">
        <v>1640.0</v>
      </c>
      <c r="Y154" s="58">
        <v>989.0</v>
      </c>
      <c r="Z154" s="58">
        <v>59.0</v>
      </c>
      <c r="AA154" s="58">
        <v>188.0</v>
      </c>
      <c r="AB154" s="58">
        <v>255.0</v>
      </c>
      <c r="AC154" s="58">
        <v>163.0</v>
      </c>
      <c r="AD154" s="58">
        <v>74.0</v>
      </c>
      <c r="AE154" s="58">
        <v>100.0</v>
      </c>
      <c r="AF154" s="58">
        <v>218.0</v>
      </c>
      <c r="AG154" s="58">
        <v>124.0</v>
      </c>
      <c r="AH154" s="58">
        <v>973.0</v>
      </c>
      <c r="AI154" s="58">
        <v>772.0</v>
      </c>
      <c r="AJ154" s="58">
        <v>40.0</v>
      </c>
      <c r="AK154" s="58">
        <v>55.0</v>
      </c>
      <c r="AL154" s="58">
        <v>73.0</v>
      </c>
      <c r="AM154" s="58">
        <v>70.0</v>
      </c>
      <c r="AN154" s="58">
        <v>140.0</v>
      </c>
      <c r="AO154" s="58">
        <v>159.0</v>
      </c>
      <c r="AP154" s="58">
        <v>78.0</v>
      </c>
      <c r="AQ154" s="58">
        <v>85.0</v>
      </c>
      <c r="AR154" s="58">
        <v>103.0</v>
      </c>
      <c r="AS154" s="58">
        <v>31.0</v>
      </c>
      <c r="AT154" s="58">
        <v>6.0</v>
      </c>
      <c r="AU154" s="58">
        <v>10.0</v>
      </c>
      <c r="AV154" s="58">
        <v>4.0</v>
      </c>
      <c r="AW154" s="58">
        <v>4.0</v>
      </c>
      <c r="AX154" s="58">
        <v>6.0</v>
      </c>
      <c r="AY154" s="58">
        <v>3.0</v>
      </c>
      <c r="AZ154" s="58">
        <v>1616.0</v>
      </c>
      <c r="BA154" s="58"/>
      <c r="BB154" s="58">
        <v>8.0</v>
      </c>
      <c r="BC154" s="58"/>
      <c r="BD154" s="58">
        <v>5.0</v>
      </c>
      <c r="BE154" s="58"/>
      <c r="BF154" s="58">
        <v>88.0</v>
      </c>
      <c r="BG154" s="58"/>
      <c r="BH154" s="58">
        <v>84.0</v>
      </c>
      <c r="BI154" s="58"/>
      <c r="BJ154" s="58"/>
      <c r="BK154" s="58">
        <v>493.0</v>
      </c>
      <c r="BL154" s="58"/>
      <c r="BM154" s="58"/>
      <c r="BN154" s="58"/>
    </row>
    <row r="155" ht="16.5" customHeight="1">
      <c r="A155" s="58">
        <v>9777.0</v>
      </c>
      <c r="B155" s="58" t="s">
        <v>483</v>
      </c>
      <c r="C155" s="58">
        <v>9.0</v>
      </c>
      <c r="D155" s="58">
        <v>103730.0</v>
      </c>
      <c r="E155" s="58">
        <v>102250.0</v>
      </c>
      <c r="F155" s="58">
        <v>42411.0</v>
      </c>
      <c r="G155" s="58">
        <v>44723.0</v>
      </c>
      <c r="H155" s="58">
        <v>173.0</v>
      </c>
      <c r="I155" s="58">
        <v>363.0</v>
      </c>
      <c r="J155" s="58">
        <v>42238.0</v>
      </c>
      <c r="K155" s="58">
        <v>44360.0</v>
      </c>
      <c r="L155" s="58">
        <f t="shared" ref="L155:M155" si="147">V155+BM155</f>
        <v>18902</v>
      </c>
      <c r="M155" s="58">
        <f t="shared" si="147"/>
        <v>24760</v>
      </c>
      <c r="N155" s="58">
        <v>6022.0</v>
      </c>
      <c r="O155" s="58">
        <v>3231.0</v>
      </c>
      <c r="P155" s="58">
        <v>4821.0</v>
      </c>
      <c r="Q155" s="58">
        <v>5025.0</v>
      </c>
      <c r="R155" s="58">
        <v>1096.0</v>
      </c>
      <c r="S155" s="58">
        <v>3370.0</v>
      </c>
      <c r="T155" s="58">
        <v>726.0</v>
      </c>
      <c r="U155" s="58">
        <v>693.0</v>
      </c>
      <c r="V155" s="58">
        <v>18902.0</v>
      </c>
      <c r="W155" s="58">
        <v>24760.0</v>
      </c>
      <c r="X155" s="58">
        <v>2751.0</v>
      </c>
      <c r="Y155" s="58">
        <v>2690.0</v>
      </c>
      <c r="Z155" s="58">
        <v>148.0</v>
      </c>
      <c r="AA155" s="58">
        <v>435.0</v>
      </c>
      <c r="AB155" s="58">
        <v>379.0</v>
      </c>
      <c r="AC155" s="58">
        <v>297.0</v>
      </c>
      <c r="AD155" s="58">
        <v>152.0</v>
      </c>
      <c r="AE155" s="58">
        <v>239.0</v>
      </c>
      <c r="AF155" s="58">
        <v>340.0</v>
      </c>
      <c r="AG155" s="58">
        <v>245.0</v>
      </c>
      <c r="AH155" s="58">
        <v>1303.0</v>
      </c>
      <c r="AI155" s="58">
        <v>836.0</v>
      </c>
      <c r="AJ155" s="58">
        <v>46.0</v>
      </c>
      <c r="AK155" s="58">
        <v>74.0</v>
      </c>
      <c r="AL155" s="58">
        <v>68.0</v>
      </c>
      <c r="AM155" s="58">
        <v>81.0</v>
      </c>
      <c r="AN155" s="58">
        <v>1297.0</v>
      </c>
      <c r="AO155" s="58">
        <v>1283.0</v>
      </c>
      <c r="AP155" s="58">
        <v>84.0</v>
      </c>
      <c r="AQ155" s="58">
        <v>158.0</v>
      </c>
      <c r="AR155" s="58">
        <v>333.0</v>
      </c>
      <c r="AS155" s="58">
        <v>42.0</v>
      </c>
      <c r="AT155" s="58">
        <v>11.0</v>
      </c>
      <c r="AU155" s="58">
        <v>9.0</v>
      </c>
      <c r="AV155" s="58">
        <v>4.0</v>
      </c>
      <c r="AW155" s="58">
        <v>16.0</v>
      </c>
      <c r="AX155" s="58">
        <v>8.0</v>
      </c>
      <c r="AY155" s="58">
        <v>8.0</v>
      </c>
      <c r="AZ155" s="58">
        <v>3412.0</v>
      </c>
      <c r="BA155" s="58"/>
      <c r="BB155" s="58">
        <v>9.0</v>
      </c>
      <c r="BC155" s="58"/>
      <c r="BD155" s="58">
        <v>6.0</v>
      </c>
      <c r="BE155" s="58"/>
      <c r="BF155" s="58">
        <v>173.0</v>
      </c>
      <c r="BG155" s="58"/>
      <c r="BH155" s="58">
        <v>147.0</v>
      </c>
      <c r="BI155" s="58"/>
      <c r="BJ155" s="58"/>
      <c r="BK155" s="58">
        <v>868.0</v>
      </c>
      <c r="BL155" s="58"/>
      <c r="BM155" s="58"/>
      <c r="BN155" s="58"/>
    </row>
    <row r="156" ht="16.5" customHeight="1">
      <c r="A156" s="58">
        <v>9778.0</v>
      </c>
      <c r="B156" s="58" t="s">
        <v>484</v>
      </c>
      <c r="C156" s="58">
        <v>9.0</v>
      </c>
      <c r="D156" s="58">
        <v>106402.0</v>
      </c>
      <c r="E156" s="58">
        <v>103919.0</v>
      </c>
      <c r="F156" s="58">
        <v>41387.0</v>
      </c>
      <c r="G156" s="58">
        <v>45073.0</v>
      </c>
      <c r="H156" s="58">
        <v>210.0</v>
      </c>
      <c r="I156" s="58">
        <v>517.0</v>
      </c>
      <c r="J156" s="58">
        <v>41177.0</v>
      </c>
      <c r="K156" s="58">
        <v>44556.0</v>
      </c>
      <c r="L156" s="58">
        <f t="shared" ref="L156:M156" si="148">V156+BM156</f>
        <v>18769</v>
      </c>
      <c r="M156" s="58">
        <f t="shared" si="148"/>
        <v>25184</v>
      </c>
      <c r="N156" s="58">
        <v>5139.0</v>
      </c>
      <c r="O156" s="58">
        <v>3202.0</v>
      </c>
      <c r="P156" s="58">
        <v>3624.0</v>
      </c>
      <c r="Q156" s="58">
        <v>3364.0</v>
      </c>
      <c r="R156" s="58">
        <v>1079.0</v>
      </c>
      <c r="S156" s="58">
        <v>3971.0</v>
      </c>
      <c r="T156" s="58">
        <v>835.0</v>
      </c>
      <c r="U156" s="58">
        <v>662.0</v>
      </c>
      <c r="V156" s="58">
        <v>18769.0</v>
      </c>
      <c r="W156" s="58">
        <v>25184.0</v>
      </c>
      <c r="X156" s="58">
        <v>3185.0</v>
      </c>
      <c r="Y156" s="58">
        <v>3093.0</v>
      </c>
      <c r="Z156" s="58">
        <v>166.0</v>
      </c>
      <c r="AA156" s="58">
        <v>514.0</v>
      </c>
      <c r="AB156" s="58">
        <v>401.0</v>
      </c>
      <c r="AC156" s="58">
        <v>300.0</v>
      </c>
      <c r="AD156" s="58">
        <v>124.0</v>
      </c>
      <c r="AE156" s="58">
        <v>285.0</v>
      </c>
      <c r="AF156" s="58">
        <v>302.0</v>
      </c>
      <c r="AG156" s="58">
        <v>251.0</v>
      </c>
      <c r="AH156" s="58">
        <v>2017.0</v>
      </c>
      <c r="AI156" s="58">
        <v>1683.0</v>
      </c>
      <c r="AJ156" s="58">
        <v>98.0</v>
      </c>
      <c r="AK156" s="58">
        <v>183.0</v>
      </c>
      <c r="AL156" s="58">
        <v>110.0</v>
      </c>
      <c r="AM156" s="58">
        <v>99.0</v>
      </c>
      <c r="AN156" s="58">
        <v>462.0</v>
      </c>
      <c r="AO156" s="58">
        <v>508.0</v>
      </c>
      <c r="AP156" s="58">
        <v>167.0</v>
      </c>
      <c r="AQ156" s="58">
        <v>139.0</v>
      </c>
      <c r="AR156" s="58">
        <v>253.0</v>
      </c>
      <c r="AS156" s="58">
        <v>51.0</v>
      </c>
      <c r="AT156" s="58">
        <v>11.0</v>
      </c>
      <c r="AU156" s="58">
        <v>16.0</v>
      </c>
      <c r="AV156" s="58">
        <v>21.0</v>
      </c>
      <c r="AW156" s="58">
        <v>21.0</v>
      </c>
      <c r="AX156" s="58">
        <v>14.0</v>
      </c>
      <c r="AY156" s="58">
        <v>10.0</v>
      </c>
      <c r="AZ156" s="58">
        <v>3961.0</v>
      </c>
      <c r="BA156" s="58"/>
      <c r="BB156" s="58">
        <v>18.0</v>
      </c>
      <c r="BC156" s="58"/>
      <c r="BD156" s="58">
        <v>11.0</v>
      </c>
      <c r="BE156" s="58"/>
      <c r="BF156" s="58">
        <v>306.0</v>
      </c>
      <c r="BG156" s="58"/>
      <c r="BH156" s="58">
        <v>104.0</v>
      </c>
      <c r="BI156" s="58"/>
      <c r="BJ156" s="58"/>
      <c r="BK156" s="58">
        <v>1020.0</v>
      </c>
      <c r="BL156" s="58"/>
      <c r="BM156" s="58"/>
      <c r="BN156" s="58"/>
    </row>
    <row r="157" ht="16.5" customHeight="1">
      <c r="A157" s="58">
        <v>9779.0</v>
      </c>
      <c r="B157" s="58" t="s">
        <v>485</v>
      </c>
      <c r="C157" s="58">
        <v>9.0</v>
      </c>
      <c r="D157" s="58">
        <v>99971.0</v>
      </c>
      <c r="E157" s="58">
        <v>99214.0</v>
      </c>
      <c r="F157" s="58">
        <v>40570.0</v>
      </c>
      <c r="G157" s="58">
        <v>42723.0</v>
      </c>
      <c r="H157" s="58">
        <v>159.0</v>
      </c>
      <c r="I157" s="58">
        <v>319.0</v>
      </c>
      <c r="J157" s="58">
        <v>40411.0</v>
      </c>
      <c r="K157" s="58">
        <v>42404.0</v>
      </c>
      <c r="L157" s="58">
        <f t="shared" ref="L157:M157" si="149">V157+BM157</f>
        <v>20635</v>
      </c>
      <c r="M157" s="58">
        <f t="shared" si="149"/>
        <v>26350</v>
      </c>
      <c r="N157" s="58">
        <v>6596.0</v>
      </c>
      <c r="O157" s="58">
        <v>4223.0</v>
      </c>
      <c r="P157" s="58">
        <v>3391.0</v>
      </c>
      <c r="Q157" s="58">
        <v>3065.0</v>
      </c>
      <c r="R157" s="58">
        <v>887.0</v>
      </c>
      <c r="S157" s="58">
        <v>2717.0</v>
      </c>
      <c r="T157" s="58">
        <v>894.0</v>
      </c>
      <c r="U157" s="58">
        <v>885.0</v>
      </c>
      <c r="V157" s="58">
        <v>20635.0</v>
      </c>
      <c r="W157" s="58">
        <v>26350.0</v>
      </c>
      <c r="X157" s="58">
        <v>1657.0</v>
      </c>
      <c r="Y157" s="58">
        <v>1670.0</v>
      </c>
      <c r="Z157" s="58">
        <v>167.0</v>
      </c>
      <c r="AA157" s="58">
        <v>428.0</v>
      </c>
      <c r="AB157" s="58">
        <v>359.0</v>
      </c>
      <c r="AC157" s="58">
        <v>259.0</v>
      </c>
      <c r="AD157" s="58">
        <v>171.0</v>
      </c>
      <c r="AE157" s="58">
        <v>226.0</v>
      </c>
      <c r="AF157" s="58">
        <v>269.0</v>
      </c>
      <c r="AG157" s="58">
        <v>228.0</v>
      </c>
      <c r="AH157" s="58">
        <v>982.0</v>
      </c>
      <c r="AI157" s="58">
        <v>784.0</v>
      </c>
      <c r="AJ157" s="58">
        <v>47.0</v>
      </c>
      <c r="AK157" s="58">
        <v>82.0</v>
      </c>
      <c r="AL157" s="58">
        <v>103.0</v>
      </c>
      <c r="AM157" s="58">
        <v>77.0</v>
      </c>
      <c r="AN157" s="58">
        <v>482.0</v>
      </c>
      <c r="AO157" s="58">
        <v>366.0</v>
      </c>
      <c r="AP157" s="58">
        <v>68.0</v>
      </c>
      <c r="AQ157" s="58">
        <v>80.0</v>
      </c>
      <c r="AR157" s="58">
        <v>109.0</v>
      </c>
      <c r="AS157" s="58">
        <v>36.0</v>
      </c>
      <c r="AT157" s="58">
        <v>18.0</v>
      </c>
      <c r="AU157" s="58">
        <v>13.0</v>
      </c>
      <c r="AV157" s="58">
        <v>14.0</v>
      </c>
      <c r="AW157" s="58">
        <v>11.0</v>
      </c>
      <c r="AX157" s="58">
        <v>8.0</v>
      </c>
      <c r="AY157" s="58">
        <v>6.0</v>
      </c>
      <c r="AZ157" s="58">
        <v>3146.0</v>
      </c>
      <c r="BA157" s="58"/>
      <c r="BB157" s="58">
        <v>13.0</v>
      </c>
      <c r="BC157" s="58"/>
      <c r="BD157" s="58">
        <v>11.0</v>
      </c>
      <c r="BE157" s="58"/>
      <c r="BF157" s="58">
        <v>256.0</v>
      </c>
      <c r="BG157" s="58"/>
      <c r="BH157" s="58">
        <v>128.0</v>
      </c>
      <c r="BI157" s="58"/>
      <c r="BJ157" s="58"/>
      <c r="BK157" s="58">
        <v>898.0</v>
      </c>
      <c r="BL157" s="58"/>
      <c r="BM157" s="58"/>
      <c r="BN157" s="58"/>
    </row>
    <row r="158" ht="16.5" customHeight="1">
      <c r="A158" s="58">
        <v>9780.0</v>
      </c>
      <c r="B158" s="58" t="s">
        <v>486</v>
      </c>
      <c r="C158" s="58">
        <v>9.0</v>
      </c>
      <c r="D158" s="58">
        <v>117420.0</v>
      </c>
      <c r="E158" s="58">
        <v>115433.0</v>
      </c>
      <c r="F158" s="58">
        <v>49173.0</v>
      </c>
      <c r="G158" s="58">
        <v>49849.0</v>
      </c>
      <c r="H158" s="58">
        <v>186.0</v>
      </c>
      <c r="I158" s="58">
        <v>428.0</v>
      </c>
      <c r="J158" s="58">
        <v>48987.0</v>
      </c>
      <c r="K158" s="58">
        <v>49421.0</v>
      </c>
      <c r="L158" s="58">
        <f t="shared" ref="L158:M158" si="150">V158+BM158</f>
        <v>20415</v>
      </c>
      <c r="M158" s="58">
        <f t="shared" si="150"/>
        <v>27166</v>
      </c>
      <c r="N158" s="58">
        <v>6552.0</v>
      </c>
      <c r="O158" s="58">
        <v>3617.0</v>
      </c>
      <c r="P158" s="58">
        <v>5560.0</v>
      </c>
      <c r="Q158" s="58">
        <v>6108.0</v>
      </c>
      <c r="R158" s="58">
        <v>1388.0</v>
      </c>
      <c r="S158" s="58">
        <v>4641.0</v>
      </c>
      <c r="T158" s="58">
        <v>923.0</v>
      </c>
      <c r="U158" s="58">
        <v>747.0</v>
      </c>
      <c r="V158" s="58">
        <v>20415.0</v>
      </c>
      <c r="W158" s="58">
        <v>27166.0</v>
      </c>
      <c r="X158" s="58">
        <v>6689.0</v>
      </c>
      <c r="Y158" s="58">
        <v>2361.0</v>
      </c>
      <c r="Z158" s="58">
        <v>270.0</v>
      </c>
      <c r="AA158" s="58">
        <v>699.0</v>
      </c>
      <c r="AB158" s="58">
        <v>440.0</v>
      </c>
      <c r="AC158" s="58">
        <v>393.0</v>
      </c>
      <c r="AD158" s="58">
        <v>140.0</v>
      </c>
      <c r="AE158" s="58">
        <v>261.0</v>
      </c>
      <c r="AF158" s="58">
        <v>359.0</v>
      </c>
      <c r="AG158" s="58">
        <v>214.0</v>
      </c>
      <c r="AH158" s="58">
        <v>971.0</v>
      </c>
      <c r="AI158" s="58">
        <v>1100.0</v>
      </c>
      <c r="AJ158" s="58">
        <v>65.0</v>
      </c>
      <c r="AK158" s="58">
        <v>102.0</v>
      </c>
      <c r="AL158" s="58">
        <v>99.0</v>
      </c>
      <c r="AM158" s="58">
        <v>115.0</v>
      </c>
      <c r="AN158" s="58">
        <v>433.0</v>
      </c>
      <c r="AO158" s="58">
        <v>523.0</v>
      </c>
      <c r="AP158" s="58">
        <v>87.0</v>
      </c>
      <c r="AQ158" s="58">
        <v>167.0</v>
      </c>
      <c r="AR158" s="58">
        <v>239.0</v>
      </c>
      <c r="AS158" s="58">
        <v>46.0</v>
      </c>
      <c r="AT158" s="58">
        <v>7.0</v>
      </c>
      <c r="AU158" s="58">
        <v>18.0</v>
      </c>
      <c r="AV158" s="58">
        <v>13.0</v>
      </c>
      <c r="AW158" s="58">
        <v>24.0</v>
      </c>
      <c r="AX158" s="58">
        <v>5.0</v>
      </c>
      <c r="AY158" s="58">
        <v>7.0</v>
      </c>
      <c r="AZ158" s="58">
        <v>4031.0</v>
      </c>
      <c r="BA158" s="58"/>
      <c r="BB158" s="58">
        <v>10.0</v>
      </c>
      <c r="BC158" s="58"/>
      <c r="BD158" s="58">
        <v>6.0</v>
      </c>
      <c r="BE158" s="58"/>
      <c r="BF158" s="58">
        <v>163.0</v>
      </c>
      <c r="BG158" s="58"/>
      <c r="BH158" s="58">
        <v>122.0</v>
      </c>
      <c r="BI158" s="58"/>
      <c r="BJ158" s="58"/>
      <c r="BK158" s="58">
        <v>1112.0</v>
      </c>
      <c r="BL158" s="58"/>
      <c r="BM158" s="58"/>
      <c r="BN158" s="58"/>
    </row>
    <row r="159" ht="16.5" customHeight="1">
      <c r="A159" s="58">
        <v>8111.0</v>
      </c>
      <c r="B159" s="58" t="s">
        <v>346</v>
      </c>
      <c r="C159" s="58">
        <v>8.0</v>
      </c>
      <c r="D159" s="58">
        <v>378862.0</v>
      </c>
      <c r="E159" s="58">
        <v>368282.0</v>
      </c>
      <c r="F159" s="58">
        <v>201380.0</v>
      </c>
      <c r="G159" s="58">
        <v>192772.0</v>
      </c>
      <c r="H159" s="58">
        <v>1725.0</v>
      </c>
      <c r="I159" s="58">
        <v>3117.0</v>
      </c>
      <c r="J159" s="58">
        <v>199655.0</v>
      </c>
      <c r="K159" s="58">
        <v>189655.0</v>
      </c>
      <c r="L159" s="58">
        <f t="shared" ref="L159:M159" si="151">V159+BM159</f>
        <v>61736</v>
      </c>
      <c r="M159" s="58">
        <f t="shared" si="151"/>
        <v>55220</v>
      </c>
      <c r="N159" s="58">
        <v>46512.0</v>
      </c>
      <c r="O159" s="58">
        <v>34148.0</v>
      </c>
      <c r="P159" s="58">
        <v>39059.0</v>
      </c>
      <c r="Q159" s="58">
        <v>45406.0</v>
      </c>
      <c r="R159" s="58">
        <v>10698.0</v>
      </c>
      <c r="S159" s="58">
        <v>27500.0</v>
      </c>
      <c r="T159" s="58">
        <v>11529.0</v>
      </c>
      <c r="U159" s="58">
        <v>8560.0</v>
      </c>
      <c r="V159" s="58"/>
      <c r="W159" s="58"/>
      <c r="X159" s="58">
        <v>3109.0</v>
      </c>
      <c r="Y159" s="58">
        <v>2260.0</v>
      </c>
      <c r="Z159" s="58">
        <v>889.0</v>
      </c>
      <c r="AA159" s="58">
        <v>3775.0</v>
      </c>
      <c r="AB159" s="58">
        <v>1857.0</v>
      </c>
      <c r="AC159" s="58">
        <v>1813.0</v>
      </c>
      <c r="AD159" s="58">
        <v>475.0</v>
      </c>
      <c r="AE159" s="58">
        <v>850.0</v>
      </c>
      <c r="AF159" s="58">
        <v>3538.0</v>
      </c>
      <c r="AG159" s="58">
        <v>2293.0</v>
      </c>
      <c r="AH159" s="58">
        <v>1362.0</v>
      </c>
      <c r="AI159" s="58">
        <v>1293.0</v>
      </c>
      <c r="AJ159" s="58">
        <v>371.0</v>
      </c>
      <c r="AK159" s="58">
        <v>615.0</v>
      </c>
      <c r="AL159" s="58">
        <v>288.0</v>
      </c>
      <c r="AM159" s="58">
        <v>501.0</v>
      </c>
      <c r="AN159" s="58">
        <v>105.0</v>
      </c>
      <c r="AO159" s="58">
        <v>162.0</v>
      </c>
      <c r="AP159" s="58">
        <v>149.0</v>
      </c>
      <c r="AQ159" s="58">
        <v>262.0</v>
      </c>
      <c r="AR159" s="58">
        <v>276.0</v>
      </c>
      <c r="AS159" s="58">
        <v>265.0</v>
      </c>
      <c r="AT159" s="58">
        <v>170.0</v>
      </c>
      <c r="AU159" s="58">
        <v>165.0</v>
      </c>
      <c r="AV159" s="58">
        <v>153.0</v>
      </c>
      <c r="AW159" s="58">
        <v>84.0</v>
      </c>
      <c r="AX159" s="58">
        <v>42.0</v>
      </c>
      <c r="AY159" s="58">
        <v>55.0</v>
      </c>
      <c r="AZ159" s="58">
        <v>14887.0</v>
      </c>
      <c r="BA159" s="58"/>
      <c r="BB159" s="58">
        <v>49.0</v>
      </c>
      <c r="BC159" s="58"/>
      <c r="BD159" s="58">
        <v>238.0</v>
      </c>
      <c r="BE159" s="58"/>
      <c r="BF159" s="58">
        <v>545.0</v>
      </c>
      <c r="BG159" s="58"/>
      <c r="BH159" s="58">
        <v>1618.0</v>
      </c>
      <c r="BI159" s="58"/>
      <c r="BJ159" s="58"/>
      <c r="BK159" s="58">
        <v>4428.0</v>
      </c>
      <c r="BL159" s="58"/>
      <c r="BM159" s="58">
        <v>61736.0</v>
      </c>
      <c r="BN159" s="58">
        <v>55220.0</v>
      </c>
    </row>
    <row r="160" ht="16.5" customHeight="1">
      <c r="A160" s="58">
        <v>8115.0</v>
      </c>
      <c r="B160" s="58" t="s">
        <v>347</v>
      </c>
      <c r="C160" s="58">
        <v>8.0</v>
      </c>
      <c r="D160" s="58">
        <v>258396.0</v>
      </c>
      <c r="E160" s="58">
        <v>255052.0</v>
      </c>
      <c r="F160" s="58">
        <v>138646.0</v>
      </c>
      <c r="G160" s="58">
        <v>137328.0</v>
      </c>
      <c r="H160" s="58">
        <v>2146.0</v>
      </c>
      <c r="I160" s="58">
        <v>3495.0</v>
      </c>
      <c r="J160" s="58">
        <v>136500.0</v>
      </c>
      <c r="K160" s="58">
        <v>133833.0</v>
      </c>
      <c r="L160" s="58">
        <f t="shared" ref="L160:M160" si="152">V160+BM160</f>
        <v>53400</v>
      </c>
      <c r="M160" s="58">
        <f t="shared" si="152"/>
        <v>49779</v>
      </c>
      <c r="N160" s="58">
        <v>30164.0</v>
      </c>
      <c r="O160" s="58">
        <v>22655.0</v>
      </c>
      <c r="P160" s="58">
        <v>16588.0</v>
      </c>
      <c r="Q160" s="58">
        <v>20795.0</v>
      </c>
      <c r="R160" s="58">
        <v>6380.0</v>
      </c>
      <c r="S160" s="58">
        <v>21797.0</v>
      </c>
      <c r="T160" s="58">
        <v>4524.0</v>
      </c>
      <c r="U160" s="58">
        <v>3494.0</v>
      </c>
      <c r="V160" s="58"/>
      <c r="W160" s="58"/>
      <c r="X160" s="58">
        <v>4826.0</v>
      </c>
      <c r="Y160" s="58">
        <v>2242.0</v>
      </c>
      <c r="Z160" s="58">
        <v>710.0</v>
      </c>
      <c r="AA160" s="58">
        <v>2531.0</v>
      </c>
      <c r="AB160" s="58">
        <v>1170.0</v>
      </c>
      <c r="AC160" s="58">
        <v>1385.0</v>
      </c>
      <c r="AD160" s="58">
        <v>585.0</v>
      </c>
      <c r="AE160" s="58">
        <v>1028.0</v>
      </c>
      <c r="AF160" s="58">
        <v>1761.0</v>
      </c>
      <c r="AG160" s="58">
        <v>1215.0</v>
      </c>
      <c r="AH160" s="58">
        <v>649.0</v>
      </c>
      <c r="AI160" s="58">
        <v>476.0</v>
      </c>
      <c r="AJ160" s="58">
        <v>706.0</v>
      </c>
      <c r="AK160" s="58">
        <v>1701.0</v>
      </c>
      <c r="AL160" s="58">
        <v>296.0</v>
      </c>
      <c r="AM160" s="58">
        <v>450.0</v>
      </c>
      <c r="AN160" s="58">
        <v>101.0</v>
      </c>
      <c r="AO160" s="58">
        <v>119.0</v>
      </c>
      <c r="AP160" s="58">
        <v>197.0</v>
      </c>
      <c r="AQ160" s="58">
        <v>269.0</v>
      </c>
      <c r="AR160" s="58">
        <v>596.0</v>
      </c>
      <c r="AS160" s="58">
        <v>497.0</v>
      </c>
      <c r="AT160" s="58">
        <v>38.0</v>
      </c>
      <c r="AU160" s="58">
        <v>55.0</v>
      </c>
      <c r="AV160" s="58">
        <v>32.0</v>
      </c>
      <c r="AW160" s="58">
        <v>41.0</v>
      </c>
      <c r="AX160" s="58">
        <v>31.0</v>
      </c>
      <c r="AY160" s="58">
        <v>25.0</v>
      </c>
      <c r="AZ160" s="58">
        <v>12193.0</v>
      </c>
      <c r="BA160" s="58"/>
      <c r="BB160" s="58">
        <v>48.0</v>
      </c>
      <c r="BC160" s="58"/>
      <c r="BD160" s="58">
        <v>90.0</v>
      </c>
      <c r="BE160" s="58"/>
      <c r="BF160" s="58">
        <v>805.0</v>
      </c>
      <c r="BG160" s="58"/>
      <c r="BH160" s="58">
        <v>610.0</v>
      </c>
      <c r="BI160" s="58"/>
      <c r="BJ160" s="58"/>
      <c r="BK160" s="58">
        <v>3279.0</v>
      </c>
      <c r="BL160" s="58"/>
      <c r="BM160" s="58">
        <v>53400.0</v>
      </c>
      <c r="BN160" s="58">
        <v>49779.0</v>
      </c>
    </row>
    <row r="161" ht="16.5" customHeight="1">
      <c r="A161" s="58">
        <v>8116.0</v>
      </c>
      <c r="B161" s="58" t="s">
        <v>348</v>
      </c>
      <c r="C161" s="58">
        <v>8.0</v>
      </c>
      <c r="D161" s="58">
        <v>363627.0</v>
      </c>
      <c r="E161" s="58">
        <v>358823.0</v>
      </c>
      <c r="F161" s="58">
        <v>195920.0</v>
      </c>
      <c r="G161" s="58">
        <v>198134.0</v>
      </c>
      <c r="H161" s="58">
        <v>3058.0</v>
      </c>
      <c r="I161" s="58">
        <v>5187.0</v>
      </c>
      <c r="J161" s="58">
        <v>192862.0</v>
      </c>
      <c r="K161" s="58">
        <v>192947.0</v>
      </c>
      <c r="L161" s="58">
        <f t="shared" ref="L161:M161" si="153">V161+BM161</f>
        <v>72535</v>
      </c>
      <c r="M161" s="58">
        <f t="shared" si="153"/>
        <v>70412</v>
      </c>
      <c r="N161" s="58">
        <v>45347.0</v>
      </c>
      <c r="O161" s="58">
        <v>35804.0</v>
      </c>
      <c r="P161" s="58">
        <v>26801.0</v>
      </c>
      <c r="Q161" s="58">
        <v>31520.0</v>
      </c>
      <c r="R161" s="58">
        <v>8101.0</v>
      </c>
      <c r="S161" s="58">
        <v>27026.0</v>
      </c>
      <c r="T161" s="58">
        <v>6462.0</v>
      </c>
      <c r="U161" s="58">
        <v>5059.0</v>
      </c>
      <c r="V161" s="58"/>
      <c r="W161" s="58"/>
      <c r="X161" s="58">
        <v>5974.0</v>
      </c>
      <c r="Y161" s="58">
        <v>2917.0</v>
      </c>
      <c r="Z161" s="58">
        <v>2549.0</v>
      </c>
      <c r="AA161" s="58">
        <v>6383.0</v>
      </c>
      <c r="AB161" s="58">
        <v>1771.0</v>
      </c>
      <c r="AC161" s="58">
        <v>2002.0</v>
      </c>
      <c r="AD161" s="58">
        <v>808.0</v>
      </c>
      <c r="AE161" s="58">
        <v>1628.0</v>
      </c>
      <c r="AF161" s="58">
        <v>2588.0</v>
      </c>
      <c r="AG161" s="58">
        <v>1506.0</v>
      </c>
      <c r="AH161" s="58">
        <v>1047.0</v>
      </c>
      <c r="AI161" s="58">
        <v>802.0</v>
      </c>
      <c r="AJ161" s="58">
        <v>709.0</v>
      </c>
      <c r="AK161" s="58">
        <v>1196.0</v>
      </c>
      <c r="AL161" s="58">
        <v>448.0</v>
      </c>
      <c r="AM161" s="58">
        <v>640.0</v>
      </c>
      <c r="AN161" s="58">
        <v>141.0</v>
      </c>
      <c r="AO161" s="58">
        <v>170.0</v>
      </c>
      <c r="AP161" s="58">
        <v>290.0</v>
      </c>
      <c r="AQ161" s="58">
        <v>369.0</v>
      </c>
      <c r="AR161" s="58">
        <v>453.0</v>
      </c>
      <c r="AS161" s="58">
        <v>518.0</v>
      </c>
      <c r="AT161" s="58">
        <v>53.0</v>
      </c>
      <c r="AU161" s="58">
        <v>97.0</v>
      </c>
      <c r="AV161" s="58">
        <v>35.0</v>
      </c>
      <c r="AW161" s="58">
        <v>47.0</v>
      </c>
      <c r="AX161" s="58">
        <v>37.0</v>
      </c>
      <c r="AY161" s="58">
        <v>36.0</v>
      </c>
      <c r="AZ161" s="58">
        <v>14586.0</v>
      </c>
      <c r="BA161" s="58"/>
      <c r="BB161" s="58">
        <v>45.0</v>
      </c>
      <c r="BC161" s="58"/>
      <c r="BD161" s="58">
        <v>153.0</v>
      </c>
      <c r="BE161" s="58"/>
      <c r="BF161" s="58">
        <v>792.0</v>
      </c>
      <c r="BG161" s="58"/>
      <c r="BH161" s="58">
        <v>1137.0</v>
      </c>
      <c r="BI161" s="58"/>
      <c r="BJ161" s="58"/>
      <c r="BK161" s="58">
        <v>4815.0</v>
      </c>
      <c r="BL161" s="58"/>
      <c r="BM161" s="58">
        <v>72535.0</v>
      </c>
      <c r="BN161" s="58">
        <v>70412.0</v>
      </c>
    </row>
    <row r="162" ht="16.5" customHeight="1">
      <c r="A162" s="58">
        <v>8117.0</v>
      </c>
      <c r="B162" s="58" t="s">
        <v>349</v>
      </c>
      <c r="C162" s="58">
        <v>8.0</v>
      </c>
      <c r="D162" s="58">
        <v>179093.0</v>
      </c>
      <c r="E162" s="58">
        <v>180607.0</v>
      </c>
      <c r="F162" s="58">
        <v>90071.0</v>
      </c>
      <c r="G162" s="58">
        <v>92262.0</v>
      </c>
      <c r="H162" s="58">
        <v>2101.0</v>
      </c>
      <c r="I162" s="58">
        <v>3493.0</v>
      </c>
      <c r="J162" s="58">
        <v>87970.0</v>
      </c>
      <c r="K162" s="58">
        <v>88769.0</v>
      </c>
      <c r="L162" s="58">
        <f t="shared" ref="L162:M162" si="154">V162+BM162</f>
        <v>34748</v>
      </c>
      <c r="M162" s="58">
        <f t="shared" si="154"/>
        <v>34059</v>
      </c>
      <c r="N162" s="58">
        <v>21022.0</v>
      </c>
      <c r="O162" s="58">
        <v>17279.0</v>
      </c>
      <c r="P162" s="58">
        <v>10306.0</v>
      </c>
      <c r="Q162" s="58">
        <v>11666.0</v>
      </c>
      <c r="R162" s="58">
        <v>3385.0</v>
      </c>
      <c r="S162" s="58">
        <v>11926.0</v>
      </c>
      <c r="T162" s="58">
        <v>2901.0</v>
      </c>
      <c r="U162" s="58">
        <v>2717.0</v>
      </c>
      <c r="V162" s="58"/>
      <c r="W162" s="58"/>
      <c r="X162" s="58">
        <v>2840.0</v>
      </c>
      <c r="Y162" s="58">
        <v>1858.0</v>
      </c>
      <c r="Z162" s="58">
        <v>726.0</v>
      </c>
      <c r="AA162" s="58">
        <v>2297.0</v>
      </c>
      <c r="AB162" s="58">
        <v>895.0</v>
      </c>
      <c r="AC162" s="58">
        <v>1045.0</v>
      </c>
      <c r="AD162" s="58">
        <v>422.0</v>
      </c>
      <c r="AE162" s="58">
        <v>857.0</v>
      </c>
      <c r="AF162" s="58">
        <v>841.0</v>
      </c>
      <c r="AG162" s="58">
        <v>713.0</v>
      </c>
      <c r="AH162" s="58">
        <v>466.0</v>
      </c>
      <c r="AI162" s="58">
        <v>377.0</v>
      </c>
      <c r="AJ162" s="58">
        <v>253.0</v>
      </c>
      <c r="AK162" s="58">
        <v>517.0</v>
      </c>
      <c r="AL162" s="58">
        <v>209.0</v>
      </c>
      <c r="AM162" s="58">
        <v>297.0</v>
      </c>
      <c r="AN162" s="58">
        <v>71.0</v>
      </c>
      <c r="AO162" s="58">
        <v>101.0</v>
      </c>
      <c r="AP162" s="58">
        <v>142.0</v>
      </c>
      <c r="AQ162" s="58">
        <v>199.0</v>
      </c>
      <c r="AR162" s="58">
        <v>183.0</v>
      </c>
      <c r="AS162" s="58">
        <v>164.0</v>
      </c>
      <c r="AT162" s="58">
        <v>25.0</v>
      </c>
      <c r="AU162" s="58">
        <v>45.0</v>
      </c>
      <c r="AV162" s="58">
        <v>19.0</v>
      </c>
      <c r="AW162" s="58">
        <v>33.0</v>
      </c>
      <c r="AX162" s="58">
        <v>20.0</v>
      </c>
      <c r="AY162" s="58">
        <v>18.0</v>
      </c>
      <c r="AZ162" s="58">
        <v>7571.0</v>
      </c>
      <c r="BA162" s="58"/>
      <c r="BB162" s="58">
        <v>31.0</v>
      </c>
      <c r="BC162" s="58"/>
      <c r="BD162" s="58">
        <v>57.0</v>
      </c>
      <c r="BE162" s="58"/>
      <c r="BF162" s="58">
        <v>467.0</v>
      </c>
      <c r="BG162" s="58"/>
      <c r="BH162" s="58">
        <v>370.0</v>
      </c>
      <c r="BI162" s="58"/>
      <c r="BJ162" s="58"/>
      <c r="BK162" s="58">
        <v>2601.0</v>
      </c>
      <c r="BL162" s="58"/>
      <c r="BM162" s="58">
        <v>34748.0</v>
      </c>
      <c r="BN162" s="58">
        <v>34059.0</v>
      </c>
    </row>
    <row r="163" ht="16.5" customHeight="1">
      <c r="A163" s="58">
        <v>8118.0</v>
      </c>
      <c r="B163" s="58" t="s">
        <v>350</v>
      </c>
      <c r="C163" s="58">
        <v>8.0</v>
      </c>
      <c r="D163" s="58">
        <v>363677.0</v>
      </c>
      <c r="E163" s="58">
        <v>356755.0</v>
      </c>
      <c r="F163" s="58">
        <v>198535.0</v>
      </c>
      <c r="G163" s="58">
        <v>195839.0</v>
      </c>
      <c r="H163" s="58">
        <v>3283.0</v>
      </c>
      <c r="I163" s="58">
        <v>5303.0</v>
      </c>
      <c r="J163" s="58">
        <v>195252.0</v>
      </c>
      <c r="K163" s="58">
        <v>190536.0</v>
      </c>
      <c r="L163" s="58">
        <f t="shared" ref="L163:M163" si="155">V163+BM163</f>
        <v>72069</v>
      </c>
      <c r="M163" s="58">
        <f t="shared" si="155"/>
        <v>69215</v>
      </c>
      <c r="N163" s="58">
        <v>47931.0</v>
      </c>
      <c r="O163" s="58">
        <v>36798.0</v>
      </c>
      <c r="P163" s="58">
        <v>25652.0</v>
      </c>
      <c r="Q163" s="58">
        <v>29474.0</v>
      </c>
      <c r="R163" s="58">
        <v>8574.0</v>
      </c>
      <c r="S163" s="58">
        <v>26986.0</v>
      </c>
      <c r="T163" s="58">
        <v>6682.0</v>
      </c>
      <c r="U163" s="58">
        <v>5789.0</v>
      </c>
      <c r="V163" s="58"/>
      <c r="W163" s="58"/>
      <c r="X163" s="58">
        <v>6385.0</v>
      </c>
      <c r="Y163" s="58">
        <v>3714.0</v>
      </c>
      <c r="Z163" s="58">
        <v>1231.0</v>
      </c>
      <c r="AA163" s="58">
        <v>4562.0</v>
      </c>
      <c r="AB163" s="58">
        <v>1885.0</v>
      </c>
      <c r="AC163" s="58">
        <v>2156.0</v>
      </c>
      <c r="AD163" s="58">
        <v>850.0</v>
      </c>
      <c r="AE163" s="58">
        <v>1529.0</v>
      </c>
      <c r="AF163" s="58">
        <v>2191.0</v>
      </c>
      <c r="AG163" s="58">
        <v>1515.0</v>
      </c>
      <c r="AH163" s="58">
        <v>1387.0</v>
      </c>
      <c r="AI163" s="58">
        <v>790.0</v>
      </c>
      <c r="AJ163" s="58">
        <v>701.0</v>
      </c>
      <c r="AK163" s="58">
        <v>1509.0</v>
      </c>
      <c r="AL163" s="58">
        <v>398.0</v>
      </c>
      <c r="AM163" s="58">
        <v>472.0</v>
      </c>
      <c r="AN163" s="58">
        <v>163.0</v>
      </c>
      <c r="AO163" s="58">
        <v>155.0</v>
      </c>
      <c r="AP163" s="58">
        <v>220.0</v>
      </c>
      <c r="AQ163" s="58">
        <v>328.0</v>
      </c>
      <c r="AR163" s="58">
        <v>470.0</v>
      </c>
      <c r="AS163" s="58">
        <v>465.0</v>
      </c>
      <c r="AT163" s="58">
        <v>45.0</v>
      </c>
      <c r="AU163" s="58">
        <v>79.0</v>
      </c>
      <c r="AV163" s="58">
        <v>60.0</v>
      </c>
      <c r="AW163" s="58">
        <v>63.0</v>
      </c>
      <c r="AX163" s="58">
        <v>44.0</v>
      </c>
      <c r="AY163" s="58">
        <v>51.0</v>
      </c>
      <c r="AZ163" s="58">
        <v>16232.0</v>
      </c>
      <c r="BA163" s="58"/>
      <c r="BB163" s="58">
        <v>59.0</v>
      </c>
      <c r="BC163" s="58"/>
      <c r="BD163" s="58">
        <v>133.0</v>
      </c>
      <c r="BE163" s="58"/>
      <c r="BF163" s="58">
        <v>937.0</v>
      </c>
      <c r="BG163" s="58"/>
      <c r="BH163" s="58">
        <v>953.0</v>
      </c>
      <c r="BI163" s="58"/>
      <c r="BJ163" s="58"/>
      <c r="BK163" s="58">
        <v>4886.0</v>
      </c>
      <c r="BL163" s="58"/>
      <c r="BM163" s="58">
        <v>72069.0</v>
      </c>
      <c r="BN163" s="58">
        <v>69215.0</v>
      </c>
    </row>
    <row r="164" ht="16.5" customHeight="1">
      <c r="A164" s="58">
        <v>8119.0</v>
      </c>
      <c r="B164" s="58" t="s">
        <v>351</v>
      </c>
      <c r="C164" s="58">
        <v>8.0</v>
      </c>
      <c r="D164" s="58">
        <v>296116.0</v>
      </c>
      <c r="E164" s="58">
        <v>293329.0</v>
      </c>
      <c r="F164" s="58">
        <v>156642.0</v>
      </c>
      <c r="G164" s="58">
        <v>155439.0</v>
      </c>
      <c r="H164" s="58">
        <v>2749.0</v>
      </c>
      <c r="I164" s="58">
        <v>4375.0</v>
      </c>
      <c r="J164" s="58">
        <v>153893.0</v>
      </c>
      <c r="K164" s="58">
        <v>151064.0</v>
      </c>
      <c r="L164" s="58">
        <f t="shared" ref="L164:M164" si="156">V164+BM164</f>
        <v>58877</v>
      </c>
      <c r="M164" s="58">
        <f t="shared" si="156"/>
        <v>56285</v>
      </c>
      <c r="N164" s="58">
        <v>34777.0</v>
      </c>
      <c r="O164" s="58">
        <v>27702.0</v>
      </c>
      <c r="P164" s="58">
        <v>17377.0</v>
      </c>
      <c r="Q164" s="58">
        <v>21391.0</v>
      </c>
      <c r="R164" s="58">
        <v>7859.0</v>
      </c>
      <c r="S164" s="58">
        <v>22576.0</v>
      </c>
      <c r="T164" s="58">
        <v>5033.0</v>
      </c>
      <c r="U164" s="58">
        <v>4002.0</v>
      </c>
      <c r="V164" s="58"/>
      <c r="W164" s="58"/>
      <c r="X164" s="58">
        <v>3842.0</v>
      </c>
      <c r="Y164" s="58">
        <v>2065.0</v>
      </c>
      <c r="Z164" s="58">
        <v>1123.0</v>
      </c>
      <c r="AA164" s="58">
        <v>3633.0</v>
      </c>
      <c r="AB164" s="58">
        <v>1533.0</v>
      </c>
      <c r="AC164" s="58">
        <v>1726.0</v>
      </c>
      <c r="AD164" s="58">
        <v>710.0</v>
      </c>
      <c r="AE164" s="58">
        <v>1371.0</v>
      </c>
      <c r="AF164" s="58">
        <v>1838.0</v>
      </c>
      <c r="AG164" s="58">
        <v>1194.0</v>
      </c>
      <c r="AH164" s="58">
        <v>1234.0</v>
      </c>
      <c r="AI164" s="58">
        <v>1110.0</v>
      </c>
      <c r="AJ164" s="58">
        <v>938.0</v>
      </c>
      <c r="AK164" s="58">
        <v>1683.0</v>
      </c>
      <c r="AL164" s="58">
        <v>345.0</v>
      </c>
      <c r="AM164" s="58">
        <v>470.0</v>
      </c>
      <c r="AN164" s="58">
        <v>140.0</v>
      </c>
      <c r="AO164" s="58">
        <v>143.0</v>
      </c>
      <c r="AP164" s="58">
        <v>225.0</v>
      </c>
      <c r="AQ164" s="58">
        <v>353.0</v>
      </c>
      <c r="AR164" s="58">
        <v>535.0</v>
      </c>
      <c r="AS164" s="58">
        <v>438.0</v>
      </c>
      <c r="AT164" s="58">
        <v>72.0</v>
      </c>
      <c r="AU164" s="58">
        <v>83.0</v>
      </c>
      <c r="AV164" s="58">
        <v>61.0</v>
      </c>
      <c r="AW164" s="58">
        <v>86.0</v>
      </c>
      <c r="AX164" s="58">
        <v>32.0</v>
      </c>
      <c r="AY164" s="58">
        <v>22.0</v>
      </c>
      <c r="AZ164" s="58">
        <v>15467.0</v>
      </c>
      <c r="BA164" s="58"/>
      <c r="BB164" s="58">
        <v>55.0</v>
      </c>
      <c r="BC164" s="58"/>
      <c r="BD164" s="58">
        <v>87.0</v>
      </c>
      <c r="BE164" s="58"/>
      <c r="BF164" s="58">
        <v>942.0</v>
      </c>
      <c r="BG164" s="58"/>
      <c r="BH164" s="58">
        <v>791.0</v>
      </c>
      <c r="BI164" s="58"/>
      <c r="BJ164" s="58"/>
      <c r="BK164" s="58">
        <v>4731.0</v>
      </c>
      <c r="BL164" s="58"/>
      <c r="BM164" s="58">
        <v>58877.0</v>
      </c>
      <c r="BN164" s="58">
        <v>56285.0</v>
      </c>
    </row>
    <row r="165" ht="16.5" customHeight="1">
      <c r="A165" s="58">
        <v>8121.0</v>
      </c>
      <c r="B165" s="58" t="s">
        <v>352</v>
      </c>
      <c r="C165" s="58">
        <v>8.0</v>
      </c>
      <c r="D165" s="58">
        <v>78309.0</v>
      </c>
      <c r="E165" s="58">
        <v>78133.0</v>
      </c>
      <c r="F165" s="58">
        <v>33272.0</v>
      </c>
      <c r="G165" s="58">
        <v>34708.0</v>
      </c>
      <c r="H165" s="58">
        <v>503.0</v>
      </c>
      <c r="I165" s="58">
        <v>936.0</v>
      </c>
      <c r="J165" s="58">
        <v>32769.0</v>
      </c>
      <c r="K165" s="58">
        <v>33772.0</v>
      </c>
      <c r="L165" s="58">
        <f t="shared" ref="L165:M165" si="157">V165+BM165</f>
        <v>11528</v>
      </c>
      <c r="M165" s="58">
        <f t="shared" si="157"/>
        <v>12533</v>
      </c>
      <c r="N165" s="58">
        <v>9971.0</v>
      </c>
      <c r="O165" s="58">
        <v>8188.0</v>
      </c>
      <c r="P165" s="58">
        <v>3283.0</v>
      </c>
      <c r="Q165" s="58">
        <v>3687.0</v>
      </c>
      <c r="R165" s="58">
        <v>1661.0</v>
      </c>
      <c r="S165" s="58">
        <v>4924.0</v>
      </c>
      <c r="T165" s="58">
        <v>1314.0</v>
      </c>
      <c r="U165" s="58">
        <v>1125.0</v>
      </c>
      <c r="V165" s="58"/>
      <c r="W165" s="58"/>
      <c r="X165" s="58">
        <v>375.0</v>
      </c>
      <c r="Y165" s="58">
        <v>295.0</v>
      </c>
      <c r="Z165" s="58">
        <v>202.0</v>
      </c>
      <c r="AA165" s="58">
        <v>811.0</v>
      </c>
      <c r="AB165" s="58">
        <v>262.0</v>
      </c>
      <c r="AC165" s="58">
        <v>275.0</v>
      </c>
      <c r="AD165" s="58">
        <v>114.0</v>
      </c>
      <c r="AE165" s="58">
        <v>198.0</v>
      </c>
      <c r="AF165" s="58">
        <v>309.0</v>
      </c>
      <c r="AG165" s="58">
        <v>253.0</v>
      </c>
      <c r="AH165" s="58">
        <v>209.0</v>
      </c>
      <c r="AI165" s="58">
        <v>207.0</v>
      </c>
      <c r="AJ165" s="58">
        <v>61.0</v>
      </c>
      <c r="AK165" s="58">
        <v>126.0</v>
      </c>
      <c r="AL165" s="58">
        <v>78.0</v>
      </c>
      <c r="AM165" s="58">
        <v>67.0</v>
      </c>
      <c r="AN165" s="58">
        <v>18.0</v>
      </c>
      <c r="AO165" s="58">
        <v>33.0</v>
      </c>
      <c r="AP165" s="58">
        <v>28.0</v>
      </c>
      <c r="AQ165" s="58">
        <v>42.0</v>
      </c>
      <c r="AR165" s="58">
        <v>40.0</v>
      </c>
      <c r="AS165" s="58">
        <v>44.0</v>
      </c>
      <c r="AT165" s="58">
        <v>12.0</v>
      </c>
      <c r="AU165" s="58">
        <v>12.0</v>
      </c>
      <c r="AV165" s="58">
        <v>6.0</v>
      </c>
      <c r="AW165" s="58">
        <v>11.0</v>
      </c>
      <c r="AX165" s="58">
        <v>5.0</v>
      </c>
      <c r="AY165" s="58">
        <v>6.0</v>
      </c>
      <c r="AZ165" s="58">
        <v>2793.0</v>
      </c>
      <c r="BA165" s="58"/>
      <c r="BB165" s="58">
        <v>41.0</v>
      </c>
      <c r="BC165" s="58"/>
      <c r="BD165" s="58">
        <v>49.0</v>
      </c>
      <c r="BE165" s="58"/>
      <c r="BF165" s="58">
        <v>273.0</v>
      </c>
      <c r="BG165" s="58"/>
      <c r="BH165" s="58">
        <v>137.0</v>
      </c>
      <c r="BI165" s="58"/>
      <c r="BJ165" s="58"/>
      <c r="BK165" s="58">
        <v>935.0</v>
      </c>
      <c r="BL165" s="58"/>
      <c r="BM165" s="58">
        <v>11528.0</v>
      </c>
      <c r="BN165" s="58">
        <v>12533.0</v>
      </c>
    </row>
    <row r="166" ht="16.5" customHeight="1">
      <c r="A166" s="58">
        <v>8125.0</v>
      </c>
      <c r="B166" s="58" t="s">
        <v>353</v>
      </c>
      <c r="C166" s="58">
        <v>8.0</v>
      </c>
      <c r="D166" s="58">
        <v>239085.0</v>
      </c>
      <c r="E166" s="58">
        <v>236180.0</v>
      </c>
      <c r="F166" s="58">
        <v>123791.0</v>
      </c>
      <c r="G166" s="58">
        <v>125576.0</v>
      </c>
      <c r="H166" s="58">
        <v>3266.0</v>
      </c>
      <c r="I166" s="58">
        <v>5510.0</v>
      </c>
      <c r="J166" s="58">
        <v>120525.0</v>
      </c>
      <c r="K166" s="58">
        <v>120066.0</v>
      </c>
      <c r="L166" s="58">
        <f t="shared" ref="L166:M166" si="158">V166+BM166</f>
        <v>48454</v>
      </c>
      <c r="M166" s="58">
        <f t="shared" si="158"/>
        <v>48057</v>
      </c>
      <c r="N166" s="58">
        <v>30817.0</v>
      </c>
      <c r="O166" s="58">
        <v>25103.0</v>
      </c>
      <c r="P166" s="58">
        <v>11247.0</v>
      </c>
      <c r="Q166" s="58">
        <v>12265.0</v>
      </c>
      <c r="R166" s="58">
        <v>5202.0</v>
      </c>
      <c r="S166" s="58">
        <v>17152.0</v>
      </c>
      <c r="T166" s="58">
        <v>3523.0</v>
      </c>
      <c r="U166" s="58">
        <v>3216.0</v>
      </c>
      <c r="V166" s="58"/>
      <c r="W166" s="58"/>
      <c r="X166" s="58">
        <v>2274.0</v>
      </c>
      <c r="Y166" s="58">
        <v>1235.0</v>
      </c>
      <c r="Z166" s="58">
        <v>951.0</v>
      </c>
      <c r="AA166" s="58">
        <v>2798.0</v>
      </c>
      <c r="AB166" s="58">
        <v>1250.0</v>
      </c>
      <c r="AC166" s="58">
        <v>1455.0</v>
      </c>
      <c r="AD166" s="58">
        <v>764.0</v>
      </c>
      <c r="AE166" s="58">
        <v>1286.0</v>
      </c>
      <c r="AF166" s="58">
        <v>1135.0</v>
      </c>
      <c r="AG166" s="58">
        <v>871.0</v>
      </c>
      <c r="AH166" s="58">
        <v>1285.0</v>
      </c>
      <c r="AI166" s="58">
        <v>907.0</v>
      </c>
      <c r="AJ166" s="58">
        <v>580.0</v>
      </c>
      <c r="AK166" s="58">
        <v>1089.0</v>
      </c>
      <c r="AL166" s="58">
        <v>340.0</v>
      </c>
      <c r="AM166" s="58">
        <v>316.0</v>
      </c>
      <c r="AN166" s="58">
        <v>101.0</v>
      </c>
      <c r="AO166" s="58">
        <v>104.0</v>
      </c>
      <c r="AP166" s="58">
        <v>213.0</v>
      </c>
      <c r="AQ166" s="58">
        <v>274.0</v>
      </c>
      <c r="AR166" s="58">
        <v>285.0</v>
      </c>
      <c r="AS166" s="58">
        <v>211.0</v>
      </c>
      <c r="AT166" s="58">
        <v>29.0</v>
      </c>
      <c r="AU166" s="58">
        <v>50.0</v>
      </c>
      <c r="AV166" s="58">
        <v>42.0</v>
      </c>
      <c r="AW166" s="58">
        <v>44.0</v>
      </c>
      <c r="AX166" s="58">
        <v>29.0</v>
      </c>
      <c r="AY166" s="58">
        <v>35.0</v>
      </c>
      <c r="AZ166" s="58">
        <v>10041.0</v>
      </c>
      <c r="BA166" s="58"/>
      <c r="BB166" s="58">
        <v>42.0</v>
      </c>
      <c r="BC166" s="58"/>
      <c r="BD166" s="58">
        <v>56.0</v>
      </c>
      <c r="BE166" s="58"/>
      <c r="BF166" s="58">
        <v>1374.0</v>
      </c>
      <c r="BG166" s="58"/>
      <c r="BH166" s="58">
        <v>491.0</v>
      </c>
      <c r="BI166" s="58"/>
      <c r="BJ166" s="58"/>
      <c r="BK166" s="58">
        <v>3598.0</v>
      </c>
      <c r="BL166" s="58"/>
      <c r="BM166" s="58">
        <v>48454.0</v>
      </c>
      <c r="BN166" s="58">
        <v>48057.0</v>
      </c>
    </row>
    <row r="167" ht="16.5" customHeight="1">
      <c r="A167" s="58">
        <v>8126.0</v>
      </c>
      <c r="B167" s="58" t="s">
        <v>354</v>
      </c>
      <c r="C167" s="58">
        <v>8.0</v>
      </c>
      <c r="D167" s="58">
        <v>82285.0</v>
      </c>
      <c r="E167" s="58">
        <v>81880.0</v>
      </c>
      <c r="F167" s="58">
        <v>42348.0</v>
      </c>
      <c r="G167" s="58">
        <v>43609.0</v>
      </c>
      <c r="H167" s="58">
        <v>988.0</v>
      </c>
      <c r="I167" s="58">
        <v>1905.0</v>
      </c>
      <c r="J167" s="58">
        <v>41360.0</v>
      </c>
      <c r="K167" s="58">
        <v>41704.0</v>
      </c>
      <c r="L167" s="58">
        <f t="shared" ref="L167:M167" si="159">V167+BM167</f>
        <v>17613</v>
      </c>
      <c r="M167" s="58">
        <f t="shared" si="159"/>
        <v>16256</v>
      </c>
      <c r="N167" s="58">
        <v>9745.0</v>
      </c>
      <c r="O167" s="58">
        <v>9279.0</v>
      </c>
      <c r="P167" s="58">
        <v>3958.0</v>
      </c>
      <c r="Q167" s="58">
        <v>3755.0</v>
      </c>
      <c r="R167" s="58">
        <v>1893.0</v>
      </c>
      <c r="S167" s="58">
        <v>6530.0</v>
      </c>
      <c r="T167" s="58">
        <v>1484.0</v>
      </c>
      <c r="U167" s="58">
        <v>908.0</v>
      </c>
      <c r="V167" s="58"/>
      <c r="W167" s="58"/>
      <c r="X167" s="58">
        <v>878.0</v>
      </c>
      <c r="Y167" s="58">
        <v>481.0</v>
      </c>
      <c r="Z167" s="58">
        <v>279.0</v>
      </c>
      <c r="AA167" s="58">
        <v>934.0</v>
      </c>
      <c r="AB167" s="58">
        <v>380.0</v>
      </c>
      <c r="AC167" s="58">
        <v>484.0</v>
      </c>
      <c r="AD167" s="58">
        <v>330.0</v>
      </c>
      <c r="AE167" s="58">
        <v>590.0</v>
      </c>
      <c r="AF167" s="58">
        <v>412.0</v>
      </c>
      <c r="AG167" s="58">
        <v>285.0</v>
      </c>
      <c r="AH167" s="58">
        <v>224.0</v>
      </c>
      <c r="AI167" s="58">
        <v>145.0</v>
      </c>
      <c r="AJ167" s="58">
        <v>220.0</v>
      </c>
      <c r="AK167" s="58">
        <v>403.0</v>
      </c>
      <c r="AL167" s="58">
        <v>97.0</v>
      </c>
      <c r="AM167" s="58">
        <v>126.0</v>
      </c>
      <c r="AN167" s="58">
        <v>46.0</v>
      </c>
      <c r="AO167" s="58">
        <v>52.0</v>
      </c>
      <c r="AP167" s="58">
        <v>79.0</v>
      </c>
      <c r="AQ167" s="58">
        <v>96.0</v>
      </c>
      <c r="AR167" s="58">
        <v>119.0</v>
      </c>
      <c r="AS167" s="58">
        <v>82.0</v>
      </c>
      <c r="AT167" s="58">
        <v>13.0</v>
      </c>
      <c r="AU167" s="58">
        <v>31.0</v>
      </c>
      <c r="AV167" s="58">
        <v>17.0</v>
      </c>
      <c r="AW167" s="58">
        <v>19.0</v>
      </c>
      <c r="AX167" s="58">
        <v>16.0</v>
      </c>
      <c r="AY167" s="58">
        <v>18.0</v>
      </c>
      <c r="AZ167" s="58">
        <v>2930.0</v>
      </c>
      <c r="BA167" s="58"/>
      <c r="BB167" s="58">
        <v>10.0</v>
      </c>
      <c r="BC167" s="58"/>
      <c r="BD167" s="58">
        <v>8.0</v>
      </c>
      <c r="BE167" s="58"/>
      <c r="BF167" s="58">
        <v>449.0</v>
      </c>
      <c r="BG167" s="58"/>
      <c r="BH167" s="58">
        <v>160.0</v>
      </c>
      <c r="BI167" s="58"/>
      <c r="BJ167" s="58"/>
      <c r="BK167" s="58">
        <v>1230.0</v>
      </c>
      <c r="BL167" s="58"/>
      <c r="BM167" s="58">
        <v>17613.0</v>
      </c>
      <c r="BN167" s="58">
        <v>16256.0</v>
      </c>
    </row>
    <row r="168" ht="16.5" customHeight="1">
      <c r="A168" s="58">
        <v>8127.0</v>
      </c>
      <c r="B168" s="58" t="s">
        <v>355</v>
      </c>
      <c r="C168" s="58">
        <v>8.0</v>
      </c>
      <c r="D168" s="58">
        <v>141514.0</v>
      </c>
      <c r="E168" s="58">
        <v>141371.0</v>
      </c>
      <c r="F168" s="58">
        <v>68197.0</v>
      </c>
      <c r="G168" s="58">
        <v>68683.0</v>
      </c>
      <c r="H168" s="58">
        <v>1883.0</v>
      </c>
      <c r="I168" s="58">
        <v>3189.0</v>
      </c>
      <c r="J168" s="58">
        <v>66314.0</v>
      </c>
      <c r="K168" s="58">
        <v>65494.0</v>
      </c>
      <c r="L168" s="58">
        <f t="shared" ref="L168:M168" si="160">V168+BM168</f>
        <v>25490</v>
      </c>
      <c r="M168" s="58">
        <f t="shared" si="160"/>
        <v>23233</v>
      </c>
      <c r="N168" s="58">
        <v>16034.0</v>
      </c>
      <c r="O168" s="58">
        <v>15306.0</v>
      </c>
      <c r="P168" s="58">
        <v>8112.0</v>
      </c>
      <c r="Q168" s="58">
        <v>8070.0</v>
      </c>
      <c r="R168" s="58">
        <v>2955.0</v>
      </c>
      <c r="S168" s="58">
        <v>8736.0</v>
      </c>
      <c r="T168" s="58">
        <v>2353.0</v>
      </c>
      <c r="U168" s="58">
        <v>1897.0</v>
      </c>
      <c r="V168" s="58"/>
      <c r="W168" s="58"/>
      <c r="X168" s="58">
        <v>1312.0</v>
      </c>
      <c r="Y168" s="58">
        <v>754.0</v>
      </c>
      <c r="Z168" s="58">
        <v>441.0</v>
      </c>
      <c r="AA168" s="58">
        <v>1377.0</v>
      </c>
      <c r="AB168" s="58">
        <v>657.0</v>
      </c>
      <c r="AC168" s="58">
        <v>733.0</v>
      </c>
      <c r="AD168" s="58">
        <v>475.0</v>
      </c>
      <c r="AE168" s="58">
        <v>858.0</v>
      </c>
      <c r="AF168" s="58">
        <v>723.0</v>
      </c>
      <c r="AG168" s="58">
        <v>521.0</v>
      </c>
      <c r="AH168" s="58">
        <v>916.0</v>
      </c>
      <c r="AI168" s="58">
        <v>562.0</v>
      </c>
      <c r="AJ168" s="58">
        <v>454.0</v>
      </c>
      <c r="AK168" s="58">
        <v>808.0</v>
      </c>
      <c r="AL168" s="58">
        <v>180.0</v>
      </c>
      <c r="AM168" s="58">
        <v>160.0</v>
      </c>
      <c r="AN168" s="58">
        <v>84.0</v>
      </c>
      <c r="AO168" s="58">
        <v>80.0</v>
      </c>
      <c r="AP168" s="58">
        <v>127.0</v>
      </c>
      <c r="AQ168" s="58">
        <v>187.0</v>
      </c>
      <c r="AR168" s="58">
        <v>208.0</v>
      </c>
      <c r="AS168" s="58">
        <v>196.0</v>
      </c>
      <c r="AT168" s="58">
        <v>40.0</v>
      </c>
      <c r="AU168" s="58">
        <v>45.0</v>
      </c>
      <c r="AV168" s="58">
        <v>27.0</v>
      </c>
      <c r="AW168" s="58">
        <v>28.0</v>
      </c>
      <c r="AX168" s="58">
        <v>49.0</v>
      </c>
      <c r="AY168" s="58">
        <v>19.0</v>
      </c>
      <c r="AZ168" s="58">
        <v>4771.0</v>
      </c>
      <c r="BA168" s="58"/>
      <c r="BB168" s="58">
        <v>19.0</v>
      </c>
      <c r="BC168" s="58"/>
      <c r="BD168" s="58">
        <v>60.0</v>
      </c>
      <c r="BE168" s="58"/>
      <c r="BF168" s="58">
        <v>521.0</v>
      </c>
      <c r="BG168" s="58"/>
      <c r="BH168" s="58">
        <v>306.0</v>
      </c>
      <c r="BI168" s="58"/>
      <c r="BJ168" s="58"/>
      <c r="BK168" s="58">
        <v>1924.0</v>
      </c>
      <c r="BL168" s="58"/>
      <c r="BM168" s="58">
        <v>25490.0</v>
      </c>
      <c r="BN168" s="58">
        <v>23233.0</v>
      </c>
    </row>
    <row r="169" ht="16.5" customHeight="1">
      <c r="A169" s="58">
        <v>8128.0</v>
      </c>
      <c r="B169" s="58" t="s">
        <v>356</v>
      </c>
      <c r="C169" s="58">
        <v>8.0</v>
      </c>
      <c r="D169" s="58">
        <v>103283.0</v>
      </c>
      <c r="E169" s="58">
        <v>104424.0</v>
      </c>
      <c r="F169" s="58">
        <v>59300.0</v>
      </c>
      <c r="G169" s="58">
        <v>59707.0</v>
      </c>
      <c r="H169" s="58">
        <v>1809.0</v>
      </c>
      <c r="I169" s="58">
        <v>2859.0</v>
      </c>
      <c r="J169" s="58">
        <v>57491.0</v>
      </c>
      <c r="K169" s="58">
        <v>56848.0</v>
      </c>
      <c r="L169" s="58">
        <f t="shared" ref="L169:M169" si="161">V169+BM169</f>
        <v>28310</v>
      </c>
      <c r="M169" s="58">
        <f t="shared" si="161"/>
        <v>26972</v>
      </c>
      <c r="N169" s="58">
        <v>12033.0</v>
      </c>
      <c r="O169" s="58">
        <v>9464.0</v>
      </c>
      <c r="P169" s="58">
        <v>4476.0</v>
      </c>
      <c r="Q169" s="58">
        <v>5453.0</v>
      </c>
      <c r="R169" s="58">
        <v>1601.0</v>
      </c>
      <c r="S169" s="58">
        <v>6539.0</v>
      </c>
      <c r="T169" s="58">
        <v>1779.0</v>
      </c>
      <c r="U169" s="58">
        <v>1564.0</v>
      </c>
      <c r="V169" s="58"/>
      <c r="W169" s="58"/>
      <c r="X169" s="58">
        <v>1289.0</v>
      </c>
      <c r="Y169" s="58">
        <v>922.0</v>
      </c>
      <c r="Z169" s="58">
        <v>457.0</v>
      </c>
      <c r="AA169" s="58">
        <v>1299.0</v>
      </c>
      <c r="AB169" s="58">
        <v>516.0</v>
      </c>
      <c r="AC169" s="58">
        <v>583.0</v>
      </c>
      <c r="AD169" s="58">
        <v>487.0</v>
      </c>
      <c r="AE169" s="58">
        <v>930.0</v>
      </c>
      <c r="AF169" s="58">
        <v>576.0</v>
      </c>
      <c r="AG169" s="58">
        <v>407.0</v>
      </c>
      <c r="AH169" s="58">
        <v>735.0</v>
      </c>
      <c r="AI169" s="58">
        <v>512.0</v>
      </c>
      <c r="AJ169" s="58">
        <v>132.0</v>
      </c>
      <c r="AK169" s="58">
        <v>265.0</v>
      </c>
      <c r="AL169" s="58">
        <v>116.0</v>
      </c>
      <c r="AM169" s="58">
        <v>168.0</v>
      </c>
      <c r="AN169" s="58">
        <v>62.0</v>
      </c>
      <c r="AO169" s="58">
        <v>59.0</v>
      </c>
      <c r="AP169" s="58">
        <v>108.0</v>
      </c>
      <c r="AQ169" s="58">
        <v>114.0</v>
      </c>
      <c r="AR169" s="58">
        <v>123.0</v>
      </c>
      <c r="AS169" s="58">
        <v>85.0</v>
      </c>
      <c r="AT169" s="58">
        <v>8.0</v>
      </c>
      <c r="AU169" s="58">
        <v>20.0</v>
      </c>
      <c r="AV169" s="58">
        <v>14.0</v>
      </c>
      <c r="AW169" s="58">
        <v>13.0</v>
      </c>
      <c r="AX169" s="58">
        <v>14.0</v>
      </c>
      <c r="AY169" s="58">
        <v>17.0</v>
      </c>
      <c r="AZ169" s="58">
        <v>3894.0</v>
      </c>
      <c r="BA169" s="58"/>
      <c r="BB169" s="58">
        <v>24.0</v>
      </c>
      <c r="BC169" s="58"/>
      <c r="BD169" s="58">
        <v>22.0</v>
      </c>
      <c r="BE169" s="58"/>
      <c r="BF169" s="58">
        <v>493.0</v>
      </c>
      <c r="BG169" s="58"/>
      <c r="BH169" s="58">
        <v>222.0</v>
      </c>
      <c r="BI169" s="58"/>
      <c r="BJ169" s="58"/>
      <c r="BK169" s="58">
        <v>1462.0</v>
      </c>
      <c r="BL169" s="58"/>
      <c r="BM169" s="58">
        <v>28310.0</v>
      </c>
      <c r="BN169" s="58">
        <v>26972.0</v>
      </c>
    </row>
    <row r="170" ht="16.5" customHeight="1">
      <c r="A170" s="58">
        <v>8135.0</v>
      </c>
      <c r="B170" s="58" t="s">
        <v>357</v>
      </c>
      <c r="C170" s="58">
        <v>8.0</v>
      </c>
      <c r="D170" s="58">
        <v>95219.0</v>
      </c>
      <c r="E170" s="58">
        <v>96626.0</v>
      </c>
      <c r="F170" s="58">
        <v>44594.0</v>
      </c>
      <c r="G170" s="58">
        <v>46712.0</v>
      </c>
      <c r="H170" s="58">
        <v>983.0</v>
      </c>
      <c r="I170" s="58">
        <v>1645.0</v>
      </c>
      <c r="J170" s="58">
        <v>43611.0</v>
      </c>
      <c r="K170" s="58">
        <v>45067.0</v>
      </c>
      <c r="L170" s="58">
        <f t="shared" ref="L170:M170" si="162">V170+BM170</f>
        <v>18133</v>
      </c>
      <c r="M170" s="58">
        <f t="shared" si="162"/>
        <v>19160</v>
      </c>
      <c r="N170" s="58">
        <v>10735.0</v>
      </c>
      <c r="O170" s="58">
        <v>9327.0</v>
      </c>
      <c r="P170" s="58">
        <v>4644.0</v>
      </c>
      <c r="Q170" s="58">
        <v>5208.0</v>
      </c>
      <c r="R170" s="58">
        <v>1040.0</v>
      </c>
      <c r="S170" s="58">
        <v>4471.0</v>
      </c>
      <c r="T170" s="58">
        <v>1518.0</v>
      </c>
      <c r="U170" s="58">
        <v>1654.0</v>
      </c>
      <c r="V170" s="58"/>
      <c r="W170" s="58"/>
      <c r="X170" s="58">
        <v>950.0</v>
      </c>
      <c r="Y170" s="58">
        <v>538.0</v>
      </c>
      <c r="Z170" s="58">
        <v>572.0</v>
      </c>
      <c r="AA170" s="58">
        <v>1052.0</v>
      </c>
      <c r="AB170" s="58">
        <v>438.0</v>
      </c>
      <c r="AC170" s="58">
        <v>471.0</v>
      </c>
      <c r="AD170" s="58">
        <v>275.0</v>
      </c>
      <c r="AE170" s="58">
        <v>396.0</v>
      </c>
      <c r="AF170" s="58">
        <v>440.0</v>
      </c>
      <c r="AG170" s="58">
        <v>287.0</v>
      </c>
      <c r="AH170" s="58">
        <v>510.0</v>
      </c>
      <c r="AI170" s="58">
        <v>432.0</v>
      </c>
      <c r="AJ170" s="58">
        <v>201.0</v>
      </c>
      <c r="AK170" s="58">
        <v>337.0</v>
      </c>
      <c r="AL170" s="58">
        <v>108.0</v>
      </c>
      <c r="AM170" s="58">
        <v>155.0</v>
      </c>
      <c r="AN170" s="58">
        <v>27.0</v>
      </c>
      <c r="AO170" s="58">
        <v>36.0</v>
      </c>
      <c r="AP170" s="58">
        <v>66.0</v>
      </c>
      <c r="AQ170" s="58">
        <v>105.0</v>
      </c>
      <c r="AR170" s="58">
        <v>111.0</v>
      </c>
      <c r="AS170" s="58">
        <v>82.0</v>
      </c>
      <c r="AT170" s="58">
        <v>94.0</v>
      </c>
      <c r="AU170" s="58">
        <v>135.0</v>
      </c>
      <c r="AV170" s="58">
        <v>9.0</v>
      </c>
      <c r="AW170" s="58">
        <v>9.0</v>
      </c>
      <c r="AX170" s="58">
        <v>11.0</v>
      </c>
      <c r="AY170" s="58">
        <v>8.0</v>
      </c>
      <c r="AZ170" s="58">
        <v>3252.0</v>
      </c>
      <c r="BA170" s="58"/>
      <c r="BB170" s="58">
        <v>18.0</v>
      </c>
      <c r="BC170" s="58"/>
      <c r="BD170" s="58">
        <v>26.0</v>
      </c>
      <c r="BE170" s="58"/>
      <c r="BF170" s="58">
        <v>277.0</v>
      </c>
      <c r="BG170" s="58"/>
      <c r="BH170" s="58">
        <v>156.0</v>
      </c>
      <c r="BI170" s="58"/>
      <c r="BJ170" s="58"/>
      <c r="BK170" s="58">
        <v>1204.0</v>
      </c>
      <c r="BL170" s="58"/>
      <c r="BM170" s="58">
        <v>18133.0</v>
      </c>
      <c r="BN170" s="58">
        <v>19160.0</v>
      </c>
    </row>
    <row r="171" ht="16.5" customHeight="1">
      <c r="A171" s="58">
        <v>8136.0</v>
      </c>
      <c r="B171" s="58" t="s">
        <v>358</v>
      </c>
      <c r="C171" s="58">
        <v>8.0</v>
      </c>
      <c r="D171" s="58">
        <v>230415.0</v>
      </c>
      <c r="E171" s="58">
        <v>231041.0</v>
      </c>
      <c r="F171" s="58">
        <v>116074.0</v>
      </c>
      <c r="G171" s="58">
        <v>119900.0</v>
      </c>
      <c r="H171" s="58">
        <v>3228.0</v>
      </c>
      <c r="I171" s="58">
        <v>4781.0</v>
      </c>
      <c r="J171" s="58">
        <v>112846.0</v>
      </c>
      <c r="K171" s="58">
        <v>115119.0</v>
      </c>
      <c r="L171" s="58">
        <f t="shared" ref="L171:M171" si="163">V171+BM171</f>
        <v>54057</v>
      </c>
      <c r="M171" s="58">
        <f t="shared" si="163"/>
        <v>53109</v>
      </c>
      <c r="N171" s="58">
        <v>24869.0</v>
      </c>
      <c r="O171" s="58">
        <v>21292.0</v>
      </c>
      <c r="P171" s="58">
        <v>10913.0</v>
      </c>
      <c r="Q171" s="58">
        <v>12938.0</v>
      </c>
      <c r="R171" s="58">
        <v>3123.0</v>
      </c>
      <c r="S171" s="58">
        <v>13056.0</v>
      </c>
      <c r="T171" s="58">
        <v>3397.0</v>
      </c>
      <c r="U171" s="58">
        <v>3282.0</v>
      </c>
      <c r="V171" s="58"/>
      <c r="W171" s="58"/>
      <c r="X171" s="58">
        <v>2127.0</v>
      </c>
      <c r="Y171" s="58">
        <v>1029.0</v>
      </c>
      <c r="Z171" s="58">
        <v>795.0</v>
      </c>
      <c r="AA171" s="58">
        <v>2719.0</v>
      </c>
      <c r="AB171" s="58">
        <v>986.0</v>
      </c>
      <c r="AC171" s="58">
        <v>1089.0</v>
      </c>
      <c r="AD171" s="58">
        <v>587.0</v>
      </c>
      <c r="AE171" s="58">
        <v>1191.0</v>
      </c>
      <c r="AF171" s="58">
        <v>1081.0</v>
      </c>
      <c r="AG171" s="58">
        <v>751.0</v>
      </c>
      <c r="AH171" s="58">
        <v>441.0</v>
      </c>
      <c r="AI171" s="58">
        <v>331.0</v>
      </c>
      <c r="AJ171" s="58">
        <v>338.0</v>
      </c>
      <c r="AK171" s="58">
        <v>807.0</v>
      </c>
      <c r="AL171" s="58">
        <v>241.0</v>
      </c>
      <c r="AM171" s="58">
        <v>285.0</v>
      </c>
      <c r="AN171" s="58">
        <v>109.0</v>
      </c>
      <c r="AO171" s="58">
        <v>111.0</v>
      </c>
      <c r="AP171" s="58">
        <v>181.0</v>
      </c>
      <c r="AQ171" s="58">
        <v>225.0</v>
      </c>
      <c r="AR171" s="58">
        <v>246.0</v>
      </c>
      <c r="AS171" s="58">
        <v>155.0</v>
      </c>
      <c r="AT171" s="58">
        <v>31.0</v>
      </c>
      <c r="AU171" s="58">
        <v>48.0</v>
      </c>
      <c r="AV171" s="58">
        <v>39.0</v>
      </c>
      <c r="AW171" s="58">
        <v>44.0</v>
      </c>
      <c r="AX171" s="58">
        <v>41.0</v>
      </c>
      <c r="AY171" s="58">
        <v>33.0</v>
      </c>
      <c r="AZ171" s="58">
        <v>7846.0</v>
      </c>
      <c r="BA171" s="58"/>
      <c r="BB171" s="58">
        <v>35.0</v>
      </c>
      <c r="BC171" s="58"/>
      <c r="BD171" s="58">
        <v>66.0</v>
      </c>
      <c r="BE171" s="58"/>
      <c r="BF171" s="58">
        <v>861.0</v>
      </c>
      <c r="BG171" s="58"/>
      <c r="BH171" s="58">
        <v>436.0</v>
      </c>
      <c r="BI171" s="58"/>
      <c r="BJ171" s="58"/>
      <c r="BK171" s="58">
        <v>2624.0</v>
      </c>
      <c r="BL171" s="58"/>
      <c r="BM171" s="58">
        <v>54057.0</v>
      </c>
      <c r="BN171" s="58">
        <v>53109.0</v>
      </c>
    </row>
    <row r="172" ht="16.5" customHeight="1">
      <c r="A172" s="58">
        <v>8211.0</v>
      </c>
      <c r="B172" s="58" t="s">
        <v>359</v>
      </c>
      <c r="C172" s="58">
        <v>8.0</v>
      </c>
      <c r="D172" s="58">
        <v>39257.0</v>
      </c>
      <c r="E172" s="58">
        <v>39979.0</v>
      </c>
      <c r="F172" s="58">
        <v>18657.0</v>
      </c>
      <c r="G172" s="58">
        <v>19131.0</v>
      </c>
      <c r="H172" s="58">
        <v>273.0</v>
      </c>
      <c r="I172" s="58">
        <v>548.0</v>
      </c>
      <c r="J172" s="58">
        <v>18384.0</v>
      </c>
      <c r="K172" s="58">
        <v>18583.0</v>
      </c>
      <c r="L172" s="58">
        <f t="shared" ref="L172:M172" si="164">V172+BM172</f>
        <v>7035</v>
      </c>
      <c r="M172" s="58">
        <f t="shared" si="164"/>
        <v>7688</v>
      </c>
      <c r="N172" s="58">
        <v>4403.0</v>
      </c>
      <c r="O172" s="58">
        <v>2971.0</v>
      </c>
      <c r="P172" s="58">
        <v>2464.0</v>
      </c>
      <c r="Q172" s="58">
        <v>2901.0</v>
      </c>
      <c r="R172" s="58">
        <v>1089.0</v>
      </c>
      <c r="S172" s="58">
        <v>2954.0</v>
      </c>
      <c r="T172" s="58">
        <v>533.0</v>
      </c>
      <c r="U172" s="58">
        <v>445.0</v>
      </c>
      <c r="V172" s="58"/>
      <c r="W172" s="58"/>
      <c r="X172" s="58">
        <v>330.0</v>
      </c>
      <c r="Y172" s="58">
        <v>181.0</v>
      </c>
      <c r="Z172" s="58">
        <v>60.0</v>
      </c>
      <c r="AA172" s="58">
        <v>220.0</v>
      </c>
      <c r="AB172" s="58">
        <v>216.0</v>
      </c>
      <c r="AC172" s="58">
        <v>214.0</v>
      </c>
      <c r="AD172" s="58">
        <v>79.0</v>
      </c>
      <c r="AE172" s="58">
        <v>137.0</v>
      </c>
      <c r="AF172" s="58">
        <v>143.0</v>
      </c>
      <c r="AG172" s="58">
        <v>102.0</v>
      </c>
      <c r="AH172" s="58">
        <v>63.0</v>
      </c>
      <c r="AI172" s="58">
        <v>53.0</v>
      </c>
      <c r="AJ172" s="58">
        <v>42.0</v>
      </c>
      <c r="AK172" s="58">
        <v>45.0</v>
      </c>
      <c r="AL172" s="58">
        <v>44.0</v>
      </c>
      <c r="AM172" s="58">
        <v>50.0</v>
      </c>
      <c r="AN172" s="58">
        <v>6.0</v>
      </c>
      <c r="AO172" s="58">
        <v>11.0</v>
      </c>
      <c r="AP172" s="58">
        <v>16.0</v>
      </c>
      <c r="AQ172" s="58">
        <v>45.0</v>
      </c>
      <c r="AR172" s="58">
        <v>25.0</v>
      </c>
      <c r="AS172" s="58">
        <v>37.0</v>
      </c>
      <c r="AT172" s="58">
        <v>7.0</v>
      </c>
      <c r="AU172" s="58">
        <v>9.0</v>
      </c>
      <c r="AV172" s="58">
        <v>5.0</v>
      </c>
      <c r="AW172" s="58">
        <v>6.0</v>
      </c>
      <c r="AX172" s="58">
        <v>3.0</v>
      </c>
      <c r="AY172" s="58">
        <v>6.0</v>
      </c>
      <c r="AZ172" s="58">
        <v>1665.0</v>
      </c>
      <c r="BA172" s="58"/>
      <c r="BB172" s="58">
        <v>9.0</v>
      </c>
      <c r="BC172" s="58"/>
      <c r="BD172" s="58">
        <v>3.0</v>
      </c>
      <c r="BE172" s="58"/>
      <c r="BF172" s="58">
        <v>64.0</v>
      </c>
      <c r="BG172" s="58"/>
      <c r="BH172" s="58">
        <v>80.0</v>
      </c>
      <c r="BI172" s="58"/>
      <c r="BJ172" s="58"/>
      <c r="BK172" s="58">
        <v>508.0</v>
      </c>
      <c r="BL172" s="58"/>
      <c r="BM172" s="58">
        <v>7035.0</v>
      </c>
      <c r="BN172" s="58">
        <v>7688.0</v>
      </c>
    </row>
    <row r="173" ht="16.5" customHeight="1">
      <c r="A173" s="58">
        <v>8212.0</v>
      </c>
      <c r="B173" s="58" t="s">
        <v>360</v>
      </c>
      <c r="C173" s="58">
        <v>8.0</v>
      </c>
      <c r="D173" s="58">
        <v>207006.0</v>
      </c>
      <c r="E173" s="58">
        <v>202253.0</v>
      </c>
      <c r="F173" s="58">
        <v>101277.0</v>
      </c>
      <c r="G173" s="58">
        <v>90597.0</v>
      </c>
      <c r="H173" s="58">
        <v>1071.0</v>
      </c>
      <c r="I173" s="58">
        <v>1835.0</v>
      </c>
      <c r="J173" s="58">
        <v>100206.0</v>
      </c>
      <c r="K173" s="58">
        <v>88762.0</v>
      </c>
      <c r="L173" s="58">
        <f t="shared" ref="L173:M173" si="165">V173+BM173</f>
        <v>28839</v>
      </c>
      <c r="M173" s="58">
        <f t="shared" si="165"/>
        <v>26755</v>
      </c>
      <c r="N173" s="58">
        <v>25595.0</v>
      </c>
      <c r="O173" s="58">
        <v>17633.0</v>
      </c>
      <c r="P173" s="58">
        <v>19266.0</v>
      </c>
      <c r="Q173" s="58">
        <v>19468.0</v>
      </c>
      <c r="R173" s="58">
        <v>4665.0</v>
      </c>
      <c r="S173" s="58">
        <v>13097.0</v>
      </c>
      <c r="T173" s="58">
        <v>5328.0</v>
      </c>
      <c r="U173" s="58">
        <v>3526.0</v>
      </c>
      <c r="V173" s="58"/>
      <c r="W173" s="58"/>
      <c r="X173" s="58">
        <v>969.0</v>
      </c>
      <c r="Y173" s="58">
        <v>612.0</v>
      </c>
      <c r="Z173" s="58">
        <v>223.0</v>
      </c>
      <c r="AA173" s="58">
        <v>768.0</v>
      </c>
      <c r="AB173" s="58">
        <v>960.0</v>
      </c>
      <c r="AC173" s="58">
        <v>928.0</v>
      </c>
      <c r="AD173" s="58">
        <v>343.0</v>
      </c>
      <c r="AE173" s="58">
        <v>578.0</v>
      </c>
      <c r="AF173" s="58">
        <v>2950.0</v>
      </c>
      <c r="AG173" s="58">
        <v>1920.0</v>
      </c>
      <c r="AH173" s="58">
        <v>563.0</v>
      </c>
      <c r="AI173" s="58">
        <v>320.0</v>
      </c>
      <c r="AJ173" s="58">
        <v>305.0</v>
      </c>
      <c r="AK173" s="58">
        <v>473.0</v>
      </c>
      <c r="AL173" s="58">
        <v>140.0</v>
      </c>
      <c r="AM173" s="58">
        <v>240.0</v>
      </c>
      <c r="AN173" s="58">
        <v>36.0</v>
      </c>
      <c r="AO173" s="58">
        <v>59.0</v>
      </c>
      <c r="AP173" s="58">
        <v>82.0</v>
      </c>
      <c r="AQ173" s="58">
        <v>138.0</v>
      </c>
      <c r="AR173" s="58">
        <v>166.0</v>
      </c>
      <c r="AS173" s="58">
        <v>170.0</v>
      </c>
      <c r="AT173" s="58">
        <v>65.0</v>
      </c>
      <c r="AU173" s="58">
        <v>70.0</v>
      </c>
      <c r="AV173" s="58">
        <v>31.0</v>
      </c>
      <c r="AW173" s="58">
        <v>42.0</v>
      </c>
      <c r="AX173" s="58">
        <v>17.0</v>
      </c>
      <c r="AY173" s="58">
        <v>37.0</v>
      </c>
      <c r="AZ173" s="58">
        <v>7961.0</v>
      </c>
      <c r="BA173" s="58"/>
      <c r="BB173" s="58">
        <v>65.0</v>
      </c>
      <c r="BC173" s="58"/>
      <c r="BD173" s="58">
        <v>75.0</v>
      </c>
      <c r="BE173" s="58"/>
      <c r="BF173" s="58">
        <v>363.0</v>
      </c>
      <c r="BG173" s="58"/>
      <c r="BH173" s="58">
        <v>1199.0</v>
      </c>
      <c r="BI173" s="58"/>
      <c r="BJ173" s="58"/>
      <c r="BK173" s="58">
        <v>1928.0</v>
      </c>
      <c r="BL173" s="58"/>
      <c r="BM173" s="58">
        <v>28839.0</v>
      </c>
      <c r="BN173" s="58">
        <v>26755.0</v>
      </c>
    </row>
    <row r="174" ht="16.5" customHeight="1">
      <c r="A174" s="58">
        <v>8215.0</v>
      </c>
      <c r="B174" s="58" t="s">
        <v>361</v>
      </c>
      <c r="C174" s="58">
        <v>8.0</v>
      </c>
      <c r="D174" s="58">
        <v>323232.0</v>
      </c>
      <c r="E174" s="58">
        <v>320814.0</v>
      </c>
      <c r="F174" s="58">
        <v>173398.0</v>
      </c>
      <c r="G174" s="58">
        <v>170793.0</v>
      </c>
      <c r="H174" s="58">
        <v>4865.0</v>
      </c>
      <c r="I174" s="58">
        <v>7399.0</v>
      </c>
      <c r="J174" s="58">
        <v>168533.0</v>
      </c>
      <c r="K174" s="58">
        <v>163394.0</v>
      </c>
      <c r="L174" s="58">
        <f t="shared" ref="L174:M174" si="166">V174+BM174</f>
        <v>70759</v>
      </c>
      <c r="M174" s="58">
        <f t="shared" si="166"/>
        <v>69187</v>
      </c>
      <c r="N174" s="58">
        <v>39874.0</v>
      </c>
      <c r="O174" s="58">
        <v>31533.0</v>
      </c>
      <c r="P174" s="58">
        <v>17574.0</v>
      </c>
      <c r="Q174" s="58">
        <v>19130.0</v>
      </c>
      <c r="R174" s="58">
        <v>5830.0</v>
      </c>
      <c r="S174" s="58">
        <v>22023.0</v>
      </c>
      <c r="T174" s="58">
        <v>4990.0</v>
      </c>
      <c r="U174" s="58">
        <v>3698.0</v>
      </c>
      <c r="V174" s="58"/>
      <c r="W174" s="58"/>
      <c r="X174" s="58">
        <v>4066.0</v>
      </c>
      <c r="Y174" s="58">
        <v>1970.0</v>
      </c>
      <c r="Z174" s="58">
        <v>1355.0</v>
      </c>
      <c r="AA174" s="58">
        <v>3453.0</v>
      </c>
      <c r="AB174" s="58">
        <v>1899.0</v>
      </c>
      <c r="AC174" s="58">
        <v>2184.0</v>
      </c>
      <c r="AD174" s="58">
        <v>969.0</v>
      </c>
      <c r="AE174" s="58">
        <v>1641.0</v>
      </c>
      <c r="AF174" s="58">
        <v>2175.0</v>
      </c>
      <c r="AG174" s="58">
        <v>1523.0</v>
      </c>
      <c r="AH174" s="58">
        <v>611.0</v>
      </c>
      <c r="AI174" s="58">
        <v>365.0</v>
      </c>
      <c r="AJ174" s="58">
        <v>677.0</v>
      </c>
      <c r="AK174" s="58">
        <v>1297.0</v>
      </c>
      <c r="AL174" s="58">
        <v>479.0</v>
      </c>
      <c r="AM174" s="58">
        <v>445.0</v>
      </c>
      <c r="AN174" s="58">
        <v>98.0</v>
      </c>
      <c r="AO174" s="58">
        <v>121.0</v>
      </c>
      <c r="AP174" s="58">
        <v>311.0</v>
      </c>
      <c r="AQ174" s="58">
        <v>442.0</v>
      </c>
      <c r="AR174" s="58">
        <v>383.0</v>
      </c>
      <c r="AS174" s="58">
        <v>237.0</v>
      </c>
      <c r="AT174" s="58">
        <v>53.0</v>
      </c>
      <c r="AU174" s="58">
        <v>75.0</v>
      </c>
      <c r="AV174" s="58">
        <v>47.0</v>
      </c>
      <c r="AW174" s="58">
        <v>48.0</v>
      </c>
      <c r="AX174" s="58">
        <v>39.0</v>
      </c>
      <c r="AY174" s="58">
        <v>41.0</v>
      </c>
      <c r="AZ174" s="58">
        <v>14325.0</v>
      </c>
      <c r="BA174" s="58"/>
      <c r="BB174" s="58">
        <v>64.0</v>
      </c>
      <c r="BC174" s="58"/>
      <c r="BD174" s="58">
        <v>68.0</v>
      </c>
      <c r="BE174" s="58"/>
      <c r="BF174" s="58">
        <v>1003.0</v>
      </c>
      <c r="BG174" s="58"/>
      <c r="BH174" s="58">
        <v>884.0</v>
      </c>
      <c r="BI174" s="58"/>
      <c r="BJ174" s="58"/>
      <c r="BK174" s="58">
        <v>3981.0</v>
      </c>
      <c r="BL174" s="58"/>
      <c r="BM174" s="58">
        <v>70759.0</v>
      </c>
      <c r="BN174" s="58">
        <v>69187.0</v>
      </c>
    </row>
    <row r="175" ht="16.5" customHeight="1">
      <c r="A175" s="58">
        <v>8216.0</v>
      </c>
      <c r="B175" s="58" t="s">
        <v>362</v>
      </c>
      <c r="C175" s="58">
        <v>8.0</v>
      </c>
      <c r="D175" s="58">
        <v>167850.0</v>
      </c>
      <c r="E175" s="58">
        <v>168284.0</v>
      </c>
      <c r="F175" s="58">
        <v>83628.0</v>
      </c>
      <c r="G175" s="58">
        <v>83631.0</v>
      </c>
      <c r="H175" s="58">
        <v>2723.0</v>
      </c>
      <c r="I175" s="58">
        <v>4022.0</v>
      </c>
      <c r="J175" s="58">
        <v>80905.0</v>
      </c>
      <c r="K175" s="58">
        <v>79609.0</v>
      </c>
      <c r="L175" s="58">
        <f t="shared" ref="L175:M175" si="167">V175+BM175</f>
        <v>34976</v>
      </c>
      <c r="M175" s="58">
        <f t="shared" si="167"/>
        <v>34983</v>
      </c>
      <c r="N175" s="58">
        <v>19073.0</v>
      </c>
      <c r="O175" s="58">
        <v>14997.0</v>
      </c>
      <c r="P175" s="58">
        <v>8466.0</v>
      </c>
      <c r="Q175" s="58">
        <v>9190.0</v>
      </c>
      <c r="R175" s="58">
        <v>2560.0</v>
      </c>
      <c r="S175" s="58">
        <v>10266.0</v>
      </c>
      <c r="T175" s="58">
        <v>2001.0</v>
      </c>
      <c r="U175" s="58">
        <v>1875.0</v>
      </c>
      <c r="V175" s="58"/>
      <c r="W175" s="58"/>
      <c r="X175" s="58">
        <v>2214.0</v>
      </c>
      <c r="Y175" s="58">
        <v>935.0</v>
      </c>
      <c r="Z175" s="58">
        <v>406.0</v>
      </c>
      <c r="AA175" s="58">
        <v>1531.0</v>
      </c>
      <c r="AB175" s="58">
        <v>936.0</v>
      </c>
      <c r="AC175" s="58">
        <v>1139.0</v>
      </c>
      <c r="AD175" s="58">
        <v>455.0</v>
      </c>
      <c r="AE175" s="58">
        <v>888.0</v>
      </c>
      <c r="AF175" s="58">
        <v>803.0</v>
      </c>
      <c r="AG175" s="58">
        <v>633.0</v>
      </c>
      <c r="AH175" s="58">
        <v>239.0</v>
      </c>
      <c r="AI175" s="58">
        <v>169.0</v>
      </c>
      <c r="AJ175" s="58">
        <v>153.0</v>
      </c>
      <c r="AK175" s="58">
        <v>218.0</v>
      </c>
      <c r="AL175" s="58">
        <v>253.0</v>
      </c>
      <c r="AM175" s="58">
        <v>281.0</v>
      </c>
      <c r="AN175" s="58">
        <v>43.0</v>
      </c>
      <c r="AO175" s="58">
        <v>51.0</v>
      </c>
      <c r="AP175" s="58">
        <v>109.0</v>
      </c>
      <c r="AQ175" s="58">
        <v>156.0</v>
      </c>
      <c r="AR175" s="58">
        <v>106.0</v>
      </c>
      <c r="AS175" s="58">
        <v>85.0</v>
      </c>
      <c r="AT175" s="58">
        <v>37.0</v>
      </c>
      <c r="AU175" s="58">
        <v>45.0</v>
      </c>
      <c r="AV175" s="58">
        <v>20.0</v>
      </c>
      <c r="AW175" s="58">
        <v>18.0</v>
      </c>
      <c r="AX175" s="58">
        <v>29.0</v>
      </c>
      <c r="AY175" s="58">
        <v>32.0</v>
      </c>
      <c r="AZ175" s="58">
        <v>7112.0</v>
      </c>
      <c r="BA175" s="58"/>
      <c r="BB175" s="58">
        <v>36.0</v>
      </c>
      <c r="BC175" s="58"/>
      <c r="BD175" s="58">
        <v>40.0</v>
      </c>
      <c r="BE175" s="58"/>
      <c r="BF175" s="58">
        <v>488.0</v>
      </c>
      <c r="BG175" s="58"/>
      <c r="BH175" s="58">
        <v>350.0</v>
      </c>
      <c r="BI175" s="58"/>
      <c r="BJ175" s="58"/>
      <c r="BK175" s="58">
        <v>2117.0</v>
      </c>
      <c r="BL175" s="58"/>
      <c r="BM175" s="58">
        <v>34976.0</v>
      </c>
      <c r="BN175" s="58">
        <v>34983.0</v>
      </c>
    </row>
    <row r="176" ht="16.5" customHeight="1">
      <c r="A176" s="58">
        <v>8221.0</v>
      </c>
      <c r="B176" s="58" t="s">
        <v>363</v>
      </c>
      <c r="C176" s="58">
        <v>8.0</v>
      </c>
      <c r="D176" s="58">
        <v>98268.0</v>
      </c>
      <c r="E176" s="58">
        <v>95240.0</v>
      </c>
      <c r="F176" s="58">
        <v>53822.0</v>
      </c>
      <c r="G176" s="58">
        <v>48920.0</v>
      </c>
      <c r="H176" s="58">
        <v>452.0</v>
      </c>
      <c r="I176" s="58">
        <v>679.0</v>
      </c>
      <c r="J176" s="58">
        <v>53370.0</v>
      </c>
      <c r="K176" s="58">
        <v>48241.0</v>
      </c>
      <c r="L176" s="58">
        <f t="shared" ref="L176:M176" si="168">V176+BM176</f>
        <v>13983</v>
      </c>
      <c r="M176" s="58">
        <f t="shared" si="168"/>
        <v>13199</v>
      </c>
      <c r="N176" s="58">
        <v>13388.0</v>
      </c>
      <c r="O176" s="58">
        <v>9299.0</v>
      </c>
      <c r="P176" s="58">
        <v>12757.0</v>
      </c>
      <c r="Q176" s="58">
        <v>13799.0</v>
      </c>
      <c r="R176" s="58">
        <v>2574.0</v>
      </c>
      <c r="S176" s="58">
        <v>6631.0</v>
      </c>
      <c r="T176" s="58">
        <v>3421.0</v>
      </c>
      <c r="U176" s="58">
        <v>2172.0</v>
      </c>
      <c r="V176" s="58"/>
      <c r="W176" s="58"/>
      <c r="X176" s="58">
        <v>343.0</v>
      </c>
      <c r="Y176" s="58">
        <v>174.0</v>
      </c>
      <c r="Z176" s="58">
        <v>86.0</v>
      </c>
      <c r="AA176" s="58">
        <v>339.0</v>
      </c>
      <c r="AB176" s="58">
        <v>462.0</v>
      </c>
      <c r="AC176" s="58">
        <v>431.0</v>
      </c>
      <c r="AD176" s="58">
        <v>142.0</v>
      </c>
      <c r="AE176" s="58">
        <v>187.0</v>
      </c>
      <c r="AF176" s="58">
        <v>1250.0</v>
      </c>
      <c r="AG176" s="58">
        <v>574.0</v>
      </c>
      <c r="AH176" s="58">
        <v>313.0</v>
      </c>
      <c r="AI176" s="58">
        <v>182.0</v>
      </c>
      <c r="AJ176" s="58">
        <v>81.0</v>
      </c>
      <c r="AK176" s="58">
        <v>140.0</v>
      </c>
      <c r="AL176" s="58">
        <v>57.0</v>
      </c>
      <c r="AM176" s="58">
        <v>91.0</v>
      </c>
      <c r="AN176" s="58">
        <v>19.0</v>
      </c>
      <c r="AO176" s="58">
        <v>28.0</v>
      </c>
      <c r="AP176" s="58">
        <v>40.0</v>
      </c>
      <c r="AQ176" s="58">
        <v>39.0</v>
      </c>
      <c r="AR176" s="58">
        <v>69.0</v>
      </c>
      <c r="AS176" s="58">
        <v>57.0</v>
      </c>
      <c r="AT176" s="58">
        <v>36.0</v>
      </c>
      <c r="AU176" s="58">
        <v>42.0</v>
      </c>
      <c r="AV176" s="58">
        <v>8.0</v>
      </c>
      <c r="AW176" s="58">
        <v>14.0</v>
      </c>
      <c r="AX176" s="58">
        <v>12.0</v>
      </c>
      <c r="AY176" s="58">
        <v>12.0</v>
      </c>
      <c r="AZ176" s="58">
        <v>3611.0</v>
      </c>
      <c r="BA176" s="58"/>
      <c r="BB176" s="58">
        <v>13.0</v>
      </c>
      <c r="BC176" s="58"/>
      <c r="BD176" s="58">
        <v>29.0</v>
      </c>
      <c r="BE176" s="58"/>
      <c r="BF176" s="58">
        <v>139.0</v>
      </c>
      <c r="BG176" s="58"/>
      <c r="BH176" s="58">
        <v>537.0</v>
      </c>
      <c r="BI176" s="58"/>
      <c r="BJ176" s="58"/>
      <c r="BK176" s="58">
        <v>831.0</v>
      </c>
      <c r="BL176" s="58"/>
      <c r="BM176" s="58">
        <v>13983.0</v>
      </c>
      <c r="BN176" s="58">
        <v>13199.0</v>
      </c>
    </row>
    <row r="177" ht="16.5" customHeight="1">
      <c r="A177" s="58">
        <v>8222.0</v>
      </c>
      <c r="B177" s="58" t="s">
        <v>364</v>
      </c>
      <c r="C177" s="58">
        <v>8.0</v>
      </c>
      <c r="D177" s="58">
        <v>200318.0</v>
      </c>
      <c r="E177" s="58">
        <v>199811.0</v>
      </c>
      <c r="F177" s="58">
        <v>88285.0</v>
      </c>
      <c r="G177" s="58">
        <v>81790.0</v>
      </c>
      <c r="H177" s="58">
        <v>1317.0</v>
      </c>
      <c r="I177" s="58">
        <v>1704.0</v>
      </c>
      <c r="J177" s="58">
        <v>86968.0</v>
      </c>
      <c r="K177" s="58">
        <v>80086.0</v>
      </c>
      <c r="L177" s="58">
        <f t="shared" ref="L177:M177" si="169">V177+BM177</f>
        <v>24552</v>
      </c>
      <c r="M177" s="58">
        <f t="shared" si="169"/>
        <v>25011</v>
      </c>
      <c r="N177" s="58">
        <v>26169.0</v>
      </c>
      <c r="O177" s="58">
        <v>22178.0</v>
      </c>
      <c r="P177" s="58">
        <v>12359.0</v>
      </c>
      <c r="Q177" s="58">
        <v>12953.0</v>
      </c>
      <c r="R177" s="58">
        <v>3495.0</v>
      </c>
      <c r="S177" s="58">
        <v>8978.0</v>
      </c>
      <c r="T177" s="58">
        <v>5125.0</v>
      </c>
      <c r="U177" s="58">
        <v>4095.0</v>
      </c>
      <c r="V177" s="58"/>
      <c r="W177" s="58"/>
      <c r="X177" s="58">
        <v>848.0</v>
      </c>
      <c r="Y177" s="58">
        <v>173.0</v>
      </c>
      <c r="Z177" s="58">
        <v>331.0</v>
      </c>
      <c r="AA177" s="58">
        <v>1585.0</v>
      </c>
      <c r="AB177" s="58">
        <v>1016.0</v>
      </c>
      <c r="AC177" s="58">
        <v>908.0</v>
      </c>
      <c r="AD177" s="58">
        <v>296.0</v>
      </c>
      <c r="AE177" s="58">
        <v>416.0</v>
      </c>
      <c r="AF177" s="58">
        <v>1485.0</v>
      </c>
      <c r="AG177" s="58">
        <v>853.0</v>
      </c>
      <c r="AH177" s="58">
        <v>274.0</v>
      </c>
      <c r="AI177" s="58">
        <v>155.0</v>
      </c>
      <c r="AJ177" s="58">
        <v>161.0</v>
      </c>
      <c r="AK177" s="58">
        <v>226.0</v>
      </c>
      <c r="AL177" s="58">
        <v>211.0</v>
      </c>
      <c r="AM177" s="58">
        <v>207.0</v>
      </c>
      <c r="AN177" s="58">
        <v>44.0</v>
      </c>
      <c r="AO177" s="58">
        <v>48.0</v>
      </c>
      <c r="AP177" s="58">
        <v>59.0</v>
      </c>
      <c r="AQ177" s="58">
        <v>104.0</v>
      </c>
      <c r="AR177" s="58">
        <v>119.0</v>
      </c>
      <c r="AS177" s="58">
        <v>82.0</v>
      </c>
      <c r="AT177" s="58">
        <v>71.0</v>
      </c>
      <c r="AU177" s="58">
        <v>104.0</v>
      </c>
      <c r="AV177" s="58">
        <v>28.0</v>
      </c>
      <c r="AW177" s="58">
        <v>40.0</v>
      </c>
      <c r="AX177" s="58">
        <v>26.0</v>
      </c>
      <c r="AY177" s="58">
        <v>17.0</v>
      </c>
      <c r="AZ177" s="58">
        <v>8437.0</v>
      </c>
      <c r="BA177" s="58"/>
      <c r="BB177" s="58">
        <v>47.0</v>
      </c>
      <c r="BC177" s="58"/>
      <c r="BD177" s="58">
        <v>78.0</v>
      </c>
      <c r="BE177" s="58"/>
      <c r="BF177" s="58">
        <v>874.0</v>
      </c>
      <c r="BG177" s="58"/>
      <c r="BH177" s="58">
        <v>863.0</v>
      </c>
      <c r="BI177" s="58"/>
      <c r="BJ177" s="58"/>
      <c r="BK177" s="58">
        <v>1953.0</v>
      </c>
      <c r="BL177" s="58"/>
      <c r="BM177" s="58">
        <v>24552.0</v>
      </c>
      <c r="BN177" s="58">
        <v>25011.0</v>
      </c>
    </row>
    <row r="178" ht="16.5" customHeight="1">
      <c r="A178" s="58">
        <v>8225.0</v>
      </c>
      <c r="B178" s="58" t="s">
        <v>365</v>
      </c>
      <c r="C178" s="58">
        <v>8.0</v>
      </c>
      <c r="D178" s="58">
        <v>109800.0</v>
      </c>
      <c r="E178" s="58">
        <v>111349.0</v>
      </c>
      <c r="F178" s="58">
        <v>59582.0</v>
      </c>
      <c r="G178" s="58">
        <v>61372.0</v>
      </c>
      <c r="H178" s="58">
        <v>1963.0</v>
      </c>
      <c r="I178" s="58">
        <v>3023.0</v>
      </c>
      <c r="J178" s="58">
        <v>57619.0</v>
      </c>
      <c r="K178" s="58">
        <v>58349.0</v>
      </c>
      <c r="L178" s="58">
        <f t="shared" ref="L178:M178" si="170">V178+BM178</f>
        <v>30153</v>
      </c>
      <c r="M178" s="58">
        <f t="shared" si="170"/>
        <v>31171</v>
      </c>
      <c r="N178" s="58">
        <v>12223.0</v>
      </c>
      <c r="O178" s="58">
        <v>9997.0</v>
      </c>
      <c r="P178" s="58">
        <v>3901.0</v>
      </c>
      <c r="Q178" s="58">
        <v>4712.0</v>
      </c>
      <c r="R178" s="58">
        <v>1302.0</v>
      </c>
      <c r="S178" s="58">
        <v>5751.0</v>
      </c>
      <c r="T178" s="58">
        <v>1454.0</v>
      </c>
      <c r="U178" s="58">
        <v>1325.0</v>
      </c>
      <c r="V178" s="58"/>
      <c r="W178" s="58"/>
      <c r="X178" s="58">
        <v>1352.0</v>
      </c>
      <c r="Y178" s="58">
        <v>545.0</v>
      </c>
      <c r="Z178" s="58">
        <v>371.0</v>
      </c>
      <c r="AA178" s="58">
        <v>1064.0</v>
      </c>
      <c r="AB178" s="58">
        <v>531.0</v>
      </c>
      <c r="AC178" s="58">
        <v>668.0</v>
      </c>
      <c r="AD178" s="58">
        <v>357.0</v>
      </c>
      <c r="AE178" s="58">
        <v>649.0</v>
      </c>
      <c r="AF178" s="58">
        <v>509.0</v>
      </c>
      <c r="AG178" s="58">
        <v>312.0</v>
      </c>
      <c r="AH178" s="58">
        <v>329.0</v>
      </c>
      <c r="AI178" s="58">
        <v>165.0</v>
      </c>
      <c r="AJ178" s="58">
        <v>168.0</v>
      </c>
      <c r="AK178" s="58">
        <v>279.0</v>
      </c>
      <c r="AL178" s="58">
        <v>129.0</v>
      </c>
      <c r="AM178" s="58">
        <v>125.0</v>
      </c>
      <c r="AN178" s="58">
        <v>48.0</v>
      </c>
      <c r="AO178" s="58">
        <v>46.0</v>
      </c>
      <c r="AP178" s="58">
        <v>122.0</v>
      </c>
      <c r="AQ178" s="58">
        <v>156.0</v>
      </c>
      <c r="AR178" s="58">
        <v>126.0</v>
      </c>
      <c r="AS178" s="58">
        <v>78.0</v>
      </c>
      <c r="AT178" s="58">
        <v>16.0</v>
      </c>
      <c r="AU178" s="58">
        <v>27.0</v>
      </c>
      <c r="AV178" s="58">
        <v>7.0</v>
      </c>
      <c r="AW178" s="58">
        <v>15.0</v>
      </c>
      <c r="AX178" s="58">
        <v>8.0</v>
      </c>
      <c r="AY178" s="58">
        <v>11.0</v>
      </c>
      <c r="AZ178" s="58">
        <v>3822.0</v>
      </c>
      <c r="BA178" s="58"/>
      <c r="BB178" s="58">
        <v>22.0</v>
      </c>
      <c r="BC178" s="58"/>
      <c r="BD178" s="58">
        <v>26.0</v>
      </c>
      <c r="BE178" s="58"/>
      <c r="BF178" s="58">
        <v>459.0</v>
      </c>
      <c r="BG178" s="58"/>
      <c r="BH178" s="58">
        <v>184.0</v>
      </c>
      <c r="BI178" s="58"/>
      <c r="BJ178" s="58"/>
      <c r="BK178" s="58">
        <v>1253.0</v>
      </c>
      <c r="BL178" s="58"/>
      <c r="BM178" s="58">
        <v>30153.0</v>
      </c>
      <c r="BN178" s="58">
        <v>31171.0</v>
      </c>
    </row>
    <row r="179" ht="16.5" customHeight="1">
      <c r="A179" s="58">
        <v>8226.0</v>
      </c>
      <c r="B179" s="58" t="s">
        <v>366</v>
      </c>
      <c r="C179" s="58">
        <v>8.0</v>
      </c>
      <c r="D179" s="58">
        <v>399656.0</v>
      </c>
      <c r="E179" s="58">
        <v>394936.0</v>
      </c>
      <c r="F179" s="58">
        <v>216540.0</v>
      </c>
      <c r="G179" s="58">
        <v>215870.0</v>
      </c>
      <c r="H179" s="58">
        <v>6007.0</v>
      </c>
      <c r="I179" s="58">
        <v>8348.0</v>
      </c>
      <c r="J179" s="58">
        <v>210533.0</v>
      </c>
      <c r="K179" s="58">
        <v>207522.0</v>
      </c>
      <c r="L179" s="58">
        <f t="shared" ref="L179:M179" si="171">V179+BM179</f>
        <v>77224</v>
      </c>
      <c r="M179" s="58">
        <f t="shared" si="171"/>
        <v>78732</v>
      </c>
      <c r="N179" s="58">
        <v>55567.0</v>
      </c>
      <c r="O179" s="58">
        <v>44624.0</v>
      </c>
      <c r="P179" s="58">
        <v>25559.0</v>
      </c>
      <c r="Q179" s="58">
        <v>29035.0</v>
      </c>
      <c r="R179" s="58">
        <v>8521.0</v>
      </c>
      <c r="S179" s="58">
        <v>28643.0</v>
      </c>
      <c r="T179" s="58">
        <v>7476.0</v>
      </c>
      <c r="U179" s="58">
        <v>6640.0</v>
      </c>
      <c r="V179" s="58"/>
      <c r="W179" s="58"/>
      <c r="X179" s="58">
        <v>4999.0</v>
      </c>
      <c r="Y179" s="58">
        <v>2063.0</v>
      </c>
      <c r="Z179" s="58">
        <v>1072.0</v>
      </c>
      <c r="AA179" s="58">
        <v>3500.0</v>
      </c>
      <c r="AB179" s="58">
        <v>2403.0</v>
      </c>
      <c r="AC179" s="58">
        <v>2902.0</v>
      </c>
      <c r="AD179" s="58">
        <v>1089.0</v>
      </c>
      <c r="AE179" s="58">
        <v>1914.0</v>
      </c>
      <c r="AF179" s="58">
        <v>2729.0</v>
      </c>
      <c r="AG179" s="58">
        <v>1722.0</v>
      </c>
      <c r="AH179" s="58">
        <v>764.0</v>
      </c>
      <c r="AI179" s="58">
        <v>387.0</v>
      </c>
      <c r="AJ179" s="58">
        <v>505.0</v>
      </c>
      <c r="AK179" s="58">
        <v>794.0</v>
      </c>
      <c r="AL179" s="58">
        <v>516.0</v>
      </c>
      <c r="AM179" s="58">
        <v>619.0</v>
      </c>
      <c r="AN179" s="58">
        <v>137.0</v>
      </c>
      <c r="AO179" s="58">
        <v>164.0</v>
      </c>
      <c r="AP179" s="58">
        <v>276.0</v>
      </c>
      <c r="AQ179" s="58">
        <v>355.0</v>
      </c>
      <c r="AR179" s="58">
        <v>328.0</v>
      </c>
      <c r="AS179" s="58">
        <v>222.0</v>
      </c>
      <c r="AT179" s="58">
        <v>100.0</v>
      </c>
      <c r="AU179" s="58">
        <v>134.0</v>
      </c>
      <c r="AV179" s="58">
        <v>53.0</v>
      </c>
      <c r="AW179" s="58">
        <v>48.0</v>
      </c>
      <c r="AX179" s="58">
        <v>70.0</v>
      </c>
      <c r="AY179" s="58">
        <v>40.0</v>
      </c>
      <c r="AZ179" s="58">
        <v>18401.0</v>
      </c>
      <c r="BA179" s="58"/>
      <c r="BB179" s="58">
        <v>80.0</v>
      </c>
      <c r="BC179" s="58"/>
      <c r="BD179" s="58">
        <v>71.0</v>
      </c>
      <c r="BE179" s="58"/>
      <c r="BF179" s="58">
        <v>1503.0</v>
      </c>
      <c r="BG179" s="58"/>
      <c r="BH179" s="58">
        <v>1090.0</v>
      </c>
      <c r="BI179" s="58"/>
      <c r="BJ179" s="58"/>
      <c r="BK179" s="58">
        <v>4984.0</v>
      </c>
      <c r="BL179" s="58"/>
      <c r="BM179" s="58">
        <v>77224.0</v>
      </c>
      <c r="BN179" s="58">
        <v>78732.0</v>
      </c>
    </row>
    <row r="180" ht="16.5" customHeight="1">
      <c r="A180" s="58">
        <v>8231.0</v>
      </c>
      <c r="B180" s="58" t="s">
        <v>367</v>
      </c>
      <c r="C180" s="58">
        <v>8.0</v>
      </c>
      <c r="D180" s="58">
        <v>77938.0</v>
      </c>
      <c r="E180" s="58">
        <v>78871.0</v>
      </c>
      <c r="F180" s="58">
        <v>29737.0</v>
      </c>
      <c r="G180" s="58">
        <v>32917.0</v>
      </c>
      <c r="H180" s="58">
        <v>519.0</v>
      </c>
      <c r="I180" s="58">
        <v>1139.0</v>
      </c>
      <c r="J180" s="58">
        <v>29218.0</v>
      </c>
      <c r="K180" s="58">
        <v>31778.0</v>
      </c>
      <c r="L180" s="58">
        <f t="shared" ref="L180:M180" si="172">V180+BM180</f>
        <v>10278</v>
      </c>
      <c r="M180" s="58">
        <f t="shared" si="172"/>
        <v>11613</v>
      </c>
      <c r="N180" s="58">
        <v>6663.0</v>
      </c>
      <c r="O180" s="58">
        <v>6329.0</v>
      </c>
      <c r="P180" s="58">
        <v>2884.0</v>
      </c>
      <c r="Q180" s="58">
        <v>3859.0</v>
      </c>
      <c r="R180" s="58">
        <v>1344.0</v>
      </c>
      <c r="S180" s="58">
        <v>4942.0</v>
      </c>
      <c r="T180" s="58">
        <v>1543.0</v>
      </c>
      <c r="U180" s="58">
        <v>1225.0</v>
      </c>
      <c r="V180" s="58"/>
      <c r="W180" s="58"/>
      <c r="X180" s="58">
        <v>424.0</v>
      </c>
      <c r="Y180" s="58">
        <v>299.0</v>
      </c>
      <c r="Z180" s="58">
        <v>168.0</v>
      </c>
      <c r="AA180" s="58">
        <v>608.0</v>
      </c>
      <c r="AB180" s="58">
        <v>321.0</v>
      </c>
      <c r="AC180" s="58">
        <v>504.0</v>
      </c>
      <c r="AD180" s="58">
        <v>156.0</v>
      </c>
      <c r="AE180" s="58">
        <v>287.0</v>
      </c>
      <c r="AF180" s="58">
        <v>333.0</v>
      </c>
      <c r="AG180" s="58">
        <v>284.0</v>
      </c>
      <c r="AH180" s="58">
        <v>85.0</v>
      </c>
      <c r="AI180" s="58">
        <v>78.0</v>
      </c>
      <c r="AJ180" s="58">
        <v>109.0</v>
      </c>
      <c r="AK180" s="58">
        <v>254.0</v>
      </c>
      <c r="AL180" s="58">
        <v>80.0</v>
      </c>
      <c r="AM180" s="58">
        <v>114.0</v>
      </c>
      <c r="AN180" s="58">
        <v>40.0</v>
      </c>
      <c r="AO180" s="58">
        <v>45.0</v>
      </c>
      <c r="AP180" s="58">
        <v>46.0</v>
      </c>
      <c r="AQ180" s="58">
        <v>72.0</v>
      </c>
      <c r="AR180" s="58">
        <v>48.0</v>
      </c>
      <c r="AS180" s="58">
        <v>54.0</v>
      </c>
      <c r="AT180" s="58">
        <v>15.0</v>
      </c>
      <c r="AU180" s="58">
        <v>22.0</v>
      </c>
      <c r="AV180" s="58">
        <v>17.0</v>
      </c>
      <c r="AW180" s="58">
        <v>10.0</v>
      </c>
      <c r="AX180" s="58">
        <v>10.0</v>
      </c>
      <c r="AY180" s="58">
        <v>8.0</v>
      </c>
      <c r="AZ180" s="58">
        <v>4232.0</v>
      </c>
      <c r="BA180" s="58"/>
      <c r="BB180" s="58">
        <v>15.0</v>
      </c>
      <c r="BC180" s="58"/>
      <c r="BD180" s="58">
        <v>20.0</v>
      </c>
      <c r="BE180" s="58"/>
      <c r="BF180" s="58">
        <v>225.0</v>
      </c>
      <c r="BG180" s="58"/>
      <c r="BH180" s="58">
        <v>162.0</v>
      </c>
      <c r="BI180" s="58"/>
      <c r="BJ180" s="58"/>
      <c r="BK180" s="58">
        <v>1171.0</v>
      </c>
      <c r="BL180" s="58"/>
      <c r="BM180" s="58">
        <v>10278.0</v>
      </c>
      <c r="BN180" s="58">
        <v>11613.0</v>
      </c>
    </row>
    <row r="181" ht="16.5" customHeight="1">
      <c r="A181" s="58">
        <v>8235.0</v>
      </c>
      <c r="B181" s="58" t="s">
        <v>368</v>
      </c>
      <c r="C181" s="58">
        <v>8.0</v>
      </c>
      <c r="D181" s="58">
        <v>110858.0</v>
      </c>
      <c r="E181" s="58">
        <v>111120.0</v>
      </c>
      <c r="F181" s="58">
        <v>57453.0</v>
      </c>
      <c r="G181" s="58">
        <v>59049.0</v>
      </c>
      <c r="H181" s="58">
        <v>1381.0</v>
      </c>
      <c r="I181" s="58">
        <v>2469.0</v>
      </c>
      <c r="J181" s="58">
        <v>56072.0</v>
      </c>
      <c r="K181" s="58">
        <v>56580.0</v>
      </c>
      <c r="L181" s="58">
        <f t="shared" ref="L181:M181" si="173">V181+BM181</f>
        <v>24398</v>
      </c>
      <c r="M181" s="58">
        <f t="shared" si="173"/>
        <v>23455</v>
      </c>
      <c r="N181" s="58">
        <v>11119.0</v>
      </c>
      <c r="O181" s="58">
        <v>8713.0</v>
      </c>
      <c r="P181" s="58">
        <v>5077.0</v>
      </c>
      <c r="Q181" s="58">
        <v>6361.0</v>
      </c>
      <c r="R181" s="58">
        <v>2779.0</v>
      </c>
      <c r="S181" s="58">
        <v>8811.0</v>
      </c>
      <c r="T181" s="58">
        <v>1589.0</v>
      </c>
      <c r="U181" s="58">
        <v>1482.0</v>
      </c>
      <c r="V181" s="58"/>
      <c r="W181" s="58"/>
      <c r="X181" s="58">
        <v>1264.0</v>
      </c>
      <c r="Y181" s="58">
        <v>570.0</v>
      </c>
      <c r="Z181" s="58">
        <v>385.0</v>
      </c>
      <c r="AA181" s="58">
        <v>1300.0</v>
      </c>
      <c r="AB181" s="58">
        <v>610.0</v>
      </c>
      <c r="AC181" s="58">
        <v>823.0</v>
      </c>
      <c r="AD181" s="58">
        <v>337.0</v>
      </c>
      <c r="AE181" s="58">
        <v>678.0</v>
      </c>
      <c r="AF181" s="58">
        <v>492.0</v>
      </c>
      <c r="AG181" s="58">
        <v>466.0</v>
      </c>
      <c r="AH181" s="58">
        <v>254.0</v>
      </c>
      <c r="AI181" s="58">
        <v>170.0</v>
      </c>
      <c r="AJ181" s="58">
        <v>658.0</v>
      </c>
      <c r="AK181" s="58">
        <v>1213.0</v>
      </c>
      <c r="AL181" s="58">
        <v>188.0</v>
      </c>
      <c r="AM181" s="58">
        <v>211.0</v>
      </c>
      <c r="AN181" s="58">
        <v>45.0</v>
      </c>
      <c r="AO181" s="58">
        <v>60.0</v>
      </c>
      <c r="AP181" s="58">
        <v>165.0</v>
      </c>
      <c r="AQ181" s="58">
        <v>245.0</v>
      </c>
      <c r="AR181" s="58">
        <v>245.0</v>
      </c>
      <c r="AS181" s="58">
        <v>157.0</v>
      </c>
      <c r="AT181" s="58">
        <v>18.0</v>
      </c>
      <c r="AU181" s="58">
        <v>28.0</v>
      </c>
      <c r="AV181" s="58">
        <v>17.0</v>
      </c>
      <c r="AW181" s="58">
        <v>11.0</v>
      </c>
      <c r="AX181" s="58">
        <v>18.0</v>
      </c>
      <c r="AY181" s="58">
        <v>7.0</v>
      </c>
      <c r="AZ181" s="58">
        <v>5761.0</v>
      </c>
      <c r="BA181" s="58"/>
      <c r="BB181" s="58">
        <v>19.0</v>
      </c>
      <c r="BC181" s="58"/>
      <c r="BD181" s="58">
        <v>27.0</v>
      </c>
      <c r="BE181" s="58"/>
      <c r="BF181" s="58">
        <v>401.0</v>
      </c>
      <c r="BG181" s="58"/>
      <c r="BH181" s="58">
        <v>206.0</v>
      </c>
      <c r="BI181" s="58"/>
      <c r="BJ181" s="58"/>
      <c r="BK181" s="58">
        <v>1819.0</v>
      </c>
      <c r="BL181" s="58"/>
      <c r="BM181" s="58">
        <v>24398.0</v>
      </c>
      <c r="BN181" s="58">
        <v>23455.0</v>
      </c>
    </row>
    <row r="182" ht="16.5" customHeight="1">
      <c r="A182" s="58">
        <v>8236.0</v>
      </c>
      <c r="B182" s="58" t="s">
        <v>369</v>
      </c>
      <c r="C182" s="58">
        <v>8.0</v>
      </c>
      <c r="D182" s="58">
        <v>142528.0</v>
      </c>
      <c r="E182" s="58">
        <v>142317.0</v>
      </c>
      <c r="F182" s="58">
        <v>76435.0</v>
      </c>
      <c r="G182" s="58">
        <v>76127.0</v>
      </c>
      <c r="H182" s="58">
        <v>1947.0</v>
      </c>
      <c r="I182" s="58">
        <v>3345.0</v>
      </c>
      <c r="J182" s="58">
        <v>74488.0</v>
      </c>
      <c r="K182" s="58">
        <v>72782.0</v>
      </c>
      <c r="L182" s="58">
        <f t="shared" ref="L182:M182" si="174">V182+BM182</f>
        <v>28203</v>
      </c>
      <c r="M182" s="58">
        <f t="shared" si="174"/>
        <v>26747</v>
      </c>
      <c r="N182" s="58">
        <v>17542.0</v>
      </c>
      <c r="O182" s="58">
        <v>13940.0</v>
      </c>
      <c r="P182" s="58">
        <v>7983.0</v>
      </c>
      <c r="Q182" s="58">
        <v>9745.0</v>
      </c>
      <c r="R182" s="58">
        <v>3188.0</v>
      </c>
      <c r="S182" s="58">
        <v>10844.0</v>
      </c>
      <c r="T182" s="58">
        <v>2114.0</v>
      </c>
      <c r="U182" s="58">
        <v>1991.0</v>
      </c>
      <c r="V182" s="58"/>
      <c r="W182" s="58"/>
      <c r="X182" s="58">
        <v>1662.0</v>
      </c>
      <c r="Y182" s="58">
        <v>776.0</v>
      </c>
      <c r="Z182" s="58">
        <v>534.0</v>
      </c>
      <c r="AA182" s="58">
        <v>1616.0</v>
      </c>
      <c r="AB182" s="58">
        <v>906.0</v>
      </c>
      <c r="AC182" s="58">
        <v>1037.0</v>
      </c>
      <c r="AD182" s="58">
        <v>411.0</v>
      </c>
      <c r="AE182" s="58">
        <v>871.0</v>
      </c>
      <c r="AF182" s="58">
        <v>736.0</v>
      </c>
      <c r="AG182" s="58">
        <v>608.0</v>
      </c>
      <c r="AH182" s="58">
        <v>342.0</v>
      </c>
      <c r="AI182" s="58">
        <v>216.0</v>
      </c>
      <c r="AJ182" s="58">
        <v>588.0</v>
      </c>
      <c r="AK182" s="58">
        <v>1482.0</v>
      </c>
      <c r="AL182" s="58">
        <v>226.0</v>
      </c>
      <c r="AM182" s="58">
        <v>269.0</v>
      </c>
      <c r="AN182" s="58">
        <v>79.0</v>
      </c>
      <c r="AO182" s="58">
        <v>88.0</v>
      </c>
      <c r="AP182" s="58">
        <v>144.0</v>
      </c>
      <c r="AQ182" s="58">
        <v>159.0</v>
      </c>
      <c r="AR182" s="58">
        <v>227.0</v>
      </c>
      <c r="AS182" s="58">
        <v>149.0</v>
      </c>
      <c r="AT182" s="58">
        <v>26.0</v>
      </c>
      <c r="AU182" s="58">
        <v>44.0</v>
      </c>
      <c r="AV182" s="58">
        <v>21.0</v>
      </c>
      <c r="AW182" s="58">
        <v>17.0</v>
      </c>
      <c r="AX182" s="58">
        <v>20.0</v>
      </c>
      <c r="AY182" s="58">
        <v>15.0</v>
      </c>
      <c r="AZ182" s="58">
        <v>8538.0</v>
      </c>
      <c r="BA182" s="58"/>
      <c r="BB182" s="58">
        <v>36.0</v>
      </c>
      <c r="BC182" s="58"/>
      <c r="BD182" s="58">
        <v>20.0</v>
      </c>
      <c r="BE182" s="58"/>
      <c r="BF182" s="58">
        <v>601.0</v>
      </c>
      <c r="BG182" s="58"/>
      <c r="BH182" s="58">
        <v>341.0</v>
      </c>
      <c r="BI182" s="58"/>
      <c r="BJ182" s="58"/>
      <c r="BK182" s="58">
        <v>2168.0</v>
      </c>
      <c r="BL182" s="58"/>
      <c r="BM182" s="58">
        <v>28203.0</v>
      </c>
      <c r="BN182" s="58">
        <v>26747.0</v>
      </c>
    </row>
    <row r="183" ht="16.5" customHeight="1">
      <c r="A183" s="58">
        <v>8237.0</v>
      </c>
      <c r="B183" s="58" t="s">
        <v>370</v>
      </c>
      <c r="C183" s="58">
        <v>8.0</v>
      </c>
      <c r="D183" s="58">
        <v>86824.0</v>
      </c>
      <c r="E183" s="58">
        <v>87790.0</v>
      </c>
      <c r="F183" s="58">
        <v>44445.0</v>
      </c>
      <c r="G183" s="58">
        <v>45514.0</v>
      </c>
      <c r="H183" s="58">
        <v>1111.0</v>
      </c>
      <c r="I183" s="58">
        <v>1654.0</v>
      </c>
      <c r="J183" s="58">
        <v>43334.0</v>
      </c>
      <c r="K183" s="58">
        <v>43860.0</v>
      </c>
      <c r="L183" s="58">
        <f t="shared" ref="L183:M183" si="175">V183+BM183</f>
        <v>17994</v>
      </c>
      <c r="M183" s="58">
        <f t="shared" si="175"/>
        <v>15987</v>
      </c>
      <c r="N183" s="58">
        <v>7825.0</v>
      </c>
      <c r="O183" s="58">
        <v>6086.0</v>
      </c>
      <c r="P183" s="58">
        <v>3458.0</v>
      </c>
      <c r="Q183" s="58">
        <v>4118.0</v>
      </c>
      <c r="R183" s="58">
        <v>5643.0</v>
      </c>
      <c r="S183" s="58">
        <v>11697.0</v>
      </c>
      <c r="T183" s="58">
        <v>1040.0</v>
      </c>
      <c r="U183" s="58">
        <v>961.0</v>
      </c>
      <c r="V183" s="58"/>
      <c r="W183" s="58"/>
      <c r="X183" s="58">
        <v>791.0</v>
      </c>
      <c r="Y183" s="58">
        <v>308.0</v>
      </c>
      <c r="Z183" s="58">
        <v>572.0</v>
      </c>
      <c r="AA183" s="58">
        <v>1128.0</v>
      </c>
      <c r="AB183" s="58">
        <v>426.0</v>
      </c>
      <c r="AC183" s="58">
        <v>473.0</v>
      </c>
      <c r="AD183" s="58">
        <v>295.0</v>
      </c>
      <c r="AE183" s="58">
        <v>489.0</v>
      </c>
      <c r="AF183" s="58">
        <v>345.0</v>
      </c>
      <c r="AG183" s="58">
        <v>222.0</v>
      </c>
      <c r="AH183" s="58">
        <v>223.0</v>
      </c>
      <c r="AI183" s="58">
        <v>122.0</v>
      </c>
      <c r="AJ183" s="58">
        <v>404.0</v>
      </c>
      <c r="AK183" s="58">
        <v>823.0</v>
      </c>
      <c r="AL183" s="58">
        <v>96.0</v>
      </c>
      <c r="AM183" s="58">
        <v>114.0</v>
      </c>
      <c r="AN183" s="58">
        <v>23.0</v>
      </c>
      <c r="AO183" s="58">
        <v>31.0</v>
      </c>
      <c r="AP183" s="58">
        <v>113.0</v>
      </c>
      <c r="AQ183" s="58">
        <v>140.0</v>
      </c>
      <c r="AR183" s="58">
        <v>120.0</v>
      </c>
      <c r="AS183" s="58">
        <v>103.0</v>
      </c>
      <c r="AT183" s="58">
        <v>6.0</v>
      </c>
      <c r="AU183" s="58">
        <v>19.0</v>
      </c>
      <c r="AV183" s="58">
        <v>14.0</v>
      </c>
      <c r="AW183" s="58">
        <v>20.0</v>
      </c>
      <c r="AX183" s="58">
        <v>10.0</v>
      </c>
      <c r="AY183" s="58">
        <v>7.0</v>
      </c>
      <c r="AZ183" s="58">
        <v>3479.0</v>
      </c>
      <c r="BA183" s="58"/>
      <c r="BB183" s="58">
        <v>20.0</v>
      </c>
      <c r="BC183" s="58"/>
      <c r="BD183" s="58">
        <v>11.0</v>
      </c>
      <c r="BE183" s="58"/>
      <c r="BF183" s="58">
        <v>298.0</v>
      </c>
      <c r="BG183" s="58"/>
      <c r="BH183" s="58">
        <v>128.0</v>
      </c>
      <c r="BI183" s="58"/>
      <c r="BJ183" s="58"/>
      <c r="BK183" s="58">
        <v>1012.0</v>
      </c>
      <c r="BL183" s="58"/>
      <c r="BM183" s="58">
        <v>17994.0</v>
      </c>
      <c r="BN183" s="58">
        <v>15987.0</v>
      </c>
    </row>
    <row r="184" ht="16.5" customHeight="1">
      <c r="A184" s="58">
        <v>8311.0</v>
      </c>
      <c r="B184" s="58" t="s">
        <v>371</v>
      </c>
      <c r="C184" s="58">
        <v>8.0</v>
      </c>
      <c r="D184" s="58">
        <v>155449.0</v>
      </c>
      <c r="E184" s="58">
        <v>147051.0</v>
      </c>
      <c r="F184" s="58">
        <v>85548.0</v>
      </c>
      <c r="G184" s="58">
        <v>74905.0</v>
      </c>
      <c r="H184" s="58">
        <v>830.0</v>
      </c>
      <c r="I184" s="58">
        <v>1440.0</v>
      </c>
      <c r="J184" s="58">
        <v>84718.0</v>
      </c>
      <c r="K184" s="58">
        <v>73465.0</v>
      </c>
      <c r="L184" s="58">
        <f t="shared" ref="L184:M184" si="176">V184+BM184</f>
        <v>18338</v>
      </c>
      <c r="M184" s="58">
        <f t="shared" si="176"/>
        <v>17751</v>
      </c>
      <c r="N184" s="58">
        <v>20857.0</v>
      </c>
      <c r="O184" s="58">
        <v>13927.0</v>
      </c>
      <c r="P184" s="58">
        <v>23466.0</v>
      </c>
      <c r="Q184" s="58">
        <v>23846.0</v>
      </c>
      <c r="R184" s="58">
        <v>2821.0</v>
      </c>
      <c r="S184" s="58">
        <v>7024.0</v>
      </c>
      <c r="T184" s="58">
        <v>7257.0</v>
      </c>
      <c r="U184" s="58">
        <v>4203.0</v>
      </c>
      <c r="V184" s="58"/>
      <c r="W184" s="58"/>
      <c r="X184" s="58">
        <v>1047.0</v>
      </c>
      <c r="Y184" s="58">
        <v>540.0</v>
      </c>
      <c r="Z184" s="58">
        <v>215.0</v>
      </c>
      <c r="AA184" s="58">
        <v>578.0</v>
      </c>
      <c r="AB184" s="58">
        <v>1044.0</v>
      </c>
      <c r="AC184" s="58">
        <v>824.0</v>
      </c>
      <c r="AD184" s="58">
        <v>248.0</v>
      </c>
      <c r="AE184" s="58">
        <v>402.0</v>
      </c>
      <c r="AF184" s="58">
        <v>1795.0</v>
      </c>
      <c r="AG184" s="58">
        <v>966.0</v>
      </c>
      <c r="AH184" s="58">
        <v>749.0</v>
      </c>
      <c r="AI184" s="58">
        <v>319.0</v>
      </c>
      <c r="AJ184" s="58">
        <v>203.0</v>
      </c>
      <c r="AK184" s="58">
        <v>269.0</v>
      </c>
      <c r="AL184" s="58">
        <v>177.0</v>
      </c>
      <c r="AM184" s="58">
        <v>210.0</v>
      </c>
      <c r="AN184" s="58">
        <v>30.0</v>
      </c>
      <c r="AO184" s="58">
        <v>53.0</v>
      </c>
      <c r="AP184" s="58">
        <v>86.0</v>
      </c>
      <c r="AQ184" s="58">
        <v>105.0</v>
      </c>
      <c r="AR184" s="58">
        <v>151.0</v>
      </c>
      <c r="AS184" s="58">
        <v>116.0</v>
      </c>
      <c r="AT184" s="58">
        <v>71.0</v>
      </c>
      <c r="AU184" s="58">
        <v>81.0</v>
      </c>
      <c r="AV184" s="58">
        <v>22.0</v>
      </c>
      <c r="AW184" s="58">
        <v>25.0</v>
      </c>
      <c r="AX184" s="58">
        <v>28.0</v>
      </c>
      <c r="AY184" s="58">
        <v>33.0</v>
      </c>
      <c r="AZ184" s="58">
        <v>4825.0</v>
      </c>
      <c r="BA184" s="58"/>
      <c r="BB184" s="58">
        <v>21.0</v>
      </c>
      <c r="BC184" s="58"/>
      <c r="BD184" s="58">
        <v>73.0</v>
      </c>
      <c r="BE184" s="58"/>
      <c r="BF184" s="58">
        <v>206.0</v>
      </c>
      <c r="BG184" s="58"/>
      <c r="BH184" s="58">
        <v>988.0</v>
      </c>
      <c r="BI184" s="58"/>
      <c r="BJ184" s="58"/>
      <c r="BK184" s="58">
        <v>2193.0</v>
      </c>
      <c r="BL184" s="58"/>
      <c r="BM184" s="58">
        <v>18338.0</v>
      </c>
      <c r="BN184" s="58">
        <v>17751.0</v>
      </c>
    </row>
    <row r="185" ht="16.5" customHeight="1">
      <c r="A185" s="58">
        <v>8315.0</v>
      </c>
      <c r="B185" s="58" t="s">
        <v>372</v>
      </c>
      <c r="C185" s="58">
        <v>8.0</v>
      </c>
      <c r="D185" s="58">
        <v>190289.0</v>
      </c>
      <c r="E185" s="58">
        <v>186727.0</v>
      </c>
      <c r="F185" s="58">
        <v>109276.0</v>
      </c>
      <c r="G185" s="58">
        <v>106589.0</v>
      </c>
      <c r="H185" s="58">
        <v>2788.0</v>
      </c>
      <c r="I185" s="58">
        <v>4869.0</v>
      </c>
      <c r="J185" s="58">
        <v>106488.0</v>
      </c>
      <c r="K185" s="58">
        <v>101720.0</v>
      </c>
      <c r="L185" s="58">
        <f t="shared" ref="L185:M185" si="177">V185+BM185</f>
        <v>40848</v>
      </c>
      <c r="M185" s="58">
        <f t="shared" si="177"/>
        <v>38798</v>
      </c>
      <c r="N185" s="58">
        <v>24549.0</v>
      </c>
      <c r="O185" s="58">
        <v>17118.0</v>
      </c>
      <c r="P185" s="58">
        <v>17386.0</v>
      </c>
      <c r="Q185" s="58">
        <v>19018.0</v>
      </c>
      <c r="R185" s="58">
        <v>4027.0</v>
      </c>
      <c r="S185" s="58">
        <v>13324.0</v>
      </c>
      <c r="T185" s="58">
        <v>3455.0</v>
      </c>
      <c r="U185" s="58">
        <v>2481.0</v>
      </c>
      <c r="V185" s="58"/>
      <c r="W185" s="58"/>
      <c r="X185" s="58">
        <v>2119.0</v>
      </c>
      <c r="Y185" s="58">
        <v>1328.0</v>
      </c>
      <c r="Z185" s="58">
        <v>486.0</v>
      </c>
      <c r="AA185" s="58">
        <v>1292.0</v>
      </c>
      <c r="AB185" s="58">
        <v>1253.0</v>
      </c>
      <c r="AC185" s="58">
        <v>1487.0</v>
      </c>
      <c r="AD185" s="58">
        <v>587.0</v>
      </c>
      <c r="AE185" s="58">
        <v>1077.0</v>
      </c>
      <c r="AF185" s="58">
        <v>1027.0</v>
      </c>
      <c r="AG185" s="58">
        <v>696.0</v>
      </c>
      <c r="AH185" s="58">
        <v>609.0</v>
      </c>
      <c r="AI185" s="58">
        <v>307.0</v>
      </c>
      <c r="AJ185" s="58">
        <v>446.0</v>
      </c>
      <c r="AK185" s="58">
        <v>609.0</v>
      </c>
      <c r="AL185" s="58">
        <v>330.0</v>
      </c>
      <c r="AM185" s="58">
        <v>344.0</v>
      </c>
      <c r="AN185" s="58">
        <v>65.0</v>
      </c>
      <c r="AO185" s="58">
        <v>88.0</v>
      </c>
      <c r="AP185" s="58">
        <v>198.0</v>
      </c>
      <c r="AQ185" s="58">
        <v>295.0</v>
      </c>
      <c r="AR185" s="58">
        <v>224.0</v>
      </c>
      <c r="AS185" s="58">
        <v>212.0</v>
      </c>
      <c r="AT185" s="58">
        <v>37.0</v>
      </c>
      <c r="AU185" s="58">
        <v>43.0</v>
      </c>
      <c r="AV185" s="58">
        <v>29.0</v>
      </c>
      <c r="AW185" s="58">
        <v>39.0</v>
      </c>
      <c r="AX185" s="58">
        <v>39.0</v>
      </c>
      <c r="AY185" s="58">
        <v>37.0</v>
      </c>
      <c r="AZ185" s="58">
        <v>7879.0</v>
      </c>
      <c r="BA185" s="58"/>
      <c r="BB185" s="58">
        <v>42.0</v>
      </c>
      <c r="BC185" s="58"/>
      <c r="BD185" s="58">
        <v>29.0</v>
      </c>
      <c r="BE185" s="58"/>
      <c r="BF185" s="58">
        <v>339.0</v>
      </c>
      <c r="BG185" s="58"/>
      <c r="BH185" s="58">
        <v>485.0</v>
      </c>
      <c r="BI185" s="58"/>
      <c r="BJ185" s="58"/>
      <c r="BK185" s="58">
        <v>3127.0</v>
      </c>
      <c r="BL185" s="58"/>
      <c r="BM185" s="58">
        <v>40848.0</v>
      </c>
      <c r="BN185" s="58">
        <v>38798.0</v>
      </c>
    </row>
    <row r="186" ht="16.5" customHeight="1">
      <c r="A186" s="58">
        <v>8316.0</v>
      </c>
      <c r="B186" s="58" t="s">
        <v>373</v>
      </c>
      <c r="C186" s="58">
        <v>8.0</v>
      </c>
      <c r="D186" s="58">
        <v>121857.0</v>
      </c>
      <c r="E186" s="58">
        <v>119444.0</v>
      </c>
      <c r="F186" s="58">
        <v>65600.0</v>
      </c>
      <c r="G186" s="58">
        <v>64895.0</v>
      </c>
      <c r="H186" s="58">
        <v>2025.0</v>
      </c>
      <c r="I186" s="58">
        <v>3449.0</v>
      </c>
      <c r="J186" s="58">
        <v>63575.0</v>
      </c>
      <c r="K186" s="58">
        <v>61446.0</v>
      </c>
      <c r="L186" s="58">
        <f t="shared" ref="L186:M186" si="178">V186+BM186</f>
        <v>23457</v>
      </c>
      <c r="M186" s="58">
        <f t="shared" si="178"/>
        <v>22204</v>
      </c>
      <c r="N186" s="58">
        <v>15837.0</v>
      </c>
      <c r="O186" s="58">
        <v>12353.0</v>
      </c>
      <c r="P186" s="58">
        <v>9624.0</v>
      </c>
      <c r="Q186" s="58">
        <v>10544.0</v>
      </c>
      <c r="R186" s="58">
        <v>2174.0</v>
      </c>
      <c r="S186" s="58">
        <v>7620.0</v>
      </c>
      <c r="T186" s="58">
        <v>2147.0</v>
      </c>
      <c r="U186" s="58">
        <v>1668.0</v>
      </c>
      <c r="V186" s="58"/>
      <c r="W186" s="58"/>
      <c r="X186" s="58">
        <v>1634.0</v>
      </c>
      <c r="Y186" s="58">
        <v>997.0</v>
      </c>
      <c r="Z186" s="58">
        <v>349.0</v>
      </c>
      <c r="AA186" s="58">
        <v>822.0</v>
      </c>
      <c r="AB186" s="58">
        <v>984.0</v>
      </c>
      <c r="AC186" s="58">
        <v>1069.0</v>
      </c>
      <c r="AD186" s="58">
        <v>393.0</v>
      </c>
      <c r="AE186" s="58">
        <v>697.0</v>
      </c>
      <c r="AF186" s="58">
        <v>764.0</v>
      </c>
      <c r="AG186" s="58">
        <v>503.0</v>
      </c>
      <c r="AH186" s="58">
        <v>961.0</v>
      </c>
      <c r="AI186" s="58">
        <v>178.0</v>
      </c>
      <c r="AJ186" s="58">
        <v>181.0</v>
      </c>
      <c r="AK186" s="58">
        <v>308.0</v>
      </c>
      <c r="AL186" s="58">
        <v>203.0</v>
      </c>
      <c r="AM186" s="58">
        <v>206.0</v>
      </c>
      <c r="AN186" s="58">
        <v>45.0</v>
      </c>
      <c r="AO186" s="58">
        <v>49.0</v>
      </c>
      <c r="AP186" s="58">
        <v>134.0</v>
      </c>
      <c r="AQ186" s="58">
        <v>198.0</v>
      </c>
      <c r="AR186" s="58">
        <v>123.0</v>
      </c>
      <c r="AS186" s="58">
        <v>89.0</v>
      </c>
      <c r="AT186" s="58">
        <v>24.0</v>
      </c>
      <c r="AU186" s="58">
        <v>30.0</v>
      </c>
      <c r="AV186" s="58">
        <v>15.0</v>
      </c>
      <c r="AW186" s="58">
        <v>27.0</v>
      </c>
      <c r="AX186" s="58">
        <v>16.0</v>
      </c>
      <c r="AY186" s="58">
        <v>20.0</v>
      </c>
      <c r="AZ186" s="58">
        <v>3822.0</v>
      </c>
      <c r="BA186" s="58"/>
      <c r="BB186" s="58">
        <v>18.0</v>
      </c>
      <c r="BC186" s="58"/>
      <c r="BD186" s="58">
        <v>19.0</v>
      </c>
      <c r="BE186" s="58"/>
      <c r="BF186" s="58">
        <v>324.0</v>
      </c>
      <c r="BG186" s="58"/>
      <c r="BH186" s="58">
        <v>327.0</v>
      </c>
      <c r="BI186" s="58"/>
      <c r="BJ186" s="58"/>
      <c r="BK186" s="58">
        <v>1864.0</v>
      </c>
      <c r="BL186" s="58"/>
      <c r="BM186" s="58">
        <v>23457.0</v>
      </c>
      <c r="BN186" s="58">
        <v>22204.0</v>
      </c>
    </row>
    <row r="187" ht="16.5" customHeight="1">
      <c r="A187" s="58">
        <v>8317.0</v>
      </c>
      <c r="B187" s="58" t="s">
        <v>374</v>
      </c>
      <c r="C187" s="58">
        <v>8.0</v>
      </c>
      <c r="D187" s="58">
        <v>316303.0</v>
      </c>
      <c r="E187" s="58">
        <v>314716.0</v>
      </c>
      <c r="F187" s="58">
        <v>161212.0</v>
      </c>
      <c r="G187" s="58">
        <v>160551.0</v>
      </c>
      <c r="H187" s="58">
        <v>5739.0</v>
      </c>
      <c r="I187" s="58">
        <v>9164.0</v>
      </c>
      <c r="J187" s="58">
        <v>155473.0</v>
      </c>
      <c r="K187" s="58">
        <v>151387.0</v>
      </c>
      <c r="L187" s="58">
        <f t="shared" ref="L187:M187" si="179">V187+BM187</f>
        <v>66144</v>
      </c>
      <c r="M187" s="58">
        <f t="shared" si="179"/>
        <v>63414</v>
      </c>
      <c r="N187" s="58">
        <v>36934.0</v>
      </c>
      <c r="O187" s="58">
        <v>26156.0</v>
      </c>
      <c r="P187" s="58">
        <v>18641.0</v>
      </c>
      <c r="Q187" s="58">
        <v>19737.0</v>
      </c>
      <c r="R187" s="58">
        <v>4631.0</v>
      </c>
      <c r="S187" s="58">
        <v>20355.0</v>
      </c>
      <c r="T187" s="58">
        <v>4307.0</v>
      </c>
      <c r="U187" s="58">
        <v>4210.0</v>
      </c>
      <c r="V187" s="58"/>
      <c r="W187" s="58"/>
      <c r="X187" s="58">
        <v>4538.0</v>
      </c>
      <c r="Y187" s="58">
        <v>2365.0</v>
      </c>
      <c r="Z187" s="58">
        <v>729.0</v>
      </c>
      <c r="AA187" s="58">
        <v>2164.0</v>
      </c>
      <c r="AB187" s="58">
        <v>1765.0</v>
      </c>
      <c r="AC187" s="58">
        <v>1928.0</v>
      </c>
      <c r="AD187" s="58">
        <v>1137.0</v>
      </c>
      <c r="AE187" s="58">
        <v>1880.0</v>
      </c>
      <c r="AF187" s="58">
        <v>1481.0</v>
      </c>
      <c r="AG187" s="58">
        <v>1109.0</v>
      </c>
      <c r="AH187" s="58">
        <v>691.0</v>
      </c>
      <c r="AI187" s="58">
        <v>380.0</v>
      </c>
      <c r="AJ187" s="58">
        <v>487.0</v>
      </c>
      <c r="AK187" s="58">
        <v>699.0</v>
      </c>
      <c r="AL187" s="58">
        <v>464.0</v>
      </c>
      <c r="AM187" s="58">
        <v>654.0</v>
      </c>
      <c r="AN187" s="58">
        <v>92.0</v>
      </c>
      <c r="AO187" s="58">
        <v>117.0</v>
      </c>
      <c r="AP187" s="58">
        <v>332.0</v>
      </c>
      <c r="AQ187" s="58">
        <v>490.0</v>
      </c>
      <c r="AR187" s="58">
        <v>305.0</v>
      </c>
      <c r="AS187" s="58">
        <v>191.0</v>
      </c>
      <c r="AT187" s="58">
        <v>80.0</v>
      </c>
      <c r="AU187" s="58">
        <v>78.0</v>
      </c>
      <c r="AV187" s="58">
        <v>48.0</v>
      </c>
      <c r="AW187" s="58">
        <v>96.0</v>
      </c>
      <c r="AX187" s="58">
        <v>46.0</v>
      </c>
      <c r="AY187" s="58">
        <v>56.0</v>
      </c>
      <c r="AZ187" s="58">
        <v>11084.0</v>
      </c>
      <c r="BA187" s="58"/>
      <c r="BB187" s="58">
        <v>55.0</v>
      </c>
      <c r="BC187" s="58"/>
      <c r="BD187" s="58">
        <v>45.0</v>
      </c>
      <c r="BE187" s="58"/>
      <c r="BF187" s="58">
        <v>796.0</v>
      </c>
      <c r="BG187" s="58"/>
      <c r="BH187" s="58">
        <v>641.0</v>
      </c>
      <c r="BI187" s="58"/>
      <c r="BJ187" s="58"/>
      <c r="BK187" s="58">
        <v>5308.0</v>
      </c>
      <c r="BL187" s="58"/>
      <c r="BM187" s="58">
        <v>66144.0</v>
      </c>
      <c r="BN187" s="58">
        <v>63414.0</v>
      </c>
    </row>
    <row r="188" ht="16.5" customHeight="1">
      <c r="A188" s="58">
        <v>8325.0</v>
      </c>
      <c r="B188" s="58" t="s">
        <v>375</v>
      </c>
      <c r="C188" s="58">
        <v>8.0</v>
      </c>
      <c r="D188" s="58">
        <v>103195.0</v>
      </c>
      <c r="E188" s="58">
        <v>104377.0</v>
      </c>
      <c r="F188" s="58">
        <v>53160.0</v>
      </c>
      <c r="G188" s="58">
        <v>53557.0</v>
      </c>
      <c r="H188" s="58">
        <v>1806.0</v>
      </c>
      <c r="I188" s="58">
        <v>3408.0</v>
      </c>
      <c r="J188" s="58">
        <v>51354.0</v>
      </c>
      <c r="K188" s="58">
        <v>50149.0</v>
      </c>
      <c r="L188" s="58">
        <f t="shared" ref="L188:M188" si="180">V188+BM188</f>
        <v>24116</v>
      </c>
      <c r="M188" s="58">
        <f t="shared" si="180"/>
        <v>21932</v>
      </c>
      <c r="N188" s="58">
        <v>9731.0</v>
      </c>
      <c r="O188" s="58">
        <v>7123.0</v>
      </c>
      <c r="P188" s="58">
        <v>4112.0</v>
      </c>
      <c r="Q188" s="58">
        <v>4830.0</v>
      </c>
      <c r="R188" s="58">
        <v>2416.0</v>
      </c>
      <c r="S188" s="58">
        <v>8196.0</v>
      </c>
      <c r="T188" s="58">
        <v>1174.0</v>
      </c>
      <c r="U188" s="58">
        <v>976.0</v>
      </c>
      <c r="V188" s="58"/>
      <c r="W188" s="58"/>
      <c r="X188" s="58">
        <v>1106.0</v>
      </c>
      <c r="Y188" s="58">
        <v>553.0</v>
      </c>
      <c r="Z188" s="58">
        <v>308.0</v>
      </c>
      <c r="AA188" s="58">
        <v>967.0</v>
      </c>
      <c r="AB188" s="58">
        <v>507.0</v>
      </c>
      <c r="AC188" s="58">
        <v>609.0</v>
      </c>
      <c r="AD188" s="58">
        <v>366.0</v>
      </c>
      <c r="AE188" s="58">
        <v>795.0</v>
      </c>
      <c r="AF188" s="58">
        <v>419.0</v>
      </c>
      <c r="AG188" s="58">
        <v>381.0</v>
      </c>
      <c r="AH188" s="58">
        <v>1126.0</v>
      </c>
      <c r="AI188" s="58">
        <v>952.0</v>
      </c>
      <c r="AJ188" s="58">
        <v>247.0</v>
      </c>
      <c r="AK188" s="58">
        <v>416.0</v>
      </c>
      <c r="AL188" s="58">
        <v>176.0</v>
      </c>
      <c r="AM188" s="58">
        <v>218.0</v>
      </c>
      <c r="AN188" s="58">
        <v>37.0</v>
      </c>
      <c r="AO188" s="58">
        <v>64.0</v>
      </c>
      <c r="AP188" s="58">
        <v>130.0</v>
      </c>
      <c r="AQ188" s="58">
        <v>183.0</v>
      </c>
      <c r="AR188" s="58">
        <v>150.0</v>
      </c>
      <c r="AS188" s="58">
        <v>89.0</v>
      </c>
      <c r="AT188" s="58">
        <v>12.0</v>
      </c>
      <c r="AU188" s="58">
        <v>19.0</v>
      </c>
      <c r="AV188" s="58">
        <v>13.0</v>
      </c>
      <c r="AW188" s="58">
        <v>17.0</v>
      </c>
      <c r="AX188" s="58">
        <v>15.0</v>
      </c>
      <c r="AY188" s="58">
        <v>27.0</v>
      </c>
      <c r="AZ188" s="58">
        <v>4542.0</v>
      </c>
      <c r="BA188" s="58"/>
      <c r="BB188" s="58">
        <v>23.0</v>
      </c>
      <c r="BC188" s="58"/>
      <c r="BD188" s="58">
        <v>13.0</v>
      </c>
      <c r="BE188" s="58"/>
      <c r="BF188" s="58">
        <v>436.0</v>
      </c>
      <c r="BG188" s="58"/>
      <c r="BH188" s="58">
        <v>179.0</v>
      </c>
      <c r="BI188" s="58"/>
      <c r="BJ188" s="58"/>
      <c r="BK188" s="58">
        <v>1802.0</v>
      </c>
      <c r="BL188" s="58"/>
      <c r="BM188" s="58">
        <v>24116.0</v>
      </c>
      <c r="BN188" s="58">
        <v>21932.0</v>
      </c>
    </row>
    <row r="189" ht="16.5" customHeight="1">
      <c r="A189" s="58">
        <v>8326.0</v>
      </c>
      <c r="B189" s="58" t="s">
        <v>376</v>
      </c>
      <c r="C189" s="58">
        <v>8.0</v>
      </c>
      <c r="D189" s="58">
        <v>150541.0</v>
      </c>
      <c r="E189" s="58">
        <v>151669.0</v>
      </c>
      <c r="F189" s="58">
        <v>74092.0</v>
      </c>
      <c r="G189" s="58">
        <v>73872.0</v>
      </c>
      <c r="H189" s="58">
        <v>1988.0</v>
      </c>
      <c r="I189" s="58">
        <v>3766.0</v>
      </c>
      <c r="J189" s="58">
        <v>72104.0</v>
      </c>
      <c r="K189" s="58">
        <v>70106.0</v>
      </c>
      <c r="L189" s="58">
        <f t="shared" ref="L189:M189" si="181">V189+BM189</f>
        <v>32525</v>
      </c>
      <c r="M189" s="58">
        <f t="shared" si="181"/>
        <v>30458</v>
      </c>
      <c r="N189" s="58">
        <v>14776.0</v>
      </c>
      <c r="O189" s="58">
        <v>11124.0</v>
      </c>
      <c r="P189" s="58">
        <v>7801.0</v>
      </c>
      <c r="Q189" s="58">
        <v>8197.0</v>
      </c>
      <c r="R189" s="58">
        <v>2886.0</v>
      </c>
      <c r="S189" s="58">
        <v>10246.0</v>
      </c>
      <c r="T189" s="58">
        <v>1900.0</v>
      </c>
      <c r="U189" s="58">
        <v>1615.0</v>
      </c>
      <c r="V189" s="58"/>
      <c r="W189" s="58"/>
      <c r="X189" s="58">
        <v>1856.0</v>
      </c>
      <c r="Y189" s="58">
        <v>1172.0</v>
      </c>
      <c r="Z189" s="58">
        <v>278.0</v>
      </c>
      <c r="AA189" s="58">
        <v>1083.0</v>
      </c>
      <c r="AB189" s="58">
        <v>761.0</v>
      </c>
      <c r="AC189" s="58">
        <v>886.0</v>
      </c>
      <c r="AD189" s="58">
        <v>370.0</v>
      </c>
      <c r="AE189" s="58">
        <v>762.0</v>
      </c>
      <c r="AF189" s="58">
        <v>676.0</v>
      </c>
      <c r="AG189" s="58">
        <v>462.0</v>
      </c>
      <c r="AH189" s="58">
        <v>257.0</v>
      </c>
      <c r="AI189" s="58">
        <v>237.0</v>
      </c>
      <c r="AJ189" s="58">
        <v>410.0</v>
      </c>
      <c r="AK189" s="58">
        <v>567.0</v>
      </c>
      <c r="AL189" s="58">
        <v>236.0</v>
      </c>
      <c r="AM189" s="58">
        <v>300.0</v>
      </c>
      <c r="AN189" s="58">
        <v>69.0</v>
      </c>
      <c r="AO189" s="58">
        <v>72.0</v>
      </c>
      <c r="AP189" s="58">
        <v>153.0</v>
      </c>
      <c r="AQ189" s="58">
        <v>229.0</v>
      </c>
      <c r="AR189" s="58">
        <v>182.0</v>
      </c>
      <c r="AS189" s="58">
        <v>130.0</v>
      </c>
      <c r="AT189" s="58">
        <v>32.0</v>
      </c>
      <c r="AU189" s="58">
        <v>46.0</v>
      </c>
      <c r="AV189" s="58">
        <v>17.0</v>
      </c>
      <c r="AW189" s="58">
        <v>24.0</v>
      </c>
      <c r="AX189" s="58">
        <v>27.0</v>
      </c>
      <c r="AY189" s="58">
        <v>26.0</v>
      </c>
      <c r="AZ189" s="58">
        <v>5925.0</v>
      </c>
      <c r="BA189" s="58"/>
      <c r="BB189" s="58">
        <v>20.0</v>
      </c>
      <c r="BC189" s="58"/>
      <c r="BD189" s="58">
        <v>45.0</v>
      </c>
      <c r="BE189" s="58"/>
      <c r="BF189" s="58">
        <v>648.0</v>
      </c>
      <c r="BG189" s="58"/>
      <c r="BH189" s="58">
        <v>254.0</v>
      </c>
      <c r="BI189" s="58"/>
      <c r="BJ189" s="58"/>
      <c r="BK189" s="58">
        <v>2470.0</v>
      </c>
      <c r="BL189" s="58"/>
      <c r="BM189" s="58">
        <v>32525.0</v>
      </c>
      <c r="BN189" s="58">
        <v>30458.0</v>
      </c>
    </row>
    <row r="190" ht="16.5" customHeight="1">
      <c r="A190" s="58">
        <v>8327.0</v>
      </c>
      <c r="B190" s="58" t="s">
        <v>377</v>
      </c>
      <c r="C190" s="58">
        <v>8.0</v>
      </c>
      <c r="D190" s="58">
        <v>96043.0</v>
      </c>
      <c r="E190" s="58">
        <v>96392.0</v>
      </c>
      <c r="F190" s="58">
        <v>48601.0</v>
      </c>
      <c r="G190" s="58">
        <v>50545.0</v>
      </c>
      <c r="H190" s="58">
        <v>1640.0</v>
      </c>
      <c r="I190" s="58">
        <v>2995.0</v>
      </c>
      <c r="J190" s="58">
        <v>46961.0</v>
      </c>
      <c r="K190" s="58">
        <v>47550.0</v>
      </c>
      <c r="L190" s="58">
        <f t="shared" ref="L190:M190" si="182">V190+BM190</f>
        <v>23261</v>
      </c>
      <c r="M190" s="58">
        <f t="shared" si="182"/>
        <v>21289</v>
      </c>
      <c r="N190" s="58">
        <v>8605.0</v>
      </c>
      <c r="O190" s="58">
        <v>6551.0</v>
      </c>
      <c r="P190" s="58">
        <v>4310.0</v>
      </c>
      <c r="Q190" s="58">
        <v>4622.0</v>
      </c>
      <c r="R190" s="58">
        <v>2233.0</v>
      </c>
      <c r="S190" s="58">
        <v>8778.0</v>
      </c>
      <c r="T190" s="58">
        <v>1206.0</v>
      </c>
      <c r="U190" s="58">
        <v>1030.0</v>
      </c>
      <c r="V190" s="58"/>
      <c r="W190" s="58"/>
      <c r="X190" s="58">
        <v>1081.0</v>
      </c>
      <c r="Y190" s="58">
        <v>655.0</v>
      </c>
      <c r="Z190" s="58">
        <v>233.0</v>
      </c>
      <c r="AA190" s="58">
        <v>812.0</v>
      </c>
      <c r="AB190" s="58">
        <v>480.0</v>
      </c>
      <c r="AC190" s="58">
        <v>613.0</v>
      </c>
      <c r="AD190" s="58">
        <v>333.0</v>
      </c>
      <c r="AE190" s="58">
        <v>523.0</v>
      </c>
      <c r="AF190" s="58">
        <v>416.0</v>
      </c>
      <c r="AG190" s="58">
        <v>366.0</v>
      </c>
      <c r="AH190" s="58">
        <v>212.0</v>
      </c>
      <c r="AI190" s="58">
        <v>142.0</v>
      </c>
      <c r="AJ190" s="58">
        <v>160.0</v>
      </c>
      <c r="AK190" s="58">
        <v>239.0</v>
      </c>
      <c r="AL190" s="58">
        <v>157.0</v>
      </c>
      <c r="AM190" s="58">
        <v>171.0</v>
      </c>
      <c r="AN190" s="58">
        <v>41.0</v>
      </c>
      <c r="AO190" s="58">
        <v>42.0</v>
      </c>
      <c r="AP190" s="58">
        <v>95.0</v>
      </c>
      <c r="AQ190" s="58">
        <v>125.0</v>
      </c>
      <c r="AR190" s="58">
        <v>147.0</v>
      </c>
      <c r="AS190" s="58">
        <v>64.0</v>
      </c>
      <c r="AT190" s="58">
        <v>17.0</v>
      </c>
      <c r="AU190" s="58">
        <v>25.0</v>
      </c>
      <c r="AV190" s="58">
        <v>14.0</v>
      </c>
      <c r="AW190" s="58">
        <v>8.0</v>
      </c>
      <c r="AX190" s="58">
        <v>16.0</v>
      </c>
      <c r="AY190" s="58">
        <v>17.0</v>
      </c>
      <c r="AZ190" s="58">
        <v>3386.0</v>
      </c>
      <c r="BA190" s="58"/>
      <c r="BB190" s="58">
        <v>23.0</v>
      </c>
      <c r="BC190" s="58"/>
      <c r="BD190" s="58">
        <v>26.0</v>
      </c>
      <c r="BE190" s="58"/>
      <c r="BF190" s="58">
        <v>335.0</v>
      </c>
      <c r="BG190" s="58"/>
      <c r="BH190" s="58">
        <v>174.0</v>
      </c>
      <c r="BI190" s="58"/>
      <c r="BJ190" s="58"/>
      <c r="BK190" s="58">
        <v>1478.0</v>
      </c>
      <c r="BL190" s="58"/>
      <c r="BM190" s="58">
        <v>23261.0</v>
      </c>
      <c r="BN190" s="58">
        <v>21289.0</v>
      </c>
    </row>
    <row r="191" ht="16.5" customHeight="1">
      <c r="A191" s="58">
        <v>8335.0</v>
      </c>
      <c r="B191" s="58" t="s">
        <v>378</v>
      </c>
      <c r="C191" s="58">
        <v>8.0</v>
      </c>
      <c r="D191" s="58">
        <v>202911.0</v>
      </c>
      <c r="E191" s="58">
        <v>197300.0</v>
      </c>
      <c r="F191" s="58">
        <v>102839.0</v>
      </c>
      <c r="G191" s="58">
        <v>97121.0</v>
      </c>
      <c r="H191" s="58">
        <v>2225.0</v>
      </c>
      <c r="I191" s="58">
        <v>4002.0</v>
      </c>
      <c r="J191" s="58">
        <v>100614.0</v>
      </c>
      <c r="K191" s="58">
        <v>93119.0</v>
      </c>
      <c r="L191" s="58">
        <f t="shared" ref="L191:M191" si="183">V191+BM191</f>
        <v>38136</v>
      </c>
      <c r="M191" s="58">
        <f t="shared" si="183"/>
        <v>34187</v>
      </c>
      <c r="N191" s="58">
        <v>22483.0</v>
      </c>
      <c r="O191" s="58">
        <v>15203.0</v>
      </c>
      <c r="P191" s="58">
        <v>16146.0</v>
      </c>
      <c r="Q191" s="58">
        <v>16034.0</v>
      </c>
      <c r="R191" s="58">
        <v>4579.0</v>
      </c>
      <c r="S191" s="58">
        <v>14781.0</v>
      </c>
      <c r="T191" s="58">
        <v>3866.0</v>
      </c>
      <c r="U191" s="58">
        <v>2666.0</v>
      </c>
      <c r="V191" s="58"/>
      <c r="W191" s="58"/>
      <c r="X191" s="58">
        <v>2393.0</v>
      </c>
      <c r="Y191" s="58">
        <v>1266.0</v>
      </c>
      <c r="Z191" s="58">
        <v>370.0</v>
      </c>
      <c r="AA191" s="58">
        <v>950.0</v>
      </c>
      <c r="AB191" s="58">
        <v>1126.0</v>
      </c>
      <c r="AC191" s="58">
        <v>1246.0</v>
      </c>
      <c r="AD191" s="58">
        <v>472.0</v>
      </c>
      <c r="AE191" s="58">
        <v>859.0</v>
      </c>
      <c r="AF191" s="58">
        <v>1276.0</v>
      </c>
      <c r="AG191" s="58">
        <v>986.0</v>
      </c>
      <c r="AH191" s="58">
        <v>542.0</v>
      </c>
      <c r="AI191" s="58">
        <v>305.0</v>
      </c>
      <c r="AJ191" s="58">
        <v>270.0</v>
      </c>
      <c r="AK191" s="58">
        <v>396.0</v>
      </c>
      <c r="AL191" s="58">
        <v>326.0</v>
      </c>
      <c r="AM191" s="58">
        <v>385.0</v>
      </c>
      <c r="AN191" s="58">
        <v>64.0</v>
      </c>
      <c r="AO191" s="58">
        <v>94.0</v>
      </c>
      <c r="AP191" s="58">
        <v>148.0</v>
      </c>
      <c r="AQ191" s="58">
        <v>193.0</v>
      </c>
      <c r="AR191" s="58">
        <v>232.0</v>
      </c>
      <c r="AS191" s="58">
        <v>165.0</v>
      </c>
      <c r="AT191" s="58">
        <v>37.0</v>
      </c>
      <c r="AU191" s="58">
        <v>59.0</v>
      </c>
      <c r="AV191" s="58">
        <v>30.0</v>
      </c>
      <c r="AW191" s="58">
        <v>30.0</v>
      </c>
      <c r="AX191" s="58">
        <v>45.0</v>
      </c>
      <c r="AY191" s="58">
        <v>36.0</v>
      </c>
      <c r="AZ191" s="58">
        <v>6970.0</v>
      </c>
      <c r="BA191" s="58"/>
      <c r="BB191" s="58">
        <v>44.0</v>
      </c>
      <c r="BC191" s="58"/>
      <c r="BD191" s="58">
        <v>44.0</v>
      </c>
      <c r="BE191" s="58"/>
      <c r="BF191" s="58">
        <v>451.0</v>
      </c>
      <c r="BG191" s="58"/>
      <c r="BH191" s="58">
        <v>564.0</v>
      </c>
      <c r="BI191" s="58"/>
      <c r="BJ191" s="58"/>
      <c r="BK191" s="58">
        <v>3278.0</v>
      </c>
      <c r="BL191" s="58"/>
      <c r="BM191" s="58">
        <v>38136.0</v>
      </c>
      <c r="BN191" s="58">
        <v>34187.0</v>
      </c>
    </row>
    <row r="192" ht="16.5" customHeight="1">
      <c r="A192" s="58">
        <v>8336.0</v>
      </c>
      <c r="B192" s="58" t="s">
        <v>379</v>
      </c>
      <c r="C192" s="58">
        <v>8.0</v>
      </c>
      <c r="D192" s="58">
        <v>162717.0</v>
      </c>
      <c r="E192" s="58">
        <v>159967.0</v>
      </c>
      <c r="F192" s="58">
        <v>78919.0</v>
      </c>
      <c r="G192" s="58">
        <v>76474.0</v>
      </c>
      <c r="H192" s="58">
        <v>2032.0</v>
      </c>
      <c r="I192" s="58">
        <v>3648.0</v>
      </c>
      <c r="J192" s="58">
        <v>76887.0</v>
      </c>
      <c r="K192" s="58">
        <v>72826.0</v>
      </c>
      <c r="L192" s="58">
        <f t="shared" ref="L192:M192" si="184">V192+BM192</f>
        <v>26815</v>
      </c>
      <c r="M192" s="58">
        <f t="shared" si="184"/>
        <v>24745</v>
      </c>
      <c r="N192" s="58">
        <v>20539.0</v>
      </c>
      <c r="O192" s="58">
        <v>14982.0</v>
      </c>
      <c r="P192" s="58">
        <v>11322.0</v>
      </c>
      <c r="Q192" s="58">
        <v>12381.0</v>
      </c>
      <c r="R192" s="58">
        <v>2895.0</v>
      </c>
      <c r="S192" s="58">
        <v>9880.0</v>
      </c>
      <c r="T192" s="58">
        <v>2617.0</v>
      </c>
      <c r="U192" s="58">
        <v>2092.0</v>
      </c>
      <c r="V192" s="58"/>
      <c r="W192" s="58"/>
      <c r="X192" s="58">
        <v>2037.0</v>
      </c>
      <c r="Y192" s="58">
        <v>1096.0</v>
      </c>
      <c r="Z192" s="58">
        <v>420.0</v>
      </c>
      <c r="AA192" s="58">
        <v>1136.0</v>
      </c>
      <c r="AB192" s="58">
        <v>850.0</v>
      </c>
      <c r="AC192" s="58">
        <v>951.0</v>
      </c>
      <c r="AD192" s="58">
        <v>423.0</v>
      </c>
      <c r="AE192" s="58">
        <v>746.0</v>
      </c>
      <c r="AF192" s="58">
        <v>895.0</v>
      </c>
      <c r="AG192" s="58">
        <v>544.0</v>
      </c>
      <c r="AH192" s="58">
        <v>336.0</v>
      </c>
      <c r="AI192" s="58">
        <v>208.0</v>
      </c>
      <c r="AJ192" s="58">
        <v>455.0</v>
      </c>
      <c r="AK192" s="58">
        <v>637.0</v>
      </c>
      <c r="AL192" s="58">
        <v>334.0</v>
      </c>
      <c r="AM192" s="58">
        <v>371.0</v>
      </c>
      <c r="AN192" s="58">
        <v>71.0</v>
      </c>
      <c r="AO192" s="58">
        <v>84.0</v>
      </c>
      <c r="AP192" s="58">
        <v>165.0</v>
      </c>
      <c r="AQ192" s="58">
        <v>186.0</v>
      </c>
      <c r="AR192" s="58">
        <v>291.0</v>
      </c>
      <c r="AS192" s="58">
        <v>163.0</v>
      </c>
      <c r="AT192" s="58">
        <v>31.0</v>
      </c>
      <c r="AU192" s="58">
        <v>46.0</v>
      </c>
      <c r="AV192" s="58">
        <v>20.0</v>
      </c>
      <c r="AW192" s="58">
        <v>30.0</v>
      </c>
      <c r="AX192" s="58">
        <v>20.0</v>
      </c>
      <c r="AY192" s="58">
        <v>21.0</v>
      </c>
      <c r="AZ192" s="58">
        <v>5303.0</v>
      </c>
      <c r="BA192" s="58"/>
      <c r="BB192" s="58">
        <v>22.0</v>
      </c>
      <c r="BC192" s="58"/>
      <c r="BD192" s="58">
        <v>46.0</v>
      </c>
      <c r="BE192" s="58"/>
      <c r="BF192" s="58">
        <v>632.0</v>
      </c>
      <c r="BG192" s="58"/>
      <c r="BH192" s="58">
        <v>348.0</v>
      </c>
      <c r="BI192" s="58"/>
      <c r="BJ192" s="58"/>
      <c r="BK192" s="58">
        <v>2527.0</v>
      </c>
      <c r="BL192" s="58"/>
      <c r="BM192" s="58">
        <v>26815.0</v>
      </c>
      <c r="BN192" s="58">
        <v>24745.0</v>
      </c>
    </row>
    <row r="193" ht="16.5" customHeight="1">
      <c r="A193" s="58">
        <v>8337.0</v>
      </c>
      <c r="B193" s="58" t="s">
        <v>380</v>
      </c>
      <c r="C193" s="58">
        <v>8.0</v>
      </c>
      <c r="D193" s="58">
        <v>119139.0</v>
      </c>
      <c r="E193" s="58">
        <v>119217.0</v>
      </c>
      <c r="F193" s="58">
        <v>61692.0</v>
      </c>
      <c r="G193" s="58">
        <v>60313.0</v>
      </c>
      <c r="H193" s="58">
        <v>1672.0</v>
      </c>
      <c r="I193" s="58">
        <v>3337.0</v>
      </c>
      <c r="J193" s="58">
        <v>60020.0</v>
      </c>
      <c r="K193" s="58">
        <v>56976.0</v>
      </c>
      <c r="L193" s="58">
        <f t="shared" ref="L193:M193" si="185">V193+BM193</f>
        <v>26678</v>
      </c>
      <c r="M193" s="58">
        <f t="shared" si="185"/>
        <v>24286</v>
      </c>
      <c r="N193" s="58">
        <v>13294.0</v>
      </c>
      <c r="O193" s="58">
        <v>9082.0</v>
      </c>
      <c r="P193" s="58">
        <v>6860.0</v>
      </c>
      <c r="Q193" s="58">
        <v>7368.0</v>
      </c>
      <c r="R193" s="58">
        <v>2062.0</v>
      </c>
      <c r="S193" s="58">
        <v>7779.0</v>
      </c>
      <c r="T193" s="58">
        <v>1701.0</v>
      </c>
      <c r="U193" s="58">
        <v>1156.0</v>
      </c>
      <c r="V193" s="58"/>
      <c r="W193" s="58"/>
      <c r="X193" s="58">
        <v>1872.0</v>
      </c>
      <c r="Y193" s="58">
        <v>1216.0</v>
      </c>
      <c r="Z193" s="58">
        <v>409.0</v>
      </c>
      <c r="AA193" s="58">
        <v>1078.0</v>
      </c>
      <c r="AB193" s="58">
        <v>589.0</v>
      </c>
      <c r="AC193" s="58">
        <v>677.0</v>
      </c>
      <c r="AD193" s="58">
        <v>308.0</v>
      </c>
      <c r="AE193" s="58">
        <v>593.0</v>
      </c>
      <c r="AF193" s="58">
        <v>563.0</v>
      </c>
      <c r="AG193" s="58">
        <v>440.0</v>
      </c>
      <c r="AH193" s="58">
        <v>361.0</v>
      </c>
      <c r="AI193" s="58">
        <v>337.0</v>
      </c>
      <c r="AJ193" s="58">
        <v>232.0</v>
      </c>
      <c r="AK193" s="58">
        <v>388.0</v>
      </c>
      <c r="AL193" s="58">
        <v>240.0</v>
      </c>
      <c r="AM193" s="58">
        <v>231.0</v>
      </c>
      <c r="AN193" s="58">
        <v>31.0</v>
      </c>
      <c r="AO193" s="58">
        <v>60.0</v>
      </c>
      <c r="AP193" s="58">
        <v>128.0</v>
      </c>
      <c r="AQ193" s="58">
        <v>174.0</v>
      </c>
      <c r="AR193" s="58">
        <v>178.0</v>
      </c>
      <c r="AS193" s="58">
        <v>145.0</v>
      </c>
      <c r="AT193" s="58">
        <v>21.0</v>
      </c>
      <c r="AU193" s="58">
        <v>31.0</v>
      </c>
      <c r="AV193" s="58">
        <v>11.0</v>
      </c>
      <c r="AW193" s="58">
        <v>23.0</v>
      </c>
      <c r="AX193" s="58">
        <v>18.0</v>
      </c>
      <c r="AY193" s="58">
        <v>20.0</v>
      </c>
      <c r="AZ193" s="58">
        <v>3800.0</v>
      </c>
      <c r="BA193" s="58"/>
      <c r="BB193" s="58">
        <v>23.0</v>
      </c>
      <c r="BC193" s="58"/>
      <c r="BD193" s="58">
        <v>25.0</v>
      </c>
      <c r="BE193" s="58"/>
      <c r="BF193" s="58">
        <v>419.0</v>
      </c>
      <c r="BG193" s="58"/>
      <c r="BH193" s="58">
        <v>197.0</v>
      </c>
      <c r="BI193" s="58"/>
      <c r="BJ193" s="58"/>
      <c r="BK193" s="58">
        <v>1892.0</v>
      </c>
      <c r="BL193" s="58"/>
      <c r="BM193" s="58">
        <v>26678.0</v>
      </c>
      <c r="BN193" s="58">
        <v>24286.0</v>
      </c>
    </row>
    <row r="194" ht="16.5" customHeight="1">
      <c r="A194" s="58">
        <v>8415.0</v>
      </c>
      <c r="B194" s="58" t="s">
        <v>381</v>
      </c>
      <c r="C194" s="58">
        <v>8.0</v>
      </c>
      <c r="D194" s="58">
        <v>199935.0</v>
      </c>
      <c r="E194" s="58">
        <v>198344.0</v>
      </c>
      <c r="F194" s="58">
        <v>100213.0</v>
      </c>
      <c r="G194" s="58">
        <v>101658.0</v>
      </c>
      <c r="H194" s="58">
        <v>2036.0</v>
      </c>
      <c r="I194" s="58">
        <v>3730.0</v>
      </c>
      <c r="J194" s="58">
        <v>98177.0</v>
      </c>
      <c r="K194" s="58">
        <v>97928.0</v>
      </c>
      <c r="L194" s="58">
        <f t="shared" ref="L194:M194" si="186">V194+BM194</f>
        <v>39288</v>
      </c>
      <c r="M194" s="58">
        <f t="shared" si="186"/>
        <v>37497</v>
      </c>
      <c r="N194" s="58">
        <v>21246.0</v>
      </c>
      <c r="O194" s="58">
        <v>16329.0</v>
      </c>
      <c r="P194" s="58">
        <v>12923.0</v>
      </c>
      <c r="Q194" s="58">
        <v>14744.0</v>
      </c>
      <c r="R194" s="58">
        <v>4473.0</v>
      </c>
      <c r="S194" s="58">
        <v>15806.0</v>
      </c>
      <c r="T194" s="58">
        <v>3461.0</v>
      </c>
      <c r="U194" s="58">
        <v>3097.0</v>
      </c>
      <c r="V194" s="58"/>
      <c r="W194" s="58"/>
      <c r="X194" s="58">
        <v>2039.0</v>
      </c>
      <c r="Y194" s="58">
        <v>1047.0</v>
      </c>
      <c r="Z194" s="58">
        <v>536.0</v>
      </c>
      <c r="AA194" s="58">
        <v>1712.0</v>
      </c>
      <c r="AB194" s="58">
        <v>956.0</v>
      </c>
      <c r="AC194" s="58">
        <v>1081.0</v>
      </c>
      <c r="AD194" s="58">
        <v>504.0</v>
      </c>
      <c r="AE194" s="58">
        <v>953.0</v>
      </c>
      <c r="AF194" s="58">
        <v>1034.0</v>
      </c>
      <c r="AG194" s="58">
        <v>715.0</v>
      </c>
      <c r="AH194" s="58">
        <v>480.0</v>
      </c>
      <c r="AI194" s="58">
        <v>288.0</v>
      </c>
      <c r="AJ194" s="58">
        <v>447.0</v>
      </c>
      <c r="AK194" s="58">
        <v>783.0</v>
      </c>
      <c r="AL194" s="58">
        <v>315.0</v>
      </c>
      <c r="AM194" s="58">
        <v>467.0</v>
      </c>
      <c r="AN194" s="58">
        <v>91.0</v>
      </c>
      <c r="AO194" s="58">
        <v>98.0</v>
      </c>
      <c r="AP194" s="58">
        <v>189.0</v>
      </c>
      <c r="AQ194" s="58">
        <v>336.0</v>
      </c>
      <c r="AR194" s="58">
        <v>281.0</v>
      </c>
      <c r="AS194" s="58">
        <v>209.0</v>
      </c>
      <c r="AT194" s="58">
        <v>36.0</v>
      </c>
      <c r="AU194" s="58">
        <v>50.0</v>
      </c>
      <c r="AV194" s="58">
        <v>18.0</v>
      </c>
      <c r="AW194" s="58">
        <v>26.0</v>
      </c>
      <c r="AX194" s="58">
        <v>21.0</v>
      </c>
      <c r="AY194" s="58">
        <v>33.0</v>
      </c>
      <c r="AZ194" s="58">
        <v>8626.0</v>
      </c>
      <c r="BA194" s="58"/>
      <c r="BB194" s="58">
        <v>43.0</v>
      </c>
      <c r="BC194" s="58"/>
      <c r="BD194" s="58">
        <v>76.0</v>
      </c>
      <c r="BE194" s="58"/>
      <c r="BF194" s="58">
        <v>601.0</v>
      </c>
      <c r="BG194" s="58"/>
      <c r="BH194" s="58">
        <v>493.0</v>
      </c>
      <c r="BI194" s="58"/>
      <c r="BJ194" s="58"/>
      <c r="BK194" s="58">
        <v>2657.0</v>
      </c>
      <c r="BL194" s="58"/>
      <c r="BM194" s="58">
        <v>39288.0</v>
      </c>
      <c r="BN194" s="58">
        <v>37497.0</v>
      </c>
    </row>
    <row r="195" ht="16.5" customHeight="1">
      <c r="A195" s="58">
        <v>8416.0</v>
      </c>
      <c r="B195" s="58" t="s">
        <v>382</v>
      </c>
      <c r="C195" s="58">
        <v>8.0</v>
      </c>
      <c r="D195" s="58">
        <v>158007.0</v>
      </c>
      <c r="E195" s="58">
        <v>152944.0</v>
      </c>
      <c r="F195" s="58">
        <v>91219.0</v>
      </c>
      <c r="G195" s="58">
        <v>85871.0</v>
      </c>
      <c r="H195" s="58">
        <v>1347.0</v>
      </c>
      <c r="I195" s="58">
        <v>2352.0</v>
      </c>
      <c r="J195" s="58">
        <v>89872.0</v>
      </c>
      <c r="K195" s="58">
        <v>83519.0</v>
      </c>
      <c r="L195" s="58">
        <f t="shared" ref="L195:M195" si="187">V195+BM195</f>
        <v>28500</v>
      </c>
      <c r="M195" s="58">
        <f t="shared" si="187"/>
        <v>26001</v>
      </c>
      <c r="N195" s="58">
        <v>20343.0</v>
      </c>
      <c r="O195" s="58">
        <v>13780.0</v>
      </c>
      <c r="P195" s="58">
        <v>18331.0</v>
      </c>
      <c r="Q195" s="58">
        <v>20245.0</v>
      </c>
      <c r="R195" s="58">
        <v>3597.0</v>
      </c>
      <c r="S195" s="58">
        <v>11280.0</v>
      </c>
      <c r="T195" s="58">
        <v>5453.0</v>
      </c>
      <c r="U195" s="58">
        <v>4034.0</v>
      </c>
      <c r="V195" s="58"/>
      <c r="W195" s="58"/>
      <c r="X195" s="58">
        <v>1192.0</v>
      </c>
      <c r="Y195" s="58">
        <v>673.0</v>
      </c>
      <c r="Z195" s="58">
        <v>332.0</v>
      </c>
      <c r="AA195" s="58">
        <v>1201.0</v>
      </c>
      <c r="AB195" s="58">
        <v>810.0</v>
      </c>
      <c r="AC195" s="58">
        <v>797.0</v>
      </c>
      <c r="AD195" s="58">
        <v>358.0</v>
      </c>
      <c r="AE195" s="58">
        <v>626.0</v>
      </c>
      <c r="AF195" s="58">
        <v>1385.0</v>
      </c>
      <c r="AG195" s="58">
        <v>1039.0</v>
      </c>
      <c r="AH195" s="58">
        <v>650.0</v>
      </c>
      <c r="AI195" s="58">
        <v>447.0</v>
      </c>
      <c r="AJ195" s="58">
        <v>363.0</v>
      </c>
      <c r="AK195" s="58">
        <v>565.0</v>
      </c>
      <c r="AL195" s="58">
        <v>203.0</v>
      </c>
      <c r="AM195" s="58">
        <v>266.0</v>
      </c>
      <c r="AN195" s="58">
        <v>43.0</v>
      </c>
      <c r="AO195" s="58">
        <v>54.0</v>
      </c>
      <c r="AP195" s="58">
        <v>118.0</v>
      </c>
      <c r="AQ195" s="58">
        <v>217.0</v>
      </c>
      <c r="AR195" s="58">
        <v>244.0</v>
      </c>
      <c r="AS195" s="58">
        <v>192.0</v>
      </c>
      <c r="AT195" s="58">
        <v>71.0</v>
      </c>
      <c r="AU195" s="58">
        <v>43.0</v>
      </c>
      <c r="AV195" s="58">
        <v>23.0</v>
      </c>
      <c r="AW195" s="58">
        <v>16.0</v>
      </c>
      <c r="AX195" s="58">
        <v>33.0</v>
      </c>
      <c r="AY195" s="58">
        <v>25.0</v>
      </c>
      <c r="AZ195" s="58">
        <v>6624.0</v>
      </c>
      <c r="BA195" s="58"/>
      <c r="BB195" s="58">
        <v>16.0</v>
      </c>
      <c r="BC195" s="58"/>
      <c r="BD195" s="58">
        <v>80.0</v>
      </c>
      <c r="BE195" s="58"/>
      <c r="BF195" s="58">
        <v>364.0</v>
      </c>
      <c r="BG195" s="58"/>
      <c r="BH195" s="58">
        <v>739.0</v>
      </c>
      <c r="BI195" s="58"/>
      <c r="BJ195" s="58"/>
      <c r="BK195" s="58">
        <v>2018.0</v>
      </c>
      <c r="BL195" s="58"/>
      <c r="BM195" s="58">
        <v>28500.0</v>
      </c>
      <c r="BN195" s="58">
        <v>26001.0</v>
      </c>
    </row>
    <row r="196" ht="16.5" customHeight="1">
      <c r="A196" s="58">
        <v>8417.0</v>
      </c>
      <c r="B196" s="58" t="s">
        <v>383</v>
      </c>
      <c r="C196" s="58">
        <v>8.0</v>
      </c>
      <c r="D196" s="58">
        <v>139454.0</v>
      </c>
      <c r="E196" s="58">
        <v>141038.0</v>
      </c>
      <c r="F196" s="58">
        <v>68190.0</v>
      </c>
      <c r="G196" s="58">
        <v>69326.0</v>
      </c>
      <c r="H196" s="58">
        <v>2010.0</v>
      </c>
      <c r="I196" s="58">
        <v>3671.0</v>
      </c>
      <c r="J196" s="58">
        <v>66180.0</v>
      </c>
      <c r="K196" s="58">
        <v>65655.0</v>
      </c>
      <c r="L196" s="58">
        <f t="shared" ref="L196:M196" si="188">V196+BM196</f>
        <v>30105</v>
      </c>
      <c r="M196" s="58">
        <f t="shared" si="188"/>
        <v>28460</v>
      </c>
      <c r="N196" s="58">
        <v>13171.0</v>
      </c>
      <c r="O196" s="58">
        <v>10126.0</v>
      </c>
      <c r="P196" s="58">
        <v>6052.0</v>
      </c>
      <c r="Q196" s="58">
        <v>6335.0</v>
      </c>
      <c r="R196" s="58">
        <v>2935.0</v>
      </c>
      <c r="S196" s="58">
        <v>10562.0</v>
      </c>
      <c r="T196" s="58">
        <v>2031.0</v>
      </c>
      <c r="U196" s="58">
        <v>1812.0</v>
      </c>
      <c r="V196" s="58"/>
      <c r="W196" s="58"/>
      <c r="X196" s="58">
        <v>1609.0</v>
      </c>
      <c r="Y196" s="58">
        <v>961.0</v>
      </c>
      <c r="Z196" s="58">
        <v>467.0</v>
      </c>
      <c r="AA196" s="58">
        <v>1531.0</v>
      </c>
      <c r="AB196" s="58">
        <v>737.0</v>
      </c>
      <c r="AC196" s="58">
        <v>928.0</v>
      </c>
      <c r="AD196" s="58">
        <v>507.0</v>
      </c>
      <c r="AE196" s="58">
        <v>867.0</v>
      </c>
      <c r="AF196" s="58">
        <v>678.0</v>
      </c>
      <c r="AG196" s="58">
        <v>561.0</v>
      </c>
      <c r="AH196" s="58">
        <v>277.0</v>
      </c>
      <c r="AI196" s="58">
        <v>172.0</v>
      </c>
      <c r="AJ196" s="58">
        <v>314.0</v>
      </c>
      <c r="AK196" s="58">
        <v>550.0</v>
      </c>
      <c r="AL196" s="58">
        <v>247.0</v>
      </c>
      <c r="AM196" s="58">
        <v>267.0</v>
      </c>
      <c r="AN196" s="58">
        <v>59.0</v>
      </c>
      <c r="AO196" s="58">
        <v>71.0</v>
      </c>
      <c r="AP196" s="58">
        <v>121.0</v>
      </c>
      <c r="AQ196" s="58">
        <v>248.0</v>
      </c>
      <c r="AR196" s="58">
        <v>151.0</v>
      </c>
      <c r="AS196" s="58">
        <v>91.0</v>
      </c>
      <c r="AT196" s="58">
        <v>22.0</v>
      </c>
      <c r="AU196" s="58">
        <v>27.0</v>
      </c>
      <c r="AV196" s="58">
        <v>17.0</v>
      </c>
      <c r="AW196" s="58">
        <v>28.0</v>
      </c>
      <c r="AX196" s="58">
        <v>27.0</v>
      </c>
      <c r="AY196" s="58">
        <v>20.0</v>
      </c>
      <c r="AZ196" s="58">
        <v>5630.0</v>
      </c>
      <c r="BA196" s="58"/>
      <c r="BB196" s="58">
        <v>29.0</v>
      </c>
      <c r="BC196" s="58"/>
      <c r="BD196" s="58">
        <v>95.0</v>
      </c>
      <c r="BE196" s="58"/>
      <c r="BF196" s="58">
        <v>644.0</v>
      </c>
      <c r="BG196" s="58"/>
      <c r="BH196" s="58">
        <v>255.0</v>
      </c>
      <c r="BI196" s="58"/>
      <c r="BJ196" s="58"/>
      <c r="BK196" s="58">
        <v>2038.0</v>
      </c>
      <c r="BL196" s="58"/>
      <c r="BM196" s="58">
        <v>30105.0</v>
      </c>
      <c r="BN196" s="58">
        <v>28460.0</v>
      </c>
    </row>
    <row r="197" ht="16.5" customHeight="1">
      <c r="A197" s="58">
        <v>8421.0</v>
      </c>
      <c r="B197" s="58" t="s">
        <v>384</v>
      </c>
      <c r="C197" s="58">
        <v>8.0</v>
      </c>
      <c r="D197" s="58">
        <v>82591.0</v>
      </c>
      <c r="E197" s="58">
        <v>80878.0</v>
      </c>
      <c r="F197" s="58">
        <v>41224.0</v>
      </c>
      <c r="G197" s="58">
        <v>38714.0</v>
      </c>
      <c r="H197" s="58">
        <v>421.0</v>
      </c>
      <c r="I197" s="58">
        <v>793.0</v>
      </c>
      <c r="J197" s="58">
        <v>40803.0</v>
      </c>
      <c r="K197" s="58">
        <v>37921.0</v>
      </c>
      <c r="L197" s="58">
        <f t="shared" ref="L197:M197" si="189">V197+BM197</f>
        <v>13061</v>
      </c>
      <c r="M197" s="58">
        <f t="shared" si="189"/>
        <v>12208</v>
      </c>
      <c r="N197" s="58">
        <v>10810.0</v>
      </c>
      <c r="O197" s="58">
        <v>7562.0</v>
      </c>
      <c r="P197" s="58">
        <v>7242.0</v>
      </c>
      <c r="Q197" s="58">
        <v>7598.0</v>
      </c>
      <c r="R197" s="58">
        <v>1760.0</v>
      </c>
      <c r="S197" s="58">
        <v>5524.0</v>
      </c>
      <c r="T197" s="58">
        <v>1836.0</v>
      </c>
      <c r="U197" s="58">
        <v>1365.0</v>
      </c>
      <c r="V197" s="58"/>
      <c r="W197" s="58"/>
      <c r="X197" s="58">
        <v>571.0</v>
      </c>
      <c r="Y197" s="58">
        <v>440.0</v>
      </c>
      <c r="Z197" s="58">
        <v>129.0</v>
      </c>
      <c r="AA197" s="58">
        <v>382.0</v>
      </c>
      <c r="AB197" s="58">
        <v>456.0</v>
      </c>
      <c r="AC197" s="58">
        <v>414.0</v>
      </c>
      <c r="AD197" s="58">
        <v>180.0</v>
      </c>
      <c r="AE197" s="58">
        <v>271.0</v>
      </c>
      <c r="AF197" s="58">
        <v>829.0</v>
      </c>
      <c r="AG197" s="58">
        <v>505.0</v>
      </c>
      <c r="AH197" s="58">
        <v>267.0</v>
      </c>
      <c r="AI197" s="58">
        <v>208.0</v>
      </c>
      <c r="AJ197" s="58">
        <v>93.0</v>
      </c>
      <c r="AK197" s="58">
        <v>130.0</v>
      </c>
      <c r="AL197" s="58">
        <v>98.0</v>
      </c>
      <c r="AM197" s="58">
        <v>93.0</v>
      </c>
      <c r="AN197" s="58">
        <v>26.0</v>
      </c>
      <c r="AO197" s="58">
        <v>35.0</v>
      </c>
      <c r="AP197" s="58">
        <v>46.0</v>
      </c>
      <c r="AQ197" s="58">
        <v>81.0</v>
      </c>
      <c r="AR197" s="58">
        <v>106.0</v>
      </c>
      <c r="AS197" s="58">
        <v>51.0</v>
      </c>
      <c r="AT197" s="58">
        <v>8.0</v>
      </c>
      <c r="AU197" s="58">
        <v>20.0</v>
      </c>
      <c r="AV197" s="58">
        <v>14.0</v>
      </c>
      <c r="AW197" s="58">
        <v>7.0</v>
      </c>
      <c r="AX197" s="58">
        <v>53.0</v>
      </c>
      <c r="AY197" s="58">
        <v>13.0</v>
      </c>
      <c r="AZ197" s="58">
        <v>2738.0</v>
      </c>
      <c r="BA197" s="58"/>
      <c r="BB197" s="58">
        <v>11.0</v>
      </c>
      <c r="BC197" s="58"/>
      <c r="BD197" s="58">
        <v>45.0</v>
      </c>
      <c r="BE197" s="58"/>
      <c r="BF197" s="58">
        <v>146.0</v>
      </c>
      <c r="BG197" s="58"/>
      <c r="BH197" s="58">
        <v>278.0</v>
      </c>
      <c r="BI197" s="58"/>
      <c r="BJ197" s="58"/>
      <c r="BK197" s="58">
        <v>1014.0</v>
      </c>
      <c r="BL197" s="58"/>
      <c r="BM197" s="58">
        <v>13061.0</v>
      </c>
      <c r="BN197" s="58">
        <v>12208.0</v>
      </c>
    </row>
    <row r="198" ht="16.5" customHeight="1">
      <c r="A198" s="58">
        <v>8425.0</v>
      </c>
      <c r="B198" s="58" t="s">
        <v>385</v>
      </c>
      <c r="C198" s="58">
        <v>8.0</v>
      </c>
      <c r="D198" s="58">
        <v>138961.0</v>
      </c>
      <c r="E198" s="58">
        <v>138229.0</v>
      </c>
      <c r="F198" s="58">
        <v>79911.0</v>
      </c>
      <c r="G198" s="58">
        <v>80981.0</v>
      </c>
      <c r="H198" s="58">
        <v>1956.0</v>
      </c>
      <c r="I198" s="58">
        <v>3439.0</v>
      </c>
      <c r="J198" s="58">
        <v>77955.0</v>
      </c>
      <c r="K198" s="58">
        <v>77542.0</v>
      </c>
      <c r="L198" s="58">
        <f t="shared" ref="L198:M198" si="190">V198+BM198</f>
        <v>37916</v>
      </c>
      <c r="M198" s="58">
        <f t="shared" si="190"/>
        <v>36006</v>
      </c>
      <c r="N198" s="58">
        <v>15116.0</v>
      </c>
      <c r="O198" s="58">
        <v>11124.0</v>
      </c>
      <c r="P198" s="58">
        <v>8434.0</v>
      </c>
      <c r="Q198" s="58">
        <v>9544.0</v>
      </c>
      <c r="R198" s="58">
        <v>2154.0</v>
      </c>
      <c r="S198" s="58">
        <v>9875.0</v>
      </c>
      <c r="T198" s="58">
        <v>1910.0</v>
      </c>
      <c r="U198" s="58">
        <v>1700.0</v>
      </c>
      <c r="V198" s="58"/>
      <c r="W198" s="58"/>
      <c r="X198" s="58">
        <v>1926.0</v>
      </c>
      <c r="Y198" s="58">
        <v>1234.0</v>
      </c>
      <c r="Z198" s="58">
        <v>462.0</v>
      </c>
      <c r="AA198" s="58">
        <v>1446.0</v>
      </c>
      <c r="AB198" s="58">
        <v>757.0</v>
      </c>
      <c r="AC198" s="58">
        <v>973.0</v>
      </c>
      <c r="AD198" s="58">
        <v>558.0</v>
      </c>
      <c r="AE198" s="58">
        <v>1028.0</v>
      </c>
      <c r="AF198" s="58">
        <v>801.0</v>
      </c>
      <c r="AG198" s="58">
        <v>601.0</v>
      </c>
      <c r="AH198" s="58">
        <v>578.0</v>
      </c>
      <c r="AI198" s="58">
        <v>422.0</v>
      </c>
      <c r="AJ198" s="58">
        <v>285.0</v>
      </c>
      <c r="AK198" s="58">
        <v>546.0</v>
      </c>
      <c r="AL198" s="58">
        <v>221.0</v>
      </c>
      <c r="AM198" s="58">
        <v>291.0</v>
      </c>
      <c r="AN198" s="58">
        <v>73.0</v>
      </c>
      <c r="AO198" s="58">
        <v>67.0</v>
      </c>
      <c r="AP198" s="58">
        <v>182.0</v>
      </c>
      <c r="AQ198" s="58">
        <v>272.0</v>
      </c>
      <c r="AR198" s="58">
        <v>428.0</v>
      </c>
      <c r="AS198" s="58">
        <v>196.0</v>
      </c>
      <c r="AT198" s="58">
        <v>35.0</v>
      </c>
      <c r="AU198" s="58">
        <v>29.0</v>
      </c>
      <c r="AV198" s="58">
        <v>19.0</v>
      </c>
      <c r="AW198" s="58">
        <v>24.0</v>
      </c>
      <c r="AX198" s="58">
        <v>20.0</v>
      </c>
      <c r="AY198" s="58">
        <v>29.0</v>
      </c>
      <c r="AZ198" s="58">
        <v>5221.0</v>
      </c>
      <c r="BA198" s="58"/>
      <c r="BB198" s="58">
        <v>34.0</v>
      </c>
      <c r="BC198" s="58"/>
      <c r="BD198" s="58">
        <v>41.0</v>
      </c>
      <c r="BE198" s="58"/>
      <c r="BF198" s="58">
        <v>492.0</v>
      </c>
      <c r="BG198" s="58"/>
      <c r="BH198" s="58">
        <v>292.0</v>
      </c>
      <c r="BI198" s="58"/>
      <c r="BJ198" s="58"/>
      <c r="BK198" s="58">
        <v>2135.0</v>
      </c>
      <c r="BL198" s="58"/>
      <c r="BM198" s="58">
        <v>37916.0</v>
      </c>
      <c r="BN198" s="58">
        <v>36006.0</v>
      </c>
    </row>
    <row r="199" ht="16.5" customHeight="1">
      <c r="A199" s="58">
        <v>8426.0</v>
      </c>
      <c r="B199" s="58" t="s">
        <v>386</v>
      </c>
      <c r="C199" s="58">
        <v>8.0</v>
      </c>
      <c r="D199" s="58">
        <v>143105.0</v>
      </c>
      <c r="E199" s="58">
        <v>141587.0</v>
      </c>
      <c r="F199" s="58">
        <v>77407.0</v>
      </c>
      <c r="G199" s="58">
        <v>78905.0</v>
      </c>
      <c r="H199" s="58">
        <v>2159.0</v>
      </c>
      <c r="I199" s="58">
        <v>3540.0</v>
      </c>
      <c r="J199" s="58">
        <v>75248.0</v>
      </c>
      <c r="K199" s="58">
        <v>75365.0</v>
      </c>
      <c r="L199" s="58">
        <f t="shared" ref="L199:M199" si="191">V199+BM199</f>
        <v>39244</v>
      </c>
      <c r="M199" s="58">
        <f t="shared" si="191"/>
        <v>38299</v>
      </c>
      <c r="N199" s="58">
        <v>12092.0</v>
      </c>
      <c r="O199" s="58">
        <v>8152.0</v>
      </c>
      <c r="P199" s="58">
        <v>7863.0</v>
      </c>
      <c r="Q199" s="58">
        <v>7838.0</v>
      </c>
      <c r="R199" s="58">
        <v>2358.0</v>
      </c>
      <c r="S199" s="58">
        <v>10214.0</v>
      </c>
      <c r="T199" s="58">
        <v>1677.0</v>
      </c>
      <c r="U199" s="58">
        <v>1698.0</v>
      </c>
      <c r="V199" s="58"/>
      <c r="W199" s="58"/>
      <c r="X199" s="58">
        <v>2021.0</v>
      </c>
      <c r="Y199" s="58">
        <v>872.0</v>
      </c>
      <c r="Z199" s="58">
        <v>537.0</v>
      </c>
      <c r="AA199" s="58">
        <v>1572.0</v>
      </c>
      <c r="AB199" s="58">
        <v>724.0</v>
      </c>
      <c r="AC199" s="58">
        <v>823.0</v>
      </c>
      <c r="AD199" s="58">
        <v>586.0</v>
      </c>
      <c r="AE199" s="58">
        <v>1154.0</v>
      </c>
      <c r="AF199" s="58">
        <v>720.0</v>
      </c>
      <c r="AG199" s="58">
        <v>547.0</v>
      </c>
      <c r="AH199" s="58">
        <v>1060.0</v>
      </c>
      <c r="AI199" s="58">
        <v>814.0</v>
      </c>
      <c r="AJ199" s="58">
        <v>184.0</v>
      </c>
      <c r="AK199" s="58">
        <v>282.0</v>
      </c>
      <c r="AL199" s="58">
        <v>268.0</v>
      </c>
      <c r="AM199" s="58">
        <v>254.0</v>
      </c>
      <c r="AN199" s="58">
        <v>89.0</v>
      </c>
      <c r="AO199" s="58">
        <v>71.0</v>
      </c>
      <c r="AP199" s="58">
        <v>291.0</v>
      </c>
      <c r="AQ199" s="58">
        <v>445.0</v>
      </c>
      <c r="AR199" s="58">
        <v>391.0</v>
      </c>
      <c r="AS199" s="58">
        <v>149.0</v>
      </c>
      <c r="AT199" s="58">
        <v>15.0</v>
      </c>
      <c r="AU199" s="58">
        <v>31.0</v>
      </c>
      <c r="AV199" s="58">
        <v>17.0</v>
      </c>
      <c r="AW199" s="58">
        <v>38.0</v>
      </c>
      <c r="AX199" s="58">
        <v>20.0</v>
      </c>
      <c r="AY199" s="58">
        <v>12.0</v>
      </c>
      <c r="AZ199" s="58">
        <v>4459.0</v>
      </c>
      <c r="BA199" s="58"/>
      <c r="BB199" s="58">
        <v>21.0</v>
      </c>
      <c r="BC199" s="58"/>
      <c r="BD199" s="58">
        <v>26.0</v>
      </c>
      <c r="BE199" s="58"/>
      <c r="BF199" s="58">
        <v>341.0</v>
      </c>
      <c r="BG199" s="58"/>
      <c r="BH199" s="58">
        <v>244.0</v>
      </c>
      <c r="BI199" s="58"/>
      <c r="BJ199" s="58"/>
      <c r="BK199" s="58">
        <v>2100.0</v>
      </c>
      <c r="BL199" s="58"/>
      <c r="BM199" s="58">
        <v>39244.0</v>
      </c>
      <c r="BN199" s="58">
        <v>38299.0</v>
      </c>
    </row>
    <row r="200" ht="16.5" customHeight="1">
      <c r="A200" s="58">
        <v>8435.0</v>
      </c>
      <c r="B200" s="58" t="s">
        <v>387</v>
      </c>
      <c r="C200" s="58">
        <v>8.0</v>
      </c>
      <c r="D200" s="58">
        <v>156520.0</v>
      </c>
      <c r="E200" s="58">
        <v>152434.0</v>
      </c>
      <c r="F200" s="58">
        <v>85430.0</v>
      </c>
      <c r="G200" s="58">
        <v>79651.0</v>
      </c>
      <c r="H200" s="58">
        <v>1558.0</v>
      </c>
      <c r="I200" s="58">
        <v>2676.0</v>
      </c>
      <c r="J200" s="58">
        <v>83872.0</v>
      </c>
      <c r="K200" s="58">
        <v>76975.0</v>
      </c>
      <c r="L200" s="58">
        <f t="shared" ref="L200:M200" si="192">V200+BM200</f>
        <v>34910</v>
      </c>
      <c r="M200" s="58">
        <f t="shared" si="192"/>
        <v>31603</v>
      </c>
      <c r="N200" s="58">
        <v>17145.0</v>
      </c>
      <c r="O200" s="58">
        <v>10922.0</v>
      </c>
      <c r="P200" s="58">
        <v>12613.0</v>
      </c>
      <c r="Q200" s="58">
        <v>12311.0</v>
      </c>
      <c r="R200" s="58">
        <v>3444.0</v>
      </c>
      <c r="S200" s="58">
        <v>11473.0</v>
      </c>
      <c r="T200" s="58">
        <v>2741.0</v>
      </c>
      <c r="U200" s="58">
        <v>1995.0</v>
      </c>
      <c r="V200" s="58"/>
      <c r="W200" s="58"/>
      <c r="X200" s="58">
        <v>2398.0</v>
      </c>
      <c r="Y200" s="58">
        <v>1323.0</v>
      </c>
      <c r="Z200" s="58">
        <v>295.0</v>
      </c>
      <c r="AA200" s="58">
        <v>839.0</v>
      </c>
      <c r="AB200" s="58">
        <v>883.0</v>
      </c>
      <c r="AC200" s="58">
        <v>989.0</v>
      </c>
      <c r="AD200" s="58">
        <v>393.0</v>
      </c>
      <c r="AE200" s="58">
        <v>805.0</v>
      </c>
      <c r="AF200" s="58">
        <v>872.0</v>
      </c>
      <c r="AG200" s="58">
        <v>629.0</v>
      </c>
      <c r="AH200" s="58">
        <v>768.0</v>
      </c>
      <c r="AI200" s="58">
        <v>524.0</v>
      </c>
      <c r="AJ200" s="58">
        <v>184.0</v>
      </c>
      <c r="AK200" s="58">
        <v>333.0</v>
      </c>
      <c r="AL200" s="58">
        <v>264.0</v>
      </c>
      <c r="AM200" s="58">
        <v>289.0</v>
      </c>
      <c r="AN200" s="58">
        <v>65.0</v>
      </c>
      <c r="AO200" s="58">
        <v>80.0</v>
      </c>
      <c r="AP200" s="58">
        <v>142.0</v>
      </c>
      <c r="AQ200" s="58">
        <v>252.0</v>
      </c>
      <c r="AR200" s="58">
        <v>280.0</v>
      </c>
      <c r="AS200" s="58">
        <v>107.0</v>
      </c>
      <c r="AT200" s="58">
        <v>35.0</v>
      </c>
      <c r="AU200" s="58">
        <v>26.0</v>
      </c>
      <c r="AV200" s="58">
        <v>24.0</v>
      </c>
      <c r="AW200" s="58">
        <v>35.0</v>
      </c>
      <c r="AX200" s="58">
        <v>20.0</v>
      </c>
      <c r="AY200" s="58">
        <v>18.0</v>
      </c>
      <c r="AZ200" s="58">
        <v>5630.0</v>
      </c>
      <c r="BA200" s="58"/>
      <c r="BB200" s="58">
        <v>20.0</v>
      </c>
      <c r="BC200" s="58"/>
      <c r="BD200" s="58">
        <v>43.0</v>
      </c>
      <c r="BE200" s="58"/>
      <c r="BF200" s="58">
        <v>344.0</v>
      </c>
      <c r="BG200" s="58"/>
      <c r="BH200" s="58">
        <v>359.0</v>
      </c>
      <c r="BI200" s="58"/>
      <c r="BJ200" s="58"/>
      <c r="BK200" s="58">
        <v>2422.0</v>
      </c>
      <c r="BL200" s="58"/>
      <c r="BM200" s="58">
        <v>34910.0</v>
      </c>
      <c r="BN200" s="58">
        <v>31603.0</v>
      </c>
    </row>
    <row r="201" ht="16.5" customHeight="1">
      <c r="A201" s="58">
        <v>8436.0</v>
      </c>
      <c r="B201" s="58" t="s">
        <v>388</v>
      </c>
      <c r="C201" s="58">
        <v>8.0</v>
      </c>
      <c r="D201" s="58">
        <v>206250.0</v>
      </c>
      <c r="E201" s="58">
        <v>201576.0</v>
      </c>
      <c r="F201" s="58">
        <v>106823.0</v>
      </c>
      <c r="G201" s="58">
        <v>105914.0</v>
      </c>
      <c r="H201" s="58">
        <v>2238.0</v>
      </c>
      <c r="I201" s="58">
        <v>3870.0</v>
      </c>
      <c r="J201" s="58">
        <v>104585.0</v>
      </c>
      <c r="K201" s="58">
        <v>102044.0</v>
      </c>
      <c r="L201" s="58">
        <f t="shared" ref="L201:M201" si="193">V201+BM201</f>
        <v>47401</v>
      </c>
      <c r="M201" s="58">
        <f t="shared" si="193"/>
        <v>44818</v>
      </c>
      <c r="N201" s="58">
        <v>17930.0</v>
      </c>
      <c r="O201" s="58">
        <v>11887.0</v>
      </c>
      <c r="P201" s="58">
        <v>15027.0</v>
      </c>
      <c r="Q201" s="58">
        <v>15371.0</v>
      </c>
      <c r="R201" s="58">
        <v>3253.0</v>
      </c>
      <c r="S201" s="58">
        <v>13928.0</v>
      </c>
      <c r="T201" s="58">
        <v>3344.0</v>
      </c>
      <c r="U201" s="58">
        <v>2553.0</v>
      </c>
      <c r="V201" s="58"/>
      <c r="W201" s="58"/>
      <c r="X201" s="58">
        <v>3313.0</v>
      </c>
      <c r="Y201" s="58">
        <v>1804.0</v>
      </c>
      <c r="Z201" s="58">
        <v>516.0</v>
      </c>
      <c r="AA201" s="58">
        <v>1431.0</v>
      </c>
      <c r="AB201" s="58">
        <v>981.0</v>
      </c>
      <c r="AC201" s="58">
        <v>1281.0</v>
      </c>
      <c r="AD201" s="58">
        <v>716.0</v>
      </c>
      <c r="AE201" s="58">
        <v>1520.0</v>
      </c>
      <c r="AF201" s="58">
        <v>1010.0</v>
      </c>
      <c r="AG201" s="58">
        <v>783.0</v>
      </c>
      <c r="AH201" s="58">
        <v>2725.0</v>
      </c>
      <c r="AI201" s="58">
        <v>2091.0</v>
      </c>
      <c r="AJ201" s="58">
        <v>285.0</v>
      </c>
      <c r="AK201" s="58">
        <v>535.0</v>
      </c>
      <c r="AL201" s="58">
        <v>316.0</v>
      </c>
      <c r="AM201" s="58">
        <v>377.0</v>
      </c>
      <c r="AN201" s="58">
        <v>104.0</v>
      </c>
      <c r="AO201" s="58">
        <v>108.0</v>
      </c>
      <c r="AP201" s="58">
        <v>234.0</v>
      </c>
      <c r="AQ201" s="58">
        <v>434.0</v>
      </c>
      <c r="AR201" s="58">
        <v>472.0</v>
      </c>
      <c r="AS201" s="58">
        <v>215.0</v>
      </c>
      <c r="AT201" s="58">
        <v>28.0</v>
      </c>
      <c r="AU201" s="58">
        <v>39.0</v>
      </c>
      <c r="AV201" s="58">
        <v>25.0</v>
      </c>
      <c r="AW201" s="58">
        <v>42.0</v>
      </c>
      <c r="AX201" s="58">
        <v>55.0</v>
      </c>
      <c r="AY201" s="58">
        <v>35.0</v>
      </c>
      <c r="AZ201" s="58">
        <v>5886.0</v>
      </c>
      <c r="BA201" s="58"/>
      <c r="BB201" s="58">
        <v>28.0</v>
      </c>
      <c r="BC201" s="58"/>
      <c r="BD201" s="58">
        <v>49.0</v>
      </c>
      <c r="BE201" s="58"/>
      <c r="BF201" s="58">
        <v>455.0</v>
      </c>
      <c r="BG201" s="58"/>
      <c r="BH201" s="58">
        <v>432.0</v>
      </c>
      <c r="BI201" s="58"/>
      <c r="BJ201" s="58"/>
      <c r="BK201" s="58">
        <v>2792.0</v>
      </c>
      <c r="BL201" s="58"/>
      <c r="BM201" s="58">
        <v>47401.0</v>
      </c>
      <c r="BN201" s="58">
        <v>44818.0</v>
      </c>
    </row>
    <row r="202" ht="16.5" customHeight="1">
      <c r="A202" s="58">
        <v>8437.0</v>
      </c>
      <c r="B202" s="58" t="s">
        <v>389</v>
      </c>
      <c r="C202" s="58">
        <v>8.0</v>
      </c>
      <c r="D202" s="58">
        <v>96443.0</v>
      </c>
      <c r="E202" s="58">
        <v>96685.0</v>
      </c>
      <c r="F202" s="58">
        <v>51879.0</v>
      </c>
      <c r="G202" s="58">
        <v>52386.0</v>
      </c>
      <c r="H202" s="58">
        <v>1669.0</v>
      </c>
      <c r="I202" s="58">
        <v>2974.0</v>
      </c>
      <c r="J202" s="58">
        <v>50210.0</v>
      </c>
      <c r="K202" s="58">
        <v>49412.0</v>
      </c>
      <c r="L202" s="58">
        <f t="shared" ref="L202:M202" si="194">V202+BM202</f>
        <v>26157</v>
      </c>
      <c r="M202" s="58">
        <f t="shared" si="194"/>
        <v>25361</v>
      </c>
      <c r="N202" s="58">
        <v>7864.0</v>
      </c>
      <c r="O202" s="58">
        <v>5666.0</v>
      </c>
      <c r="P202" s="58">
        <v>5525.0</v>
      </c>
      <c r="Q202" s="58">
        <v>4805.0</v>
      </c>
      <c r="R202" s="58">
        <v>1509.0</v>
      </c>
      <c r="S202" s="58">
        <v>6599.0</v>
      </c>
      <c r="T202" s="58">
        <v>1164.0</v>
      </c>
      <c r="U202" s="58">
        <v>1052.0</v>
      </c>
      <c r="V202" s="58"/>
      <c r="W202" s="58"/>
      <c r="X202" s="58">
        <v>1526.0</v>
      </c>
      <c r="Y202" s="58">
        <v>691.0</v>
      </c>
      <c r="Z202" s="58">
        <v>411.0</v>
      </c>
      <c r="AA202" s="58">
        <v>1286.0</v>
      </c>
      <c r="AB202" s="58">
        <v>521.0</v>
      </c>
      <c r="AC202" s="58">
        <v>592.0</v>
      </c>
      <c r="AD202" s="58">
        <v>373.0</v>
      </c>
      <c r="AE202" s="58">
        <v>731.0</v>
      </c>
      <c r="AF202" s="58">
        <v>442.0</v>
      </c>
      <c r="AG202" s="58">
        <v>346.0</v>
      </c>
      <c r="AH202" s="58">
        <v>294.0</v>
      </c>
      <c r="AI202" s="58">
        <v>218.0</v>
      </c>
      <c r="AJ202" s="58">
        <v>116.0</v>
      </c>
      <c r="AK202" s="58">
        <v>213.0</v>
      </c>
      <c r="AL202" s="58">
        <v>148.0</v>
      </c>
      <c r="AM202" s="58">
        <v>183.0</v>
      </c>
      <c r="AN202" s="58">
        <v>42.0</v>
      </c>
      <c r="AO202" s="58">
        <v>31.0</v>
      </c>
      <c r="AP202" s="58">
        <v>115.0</v>
      </c>
      <c r="AQ202" s="58">
        <v>189.0</v>
      </c>
      <c r="AR202" s="58">
        <v>113.0</v>
      </c>
      <c r="AS202" s="58">
        <v>67.0</v>
      </c>
      <c r="AT202" s="58">
        <v>13.0</v>
      </c>
      <c r="AU202" s="58">
        <v>24.0</v>
      </c>
      <c r="AV202" s="58">
        <v>14.0</v>
      </c>
      <c r="AW202" s="58">
        <v>28.0</v>
      </c>
      <c r="AX202" s="58">
        <v>22.0</v>
      </c>
      <c r="AY202" s="58">
        <v>13.0</v>
      </c>
      <c r="AZ202" s="58">
        <v>3343.0</v>
      </c>
      <c r="BA202" s="58"/>
      <c r="BB202" s="58">
        <v>18.0</v>
      </c>
      <c r="BC202" s="58"/>
      <c r="BD202" s="58">
        <v>20.0</v>
      </c>
      <c r="BE202" s="58"/>
      <c r="BF202" s="58">
        <v>297.0</v>
      </c>
      <c r="BG202" s="58"/>
      <c r="BH202" s="58">
        <v>163.0</v>
      </c>
      <c r="BI202" s="58"/>
      <c r="BJ202" s="58"/>
      <c r="BK202" s="58">
        <v>1317.0</v>
      </c>
      <c r="BL202" s="58"/>
      <c r="BM202" s="58">
        <v>26157.0</v>
      </c>
      <c r="BN202" s="58">
        <v>25361.0</v>
      </c>
    </row>
    <row r="203" ht="16.5" customHeight="1">
      <c r="A203" s="58">
        <v>3101.0</v>
      </c>
      <c r="B203" s="58" t="s">
        <v>178</v>
      </c>
      <c r="C203" s="58">
        <v>3.0</v>
      </c>
      <c r="D203" s="58">
        <v>194345.0</v>
      </c>
      <c r="E203" s="58">
        <v>189825.0</v>
      </c>
      <c r="F203" s="58">
        <v>99682.0</v>
      </c>
      <c r="G203" s="58">
        <v>80134.0</v>
      </c>
      <c r="H203" s="58">
        <v>1050.0</v>
      </c>
      <c r="I203" s="58">
        <v>798.0</v>
      </c>
      <c r="J203" s="58">
        <v>98632.0</v>
      </c>
      <c r="K203" s="58">
        <v>79336.0</v>
      </c>
      <c r="L203" s="58">
        <f t="shared" ref="L203:M203" si="195">V203+BM203</f>
        <v>30751</v>
      </c>
      <c r="M203" s="58">
        <f t="shared" si="195"/>
        <v>26134</v>
      </c>
      <c r="N203" s="58">
        <v>33036.0</v>
      </c>
      <c r="O203" s="58">
        <v>21364.0</v>
      </c>
      <c r="P203" s="58">
        <v>14586.0</v>
      </c>
      <c r="Q203" s="58">
        <v>13347.0</v>
      </c>
      <c r="R203" s="58">
        <v>2744.0</v>
      </c>
      <c r="S203" s="58">
        <v>7488.0</v>
      </c>
      <c r="T203" s="58">
        <v>5350.0</v>
      </c>
      <c r="U203" s="58">
        <v>4231.0</v>
      </c>
      <c r="V203" s="58"/>
      <c r="W203" s="58"/>
      <c r="X203" s="58">
        <v>306.0</v>
      </c>
      <c r="Y203" s="58">
        <v>179.0</v>
      </c>
      <c r="Z203" s="58">
        <v>150.0</v>
      </c>
      <c r="AA203" s="58">
        <v>548.0</v>
      </c>
      <c r="AB203" s="58">
        <v>1155.0</v>
      </c>
      <c r="AC203" s="58">
        <v>907.0</v>
      </c>
      <c r="AD203" s="58">
        <v>353.0</v>
      </c>
      <c r="AE203" s="58">
        <v>448.0</v>
      </c>
      <c r="AF203" s="58">
        <v>2310.0</v>
      </c>
      <c r="AG203" s="58">
        <v>1223.0</v>
      </c>
      <c r="AH203" s="58">
        <v>269.0</v>
      </c>
      <c r="AI203" s="58">
        <v>172.0</v>
      </c>
      <c r="AJ203" s="58">
        <v>166.0</v>
      </c>
      <c r="AK203" s="58">
        <v>149.0</v>
      </c>
      <c r="AL203" s="58">
        <v>134.0</v>
      </c>
      <c r="AM203" s="58">
        <v>173.0</v>
      </c>
      <c r="AN203" s="58">
        <v>18.0</v>
      </c>
      <c r="AO203" s="58">
        <v>38.0</v>
      </c>
      <c r="AP203" s="58">
        <v>36.0</v>
      </c>
      <c r="AQ203" s="58">
        <v>51.0</v>
      </c>
      <c r="AR203" s="58">
        <v>74.0</v>
      </c>
      <c r="AS203" s="58">
        <v>72.0</v>
      </c>
      <c r="AT203" s="58">
        <v>57.0</v>
      </c>
      <c r="AU203" s="58">
        <v>67.0</v>
      </c>
      <c r="AV203" s="58">
        <v>32.0</v>
      </c>
      <c r="AW203" s="58">
        <v>24.0</v>
      </c>
      <c r="AX203" s="58">
        <v>26.0</v>
      </c>
      <c r="AY203" s="58">
        <v>21.0</v>
      </c>
      <c r="AZ203" s="58">
        <v>5550.0</v>
      </c>
      <c r="BA203" s="58"/>
      <c r="BB203" s="58">
        <v>38.0</v>
      </c>
      <c r="BC203" s="58"/>
      <c r="BD203" s="58">
        <v>64.0</v>
      </c>
      <c r="BE203" s="58"/>
      <c r="BF203" s="58">
        <v>382.0</v>
      </c>
      <c r="BG203" s="58"/>
      <c r="BH203" s="58">
        <v>1045.0</v>
      </c>
      <c r="BI203" s="58"/>
      <c r="BJ203" s="58"/>
      <c r="BK203" s="58">
        <v>2700.0</v>
      </c>
      <c r="BL203" s="58"/>
      <c r="BM203" s="58">
        <v>30751.0</v>
      </c>
      <c r="BN203" s="58">
        <v>26134.0</v>
      </c>
    </row>
    <row r="204" ht="16.5" customHeight="1">
      <c r="A204" s="58">
        <v>3102.0</v>
      </c>
      <c r="B204" s="58" t="s">
        <v>179</v>
      </c>
      <c r="C204" s="58">
        <v>3.0</v>
      </c>
      <c r="D204" s="58">
        <v>75270.0</v>
      </c>
      <c r="E204" s="58">
        <v>77691.0</v>
      </c>
      <c r="F204" s="58">
        <v>34611.0</v>
      </c>
      <c r="G204" s="58">
        <v>28452.0</v>
      </c>
      <c r="H204" s="58">
        <v>483.0</v>
      </c>
      <c r="I204" s="58">
        <v>420.0</v>
      </c>
      <c r="J204" s="58">
        <v>34128.0</v>
      </c>
      <c r="K204" s="58">
        <v>28032.0</v>
      </c>
      <c r="L204" s="58">
        <f t="shared" ref="L204:M204" si="196">V204+BM204</f>
        <v>12110</v>
      </c>
      <c r="M204" s="58">
        <f t="shared" si="196"/>
        <v>9800</v>
      </c>
      <c r="N204" s="58">
        <v>13974.0</v>
      </c>
      <c r="O204" s="58">
        <v>9716.0</v>
      </c>
      <c r="P204" s="58">
        <v>1979.0</v>
      </c>
      <c r="Q204" s="58">
        <v>2033.0</v>
      </c>
      <c r="R204" s="58">
        <v>585.0</v>
      </c>
      <c r="S204" s="58">
        <v>2145.0</v>
      </c>
      <c r="T204" s="58">
        <v>1564.0</v>
      </c>
      <c r="U204" s="58">
        <v>1504.0</v>
      </c>
      <c r="V204" s="58"/>
      <c r="W204" s="58"/>
      <c r="X204" s="58">
        <v>193.0</v>
      </c>
      <c r="Y204" s="58">
        <v>65.0</v>
      </c>
      <c r="Z204" s="58">
        <v>154.0</v>
      </c>
      <c r="AA204" s="58">
        <v>732.0</v>
      </c>
      <c r="AB204" s="58">
        <v>366.0</v>
      </c>
      <c r="AC204" s="58">
        <v>310.0</v>
      </c>
      <c r="AD204" s="58">
        <v>154.0</v>
      </c>
      <c r="AE204" s="58">
        <v>192.0</v>
      </c>
      <c r="AF204" s="58">
        <v>294.0</v>
      </c>
      <c r="AG204" s="58">
        <v>194.0</v>
      </c>
      <c r="AH204" s="58">
        <v>37.0</v>
      </c>
      <c r="AI204" s="58">
        <v>19.0</v>
      </c>
      <c r="AJ204" s="58">
        <v>70.0</v>
      </c>
      <c r="AK204" s="58">
        <v>80.0</v>
      </c>
      <c r="AL204" s="58">
        <v>66.0</v>
      </c>
      <c r="AM204" s="58">
        <v>65.0</v>
      </c>
      <c r="AN204" s="58">
        <v>19.0</v>
      </c>
      <c r="AO204" s="58">
        <v>15.0</v>
      </c>
      <c r="AP204" s="58">
        <v>41.0</v>
      </c>
      <c r="AQ204" s="58">
        <v>39.0</v>
      </c>
      <c r="AR204" s="58">
        <v>18.0</v>
      </c>
      <c r="AS204" s="58">
        <v>27.0</v>
      </c>
      <c r="AT204" s="58">
        <v>18.0</v>
      </c>
      <c r="AU204" s="58">
        <v>24.0</v>
      </c>
      <c r="AV204" s="58">
        <v>11.0</v>
      </c>
      <c r="AW204" s="58">
        <v>5.0</v>
      </c>
      <c r="AX204" s="58">
        <v>8.0</v>
      </c>
      <c r="AY204" s="58">
        <v>9.0</v>
      </c>
      <c r="AZ204" s="58">
        <v>1976.0</v>
      </c>
      <c r="BA204" s="58"/>
      <c r="BB204" s="58">
        <v>16.0</v>
      </c>
      <c r="BC204" s="58"/>
      <c r="BD204" s="58">
        <v>11.0</v>
      </c>
      <c r="BE204" s="58"/>
      <c r="BF204" s="58">
        <v>338.0</v>
      </c>
      <c r="BG204" s="58"/>
      <c r="BH204" s="58">
        <v>126.0</v>
      </c>
      <c r="BI204" s="58"/>
      <c r="BJ204" s="58"/>
      <c r="BK204" s="58">
        <v>1058.0</v>
      </c>
      <c r="BL204" s="58"/>
      <c r="BM204" s="58">
        <v>12110.0</v>
      </c>
      <c r="BN204" s="58">
        <v>9800.0</v>
      </c>
    </row>
    <row r="205" ht="16.5" customHeight="1">
      <c r="A205" s="58">
        <v>3103.0</v>
      </c>
      <c r="B205" s="58" t="s">
        <v>180</v>
      </c>
      <c r="C205" s="58">
        <v>3.0</v>
      </c>
      <c r="D205" s="58">
        <v>92913.0</v>
      </c>
      <c r="E205" s="58">
        <v>91792.0</v>
      </c>
      <c r="F205" s="58">
        <v>38340.0</v>
      </c>
      <c r="G205" s="58">
        <v>35389.0</v>
      </c>
      <c r="H205" s="58">
        <v>254.0</v>
      </c>
      <c r="I205" s="58">
        <v>379.0</v>
      </c>
      <c r="J205" s="58">
        <v>38086.0</v>
      </c>
      <c r="K205" s="58">
        <v>35010.0</v>
      </c>
      <c r="L205" s="58">
        <f t="shared" ref="L205:M205" si="197">V205+BM205</f>
        <v>14312</v>
      </c>
      <c r="M205" s="58">
        <f t="shared" si="197"/>
        <v>14298</v>
      </c>
      <c r="N205" s="58">
        <v>13164.0</v>
      </c>
      <c r="O205" s="58">
        <v>10644.0</v>
      </c>
      <c r="P205" s="58">
        <v>3298.0</v>
      </c>
      <c r="Q205" s="58">
        <v>3230.0</v>
      </c>
      <c r="R205" s="58">
        <v>871.0</v>
      </c>
      <c r="S205" s="58">
        <v>2361.0</v>
      </c>
      <c r="T205" s="58">
        <v>1599.0</v>
      </c>
      <c r="U205" s="58">
        <v>1423.0</v>
      </c>
      <c r="V205" s="58"/>
      <c r="W205" s="58"/>
      <c r="X205" s="58">
        <v>116.0</v>
      </c>
      <c r="Y205" s="58">
        <v>55.0</v>
      </c>
      <c r="Z205" s="58">
        <v>54.0</v>
      </c>
      <c r="AA205" s="58">
        <v>236.0</v>
      </c>
      <c r="AB205" s="58">
        <v>340.0</v>
      </c>
      <c r="AC205" s="58">
        <v>260.0</v>
      </c>
      <c r="AD205" s="58">
        <v>162.0</v>
      </c>
      <c r="AE205" s="58">
        <v>202.0</v>
      </c>
      <c r="AF205" s="58">
        <v>427.0</v>
      </c>
      <c r="AG205" s="58">
        <v>278.0</v>
      </c>
      <c r="AH205" s="58">
        <v>54.0</v>
      </c>
      <c r="AI205" s="58">
        <v>34.0</v>
      </c>
      <c r="AJ205" s="58">
        <v>134.0</v>
      </c>
      <c r="AK205" s="58">
        <v>146.0</v>
      </c>
      <c r="AL205" s="58">
        <v>82.0</v>
      </c>
      <c r="AM205" s="58">
        <v>83.0</v>
      </c>
      <c r="AN205" s="58">
        <v>9.0</v>
      </c>
      <c r="AO205" s="58">
        <v>8.0</v>
      </c>
      <c r="AP205" s="58">
        <v>34.0</v>
      </c>
      <c r="AQ205" s="58">
        <v>43.0</v>
      </c>
      <c r="AR205" s="58">
        <v>31.0</v>
      </c>
      <c r="AS205" s="58">
        <v>22.0</v>
      </c>
      <c r="AT205" s="58">
        <v>24.0</v>
      </c>
      <c r="AU205" s="58">
        <v>25.0</v>
      </c>
      <c r="AV205" s="58">
        <v>9.0</v>
      </c>
      <c r="AW205" s="58">
        <v>7.0</v>
      </c>
      <c r="AX205" s="58">
        <v>6.0</v>
      </c>
      <c r="AY205" s="58">
        <v>5.0</v>
      </c>
      <c r="AZ205" s="58">
        <v>2512.0</v>
      </c>
      <c r="BA205" s="58"/>
      <c r="BB205" s="58">
        <v>18.0</v>
      </c>
      <c r="BC205" s="58"/>
      <c r="BD205" s="58">
        <v>16.0</v>
      </c>
      <c r="BE205" s="58"/>
      <c r="BF205" s="58">
        <v>333.0</v>
      </c>
      <c r="BG205" s="58"/>
      <c r="BH205" s="58">
        <v>481.0</v>
      </c>
      <c r="BI205" s="58"/>
      <c r="BJ205" s="58"/>
      <c r="BK205" s="58">
        <v>1650.0</v>
      </c>
      <c r="BL205" s="58"/>
      <c r="BM205" s="58">
        <v>14312.0</v>
      </c>
      <c r="BN205" s="58">
        <v>14298.0</v>
      </c>
    </row>
    <row r="206" ht="16.5" customHeight="1">
      <c r="A206" s="58">
        <v>3151.0</v>
      </c>
      <c r="B206" s="58" t="s">
        <v>181</v>
      </c>
      <c r="C206" s="58">
        <v>3.0</v>
      </c>
      <c r="D206" s="58">
        <v>134817.0</v>
      </c>
      <c r="E206" s="58">
        <v>134071.0</v>
      </c>
      <c r="F206" s="58">
        <v>64411.0</v>
      </c>
      <c r="G206" s="58">
        <v>53500.0</v>
      </c>
      <c r="H206" s="58">
        <v>597.0</v>
      </c>
      <c r="I206" s="58">
        <v>495.0</v>
      </c>
      <c r="J206" s="58">
        <v>63814.0</v>
      </c>
      <c r="K206" s="58">
        <v>53005.0</v>
      </c>
      <c r="L206" s="58">
        <f t="shared" ref="L206:M206" si="198">V206+BM206</f>
        <v>26674</v>
      </c>
      <c r="M206" s="58">
        <f t="shared" si="198"/>
        <v>21869</v>
      </c>
      <c r="N206" s="58">
        <v>20893.0</v>
      </c>
      <c r="O206" s="58">
        <v>15147.0</v>
      </c>
      <c r="P206" s="58">
        <v>5667.0</v>
      </c>
      <c r="Q206" s="58">
        <v>5296.0</v>
      </c>
      <c r="R206" s="58">
        <v>1371.0</v>
      </c>
      <c r="S206" s="58">
        <v>4487.0</v>
      </c>
      <c r="T206" s="58">
        <v>2237.0</v>
      </c>
      <c r="U206" s="58">
        <v>1882.0</v>
      </c>
      <c r="V206" s="58"/>
      <c r="W206" s="58"/>
      <c r="X206" s="58">
        <v>219.0</v>
      </c>
      <c r="Y206" s="58">
        <v>95.0</v>
      </c>
      <c r="Z206" s="58">
        <v>111.0</v>
      </c>
      <c r="AA206" s="58">
        <v>356.0</v>
      </c>
      <c r="AB206" s="58">
        <v>684.0</v>
      </c>
      <c r="AC206" s="58">
        <v>506.0</v>
      </c>
      <c r="AD206" s="58">
        <v>324.0</v>
      </c>
      <c r="AE206" s="58">
        <v>425.0</v>
      </c>
      <c r="AF206" s="58">
        <v>764.0</v>
      </c>
      <c r="AG206" s="58">
        <v>402.0</v>
      </c>
      <c r="AH206" s="58">
        <v>103.0</v>
      </c>
      <c r="AI206" s="58">
        <v>71.0</v>
      </c>
      <c r="AJ206" s="58">
        <v>499.0</v>
      </c>
      <c r="AK206" s="58">
        <v>508.0</v>
      </c>
      <c r="AL206" s="58">
        <v>101.0</v>
      </c>
      <c r="AM206" s="58">
        <v>124.0</v>
      </c>
      <c r="AN206" s="58">
        <v>20.0</v>
      </c>
      <c r="AO206" s="58">
        <v>24.0</v>
      </c>
      <c r="AP206" s="58">
        <v>40.0</v>
      </c>
      <c r="AQ206" s="58">
        <v>38.0</v>
      </c>
      <c r="AR206" s="58">
        <v>59.0</v>
      </c>
      <c r="AS206" s="58">
        <v>67.0</v>
      </c>
      <c r="AT206" s="58">
        <v>20.0</v>
      </c>
      <c r="AU206" s="58">
        <v>20.0</v>
      </c>
      <c r="AV206" s="58">
        <v>22.0</v>
      </c>
      <c r="AW206" s="58">
        <v>6.0</v>
      </c>
      <c r="AX206" s="58">
        <v>14.0</v>
      </c>
      <c r="AY206" s="58">
        <v>8.0</v>
      </c>
      <c r="AZ206" s="58">
        <v>3108.0</v>
      </c>
      <c r="BA206" s="58"/>
      <c r="BB206" s="58">
        <v>13.0</v>
      </c>
      <c r="BC206" s="58"/>
      <c r="BD206" s="58">
        <v>13.0</v>
      </c>
      <c r="BE206" s="58"/>
      <c r="BF206" s="58">
        <v>407.0</v>
      </c>
      <c r="BG206" s="58"/>
      <c r="BH206" s="58">
        <v>451.0</v>
      </c>
      <c r="BI206" s="58"/>
      <c r="BJ206" s="58"/>
      <c r="BK206" s="58">
        <v>1674.0</v>
      </c>
      <c r="BL206" s="58"/>
      <c r="BM206" s="58">
        <v>26674.0</v>
      </c>
      <c r="BN206" s="58">
        <v>21869.0</v>
      </c>
    </row>
    <row r="207" ht="16.5" customHeight="1">
      <c r="A207" s="58">
        <v>3152.0</v>
      </c>
      <c r="B207" s="58" t="s">
        <v>182</v>
      </c>
      <c r="C207" s="58">
        <v>3.0</v>
      </c>
      <c r="D207" s="58">
        <v>195831.0</v>
      </c>
      <c r="E207" s="58">
        <v>197393.0</v>
      </c>
      <c r="F207" s="58">
        <v>102804.0</v>
      </c>
      <c r="G207" s="58">
        <v>83506.0</v>
      </c>
      <c r="H207" s="58">
        <v>991.0</v>
      </c>
      <c r="I207" s="58">
        <v>722.0</v>
      </c>
      <c r="J207" s="58">
        <v>101813.0</v>
      </c>
      <c r="K207" s="58">
        <v>82784.0</v>
      </c>
      <c r="L207" s="58">
        <f t="shared" ref="L207:M207" si="199">V207+BM207</f>
        <v>32198</v>
      </c>
      <c r="M207" s="58">
        <f t="shared" si="199"/>
        <v>27533</v>
      </c>
      <c r="N207" s="58">
        <v>35475.0</v>
      </c>
      <c r="O207" s="58">
        <v>23166.0</v>
      </c>
      <c r="P207" s="58">
        <v>15070.0</v>
      </c>
      <c r="Q207" s="58">
        <v>15052.0</v>
      </c>
      <c r="R207" s="58">
        <v>2406.0</v>
      </c>
      <c r="S207" s="58">
        <v>7933.0</v>
      </c>
      <c r="T207" s="58">
        <v>5631.0</v>
      </c>
      <c r="U207" s="58">
        <v>4108.0</v>
      </c>
      <c r="V207" s="58"/>
      <c r="W207" s="58"/>
      <c r="X207" s="58">
        <v>661.0</v>
      </c>
      <c r="Y207" s="58">
        <v>279.0</v>
      </c>
      <c r="Z207" s="58">
        <v>93.0</v>
      </c>
      <c r="AA207" s="58">
        <v>417.0</v>
      </c>
      <c r="AB207" s="58">
        <v>983.0</v>
      </c>
      <c r="AC207" s="58">
        <v>578.0</v>
      </c>
      <c r="AD207" s="58">
        <v>388.0</v>
      </c>
      <c r="AE207" s="58">
        <v>405.0</v>
      </c>
      <c r="AF207" s="58">
        <v>1582.0</v>
      </c>
      <c r="AG207" s="58">
        <v>892.0</v>
      </c>
      <c r="AH207" s="58">
        <v>248.0</v>
      </c>
      <c r="AI207" s="58">
        <v>127.0</v>
      </c>
      <c r="AJ207" s="58">
        <v>144.0</v>
      </c>
      <c r="AK207" s="58">
        <v>115.0</v>
      </c>
      <c r="AL207" s="58">
        <v>188.0</v>
      </c>
      <c r="AM207" s="58">
        <v>164.0</v>
      </c>
      <c r="AN207" s="58">
        <v>47.0</v>
      </c>
      <c r="AO207" s="58">
        <v>51.0</v>
      </c>
      <c r="AP207" s="58">
        <v>37.0</v>
      </c>
      <c r="AQ207" s="58">
        <v>66.0</v>
      </c>
      <c r="AR207" s="58">
        <v>71.0</v>
      </c>
      <c r="AS207" s="58">
        <v>68.0</v>
      </c>
      <c r="AT207" s="58">
        <v>107.0</v>
      </c>
      <c r="AU207" s="58">
        <v>103.0</v>
      </c>
      <c r="AV207" s="58">
        <v>11.0</v>
      </c>
      <c r="AW207" s="58">
        <v>14.0</v>
      </c>
      <c r="AX207" s="58">
        <v>11.0</v>
      </c>
      <c r="AY207" s="58">
        <v>32.0</v>
      </c>
      <c r="AZ207" s="58">
        <v>5017.0</v>
      </c>
      <c r="BA207" s="58"/>
      <c r="BB207" s="58">
        <v>35.0</v>
      </c>
      <c r="BC207" s="58"/>
      <c r="BD207" s="58">
        <v>60.0</v>
      </c>
      <c r="BE207" s="58"/>
      <c r="BF207" s="58">
        <v>492.0</v>
      </c>
      <c r="BG207" s="58"/>
      <c r="BH207" s="58">
        <v>858.0</v>
      </c>
      <c r="BI207" s="58"/>
      <c r="BJ207" s="58"/>
      <c r="BK207" s="58">
        <v>1681.0</v>
      </c>
      <c r="BL207" s="58"/>
      <c r="BM207" s="58">
        <v>32198.0</v>
      </c>
      <c r="BN207" s="58">
        <v>27533.0</v>
      </c>
    </row>
    <row r="208" ht="16.5" customHeight="1">
      <c r="A208" s="58">
        <v>3153.0</v>
      </c>
      <c r="B208" s="58" t="s">
        <v>183</v>
      </c>
      <c r="C208" s="58">
        <v>3.0</v>
      </c>
      <c r="D208" s="58">
        <v>112117.0</v>
      </c>
      <c r="E208" s="58">
        <v>116126.0</v>
      </c>
      <c r="F208" s="58">
        <v>43027.0</v>
      </c>
      <c r="G208" s="58">
        <v>44439.0</v>
      </c>
      <c r="H208" s="58">
        <v>290.0</v>
      </c>
      <c r="I208" s="58">
        <v>572.0</v>
      </c>
      <c r="J208" s="58">
        <v>42737.0</v>
      </c>
      <c r="K208" s="58">
        <v>43867.0</v>
      </c>
      <c r="L208" s="58">
        <f t="shared" ref="L208:M208" si="200">V208+BM208</f>
        <v>15648</v>
      </c>
      <c r="M208" s="58">
        <f t="shared" si="200"/>
        <v>16525</v>
      </c>
      <c r="N208" s="58">
        <v>15283.0</v>
      </c>
      <c r="O208" s="58">
        <v>13015.0</v>
      </c>
      <c r="P208" s="58">
        <v>3425.0</v>
      </c>
      <c r="Q208" s="58">
        <v>4003.0</v>
      </c>
      <c r="R208" s="58">
        <v>1312.0</v>
      </c>
      <c r="S208" s="58">
        <v>4426.0</v>
      </c>
      <c r="T208" s="58">
        <v>1855.0</v>
      </c>
      <c r="U208" s="58">
        <v>2229.0</v>
      </c>
      <c r="V208" s="58"/>
      <c r="W208" s="58"/>
      <c r="X208" s="58">
        <v>167.0</v>
      </c>
      <c r="Y208" s="58">
        <v>219.0</v>
      </c>
      <c r="Z208" s="58">
        <v>63.0</v>
      </c>
      <c r="AA208" s="58">
        <v>315.0</v>
      </c>
      <c r="AB208" s="58">
        <v>537.0</v>
      </c>
      <c r="AC208" s="58">
        <v>512.0</v>
      </c>
      <c r="AD208" s="58">
        <v>173.0</v>
      </c>
      <c r="AE208" s="58">
        <v>311.0</v>
      </c>
      <c r="AF208" s="58">
        <v>470.0</v>
      </c>
      <c r="AG208" s="58">
        <v>342.0</v>
      </c>
      <c r="AH208" s="58">
        <v>68.0</v>
      </c>
      <c r="AI208" s="58">
        <v>53.0</v>
      </c>
      <c r="AJ208" s="58">
        <v>48.0</v>
      </c>
      <c r="AK208" s="58">
        <v>78.0</v>
      </c>
      <c r="AL208" s="58">
        <v>90.0</v>
      </c>
      <c r="AM208" s="58">
        <v>120.0</v>
      </c>
      <c r="AN208" s="58">
        <v>19.0</v>
      </c>
      <c r="AO208" s="58">
        <v>34.0</v>
      </c>
      <c r="AP208" s="58">
        <v>19.0</v>
      </c>
      <c r="AQ208" s="58">
        <v>26.0</v>
      </c>
      <c r="AR208" s="58">
        <v>50.0</v>
      </c>
      <c r="AS208" s="58">
        <v>64.0</v>
      </c>
      <c r="AT208" s="58">
        <v>14.0</v>
      </c>
      <c r="AU208" s="58">
        <v>25.0</v>
      </c>
      <c r="AV208" s="58">
        <v>8.0</v>
      </c>
      <c r="AW208" s="58">
        <v>11.0</v>
      </c>
      <c r="AX208" s="58">
        <v>8.0</v>
      </c>
      <c r="AY208" s="58">
        <v>10.0</v>
      </c>
      <c r="AZ208" s="58">
        <v>2905.0</v>
      </c>
      <c r="BA208" s="58"/>
      <c r="BB208" s="58">
        <v>18.0</v>
      </c>
      <c r="BC208" s="58"/>
      <c r="BD208" s="58">
        <v>20.0</v>
      </c>
      <c r="BE208" s="58"/>
      <c r="BF208" s="58">
        <v>262.0</v>
      </c>
      <c r="BG208" s="58"/>
      <c r="BH208" s="58">
        <v>275.0</v>
      </c>
      <c r="BI208" s="58"/>
      <c r="BJ208" s="58"/>
      <c r="BK208" s="58">
        <v>1549.0</v>
      </c>
      <c r="BL208" s="58"/>
      <c r="BM208" s="58">
        <v>15648.0</v>
      </c>
      <c r="BN208" s="58">
        <v>16525.0</v>
      </c>
    </row>
    <row r="209" ht="16.5" customHeight="1">
      <c r="A209" s="58">
        <v>3154.0</v>
      </c>
      <c r="B209" s="58" t="s">
        <v>184</v>
      </c>
      <c r="C209" s="58">
        <v>3.0</v>
      </c>
      <c r="D209" s="58">
        <v>74543.0</v>
      </c>
      <c r="E209" s="58">
        <v>76285.0</v>
      </c>
      <c r="F209" s="58">
        <v>31577.0</v>
      </c>
      <c r="G209" s="58">
        <v>31202.0</v>
      </c>
      <c r="H209" s="58">
        <v>284.0</v>
      </c>
      <c r="I209" s="58">
        <v>375.0</v>
      </c>
      <c r="J209" s="58">
        <v>31293.0</v>
      </c>
      <c r="K209" s="58">
        <v>30827.0</v>
      </c>
      <c r="L209" s="58">
        <f t="shared" ref="L209:M209" si="201">V209+BM209</f>
        <v>11999</v>
      </c>
      <c r="M209" s="58">
        <f t="shared" si="201"/>
        <v>11860</v>
      </c>
      <c r="N209" s="58">
        <v>10950.0</v>
      </c>
      <c r="O209" s="58">
        <v>9840.0</v>
      </c>
      <c r="P209" s="58">
        <v>2673.0</v>
      </c>
      <c r="Q209" s="58">
        <v>2738.0</v>
      </c>
      <c r="R209" s="58">
        <v>760.0</v>
      </c>
      <c r="S209" s="58">
        <v>2547.0</v>
      </c>
      <c r="T209" s="58">
        <v>1229.0</v>
      </c>
      <c r="U209" s="58">
        <v>1221.0</v>
      </c>
      <c r="V209" s="58"/>
      <c r="W209" s="58"/>
      <c r="X209" s="58">
        <v>130.0</v>
      </c>
      <c r="Y209" s="58">
        <v>79.0</v>
      </c>
      <c r="Z209" s="58">
        <v>50.0</v>
      </c>
      <c r="AA209" s="58">
        <v>271.0</v>
      </c>
      <c r="AB209" s="58">
        <v>436.0</v>
      </c>
      <c r="AC209" s="58">
        <v>391.0</v>
      </c>
      <c r="AD209" s="58">
        <v>148.0</v>
      </c>
      <c r="AE209" s="58">
        <v>201.0</v>
      </c>
      <c r="AF209" s="58">
        <v>351.0</v>
      </c>
      <c r="AG209" s="58">
        <v>217.0</v>
      </c>
      <c r="AH209" s="58">
        <v>43.0</v>
      </c>
      <c r="AI209" s="58">
        <v>35.0</v>
      </c>
      <c r="AJ209" s="58">
        <v>43.0</v>
      </c>
      <c r="AK209" s="58">
        <v>79.0</v>
      </c>
      <c r="AL209" s="58">
        <v>54.0</v>
      </c>
      <c r="AM209" s="58">
        <v>89.0</v>
      </c>
      <c r="AN209" s="58">
        <v>11.0</v>
      </c>
      <c r="AO209" s="58">
        <v>23.0</v>
      </c>
      <c r="AP209" s="58">
        <v>13.0</v>
      </c>
      <c r="AQ209" s="58">
        <v>22.0</v>
      </c>
      <c r="AR209" s="58">
        <v>24.0</v>
      </c>
      <c r="AS209" s="58">
        <v>29.0</v>
      </c>
      <c r="AT209" s="58">
        <v>8.0</v>
      </c>
      <c r="AU209" s="58">
        <v>16.0</v>
      </c>
      <c r="AV209" s="58">
        <v>6.0</v>
      </c>
      <c r="AW209" s="58">
        <v>8.0</v>
      </c>
      <c r="AX209" s="58">
        <v>9.0</v>
      </c>
      <c r="AY209" s="58">
        <v>6.0</v>
      </c>
      <c r="AZ209" s="58">
        <v>1688.0</v>
      </c>
      <c r="BA209" s="58"/>
      <c r="BB209" s="58">
        <v>8.0</v>
      </c>
      <c r="BC209" s="58"/>
      <c r="BD209" s="58">
        <v>13.0</v>
      </c>
      <c r="BE209" s="58"/>
      <c r="BF209" s="58">
        <v>441.0</v>
      </c>
      <c r="BG209" s="58"/>
      <c r="BH209" s="58">
        <v>206.0</v>
      </c>
      <c r="BI209" s="58"/>
      <c r="BJ209" s="58"/>
      <c r="BK209" s="58">
        <v>1155.0</v>
      </c>
      <c r="BL209" s="58"/>
      <c r="BM209" s="58">
        <v>11999.0</v>
      </c>
      <c r="BN209" s="58">
        <v>11860.0</v>
      </c>
    </row>
    <row r="210" ht="16.5" customHeight="1">
      <c r="A210" s="58">
        <v>3155.0</v>
      </c>
      <c r="B210" s="58" t="s">
        <v>185</v>
      </c>
      <c r="C210" s="58">
        <v>3.0</v>
      </c>
      <c r="D210" s="58">
        <v>110332.0</v>
      </c>
      <c r="E210" s="58">
        <v>114360.0</v>
      </c>
      <c r="F210" s="58">
        <v>53172.0</v>
      </c>
      <c r="G210" s="58">
        <v>47411.0</v>
      </c>
      <c r="H210" s="58">
        <v>561.0</v>
      </c>
      <c r="I210" s="58">
        <v>612.0</v>
      </c>
      <c r="J210" s="58">
        <v>52611.0</v>
      </c>
      <c r="K210" s="58">
        <v>46799.0</v>
      </c>
      <c r="L210" s="58">
        <f t="shared" ref="L210:M210" si="202">V210+BM210</f>
        <v>18578</v>
      </c>
      <c r="M210" s="58">
        <f t="shared" si="202"/>
        <v>16602</v>
      </c>
      <c r="N210" s="58">
        <v>21108.0</v>
      </c>
      <c r="O210" s="58">
        <v>16983.0</v>
      </c>
      <c r="P210" s="58">
        <v>4211.0</v>
      </c>
      <c r="Q210" s="58">
        <v>4047.0</v>
      </c>
      <c r="R210" s="58">
        <v>1342.0</v>
      </c>
      <c r="S210" s="58">
        <v>4618.0</v>
      </c>
      <c r="T210" s="58">
        <v>1812.0</v>
      </c>
      <c r="U210" s="58">
        <v>1748.0</v>
      </c>
      <c r="V210" s="58"/>
      <c r="W210" s="58"/>
      <c r="X210" s="58">
        <v>195.0</v>
      </c>
      <c r="Y210" s="58">
        <v>89.0</v>
      </c>
      <c r="Z210" s="58">
        <v>102.0</v>
      </c>
      <c r="AA210" s="58">
        <v>402.0</v>
      </c>
      <c r="AB210" s="58">
        <v>550.0</v>
      </c>
      <c r="AC210" s="58">
        <v>336.0</v>
      </c>
      <c r="AD210" s="58">
        <v>277.0</v>
      </c>
      <c r="AE210" s="58">
        <v>288.0</v>
      </c>
      <c r="AF210" s="58">
        <v>505.0</v>
      </c>
      <c r="AG210" s="58">
        <v>286.0</v>
      </c>
      <c r="AH210" s="58">
        <v>61.0</v>
      </c>
      <c r="AI210" s="58">
        <v>40.0</v>
      </c>
      <c r="AJ210" s="58">
        <v>92.0</v>
      </c>
      <c r="AK210" s="58">
        <v>85.0</v>
      </c>
      <c r="AL210" s="58">
        <v>95.0</v>
      </c>
      <c r="AM210" s="58">
        <v>109.0</v>
      </c>
      <c r="AN210" s="58">
        <v>20.0</v>
      </c>
      <c r="AO210" s="58">
        <v>31.0</v>
      </c>
      <c r="AP210" s="58">
        <v>27.0</v>
      </c>
      <c r="AQ210" s="58">
        <v>35.0</v>
      </c>
      <c r="AR210" s="58">
        <v>68.0</v>
      </c>
      <c r="AS210" s="58">
        <v>40.0</v>
      </c>
      <c r="AT210" s="58">
        <v>26.0</v>
      </c>
      <c r="AU210" s="58">
        <v>28.0</v>
      </c>
      <c r="AV210" s="58">
        <v>11.0</v>
      </c>
      <c r="AW210" s="58">
        <v>10.0</v>
      </c>
      <c r="AX210" s="58">
        <v>18.0</v>
      </c>
      <c r="AY210" s="58">
        <v>6.0</v>
      </c>
      <c r="AZ210" s="58">
        <v>2894.0</v>
      </c>
      <c r="BA210" s="58"/>
      <c r="BB210" s="58">
        <v>17.0</v>
      </c>
      <c r="BC210" s="58"/>
      <c r="BD210" s="58">
        <v>14.0</v>
      </c>
      <c r="BE210" s="58"/>
      <c r="BF210" s="58">
        <v>359.0</v>
      </c>
      <c r="BG210" s="58"/>
      <c r="BH210" s="58">
        <v>229.0</v>
      </c>
      <c r="BI210" s="58"/>
      <c r="BJ210" s="58"/>
      <c r="BK210" s="58">
        <v>1016.0</v>
      </c>
      <c r="BL210" s="58"/>
      <c r="BM210" s="58">
        <v>18578.0</v>
      </c>
      <c r="BN210" s="58">
        <v>16602.0</v>
      </c>
    </row>
    <row r="211" ht="16.5" customHeight="1">
      <c r="A211" s="58">
        <v>3156.0</v>
      </c>
      <c r="B211" s="58" t="s">
        <v>1108</v>
      </c>
      <c r="C211" s="58">
        <v>3.0</v>
      </c>
      <c r="D211" s="58">
        <v>62052.0</v>
      </c>
      <c r="E211" s="58">
        <v>65114.0</v>
      </c>
      <c r="F211" s="58">
        <v>26851.0</v>
      </c>
      <c r="G211" s="58">
        <v>24128.0</v>
      </c>
      <c r="H211" s="58">
        <v>205.0</v>
      </c>
      <c r="I211" s="58">
        <v>312.0</v>
      </c>
      <c r="J211" s="58">
        <v>26646.0</v>
      </c>
      <c r="K211" s="58">
        <v>23816.0</v>
      </c>
      <c r="L211" s="58">
        <f t="shared" ref="L211:M211" si="203">V211+BM211</f>
        <v>10076</v>
      </c>
      <c r="M211" s="58">
        <f t="shared" si="203"/>
        <v>8743</v>
      </c>
      <c r="N211" s="58">
        <v>10269.0</v>
      </c>
      <c r="O211" s="58">
        <v>8127.0</v>
      </c>
      <c r="P211" s="58">
        <v>1789.0</v>
      </c>
      <c r="Q211" s="58">
        <v>1906.0</v>
      </c>
      <c r="R211" s="58">
        <v>672.0</v>
      </c>
      <c r="S211" s="58">
        <v>2397.0</v>
      </c>
      <c r="T211" s="58">
        <v>981.0</v>
      </c>
      <c r="U211" s="58">
        <v>948.0</v>
      </c>
      <c r="V211" s="58"/>
      <c r="W211" s="58"/>
      <c r="X211" s="58">
        <v>135.0</v>
      </c>
      <c r="Y211" s="58">
        <v>59.0</v>
      </c>
      <c r="Z211" s="58">
        <v>47.0</v>
      </c>
      <c r="AA211" s="58">
        <v>228.0</v>
      </c>
      <c r="AB211" s="58">
        <v>341.0</v>
      </c>
      <c r="AC211" s="58">
        <v>206.0</v>
      </c>
      <c r="AD211" s="58">
        <v>148.0</v>
      </c>
      <c r="AE211" s="58">
        <v>157.0</v>
      </c>
      <c r="AF211" s="58">
        <v>218.0</v>
      </c>
      <c r="AG211" s="58">
        <v>145.0</v>
      </c>
      <c r="AH211" s="58">
        <v>29.0</v>
      </c>
      <c r="AI211" s="58">
        <v>28.0</v>
      </c>
      <c r="AJ211" s="58">
        <v>30.0</v>
      </c>
      <c r="AK211" s="58">
        <v>40.0</v>
      </c>
      <c r="AL211" s="58">
        <v>49.0</v>
      </c>
      <c r="AM211" s="58">
        <v>56.0</v>
      </c>
      <c r="AN211" s="58">
        <v>12.0</v>
      </c>
      <c r="AO211" s="58">
        <v>22.0</v>
      </c>
      <c r="AP211" s="58">
        <v>5.0</v>
      </c>
      <c r="AQ211" s="58">
        <v>14.0</v>
      </c>
      <c r="AR211" s="58">
        <v>40.0</v>
      </c>
      <c r="AS211" s="58">
        <v>20.0</v>
      </c>
      <c r="AT211" s="58">
        <v>12.0</v>
      </c>
      <c r="AU211" s="58">
        <v>15.0</v>
      </c>
      <c r="AV211" s="58">
        <v>7.0</v>
      </c>
      <c r="AW211" s="58">
        <v>5.0</v>
      </c>
      <c r="AX211" s="58">
        <v>9.0</v>
      </c>
      <c r="AY211" s="58">
        <v>6.0</v>
      </c>
      <c r="AZ211" s="58">
        <v>1434.0</v>
      </c>
      <c r="BA211" s="58"/>
      <c r="BB211" s="58">
        <v>8.0</v>
      </c>
      <c r="BC211" s="58"/>
      <c r="BD211" s="58">
        <v>9.0</v>
      </c>
      <c r="BE211" s="58"/>
      <c r="BF211" s="58">
        <v>222.0</v>
      </c>
      <c r="BG211" s="58"/>
      <c r="BH211" s="58">
        <v>104.0</v>
      </c>
      <c r="BI211" s="58"/>
      <c r="BJ211" s="58"/>
      <c r="BK211" s="58">
        <v>694.0</v>
      </c>
      <c r="BL211" s="58"/>
      <c r="BM211" s="58">
        <v>10076.0</v>
      </c>
      <c r="BN211" s="58">
        <v>8743.0</v>
      </c>
    </row>
    <row r="212" ht="16.5" customHeight="1">
      <c r="A212" s="58">
        <v>3157.0</v>
      </c>
      <c r="B212" s="58" t="s">
        <v>187</v>
      </c>
      <c r="C212" s="58">
        <v>3.0</v>
      </c>
      <c r="D212" s="58">
        <v>102763.0</v>
      </c>
      <c r="E212" s="58">
        <v>103151.0</v>
      </c>
      <c r="F212" s="58">
        <v>48159.0</v>
      </c>
      <c r="G212" s="58">
        <v>41854.0</v>
      </c>
      <c r="H212" s="58">
        <v>400.0</v>
      </c>
      <c r="I212" s="58">
        <v>336.0</v>
      </c>
      <c r="J212" s="58">
        <v>47759.0</v>
      </c>
      <c r="K212" s="58">
        <v>41518.0</v>
      </c>
      <c r="L212" s="58">
        <f t="shared" ref="L212:M212" si="204">V212+BM212</f>
        <v>17054</v>
      </c>
      <c r="M212" s="58">
        <f t="shared" si="204"/>
        <v>14440</v>
      </c>
      <c r="N212" s="58">
        <v>18813.0</v>
      </c>
      <c r="O212" s="58">
        <v>14905.0</v>
      </c>
      <c r="P212" s="58">
        <v>4086.0</v>
      </c>
      <c r="Q212" s="58">
        <v>3989.0</v>
      </c>
      <c r="R212" s="58">
        <v>1006.0</v>
      </c>
      <c r="S212" s="58">
        <v>3595.0</v>
      </c>
      <c r="T212" s="58">
        <v>1757.0</v>
      </c>
      <c r="U212" s="58">
        <v>1542.0</v>
      </c>
      <c r="V212" s="58"/>
      <c r="W212" s="58"/>
      <c r="X212" s="58">
        <v>166.0</v>
      </c>
      <c r="Y212" s="58">
        <v>53.0</v>
      </c>
      <c r="Z212" s="58">
        <v>110.0</v>
      </c>
      <c r="AA212" s="58">
        <v>396.0</v>
      </c>
      <c r="AB212" s="58">
        <v>581.0</v>
      </c>
      <c r="AC212" s="58">
        <v>407.0</v>
      </c>
      <c r="AD212" s="58">
        <v>243.0</v>
      </c>
      <c r="AE212" s="58">
        <v>278.0</v>
      </c>
      <c r="AF212" s="58">
        <v>499.0</v>
      </c>
      <c r="AG212" s="58">
        <v>331.0</v>
      </c>
      <c r="AH212" s="58">
        <v>55.0</v>
      </c>
      <c r="AI212" s="58">
        <v>37.0</v>
      </c>
      <c r="AJ212" s="58">
        <v>92.0</v>
      </c>
      <c r="AK212" s="58">
        <v>121.0</v>
      </c>
      <c r="AL212" s="58">
        <v>93.0</v>
      </c>
      <c r="AM212" s="58">
        <v>88.0</v>
      </c>
      <c r="AN212" s="58">
        <v>23.0</v>
      </c>
      <c r="AO212" s="58">
        <v>24.0</v>
      </c>
      <c r="AP212" s="58">
        <v>33.0</v>
      </c>
      <c r="AQ212" s="58">
        <v>24.0</v>
      </c>
      <c r="AR212" s="58">
        <v>29.0</v>
      </c>
      <c r="AS212" s="58">
        <v>43.0</v>
      </c>
      <c r="AT212" s="58">
        <v>16.0</v>
      </c>
      <c r="AU212" s="58">
        <v>20.0</v>
      </c>
      <c r="AV212" s="58">
        <v>10.0</v>
      </c>
      <c r="AW212" s="58">
        <v>13.0</v>
      </c>
      <c r="AX212" s="58">
        <v>4.0</v>
      </c>
      <c r="AY212" s="58">
        <v>12.0</v>
      </c>
      <c r="AZ212" s="58">
        <v>2520.0</v>
      </c>
      <c r="BA212" s="58"/>
      <c r="BB212" s="58">
        <v>27.0</v>
      </c>
      <c r="BC212" s="58"/>
      <c r="BD212" s="58">
        <v>17.0</v>
      </c>
      <c r="BE212" s="58"/>
      <c r="BF212" s="58">
        <v>296.0</v>
      </c>
      <c r="BG212" s="58"/>
      <c r="BH212" s="58">
        <v>229.0</v>
      </c>
      <c r="BI212" s="58"/>
      <c r="BJ212" s="58"/>
      <c r="BK212" s="58">
        <v>1200.0</v>
      </c>
      <c r="BL212" s="58"/>
      <c r="BM212" s="58">
        <v>17054.0</v>
      </c>
      <c r="BN212" s="58">
        <v>14440.0</v>
      </c>
    </row>
    <row r="213" ht="16.5" customHeight="1">
      <c r="A213" s="58">
        <v>3158.0</v>
      </c>
      <c r="B213" s="58" t="s">
        <v>188</v>
      </c>
      <c r="C213" s="58">
        <v>3.0</v>
      </c>
      <c r="D213" s="58">
        <v>97307.0</v>
      </c>
      <c r="E213" s="58">
        <v>97881.0</v>
      </c>
      <c r="F213" s="58">
        <v>51152.0</v>
      </c>
      <c r="G213" s="58">
        <v>45300.0</v>
      </c>
      <c r="H213" s="58">
        <v>456.0</v>
      </c>
      <c r="I213" s="58">
        <v>522.0</v>
      </c>
      <c r="J213" s="58">
        <v>50696.0</v>
      </c>
      <c r="K213" s="58">
        <v>44778.0</v>
      </c>
      <c r="L213" s="58">
        <f t="shared" ref="L213:M213" si="205">V213+BM213</f>
        <v>18416</v>
      </c>
      <c r="M213" s="58">
        <f t="shared" si="205"/>
        <v>16317</v>
      </c>
      <c r="N213" s="58">
        <v>17919.0</v>
      </c>
      <c r="O213" s="58">
        <v>13471.0</v>
      </c>
      <c r="P213" s="58">
        <v>5291.0</v>
      </c>
      <c r="Q213" s="58">
        <v>5422.0</v>
      </c>
      <c r="R213" s="58">
        <v>1296.0</v>
      </c>
      <c r="S213" s="58">
        <v>4190.0</v>
      </c>
      <c r="T213" s="58">
        <v>1740.0</v>
      </c>
      <c r="U213" s="58">
        <v>1785.0</v>
      </c>
      <c r="V213" s="58"/>
      <c r="W213" s="58"/>
      <c r="X213" s="58">
        <v>194.0</v>
      </c>
      <c r="Y213" s="58">
        <v>90.0</v>
      </c>
      <c r="Z213" s="58">
        <v>88.0</v>
      </c>
      <c r="AA213" s="58">
        <v>390.0</v>
      </c>
      <c r="AB213" s="58">
        <v>650.0</v>
      </c>
      <c r="AC213" s="58">
        <v>558.0</v>
      </c>
      <c r="AD213" s="58">
        <v>198.0</v>
      </c>
      <c r="AE213" s="58">
        <v>298.0</v>
      </c>
      <c r="AF213" s="58">
        <v>558.0</v>
      </c>
      <c r="AG213" s="58">
        <v>305.0</v>
      </c>
      <c r="AH213" s="58">
        <v>69.0</v>
      </c>
      <c r="AI213" s="58">
        <v>65.0</v>
      </c>
      <c r="AJ213" s="58">
        <v>66.0</v>
      </c>
      <c r="AK213" s="58">
        <v>96.0</v>
      </c>
      <c r="AL213" s="58">
        <v>96.0</v>
      </c>
      <c r="AM213" s="58">
        <v>95.0</v>
      </c>
      <c r="AN213" s="58">
        <v>13.0</v>
      </c>
      <c r="AO213" s="58">
        <v>19.0</v>
      </c>
      <c r="AP213" s="58">
        <v>22.0</v>
      </c>
      <c r="AQ213" s="58">
        <v>22.0</v>
      </c>
      <c r="AR213" s="58">
        <v>40.0</v>
      </c>
      <c r="AS213" s="58">
        <v>26.0</v>
      </c>
      <c r="AT213" s="58">
        <v>27.0</v>
      </c>
      <c r="AU213" s="58">
        <v>21.0</v>
      </c>
      <c r="AV213" s="58">
        <v>15.0</v>
      </c>
      <c r="AW213" s="58">
        <v>6.0</v>
      </c>
      <c r="AX213" s="58">
        <v>10.0</v>
      </c>
      <c r="AY213" s="58">
        <v>13.0</v>
      </c>
      <c r="AZ213" s="58">
        <v>3174.0</v>
      </c>
      <c r="BA213" s="58"/>
      <c r="BB213" s="58">
        <v>12.0</v>
      </c>
      <c r="BC213" s="58"/>
      <c r="BD213" s="58">
        <v>14.0</v>
      </c>
      <c r="BE213" s="58"/>
      <c r="BF213" s="58">
        <v>387.0</v>
      </c>
      <c r="BG213" s="58"/>
      <c r="BH213" s="58">
        <v>401.0</v>
      </c>
      <c r="BI213" s="58"/>
      <c r="BJ213" s="58"/>
      <c r="BK213" s="58">
        <v>1589.0</v>
      </c>
      <c r="BL213" s="58"/>
      <c r="BM213" s="58">
        <v>18416.0</v>
      </c>
      <c r="BN213" s="58">
        <v>16317.0</v>
      </c>
    </row>
    <row r="214" ht="16.5" customHeight="1">
      <c r="A214" s="58">
        <v>3241.0</v>
      </c>
      <c r="B214" s="58" t="s">
        <v>189</v>
      </c>
      <c r="C214" s="58">
        <v>3.0</v>
      </c>
      <c r="D214" s="58">
        <v>850194.0</v>
      </c>
      <c r="E214" s="58">
        <v>842278.0</v>
      </c>
      <c r="F214" s="58">
        <v>413626.0</v>
      </c>
      <c r="G214" s="58">
        <v>363609.0</v>
      </c>
      <c r="H214" s="58">
        <v>3664.0</v>
      </c>
      <c r="I214" s="58">
        <v>2915.0</v>
      </c>
      <c r="J214" s="58">
        <v>409962.0</v>
      </c>
      <c r="K214" s="58">
        <v>360694.0</v>
      </c>
      <c r="L214" s="58">
        <f t="shared" ref="L214:M214" si="206">V214+BM214</f>
        <v>138479</v>
      </c>
      <c r="M214" s="58">
        <f t="shared" si="206"/>
        <v>118898</v>
      </c>
      <c r="N214" s="58">
        <v>140049.0</v>
      </c>
      <c r="O214" s="58">
        <v>105438.0</v>
      </c>
      <c r="P214" s="58">
        <v>55403.0</v>
      </c>
      <c r="Q214" s="58">
        <v>56331.0</v>
      </c>
      <c r="R214" s="58">
        <v>10885.0</v>
      </c>
      <c r="S214" s="58">
        <v>38605.0</v>
      </c>
      <c r="T214" s="58">
        <v>19306.0</v>
      </c>
      <c r="U214" s="58">
        <v>16221.0</v>
      </c>
      <c r="V214" s="58"/>
      <c r="W214" s="58"/>
      <c r="X214" s="58">
        <v>1580.0</v>
      </c>
      <c r="Y214" s="58">
        <v>1066.0</v>
      </c>
      <c r="Z214" s="58">
        <v>764.0</v>
      </c>
      <c r="AA214" s="58">
        <v>2928.0</v>
      </c>
      <c r="AB214" s="58">
        <v>4257.0</v>
      </c>
      <c r="AC214" s="58">
        <v>3110.0</v>
      </c>
      <c r="AD214" s="58">
        <v>1592.0</v>
      </c>
      <c r="AE214" s="58">
        <v>1704.0</v>
      </c>
      <c r="AF214" s="58">
        <v>5228.0</v>
      </c>
      <c r="AG214" s="58">
        <v>3336.0</v>
      </c>
      <c r="AH214" s="58">
        <v>794.0</v>
      </c>
      <c r="AI214" s="58">
        <v>560.0</v>
      </c>
      <c r="AJ214" s="58">
        <v>646.0</v>
      </c>
      <c r="AK214" s="58">
        <v>711.0</v>
      </c>
      <c r="AL214" s="58">
        <v>787.0</v>
      </c>
      <c r="AM214" s="58">
        <v>795.0</v>
      </c>
      <c r="AN214" s="58">
        <v>176.0</v>
      </c>
      <c r="AO214" s="58">
        <v>219.0</v>
      </c>
      <c r="AP214" s="58">
        <v>206.0</v>
      </c>
      <c r="AQ214" s="58">
        <v>369.0</v>
      </c>
      <c r="AR214" s="58">
        <v>322.0</v>
      </c>
      <c r="AS214" s="58">
        <v>324.0</v>
      </c>
      <c r="AT214" s="58">
        <v>288.0</v>
      </c>
      <c r="AU214" s="58">
        <v>293.0</v>
      </c>
      <c r="AV214" s="58">
        <v>84.0</v>
      </c>
      <c r="AW214" s="58">
        <v>99.0</v>
      </c>
      <c r="AX214" s="58">
        <v>80.0</v>
      </c>
      <c r="AY214" s="58">
        <v>93.0</v>
      </c>
      <c r="AZ214" s="58">
        <v>23741.0</v>
      </c>
      <c r="BA214" s="58"/>
      <c r="BB214" s="58">
        <v>191.0</v>
      </c>
      <c r="BC214" s="58"/>
      <c r="BD214" s="58">
        <v>179.0</v>
      </c>
      <c r="BE214" s="58"/>
      <c r="BF214" s="58">
        <v>1983.0</v>
      </c>
      <c r="BG214" s="58"/>
      <c r="BH214" s="58">
        <v>2942.0</v>
      </c>
      <c r="BI214" s="58"/>
      <c r="BJ214" s="58"/>
      <c r="BK214" s="58">
        <v>9594.0</v>
      </c>
      <c r="BL214" s="58"/>
      <c r="BM214" s="58">
        <v>138479.0</v>
      </c>
      <c r="BN214" s="58">
        <v>118898.0</v>
      </c>
    </row>
    <row r="215" ht="16.5" customHeight="1">
      <c r="A215" s="58">
        <v>3251.0</v>
      </c>
      <c r="B215" s="58" t="s">
        <v>190</v>
      </c>
      <c r="C215" s="58">
        <v>3.0</v>
      </c>
      <c r="D215" s="58">
        <v>168403.0</v>
      </c>
      <c r="E215" s="58">
        <v>168192.0</v>
      </c>
      <c r="F215" s="58">
        <v>83526.0</v>
      </c>
      <c r="G215" s="58">
        <v>65206.0</v>
      </c>
      <c r="H215" s="58">
        <v>707.0</v>
      </c>
      <c r="I215" s="58">
        <v>520.0</v>
      </c>
      <c r="J215" s="58">
        <v>82819.0</v>
      </c>
      <c r="K215" s="58">
        <v>64686.0</v>
      </c>
      <c r="L215" s="58">
        <f t="shared" ref="L215:M215" si="207">V215+BM215</f>
        <v>33554</v>
      </c>
      <c r="M215" s="58">
        <f t="shared" si="207"/>
        <v>24176</v>
      </c>
      <c r="N215" s="58">
        <v>25742.0</v>
      </c>
      <c r="O215" s="58">
        <v>16740.0</v>
      </c>
      <c r="P215" s="58">
        <v>8689.0</v>
      </c>
      <c r="Q215" s="58">
        <v>7881.0</v>
      </c>
      <c r="R215" s="58">
        <v>3023.0</v>
      </c>
      <c r="S215" s="58">
        <v>9249.0</v>
      </c>
      <c r="T215" s="58">
        <v>3130.0</v>
      </c>
      <c r="U215" s="58">
        <v>2362.0</v>
      </c>
      <c r="V215" s="58"/>
      <c r="W215" s="58"/>
      <c r="X215" s="58">
        <v>366.0</v>
      </c>
      <c r="Y215" s="58">
        <v>184.0</v>
      </c>
      <c r="Z215" s="58">
        <v>138.0</v>
      </c>
      <c r="AA215" s="58">
        <v>368.0</v>
      </c>
      <c r="AB215" s="58">
        <v>1015.0</v>
      </c>
      <c r="AC215" s="58">
        <v>558.0</v>
      </c>
      <c r="AD215" s="58">
        <v>484.0</v>
      </c>
      <c r="AE215" s="58">
        <v>449.0</v>
      </c>
      <c r="AF215" s="58">
        <v>845.0</v>
      </c>
      <c r="AG215" s="58">
        <v>439.0</v>
      </c>
      <c r="AH215" s="58">
        <v>150.0</v>
      </c>
      <c r="AI215" s="58">
        <v>72.0</v>
      </c>
      <c r="AJ215" s="58">
        <v>131.0</v>
      </c>
      <c r="AK215" s="58">
        <v>140.0</v>
      </c>
      <c r="AL215" s="58">
        <v>191.0</v>
      </c>
      <c r="AM215" s="58">
        <v>150.0</v>
      </c>
      <c r="AN215" s="58">
        <v>31.0</v>
      </c>
      <c r="AO215" s="58">
        <v>34.0</v>
      </c>
      <c r="AP215" s="58">
        <v>47.0</v>
      </c>
      <c r="AQ215" s="58">
        <v>55.0</v>
      </c>
      <c r="AR215" s="58">
        <v>76.0</v>
      </c>
      <c r="AS215" s="58">
        <v>65.0</v>
      </c>
      <c r="AT215" s="58">
        <v>37.0</v>
      </c>
      <c r="AU215" s="58">
        <v>23.0</v>
      </c>
      <c r="AV215" s="58">
        <v>16.0</v>
      </c>
      <c r="AW215" s="58">
        <v>17.0</v>
      </c>
      <c r="AX215" s="58">
        <v>11.0</v>
      </c>
      <c r="AY215" s="58">
        <v>11.0</v>
      </c>
      <c r="AZ215" s="58">
        <v>4320.0</v>
      </c>
      <c r="BA215" s="58"/>
      <c r="BB215" s="58">
        <v>34.0</v>
      </c>
      <c r="BC215" s="58"/>
      <c r="BD215" s="58">
        <v>14.0</v>
      </c>
      <c r="BE215" s="58"/>
      <c r="BF215" s="58">
        <v>424.0</v>
      </c>
      <c r="BG215" s="58"/>
      <c r="BH215" s="58">
        <v>351.0</v>
      </c>
      <c r="BI215" s="58"/>
      <c r="BJ215" s="58"/>
      <c r="BK215" s="58">
        <v>1713.0</v>
      </c>
      <c r="BL215" s="58"/>
      <c r="BM215" s="58">
        <v>33554.0</v>
      </c>
      <c r="BN215" s="58">
        <v>24176.0</v>
      </c>
    </row>
    <row r="216" ht="16.5" customHeight="1">
      <c r="A216" s="58">
        <v>3252.0</v>
      </c>
      <c r="B216" s="58" t="s">
        <v>191</v>
      </c>
      <c r="C216" s="58">
        <v>3.0</v>
      </c>
      <c r="D216" s="58">
        <v>118875.0</v>
      </c>
      <c r="E216" s="58">
        <v>122041.0</v>
      </c>
      <c r="F216" s="58">
        <v>58476.0</v>
      </c>
      <c r="G216" s="58">
        <v>46746.0</v>
      </c>
      <c r="H216" s="58">
        <v>633.0</v>
      </c>
      <c r="I216" s="58">
        <v>500.0</v>
      </c>
      <c r="J216" s="58">
        <v>57843.0</v>
      </c>
      <c r="K216" s="58">
        <v>46246.0</v>
      </c>
      <c r="L216" s="58">
        <f t="shared" ref="L216:M216" si="208">V216+BM216</f>
        <v>21213</v>
      </c>
      <c r="M216" s="58">
        <f t="shared" si="208"/>
        <v>16950</v>
      </c>
      <c r="N216" s="58">
        <v>21083.0</v>
      </c>
      <c r="O216" s="58">
        <v>14319.0</v>
      </c>
      <c r="P216" s="58">
        <v>5457.0</v>
      </c>
      <c r="Q216" s="58">
        <v>5019.0</v>
      </c>
      <c r="R216" s="58">
        <v>1337.0</v>
      </c>
      <c r="S216" s="58">
        <v>4658.0</v>
      </c>
      <c r="T216" s="58">
        <v>2193.0</v>
      </c>
      <c r="U216" s="58">
        <v>1964.0</v>
      </c>
      <c r="V216" s="58"/>
      <c r="W216" s="58"/>
      <c r="X216" s="58">
        <v>216.0</v>
      </c>
      <c r="Y216" s="58">
        <v>146.0</v>
      </c>
      <c r="Z216" s="58">
        <v>107.0</v>
      </c>
      <c r="AA216" s="58">
        <v>388.0</v>
      </c>
      <c r="AB216" s="58">
        <v>689.0</v>
      </c>
      <c r="AC216" s="58">
        <v>382.0</v>
      </c>
      <c r="AD216" s="58">
        <v>305.0</v>
      </c>
      <c r="AE216" s="58">
        <v>292.0</v>
      </c>
      <c r="AF216" s="58">
        <v>659.0</v>
      </c>
      <c r="AG216" s="58">
        <v>288.0</v>
      </c>
      <c r="AH216" s="58">
        <v>66.0</v>
      </c>
      <c r="AI216" s="58">
        <v>39.0</v>
      </c>
      <c r="AJ216" s="58">
        <v>88.0</v>
      </c>
      <c r="AK216" s="58">
        <v>84.0</v>
      </c>
      <c r="AL216" s="58">
        <v>136.0</v>
      </c>
      <c r="AM216" s="58">
        <v>114.0</v>
      </c>
      <c r="AN216" s="58">
        <v>27.0</v>
      </c>
      <c r="AO216" s="58">
        <v>33.0</v>
      </c>
      <c r="AP216" s="58">
        <v>31.0</v>
      </c>
      <c r="AQ216" s="58">
        <v>29.0</v>
      </c>
      <c r="AR216" s="58">
        <v>46.0</v>
      </c>
      <c r="AS216" s="58">
        <v>40.0</v>
      </c>
      <c r="AT216" s="58">
        <v>28.0</v>
      </c>
      <c r="AU216" s="58">
        <v>34.0</v>
      </c>
      <c r="AV216" s="58">
        <v>10.0</v>
      </c>
      <c r="AW216" s="58">
        <v>8.0</v>
      </c>
      <c r="AX216" s="58">
        <v>16.0</v>
      </c>
      <c r="AY216" s="58">
        <v>16.0</v>
      </c>
      <c r="AZ216" s="58">
        <v>3518.0</v>
      </c>
      <c r="BA216" s="58"/>
      <c r="BB216" s="58">
        <v>37.0</v>
      </c>
      <c r="BC216" s="58"/>
      <c r="BD216" s="58">
        <v>13.0</v>
      </c>
      <c r="BE216" s="58"/>
      <c r="BF216" s="58">
        <v>364.0</v>
      </c>
      <c r="BG216" s="58"/>
      <c r="BH216" s="58">
        <v>204.0</v>
      </c>
      <c r="BI216" s="58"/>
      <c r="BJ216" s="58"/>
      <c r="BK216" s="58">
        <v>1443.0</v>
      </c>
      <c r="BL216" s="58"/>
      <c r="BM216" s="58">
        <v>21213.0</v>
      </c>
      <c r="BN216" s="58">
        <v>16950.0</v>
      </c>
    </row>
    <row r="217" ht="16.5" customHeight="1">
      <c r="A217" s="58">
        <v>3254.0</v>
      </c>
      <c r="B217" s="58" t="s">
        <v>192</v>
      </c>
      <c r="C217" s="58">
        <v>3.0</v>
      </c>
      <c r="D217" s="58">
        <v>219042.0</v>
      </c>
      <c r="E217" s="58">
        <v>223143.0</v>
      </c>
      <c r="F217" s="58">
        <v>106129.0</v>
      </c>
      <c r="G217" s="58">
        <v>96632.0</v>
      </c>
      <c r="H217" s="58">
        <v>841.0</v>
      </c>
      <c r="I217" s="58">
        <v>953.0</v>
      </c>
      <c r="J217" s="58">
        <v>105288.0</v>
      </c>
      <c r="K217" s="58">
        <v>95679.0</v>
      </c>
      <c r="L217" s="58">
        <f t="shared" ref="L217:M217" si="209">V217+BM217</f>
        <v>38598</v>
      </c>
      <c r="M217" s="58">
        <f t="shared" si="209"/>
        <v>36587</v>
      </c>
      <c r="N217" s="58">
        <v>37408.0</v>
      </c>
      <c r="O217" s="58">
        <v>29594.0</v>
      </c>
      <c r="P217" s="58">
        <v>11780.0</v>
      </c>
      <c r="Q217" s="58">
        <v>11416.0</v>
      </c>
      <c r="R217" s="58">
        <v>2145.0</v>
      </c>
      <c r="S217" s="58">
        <v>8242.0</v>
      </c>
      <c r="T217" s="58">
        <v>4195.0</v>
      </c>
      <c r="U217" s="58">
        <v>3412.0</v>
      </c>
      <c r="V217" s="58"/>
      <c r="W217" s="58"/>
      <c r="X217" s="58">
        <v>321.0</v>
      </c>
      <c r="Y217" s="58">
        <v>185.0</v>
      </c>
      <c r="Z217" s="58">
        <v>183.0</v>
      </c>
      <c r="AA217" s="58">
        <v>700.0</v>
      </c>
      <c r="AB217" s="58">
        <v>1154.0</v>
      </c>
      <c r="AC217" s="58">
        <v>830.0</v>
      </c>
      <c r="AD217" s="58">
        <v>457.0</v>
      </c>
      <c r="AE217" s="58">
        <v>570.0</v>
      </c>
      <c r="AF217" s="58">
        <v>1123.0</v>
      </c>
      <c r="AG217" s="58">
        <v>743.0</v>
      </c>
      <c r="AH217" s="58">
        <v>186.0</v>
      </c>
      <c r="AI217" s="58">
        <v>107.0</v>
      </c>
      <c r="AJ217" s="58">
        <v>202.0</v>
      </c>
      <c r="AK217" s="58">
        <v>169.0</v>
      </c>
      <c r="AL217" s="58">
        <v>225.0</v>
      </c>
      <c r="AM217" s="58">
        <v>203.0</v>
      </c>
      <c r="AN217" s="58">
        <v>51.0</v>
      </c>
      <c r="AO217" s="58">
        <v>63.0</v>
      </c>
      <c r="AP217" s="58">
        <v>60.0</v>
      </c>
      <c r="AQ217" s="58">
        <v>82.0</v>
      </c>
      <c r="AR217" s="58">
        <v>80.0</v>
      </c>
      <c r="AS217" s="58">
        <v>75.0</v>
      </c>
      <c r="AT217" s="58">
        <v>40.0</v>
      </c>
      <c r="AU217" s="58">
        <v>63.0</v>
      </c>
      <c r="AV217" s="58">
        <v>17.0</v>
      </c>
      <c r="AW217" s="58">
        <v>21.0</v>
      </c>
      <c r="AX217" s="58">
        <v>17.0</v>
      </c>
      <c r="AY217" s="58">
        <v>22.0</v>
      </c>
      <c r="AZ217" s="58">
        <v>5842.0</v>
      </c>
      <c r="BA217" s="58"/>
      <c r="BB217" s="58">
        <v>38.0</v>
      </c>
      <c r="BC217" s="58"/>
      <c r="BD217" s="58">
        <v>23.0</v>
      </c>
      <c r="BE217" s="58"/>
      <c r="BF217" s="58">
        <v>614.0</v>
      </c>
      <c r="BG217" s="58"/>
      <c r="BH217" s="58">
        <v>529.0</v>
      </c>
      <c r="BI217" s="58"/>
      <c r="BJ217" s="58"/>
      <c r="BK217" s="58">
        <v>2595.0</v>
      </c>
      <c r="BL217" s="58"/>
      <c r="BM217" s="58">
        <v>38598.0</v>
      </c>
      <c r="BN217" s="58">
        <v>36587.0</v>
      </c>
    </row>
    <row r="218" ht="16.5" customHeight="1">
      <c r="A218" s="58">
        <v>3255.0</v>
      </c>
      <c r="B218" s="58" t="s">
        <v>193</v>
      </c>
      <c r="C218" s="58">
        <v>3.0</v>
      </c>
      <c r="D218" s="58">
        <v>58035.0</v>
      </c>
      <c r="E218" s="58">
        <v>60504.0</v>
      </c>
      <c r="F218" s="58">
        <v>27290.0</v>
      </c>
      <c r="G218" s="58">
        <v>29573.0</v>
      </c>
      <c r="H218" s="58">
        <v>349.0</v>
      </c>
      <c r="I218" s="58">
        <v>728.0</v>
      </c>
      <c r="J218" s="58">
        <v>26941.0</v>
      </c>
      <c r="K218" s="58">
        <v>28845.0</v>
      </c>
      <c r="L218" s="58">
        <f t="shared" ref="L218:M218" si="210">V218+BM218</f>
        <v>9641</v>
      </c>
      <c r="M218" s="58">
        <f t="shared" si="210"/>
        <v>9609</v>
      </c>
      <c r="N218" s="58">
        <v>10434.0</v>
      </c>
      <c r="O218" s="58">
        <v>10940.0</v>
      </c>
      <c r="P218" s="58">
        <v>2473.0</v>
      </c>
      <c r="Q218" s="58">
        <v>2514.0</v>
      </c>
      <c r="R218" s="58">
        <v>912.0</v>
      </c>
      <c r="S218" s="58">
        <v>2923.0</v>
      </c>
      <c r="T218" s="58">
        <v>899.0</v>
      </c>
      <c r="U218" s="58">
        <v>1015.0</v>
      </c>
      <c r="V218" s="58"/>
      <c r="W218" s="58"/>
      <c r="X218" s="58">
        <v>88.0</v>
      </c>
      <c r="Y218" s="58">
        <v>40.0</v>
      </c>
      <c r="Z218" s="58">
        <v>44.0</v>
      </c>
      <c r="AA218" s="58">
        <v>214.0</v>
      </c>
      <c r="AB218" s="58">
        <v>272.0</v>
      </c>
      <c r="AC218" s="58">
        <v>279.0</v>
      </c>
      <c r="AD218" s="58">
        <v>125.0</v>
      </c>
      <c r="AE218" s="58">
        <v>179.0</v>
      </c>
      <c r="AF218" s="58">
        <v>266.0</v>
      </c>
      <c r="AG218" s="58">
        <v>171.0</v>
      </c>
      <c r="AH218" s="58">
        <v>26.0</v>
      </c>
      <c r="AI218" s="58">
        <v>27.0</v>
      </c>
      <c r="AJ218" s="58">
        <v>61.0</v>
      </c>
      <c r="AK218" s="58">
        <v>79.0</v>
      </c>
      <c r="AL218" s="58">
        <v>43.0</v>
      </c>
      <c r="AM218" s="58">
        <v>54.0</v>
      </c>
      <c r="AN218" s="58">
        <v>17.0</v>
      </c>
      <c r="AO218" s="58">
        <v>8.0</v>
      </c>
      <c r="AP218" s="58">
        <v>33.0</v>
      </c>
      <c r="AQ218" s="58">
        <v>24.0</v>
      </c>
      <c r="AR218" s="58">
        <v>24.0</v>
      </c>
      <c r="AS218" s="58">
        <v>31.0</v>
      </c>
      <c r="AT218" s="58">
        <v>9.0</v>
      </c>
      <c r="AU218" s="58">
        <v>18.0</v>
      </c>
      <c r="AV218" s="58">
        <v>4.0</v>
      </c>
      <c r="AW218" s="58">
        <v>3.0</v>
      </c>
      <c r="AX218" s="58">
        <v>3.0</v>
      </c>
      <c r="AY218" s="58">
        <v>6.0</v>
      </c>
      <c r="AZ218" s="58">
        <v>1277.0</v>
      </c>
      <c r="BA218" s="58"/>
      <c r="BB218" s="58">
        <v>9.0</v>
      </c>
      <c r="BC218" s="58"/>
      <c r="BD218" s="58">
        <v>5.0</v>
      </c>
      <c r="BE218" s="58"/>
      <c r="BF218" s="58">
        <v>169.0</v>
      </c>
      <c r="BG218" s="58"/>
      <c r="BH218" s="58">
        <v>107.0</v>
      </c>
      <c r="BI218" s="58"/>
      <c r="BJ218" s="58"/>
      <c r="BK218" s="58">
        <v>711.0</v>
      </c>
      <c r="BL218" s="58"/>
      <c r="BM218" s="58">
        <v>9641.0</v>
      </c>
      <c r="BN218" s="58">
        <v>9609.0</v>
      </c>
    </row>
    <row r="219" ht="16.5" customHeight="1">
      <c r="A219" s="58">
        <v>3256.0</v>
      </c>
      <c r="B219" s="58" t="s">
        <v>194</v>
      </c>
      <c r="C219" s="58">
        <v>3.0</v>
      </c>
      <c r="D219" s="58">
        <v>95424.0</v>
      </c>
      <c r="E219" s="58">
        <v>96682.0</v>
      </c>
      <c r="F219" s="58">
        <v>41146.0</v>
      </c>
      <c r="G219" s="58">
        <v>35464.0</v>
      </c>
      <c r="H219" s="58">
        <v>288.0</v>
      </c>
      <c r="I219" s="58">
        <v>289.0</v>
      </c>
      <c r="J219" s="58">
        <v>40858.0</v>
      </c>
      <c r="K219" s="58">
        <v>35175.0</v>
      </c>
      <c r="L219" s="58">
        <f t="shared" ref="L219:M219" si="211">V219+BM219</f>
        <v>17460</v>
      </c>
      <c r="M219" s="58">
        <f t="shared" si="211"/>
        <v>14380</v>
      </c>
      <c r="N219" s="58">
        <v>13203.0</v>
      </c>
      <c r="O219" s="58">
        <v>10268.0</v>
      </c>
      <c r="P219" s="58">
        <v>3978.0</v>
      </c>
      <c r="Q219" s="58">
        <v>3717.0</v>
      </c>
      <c r="R219" s="58">
        <v>857.0</v>
      </c>
      <c r="S219" s="58">
        <v>3343.0</v>
      </c>
      <c r="T219" s="58">
        <v>1362.0</v>
      </c>
      <c r="U219" s="58">
        <v>1118.0</v>
      </c>
      <c r="V219" s="58"/>
      <c r="W219" s="58"/>
      <c r="X219" s="58">
        <v>146.0</v>
      </c>
      <c r="Y219" s="58">
        <v>71.0</v>
      </c>
      <c r="Z219" s="58">
        <v>74.0</v>
      </c>
      <c r="AA219" s="58">
        <v>277.0</v>
      </c>
      <c r="AB219" s="58">
        <v>430.0</v>
      </c>
      <c r="AC219" s="58">
        <v>284.0</v>
      </c>
      <c r="AD219" s="58">
        <v>210.0</v>
      </c>
      <c r="AE219" s="58">
        <v>234.0</v>
      </c>
      <c r="AF219" s="58">
        <v>438.0</v>
      </c>
      <c r="AG219" s="58">
        <v>188.0</v>
      </c>
      <c r="AH219" s="58">
        <v>51.0</v>
      </c>
      <c r="AI219" s="58">
        <v>28.0</v>
      </c>
      <c r="AJ219" s="58">
        <v>54.0</v>
      </c>
      <c r="AK219" s="58">
        <v>67.0</v>
      </c>
      <c r="AL219" s="58">
        <v>75.0</v>
      </c>
      <c r="AM219" s="58">
        <v>69.0</v>
      </c>
      <c r="AN219" s="58">
        <v>15.0</v>
      </c>
      <c r="AO219" s="58">
        <v>15.0</v>
      </c>
      <c r="AP219" s="58">
        <v>24.0</v>
      </c>
      <c r="AQ219" s="58">
        <v>28.0</v>
      </c>
      <c r="AR219" s="58">
        <v>52.0</v>
      </c>
      <c r="AS219" s="58">
        <v>42.0</v>
      </c>
      <c r="AT219" s="58">
        <v>13.0</v>
      </c>
      <c r="AU219" s="58">
        <v>19.0</v>
      </c>
      <c r="AV219" s="58">
        <v>7.0</v>
      </c>
      <c r="AW219" s="58">
        <v>13.0</v>
      </c>
      <c r="AX219" s="58">
        <v>10.0</v>
      </c>
      <c r="AY219" s="58">
        <v>5.0</v>
      </c>
      <c r="AZ219" s="58">
        <v>1908.0</v>
      </c>
      <c r="BA219" s="58"/>
      <c r="BB219" s="58">
        <v>26.0</v>
      </c>
      <c r="BC219" s="58"/>
      <c r="BD219" s="58">
        <v>4.0</v>
      </c>
      <c r="BE219" s="58"/>
      <c r="BF219" s="58">
        <v>271.0</v>
      </c>
      <c r="BG219" s="58"/>
      <c r="BH219" s="58">
        <v>190.0</v>
      </c>
      <c r="BI219" s="58"/>
      <c r="BJ219" s="58"/>
      <c r="BK219" s="58">
        <v>1009.0</v>
      </c>
      <c r="BL219" s="58"/>
      <c r="BM219" s="58">
        <v>17460.0</v>
      </c>
      <c r="BN219" s="58">
        <v>14380.0</v>
      </c>
    </row>
    <row r="220" ht="16.5" customHeight="1">
      <c r="A220" s="58">
        <v>3257.0</v>
      </c>
      <c r="B220" s="58" t="s">
        <v>195</v>
      </c>
      <c r="C220" s="58">
        <v>3.0</v>
      </c>
      <c r="D220" s="58">
        <v>125366.0</v>
      </c>
      <c r="E220" s="58">
        <v>127027.0</v>
      </c>
      <c r="F220" s="58">
        <v>63465.0</v>
      </c>
      <c r="G220" s="58">
        <v>52286.0</v>
      </c>
      <c r="H220" s="58">
        <v>594.0</v>
      </c>
      <c r="I220" s="58">
        <v>449.0</v>
      </c>
      <c r="J220" s="58">
        <v>62871.0</v>
      </c>
      <c r="K220" s="58">
        <v>51837.0</v>
      </c>
      <c r="L220" s="58">
        <f t="shared" ref="L220:M220" si="212">V220+BM220</f>
        <v>23220</v>
      </c>
      <c r="M220" s="58">
        <f t="shared" si="212"/>
        <v>18663</v>
      </c>
      <c r="N220" s="58">
        <v>23669.0</v>
      </c>
      <c r="O220" s="58">
        <v>17069.0</v>
      </c>
      <c r="P220" s="58">
        <v>5747.0</v>
      </c>
      <c r="Q220" s="58">
        <v>5555.0</v>
      </c>
      <c r="R220" s="58">
        <v>1222.0</v>
      </c>
      <c r="S220" s="58">
        <v>4913.0</v>
      </c>
      <c r="T220" s="58">
        <v>2113.0</v>
      </c>
      <c r="U220" s="58">
        <v>1769.0</v>
      </c>
      <c r="V220" s="58"/>
      <c r="W220" s="58"/>
      <c r="X220" s="58">
        <v>199.0</v>
      </c>
      <c r="Y220" s="58">
        <v>109.0</v>
      </c>
      <c r="Z220" s="58">
        <v>140.0</v>
      </c>
      <c r="AA220" s="58">
        <v>408.0</v>
      </c>
      <c r="AB220" s="58">
        <v>743.0</v>
      </c>
      <c r="AC220" s="58">
        <v>467.0</v>
      </c>
      <c r="AD220" s="58">
        <v>306.0</v>
      </c>
      <c r="AE220" s="58">
        <v>365.0</v>
      </c>
      <c r="AF220" s="58">
        <v>616.0</v>
      </c>
      <c r="AG220" s="58">
        <v>400.0</v>
      </c>
      <c r="AH220" s="58">
        <v>96.0</v>
      </c>
      <c r="AI220" s="58">
        <v>62.0</v>
      </c>
      <c r="AJ220" s="58">
        <v>161.0</v>
      </c>
      <c r="AK220" s="58">
        <v>185.0</v>
      </c>
      <c r="AL220" s="58">
        <v>145.0</v>
      </c>
      <c r="AM220" s="58">
        <v>125.0</v>
      </c>
      <c r="AN220" s="58">
        <v>27.0</v>
      </c>
      <c r="AO220" s="58">
        <v>33.0</v>
      </c>
      <c r="AP220" s="58">
        <v>47.0</v>
      </c>
      <c r="AQ220" s="58">
        <v>64.0</v>
      </c>
      <c r="AR220" s="58">
        <v>79.0</v>
      </c>
      <c r="AS220" s="58">
        <v>52.0</v>
      </c>
      <c r="AT220" s="58">
        <v>22.0</v>
      </c>
      <c r="AU220" s="58">
        <v>21.0</v>
      </c>
      <c r="AV220" s="58">
        <v>17.0</v>
      </c>
      <c r="AW220" s="58">
        <v>15.0</v>
      </c>
      <c r="AX220" s="58">
        <v>14.0</v>
      </c>
      <c r="AY220" s="58">
        <v>12.0</v>
      </c>
      <c r="AZ220" s="58">
        <v>3665.0</v>
      </c>
      <c r="BA220" s="58"/>
      <c r="BB220" s="58">
        <v>25.0</v>
      </c>
      <c r="BC220" s="58"/>
      <c r="BD220" s="58">
        <v>18.0</v>
      </c>
      <c r="BE220" s="58"/>
      <c r="BF220" s="58">
        <v>334.0</v>
      </c>
      <c r="BG220" s="58"/>
      <c r="BH220" s="58">
        <v>246.0</v>
      </c>
      <c r="BI220" s="58"/>
      <c r="BJ220" s="58"/>
      <c r="BK220" s="58">
        <v>1550.0</v>
      </c>
      <c r="BL220" s="58"/>
      <c r="BM220" s="58">
        <v>23220.0</v>
      </c>
      <c r="BN220" s="58">
        <v>18663.0</v>
      </c>
    </row>
    <row r="221" ht="16.5" customHeight="1">
      <c r="A221" s="58">
        <v>3351.0</v>
      </c>
      <c r="B221" s="58" t="s">
        <v>196</v>
      </c>
      <c r="C221" s="58">
        <v>3.0</v>
      </c>
      <c r="D221" s="58">
        <v>139565.0</v>
      </c>
      <c r="E221" s="58">
        <v>140730.0</v>
      </c>
      <c r="F221" s="58">
        <v>64929.0</v>
      </c>
      <c r="G221" s="58">
        <v>52234.0</v>
      </c>
      <c r="H221" s="58">
        <v>485.0</v>
      </c>
      <c r="I221" s="58">
        <v>404.0</v>
      </c>
      <c r="J221" s="58">
        <v>64444.0</v>
      </c>
      <c r="K221" s="58">
        <v>51830.0</v>
      </c>
      <c r="L221" s="58">
        <f t="shared" ref="L221:M221" si="213">V221+BM221</f>
        <v>28307</v>
      </c>
      <c r="M221" s="58">
        <f t="shared" si="213"/>
        <v>22167</v>
      </c>
      <c r="N221" s="58">
        <v>18159.0</v>
      </c>
      <c r="O221" s="58">
        <v>12751.0</v>
      </c>
      <c r="P221" s="58">
        <v>5518.0</v>
      </c>
      <c r="Q221" s="58">
        <v>5262.0</v>
      </c>
      <c r="R221" s="58">
        <v>1742.0</v>
      </c>
      <c r="S221" s="58">
        <v>5935.0</v>
      </c>
      <c r="T221" s="58">
        <v>2004.0</v>
      </c>
      <c r="U221" s="58">
        <v>1655.0</v>
      </c>
      <c r="V221" s="58"/>
      <c r="W221" s="58"/>
      <c r="X221" s="58">
        <v>389.0</v>
      </c>
      <c r="Y221" s="58">
        <v>363.0</v>
      </c>
      <c r="Z221" s="58">
        <v>174.0</v>
      </c>
      <c r="AA221" s="58">
        <v>524.0</v>
      </c>
      <c r="AB221" s="58">
        <v>692.0</v>
      </c>
      <c r="AC221" s="58">
        <v>466.0</v>
      </c>
      <c r="AD221" s="58">
        <v>367.0</v>
      </c>
      <c r="AE221" s="58">
        <v>310.0</v>
      </c>
      <c r="AF221" s="58">
        <v>581.0</v>
      </c>
      <c r="AG221" s="58">
        <v>350.0</v>
      </c>
      <c r="AH221" s="58">
        <v>123.0</v>
      </c>
      <c r="AI221" s="58">
        <v>64.0</v>
      </c>
      <c r="AJ221" s="58">
        <v>215.0</v>
      </c>
      <c r="AK221" s="58">
        <v>191.0</v>
      </c>
      <c r="AL221" s="58">
        <v>161.0</v>
      </c>
      <c r="AM221" s="58">
        <v>125.0</v>
      </c>
      <c r="AN221" s="58">
        <v>41.0</v>
      </c>
      <c r="AO221" s="58">
        <v>37.0</v>
      </c>
      <c r="AP221" s="58">
        <v>39.0</v>
      </c>
      <c r="AQ221" s="58">
        <v>50.0</v>
      </c>
      <c r="AR221" s="58">
        <v>77.0</v>
      </c>
      <c r="AS221" s="58">
        <v>59.0</v>
      </c>
      <c r="AT221" s="58">
        <v>27.0</v>
      </c>
      <c r="AU221" s="58">
        <v>22.0</v>
      </c>
      <c r="AV221" s="58">
        <v>19.0</v>
      </c>
      <c r="AW221" s="58">
        <v>11.0</v>
      </c>
      <c r="AX221" s="58">
        <v>16.0</v>
      </c>
      <c r="AY221" s="58">
        <v>16.0</v>
      </c>
      <c r="AZ221" s="58">
        <v>5119.0</v>
      </c>
      <c r="BA221" s="58"/>
      <c r="BB221" s="58">
        <v>17.0</v>
      </c>
      <c r="BC221" s="58"/>
      <c r="BD221" s="58">
        <v>9.0</v>
      </c>
      <c r="BE221" s="58"/>
      <c r="BF221" s="58">
        <v>373.0</v>
      </c>
      <c r="BG221" s="58"/>
      <c r="BH221" s="58">
        <v>275.0</v>
      </c>
      <c r="BI221" s="58"/>
      <c r="BJ221" s="58"/>
      <c r="BK221" s="58">
        <v>1472.0</v>
      </c>
      <c r="BL221" s="58"/>
      <c r="BM221" s="58">
        <v>28307.0</v>
      </c>
      <c r="BN221" s="58">
        <v>22167.0</v>
      </c>
    </row>
    <row r="222" ht="16.5" customHeight="1">
      <c r="A222" s="58">
        <v>3352.0</v>
      </c>
      <c r="B222" s="58" t="s">
        <v>197</v>
      </c>
      <c r="C222" s="58">
        <v>3.0</v>
      </c>
      <c r="D222" s="58">
        <v>158271.0</v>
      </c>
      <c r="E222" s="58">
        <v>159742.0</v>
      </c>
      <c r="F222" s="58">
        <v>72992.0</v>
      </c>
      <c r="G222" s="58">
        <v>59620.0</v>
      </c>
      <c r="H222" s="58">
        <v>522.0</v>
      </c>
      <c r="I222" s="58">
        <v>621.0</v>
      </c>
      <c r="J222" s="58">
        <v>72470.0</v>
      </c>
      <c r="K222" s="58">
        <v>58999.0</v>
      </c>
      <c r="L222" s="58">
        <f t="shared" ref="L222:M222" si="214">V222+BM222</f>
        <v>36206</v>
      </c>
      <c r="M222" s="58">
        <f t="shared" si="214"/>
        <v>24252</v>
      </c>
      <c r="N222" s="58">
        <v>20023.0</v>
      </c>
      <c r="O222" s="58">
        <v>16206.0</v>
      </c>
      <c r="P222" s="58">
        <v>5830.0</v>
      </c>
      <c r="Q222" s="58">
        <v>6407.0</v>
      </c>
      <c r="R222" s="58">
        <v>1192.0</v>
      </c>
      <c r="S222" s="58">
        <v>5470.0</v>
      </c>
      <c r="T222" s="58">
        <v>2554.0</v>
      </c>
      <c r="U222" s="58">
        <v>2415.0</v>
      </c>
      <c r="V222" s="58"/>
      <c r="W222" s="58"/>
      <c r="X222" s="58">
        <v>285.0</v>
      </c>
      <c r="Y222" s="58">
        <v>349.0</v>
      </c>
      <c r="Z222" s="58">
        <v>89.0</v>
      </c>
      <c r="AA222" s="58">
        <v>284.0</v>
      </c>
      <c r="AB222" s="58">
        <v>786.0</v>
      </c>
      <c r="AC222" s="58">
        <v>573.0</v>
      </c>
      <c r="AD222" s="58">
        <v>265.0</v>
      </c>
      <c r="AE222" s="58">
        <v>437.0</v>
      </c>
      <c r="AF222" s="58">
        <v>651.0</v>
      </c>
      <c r="AG222" s="58">
        <v>367.0</v>
      </c>
      <c r="AH222" s="58">
        <v>106.0</v>
      </c>
      <c r="AI222" s="58">
        <v>49.0</v>
      </c>
      <c r="AJ222" s="58">
        <v>77.0</v>
      </c>
      <c r="AK222" s="58">
        <v>83.0</v>
      </c>
      <c r="AL222" s="58">
        <v>123.0</v>
      </c>
      <c r="AM222" s="58">
        <v>155.0</v>
      </c>
      <c r="AN222" s="58">
        <v>24.0</v>
      </c>
      <c r="AO222" s="58">
        <v>49.0</v>
      </c>
      <c r="AP222" s="58">
        <v>17.0</v>
      </c>
      <c r="AQ222" s="58">
        <v>37.0</v>
      </c>
      <c r="AR222" s="58">
        <v>55.0</v>
      </c>
      <c r="AS222" s="58">
        <v>35.0</v>
      </c>
      <c r="AT222" s="58">
        <v>18.0</v>
      </c>
      <c r="AU222" s="58">
        <v>24.0</v>
      </c>
      <c r="AV222" s="58">
        <v>19.0</v>
      </c>
      <c r="AW222" s="58">
        <v>12.0</v>
      </c>
      <c r="AX222" s="58">
        <v>7.0</v>
      </c>
      <c r="AY222" s="58">
        <v>14.0</v>
      </c>
      <c r="AZ222" s="58">
        <v>3501.0</v>
      </c>
      <c r="BA222" s="58"/>
      <c r="BB222" s="58">
        <v>23.0</v>
      </c>
      <c r="BC222" s="58"/>
      <c r="BD222" s="58">
        <v>16.0</v>
      </c>
      <c r="BE222" s="58"/>
      <c r="BF222" s="58">
        <v>347.0</v>
      </c>
      <c r="BG222" s="58"/>
      <c r="BH222" s="58">
        <v>256.0</v>
      </c>
      <c r="BI222" s="58"/>
      <c r="BJ222" s="58"/>
      <c r="BK222" s="58">
        <v>1781.0</v>
      </c>
      <c r="BL222" s="58"/>
      <c r="BM222" s="58">
        <v>36206.0</v>
      </c>
      <c r="BN222" s="58">
        <v>24252.0</v>
      </c>
    </row>
    <row r="223" ht="16.5" customHeight="1">
      <c r="A223" s="58">
        <v>3353.0</v>
      </c>
      <c r="B223" s="58" t="s">
        <v>198</v>
      </c>
      <c r="C223" s="58">
        <v>3.0</v>
      </c>
      <c r="D223" s="58">
        <v>195893.0</v>
      </c>
      <c r="E223" s="58">
        <v>190716.0</v>
      </c>
      <c r="F223" s="58">
        <v>102313.0</v>
      </c>
      <c r="G223" s="58">
        <v>80700.0</v>
      </c>
      <c r="H223" s="58">
        <v>1070.0</v>
      </c>
      <c r="I223" s="58">
        <v>732.0</v>
      </c>
      <c r="J223" s="58">
        <v>101243.0</v>
      </c>
      <c r="K223" s="58">
        <v>79968.0</v>
      </c>
      <c r="L223" s="58">
        <f t="shared" ref="L223:M223" si="215">V223+BM223</f>
        <v>37857</v>
      </c>
      <c r="M223" s="58">
        <f t="shared" si="215"/>
        <v>31348</v>
      </c>
      <c r="N223" s="58">
        <v>29461.0</v>
      </c>
      <c r="O223" s="58">
        <v>16953.0</v>
      </c>
      <c r="P223" s="58">
        <v>11875.0</v>
      </c>
      <c r="Q223" s="58">
        <v>11397.0</v>
      </c>
      <c r="R223" s="58">
        <v>3373.0</v>
      </c>
      <c r="S223" s="58">
        <v>11053.0</v>
      </c>
      <c r="T223" s="58">
        <v>3738.0</v>
      </c>
      <c r="U223" s="58">
        <v>2843.0</v>
      </c>
      <c r="V223" s="58"/>
      <c r="W223" s="58"/>
      <c r="X223" s="58">
        <v>555.0</v>
      </c>
      <c r="Y223" s="58">
        <v>617.0</v>
      </c>
      <c r="Z223" s="58">
        <v>108.0</v>
      </c>
      <c r="AA223" s="58">
        <v>444.0</v>
      </c>
      <c r="AB223" s="58">
        <v>1426.0</v>
      </c>
      <c r="AC223" s="58">
        <v>783.0</v>
      </c>
      <c r="AD223" s="58">
        <v>496.0</v>
      </c>
      <c r="AE223" s="58">
        <v>563.0</v>
      </c>
      <c r="AF223" s="58">
        <v>1331.0</v>
      </c>
      <c r="AG223" s="58">
        <v>726.0</v>
      </c>
      <c r="AH223" s="58">
        <v>236.0</v>
      </c>
      <c r="AI223" s="58">
        <v>121.0</v>
      </c>
      <c r="AJ223" s="58">
        <v>152.0</v>
      </c>
      <c r="AK223" s="58">
        <v>274.0</v>
      </c>
      <c r="AL223" s="58">
        <v>189.0</v>
      </c>
      <c r="AM223" s="58">
        <v>199.0</v>
      </c>
      <c r="AN223" s="58">
        <v>50.0</v>
      </c>
      <c r="AO223" s="58">
        <v>78.0</v>
      </c>
      <c r="AP223" s="58">
        <v>67.0</v>
      </c>
      <c r="AQ223" s="58">
        <v>79.0</v>
      </c>
      <c r="AR223" s="58">
        <v>117.0</v>
      </c>
      <c r="AS223" s="58">
        <v>82.0</v>
      </c>
      <c r="AT223" s="58">
        <v>49.0</v>
      </c>
      <c r="AU223" s="58">
        <v>47.0</v>
      </c>
      <c r="AV223" s="58">
        <v>18.0</v>
      </c>
      <c r="AW223" s="58">
        <v>22.0</v>
      </c>
      <c r="AX223" s="58">
        <v>16.0</v>
      </c>
      <c r="AY223" s="58">
        <v>19.0</v>
      </c>
      <c r="AZ223" s="58">
        <v>9038.0</v>
      </c>
      <c r="BA223" s="58"/>
      <c r="BB223" s="58">
        <v>30.0</v>
      </c>
      <c r="BC223" s="58"/>
      <c r="BD223" s="58">
        <v>34.0</v>
      </c>
      <c r="BE223" s="58"/>
      <c r="BF223" s="58">
        <v>551.0</v>
      </c>
      <c r="BG223" s="58"/>
      <c r="BH223" s="58">
        <v>476.0</v>
      </c>
      <c r="BI223" s="58"/>
      <c r="BJ223" s="58"/>
      <c r="BK223" s="58">
        <v>2320.0</v>
      </c>
      <c r="BL223" s="58"/>
      <c r="BM223" s="58">
        <v>37857.0</v>
      </c>
      <c r="BN223" s="58">
        <v>31348.0</v>
      </c>
    </row>
    <row r="224" ht="16.5" customHeight="1">
      <c r="A224" s="58">
        <v>3354.0</v>
      </c>
      <c r="B224" s="58" t="s">
        <v>199</v>
      </c>
      <c r="C224" s="58">
        <v>3.0</v>
      </c>
      <c r="D224" s="58">
        <v>39602.0</v>
      </c>
      <c r="E224" s="58">
        <v>40613.0</v>
      </c>
      <c r="F224" s="58">
        <v>20974.0</v>
      </c>
      <c r="G224" s="58">
        <v>16522.0</v>
      </c>
      <c r="H224" s="58">
        <v>280.0</v>
      </c>
      <c r="I224" s="58">
        <v>163.0</v>
      </c>
      <c r="J224" s="58">
        <v>20694.0</v>
      </c>
      <c r="K224" s="58">
        <v>16359.0</v>
      </c>
      <c r="L224" s="58">
        <f t="shared" ref="L224:M224" si="216">V224+BM224</f>
        <v>6939</v>
      </c>
      <c r="M224" s="58">
        <f t="shared" si="216"/>
        <v>5278</v>
      </c>
      <c r="N224" s="58">
        <v>4858.0</v>
      </c>
      <c r="O224" s="58">
        <v>2762.0</v>
      </c>
      <c r="P224" s="58">
        <v>5302.0</v>
      </c>
      <c r="Q224" s="58">
        <v>4890.0</v>
      </c>
      <c r="R224" s="58">
        <v>383.0</v>
      </c>
      <c r="S224" s="58">
        <v>1399.0</v>
      </c>
      <c r="T224" s="58">
        <v>1125.0</v>
      </c>
      <c r="U224" s="58">
        <v>913.0</v>
      </c>
      <c r="V224" s="58"/>
      <c r="W224" s="58"/>
      <c r="X224" s="58">
        <v>59.0</v>
      </c>
      <c r="Y224" s="58">
        <v>53.0</v>
      </c>
      <c r="Z224" s="58">
        <v>28.0</v>
      </c>
      <c r="AA224" s="58">
        <v>95.0</v>
      </c>
      <c r="AB224" s="58">
        <v>244.0</v>
      </c>
      <c r="AC224" s="58">
        <v>121.0</v>
      </c>
      <c r="AD224" s="58">
        <v>90.0</v>
      </c>
      <c r="AE224" s="58">
        <v>77.0</v>
      </c>
      <c r="AF224" s="58">
        <v>211.0</v>
      </c>
      <c r="AG224" s="58">
        <v>100.0</v>
      </c>
      <c r="AH224" s="58">
        <v>24.0</v>
      </c>
      <c r="AI224" s="58">
        <v>12.0</v>
      </c>
      <c r="AJ224" s="58">
        <v>47.0</v>
      </c>
      <c r="AK224" s="58">
        <v>60.0</v>
      </c>
      <c r="AL224" s="58">
        <v>35.0</v>
      </c>
      <c r="AM224" s="58">
        <v>24.0</v>
      </c>
      <c r="AN224" s="58">
        <v>7.0</v>
      </c>
      <c r="AO224" s="58">
        <v>14.0</v>
      </c>
      <c r="AP224" s="58">
        <v>6.0</v>
      </c>
      <c r="AQ224" s="58">
        <v>12.0</v>
      </c>
      <c r="AR224" s="58">
        <v>12.0</v>
      </c>
      <c r="AS224" s="58">
        <v>20.0</v>
      </c>
      <c r="AT224" s="58">
        <v>19.0</v>
      </c>
      <c r="AU224" s="58">
        <v>20.0</v>
      </c>
      <c r="AV224" s="58">
        <v>6.0</v>
      </c>
      <c r="AW224" s="58">
        <v>5.0</v>
      </c>
      <c r="AX224" s="58">
        <v>11.0</v>
      </c>
      <c r="AY224" s="58">
        <v>6.0</v>
      </c>
      <c r="AZ224" s="58">
        <v>1028.0</v>
      </c>
      <c r="BA224" s="58"/>
      <c r="BB224" s="58">
        <v>4.0</v>
      </c>
      <c r="BC224" s="58"/>
      <c r="BD224" s="58">
        <v>13.0</v>
      </c>
      <c r="BE224" s="58"/>
      <c r="BF224" s="58">
        <v>121.0</v>
      </c>
      <c r="BG224" s="58"/>
      <c r="BH224" s="58">
        <v>122.0</v>
      </c>
      <c r="BI224" s="58"/>
      <c r="BJ224" s="58"/>
      <c r="BK224" s="58">
        <v>498.0</v>
      </c>
      <c r="BL224" s="58"/>
      <c r="BM224" s="58">
        <v>6939.0</v>
      </c>
      <c r="BN224" s="58">
        <v>5278.0</v>
      </c>
    </row>
    <row r="225" ht="16.5" customHeight="1">
      <c r="A225" s="58">
        <v>3355.0</v>
      </c>
      <c r="B225" s="58" t="s">
        <v>200</v>
      </c>
      <c r="C225" s="58">
        <v>3.0</v>
      </c>
      <c r="D225" s="58">
        <v>139750.0</v>
      </c>
      <c r="E225" s="58">
        <v>136455.0</v>
      </c>
      <c r="F225" s="58">
        <v>74254.0</v>
      </c>
      <c r="G225" s="58">
        <v>58251.0</v>
      </c>
      <c r="H225" s="58">
        <v>740.0</v>
      </c>
      <c r="I225" s="58">
        <v>557.0</v>
      </c>
      <c r="J225" s="58">
        <v>73514.0</v>
      </c>
      <c r="K225" s="58">
        <v>57694.0</v>
      </c>
      <c r="L225" s="58">
        <f t="shared" ref="L225:M225" si="217">V225+BM225</f>
        <v>23150</v>
      </c>
      <c r="M225" s="58">
        <f t="shared" si="217"/>
        <v>18400</v>
      </c>
      <c r="N225" s="58">
        <v>22690.0</v>
      </c>
      <c r="O225" s="58">
        <v>13419.0</v>
      </c>
      <c r="P225" s="58">
        <v>12962.0</v>
      </c>
      <c r="Q225" s="58">
        <v>12404.0</v>
      </c>
      <c r="R225" s="58">
        <v>1892.0</v>
      </c>
      <c r="S225" s="58">
        <v>6432.0</v>
      </c>
      <c r="T225" s="58">
        <v>3840.0</v>
      </c>
      <c r="U225" s="58">
        <v>2805.0</v>
      </c>
      <c r="V225" s="58"/>
      <c r="W225" s="58"/>
      <c r="X225" s="58">
        <v>203.0</v>
      </c>
      <c r="Y225" s="58">
        <v>165.0</v>
      </c>
      <c r="Z225" s="58">
        <v>86.0</v>
      </c>
      <c r="AA225" s="58">
        <v>254.0</v>
      </c>
      <c r="AB225" s="58">
        <v>911.0</v>
      </c>
      <c r="AC225" s="58">
        <v>499.0</v>
      </c>
      <c r="AD225" s="58">
        <v>378.0</v>
      </c>
      <c r="AE225" s="58">
        <v>444.0</v>
      </c>
      <c r="AF225" s="58">
        <v>1382.0</v>
      </c>
      <c r="AG225" s="58">
        <v>475.0</v>
      </c>
      <c r="AH225" s="58">
        <v>168.0</v>
      </c>
      <c r="AI225" s="58">
        <v>92.0</v>
      </c>
      <c r="AJ225" s="58">
        <v>115.0</v>
      </c>
      <c r="AK225" s="58">
        <v>115.0</v>
      </c>
      <c r="AL225" s="58">
        <v>118.0</v>
      </c>
      <c r="AM225" s="58">
        <v>150.0</v>
      </c>
      <c r="AN225" s="58">
        <v>12.0</v>
      </c>
      <c r="AO225" s="58">
        <v>31.0</v>
      </c>
      <c r="AP225" s="58">
        <v>36.0</v>
      </c>
      <c r="AQ225" s="58">
        <v>40.0</v>
      </c>
      <c r="AR225" s="58">
        <v>54.0</v>
      </c>
      <c r="AS225" s="58">
        <v>55.0</v>
      </c>
      <c r="AT225" s="58">
        <v>42.0</v>
      </c>
      <c r="AU225" s="58">
        <v>48.0</v>
      </c>
      <c r="AV225" s="58">
        <v>14.0</v>
      </c>
      <c r="AW225" s="58">
        <v>13.0</v>
      </c>
      <c r="AX225" s="58">
        <v>10.0</v>
      </c>
      <c r="AY225" s="58">
        <v>15.0</v>
      </c>
      <c r="AZ225" s="58">
        <v>4411.0</v>
      </c>
      <c r="BA225" s="58"/>
      <c r="BB225" s="58">
        <v>16.0</v>
      </c>
      <c r="BC225" s="58"/>
      <c r="BD225" s="58">
        <v>14.0</v>
      </c>
      <c r="BE225" s="58"/>
      <c r="BF225" s="58">
        <v>496.0</v>
      </c>
      <c r="BG225" s="58"/>
      <c r="BH225" s="58">
        <v>514.0</v>
      </c>
      <c r="BI225" s="58"/>
      <c r="BJ225" s="58"/>
      <c r="BK225" s="58">
        <v>1838.0</v>
      </c>
      <c r="BL225" s="58"/>
      <c r="BM225" s="58">
        <v>23150.0</v>
      </c>
      <c r="BN225" s="58">
        <v>18400.0</v>
      </c>
    </row>
    <row r="226" ht="16.5" customHeight="1">
      <c r="A226" s="58">
        <v>3356.0</v>
      </c>
      <c r="B226" s="58" t="s">
        <v>201</v>
      </c>
      <c r="C226" s="58">
        <v>3.0</v>
      </c>
      <c r="D226" s="58">
        <v>89145.0</v>
      </c>
      <c r="E226" s="58">
        <v>88650.0</v>
      </c>
      <c r="F226" s="58">
        <v>44314.0</v>
      </c>
      <c r="G226" s="58">
        <v>36722.0</v>
      </c>
      <c r="H226" s="58">
        <v>354.0</v>
      </c>
      <c r="I226" s="58">
        <v>293.0</v>
      </c>
      <c r="J226" s="58">
        <v>43960.0</v>
      </c>
      <c r="K226" s="58">
        <v>36429.0</v>
      </c>
      <c r="L226" s="58">
        <f t="shared" ref="L226:M226" si="218">V226+BM226</f>
        <v>15596</v>
      </c>
      <c r="M226" s="58">
        <f t="shared" si="218"/>
        <v>12281</v>
      </c>
      <c r="N226" s="58">
        <v>15395.0</v>
      </c>
      <c r="O226" s="58">
        <v>10449.0</v>
      </c>
      <c r="P226" s="58">
        <v>5085.0</v>
      </c>
      <c r="Q226" s="58">
        <v>5689.0</v>
      </c>
      <c r="R226" s="58">
        <v>1003.0</v>
      </c>
      <c r="S226" s="58">
        <v>3807.0</v>
      </c>
      <c r="T226" s="58">
        <v>2106.0</v>
      </c>
      <c r="U226" s="58">
        <v>1653.0</v>
      </c>
      <c r="V226" s="58"/>
      <c r="W226" s="58"/>
      <c r="X226" s="58">
        <v>123.0</v>
      </c>
      <c r="Y226" s="58">
        <v>103.0</v>
      </c>
      <c r="Z226" s="58">
        <v>76.0</v>
      </c>
      <c r="AA226" s="58">
        <v>244.0</v>
      </c>
      <c r="AB226" s="58">
        <v>534.0</v>
      </c>
      <c r="AC226" s="58">
        <v>368.0</v>
      </c>
      <c r="AD226" s="58">
        <v>197.0</v>
      </c>
      <c r="AE226" s="58">
        <v>236.0</v>
      </c>
      <c r="AF226" s="58">
        <v>564.0</v>
      </c>
      <c r="AG226" s="58">
        <v>263.0</v>
      </c>
      <c r="AH226" s="58">
        <v>65.0</v>
      </c>
      <c r="AI226" s="58">
        <v>56.0</v>
      </c>
      <c r="AJ226" s="58">
        <v>71.0</v>
      </c>
      <c r="AK226" s="58">
        <v>85.0</v>
      </c>
      <c r="AL226" s="58">
        <v>86.0</v>
      </c>
      <c r="AM226" s="58">
        <v>88.0</v>
      </c>
      <c r="AN226" s="58">
        <v>18.0</v>
      </c>
      <c r="AO226" s="58">
        <v>21.0</v>
      </c>
      <c r="AP226" s="58">
        <v>21.0</v>
      </c>
      <c r="AQ226" s="58">
        <v>25.0</v>
      </c>
      <c r="AR226" s="58">
        <v>33.0</v>
      </c>
      <c r="AS226" s="58">
        <v>18.0</v>
      </c>
      <c r="AT226" s="58">
        <v>23.0</v>
      </c>
      <c r="AU226" s="58">
        <v>17.0</v>
      </c>
      <c r="AV226" s="58">
        <v>8.0</v>
      </c>
      <c r="AW226" s="58">
        <v>7.0</v>
      </c>
      <c r="AX226" s="58">
        <v>5.0</v>
      </c>
      <c r="AY226" s="58">
        <v>7.0</v>
      </c>
      <c r="AZ226" s="58">
        <v>2538.0</v>
      </c>
      <c r="BA226" s="58"/>
      <c r="BB226" s="58">
        <v>18.0</v>
      </c>
      <c r="BC226" s="58"/>
      <c r="BD226" s="58">
        <v>9.0</v>
      </c>
      <c r="BE226" s="58"/>
      <c r="BF226" s="58">
        <v>217.0</v>
      </c>
      <c r="BG226" s="58"/>
      <c r="BH226" s="58">
        <v>169.0</v>
      </c>
      <c r="BI226" s="58"/>
      <c r="BJ226" s="58"/>
      <c r="BK226" s="58">
        <v>1012.0</v>
      </c>
      <c r="BL226" s="58"/>
      <c r="BM226" s="58">
        <v>15596.0</v>
      </c>
      <c r="BN226" s="58">
        <v>12281.0</v>
      </c>
    </row>
    <row r="227" ht="16.5" customHeight="1">
      <c r="A227" s="58">
        <v>3357.0</v>
      </c>
      <c r="B227" s="58" t="s">
        <v>202</v>
      </c>
      <c r="C227" s="58">
        <v>3.0</v>
      </c>
      <c r="D227" s="58">
        <v>128196.0</v>
      </c>
      <c r="E227" s="58">
        <v>127867.0</v>
      </c>
      <c r="F227" s="58">
        <v>71135.0</v>
      </c>
      <c r="G227" s="58">
        <v>56926.0</v>
      </c>
      <c r="H227" s="58">
        <v>669.0</v>
      </c>
      <c r="I227" s="58">
        <v>836.0</v>
      </c>
      <c r="J227" s="58">
        <v>70466.0</v>
      </c>
      <c r="K227" s="58">
        <v>56090.0</v>
      </c>
      <c r="L227" s="58">
        <f t="shared" ref="L227:M227" si="219">V227+BM227</f>
        <v>33585</v>
      </c>
      <c r="M227" s="58">
        <f t="shared" si="219"/>
        <v>24161</v>
      </c>
      <c r="N227" s="58">
        <v>19570.0</v>
      </c>
      <c r="O227" s="58">
        <v>13708.0</v>
      </c>
      <c r="P227" s="58">
        <v>6859.0</v>
      </c>
      <c r="Q227" s="58">
        <v>6318.0</v>
      </c>
      <c r="R227" s="58">
        <v>1406.0</v>
      </c>
      <c r="S227" s="58">
        <v>6255.0</v>
      </c>
      <c r="T227" s="58">
        <v>2162.0</v>
      </c>
      <c r="U227" s="58">
        <v>1826.0</v>
      </c>
      <c r="V227" s="58"/>
      <c r="W227" s="58"/>
      <c r="X227" s="58">
        <v>446.0</v>
      </c>
      <c r="Y227" s="58">
        <v>385.0</v>
      </c>
      <c r="Z227" s="58">
        <v>103.0</v>
      </c>
      <c r="AA227" s="58">
        <v>314.0</v>
      </c>
      <c r="AB227" s="58">
        <v>740.0</v>
      </c>
      <c r="AC227" s="58">
        <v>447.0</v>
      </c>
      <c r="AD227" s="58">
        <v>384.0</v>
      </c>
      <c r="AE227" s="58">
        <v>423.0</v>
      </c>
      <c r="AF227" s="58">
        <v>819.0</v>
      </c>
      <c r="AG227" s="58">
        <v>411.0</v>
      </c>
      <c r="AH227" s="58">
        <v>94.0</v>
      </c>
      <c r="AI227" s="58">
        <v>60.0</v>
      </c>
      <c r="AJ227" s="58">
        <v>136.0</v>
      </c>
      <c r="AK227" s="58">
        <v>178.0</v>
      </c>
      <c r="AL227" s="58">
        <v>155.0</v>
      </c>
      <c r="AM227" s="58">
        <v>134.0</v>
      </c>
      <c r="AN227" s="58">
        <v>37.0</v>
      </c>
      <c r="AO227" s="58">
        <v>14.0</v>
      </c>
      <c r="AP227" s="58">
        <v>34.0</v>
      </c>
      <c r="AQ227" s="58">
        <v>63.0</v>
      </c>
      <c r="AR227" s="58">
        <v>61.0</v>
      </c>
      <c r="AS227" s="58">
        <v>40.0</v>
      </c>
      <c r="AT227" s="58">
        <v>18.0</v>
      </c>
      <c r="AU227" s="58">
        <v>27.0</v>
      </c>
      <c r="AV227" s="58">
        <v>38.0</v>
      </c>
      <c r="AW227" s="58">
        <v>18.0</v>
      </c>
      <c r="AX227" s="58">
        <v>9.0</v>
      </c>
      <c r="AY227" s="58">
        <v>14.0</v>
      </c>
      <c r="AZ227" s="58">
        <v>2990.0</v>
      </c>
      <c r="BA227" s="58"/>
      <c r="BB227" s="58">
        <v>20.0</v>
      </c>
      <c r="BC227" s="58"/>
      <c r="BD227" s="58">
        <v>13.0</v>
      </c>
      <c r="BE227" s="58"/>
      <c r="BF227" s="58">
        <v>447.0</v>
      </c>
      <c r="BG227" s="58"/>
      <c r="BH227" s="58">
        <v>340.0</v>
      </c>
      <c r="BI227" s="58"/>
      <c r="BJ227" s="58"/>
      <c r="BK227" s="58">
        <v>1294.0</v>
      </c>
      <c r="BL227" s="58"/>
      <c r="BM227" s="58">
        <v>33585.0</v>
      </c>
      <c r="BN227" s="58">
        <v>24161.0</v>
      </c>
    </row>
    <row r="228" ht="16.5" customHeight="1">
      <c r="A228" s="58">
        <v>3358.0</v>
      </c>
      <c r="B228" s="58" t="s">
        <v>203</v>
      </c>
      <c r="C228" s="58">
        <v>3.0</v>
      </c>
      <c r="D228" s="58">
        <v>109018.0</v>
      </c>
      <c r="E228" s="58">
        <v>109401.0</v>
      </c>
      <c r="F228" s="58">
        <v>55676.0</v>
      </c>
      <c r="G228" s="58">
        <v>41325.0</v>
      </c>
      <c r="H228" s="58">
        <v>664.0</v>
      </c>
      <c r="I228" s="58">
        <v>304.0</v>
      </c>
      <c r="J228" s="58">
        <v>55012.0</v>
      </c>
      <c r="K228" s="58">
        <v>41021.0</v>
      </c>
      <c r="L228" s="58">
        <f t="shared" ref="L228:M228" si="220">V228+BM228</f>
        <v>22823</v>
      </c>
      <c r="M228" s="58">
        <f t="shared" si="220"/>
        <v>17103</v>
      </c>
      <c r="N228" s="58">
        <v>17879.0</v>
      </c>
      <c r="O228" s="58">
        <v>10571.0</v>
      </c>
      <c r="P228" s="58">
        <v>5054.0</v>
      </c>
      <c r="Q228" s="58">
        <v>4457.0</v>
      </c>
      <c r="R228" s="58">
        <v>1327.0</v>
      </c>
      <c r="S228" s="58">
        <v>4461.0</v>
      </c>
      <c r="T228" s="58">
        <v>1730.0</v>
      </c>
      <c r="U228" s="58">
        <v>1512.0</v>
      </c>
      <c r="V228" s="58"/>
      <c r="W228" s="58"/>
      <c r="X228" s="58">
        <v>262.0</v>
      </c>
      <c r="Y228" s="58">
        <v>128.0</v>
      </c>
      <c r="Z228" s="58">
        <v>99.0</v>
      </c>
      <c r="AA228" s="58">
        <v>315.0</v>
      </c>
      <c r="AB228" s="58">
        <v>700.0</v>
      </c>
      <c r="AC228" s="58">
        <v>421.0</v>
      </c>
      <c r="AD228" s="58">
        <v>337.0</v>
      </c>
      <c r="AE228" s="58">
        <v>308.0</v>
      </c>
      <c r="AF228" s="58">
        <v>547.0</v>
      </c>
      <c r="AG228" s="58">
        <v>283.0</v>
      </c>
      <c r="AH228" s="58">
        <v>95.0</v>
      </c>
      <c r="AI228" s="58">
        <v>42.0</v>
      </c>
      <c r="AJ228" s="58">
        <v>122.0</v>
      </c>
      <c r="AK228" s="58">
        <v>142.0</v>
      </c>
      <c r="AL228" s="58">
        <v>126.0</v>
      </c>
      <c r="AM228" s="58">
        <v>101.0</v>
      </c>
      <c r="AN228" s="58">
        <v>37.0</v>
      </c>
      <c r="AO228" s="58">
        <v>19.0</v>
      </c>
      <c r="AP228" s="58">
        <v>40.0</v>
      </c>
      <c r="AQ228" s="58">
        <v>27.0</v>
      </c>
      <c r="AR228" s="58">
        <v>48.0</v>
      </c>
      <c r="AS228" s="58">
        <v>38.0</v>
      </c>
      <c r="AT228" s="58">
        <v>21.0</v>
      </c>
      <c r="AU228" s="58">
        <v>18.0</v>
      </c>
      <c r="AV228" s="58">
        <v>9.0</v>
      </c>
      <c r="AW228" s="58">
        <v>11.0</v>
      </c>
      <c r="AX228" s="58">
        <v>8.0</v>
      </c>
      <c r="AY228" s="58">
        <v>12.0</v>
      </c>
      <c r="AZ228" s="58">
        <v>3020.0</v>
      </c>
      <c r="BA228" s="58"/>
      <c r="BB228" s="58">
        <v>19.0</v>
      </c>
      <c r="BC228" s="58"/>
      <c r="BD228" s="58">
        <v>12.0</v>
      </c>
      <c r="BE228" s="58"/>
      <c r="BF228" s="58">
        <v>490.0</v>
      </c>
      <c r="BG228" s="58"/>
      <c r="BH228" s="58">
        <v>207.0</v>
      </c>
      <c r="BI228" s="58"/>
      <c r="BJ228" s="58"/>
      <c r="BK228" s="58">
        <v>1052.0</v>
      </c>
      <c r="BL228" s="58"/>
      <c r="BM228" s="58">
        <v>22823.0</v>
      </c>
      <c r="BN228" s="58">
        <v>17103.0</v>
      </c>
    </row>
    <row r="229" ht="16.5" customHeight="1">
      <c r="A229" s="58">
        <v>3359.0</v>
      </c>
      <c r="B229" s="58" t="s">
        <v>204</v>
      </c>
      <c r="C229" s="58">
        <v>3.0</v>
      </c>
      <c r="D229" s="58">
        <v>155555.0</v>
      </c>
      <c r="E229" s="58">
        <v>153069.0</v>
      </c>
      <c r="F229" s="58">
        <v>74562.0</v>
      </c>
      <c r="G229" s="58">
        <v>57874.0</v>
      </c>
      <c r="H229" s="58">
        <v>620.0</v>
      </c>
      <c r="I229" s="58">
        <v>540.0</v>
      </c>
      <c r="J229" s="58">
        <v>73942.0</v>
      </c>
      <c r="K229" s="58">
        <v>57334.0</v>
      </c>
      <c r="L229" s="58">
        <f t="shared" ref="L229:M229" si="221">V229+BM229</f>
        <v>31283</v>
      </c>
      <c r="M229" s="58">
        <f t="shared" si="221"/>
        <v>24273</v>
      </c>
      <c r="N229" s="58">
        <v>22706.0</v>
      </c>
      <c r="O229" s="58">
        <v>14337.0</v>
      </c>
      <c r="P229" s="58">
        <v>7336.0</v>
      </c>
      <c r="Q229" s="58">
        <v>6987.0</v>
      </c>
      <c r="R229" s="58">
        <v>1618.0</v>
      </c>
      <c r="S229" s="58">
        <v>5831.0</v>
      </c>
      <c r="T229" s="58">
        <v>2573.0</v>
      </c>
      <c r="U229" s="58">
        <v>2109.0</v>
      </c>
      <c r="V229" s="58"/>
      <c r="W229" s="58"/>
      <c r="X229" s="58">
        <v>358.0</v>
      </c>
      <c r="Y229" s="58">
        <v>298.0</v>
      </c>
      <c r="Z229" s="58">
        <v>84.0</v>
      </c>
      <c r="AA229" s="58">
        <v>319.0</v>
      </c>
      <c r="AB229" s="58">
        <v>979.0</v>
      </c>
      <c r="AC229" s="58">
        <v>485.0</v>
      </c>
      <c r="AD229" s="58">
        <v>323.0</v>
      </c>
      <c r="AE229" s="58">
        <v>455.0</v>
      </c>
      <c r="AF229" s="58">
        <v>743.0</v>
      </c>
      <c r="AG229" s="58">
        <v>419.0</v>
      </c>
      <c r="AH229" s="58">
        <v>105.0</v>
      </c>
      <c r="AI229" s="58">
        <v>75.0</v>
      </c>
      <c r="AJ229" s="58">
        <v>86.0</v>
      </c>
      <c r="AK229" s="58">
        <v>96.0</v>
      </c>
      <c r="AL229" s="58">
        <v>109.0</v>
      </c>
      <c r="AM229" s="58">
        <v>121.0</v>
      </c>
      <c r="AN229" s="58">
        <v>17.0</v>
      </c>
      <c r="AO229" s="58">
        <v>16.0</v>
      </c>
      <c r="AP229" s="58">
        <v>20.0</v>
      </c>
      <c r="AQ229" s="58">
        <v>46.0</v>
      </c>
      <c r="AR229" s="58">
        <v>35.0</v>
      </c>
      <c r="AS229" s="58">
        <v>41.0</v>
      </c>
      <c r="AT229" s="58">
        <v>32.0</v>
      </c>
      <c r="AU229" s="58">
        <v>29.0</v>
      </c>
      <c r="AV229" s="58">
        <v>16.0</v>
      </c>
      <c r="AW229" s="58">
        <v>10.0</v>
      </c>
      <c r="AX229" s="58">
        <v>12.0</v>
      </c>
      <c r="AY229" s="58">
        <v>14.0</v>
      </c>
      <c r="AZ229" s="58">
        <v>4572.0</v>
      </c>
      <c r="BA229" s="58"/>
      <c r="BB229" s="58">
        <v>23.0</v>
      </c>
      <c r="BC229" s="58"/>
      <c r="BD229" s="58">
        <v>23.0</v>
      </c>
      <c r="BE229" s="58"/>
      <c r="BF229" s="58">
        <v>514.0</v>
      </c>
      <c r="BG229" s="58"/>
      <c r="BH229" s="58">
        <v>375.0</v>
      </c>
      <c r="BI229" s="58"/>
      <c r="BJ229" s="58"/>
      <c r="BK229" s="58">
        <v>1373.0</v>
      </c>
      <c r="BL229" s="58"/>
      <c r="BM229" s="58">
        <v>31283.0</v>
      </c>
      <c r="BN229" s="58">
        <v>24273.0</v>
      </c>
    </row>
    <row r="230" ht="16.5" customHeight="1">
      <c r="A230" s="58">
        <v>3360.0</v>
      </c>
      <c r="B230" s="58" t="s">
        <v>205</v>
      </c>
      <c r="C230" s="58">
        <v>3.0</v>
      </c>
      <c r="D230" s="58">
        <v>75619.0</v>
      </c>
      <c r="E230" s="58">
        <v>76664.0</v>
      </c>
      <c r="F230" s="58">
        <v>37733.0</v>
      </c>
      <c r="G230" s="58">
        <v>31466.0</v>
      </c>
      <c r="H230" s="58">
        <v>332.0</v>
      </c>
      <c r="I230" s="58">
        <v>285.0</v>
      </c>
      <c r="J230" s="58">
        <v>37401.0</v>
      </c>
      <c r="K230" s="58">
        <v>31181.0</v>
      </c>
      <c r="L230" s="58">
        <f t="shared" ref="L230:M230" si="222">V230+BM230</f>
        <v>14667</v>
      </c>
      <c r="M230" s="58">
        <f t="shared" si="222"/>
        <v>12445</v>
      </c>
      <c r="N230" s="58">
        <v>11909.0</v>
      </c>
      <c r="O230" s="58">
        <v>7720.0</v>
      </c>
      <c r="P230" s="58">
        <v>4441.0</v>
      </c>
      <c r="Q230" s="58">
        <v>4350.0</v>
      </c>
      <c r="R230" s="58">
        <v>808.0</v>
      </c>
      <c r="S230" s="58">
        <v>3011.0</v>
      </c>
      <c r="T230" s="58">
        <v>1330.0</v>
      </c>
      <c r="U230" s="58">
        <v>1116.0</v>
      </c>
      <c r="V230" s="58"/>
      <c r="W230" s="58"/>
      <c r="X230" s="58">
        <v>98.0</v>
      </c>
      <c r="Y230" s="58">
        <v>147.0</v>
      </c>
      <c r="Z230" s="58">
        <v>26.0</v>
      </c>
      <c r="AA230" s="58">
        <v>198.0</v>
      </c>
      <c r="AB230" s="58">
        <v>427.0</v>
      </c>
      <c r="AC230" s="58">
        <v>260.0</v>
      </c>
      <c r="AD230" s="58">
        <v>193.0</v>
      </c>
      <c r="AE230" s="58">
        <v>200.0</v>
      </c>
      <c r="AF230" s="58">
        <v>513.0</v>
      </c>
      <c r="AG230" s="58">
        <v>189.0</v>
      </c>
      <c r="AH230" s="58">
        <v>73.0</v>
      </c>
      <c r="AI230" s="58">
        <v>47.0</v>
      </c>
      <c r="AJ230" s="58">
        <v>72.0</v>
      </c>
      <c r="AK230" s="58">
        <v>83.0</v>
      </c>
      <c r="AL230" s="58">
        <v>53.0</v>
      </c>
      <c r="AM230" s="58">
        <v>55.0</v>
      </c>
      <c r="AN230" s="58">
        <v>12.0</v>
      </c>
      <c r="AO230" s="58">
        <v>11.0</v>
      </c>
      <c r="AP230" s="58">
        <v>22.0</v>
      </c>
      <c r="AQ230" s="58">
        <v>25.0</v>
      </c>
      <c r="AR230" s="58">
        <v>76.0</v>
      </c>
      <c r="AS230" s="58">
        <v>44.0</v>
      </c>
      <c r="AT230" s="58">
        <v>13.0</v>
      </c>
      <c r="AU230" s="58">
        <v>26.0</v>
      </c>
      <c r="AV230" s="58">
        <v>12.0</v>
      </c>
      <c r="AW230" s="58">
        <v>8.0</v>
      </c>
      <c r="AX230" s="58">
        <v>6.0</v>
      </c>
      <c r="AY230" s="58">
        <v>11.0</v>
      </c>
      <c r="AZ230" s="58">
        <v>2226.0</v>
      </c>
      <c r="BA230" s="58"/>
      <c r="BB230" s="58">
        <v>11.0</v>
      </c>
      <c r="BC230" s="58"/>
      <c r="BD230" s="58">
        <v>14.0</v>
      </c>
      <c r="BE230" s="58"/>
      <c r="BF230" s="58">
        <v>240.0</v>
      </c>
      <c r="BG230" s="58"/>
      <c r="BH230" s="58">
        <v>159.0</v>
      </c>
      <c r="BI230" s="58"/>
      <c r="BJ230" s="58"/>
      <c r="BK230" s="58">
        <v>1235.0</v>
      </c>
      <c r="BL230" s="58"/>
      <c r="BM230" s="58">
        <v>14667.0</v>
      </c>
      <c r="BN230" s="58">
        <v>12445.0</v>
      </c>
    </row>
    <row r="231" ht="16.5" customHeight="1">
      <c r="A231" s="58">
        <v>3361.0</v>
      </c>
      <c r="B231" s="58" t="s">
        <v>206</v>
      </c>
      <c r="C231" s="58">
        <v>3.0</v>
      </c>
      <c r="D231" s="58">
        <v>104680.0</v>
      </c>
      <c r="E231" s="58">
        <v>103561.0</v>
      </c>
      <c r="F231" s="58">
        <v>55868.0</v>
      </c>
      <c r="G231" s="58">
        <v>40662.0</v>
      </c>
      <c r="H231" s="58">
        <v>435.0</v>
      </c>
      <c r="I231" s="58">
        <v>333.0</v>
      </c>
      <c r="J231" s="58">
        <v>55433.0</v>
      </c>
      <c r="K231" s="58">
        <v>40329.0</v>
      </c>
      <c r="L231" s="58">
        <f t="shared" ref="L231:M231" si="223">V231+BM231</f>
        <v>20867</v>
      </c>
      <c r="M231" s="58">
        <f t="shared" si="223"/>
        <v>14778</v>
      </c>
      <c r="N231" s="58">
        <v>18480.0</v>
      </c>
      <c r="O231" s="58">
        <v>10617.0</v>
      </c>
      <c r="P231" s="58">
        <v>6824.0</v>
      </c>
      <c r="Q231" s="58">
        <v>6342.0</v>
      </c>
      <c r="R231" s="58">
        <v>1297.0</v>
      </c>
      <c r="S231" s="58">
        <v>4095.0</v>
      </c>
      <c r="T231" s="58">
        <v>2169.0</v>
      </c>
      <c r="U231" s="58">
        <v>1492.0</v>
      </c>
      <c r="V231" s="58"/>
      <c r="W231" s="58"/>
      <c r="X231" s="58">
        <v>146.0</v>
      </c>
      <c r="Y231" s="58">
        <v>134.0</v>
      </c>
      <c r="Z231" s="58">
        <v>85.0</v>
      </c>
      <c r="AA231" s="58">
        <v>278.0</v>
      </c>
      <c r="AB231" s="58">
        <v>691.0</v>
      </c>
      <c r="AC231" s="58">
        <v>373.0</v>
      </c>
      <c r="AD231" s="58">
        <v>300.0</v>
      </c>
      <c r="AE231" s="58">
        <v>247.0</v>
      </c>
      <c r="AF231" s="58">
        <v>634.0</v>
      </c>
      <c r="AG231" s="58">
        <v>328.0</v>
      </c>
      <c r="AH231" s="58">
        <v>89.0</v>
      </c>
      <c r="AI231" s="58">
        <v>57.0</v>
      </c>
      <c r="AJ231" s="58">
        <v>113.0</v>
      </c>
      <c r="AK231" s="58">
        <v>119.0</v>
      </c>
      <c r="AL231" s="58">
        <v>102.0</v>
      </c>
      <c r="AM231" s="58">
        <v>124.0</v>
      </c>
      <c r="AN231" s="58">
        <v>12.0</v>
      </c>
      <c r="AO231" s="58">
        <v>12.0</v>
      </c>
      <c r="AP231" s="58">
        <v>32.0</v>
      </c>
      <c r="AQ231" s="58">
        <v>24.0</v>
      </c>
      <c r="AR231" s="58">
        <v>46.0</v>
      </c>
      <c r="AS231" s="58">
        <v>30.0</v>
      </c>
      <c r="AT231" s="58">
        <v>12.0</v>
      </c>
      <c r="AU231" s="58">
        <v>16.0</v>
      </c>
      <c r="AV231" s="58">
        <v>15.0</v>
      </c>
      <c r="AW231" s="58">
        <v>6.0</v>
      </c>
      <c r="AX231" s="58">
        <v>4.0</v>
      </c>
      <c r="AY231" s="58">
        <v>7.0</v>
      </c>
      <c r="AZ231" s="58">
        <v>2915.0</v>
      </c>
      <c r="BA231" s="58"/>
      <c r="BB231" s="58">
        <v>25.0</v>
      </c>
      <c r="BC231" s="58"/>
      <c r="BD231" s="58">
        <v>16.0</v>
      </c>
      <c r="BE231" s="58"/>
      <c r="BF231" s="58">
        <v>296.0</v>
      </c>
      <c r="BG231" s="58"/>
      <c r="BH231" s="58">
        <v>263.0</v>
      </c>
      <c r="BI231" s="58"/>
      <c r="BJ231" s="58"/>
      <c r="BK231" s="58">
        <v>1250.0</v>
      </c>
      <c r="BL231" s="58"/>
      <c r="BM231" s="58">
        <v>20867.0</v>
      </c>
      <c r="BN231" s="58">
        <v>14778.0</v>
      </c>
    </row>
    <row r="232" ht="16.5" customHeight="1">
      <c r="A232" s="58">
        <v>3401.0</v>
      </c>
      <c r="B232" s="58" t="s">
        <v>207</v>
      </c>
      <c r="C232" s="58">
        <v>3.0</v>
      </c>
      <c r="D232" s="58">
        <v>57777.0</v>
      </c>
      <c r="E232" s="58">
        <v>57535.0</v>
      </c>
      <c r="F232" s="58">
        <v>25765.0</v>
      </c>
      <c r="G232" s="58">
        <v>19833.0</v>
      </c>
      <c r="H232" s="58">
        <v>368.0</v>
      </c>
      <c r="I232" s="58">
        <v>214.0</v>
      </c>
      <c r="J232" s="58">
        <v>25397.0</v>
      </c>
      <c r="K232" s="58">
        <v>19619.0</v>
      </c>
      <c r="L232" s="58">
        <f t="shared" ref="L232:M232" si="224">V232+BM232</f>
        <v>8494</v>
      </c>
      <c r="M232" s="58">
        <f t="shared" si="224"/>
        <v>6500</v>
      </c>
      <c r="N232" s="58">
        <v>9691.0</v>
      </c>
      <c r="O232" s="58">
        <v>5879.0</v>
      </c>
      <c r="P232" s="58">
        <v>2155.0</v>
      </c>
      <c r="Q232" s="58">
        <v>2203.0</v>
      </c>
      <c r="R232" s="58">
        <v>523.0</v>
      </c>
      <c r="S232" s="58">
        <v>1988.0</v>
      </c>
      <c r="T232" s="58">
        <v>1232.0</v>
      </c>
      <c r="U232" s="58">
        <v>1145.0</v>
      </c>
      <c r="V232" s="58"/>
      <c r="W232" s="58"/>
      <c r="X232" s="58">
        <v>128.0</v>
      </c>
      <c r="Y232" s="58">
        <v>81.0</v>
      </c>
      <c r="Z232" s="58">
        <v>77.0</v>
      </c>
      <c r="AA232" s="58">
        <v>138.0</v>
      </c>
      <c r="AB232" s="58">
        <v>328.0</v>
      </c>
      <c r="AC232" s="58">
        <v>330.0</v>
      </c>
      <c r="AD232" s="58">
        <v>159.0</v>
      </c>
      <c r="AE232" s="58">
        <v>139.0</v>
      </c>
      <c r="AF232" s="58">
        <v>378.0</v>
      </c>
      <c r="AG232" s="58">
        <v>212.0</v>
      </c>
      <c r="AH232" s="58">
        <v>49.0</v>
      </c>
      <c r="AI232" s="58">
        <v>26.0</v>
      </c>
      <c r="AJ232" s="58">
        <v>29.0</v>
      </c>
      <c r="AK232" s="58">
        <v>27.0</v>
      </c>
      <c r="AL232" s="58">
        <v>63.0</v>
      </c>
      <c r="AM232" s="58">
        <v>69.0</v>
      </c>
      <c r="AN232" s="58">
        <v>11.0</v>
      </c>
      <c r="AO232" s="58">
        <v>8.0</v>
      </c>
      <c r="AP232" s="58">
        <v>15.0</v>
      </c>
      <c r="AQ232" s="58">
        <v>25.0</v>
      </c>
      <c r="AR232" s="58">
        <v>20.0</v>
      </c>
      <c r="AS232" s="58">
        <v>11.0</v>
      </c>
      <c r="AT232" s="58">
        <v>21.0</v>
      </c>
      <c r="AU232" s="58">
        <v>13.0</v>
      </c>
      <c r="AV232" s="58">
        <v>7.0</v>
      </c>
      <c r="AW232" s="58">
        <v>2.0</v>
      </c>
      <c r="AX232" s="58">
        <v>4.0</v>
      </c>
      <c r="AY232" s="58">
        <v>5.0</v>
      </c>
      <c r="AZ232" s="58">
        <v>1645.0</v>
      </c>
      <c r="BA232" s="58"/>
      <c r="BB232" s="58">
        <v>14.0</v>
      </c>
      <c r="BC232" s="58"/>
      <c r="BD232" s="58">
        <v>6.0</v>
      </c>
      <c r="BE232" s="58"/>
      <c r="BF232" s="58">
        <v>230.0</v>
      </c>
      <c r="BG232" s="58"/>
      <c r="BH232" s="58">
        <v>118.0</v>
      </c>
      <c r="BI232" s="58"/>
      <c r="BJ232" s="58"/>
      <c r="BK232" s="58">
        <v>818.0</v>
      </c>
      <c r="BL232" s="58"/>
      <c r="BM232" s="58">
        <v>8494.0</v>
      </c>
      <c r="BN232" s="58">
        <v>6500.0</v>
      </c>
    </row>
    <row r="233" ht="16.5" customHeight="1">
      <c r="A233" s="58">
        <v>3402.0</v>
      </c>
      <c r="B233" s="58" t="s">
        <v>208</v>
      </c>
      <c r="C233" s="58">
        <v>3.0</v>
      </c>
      <c r="D233" s="58">
        <v>38973.0</v>
      </c>
      <c r="E233" s="58">
        <v>39217.0</v>
      </c>
      <c r="F233" s="58">
        <v>14006.0</v>
      </c>
      <c r="G233" s="58">
        <v>12528.0</v>
      </c>
      <c r="H233" s="58">
        <v>123.0</v>
      </c>
      <c r="I233" s="58">
        <v>174.0</v>
      </c>
      <c r="J233" s="58">
        <v>13883.0</v>
      </c>
      <c r="K233" s="58">
        <v>12354.0</v>
      </c>
      <c r="L233" s="58">
        <f t="shared" ref="L233:M233" si="225">V233+BM233</f>
        <v>3358</v>
      </c>
      <c r="M233" s="58">
        <f t="shared" si="225"/>
        <v>3158</v>
      </c>
      <c r="N233" s="58">
        <v>6304.0</v>
      </c>
      <c r="O233" s="58">
        <v>5004.0</v>
      </c>
      <c r="P233" s="58">
        <v>1731.0</v>
      </c>
      <c r="Q233" s="58">
        <v>1856.0</v>
      </c>
      <c r="R233" s="58">
        <v>390.0</v>
      </c>
      <c r="S233" s="58">
        <v>1026.0</v>
      </c>
      <c r="T233" s="58">
        <v>724.0</v>
      </c>
      <c r="U233" s="58">
        <v>550.0</v>
      </c>
      <c r="V233" s="58"/>
      <c r="W233" s="58"/>
      <c r="X233" s="58">
        <v>34.0</v>
      </c>
      <c r="Y233" s="58">
        <v>52.0</v>
      </c>
      <c r="Z233" s="58">
        <v>10.0</v>
      </c>
      <c r="AA233" s="58">
        <v>62.0</v>
      </c>
      <c r="AB233" s="58">
        <v>140.0</v>
      </c>
      <c r="AC233" s="58">
        <v>100.0</v>
      </c>
      <c r="AD233" s="58">
        <v>59.0</v>
      </c>
      <c r="AE233" s="58">
        <v>55.0</v>
      </c>
      <c r="AF233" s="58">
        <v>154.0</v>
      </c>
      <c r="AG233" s="58">
        <v>110.0</v>
      </c>
      <c r="AH233" s="58">
        <v>19.0</v>
      </c>
      <c r="AI233" s="58">
        <v>12.0</v>
      </c>
      <c r="AJ233" s="58">
        <v>38.0</v>
      </c>
      <c r="AK233" s="58">
        <v>54.0</v>
      </c>
      <c r="AL233" s="58">
        <v>21.0</v>
      </c>
      <c r="AM233" s="58">
        <v>22.0</v>
      </c>
      <c r="AN233" s="58">
        <v>6.0</v>
      </c>
      <c r="AO233" s="58">
        <v>6.0</v>
      </c>
      <c r="AP233" s="58">
        <v>6.0</v>
      </c>
      <c r="AQ233" s="58">
        <v>11.0</v>
      </c>
      <c r="AR233" s="58">
        <v>13.0</v>
      </c>
      <c r="AS233" s="58">
        <v>8.0</v>
      </c>
      <c r="AT233" s="58">
        <v>23.0</v>
      </c>
      <c r="AU233" s="58">
        <v>11.0</v>
      </c>
      <c r="AV233" s="58">
        <v>4.0</v>
      </c>
      <c r="AW233" s="58">
        <v>2.0</v>
      </c>
      <c r="AX233" s="58">
        <v>4.0</v>
      </c>
      <c r="AY233" s="58">
        <v>5.0</v>
      </c>
      <c r="AZ233" s="58">
        <v>661.0</v>
      </c>
      <c r="BA233" s="58"/>
      <c r="BB233" s="58">
        <v>4.0</v>
      </c>
      <c r="BC233" s="58"/>
      <c r="BD233" s="58">
        <v>13.0</v>
      </c>
      <c r="BE233" s="58"/>
      <c r="BF233" s="58">
        <v>89.0</v>
      </c>
      <c r="BG233" s="58"/>
      <c r="BH233" s="58">
        <v>78.0</v>
      </c>
      <c r="BI233" s="58"/>
      <c r="BJ233" s="58"/>
      <c r="BK233" s="58">
        <v>250.0</v>
      </c>
      <c r="BL233" s="58"/>
      <c r="BM233" s="58">
        <v>3358.0</v>
      </c>
      <c r="BN233" s="58">
        <v>3158.0</v>
      </c>
    </row>
    <row r="234" ht="16.5" customHeight="1">
      <c r="A234" s="58">
        <v>3403.0</v>
      </c>
      <c r="B234" s="58" t="s">
        <v>209</v>
      </c>
      <c r="C234" s="58">
        <v>3.0</v>
      </c>
      <c r="D234" s="58">
        <v>126358.0</v>
      </c>
      <c r="E234" s="58">
        <v>123278.0</v>
      </c>
      <c r="F234" s="58">
        <v>59915.0</v>
      </c>
      <c r="G234" s="58">
        <v>49467.0</v>
      </c>
      <c r="H234" s="58">
        <v>338.0</v>
      </c>
      <c r="I234" s="58">
        <v>412.0</v>
      </c>
      <c r="J234" s="58">
        <v>59577.0</v>
      </c>
      <c r="K234" s="58">
        <v>49055.0</v>
      </c>
      <c r="L234" s="58">
        <f t="shared" ref="L234:M234" si="226">V234+BM234</f>
        <v>15742</v>
      </c>
      <c r="M234" s="58">
        <f t="shared" si="226"/>
        <v>13575</v>
      </c>
      <c r="N234" s="58">
        <v>17780.0</v>
      </c>
      <c r="O234" s="58">
        <v>12626.0</v>
      </c>
      <c r="P234" s="58">
        <v>12798.0</v>
      </c>
      <c r="Q234" s="58">
        <v>11469.0</v>
      </c>
      <c r="R234" s="58">
        <v>1764.0</v>
      </c>
      <c r="S234" s="58">
        <v>5065.0</v>
      </c>
      <c r="T234" s="58">
        <v>4594.0</v>
      </c>
      <c r="U234" s="58">
        <v>2932.0</v>
      </c>
      <c r="V234" s="58"/>
      <c r="W234" s="58"/>
      <c r="X234" s="58">
        <v>252.0</v>
      </c>
      <c r="Y234" s="58">
        <v>217.0</v>
      </c>
      <c r="Z234" s="58">
        <v>33.0</v>
      </c>
      <c r="AA234" s="58">
        <v>170.0</v>
      </c>
      <c r="AB234" s="58">
        <v>698.0</v>
      </c>
      <c r="AC234" s="58">
        <v>431.0</v>
      </c>
      <c r="AD234" s="58">
        <v>183.0</v>
      </c>
      <c r="AE234" s="58">
        <v>260.0</v>
      </c>
      <c r="AF234" s="58">
        <v>1047.0</v>
      </c>
      <c r="AG234" s="58">
        <v>757.0</v>
      </c>
      <c r="AH234" s="58">
        <v>161.0</v>
      </c>
      <c r="AI234" s="58">
        <v>114.0</v>
      </c>
      <c r="AJ234" s="58">
        <v>69.0</v>
      </c>
      <c r="AK234" s="58">
        <v>75.0</v>
      </c>
      <c r="AL234" s="58">
        <v>88.0</v>
      </c>
      <c r="AM234" s="58">
        <v>94.0</v>
      </c>
      <c r="AN234" s="58">
        <v>17.0</v>
      </c>
      <c r="AO234" s="58">
        <v>20.0</v>
      </c>
      <c r="AP234" s="58">
        <v>25.0</v>
      </c>
      <c r="AQ234" s="58">
        <v>31.0</v>
      </c>
      <c r="AR234" s="58">
        <v>42.0</v>
      </c>
      <c r="AS234" s="58">
        <v>36.0</v>
      </c>
      <c r="AT234" s="58">
        <v>72.0</v>
      </c>
      <c r="AU234" s="58">
        <v>61.0</v>
      </c>
      <c r="AV234" s="58">
        <v>13.0</v>
      </c>
      <c r="AW234" s="58">
        <v>5.0</v>
      </c>
      <c r="AX234" s="58">
        <v>8.0</v>
      </c>
      <c r="AY234" s="58">
        <v>19.0</v>
      </c>
      <c r="AZ234" s="58">
        <v>3320.0</v>
      </c>
      <c r="BA234" s="58"/>
      <c r="BB234" s="58">
        <v>22.0</v>
      </c>
      <c r="BC234" s="58"/>
      <c r="BD234" s="58">
        <v>26.0</v>
      </c>
      <c r="BE234" s="58"/>
      <c r="BF234" s="58">
        <v>265.0</v>
      </c>
      <c r="BG234" s="58"/>
      <c r="BH234" s="58">
        <v>558.0</v>
      </c>
      <c r="BI234" s="58"/>
      <c r="BJ234" s="58"/>
      <c r="BK234" s="58">
        <v>1098.0</v>
      </c>
      <c r="BL234" s="58"/>
      <c r="BM234" s="58">
        <v>15742.0</v>
      </c>
      <c r="BN234" s="58">
        <v>13575.0</v>
      </c>
    </row>
    <row r="235" ht="16.5" customHeight="1">
      <c r="A235" s="58">
        <v>3404.0</v>
      </c>
      <c r="B235" s="58" t="s">
        <v>210</v>
      </c>
      <c r="C235" s="58">
        <v>3.0</v>
      </c>
      <c r="D235" s="58">
        <v>120658.0</v>
      </c>
      <c r="E235" s="58">
        <v>118495.0</v>
      </c>
      <c r="F235" s="58">
        <v>61488.0</v>
      </c>
      <c r="G235" s="58">
        <v>51047.0</v>
      </c>
      <c r="H235" s="58">
        <v>501.0</v>
      </c>
      <c r="I235" s="58">
        <v>342.0</v>
      </c>
      <c r="J235" s="58">
        <v>60987.0</v>
      </c>
      <c r="K235" s="58">
        <v>50705.0</v>
      </c>
      <c r="L235" s="58">
        <f t="shared" ref="L235:M235" si="227">V235+BM235</f>
        <v>20772</v>
      </c>
      <c r="M235" s="58">
        <f t="shared" si="227"/>
        <v>20304</v>
      </c>
      <c r="N235" s="58">
        <v>17945.0</v>
      </c>
      <c r="O235" s="58">
        <v>12119.0</v>
      </c>
      <c r="P235" s="58">
        <v>10892.0</v>
      </c>
      <c r="Q235" s="58">
        <v>8420.0</v>
      </c>
      <c r="R235" s="58">
        <v>2103.0</v>
      </c>
      <c r="S235" s="58">
        <v>4981.0</v>
      </c>
      <c r="T235" s="58">
        <v>3560.0</v>
      </c>
      <c r="U235" s="58">
        <v>2407.0</v>
      </c>
      <c r="V235" s="58"/>
      <c r="W235" s="58"/>
      <c r="X235" s="58">
        <v>179.0</v>
      </c>
      <c r="Y235" s="58">
        <v>161.0</v>
      </c>
      <c r="Z235" s="58">
        <v>58.0</v>
      </c>
      <c r="AA235" s="58">
        <v>161.0</v>
      </c>
      <c r="AB235" s="58">
        <v>521.0</v>
      </c>
      <c r="AC235" s="58">
        <v>326.0</v>
      </c>
      <c r="AD235" s="58">
        <v>198.0</v>
      </c>
      <c r="AE235" s="58">
        <v>187.0</v>
      </c>
      <c r="AF235" s="58">
        <v>969.0</v>
      </c>
      <c r="AG235" s="58">
        <v>465.0</v>
      </c>
      <c r="AH235" s="58">
        <v>182.0</v>
      </c>
      <c r="AI235" s="58">
        <v>82.0</v>
      </c>
      <c r="AJ235" s="58">
        <v>111.0</v>
      </c>
      <c r="AK235" s="58">
        <v>85.0</v>
      </c>
      <c r="AL235" s="58">
        <v>74.0</v>
      </c>
      <c r="AM235" s="58">
        <v>112.0</v>
      </c>
      <c r="AN235" s="58">
        <v>22.0</v>
      </c>
      <c r="AO235" s="58">
        <v>28.0</v>
      </c>
      <c r="AP235" s="58">
        <v>34.0</v>
      </c>
      <c r="AQ235" s="58">
        <v>36.0</v>
      </c>
      <c r="AR235" s="58">
        <v>58.0</v>
      </c>
      <c r="AS235" s="58">
        <v>40.0</v>
      </c>
      <c r="AT235" s="58">
        <v>43.0</v>
      </c>
      <c r="AU235" s="58">
        <v>49.0</v>
      </c>
      <c r="AV235" s="58">
        <v>14.0</v>
      </c>
      <c r="AW235" s="58">
        <v>9.0</v>
      </c>
      <c r="AX235" s="58">
        <v>13.0</v>
      </c>
      <c r="AY235" s="58">
        <v>17.0</v>
      </c>
      <c r="AZ235" s="58">
        <v>2530.0</v>
      </c>
      <c r="BA235" s="58"/>
      <c r="BB235" s="58">
        <v>27.0</v>
      </c>
      <c r="BC235" s="58"/>
      <c r="BD235" s="58">
        <v>22.0</v>
      </c>
      <c r="BE235" s="58"/>
      <c r="BF235" s="58">
        <v>234.0</v>
      </c>
      <c r="BG235" s="58"/>
      <c r="BH235" s="58">
        <v>426.0</v>
      </c>
      <c r="BI235" s="58"/>
      <c r="BJ235" s="58"/>
      <c r="BK235" s="58">
        <v>716.0</v>
      </c>
      <c r="BL235" s="58"/>
      <c r="BM235" s="58">
        <v>20772.0</v>
      </c>
      <c r="BN235" s="58">
        <v>20304.0</v>
      </c>
    </row>
    <row r="236" ht="16.5" customHeight="1">
      <c r="A236" s="58">
        <v>3405.0</v>
      </c>
      <c r="B236" s="58" t="s">
        <v>211</v>
      </c>
      <c r="C236" s="58">
        <v>3.0</v>
      </c>
      <c r="D236" s="58">
        <v>64170.0</v>
      </c>
      <c r="E236" s="58">
        <v>64831.0</v>
      </c>
      <c r="F236" s="58">
        <v>24125.0</v>
      </c>
      <c r="G236" s="58">
        <v>22145.0</v>
      </c>
      <c r="H236" s="58">
        <v>219.0</v>
      </c>
      <c r="I236" s="58">
        <v>274.0</v>
      </c>
      <c r="J236" s="58">
        <v>23906.0</v>
      </c>
      <c r="K236" s="58">
        <v>21871.0</v>
      </c>
      <c r="L236" s="58">
        <f t="shared" ref="L236:M236" si="228">V236+BM236</f>
        <v>8247</v>
      </c>
      <c r="M236" s="58">
        <f t="shared" si="228"/>
        <v>7424</v>
      </c>
      <c r="N236" s="58">
        <v>8311.0</v>
      </c>
      <c r="O236" s="58">
        <v>6137.0</v>
      </c>
      <c r="P236" s="58">
        <v>2264.0</v>
      </c>
      <c r="Q236" s="58">
        <v>2190.0</v>
      </c>
      <c r="R236" s="58">
        <v>697.0</v>
      </c>
      <c r="S236" s="58">
        <v>2607.0</v>
      </c>
      <c r="T236" s="58">
        <v>1192.0</v>
      </c>
      <c r="U236" s="58">
        <v>1402.0</v>
      </c>
      <c r="V236" s="58"/>
      <c r="W236" s="58"/>
      <c r="X236" s="58">
        <v>171.0</v>
      </c>
      <c r="Y236" s="58">
        <v>308.0</v>
      </c>
      <c r="Z236" s="58">
        <v>56.0</v>
      </c>
      <c r="AA236" s="58">
        <v>208.0</v>
      </c>
      <c r="AB236" s="58">
        <v>316.0</v>
      </c>
      <c r="AC236" s="58">
        <v>287.0</v>
      </c>
      <c r="AD236" s="58">
        <v>113.0</v>
      </c>
      <c r="AE236" s="58">
        <v>117.0</v>
      </c>
      <c r="AF236" s="58">
        <v>286.0</v>
      </c>
      <c r="AG236" s="58">
        <v>209.0</v>
      </c>
      <c r="AH236" s="58">
        <v>38.0</v>
      </c>
      <c r="AI236" s="58">
        <v>25.0</v>
      </c>
      <c r="AJ236" s="58">
        <v>34.0</v>
      </c>
      <c r="AK236" s="58">
        <v>23.0</v>
      </c>
      <c r="AL236" s="58">
        <v>68.0</v>
      </c>
      <c r="AM236" s="58">
        <v>40.0</v>
      </c>
      <c r="AN236" s="58">
        <v>13.0</v>
      </c>
      <c r="AO236" s="58">
        <v>12.0</v>
      </c>
      <c r="AP236" s="58">
        <v>9.0</v>
      </c>
      <c r="AQ236" s="58">
        <v>10.0</v>
      </c>
      <c r="AR236" s="58">
        <v>20.0</v>
      </c>
      <c r="AS236" s="58">
        <v>9.0</v>
      </c>
      <c r="AT236" s="58">
        <v>16.0</v>
      </c>
      <c r="AU236" s="58">
        <v>11.0</v>
      </c>
      <c r="AV236" s="58">
        <v>5.0</v>
      </c>
      <c r="AW236" s="58">
        <v>7.0</v>
      </c>
      <c r="AX236" s="58">
        <v>6.0</v>
      </c>
      <c r="AY236" s="58">
        <v>9.0</v>
      </c>
      <c r="AZ236" s="58">
        <v>1662.0</v>
      </c>
      <c r="BA236" s="58"/>
      <c r="BB236" s="58">
        <v>21.0</v>
      </c>
      <c r="BC236" s="58"/>
      <c r="BD236" s="58">
        <v>23.0</v>
      </c>
      <c r="BE236" s="58"/>
      <c r="BF236" s="58">
        <v>208.0</v>
      </c>
      <c r="BG236" s="58"/>
      <c r="BH236" s="58">
        <v>130.0</v>
      </c>
      <c r="BI236" s="58"/>
      <c r="BJ236" s="58"/>
      <c r="BK236" s="58">
        <v>836.0</v>
      </c>
      <c r="BL236" s="58"/>
      <c r="BM236" s="58">
        <v>8247.0</v>
      </c>
      <c r="BN236" s="58">
        <v>7424.0</v>
      </c>
    </row>
    <row r="237" ht="16.5" customHeight="1">
      <c r="A237" s="58">
        <v>3451.0</v>
      </c>
      <c r="B237" s="58" t="s">
        <v>212</v>
      </c>
      <c r="C237" s="58">
        <v>3.0</v>
      </c>
      <c r="D237" s="58">
        <v>95337.0</v>
      </c>
      <c r="E237" s="58">
        <v>91753.0</v>
      </c>
      <c r="F237" s="58">
        <v>46951.0</v>
      </c>
      <c r="G237" s="58">
        <v>35233.0</v>
      </c>
      <c r="H237" s="58">
        <v>569.0</v>
      </c>
      <c r="I237" s="58">
        <v>387.0</v>
      </c>
      <c r="J237" s="58">
        <v>46382.0</v>
      </c>
      <c r="K237" s="58">
        <v>34846.0</v>
      </c>
      <c r="L237" s="58">
        <f t="shared" ref="L237:M237" si="229">V237+BM237</f>
        <v>18939</v>
      </c>
      <c r="M237" s="58">
        <f t="shared" si="229"/>
        <v>12923</v>
      </c>
      <c r="N237" s="58">
        <v>13847.0</v>
      </c>
      <c r="O237" s="58">
        <v>9141.0</v>
      </c>
      <c r="P237" s="58">
        <v>5229.0</v>
      </c>
      <c r="Q237" s="58">
        <v>4470.0</v>
      </c>
      <c r="R237" s="58">
        <v>1603.0</v>
      </c>
      <c r="S237" s="58">
        <v>5082.0</v>
      </c>
      <c r="T237" s="58">
        <v>1585.0</v>
      </c>
      <c r="U237" s="58">
        <v>1037.0</v>
      </c>
      <c r="V237" s="58"/>
      <c r="W237" s="58"/>
      <c r="X237" s="58">
        <v>172.0</v>
      </c>
      <c r="Y237" s="58">
        <v>130.0</v>
      </c>
      <c r="Z237" s="58">
        <v>42.0</v>
      </c>
      <c r="AA237" s="58">
        <v>146.0</v>
      </c>
      <c r="AB237" s="58">
        <v>559.0</v>
      </c>
      <c r="AC237" s="58">
        <v>339.0</v>
      </c>
      <c r="AD237" s="58">
        <v>255.0</v>
      </c>
      <c r="AE237" s="58">
        <v>271.0</v>
      </c>
      <c r="AF237" s="58">
        <v>440.0</v>
      </c>
      <c r="AG237" s="58">
        <v>263.0</v>
      </c>
      <c r="AH237" s="58">
        <v>79.0</v>
      </c>
      <c r="AI237" s="58">
        <v>45.0</v>
      </c>
      <c r="AJ237" s="58">
        <v>43.0</v>
      </c>
      <c r="AK237" s="58">
        <v>59.0</v>
      </c>
      <c r="AL237" s="58">
        <v>87.0</v>
      </c>
      <c r="AM237" s="58">
        <v>79.0</v>
      </c>
      <c r="AN237" s="58">
        <v>16.0</v>
      </c>
      <c r="AO237" s="58">
        <v>15.0</v>
      </c>
      <c r="AP237" s="58">
        <v>17.0</v>
      </c>
      <c r="AQ237" s="58">
        <v>21.0</v>
      </c>
      <c r="AR237" s="58">
        <v>27.0</v>
      </c>
      <c r="AS237" s="58">
        <v>36.0</v>
      </c>
      <c r="AT237" s="58">
        <v>22.0</v>
      </c>
      <c r="AU237" s="58">
        <v>14.0</v>
      </c>
      <c r="AV237" s="58">
        <v>6.0</v>
      </c>
      <c r="AW237" s="58">
        <v>13.0</v>
      </c>
      <c r="AX237" s="58">
        <v>6.0</v>
      </c>
      <c r="AY237" s="58">
        <v>3.0</v>
      </c>
      <c r="AZ237" s="58">
        <v>2960.0</v>
      </c>
      <c r="BA237" s="58"/>
      <c r="BB237" s="58">
        <v>12.0</v>
      </c>
      <c r="BC237" s="58"/>
      <c r="BD237" s="58">
        <v>8.0</v>
      </c>
      <c r="BE237" s="58"/>
      <c r="BF237" s="58">
        <v>224.0</v>
      </c>
      <c r="BG237" s="58"/>
      <c r="BH237" s="58">
        <v>204.0</v>
      </c>
      <c r="BI237" s="58"/>
      <c r="BJ237" s="58"/>
      <c r="BK237" s="58">
        <v>759.0</v>
      </c>
      <c r="BL237" s="58"/>
      <c r="BM237" s="58">
        <v>18939.0</v>
      </c>
      <c r="BN237" s="58">
        <v>12923.0</v>
      </c>
    </row>
    <row r="238" ht="16.5" customHeight="1">
      <c r="A238" s="58">
        <v>3452.0</v>
      </c>
      <c r="B238" s="58" t="s">
        <v>213</v>
      </c>
      <c r="C238" s="58">
        <v>3.0</v>
      </c>
      <c r="D238" s="58">
        <v>152222.0</v>
      </c>
      <c r="E238" s="58">
        <v>150325.0</v>
      </c>
      <c r="F238" s="58">
        <v>77325.0</v>
      </c>
      <c r="G238" s="58">
        <v>52852.0</v>
      </c>
      <c r="H238" s="58">
        <v>1502.0</v>
      </c>
      <c r="I238" s="58">
        <v>1023.0</v>
      </c>
      <c r="J238" s="58">
        <v>75823.0</v>
      </c>
      <c r="K238" s="58">
        <v>51829.0</v>
      </c>
      <c r="L238" s="58">
        <f t="shared" ref="L238:M238" si="230">V238+BM238</f>
        <v>23466</v>
      </c>
      <c r="M238" s="58">
        <f t="shared" si="230"/>
        <v>15943</v>
      </c>
      <c r="N238" s="58">
        <v>33499.0</v>
      </c>
      <c r="O238" s="58">
        <v>19507.0</v>
      </c>
      <c r="P238" s="58">
        <v>7181.0</v>
      </c>
      <c r="Q238" s="58">
        <v>5744.0</v>
      </c>
      <c r="R238" s="58">
        <v>1363.0</v>
      </c>
      <c r="S238" s="58">
        <v>4360.0</v>
      </c>
      <c r="T238" s="58">
        <v>2724.0</v>
      </c>
      <c r="U238" s="58">
        <v>2603.0</v>
      </c>
      <c r="V238" s="58"/>
      <c r="W238" s="58"/>
      <c r="X238" s="58">
        <v>416.0</v>
      </c>
      <c r="Y238" s="58">
        <v>459.0</v>
      </c>
      <c r="Z238" s="58">
        <v>149.0</v>
      </c>
      <c r="AA238" s="58">
        <v>319.0</v>
      </c>
      <c r="AB238" s="58">
        <v>970.0</v>
      </c>
      <c r="AC238" s="58">
        <v>520.0</v>
      </c>
      <c r="AD238" s="58">
        <v>409.0</v>
      </c>
      <c r="AE238" s="58">
        <v>353.0</v>
      </c>
      <c r="AF238" s="58">
        <v>762.0</v>
      </c>
      <c r="AG238" s="58">
        <v>283.0</v>
      </c>
      <c r="AH238" s="58">
        <v>131.0</v>
      </c>
      <c r="AI238" s="58">
        <v>43.0</v>
      </c>
      <c r="AJ238" s="58">
        <v>116.0</v>
      </c>
      <c r="AK238" s="58">
        <v>106.0</v>
      </c>
      <c r="AL238" s="58">
        <v>130.0</v>
      </c>
      <c r="AM238" s="58">
        <v>85.0</v>
      </c>
      <c r="AN238" s="58">
        <v>29.0</v>
      </c>
      <c r="AO238" s="58">
        <v>27.0</v>
      </c>
      <c r="AP238" s="58">
        <v>37.0</v>
      </c>
      <c r="AQ238" s="58">
        <v>48.0</v>
      </c>
      <c r="AR238" s="58">
        <v>68.0</v>
      </c>
      <c r="AS238" s="58">
        <v>39.0</v>
      </c>
      <c r="AT238" s="58">
        <v>38.0</v>
      </c>
      <c r="AU238" s="58">
        <v>35.0</v>
      </c>
      <c r="AV238" s="58">
        <v>25.0</v>
      </c>
      <c r="AW238" s="58">
        <v>12.0</v>
      </c>
      <c r="AX238" s="58">
        <v>10.0</v>
      </c>
      <c r="AY238" s="58">
        <v>10.0</v>
      </c>
      <c r="AZ238" s="58">
        <v>3358.0</v>
      </c>
      <c r="BA238" s="58"/>
      <c r="BB238" s="58">
        <v>30.0</v>
      </c>
      <c r="BC238" s="58"/>
      <c r="BD238" s="58">
        <v>17.0</v>
      </c>
      <c r="BE238" s="58"/>
      <c r="BF238" s="58">
        <v>586.0</v>
      </c>
      <c r="BG238" s="58"/>
      <c r="BH238" s="58">
        <v>309.0</v>
      </c>
      <c r="BI238" s="58"/>
      <c r="BJ238" s="58"/>
      <c r="BK238" s="58">
        <v>1333.0</v>
      </c>
      <c r="BL238" s="58"/>
      <c r="BM238" s="58">
        <v>23466.0</v>
      </c>
      <c r="BN238" s="58">
        <v>15943.0</v>
      </c>
    </row>
    <row r="239" ht="16.5" customHeight="1">
      <c r="A239" s="58">
        <v>3453.0</v>
      </c>
      <c r="B239" s="58" t="s">
        <v>214</v>
      </c>
      <c r="C239" s="58">
        <v>3.0</v>
      </c>
      <c r="D239" s="58">
        <v>117936.0</v>
      </c>
      <c r="E239" s="58">
        <v>115205.0</v>
      </c>
      <c r="F239" s="58">
        <v>59731.0</v>
      </c>
      <c r="G239" s="58">
        <v>42105.0</v>
      </c>
      <c r="H239" s="58">
        <v>643.0</v>
      </c>
      <c r="I239" s="58">
        <v>380.0</v>
      </c>
      <c r="J239" s="58">
        <v>59088.0</v>
      </c>
      <c r="K239" s="58">
        <v>41725.0</v>
      </c>
      <c r="L239" s="58">
        <f t="shared" ref="L239:M239" si="231">V239+BM239</f>
        <v>37509</v>
      </c>
      <c r="M239" s="58">
        <f t="shared" si="231"/>
        <v>26903</v>
      </c>
      <c r="N239" s="58">
        <v>11485.0</v>
      </c>
      <c r="O239" s="58">
        <v>5794.0</v>
      </c>
      <c r="P239" s="58">
        <v>2726.0</v>
      </c>
      <c r="Q239" s="58">
        <v>2167.0</v>
      </c>
      <c r="R239" s="58">
        <v>1332.0</v>
      </c>
      <c r="S239" s="58">
        <v>4184.0</v>
      </c>
      <c r="T239" s="58">
        <v>1402.0</v>
      </c>
      <c r="U239" s="58">
        <v>920.0</v>
      </c>
      <c r="V239" s="58"/>
      <c r="W239" s="58"/>
      <c r="X239" s="58">
        <v>166.0</v>
      </c>
      <c r="Y239" s="58">
        <v>77.0</v>
      </c>
      <c r="Z239" s="58">
        <v>54.0</v>
      </c>
      <c r="AA239" s="58">
        <v>119.0</v>
      </c>
      <c r="AB239" s="58">
        <v>394.0</v>
      </c>
      <c r="AC239" s="58">
        <v>216.0</v>
      </c>
      <c r="AD239" s="58">
        <v>416.0</v>
      </c>
      <c r="AE239" s="58">
        <v>234.0</v>
      </c>
      <c r="AF239" s="58">
        <v>386.0</v>
      </c>
      <c r="AG239" s="58">
        <v>203.0</v>
      </c>
      <c r="AH239" s="58">
        <v>57.0</v>
      </c>
      <c r="AI239" s="58">
        <v>30.0</v>
      </c>
      <c r="AJ239" s="58">
        <v>169.0</v>
      </c>
      <c r="AK239" s="58">
        <v>67.0</v>
      </c>
      <c r="AL239" s="58">
        <v>87.0</v>
      </c>
      <c r="AM239" s="58">
        <v>50.0</v>
      </c>
      <c r="AN239" s="58">
        <v>16.0</v>
      </c>
      <c r="AO239" s="58">
        <v>15.0</v>
      </c>
      <c r="AP239" s="58">
        <v>167.0</v>
      </c>
      <c r="AQ239" s="58">
        <v>71.0</v>
      </c>
      <c r="AR239" s="58">
        <v>73.0</v>
      </c>
      <c r="AS239" s="58">
        <v>43.0</v>
      </c>
      <c r="AT239" s="58">
        <v>13.0</v>
      </c>
      <c r="AU239" s="58">
        <v>18.0</v>
      </c>
      <c r="AV239" s="58">
        <v>7.0</v>
      </c>
      <c r="AW239" s="58">
        <v>6.0</v>
      </c>
      <c r="AX239" s="58">
        <v>12.0</v>
      </c>
      <c r="AY239" s="58">
        <v>7.0</v>
      </c>
      <c r="AZ239" s="58">
        <v>2187.0</v>
      </c>
      <c r="BA239" s="58"/>
      <c r="BB239" s="58">
        <v>19.0</v>
      </c>
      <c r="BC239" s="58"/>
      <c r="BD239" s="58">
        <v>7.0</v>
      </c>
      <c r="BE239" s="58"/>
      <c r="BF239" s="58">
        <v>249.0</v>
      </c>
      <c r="BG239" s="58"/>
      <c r="BH239" s="58">
        <v>155.0</v>
      </c>
      <c r="BI239" s="58"/>
      <c r="BJ239" s="58"/>
      <c r="BK239" s="58">
        <v>601.0</v>
      </c>
      <c r="BL239" s="58"/>
      <c r="BM239" s="58">
        <v>37509.0</v>
      </c>
      <c r="BN239" s="58">
        <v>26903.0</v>
      </c>
    </row>
    <row r="240" ht="16.5" customHeight="1">
      <c r="A240" s="58">
        <v>3454.0</v>
      </c>
      <c r="B240" s="58" t="s">
        <v>215</v>
      </c>
      <c r="C240" s="58">
        <v>3.0</v>
      </c>
      <c r="D240" s="58">
        <v>236116.0</v>
      </c>
      <c r="E240" s="58">
        <v>234392.0</v>
      </c>
      <c r="F240" s="58">
        <v>121346.0</v>
      </c>
      <c r="G240" s="58">
        <v>97945.0</v>
      </c>
      <c r="H240" s="58">
        <v>843.0</v>
      </c>
      <c r="I240" s="58">
        <v>637.0</v>
      </c>
      <c r="J240" s="58">
        <v>120503.0</v>
      </c>
      <c r="K240" s="58">
        <v>97308.0</v>
      </c>
      <c r="L240" s="58">
        <f t="shared" ref="L240:M240" si="232">V240+BM240</f>
        <v>75593</v>
      </c>
      <c r="M240" s="58">
        <f t="shared" si="232"/>
        <v>61715</v>
      </c>
      <c r="N240" s="58">
        <v>24940.0</v>
      </c>
      <c r="O240" s="58">
        <v>14384.0</v>
      </c>
      <c r="P240" s="58">
        <v>6830.0</v>
      </c>
      <c r="Q240" s="58">
        <v>5976.0</v>
      </c>
      <c r="R240" s="58">
        <v>2625.0</v>
      </c>
      <c r="S240" s="58">
        <v>8249.0</v>
      </c>
      <c r="T240" s="58">
        <v>2789.0</v>
      </c>
      <c r="U240" s="58">
        <v>2274.0</v>
      </c>
      <c r="V240" s="58"/>
      <c r="W240" s="58"/>
      <c r="X240" s="58">
        <v>246.0</v>
      </c>
      <c r="Y240" s="58">
        <v>820.0</v>
      </c>
      <c r="Z240" s="58">
        <v>117.0</v>
      </c>
      <c r="AA240" s="58">
        <v>311.0</v>
      </c>
      <c r="AB240" s="58">
        <v>834.0</v>
      </c>
      <c r="AC240" s="58">
        <v>462.0</v>
      </c>
      <c r="AD240" s="58">
        <v>483.0</v>
      </c>
      <c r="AE240" s="58">
        <v>504.0</v>
      </c>
      <c r="AF240" s="58">
        <v>927.0</v>
      </c>
      <c r="AG240" s="58">
        <v>480.0</v>
      </c>
      <c r="AH240" s="58">
        <v>115.0</v>
      </c>
      <c r="AI240" s="58">
        <v>55.0</v>
      </c>
      <c r="AJ240" s="58">
        <v>68.0</v>
      </c>
      <c r="AK240" s="58">
        <v>66.0</v>
      </c>
      <c r="AL240" s="58">
        <v>143.0</v>
      </c>
      <c r="AM240" s="58">
        <v>139.0</v>
      </c>
      <c r="AN240" s="58">
        <v>25.0</v>
      </c>
      <c r="AO240" s="58">
        <v>29.0</v>
      </c>
      <c r="AP240" s="58">
        <v>83.0</v>
      </c>
      <c r="AQ240" s="58">
        <v>89.0</v>
      </c>
      <c r="AR240" s="58">
        <v>115.0</v>
      </c>
      <c r="AS240" s="58">
        <v>70.0</v>
      </c>
      <c r="AT240" s="58">
        <v>26.0</v>
      </c>
      <c r="AU240" s="58">
        <v>37.0</v>
      </c>
      <c r="AV240" s="58">
        <v>23.0</v>
      </c>
      <c r="AW240" s="58">
        <v>29.0</v>
      </c>
      <c r="AX240" s="58">
        <v>10.0</v>
      </c>
      <c r="AY240" s="58">
        <v>26.0</v>
      </c>
      <c r="AZ240" s="58">
        <v>3703.0</v>
      </c>
      <c r="BA240" s="58"/>
      <c r="BB240" s="58">
        <v>44.0</v>
      </c>
      <c r="BC240" s="58"/>
      <c r="BD240" s="58">
        <v>25.0</v>
      </c>
      <c r="BE240" s="58"/>
      <c r="BF240" s="58">
        <v>406.0</v>
      </c>
      <c r="BG240" s="58"/>
      <c r="BH240" s="58">
        <v>333.0</v>
      </c>
      <c r="BI240" s="58"/>
      <c r="BJ240" s="58"/>
      <c r="BK240" s="58">
        <v>1593.0</v>
      </c>
      <c r="BL240" s="58"/>
      <c r="BM240" s="58">
        <v>75593.0</v>
      </c>
      <c r="BN240" s="58">
        <v>61715.0</v>
      </c>
    </row>
    <row r="241" ht="16.5" customHeight="1">
      <c r="A241" s="58">
        <v>3455.0</v>
      </c>
      <c r="B241" s="58" t="s">
        <v>216</v>
      </c>
      <c r="C241" s="58">
        <v>3.0</v>
      </c>
      <c r="D241" s="58">
        <v>80352.0</v>
      </c>
      <c r="E241" s="58">
        <v>80026.0</v>
      </c>
      <c r="F241" s="58">
        <v>39529.0</v>
      </c>
      <c r="G241" s="58">
        <v>30885.0</v>
      </c>
      <c r="H241" s="58">
        <v>579.0</v>
      </c>
      <c r="I241" s="58">
        <v>461.0</v>
      </c>
      <c r="J241" s="58">
        <v>38950.0</v>
      </c>
      <c r="K241" s="58">
        <v>30424.0</v>
      </c>
      <c r="L241" s="58">
        <f t="shared" ref="L241:M241" si="233">V241+BM241</f>
        <v>13743</v>
      </c>
      <c r="M241" s="58">
        <f t="shared" si="233"/>
        <v>10312</v>
      </c>
      <c r="N241" s="58">
        <v>14197.0</v>
      </c>
      <c r="O241" s="58">
        <v>8992.0</v>
      </c>
      <c r="P241" s="58">
        <v>4000.0</v>
      </c>
      <c r="Q241" s="58">
        <v>3492.0</v>
      </c>
      <c r="R241" s="58">
        <v>1274.0</v>
      </c>
      <c r="S241" s="58">
        <v>4192.0</v>
      </c>
      <c r="T241" s="58">
        <v>1305.0</v>
      </c>
      <c r="U241" s="58">
        <v>1122.0</v>
      </c>
      <c r="V241" s="58"/>
      <c r="W241" s="58"/>
      <c r="X241" s="58">
        <v>177.0</v>
      </c>
      <c r="Y241" s="58">
        <v>175.0</v>
      </c>
      <c r="Z241" s="58">
        <v>70.0</v>
      </c>
      <c r="AA241" s="58">
        <v>171.0</v>
      </c>
      <c r="AB241" s="58">
        <v>537.0</v>
      </c>
      <c r="AC241" s="58">
        <v>345.0</v>
      </c>
      <c r="AD241" s="58">
        <v>219.0</v>
      </c>
      <c r="AE241" s="58">
        <v>238.0</v>
      </c>
      <c r="AF241" s="58">
        <v>403.0</v>
      </c>
      <c r="AG241" s="58">
        <v>213.0</v>
      </c>
      <c r="AH241" s="58">
        <v>60.0</v>
      </c>
      <c r="AI241" s="58">
        <v>33.0</v>
      </c>
      <c r="AJ241" s="58">
        <v>42.0</v>
      </c>
      <c r="AK241" s="58">
        <v>41.0</v>
      </c>
      <c r="AL241" s="58">
        <v>73.0</v>
      </c>
      <c r="AM241" s="58">
        <v>77.0</v>
      </c>
      <c r="AN241" s="58">
        <v>18.0</v>
      </c>
      <c r="AO241" s="58">
        <v>20.0</v>
      </c>
      <c r="AP241" s="58">
        <v>17.0</v>
      </c>
      <c r="AQ241" s="58">
        <v>15.0</v>
      </c>
      <c r="AR241" s="58">
        <v>28.0</v>
      </c>
      <c r="AS241" s="58">
        <v>20.0</v>
      </c>
      <c r="AT241" s="58">
        <v>23.0</v>
      </c>
      <c r="AU241" s="58">
        <v>14.0</v>
      </c>
      <c r="AV241" s="58">
        <v>6.0</v>
      </c>
      <c r="AW241" s="58">
        <v>9.0</v>
      </c>
      <c r="AX241" s="58">
        <v>10.0</v>
      </c>
      <c r="AY241" s="58">
        <v>5.0</v>
      </c>
      <c r="AZ241" s="58">
        <v>2331.0</v>
      </c>
      <c r="BA241" s="58"/>
      <c r="BB241" s="58">
        <v>15.0</v>
      </c>
      <c r="BC241" s="58"/>
      <c r="BD241" s="58">
        <v>14.0</v>
      </c>
      <c r="BE241" s="58"/>
      <c r="BF241" s="58">
        <v>226.0</v>
      </c>
      <c r="BG241" s="58"/>
      <c r="BH241" s="58">
        <v>162.0</v>
      </c>
      <c r="BI241" s="58"/>
      <c r="BJ241" s="58"/>
      <c r="BK241" s="58">
        <v>938.0</v>
      </c>
      <c r="BL241" s="58"/>
      <c r="BM241" s="58">
        <v>13743.0</v>
      </c>
      <c r="BN241" s="58">
        <v>10312.0</v>
      </c>
    </row>
    <row r="242" ht="16.5" customHeight="1">
      <c r="A242" s="58">
        <v>3456.0</v>
      </c>
      <c r="B242" s="58" t="s">
        <v>217</v>
      </c>
      <c r="C242" s="58">
        <v>3.0</v>
      </c>
      <c r="D242" s="58">
        <v>97142.0</v>
      </c>
      <c r="E242" s="58">
        <v>96574.0</v>
      </c>
      <c r="F242" s="58">
        <v>49591.0</v>
      </c>
      <c r="G242" s="58">
        <v>39697.0</v>
      </c>
      <c r="H242" s="58">
        <v>294.0</v>
      </c>
      <c r="I242" s="58">
        <v>244.0</v>
      </c>
      <c r="J242" s="58">
        <v>49297.0</v>
      </c>
      <c r="K242" s="58">
        <v>39453.0</v>
      </c>
      <c r="L242" s="58">
        <f t="shared" ref="L242:M242" si="234">V242+BM242</f>
        <v>25404</v>
      </c>
      <c r="M242" s="58">
        <f t="shared" si="234"/>
        <v>21133</v>
      </c>
      <c r="N242" s="58">
        <v>14935.0</v>
      </c>
      <c r="O242" s="58">
        <v>9451.0</v>
      </c>
      <c r="P242" s="58">
        <v>3314.0</v>
      </c>
      <c r="Q242" s="58">
        <v>2896.0</v>
      </c>
      <c r="R242" s="58">
        <v>1182.0</v>
      </c>
      <c r="S242" s="58">
        <v>3448.0</v>
      </c>
      <c r="T242" s="58">
        <v>1190.0</v>
      </c>
      <c r="U242" s="58">
        <v>960.0</v>
      </c>
      <c r="V242" s="58"/>
      <c r="W242" s="58"/>
      <c r="X242" s="58">
        <v>84.0</v>
      </c>
      <c r="Y242" s="58">
        <v>61.0</v>
      </c>
      <c r="Z242" s="58">
        <v>48.0</v>
      </c>
      <c r="AA242" s="58">
        <v>146.0</v>
      </c>
      <c r="AB242" s="58">
        <v>416.0</v>
      </c>
      <c r="AC242" s="58">
        <v>198.0</v>
      </c>
      <c r="AD242" s="58">
        <v>209.0</v>
      </c>
      <c r="AE242" s="58">
        <v>195.0</v>
      </c>
      <c r="AF242" s="58">
        <v>405.0</v>
      </c>
      <c r="AG242" s="58">
        <v>152.0</v>
      </c>
      <c r="AH242" s="58">
        <v>164.0</v>
      </c>
      <c r="AI242" s="58">
        <v>44.0</v>
      </c>
      <c r="AJ242" s="58">
        <v>106.0</v>
      </c>
      <c r="AK242" s="58">
        <v>49.0</v>
      </c>
      <c r="AL242" s="58">
        <v>45.0</v>
      </c>
      <c r="AM242" s="58">
        <v>47.0</v>
      </c>
      <c r="AN242" s="58">
        <v>12.0</v>
      </c>
      <c r="AO242" s="58">
        <v>16.0</v>
      </c>
      <c r="AP242" s="58">
        <v>25.0</v>
      </c>
      <c r="AQ242" s="58">
        <v>35.0</v>
      </c>
      <c r="AR242" s="58">
        <v>35.0</v>
      </c>
      <c r="AS242" s="58">
        <v>24.0</v>
      </c>
      <c r="AT242" s="58">
        <v>29.0</v>
      </c>
      <c r="AU242" s="58">
        <v>39.0</v>
      </c>
      <c r="AV242" s="58">
        <v>9.0</v>
      </c>
      <c r="AW242" s="58">
        <v>4.0</v>
      </c>
      <c r="AX242" s="58">
        <v>4.0</v>
      </c>
      <c r="AY242" s="58">
        <v>5.0</v>
      </c>
      <c r="AZ242" s="58">
        <v>1361.0</v>
      </c>
      <c r="BA242" s="58"/>
      <c r="BB242" s="58">
        <v>9.0</v>
      </c>
      <c r="BC242" s="58"/>
      <c r="BD242" s="58">
        <v>12.0</v>
      </c>
      <c r="BE242" s="58"/>
      <c r="BF242" s="58">
        <v>139.0</v>
      </c>
      <c r="BG242" s="58"/>
      <c r="BH242" s="58">
        <v>160.0</v>
      </c>
      <c r="BI242" s="58"/>
      <c r="BJ242" s="58"/>
      <c r="BK242" s="58">
        <v>550.0</v>
      </c>
      <c r="BL242" s="58"/>
      <c r="BM242" s="58">
        <v>25404.0</v>
      </c>
      <c r="BN242" s="58">
        <v>21133.0</v>
      </c>
    </row>
    <row r="243" ht="16.5" customHeight="1">
      <c r="A243" s="58">
        <v>3457.0</v>
      </c>
      <c r="B243" s="58" t="s">
        <v>218</v>
      </c>
      <c r="C243" s="58">
        <v>3.0</v>
      </c>
      <c r="D243" s="58">
        <v>129177.0</v>
      </c>
      <c r="E243" s="58">
        <v>127319.0</v>
      </c>
      <c r="F243" s="58">
        <v>63222.0</v>
      </c>
      <c r="G243" s="58">
        <v>43798.0</v>
      </c>
      <c r="H243" s="58">
        <v>1117.0</v>
      </c>
      <c r="I243" s="58">
        <v>717.0</v>
      </c>
      <c r="J243" s="58">
        <v>62105.0</v>
      </c>
      <c r="K243" s="58">
        <v>43081.0</v>
      </c>
      <c r="L243" s="58">
        <f t="shared" ref="L243:M243" si="235">V243+BM243</f>
        <v>21278</v>
      </c>
      <c r="M243" s="58">
        <f t="shared" si="235"/>
        <v>15535</v>
      </c>
      <c r="N243" s="58">
        <v>25499.0</v>
      </c>
      <c r="O243" s="58">
        <v>14648.0</v>
      </c>
      <c r="P243" s="58">
        <v>5257.0</v>
      </c>
      <c r="Q243" s="58">
        <v>4163.0</v>
      </c>
      <c r="R243" s="58">
        <v>1190.0</v>
      </c>
      <c r="S243" s="58">
        <v>3709.0</v>
      </c>
      <c r="T243" s="58">
        <v>2070.0</v>
      </c>
      <c r="U243" s="58">
        <v>1871.0</v>
      </c>
      <c r="V243" s="58"/>
      <c r="W243" s="58"/>
      <c r="X243" s="58">
        <v>192.0</v>
      </c>
      <c r="Y243" s="58">
        <v>291.0</v>
      </c>
      <c r="Z243" s="58">
        <v>94.0</v>
      </c>
      <c r="AA243" s="58">
        <v>248.0</v>
      </c>
      <c r="AB243" s="58">
        <v>744.0</v>
      </c>
      <c r="AC243" s="58">
        <v>421.0</v>
      </c>
      <c r="AD243" s="58">
        <v>292.0</v>
      </c>
      <c r="AE243" s="58">
        <v>293.0</v>
      </c>
      <c r="AF243" s="58">
        <v>655.0</v>
      </c>
      <c r="AG243" s="58">
        <v>275.0</v>
      </c>
      <c r="AH243" s="58">
        <v>123.0</v>
      </c>
      <c r="AI243" s="58">
        <v>97.0</v>
      </c>
      <c r="AJ243" s="58">
        <v>287.0</v>
      </c>
      <c r="AK243" s="58">
        <v>267.0</v>
      </c>
      <c r="AL243" s="58">
        <v>148.0</v>
      </c>
      <c r="AM243" s="58">
        <v>110.0</v>
      </c>
      <c r="AN243" s="58">
        <v>21.0</v>
      </c>
      <c r="AO243" s="58">
        <v>43.0</v>
      </c>
      <c r="AP243" s="58">
        <v>73.0</v>
      </c>
      <c r="AQ243" s="58">
        <v>72.0</v>
      </c>
      <c r="AR243" s="58">
        <v>72.0</v>
      </c>
      <c r="AS243" s="58">
        <v>54.0</v>
      </c>
      <c r="AT243" s="58">
        <v>35.0</v>
      </c>
      <c r="AU243" s="58">
        <v>42.0</v>
      </c>
      <c r="AV243" s="58">
        <v>15.0</v>
      </c>
      <c r="AW243" s="58">
        <v>12.0</v>
      </c>
      <c r="AX243" s="58">
        <v>13.0</v>
      </c>
      <c r="AY243" s="58">
        <v>7.0</v>
      </c>
      <c r="AZ243" s="58">
        <v>3287.0</v>
      </c>
      <c r="BA243" s="58"/>
      <c r="BB243" s="58">
        <v>31.0</v>
      </c>
      <c r="BC243" s="58"/>
      <c r="BD243" s="58">
        <v>6.0</v>
      </c>
      <c r="BE243" s="58"/>
      <c r="BF243" s="58">
        <v>454.0</v>
      </c>
      <c r="BG243" s="58"/>
      <c r="BH243" s="58">
        <v>269.0</v>
      </c>
      <c r="BI243" s="58"/>
      <c r="BJ243" s="58"/>
      <c r="BK243" s="58">
        <v>923.0</v>
      </c>
      <c r="BL243" s="58"/>
      <c r="BM243" s="58">
        <v>21278.0</v>
      </c>
      <c r="BN243" s="58">
        <v>15535.0</v>
      </c>
    </row>
    <row r="244" ht="16.5" customHeight="1">
      <c r="A244" s="58">
        <v>3458.0</v>
      </c>
      <c r="B244" s="58" t="s">
        <v>219</v>
      </c>
      <c r="C244" s="58">
        <v>3.0</v>
      </c>
      <c r="D244" s="58">
        <v>99395.0</v>
      </c>
      <c r="E244" s="58">
        <v>97564.0</v>
      </c>
      <c r="F244" s="58">
        <v>54677.0</v>
      </c>
      <c r="G244" s="58">
        <v>40547.0</v>
      </c>
      <c r="H244" s="58">
        <v>534.0</v>
      </c>
      <c r="I244" s="58">
        <v>330.0</v>
      </c>
      <c r="J244" s="58">
        <v>54143.0</v>
      </c>
      <c r="K244" s="58">
        <v>40217.0</v>
      </c>
      <c r="L244" s="58">
        <f t="shared" ref="L244:M244" si="236">V244+BM244</f>
        <v>21348</v>
      </c>
      <c r="M244" s="58">
        <f t="shared" si="236"/>
        <v>14771</v>
      </c>
      <c r="N244" s="58">
        <v>16340.0</v>
      </c>
      <c r="O244" s="58">
        <v>10004.0</v>
      </c>
      <c r="P244" s="58">
        <v>6282.0</v>
      </c>
      <c r="Q244" s="58">
        <v>5090.0</v>
      </c>
      <c r="R244" s="58">
        <v>1837.0</v>
      </c>
      <c r="S244" s="58">
        <v>5894.0</v>
      </c>
      <c r="T244" s="58">
        <v>1943.0</v>
      </c>
      <c r="U244" s="58">
        <v>1387.0</v>
      </c>
      <c r="V244" s="58"/>
      <c r="W244" s="58"/>
      <c r="X244" s="58">
        <v>359.0</v>
      </c>
      <c r="Y244" s="58">
        <v>285.0</v>
      </c>
      <c r="Z244" s="58">
        <v>87.0</v>
      </c>
      <c r="AA244" s="58">
        <v>195.0</v>
      </c>
      <c r="AB244" s="58">
        <v>659.0</v>
      </c>
      <c r="AC244" s="58">
        <v>426.0</v>
      </c>
      <c r="AD244" s="58">
        <v>335.0</v>
      </c>
      <c r="AE244" s="58">
        <v>301.0</v>
      </c>
      <c r="AF244" s="58">
        <v>637.0</v>
      </c>
      <c r="AG244" s="58">
        <v>344.0</v>
      </c>
      <c r="AH244" s="58">
        <v>95.0</v>
      </c>
      <c r="AI244" s="58">
        <v>56.0</v>
      </c>
      <c r="AJ244" s="58">
        <v>64.0</v>
      </c>
      <c r="AK244" s="58">
        <v>74.0</v>
      </c>
      <c r="AL244" s="58">
        <v>103.0</v>
      </c>
      <c r="AM244" s="58">
        <v>107.0</v>
      </c>
      <c r="AN244" s="58">
        <v>20.0</v>
      </c>
      <c r="AO244" s="58">
        <v>19.0</v>
      </c>
      <c r="AP244" s="58">
        <v>21.0</v>
      </c>
      <c r="AQ244" s="58">
        <v>21.0</v>
      </c>
      <c r="AR244" s="58">
        <v>33.0</v>
      </c>
      <c r="AS244" s="58">
        <v>42.0</v>
      </c>
      <c r="AT244" s="58">
        <v>20.0</v>
      </c>
      <c r="AU244" s="58">
        <v>19.0</v>
      </c>
      <c r="AV244" s="58">
        <v>12.0</v>
      </c>
      <c r="AW244" s="58">
        <v>9.0</v>
      </c>
      <c r="AX244" s="58">
        <v>12.0</v>
      </c>
      <c r="AY244" s="58">
        <v>8.0</v>
      </c>
      <c r="AZ244" s="58">
        <v>3321.0</v>
      </c>
      <c r="BA244" s="58"/>
      <c r="BB244" s="58">
        <v>16.0</v>
      </c>
      <c r="BC244" s="58"/>
      <c r="BD244" s="58">
        <v>16.0</v>
      </c>
      <c r="BE244" s="58"/>
      <c r="BF244" s="58">
        <v>313.0</v>
      </c>
      <c r="BG244" s="58"/>
      <c r="BH244" s="58">
        <v>270.0</v>
      </c>
      <c r="BI244" s="58"/>
      <c r="BJ244" s="58"/>
      <c r="BK244" s="58">
        <v>1165.0</v>
      </c>
      <c r="BL244" s="58"/>
      <c r="BM244" s="58">
        <v>21348.0</v>
      </c>
      <c r="BN244" s="58">
        <v>14771.0</v>
      </c>
    </row>
    <row r="245" ht="16.5" customHeight="1">
      <c r="A245" s="58">
        <v>3459.0</v>
      </c>
      <c r="B245" s="58" t="s">
        <v>220</v>
      </c>
      <c r="C245" s="58">
        <v>3.0</v>
      </c>
      <c r="D245" s="58">
        <v>271647.0</v>
      </c>
      <c r="E245" s="58">
        <v>271161.0</v>
      </c>
      <c r="F245" s="58">
        <v>143832.0</v>
      </c>
      <c r="G245" s="58">
        <v>120576.0</v>
      </c>
      <c r="H245" s="58">
        <v>1134.0</v>
      </c>
      <c r="I245" s="58">
        <v>949.0</v>
      </c>
      <c r="J245" s="58">
        <v>142698.0</v>
      </c>
      <c r="K245" s="58">
        <v>119627.0</v>
      </c>
      <c r="L245" s="58">
        <f t="shared" ref="L245:M245" si="237">V245+BM245</f>
        <v>66219</v>
      </c>
      <c r="M245" s="58">
        <f t="shared" si="237"/>
        <v>61421</v>
      </c>
      <c r="N245" s="58">
        <v>43233.0</v>
      </c>
      <c r="O245" s="58">
        <v>26853.0</v>
      </c>
      <c r="P245" s="58">
        <v>13056.0</v>
      </c>
      <c r="Q245" s="58">
        <v>11308.0</v>
      </c>
      <c r="R245" s="58">
        <v>3906.0</v>
      </c>
      <c r="S245" s="58">
        <v>11010.0</v>
      </c>
      <c r="T245" s="58">
        <v>4770.0</v>
      </c>
      <c r="U245" s="58">
        <v>3679.0</v>
      </c>
      <c r="V245" s="58"/>
      <c r="W245" s="58"/>
      <c r="X245" s="58">
        <v>404.0</v>
      </c>
      <c r="Y245" s="58">
        <v>335.0</v>
      </c>
      <c r="Z245" s="58">
        <v>131.0</v>
      </c>
      <c r="AA245" s="58">
        <v>422.0</v>
      </c>
      <c r="AB245" s="58">
        <v>1108.0</v>
      </c>
      <c r="AC245" s="58">
        <v>708.0</v>
      </c>
      <c r="AD245" s="58">
        <v>630.0</v>
      </c>
      <c r="AE245" s="58">
        <v>647.0</v>
      </c>
      <c r="AF245" s="58">
        <v>1513.0</v>
      </c>
      <c r="AG245" s="58">
        <v>630.0</v>
      </c>
      <c r="AH245" s="58">
        <v>245.0</v>
      </c>
      <c r="AI245" s="58">
        <v>114.0</v>
      </c>
      <c r="AJ245" s="58">
        <v>545.0</v>
      </c>
      <c r="AK245" s="58">
        <v>270.0</v>
      </c>
      <c r="AL245" s="58">
        <v>234.0</v>
      </c>
      <c r="AM245" s="58">
        <v>213.0</v>
      </c>
      <c r="AN245" s="58">
        <v>51.0</v>
      </c>
      <c r="AO245" s="58">
        <v>55.0</v>
      </c>
      <c r="AP245" s="58">
        <v>78.0</v>
      </c>
      <c r="AQ245" s="58">
        <v>89.0</v>
      </c>
      <c r="AR245" s="58">
        <v>115.0</v>
      </c>
      <c r="AS245" s="58">
        <v>91.0</v>
      </c>
      <c r="AT245" s="58">
        <v>53.0</v>
      </c>
      <c r="AU245" s="58">
        <v>67.0</v>
      </c>
      <c r="AV245" s="58">
        <v>29.0</v>
      </c>
      <c r="AW245" s="58">
        <v>9.0</v>
      </c>
      <c r="AX245" s="58">
        <v>12.0</v>
      </c>
      <c r="AY245" s="58">
        <v>17.0</v>
      </c>
      <c r="AZ245" s="58">
        <v>5135.0</v>
      </c>
      <c r="BA245" s="58"/>
      <c r="BB245" s="58">
        <v>67.0</v>
      </c>
      <c r="BC245" s="58"/>
      <c r="BD245" s="58">
        <v>22.0</v>
      </c>
      <c r="BE245" s="58"/>
      <c r="BF245" s="58">
        <v>647.0</v>
      </c>
      <c r="BG245" s="58"/>
      <c r="BH245" s="58">
        <v>495.0</v>
      </c>
      <c r="BI245" s="58"/>
      <c r="BJ245" s="58"/>
      <c r="BK245" s="58">
        <v>1689.0</v>
      </c>
      <c r="BL245" s="58"/>
      <c r="BM245" s="58">
        <v>66219.0</v>
      </c>
      <c r="BN245" s="58">
        <v>61421.0</v>
      </c>
    </row>
    <row r="246" ht="16.5" customHeight="1">
      <c r="A246" s="58">
        <v>3460.0</v>
      </c>
      <c r="B246" s="58" t="s">
        <v>221</v>
      </c>
      <c r="C246" s="58">
        <v>3.0</v>
      </c>
      <c r="D246" s="58">
        <v>99942.0</v>
      </c>
      <c r="E246" s="58">
        <v>96864.0</v>
      </c>
      <c r="F246" s="58">
        <v>51475.0</v>
      </c>
      <c r="G246" s="58">
        <v>40930.0</v>
      </c>
      <c r="H246" s="58">
        <v>415.0</v>
      </c>
      <c r="I246" s="58">
        <v>337.0</v>
      </c>
      <c r="J246" s="58">
        <v>51060.0</v>
      </c>
      <c r="K246" s="58">
        <v>40593.0</v>
      </c>
      <c r="L246" s="58">
        <f t="shared" ref="L246:M246" si="238">V246+BM246</f>
        <v>33260</v>
      </c>
      <c r="M246" s="58">
        <f t="shared" si="238"/>
        <v>26276</v>
      </c>
      <c r="N246" s="58">
        <v>8139.0</v>
      </c>
      <c r="O246" s="58">
        <v>4921.0</v>
      </c>
      <c r="P246" s="58">
        <v>3225.0</v>
      </c>
      <c r="Q246" s="58">
        <v>2310.0</v>
      </c>
      <c r="R246" s="58">
        <v>1371.0</v>
      </c>
      <c r="S246" s="58">
        <v>4964.0</v>
      </c>
      <c r="T246" s="58">
        <v>1269.0</v>
      </c>
      <c r="U246" s="58">
        <v>669.0</v>
      </c>
      <c r="V246" s="58"/>
      <c r="W246" s="58"/>
      <c r="X246" s="58">
        <v>280.0</v>
      </c>
      <c r="Y246" s="58">
        <v>60.0</v>
      </c>
      <c r="Z246" s="58">
        <v>52.0</v>
      </c>
      <c r="AA246" s="58">
        <v>119.0</v>
      </c>
      <c r="AB246" s="58">
        <v>290.0</v>
      </c>
      <c r="AC246" s="58">
        <v>214.0</v>
      </c>
      <c r="AD246" s="58">
        <v>253.0</v>
      </c>
      <c r="AE246" s="58">
        <v>216.0</v>
      </c>
      <c r="AF246" s="58">
        <v>436.0</v>
      </c>
      <c r="AG246" s="58">
        <v>166.0</v>
      </c>
      <c r="AH246" s="58">
        <v>66.0</v>
      </c>
      <c r="AI246" s="58">
        <v>31.0</v>
      </c>
      <c r="AJ246" s="58">
        <v>49.0</v>
      </c>
      <c r="AK246" s="58">
        <v>34.0</v>
      </c>
      <c r="AL246" s="58">
        <v>65.0</v>
      </c>
      <c r="AM246" s="58">
        <v>40.0</v>
      </c>
      <c r="AN246" s="58">
        <v>16.0</v>
      </c>
      <c r="AO246" s="58">
        <v>19.0</v>
      </c>
      <c r="AP246" s="58">
        <v>25.0</v>
      </c>
      <c r="AQ246" s="58">
        <v>50.0</v>
      </c>
      <c r="AR246" s="58">
        <v>37.0</v>
      </c>
      <c r="AS246" s="58">
        <v>38.0</v>
      </c>
      <c r="AT246" s="58">
        <v>17.0</v>
      </c>
      <c r="AU246" s="58">
        <v>13.0</v>
      </c>
      <c r="AV246" s="58">
        <v>13.0</v>
      </c>
      <c r="AW246" s="58">
        <v>3.0</v>
      </c>
      <c r="AX246" s="58">
        <v>5.0</v>
      </c>
      <c r="AY246" s="58">
        <v>9.0</v>
      </c>
      <c r="AZ246" s="58">
        <v>1793.0</v>
      </c>
      <c r="BA246" s="58"/>
      <c r="BB246" s="58">
        <v>19.0</v>
      </c>
      <c r="BC246" s="58"/>
      <c r="BD246" s="58">
        <v>3.0</v>
      </c>
      <c r="BE246" s="58"/>
      <c r="BF246" s="58">
        <v>187.0</v>
      </c>
      <c r="BG246" s="58"/>
      <c r="BH246" s="58">
        <v>190.0</v>
      </c>
      <c r="BI246" s="58"/>
      <c r="BJ246" s="58"/>
      <c r="BK246" s="58">
        <v>441.0</v>
      </c>
      <c r="BL246" s="58"/>
      <c r="BM246" s="58">
        <v>33260.0</v>
      </c>
      <c r="BN246" s="58">
        <v>26276.0</v>
      </c>
    </row>
    <row r="247" ht="16.5" customHeight="1">
      <c r="A247" s="58">
        <v>3461.0</v>
      </c>
      <c r="B247" s="58" t="s">
        <v>222</v>
      </c>
      <c r="C247" s="58">
        <v>3.0</v>
      </c>
      <c r="D247" s="58">
        <v>70534.0</v>
      </c>
      <c r="E247" s="58">
        <v>71148.0</v>
      </c>
      <c r="F247" s="58">
        <v>29868.0</v>
      </c>
      <c r="G247" s="58">
        <v>25189.0</v>
      </c>
      <c r="H247" s="58">
        <v>305.0</v>
      </c>
      <c r="I247" s="58">
        <v>258.0</v>
      </c>
      <c r="J247" s="58">
        <v>29563.0</v>
      </c>
      <c r="K247" s="58">
        <v>24931.0</v>
      </c>
      <c r="L247" s="58">
        <f t="shared" ref="L247:M247" si="239">V247+BM247</f>
        <v>11174</v>
      </c>
      <c r="M247" s="58">
        <f t="shared" si="239"/>
        <v>8580</v>
      </c>
      <c r="N247" s="58">
        <v>10510.0</v>
      </c>
      <c r="O247" s="58">
        <v>8213.0</v>
      </c>
      <c r="P247" s="58">
        <v>2824.0</v>
      </c>
      <c r="Q247" s="58">
        <v>2645.0</v>
      </c>
      <c r="R247" s="58">
        <v>898.0</v>
      </c>
      <c r="S247" s="58">
        <v>2867.0</v>
      </c>
      <c r="T247" s="58">
        <v>1122.0</v>
      </c>
      <c r="U247" s="58">
        <v>1016.0</v>
      </c>
      <c r="V247" s="58"/>
      <c r="W247" s="58"/>
      <c r="X247" s="58">
        <v>101.0</v>
      </c>
      <c r="Y247" s="58">
        <v>64.0</v>
      </c>
      <c r="Z247" s="58">
        <v>42.0</v>
      </c>
      <c r="AA247" s="58">
        <v>136.0</v>
      </c>
      <c r="AB247" s="58">
        <v>340.0</v>
      </c>
      <c r="AC247" s="58">
        <v>246.0</v>
      </c>
      <c r="AD247" s="58">
        <v>150.0</v>
      </c>
      <c r="AE247" s="58">
        <v>170.0</v>
      </c>
      <c r="AF247" s="58">
        <v>266.0</v>
      </c>
      <c r="AG247" s="58">
        <v>177.0</v>
      </c>
      <c r="AH247" s="58">
        <v>33.0</v>
      </c>
      <c r="AI247" s="58">
        <v>21.0</v>
      </c>
      <c r="AJ247" s="58">
        <v>19.0</v>
      </c>
      <c r="AK247" s="58">
        <v>16.0</v>
      </c>
      <c r="AL247" s="58">
        <v>60.0</v>
      </c>
      <c r="AM247" s="58">
        <v>55.0</v>
      </c>
      <c r="AN247" s="58">
        <v>12.0</v>
      </c>
      <c r="AO247" s="58">
        <v>14.0</v>
      </c>
      <c r="AP247" s="58">
        <v>6.0</v>
      </c>
      <c r="AQ247" s="58">
        <v>17.0</v>
      </c>
      <c r="AR247" s="58">
        <v>22.0</v>
      </c>
      <c r="AS247" s="58">
        <v>12.0</v>
      </c>
      <c r="AT247" s="58">
        <v>17.0</v>
      </c>
      <c r="AU247" s="58">
        <v>19.0</v>
      </c>
      <c r="AV247" s="58">
        <v>6.0</v>
      </c>
      <c r="AW247" s="58">
        <v>4.0</v>
      </c>
      <c r="AX247" s="58">
        <v>4.0</v>
      </c>
      <c r="AY247" s="58">
        <v>8.0</v>
      </c>
      <c r="AZ247" s="58">
        <v>1614.0</v>
      </c>
      <c r="BA247" s="58"/>
      <c r="BB247" s="58">
        <v>12.0</v>
      </c>
      <c r="BC247" s="58"/>
      <c r="BD247" s="58">
        <v>15.0</v>
      </c>
      <c r="BE247" s="58"/>
      <c r="BF247" s="58">
        <v>160.0</v>
      </c>
      <c r="BG247" s="58"/>
      <c r="BH247" s="58">
        <v>156.0</v>
      </c>
      <c r="BI247" s="58"/>
      <c r="BJ247" s="58"/>
      <c r="BK247" s="58">
        <v>651.0</v>
      </c>
      <c r="BL247" s="58"/>
      <c r="BM247" s="58">
        <v>11174.0</v>
      </c>
      <c r="BN247" s="58">
        <v>8580.0</v>
      </c>
    </row>
    <row r="248" ht="16.5" customHeight="1">
      <c r="A248" s="58">
        <v>3462.0</v>
      </c>
      <c r="B248" s="58" t="s">
        <v>223</v>
      </c>
      <c r="C248" s="58">
        <v>3.0</v>
      </c>
      <c r="D248" s="58">
        <v>45632.0</v>
      </c>
      <c r="E248" s="58">
        <v>45514.0</v>
      </c>
      <c r="F248" s="58">
        <v>21812.0</v>
      </c>
      <c r="G248" s="58">
        <v>15640.0</v>
      </c>
      <c r="H248" s="58">
        <v>315.0</v>
      </c>
      <c r="I248" s="58">
        <v>208.0</v>
      </c>
      <c r="J248" s="58">
        <v>21497.0</v>
      </c>
      <c r="K248" s="58">
        <v>15432.0</v>
      </c>
      <c r="L248" s="58">
        <f t="shared" ref="L248:M248" si="240">V248+BM248</f>
        <v>8932</v>
      </c>
      <c r="M248" s="58">
        <f t="shared" si="240"/>
        <v>6167</v>
      </c>
      <c r="N248" s="58">
        <v>7554.0</v>
      </c>
      <c r="O248" s="58">
        <v>4633.0</v>
      </c>
      <c r="P248" s="58">
        <v>1769.0</v>
      </c>
      <c r="Q248" s="58">
        <v>1360.0</v>
      </c>
      <c r="R248" s="58">
        <v>502.0</v>
      </c>
      <c r="S248" s="58">
        <v>1672.0</v>
      </c>
      <c r="T248" s="58">
        <v>630.0</v>
      </c>
      <c r="U248" s="58">
        <v>533.0</v>
      </c>
      <c r="V248" s="58"/>
      <c r="W248" s="58"/>
      <c r="X248" s="58">
        <v>73.0</v>
      </c>
      <c r="Y248" s="58">
        <v>60.0</v>
      </c>
      <c r="Z248" s="58">
        <v>22.0</v>
      </c>
      <c r="AA248" s="58">
        <v>68.0</v>
      </c>
      <c r="AB248" s="58">
        <v>270.0</v>
      </c>
      <c r="AC248" s="58">
        <v>183.0</v>
      </c>
      <c r="AD248" s="58">
        <v>100.0</v>
      </c>
      <c r="AE248" s="58">
        <v>108.0</v>
      </c>
      <c r="AF248" s="58">
        <v>170.0</v>
      </c>
      <c r="AG248" s="58">
        <v>82.0</v>
      </c>
      <c r="AH248" s="58">
        <v>42.0</v>
      </c>
      <c r="AI248" s="58">
        <v>17.0</v>
      </c>
      <c r="AJ248" s="58">
        <v>20.0</v>
      </c>
      <c r="AK248" s="58">
        <v>29.0</v>
      </c>
      <c r="AL248" s="58">
        <v>67.0</v>
      </c>
      <c r="AM248" s="58">
        <v>35.0</v>
      </c>
      <c r="AN248" s="58">
        <v>8.0</v>
      </c>
      <c r="AO248" s="58">
        <v>3.0</v>
      </c>
      <c r="AP248" s="58">
        <v>11.0</v>
      </c>
      <c r="AQ248" s="58">
        <v>6.0</v>
      </c>
      <c r="AR248" s="58">
        <v>21.0</v>
      </c>
      <c r="AS248" s="58">
        <v>17.0</v>
      </c>
      <c r="AT248" s="58">
        <v>3.0</v>
      </c>
      <c r="AU248" s="58">
        <v>4.0</v>
      </c>
      <c r="AV248" s="58">
        <v>6.0</v>
      </c>
      <c r="AW248" s="58">
        <v>4.0</v>
      </c>
      <c r="AX248" s="58">
        <v>3.0</v>
      </c>
      <c r="AY248" s="58">
        <v>4.0</v>
      </c>
      <c r="AZ248" s="58">
        <v>1067.0</v>
      </c>
      <c r="BA248" s="58"/>
      <c r="BB248" s="58">
        <v>9.0</v>
      </c>
      <c r="BC248" s="58"/>
      <c r="BD248" s="58">
        <v>1.0</v>
      </c>
      <c r="BE248" s="58"/>
      <c r="BF248" s="58">
        <v>128.0</v>
      </c>
      <c r="BG248" s="58"/>
      <c r="BH248" s="58">
        <v>89.0</v>
      </c>
      <c r="BI248" s="58"/>
      <c r="BJ248" s="58"/>
      <c r="BK248" s="58">
        <v>447.0</v>
      </c>
      <c r="BL248" s="58"/>
      <c r="BM248" s="58">
        <v>8932.0</v>
      </c>
      <c r="BN248" s="58">
        <v>6167.0</v>
      </c>
    </row>
    <row r="249" ht="16.5" customHeight="1">
      <c r="A249" s="58">
        <v>6411.0</v>
      </c>
      <c r="B249" s="58" t="s">
        <v>282</v>
      </c>
      <c r="C249" s="58">
        <v>6.0</v>
      </c>
      <c r="D249" s="58">
        <v>105493.0</v>
      </c>
      <c r="E249" s="58">
        <v>99183.0</v>
      </c>
      <c r="F249" s="58">
        <v>51129.0</v>
      </c>
      <c r="G249" s="58">
        <v>48518.0</v>
      </c>
      <c r="H249" s="58">
        <v>439.0</v>
      </c>
      <c r="I249" s="58">
        <v>973.0</v>
      </c>
      <c r="J249" s="58">
        <v>50690.0</v>
      </c>
      <c r="K249" s="58">
        <v>47545.0</v>
      </c>
      <c r="L249" s="58">
        <f t="shared" ref="L249:M249" si="241">V249+BM249</f>
        <v>11422</v>
      </c>
      <c r="M249" s="58">
        <f t="shared" si="241"/>
        <v>12946</v>
      </c>
      <c r="N249" s="58">
        <v>13434.0</v>
      </c>
      <c r="O249" s="58">
        <v>10232.0</v>
      </c>
      <c r="P249" s="58">
        <v>11488.0</v>
      </c>
      <c r="Q249" s="58">
        <v>13086.0</v>
      </c>
      <c r="R249" s="58">
        <v>1971.0</v>
      </c>
      <c r="S249" s="58">
        <v>5107.0</v>
      </c>
      <c r="T249" s="58">
        <v>4325.0</v>
      </c>
      <c r="U249" s="58">
        <v>2479.0</v>
      </c>
      <c r="V249" s="58"/>
      <c r="W249" s="58"/>
      <c r="X249" s="58">
        <v>291.0</v>
      </c>
      <c r="Y249" s="58">
        <v>187.0</v>
      </c>
      <c r="Z249" s="58">
        <v>88.0</v>
      </c>
      <c r="AA249" s="58">
        <v>417.0</v>
      </c>
      <c r="AB249" s="58">
        <v>524.0</v>
      </c>
      <c r="AC249" s="58">
        <v>431.0</v>
      </c>
      <c r="AD249" s="58">
        <v>259.0</v>
      </c>
      <c r="AE249" s="58">
        <v>230.0</v>
      </c>
      <c r="AF249" s="58">
        <v>1828.0</v>
      </c>
      <c r="AG249" s="58">
        <v>773.0</v>
      </c>
      <c r="AH249" s="58">
        <v>227.0</v>
      </c>
      <c r="AI249" s="58">
        <v>108.0</v>
      </c>
      <c r="AJ249" s="58">
        <v>87.0</v>
      </c>
      <c r="AK249" s="58">
        <v>92.0</v>
      </c>
      <c r="AL249" s="58">
        <v>127.0</v>
      </c>
      <c r="AM249" s="58">
        <v>138.0</v>
      </c>
      <c r="AN249" s="58">
        <v>15.0</v>
      </c>
      <c r="AO249" s="58">
        <v>49.0</v>
      </c>
      <c r="AP249" s="58">
        <v>37.0</v>
      </c>
      <c r="AQ249" s="58">
        <v>40.0</v>
      </c>
      <c r="AR249" s="58">
        <v>125.0</v>
      </c>
      <c r="AS249" s="58">
        <v>74.0</v>
      </c>
      <c r="AT249" s="58">
        <v>62.0</v>
      </c>
      <c r="AU249" s="58">
        <v>59.0</v>
      </c>
      <c r="AV249" s="58">
        <v>20.0</v>
      </c>
      <c r="AW249" s="58">
        <v>26.0</v>
      </c>
      <c r="AX249" s="58">
        <v>7.0</v>
      </c>
      <c r="AY249" s="58">
        <v>21.0</v>
      </c>
      <c r="AZ249" s="58">
        <v>3451.0</v>
      </c>
      <c r="BA249" s="58"/>
      <c r="BB249" s="58">
        <v>17.0</v>
      </c>
      <c r="BC249" s="58"/>
      <c r="BD249" s="58">
        <v>51.0</v>
      </c>
      <c r="BE249" s="58"/>
      <c r="BF249" s="58">
        <v>181.0</v>
      </c>
      <c r="BG249" s="58"/>
      <c r="BH249" s="58">
        <v>653.0</v>
      </c>
      <c r="BI249" s="58"/>
      <c r="BJ249" s="58"/>
      <c r="BK249" s="58">
        <v>1050.0</v>
      </c>
      <c r="BL249" s="58"/>
      <c r="BM249" s="58">
        <v>11422.0</v>
      </c>
      <c r="BN249" s="58">
        <v>12946.0</v>
      </c>
    </row>
    <row r="250" ht="16.5" customHeight="1">
      <c r="A250" s="58">
        <v>6412.0</v>
      </c>
      <c r="B250" s="58" t="s">
        <v>283</v>
      </c>
      <c r="C250" s="58">
        <v>6.0</v>
      </c>
      <c r="D250" s="58">
        <v>418278.0</v>
      </c>
      <c r="E250" s="58">
        <v>402271.0</v>
      </c>
      <c r="F250" s="58">
        <v>186201.0</v>
      </c>
      <c r="G250" s="58">
        <v>156446.0</v>
      </c>
      <c r="H250" s="58">
        <v>1446.0</v>
      </c>
      <c r="I250" s="58">
        <v>1636.0</v>
      </c>
      <c r="J250" s="58">
        <v>184755.0</v>
      </c>
      <c r="K250" s="58">
        <v>154810.0</v>
      </c>
      <c r="L250" s="58">
        <f t="shared" ref="L250:M250" si="242">V250+BM250</f>
        <v>47256</v>
      </c>
      <c r="M250" s="58">
        <f t="shared" si="242"/>
        <v>47813</v>
      </c>
      <c r="N250" s="58">
        <v>48905.0</v>
      </c>
      <c r="O250" s="58">
        <v>28989.0</v>
      </c>
      <c r="P250" s="58">
        <v>34838.0</v>
      </c>
      <c r="Q250" s="58">
        <v>35707.0</v>
      </c>
      <c r="R250" s="58">
        <v>10335.0</v>
      </c>
      <c r="S250" s="58">
        <v>21614.0</v>
      </c>
      <c r="T250" s="58">
        <v>15533.0</v>
      </c>
      <c r="U250" s="58">
        <v>9416.0</v>
      </c>
      <c r="V250" s="58"/>
      <c r="W250" s="58"/>
      <c r="X250" s="58">
        <v>1132.0</v>
      </c>
      <c r="Y250" s="58">
        <v>1192.0</v>
      </c>
      <c r="Z250" s="58">
        <v>643.0</v>
      </c>
      <c r="AA250" s="58">
        <v>1810.0</v>
      </c>
      <c r="AB250" s="58">
        <v>2023.0</v>
      </c>
      <c r="AC250" s="58">
        <v>1304.0</v>
      </c>
      <c r="AD250" s="58">
        <v>541.0</v>
      </c>
      <c r="AE250" s="58">
        <v>453.0</v>
      </c>
      <c r="AF250" s="58">
        <v>3608.0</v>
      </c>
      <c r="AG250" s="58">
        <v>1807.0</v>
      </c>
      <c r="AH250" s="58">
        <v>536.0</v>
      </c>
      <c r="AI250" s="58">
        <v>247.0</v>
      </c>
      <c r="AJ250" s="58">
        <v>192.0</v>
      </c>
      <c r="AK250" s="58">
        <v>253.0</v>
      </c>
      <c r="AL250" s="58">
        <v>534.0</v>
      </c>
      <c r="AM250" s="58">
        <v>345.0</v>
      </c>
      <c r="AN250" s="58">
        <v>94.0</v>
      </c>
      <c r="AO250" s="58">
        <v>91.0</v>
      </c>
      <c r="AP250" s="58">
        <v>100.0</v>
      </c>
      <c r="AQ250" s="58">
        <v>117.0</v>
      </c>
      <c r="AR250" s="58">
        <v>203.0</v>
      </c>
      <c r="AS250" s="58">
        <v>132.0</v>
      </c>
      <c r="AT250" s="58">
        <v>291.0</v>
      </c>
      <c r="AU250" s="58">
        <v>219.0</v>
      </c>
      <c r="AV250" s="58">
        <v>58.0</v>
      </c>
      <c r="AW250" s="58">
        <v>64.0</v>
      </c>
      <c r="AX250" s="58">
        <v>84.0</v>
      </c>
      <c r="AY250" s="58">
        <v>65.0</v>
      </c>
      <c r="AZ250" s="58">
        <v>14716.0</v>
      </c>
      <c r="BA250" s="58"/>
      <c r="BB250" s="58">
        <v>90.0</v>
      </c>
      <c r="BC250" s="58"/>
      <c r="BD250" s="58">
        <v>98.0</v>
      </c>
      <c r="BE250" s="58"/>
      <c r="BF250" s="58">
        <v>907.0</v>
      </c>
      <c r="BG250" s="58"/>
      <c r="BH250" s="58">
        <v>2038.0</v>
      </c>
      <c r="BI250" s="58"/>
      <c r="BJ250" s="58"/>
      <c r="BK250" s="58">
        <v>3172.0</v>
      </c>
      <c r="BL250" s="58"/>
      <c r="BM250" s="58">
        <v>47256.0</v>
      </c>
      <c r="BN250" s="58">
        <v>47813.0</v>
      </c>
    </row>
    <row r="251" ht="16.5" customHeight="1">
      <c r="A251" s="58">
        <v>6413.0</v>
      </c>
      <c r="B251" s="58" t="s">
        <v>284</v>
      </c>
      <c r="C251" s="58">
        <v>6.0</v>
      </c>
      <c r="D251" s="58">
        <v>66880.0</v>
      </c>
      <c r="E251" s="58">
        <v>67294.0</v>
      </c>
      <c r="F251" s="58">
        <v>24839.0</v>
      </c>
      <c r="G251" s="58">
        <v>22338.0</v>
      </c>
      <c r="H251" s="58">
        <v>319.0</v>
      </c>
      <c r="I251" s="58">
        <v>377.0</v>
      </c>
      <c r="J251" s="58">
        <v>24520.0</v>
      </c>
      <c r="K251" s="58">
        <v>21961.0</v>
      </c>
      <c r="L251" s="58">
        <f t="shared" ref="L251:M251" si="243">V251+BM251</f>
        <v>6636</v>
      </c>
      <c r="M251" s="58">
        <f t="shared" si="243"/>
        <v>7692</v>
      </c>
      <c r="N251" s="58">
        <v>6735.0</v>
      </c>
      <c r="O251" s="58">
        <v>4526.0</v>
      </c>
      <c r="P251" s="58">
        <v>3636.0</v>
      </c>
      <c r="Q251" s="58">
        <v>3862.0</v>
      </c>
      <c r="R251" s="58">
        <v>818.0</v>
      </c>
      <c r="S251" s="58">
        <v>2564.0</v>
      </c>
      <c r="T251" s="58">
        <v>2121.0</v>
      </c>
      <c r="U251" s="58">
        <v>1243.0</v>
      </c>
      <c r="V251" s="58"/>
      <c r="W251" s="58"/>
      <c r="X251" s="58">
        <v>168.0</v>
      </c>
      <c r="Y251" s="58">
        <v>112.0</v>
      </c>
      <c r="Z251" s="58">
        <v>228.0</v>
      </c>
      <c r="AA251" s="58">
        <v>424.0</v>
      </c>
      <c r="AB251" s="58">
        <v>397.0</v>
      </c>
      <c r="AC251" s="58">
        <v>247.0</v>
      </c>
      <c r="AD251" s="58">
        <v>80.0</v>
      </c>
      <c r="AE251" s="58">
        <v>73.0</v>
      </c>
      <c r="AF251" s="58">
        <v>551.0</v>
      </c>
      <c r="AG251" s="58">
        <v>311.0</v>
      </c>
      <c r="AH251" s="58">
        <v>95.0</v>
      </c>
      <c r="AI251" s="58">
        <v>37.0</v>
      </c>
      <c r="AJ251" s="58">
        <v>36.0</v>
      </c>
      <c r="AK251" s="58">
        <v>74.0</v>
      </c>
      <c r="AL251" s="58">
        <v>113.0</v>
      </c>
      <c r="AM251" s="58">
        <v>73.0</v>
      </c>
      <c r="AN251" s="58">
        <v>26.0</v>
      </c>
      <c r="AO251" s="58">
        <v>22.0</v>
      </c>
      <c r="AP251" s="58">
        <v>27.0</v>
      </c>
      <c r="AQ251" s="58">
        <v>27.0</v>
      </c>
      <c r="AR251" s="58">
        <v>19.0</v>
      </c>
      <c r="AS251" s="58">
        <v>35.0</v>
      </c>
      <c r="AT251" s="58">
        <v>35.0</v>
      </c>
      <c r="AU251" s="58">
        <v>26.0</v>
      </c>
      <c r="AV251" s="58">
        <v>5.0</v>
      </c>
      <c r="AW251" s="58">
        <v>7.0</v>
      </c>
      <c r="AX251" s="58">
        <v>11.0</v>
      </c>
      <c r="AY251" s="58">
        <v>9.0</v>
      </c>
      <c r="AZ251" s="58">
        <v>2344.0</v>
      </c>
      <c r="BA251" s="58"/>
      <c r="BB251" s="58">
        <v>14.0</v>
      </c>
      <c r="BC251" s="58"/>
      <c r="BD251" s="58">
        <v>14.0</v>
      </c>
      <c r="BE251" s="58"/>
      <c r="BF251" s="58">
        <v>187.0</v>
      </c>
      <c r="BG251" s="58"/>
      <c r="BH251" s="58">
        <v>224.0</v>
      </c>
      <c r="BI251" s="58"/>
      <c r="BJ251" s="58"/>
      <c r="BK251" s="58">
        <v>597.0</v>
      </c>
      <c r="BL251" s="58"/>
      <c r="BM251" s="58">
        <v>6636.0</v>
      </c>
      <c r="BN251" s="58">
        <v>7692.0</v>
      </c>
    </row>
    <row r="252" ht="16.5" customHeight="1">
      <c r="A252" s="58">
        <v>6414.0</v>
      </c>
      <c r="B252" s="58" t="s">
        <v>285</v>
      </c>
      <c r="C252" s="58">
        <v>6.0</v>
      </c>
      <c r="D252" s="58">
        <v>189820.0</v>
      </c>
      <c r="E252" s="58">
        <v>188228.0</v>
      </c>
      <c r="F252" s="58">
        <v>78728.0</v>
      </c>
      <c r="G252" s="58">
        <v>68148.0</v>
      </c>
      <c r="H252" s="58">
        <v>643.0</v>
      </c>
      <c r="I252" s="58">
        <v>853.0</v>
      </c>
      <c r="J252" s="58">
        <v>78085.0</v>
      </c>
      <c r="K252" s="58">
        <v>67295.0</v>
      </c>
      <c r="L252" s="58">
        <f t="shared" ref="L252:M252" si="244">V252+BM252</f>
        <v>23312</v>
      </c>
      <c r="M252" s="58">
        <f t="shared" si="244"/>
        <v>24650</v>
      </c>
      <c r="N252" s="58">
        <v>22264.0</v>
      </c>
      <c r="O252" s="58">
        <v>14243.0</v>
      </c>
      <c r="P252" s="58">
        <v>11725.0</v>
      </c>
      <c r="Q252" s="58">
        <v>12055.0</v>
      </c>
      <c r="R252" s="58">
        <v>4077.0</v>
      </c>
      <c r="S252" s="58">
        <v>8825.0</v>
      </c>
      <c r="T252" s="58">
        <v>4538.0</v>
      </c>
      <c r="U252" s="58">
        <v>2689.0</v>
      </c>
      <c r="V252" s="58"/>
      <c r="W252" s="58"/>
      <c r="X252" s="58">
        <v>417.0</v>
      </c>
      <c r="Y252" s="58">
        <v>263.0</v>
      </c>
      <c r="Z252" s="58">
        <v>300.0</v>
      </c>
      <c r="AA252" s="58">
        <v>1001.0</v>
      </c>
      <c r="AB252" s="58">
        <v>811.0</v>
      </c>
      <c r="AC252" s="58">
        <v>483.0</v>
      </c>
      <c r="AD252" s="58">
        <v>206.0</v>
      </c>
      <c r="AE252" s="58">
        <v>212.0</v>
      </c>
      <c r="AF252" s="58">
        <v>1300.0</v>
      </c>
      <c r="AG252" s="58">
        <v>651.0</v>
      </c>
      <c r="AH252" s="58">
        <v>295.0</v>
      </c>
      <c r="AI252" s="58">
        <v>138.0</v>
      </c>
      <c r="AJ252" s="58">
        <v>138.0</v>
      </c>
      <c r="AK252" s="58">
        <v>149.0</v>
      </c>
      <c r="AL252" s="58">
        <v>231.0</v>
      </c>
      <c r="AM252" s="58">
        <v>166.0</v>
      </c>
      <c r="AN252" s="58">
        <v>33.0</v>
      </c>
      <c r="AO252" s="58">
        <v>37.0</v>
      </c>
      <c r="AP252" s="58">
        <v>66.0</v>
      </c>
      <c r="AQ252" s="58">
        <v>95.0</v>
      </c>
      <c r="AR252" s="58">
        <v>131.0</v>
      </c>
      <c r="AS252" s="58">
        <v>59.0</v>
      </c>
      <c r="AT252" s="58">
        <v>57.0</v>
      </c>
      <c r="AU252" s="58">
        <v>43.0</v>
      </c>
      <c r="AV252" s="58">
        <v>55.0</v>
      </c>
      <c r="AW252" s="58">
        <v>51.0</v>
      </c>
      <c r="AX252" s="58">
        <v>17.0</v>
      </c>
      <c r="AY252" s="58">
        <v>18.0</v>
      </c>
      <c r="AZ252" s="58">
        <v>7161.0</v>
      </c>
      <c r="BA252" s="58"/>
      <c r="BB252" s="58">
        <v>33.0</v>
      </c>
      <c r="BC252" s="58"/>
      <c r="BD252" s="58">
        <v>21.0</v>
      </c>
      <c r="BE252" s="58"/>
      <c r="BF252" s="58">
        <v>349.0</v>
      </c>
      <c r="BG252" s="58"/>
      <c r="BH252" s="58">
        <v>548.0</v>
      </c>
      <c r="BI252" s="58"/>
      <c r="BJ252" s="58"/>
      <c r="BK252" s="58">
        <v>1467.0</v>
      </c>
      <c r="BL252" s="58"/>
      <c r="BM252" s="58">
        <v>23312.0</v>
      </c>
      <c r="BN252" s="58">
        <v>24650.0</v>
      </c>
    </row>
    <row r="253" ht="16.5" customHeight="1">
      <c r="A253" s="58">
        <v>6431.0</v>
      </c>
      <c r="B253" s="58" t="s">
        <v>286</v>
      </c>
      <c r="C253" s="58">
        <v>6.0</v>
      </c>
      <c r="D253" s="58">
        <v>200057.0</v>
      </c>
      <c r="E253" s="58">
        <v>199811.0</v>
      </c>
      <c r="F253" s="58">
        <v>90704.0</v>
      </c>
      <c r="G253" s="58">
        <v>87527.0</v>
      </c>
      <c r="H253" s="58">
        <v>1519.0</v>
      </c>
      <c r="I253" s="58">
        <v>2289.0</v>
      </c>
      <c r="J253" s="58">
        <v>89185.0</v>
      </c>
      <c r="K253" s="58">
        <v>85238.0</v>
      </c>
      <c r="L253" s="58">
        <f t="shared" ref="L253:M253" si="245">V253+BM253</f>
        <v>31607</v>
      </c>
      <c r="M253" s="58">
        <f t="shared" si="245"/>
        <v>34399</v>
      </c>
      <c r="N253" s="58">
        <v>26531.0</v>
      </c>
      <c r="O253" s="58">
        <v>20712.0</v>
      </c>
      <c r="P253" s="58">
        <v>9502.0</v>
      </c>
      <c r="Q253" s="58">
        <v>10395.0</v>
      </c>
      <c r="R253" s="58">
        <v>3331.0</v>
      </c>
      <c r="S253" s="58">
        <v>10377.0</v>
      </c>
      <c r="T253" s="58">
        <v>3607.0</v>
      </c>
      <c r="U253" s="58">
        <v>2392.0</v>
      </c>
      <c r="V253" s="58"/>
      <c r="W253" s="58"/>
      <c r="X253" s="58">
        <v>963.0</v>
      </c>
      <c r="Y253" s="58">
        <v>515.0</v>
      </c>
      <c r="Z253" s="58">
        <v>471.0</v>
      </c>
      <c r="AA253" s="58">
        <v>1565.0</v>
      </c>
      <c r="AB253" s="58">
        <v>1186.0</v>
      </c>
      <c r="AC253" s="58">
        <v>858.0</v>
      </c>
      <c r="AD253" s="58">
        <v>473.0</v>
      </c>
      <c r="AE253" s="58">
        <v>443.0</v>
      </c>
      <c r="AF253" s="58">
        <v>1150.0</v>
      </c>
      <c r="AG253" s="58">
        <v>669.0</v>
      </c>
      <c r="AH253" s="58">
        <v>231.0</v>
      </c>
      <c r="AI253" s="58">
        <v>123.0</v>
      </c>
      <c r="AJ253" s="58">
        <v>211.0</v>
      </c>
      <c r="AK253" s="58">
        <v>270.0</v>
      </c>
      <c r="AL253" s="58">
        <v>374.0</v>
      </c>
      <c r="AM253" s="58">
        <v>225.0</v>
      </c>
      <c r="AN253" s="58">
        <v>40.0</v>
      </c>
      <c r="AO253" s="58">
        <v>62.0</v>
      </c>
      <c r="AP253" s="58">
        <v>111.0</v>
      </c>
      <c r="AQ253" s="58">
        <v>138.0</v>
      </c>
      <c r="AR253" s="58">
        <v>139.0</v>
      </c>
      <c r="AS253" s="58">
        <v>84.0</v>
      </c>
      <c r="AT253" s="58">
        <v>55.0</v>
      </c>
      <c r="AU253" s="58">
        <v>60.0</v>
      </c>
      <c r="AV253" s="58">
        <v>20.0</v>
      </c>
      <c r="AW253" s="58">
        <v>18.0</v>
      </c>
      <c r="AX253" s="58">
        <v>22.0</v>
      </c>
      <c r="AY253" s="58">
        <v>38.0</v>
      </c>
      <c r="AZ253" s="58">
        <v>7904.0</v>
      </c>
      <c r="BA253" s="58"/>
      <c r="BB253" s="58">
        <v>21.0</v>
      </c>
      <c r="BC253" s="58"/>
      <c r="BD253" s="58">
        <v>31.0</v>
      </c>
      <c r="BE253" s="58"/>
      <c r="BF253" s="58">
        <v>753.0</v>
      </c>
      <c r="BG253" s="58"/>
      <c r="BH253" s="58">
        <v>452.0</v>
      </c>
      <c r="BI253" s="58"/>
      <c r="BJ253" s="58"/>
      <c r="BK253" s="58">
        <v>1895.0</v>
      </c>
      <c r="BL253" s="58"/>
      <c r="BM253" s="58">
        <v>31607.0</v>
      </c>
      <c r="BN253" s="58">
        <v>34399.0</v>
      </c>
    </row>
    <row r="254" ht="16.5" customHeight="1">
      <c r="A254" s="58">
        <v>6432.0</v>
      </c>
      <c r="B254" s="58" t="s">
        <v>287</v>
      </c>
      <c r="C254" s="58">
        <v>6.0</v>
      </c>
      <c r="D254" s="58">
        <v>213600.0</v>
      </c>
      <c r="E254" s="58">
        <v>211889.0</v>
      </c>
      <c r="F254" s="58">
        <v>97400.0</v>
      </c>
      <c r="G254" s="58">
        <v>77256.0</v>
      </c>
      <c r="H254" s="58">
        <v>1456.0</v>
      </c>
      <c r="I254" s="58">
        <v>1269.0</v>
      </c>
      <c r="J254" s="58">
        <v>95944.0</v>
      </c>
      <c r="K254" s="58">
        <v>75987.0</v>
      </c>
      <c r="L254" s="58">
        <f t="shared" ref="L254:M254" si="246">V254+BM254</f>
        <v>28272</v>
      </c>
      <c r="M254" s="58">
        <f t="shared" si="246"/>
        <v>26124</v>
      </c>
      <c r="N254" s="58">
        <v>30195.0</v>
      </c>
      <c r="O254" s="58">
        <v>20312.0</v>
      </c>
      <c r="P254" s="58">
        <v>13650.0</v>
      </c>
      <c r="Q254" s="58">
        <v>12455.0</v>
      </c>
      <c r="R254" s="58">
        <v>3420.0</v>
      </c>
      <c r="S254" s="58">
        <v>8679.0</v>
      </c>
      <c r="T254" s="58">
        <v>4736.0</v>
      </c>
      <c r="U254" s="58">
        <v>2458.0</v>
      </c>
      <c r="V254" s="58"/>
      <c r="W254" s="58"/>
      <c r="X254" s="58">
        <v>754.0</v>
      </c>
      <c r="Y254" s="58">
        <v>502.0</v>
      </c>
      <c r="Z254" s="58">
        <v>376.0</v>
      </c>
      <c r="AA254" s="58">
        <v>929.0</v>
      </c>
      <c r="AB254" s="58">
        <v>1270.0</v>
      </c>
      <c r="AC254" s="58">
        <v>717.0</v>
      </c>
      <c r="AD254" s="58">
        <v>588.0</v>
      </c>
      <c r="AE254" s="58">
        <v>387.0</v>
      </c>
      <c r="AF254" s="58">
        <v>1988.0</v>
      </c>
      <c r="AG254" s="58">
        <v>738.0</v>
      </c>
      <c r="AH254" s="58">
        <v>335.0</v>
      </c>
      <c r="AI254" s="58">
        <v>134.0</v>
      </c>
      <c r="AJ254" s="58">
        <v>283.0</v>
      </c>
      <c r="AK254" s="58">
        <v>264.0</v>
      </c>
      <c r="AL254" s="58">
        <v>378.0</v>
      </c>
      <c r="AM254" s="58">
        <v>192.0</v>
      </c>
      <c r="AN254" s="58">
        <v>65.0</v>
      </c>
      <c r="AO254" s="58">
        <v>80.0</v>
      </c>
      <c r="AP254" s="58">
        <v>103.0</v>
      </c>
      <c r="AQ254" s="58">
        <v>83.0</v>
      </c>
      <c r="AR254" s="58">
        <v>160.0</v>
      </c>
      <c r="AS254" s="58">
        <v>94.0</v>
      </c>
      <c r="AT254" s="58">
        <v>123.0</v>
      </c>
      <c r="AU254" s="58">
        <v>112.0</v>
      </c>
      <c r="AV254" s="58">
        <v>29.0</v>
      </c>
      <c r="AW254" s="58">
        <v>27.0</v>
      </c>
      <c r="AX254" s="58">
        <v>24.0</v>
      </c>
      <c r="AY254" s="58">
        <v>12.0</v>
      </c>
      <c r="AZ254" s="58">
        <v>7940.0</v>
      </c>
      <c r="BA254" s="58"/>
      <c r="BB254" s="58">
        <v>35.0</v>
      </c>
      <c r="BC254" s="58"/>
      <c r="BD254" s="58">
        <v>48.0</v>
      </c>
      <c r="BE254" s="58"/>
      <c r="BF254" s="58">
        <v>590.0</v>
      </c>
      <c r="BG254" s="58"/>
      <c r="BH254" s="58">
        <v>582.0</v>
      </c>
      <c r="BI254" s="58"/>
      <c r="BJ254" s="58"/>
      <c r="BK254" s="58">
        <v>1688.0</v>
      </c>
      <c r="BL254" s="58"/>
      <c r="BM254" s="58">
        <v>28272.0</v>
      </c>
      <c r="BN254" s="58">
        <v>26124.0</v>
      </c>
    </row>
    <row r="255" ht="16.5" customHeight="1">
      <c r="A255" s="58">
        <v>6433.0</v>
      </c>
      <c r="B255" s="58" t="s">
        <v>288</v>
      </c>
      <c r="C255" s="58">
        <v>6.0</v>
      </c>
      <c r="D255" s="58">
        <v>175171.0</v>
      </c>
      <c r="E255" s="58">
        <v>172776.0</v>
      </c>
      <c r="F255" s="58">
        <v>73713.0</v>
      </c>
      <c r="G255" s="58">
        <v>63417.0</v>
      </c>
      <c r="H255" s="58">
        <v>1148.0</v>
      </c>
      <c r="I255" s="58">
        <v>1250.0</v>
      </c>
      <c r="J255" s="58">
        <v>72565.0</v>
      </c>
      <c r="K255" s="58">
        <v>62167.0</v>
      </c>
      <c r="L255" s="58">
        <f t="shared" ref="L255:M255" si="247">V255+BM255</f>
        <v>20808</v>
      </c>
      <c r="M255" s="58">
        <f t="shared" si="247"/>
        <v>21034</v>
      </c>
      <c r="N255" s="58">
        <v>24292.0</v>
      </c>
      <c r="O255" s="58">
        <v>17089.0</v>
      </c>
      <c r="P255" s="58">
        <v>8634.0</v>
      </c>
      <c r="Q255" s="58">
        <v>9414.0</v>
      </c>
      <c r="R255" s="58">
        <v>2254.0</v>
      </c>
      <c r="S255" s="58">
        <v>6605.0</v>
      </c>
      <c r="T255" s="58">
        <v>4033.0</v>
      </c>
      <c r="U255" s="58">
        <v>2516.0</v>
      </c>
      <c r="V255" s="58"/>
      <c r="W255" s="58"/>
      <c r="X255" s="58">
        <v>526.0</v>
      </c>
      <c r="Y255" s="58">
        <v>324.0</v>
      </c>
      <c r="Z255" s="58">
        <v>418.0</v>
      </c>
      <c r="AA255" s="58">
        <v>1286.0</v>
      </c>
      <c r="AB255" s="58">
        <v>933.0</v>
      </c>
      <c r="AC255" s="58">
        <v>629.0</v>
      </c>
      <c r="AD255" s="58">
        <v>387.0</v>
      </c>
      <c r="AE255" s="58">
        <v>328.0</v>
      </c>
      <c r="AF255" s="58">
        <v>1430.0</v>
      </c>
      <c r="AG255" s="58">
        <v>587.0</v>
      </c>
      <c r="AH255" s="58">
        <v>206.0</v>
      </c>
      <c r="AI255" s="58">
        <v>78.0</v>
      </c>
      <c r="AJ255" s="58">
        <v>117.0</v>
      </c>
      <c r="AK255" s="58">
        <v>137.0</v>
      </c>
      <c r="AL255" s="58">
        <v>354.0</v>
      </c>
      <c r="AM255" s="58">
        <v>207.0</v>
      </c>
      <c r="AN255" s="58">
        <v>47.0</v>
      </c>
      <c r="AO255" s="58">
        <v>50.0</v>
      </c>
      <c r="AP255" s="58">
        <v>51.0</v>
      </c>
      <c r="AQ255" s="58">
        <v>73.0</v>
      </c>
      <c r="AR255" s="58">
        <v>96.0</v>
      </c>
      <c r="AS255" s="58">
        <v>49.0</v>
      </c>
      <c r="AT255" s="58">
        <v>106.0</v>
      </c>
      <c r="AU255" s="58">
        <v>96.0</v>
      </c>
      <c r="AV255" s="58">
        <v>30.0</v>
      </c>
      <c r="AW255" s="58">
        <v>23.0</v>
      </c>
      <c r="AX255" s="58">
        <v>15.0</v>
      </c>
      <c r="AY255" s="58">
        <v>10.0</v>
      </c>
      <c r="AZ255" s="58">
        <v>6600.0</v>
      </c>
      <c r="BA255" s="58"/>
      <c r="BB255" s="58">
        <v>38.0</v>
      </c>
      <c r="BC255" s="58"/>
      <c r="BD255" s="58">
        <v>51.0</v>
      </c>
      <c r="BE255" s="58"/>
      <c r="BF255" s="58">
        <v>650.0</v>
      </c>
      <c r="BG255" s="58"/>
      <c r="BH255" s="58">
        <v>489.0</v>
      </c>
      <c r="BI255" s="58"/>
      <c r="BJ255" s="58"/>
      <c r="BK255" s="58">
        <v>1632.0</v>
      </c>
      <c r="BL255" s="58"/>
      <c r="BM255" s="58">
        <v>20808.0</v>
      </c>
      <c r="BN255" s="58">
        <v>21034.0</v>
      </c>
    </row>
    <row r="256" ht="16.5" customHeight="1">
      <c r="A256" s="58">
        <v>6434.0</v>
      </c>
      <c r="B256" s="58" t="s">
        <v>289</v>
      </c>
      <c r="C256" s="58">
        <v>6.0</v>
      </c>
      <c r="D256" s="58">
        <v>165167.0</v>
      </c>
      <c r="E256" s="58">
        <v>164675.0</v>
      </c>
      <c r="F256" s="58">
        <v>83370.0</v>
      </c>
      <c r="G256" s="58">
        <v>77835.0</v>
      </c>
      <c r="H256" s="58">
        <v>799.0</v>
      </c>
      <c r="I256" s="58">
        <v>1149.0</v>
      </c>
      <c r="J256" s="58">
        <v>82571.0</v>
      </c>
      <c r="K256" s="58">
        <v>76686.0</v>
      </c>
      <c r="L256" s="58">
        <f t="shared" ref="L256:M256" si="248">V256+BM256</f>
        <v>28611</v>
      </c>
      <c r="M256" s="58">
        <f t="shared" si="248"/>
        <v>30949</v>
      </c>
      <c r="N256" s="58">
        <v>20107.0</v>
      </c>
      <c r="O256" s="58">
        <v>12971.0</v>
      </c>
      <c r="P256" s="58">
        <v>10494.0</v>
      </c>
      <c r="Q256" s="58">
        <v>11665.0</v>
      </c>
      <c r="R256" s="58">
        <v>6185.0</v>
      </c>
      <c r="S256" s="58">
        <v>13537.0</v>
      </c>
      <c r="T256" s="58">
        <v>3352.0</v>
      </c>
      <c r="U256" s="58">
        <v>2152.0</v>
      </c>
      <c r="V256" s="58"/>
      <c r="W256" s="58"/>
      <c r="X256" s="58">
        <v>566.0</v>
      </c>
      <c r="Y256" s="58">
        <v>539.0</v>
      </c>
      <c r="Z256" s="58">
        <v>340.0</v>
      </c>
      <c r="AA256" s="58">
        <v>841.0</v>
      </c>
      <c r="AB256" s="58">
        <v>954.0</v>
      </c>
      <c r="AC256" s="58">
        <v>693.0</v>
      </c>
      <c r="AD256" s="58">
        <v>313.0</v>
      </c>
      <c r="AE256" s="58">
        <v>315.0</v>
      </c>
      <c r="AF256" s="58">
        <v>928.0</v>
      </c>
      <c r="AG256" s="58">
        <v>601.0</v>
      </c>
      <c r="AH256" s="58">
        <v>271.0</v>
      </c>
      <c r="AI256" s="58">
        <v>129.0</v>
      </c>
      <c r="AJ256" s="58">
        <v>104.0</v>
      </c>
      <c r="AK256" s="58">
        <v>130.0</v>
      </c>
      <c r="AL256" s="58">
        <v>277.0</v>
      </c>
      <c r="AM256" s="58">
        <v>243.0</v>
      </c>
      <c r="AN256" s="58">
        <v>47.0</v>
      </c>
      <c r="AO256" s="58">
        <v>48.0</v>
      </c>
      <c r="AP256" s="58">
        <v>78.0</v>
      </c>
      <c r="AQ256" s="58">
        <v>93.0</v>
      </c>
      <c r="AR256" s="58">
        <v>138.0</v>
      </c>
      <c r="AS256" s="58">
        <v>114.0</v>
      </c>
      <c r="AT256" s="58">
        <v>47.0</v>
      </c>
      <c r="AU256" s="58">
        <v>31.0</v>
      </c>
      <c r="AV256" s="58">
        <v>20.0</v>
      </c>
      <c r="AW256" s="58">
        <v>23.0</v>
      </c>
      <c r="AX256" s="58">
        <v>15.0</v>
      </c>
      <c r="AY256" s="58">
        <v>15.0</v>
      </c>
      <c r="AZ256" s="58">
        <v>8896.0</v>
      </c>
      <c r="BA256" s="58"/>
      <c r="BB256" s="58">
        <v>44.0</v>
      </c>
      <c r="BC256" s="58"/>
      <c r="BD256" s="58">
        <v>22.0</v>
      </c>
      <c r="BE256" s="58"/>
      <c r="BF256" s="58">
        <v>321.0</v>
      </c>
      <c r="BG256" s="58"/>
      <c r="BH256" s="58">
        <v>441.0</v>
      </c>
      <c r="BI256" s="58"/>
      <c r="BJ256" s="58"/>
      <c r="BK256" s="58">
        <v>1597.0</v>
      </c>
      <c r="BL256" s="58"/>
      <c r="BM256" s="58">
        <v>28611.0</v>
      </c>
      <c r="BN256" s="58">
        <v>30949.0</v>
      </c>
    </row>
    <row r="257" ht="16.5" customHeight="1">
      <c r="A257" s="58">
        <v>6435.0</v>
      </c>
      <c r="B257" s="58" t="s">
        <v>290</v>
      </c>
      <c r="C257" s="58">
        <v>6.0</v>
      </c>
      <c r="D257" s="58">
        <v>300763.0</v>
      </c>
      <c r="E257" s="58">
        <v>299597.0</v>
      </c>
      <c r="F257" s="58">
        <v>120109.0</v>
      </c>
      <c r="G257" s="58">
        <v>101668.0</v>
      </c>
      <c r="H257" s="58">
        <v>1847.0</v>
      </c>
      <c r="I257" s="58">
        <v>1898.0</v>
      </c>
      <c r="J257" s="58">
        <v>118262.0</v>
      </c>
      <c r="K257" s="58">
        <v>99770.0</v>
      </c>
      <c r="L257" s="58">
        <f t="shared" ref="L257:M257" si="249">V257+BM257</f>
        <v>37396</v>
      </c>
      <c r="M257" s="58">
        <f t="shared" si="249"/>
        <v>38092</v>
      </c>
      <c r="N257" s="58">
        <v>35413.0</v>
      </c>
      <c r="O257" s="58">
        <v>23716.0</v>
      </c>
      <c r="P257" s="58">
        <v>12562.0</v>
      </c>
      <c r="Q257" s="58">
        <v>12691.0</v>
      </c>
      <c r="R257" s="58">
        <v>4112.0</v>
      </c>
      <c r="S257" s="58">
        <v>12721.0</v>
      </c>
      <c r="T257" s="58">
        <v>6114.0</v>
      </c>
      <c r="U257" s="58">
        <v>3848.0</v>
      </c>
      <c r="V257" s="58"/>
      <c r="W257" s="58"/>
      <c r="X257" s="58">
        <v>1100.0</v>
      </c>
      <c r="Y257" s="58">
        <v>736.0</v>
      </c>
      <c r="Z257" s="58">
        <v>1004.0</v>
      </c>
      <c r="AA257" s="58">
        <v>1781.0</v>
      </c>
      <c r="AB257" s="58">
        <v>1639.0</v>
      </c>
      <c r="AC257" s="58">
        <v>1057.0</v>
      </c>
      <c r="AD257" s="58">
        <v>670.0</v>
      </c>
      <c r="AE257" s="58">
        <v>551.0</v>
      </c>
      <c r="AF257" s="58">
        <v>1597.0</v>
      </c>
      <c r="AG257" s="58">
        <v>763.0</v>
      </c>
      <c r="AH257" s="58">
        <v>529.0</v>
      </c>
      <c r="AI257" s="58">
        <v>176.0</v>
      </c>
      <c r="AJ257" s="58">
        <v>191.0</v>
      </c>
      <c r="AK257" s="58">
        <v>195.0</v>
      </c>
      <c r="AL257" s="58">
        <v>561.0</v>
      </c>
      <c r="AM257" s="58">
        <v>327.0</v>
      </c>
      <c r="AN257" s="58">
        <v>98.0</v>
      </c>
      <c r="AO257" s="58">
        <v>57.0</v>
      </c>
      <c r="AP257" s="58">
        <v>139.0</v>
      </c>
      <c r="AQ257" s="58">
        <v>173.0</v>
      </c>
      <c r="AR257" s="58">
        <v>210.0</v>
      </c>
      <c r="AS257" s="58">
        <v>127.0</v>
      </c>
      <c r="AT257" s="58">
        <v>129.0</v>
      </c>
      <c r="AU257" s="58">
        <v>113.0</v>
      </c>
      <c r="AV257" s="58">
        <v>39.0</v>
      </c>
      <c r="AW257" s="58">
        <v>33.0</v>
      </c>
      <c r="AX257" s="58">
        <v>20.0</v>
      </c>
      <c r="AY257" s="58">
        <v>13.0</v>
      </c>
      <c r="AZ257" s="58">
        <v>12553.0</v>
      </c>
      <c r="BA257" s="58"/>
      <c r="BB257" s="58">
        <v>75.0</v>
      </c>
      <c r="BC257" s="58"/>
      <c r="BD257" s="58">
        <v>41.0</v>
      </c>
      <c r="BE257" s="58"/>
      <c r="BF257" s="58">
        <v>1313.0</v>
      </c>
      <c r="BG257" s="58"/>
      <c r="BH257" s="58">
        <v>757.0</v>
      </c>
      <c r="BI257" s="58"/>
      <c r="BJ257" s="58"/>
      <c r="BK257" s="58">
        <v>2600.0</v>
      </c>
      <c r="BL257" s="58"/>
      <c r="BM257" s="58">
        <v>37396.0</v>
      </c>
      <c r="BN257" s="58">
        <v>38092.0</v>
      </c>
    </row>
    <row r="258" ht="16.5" customHeight="1">
      <c r="A258" s="58">
        <v>6436.0</v>
      </c>
      <c r="B258" s="58" t="s">
        <v>291</v>
      </c>
      <c r="C258" s="58">
        <v>6.0</v>
      </c>
      <c r="D258" s="58">
        <v>166024.0</v>
      </c>
      <c r="E258" s="58">
        <v>164826.0</v>
      </c>
      <c r="F258" s="58">
        <v>82454.0</v>
      </c>
      <c r="G258" s="58">
        <v>74875.0</v>
      </c>
      <c r="H258" s="58">
        <v>920.0</v>
      </c>
      <c r="I258" s="58">
        <v>1171.0</v>
      </c>
      <c r="J258" s="58">
        <v>81534.0</v>
      </c>
      <c r="K258" s="58">
        <v>73704.0</v>
      </c>
      <c r="L258" s="58">
        <f t="shared" ref="L258:M258" si="250">V258+BM258</f>
        <v>27606</v>
      </c>
      <c r="M258" s="58">
        <f t="shared" si="250"/>
        <v>31202</v>
      </c>
      <c r="N258" s="58">
        <v>20825.0</v>
      </c>
      <c r="O258" s="58">
        <v>12167.0</v>
      </c>
      <c r="P258" s="58">
        <v>10378.0</v>
      </c>
      <c r="Q258" s="58">
        <v>11026.0</v>
      </c>
      <c r="R258" s="58">
        <v>4859.0</v>
      </c>
      <c r="S258" s="58">
        <v>11745.0</v>
      </c>
      <c r="T258" s="58">
        <v>3252.0</v>
      </c>
      <c r="U258" s="58">
        <v>2030.0</v>
      </c>
      <c r="V258" s="58"/>
      <c r="W258" s="58"/>
      <c r="X258" s="58">
        <v>813.0</v>
      </c>
      <c r="Y258" s="58">
        <v>740.0</v>
      </c>
      <c r="Z258" s="58">
        <v>238.0</v>
      </c>
      <c r="AA258" s="58">
        <v>797.0</v>
      </c>
      <c r="AB258" s="58">
        <v>838.0</v>
      </c>
      <c r="AC258" s="58">
        <v>599.0</v>
      </c>
      <c r="AD258" s="58">
        <v>326.0</v>
      </c>
      <c r="AE258" s="58">
        <v>331.0</v>
      </c>
      <c r="AF258" s="58">
        <v>1139.0</v>
      </c>
      <c r="AG258" s="58">
        <v>632.0</v>
      </c>
      <c r="AH258" s="58">
        <v>264.0</v>
      </c>
      <c r="AI258" s="58">
        <v>125.0</v>
      </c>
      <c r="AJ258" s="58">
        <v>84.0</v>
      </c>
      <c r="AK258" s="58">
        <v>94.0</v>
      </c>
      <c r="AL258" s="58">
        <v>233.0</v>
      </c>
      <c r="AM258" s="58">
        <v>216.0</v>
      </c>
      <c r="AN258" s="58">
        <v>39.0</v>
      </c>
      <c r="AO258" s="58">
        <v>56.0</v>
      </c>
      <c r="AP258" s="58">
        <v>59.0</v>
      </c>
      <c r="AQ258" s="58">
        <v>86.0</v>
      </c>
      <c r="AR258" s="58">
        <v>89.0</v>
      </c>
      <c r="AS258" s="58">
        <v>106.0</v>
      </c>
      <c r="AT258" s="58">
        <v>35.0</v>
      </c>
      <c r="AU258" s="58">
        <v>32.0</v>
      </c>
      <c r="AV258" s="58">
        <v>22.0</v>
      </c>
      <c r="AW258" s="58">
        <v>29.0</v>
      </c>
      <c r="AX258" s="58">
        <v>25.0</v>
      </c>
      <c r="AY258" s="58">
        <v>8.0</v>
      </c>
      <c r="AZ258" s="58">
        <v>9551.0</v>
      </c>
      <c r="BA258" s="58"/>
      <c r="BB258" s="58">
        <v>43.0</v>
      </c>
      <c r="BC258" s="58"/>
      <c r="BD258" s="58">
        <v>15.0</v>
      </c>
      <c r="BE258" s="58"/>
      <c r="BF258" s="58">
        <v>383.0</v>
      </c>
      <c r="BG258" s="58"/>
      <c r="BH258" s="58">
        <v>418.0</v>
      </c>
      <c r="BI258" s="58"/>
      <c r="BJ258" s="58"/>
      <c r="BK258" s="58">
        <v>1683.0</v>
      </c>
      <c r="BL258" s="58"/>
      <c r="BM258" s="58">
        <v>27606.0</v>
      </c>
      <c r="BN258" s="58">
        <v>31202.0</v>
      </c>
    </row>
    <row r="259" ht="16.5" customHeight="1">
      <c r="A259" s="58">
        <v>6437.0</v>
      </c>
      <c r="B259" s="58" t="s">
        <v>292</v>
      </c>
      <c r="C259" s="58">
        <v>6.0</v>
      </c>
      <c r="D259" s="58">
        <v>72044.0</v>
      </c>
      <c r="E259" s="58">
        <v>73458.0</v>
      </c>
      <c r="F259" s="58">
        <v>31232.0</v>
      </c>
      <c r="G259" s="58">
        <v>23937.0</v>
      </c>
      <c r="H259" s="58">
        <v>618.0</v>
      </c>
      <c r="I259" s="58">
        <v>522.0</v>
      </c>
      <c r="J259" s="58">
        <v>30614.0</v>
      </c>
      <c r="K259" s="58">
        <v>23415.0</v>
      </c>
      <c r="L259" s="58">
        <f t="shared" ref="L259:M259" si="251">V259+BM259</f>
        <v>9326</v>
      </c>
      <c r="M259" s="58">
        <f t="shared" si="251"/>
        <v>7949</v>
      </c>
      <c r="N259" s="58">
        <v>10298.0</v>
      </c>
      <c r="O259" s="58">
        <v>6654.0</v>
      </c>
      <c r="P259" s="58">
        <v>2947.0</v>
      </c>
      <c r="Q259" s="58">
        <v>2962.0</v>
      </c>
      <c r="R259" s="58">
        <v>948.0</v>
      </c>
      <c r="S259" s="58">
        <v>2673.0</v>
      </c>
      <c r="T259" s="58">
        <v>1677.0</v>
      </c>
      <c r="U259" s="58">
        <v>930.0</v>
      </c>
      <c r="V259" s="58"/>
      <c r="W259" s="58"/>
      <c r="X259" s="58">
        <v>255.0</v>
      </c>
      <c r="Y259" s="58">
        <v>168.0</v>
      </c>
      <c r="Z259" s="58">
        <v>260.0</v>
      </c>
      <c r="AA259" s="58">
        <v>634.0</v>
      </c>
      <c r="AB259" s="58">
        <v>491.0</v>
      </c>
      <c r="AC259" s="58">
        <v>210.0</v>
      </c>
      <c r="AD259" s="58">
        <v>176.0</v>
      </c>
      <c r="AE259" s="58">
        <v>105.0</v>
      </c>
      <c r="AF259" s="58">
        <v>392.0</v>
      </c>
      <c r="AG259" s="58">
        <v>189.0</v>
      </c>
      <c r="AH259" s="58">
        <v>130.0</v>
      </c>
      <c r="AI259" s="58">
        <v>53.0</v>
      </c>
      <c r="AJ259" s="58">
        <v>71.0</v>
      </c>
      <c r="AK259" s="58">
        <v>77.0</v>
      </c>
      <c r="AL259" s="58">
        <v>151.0</v>
      </c>
      <c r="AM259" s="58">
        <v>57.0</v>
      </c>
      <c r="AN259" s="58">
        <v>26.0</v>
      </c>
      <c r="AO259" s="58">
        <v>28.0</v>
      </c>
      <c r="AP259" s="58">
        <v>33.0</v>
      </c>
      <c r="AQ259" s="58">
        <v>35.0</v>
      </c>
      <c r="AR259" s="58">
        <v>52.0</v>
      </c>
      <c r="AS259" s="58">
        <v>39.0</v>
      </c>
      <c r="AT259" s="58">
        <v>29.0</v>
      </c>
      <c r="AU259" s="58">
        <v>27.0</v>
      </c>
      <c r="AV259" s="58">
        <v>13.0</v>
      </c>
      <c r="AW259" s="58">
        <v>6.0</v>
      </c>
      <c r="AX259" s="58">
        <v>6.0</v>
      </c>
      <c r="AY259" s="58">
        <v>7.0</v>
      </c>
      <c r="AZ259" s="58">
        <v>2852.0</v>
      </c>
      <c r="BA259" s="58"/>
      <c r="BB259" s="58">
        <v>12.0</v>
      </c>
      <c r="BC259" s="58"/>
      <c r="BD259" s="58">
        <v>18.0</v>
      </c>
      <c r="BE259" s="58"/>
      <c r="BF259" s="58">
        <v>295.0</v>
      </c>
      <c r="BG259" s="58"/>
      <c r="BH259" s="58">
        <v>156.0</v>
      </c>
      <c r="BI259" s="58"/>
      <c r="BJ259" s="58"/>
      <c r="BK259" s="58">
        <v>612.0</v>
      </c>
      <c r="BL259" s="58"/>
      <c r="BM259" s="58">
        <v>9326.0</v>
      </c>
      <c r="BN259" s="58">
        <v>7949.0</v>
      </c>
    </row>
    <row r="260" ht="16.5" customHeight="1">
      <c r="A260" s="58">
        <v>6438.0</v>
      </c>
      <c r="B260" s="58" t="s">
        <v>293</v>
      </c>
      <c r="C260" s="58">
        <v>6.0</v>
      </c>
      <c r="D260" s="58">
        <v>239582.0</v>
      </c>
      <c r="E260" s="58">
        <v>238126.0</v>
      </c>
      <c r="F260" s="58">
        <v>103416.0</v>
      </c>
      <c r="G260" s="58">
        <v>92888.0</v>
      </c>
      <c r="H260" s="58">
        <v>1338.0</v>
      </c>
      <c r="I260" s="58">
        <v>1851.0</v>
      </c>
      <c r="J260" s="58">
        <v>102078.0</v>
      </c>
      <c r="K260" s="58">
        <v>91037.0</v>
      </c>
      <c r="L260" s="58">
        <f t="shared" ref="L260:M260" si="252">V260+BM260</f>
        <v>34540</v>
      </c>
      <c r="M260" s="58">
        <f t="shared" si="252"/>
        <v>36564</v>
      </c>
      <c r="N260" s="58">
        <v>27711.0</v>
      </c>
      <c r="O260" s="58">
        <v>17253.0</v>
      </c>
      <c r="P260" s="58">
        <v>12617.0</v>
      </c>
      <c r="Q260" s="58">
        <v>13332.0</v>
      </c>
      <c r="R260" s="58">
        <v>4599.0</v>
      </c>
      <c r="S260" s="58">
        <v>13504.0</v>
      </c>
      <c r="T260" s="58">
        <v>5054.0</v>
      </c>
      <c r="U260" s="58">
        <v>3000.0</v>
      </c>
      <c r="V260" s="58"/>
      <c r="W260" s="58"/>
      <c r="X260" s="58">
        <v>890.0</v>
      </c>
      <c r="Y260" s="58">
        <v>706.0</v>
      </c>
      <c r="Z260" s="58">
        <v>677.0</v>
      </c>
      <c r="AA260" s="58">
        <v>1070.0</v>
      </c>
      <c r="AB260" s="58">
        <v>1335.0</v>
      </c>
      <c r="AC260" s="58">
        <v>866.0</v>
      </c>
      <c r="AD260" s="58">
        <v>454.0</v>
      </c>
      <c r="AE260" s="58">
        <v>414.0</v>
      </c>
      <c r="AF260" s="58">
        <v>1712.0</v>
      </c>
      <c r="AG260" s="58">
        <v>950.0</v>
      </c>
      <c r="AH260" s="58">
        <v>358.0</v>
      </c>
      <c r="AI260" s="58">
        <v>192.0</v>
      </c>
      <c r="AJ260" s="58">
        <v>131.0</v>
      </c>
      <c r="AK260" s="58">
        <v>137.0</v>
      </c>
      <c r="AL260" s="58">
        <v>403.0</v>
      </c>
      <c r="AM260" s="58">
        <v>282.0</v>
      </c>
      <c r="AN260" s="58">
        <v>64.0</v>
      </c>
      <c r="AO260" s="58">
        <v>76.0</v>
      </c>
      <c r="AP260" s="58">
        <v>155.0</v>
      </c>
      <c r="AQ260" s="58">
        <v>205.0</v>
      </c>
      <c r="AR260" s="58">
        <v>139.0</v>
      </c>
      <c r="AS260" s="58">
        <v>121.0</v>
      </c>
      <c r="AT260" s="58">
        <v>69.0</v>
      </c>
      <c r="AU260" s="58">
        <v>62.0</v>
      </c>
      <c r="AV260" s="58">
        <v>30.0</v>
      </c>
      <c r="AW260" s="58">
        <v>17.0</v>
      </c>
      <c r="AX260" s="58">
        <v>28.0</v>
      </c>
      <c r="AY260" s="58">
        <v>21.0</v>
      </c>
      <c r="AZ260" s="58">
        <v>9763.0</v>
      </c>
      <c r="BA260" s="58"/>
      <c r="BB260" s="58">
        <v>56.0</v>
      </c>
      <c r="BC260" s="58"/>
      <c r="BD260" s="58">
        <v>21.0</v>
      </c>
      <c r="BE260" s="58"/>
      <c r="BF260" s="58">
        <v>654.0</v>
      </c>
      <c r="BG260" s="58"/>
      <c r="BH260" s="58">
        <v>618.0</v>
      </c>
      <c r="BI260" s="58"/>
      <c r="BJ260" s="58"/>
      <c r="BK260" s="58">
        <v>2265.0</v>
      </c>
      <c r="BL260" s="58"/>
      <c r="BM260" s="58">
        <v>34540.0</v>
      </c>
      <c r="BN260" s="58">
        <v>36564.0</v>
      </c>
    </row>
    <row r="261" ht="16.5" customHeight="1">
      <c r="A261" s="58">
        <v>6439.0</v>
      </c>
      <c r="B261" s="58" t="s">
        <v>294</v>
      </c>
      <c r="C261" s="58">
        <v>6.0</v>
      </c>
      <c r="D261" s="58">
        <v>138630.0</v>
      </c>
      <c r="E261" s="58">
        <v>138347.0</v>
      </c>
      <c r="F261" s="58">
        <v>64250.0</v>
      </c>
      <c r="G261" s="58">
        <v>55536.0</v>
      </c>
      <c r="H261" s="58">
        <v>745.0</v>
      </c>
      <c r="I261" s="58">
        <v>794.0</v>
      </c>
      <c r="J261" s="58">
        <v>63505.0</v>
      </c>
      <c r="K261" s="58">
        <v>54742.0</v>
      </c>
      <c r="L261" s="58">
        <f t="shared" ref="L261:M261" si="253">V261+BM261</f>
        <v>21523</v>
      </c>
      <c r="M261" s="58">
        <f t="shared" si="253"/>
        <v>22051</v>
      </c>
      <c r="N261" s="58">
        <v>18372.0</v>
      </c>
      <c r="O261" s="58">
        <v>11539.0</v>
      </c>
      <c r="P261" s="58">
        <v>7883.0</v>
      </c>
      <c r="Q261" s="58">
        <v>8283.0</v>
      </c>
      <c r="R261" s="58">
        <v>2962.0</v>
      </c>
      <c r="S261" s="58">
        <v>7462.0</v>
      </c>
      <c r="T261" s="58">
        <v>2600.0</v>
      </c>
      <c r="U261" s="58">
        <v>1513.0</v>
      </c>
      <c r="V261" s="58"/>
      <c r="W261" s="58"/>
      <c r="X261" s="58">
        <v>486.0</v>
      </c>
      <c r="Y261" s="58">
        <v>305.0</v>
      </c>
      <c r="Z261" s="58">
        <v>217.0</v>
      </c>
      <c r="AA261" s="58">
        <v>752.0</v>
      </c>
      <c r="AB261" s="58">
        <v>809.0</v>
      </c>
      <c r="AC261" s="58">
        <v>491.0</v>
      </c>
      <c r="AD261" s="58">
        <v>294.0</v>
      </c>
      <c r="AE261" s="58">
        <v>214.0</v>
      </c>
      <c r="AF261" s="58">
        <v>838.0</v>
      </c>
      <c r="AG261" s="58">
        <v>468.0</v>
      </c>
      <c r="AH261" s="58">
        <v>196.0</v>
      </c>
      <c r="AI261" s="58">
        <v>78.0</v>
      </c>
      <c r="AJ261" s="58">
        <v>96.0</v>
      </c>
      <c r="AK261" s="58">
        <v>100.0</v>
      </c>
      <c r="AL261" s="58">
        <v>218.0</v>
      </c>
      <c r="AM261" s="58">
        <v>163.0</v>
      </c>
      <c r="AN261" s="58">
        <v>36.0</v>
      </c>
      <c r="AO261" s="58">
        <v>41.0</v>
      </c>
      <c r="AP261" s="58">
        <v>48.0</v>
      </c>
      <c r="AQ261" s="58">
        <v>74.0</v>
      </c>
      <c r="AR261" s="58">
        <v>102.0</v>
      </c>
      <c r="AS261" s="58">
        <v>53.0</v>
      </c>
      <c r="AT261" s="58">
        <v>22.0</v>
      </c>
      <c r="AU261" s="58">
        <v>15.0</v>
      </c>
      <c r="AV261" s="58">
        <v>28.0</v>
      </c>
      <c r="AW261" s="58">
        <v>24.0</v>
      </c>
      <c r="AX261" s="58">
        <v>13.0</v>
      </c>
      <c r="AY261" s="58">
        <v>10.0</v>
      </c>
      <c r="AZ261" s="58">
        <v>6097.0</v>
      </c>
      <c r="BA261" s="58"/>
      <c r="BB261" s="58">
        <v>30.0</v>
      </c>
      <c r="BC261" s="58"/>
      <c r="BD261" s="58">
        <v>19.0</v>
      </c>
      <c r="BE261" s="58"/>
      <c r="BF261" s="58">
        <v>291.0</v>
      </c>
      <c r="BG261" s="58"/>
      <c r="BH261" s="58">
        <v>325.0</v>
      </c>
      <c r="BI261" s="58"/>
      <c r="BJ261" s="58"/>
      <c r="BK261" s="58">
        <v>1106.0</v>
      </c>
      <c r="BL261" s="58"/>
      <c r="BM261" s="58">
        <v>21523.0</v>
      </c>
      <c r="BN261" s="58">
        <v>22051.0</v>
      </c>
    </row>
    <row r="262" ht="16.5" customHeight="1">
      <c r="A262" s="58">
        <v>6440.0</v>
      </c>
      <c r="B262" s="58" t="s">
        <v>295</v>
      </c>
      <c r="C262" s="58">
        <v>6.0</v>
      </c>
      <c r="D262" s="58">
        <v>224655.0</v>
      </c>
      <c r="E262" s="58">
        <v>222777.0</v>
      </c>
      <c r="F262" s="58">
        <v>90437.0</v>
      </c>
      <c r="G262" s="58">
        <v>79395.0</v>
      </c>
      <c r="H262" s="58">
        <v>1032.0</v>
      </c>
      <c r="I262" s="58">
        <v>1287.0</v>
      </c>
      <c r="J262" s="58">
        <v>89405.0</v>
      </c>
      <c r="K262" s="58">
        <v>78108.0</v>
      </c>
      <c r="L262" s="58">
        <f t="shared" ref="L262:M262" si="254">V262+BM262</f>
        <v>27222</v>
      </c>
      <c r="M262" s="58">
        <f t="shared" si="254"/>
        <v>28857</v>
      </c>
      <c r="N262" s="58">
        <v>27121.0</v>
      </c>
      <c r="O262" s="58">
        <v>18858.0</v>
      </c>
      <c r="P262" s="58">
        <v>10929.0</v>
      </c>
      <c r="Q262" s="58">
        <v>10744.0</v>
      </c>
      <c r="R262" s="58">
        <v>3636.0</v>
      </c>
      <c r="S262" s="58">
        <v>10969.0</v>
      </c>
      <c r="T262" s="58">
        <v>4286.0</v>
      </c>
      <c r="U262" s="58">
        <v>2567.0</v>
      </c>
      <c r="V262" s="58"/>
      <c r="W262" s="58"/>
      <c r="X262" s="58">
        <v>993.0</v>
      </c>
      <c r="Y262" s="58">
        <v>922.0</v>
      </c>
      <c r="Z262" s="58">
        <v>329.0</v>
      </c>
      <c r="AA262" s="58">
        <v>799.0</v>
      </c>
      <c r="AB262" s="58">
        <v>1190.0</v>
      </c>
      <c r="AC262" s="58">
        <v>754.0</v>
      </c>
      <c r="AD262" s="58">
        <v>425.0</v>
      </c>
      <c r="AE262" s="58">
        <v>425.0</v>
      </c>
      <c r="AF262" s="58">
        <v>1178.0</v>
      </c>
      <c r="AG262" s="58">
        <v>620.0</v>
      </c>
      <c r="AH262" s="58">
        <v>319.0</v>
      </c>
      <c r="AI262" s="58">
        <v>131.0</v>
      </c>
      <c r="AJ262" s="58">
        <v>178.0</v>
      </c>
      <c r="AK262" s="58">
        <v>203.0</v>
      </c>
      <c r="AL262" s="58">
        <v>318.0</v>
      </c>
      <c r="AM262" s="58">
        <v>204.0</v>
      </c>
      <c r="AN262" s="58">
        <v>45.0</v>
      </c>
      <c r="AO262" s="58">
        <v>55.0</v>
      </c>
      <c r="AP262" s="58">
        <v>71.0</v>
      </c>
      <c r="AQ262" s="58">
        <v>90.0</v>
      </c>
      <c r="AR262" s="58">
        <v>109.0</v>
      </c>
      <c r="AS262" s="58">
        <v>93.0</v>
      </c>
      <c r="AT262" s="58">
        <v>48.0</v>
      </c>
      <c r="AU262" s="58">
        <v>38.0</v>
      </c>
      <c r="AV262" s="58">
        <v>15.0</v>
      </c>
      <c r="AW262" s="58">
        <v>23.0</v>
      </c>
      <c r="AX262" s="58">
        <v>27.0</v>
      </c>
      <c r="AY262" s="58">
        <v>17.0</v>
      </c>
      <c r="AZ262" s="58">
        <v>8898.0</v>
      </c>
      <c r="BA262" s="58"/>
      <c r="BB262" s="58">
        <v>47.0</v>
      </c>
      <c r="BC262" s="58"/>
      <c r="BD262" s="58">
        <v>21.0</v>
      </c>
      <c r="BE262" s="58"/>
      <c r="BF262" s="58">
        <v>1449.0</v>
      </c>
      <c r="BG262" s="58"/>
      <c r="BH262" s="58">
        <v>551.0</v>
      </c>
      <c r="BI262" s="58"/>
      <c r="BJ262" s="58"/>
      <c r="BK262" s="58">
        <v>1739.0</v>
      </c>
      <c r="BL262" s="58"/>
      <c r="BM262" s="58">
        <v>27222.0</v>
      </c>
      <c r="BN262" s="58">
        <v>28857.0</v>
      </c>
    </row>
    <row r="263" ht="16.5" customHeight="1">
      <c r="A263" s="58">
        <v>6531.0</v>
      </c>
      <c r="B263" s="58" t="s">
        <v>296</v>
      </c>
      <c r="C263" s="58">
        <v>6.0</v>
      </c>
      <c r="D263" s="58">
        <v>198130.0</v>
      </c>
      <c r="E263" s="58">
        <v>194052.0</v>
      </c>
      <c r="F263" s="58">
        <v>81310.0</v>
      </c>
      <c r="G263" s="58">
        <v>82468.0</v>
      </c>
      <c r="H263" s="58">
        <v>1018.0</v>
      </c>
      <c r="I263" s="58">
        <v>2117.0</v>
      </c>
      <c r="J263" s="58">
        <v>80292.0</v>
      </c>
      <c r="K263" s="58">
        <v>80351.0</v>
      </c>
      <c r="L263" s="58">
        <f t="shared" ref="L263:M263" si="255">V263+BM263</f>
        <v>22947</v>
      </c>
      <c r="M263" s="58">
        <f t="shared" si="255"/>
        <v>25867</v>
      </c>
      <c r="N263" s="58">
        <v>24940.0</v>
      </c>
      <c r="O263" s="58">
        <v>23980.0</v>
      </c>
      <c r="P263" s="58">
        <v>11213.0</v>
      </c>
      <c r="Q263" s="58">
        <v>11432.0</v>
      </c>
      <c r="R263" s="58">
        <v>2713.0</v>
      </c>
      <c r="S263" s="58">
        <v>9882.0</v>
      </c>
      <c r="T263" s="58">
        <v>5156.0</v>
      </c>
      <c r="U263" s="58">
        <v>3100.0</v>
      </c>
      <c r="V263" s="58"/>
      <c r="W263" s="58"/>
      <c r="X263" s="58">
        <v>1160.0</v>
      </c>
      <c r="Y263" s="58">
        <v>1062.0</v>
      </c>
      <c r="Z263" s="58">
        <v>179.0</v>
      </c>
      <c r="AA263" s="58">
        <v>721.0</v>
      </c>
      <c r="AB263" s="58">
        <v>909.0</v>
      </c>
      <c r="AC263" s="58">
        <v>526.0</v>
      </c>
      <c r="AD263" s="58">
        <v>294.0</v>
      </c>
      <c r="AE263" s="58">
        <v>374.0</v>
      </c>
      <c r="AF263" s="58">
        <v>1201.0</v>
      </c>
      <c r="AG263" s="58">
        <v>1020.0</v>
      </c>
      <c r="AH263" s="58">
        <v>361.0</v>
      </c>
      <c r="AI263" s="58">
        <v>100.0</v>
      </c>
      <c r="AJ263" s="58">
        <v>196.0</v>
      </c>
      <c r="AK263" s="58">
        <v>294.0</v>
      </c>
      <c r="AL263" s="58">
        <v>272.0</v>
      </c>
      <c r="AM263" s="58">
        <v>200.0</v>
      </c>
      <c r="AN263" s="58">
        <v>42.0</v>
      </c>
      <c r="AO263" s="58">
        <v>40.0</v>
      </c>
      <c r="AP263" s="58">
        <v>98.0</v>
      </c>
      <c r="AQ263" s="58">
        <v>78.0</v>
      </c>
      <c r="AR263" s="58">
        <v>136.0</v>
      </c>
      <c r="AS263" s="58">
        <v>78.0</v>
      </c>
      <c r="AT263" s="58">
        <v>97.0</v>
      </c>
      <c r="AU263" s="58">
        <v>76.0</v>
      </c>
      <c r="AV263" s="58">
        <v>34.0</v>
      </c>
      <c r="AW263" s="58">
        <v>20.0</v>
      </c>
      <c r="AX263" s="58">
        <v>23.0</v>
      </c>
      <c r="AY263" s="58">
        <v>18.0</v>
      </c>
      <c r="AZ263" s="58">
        <v>6914.0</v>
      </c>
      <c r="BA263" s="58"/>
      <c r="BB263" s="58">
        <v>33.0</v>
      </c>
      <c r="BC263" s="58"/>
      <c r="BD263" s="58">
        <v>31.0</v>
      </c>
      <c r="BE263" s="58"/>
      <c r="BF263" s="58">
        <v>625.0</v>
      </c>
      <c r="BG263" s="58"/>
      <c r="BH263" s="58">
        <v>718.0</v>
      </c>
      <c r="BI263" s="58"/>
      <c r="BJ263" s="58"/>
      <c r="BK263" s="58">
        <v>1483.0</v>
      </c>
      <c r="BL263" s="58"/>
      <c r="BM263" s="58">
        <v>22947.0</v>
      </c>
      <c r="BN263" s="58">
        <v>25867.0</v>
      </c>
    </row>
    <row r="264" ht="16.5" customHeight="1">
      <c r="A264" s="58">
        <v>6532.0</v>
      </c>
      <c r="B264" s="58" t="s">
        <v>297</v>
      </c>
      <c r="C264" s="58">
        <v>6.0</v>
      </c>
      <c r="D264" s="58">
        <v>192664.0</v>
      </c>
      <c r="E264" s="58">
        <v>194588.0</v>
      </c>
      <c r="F264" s="58">
        <v>64892.0</v>
      </c>
      <c r="G264" s="58">
        <v>62294.0</v>
      </c>
      <c r="H264" s="58">
        <v>723.0</v>
      </c>
      <c r="I264" s="58">
        <v>1091.0</v>
      </c>
      <c r="J264" s="58">
        <v>64169.0</v>
      </c>
      <c r="K264" s="58">
        <v>61203.0</v>
      </c>
      <c r="L264" s="58">
        <f t="shared" ref="L264:M264" si="256">V264+BM264</f>
        <v>20988</v>
      </c>
      <c r="M264" s="58">
        <f t="shared" si="256"/>
        <v>24002</v>
      </c>
      <c r="N264" s="58">
        <v>20849.0</v>
      </c>
      <c r="O264" s="58">
        <v>16630.0</v>
      </c>
      <c r="P264" s="58">
        <v>6085.0</v>
      </c>
      <c r="Q264" s="58">
        <v>6590.0</v>
      </c>
      <c r="R264" s="58">
        <v>2000.0</v>
      </c>
      <c r="S264" s="58">
        <v>7157.0</v>
      </c>
      <c r="T264" s="58">
        <v>3157.0</v>
      </c>
      <c r="U264" s="58">
        <v>2074.0</v>
      </c>
      <c r="V264" s="58"/>
      <c r="W264" s="58"/>
      <c r="X264" s="58">
        <v>746.0</v>
      </c>
      <c r="Y264" s="58">
        <v>537.0</v>
      </c>
      <c r="Z264" s="58">
        <v>235.0</v>
      </c>
      <c r="AA264" s="58">
        <v>707.0</v>
      </c>
      <c r="AB264" s="58">
        <v>723.0</v>
      </c>
      <c r="AC264" s="58">
        <v>441.0</v>
      </c>
      <c r="AD264" s="58">
        <v>373.0</v>
      </c>
      <c r="AE264" s="58">
        <v>286.0</v>
      </c>
      <c r="AF264" s="58">
        <v>811.0</v>
      </c>
      <c r="AG264" s="58">
        <v>459.0</v>
      </c>
      <c r="AH264" s="58">
        <v>236.0</v>
      </c>
      <c r="AI264" s="58">
        <v>89.0</v>
      </c>
      <c r="AJ264" s="58">
        <v>517.0</v>
      </c>
      <c r="AK264" s="58">
        <v>534.0</v>
      </c>
      <c r="AL264" s="58">
        <v>249.0</v>
      </c>
      <c r="AM264" s="58">
        <v>159.0</v>
      </c>
      <c r="AN264" s="58">
        <v>39.0</v>
      </c>
      <c r="AO264" s="58">
        <v>43.0</v>
      </c>
      <c r="AP264" s="58">
        <v>127.0</v>
      </c>
      <c r="AQ264" s="58">
        <v>114.0</v>
      </c>
      <c r="AR264" s="58">
        <v>186.0</v>
      </c>
      <c r="AS264" s="58">
        <v>112.0</v>
      </c>
      <c r="AT264" s="58">
        <v>57.0</v>
      </c>
      <c r="AU264" s="58">
        <v>43.0</v>
      </c>
      <c r="AV264" s="58">
        <v>6.0</v>
      </c>
      <c r="AW264" s="58">
        <v>21.0</v>
      </c>
      <c r="AX264" s="58">
        <v>17.0</v>
      </c>
      <c r="AY264" s="58">
        <v>15.0</v>
      </c>
      <c r="AZ264" s="58">
        <v>5574.0</v>
      </c>
      <c r="BA264" s="58"/>
      <c r="BB264" s="58">
        <v>63.0</v>
      </c>
      <c r="BC264" s="58"/>
      <c r="BD264" s="58">
        <v>23.0</v>
      </c>
      <c r="BE264" s="58"/>
      <c r="BF264" s="58">
        <v>803.0</v>
      </c>
      <c r="BG264" s="58"/>
      <c r="BH264" s="58">
        <v>305.0</v>
      </c>
      <c r="BI264" s="58"/>
      <c r="BJ264" s="58"/>
      <c r="BK264" s="58">
        <v>1190.0</v>
      </c>
      <c r="BL264" s="58"/>
      <c r="BM264" s="58">
        <v>20988.0</v>
      </c>
      <c r="BN264" s="58">
        <v>24002.0</v>
      </c>
    </row>
    <row r="265" ht="16.5" customHeight="1">
      <c r="A265" s="58">
        <v>6533.0</v>
      </c>
      <c r="B265" s="58" t="s">
        <v>298</v>
      </c>
      <c r="C265" s="58">
        <v>6.0</v>
      </c>
      <c r="D265" s="58">
        <v>130500.0</v>
      </c>
      <c r="E265" s="58">
        <v>132066.0</v>
      </c>
      <c r="F265" s="58">
        <v>50251.0</v>
      </c>
      <c r="G265" s="58">
        <v>50131.0</v>
      </c>
      <c r="H265" s="58">
        <v>581.0</v>
      </c>
      <c r="I265" s="58">
        <v>1235.0</v>
      </c>
      <c r="J265" s="58">
        <v>49670.0</v>
      </c>
      <c r="K265" s="58">
        <v>48896.0</v>
      </c>
      <c r="L265" s="58">
        <f t="shared" ref="L265:M265" si="257">V265+BM265</f>
        <v>18907</v>
      </c>
      <c r="M265" s="58">
        <f t="shared" si="257"/>
        <v>22836</v>
      </c>
      <c r="N265" s="58">
        <v>14414.0</v>
      </c>
      <c r="O265" s="58">
        <v>10852.0</v>
      </c>
      <c r="P265" s="58">
        <v>4336.0</v>
      </c>
      <c r="Q265" s="58">
        <v>4528.0</v>
      </c>
      <c r="R265" s="58">
        <v>1682.0</v>
      </c>
      <c r="S265" s="58">
        <v>5610.0</v>
      </c>
      <c r="T265" s="58">
        <v>1936.0</v>
      </c>
      <c r="U265" s="58">
        <v>1386.0</v>
      </c>
      <c r="V265" s="58"/>
      <c r="W265" s="58"/>
      <c r="X265" s="58">
        <v>517.0</v>
      </c>
      <c r="Y265" s="58">
        <v>363.0</v>
      </c>
      <c r="Z265" s="58">
        <v>151.0</v>
      </c>
      <c r="AA265" s="58">
        <v>483.0</v>
      </c>
      <c r="AB265" s="58">
        <v>647.0</v>
      </c>
      <c r="AC265" s="58">
        <v>422.0</v>
      </c>
      <c r="AD265" s="58">
        <v>223.0</v>
      </c>
      <c r="AE265" s="58">
        <v>261.0</v>
      </c>
      <c r="AF265" s="58">
        <v>582.0</v>
      </c>
      <c r="AG265" s="58">
        <v>387.0</v>
      </c>
      <c r="AH265" s="58">
        <v>126.0</v>
      </c>
      <c r="AI265" s="58">
        <v>77.0</v>
      </c>
      <c r="AJ265" s="58">
        <v>48.0</v>
      </c>
      <c r="AK265" s="58">
        <v>77.0</v>
      </c>
      <c r="AL265" s="58">
        <v>190.0</v>
      </c>
      <c r="AM265" s="58">
        <v>152.0</v>
      </c>
      <c r="AN265" s="58">
        <v>19.0</v>
      </c>
      <c r="AO265" s="58">
        <v>44.0</v>
      </c>
      <c r="AP265" s="58">
        <v>67.0</v>
      </c>
      <c r="AQ265" s="58">
        <v>85.0</v>
      </c>
      <c r="AR265" s="58">
        <v>87.0</v>
      </c>
      <c r="AS265" s="58">
        <v>59.0</v>
      </c>
      <c r="AT265" s="58">
        <v>20.0</v>
      </c>
      <c r="AU265" s="58">
        <v>29.0</v>
      </c>
      <c r="AV265" s="58">
        <v>9.0</v>
      </c>
      <c r="AW265" s="58">
        <v>14.0</v>
      </c>
      <c r="AX265" s="58">
        <v>14.0</v>
      </c>
      <c r="AY265" s="58">
        <v>18.0</v>
      </c>
      <c r="AZ265" s="58">
        <v>5053.0</v>
      </c>
      <c r="BA265" s="58"/>
      <c r="BB265" s="58">
        <v>30.0</v>
      </c>
      <c r="BC265" s="58"/>
      <c r="BD265" s="58">
        <v>12.0</v>
      </c>
      <c r="BE265" s="58"/>
      <c r="BF265" s="58">
        <v>379.0</v>
      </c>
      <c r="BG265" s="58"/>
      <c r="BH265" s="58">
        <v>221.0</v>
      </c>
      <c r="BI265" s="58"/>
      <c r="BJ265" s="58"/>
      <c r="BK265" s="58">
        <v>1213.0</v>
      </c>
      <c r="BL265" s="58"/>
      <c r="BM265" s="58">
        <v>18907.0</v>
      </c>
      <c r="BN265" s="58">
        <v>22836.0</v>
      </c>
    </row>
    <row r="266" ht="16.5" customHeight="1">
      <c r="A266" s="58">
        <v>6534.0</v>
      </c>
      <c r="B266" s="58" t="s">
        <v>299</v>
      </c>
      <c r="C266" s="58">
        <v>6.0</v>
      </c>
      <c r="D266" s="58">
        <v>185360.0</v>
      </c>
      <c r="E266" s="58">
        <v>185244.0</v>
      </c>
      <c r="F266" s="58">
        <v>72844.0</v>
      </c>
      <c r="G266" s="58">
        <v>66676.0</v>
      </c>
      <c r="H266" s="58">
        <v>765.0</v>
      </c>
      <c r="I266" s="58">
        <v>818.0</v>
      </c>
      <c r="J266" s="58">
        <v>72079.0</v>
      </c>
      <c r="K266" s="58">
        <v>65858.0</v>
      </c>
      <c r="L266" s="58">
        <f t="shared" ref="L266:M266" si="258">V266+BM266</f>
        <v>20207</v>
      </c>
      <c r="M266" s="58">
        <f t="shared" si="258"/>
        <v>22314</v>
      </c>
      <c r="N266" s="58">
        <v>23726.0</v>
      </c>
      <c r="O266" s="58">
        <v>17566.0</v>
      </c>
      <c r="P266" s="58">
        <v>10305.0</v>
      </c>
      <c r="Q266" s="58">
        <v>11408.0</v>
      </c>
      <c r="R266" s="58">
        <v>1861.0</v>
      </c>
      <c r="S266" s="58">
        <v>6565.0</v>
      </c>
      <c r="T266" s="58">
        <v>5326.0</v>
      </c>
      <c r="U266" s="58">
        <v>3295.0</v>
      </c>
      <c r="V266" s="58"/>
      <c r="W266" s="58"/>
      <c r="X266" s="58">
        <v>465.0</v>
      </c>
      <c r="Y266" s="58">
        <v>298.0</v>
      </c>
      <c r="Z266" s="58">
        <v>253.0</v>
      </c>
      <c r="AA266" s="58">
        <v>754.0</v>
      </c>
      <c r="AB266" s="58">
        <v>791.0</v>
      </c>
      <c r="AC266" s="58">
        <v>441.0</v>
      </c>
      <c r="AD266" s="58">
        <v>312.0</v>
      </c>
      <c r="AE266" s="58">
        <v>307.0</v>
      </c>
      <c r="AF266" s="58">
        <v>987.0</v>
      </c>
      <c r="AG266" s="58">
        <v>650.0</v>
      </c>
      <c r="AH266" s="58">
        <v>376.0</v>
      </c>
      <c r="AI266" s="58">
        <v>142.0</v>
      </c>
      <c r="AJ266" s="58">
        <v>325.0</v>
      </c>
      <c r="AK266" s="58">
        <v>335.0</v>
      </c>
      <c r="AL266" s="58">
        <v>196.0</v>
      </c>
      <c r="AM266" s="58">
        <v>173.0</v>
      </c>
      <c r="AN266" s="58">
        <v>38.0</v>
      </c>
      <c r="AO266" s="58">
        <v>49.0</v>
      </c>
      <c r="AP266" s="58">
        <v>134.0</v>
      </c>
      <c r="AQ266" s="58">
        <v>120.0</v>
      </c>
      <c r="AR266" s="58">
        <v>150.0</v>
      </c>
      <c r="AS266" s="58">
        <v>108.0</v>
      </c>
      <c r="AT266" s="58">
        <v>77.0</v>
      </c>
      <c r="AU266" s="58">
        <v>58.0</v>
      </c>
      <c r="AV266" s="58">
        <v>21.0</v>
      </c>
      <c r="AW266" s="58">
        <v>29.0</v>
      </c>
      <c r="AX266" s="58">
        <v>25.0</v>
      </c>
      <c r="AY266" s="58">
        <v>25.0</v>
      </c>
      <c r="AZ266" s="58">
        <v>5397.0</v>
      </c>
      <c r="BA266" s="58"/>
      <c r="BB266" s="58">
        <v>34.0</v>
      </c>
      <c r="BC266" s="58"/>
      <c r="BD266" s="58">
        <v>18.0</v>
      </c>
      <c r="BE266" s="58"/>
      <c r="BF266" s="58">
        <v>370.0</v>
      </c>
      <c r="BG266" s="58"/>
      <c r="BH266" s="58">
        <v>685.0</v>
      </c>
      <c r="BI266" s="58"/>
      <c r="BJ266" s="58"/>
      <c r="BK266" s="58">
        <v>1221.0</v>
      </c>
      <c r="BL266" s="58"/>
      <c r="BM266" s="58">
        <v>20207.0</v>
      </c>
      <c r="BN266" s="58">
        <v>22314.0</v>
      </c>
    </row>
    <row r="267" ht="16.5" customHeight="1">
      <c r="A267" s="58">
        <v>6535.0</v>
      </c>
      <c r="B267" s="58" t="s">
        <v>300</v>
      </c>
      <c r="C267" s="58">
        <v>6.0</v>
      </c>
      <c r="D267" s="58">
        <v>86636.0</v>
      </c>
      <c r="E267" s="58">
        <v>90150.0</v>
      </c>
      <c r="F267" s="58">
        <v>36194.0</v>
      </c>
      <c r="G267" s="58">
        <v>30261.0</v>
      </c>
      <c r="H267" s="58">
        <v>706.0</v>
      </c>
      <c r="I267" s="58">
        <v>604.0</v>
      </c>
      <c r="J267" s="58">
        <v>35488.0</v>
      </c>
      <c r="K267" s="58">
        <v>29657.0</v>
      </c>
      <c r="L267" s="58">
        <f t="shared" ref="L267:M267" si="259">V267+BM267</f>
        <v>11525</v>
      </c>
      <c r="M267" s="58">
        <f t="shared" si="259"/>
        <v>10774</v>
      </c>
      <c r="N267" s="58">
        <v>11803.0</v>
      </c>
      <c r="O267" s="58">
        <v>8039.0</v>
      </c>
      <c r="P267" s="58">
        <v>3155.0</v>
      </c>
      <c r="Q267" s="58">
        <v>3222.0</v>
      </c>
      <c r="R267" s="58">
        <v>1198.0</v>
      </c>
      <c r="S267" s="58">
        <v>4125.0</v>
      </c>
      <c r="T267" s="58">
        <v>1794.0</v>
      </c>
      <c r="U267" s="58">
        <v>1083.0</v>
      </c>
      <c r="V267" s="58"/>
      <c r="W267" s="58"/>
      <c r="X267" s="58">
        <v>481.0</v>
      </c>
      <c r="Y267" s="58">
        <v>391.0</v>
      </c>
      <c r="Z267" s="58">
        <v>159.0</v>
      </c>
      <c r="AA267" s="58">
        <v>413.0</v>
      </c>
      <c r="AB267" s="58">
        <v>373.0</v>
      </c>
      <c r="AC267" s="58">
        <v>212.0</v>
      </c>
      <c r="AD267" s="58">
        <v>235.0</v>
      </c>
      <c r="AE267" s="58">
        <v>193.0</v>
      </c>
      <c r="AF267" s="58">
        <v>343.0</v>
      </c>
      <c r="AG267" s="58">
        <v>218.0</v>
      </c>
      <c r="AH267" s="58">
        <v>109.0</v>
      </c>
      <c r="AI267" s="58">
        <v>38.0</v>
      </c>
      <c r="AJ267" s="58">
        <v>72.0</v>
      </c>
      <c r="AK267" s="58">
        <v>70.0</v>
      </c>
      <c r="AL267" s="58">
        <v>117.0</v>
      </c>
      <c r="AM267" s="58">
        <v>89.0</v>
      </c>
      <c r="AN267" s="58">
        <v>18.0</v>
      </c>
      <c r="AO267" s="58">
        <v>29.0</v>
      </c>
      <c r="AP267" s="58">
        <v>29.0</v>
      </c>
      <c r="AQ267" s="58">
        <v>38.0</v>
      </c>
      <c r="AR267" s="58">
        <v>58.0</v>
      </c>
      <c r="AS267" s="58">
        <v>54.0</v>
      </c>
      <c r="AT267" s="58">
        <v>15.0</v>
      </c>
      <c r="AU267" s="58">
        <v>21.0</v>
      </c>
      <c r="AV267" s="58">
        <v>5.0</v>
      </c>
      <c r="AW267" s="58">
        <v>13.0</v>
      </c>
      <c r="AX267" s="58">
        <v>13.0</v>
      </c>
      <c r="AY267" s="58">
        <v>8.0</v>
      </c>
      <c r="AZ267" s="58">
        <v>3369.0</v>
      </c>
      <c r="BA267" s="58"/>
      <c r="BB267" s="58">
        <v>11.0</v>
      </c>
      <c r="BC267" s="58"/>
      <c r="BD267" s="58">
        <v>8.0</v>
      </c>
      <c r="BE267" s="58"/>
      <c r="BF267" s="58">
        <v>425.0</v>
      </c>
      <c r="BG267" s="58"/>
      <c r="BH267" s="58">
        <v>173.0</v>
      </c>
      <c r="BI267" s="58"/>
      <c r="BJ267" s="58"/>
      <c r="BK267" s="58">
        <v>627.0</v>
      </c>
      <c r="BL267" s="58"/>
      <c r="BM267" s="58">
        <v>11525.0</v>
      </c>
      <c r="BN267" s="58">
        <v>10774.0</v>
      </c>
    </row>
    <row r="268" ht="16.5" customHeight="1">
      <c r="A268" s="58">
        <v>6611.0</v>
      </c>
      <c r="B268" s="58" t="s">
        <v>301</v>
      </c>
      <c r="C268" s="58">
        <v>6.0</v>
      </c>
      <c r="D268" s="58">
        <v>142751.0</v>
      </c>
      <c r="E268" s="58">
        <v>140842.0</v>
      </c>
      <c r="F268" s="58">
        <v>57059.0</v>
      </c>
      <c r="G268" s="58">
        <v>50120.0</v>
      </c>
      <c r="H268" s="58">
        <v>592.0</v>
      </c>
      <c r="I268" s="58">
        <v>845.0</v>
      </c>
      <c r="J268" s="58">
        <v>56467.0</v>
      </c>
      <c r="K268" s="58">
        <v>49275.0</v>
      </c>
      <c r="L268" s="58">
        <f t="shared" ref="L268:M268" si="260">V268+BM268</f>
        <v>12268</v>
      </c>
      <c r="M268" s="58">
        <f t="shared" si="260"/>
        <v>14119</v>
      </c>
      <c r="N268" s="58">
        <v>16764.0</v>
      </c>
      <c r="O268" s="58">
        <v>12853.0</v>
      </c>
      <c r="P268" s="58">
        <v>10825.0</v>
      </c>
      <c r="Q268" s="58">
        <v>11155.0</v>
      </c>
      <c r="R268" s="58">
        <v>1756.0</v>
      </c>
      <c r="S268" s="58">
        <v>4688.0</v>
      </c>
      <c r="T268" s="58">
        <v>6195.0</v>
      </c>
      <c r="U268" s="58">
        <v>3260.0</v>
      </c>
      <c r="V268" s="58"/>
      <c r="W268" s="58"/>
      <c r="X268" s="58">
        <v>330.0</v>
      </c>
      <c r="Y268" s="58">
        <v>146.0</v>
      </c>
      <c r="Z268" s="58">
        <v>102.0</v>
      </c>
      <c r="AA268" s="58">
        <v>325.0</v>
      </c>
      <c r="AB268" s="58">
        <v>675.0</v>
      </c>
      <c r="AC268" s="58">
        <v>412.0</v>
      </c>
      <c r="AD268" s="58">
        <v>189.0</v>
      </c>
      <c r="AE268" s="58">
        <v>179.0</v>
      </c>
      <c r="AF268" s="58">
        <v>1174.0</v>
      </c>
      <c r="AG268" s="58">
        <v>633.0</v>
      </c>
      <c r="AH268" s="58">
        <v>212.0</v>
      </c>
      <c r="AI268" s="58">
        <v>87.0</v>
      </c>
      <c r="AJ268" s="58">
        <v>100.0</v>
      </c>
      <c r="AK268" s="58">
        <v>101.0</v>
      </c>
      <c r="AL268" s="58">
        <v>159.0</v>
      </c>
      <c r="AM268" s="58">
        <v>118.0</v>
      </c>
      <c r="AN268" s="58">
        <v>12.0</v>
      </c>
      <c r="AO268" s="58">
        <v>25.0</v>
      </c>
      <c r="AP268" s="58">
        <v>50.0</v>
      </c>
      <c r="AQ268" s="58">
        <v>40.0</v>
      </c>
      <c r="AR268" s="58">
        <v>122.0</v>
      </c>
      <c r="AS268" s="58">
        <v>68.0</v>
      </c>
      <c r="AT268" s="58">
        <v>57.0</v>
      </c>
      <c r="AU268" s="58">
        <v>59.0</v>
      </c>
      <c r="AV268" s="58">
        <v>10.0</v>
      </c>
      <c r="AW268" s="58">
        <v>19.0</v>
      </c>
      <c r="AX268" s="58">
        <v>21.0</v>
      </c>
      <c r="AY268" s="58">
        <v>15.0</v>
      </c>
      <c r="AZ268" s="58">
        <v>4560.0</v>
      </c>
      <c r="BA268" s="58"/>
      <c r="BB268" s="58">
        <v>27.0</v>
      </c>
      <c r="BC268" s="58"/>
      <c r="BD268" s="58">
        <v>85.0</v>
      </c>
      <c r="BE268" s="58"/>
      <c r="BF268" s="58">
        <v>255.0</v>
      </c>
      <c r="BG268" s="58"/>
      <c r="BH268" s="58">
        <v>519.0</v>
      </c>
      <c r="BI268" s="58"/>
      <c r="BJ268" s="58"/>
      <c r="BK268" s="58">
        <v>973.0</v>
      </c>
      <c r="BL268" s="58"/>
      <c r="BM268" s="58">
        <v>12268.0</v>
      </c>
      <c r="BN268" s="58">
        <v>14119.0</v>
      </c>
    </row>
    <row r="269" ht="16.5" customHeight="1">
      <c r="A269" s="58">
        <v>6631.0</v>
      </c>
      <c r="B269" s="58" t="s">
        <v>302</v>
      </c>
      <c r="C269" s="58">
        <v>6.0</v>
      </c>
      <c r="D269" s="58">
        <v>169360.0</v>
      </c>
      <c r="E269" s="58">
        <v>168532.0</v>
      </c>
      <c r="F269" s="58">
        <v>66281.0</v>
      </c>
      <c r="G269" s="58">
        <v>58139.0</v>
      </c>
      <c r="H269" s="58">
        <v>837.0</v>
      </c>
      <c r="I269" s="58">
        <v>979.0</v>
      </c>
      <c r="J269" s="58">
        <v>65444.0</v>
      </c>
      <c r="K269" s="58">
        <v>57160.0</v>
      </c>
      <c r="L269" s="58">
        <f t="shared" ref="L269:M269" si="261">V269+BM269</f>
        <v>31209</v>
      </c>
      <c r="M269" s="58">
        <f t="shared" si="261"/>
        <v>30668</v>
      </c>
      <c r="N269" s="58">
        <v>12815.0</v>
      </c>
      <c r="O269" s="58">
        <v>8593.0</v>
      </c>
      <c r="P269" s="58">
        <v>6176.0</v>
      </c>
      <c r="Q269" s="58">
        <v>5808.0</v>
      </c>
      <c r="R269" s="58">
        <v>2162.0</v>
      </c>
      <c r="S269" s="58">
        <v>6195.0</v>
      </c>
      <c r="T269" s="58">
        <v>2636.0</v>
      </c>
      <c r="U269" s="58">
        <v>1536.0</v>
      </c>
      <c r="V269" s="58"/>
      <c r="W269" s="58"/>
      <c r="X269" s="58">
        <v>435.0</v>
      </c>
      <c r="Y269" s="58">
        <v>346.0</v>
      </c>
      <c r="Z269" s="58">
        <v>254.0</v>
      </c>
      <c r="AA269" s="58">
        <v>631.0</v>
      </c>
      <c r="AB269" s="58">
        <v>613.0</v>
      </c>
      <c r="AC269" s="58">
        <v>396.0</v>
      </c>
      <c r="AD269" s="58">
        <v>382.0</v>
      </c>
      <c r="AE269" s="58">
        <v>383.0</v>
      </c>
      <c r="AF269" s="58">
        <v>665.0</v>
      </c>
      <c r="AG269" s="58">
        <v>368.0</v>
      </c>
      <c r="AH269" s="58">
        <v>214.0</v>
      </c>
      <c r="AI269" s="58">
        <v>101.0</v>
      </c>
      <c r="AJ269" s="58">
        <v>154.0</v>
      </c>
      <c r="AK269" s="58">
        <v>137.0</v>
      </c>
      <c r="AL269" s="58">
        <v>204.0</v>
      </c>
      <c r="AM269" s="58">
        <v>163.0</v>
      </c>
      <c r="AN269" s="58">
        <v>45.0</v>
      </c>
      <c r="AO269" s="58">
        <v>63.0</v>
      </c>
      <c r="AP269" s="58">
        <v>143.0</v>
      </c>
      <c r="AQ269" s="58">
        <v>226.0</v>
      </c>
      <c r="AR269" s="58">
        <v>257.0</v>
      </c>
      <c r="AS269" s="58">
        <v>153.0</v>
      </c>
      <c r="AT269" s="58">
        <v>31.0</v>
      </c>
      <c r="AU269" s="58">
        <v>45.0</v>
      </c>
      <c r="AV269" s="58">
        <v>15.0</v>
      </c>
      <c r="AW269" s="58">
        <v>13.0</v>
      </c>
      <c r="AX269" s="58">
        <v>12.0</v>
      </c>
      <c r="AY269" s="58">
        <v>16.0</v>
      </c>
      <c r="AZ269" s="58">
        <v>5860.0</v>
      </c>
      <c r="BA269" s="58"/>
      <c r="BB269" s="58">
        <v>34.0</v>
      </c>
      <c r="BC269" s="58"/>
      <c r="BD269" s="58">
        <v>15.0</v>
      </c>
      <c r="BE269" s="58"/>
      <c r="BF269" s="58">
        <v>788.0</v>
      </c>
      <c r="BG269" s="58"/>
      <c r="BH269" s="58">
        <v>325.0</v>
      </c>
      <c r="BI269" s="58"/>
      <c r="BJ269" s="58"/>
      <c r="BK269" s="58">
        <v>1319.0</v>
      </c>
      <c r="BL269" s="58"/>
      <c r="BM269" s="58">
        <v>31209.0</v>
      </c>
      <c r="BN269" s="58">
        <v>30668.0</v>
      </c>
    </row>
    <row r="270" ht="16.5" customHeight="1">
      <c r="A270" s="58">
        <v>6632.0</v>
      </c>
      <c r="B270" s="58" t="s">
        <v>303</v>
      </c>
      <c r="C270" s="58">
        <v>6.0</v>
      </c>
      <c r="D270" s="58">
        <v>96421.0</v>
      </c>
      <c r="E270" s="58">
        <v>98938.0</v>
      </c>
      <c r="F270" s="58">
        <v>37534.0</v>
      </c>
      <c r="G270" s="58">
        <v>33782.0</v>
      </c>
      <c r="H270" s="58">
        <v>509.0</v>
      </c>
      <c r="I270" s="58">
        <v>608.0</v>
      </c>
      <c r="J270" s="58">
        <v>37025.0</v>
      </c>
      <c r="K270" s="58">
        <v>33174.0</v>
      </c>
      <c r="L270" s="58">
        <f t="shared" ref="L270:M270" si="262">V270+BM270</f>
        <v>10526</v>
      </c>
      <c r="M270" s="58">
        <f t="shared" si="262"/>
        <v>11406</v>
      </c>
      <c r="N270" s="58">
        <v>14795.0</v>
      </c>
      <c r="O270" s="58">
        <v>11918.0</v>
      </c>
      <c r="P270" s="58">
        <v>2825.0</v>
      </c>
      <c r="Q270" s="58">
        <v>2641.0</v>
      </c>
      <c r="R270" s="58">
        <v>1015.0</v>
      </c>
      <c r="S270" s="58">
        <v>3760.0</v>
      </c>
      <c r="T270" s="58">
        <v>1609.0</v>
      </c>
      <c r="U270" s="58">
        <v>1164.0</v>
      </c>
      <c r="V270" s="58"/>
      <c r="W270" s="58"/>
      <c r="X270" s="58">
        <v>363.0</v>
      </c>
      <c r="Y270" s="58">
        <v>205.0</v>
      </c>
      <c r="Z270" s="58">
        <v>112.0</v>
      </c>
      <c r="AA270" s="58">
        <v>313.0</v>
      </c>
      <c r="AB270" s="58">
        <v>355.0</v>
      </c>
      <c r="AC270" s="58">
        <v>227.0</v>
      </c>
      <c r="AD270" s="58">
        <v>247.0</v>
      </c>
      <c r="AE270" s="58">
        <v>187.0</v>
      </c>
      <c r="AF270" s="58">
        <v>294.0</v>
      </c>
      <c r="AG270" s="58">
        <v>179.0</v>
      </c>
      <c r="AH270" s="58">
        <v>66.0</v>
      </c>
      <c r="AI270" s="58">
        <v>47.0</v>
      </c>
      <c r="AJ270" s="58">
        <v>109.0</v>
      </c>
      <c r="AK270" s="58">
        <v>176.0</v>
      </c>
      <c r="AL270" s="58">
        <v>120.0</v>
      </c>
      <c r="AM270" s="58">
        <v>80.0</v>
      </c>
      <c r="AN270" s="58">
        <v>24.0</v>
      </c>
      <c r="AO270" s="58">
        <v>24.0</v>
      </c>
      <c r="AP270" s="58">
        <v>48.0</v>
      </c>
      <c r="AQ270" s="58">
        <v>39.0</v>
      </c>
      <c r="AR270" s="58">
        <v>71.0</v>
      </c>
      <c r="AS270" s="58">
        <v>41.0</v>
      </c>
      <c r="AT270" s="58">
        <v>9.0</v>
      </c>
      <c r="AU270" s="58">
        <v>15.0</v>
      </c>
      <c r="AV270" s="58">
        <v>11.0</v>
      </c>
      <c r="AW270" s="58">
        <v>11.0</v>
      </c>
      <c r="AX270" s="58">
        <v>10.0</v>
      </c>
      <c r="AY270" s="58">
        <v>16.0</v>
      </c>
      <c r="AZ270" s="58">
        <v>3651.0</v>
      </c>
      <c r="BA270" s="58"/>
      <c r="BB270" s="58">
        <v>15.0</v>
      </c>
      <c r="BC270" s="58"/>
      <c r="BD270" s="58">
        <v>13.0</v>
      </c>
      <c r="BE270" s="58"/>
      <c r="BF270" s="58">
        <v>561.0</v>
      </c>
      <c r="BG270" s="58"/>
      <c r="BH270" s="58">
        <v>176.0</v>
      </c>
      <c r="BI270" s="58"/>
      <c r="BJ270" s="58"/>
      <c r="BK270" s="58">
        <v>725.0</v>
      </c>
      <c r="BL270" s="58"/>
      <c r="BM270" s="58">
        <v>10526.0</v>
      </c>
      <c r="BN270" s="58">
        <v>11406.0</v>
      </c>
    </row>
    <row r="271" ht="16.5" customHeight="1">
      <c r="A271" s="58">
        <v>6633.0</v>
      </c>
      <c r="B271" s="58" t="s">
        <v>304</v>
      </c>
      <c r="C271" s="58">
        <v>6.0</v>
      </c>
      <c r="D271" s="58">
        <v>190823.0</v>
      </c>
      <c r="E271" s="58">
        <v>192080.0</v>
      </c>
      <c r="F271" s="58">
        <v>78845.0</v>
      </c>
      <c r="G271" s="58">
        <v>68383.0</v>
      </c>
      <c r="H271" s="58">
        <v>1485.0</v>
      </c>
      <c r="I271" s="58">
        <v>1590.0</v>
      </c>
      <c r="J271" s="58">
        <v>77360.0</v>
      </c>
      <c r="K271" s="58">
        <v>66793.0</v>
      </c>
      <c r="L271" s="58">
        <f t="shared" ref="L271:M271" si="263">V271+BM271</f>
        <v>19520</v>
      </c>
      <c r="M271" s="58">
        <f t="shared" si="263"/>
        <v>20179</v>
      </c>
      <c r="N271" s="58">
        <v>31863.0</v>
      </c>
      <c r="O271" s="58">
        <v>25214.0</v>
      </c>
      <c r="P271" s="58">
        <v>8235.0</v>
      </c>
      <c r="Q271" s="58">
        <v>7989.0</v>
      </c>
      <c r="R271" s="58">
        <v>1975.0</v>
      </c>
      <c r="S271" s="58">
        <v>6699.0</v>
      </c>
      <c r="T271" s="58">
        <v>3951.0</v>
      </c>
      <c r="U271" s="58">
        <v>2566.0</v>
      </c>
      <c r="V271" s="58"/>
      <c r="W271" s="58"/>
      <c r="X271" s="58">
        <v>625.0</v>
      </c>
      <c r="Y271" s="58">
        <v>261.0</v>
      </c>
      <c r="Z271" s="58">
        <v>212.0</v>
      </c>
      <c r="AA271" s="58">
        <v>515.0</v>
      </c>
      <c r="AB271" s="58">
        <v>894.0</v>
      </c>
      <c r="AC271" s="58">
        <v>549.0</v>
      </c>
      <c r="AD271" s="58">
        <v>376.0</v>
      </c>
      <c r="AE271" s="58">
        <v>354.0</v>
      </c>
      <c r="AF271" s="58">
        <v>799.0</v>
      </c>
      <c r="AG271" s="58">
        <v>433.0</v>
      </c>
      <c r="AH271" s="58">
        <v>168.0</v>
      </c>
      <c r="AI271" s="58">
        <v>71.0</v>
      </c>
      <c r="AJ271" s="58">
        <v>123.0</v>
      </c>
      <c r="AK271" s="58">
        <v>129.0</v>
      </c>
      <c r="AL271" s="58">
        <v>283.0</v>
      </c>
      <c r="AM271" s="58">
        <v>164.0</v>
      </c>
      <c r="AN271" s="58">
        <v>19.0</v>
      </c>
      <c r="AO271" s="58">
        <v>38.0</v>
      </c>
      <c r="AP271" s="58">
        <v>42.0</v>
      </c>
      <c r="AQ271" s="58">
        <v>54.0</v>
      </c>
      <c r="AR271" s="58">
        <v>113.0</v>
      </c>
      <c r="AS271" s="58">
        <v>53.0</v>
      </c>
      <c r="AT271" s="58">
        <v>46.0</v>
      </c>
      <c r="AU271" s="58">
        <v>33.0</v>
      </c>
      <c r="AV271" s="58">
        <v>9.0</v>
      </c>
      <c r="AW271" s="58">
        <v>10.0</v>
      </c>
      <c r="AX271" s="58">
        <v>17.0</v>
      </c>
      <c r="AY271" s="58">
        <v>14.0</v>
      </c>
      <c r="AZ271" s="58">
        <v>7277.0</v>
      </c>
      <c r="BA271" s="58"/>
      <c r="BB271" s="58">
        <v>42.0</v>
      </c>
      <c r="BC271" s="58"/>
      <c r="BD271" s="58">
        <v>25.0</v>
      </c>
      <c r="BE271" s="58"/>
      <c r="BF271" s="58">
        <v>400.0</v>
      </c>
      <c r="BG271" s="58"/>
      <c r="BH271" s="58">
        <v>346.0</v>
      </c>
      <c r="BI271" s="58"/>
      <c r="BJ271" s="58"/>
      <c r="BK271" s="58">
        <v>1468.0</v>
      </c>
      <c r="BL271" s="58"/>
      <c r="BM271" s="58">
        <v>19520.0</v>
      </c>
      <c r="BN271" s="58">
        <v>20179.0</v>
      </c>
    </row>
    <row r="272" ht="16.5" customHeight="1">
      <c r="A272" s="58">
        <v>6634.0</v>
      </c>
      <c r="B272" s="58" t="s">
        <v>305</v>
      </c>
      <c r="C272" s="58">
        <v>6.0</v>
      </c>
      <c r="D272" s="58">
        <v>145071.0</v>
      </c>
      <c r="E272" s="58">
        <v>148295.0</v>
      </c>
      <c r="F272" s="58">
        <v>62701.0</v>
      </c>
      <c r="G272" s="58">
        <v>57555.0</v>
      </c>
      <c r="H272" s="58">
        <v>1549.0</v>
      </c>
      <c r="I272" s="58">
        <v>1780.0</v>
      </c>
      <c r="J272" s="58">
        <v>61152.0</v>
      </c>
      <c r="K272" s="58">
        <v>55775.0</v>
      </c>
      <c r="L272" s="58">
        <f t="shared" ref="L272:M272" si="264">V272+BM272</f>
        <v>15811</v>
      </c>
      <c r="M272" s="58">
        <f t="shared" si="264"/>
        <v>16662</v>
      </c>
      <c r="N272" s="58">
        <v>24883.0</v>
      </c>
      <c r="O272" s="58">
        <v>20883.0</v>
      </c>
      <c r="P272" s="58">
        <v>6271.0</v>
      </c>
      <c r="Q272" s="58">
        <v>5991.0</v>
      </c>
      <c r="R272" s="58">
        <v>1947.0</v>
      </c>
      <c r="S272" s="58">
        <v>6359.0</v>
      </c>
      <c r="T272" s="58">
        <v>2639.0</v>
      </c>
      <c r="U272" s="58">
        <v>2013.0</v>
      </c>
      <c r="V272" s="58"/>
      <c r="W272" s="58"/>
      <c r="X272" s="58">
        <v>824.0</v>
      </c>
      <c r="Y272" s="58">
        <v>463.0</v>
      </c>
      <c r="Z272" s="58">
        <v>205.0</v>
      </c>
      <c r="AA272" s="58">
        <v>496.0</v>
      </c>
      <c r="AB272" s="58">
        <v>686.0</v>
      </c>
      <c r="AC272" s="58">
        <v>519.0</v>
      </c>
      <c r="AD272" s="58">
        <v>350.0</v>
      </c>
      <c r="AE272" s="58">
        <v>345.0</v>
      </c>
      <c r="AF272" s="58">
        <v>564.0</v>
      </c>
      <c r="AG272" s="58">
        <v>296.0</v>
      </c>
      <c r="AH272" s="58">
        <v>112.0</v>
      </c>
      <c r="AI272" s="58">
        <v>74.0</v>
      </c>
      <c r="AJ272" s="58">
        <v>121.0</v>
      </c>
      <c r="AK272" s="58">
        <v>119.0</v>
      </c>
      <c r="AL272" s="58">
        <v>258.0</v>
      </c>
      <c r="AM272" s="58">
        <v>148.0</v>
      </c>
      <c r="AN272" s="58">
        <v>24.0</v>
      </c>
      <c r="AO272" s="58">
        <v>39.0</v>
      </c>
      <c r="AP272" s="58">
        <v>59.0</v>
      </c>
      <c r="AQ272" s="58">
        <v>50.0</v>
      </c>
      <c r="AR272" s="58">
        <v>90.0</v>
      </c>
      <c r="AS272" s="58">
        <v>53.0</v>
      </c>
      <c r="AT272" s="58">
        <v>32.0</v>
      </c>
      <c r="AU272" s="58">
        <v>35.0</v>
      </c>
      <c r="AV272" s="58">
        <v>15.0</v>
      </c>
      <c r="AW272" s="58">
        <v>13.0</v>
      </c>
      <c r="AX272" s="58">
        <v>10.0</v>
      </c>
      <c r="AY272" s="58">
        <v>10.0</v>
      </c>
      <c r="AZ272" s="58">
        <v>5466.0</v>
      </c>
      <c r="BA272" s="58"/>
      <c r="BB272" s="58">
        <v>25.0</v>
      </c>
      <c r="BC272" s="58"/>
      <c r="BD272" s="58">
        <v>8.0</v>
      </c>
      <c r="BE272" s="58"/>
      <c r="BF272" s="58">
        <v>455.0</v>
      </c>
      <c r="BG272" s="58"/>
      <c r="BH272" s="58">
        <v>297.0</v>
      </c>
      <c r="BI272" s="58"/>
      <c r="BJ272" s="58"/>
      <c r="BK272" s="58">
        <v>1207.0</v>
      </c>
      <c r="BL272" s="58"/>
      <c r="BM272" s="58">
        <v>15811.0</v>
      </c>
      <c r="BN272" s="58">
        <v>16662.0</v>
      </c>
    </row>
    <row r="273" ht="16.5" customHeight="1">
      <c r="A273" s="58">
        <v>6635.0</v>
      </c>
      <c r="B273" s="58" t="s">
        <v>306</v>
      </c>
      <c r="C273" s="58">
        <v>6.0</v>
      </c>
      <c r="D273" s="58">
        <v>126068.0</v>
      </c>
      <c r="E273" s="58">
        <v>129014.0</v>
      </c>
      <c r="F273" s="58">
        <v>46887.0</v>
      </c>
      <c r="G273" s="58">
        <v>44842.0</v>
      </c>
      <c r="H273" s="58">
        <v>582.0</v>
      </c>
      <c r="I273" s="58">
        <v>620.0</v>
      </c>
      <c r="J273" s="58">
        <v>46305.0</v>
      </c>
      <c r="K273" s="58">
        <v>44222.0</v>
      </c>
      <c r="L273" s="58">
        <f t="shared" ref="L273:M273" si="265">V273+BM273</f>
        <v>15264</v>
      </c>
      <c r="M273" s="58">
        <f t="shared" si="265"/>
        <v>16389</v>
      </c>
      <c r="N273" s="58">
        <v>15762.0</v>
      </c>
      <c r="O273" s="58">
        <v>12453.0</v>
      </c>
      <c r="P273" s="58">
        <v>4611.0</v>
      </c>
      <c r="Q273" s="58">
        <v>4810.0</v>
      </c>
      <c r="R273" s="58">
        <v>2011.0</v>
      </c>
      <c r="S273" s="58">
        <v>6328.0</v>
      </c>
      <c r="T273" s="58">
        <v>2101.0</v>
      </c>
      <c r="U273" s="58">
        <v>1299.0</v>
      </c>
      <c r="V273" s="58"/>
      <c r="W273" s="58"/>
      <c r="X273" s="58">
        <v>524.0</v>
      </c>
      <c r="Y273" s="58">
        <v>266.0</v>
      </c>
      <c r="Z273" s="58">
        <v>163.0</v>
      </c>
      <c r="AA273" s="58">
        <v>467.0</v>
      </c>
      <c r="AB273" s="58">
        <v>487.0</v>
      </c>
      <c r="AC273" s="58">
        <v>335.0</v>
      </c>
      <c r="AD273" s="58">
        <v>252.0</v>
      </c>
      <c r="AE273" s="58">
        <v>289.0</v>
      </c>
      <c r="AF273" s="58">
        <v>403.0</v>
      </c>
      <c r="AG273" s="58">
        <v>242.0</v>
      </c>
      <c r="AH273" s="58">
        <v>135.0</v>
      </c>
      <c r="AI273" s="58">
        <v>79.0</v>
      </c>
      <c r="AJ273" s="58">
        <v>116.0</v>
      </c>
      <c r="AK273" s="58">
        <v>155.0</v>
      </c>
      <c r="AL273" s="58">
        <v>188.0</v>
      </c>
      <c r="AM273" s="58">
        <v>102.0</v>
      </c>
      <c r="AN273" s="58">
        <v>22.0</v>
      </c>
      <c r="AO273" s="58">
        <v>23.0</v>
      </c>
      <c r="AP273" s="58">
        <v>32.0</v>
      </c>
      <c r="AQ273" s="58">
        <v>52.0</v>
      </c>
      <c r="AR273" s="58">
        <v>83.0</v>
      </c>
      <c r="AS273" s="58">
        <v>68.0</v>
      </c>
      <c r="AT273" s="58">
        <v>24.0</v>
      </c>
      <c r="AU273" s="58">
        <v>19.0</v>
      </c>
      <c r="AV273" s="58">
        <v>8.0</v>
      </c>
      <c r="AW273" s="58">
        <v>13.0</v>
      </c>
      <c r="AX273" s="58">
        <v>11.0</v>
      </c>
      <c r="AY273" s="58">
        <v>8.0</v>
      </c>
      <c r="AZ273" s="58">
        <v>3663.0</v>
      </c>
      <c r="BA273" s="58"/>
      <c r="BB273" s="58">
        <v>29.0</v>
      </c>
      <c r="BC273" s="58"/>
      <c r="BD273" s="58">
        <v>7.0</v>
      </c>
      <c r="BE273" s="58"/>
      <c r="BF273" s="58">
        <v>252.0</v>
      </c>
      <c r="BG273" s="58"/>
      <c r="BH273" s="58">
        <v>157.0</v>
      </c>
      <c r="BI273" s="58"/>
      <c r="BJ273" s="58"/>
      <c r="BK273" s="58">
        <v>825.0</v>
      </c>
      <c r="BL273" s="58"/>
      <c r="BM273" s="58">
        <v>15264.0</v>
      </c>
      <c r="BN273" s="58">
        <v>16389.0</v>
      </c>
    </row>
    <row r="274" ht="16.5" customHeight="1">
      <c r="A274" s="58">
        <v>6636.0</v>
      </c>
      <c r="B274" s="58" t="s">
        <v>307</v>
      </c>
      <c r="C274" s="58">
        <v>6.0</v>
      </c>
      <c r="D274" s="58">
        <v>83046.0</v>
      </c>
      <c r="E274" s="58">
        <v>85733.0</v>
      </c>
      <c r="F274" s="58">
        <v>35088.0</v>
      </c>
      <c r="G274" s="58">
        <v>35387.0</v>
      </c>
      <c r="H274" s="58">
        <v>698.0</v>
      </c>
      <c r="I274" s="58">
        <v>1129.0</v>
      </c>
      <c r="J274" s="58">
        <v>34390.0</v>
      </c>
      <c r="K274" s="58">
        <v>34258.0</v>
      </c>
      <c r="L274" s="58">
        <f t="shared" ref="L274:M274" si="266">V274+BM274</f>
        <v>9585</v>
      </c>
      <c r="M274" s="58">
        <f t="shared" si="266"/>
        <v>11340</v>
      </c>
      <c r="N274" s="58">
        <v>13724.0</v>
      </c>
      <c r="O274" s="58">
        <v>12381.0</v>
      </c>
      <c r="P274" s="58">
        <v>3337.0</v>
      </c>
      <c r="Q274" s="58">
        <v>3284.0</v>
      </c>
      <c r="R274" s="58">
        <v>946.0</v>
      </c>
      <c r="S274" s="58">
        <v>3503.0</v>
      </c>
      <c r="T274" s="58">
        <v>1845.0</v>
      </c>
      <c r="U274" s="58">
        <v>1398.0</v>
      </c>
      <c r="V274" s="58"/>
      <c r="W274" s="58"/>
      <c r="X274" s="58">
        <v>256.0</v>
      </c>
      <c r="Y274" s="58">
        <v>232.0</v>
      </c>
      <c r="Z274" s="58">
        <v>84.0</v>
      </c>
      <c r="AA274" s="58">
        <v>315.0</v>
      </c>
      <c r="AB274" s="58">
        <v>363.0</v>
      </c>
      <c r="AC274" s="58">
        <v>289.0</v>
      </c>
      <c r="AD274" s="58">
        <v>177.0</v>
      </c>
      <c r="AE274" s="58">
        <v>215.0</v>
      </c>
      <c r="AF274" s="58">
        <v>308.0</v>
      </c>
      <c r="AG274" s="58">
        <v>163.0</v>
      </c>
      <c r="AH274" s="58">
        <v>78.0</v>
      </c>
      <c r="AI274" s="58">
        <v>44.0</v>
      </c>
      <c r="AJ274" s="58">
        <v>46.0</v>
      </c>
      <c r="AK274" s="58">
        <v>63.0</v>
      </c>
      <c r="AL274" s="58">
        <v>112.0</v>
      </c>
      <c r="AM274" s="58">
        <v>95.0</v>
      </c>
      <c r="AN274" s="58">
        <v>15.0</v>
      </c>
      <c r="AO274" s="58">
        <v>23.0</v>
      </c>
      <c r="AP274" s="58">
        <v>24.0</v>
      </c>
      <c r="AQ274" s="58">
        <v>37.0</v>
      </c>
      <c r="AR274" s="58">
        <v>51.0</v>
      </c>
      <c r="AS274" s="58">
        <v>31.0</v>
      </c>
      <c r="AT274" s="58">
        <v>30.0</v>
      </c>
      <c r="AU274" s="58">
        <v>29.0</v>
      </c>
      <c r="AV274" s="58">
        <v>8.0</v>
      </c>
      <c r="AW274" s="58">
        <v>9.0</v>
      </c>
      <c r="AX274" s="58">
        <v>12.0</v>
      </c>
      <c r="AY274" s="58">
        <v>8.0</v>
      </c>
      <c r="AZ274" s="58">
        <v>2996.0</v>
      </c>
      <c r="BA274" s="58"/>
      <c r="BB274" s="58">
        <v>6.0</v>
      </c>
      <c r="BC274" s="58"/>
      <c r="BD274" s="58">
        <v>10.0</v>
      </c>
      <c r="BE274" s="58"/>
      <c r="BF274" s="58">
        <v>233.0</v>
      </c>
      <c r="BG274" s="58"/>
      <c r="BH274" s="58">
        <v>144.0</v>
      </c>
      <c r="BI274" s="58"/>
      <c r="BJ274" s="58"/>
      <c r="BK274" s="58">
        <v>799.0</v>
      </c>
      <c r="BL274" s="58"/>
      <c r="BM274" s="58">
        <v>9585.0</v>
      </c>
      <c r="BN274" s="58">
        <v>11340.0</v>
      </c>
    </row>
    <row r="275" ht="16.5" customHeight="1">
      <c r="A275" s="58">
        <v>14511.0</v>
      </c>
      <c r="B275" s="58" t="s">
        <v>525</v>
      </c>
      <c r="C275" s="58">
        <v>14.0</v>
      </c>
      <c r="D275" s="58">
        <v>200626.0</v>
      </c>
      <c r="E275" s="58">
        <v>206031.0</v>
      </c>
      <c r="F275" s="58">
        <v>89204.0</v>
      </c>
      <c r="G275" s="58">
        <v>96548.0</v>
      </c>
      <c r="H275" s="58">
        <v>1580.0</v>
      </c>
      <c r="I275" s="58">
        <v>2618.0</v>
      </c>
      <c r="J275" s="58">
        <v>87624.0</v>
      </c>
      <c r="K275" s="58">
        <v>93930.0</v>
      </c>
      <c r="L275" s="58">
        <f t="shared" ref="L275:M275" si="267">V275+BM275</f>
        <v>23924</v>
      </c>
      <c r="M275" s="58">
        <f t="shared" si="267"/>
        <v>25968</v>
      </c>
      <c r="N275" s="58">
        <v>17560.0</v>
      </c>
      <c r="O275" s="58">
        <v>14883.0</v>
      </c>
      <c r="P275" s="58">
        <v>5743.0</v>
      </c>
      <c r="Q275" s="58">
        <v>6876.0</v>
      </c>
      <c r="R275" s="58">
        <v>2342.0</v>
      </c>
      <c r="S275" s="58">
        <v>9752.0</v>
      </c>
      <c r="T275" s="58">
        <v>19668.0</v>
      </c>
      <c r="U275" s="58">
        <v>22503.0</v>
      </c>
      <c r="V275" s="58"/>
      <c r="W275" s="58"/>
      <c r="X275" s="58">
        <v>604.0</v>
      </c>
      <c r="Y275" s="58">
        <v>853.0</v>
      </c>
      <c r="Z275" s="58">
        <v>433.0</v>
      </c>
      <c r="AA275" s="58">
        <v>2652.0</v>
      </c>
      <c r="AB275" s="58">
        <v>1262.0</v>
      </c>
      <c r="AC275" s="58">
        <v>1362.0</v>
      </c>
      <c r="AD275" s="58">
        <v>965.0</v>
      </c>
      <c r="AE275" s="58">
        <v>1408.0</v>
      </c>
      <c r="AF275" s="58">
        <v>1657.0</v>
      </c>
      <c r="AG275" s="58">
        <v>1037.0</v>
      </c>
      <c r="AH275" s="58">
        <v>185.0</v>
      </c>
      <c r="AI275" s="58">
        <v>120.0</v>
      </c>
      <c r="AJ275" s="58">
        <v>328.0</v>
      </c>
      <c r="AK275" s="58">
        <v>467.0</v>
      </c>
      <c r="AL275" s="58">
        <v>409.0</v>
      </c>
      <c r="AM275" s="58">
        <v>345.0</v>
      </c>
      <c r="AN275" s="58">
        <v>56.0</v>
      </c>
      <c r="AO275" s="58">
        <v>58.0</v>
      </c>
      <c r="AP275" s="58">
        <v>129.0</v>
      </c>
      <c r="AQ275" s="58">
        <v>170.0</v>
      </c>
      <c r="AR275" s="58">
        <v>296.0</v>
      </c>
      <c r="AS275" s="58">
        <v>286.0</v>
      </c>
      <c r="AT275" s="58">
        <v>161.0</v>
      </c>
      <c r="AU275" s="58">
        <v>161.0</v>
      </c>
      <c r="AV275" s="58">
        <v>60.0</v>
      </c>
      <c r="AW275" s="58">
        <v>104.0</v>
      </c>
      <c r="AX275" s="58">
        <v>46.0</v>
      </c>
      <c r="AY275" s="58">
        <v>72.0</v>
      </c>
      <c r="AZ275" s="58">
        <v>8508.0</v>
      </c>
      <c r="BA275" s="58"/>
      <c r="BB275" s="58">
        <v>137.0</v>
      </c>
      <c r="BC275" s="58"/>
      <c r="BD275" s="58">
        <v>127.0</v>
      </c>
      <c r="BE275" s="58"/>
      <c r="BF275" s="58">
        <v>2122.0</v>
      </c>
      <c r="BG275" s="58"/>
      <c r="BH275" s="58">
        <v>902.0</v>
      </c>
      <c r="BI275" s="58"/>
      <c r="BJ275" s="58"/>
      <c r="BK275" s="58">
        <v>4853.0</v>
      </c>
      <c r="BL275" s="58"/>
      <c r="BM275" s="58">
        <v>23924.0</v>
      </c>
      <c r="BN275" s="58">
        <v>25968.0</v>
      </c>
    </row>
    <row r="276" ht="16.5" customHeight="1">
      <c r="A276" s="58">
        <v>14521.0</v>
      </c>
      <c r="B276" s="58" t="s">
        <v>526</v>
      </c>
      <c r="C276" s="58">
        <v>14.0</v>
      </c>
      <c r="D276" s="58">
        <v>299341.0</v>
      </c>
      <c r="E276" s="58">
        <v>322262.0</v>
      </c>
      <c r="F276" s="58">
        <v>154945.0</v>
      </c>
      <c r="G276" s="58">
        <v>157950.0</v>
      </c>
      <c r="H276" s="58">
        <v>5962.0</v>
      </c>
      <c r="I276" s="58">
        <v>8458.0</v>
      </c>
      <c r="J276" s="58">
        <v>148983.0</v>
      </c>
      <c r="K276" s="58">
        <v>149492.0</v>
      </c>
      <c r="L276" s="58">
        <f t="shared" ref="L276:M276" si="268">V276+BM276</f>
        <v>58167</v>
      </c>
      <c r="M276" s="58">
        <f t="shared" si="268"/>
        <v>58670</v>
      </c>
      <c r="N276" s="58">
        <v>19304.0</v>
      </c>
      <c r="O276" s="58">
        <v>14347.0</v>
      </c>
      <c r="P276" s="58">
        <v>4263.0</v>
      </c>
      <c r="Q276" s="58">
        <v>5027.0</v>
      </c>
      <c r="R276" s="58">
        <v>3893.0</v>
      </c>
      <c r="S276" s="58">
        <v>14789.0</v>
      </c>
      <c r="T276" s="58">
        <v>25555.0</v>
      </c>
      <c r="U276" s="58">
        <v>29208.0</v>
      </c>
      <c r="V276" s="58"/>
      <c r="W276" s="58"/>
      <c r="X276" s="58">
        <v>3129.0</v>
      </c>
      <c r="Y276" s="58">
        <v>3285.0</v>
      </c>
      <c r="Z276" s="58">
        <v>770.0</v>
      </c>
      <c r="AA276" s="58">
        <v>4821.0</v>
      </c>
      <c r="AB276" s="58">
        <v>2177.0</v>
      </c>
      <c r="AC276" s="58">
        <v>2345.0</v>
      </c>
      <c r="AD276" s="58">
        <v>2234.0</v>
      </c>
      <c r="AE276" s="58">
        <v>3026.0</v>
      </c>
      <c r="AF276" s="58">
        <v>1470.0</v>
      </c>
      <c r="AG276" s="58">
        <v>1189.0</v>
      </c>
      <c r="AH276" s="58">
        <v>237.0</v>
      </c>
      <c r="AI276" s="58">
        <v>163.0</v>
      </c>
      <c r="AJ276" s="58">
        <v>1301.0</v>
      </c>
      <c r="AK276" s="58">
        <v>2448.0</v>
      </c>
      <c r="AL276" s="58">
        <v>696.0</v>
      </c>
      <c r="AM276" s="58">
        <v>618.0</v>
      </c>
      <c r="AN276" s="58">
        <v>102.0</v>
      </c>
      <c r="AO276" s="58">
        <v>112.0</v>
      </c>
      <c r="AP276" s="58">
        <v>541.0</v>
      </c>
      <c r="AQ276" s="58">
        <v>755.0</v>
      </c>
      <c r="AR276" s="58">
        <v>643.0</v>
      </c>
      <c r="AS276" s="58">
        <v>622.0</v>
      </c>
      <c r="AT276" s="58">
        <v>168.0</v>
      </c>
      <c r="AU276" s="58">
        <v>193.0</v>
      </c>
      <c r="AV276" s="58">
        <v>81.0</v>
      </c>
      <c r="AW276" s="58">
        <v>113.0</v>
      </c>
      <c r="AX276" s="58">
        <v>64.0</v>
      </c>
      <c r="AY276" s="58">
        <v>96.0</v>
      </c>
      <c r="AZ276" s="58">
        <v>16912.0</v>
      </c>
      <c r="BA276" s="58"/>
      <c r="BB276" s="58">
        <v>75.0</v>
      </c>
      <c r="BC276" s="58"/>
      <c r="BD276" s="58">
        <v>137.0</v>
      </c>
      <c r="BE276" s="58"/>
      <c r="BF276" s="58">
        <v>6356.0</v>
      </c>
      <c r="BG276" s="58"/>
      <c r="BH276" s="58">
        <v>708.0</v>
      </c>
      <c r="BI276" s="58"/>
      <c r="BJ276" s="58"/>
      <c r="BK276" s="58">
        <v>7665.0</v>
      </c>
      <c r="BL276" s="58"/>
      <c r="BM276" s="58">
        <v>58167.0</v>
      </c>
      <c r="BN276" s="58">
        <v>58670.0</v>
      </c>
    </row>
    <row r="277" ht="16.5" customHeight="1">
      <c r="A277" s="58">
        <v>14522.0</v>
      </c>
      <c r="B277" s="58" t="s">
        <v>527</v>
      </c>
      <c r="C277" s="58">
        <v>14.0</v>
      </c>
      <c r="D277" s="58">
        <v>266103.0</v>
      </c>
      <c r="E277" s="58">
        <v>285353.0</v>
      </c>
      <c r="F277" s="58">
        <v>137384.0</v>
      </c>
      <c r="G277" s="58">
        <v>162775.0</v>
      </c>
      <c r="H277" s="58">
        <v>4679.0</v>
      </c>
      <c r="I277" s="58">
        <v>9534.0</v>
      </c>
      <c r="J277" s="58">
        <v>132705.0</v>
      </c>
      <c r="K277" s="58">
        <v>153241.0</v>
      </c>
      <c r="L277" s="58">
        <f t="shared" ref="L277:M277" si="269">V277+BM277</f>
        <v>52810</v>
      </c>
      <c r="M277" s="58">
        <f t="shared" si="269"/>
        <v>61727</v>
      </c>
      <c r="N277" s="58">
        <v>18764.0</v>
      </c>
      <c r="O277" s="58">
        <v>16126.0</v>
      </c>
      <c r="P277" s="58">
        <v>4663.0</v>
      </c>
      <c r="Q277" s="58">
        <v>5738.0</v>
      </c>
      <c r="R277" s="58">
        <v>3684.0</v>
      </c>
      <c r="S277" s="58">
        <v>15083.0</v>
      </c>
      <c r="T277" s="58">
        <v>22961.0</v>
      </c>
      <c r="U277" s="58">
        <v>29604.0</v>
      </c>
      <c r="V277" s="58"/>
      <c r="W277" s="58"/>
      <c r="X277" s="58">
        <v>2415.0</v>
      </c>
      <c r="Y277" s="58">
        <v>2281.0</v>
      </c>
      <c r="Z277" s="58">
        <v>681.0</v>
      </c>
      <c r="AA277" s="58">
        <v>4533.0</v>
      </c>
      <c r="AB277" s="58">
        <v>2003.0</v>
      </c>
      <c r="AC277" s="58">
        <v>2529.0</v>
      </c>
      <c r="AD277" s="58">
        <v>2171.0</v>
      </c>
      <c r="AE277" s="58">
        <v>3281.0</v>
      </c>
      <c r="AF277" s="58">
        <v>1605.0</v>
      </c>
      <c r="AG277" s="58">
        <v>1379.0</v>
      </c>
      <c r="AH277" s="58">
        <v>229.0</v>
      </c>
      <c r="AI277" s="58">
        <v>175.0</v>
      </c>
      <c r="AJ277" s="58">
        <v>414.0</v>
      </c>
      <c r="AK277" s="58">
        <v>609.0</v>
      </c>
      <c r="AL277" s="58">
        <v>719.0</v>
      </c>
      <c r="AM277" s="58">
        <v>645.0</v>
      </c>
      <c r="AN277" s="58">
        <v>95.0</v>
      </c>
      <c r="AO277" s="58">
        <v>104.0</v>
      </c>
      <c r="AP277" s="58">
        <v>211.0</v>
      </c>
      <c r="AQ277" s="58">
        <v>333.0</v>
      </c>
      <c r="AR277" s="58">
        <v>307.0</v>
      </c>
      <c r="AS277" s="58">
        <v>420.0</v>
      </c>
      <c r="AT277" s="58">
        <v>195.0</v>
      </c>
      <c r="AU277" s="58">
        <v>235.0</v>
      </c>
      <c r="AV277" s="58">
        <v>61.0</v>
      </c>
      <c r="AW277" s="58">
        <v>170.0</v>
      </c>
      <c r="AX277" s="58">
        <v>48.0</v>
      </c>
      <c r="AY277" s="58">
        <v>103.0</v>
      </c>
      <c r="AZ277" s="58">
        <v>12489.0</v>
      </c>
      <c r="BA277" s="58"/>
      <c r="BB277" s="58">
        <v>58.0</v>
      </c>
      <c r="BC277" s="58"/>
      <c r="BD277" s="58">
        <v>133.0</v>
      </c>
      <c r="BE277" s="58"/>
      <c r="BF277" s="58">
        <v>5161.0</v>
      </c>
      <c r="BG277" s="58"/>
      <c r="BH277" s="58">
        <v>828.0</v>
      </c>
      <c r="BI277" s="58"/>
      <c r="BJ277" s="58"/>
      <c r="BK277" s="58">
        <v>8166.0</v>
      </c>
      <c r="BL277" s="58"/>
      <c r="BM277" s="58">
        <v>52810.0</v>
      </c>
      <c r="BN277" s="58">
        <v>61727.0</v>
      </c>
    </row>
    <row r="278" ht="16.5" customHeight="1">
      <c r="A278" s="58">
        <v>14523.0</v>
      </c>
      <c r="B278" s="58" t="s">
        <v>528</v>
      </c>
      <c r="C278" s="58">
        <v>14.0</v>
      </c>
      <c r="D278" s="58">
        <v>200127.0</v>
      </c>
      <c r="E278" s="58">
        <v>214527.0</v>
      </c>
      <c r="F278" s="58">
        <v>96630.0</v>
      </c>
      <c r="G278" s="58">
        <v>94832.0</v>
      </c>
      <c r="H278" s="58">
        <v>3140.0</v>
      </c>
      <c r="I278" s="58">
        <v>4334.0</v>
      </c>
      <c r="J278" s="58">
        <v>93490.0</v>
      </c>
      <c r="K278" s="58">
        <v>90498.0</v>
      </c>
      <c r="L278" s="58">
        <f t="shared" ref="L278:M278" si="270">V278+BM278</f>
        <v>33208</v>
      </c>
      <c r="M278" s="58">
        <f t="shared" si="270"/>
        <v>32054</v>
      </c>
      <c r="N278" s="58">
        <v>16586.0</v>
      </c>
      <c r="O278" s="58">
        <v>11875.0</v>
      </c>
      <c r="P278" s="58">
        <v>3233.0</v>
      </c>
      <c r="Q278" s="58">
        <v>4337.0</v>
      </c>
      <c r="R278" s="58">
        <v>2466.0</v>
      </c>
      <c r="S278" s="58">
        <v>9104.0</v>
      </c>
      <c r="T278" s="58">
        <v>16866.0</v>
      </c>
      <c r="U278" s="58">
        <v>18708.0</v>
      </c>
      <c r="V278" s="58"/>
      <c r="W278" s="58"/>
      <c r="X278" s="58">
        <v>1345.0</v>
      </c>
      <c r="Y278" s="58">
        <v>1234.0</v>
      </c>
      <c r="Z278" s="58">
        <v>451.0</v>
      </c>
      <c r="AA278" s="58">
        <v>2438.0</v>
      </c>
      <c r="AB278" s="58">
        <v>1377.0</v>
      </c>
      <c r="AC278" s="58">
        <v>1292.0</v>
      </c>
      <c r="AD278" s="58">
        <v>1303.0</v>
      </c>
      <c r="AE278" s="58">
        <v>1595.0</v>
      </c>
      <c r="AF278" s="58">
        <v>913.0</v>
      </c>
      <c r="AG278" s="58">
        <v>691.0</v>
      </c>
      <c r="AH278" s="58">
        <v>180.0</v>
      </c>
      <c r="AI278" s="58">
        <v>96.0</v>
      </c>
      <c r="AJ278" s="58">
        <v>793.0</v>
      </c>
      <c r="AK278" s="58">
        <v>1189.0</v>
      </c>
      <c r="AL278" s="58">
        <v>442.0</v>
      </c>
      <c r="AM278" s="58">
        <v>373.0</v>
      </c>
      <c r="AN278" s="58">
        <v>91.0</v>
      </c>
      <c r="AO278" s="58">
        <v>93.0</v>
      </c>
      <c r="AP278" s="58">
        <v>236.0</v>
      </c>
      <c r="AQ278" s="58">
        <v>292.0</v>
      </c>
      <c r="AR278" s="58">
        <v>334.0</v>
      </c>
      <c r="AS278" s="58">
        <v>292.0</v>
      </c>
      <c r="AT278" s="58">
        <v>125.0</v>
      </c>
      <c r="AU278" s="58">
        <v>139.0</v>
      </c>
      <c r="AV278" s="58">
        <v>40.0</v>
      </c>
      <c r="AW278" s="58">
        <v>50.0</v>
      </c>
      <c r="AX278" s="58">
        <v>41.0</v>
      </c>
      <c r="AY278" s="58">
        <v>47.0</v>
      </c>
      <c r="AZ278" s="58">
        <v>9510.0</v>
      </c>
      <c r="BA278" s="58"/>
      <c r="BB278" s="58">
        <v>38.0</v>
      </c>
      <c r="BC278" s="58"/>
      <c r="BD278" s="58">
        <v>101.0</v>
      </c>
      <c r="BE278" s="58"/>
      <c r="BF278" s="58">
        <v>3287.0</v>
      </c>
      <c r="BG278" s="58"/>
      <c r="BH278" s="58">
        <v>524.0</v>
      </c>
      <c r="BI278" s="58"/>
      <c r="BJ278" s="58"/>
      <c r="BK278" s="58">
        <v>4599.0</v>
      </c>
      <c r="BL278" s="58"/>
      <c r="BM278" s="58">
        <v>33208.0</v>
      </c>
      <c r="BN278" s="58">
        <v>32054.0</v>
      </c>
    </row>
    <row r="279" ht="16.5" customHeight="1">
      <c r="A279" s="58">
        <v>14524.0</v>
      </c>
      <c r="B279" s="58" t="s">
        <v>529</v>
      </c>
      <c r="C279" s="58">
        <v>14.0</v>
      </c>
      <c r="D279" s="58">
        <v>279269.0</v>
      </c>
      <c r="E279" s="58">
        <v>298582.0</v>
      </c>
      <c r="F279" s="58">
        <v>129666.0</v>
      </c>
      <c r="G279" s="58">
        <v>127844.0</v>
      </c>
      <c r="H279" s="58">
        <v>4069.0</v>
      </c>
      <c r="I279" s="58">
        <v>5831.0</v>
      </c>
      <c r="J279" s="58">
        <v>125597.0</v>
      </c>
      <c r="K279" s="58">
        <v>122013.0</v>
      </c>
      <c r="L279" s="58">
        <f t="shared" ref="L279:M279" si="271">V279+BM279</f>
        <v>45415</v>
      </c>
      <c r="M279" s="58">
        <f t="shared" si="271"/>
        <v>43671</v>
      </c>
      <c r="N279" s="58">
        <v>19674.0</v>
      </c>
      <c r="O279" s="58">
        <v>15115.0</v>
      </c>
      <c r="P279" s="58">
        <v>4706.0</v>
      </c>
      <c r="Q279" s="58">
        <v>5654.0</v>
      </c>
      <c r="R279" s="58">
        <v>3328.0</v>
      </c>
      <c r="S279" s="58">
        <v>11893.0</v>
      </c>
      <c r="T279" s="58">
        <v>23946.0</v>
      </c>
      <c r="U279" s="58">
        <v>25984.0</v>
      </c>
      <c r="V279" s="58"/>
      <c r="W279" s="58"/>
      <c r="X279" s="58">
        <v>2972.0</v>
      </c>
      <c r="Y279" s="58">
        <v>2351.0</v>
      </c>
      <c r="Z279" s="58">
        <v>529.0</v>
      </c>
      <c r="AA279" s="58">
        <v>3169.0</v>
      </c>
      <c r="AB279" s="58">
        <v>1890.0</v>
      </c>
      <c r="AC279" s="58">
        <v>1912.0</v>
      </c>
      <c r="AD279" s="58">
        <v>1595.0</v>
      </c>
      <c r="AE279" s="58">
        <v>2070.0</v>
      </c>
      <c r="AF279" s="58">
        <v>1283.0</v>
      </c>
      <c r="AG279" s="58">
        <v>1101.0</v>
      </c>
      <c r="AH279" s="58">
        <v>230.0</v>
      </c>
      <c r="AI279" s="58">
        <v>115.0</v>
      </c>
      <c r="AJ279" s="58">
        <v>894.0</v>
      </c>
      <c r="AK279" s="58">
        <v>1186.0</v>
      </c>
      <c r="AL279" s="58">
        <v>596.0</v>
      </c>
      <c r="AM279" s="58">
        <v>448.0</v>
      </c>
      <c r="AN279" s="58">
        <v>98.0</v>
      </c>
      <c r="AO279" s="58">
        <v>86.0</v>
      </c>
      <c r="AP279" s="58">
        <v>278.0</v>
      </c>
      <c r="AQ279" s="58">
        <v>397.0</v>
      </c>
      <c r="AR279" s="58">
        <v>448.0</v>
      </c>
      <c r="AS279" s="58">
        <v>463.0</v>
      </c>
      <c r="AT279" s="58">
        <v>170.0</v>
      </c>
      <c r="AU279" s="58">
        <v>193.0</v>
      </c>
      <c r="AV279" s="58">
        <v>78.0</v>
      </c>
      <c r="AW279" s="58">
        <v>102.0</v>
      </c>
      <c r="AX279" s="58">
        <v>31.0</v>
      </c>
      <c r="AY279" s="58">
        <v>79.0</v>
      </c>
      <c r="AZ279" s="58">
        <v>12066.0</v>
      </c>
      <c r="BA279" s="58"/>
      <c r="BB279" s="58">
        <v>64.0</v>
      </c>
      <c r="BC279" s="58"/>
      <c r="BD279" s="58">
        <v>151.0</v>
      </c>
      <c r="BE279" s="58"/>
      <c r="BF279" s="58">
        <v>4499.0</v>
      </c>
      <c r="BG279" s="58"/>
      <c r="BH279" s="58">
        <v>656.0</v>
      </c>
      <c r="BI279" s="58"/>
      <c r="BJ279" s="58"/>
      <c r="BK279" s="58">
        <v>6024.0</v>
      </c>
      <c r="BL279" s="58"/>
      <c r="BM279" s="58">
        <v>45415.0</v>
      </c>
      <c r="BN279" s="58">
        <v>43671.0</v>
      </c>
    </row>
    <row r="280" ht="16.5" customHeight="1">
      <c r="A280" s="58">
        <v>14612.0</v>
      </c>
      <c r="B280" s="58" t="s">
        <v>530</v>
      </c>
      <c r="C280" s="58">
        <v>14.0</v>
      </c>
      <c r="D280" s="58">
        <v>431526.0</v>
      </c>
      <c r="E280" s="58">
        <v>421924.0</v>
      </c>
      <c r="F280" s="58">
        <v>232079.0</v>
      </c>
      <c r="G280" s="58">
        <v>207708.0</v>
      </c>
      <c r="H280" s="58">
        <v>3648.0</v>
      </c>
      <c r="I280" s="58">
        <v>4848.0</v>
      </c>
      <c r="J280" s="58">
        <v>228431.0</v>
      </c>
      <c r="K280" s="58">
        <v>202860.0</v>
      </c>
      <c r="L280" s="58">
        <f t="shared" ref="L280:M280" si="272">V280+BM280</f>
        <v>65737</v>
      </c>
      <c r="M280" s="58">
        <f t="shared" si="272"/>
        <v>66944</v>
      </c>
      <c r="N280" s="58">
        <v>36051.0</v>
      </c>
      <c r="O280" s="58">
        <v>22756.0</v>
      </c>
      <c r="P280" s="58">
        <v>28086.0</v>
      </c>
      <c r="Q280" s="58">
        <v>27865.0</v>
      </c>
      <c r="R280" s="58">
        <v>6012.0</v>
      </c>
      <c r="S280" s="58">
        <v>20339.0</v>
      </c>
      <c r="T280" s="58">
        <v>43898.0</v>
      </c>
      <c r="U280" s="58">
        <v>36853.0</v>
      </c>
      <c r="V280" s="58"/>
      <c r="W280" s="58"/>
      <c r="X280" s="58">
        <v>2344.0</v>
      </c>
      <c r="Y280" s="58">
        <v>1830.0</v>
      </c>
      <c r="Z280" s="58">
        <v>455.0</v>
      </c>
      <c r="AA280" s="58">
        <v>3528.0</v>
      </c>
      <c r="AB280" s="58">
        <v>2926.0</v>
      </c>
      <c r="AC280" s="58">
        <v>2426.0</v>
      </c>
      <c r="AD280" s="58">
        <v>1946.0</v>
      </c>
      <c r="AE280" s="58">
        <v>2203.0</v>
      </c>
      <c r="AF280" s="58">
        <v>6155.0</v>
      </c>
      <c r="AG280" s="58">
        <v>3869.0</v>
      </c>
      <c r="AH280" s="58">
        <v>778.0</v>
      </c>
      <c r="AI280" s="58">
        <v>430.0</v>
      </c>
      <c r="AJ280" s="58">
        <v>457.0</v>
      </c>
      <c r="AK280" s="58">
        <v>605.0</v>
      </c>
      <c r="AL280" s="58">
        <v>821.0</v>
      </c>
      <c r="AM280" s="58">
        <v>666.0</v>
      </c>
      <c r="AN280" s="58">
        <v>107.0</v>
      </c>
      <c r="AO280" s="58">
        <v>107.0</v>
      </c>
      <c r="AP280" s="58">
        <v>169.0</v>
      </c>
      <c r="AQ280" s="58">
        <v>245.0</v>
      </c>
      <c r="AR280" s="58">
        <v>409.0</v>
      </c>
      <c r="AS280" s="58">
        <v>616.0</v>
      </c>
      <c r="AT280" s="58">
        <v>347.0</v>
      </c>
      <c r="AU280" s="58">
        <v>301.0</v>
      </c>
      <c r="AV280" s="58">
        <v>255.0</v>
      </c>
      <c r="AW280" s="58">
        <v>384.0</v>
      </c>
      <c r="AX280" s="58">
        <v>83.0</v>
      </c>
      <c r="AY280" s="58">
        <v>108.0</v>
      </c>
      <c r="AZ280" s="58">
        <v>21693.0</v>
      </c>
      <c r="BA280" s="58"/>
      <c r="BB280" s="58">
        <v>104.0</v>
      </c>
      <c r="BC280" s="58"/>
      <c r="BD280" s="58">
        <v>253.0</v>
      </c>
      <c r="BE280" s="58"/>
      <c r="BF280" s="58">
        <v>5220.0</v>
      </c>
      <c r="BG280" s="58"/>
      <c r="BH280" s="58">
        <v>4125.0</v>
      </c>
      <c r="BI280" s="58"/>
      <c r="BJ280" s="58"/>
      <c r="BK280" s="58">
        <v>10785.0</v>
      </c>
      <c r="BL280" s="58"/>
      <c r="BM280" s="58">
        <v>65737.0</v>
      </c>
      <c r="BN280" s="58">
        <v>66944.0</v>
      </c>
    </row>
    <row r="281" ht="16.5" customHeight="1">
      <c r="A281" s="58">
        <v>14625.0</v>
      </c>
      <c r="B281" s="58" t="s">
        <v>531</v>
      </c>
      <c r="C281" s="58">
        <v>14.0</v>
      </c>
      <c r="D281" s="58">
        <v>260686.0</v>
      </c>
      <c r="E281" s="58">
        <v>278965.0</v>
      </c>
      <c r="F281" s="58">
        <v>136092.0</v>
      </c>
      <c r="G281" s="58">
        <v>138498.0</v>
      </c>
      <c r="H281" s="58">
        <v>4573.0</v>
      </c>
      <c r="I281" s="58">
        <v>6987.0</v>
      </c>
      <c r="J281" s="58">
        <v>131519.0</v>
      </c>
      <c r="K281" s="58">
        <v>131511.0</v>
      </c>
      <c r="L281" s="58">
        <f t="shared" ref="L281:M281" si="273">V281+BM281</f>
        <v>51059</v>
      </c>
      <c r="M281" s="58">
        <f t="shared" si="273"/>
        <v>50294</v>
      </c>
      <c r="N281" s="58">
        <v>17038.0</v>
      </c>
      <c r="O281" s="58">
        <v>13085.0</v>
      </c>
      <c r="P281" s="58">
        <v>4232.0</v>
      </c>
      <c r="Q281" s="58">
        <v>5398.0</v>
      </c>
      <c r="R281" s="58">
        <v>3619.0</v>
      </c>
      <c r="S281" s="58">
        <v>12892.0</v>
      </c>
      <c r="T281" s="58">
        <v>22757.0</v>
      </c>
      <c r="U281" s="58">
        <v>25494.0</v>
      </c>
      <c r="V281" s="58"/>
      <c r="W281" s="58"/>
      <c r="X281" s="58">
        <v>2917.0</v>
      </c>
      <c r="Y281" s="58">
        <v>2304.0</v>
      </c>
      <c r="Z281" s="58">
        <v>580.0</v>
      </c>
      <c r="AA281" s="58">
        <v>3655.0</v>
      </c>
      <c r="AB281" s="58">
        <v>1862.0</v>
      </c>
      <c r="AC281" s="58">
        <v>2189.0</v>
      </c>
      <c r="AD281" s="58">
        <v>2538.0</v>
      </c>
      <c r="AE281" s="58">
        <v>3488.0</v>
      </c>
      <c r="AF281" s="58">
        <v>1730.0</v>
      </c>
      <c r="AG281" s="58">
        <v>1212.0</v>
      </c>
      <c r="AH281" s="58">
        <v>194.0</v>
      </c>
      <c r="AI281" s="58">
        <v>192.0</v>
      </c>
      <c r="AJ281" s="58">
        <v>433.0</v>
      </c>
      <c r="AK281" s="58">
        <v>585.0</v>
      </c>
      <c r="AL281" s="58">
        <v>835.0</v>
      </c>
      <c r="AM281" s="58">
        <v>720.0</v>
      </c>
      <c r="AN281" s="58">
        <v>94.0</v>
      </c>
      <c r="AO281" s="58">
        <v>99.0</v>
      </c>
      <c r="AP281" s="58">
        <v>176.0</v>
      </c>
      <c r="AQ281" s="58">
        <v>337.0</v>
      </c>
      <c r="AR281" s="58">
        <v>305.0</v>
      </c>
      <c r="AS281" s="58">
        <v>492.0</v>
      </c>
      <c r="AT281" s="58">
        <v>177.0</v>
      </c>
      <c r="AU281" s="58">
        <v>217.0</v>
      </c>
      <c r="AV281" s="58">
        <v>82.0</v>
      </c>
      <c r="AW281" s="58">
        <v>135.0</v>
      </c>
      <c r="AX281" s="58">
        <v>55.0</v>
      </c>
      <c r="AY281" s="58">
        <v>84.0</v>
      </c>
      <c r="AZ281" s="58">
        <v>14230.0</v>
      </c>
      <c r="BA281" s="58"/>
      <c r="BB281" s="58">
        <v>69.0</v>
      </c>
      <c r="BC281" s="58"/>
      <c r="BD281" s="58">
        <v>134.0</v>
      </c>
      <c r="BE281" s="58"/>
      <c r="BF281" s="58">
        <v>5524.0</v>
      </c>
      <c r="BG281" s="58"/>
      <c r="BH281" s="58">
        <v>879.0</v>
      </c>
      <c r="BI281" s="58"/>
      <c r="BJ281" s="58"/>
      <c r="BK281" s="58">
        <v>8639.0</v>
      </c>
      <c r="BL281" s="58"/>
      <c r="BM281" s="58">
        <v>51059.0</v>
      </c>
      <c r="BN281" s="58">
        <v>50294.0</v>
      </c>
    </row>
    <row r="282" ht="16.5" customHeight="1">
      <c r="A282" s="58">
        <v>14626.0</v>
      </c>
      <c r="B282" s="58" t="s">
        <v>532</v>
      </c>
      <c r="C282" s="58">
        <v>14.0</v>
      </c>
      <c r="D282" s="58">
        <v>221577.0</v>
      </c>
      <c r="E282" s="58">
        <v>240025.0</v>
      </c>
      <c r="F282" s="58">
        <v>110824.0</v>
      </c>
      <c r="G282" s="58">
        <v>113071.0</v>
      </c>
      <c r="H282" s="58">
        <v>4163.0</v>
      </c>
      <c r="I282" s="58">
        <v>5691.0</v>
      </c>
      <c r="J282" s="58">
        <v>106661.0</v>
      </c>
      <c r="K282" s="58">
        <v>107380.0</v>
      </c>
      <c r="L282" s="58">
        <f t="shared" ref="L282:M282" si="274">V282+BM282</f>
        <v>40623</v>
      </c>
      <c r="M282" s="58">
        <f t="shared" si="274"/>
        <v>40318</v>
      </c>
      <c r="N282" s="58">
        <v>13042.0</v>
      </c>
      <c r="O282" s="58">
        <v>9938.0</v>
      </c>
      <c r="P282" s="58">
        <v>3895.0</v>
      </c>
      <c r="Q282" s="58">
        <v>4869.0</v>
      </c>
      <c r="R282" s="58">
        <v>2269.0</v>
      </c>
      <c r="S282" s="58">
        <v>9154.0</v>
      </c>
      <c r="T282" s="58">
        <v>18050.0</v>
      </c>
      <c r="U282" s="58">
        <v>21272.0</v>
      </c>
      <c r="V282" s="58"/>
      <c r="W282" s="58"/>
      <c r="X282" s="58">
        <v>2313.0</v>
      </c>
      <c r="Y282" s="58">
        <v>2085.0</v>
      </c>
      <c r="Z282" s="58">
        <v>539.0</v>
      </c>
      <c r="AA282" s="58">
        <v>3225.0</v>
      </c>
      <c r="AB282" s="58">
        <v>1791.0</v>
      </c>
      <c r="AC282" s="58">
        <v>2222.0</v>
      </c>
      <c r="AD282" s="58">
        <v>2404.0</v>
      </c>
      <c r="AE282" s="58">
        <v>2994.0</v>
      </c>
      <c r="AF282" s="58">
        <v>1361.0</v>
      </c>
      <c r="AG282" s="58">
        <v>1036.0</v>
      </c>
      <c r="AH282" s="58">
        <v>203.0</v>
      </c>
      <c r="AI282" s="58">
        <v>153.0</v>
      </c>
      <c r="AJ282" s="58">
        <v>418.0</v>
      </c>
      <c r="AK282" s="58">
        <v>507.0</v>
      </c>
      <c r="AL282" s="58">
        <v>723.0</v>
      </c>
      <c r="AM282" s="58">
        <v>683.0</v>
      </c>
      <c r="AN282" s="58">
        <v>114.0</v>
      </c>
      <c r="AO282" s="58">
        <v>93.0</v>
      </c>
      <c r="AP282" s="58">
        <v>202.0</v>
      </c>
      <c r="AQ282" s="58">
        <v>297.0</v>
      </c>
      <c r="AR282" s="58">
        <v>263.0</v>
      </c>
      <c r="AS282" s="58">
        <v>292.0</v>
      </c>
      <c r="AT282" s="58">
        <v>136.0</v>
      </c>
      <c r="AU282" s="58">
        <v>162.0</v>
      </c>
      <c r="AV282" s="58">
        <v>116.0</v>
      </c>
      <c r="AW282" s="58">
        <v>146.0</v>
      </c>
      <c r="AX282" s="58">
        <v>67.0</v>
      </c>
      <c r="AY282" s="58">
        <v>89.0</v>
      </c>
      <c r="AZ282" s="58">
        <v>12584.0</v>
      </c>
      <c r="BA282" s="58"/>
      <c r="BB282" s="58">
        <v>80.0</v>
      </c>
      <c r="BC282" s="58"/>
      <c r="BD282" s="58">
        <v>129.0</v>
      </c>
      <c r="BE282" s="58"/>
      <c r="BF282" s="58">
        <v>4588.0</v>
      </c>
      <c r="BG282" s="58"/>
      <c r="BH282" s="58">
        <v>751.0</v>
      </c>
      <c r="BI282" s="58"/>
      <c r="BJ282" s="58"/>
      <c r="BK282" s="58">
        <v>7845.0</v>
      </c>
      <c r="BL282" s="58"/>
      <c r="BM282" s="58">
        <v>40623.0</v>
      </c>
      <c r="BN282" s="58">
        <v>40318.0</v>
      </c>
    </row>
    <row r="283" ht="16.5" customHeight="1">
      <c r="A283" s="58">
        <v>14627.0</v>
      </c>
      <c r="B283" s="58" t="s">
        <v>533</v>
      </c>
      <c r="C283" s="58">
        <v>14.0</v>
      </c>
      <c r="D283" s="58">
        <v>205737.0</v>
      </c>
      <c r="E283" s="58">
        <v>216936.0</v>
      </c>
      <c r="F283" s="58">
        <v>104260.0</v>
      </c>
      <c r="G283" s="58">
        <v>103558.0</v>
      </c>
      <c r="H283" s="58">
        <v>3174.0</v>
      </c>
      <c r="I283" s="58">
        <v>4759.0</v>
      </c>
      <c r="J283" s="58">
        <v>101086.0</v>
      </c>
      <c r="K283" s="58">
        <v>98799.0</v>
      </c>
      <c r="L283" s="58">
        <f t="shared" ref="L283:M283" si="275">V283+BM283</f>
        <v>37589</v>
      </c>
      <c r="M283" s="58">
        <f t="shared" si="275"/>
        <v>38110</v>
      </c>
      <c r="N283" s="58">
        <v>13283.0</v>
      </c>
      <c r="O283" s="58">
        <v>9670.0</v>
      </c>
      <c r="P283" s="58">
        <v>4951.0</v>
      </c>
      <c r="Q283" s="58">
        <v>6054.0</v>
      </c>
      <c r="R283" s="58">
        <v>2993.0</v>
      </c>
      <c r="S283" s="58">
        <v>9747.0</v>
      </c>
      <c r="T283" s="58">
        <v>16684.0</v>
      </c>
      <c r="U283" s="58">
        <v>18313.0</v>
      </c>
      <c r="V283" s="58"/>
      <c r="W283" s="58"/>
      <c r="X283" s="58">
        <v>1860.0</v>
      </c>
      <c r="Y283" s="58">
        <v>1279.0</v>
      </c>
      <c r="Z283" s="58">
        <v>396.0</v>
      </c>
      <c r="AA283" s="58">
        <v>2770.0</v>
      </c>
      <c r="AB283" s="58">
        <v>1462.0</v>
      </c>
      <c r="AC283" s="58">
        <v>1644.0</v>
      </c>
      <c r="AD283" s="58">
        <v>1632.0</v>
      </c>
      <c r="AE283" s="58">
        <v>2178.0</v>
      </c>
      <c r="AF283" s="58">
        <v>1472.0</v>
      </c>
      <c r="AG283" s="58">
        <v>939.0</v>
      </c>
      <c r="AH283" s="58">
        <v>176.0</v>
      </c>
      <c r="AI283" s="58">
        <v>140.0</v>
      </c>
      <c r="AJ283" s="58">
        <v>209.0</v>
      </c>
      <c r="AK283" s="58">
        <v>239.0</v>
      </c>
      <c r="AL283" s="58">
        <v>515.0</v>
      </c>
      <c r="AM283" s="58">
        <v>434.0</v>
      </c>
      <c r="AN283" s="58">
        <v>74.0</v>
      </c>
      <c r="AO283" s="58">
        <v>67.0</v>
      </c>
      <c r="AP283" s="58">
        <v>89.0</v>
      </c>
      <c r="AQ283" s="58">
        <v>162.0</v>
      </c>
      <c r="AR283" s="58">
        <v>197.0</v>
      </c>
      <c r="AS283" s="58">
        <v>279.0</v>
      </c>
      <c r="AT283" s="58">
        <v>125.0</v>
      </c>
      <c r="AU283" s="58">
        <v>137.0</v>
      </c>
      <c r="AV283" s="58">
        <v>133.0</v>
      </c>
      <c r="AW283" s="58">
        <v>148.0</v>
      </c>
      <c r="AX283" s="58">
        <v>37.0</v>
      </c>
      <c r="AY283" s="58">
        <v>71.0</v>
      </c>
      <c r="AZ283" s="58">
        <v>12292.0</v>
      </c>
      <c r="BA283" s="58"/>
      <c r="BB283" s="58">
        <v>111.0</v>
      </c>
      <c r="BC283" s="58"/>
      <c r="BD283" s="58">
        <v>125.0</v>
      </c>
      <c r="BE283" s="58"/>
      <c r="BF283" s="58">
        <v>4033.0</v>
      </c>
      <c r="BG283" s="58"/>
      <c r="BH283" s="58">
        <v>648.0</v>
      </c>
      <c r="BI283" s="58"/>
      <c r="BJ283" s="58"/>
      <c r="BK283" s="58">
        <v>6418.0</v>
      </c>
      <c r="BL283" s="58"/>
      <c r="BM283" s="58">
        <v>37589.0</v>
      </c>
      <c r="BN283" s="58">
        <v>38110.0</v>
      </c>
    </row>
    <row r="284" ht="16.5" customHeight="1">
      <c r="A284" s="58">
        <v>14628.0</v>
      </c>
      <c r="B284" s="58" t="s">
        <v>534</v>
      </c>
      <c r="C284" s="58">
        <v>14.0</v>
      </c>
      <c r="D284" s="58">
        <v>206844.0</v>
      </c>
      <c r="E284" s="58">
        <v>216356.0</v>
      </c>
      <c r="F284" s="58">
        <v>111731.0</v>
      </c>
      <c r="G284" s="58">
        <v>112016.0</v>
      </c>
      <c r="H284" s="58">
        <v>3468.0</v>
      </c>
      <c r="I284" s="58">
        <v>5491.0</v>
      </c>
      <c r="J284" s="58">
        <v>108263.0</v>
      </c>
      <c r="K284" s="58">
        <v>106525.0</v>
      </c>
      <c r="L284" s="58">
        <f t="shared" ref="L284:M284" si="276">V284+BM284</f>
        <v>42094</v>
      </c>
      <c r="M284" s="58">
        <f t="shared" si="276"/>
        <v>43271</v>
      </c>
      <c r="N284" s="58">
        <v>12298.0</v>
      </c>
      <c r="O284" s="58">
        <v>8727.0</v>
      </c>
      <c r="P284" s="58">
        <v>4468.0</v>
      </c>
      <c r="Q284" s="58">
        <v>5514.0</v>
      </c>
      <c r="R284" s="58">
        <v>2791.0</v>
      </c>
      <c r="S284" s="58">
        <v>10307.0</v>
      </c>
      <c r="T284" s="58">
        <v>16786.0</v>
      </c>
      <c r="U284" s="58">
        <v>18637.0</v>
      </c>
      <c r="V284" s="58"/>
      <c r="W284" s="58"/>
      <c r="X284" s="58">
        <v>2645.0</v>
      </c>
      <c r="Y284" s="58">
        <v>2172.0</v>
      </c>
      <c r="Z284" s="58">
        <v>449.0</v>
      </c>
      <c r="AA284" s="58">
        <v>3564.0</v>
      </c>
      <c r="AB284" s="58">
        <v>1626.0</v>
      </c>
      <c r="AC284" s="58">
        <v>1821.0</v>
      </c>
      <c r="AD284" s="58">
        <v>1649.0</v>
      </c>
      <c r="AE284" s="58">
        <v>2302.0</v>
      </c>
      <c r="AF284" s="58">
        <v>1241.0</v>
      </c>
      <c r="AG284" s="58">
        <v>1095.0</v>
      </c>
      <c r="AH284" s="58">
        <v>189.0</v>
      </c>
      <c r="AI284" s="58">
        <v>154.0</v>
      </c>
      <c r="AJ284" s="58">
        <v>182.0</v>
      </c>
      <c r="AK284" s="58">
        <v>255.0</v>
      </c>
      <c r="AL284" s="58">
        <v>572.0</v>
      </c>
      <c r="AM284" s="58">
        <v>509.0</v>
      </c>
      <c r="AN284" s="58">
        <v>84.0</v>
      </c>
      <c r="AO284" s="58">
        <v>111.0</v>
      </c>
      <c r="AP284" s="58">
        <v>107.0</v>
      </c>
      <c r="AQ284" s="58">
        <v>159.0</v>
      </c>
      <c r="AR284" s="58">
        <v>221.0</v>
      </c>
      <c r="AS284" s="58">
        <v>286.0</v>
      </c>
      <c r="AT284" s="58">
        <v>126.0</v>
      </c>
      <c r="AU284" s="58">
        <v>157.0</v>
      </c>
      <c r="AV284" s="58">
        <v>106.0</v>
      </c>
      <c r="AW284" s="58">
        <v>133.0</v>
      </c>
      <c r="AX284" s="58">
        <v>47.0</v>
      </c>
      <c r="AY284" s="58">
        <v>60.0</v>
      </c>
      <c r="AZ284" s="58">
        <v>13574.0</v>
      </c>
      <c r="BA284" s="58"/>
      <c r="BB284" s="58">
        <v>54.0</v>
      </c>
      <c r="BC284" s="58"/>
      <c r="BD284" s="58">
        <v>107.0</v>
      </c>
      <c r="BE284" s="58"/>
      <c r="BF284" s="58">
        <v>6168.0</v>
      </c>
      <c r="BG284" s="58"/>
      <c r="BH284" s="58">
        <v>679.0</v>
      </c>
      <c r="BI284" s="58"/>
      <c r="BJ284" s="58"/>
      <c r="BK284" s="58">
        <v>7291.0</v>
      </c>
      <c r="BL284" s="58"/>
      <c r="BM284" s="58">
        <v>42094.0</v>
      </c>
      <c r="BN284" s="58">
        <v>43271.0</v>
      </c>
    </row>
    <row r="285" ht="16.5" customHeight="1">
      <c r="A285" s="58">
        <v>14713.0</v>
      </c>
      <c r="B285" s="58" t="s">
        <v>535</v>
      </c>
      <c r="C285" s="58">
        <v>14.0</v>
      </c>
      <c r="D285" s="58">
        <v>434618.0</v>
      </c>
      <c r="E285" s="58">
        <v>415150.0</v>
      </c>
      <c r="F285" s="58">
        <v>185252.0</v>
      </c>
      <c r="G285" s="58">
        <v>173789.0</v>
      </c>
      <c r="H285" s="58">
        <v>3382.0</v>
      </c>
      <c r="I285" s="58">
        <v>4334.0</v>
      </c>
      <c r="J285" s="58">
        <v>181870.0</v>
      </c>
      <c r="K285" s="58">
        <v>169455.0</v>
      </c>
      <c r="L285" s="58">
        <f t="shared" ref="L285:M285" si="277">V285+BM285</f>
        <v>43045</v>
      </c>
      <c r="M285" s="58">
        <f t="shared" si="277"/>
        <v>42250</v>
      </c>
      <c r="N285" s="58">
        <v>38255.0</v>
      </c>
      <c r="O285" s="58">
        <v>27389.0</v>
      </c>
      <c r="P285" s="58">
        <v>22531.0</v>
      </c>
      <c r="Q285" s="58">
        <v>22184.0</v>
      </c>
      <c r="R285" s="58">
        <v>3965.0</v>
      </c>
      <c r="S285" s="58">
        <v>16209.0</v>
      </c>
      <c r="T285" s="58">
        <v>38330.0</v>
      </c>
      <c r="U285" s="58">
        <v>38630.0</v>
      </c>
      <c r="V285" s="58"/>
      <c r="W285" s="58"/>
      <c r="X285" s="58">
        <v>1037.0</v>
      </c>
      <c r="Y285" s="58">
        <v>1290.0</v>
      </c>
      <c r="Z285" s="58">
        <v>351.0</v>
      </c>
      <c r="AA285" s="58">
        <v>2632.0</v>
      </c>
      <c r="AB285" s="58">
        <v>2720.0</v>
      </c>
      <c r="AC285" s="58">
        <v>2396.0</v>
      </c>
      <c r="AD285" s="58">
        <v>1673.0</v>
      </c>
      <c r="AE285" s="58">
        <v>1909.0</v>
      </c>
      <c r="AF285" s="58">
        <v>4431.0</v>
      </c>
      <c r="AG285" s="58">
        <v>2871.0</v>
      </c>
      <c r="AH285" s="58">
        <v>546.0</v>
      </c>
      <c r="AI285" s="58">
        <v>321.0</v>
      </c>
      <c r="AJ285" s="58">
        <v>307.0</v>
      </c>
      <c r="AK285" s="58">
        <v>426.0</v>
      </c>
      <c r="AL285" s="58">
        <v>774.0</v>
      </c>
      <c r="AM285" s="58">
        <v>635.0</v>
      </c>
      <c r="AN285" s="58">
        <v>81.0</v>
      </c>
      <c r="AO285" s="58">
        <v>94.0</v>
      </c>
      <c r="AP285" s="58">
        <v>114.0</v>
      </c>
      <c r="AQ285" s="58">
        <v>146.0</v>
      </c>
      <c r="AR285" s="58">
        <v>235.0</v>
      </c>
      <c r="AS285" s="58">
        <v>295.0</v>
      </c>
      <c r="AT285" s="58">
        <v>341.0</v>
      </c>
      <c r="AU285" s="58">
        <v>363.0</v>
      </c>
      <c r="AV285" s="58">
        <v>156.0</v>
      </c>
      <c r="AW285" s="58">
        <v>240.0</v>
      </c>
      <c r="AX285" s="58">
        <v>114.0</v>
      </c>
      <c r="AY285" s="58">
        <v>221.0</v>
      </c>
      <c r="AZ285" s="58">
        <v>15277.0</v>
      </c>
      <c r="BA285" s="58"/>
      <c r="BB285" s="58">
        <v>70.0</v>
      </c>
      <c r="BC285" s="58"/>
      <c r="BD285" s="58">
        <v>268.0</v>
      </c>
      <c r="BE285" s="58"/>
      <c r="BF285" s="58">
        <v>3882.0</v>
      </c>
      <c r="BG285" s="58"/>
      <c r="BH285" s="58">
        <v>3367.0</v>
      </c>
      <c r="BI285" s="58"/>
      <c r="BJ285" s="58"/>
      <c r="BK285" s="58">
        <v>8954.0</v>
      </c>
      <c r="BL285" s="58"/>
      <c r="BM285" s="58">
        <v>43045.0</v>
      </c>
      <c r="BN285" s="58">
        <v>42250.0</v>
      </c>
    </row>
    <row r="286" ht="16.5" customHeight="1">
      <c r="A286" s="58">
        <v>14729.0</v>
      </c>
      <c r="B286" s="58" t="s">
        <v>536</v>
      </c>
      <c r="C286" s="58">
        <v>14.0</v>
      </c>
      <c r="D286" s="58">
        <v>218976.0</v>
      </c>
      <c r="E286" s="58">
        <v>231514.0</v>
      </c>
      <c r="F286" s="58">
        <v>105298.0</v>
      </c>
      <c r="G286" s="58">
        <v>110651.0</v>
      </c>
      <c r="H286" s="58">
        <v>3096.0</v>
      </c>
      <c r="I286" s="58">
        <v>5164.0</v>
      </c>
      <c r="J286" s="58">
        <v>102202.0</v>
      </c>
      <c r="K286" s="58">
        <v>105487.0</v>
      </c>
      <c r="L286" s="58">
        <f t="shared" ref="L286:M286" si="278">V286+BM286</f>
        <v>39230</v>
      </c>
      <c r="M286" s="58">
        <f t="shared" si="278"/>
        <v>37884</v>
      </c>
      <c r="N286" s="58">
        <v>17573.0</v>
      </c>
      <c r="O286" s="58">
        <v>14450.0</v>
      </c>
      <c r="P286" s="58">
        <v>3949.0</v>
      </c>
      <c r="Q286" s="58">
        <v>5084.0</v>
      </c>
      <c r="R286" s="58">
        <v>2441.0</v>
      </c>
      <c r="S286" s="58">
        <v>10555.0</v>
      </c>
      <c r="T286" s="58">
        <v>17911.0</v>
      </c>
      <c r="U286" s="58">
        <v>21215.0</v>
      </c>
      <c r="V286" s="58"/>
      <c r="W286" s="58"/>
      <c r="X286" s="58">
        <v>1501.0</v>
      </c>
      <c r="Y286" s="58">
        <v>1380.0</v>
      </c>
      <c r="Z286" s="58">
        <v>380.0</v>
      </c>
      <c r="AA286" s="58">
        <v>2418.0</v>
      </c>
      <c r="AB286" s="58">
        <v>1581.0</v>
      </c>
      <c r="AC286" s="58">
        <v>1748.0</v>
      </c>
      <c r="AD286" s="58">
        <v>1657.0</v>
      </c>
      <c r="AE286" s="58">
        <v>2084.0</v>
      </c>
      <c r="AF286" s="58">
        <v>1202.0</v>
      </c>
      <c r="AG286" s="58">
        <v>897.0</v>
      </c>
      <c r="AH286" s="58">
        <v>142.0</v>
      </c>
      <c r="AI286" s="58">
        <v>129.0</v>
      </c>
      <c r="AJ286" s="58">
        <v>143.0</v>
      </c>
      <c r="AK286" s="58">
        <v>295.0</v>
      </c>
      <c r="AL286" s="58">
        <v>508.0</v>
      </c>
      <c r="AM286" s="58">
        <v>470.0</v>
      </c>
      <c r="AN286" s="58">
        <v>59.0</v>
      </c>
      <c r="AO286" s="58">
        <v>77.0</v>
      </c>
      <c r="AP286" s="58">
        <v>116.0</v>
      </c>
      <c r="AQ286" s="58">
        <v>150.0</v>
      </c>
      <c r="AR286" s="58">
        <v>159.0</v>
      </c>
      <c r="AS286" s="58">
        <v>209.0</v>
      </c>
      <c r="AT286" s="58">
        <v>143.0</v>
      </c>
      <c r="AU286" s="58">
        <v>159.0</v>
      </c>
      <c r="AV286" s="58">
        <v>59.0</v>
      </c>
      <c r="AW286" s="58">
        <v>81.0</v>
      </c>
      <c r="AX286" s="58">
        <v>46.0</v>
      </c>
      <c r="AY286" s="58">
        <v>75.0</v>
      </c>
      <c r="AZ286" s="58">
        <v>9171.0</v>
      </c>
      <c r="BA286" s="58"/>
      <c r="BB286" s="58">
        <v>43.0</v>
      </c>
      <c r="BC286" s="58"/>
      <c r="BD286" s="58">
        <v>103.0</v>
      </c>
      <c r="BE286" s="58"/>
      <c r="BF286" s="58">
        <v>3504.0</v>
      </c>
      <c r="BG286" s="58"/>
      <c r="BH286" s="58">
        <v>581.0</v>
      </c>
      <c r="BI286" s="58"/>
      <c r="BJ286" s="58"/>
      <c r="BK286" s="58">
        <v>6127.0</v>
      </c>
      <c r="BL286" s="58"/>
      <c r="BM286" s="58">
        <v>39230.0</v>
      </c>
      <c r="BN286" s="58">
        <v>37884.0</v>
      </c>
    </row>
    <row r="287" ht="16.5" customHeight="1">
      <c r="A287" s="58">
        <v>14730.0</v>
      </c>
      <c r="B287" s="58" t="s">
        <v>537</v>
      </c>
      <c r="C287" s="58">
        <v>14.0</v>
      </c>
      <c r="D287" s="58">
        <v>167553.0</v>
      </c>
      <c r="E287" s="58">
        <v>179152.0</v>
      </c>
      <c r="F287" s="58">
        <v>75879.0</v>
      </c>
      <c r="G287" s="58">
        <v>78114.0</v>
      </c>
      <c r="H287" s="58">
        <v>2553.0</v>
      </c>
      <c r="I287" s="58">
        <v>3749.0</v>
      </c>
      <c r="J287" s="58">
        <v>73326.0</v>
      </c>
      <c r="K287" s="58">
        <v>74365.0</v>
      </c>
      <c r="L287" s="58">
        <f t="shared" ref="L287:M287" si="279">V287+BM287</f>
        <v>26998</v>
      </c>
      <c r="M287" s="58">
        <f t="shared" si="279"/>
        <v>26070</v>
      </c>
      <c r="N287" s="58">
        <v>12960.0</v>
      </c>
      <c r="O287" s="58">
        <v>10142.0</v>
      </c>
      <c r="P287" s="58">
        <v>2536.0</v>
      </c>
      <c r="Q287" s="58">
        <v>3021.0</v>
      </c>
      <c r="R287" s="58">
        <v>1786.0</v>
      </c>
      <c r="S287" s="58">
        <v>7706.0</v>
      </c>
      <c r="T287" s="58">
        <v>13441.0</v>
      </c>
      <c r="U287" s="58">
        <v>15567.0</v>
      </c>
      <c r="V287" s="58"/>
      <c r="W287" s="58"/>
      <c r="X287" s="58">
        <v>1520.0</v>
      </c>
      <c r="Y287" s="58">
        <v>1211.0</v>
      </c>
      <c r="Z287" s="58">
        <v>385.0</v>
      </c>
      <c r="AA287" s="58">
        <v>1984.0</v>
      </c>
      <c r="AB287" s="58">
        <v>996.0</v>
      </c>
      <c r="AC287" s="58">
        <v>1117.0</v>
      </c>
      <c r="AD287" s="58">
        <v>1212.0</v>
      </c>
      <c r="AE287" s="58">
        <v>1546.0</v>
      </c>
      <c r="AF287" s="58">
        <v>785.0</v>
      </c>
      <c r="AG287" s="58">
        <v>589.0</v>
      </c>
      <c r="AH287" s="58">
        <v>102.0</v>
      </c>
      <c r="AI287" s="58">
        <v>82.0</v>
      </c>
      <c r="AJ287" s="58">
        <v>69.0</v>
      </c>
      <c r="AK287" s="58">
        <v>117.0</v>
      </c>
      <c r="AL287" s="58">
        <v>387.0</v>
      </c>
      <c r="AM287" s="58">
        <v>325.0</v>
      </c>
      <c r="AN287" s="58">
        <v>33.0</v>
      </c>
      <c r="AO287" s="58">
        <v>54.0</v>
      </c>
      <c r="AP287" s="58">
        <v>57.0</v>
      </c>
      <c r="AQ287" s="58">
        <v>88.0</v>
      </c>
      <c r="AR287" s="58">
        <v>96.0</v>
      </c>
      <c r="AS287" s="58">
        <v>154.0</v>
      </c>
      <c r="AT287" s="58">
        <v>88.0</v>
      </c>
      <c r="AU287" s="58">
        <v>138.0</v>
      </c>
      <c r="AV287" s="58">
        <v>34.0</v>
      </c>
      <c r="AW287" s="58">
        <v>52.0</v>
      </c>
      <c r="AX287" s="58">
        <v>43.0</v>
      </c>
      <c r="AY287" s="58">
        <v>60.0</v>
      </c>
      <c r="AZ287" s="58">
        <v>5957.0</v>
      </c>
      <c r="BA287" s="58"/>
      <c r="BB287" s="58">
        <v>31.0</v>
      </c>
      <c r="BC287" s="58"/>
      <c r="BD287" s="58">
        <v>87.0</v>
      </c>
      <c r="BE287" s="58"/>
      <c r="BF287" s="58">
        <v>3307.0</v>
      </c>
      <c r="BG287" s="58"/>
      <c r="BH287" s="58">
        <v>416.0</v>
      </c>
      <c r="BI287" s="58"/>
      <c r="BJ287" s="58"/>
      <c r="BK287" s="58">
        <v>4342.0</v>
      </c>
      <c r="BL287" s="58"/>
      <c r="BM287" s="58">
        <v>26998.0</v>
      </c>
      <c r="BN287" s="58">
        <v>26070.0</v>
      </c>
    </row>
    <row r="288" ht="16.5" customHeight="1">
      <c r="A288" s="58">
        <v>7111.0</v>
      </c>
      <c r="B288" s="58" t="s">
        <v>309</v>
      </c>
      <c r="C288" s="58">
        <v>7.0</v>
      </c>
      <c r="D288" s="58">
        <v>84878.0</v>
      </c>
      <c r="E288" s="58">
        <v>82677.0</v>
      </c>
      <c r="F288" s="58">
        <v>41846.0</v>
      </c>
      <c r="G288" s="58">
        <v>37695.0</v>
      </c>
      <c r="H288" s="58">
        <v>535.0</v>
      </c>
      <c r="I288" s="58">
        <v>835.0</v>
      </c>
      <c r="J288" s="58">
        <v>41311.0</v>
      </c>
      <c r="K288" s="58">
        <v>36860.0</v>
      </c>
      <c r="L288" s="58">
        <f t="shared" ref="L288:M288" si="280">V288+BM288</f>
        <v>15735</v>
      </c>
      <c r="M288" s="58">
        <f t="shared" si="280"/>
        <v>14950</v>
      </c>
      <c r="N288" s="58">
        <v>11331.0</v>
      </c>
      <c r="O288" s="58">
        <v>8554.0</v>
      </c>
      <c r="P288" s="58">
        <v>4941.0</v>
      </c>
      <c r="Q288" s="58">
        <v>4760.0</v>
      </c>
      <c r="R288" s="58">
        <v>1769.0</v>
      </c>
      <c r="S288" s="58">
        <v>4293.0</v>
      </c>
      <c r="T288" s="58">
        <v>2002.0</v>
      </c>
      <c r="U288" s="58">
        <v>1433.0</v>
      </c>
      <c r="V288" s="58"/>
      <c r="W288" s="58"/>
      <c r="X288" s="58">
        <v>377.0</v>
      </c>
      <c r="Y288" s="58">
        <v>150.0</v>
      </c>
      <c r="Z288" s="58">
        <v>67.0</v>
      </c>
      <c r="AA288" s="58">
        <v>253.0</v>
      </c>
      <c r="AB288" s="58">
        <v>551.0</v>
      </c>
      <c r="AC288" s="58">
        <v>449.0</v>
      </c>
      <c r="AD288" s="58">
        <v>163.0</v>
      </c>
      <c r="AE288" s="58">
        <v>228.0</v>
      </c>
      <c r="AF288" s="58">
        <v>625.0</v>
      </c>
      <c r="AG288" s="58">
        <v>425.0</v>
      </c>
      <c r="AH288" s="58">
        <v>168.0</v>
      </c>
      <c r="AI288" s="58">
        <v>111.0</v>
      </c>
      <c r="AJ288" s="58">
        <v>50.0</v>
      </c>
      <c r="AK288" s="58">
        <v>74.0</v>
      </c>
      <c r="AL288" s="58">
        <v>145.0</v>
      </c>
      <c r="AM288" s="58">
        <v>99.0</v>
      </c>
      <c r="AN288" s="58">
        <v>14.0</v>
      </c>
      <c r="AO288" s="58">
        <v>31.0</v>
      </c>
      <c r="AP288" s="58">
        <v>25.0</v>
      </c>
      <c r="AQ288" s="58">
        <v>48.0</v>
      </c>
      <c r="AR288" s="58">
        <v>51.0</v>
      </c>
      <c r="AS288" s="58">
        <v>39.0</v>
      </c>
      <c r="AT288" s="58">
        <v>16.0</v>
      </c>
      <c r="AU288" s="58">
        <v>23.0</v>
      </c>
      <c r="AV288" s="58">
        <v>9.0</v>
      </c>
      <c r="AW288" s="58">
        <v>13.0</v>
      </c>
      <c r="AX288" s="58">
        <v>11.0</v>
      </c>
      <c r="AY288" s="58">
        <v>8.0</v>
      </c>
      <c r="AZ288" s="58">
        <v>2741.0</v>
      </c>
      <c r="BA288" s="58"/>
      <c r="BB288" s="58">
        <v>55.0</v>
      </c>
      <c r="BC288" s="58"/>
      <c r="BD288" s="58">
        <v>15.0</v>
      </c>
      <c r="BE288" s="58"/>
      <c r="BF288" s="58">
        <v>172.0</v>
      </c>
      <c r="BG288" s="58"/>
      <c r="BH288" s="58">
        <v>278.0</v>
      </c>
      <c r="BI288" s="58"/>
      <c r="BJ288" s="58"/>
      <c r="BK288" s="58">
        <v>919.0</v>
      </c>
      <c r="BL288" s="58"/>
      <c r="BM288" s="58">
        <v>15735.0</v>
      </c>
      <c r="BN288" s="58">
        <v>14950.0</v>
      </c>
    </row>
    <row r="289" ht="16.5" customHeight="1">
      <c r="A289" s="58">
        <v>7131.0</v>
      </c>
      <c r="B289" s="58" t="s">
        <v>310</v>
      </c>
      <c r="C289" s="58">
        <v>7.0</v>
      </c>
      <c r="D289" s="58">
        <v>100539.0</v>
      </c>
      <c r="E289" s="58">
        <v>100493.0</v>
      </c>
      <c r="F289" s="58">
        <v>57741.0</v>
      </c>
      <c r="G289" s="58">
        <v>55625.0</v>
      </c>
      <c r="H289" s="58">
        <v>1104.0</v>
      </c>
      <c r="I289" s="58">
        <v>1837.0</v>
      </c>
      <c r="J289" s="58">
        <v>56637.0</v>
      </c>
      <c r="K289" s="58">
        <v>53788.0</v>
      </c>
      <c r="L289" s="58">
        <f t="shared" ref="L289:M289" si="281">V289+BM289</f>
        <v>25759</v>
      </c>
      <c r="M289" s="58">
        <f t="shared" si="281"/>
        <v>26336</v>
      </c>
      <c r="N289" s="58">
        <v>13783.0</v>
      </c>
      <c r="O289" s="58">
        <v>9241.0</v>
      </c>
      <c r="P289" s="58">
        <v>4449.0</v>
      </c>
      <c r="Q289" s="58">
        <v>4849.0</v>
      </c>
      <c r="R289" s="58">
        <v>2643.0</v>
      </c>
      <c r="S289" s="58">
        <v>6884.0</v>
      </c>
      <c r="T289" s="58">
        <v>1715.0</v>
      </c>
      <c r="U289" s="58">
        <v>1462.0</v>
      </c>
      <c r="V289" s="58"/>
      <c r="W289" s="58"/>
      <c r="X289" s="58">
        <v>943.0</v>
      </c>
      <c r="Y289" s="58">
        <v>1028.0</v>
      </c>
      <c r="Z289" s="58">
        <v>120.0</v>
      </c>
      <c r="AA289" s="58">
        <v>517.0</v>
      </c>
      <c r="AB289" s="58">
        <v>820.0</v>
      </c>
      <c r="AC289" s="58">
        <v>663.0</v>
      </c>
      <c r="AD289" s="58">
        <v>231.0</v>
      </c>
      <c r="AE289" s="58">
        <v>359.0</v>
      </c>
      <c r="AF289" s="58">
        <v>683.0</v>
      </c>
      <c r="AG289" s="58">
        <v>369.0</v>
      </c>
      <c r="AH289" s="58">
        <v>235.0</v>
      </c>
      <c r="AI289" s="58">
        <v>166.0</v>
      </c>
      <c r="AJ289" s="58">
        <v>45.0</v>
      </c>
      <c r="AK289" s="58">
        <v>70.0</v>
      </c>
      <c r="AL289" s="58">
        <v>217.0</v>
      </c>
      <c r="AM289" s="58">
        <v>134.0</v>
      </c>
      <c r="AN289" s="58">
        <v>27.0</v>
      </c>
      <c r="AO289" s="58">
        <v>54.0</v>
      </c>
      <c r="AP289" s="58">
        <v>43.0</v>
      </c>
      <c r="AQ289" s="58">
        <v>82.0</v>
      </c>
      <c r="AR289" s="58">
        <v>90.0</v>
      </c>
      <c r="AS289" s="58">
        <v>48.0</v>
      </c>
      <c r="AT289" s="58">
        <v>44.0</v>
      </c>
      <c r="AU289" s="58">
        <v>26.0</v>
      </c>
      <c r="AV289" s="58">
        <v>11.0</v>
      </c>
      <c r="AW289" s="58">
        <v>17.0</v>
      </c>
      <c r="AX289" s="58">
        <v>11.0</v>
      </c>
      <c r="AY289" s="58">
        <v>11.0</v>
      </c>
      <c r="AZ289" s="58">
        <v>4093.0</v>
      </c>
      <c r="BA289" s="58"/>
      <c r="BB289" s="58">
        <v>73.0</v>
      </c>
      <c r="BC289" s="58"/>
      <c r="BD289" s="58">
        <v>10.0</v>
      </c>
      <c r="BE289" s="58"/>
      <c r="BF289" s="58">
        <v>320.0</v>
      </c>
      <c r="BG289" s="58"/>
      <c r="BH289" s="58">
        <v>272.0</v>
      </c>
      <c r="BI289" s="58"/>
      <c r="BJ289" s="58"/>
      <c r="BK289" s="58">
        <v>1472.0</v>
      </c>
      <c r="BL289" s="58"/>
      <c r="BM289" s="58">
        <v>25759.0</v>
      </c>
      <c r="BN289" s="58">
        <v>26336.0</v>
      </c>
    </row>
    <row r="290" ht="16.5" customHeight="1">
      <c r="A290" s="58">
        <v>7132.0</v>
      </c>
      <c r="B290" s="58" t="s">
        <v>311</v>
      </c>
      <c r="C290" s="58">
        <v>7.0</v>
      </c>
      <c r="D290" s="58">
        <v>101504.0</v>
      </c>
      <c r="E290" s="58">
        <v>103312.0</v>
      </c>
      <c r="F290" s="58">
        <v>56088.0</v>
      </c>
      <c r="G290" s="58">
        <v>55306.0</v>
      </c>
      <c r="H290" s="58">
        <v>1191.0</v>
      </c>
      <c r="I290" s="58">
        <v>2174.0</v>
      </c>
      <c r="J290" s="58">
        <v>54897.0</v>
      </c>
      <c r="K290" s="58">
        <v>53132.0</v>
      </c>
      <c r="L290" s="58">
        <f t="shared" ref="L290:M290" si="282">V290+BM290</f>
        <v>22731</v>
      </c>
      <c r="M290" s="58">
        <f t="shared" si="282"/>
        <v>22994</v>
      </c>
      <c r="N290" s="58">
        <v>17687.0</v>
      </c>
      <c r="O290" s="58">
        <v>13492.0</v>
      </c>
      <c r="P290" s="58">
        <v>3310.0</v>
      </c>
      <c r="Q290" s="58">
        <v>3986.0</v>
      </c>
      <c r="R290" s="58">
        <v>1796.0</v>
      </c>
      <c r="S290" s="58">
        <v>5876.0</v>
      </c>
      <c r="T290" s="58">
        <v>1881.0</v>
      </c>
      <c r="U290" s="58">
        <v>1980.0</v>
      </c>
      <c r="V290" s="58"/>
      <c r="W290" s="58"/>
      <c r="X290" s="58">
        <v>705.0</v>
      </c>
      <c r="Y290" s="58">
        <v>466.0</v>
      </c>
      <c r="Z290" s="58">
        <v>185.0</v>
      </c>
      <c r="AA290" s="58">
        <v>565.0</v>
      </c>
      <c r="AB290" s="58">
        <v>802.0</v>
      </c>
      <c r="AC290" s="58">
        <v>705.0</v>
      </c>
      <c r="AD290" s="58">
        <v>279.0</v>
      </c>
      <c r="AE290" s="58">
        <v>398.0</v>
      </c>
      <c r="AF290" s="58">
        <v>529.0</v>
      </c>
      <c r="AG290" s="58">
        <v>316.0</v>
      </c>
      <c r="AH290" s="58">
        <v>128.0</v>
      </c>
      <c r="AI290" s="58">
        <v>92.0</v>
      </c>
      <c r="AJ290" s="58">
        <v>313.0</v>
      </c>
      <c r="AK290" s="58">
        <v>547.0</v>
      </c>
      <c r="AL290" s="58">
        <v>239.0</v>
      </c>
      <c r="AM290" s="58">
        <v>150.0</v>
      </c>
      <c r="AN290" s="58">
        <v>35.0</v>
      </c>
      <c r="AO290" s="58">
        <v>49.0</v>
      </c>
      <c r="AP290" s="58">
        <v>76.0</v>
      </c>
      <c r="AQ290" s="58">
        <v>93.0</v>
      </c>
      <c r="AR290" s="58">
        <v>92.0</v>
      </c>
      <c r="AS290" s="58">
        <v>59.0</v>
      </c>
      <c r="AT290" s="58">
        <v>24.0</v>
      </c>
      <c r="AU290" s="58">
        <v>35.0</v>
      </c>
      <c r="AV290" s="58">
        <v>8.0</v>
      </c>
      <c r="AW290" s="58">
        <v>8.0</v>
      </c>
      <c r="AX290" s="58">
        <v>13.0</v>
      </c>
      <c r="AY290" s="58">
        <v>9.0</v>
      </c>
      <c r="AZ290" s="58">
        <v>3386.0</v>
      </c>
      <c r="BA290" s="58"/>
      <c r="BB290" s="58">
        <v>106.0</v>
      </c>
      <c r="BC290" s="58"/>
      <c r="BD290" s="58">
        <v>37.0</v>
      </c>
      <c r="BE290" s="58"/>
      <c r="BF290" s="58">
        <v>334.0</v>
      </c>
      <c r="BG290" s="58"/>
      <c r="BH290" s="58">
        <v>201.0</v>
      </c>
      <c r="BI290" s="58"/>
      <c r="BJ290" s="58"/>
      <c r="BK290" s="58">
        <v>1312.0</v>
      </c>
      <c r="BL290" s="58"/>
      <c r="BM290" s="58">
        <v>22731.0</v>
      </c>
      <c r="BN290" s="58">
        <v>22994.0</v>
      </c>
    </row>
    <row r="291" ht="16.5" customHeight="1">
      <c r="A291" s="58">
        <v>7133.0</v>
      </c>
      <c r="B291" s="58" t="s">
        <v>312</v>
      </c>
      <c r="C291" s="58">
        <v>7.0</v>
      </c>
      <c r="D291" s="58">
        <v>121149.0</v>
      </c>
      <c r="E291" s="58">
        <v>121798.0</v>
      </c>
      <c r="F291" s="58">
        <v>70980.0</v>
      </c>
      <c r="G291" s="58">
        <v>67731.0</v>
      </c>
      <c r="H291" s="58">
        <v>1708.0</v>
      </c>
      <c r="I291" s="58">
        <v>2908.0</v>
      </c>
      <c r="J291" s="58">
        <v>69272.0</v>
      </c>
      <c r="K291" s="58">
        <v>64823.0</v>
      </c>
      <c r="L291" s="58">
        <f t="shared" ref="L291:M291" si="283">V291+BM291</f>
        <v>24511</v>
      </c>
      <c r="M291" s="58">
        <f t="shared" si="283"/>
        <v>24291</v>
      </c>
      <c r="N291" s="58">
        <v>24367.0</v>
      </c>
      <c r="O291" s="58">
        <v>18925.0</v>
      </c>
      <c r="P291" s="58">
        <v>4949.0</v>
      </c>
      <c r="Q291" s="58">
        <v>5886.0</v>
      </c>
      <c r="R291" s="58">
        <v>2897.0</v>
      </c>
      <c r="S291" s="58">
        <v>7442.0</v>
      </c>
      <c r="T291" s="58">
        <v>2479.0</v>
      </c>
      <c r="U291" s="58">
        <v>2123.0</v>
      </c>
      <c r="V291" s="58"/>
      <c r="W291" s="58"/>
      <c r="X291" s="58">
        <v>1074.0</v>
      </c>
      <c r="Y291" s="58">
        <v>718.0</v>
      </c>
      <c r="Z291" s="58">
        <v>251.0</v>
      </c>
      <c r="AA291" s="58">
        <v>901.0</v>
      </c>
      <c r="AB291" s="58">
        <v>1276.0</v>
      </c>
      <c r="AC291" s="58">
        <v>967.0</v>
      </c>
      <c r="AD291" s="58">
        <v>391.0</v>
      </c>
      <c r="AE291" s="58">
        <v>509.0</v>
      </c>
      <c r="AF291" s="58">
        <v>697.0</v>
      </c>
      <c r="AG291" s="58">
        <v>483.0</v>
      </c>
      <c r="AH291" s="58">
        <v>205.0</v>
      </c>
      <c r="AI291" s="58">
        <v>120.0</v>
      </c>
      <c r="AJ291" s="58">
        <v>128.0</v>
      </c>
      <c r="AK291" s="58">
        <v>220.0</v>
      </c>
      <c r="AL291" s="58">
        <v>303.0</v>
      </c>
      <c r="AM291" s="58">
        <v>171.0</v>
      </c>
      <c r="AN291" s="58">
        <v>40.0</v>
      </c>
      <c r="AO291" s="58">
        <v>55.0</v>
      </c>
      <c r="AP291" s="58">
        <v>67.0</v>
      </c>
      <c r="AQ291" s="58">
        <v>107.0</v>
      </c>
      <c r="AR291" s="58">
        <v>128.0</v>
      </c>
      <c r="AS291" s="58">
        <v>74.0</v>
      </c>
      <c r="AT291" s="58">
        <v>32.0</v>
      </c>
      <c r="AU291" s="58">
        <v>54.0</v>
      </c>
      <c r="AV291" s="58">
        <v>24.0</v>
      </c>
      <c r="AW291" s="58">
        <v>14.0</v>
      </c>
      <c r="AX291" s="58">
        <v>14.0</v>
      </c>
      <c r="AY291" s="58">
        <v>14.0</v>
      </c>
      <c r="AZ291" s="58">
        <v>4583.0</v>
      </c>
      <c r="BA291" s="58"/>
      <c r="BB291" s="58">
        <v>31.0</v>
      </c>
      <c r="BC291" s="58"/>
      <c r="BD291" s="58">
        <v>17.0</v>
      </c>
      <c r="BE291" s="58"/>
      <c r="BF291" s="58">
        <v>495.0</v>
      </c>
      <c r="BG291" s="58"/>
      <c r="BH291" s="58">
        <v>313.0</v>
      </c>
      <c r="BI291" s="58"/>
      <c r="BJ291" s="58"/>
      <c r="BK291" s="58">
        <v>1749.0</v>
      </c>
      <c r="BL291" s="58"/>
      <c r="BM291" s="58">
        <v>24511.0</v>
      </c>
      <c r="BN291" s="58">
        <v>24291.0</v>
      </c>
    </row>
    <row r="292" ht="16.5" customHeight="1">
      <c r="A292" s="58">
        <v>7134.0</v>
      </c>
      <c r="B292" s="58" t="s">
        <v>313</v>
      </c>
      <c r="C292" s="58">
        <v>7.0</v>
      </c>
      <c r="D292" s="58">
        <v>66293.0</v>
      </c>
      <c r="E292" s="58">
        <v>69054.0</v>
      </c>
      <c r="F292" s="58">
        <v>35126.0</v>
      </c>
      <c r="G292" s="58">
        <v>34734.0</v>
      </c>
      <c r="H292" s="58">
        <v>1070.0</v>
      </c>
      <c r="I292" s="58">
        <v>1864.0</v>
      </c>
      <c r="J292" s="58">
        <v>34056.0</v>
      </c>
      <c r="K292" s="58">
        <v>32870.0</v>
      </c>
      <c r="L292" s="58">
        <f t="shared" ref="L292:M292" si="284">V292+BM292</f>
        <v>12069</v>
      </c>
      <c r="M292" s="58">
        <f t="shared" si="284"/>
        <v>11150</v>
      </c>
      <c r="N292" s="58">
        <v>12299.0</v>
      </c>
      <c r="O292" s="58">
        <v>10329.0</v>
      </c>
      <c r="P292" s="58">
        <v>1727.0</v>
      </c>
      <c r="Q292" s="58">
        <v>2302.0</v>
      </c>
      <c r="R292" s="58">
        <v>1525.0</v>
      </c>
      <c r="S292" s="58">
        <v>4303.0</v>
      </c>
      <c r="T292" s="58">
        <v>1570.0</v>
      </c>
      <c r="U292" s="58">
        <v>1691.0</v>
      </c>
      <c r="V292" s="58"/>
      <c r="W292" s="58"/>
      <c r="X292" s="58">
        <v>404.0</v>
      </c>
      <c r="Y292" s="58">
        <v>138.0</v>
      </c>
      <c r="Z292" s="58">
        <v>140.0</v>
      </c>
      <c r="AA292" s="58">
        <v>460.0</v>
      </c>
      <c r="AB292" s="58">
        <v>634.0</v>
      </c>
      <c r="AC292" s="58">
        <v>533.0</v>
      </c>
      <c r="AD292" s="58">
        <v>247.0</v>
      </c>
      <c r="AE292" s="58">
        <v>349.0</v>
      </c>
      <c r="AF292" s="58">
        <v>353.0</v>
      </c>
      <c r="AG292" s="58">
        <v>203.0</v>
      </c>
      <c r="AH292" s="58">
        <v>84.0</v>
      </c>
      <c r="AI292" s="58">
        <v>45.0</v>
      </c>
      <c r="AJ292" s="58">
        <v>48.0</v>
      </c>
      <c r="AK292" s="58">
        <v>61.0</v>
      </c>
      <c r="AL292" s="58">
        <v>155.0</v>
      </c>
      <c r="AM292" s="58">
        <v>64.0</v>
      </c>
      <c r="AN292" s="58">
        <v>29.0</v>
      </c>
      <c r="AO292" s="58">
        <v>30.0</v>
      </c>
      <c r="AP292" s="58">
        <v>19.0</v>
      </c>
      <c r="AQ292" s="58">
        <v>33.0</v>
      </c>
      <c r="AR292" s="58">
        <v>56.0</v>
      </c>
      <c r="AS292" s="58">
        <v>55.0</v>
      </c>
      <c r="AT292" s="58">
        <v>14.0</v>
      </c>
      <c r="AU292" s="58">
        <v>41.0</v>
      </c>
      <c r="AV292" s="58">
        <v>10.0</v>
      </c>
      <c r="AW292" s="58">
        <v>8.0</v>
      </c>
      <c r="AX292" s="58">
        <v>9.0</v>
      </c>
      <c r="AY292" s="58">
        <v>10.0</v>
      </c>
      <c r="AZ292" s="58">
        <v>2209.0</v>
      </c>
      <c r="BA292" s="58"/>
      <c r="BB292" s="58">
        <v>15.0</v>
      </c>
      <c r="BC292" s="58"/>
      <c r="BD292" s="58">
        <v>11.0</v>
      </c>
      <c r="BE292" s="58"/>
      <c r="BF292" s="58">
        <v>291.0</v>
      </c>
      <c r="BG292" s="58"/>
      <c r="BH292" s="58">
        <v>138.0</v>
      </c>
      <c r="BI292" s="58"/>
      <c r="BJ292" s="58"/>
      <c r="BK292" s="58">
        <v>1065.0</v>
      </c>
      <c r="BL292" s="58"/>
      <c r="BM292" s="58">
        <v>12069.0</v>
      </c>
      <c r="BN292" s="58">
        <v>11150.0</v>
      </c>
    </row>
    <row r="293" ht="16.5" customHeight="1">
      <c r="A293" s="58">
        <v>7135.0</v>
      </c>
      <c r="B293" s="58" t="s">
        <v>314</v>
      </c>
      <c r="C293" s="58">
        <v>7.0</v>
      </c>
      <c r="D293" s="58">
        <v>50665.0</v>
      </c>
      <c r="E293" s="58">
        <v>52224.0</v>
      </c>
      <c r="F293" s="58">
        <v>32228.0</v>
      </c>
      <c r="G293" s="58">
        <v>32391.0</v>
      </c>
      <c r="H293" s="58">
        <v>1041.0</v>
      </c>
      <c r="I293" s="58">
        <v>1789.0</v>
      </c>
      <c r="J293" s="58">
        <v>31187.0</v>
      </c>
      <c r="K293" s="58">
        <v>30602.0</v>
      </c>
      <c r="L293" s="58">
        <f t="shared" ref="L293:M293" si="285">V293+BM293</f>
        <v>16463</v>
      </c>
      <c r="M293" s="58">
        <f t="shared" si="285"/>
        <v>16610</v>
      </c>
      <c r="N293" s="58">
        <v>7132.0</v>
      </c>
      <c r="O293" s="58">
        <v>5559.0</v>
      </c>
      <c r="P293" s="58">
        <v>1528.0</v>
      </c>
      <c r="Q293" s="58">
        <v>1721.0</v>
      </c>
      <c r="R293" s="58">
        <v>1082.0</v>
      </c>
      <c r="S293" s="58">
        <v>3327.0</v>
      </c>
      <c r="T293" s="58">
        <v>897.0</v>
      </c>
      <c r="U293" s="58">
        <v>683.0</v>
      </c>
      <c r="V293" s="58"/>
      <c r="W293" s="58"/>
      <c r="X293" s="58">
        <v>445.0</v>
      </c>
      <c r="Y293" s="58">
        <v>310.0</v>
      </c>
      <c r="Z293" s="58">
        <v>82.0</v>
      </c>
      <c r="AA293" s="58">
        <v>294.0</v>
      </c>
      <c r="AB293" s="58">
        <v>406.0</v>
      </c>
      <c r="AC293" s="58">
        <v>388.0</v>
      </c>
      <c r="AD293" s="58">
        <v>162.0</v>
      </c>
      <c r="AE293" s="58">
        <v>292.0</v>
      </c>
      <c r="AF293" s="58">
        <v>251.0</v>
      </c>
      <c r="AG293" s="58">
        <v>225.0</v>
      </c>
      <c r="AH293" s="58">
        <v>69.0</v>
      </c>
      <c r="AI293" s="58">
        <v>36.0</v>
      </c>
      <c r="AJ293" s="58">
        <v>40.0</v>
      </c>
      <c r="AK293" s="58">
        <v>98.0</v>
      </c>
      <c r="AL293" s="58">
        <v>101.0</v>
      </c>
      <c r="AM293" s="58">
        <v>82.0</v>
      </c>
      <c r="AN293" s="58">
        <v>19.0</v>
      </c>
      <c r="AO293" s="58">
        <v>22.0</v>
      </c>
      <c r="AP293" s="58">
        <v>42.0</v>
      </c>
      <c r="AQ293" s="58">
        <v>64.0</v>
      </c>
      <c r="AR293" s="58">
        <v>42.0</v>
      </c>
      <c r="AS293" s="58">
        <v>46.0</v>
      </c>
      <c r="AT293" s="58">
        <v>2.0</v>
      </c>
      <c r="AU293" s="58">
        <v>19.0</v>
      </c>
      <c r="AV293" s="58">
        <v>7.0</v>
      </c>
      <c r="AW293" s="58">
        <v>7.0</v>
      </c>
      <c r="AX293" s="58">
        <v>7.0</v>
      </c>
      <c r="AY293" s="58">
        <v>8.0</v>
      </c>
      <c r="AZ293" s="58">
        <v>2128.0</v>
      </c>
      <c r="BA293" s="58"/>
      <c r="BB293" s="58">
        <v>22.0</v>
      </c>
      <c r="BC293" s="58"/>
      <c r="BD293" s="58">
        <v>4.0</v>
      </c>
      <c r="BE293" s="58"/>
      <c r="BF293" s="58">
        <v>128.0</v>
      </c>
      <c r="BG293" s="58"/>
      <c r="BH293" s="58">
        <v>128.0</v>
      </c>
      <c r="BI293" s="58"/>
      <c r="BJ293" s="58"/>
      <c r="BK293" s="58">
        <v>811.0</v>
      </c>
      <c r="BL293" s="58"/>
      <c r="BM293" s="58">
        <v>16463.0</v>
      </c>
      <c r="BN293" s="58">
        <v>16610.0</v>
      </c>
    </row>
    <row r="294" ht="16.5" customHeight="1">
      <c r="A294" s="58">
        <v>7137.0</v>
      </c>
      <c r="B294" s="58" t="s">
        <v>315</v>
      </c>
      <c r="C294" s="58">
        <v>7.0</v>
      </c>
      <c r="D294" s="58">
        <v>166771.0</v>
      </c>
      <c r="E294" s="58">
        <v>167134.0</v>
      </c>
      <c r="F294" s="58">
        <v>92494.0</v>
      </c>
      <c r="G294" s="58">
        <v>87404.0</v>
      </c>
      <c r="H294" s="58">
        <v>1977.0</v>
      </c>
      <c r="I294" s="58">
        <v>3215.0</v>
      </c>
      <c r="J294" s="58">
        <v>90517.0</v>
      </c>
      <c r="K294" s="58">
        <v>84189.0</v>
      </c>
      <c r="L294" s="58">
        <f t="shared" ref="L294:M294" si="286">V294+BM294</f>
        <v>40411</v>
      </c>
      <c r="M294" s="58">
        <f t="shared" si="286"/>
        <v>39778</v>
      </c>
      <c r="N294" s="58">
        <v>26883.0</v>
      </c>
      <c r="O294" s="58">
        <v>20977.0</v>
      </c>
      <c r="P294" s="58">
        <v>6104.0</v>
      </c>
      <c r="Q294" s="58">
        <v>6178.0</v>
      </c>
      <c r="R294" s="58">
        <v>2848.0</v>
      </c>
      <c r="S294" s="58">
        <v>8415.0</v>
      </c>
      <c r="T294" s="58">
        <v>2700.0</v>
      </c>
      <c r="U294" s="58">
        <v>2285.0</v>
      </c>
      <c r="V294" s="58"/>
      <c r="W294" s="58"/>
      <c r="X294" s="58">
        <v>1295.0</v>
      </c>
      <c r="Y294" s="58">
        <v>761.0</v>
      </c>
      <c r="Z294" s="58">
        <v>252.0</v>
      </c>
      <c r="AA294" s="58">
        <v>767.0</v>
      </c>
      <c r="AB294" s="58">
        <v>1368.0</v>
      </c>
      <c r="AC294" s="58">
        <v>995.0</v>
      </c>
      <c r="AD294" s="58">
        <v>436.0</v>
      </c>
      <c r="AE294" s="58">
        <v>685.0</v>
      </c>
      <c r="AF294" s="58">
        <v>850.0</v>
      </c>
      <c r="AG294" s="58">
        <v>499.0</v>
      </c>
      <c r="AH294" s="58">
        <v>277.0</v>
      </c>
      <c r="AI294" s="58">
        <v>150.0</v>
      </c>
      <c r="AJ294" s="58">
        <v>130.0</v>
      </c>
      <c r="AK294" s="58">
        <v>199.0</v>
      </c>
      <c r="AL294" s="58">
        <v>337.0</v>
      </c>
      <c r="AM294" s="58">
        <v>188.0</v>
      </c>
      <c r="AN294" s="58">
        <v>42.0</v>
      </c>
      <c r="AO294" s="58">
        <v>57.0</v>
      </c>
      <c r="AP294" s="58">
        <v>60.0</v>
      </c>
      <c r="AQ294" s="58">
        <v>102.0</v>
      </c>
      <c r="AR294" s="58">
        <v>113.0</v>
      </c>
      <c r="AS294" s="58">
        <v>84.0</v>
      </c>
      <c r="AT294" s="58">
        <v>25.0</v>
      </c>
      <c r="AU294" s="58">
        <v>34.0</v>
      </c>
      <c r="AV294" s="58">
        <v>18.0</v>
      </c>
      <c r="AW294" s="58">
        <v>23.0</v>
      </c>
      <c r="AX294" s="58">
        <v>12.0</v>
      </c>
      <c r="AY294" s="58">
        <v>12.0</v>
      </c>
      <c r="AZ294" s="58">
        <v>5467.0</v>
      </c>
      <c r="BA294" s="58"/>
      <c r="BB294" s="58">
        <v>47.0</v>
      </c>
      <c r="BC294" s="58"/>
      <c r="BD294" s="58">
        <v>30.0</v>
      </c>
      <c r="BE294" s="58"/>
      <c r="BF294" s="58">
        <v>391.0</v>
      </c>
      <c r="BG294" s="58"/>
      <c r="BH294" s="58">
        <v>421.0</v>
      </c>
      <c r="BI294" s="58"/>
      <c r="BJ294" s="58"/>
      <c r="BK294" s="58">
        <v>2000.0</v>
      </c>
      <c r="BL294" s="58"/>
      <c r="BM294" s="58">
        <v>40411.0</v>
      </c>
      <c r="BN294" s="58">
        <v>39778.0</v>
      </c>
    </row>
    <row r="295" ht="16.5" customHeight="1">
      <c r="A295" s="58">
        <v>7138.0</v>
      </c>
      <c r="B295" s="58" t="s">
        <v>316</v>
      </c>
      <c r="C295" s="58">
        <v>7.0</v>
      </c>
      <c r="D295" s="58">
        <v>138629.0</v>
      </c>
      <c r="E295" s="58">
        <v>139421.0</v>
      </c>
      <c r="F295" s="58">
        <v>75190.0</v>
      </c>
      <c r="G295" s="58">
        <v>73749.0</v>
      </c>
      <c r="H295" s="58">
        <v>1394.0</v>
      </c>
      <c r="I295" s="58">
        <v>2534.0</v>
      </c>
      <c r="J295" s="58">
        <v>73796.0</v>
      </c>
      <c r="K295" s="58">
        <v>71215.0</v>
      </c>
      <c r="L295" s="58">
        <f t="shared" ref="L295:M295" si="287">V295+BM295</f>
        <v>29186</v>
      </c>
      <c r="M295" s="58">
        <f t="shared" si="287"/>
        <v>28928</v>
      </c>
      <c r="N295" s="58">
        <v>23355.0</v>
      </c>
      <c r="O295" s="58">
        <v>19383.0</v>
      </c>
      <c r="P295" s="58">
        <v>5123.0</v>
      </c>
      <c r="Q295" s="58">
        <v>5938.0</v>
      </c>
      <c r="R295" s="58">
        <v>2620.0</v>
      </c>
      <c r="S295" s="58">
        <v>8347.0</v>
      </c>
      <c r="T295" s="58">
        <v>2584.0</v>
      </c>
      <c r="U295" s="58">
        <v>2299.0</v>
      </c>
      <c r="V295" s="58"/>
      <c r="W295" s="58"/>
      <c r="X295" s="58">
        <v>1064.0</v>
      </c>
      <c r="Y295" s="58">
        <v>677.0</v>
      </c>
      <c r="Z295" s="58">
        <v>202.0</v>
      </c>
      <c r="AA295" s="58">
        <v>664.0</v>
      </c>
      <c r="AB295" s="58">
        <v>1223.0</v>
      </c>
      <c r="AC295" s="58">
        <v>1015.0</v>
      </c>
      <c r="AD295" s="58">
        <v>332.0</v>
      </c>
      <c r="AE295" s="58">
        <v>517.0</v>
      </c>
      <c r="AF295" s="58">
        <v>763.0</v>
      </c>
      <c r="AG295" s="58">
        <v>528.0</v>
      </c>
      <c r="AH295" s="58">
        <v>188.0</v>
      </c>
      <c r="AI295" s="58">
        <v>128.0</v>
      </c>
      <c r="AJ295" s="58">
        <v>299.0</v>
      </c>
      <c r="AK295" s="58">
        <v>429.0</v>
      </c>
      <c r="AL295" s="58">
        <v>300.0</v>
      </c>
      <c r="AM295" s="58">
        <v>208.0</v>
      </c>
      <c r="AN295" s="58">
        <v>57.0</v>
      </c>
      <c r="AO295" s="58">
        <v>70.0</v>
      </c>
      <c r="AP295" s="58">
        <v>94.0</v>
      </c>
      <c r="AQ295" s="58">
        <v>104.0</v>
      </c>
      <c r="AR295" s="58">
        <v>86.0</v>
      </c>
      <c r="AS295" s="58">
        <v>83.0</v>
      </c>
      <c r="AT295" s="58">
        <v>20.0</v>
      </c>
      <c r="AU295" s="58">
        <v>26.0</v>
      </c>
      <c r="AV295" s="58">
        <v>9.0</v>
      </c>
      <c r="AW295" s="58">
        <v>18.0</v>
      </c>
      <c r="AX295" s="58">
        <v>17.0</v>
      </c>
      <c r="AY295" s="58">
        <v>8.0</v>
      </c>
      <c r="AZ295" s="58">
        <v>5476.0</v>
      </c>
      <c r="BA295" s="58"/>
      <c r="BB295" s="58">
        <v>94.0</v>
      </c>
      <c r="BC295" s="58"/>
      <c r="BD295" s="58">
        <v>25.0</v>
      </c>
      <c r="BE295" s="58"/>
      <c r="BF295" s="58">
        <v>366.0</v>
      </c>
      <c r="BG295" s="58"/>
      <c r="BH295" s="58">
        <v>313.0</v>
      </c>
      <c r="BI295" s="58"/>
      <c r="BJ295" s="58"/>
      <c r="BK295" s="58">
        <v>1845.0</v>
      </c>
      <c r="BL295" s="58"/>
      <c r="BM295" s="58">
        <v>29186.0</v>
      </c>
      <c r="BN295" s="58">
        <v>28928.0</v>
      </c>
    </row>
    <row r="296" ht="16.5" customHeight="1">
      <c r="A296" s="58">
        <v>7140.0</v>
      </c>
      <c r="B296" s="58" t="s">
        <v>317</v>
      </c>
      <c r="C296" s="58">
        <v>7.0</v>
      </c>
      <c r="D296" s="58">
        <v>80424.0</v>
      </c>
      <c r="E296" s="58">
        <v>81844.0</v>
      </c>
      <c r="F296" s="58">
        <v>49619.0</v>
      </c>
      <c r="G296" s="58">
        <v>48778.0</v>
      </c>
      <c r="H296" s="58">
        <v>1264.0</v>
      </c>
      <c r="I296" s="58">
        <v>2293.0</v>
      </c>
      <c r="J296" s="58">
        <v>48355.0</v>
      </c>
      <c r="K296" s="58">
        <v>46485.0</v>
      </c>
      <c r="L296" s="58">
        <f t="shared" ref="L296:M296" si="288">V296+BM296</f>
        <v>20248</v>
      </c>
      <c r="M296" s="58">
        <f t="shared" si="288"/>
        <v>19707</v>
      </c>
      <c r="N296" s="58">
        <v>14814.0</v>
      </c>
      <c r="O296" s="58">
        <v>11885.0</v>
      </c>
      <c r="P296" s="58">
        <v>2874.0</v>
      </c>
      <c r="Q296" s="58">
        <v>3790.0</v>
      </c>
      <c r="R296" s="58">
        <v>2077.0</v>
      </c>
      <c r="S296" s="58">
        <v>5633.0</v>
      </c>
      <c r="T296" s="58">
        <v>1809.0</v>
      </c>
      <c r="U296" s="58">
        <v>1483.0</v>
      </c>
      <c r="V296" s="58"/>
      <c r="W296" s="58"/>
      <c r="X296" s="58">
        <v>812.0</v>
      </c>
      <c r="Y296" s="58">
        <v>344.0</v>
      </c>
      <c r="Z296" s="58">
        <v>160.0</v>
      </c>
      <c r="AA296" s="58">
        <v>490.0</v>
      </c>
      <c r="AB296" s="58">
        <v>790.0</v>
      </c>
      <c r="AC296" s="58">
        <v>627.0</v>
      </c>
      <c r="AD296" s="58">
        <v>308.0</v>
      </c>
      <c r="AE296" s="58">
        <v>369.0</v>
      </c>
      <c r="AF296" s="58">
        <v>492.0</v>
      </c>
      <c r="AG296" s="58">
        <v>258.0</v>
      </c>
      <c r="AH296" s="58">
        <v>210.0</v>
      </c>
      <c r="AI296" s="58">
        <v>108.0</v>
      </c>
      <c r="AJ296" s="58">
        <v>151.0</v>
      </c>
      <c r="AK296" s="58">
        <v>318.0</v>
      </c>
      <c r="AL296" s="58">
        <v>203.0</v>
      </c>
      <c r="AM296" s="58">
        <v>118.0</v>
      </c>
      <c r="AN296" s="58">
        <v>29.0</v>
      </c>
      <c r="AO296" s="58">
        <v>37.0</v>
      </c>
      <c r="AP296" s="58">
        <v>50.0</v>
      </c>
      <c r="AQ296" s="58">
        <v>75.0</v>
      </c>
      <c r="AR296" s="58">
        <v>83.0</v>
      </c>
      <c r="AS296" s="58">
        <v>41.0</v>
      </c>
      <c r="AT296" s="58">
        <v>7.0</v>
      </c>
      <c r="AU296" s="58">
        <v>19.0</v>
      </c>
      <c r="AV296" s="58">
        <v>7.0</v>
      </c>
      <c r="AW296" s="58">
        <v>16.0</v>
      </c>
      <c r="AX296" s="58">
        <v>10.0</v>
      </c>
      <c r="AY296" s="58">
        <v>18.0</v>
      </c>
      <c r="AZ296" s="58">
        <v>2723.0</v>
      </c>
      <c r="BA296" s="58"/>
      <c r="BB296" s="58">
        <v>13.0</v>
      </c>
      <c r="BC296" s="58"/>
      <c r="BD296" s="58">
        <v>10.0</v>
      </c>
      <c r="BE296" s="58"/>
      <c r="BF296" s="58">
        <v>292.0</v>
      </c>
      <c r="BG296" s="58"/>
      <c r="BH296" s="58">
        <v>183.0</v>
      </c>
      <c r="BI296" s="58"/>
      <c r="BJ296" s="58"/>
      <c r="BK296" s="58">
        <v>1149.0</v>
      </c>
      <c r="BL296" s="58"/>
      <c r="BM296" s="58">
        <v>20248.0</v>
      </c>
      <c r="BN296" s="58">
        <v>19707.0</v>
      </c>
    </row>
    <row r="297" ht="16.5" customHeight="1">
      <c r="A297" s="58">
        <v>7141.0</v>
      </c>
      <c r="B297" s="58" t="s">
        <v>318</v>
      </c>
      <c r="C297" s="58">
        <v>7.0</v>
      </c>
      <c r="D297" s="58">
        <v>96743.0</v>
      </c>
      <c r="E297" s="58">
        <v>99323.0</v>
      </c>
      <c r="F297" s="58">
        <v>56918.0</v>
      </c>
      <c r="G297" s="58">
        <v>55946.0</v>
      </c>
      <c r="H297" s="58">
        <v>1365.0</v>
      </c>
      <c r="I297" s="58">
        <v>2594.0</v>
      </c>
      <c r="J297" s="58">
        <v>55553.0</v>
      </c>
      <c r="K297" s="58">
        <v>53352.0</v>
      </c>
      <c r="L297" s="58">
        <f t="shared" ref="L297:M297" si="289">V297+BM297</f>
        <v>19420</v>
      </c>
      <c r="M297" s="58">
        <f t="shared" si="289"/>
        <v>19414</v>
      </c>
      <c r="N297" s="58">
        <v>20034.0</v>
      </c>
      <c r="O297" s="58">
        <v>16707.0</v>
      </c>
      <c r="P297" s="58">
        <v>3728.0</v>
      </c>
      <c r="Q297" s="58">
        <v>4652.0</v>
      </c>
      <c r="R297" s="58">
        <v>1693.0</v>
      </c>
      <c r="S297" s="58">
        <v>5644.0</v>
      </c>
      <c r="T297" s="58">
        <v>2010.0</v>
      </c>
      <c r="U297" s="58">
        <v>1821.0</v>
      </c>
      <c r="V297" s="58"/>
      <c r="W297" s="58"/>
      <c r="X297" s="58">
        <v>1143.0</v>
      </c>
      <c r="Y297" s="58">
        <v>677.0</v>
      </c>
      <c r="Z297" s="58">
        <v>191.0</v>
      </c>
      <c r="AA297" s="58">
        <v>658.0</v>
      </c>
      <c r="AB297" s="58">
        <v>967.0</v>
      </c>
      <c r="AC297" s="58">
        <v>753.0</v>
      </c>
      <c r="AD297" s="58">
        <v>361.0</v>
      </c>
      <c r="AE297" s="58">
        <v>485.0</v>
      </c>
      <c r="AF297" s="58">
        <v>567.0</v>
      </c>
      <c r="AG297" s="58">
        <v>375.0</v>
      </c>
      <c r="AH297" s="58">
        <v>149.0</v>
      </c>
      <c r="AI297" s="58">
        <v>96.0</v>
      </c>
      <c r="AJ297" s="58">
        <v>85.0</v>
      </c>
      <c r="AK297" s="58">
        <v>133.0</v>
      </c>
      <c r="AL297" s="58">
        <v>247.0</v>
      </c>
      <c r="AM297" s="58">
        <v>153.0</v>
      </c>
      <c r="AN297" s="58">
        <v>34.0</v>
      </c>
      <c r="AO297" s="58">
        <v>55.0</v>
      </c>
      <c r="AP297" s="58">
        <v>39.0</v>
      </c>
      <c r="AQ297" s="58">
        <v>50.0</v>
      </c>
      <c r="AR297" s="58">
        <v>57.0</v>
      </c>
      <c r="AS297" s="58">
        <v>48.0</v>
      </c>
      <c r="AT297" s="58">
        <v>20.0</v>
      </c>
      <c r="AU297" s="58">
        <v>34.0</v>
      </c>
      <c r="AV297" s="58">
        <v>10.0</v>
      </c>
      <c r="AW297" s="58">
        <v>13.0</v>
      </c>
      <c r="AX297" s="58">
        <v>13.0</v>
      </c>
      <c r="AY297" s="58">
        <v>16.0</v>
      </c>
      <c r="AZ297" s="58">
        <v>4180.0</v>
      </c>
      <c r="BA297" s="58"/>
      <c r="BB297" s="58">
        <v>21.0</v>
      </c>
      <c r="BC297" s="58"/>
      <c r="BD297" s="58">
        <v>15.0</v>
      </c>
      <c r="BE297" s="58"/>
      <c r="BF297" s="58">
        <v>331.0</v>
      </c>
      <c r="BG297" s="58"/>
      <c r="BH297" s="58">
        <v>238.0</v>
      </c>
      <c r="BI297" s="58"/>
      <c r="BJ297" s="58"/>
      <c r="BK297" s="58">
        <v>1568.0</v>
      </c>
      <c r="BL297" s="58"/>
      <c r="BM297" s="58">
        <v>19420.0</v>
      </c>
      <c r="BN297" s="58">
        <v>19414.0</v>
      </c>
    </row>
    <row r="298" ht="16.5" customHeight="1">
      <c r="A298" s="58">
        <v>7143.0</v>
      </c>
      <c r="B298" s="58" t="s">
        <v>319</v>
      </c>
      <c r="C298" s="58">
        <v>7.0</v>
      </c>
      <c r="D298" s="58">
        <v>154995.0</v>
      </c>
      <c r="E298" s="58">
        <v>155804.0</v>
      </c>
      <c r="F298" s="58">
        <v>91273.0</v>
      </c>
      <c r="G298" s="58">
        <v>88131.0</v>
      </c>
      <c r="H298" s="58">
        <v>2303.0</v>
      </c>
      <c r="I298" s="58">
        <v>3920.0</v>
      </c>
      <c r="J298" s="58">
        <v>88970.0</v>
      </c>
      <c r="K298" s="58">
        <v>84211.0</v>
      </c>
      <c r="L298" s="58">
        <f t="shared" ref="L298:M298" si="290">V298+BM298</f>
        <v>39004</v>
      </c>
      <c r="M298" s="58">
        <f t="shared" si="290"/>
        <v>37139</v>
      </c>
      <c r="N298" s="58">
        <v>25802.0</v>
      </c>
      <c r="O298" s="58">
        <v>20458.0</v>
      </c>
      <c r="P298" s="58">
        <v>5704.0</v>
      </c>
      <c r="Q298" s="58">
        <v>6506.0</v>
      </c>
      <c r="R298" s="58">
        <v>3066.0</v>
      </c>
      <c r="S298" s="58">
        <v>9688.0</v>
      </c>
      <c r="T298" s="58">
        <v>3006.0</v>
      </c>
      <c r="U298" s="58">
        <v>2636.0</v>
      </c>
      <c r="V298" s="58"/>
      <c r="W298" s="58"/>
      <c r="X298" s="58">
        <v>1448.0</v>
      </c>
      <c r="Y298" s="58">
        <v>702.0</v>
      </c>
      <c r="Z298" s="58">
        <v>305.0</v>
      </c>
      <c r="AA298" s="58">
        <v>1018.0</v>
      </c>
      <c r="AB298" s="58">
        <v>1390.0</v>
      </c>
      <c r="AC298" s="58">
        <v>1164.0</v>
      </c>
      <c r="AD298" s="58">
        <v>531.0</v>
      </c>
      <c r="AE298" s="58">
        <v>754.0</v>
      </c>
      <c r="AF298" s="58">
        <v>928.0</v>
      </c>
      <c r="AG298" s="58">
        <v>633.0</v>
      </c>
      <c r="AH298" s="58">
        <v>201.0</v>
      </c>
      <c r="AI298" s="58">
        <v>116.0</v>
      </c>
      <c r="AJ298" s="58">
        <v>223.0</v>
      </c>
      <c r="AK298" s="58">
        <v>439.0</v>
      </c>
      <c r="AL298" s="58">
        <v>429.0</v>
      </c>
      <c r="AM298" s="58">
        <v>210.0</v>
      </c>
      <c r="AN298" s="58">
        <v>58.0</v>
      </c>
      <c r="AO298" s="58">
        <v>69.0</v>
      </c>
      <c r="AP298" s="58">
        <v>80.0</v>
      </c>
      <c r="AQ298" s="58">
        <v>122.0</v>
      </c>
      <c r="AR298" s="58">
        <v>130.0</v>
      </c>
      <c r="AS298" s="58">
        <v>104.0</v>
      </c>
      <c r="AT298" s="58">
        <v>31.0</v>
      </c>
      <c r="AU298" s="58">
        <v>40.0</v>
      </c>
      <c r="AV298" s="58">
        <v>16.0</v>
      </c>
      <c r="AW298" s="58">
        <v>24.0</v>
      </c>
      <c r="AX298" s="58">
        <v>12.0</v>
      </c>
      <c r="AY298" s="58">
        <v>20.0</v>
      </c>
      <c r="AZ298" s="58">
        <v>5578.0</v>
      </c>
      <c r="BA298" s="58"/>
      <c r="BB298" s="58">
        <v>48.0</v>
      </c>
      <c r="BC298" s="58"/>
      <c r="BD298" s="58">
        <v>27.0</v>
      </c>
      <c r="BE298" s="58"/>
      <c r="BF298" s="58">
        <v>647.0</v>
      </c>
      <c r="BG298" s="58"/>
      <c r="BH298" s="58">
        <v>306.0</v>
      </c>
      <c r="BI298" s="58"/>
      <c r="BJ298" s="58"/>
      <c r="BK298" s="58">
        <v>2369.0</v>
      </c>
      <c r="BL298" s="58"/>
      <c r="BM298" s="58">
        <v>39004.0</v>
      </c>
      <c r="BN298" s="58">
        <v>37139.0</v>
      </c>
    </row>
    <row r="299" ht="16.5" customHeight="1">
      <c r="A299" s="58">
        <v>7211.0</v>
      </c>
      <c r="B299" s="58" t="s">
        <v>320</v>
      </c>
      <c r="C299" s="58">
        <v>7.0</v>
      </c>
      <c r="D299" s="58">
        <v>81791.0</v>
      </c>
      <c r="E299" s="58">
        <v>81045.0</v>
      </c>
      <c r="F299" s="58">
        <v>39723.0</v>
      </c>
      <c r="G299" s="58">
        <v>37582.0</v>
      </c>
      <c r="H299" s="58">
        <v>550.0</v>
      </c>
      <c r="I299" s="58">
        <v>749.0</v>
      </c>
      <c r="J299" s="58">
        <v>39173.0</v>
      </c>
      <c r="K299" s="58">
        <v>36833.0</v>
      </c>
      <c r="L299" s="58">
        <f t="shared" ref="L299:M299" si="291">V299+BM299</f>
        <v>13603</v>
      </c>
      <c r="M299" s="58">
        <f t="shared" si="291"/>
        <v>13408</v>
      </c>
      <c r="N299" s="58">
        <v>10947.0</v>
      </c>
      <c r="O299" s="58">
        <v>8611.0</v>
      </c>
      <c r="P299" s="58">
        <v>5814.0</v>
      </c>
      <c r="Q299" s="58">
        <v>6763.0</v>
      </c>
      <c r="R299" s="58">
        <v>1284.0</v>
      </c>
      <c r="S299" s="58">
        <v>3795.0</v>
      </c>
      <c r="T299" s="58">
        <v>2161.0</v>
      </c>
      <c r="U299" s="58">
        <v>1407.0</v>
      </c>
      <c r="V299" s="58"/>
      <c r="W299" s="58"/>
      <c r="X299" s="58">
        <v>536.0</v>
      </c>
      <c r="Y299" s="58">
        <v>276.0</v>
      </c>
      <c r="Z299" s="58">
        <v>31.0</v>
      </c>
      <c r="AA299" s="58">
        <v>244.0</v>
      </c>
      <c r="AB299" s="58">
        <v>491.0</v>
      </c>
      <c r="AC299" s="58">
        <v>392.0</v>
      </c>
      <c r="AD299" s="58">
        <v>119.0</v>
      </c>
      <c r="AE299" s="58">
        <v>205.0</v>
      </c>
      <c r="AF299" s="58">
        <v>888.0</v>
      </c>
      <c r="AG299" s="58">
        <v>529.0</v>
      </c>
      <c r="AH299" s="58">
        <v>126.0</v>
      </c>
      <c r="AI299" s="58">
        <v>95.0</v>
      </c>
      <c r="AJ299" s="58">
        <v>26.0</v>
      </c>
      <c r="AK299" s="58">
        <v>43.0</v>
      </c>
      <c r="AL299" s="58">
        <v>59.0</v>
      </c>
      <c r="AM299" s="58">
        <v>54.0</v>
      </c>
      <c r="AN299" s="58">
        <v>21.0</v>
      </c>
      <c r="AO299" s="58">
        <v>25.0</v>
      </c>
      <c r="AP299" s="58">
        <v>22.0</v>
      </c>
      <c r="AQ299" s="58">
        <v>30.0</v>
      </c>
      <c r="AR299" s="58">
        <v>66.0</v>
      </c>
      <c r="AS299" s="58">
        <v>41.0</v>
      </c>
      <c r="AT299" s="58">
        <v>23.0</v>
      </c>
      <c r="AU299" s="58">
        <v>49.0</v>
      </c>
      <c r="AV299" s="58">
        <v>14.0</v>
      </c>
      <c r="AW299" s="58">
        <v>16.0</v>
      </c>
      <c r="AX299" s="58">
        <v>9.0</v>
      </c>
      <c r="AY299" s="58">
        <v>14.0</v>
      </c>
      <c r="AZ299" s="58">
        <v>2298.0</v>
      </c>
      <c r="BA299" s="58"/>
      <c r="BB299" s="58">
        <v>14.0</v>
      </c>
      <c r="BC299" s="58"/>
      <c r="BD299" s="58">
        <v>9.0</v>
      </c>
      <c r="BE299" s="58"/>
      <c r="BF299" s="58">
        <v>204.0</v>
      </c>
      <c r="BG299" s="58"/>
      <c r="BH299" s="58">
        <v>408.0</v>
      </c>
      <c r="BI299" s="58"/>
      <c r="BJ299" s="58"/>
      <c r="BK299" s="58">
        <v>836.0</v>
      </c>
      <c r="BL299" s="58"/>
      <c r="BM299" s="58">
        <v>13603.0</v>
      </c>
      <c r="BN299" s="58">
        <v>13408.0</v>
      </c>
    </row>
    <row r="300" ht="16.5" customHeight="1">
      <c r="A300" s="58">
        <v>7231.0</v>
      </c>
      <c r="B300" s="58" t="s">
        <v>321</v>
      </c>
      <c r="C300" s="58">
        <v>7.0</v>
      </c>
      <c r="D300" s="58">
        <v>87851.0</v>
      </c>
      <c r="E300" s="58">
        <v>89040.0</v>
      </c>
      <c r="F300" s="58">
        <v>52323.0</v>
      </c>
      <c r="G300" s="58">
        <v>54036.0</v>
      </c>
      <c r="H300" s="58">
        <v>1698.0</v>
      </c>
      <c r="I300" s="58">
        <v>2973.0</v>
      </c>
      <c r="J300" s="58">
        <v>50625.0</v>
      </c>
      <c r="K300" s="58">
        <v>51063.0</v>
      </c>
      <c r="L300" s="58">
        <f t="shared" ref="L300:M300" si="292">V300+BM300</f>
        <v>23621</v>
      </c>
      <c r="M300" s="58">
        <f t="shared" si="292"/>
        <v>25119</v>
      </c>
      <c r="N300" s="58">
        <v>12957.0</v>
      </c>
      <c r="O300" s="58">
        <v>9699.0</v>
      </c>
      <c r="P300" s="58">
        <v>3165.0</v>
      </c>
      <c r="Q300" s="58">
        <v>4089.0</v>
      </c>
      <c r="R300" s="58">
        <v>2334.0</v>
      </c>
      <c r="S300" s="58">
        <v>6213.0</v>
      </c>
      <c r="T300" s="58">
        <v>1556.0</v>
      </c>
      <c r="U300" s="58">
        <v>1643.0</v>
      </c>
      <c r="V300" s="58"/>
      <c r="W300" s="58"/>
      <c r="X300" s="58">
        <v>1175.0</v>
      </c>
      <c r="Y300" s="58">
        <v>394.0</v>
      </c>
      <c r="Z300" s="58">
        <v>155.0</v>
      </c>
      <c r="AA300" s="58">
        <v>505.0</v>
      </c>
      <c r="AB300" s="58">
        <v>807.0</v>
      </c>
      <c r="AC300" s="58">
        <v>713.0</v>
      </c>
      <c r="AD300" s="58">
        <v>331.0</v>
      </c>
      <c r="AE300" s="58">
        <v>498.0</v>
      </c>
      <c r="AF300" s="58">
        <v>557.0</v>
      </c>
      <c r="AG300" s="58">
        <v>367.0</v>
      </c>
      <c r="AH300" s="58">
        <v>393.0</v>
      </c>
      <c r="AI300" s="58">
        <v>89.0</v>
      </c>
      <c r="AJ300" s="58">
        <v>32.0</v>
      </c>
      <c r="AK300" s="58">
        <v>69.0</v>
      </c>
      <c r="AL300" s="58">
        <v>207.0</v>
      </c>
      <c r="AM300" s="58">
        <v>113.0</v>
      </c>
      <c r="AN300" s="58">
        <v>19.0</v>
      </c>
      <c r="AO300" s="58">
        <v>44.0</v>
      </c>
      <c r="AP300" s="58">
        <v>31.0</v>
      </c>
      <c r="AQ300" s="58">
        <v>63.0</v>
      </c>
      <c r="AR300" s="58">
        <v>63.0</v>
      </c>
      <c r="AS300" s="58">
        <v>50.0</v>
      </c>
      <c r="AT300" s="58">
        <v>12.0</v>
      </c>
      <c r="AU300" s="58">
        <v>32.0</v>
      </c>
      <c r="AV300" s="58">
        <v>12.0</v>
      </c>
      <c r="AW300" s="58">
        <v>18.0</v>
      </c>
      <c r="AX300" s="58">
        <v>15.0</v>
      </c>
      <c r="AY300" s="58">
        <v>9.0</v>
      </c>
      <c r="AZ300" s="58">
        <v>2642.0</v>
      </c>
      <c r="BA300" s="58"/>
      <c r="BB300" s="58">
        <v>21.0</v>
      </c>
      <c r="BC300" s="58"/>
      <c r="BD300" s="58">
        <v>22.0</v>
      </c>
      <c r="BE300" s="58"/>
      <c r="BF300" s="58">
        <v>294.0</v>
      </c>
      <c r="BG300" s="58"/>
      <c r="BH300" s="58">
        <v>204.0</v>
      </c>
      <c r="BI300" s="58"/>
      <c r="BJ300" s="58"/>
      <c r="BK300" s="58">
        <v>1336.0</v>
      </c>
      <c r="BL300" s="58"/>
      <c r="BM300" s="58">
        <v>23621.0</v>
      </c>
      <c r="BN300" s="58">
        <v>25119.0</v>
      </c>
    </row>
    <row r="301" ht="16.5" customHeight="1">
      <c r="A301" s="58">
        <v>7232.0</v>
      </c>
      <c r="B301" s="58" t="s">
        <v>322</v>
      </c>
      <c r="C301" s="58">
        <v>7.0</v>
      </c>
      <c r="D301" s="58">
        <v>73408.0</v>
      </c>
      <c r="E301" s="58">
        <v>74318.0</v>
      </c>
      <c r="F301" s="58">
        <v>46126.0</v>
      </c>
      <c r="G301" s="58">
        <v>47603.0</v>
      </c>
      <c r="H301" s="58">
        <v>1659.0</v>
      </c>
      <c r="I301" s="58">
        <v>2894.0</v>
      </c>
      <c r="J301" s="58">
        <v>44467.0</v>
      </c>
      <c r="K301" s="58">
        <v>44709.0</v>
      </c>
      <c r="L301" s="58">
        <f t="shared" ref="L301:M301" si="293">V301+BM301</f>
        <v>21338</v>
      </c>
      <c r="M301" s="58">
        <f t="shared" si="293"/>
        <v>21834</v>
      </c>
      <c r="N301" s="58">
        <v>11670.0</v>
      </c>
      <c r="O301" s="58">
        <v>8811.0</v>
      </c>
      <c r="P301" s="58">
        <v>3082.0</v>
      </c>
      <c r="Q301" s="58">
        <v>3429.0</v>
      </c>
      <c r="R301" s="58">
        <v>1507.0</v>
      </c>
      <c r="S301" s="58">
        <v>5286.0</v>
      </c>
      <c r="T301" s="58">
        <v>1066.0</v>
      </c>
      <c r="U301" s="58">
        <v>1362.0</v>
      </c>
      <c r="V301" s="58"/>
      <c r="W301" s="58"/>
      <c r="X301" s="58">
        <v>1197.0</v>
      </c>
      <c r="Y301" s="58">
        <v>562.0</v>
      </c>
      <c r="Z301" s="58">
        <v>106.0</v>
      </c>
      <c r="AA301" s="58">
        <v>337.0</v>
      </c>
      <c r="AB301" s="58">
        <v>776.0</v>
      </c>
      <c r="AC301" s="58">
        <v>653.0</v>
      </c>
      <c r="AD301" s="58">
        <v>328.0</v>
      </c>
      <c r="AE301" s="58">
        <v>497.0</v>
      </c>
      <c r="AF301" s="58">
        <v>467.0</v>
      </c>
      <c r="AG301" s="58">
        <v>294.0</v>
      </c>
      <c r="AH301" s="58">
        <v>115.0</v>
      </c>
      <c r="AI301" s="58">
        <v>64.0</v>
      </c>
      <c r="AJ301" s="58">
        <v>41.0</v>
      </c>
      <c r="AK301" s="58">
        <v>58.0</v>
      </c>
      <c r="AL301" s="58">
        <v>190.0</v>
      </c>
      <c r="AM301" s="58">
        <v>110.0</v>
      </c>
      <c r="AN301" s="58">
        <v>26.0</v>
      </c>
      <c r="AO301" s="58">
        <v>55.0</v>
      </c>
      <c r="AP301" s="58">
        <v>45.0</v>
      </c>
      <c r="AQ301" s="58">
        <v>80.0</v>
      </c>
      <c r="AR301" s="58">
        <v>65.0</v>
      </c>
      <c r="AS301" s="58">
        <v>64.0</v>
      </c>
      <c r="AT301" s="58">
        <v>14.0</v>
      </c>
      <c r="AU301" s="58">
        <v>27.0</v>
      </c>
      <c r="AV301" s="58">
        <v>9.0</v>
      </c>
      <c r="AW301" s="58">
        <v>14.0</v>
      </c>
      <c r="AX301" s="58">
        <v>7.0</v>
      </c>
      <c r="AY301" s="58">
        <v>10.0</v>
      </c>
      <c r="AZ301" s="58">
        <v>1989.0</v>
      </c>
      <c r="BA301" s="58"/>
      <c r="BB301" s="58">
        <v>29.0</v>
      </c>
      <c r="BC301" s="58"/>
      <c r="BD301" s="58">
        <v>12.0</v>
      </c>
      <c r="BE301" s="58"/>
      <c r="BF301" s="58">
        <v>229.0</v>
      </c>
      <c r="BG301" s="58"/>
      <c r="BH301" s="58">
        <v>159.0</v>
      </c>
      <c r="BI301" s="58"/>
      <c r="BJ301" s="58"/>
      <c r="BK301" s="58">
        <v>1162.0</v>
      </c>
      <c r="BL301" s="58"/>
      <c r="BM301" s="58">
        <v>21338.0</v>
      </c>
      <c r="BN301" s="58">
        <v>21834.0</v>
      </c>
    </row>
    <row r="302" ht="16.5" customHeight="1">
      <c r="A302" s="58">
        <v>7233.0</v>
      </c>
      <c r="B302" s="58" t="s">
        <v>323</v>
      </c>
      <c r="C302" s="58">
        <v>7.0</v>
      </c>
      <c r="D302" s="58">
        <v>48766.0</v>
      </c>
      <c r="E302" s="58">
        <v>49892.0</v>
      </c>
      <c r="F302" s="58">
        <v>29543.0</v>
      </c>
      <c r="G302" s="58">
        <v>29932.0</v>
      </c>
      <c r="H302" s="58">
        <v>990.0</v>
      </c>
      <c r="I302" s="58">
        <v>1683.0</v>
      </c>
      <c r="J302" s="58">
        <v>28553.0</v>
      </c>
      <c r="K302" s="58">
        <v>28249.0</v>
      </c>
      <c r="L302" s="58">
        <f t="shared" ref="L302:M302" si="294">V302+BM302</f>
        <v>13870</v>
      </c>
      <c r="M302" s="58">
        <f t="shared" si="294"/>
        <v>13221</v>
      </c>
      <c r="N302" s="58">
        <v>7342.0</v>
      </c>
      <c r="O302" s="58">
        <v>5759.0</v>
      </c>
      <c r="P302" s="58">
        <v>1566.0</v>
      </c>
      <c r="Q302" s="58">
        <v>1950.0</v>
      </c>
      <c r="R302" s="58">
        <v>1032.0</v>
      </c>
      <c r="S302" s="58">
        <v>3959.0</v>
      </c>
      <c r="T302" s="58">
        <v>992.0</v>
      </c>
      <c r="U302" s="58">
        <v>878.0</v>
      </c>
      <c r="V302" s="58"/>
      <c r="W302" s="58"/>
      <c r="X302" s="58">
        <v>615.0</v>
      </c>
      <c r="Y302" s="58">
        <v>246.0</v>
      </c>
      <c r="Z302" s="58">
        <v>89.0</v>
      </c>
      <c r="AA302" s="58">
        <v>242.0</v>
      </c>
      <c r="AB302" s="58">
        <v>469.0</v>
      </c>
      <c r="AC302" s="58">
        <v>424.0</v>
      </c>
      <c r="AD302" s="58">
        <v>162.0</v>
      </c>
      <c r="AE302" s="58">
        <v>323.0</v>
      </c>
      <c r="AF302" s="58">
        <v>286.0</v>
      </c>
      <c r="AG302" s="58">
        <v>161.0</v>
      </c>
      <c r="AH302" s="58">
        <v>68.0</v>
      </c>
      <c r="AI302" s="58">
        <v>48.0</v>
      </c>
      <c r="AJ302" s="58">
        <v>34.0</v>
      </c>
      <c r="AK302" s="58">
        <v>42.0</v>
      </c>
      <c r="AL302" s="58">
        <v>125.0</v>
      </c>
      <c r="AM302" s="58">
        <v>63.0</v>
      </c>
      <c r="AN302" s="58">
        <v>14.0</v>
      </c>
      <c r="AO302" s="58">
        <v>27.0</v>
      </c>
      <c r="AP302" s="58">
        <v>37.0</v>
      </c>
      <c r="AQ302" s="58">
        <v>73.0</v>
      </c>
      <c r="AR302" s="58">
        <v>49.0</v>
      </c>
      <c r="AS302" s="58">
        <v>32.0</v>
      </c>
      <c r="AT302" s="58">
        <v>8.0</v>
      </c>
      <c r="AU302" s="58">
        <v>19.0</v>
      </c>
      <c r="AV302" s="58">
        <v>5.0</v>
      </c>
      <c r="AW302" s="58">
        <v>9.0</v>
      </c>
      <c r="AX302" s="58">
        <v>3.0</v>
      </c>
      <c r="AY302" s="58">
        <v>11.0</v>
      </c>
      <c r="AZ302" s="58">
        <v>1544.0</v>
      </c>
      <c r="BA302" s="58"/>
      <c r="BB302" s="58">
        <v>16.0</v>
      </c>
      <c r="BC302" s="58"/>
      <c r="BD302" s="58">
        <v>11.0</v>
      </c>
      <c r="BE302" s="58"/>
      <c r="BF302" s="58">
        <v>141.0</v>
      </c>
      <c r="BG302" s="58"/>
      <c r="BH302" s="58">
        <v>75.0</v>
      </c>
      <c r="BI302" s="58"/>
      <c r="BJ302" s="58"/>
      <c r="BK302" s="58">
        <v>762.0</v>
      </c>
      <c r="BL302" s="58"/>
      <c r="BM302" s="58">
        <v>13870.0</v>
      </c>
      <c r="BN302" s="58">
        <v>13221.0</v>
      </c>
    </row>
    <row r="303" ht="16.5" customHeight="1">
      <c r="A303" s="58">
        <v>7235.0</v>
      </c>
      <c r="B303" s="58" t="s">
        <v>324</v>
      </c>
      <c r="C303" s="58">
        <v>7.0</v>
      </c>
      <c r="D303" s="58">
        <v>112654.0</v>
      </c>
      <c r="E303" s="58">
        <v>111779.0</v>
      </c>
      <c r="F303" s="58">
        <v>69308.0</v>
      </c>
      <c r="G303" s="58">
        <v>69210.0</v>
      </c>
      <c r="H303" s="58">
        <v>2046.0</v>
      </c>
      <c r="I303" s="58">
        <v>3704.0</v>
      </c>
      <c r="J303" s="58">
        <v>67262.0</v>
      </c>
      <c r="K303" s="58">
        <v>65506.0</v>
      </c>
      <c r="L303" s="58">
        <f t="shared" ref="L303:M303" si="295">V303+BM303</f>
        <v>30072</v>
      </c>
      <c r="M303" s="58">
        <f t="shared" si="295"/>
        <v>29990</v>
      </c>
      <c r="N303" s="58">
        <v>18641.0</v>
      </c>
      <c r="O303" s="58">
        <v>14836.0</v>
      </c>
      <c r="P303" s="58">
        <v>5061.0</v>
      </c>
      <c r="Q303" s="58">
        <v>6244.0</v>
      </c>
      <c r="R303" s="58">
        <v>1848.0</v>
      </c>
      <c r="S303" s="58">
        <v>6479.0</v>
      </c>
      <c r="T303" s="58">
        <v>2037.0</v>
      </c>
      <c r="U303" s="58">
        <v>2193.0</v>
      </c>
      <c r="V303" s="58"/>
      <c r="W303" s="58"/>
      <c r="X303" s="58">
        <v>2116.0</v>
      </c>
      <c r="Y303" s="58">
        <v>1060.0</v>
      </c>
      <c r="Z303" s="58">
        <v>162.0</v>
      </c>
      <c r="AA303" s="58">
        <v>538.0</v>
      </c>
      <c r="AB303" s="58">
        <v>1092.0</v>
      </c>
      <c r="AC303" s="58">
        <v>896.0</v>
      </c>
      <c r="AD303" s="58">
        <v>382.0</v>
      </c>
      <c r="AE303" s="58">
        <v>613.0</v>
      </c>
      <c r="AF303" s="58">
        <v>847.0</v>
      </c>
      <c r="AG303" s="58">
        <v>473.0</v>
      </c>
      <c r="AH303" s="58">
        <v>159.0</v>
      </c>
      <c r="AI303" s="58">
        <v>89.0</v>
      </c>
      <c r="AJ303" s="58">
        <v>35.0</v>
      </c>
      <c r="AK303" s="58">
        <v>82.0</v>
      </c>
      <c r="AL303" s="58">
        <v>211.0</v>
      </c>
      <c r="AM303" s="58">
        <v>131.0</v>
      </c>
      <c r="AN303" s="58">
        <v>28.0</v>
      </c>
      <c r="AO303" s="58">
        <v>43.0</v>
      </c>
      <c r="AP303" s="58">
        <v>50.0</v>
      </c>
      <c r="AQ303" s="58">
        <v>85.0</v>
      </c>
      <c r="AR303" s="58">
        <v>75.0</v>
      </c>
      <c r="AS303" s="58">
        <v>67.0</v>
      </c>
      <c r="AT303" s="58">
        <v>19.0</v>
      </c>
      <c r="AU303" s="58">
        <v>42.0</v>
      </c>
      <c r="AV303" s="58">
        <v>9.0</v>
      </c>
      <c r="AW303" s="58">
        <v>14.0</v>
      </c>
      <c r="AX303" s="58">
        <v>6.0</v>
      </c>
      <c r="AY303" s="58">
        <v>19.0</v>
      </c>
      <c r="AZ303" s="58">
        <v>3747.0</v>
      </c>
      <c r="BA303" s="58"/>
      <c r="BB303" s="58">
        <v>16.0</v>
      </c>
      <c r="BC303" s="58"/>
      <c r="BD303" s="58">
        <v>16.0</v>
      </c>
      <c r="BE303" s="58"/>
      <c r="BF303" s="58">
        <v>365.0</v>
      </c>
      <c r="BG303" s="58"/>
      <c r="BH303" s="58">
        <v>268.0</v>
      </c>
      <c r="BI303" s="58"/>
      <c r="BJ303" s="58"/>
      <c r="BK303" s="58">
        <v>1612.0</v>
      </c>
      <c r="BL303" s="58"/>
      <c r="BM303" s="58">
        <v>30072.0</v>
      </c>
      <c r="BN303" s="58">
        <v>29990.0</v>
      </c>
    </row>
    <row r="304" ht="16.5" customHeight="1">
      <c r="A304" s="58">
        <v>7311.0</v>
      </c>
      <c r="B304" s="58" t="s">
        <v>325</v>
      </c>
      <c r="C304" s="58">
        <v>7.0</v>
      </c>
      <c r="D304" s="58">
        <v>34215.0</v>
      </c>
      <c r="E304" s="58">
        <v>34298.0</v>
      </c>
      <c r="F304" s="58">
        <v>16468.0</v>
      </c>
      <c r="G304" s="58">
        <v>16195.0</v>
      </c>
      <c r="H304" s="58">
        <v>299.0</v>
      </c>
      <c r="I304" s="58">
        <v>502.0</v>
      </c>
      <c r="J304" s="58">
        <v>16169.0</v>
      </c>
      <c r="K304" s="58">
        <v>15693.0</v>
      </c>
      <c r="L304" s="58">
        <f t="shared" ref="L304:M304" si="296">V304+BM304</f>
        <v>6446</v>
      </c>
      <c r="M304" s="58">
        <f t="shared" si="296"/>
        <v>6936</v>
      </c>
      <c r="N304" s="58">
        <v>4754.0</v>
      </c>
      <c r="O304" s="58">
        <v>4022.0</v>
      </c>
      <c r="P304" s="58">
        <v>1102.0</v>
      </c>
      <c r="Q304" s="58">
        <v>1312.0</v>
      </c>
      <c r="R304" s="58">
        <v>519.0</v>
      </c>
      <c r="S304" s="58">
        <v>1401.0</v>
      </c>
      <c r="T304" s="58">
        <v>743.0</v>
      </c>
      <c r="U304" s="58">
        <v>509.0</v>
      </c>
      <c r="V304" s="58"/>
      <c r="W304" s="58"/>
      <c r="X304" s="58">
        <v>266.0</v>
      </c>
      <c r="Y304" s="58">
        <v>121.0</v>
      </c>
      <c r="Z304" s="58">
        <v>166.0</v>
      </c>
      <c r="AA304" s="58">
        <v>439.0</v>
      </c>
      <c r="AB304" s="58">
        <v>222.0</v>
      </c>
      <c r="AC304" s="58">
        <v>175.0</v>
      </c>
      <c r="AD304" s="58">
        <v>60.0</v>
      </c>
      <c r="AE304" s="58">
        <v>93.0</v>
      </c>
      <c r="AF304" s="58">
        <v>159.0</v>
      </c>
      <c r="AG304" s="58">
        <v>85.0</v>
      </c>
      <c r="AH304" s="58">
        <v>29.0</v>
      </c>
      <c r="AI304" s="58">
        <v>15.0</v>
      </c>
      <c r="AJ304" s="58">
        <v>46.0</v>
      </c>
      <c r="AK304" s="58">
        <v>64.0</v>
      </c>
      <c r="AL304" s="58">
        <v>68.0</v>
      </c>
      <c r="AM304" s="58">
        <v>48.0</v>
      </c>
      <c r="AN304" s="58">
        <v>8.0</v>
      </c>
      <c r="AO304" s="58">
        <v>11.0</v>
      </c>
      <c r="AP304" s="58">
        <v>23.0</v>
      </c>
      <c r="AQ304" s="58">
        <v>25.0</v>
      </c>
      <c r="AR304" s="58">
        <v>13.0</v>
      </c>
      <c r="AS304" s="58">
        <v>14.0</v>
      </c>
      <c r="AT304" s="58">
        <v>4.0</v>
      </c>
      <c r="AU304" s="58">
        <v>7.0</v>
      </c>
      <c r="AV304" s="58">
        <v>1.0</v>
      </c>
      <c r="AW304" s="58">
        <v>2.0</v>
      </c>
      <c r="AX304" s="58">
        <v>3.0</v>
      </c>
      <c r="AY304" s="58">
        <v>3.0</v>
      </c>
      <c r="AZ304" s="58">
        <v>1322.0</v>
      </c>
      <c r="BA304" s="58"/>
      <c r="BB304" s="58">
        <v>8.0</v>
      </c>
      <c r="BC304" s="58"/>
      <c r="BD304" s="58">
        <v>3.0</v>
      </c>
      <c r="BE304" s="58"/>
      <c r="BF304" s="58">
        <v>146.0</v>
      </c>
      <c r="BG304" s="58"/>
      <c r="BH304" s="58">
        <v>58.0</v>
      </c>
      <c r="BI304" s="58"/>
      <c r="BJ304" s="58"/>
      <c r="BK304" s="58">
        <v>411.0</v>
      </c>
      <c r="BL304" s="58"/>
      <c r="BM304" s="58">
        <v>6446.0</v>
      </c>
      <c r="BN304" s="58">
        <v>6936.0</v>
      </c>
    </row>
    <row r="305" ht="16.5" customHeight="1">
      <c r="A305" s="58">
        <v>7312.0</v>
      </c>
      <c r="B305" s="58" t="s">
        <v>326</v>
      </c>
      <c r="C305" s="58">
        <v>7.0</v>
      </c>
      <c r="D305" s="58">
        <v>73674.0</v>
      </c>
      <c r="E305" s="58">
        <v>72068.0</v>
      </c>
      <c r="F305" s="58">
        <v>32162.0</v>
      </c>
      <c r="G305" s="58">
        <v>29538.0</v>
      </c>
      <c r="H305" s="58">
        <v>498.0</v>
      </c>
      <c r="I305" s="58">
        <v>774.0</v>
      </c>
      <c r="J305" s="58">
        <v>31664.0</v>
      </c>
      <c r="K305" s="58">
        <v>28764.0</v>
      </c>
      <c r="L305" s="58">
        <f t="shared" ref="L305:M305" si="297">V305+BM305</f>
        <v>9262</v>
      </c>
      <c r="M305" s="58">
        <f t="shared" si="297"/>
        <v>9548</v>
      </c>
      <c r="N305" s="58">
        <v>10406.0</v>
      </c>
      <c r="O305" s="58">
        <v>8462.0</v>
      </c>
      <c r="P305" s="58">
        <v>3257.0</v>
      </c>
      <c r="Q305" s="58">
        <v>3126.0</v>
      </c>
      <c r="R305" s="58">
        <v>1301.0</v>
      </c>
      <c r="S305" s="58">
        <v>2867.0</v>
      </c>
      <c r="T305" s="58">
        <v>1988.0</v>
      </c>
      <c r="U305" s="58">
        <v>1588.0</v>
      </c>
      <c r="V305" s="58"/>
      <c r="W305" s="58"/>
      <c r="X305" s="58">
        <v>585.0</v>
      </c>
      <c r="Y305" s="58">
        <v>250.0</v>
      </c>
      <c r="Z305" s="58">
        <v>151.0</v>
      </c>
      <c r="AA305" s="58">
        <v>659.0</v>
      </c>
      <c r="AB305" s="58">
        <v>548.0</v>
      </c>
      <c r="AC305" s="58">
        <v>467.0</v>
      </c>
      <c r="AD305" s="58">
        <v>187.0</v>
      </c>
      <c r="AE305" s="58">
        <v>272.0</v>
      </c>
      <c r="AF305" s="58">
        <v>745.0</v>
      </c>
      <c r="AG305" s="58">
        <v>386.0</v>
      </c>
      <c r="AH305" s="58">
        <v>123.0</v>
      </c>
      <c r="AI305" s="58">
        <v>63.0</v>
      </c>
      <c r="AJ305" s="58">
        <v>80.0</v>
      </c>
      <c r="AK305" s="58">
        <v>103.0</v>
      </c>
      <c r="AL305" s="58">
        <v>129.0</v>
      </c>
      <c r="AM305" s="58">
        <v>77.0</v>
      </c>
      <c r="AN305" s="58">
        <v>19.0</v>
      </c>
      <c r="AO305" s="58">
        <v>25.0</v>
      </c>
      <c r="AP305" s="58">
        <v>33.0</v>
      </c>
      <c r="AQ305" s="58">
        <v>31.0</v>
      </c>
      <c r="AR305" s="58">
        <v>31.0</v>
      </c>
      <c r="AS305" s="58">
        <v>19.0</v>
      </c>
      <c r="AT305" s="58">
        <v>25.0</v>
      </c>
      <c r="AU305" s="58">
        <v>18.0</v>
      </c>
      <c r="AV305" s="58">
        <v>10.0</v>
      </c>
      <c r="AW305" s="58">
        <v>3.0</v>
      </c>
      <c r="AX305" s="58">
        <v>7.0</v>
      </c>
      <c r="AY305" s="58">
        <v>9.0</v>
      </c>
      <c r="AZ305" s="58">
        <v>2088.0</v>
      </c>
      <c r="BA305" s="58"/>
      <c r="BB305" s="58">
        <v>18.0</v>
      </c>
      <c r="BC305" s="58"/>
      <c r="BD305" s="58">
        <v>14.0</v>
      </c>
      <c r="BE305" s="58"/>
      <c r="BF305" s="58">
        <v>388.0</v>
      </c>
      <c r="BG305" s="58"/>
      <c r="BH305" s="58">
        <v>269.0</v>
      </c>
      <c r="BI305" s="58"/>
      <c r="BJ305" s="58"/>
      <c r="BK305" s="58">
        <v>791.0</v>
      </c>
      <c r="BL305" s="58"/>
      <c r="BM305" s="58">
        <v>9262.0</v>
      </c>
      <c r="BN305" s="58">
        <v>9548.0</v>
      </c>
    </row>
    <row r="306" ht="16.5" customHeight="1">
      <c r="A306" s="58">
        <v>7313.0</v>
      </c>
      <c r="B306" s="58" t="s">
        <v>327</v>
      </c>
      <c r="C306" s="58">
        <v>7.0</v>
      </c>
      <c r="D306" s="58">
        <v>35005.0</v>
      </c>
      <c r="E306" s="58">
        <v>33526.0</v>
      </c>
      <c r="F306" s="58">
        <v>19137.0</v>
      </c>
      <c r="G306" s="58">
        <v>16394.0</v>
      </c>
      <c r="H306" s="58">
        <v>321.0</v>
      </c>
      <c r="I306" s="58">
        <v>433.0</v>
      </c>
      <c r="J306" s="58">
        <v>18816.0</v>
      </c>
      <c r="K306" s="58">
        <v>15961.0</v>
      </c>
      <c r="L306" s="58">
        <f t="shared" ref="L306:M306" si="298">V306+BM306</f>
        <v>5756</v>
      </c>
      <c r="M306" s="58">
        <f t="shared" si="298"/>
        <v>5314</v>
      </c>
      <c r="N306" s="58">
        <v>5728.0</v>
      </c>
      <c r="O306" s="58">
        <v>4123.0</v>
      </c>
      <c r="P306" s="58">
        <v>2815.0</v>
      </c>
      <c r="Q306" s="58">
        <v>2501.0</v>
      </c>
      <c r="R306" s="58">
        <v>686.0</v>
      </c>
      <c r="S306" s="58">
        <v>1782.0</v>
      </c>
      <c r="T306" s="58">
        <v>762.0</v>
      </c>
      <c r="U306" s="58">
        <v>607.0</v>
      </c>
      <c r="V306" s="58"/>
      <c r="W306" s="58"/>
      <c r="X306" s="58">
        <v>334.0</v>
      </c>
      <c r="Y306" s="58">
        <v>149.0</v>
      </c>
      <c r="Z306" s="58">
        <v>56.0</v>
      </c>
      <c r="AA306" s="58">
        <v>209.0</v>
      </c>
      <c r="AB306" s="58">
        <v>322.0</v>
      </c>
      <c r="AC306" s="58">
        <v>230.0</v>
      </c>
      <c r="AD306" s="58">
        <v>96.0</v>
      </c>
      <c r="AE306" s="58">
        <v>110.0</v>
      </c>
      <c r="AF306" s="58">
        <v>345.0</v>
      </c>
      <c r="AG306" s="58">
        <v>201.0</v>
      </c>
      <c r="AH306" s="58">
        <v>92.0</v>
      </c>
      <c r="AI306" s="58">
        <v>47.0</v>
      </c>
      <c r="AJ306" s="58">
        <v>55.0</v>
      </c>
      <c r="AK306" s="58">
        <v>110.0</v>
      </c>
      <c r="AL306" s="58">
        <v>73.0</v>
      </c>
      <c r="AM306" s="58">
        <v>48.0</v>
      </c>
      <c r="AN306" s="58">
        <v>10.0</v>
      </c>
      <c r="AO306" s="58">
        <v>18.0</v>
      </c>
      <c r="AP306" s="58">
        <v>24.0</v>
      </c>
      <c r="AQ306" s="58">
        <v>22.0</v>
      </c>
      <c r="AR306" s="58">
        <v>16.0</v>
      </c>
      <c r="AS306" s="58">
        <v>16.0</v>
      </c>
      <c r="AT306" s="58">
        <v>12.0</v>
      </c>
      <c r="AU306" s="58">
        <v>17.0</v>
      </c>
      <c r="AV306" s="58">
        <v>4.0</v>
      </c>
      <c r="AW306" s="58">
        <v>3.0</v>
      </c>
      <c r="AX306" s="58">
        <v>3.0</v>
      </c>
      <c r="AY306" s="58">
        <v>9.0</v>
      </c>
      <c r="AZ306" s="58">
        <v>1369.0</v>
      </c>
      <c r="BA306" s="58"/>
      <c r="BB306" s="58">
        <v>6.0</v>
      </c>
      <c r="BC306" s="58"/>
      <c r="BD306" s="58">
        <v>7.0</v>
      </c>
      <c r="BE306" s="58"/>
      <c r="BF306" s="58">
        <v>93.0</v>
      </c>
      <c r="BG306" s="58"/>
      <c r="BH306" s="58">
        <v>152.0</v>
      </c>
      <c r="BI306" s="58"/>
      <c r="BJ306" s="58"/>
      <c r="BK306" s="58">
        <v>445.0</v>
      </c>
      <c r="BL306" s="58"/>
      <c r="BM306" s="58">
        <v>5756.0</v>
      </c>
      <c r="BN306" s="58">
        <v>5314.0</v>
      </c>
    </row>
    <row r="307" ht="16.5" customHeight="1">
      <c r="A307" s="58">
        <v>7314.0</v>
      </c>
      <c r="B307" s="58" t="s">
        <v>328</v>
      </c>
      <c r="C307" s="58">
        <v>7.0</v>
      </c>
      <c r="D307" s="58">
        <v>104309.0</v>
      </c>
      <c r="E307" s="58">
        <v>104340.0</v>
      </c>
      <c r="F307" s="58">
        <v>46979.0</v>
      </c>
      <c r="G307" s="58">
        <v>48581.0</v>
      </c>
      <c r="H307" s="58">
        <v>869.0</v>
      </c>
      <c r="I307" s="58">
        <v>1343.0</v>
      </c>
      <c r="J307" s="58">
        <v>46110.0</v>
      </c>
      <c r="K307" s="58">
        <v>47238.0</v>
      </c>
      <c r="L307" s="58">
        <f t="shared" ref="L307:M307" si="299">V307+BM307</f>
        <v>13913</v>
      </c>
      <c r="M307" s="58">
        <f t="shared" si="299"/>
        <v>15362</v>
      </c>
      <c r="N307" s="58">
        <v>16211.0</v>
      </c>
      <c r="O307" s="58">
        <v>15190.0</v>
      </c>
      <c r="P307" s="58">
        <v>3661.0</v>
      </c>
      <c r="Q307" s="58">
        <v>4120.0</v>
      </c>
      <c r="R307" s="58">
        <v>1430.0</v>
      </c>
      <c r="S307" s="58">
        <v>4228.0</v>
      </c>
      <c r="T307" s="58">
        <v>2020.0</v>
      </c>
      <c r="U307" s="58">
        <v>2019.0</v>
      </c>
      <c r="V307" s="58"/>
      <c r="W307" s="58"/>
      <c r="X307" s="58">
        <v>607.0</v>
      </c>
      <c r="Y307" s="58">
        <v>358.0</v>
      </c>
      <c r="Z307" s="58">
        <v>590.0</v>
      </c>
      <c r="AA307" s="58">
        <v>2616.0</v>
      </c>
      <c r="AB307" s="58">
        <v>742.0</v>
      </c>
      <c r="AC307" s="58">
        <v>697.0</v>
      </c>
      <c r="AD307" s="58">
        <v>224.0</v>
      </c>
      <c r="AE307" s="58">
        <v>357.0</v>
      </c>
      <c r="AF307" s="58">
        <v>731.0</v>
      </c>
      <c r="AG307" s="58">
        <v>381.0</v>
      </c>
      <c r="AH307" s="58">
        <v>103.0</v>
      </c>
      <c r="AI307" s="58">
        <v>73.0</v>
      </c>
      <c r="AJ307" s="58">
        <v>67.0</v>
      </c>
      <c r="AK307" s="58">
        <v>94.0</v>
      </c>
      <c r="AL307" s="58">
        <v>172.0</v>
      </c>
      <c r="AM307" s="58">
        <v>124.0</v>
      </c>
      <c r="AN307" s="58">
        <v>31.0</v>
      </c>
      <c r="AO307" s="58">
        <v>33.0</v>
      </c>
      <c r="AP307" s="58">
        <v>38.0</v>
      </c>
      <c r="AQ307" s="58">
        <v>48.0</v>
      </c>
      <c r="AR307" s="58">
        <v>44.0</v>
      </c>
      <c r="AS307" s="58">
        <v>38.0</v>
      </c>
      <c r="AT307" s="58">
        <v>22.0</v>
      </c>
      <c r="AU307" s="58">
        <v>24.0</v>
      </c>
      <c r="AV307" s="58">
        <v>15.0</v>
      </c>
      <c r="AW307" s="58">
        <v>13.0</v>
      </c>
      <c r="AX307" s="58">
        <v>12.0</v>
      </c>
      <c r="AY307" s="58">
        <v>14.0</v>
      </c>
      <c r="AZ307" s="58">
        <v>4449.0</v>
      </c>
      <c r="BA307" s="58"/>
      <c r="BB307" s="58">
        <v>64.0</v>
      </c>
      <c r="BC307" s="58"/>
      <c r="BD307" s="58">
        <v>47.0</v>
      </c>
      <c r="BE307" s="58"/>
      <c r="BF307" s="58">
        <v>648.0</v>
      </c>
      <c r="BG307" s="58"/>
      <c r="BH307" s="58">
        <v>269.0</v>
      </c>
      <c r="BI307" s="58"/>
      <c r="BJ307" s="58"/>
      <c r="BK307" s="58">
        <v>1449.0</v>
      </c>
      <c r="BL307" s="58"/>
      <c r="BM307" s="58">
        <v>13913.0</v>
      </c>
      <c r="BN307" s="58">
        <v>15362.0</v>
      </c>
    </row>
    <row r="308" ht="16.5" customHeight="1">
      <c r="A308" s="58">
        <v>7315.0</v>
      </c>
      <c r="B308" s="58" t="s">
        <v>329</v>
      </c>
      <c r="C308" s="58">
        <v>7.0</v>
      </c>
      <c r="D308" s="58">
        <v>146148.0</v>
      </c>
      <c r="E308" s="58">
        <v>141798.0</v>
      </c>
      <c r="F308" s="58">
        <v>80511.0</v>
      </c>
      <c r="G308" s="58">
        <v>75252.0</v>
      </c>
      <c r="H308" s="58">
        <v>906.0</v>
      </c>
      <c r="I308" s="58">
        <v>1403.0</v>
      </c>
      <c r="J308" s="58">
        <v>79605.0</v>
      </c>
      <c r="K308" s="58">
        <v>73849.0</v>
      </c>
      <c r="L308" s="58">
        <f t="shared" ref="L308:M308" si="300">V308+BM308</f>
        <v>23900</v>
      </c>
      <c r="M308" s="58">
        <f t="shared" si="300"/>
        <v>24081</v>
      </c>
      <c r="N308" s="58">
        <v>23013.0</v>
      </c>
      <c r="O308" s="58">
        <v>16480.0</v>
      </c>
      <c r="P308" s="58">
        <v>13846.0</v>
      </c>
      <c r="Q308" s="58">
        <v>14999.0</v>
      </c>
      <c r="R308" s="58">
        <v>3424.0</v>
      </c>
      <c r="S308" s="58">
        <v>8003.0</v>
      </c>
      <c r="T308" s="58">
        <v>4101.0</v>
      </c>
      <c r="U308" s="58">
        <v>2654.0</v>
      </c>
      <c r="V308" s="58"/>
      <c r="W308" s="58"/>
      <c r="X308" s="58">
        <v>468.0</v>
      </c>
      <c r="Y308" s="58">
        <v>233.0</v>
      </c>
      <c r="Z308" s="58">
        <v>365.0</v>
      </c>
      <c r="AA308" s="58">
        <v>2308.0</v>
      </c>
      <c r="AB308" s="58">
        <v>913.0</v>
      </c>
      <c r="AC308" s="58">
        <v>621.0</v>
      </c>
      <c r="AD308" s="58">
        <v>191.0</v>
      </c>
      <c r="AE308" s="58">
        <v>252.0</v>
      </c>
      <c r="AF308" s="58">
        <v>1637.0</v>
      </c>
      <c r="AG308" s="58">
        <v>1246.0</v>
      </c>
      <c r="AH308" s="58">
        <v>1348.0</v>
      </c>
      <c r="AI308" s="58">
        <v>1085.0</v>
      </c>
      <c r="AJ308" s="58">
        <v>68.0</v>
      </c>
      <c r="AK308" s="58">
        <v>116.0</v>
      </c>
      <c r="AL308" s="58">
        <v>147.0</v>
      </c>
      <c r="AM308" s="58">
        <v>116.0</v>
      </c>
      <c r="AN308" s="58">
        <v>39.0</v>
      </c>
      <c r="AO308" s="58">
        <v>41.0</v>
      </c>
      <c r="AP308" s="58">
        <v>83.0</v>
      </c>
      <c r="AQ308" s="58">
        <v>82.0</v>
      </c>
      <c r="AR308" s="58">
        <v>71.0</v>
      </c>
      <c r="AS308" s="58">
        <v>79.0</v>
      </c>
      <c r="AT308" s="58">
        <v>50.0</v>
      </c>
      <c r="AU308" s="58">
        <v>47.0</v>
      </c>
      <c r="AV308" s="58">
        <v>19.0</v>
      </c>
      <c r="AW308" s="58">
        <v>26.0</v>
      </c>
      <c r="AX308" s="58">
        <v>16.0</v>
      </c>
      <c r="AY308" s="58">
        <v>29.0</v>
      </c>
      <c r="AZ308" s="58">
        <v>4777.0</v>
      </c>
      <c r="BA308" s="58"/>
      <c r="BB308" s="58">
        <v>96.0</v>
      </c>
      <c r="BC308" s="58"/>
      <c r="BD308" s="58">
        <v>17.0</v>
      </c>
      <c r="BE308" s="58"/>
      <c r="BF308" s="58">
        <v>188.0</v>
      </c>
      <c r="BG308" s="58"/>
      <c r="BH308" s="58">
        <v>828.0</v>
      </c>
      <c r="BI308" s="58"/>
      <c r="BJ308" s="58"/>
      <c r="BK308" s="58">
        <v>1351.0</v>
      </c>
      <c r="BL308" s="58"/>
      <c r="BM308" s="58">
        <v>23900.0</v>
      </c>
      <c r="BN308" s="58">
        <v>24081.0</v>
      </c>
    </row>
    <row r="309" ht="16.5" customHeight="1">
      <c r="A309" s="58">
        <v>7316.0</v>
      </c>
      <c r="B309" s="58" t="s">
        <v>330</v>
      </c>
      <c r="C309" s="58">
        <v>7.0</v>
      </c>
      <c r="D309" s="58">
        <v>41441.0</v>
      </c>
      <c r="E309" s="58">
        <v>41977.0</v>
      </c>
      <c r="F309" s="58">
        <v>22844.0</v>
      </c>
      <c r="G309" s="58">
        <v>23420.0</v>
      </c>
      <c r="H309" s="58">
        <v>359.0</v>
      </c>
      <c r="I309" s="58">
        <v>669.0</v>
      </c>
      <c r="J309" s="58">
        <v>22485.0</v>
      </c>
      <c r="K309" s="58">
        <v>22751.0</v>
      </c>
      <c r="L309" s="58">
        <f t="shared" ref="L309:M309" si="301">V309+BM309</f>
        <v>8376</v>
      </c>
      <c r="M309" s="58">
        <f t="shared" si="301"/>
        <v>9370</v>
      </c>
      <c r="N309" s="58">
        <v>6178.0</v>
      </c>
      <c r="O309" s="58">
        <v>4848.0</v>
      </c>
      <c r="P309" s="58">
        <v>2511.0</v>
      </c>
      <c r="Q309" s="58">
        <v>2785.0</v>
      </c>
      <c r="R309" s="58">
        <v>1031.0</v>
      </c>
      <c r="S309" s="58">
        <v>2637.0</v>
      </c>
      <c r="T309" s="58">
        <v>774.0</v>
      </c>
      <c r="U309" s="58">
        <v>714.0</v>
      </c>
      <c r="V309" s="58"/>
      <c r="W309" s="58"/>
      <c r="X309" s="58">
        <v>777.0</v>
      </c>
      <c r="Y309" s="58">
        <v>394.0</v>
      </c>
      <c r="Z309" s="58">
        <v>101.0</v>
      </c>
      <c r="AA309" s="58">
        <v>348.0</v>
      </c>
      <c r="AB309" s="58">
        <v>306.0</v>
      </c>
      <c r="AC309" s="58">
        <v>293.0</v>
      </c>
      <c r="AD309" s="58">
        <v>110.0</v>
      </c>
      <c r="AE309" s="58">
        <v>210.0</v>
      </c>
      <c r="AF309" s="58">
        <v>240.0</v>
      </c>
      <c r="AG309" s="58">
        <v>161.0</v>
      </c>
      <c r="AH309" s="58">
        <v>100.0</v>
      </c>
      <c r="AI309" s="58">
        <v>62.0</v>
      </c>
      <c r="AJ309" s="58">
        <v>60.0</v>
      </c>
      <c r="AK309" s="58">
        <v>137.0</v>
      </c>
      <c r="AL309" s="58">
        <v>88.0</v>
      </c>
      <c r="AM309" s="58">
        <v>55.0</v>
      </c>
      <c r="AN309" s="58">
        <v>20.0</v>
      </c>
      <c r="AO309" s="58">
        <v>20.0</v>
      </c>
      <c r="AP309" s="58">
        <v>38.0</v>
      </c>
      <c r="AQ309" s="58">
        <v>35.0</v>
      </c>
      <c r="AR309" s="58">
        <v>53.0</v>
      </c>
      <c r="AS309" s="58">
        <v>28.0</v>
      </c>
      <c r="AT309" s="58">
        <v>11.0</v>
      </c>
      <c r="AU309" s="58">
        <v>15.0</v>
      </c>
      <c r="AV309" s="58">
        <v>4.0</v>
      </c>
      <c r="AW309" s="58">
        <v>4.0</v>
      </c>
      <c r="AX309" s="58">
        <v>4.0</v>
      </c>
      <c r="AY309" s="58">
        <v>2.0</v>
      </c>
      <c r="AZ309" s="58">
        <v>1400.0</v>
      </c>
      <c r="BA309" s="58"/>
      <c r="BB309" s="58">
        <v>9.0</v>
      </c>
      <c r="BC309" s="58"/>
      <c r="BD309" s="58">
        <v>8.0</v>
      </c>
      <c r="BE309" s="58"/>
      <c r="BF309" s="58">
        <v>139.0</v>
      </c>
      <c r="BG309" s="58"/>
      <c r="BH309" s="58">
        <v>147.0</v>
      </c>
      <c r="BI309" s="58"/>
      <c r="BJ309" s="58"/>
      <c r="BK309" s="58">
        <v>633.0</v>
      </c>
      <c r="BL309" s="58"/>
      <c r="BM309" s="58">
        <v>8376.0</v>
      </c>
      <c r="BN309" s="58">
        <v>9370.0</v>
      </c>
    </row>
    <row r="310" ht="16.5" customHeight="1">
      <c r="A310" s="58">
        <v>7317.0</v>
      </c>
      <c r="B310" s="58" t="s">
        <v>331</v>
      </c>
      <c r="C310" s="58">
        <v>7.0</v>
      </c>
      <c r="D310" s="58">
        <v>32144.0</v>
      </c>
      <c r="E310" s="58">
        <v>33381.0</v>
      </c>
      <c r="F310" s="58">
        <v>14448.0</v>
      </c>
      <c r="G310" s="58">
        <v>14890.0</v>
      </c>
      <c r="H310" s="58">
        <v>393.0</v>
      </c>
      <c r="I310" s="58">
        <v>710.0</v>
      </c>
      <c r="J310" s="58">
        <v>14055.0</v>
      </c>
      <c r="K310" s="58">
        <v>14180.0</v>
      </c>
      <c r="L310" s="58">
        <f t="shared" ref="L310:M310" si="302">V310+BM310</f>
        <v>5408</v>
      </c>
      <c r="M310" s="58">
        <f t="shared" si="302"/>
        <v>5215</v>
      </c>
      <c r="N310" s="58">
        <v>4386.0</v>
      </c>
      <c r="O310" s="58">
        <v>3718.0</v>
      </c>
      <c r="P310" s="58">
        <v>557.0</v>
      </c>
      <c r="Q310" s="58">
        <v>893.0</v>
      </c>
      <c r="R310" s="58">
        <v>502.0</v>
      </c>
      <c r="S310" s="58">
        <v>1386.0</v>
      </c>
      <c r="T310" s="58">
        <v>696.0</v>
      </c>
      <c r="U310" s="58">
        <v>836.0</v>
      </c>
      <c r="V310" s="58"/>
      <c r="W310" s="58"/>
      <c r="X310" s="58">
        <v>228.0</v>
      </c>
      <c r="Y310" s="58">
        <v>190.0</v>
      </c>
      <c r="Z310" s="58">
        <v>382.0</v>
      </c>
      <c r="AA310" s="58">
        <v>814.0</v>
      </c>
      <c r="AB310" s="58">
        <v>329.0</v>
      </c>
      <c r="AC310" s="58">
        <v>284.0</v>
      </c>
      <c r="AD310" s="58">
        <v>75.0</v>
      </c>
      <c r="AE310" s="58">
        <v>130.0</v>
      </c>
      <c r="AF310" s="58">
        <v>162.0</v>
      </c>
      <c r="AG310" s="58">
        <v>105.0</v>
      </c>
      <c r="AH310" s="58">
        <v>25.0</v>
      </c>
      <c r="AI310" s="58">
        <v>19.0</v>
      </c>
      <c r="AJ310" s="58">
        <v>26.0</v>
      </c>
      <c r="AK310" s="58">
        <v>34.0</v>
      </c>
      <c r="AL310" s="58">
        <v>51.0</v>
      </c>
      <c r="AM310" s="58">
        <v>47.0</v>
      </c>
      <c r="AN310" s="58">
        <v>5.0</v>
      </c>
      <c r="AO310" s="58">
        <v>14.0</v>
      </c>
      <c r="AP310" s="58">
        <v>11.0</v>
      </c>
      <c r="AQ310" s="58">
        <v>14.0</v>
      </c>
      <c r="AR310" s="58">
        <v>24.0</v>
      </c>
      <c r="AS310" s="58">
        <v>26.0</v>
      </c>
      <c r="AT310" s="58">
        <v>4.0</v>
      </c>
      <c r="AU310" s="58">
        <v>2.0</v>
      </c>
      <c r="AV310" s="58">
        <v>3.0</v>
      </c>
      <c r="AW310" s="58">
        <v>4.0</v>
      </c>
      <c r="AX310" s="58">
        <v>3.0</v>
      </c>
      <c r="AY310" s="58">
        <v>4.0</v>
      </c>
      <c r="AZ310" s="58">
        <v>886.0</v>
      </c>
      <c r="BA310" s="58"/>
      <c r="BB310" s="58">
        <v>3.0</v>
      </c>
      <c r="BC310" s="58"/>
      <c r="BD310" s="58">
        <v>2.0</v>
      </c>
      <c r="BE310" s="58"/>
      <c r="BF310" s="58">
        <v>218.0</v>
      </c>
      <c r="BG310" s="58"/>
      <c r="BH310" s="58">
        <v>69.0</v>
      </c>
      <c r="BI310" s="58"/>
      <c r="BJ310" s="58"/>
      <c r="BK310" s="58">
        <v>445.0</v>
      </c>
      <c r="BL310" s="58"/>
      <c r="BM310" s="58">
        <v>5408.0</v>
      </c>
      <c r="BN310" s="58">
        <v>5215.0</v>
      </c>
    </row>
    <row r="311" ht="16.5" customHeight="1">
      <c r="A311" s="58">
        <v>7318.0</v>
      </c>
      <c r="B311" s="58" t="s">
        <v>332</v>
      </c>
      <c r="C311" s="58">
        <v>7.0</v>
      </c>
      <c r="D311" s="58">
        <v>36768.0</v>
      </c>
      <c r="E311" s="58">
        <v>36874.0</v>
      </c>
      <c r="F311" s="58">
        <v>18433.0</v>
      </c>
      <c r="G311" s="58">
        <v>17882.0</v>
      </c>
      <c r="H311" s="58">
        <v>263.0</v>
      </c>
      <c r="I311" s="58">
        <v>369.0</v>
      </c>
      <c r="J311" s="58">
        <v>18170.0</v>
      </c>
      <c r="K311" s="58">
        <v>17513.0</v>
      </c>
      <c r="L311" s="58">
        <f t="shared" ref="L311:M311" si="303">V311+BM311</f>
        <v>5998</v>
      </c>
      <c r="M311" s="58">
        <f t="shared" si="303"/>
        <v>6103</v>
      </c>
      <c r="N311" s="58">
        <v>5335.0</v>
      </c>
      <c r="O311" s="58">
        <v>4097.0</v>
      </c>
      <c r="P311" s="58">
        <v>2372.0</v>
      </c>
      <c r="Q311" s="58">
        <v>2670.0</v>
      </c>
      <c r="R311" s="58">
        <v>673.0</v>
      </c>
      <c r="S311" s="58">
        <v>1877.0</v>
      </c>
      <c r="T311" s="58">
        <v>907.0</v>
      </c>
      <c r="U311" s="58">
        <v>747.0</v>
      </c>
      <c r="V311" s="58"/>
      <c r="W311" s="58"/>
      <c r="X311" s="58">
        <v>224.0</v>
      </c>
      <c r="Y311" s="58">
        <v>119.0</v>
      </c>
      <c r="Z311" s="58">
        <v>271.0</v>
      </c>
      <c r="AA311" s="58">
        <v>556.0</v>
      </c>
      <c r="AB311" s="58">
        <v>281.0</v>
      </c>
      <c r="AC311" s="58">
        <v>261.0</v>
      </c>
      <c r="AD311" s="58">
        <v>101.0</v>
      </c>
      <c r="AE311" s="58">
        <v>158.0</v>
      </c>
      <c r="AF311" s="58">
        <v>232.0</v>
      </c>
      <c r="AG311" s="58">
        <v>141.0</v>
      </c>
      <c r="AH311" s="58">
        <v>112.0</v>
      </c>
      <c r="AI311" s="58">
        <v>100.0</v>
      </c>
      <c r="AJ311" s="58">
        <v>42.0</v>
      </c>
      <c r="AK311" s="58">
        <v>73.0</v>
      </c>
      <c r="AL311" s="58">
        <v>74.0</v>
      </c>
      <c r="AM311" s="58">
        <v>56.0</v>
      </c>
      <c r="AN311" s="58">
        <v>11.0</v>
      </c>
      <c r="AO311" s="58">
        <v>14.0</v>
      </c>
      <c r="AP311" s="58">
        <v>16.0</v>
      </c>
      <c r="AQ311" s="58">
        <v>18.0</v>
      </c>
      <c r="AR311" s="58">
        <v>19.0</v>
      </c>
      <c r="AS311" s="58">
        <v>20.0</v>
      </c>
      <c r="AT311" s="58">
        <v>5.0</v>
      </c>
      <c r="AU311" s="58">
        <v>12.0</v>
      </c>
      <c r="AV311" s="58">
        <v>5.0</v>
      </c>
      <c r="AW311" s="58">
        <v>6.0</v>
      </c>
      <c r="AX311" s="58">
        <v>8.0</v>
      </c>
      <c r="AY311" s="58">
        <v>7.0</v>
      </c>
      <c r="AZ311" s="58">
        <v>1266.0</v>
      </c>
      <c r="BA311" s="58"/>
      <c r="BB311" s="58">
        <v>8.0</v>
      </c>
      <c r="BC311" s="58"/>
      <c r="BD311" s="58">
        <v>5.0</v>
      </c>
      <c r="BE311" s="58"/>
      <c r="BF311" s="58">
        <v>91.0</v>
      </c>
      <c r="BG311" s="58"/>
      <c r="BH311" s="58">
        <v>114.0</v>
      </c>
      <c r="BI311" s="58"/>
      <c r="BJ311" s="58"/>
      <c r="BK311" s="58">
        <v>478.0</v>
      </c>
      <c r="BL311" s="58"/>
      <c r="BM311" s="58">
        <v>5998.0</v>
      </c>
      <c r="BN311" s="58">
        <v>6103.0</v>
      </c>
    </row>
    <row r="312" ht="16.5" customHeight="1">
      <c r="A312" s="58">
        <v>7319.0</v>
      </c>
      <c r="B312" s="58" t="s">
        <v>333</v>
      </c>
      <c r="C312" s="58">
        <v>7.0</v>
      </c>
      <c r="D312" s="58">
        <v>59521.0</v>
      </c>
      <c r="E312" s="58">
        <v>60192.0</v>
      </c>
      <c r="F312" s="58">
        <v>29072.0</v>
      </c>
      <c r="G312" s="58">
        <v>27426.0</v>
      </c>
      <c r="H312" s="58">
        <v>632.0</v>
      </c>
      <c r="I312" s="58">
        <v>1015.0</v>
      </c>
      <c r="J312" s="58">
        <v>28440.0</v>
      </c>
      <c r="K312" s="58">
        <v>26411.0</v>
      </c>
      <c r="L312" s="58">
        <f t="shared" ref="L312:M312" si="304">V312+BM312</f>
        <v>9446</v>
      </c>
      <c r="M312" s="58">
        <f t="shared" si="304"/>
        <v>9114</v>
      </c>
      <c r="N312" s="58">
        <v>9570.0</v>
      </c>
      <c r="O312" s="58">
        <v>8299.0</v>
      </c>
      <c r="P312" s="58">
        <v>2573.0</v>
      </c>
      <c r="Q312" s="58">
        <v>2475.0</v>
      </c>
      <c r="R312" s="58">
        <v>1165.0</v>
      </c>
      <c r="S312" s="58">
        <v>2970.0</v>
      </c>
      <c r="T312" s="58">
        <v>1066.0</v>
      </c>
      <c r="U312" s="58">
        <v>900.0</v>
      </c>
      <c r="V312" s="58"/>
      <c r="W312" s="58"/>
      <c r="X312" s="58">
        <v>406.0</v>
      </c>
      <c r="Y312" s="58">
        <v>202.0</v>
      </c>
      <c r="Z312" s="58">
        <v>161.0</v>
      </c>
      <c r="AA312" s="58">
        <v>720.0</v>
      </c>
      <c r="AB312" s="58">
        <v>460.0</v>
      </c>
      <c r="AC312" s="58">
        <v>329.0</v>
      </c>
      <c r="AD312" s="58">
        <v>130.0</v>
      </c>
      <c r="AE312" s="58">
        <v>199.0</v>
      </c>
      <c r="AF312" s="58">
        <v>345.0</v>
      </c>
      <c r="AG312" s="58">
        <v>220.0</v>
      </c>
      <c r="AH312" s="58">
        <v>100.0</v>
      </c>
      <c r="AI312" s="58">
        <v>40.0</v>
      </c>
      <c r="AJ312" s="58">
        <v>40.0</v>
      </c>
      <c r="AK312" s="58">
        <v>110.0</v>
      </c>
      <c r="AL312" s="58">
        <v>107.0</v>
      </c>
      <c r="AM312" s="58">
        <v>66.0</v>
      </c>
      <c r="AN312" s="58">
        <v>26.0</v>
      </c>
      <c r="AO312" s="58">
        <v>32.0</v>
      </c>
      <c r="AP312" s="58">
        <v>26.0</v>
      </c>
      <c r="AQ312" s="58">
        <v>24.0</v>
      </c>
      <c r="AR312" s="58">
        <v>32.0</v>
      </c>
      <c r="AS312" s="58">
        <v>22.0</v>
      </c>
      <c r="AT312" s="58">
        <v>18.0</v>
      </c>
      <c r="AU312" s="58">
        <v>24.0</v>
      </c>
      <c r="AV312" s="58">
        <v>11.0</v>
      </c>
      <c r="AW312" s="58">
        <v>5.0</v>
      </c>
      <c r="AX312" s="58">
        <v>6.0</v>
      </c>
      <c r="AY312" s="58">
        <v>7.0</v>
      </c>
      <c r="AZ312" s="58">
        <v>2212.0</v>
      </c>
      <c r="BA312" s="58"/>
      <c r="BB312" s="58">
        <v>14.0</v>
      </c>
      <c r="BC312" s="58"/>
      <c r="BD312" s="58">
        <v>6.0</v>
      </c>
      <c r="BE312" s="58"/>
      <c r="BF312" s="58">
        <v>388.0</v>
      </c>
      <c r="BG312" s="58"/>
      <c r="BH312" s="58">
        <v>132.0</v>
      </c>
      <c r="BI312" s="58"/>
      <c r="BJ312" s="58"/>
      <c r="BK312" s="58">
        <v>653.0</v>
      </c>
      <c r="BL312" s="58"/>
      <c r="BM312" s="58">
        <v>9446.0</v>
      </c>
      <c r="BN312" s="58">
        <v>9114.0</v>
      </c>
    </row>
    <row r="313" ht="16.5" customHeight="1">
      <c r="A313" s="58">
        <v>7320.0</v>
      </c>
      <c r="B313" s="58" t="s">
        <v>334</v>
      </c>
      <c r="C313" s="58">
        <v>7.0</v>
      </c>
      <c r="D313" s="58">
        <v>26888.0</v>
      </c>
      <c r="E313" s="58">
        <v>27542.0</v>
      </c>
      <c r="F313" s="58">
        <v>11738.0</v>
      </c>
      <c r="G313" s="58">
        <v>12005.0</v>
      </c>
      <c r="H313" s="58">
        <v>243.0</v>
      </c>
      <c r="I313" s="58">
        <v>394.0</v>
      </c>
      <c r="J313" s="58">
        <v>11495.0</v>
      </c>
      <c r="K313" s="58">
        <v>11611.0</v>
      </c>
      <c r="L313" s="58">
        <f t="shared" ref="L313:M313" si="305">V313+BM313</f>
        <v>3366</v>
      </c>
      <c r="M313" s="58">
        <f t="shared" si="305"/>
        <v>3436</v>
      </c>
      <c r="N313" s="58">
        <v>4293.0</v>
      </c>
      <c r="O313" s="58">
        <v>3662.0</v>
      </c>
      <c r="P313" s="58">
        <v>843.0</v>
      </c>
      <c r="Q313" s="58">
        <v>989.0</v>
      </c>
      <c r="R313" s="58">
        <v>414.0</v>
      </c>
      <c r="S313" s="58">
        <v>1345.0</v>
      </c>
      <c r="T313" s="58">
        <v>660.0</v>
      </c>
      <c r="U313" s="58">
        <v>804.0</v>
      </c>
      <c r="V313" s="58"/>
      <c r="W313" s="58"/>
      <c r="X313" s="58">
        <v>165.0</v>
      </c>
      <c r="Y313" s="58">
        <v>191.0</v>
      </c>
      <c r="Z313" s="58">
        <v>65.0</v>
      </c>
      <c r="AA313" s="58">
        <v>198.0</v>
      </c>
      <c r="AB313" s="58">
        <v>235.0</v>
      </c>
      <c r="AC313" s="58">
        <v>199.0</v>
      </c>
      <c r="AD313" s="58">
        <v>79.0</v>
      </c>
      <c r="AE313" s="58">
        <v>103.0</v>
      </c>
      <c r="AF313" s="58">
        <v>197.0</v>
      </c>
      <c r="AG313" s="58">
        <v>128.0</v>
      </c>
      <c r="AH313" s="58">
        <v>45.0</v>
      </c>
      <c r="AI313" s="58">
        <v>113.0</v>
      </c>
      <c r="AJ313" s="58">
        <v>21.0</v>
      </c>
      <c r="AK313" s="58">
        <v>47.0</v>
      </c>
      <c r="AL313" s="58">
        <v>37.0</v>
      </c>
      <c r="AM313" s="58">
        <v>21.0</v>
      </c>
      <c r="AN313" s="58">
        <v>13.0</v>
      </c>
      <c r="AO313" s="58">
        <v>4.0</v>
      </c>
      <c r="AP313" s="58">
        <v>15.0</v>
      </c>
      <c r="AQ313" s="58">
        <v>13.0</v>
      </c>
      <c r="AR313" s="58">
        <v>15.0</v>
      </c>
      <c r="AS313" s="58">
        <v>19.0</v>
      </c>
      <c r="AT313" s="58">
        <v>4.0</v>
      </c>
      <c r="AU313" s="58">
        <v>10.0</v>
      </c>
      <c r="AV313" s="58">
        <v>5.0</v>
      </c>
      <c r="AW313" s="58">
        <v>3.0</v>
      </c>
      <c r="AX313" s="58">
        <v>3.0</v>
      </c>
      <c r="AY313" s="58">
        <v>2.0</v>
      </c>
      <c r="AZ313" s="58">
        <v>827.0</v>
      </c>
      <c r="BA313" s="58"/>
      <c r="BB313" s="58">
        <v>3.0</v>
      </c>
      <c r="BC313" s="58"/>
      <c r="BD313" s="58">
        <v>1.0</v>
      </c>
      <c r="BE313" s="58"/>
      <c r="BF313" s="58">
        <v>129.0</v>
      </c>
      <c r="BG313" s="58"/>
      <c r="BH313" s="58">
        <v>60.0</v>
      </c>
      <c r="BI313" s="58"/>
      <c r="BJ313" s="58"/>
      <c r="BK313" s="58">
        <v>324.0</v>
      </c>
      <c r="BL313" s="58"/>
      <c r="BM313" s="58">
        <v>3366.0</v>
      </c>
      <c r="BN313" s="58">
        <v>3436.0</v>
      </c>
    </row>
    <row r="314" ht="16.5" customHeight="1">
      <c r="A314" s="58">
        <v>7331.0</v>
      </c>
      <c r="B314" s="58" t="s">
        <v>335</v>
      </c>
      <c r="C314" s="58">
        <v>7.0</v>
      </c>
      <c r="D314" s="58">
        <v>97080.0</v>
      </c>
      <c r="E314" s="58">
        <v>96895.0</v>
      </c>
      <c r="F314" s="58">
        <v>59159.0</v>
      </c>
      <c r="G314" s="58">
        <v>57273.0</v>
      </c>
      <c r="H314" s="58">
        <v>1640.0</v>
      </c>
      <c r="I314" s="58">
        <v>2413.0</v>
      </c>
      <c r="J314" s="58">
        <v>57519.0</v>
      </c>
      <c r="K314" s="58">
        <v>54860.0</v>
      </c>
      <c r="L314" s="58">
        <f t="shared" ref="L314:M314" si="306">V314+BM314</f>
        <v>18984</v>
      </c>
      <c r="M314" s="58">
        <f t="shared" si="306"/>
        <v>18373</v>
      </c>
      <c r="N314" s="58">
        <v>19608.0</v>
      </c>
      <c r="O314" s="58">
        <v>17002.0</v>
      </c>
      <c r="P314" s="58">
        <v>4552.0</v>
      </c>
      <c r="Q314" s="58">
        <v>5172.0</v>
      </c>
      <c r="R314" s="58">
        <v>2422.0</v>
      </c>
      <c r="S314" s="58">
        <v>6466.0</v>
      </c>
      <c r="T314" s="58">
        <v>2047.0</v>
      </c>
      <c r="U314" s="58">
        <v>1656.0</v>
      </c>
      <c r="V314" s="58"/>
      <c r="W314" s="58"/>
      <c r="X314" s="58">
        <v>1186.0</v>
      </c>
      <c r="Y314" s="58">
        <v>610.0</v>
      </c>
      <c r="Z314" s="58">
        <v>357.0</v>
      </c>
      <c r="AA314" s="58">
        <v>1543.0</v>
      </c>
      <c r="AB314" s="58">
        <v>1064.0</v>
      </c>
      <c r="AC314" s="58">
        <v>855.0</v>
      </c>
      <c r="AD314" s="58">
        <v>347.0</v>
      </c>
      <c r="AE314" s="58">
        <v>534.0</v>
      </c>
      <c r="AF314" s="58">
        <v>662.0</v>
      </c>
      <c r="AG314" s="58">
        <v>439.0</v>
      </c>
      <c r="AH314" s="58">
        <v>247.0</v>
      </c>
      <c r="AI314" s="58">
        <v>119.0</v>
      </c>
      <c r="AJ314" s="58">
        <v>121.0</v>
      </c>
      <c r="AK314" s="58">
        <v>265.0</v>
      </c>
      <c r="AL314" s="58">
        <v>312.0</v>
      </c>
      <c r="AM314" s="58">
        <v>160.0</v>
      </c>
      <c r="AN314" s="58">
        <v>33.0</v>
      </c>
      <c r="AO314" s="58">
        <v>38.0</v>
      </c>
      <c r="AP314" s="58">
        <v>44.0</v>
      </c>
      <c r="AQ314" s="58">
        <v>54.0</v>
      </c>
      <c r="AR314" s="58">
        <v>82.0</v>
      </c>
      <c r="AS314" s="58">
        <v>64.0</v>
      </c>
      <c r="AT314" s="58">
        <v>13.0</v>
      </c>
      <c r="AU314" s="58">
        <v>31.0</v>
      </c>
      <c r="AV314" s="58">
        <v>15.0</v>
      </c>
      <c r="AW314" s="58">
        <v>23.0</v>
      </c>
      <c r="AX314" s="58">
        <v>10.0</v>
      </c>
      <c r="AY314" s="58">
        <v>8.0</v>
      </c>
      <c r="AZ314" s="58">
        <v>4480.0</v>
      </c>
      <c r="BA314" s="58"/>
      <c r="BB314" s="58">
        <v>20.0</v>
      </c>
      <c r="BC314" s="58"/>
      <c r="BD314" s="58">
        <v>19.0</v>
      </c>
      <c r="BE314" s="58"/>
      <c r="BF314" s="58">
        <v>640.0</v>
      </c>
      <c r="BG314" s="58"/>
      <c r="BH314" s="58">
        <v>254.0</v>
      </c>
      <c r="BI314" s="58"/>
      <c r="BJ314" s="58"/>
      <c r="BK314" s="58">
        <v>1448.0</v>
      </c>
      <c r="BL314" s="58"/>
      <c r="BM314" s="58">
        <v>18984.0</v>
      </c>
      <c r="BN314" s="58">
        <v>18373.0</v>
      </c>
    </row>
    <row r="315" ht="16.5" customHeight="1">
      <c r="A315" s="58">
        <v>7332.0</v>
      </c>
      <c r="B315" s="58" t="s">
        <v>336</v>
      </c>
      <c r="C315" s="58">
        <v>7.0</v>
      </c>
      <c r="D315" s="58">
        <v>104828.0</v>
      </c>
      <c r="E315" s="58">
        <v>105222.0</v>
      </c>
      <c r="F315" s="58">
        <v>63248.0</v>
      </c>
      <c r="G315" s="58">
        <v>65547.0</v>
      </c>
      <c r="H315" s="58">
        <v>1388.0</v>
      </c>
      <c r="I315" s="58">
        <v>2117.0</v>
      </c>
      <c r="J315" s="58">
        <v>61860.0</v>
      </c>
      <c r="K315" s="58">
        <v>63430.0</v>
      </c>
      <c r="L315" s="58">
        <f t="shared" ref="L315:M315" si="307">V315+BM315</f>
        <v>22322</v>
      </c>
      <c r="M315" s="58">
        <f t="shared" si="307"/>
        <v>23049</v>
      </c>
      <c r="N315" s="58">
        <v>19265.0</v>
      </c>
      <c r="O315" s="58">
        <v>16957.0</v>
      </c>
      <c r="P315" s="58">
        <v>4876.0</v>
      </c>
      <c r="Q315" s="58">
        <v>5702.0</v>
      </c>
      <c r="R315" s="58">
        <v>2656.0</v>
      </c>
      <c r="S315" s="58">
        <v>7932.0</v>
      </c>
      <c r="T315" s="58">
        <v>1819.0</v>
      </c>
      <c r="U315" s="58">
        <v>1883.0</v>
      </c>
      <c r="V315" s="58"/>
      <c r="W315" s="58"/>
      <c r="X315" s="58">
        <v>2135.0</v>
      </c>
      <c r="Y315" s="58">
        <v>1261.0</v>
      </c>
      <c r="Z315" s="58">
        <v>389.0</v>
      </c>
      <c r="AA315" s="58">
        <v>1683.0</v>
      </c>
      <c r="AB315" s="58">
        <v>1163.0</v>
      </c>
      <c r="AC315" s="58">
        <v>1088.0</v>
      </c>
      <c r="AD315" s="58">
        <v>405.0</v>
      </c>
      <c r="AE315" s="58">
        <v>706.0</v>
      </c>
      <c r="AF315" s="58">
        <v>719.0</v>
      </c>
      <c r="AG315" s="58">
        <v>435.0</v>
      </c>
      <c r="AH315" s="58">
        <v>176.0</v>
      </c>
      <c r="AI315" s="58">
        <v>121.0</v>
      </c>
      <c r="AJ315" s="58">
        <v>125.0</v>
      </c>
      <c r="AK315" s="58">
        <v>246.0</v>
      </c>
      <c r="AL315" s="58">
        <v>256.0</v>
      </c>
      <c r="AM315" s="58">
        <v>179.0</v>
      </c>
      <c r="AN315" s="58">
        <v>34.0</v>
      </c>
      <c r="AO315" s="58">
        <v>45.0</v>
      </c>
      <c r="AP315" s="58">
        <v>80.0</v>
      </c>
      <c r="AQ315" s="58">
        <v>89.0</v>
      </c>
      <c r="AR315" s="58">
        <v>60.0</v>
      </c>
      <c r="AS315" s="58">
        <v>65.0</v>
      </c>
      <c r="AT315" s="58">
        <v>19.0</v>
      </c>
      <c r="AU315" s="58">
        <v>36.0</v>
      </c>
      <c r="AV315" s="58">
        <v>5.0</v>
      </c>
      <c r="AW315" s="58">
        <v>15.0</v>
      </c>
      <c r="AX315" s="58">
        <v>15.0</v>
      </c>
      <c r="AY315" s="58">
        <v>9.0</v>
      </c>
      <c r="AZ315" s="58">
        <v>4452.0</v>
      </c>
      <c r="BA315" s="58"/>
      <c r="BB315" s="58">
        <v>36.0</v>
      </c>
      <c r="BC315" s="58"/>
      <c r="BD315" s="58">
        <v>14.0</v>
      </c>
      <c r="BE315" s="58"/>
      <c r="BF315" s="58">
        <v>550.0</v>
      </c>
      <c r="BG315" s="58"/>
      <c r="BH315" s="58">
        <v>289.0</v>
      </c>
      <c r="BI315" s="58"/>
      <c r="BJ315" s="58"/>
      <c r="BK315" s="58">
        <v>1929.0</v>
      </c>
      <c r="BL315" s="58"/>
      <c r="BM315" s="58">
        <v>22322.0</v>
      </c>
      <c r="BN315" s="58">
        <v>23049.0</v>
      </c>
    </row>
    <row r="316" ht="16.5" customHeight="1">
      <c r="A316" s="58">
        <v>7333.0</v>
      </c>
      <c r="B316" s="58" t="s">
        <v>337</v>
      </c>
      <c r="C316" s="58">
        <v>7.0</v>
      </c>
      <c r="D316" s="58">
        <v>58725.0</v>
      </c>
      <c r="E316" s="58">
        <v>60031.0</v>
      </c>
      <c r="F316" s="58">
        <v>34773.0</v>
      </c>
      <c r="G316" s="58">
        <v>35123.0</v>
      </c>
      <c r="H316" s="58">
        <v>964.0</v>
      </c>
      <c r="I316" s="58">
        <v>1576.0</v>
      </c>
      <c r="J316" s="58">
        <v>33809.0</v>
      </c>
      <c r="K316" s="58">
        <v>33547.0</v>
      </c>
      <c r="L316" s="58">
        <f t="shared" ref="L316:M316" si="308">V316+BM316</f>
        <v>10237</v>
      </c>
      <c r="M316" s="58">
        <f t="shared" si="308"/>
        <v>10348</v>
      </c>
      <c r="N316" s="58">
        <v>12154.0</v>
      </c>
      <c r="O316" s="58">
        <v>10773.0</v>
      </c>
      <c r="P316" s="58">
        <v>2349.0</v>
      </c>
      <c r="Q316" s="58">
        <v>2754.0</v>
      </c>
      <c r="R316" s="58">
        <v>1271.0</v>
      </c>
      <c r="S316" s="58">
        <v>3787.0</v>
      </c>
      <c r="T316" s="58">
        <v>1313.0</v>
      </c>
      <c r="U316" s="58">
        <v>1519.0</v>
      </c>
      <c r="V316" s="58"/>
      <c r="W316" s="58"/>
      <c r="X316" s="58">
        <v>1328.0</v>
      </c>
      <c r="Y316" s="58">
        <v>619.0</v>
      </c>
      <c r="Z316" s="58">
        <v>190.0</v>
      </c>
      <c r="AA316" s="58">
        <v>907.0</v>
      </c>
      <c r="AB316" s="58">
        <v>723.0</v>
      </c>
      <c r="AC316" s="58">
        <v>651.0</v>
      </c>
      <c r="AD316" s="58">
        <v>268.0</v>
      </c>
      <c r="AE316" s="58">
        <v>397.0</v>
      </c>
      <c r="AF316" s="58">
        <v>455.0</v>
      </c>
      <c r="AG316" s="58">
        <v>276.0</v>
      </c>
      <c r="AH316" s="58">
        <v>101.0</v>
      </c>
      <c r="AI316" s="58">
        <v>65.0</v>
      </c>
      <c r="AJ316" s="58">
        <v>60.0</v>
      </c>
      <c r="AK316" s="58">
        <v>105.0</v>
      </c>
      <c r="AL316" s="58">
        <v>195.0</v>
      </c>
      <c r="AM316" s="58">
        <v>119.0</v>
      </c>
      <c r="AN316" s="58">
        <v>17.0</v>
      </c>
      <c r="AO316" s="58">
        <v>21.0</v>
      </c>
      <c r="AP316" s="58">
        <v>33.0</v>
      </c>
      <c r="AQ316" s="58">
        <v>55.0</v>
      </c>
      <c r="AR316" s="58">
        <v>44.0</v>
      </c>
      <c r="AS316" s="58">
        <v>34.0</v>
      </c>
      <c r="AT316" s="58">
        <v>9.0</v>
      </c>
      <c r="AU316" s="58">
        <v>16.0</v>
      </c>
      <c r="AV316" s="58">
        <v>8.0</v>
      </c>
      <c r="AW316" s="58">
        <v>20.0</v>
      </c>
      <c r="AX316" s="58">
        <v>7.0</v>
      </c>
      <c r="AY316" s="58">
        <v>4.0</v>
      </c>
      <c r="AZ316" s="58">
        <v>2381.0</v>
      </c>
      <c r="BA316" s="58"/>
      <c r="BB316" s="58">
        <v>11.0</v>
      </c>
      <c r="BC316" s="58"/>
      <c r="BD316" s="58">
        <v>8.0</v>
      </c>
      <c r="BE316" s="58"/>
      <c r="BF316" s="58">
        <v>497.0</v>
      </c>
      <c r="BG316" s="58"/>
      <c r="BH316" s="58">
        <v>150.0</v>
      </c>
      <c r="BI316" s="58"/>
      <c r="BJ316" s="58"/>
      <c r="BK316" s="58">
        <v>1077.0</v>
      </c>
      <c r="BL316" s="58"/>
      <c r="BM316" s="58">
        <v>10237.0</v>
      </c>
      <c r="BN316" s="58">
        <v>10348.0</v>
      </c>
    </row>
    <row r="317" ht="16.5" customHeight="1">
      <c r="A317" s="58">
        <v>7334.0</v>
      </c>
      <c r="B317" s="58" t="s">
        <v>338</v>
      </c>
      <c r="C317" s="58">
        <v>7.0</v>
      </c>
      <c r="D317" s="58">
        <v>94277.0</v>
      </c>
      <c r="E317" s="58">
        <v>93610.0</v>
      </c>
      <c r="F317" s="58">
        <v>54520.0</v>
      </c>
      <c r="G317" s="58">
        <v>53851.0</v>
      </c>
      <c r="H317" s="58">
        <v>1262.0</v>
      </c>
      <c r="I317" s="58">
        <v>2132.0</v>
      </c>
      <c r="J317" s="58">
        <v>53258.0</v>
      </c>
      <c r="K317" s="58">
        <v>51719.0</v>
      </c>
      <c r="L317" s="58">
        <f t="shared" ref="L317:M317" si="309">V317+BM317</f>
        <v>20506</v>
      </c>
      <c r="M317" s="58">
        <f t="shared" si="309"/>
        <v>20545</v>
      </c>
      <c r="N317" s="58">
        <v>15878.0</v>
      </c>
      <c r="O317" s="58">
        <v>12929.0</v>
      </c>
      <c r="P317" s="58">
        <v>3563.0</v>
      </c>
      <c r="Q317" s="58">
        <v>4250.0</v>
      </c>
      <c r="R317" s="58">
        <v>1868.0</v>
      </c>
      <c r="S317" s="58">
        <v>5554.0</v>
      </c>
      <c r="T317" s="58">
        <v>1632.0</v>
      </c>
      <c r="U317" s="58">
        <v>1356.0</v>
      </c>
      <c r="V317" s="58"/>
      <c r="W317" s="58"/>
      <c r="X317" s="58">
        <v>1344.0</v>
      </c>
      <c r="Y317" s="58">
        <v>694.0</v>
      </c>
      <c r="Z317" s="58">
        <v>735.0</v>
      </c>
      <c r="AA317" s="58">
        <v>1909.0</v>
      </c>
      <c r="AB317" s="58">
        <v>1024.0</v>
      </c>
      <c r="AC317" s="58">
        <v>879.0</v>
      </c>
      <c r="AD317" s="58">
        <v>316.0</v>
      </c>
      <c r="AE317" s="58">
        <v>575.0</v>
      </c>
      <c r="AF317" s="58">
        <v>659.0</v>
      </c>
      <c r="AG317" s="58">
        <v>476.0</v>
      </c>
      <c r="AH317" s="58">
        <v>279.0</v>
      </c>
      <c r="AI317" s="58">
        <v>309.0</v>
      </c>
      <c r="AJ317" s="58">
        <v>135.0</v>
      </c>
      <c r="AK317" s="58">
        <v>231.0</v>
      </c>
      <c r="AL317" s="58">
        <v>289.0</v>
      </c>
      <c r="AM317" s="58">
        <v>189.0</v>
      </c>
      <c r="AN317" s="58">
        <v>41.0</v>
      </c>
      <c r="AO317" s="58">
        <v>24.0</v>
      </c>
      <c r="AP317" s="58">
        <v>60.0</v>
      </c>
      <c r="AQ317" s="58">
        <v>94.0</v>
      </c>
      <c r="AR317" s="58">
        <v>62.0</v>
      </c>
      <c r="AS317" s="58">
        <v>73.0</v>
      </c>
      <c r="AT317" s="58">
        <v>21.0</v>
      </c>
      <c r="AU317" s="58">
        <v>17.0</v>
      </c>
      <c r="AV317" s="58">
        <v>17.0</v>
      </c>
      <c r="AW317" s="58">
        <v>20.0</v>
      </c>
      <c r="AX317" s="58">
        <v>15.0</v>
      </c>
      <c r="AY317" s="58">
        <v>15.0</v>
      </c>
      <c r="AZ317" s="58">
        <v>4122.0</v>
      </c>
      <c r="BA317" s="58"/>
      <c r="BB317" s="58">
        <v>20.0</v>
      </c>
      <c r="BC317" s="58"/>
      <c r="BD317" s="58">
        <v>34.0</v>
      </c>
      <c r="BE317" s="58"/>
      <c r="BF317" s="58">
        <v>393.0</v>
      </c>
      <c r="BG317" s="58"/>
      <c r="BH317" s="58">
        <v>245.0</v>
      </c>
      <c r="BI317" s="58"/>
      <c r="BJ317" s="58"/>
      <c r="BK317" s="58">
        <v>1580.0</v>
      </c>
      <c r="BL317" s="58"/>
      <c r="BM317" s="58">
        <v>20506.0</v>
      </c>
      <c r="BN317" s="58">
        <v>20545.0</v>
      </c>
    </row>
    <row r="318" ht="16.5" customHeight="1">
      <c r="A318" s="58">
        <v>7335.0</v>
      </c>
      <c r="B318" s="58" t="s">
        <v>339</v>
      </c>
      <c r="C318" s="58">
        <v>7.0</v>
      </c>
      <c r="D318" s="58">
        <v>81706.0</v>
      </c>
      <c r="E318" s="58">
        <v>83228.0</v>
      </c>
      <c r="F318" s="58">
        <v>50296.0</v>
      </c>
      <c r="G318" s="58">
        <v>50725.0</v>
      </c>
      <c r="H318" s="58">
        <v>1538.0</v>
      </c>
      <c r="I318" s="58">
        <v>2502.0</v>
      </c>
      <c r="J318" s="58">
        <v>48758.0</v>
      </c>
      <c r="K318" s="58">
        <v>48223.0</v>
      </c>
      <c r="L318" s="58">
        <f t="shared" ref="L318:M318" si="310">V318+BM318</f>
        <v>17197</v>
      </c>
      <c r="M318" s="58">
        <f t="shared" si="310"/>
        <v>18266</v>
      </c>
      <c r="N318" s="58">
        <v>16575.0</v>
      </c>
      <c r="O318" s="58">
        <v>14119.0</v>
      </c>
      <c r="P318" s="58">
        <v>2767.0</v>
      </c>
      <c r="Q318" s="58">
        <v>3130.0</v>
      </c>
      <c r="R318" s="58">
        <v>1259.0</v>
      </c>
      <c r="S318" s="58">
        <v>4262.0</v>
      </c>
      <c r="T318" s="58">
        <v>1956.0</v>
      </c>
      <c r="U318" s="58">
        <v>2148.0</v>
      </c>
      <c r="V318" s="58"/>
      <c r="W318" s="58"/>
      <c r="X318" s="58">
        <v>2064.0</v>
      </c>
      <c r="Y318" s="58">
        <v>845.0</v>
      </c>
      <c r="Z318" s="58">
        <v>344.0</v>
      </c>
      <c r="AA318" s="58">
        <v>1413.0</v>
      </c>
      <c r="AB318" s="58">
        <v>1062.0</v>
      </c>
      <c r="AC318" s="58">
        <v>944.0</v>
      </c>
      <c r="AD318" s="58">
        <v>392.0</v>
      </c>
      <c r="AE318" s="58">
        <v>587.0</v>
      </c>
      <c r="AF318" s="58">
        <v>517.0</v>
      </c>
      <c r="AG318" s="58">
        <v>387.0</v>
      </c>
      <c r="AH318" s="58">
        <v>103.0</v>
      </c>
      <c r="AI318" s="58">
        <v>83.0</v>
      </c>
      <c r="AJ318" s="58">
        <v>148.0</v>
      </c>
      <c r="AK318" s="58">
        <v>178.0</v>
      </c>
      <c r="AL318" s="58">
        <v>293.0</v>
      </c>
      <c r="AM318" s="58">
        <v>169.0</v>
      </c>
      <c r="AN318" s="58">
        <v>34.0</v>
      </c>
      <c r="AO318" s="58">
        <v>34.0</v>
      </c>
      <c r="AP318" s="58">
        <v>65.0</v>
      </c>
      <c r="AQ318" s="58">
        <v>65.0</v>
      </c>
      <c r="AR318" s="58">
        <v>74.0</v>
      </c>
      <c r="AS318" s="58">
        <v>72.0</v>
      </c>
      <c r="AT318" s="58">
        <v>7.0</v>
      </c>
      <c r="AU318" s="58">
        <v>23.0</v>
      </c>
      <c r="AV318" s="58">
        <v>12.0</v>
      </c>
      <c r="AW318" s="58">
        <v>13.0</v>
      </c>
      <c r="AX318" s="58">
        <v>21.0</v>
      </c>
      <c r="AY318" s="58">
        <v>21.0</v>
      </c>
      <c r="AZ318" s="58">
        <v>3060.0</v>
      </c>
      <c r="BA318" s="58"/>
      <c r="BB318" s="58">
        <v>19.0</v>
      </c>
      <c r="BC318" s="58"/>
      <c r="BD318" s="58">
        <v>5.0</v>
      </c>
      <c r="BE318" s="58"/>
      <c r="BF318" s="58">
        <v>585.0</v>
      </c>
      <c r="BG318" s="58"/>
      <c r="BH318" s="58">
        <v>199.0</v>
      </c>
      <c r="BI318" s="58"/>
      <c r="BJ318" s="58"/>
      <c r="BK318" s="58">
        <v>1464.0</v>
      </c>
      <c r="BL318" s="58"/>
      <c r="BM318" s="58">
        <v>17197.0</v>
      </c>
      <c r="BN318" s="58">
        <v>18266.0</v>
      </c>
    </row>
    <row r="319" ht="16.5" customHeight="1">
      <c r="A319" s="58">
        <v>7336.0</v>
      </c>
      <c r="B319" s="58" t="s">
        <v>340</v>
      </c>
      <c r="C319" s="58">
        <v>7.0</v>
      </c>
      <c r="D319" s="58">
        <v>58242.0</v>
      </c>
      <c r="E319" s="58">
        <v>60475.0</v>
      </c>
      <c r="F319" s="58">
        <v>35735.0</v>
      </c>
      <c r="G319" s="58">
        <v>35807.0</v>
      </c>
      <c r="H319" s="58">
        <v>1235.0</v>
      </c>
      <c r="I319" s="58">
        <v>2170.0</v>
      </c>
      <c r="J319" s="58">
        <v>34500.0</v>
      </c>
      <c r="K319" s="58">
        <v>33637.0</v>
      </c>
      <c r="L319" s="58">
        <f t="shared" ref="L319:M319" si="311">V319+BM319</f>
        <v>9543</v>
      </c>
      <c r="M319" s="58">
        <f t="shared" si="311"/>
        <v>9251</v>
      </c>
      <c r="N319" s="58">
        <v>14340.0</v>
      </c>
      <c r="O319" s="58">
        <v>12183.0</v>
      </c>
      <c r="P319" s="58">
        <v>1927.0</v>
      </c>
      <c r="Q319" s="58">
        <v>2431.0</v>
      </c>
      <c r="R319" s="58">
        <v>785.0</v>
      </c>
      <c r="S319" s="58">
        <v>2960.0</v>
      </c>
      <c r="T319" s="58">
        <v>1726.0</v>
      </c>
      <c r="U319" s="58">
        <v>2414.0</v>
      </c>
      <c r="V319" s="58"/>
      <c r="W319" s="58"/>
      <c r="X319" s="58">
        <v>1087.0</v>
      </c>
      <c r="Y319" s="58">
        <v>539.0</v>
      </c>
      <c r="Z319" s="58">
        <v>303.0</v>
      </c>
      <c r="AA319" s="58">
        <v>1082.0</v>
      </c>
      <c r="AB319" s="58">
        <v>800.0</v>
      </c>
      <c r="AC319" s="58">
        <v>704.0</v>
      </c>
      <c r="AD319" s="58">
        <v>319.0</v>
      </c>
      <c r="AE319" s="58">
        <v>439.0</v>
      </c>
      <c r="AF319" s="58">
        <v>418.0</v>
      </c>
      <c r="AG319" s="58">
        <v>274.0</v>
      </c>
      <c r="AH319" s="58">
        <v>58.0</v>
      </c>
      <c r="AI319" s="58">
        <v>44.0</v>
      </c>
      <c r="AJ319" s="58">
        <v>79.0</v>
      </c>
      <c r="AK319" s="58">
        <v>98.0</v>
      </c>
      <c r="AL319" s="58">
        <v>185.0</v>
      </c>
      <c r="AM319" s="58">
        <v>98.0</v>
      </c>
      <c r="AN319" s="58">
        <v>19.0</v>
      </c>
      <c r="AO319" s="58">
        <v>26.0</v>
      </c>
      <c r="AP319" s="58">
        <v>48.0</v>
      </c>
      <c r="AQ319" s="58">
        <v>43.0</v>
      </c>
      <c r="AR319" s="58">
        <v>34.0</v>
      </c>
      <c r="AS319" s="58">
        <v>49.0</v>
      </c>
      <c r="AT319" s="58">
        <v>23.0</v>
      </c>
      <c r="AU319" s="58">
        <v>35.0</v>
      </c>
      <c r="AV319" s="58">
        <v>8.0</v>
      </c>
      <c r="AW319" s="58">
        <v>10.0</v>
      </c>
      <c r="AX319" s="58">
        <v>7.0</v>
      </c>
      <c r="AY319" s="58">
        <v>7.0</v>
      </c>
      <c r="AZ319" s="58">
        <v>2121.0</v>
      </c>
      <c r="BA319" s="58"/>
      <c r="BB319" s="58">
        <v>10.0</v>
      </c>
      <c r="BC319" s="58"/>
      <c r="BD319" s="58">
        <v>14.0</v>
      </c>
      <c r="BE319" s="58"/>
      <c r="BF319" s="58">
        <v>488.0</v>
      </c>
      <c r="BG319" s="58"/>
      <c r="BH319" s="58">
        <v>158.0</v>
      </c>
      <c r="BI319" s="58"/>
      <c r="BJ319" s="58"/>
      <c r="BK319" s="58">
        <v>950.0</v>
      </c>
      <c r="BL319" s="58"/>
      <c r="BM319" s="58">
        <v>9543.0</v>
      </c>
      <c r="BN319" s="58">
        <v>9251.0</v>
      </c>
    </row>
    <row r="320" ht="16.5" customHeight="1">
      <c r="A320" s="58">
        <v>7337.0</v>
      </c>
      <c r="B320" s="58" t="s">
        <v>341</v>
      </c>
      <c r="C320" s="58">
        <v>7.0</v>
      </c>
      <c r="D320" s="58">
        <v>87691.0</v>
      </c>
      <c r="E320" s="58">
        <v>87126.0</v>
      </c>
      <c r="F320" s="58">
        <v>55485.0</v>
      </c>
      <c r="G320" s="58">
        <v>55291.0</v>
      </c>
      <c r="H320" s="58">
        <v>1574.0</v>
      </c>
      <c r="I320" s="58">
        <v>2397.0</v>
      </c>
      <c r="J320" s="58">
        <v>53911.0</v>
      </c>
      <c r="K320" s="58">
        <v>52894.0</v>
      </c>
      <c r="L320" s="58">
        <f t="shared" ref="L320:M320" si="312">V320+BM320</f>
        <v>20420</v>
      </c>
      <c r="M320" s="58">
        <f t="shared" si="312"/>
        <v>20732</v>
      </c>
      <c r="N320" s="58">
        <v>15943.0</v>
      </c>
      <c r="O320" s="58">
        <v>13326.0</v>
      </c>
      <c r="P320" s="58">
        <v>4550.0</v>
      </c>
      <c r="Q320" s="58">
        <v>5080.0</v>
      </c>
      <c r="R320" s="58">
        <v>2160.0</v>
      </c>
      <c r="S320" s="58">
        <v>6082.0</v>
      </c>
      <c r="T320" s="58">
        <v>1550.0</v>
      </c>
      <c r="U320" s="58">
        <v>1538.0</v>
      </c>
      <c r="V320" s="58"/>
      <c r="W320" s="58"/>
      <c r="X320" s="58">
        <v>1514.0</v>
      </c>
      <c r="Y320" s="58">
        <v>790.0</v>
      </c>
      <c r="Z320" s="58">
        <v>409.0</v>
      </c>
      <c r="AA320" s="58">
        <v>1058.0</v>
      </c>
      <c r="AB320" s="58">
        <v>1020.0</v>
      </c>
      <c r="AC320" s="58">
        <v>915.0</v>
      </c>
      <c r="AD320" s="58">
        <v>357.0</v>
      </c>
      <c r="AE320" s="58">
        <v>582.0</v>
      </c>
      <c r="AF320" s="58">
        <v>628.0</v>
      </c>
      <c r="AG320" s="58">
        <v>403.0</v>
      </c>
      <c r="AH320" s="58">
        <v>185.0</v>
      </c>
      <c r="AI320" s="58">
        <v>110.0</v>
      </c>
      <c r="AJ320" s="58">
        <v>134.0</v>
      </c>
      <c r="AK320" s="58">
        <v>268.0</v>
      </c>
      <c r="AL320" s="58">
        <v>296.0</v>
      </c>
      <c r="AM320" s="58">
        <v>160.0</v>
      </c>
      <c r="AN320" s="58">
        <v>41.0</v>
      </c>
      <c r="AO320" s="58">
        <v>44.0</v>
      </c>
      <c r="AP320" s="58">
        <v>71.0</v>
      </c>
      <c r="AQ320" s="58">
        <v>83.0</v>
      </c>
      <c r="AR320" s="58">
        <v>84.0</v>
      </c>
      <c r="AS320" s="58">
        <v>63.0</v>
      </c>
      <c r="AT320" s="58">
        <v>36.0</v>
      </c>
      <c r="AU320" s="58">
        <v>28.0</v>
      </c>
      <c r="AV320" s="58">
        <v>33.0</v>
      </c>
      <c r="AW320" s="58">
        <v>12.0</v>
      </c>
      <c r="AX320" s="58">
        <v>21.0</v>
      </c>
      <c r="AY320" s="58">
        <v>15.0</v>
      </c>
      <c r="AZ320" s="58">
        <v>3790.0</v>
      </c>
      <c r="BA320" s="58"/>
      <c r="BB320" s="58">
        <v>39.0</v>
      </c>
      <c r="BC320" s="58"/>
      <c r="BD320" s="58">
        <v>12.0</v>
      </c>
      <c r="BE320" s="58"/>
      <c r="BF320" s="58">
        <v>369.0</v>
      </c>
      <c r="BG320" s="58"/>
      <c r="BH320" s="58">
        <v>249.0</v>
      </c>
      <c r="BI320" s="58"/>
      <c r="BJ320" s="58"/>
      <c r="BK320" s="58">
        <v>1605.0</v>
      </c>
      <c r="BL320" s="58"/>
      <c r="BM320" s="58">
        <v>20420.0</v>
      </c>
      <c r="BN320" s="58">
        <v>20732.0</v>
      </c>
    </row>
    <row r="321" ht="16.5" customHeight="1">
      <c r="A321" s="58">
        <v>7338.0</v>
      </c>
      <c r="B321" s="58" t="s">
        <v>342</v>
      </c>
      <c r="C321" s="58">
        <v>7.0</v>
      </c>
      <c r="D321" s="58">
        <v>116626.0</v>
      </c>
      <c r="E321" s="58">
        <v>116048.0</v>
      </c>
      <c r="F321" s="58">
        <v>69431.0</v>
      </c>
      <c r="G321" s="58">
        <v>67059.0</v>
      </c>
      <c r="H321" s="58">
        <v>1318.0</v>
      </c>
      <c r="I321" s="58">
        <v>2069.0</v>
      </c>
      <c r="J321" s="58">
        <v>68113.0</v>
      </c>
      <c r="K321" s="58">
        <v>64990.0</v>
      </c>
      <c r="L321" s="58">
        <f t="shared" ref="L321:M321" si="313">V321+BM321</f>
        <v>25735</v>
      </c>
      <c r="M321" s="58">
        <f t="shared" si="313"/>
        <v>24878</v>
      </c>
      <c r="N321" s="58">
        <v>20869.0</v>
      </c>
      <c r="O321" s="58">
        <v>16943.0</v>
      </c>
      <c r="P321" s="58">
        <v>5344.0</v>
      </c>
      <c r="Q321" s="58">
        <v>6093.0</v>
      </c>
      <c r="R321" s="58">
        <v>2551.0</v>
      </c>
      <c r="S321" s="58">
        <v>7800.0</v>
      </c>
      <c r="T321" s="58">
        <v>1894.0</v>
      </c>
      <c r="U321" s="58">
        <v>1740.0</v>
      </c>
      <c r="V321" s="58"/>
      <c r="W321" s="58"/>
      <c r="X321" s="58">
        <v>1343.0</v>
      </c>
      <c r="Y321" s="58">
        <v>737.0</v>
      </c>
      <c r="Z321" s="58">
        <v>638.0</v>
      </c>
      <c r="AA321" s="58">
        <v>2085.0</v>
      </c>
      <c r="AB321" s="58">
        <v>1102.0</v>
      </c>
      <c r="AC321" s="58">
        <v>964.0</v>
      </c>
      <c r="AD321" s="58">
        <v>410.0</v>
      </c>
      <c r="AE321" s="58">
        <v>605.0</v>
      </c>
      <c r="AF321" s="58">
        <v>873.0</v>
      </c>
      <c r="AG321" s="58">
        <v>531.0</v>
      </c>
      <c r="AH321" s="58">
        <v>183.0</v>
      </c>
      <c r="AI321" s="58">
        <v>140.0</v>
      </c>
      <c r="AJ321" s="58">
        <v>103.0</v>
      </c>
      <c r="AK321" s="58">
        <v>183.0</v>
      </c>
      <c r="AL321" s="58">
        <v>266.0</v>
      </c>
      <c r="AM321" s="58">
        <v>209.0</v>
      </c>
      <c r="AN321" s="58">
        <v>44.0</v>
      </c>
      <c r="AO321" s="58">
        <v>58.0</v>
      </c>
      <c r="AP321" s="58">
        <v>66.0</v>
      </c>
      <c r="AQ321" s="58">
        <v>84.0</v>
      </c>
      <c r="AR321" s="58">
        <v>70.0</v>
      </c>
      <c r="AS321" s="58">
        <v>65.0</v>
      </c>
      <c r="AT321" s="58">
        <v>26.0</v>
      </c>
      <c r="AU321" s="58">
        <v>29.0</v>
      </c>
      <c r="AV321" s="58">
        <v>10.0</v>
      </c>
      <c r="AW321" s="58">
        <v>15.0</v>
      </c>
      <c r="AX321" s="58">
        <v>9.0</v>
      </c>
      <c r="AY321" s="58">
        <v>12.0</v>
      </c>
      <c r="AZ321" s="58">
        <v>5708.0</v>
      </c>
      <c r="BA321" s="58"/>
      <c r="BB321" s="58">
        <v>26.0</v>
      </c>
      <c r="BC321" s="58"/>
      <c r="BD321" s="58">
        <v>29.0</v>
      </c>
      <c r="BE321" s="58"/>
      <c r="BF321" s="58">
        <v>515.0</v>
      </c>
      <c r="BG321" s="58"/>
      <c r="BH321" s="58">
        <v>299.0</v>
      </c>
      <c r="BI321" s="58"/>
      <c r="BJ321" s="58"/>
      <c r="BK321" s="58">
        <v>1819.0</v>
      </c>
      <c r="BL321" s="58"/>
      <c r="BM321" s="58">
        <v>25735.0</v>
      </c>
      <c r="BN321" s="58">
        <v>24878.0</v>
      </c>
    </row>
    <row r="322" ht="16.5" customHeight="1">
      <c r="A322" s="58">
        <v>7339.0</v>
      </c>
      <c r="B322" s="58" t="s">
        <v>343</v>
      </c>
      <c r="C322" s="58">
        <v>7.0</v>
      </c>
      <c r="D322" s="58">
        <v>157364.0</v>
      </c>
      <c r="E322" s="58">
        <v>154859.0</v>
      </c>
      <c r="F322" s="58">
        <v>98591.0</v>
      </c>
      <c r="G322" s="58">
        <v>93835.0</v>
      </c>
      <c r="H322" s="58">
        <v>1933.0</v>
      </c>
      <c r="I322" s="58">
        <v>2932.0</v>
      </c>
      <c r="J322" s="58">
        <v>96658.0</v>
      </c>
      <c r="K322" s="58">
        <v>90903.0</v>
      </c>
      <c r="L322" s="58">
        <f t="shared" ref="L322:M322" si="314">V322+BM322</f>
        <v>35459</v>
      </c>
      <c r="M322" s="58">
        <f t="shared" si="314"/>
        <v>34407</v>
      </c>
      <c r="N322" s="58">
        <v>30374.0</v>
      </c>
      <c r="O322" s="58">
        <v>23238.0</v>
      </c>
      <c r="P322" s="58">
        <v>10073.0</v>
      </c>
      <c r="Q322" s="58">
        <v>11527.0</v>
      </c>
      <c r="R322" s="58">
        <v>4034.0</v>
      </c>
      <c r="S322" s="58">
        <v>10615.0</v>
      </c>
      <c r="T322" s="58">
        <v>3097.0</v>
      </c>
      <c r="U322" s="58">
        <v>2315.0</v>
      </c>
      <c r="V322" s="58"/>
      <c r="W322" s="58"/>
      <c r="X322" s="58">
        <v>1442.0</v>
      </c>
      <c r="Y322" s="58">
        <v>796.0</v>
      </c>
      <c r="Z322" s="58">
        <v>452.0</v>
      </c>
      <c r="AA322" s="58">
        <v>2037.0</v>
      </c>
      <c r="AB322" s="58">
        <v>1566.0</v>
      </c>
      <c r="AC322" s="58">
        <v>1189.0</v>
      </c>
      <c r="AD322" s="58">
        <v>436.0</v>
      </c>
      <c r="AE322" s="58">
        <v>660.0</v>
      </c>
      <c r="AF322" s="58">
        <v>1310.0</v>
      </c>
      <c r="AG322" s="58">
        <v>858.0</v>
      </c>
      <c r="AH322" s="58">
        <v>564.0</v>
      </c>
      <c r="AI322" s="58">
        <v>380.0</v>
      </c>
      <c r="AJ322" s="58">
        <v>143.0</v>
      </c>
      <c r="AK322" s="58">
        <v>177.0</v>
      </c>
      <c r="AL322" s="58">
        <v>359.0</v>
      </c>
      <c r="AM322" s="58">
        <v>209.0</v>
      </c>
      <c r="AN322" s="58">
        <v>62.0</v>
      </c>
      <c r="AO322" s="58">
        <v>49.0</v>
      </c>
      <c r="AP322" s="58">
        <v>66.0</v>
      </c>
      <c r="AQ322" s="58">
        <v>108.0</v>
      </c>
      <c r="AR322" s="58">
        <v>109.0</v>
      </c>
      <c r="AS322" s="58">
        <v>81.0</v>
      </c>
      <c r="AT322" s="58">
        <v>28.0</v>
      </c>
      <c r="AU322" s="58">
        <v>29.0</v>
      </c>
      <c r="AV322" s="58">
        <v>25.0</v>
      </c>
      <c r="AW322" s="58">
        <v>34.0</v>
      </c>
      <c r="AX322" s="58">
        <v>15.0</v>
      </c>
      <c r="AY322" s="58">
        <v>25.0</v>
      </c>
      <c r="AZ322" s="58">
        <v>6066.0</v>
      </c>
      <c r="BA322" s="58"/>
      <c r="BB322" s="58">
        <v>37.0</v>
      </c>
      <c r="BC322" s="58"/>
      <c r="BD322" s="58">
        <v>16.0</v>
      </c>
      <c r="BE322" s="58"/>
      <c r="BF322" s="58">
        <v>433.0</v>
      </c>
      <c r="BG322" s="58"/>
      <c r="BH322" s="58">
        <v>492.0</v>
      </c>
      <c r="BI322" s="58"/>
      <c r="BJ322" s="58"/>
      <c r="BK322" s="58">
        <v>2169.0</v>
      </c>
      <c r="BL322" s="58"/>
      <c r="BM322" s="58">
        <v>35459.0</v>
      </c>
      <c r="BN322" s="58">
        <v>34407.0</v>
      </c>
    </row>
    <row r="323" ht="16.5" customHeight="1">
      <c r="A323" s="58">
        <v>7340.0</v>
      </c>
      <c r="B323" s="58" t="s">
        <v>344</v>
      </c>
      <c r="C323" s="58">
        <v>7.0</v>
      </c>
      <c r="D323" s="58">
        <v>80182.0</v>
      </c>
      <c r="E323" s="58">
        <v>81649.0</v>
      </c>
      <c r="F323" s="58">
        <v>53610.0</v>
      </c>
      <c r="G323" s="58">
        <v>54430.0</v>
      </c>
      <c r="H323" s="58">
        <v>2172.0</v>
      </c>
      <c r="I323" s="58">
        <v>3456.0</v>
      </c>
      <c r="J323" s="58">
        <v>51438.0</v>
      </c>
      <c r="K323" s="58">
        <v>50974.0</v>
      </c>
      <c r="L323" s="58">
        <f t="shared" ref="L323:M323" si="315">V323+BM323</f>
        <v>21024</v>
      </c>
      <c r="M323" s="58">
        <f t="shared" si="315"/>
        <v>21055</v>
      </c>
      <c r="N323" s="58">
        <v>15308.0</v>
      </c>
      <c r="O323" s="58">
        <v>12675.0</v>
      </c>
      <c r="P323" s="58">
        <v>2384.0</v>
      </c>
      <c r="Q323" s="58">
        <v>2914.0</v>
      </c>
      <c r="R323" s="58">
        <v>1816.0</v>
      </c>
      <c r="S323" s="58">
        <v>5300.0</v>
      </c>
      <c r="T323" s="58">
        <v>1761.0</v>
      </c>
      <c r="U323" s="58">
        <v>2129.0</v>
      </c>
      <c r="V323" s="58"/>
      <c r="W323" s="58"/>
      <c r="X323" s="58">
        <v>1548.0</v>
      </c>
      <c r="Y323" s="58">
        <v>880.0</v>
      </c>
      <c r="Z323" s="58">
        <v>561.0</v>
      </c>
      <c r="AA323" s="58">
        <v>1586.0</v>
      </c>
      <c r="AB323" s="58">
        <v>1237.0</v>
      </c>
      <c r="AC323" s="58">
        <v>964.0</v>
      </c>
      <c r="AD323" s="58">
        <v>475.0</v>
      </c>
      <c r="AE323" s="58">
        <v>664.0</v>
      </c>
      <c r="AF323" s="58">
        <v>616.0</v>
      </c>
      <c r="AG323" s="58">
        <v>377.0</v>
      </c>
      <c r="AH323" s="58">
        <v>104.0</v>
      </c>
      <c r="AI323" s="58">
        <v>131.0</v>
      </c>
      <c r="AJ323" s="58">
        <v>100.0</v>
      </c>
      <c r="AK323" s="58">
        <v>186.0</v>
      </c>
      <c r="AL323" s="58">
        <v>297.0</v>
      </c>
      <c r="AM323" s="58">
        <v>155.0</v>
      </c>
      <c r="AN323" s="58">
        <v>42.0</v>
      </c>
      <c r="AO323" s="58">
        <v>51.0</v>
      </c>
      <c r="AP323" s="58">
        <v>80.0</v>
      </c>
      <c r="AQ323" s="58">
        <v>71.0</v>
      </c>
      <c r="AR323" s="58">
        <v>86.0</v>
      </c>
      <c r="AS323" s="58">
        <v>58.0</v>
      </c>
      <c r="AT323" s="58">
        <v>14.0</v>
      </c>
      <c r="AU323" s="58">
        <v>22.0</v>
      </c>
      <c r="AV323" s="58">
        <v>5.0</v>
      </c>
      <c r="AW323" s="58">
        <v>13.0</v>
      </c>
      <c r="AX323" s="58">
        <v>12.0</v>
      </c>
      <c r="AY323" s="58">
        <v>12.0</v>
      </c>
      <c r="AZ323" s="58">
        <v>3042.0</v>
      </c>
      <c r="BA323" s="58"/>
      <c r="BB323" s="58">
        <v>19.0</v>
      </c>
      <c r="BC323" s="58"/>
      <c r="BD323" s="58">
        <v>14.0</v>
      </c>
      <c r="BE323" s="58"/>
      <c r="BF323" s="58">
        <v>658.0</v>
      </c>
      <c r="BG323" s="58"/>
      <c r="BH323" s="58">
        <v>235.0</v>
      </c>
      <c r="BI323" s="58"/>
      <c r="BJ323" s="58"/>
      <c r="BK323" s="58">
        <v>1731.0</v>
      </c>
      <c r="BL323" s="58"/>
      <c r="BM323" s="58">
        <v>21024.0</v>
      </c>
      <c r="BN323" s="58">
        <v>21055.0</v>
      </c>
    </row>
    <row r="324" ht="16.5" customHeight="1">
      <c r="A324" s="58">
        <v>11000.0</v>
      </c>
      <c r="B324" s="58" t="s">
        <v>663</v>
      </c>
      <c r="C324" s="58">
        <v>11.0</v>
      </c>
      <c r="D324" s="58">
        <v>2519758.0</v>
      </c>
      <c r="E324" s="58">
        <v>2473787.0</v>
      </c>
      <c r="F324" s="58">
        <v>1177832.0</v>
      </c>
      <c r="G324" s="58">
        <v>869339.0</v>
      </c>
      <c r="H324" s="58">
        <v>18166.0</v>
      </c>
      <c r="I324" s="58">
        <v>10989.0</v>
      </c>
      <c r="J324" s="58">
        <v>1159666.0</v>
      </c>
      <c r="K324" s="58">
        <v>858350.0</v>
      </c>
      <c r="L324" s="58">
        <f t="shared" ref="L324:M324" si="316">V324+BM324</f>
        <v>232274</v>
      </c>
      <c r="M324" s="58">
        <f t="shared" si="316"/>
        <v>208395</v>
      </c>
      <c r="N324" s="58">
        <v>278694.0</v>
      </c>
      <c r="O324" s="58">
        <v>161635.0</v>
      </c>
      <c r="P324" s="58">
        <v>220998.0</v>
      </c>
      <c r="Q324" s="58">
        <v>202437.0</v>
      </c>
      <c r="R324" s="58">
        <v>31953.0</v>
      </c>
      <c r="S324" s="58">
        <v>74522.0</v>
      </c>
      <c r="T324" s="58">
        <v>188344.0</v>
      </c>
      <c r="U324" s="58">
        <v>126442.0</v>
      </c>
      <c r="V324" s="58"/>
      <c r="W324" s="58"/>
      <c r="X324" s="58">
        <v>3454.0</v>
      </c>
      <c r="Y324" s="58">
        <v>3932.0</v>
      </c>
      <c r="Z324" s="58">
        <v>2863.0</v>
      </c>
      <c r="AA324" s="58">
        <v>8001.0</v>
      </c>
      <c r="AB324" s="58">
        <v>18601.0</v>
      </c>
      <c r="AC324" s="58">
        <v>11617.0</v>
      </c>
      <c r="AD324" s="58">
        <v>6107.0</v>
      </c>
      <c r="AE324" s="58">
        <v>5909.0</v>
      </c>
      <c r="AF324" s="58">
        <v>37442.0</v>
      </c>
      <c r="AG324" s="58">
        <v>12063.0</v>
      </c>
      <c r="AH324" s="58">
        <v>3674.0</v>
      </c>
      <c r="AI324" s="58">
        <v>2018.0</v>
      </c>
      <c r="AJ324" s="58">
        <v>872.0</v>
      </c>
      <c r="AK324" s="58">
        <v>1186.0</v>
      </c>
      <c r="AL324" s="58">
        <v>3883.0</v>
      </c>
      <c r="AM324" s="58">
        <v>1966.0</v>
      </c>
      <c r="AN324" s="58">
        <v>468.0</v>
      </c>
      <c r="AO324" s="58">
        <v>682.0</v>
      </c>
      <c r="AP324" s="58">
        <v>550.0</v>
      </c>
      <c r="AQ324" s="58">
        <v>746.0</v>
      </c>
      <c r="AR324" s="58">
        <v>1095.0</v>
      </c>
      <c r="AS324" s="58">
        <v>1080.0</v>
      </c>
      <c r="AT324" s="58">
        <v>3009.0</v>
      </c>
      <c r="AU324" s="58">
        <v>1971.0</v>
      </c>
      <c r="AV324" s="58">
        <v>692.0</v>
      </c>
      <c r="AW324" s="58">
        <v>655.0</v>
      </c>
      <c r="AX324" s="58">
        <v>745.0</v>
      </c>
      <c r="AY324" s="58">
        <v>713.0</v>
      </c>
      <c r="AZ324" s="58">
        <v>91759.0</v>
      </c>
      <c r="BA324" s="58"/>
      <c r="BB324" s="58">
        <v>646.0</v>
      </c>
      <c r="BC324" s="58"/>
      <c r="BD324" s="58">
        <v>1169.0</v>
      </c>
      <c r="BE324" s="58"/>
      <c r="BF324" s="58">
        <v>11842.0</v>
      </c>
      <c r="BG324" s="58"/>
      <c r="BH324" s="58">
        <v>18532.0</v>
      </c>
      <c r="BI324" s="58"/>
      <c r="BJ324" s="58"/>
      <c r="BK324" s="58">
        <v>32380.0</v>
      </c>
      <c r="BL324" s="58"/>
      <c r="BM324" s="58">
        <v>232274.0</v>
      </c>
      <c r="BN324" s="58">
        <v>208395.0</v>
      </c>
    </row>
    <row r="325" ht="16.5" customHeight="1">
      <c r="A325" s="58"/>
      <c r="B325" s="58"/>
      <c r="C325" s="58"/>
      <c r="D325" s="58"/>
      <c r="E325" s="58"/>
      <c r="F325" s="58"/>
      <c r="G325" s="58"/>
      <c r="H325" s="58"/>
      <c r="I325" s="58"/>
      <c r="J325" s="58"/>
      <c r="K325" s="58"/>
      <c r="L325" s="58">
        <f t="shared" ref="L325:M325" si="317">V325+BM325</f>
        <v>0</v>
      </c>
      <c r="M325" s="58">
        <f t="shared" si="317"/>
        <v>0</v>
      </c>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row>
    <row r="326" ht="16.5" customHeight="1">
      <c r="A326" s="58">
        <v>1001.0</v>
      </c>
      <c r="B326" s="58" t="s">
        <v>160</v>
      </c>
      <c r="C326" s="58">
        <v>1.0</v>
      </c>
      <c r="D326" s="58">
        <v>70929.0</v>
      </c>
      <c r="E326" s="58">
        <v>69522.0</v>
      </c>
      <c r="F326" s="58">
        <v>25350.0</v>
      </c>
      <c r="G326" s="58">
        <v>22614.0</v>
      </c>
      <c r="H326" s="58">
        <v>176.0</v>
      </c>
      <c r="I326" s="58">
        <v>212.0</v>
      </c>
      <c r="J326" s="58">
        <v>25174.0</v>
      </c>
      <c r="K326" s="58">
        <v>22402.0</v>
      </c>
      <c r="L326" s="58">
        <f t="shared" ref="L326:M326" si="318">V326+BM326</f>
        <v>6446</v>
      </c>
      <c r="M326" s="58">
        <f t="shared" si="318"/>
        <v>6985</v>
      </c>
      <c r="N326" s="58">
        <v>8161.0</v>
      </c>
      <c r="O326" s="58">
        <v>5915.0</v>
      </c>
      <c r="P326" s="58">
        <v>4380.0</v>
      </c>
      <c r="Q326" s="58">
        <v>3818.0</v>
      </c>
      <c r="R326" s="58">
        <v>764.0</v>
      </c>
      <c r="S326" s="58">
        <v>2263.0</v>
      </c>
      <c r="T326" s="58">
        <v>1911.0</v>
      </c>
      <c r="U326" s="58">
        <v>1259.0</v>
      </c>
      <c r="V326" s="58"/>
      <c r="W326" s="58"/>
      <c r="X326" s="58">
        <v>103.0</v>
      </c>
      <c r="Y326" s="58">
        <v>81.0</v>
      </c>
      <c r="Z326" s="58">
        <v>28.0</v>
      </c>
      <c r="AA326" s="58">
        <v>84.0</v>
      </c>
      <c r="AB326" s="58">
        <v>382.0</v>
      </c>
      <c r="AC326" s="58">
        <v>275.0</v>
      </c>
      <c r="AD326" s="58">
        <v>181.0</v>
      </c>
      <c r="AE326" s="58">
        <v>213.0</v>
      </c>
      <c r="AF326" s="58">
        <v>497.0</v>
      </c>
      <c r="AG326" s="58">
        <v>476.0</v>
      </c>
      <c r="AH326" s="58">
        <v>85.0</v>
      </c>
      <c r="AI326" s="58">
        <v>30.0</v>
      </c>
      <c r="AJ326" s="58">
        <v>69.0</v>
      </c>
      <c r="AK326" s="58">
        <v>60.0</v>
      </c>
      <c r="AL326" s="58">
        <v>61.0</v>
      </c>
      <c r="AM326" s="58">
        <v>53.0</v>
      </c>
      <c r="AN326" s="58">
        <v>6.0</v>
      </c>
      <c r="AO326" s="58">
        <v>12.0</v>
      </c>
      <c r="AP326" s="58">
        <v>10.0</v>
      </c>
      <c r="AQ326" s="58">
        <v>22.0</v>
      </c>
      <c r="AR326" s="58">
        <v>34.0</v>
      </c>
      <c r="AS326" s="58">
        <v>26.0</v>
      </c>
      <c r="AT326" s="58">
        <v>21.0</v>
      </c>
      <c r="AU326" s="58">
        <v>35.0</v>
      </c>
      <c r="AV326" s="58">
        <v>8.0</v>
      </c>
      <c r="AW326" s="58">
        <v>4.0</v>
      </c>
      <c r="AX326" s="58">
        <v>6.0</v>
      </c>
      <c r="AY326" s="58">
        <v>9.0</v>
      </c>
      <c r="AZ326" s="58">
        <v>1583.0</v>
      </c>
      <c r="BA326" s="58"/>
      <c r="BB326" s="58">
        <v>11.0</v>
      </c>
      <c r="BC326" s="58"/>
      <c r="BD326" s="58">
        <v>13.0</v>
      </c>
      <c r="BE326" s="58"/>
      <c r="BF326" s="58">
        <v>113.0</v>
      </c>
      <c r="BG326" s="58"/>
      <c r="BH326" s="58">
        <v>301.0</v>
      </c>
      <c r="BI326" s="58"/>
      <c r="BJ326" s="58"/>
      <c r="BK326" s="58">
        <v>782.0</v>
      </c>
      <c r="BL326" s="58"/>
      <c r="BM326" s="58">
        <v>6446.0</v>
      </c>
      <c r="BN326" s="58">
        <v>6985.0</v>
      </c>
    </row>
    <row r="327" ht="16.5" customHeight="1">
      <c r="A327" s="58">
        <v>1002.0</v>
      </c>
      <c r="B327" s="58" t="s">
        <v>161</v>
      </c>
      <c r="C327" s="58">
        <v>1.0</v>
      </c>
      <c r="D327" s="58">
        <v>188135.0</v>
      </c>
      <c r="E327" s="58">
        <v>182806.0</v>
      </c>
      <c r="F327" s="58">
        <v>75741.0</v>
      </c>
      <c r="G327" s="58">
        <v>61611.0</v>
      </c>
      <c r="H327" s="58">
        <v>405.0</v>
      </c>
      <c r="I327" s="58">
        <v>391.0</v>
      </c>
      <c r="J327" s="58">
        <v>75336.0</v>
      </c>
      <c r="K327" s="58">
        <v>61220.0</v>
      </c>
      <c r="L327" s="58">
        <f t="shared" ref="L327:M327" si="319">V327+BM327</f>
        <v>17477</v>
      </c>
      <c r="M327" s="58">
        <f t="shared" si="319"/>
        <v>17040</v>
      </c>
      <c r="N327" s="58">
        <v>25918.0</v>
      </c>
      <c r="O327" s="58">
        <v>17740.0</v>
      </c>
      <c r="P327" s="58">
        <v>14305.0</v>
      </c>
      <c r="Q327" s="58">
        <v>12103.0</v>
      </c>
      <c r="R327" s="58">
        <v>2651.0</v>
      </c>
      <c r="S327" s="58">
        <v>6288.0</v>
      </c>
      <c r="T327" s="58">
        <v>4863.0</v>
      </c>
      <c r="U327" s="58">
        <v>3123.0</v>
      </c>
      <c r="V327" s="58"/>
      <c r="W327" s="58"/>
      <c r="X327" s="58">
        <v>210.0</v>
      </c>
      <c r="Y327" s="58">
        <v>215.0</v>
      </c>
      <c r="Z327" s="58">
        <v>57.0</v>
      </c>
      <c r="AA327" s="58">
        <v>199.0</v>
      </c>
      <c r="AB327" s="58">
        <v>1121.0</v>
      </c>
      <c r="AC327" s="58">
        <v>574.0</v>
      </c>
      <c r="AD327" s="58">
        <v>333.0</v>
      </c>
      <c r="AE327" s="58">
        <v>327.0</v>
      </c>
      <c r="AF327" s="58">
        <v>1835.0</v>
      </c>
      <c r="AG327" s="58">
        <v>1245.0</v>
      </c>
      <c r="AH327" s="58">
        <v>210.0</v>
      </c>
      <c r="AI327" s="58">
        <v>122.0</v>
      </c>
      <c r="AJ327" s="58">
        <v>94.0</v>
      </c>
      <c r="AK327" s="58">
        <v>83.0</v>
      </c>
      <c r="AL327" s="58">
        <v>152.0</v>
      </c>
      <c r="AM327" s="58">
        <v>71.0</v>
      </c>
      <c r="AN327" s="58">
        <v>20.0</v>
      </c>
      <c r="AO327" s="58">
        <v>22.0</v>
      </c>
      <c r="AP327" s="58">
        <v>24.0</v>
      </c>
      <c r="AQ327" s="58">
        <v>50.0</v>
      </c>
      <c r="AR327" s="58">
        <v>76.0</v>
      </c>
      <c r="AS327" s="58">
        <v>87.0</v>
      </c>
      <c r="AT327" s="58">
        <v>87.0</v>
      </c>
      <c r="AU327" s="58">
        <v>84.0</v>
      </c>
      <c r="AV327" s="58">
        <v>10.0</v>
      </c>
      <c r="AW327" s="58">
        <v>19.0</v>
      </c>
      <c r="AX327" s="58">
        <v>22.0</v>
      </c>
      <c r="AY327" s="58">
        <v>18.0</v>
      </c>
      <c r="AZ327" s="58">
        <v>4418.0</v>
      </c>
      <c r="BA327" s="58"/>
      <c r="BB327" s="58">
        <v>22.0</v>
      </c>
      <c r="BC327" s="58"/>
      <c r="BD327" s="58">
        <v>49.0</v>
      </c>
      <c r="BE327" s="58"/>
      <c r="BF327" s="58">
        <v>328.0</v>
      </c>
      <c r="BG327" s="58"/>
      <c r="BH327" s="58">
        <v>1054.0</v>
      </c>
      <c r="BI327" s="58"/>
      <c r="BJ327" s="58"/>
      <c r="BK327" s="58">
        <v>1810.0</v>
      </c>
      <c r="BL327" s="58"/>
      <c r="BM327" s="58">
        <v>17477.0</v>
      </c>
      <c r="BN327" s="58">
        <v>17040.0</v>
      </c>
    </row>
    <row r="328" ht="16.5" customHeight="1">
      <c r="A328" s="58">
        <v>1003.0</v>
      </c>
      <c r="B328" s="58" t="s">
        <v>162</v>
      </c>
      <c r="C328" s="58">
        <v>1.0</v>
      </c>
      <c r="D328" s="58">
        <v>167198.0</v>
      </c>
      <c r="E328" s="58">
        <v>166078.0</v>
      </c>
      <c r="F328" s="58">
        <v>62933.0</v>
      </c>
      <c r="G328" s="58">
        <v>56287.0</v>
      </c>
      <c r="H328" s="58">
        <v>424.0</v>
      </c>
      <c r="I328" s="58">
        <v>533.0</v>
      </c>
      <c r="J328" s="58">
        <v>62509.0</v>
      </c>
      <c r="K328" s="58">
        <v>55754.0</v>
      </c>
      <c r="L328" s="58">
        <f t="shared" ref="L328:M328" si="320">V328+BM328</f>
        <v>17141</v>
      </c>
      <c r="M328" s="58">
        <f t="shared" si="320"/>
        <v>16605</v>
      </c>
      <c r="N328" s="58">
        <v>21356.0</v>
      </c>
      <c r="O328" s="58">
        <v>15769.0</v>
      </c>
      <c r="P328" s="58">
        <v>9556.0</v>
      </c>
      <c r="Q328" s="58">
        <v>9287.0</v>
      </c>
      <c r="R328" s="58">
        <v>1953.0</v>
      </c>
      <c r="S328" s="58">
        <v>6646.0</v>
      </c>
      <c r="T328" s="58">
        <v>3747.0</v>
      </c>
      <c r="U328" s="58">
        <v>3059.0</v>
      </c>
      <c r="V328" s="58"/>
      <c r="W328" s="58"/>
      <c r="X328" s="58">
        <v>551.0</v>
      </c>
      <c r="Y328" s="58">
        <v>225.0</v>
      </c>
      <c r="Z328" s="58">
        <v>66.0</v>
      </c>
      <c r="AA328" s="58">
        <v>284.0</v>
      </c>
      <c r="AB328" s="58">
        <v>735.0</v>
      </c>
      <c r="AC328" s="58">
        <v>493.0</v>
      </c>
      <c r="AD328" s="58">
        <v>345.0</v>
      </c>
      <c r="AE328" s="58">
        <v>500.0</v>
      </c>
      <c r="AF328" s="58">
        <v>1264.0</v>
      </c>
      <c r="AG328" s="58">
        <v>724.0</v>
      </c>
      <c r="AH328" s="58">
        <v>164.0</v>
      </c>
      <c r="AI328" s="58">
        <v>101.0</v>
      </c>
      <c r="AJ328" s="58">
        <v>67.0</v>
      </c>
      <c r="AK328" s="58">
        <v>99.0</v>
      </c>
      <c r="AL328" s="58">
        <v>124.0</v>
      </c>
      <c r="AM328" s="58">
        <v>107.0</v>
      </c>
      <c r="AN328" s="58">
        <v>19.0</v>
      </c>
      <c r="AO328" s="58">
        <v>37.0</v>
      </c>
      <c r="AP328" s="58">
        <v>29.0</v>
      </c>
      <c r="AQ328" s="58">
        <v>46.0</v>
      </c>
      <c r="AR328" s="58">
        <v>65.0</v>
      </c>
      <c r="AS328" s="58">
        <v>46.0</v>
      </c>
      <c r="AT328" s="58">
        <v>39.0</v>
      </c>
      <c r="AU328" s="58">
        <v>35.0</v>
      </c>
      <c r="AV328" s="58">
        <v>11.0</v>
      </c>
      <c r="AW328" s="58">
        <v>12.0</v>
      </c>
      <c r="AX328" s="58">
        <v>18.0</v>
      </c>
      <c r="AY328" s="58">
        <v>16.0</v>
      </c>
      <c r="AZ328" s="58">
        <v>4334.0</v>
      </c>
      <c r="BA328" s="58"/>
      <c r="BB328" s="58">
        <v>18.0</v>
      </c>
      <c r="BC328" s="58"/>
      <c r="BD328" s="58">
        <v>48.0</v>
      </c>
      <c r="BE328" s="58"/>
      <c r="BF328" s="58">
        <v>359.0</v>
      </c>
      <c r="BG328" s="58"/>
      <c r="BH328" s="58">
        <v>500.0</v>
      </c>
      <c r="BI328" s="58"/>
      <c r="BJ328" s="58"/>
      <c r="BK328" s="58">
        <v>1663.0</v>
      </c>
      <c r="BL328" s="58"/>
      <c r="BM328" s="58">
        <v>17141.0</v>
      </c>
      <c r="BN328" s="58">
        <v>16605.0</v>
      </c>
    </row>
    <row r="329" ht="16.5" customHeight="1">
      <c r="A329" s="58">
        <v>1004.0</v>
      </c>
      <c r="B329" s="58" t="s">
        <v>163</v>
      </c>
      <c r="C329" s="58">
        <v>1.0</v>
      </c>
      <c r="D329" s="58">
        <v>60970.0</v>
      </c>
      <c r="E329" s="58">
        <v>60999.0</v>
      </c>
      <c r="F329" s="58">
        <v>27659.0</v>
      </c>
      <c r="G329" s="58">
        <v>24898.0</v>
      </c>
      <c r="H329" s="58">
        <v>409.0</v>
      </c>
      <c r="I329" s="58">
        <v>732.0</v>
      </c>
      <c r="J329" s="58">
        <v>27250.0</v>
      </c>
      <c r="K329" s="58">
        <v>24166.0</v>
      </c>
      <c r="L329" s="58">
        <f t="shared" ref="L329:M329" si="321">V329+BM329</f>
        <v>8948</v>
      </c>
      <c r="M329" s="58">
        <f t="shared" si="321"/>
        <v>8737</v>
      </c>
      <c r="N329" s="58">
        <v>9680.0</v>
      </c>
      <c r="O329" s="58">
        <v>7414.0</v>
      </c>
      <c r="P329" s="58">
        <v>2432.0</v>
      </c>
      <c r="Q329" s="58">
        <v>2147.0</v>
      </c>
      <c r="R329" s="58">
        <v>829.0</v>
      </c>
      <c r="S329" s="58">
        <v>2912.0</v>
      </c>
      <c r="T329" s="58">
        <v>1278.0</v>
      </c>
      <c r="U329" s="58">
        <v>1059.0</v>
      </c>
      <c r="V329" s="58"/>
      <c r="W329" s="58"/>
      <c r="X329" s="58">
        <v>120.0</v>
      </c>
      <c r="Y329" s="58">
        <v>115.0</v>
      </c>
      <c r="Z329" s="58">
        <v>31.0</v>
      </c>
      <c r="AA329" s="58">
        <v>101.0</v>
      </c>
      <c r="AB329" s="58">
        <v>388.0</v>
      </c>
      <c r="AC329" s="58">
        <v>211.0</v>
      </c>
      <c r="AD329" s="58">
        <v>338.0</v>
      </c>
      <c r="AE329" s="58">
        <v>284.0</v>
      </c>
      <c r="AF329" s="58">
        <v>483.0</v>
      </c>
      <c r="AG329" s="58">
        <v>214.0</v>
      </c>
      <c r="AH329" s="58">
        <v>35.0</v>
      </c>
      <c r="AI329" s="58">
        <v>24.0</v>
      </c>
      <c r="AJ329" s="58">
        <v>72.0</v>
      </c>
      <c r="AK329" s="58">
        <v>126.0</v>
      </c>
      <c r="AL329" s="58">
        <v>77.0</v>
      </c>
      <c r="AM329" s="58">
        <v>51.0</v>
      </c>
      <c r="AN329" s="58">
        <v>6.0</v>
      </c>
      <c r="AO329" s="58">
        <v>4.0</v>
      </c>
      <c r="AP329" s="58">
        <v>34.0</v>
      </c>
      <c r="AQ329" s="58">
        <v>27.0</v>
      </c>
      <c r="AR329" s="58">
        <v>32.0</v>
      </c>
      <c r="AS329" s="58">
        <v>31.0</v>
      </c>
      <c r="AT329" s="58">
        <v>16.0</v>
      </c>
      <c r="AU329" s="58">
        <v>29.0</v>
      </c>
      <c r="AV329" s="58">
        <v>7.0</v>
      </c>
      <c r="AW329" s="58">
        <v>9.0</v>
      </c>
      <c r="AX329" s="58">
        <v>6.0</v>
      </c>
      <c r="AY329" s="58">
        <v>5.0</v>
      </c>
      <c r="AZ329" s="58">
        <v>1960.0</v>
      </c>
      <c r="BA329" s="58"/>
      <c r="BB329" s="58">
        <v>9.0</v>
      </c>
      <c r="BC329" s="58"/>
      <c r="BD329" s="58">
        <v>14.0</v>
      </c>
      <c r="BE329" s="58"/>
      <c r="BF329" s="58">
        <v>341.0</v>
      </c>
      <c r="BG329" s="58"/>
      <c r="BH329" s="58">
        <v>114.0</v>
      </c>
      <c r="BI329" s="58"/>
      <c r="BJ329" s="58"/>
      <c r="BK329" s="58">
        <v>666.0</v>
      </c>
      <c r="BL329" s="58"/>
      <c r="BM329" s="58">
        <v>8948.0</v>
      </c>
      <c r="BN329" s="58">
        <v>8737.0</v>
      </c>
    </row>
    <row r="330" ht="16.5" customHeight="1">
      <c r="A330" s="58">
        <v>1051.0</v>
      </c>
      <c r="B330" s="58" t="s">
        <v>164</v>
      </c>
      <c r="C330" s="58">
        <v>1.0</v>
      </c>
      <c r="D330" s="58">
        <v>107804.0</v>
      </c>
      <c r="E330" s="58">
        <v>108539.0</v>
      </c>
      <c r="F330" s="58">
        <v>42819.0</v>
      </c>
      <c r="G330" s="58">
        <v>35439.0</v>
      </c>
      <c r="H330" s="58">
        <v>469.0</v>
      </c>
      <c r="I330" s="58">
        <v>509.0</v>
      </c>
      <c r="J330" s="58">
        <v>42350.0</v>
      </c>
      <c r="K330" s="58">
        <v>34930.0</v>
      </c>
      <c r="L330" s="58">
        <f t="shared" ref="L330:M330" si="322">V330+BM330</f>
        <v>17958</v>
      </c>
      <c r="M330" s="58">
        <f t="shared" si="322"/>
        <v>15580</v>
      </c>
      <c r="N330" s="58">
        <v>12381.0</v>
      </c>
      <c r="O330" s="58">
        <v>7809.0</v>
      </c>
      <c r="P330" s="58">
        <v>3432.0</v>
      </c>
      <c r="Q330" s="58">
        <v>2878.0</v>
      </c>
      <c r="R330" s="58">
        <v>1734.0</v>
      </c>
      <c r="S330" s="58">
        <v>5011.0</v>
      </c>
      <c r="T330" s="58">
        <v>1775.0</v>
      </c>
      <c r="U330" s="58">
        <v>1317.0</v>
      </c>
      <c r="V330" s="58"/>
      <c r="W330" s="58"/>
      <c r="X330" s="58">
        <v>292.0</v>
      </c>
      <c r="Y330" s="58">
        <v>177.0</v>
      </c>
      <c r="Z330" s="58">
        <v>46.0</v>
      </c>
      <c r="AA330" s="58">
        <v>144.0</v>
      </c>
      <c r="AB330" s="58">
        <v>574.0</v>
      </c>
      <c r="AC330" s="58">
        <v>277.0</v>
      </c>
      <c r="AD330" s="58">
        <v>403.0</v>
      </c>
      <c r="AE330" s="58">
        <v>332.0</v>
      </c>
      <c r="AF330" s="58">
        <v>571.0</v>
      </c>
      <c r="AG330" s="58">
        <v>247.0</v>
      </c>
      <c r="AH330" s="58">
        <v>84.0</v>
      </c>
      <c r="AI330" s="58">
        <v>34.0</v>
      </c>
      <c r="AJ330" s="58">
        <v>33.0</v>
      </c>
      <c r="AK330" s="58">
        <v>39.0</v>
      </c>
      <c r="AL330" s="58">
        <v>97.0</v>
      </c>
      <c r="AM330" s="58">
        <v>66.0</v>
      </c>
      <c r="AN330" s="58">
        <v>15.0</v>
      </c>
      <c r="AO330" s="58">
        <v>28.0</v>
      </c>
      <c r="AP330" s="58">
        <v>17.0</v>
      </c>
      <c r="AQ330" s="58">
        <v>23.0</v>
      </c>
      <c r="AR330" s="58">
        <v>41.0</v>
      </c>
      <c r="AS330" s="58">
        <v>40.0</v>
      </c>
      <c r="AT330" s="58">
        <v>22.0</v>
      </c>
      <c r="AU330" s="58">
        <v>25.0</v>
      </c>
      <c r="AV330" s="58">
        <v>6.0</v>
      </c>
      <c r="AW330" s="58">
        <v>11.0</v>
      </c>
      <c r="AX330" s="58">
        <v>10.0</v>
      </c>
      <c r="AY330" s="58">
        <v>6.0</v>
      </c>
      <c r="AZ330" s="58">
        <v>2325.0</v>
      </c>
      <c r="BA330" s="58"/>
      <c r="BB330" s="58">
        <v>25.0</v>
      </c>
      <c r="BC330" s="58"/>
      <c r="BD330" s="58">
        <v>22.0</v>
      </c>
      <c r="BE330" s="58"/>
      <c r="BF330" s="58">
        <v>263.0</v>
      </c>
      <c r="BG330" s="58"/>
      <c r="BH330" s="58">
        <v>224.0</v>
      </c>
      <c r="BI330" s="58"/>
      <c r="BJ330" s="58"/>
      <c r="BK330" s="58">
        <v>886.0</v>
      </c>
      <c r="BL330" s="58"/>
      <c r="BM330" s="58">
        <v>17958.0</v>
      </c>
      <c r="BN330" s="58">
        <v>15580.0</v>
      </c>
    </row>
    <row r="331" ht="16.5" customHeight="1">
      <c r="A331" s="58">
        <v>1053.0</v>
      </c>
      <c r="B331" s="58" t="s">
        <v>165</v>
      </c>
      <c r="C331" s="58">
        <v>1.0</v>
      </c>
      <c r="D331" s="58">
        <v>150105.0</v>
      </c>
      <c r="E331" s="58">
        <v>147503.0</v>
      </c>
      <c r="F331" s="58">
        <v>69625.0</v>
      </c>
      <c r="G331" s="58">
        <v>58624.0</v>
      </c>
      <c r="H331" s="58">
        <v>588.0</v>
      </c>
      <c r="I331" s="58">
        <v>624.0</v>
      </c>
      <c r="J331" s="58">
        <v>69037.0</v>
      </c>
      <c r="K331" s="58">
        <v>58000.0</v>
      </c>
      <c r="L331" s="58">
        <f t="shared" ref="L331:M331" si="323">V331+BM331</f>
        <v>23887</v>
      </c>
      <c r="M331" s="58">
        <f t="shared" si="323"/>
        <v>21969</v>
      </c>
      <c r="N331" s="58">
        <v>21663.0</v>
      </c>
      <c r="O331" s="58">
        <v>13851.0</v>
      </c>
      <c r="P331" s="58">
        <v>8232.0</v>
      </c>
      <c r="Q331" s="58">
        <v>7937.0</v>
      </c>
      <c r="R331" s="58">
        <v>2747.0</v>
      </c>
      <c r="S331" s="58">
        <v>7682.0</v>
      </c>
      <c r="T331" s="58">
        <v>2996.0</v>
      </c>
      <c r="U331" s="58">
        <v>2315.0</v>
      </c>
      <c r="V331" s="58"/>
      <c r="W331" s="58"/>
      <c r="X331" s="58">
        <v>328.0</v>
      </c>
      <c r="Y331" s="58">
        <v>331.0</v>
      </c>
      <c r="Z331" s="58">
        <v>87.0</v>
      </c>
      <c r="AA331" s="58">
        <v>330.0</v>
      </c>
      <c r="AB331" s="58">
        <v>932.0</v>
      </c>
      <c r="AC331" s="58">
        <v>566.0</v>
      </c>
      <c r="AD331" s="58">
        <v>605.0</v>
      </c>
      <c r="AE331" s="58">
        <v>611.0</v>
      </c>
      <c r="AF331" s="58">
        <v>951.0</v>
      </c>
      <c r="AG331" s="58">
        <v>374.0</v>
      </c>
      <c r="AH331" s="58">
        <v>160.0</v>
      </c>
      <c r="AI331" s="58">
        <v>79.0</v>
      </c>
      <c r="AJ331" s="58">
        <v>80.0</v>
      </c>
      <c r="AK331" s="58">
        <v>112.0</v>
      </c>
      <c r="AL331" s="58">
        <v>122.0</v>
      </c>
      <c r="AM331" s="58">
        <v>108.0</v>
      </c>
      <c r="AN331" s="58">
        <v>27.0</v>
      </c>
      <c r="AO331" s="58">
        <v>37.0</v>
      </c>
      <c r="AP331" s="58">
        <v>21.0</v>
      </c>
      <c r="AQ331" s="58">
        <v>36.0</v>
      </c>
      <c r="AR331" s="58">
        <v>75.0</v>
      </c>
      <c r="AS331" s="58">
        <v>52.0</v>
      </c>
      <c r="AT331" s="58">
        <v>29.0</v>
      </c>
      <c r="AU331" s="58">
        <v>37.0</v>
      </c>
      <c r="AV331" s="58">
        <v>10.0</v>
      </c>
      <c r="AW331" s="58">
        <v>14.0</v>
      </c>
      <c r="AX331" s="58">
        <v>14.0</v>
      </c>
      <c r="AY331" s="58">
        <v>17.0</v>
      </c>
      <c r="AZ331" s="58">
        <v>5182.0</v>
      </c>
      <c r="BA331" s="58"/>
      <c r="BB331" s="58">
        <v>19.0</v>
      </c>
      <c r="BC331" s="58"/>
      <c r="BD331" s="58">
        <v>21.0</v>
      </c>
      <c r="BE331" s="58"/>
      <c r="BF331" s="58">
        <v>520.0</v>
      </c>
      <c r="BG331" s="58"/>
      <c r="BH331" s="58">
        <v>329.0</v>
      </c>
      <c r="BI331" s="58"/>
      <c r="BJ331" s="58"/>
      <c r="BK331" s="58">
        <v>1542.0</v>
      </c>
      <c r="BL331" s="58"/>
      <c r="BM331" s="58">
        <v>23887.0</v>
      </c>
      <c r="BN331" s="58">
        <v>21969.0</v>
      </c>
    </row>
    <row r="332" ht="16.5" customHeight="1">
      <c r="A332" s="58">
        <v>1054.0</v>
      </c>
      <c r="B332" s="58" t="s">
        <v>166</v>
      </c>
      <c r="C332" s="58">
        <v>1.0</v>
      </c>
      <c r="D332" s="58">
        <v>130887.0</v>
      </c>
      <c r="E332" s="58">
        <v>132140.0</v>
      </c>
      <c r="F332" s="58">
        <v>53913.0</v>
      </c>
      <c r="G332" s="58">
        <v>44661.0</v>
      </c>
      <c r="H332" s="58">
        <v>419.0</v>
      </c>
      <c r="I332" s="58">
        <v>437.0</v>
      </c>
      <c r="J332" s="58">
        <v>53494.0</v>
      </c>
      <c r="K332" s="58">
        <v>44224.0</v>
      </c>
      <c r="L332" s="58">
        <f t="shared" ref="L332:M332" si="324">V332+BM332</f>
        <v>21081</v>
      </c>
      <c r="M332" s="58">
        <f t="shared" si="324"/>
        <v>19628</v>
      </c>
      <c r="N332" s="58">
        <v>16215.0</v>
      </c>
      <c r="O332" s="58">
        <v>10139.0</v>
      </c>
      <c r="P332" s="58">
        <v>5968.0</v>
      </c>
      <c r="Q332" s="58">
        <v>5245.0</v>
      </c>
      <c r="R332" s="58">
        <v>2044.0</v>
      </c>
      <c r="S332" s="58">
        <v>4833.0</v>
      </c>
      <c r="T332" s="58">
        <v>2036.0</v>
      </c>
      <c r="U332" s="58">
        <v>1318.0</v>
      </c>
      <c r="V332" s="58"/>
      <c r="W332" s="58"/>
      <c r="X332" s="58">
        <v>241.0</v>
      </c>
      <c r="Y332" s="58">
        <v>170.0</v>
      </c>
      <c r="Z332" s="58">
        <v>38.0</v>
      </c>
      <c r="AA332" s="58">
        <v>124.0</v>
      </c>
      <c r="AB332" s="58">
        <v>702.0</v>
      </c>
      <c r="AC332" s="58">
        <v>441.0</v>
      </c>
      <c r="AD332" s="58">
        <v>455.0</v>
      </c>
      <c r="AE332" s="58">
        <v>436.0</v>
      </c>
      <c r="AF332" s="58">
        <v>760.0</v>
      </c>
      <c r="AG332" s="58">
        <v>317.0</v>
      </c>
      <c r="AH332" s="58">
        <v>104.0</v>
      </c>
      <c r="AI332" s="58">
        <v>70.0</v>
      </c>
      <c r="AJ332" s="58">
        <v>61.0</v>
      </c>
      <c r="AK332" s="58">
        <v>62.0</v>
      </c>
      <c r="AL332" s="58">
        <v>105.0</v>
      </c>
      <c r="AM332" s="58">
        <v>91.0</v>
      </c>
      <c r="AN332" s="58">
        <v>25.0</v>
      </c>
      <c r="AO332" s="58">
        <v>22.0</v>
      </c>
      <c r="AP332" s="58">
        <v>21.0</v>
      </c>
      <c r="AQ332" s="58">
        <v>28.0</v>
      </c>
      <c r="AR332" s="58">
        <v>60.0</v>
      </c>
      <c r="AS332" s="58">
        <v>38.0</v>
      </c>
      <c r="AT332" s="58">
        <v>22.0</v>
      </c>
      <c r="AU332" s="58">
        <v>28.0</v>
      </c>
      <c r="AV332" s="58">
        <v>9.0</v>
      </c>
      <c r="AW332" s="58">
        <v>13.0</v>
      </c>
      <c r="AX332" s="58">
        <v>15.0</v>
      </c>
      <c r="AY332" s="58">
        <v>8.0</v>
      </c>
      <c r="AZ332" s="58">
        <v>3038.0</v>
      </c>
      <c r="BA332" s="58"/>
      <c r="BB332" s="58">
        <v>18.0</v>
      </c>
      <c r="BC332" s="58"/>
      <c r="BD332" s="58">
        <v>25.0</v>
      </c>
      <c r="BE332" s="58"/>
      <c r="BF332" s="58">
        <v>226.0</v>
      </c>
      <c r="BG332" s="58"/>
      <c r="BH332" s="58">
        <v>225.0</v>
      </c>
      <c r="BI332" s="58"/>
      <c r="BJ332" s="58"/>
      <c r="BK332" s="58">
        <v>1213.0</v>
      </c>
      <c r="BL332" s="58"/>
      <c r="BM332" s="58">
        <v>21081.0</v>
      </c>
      <c r="BN332" s="58">
        <v>19628.0</v>
      </c>
    </row>
    <row r="333" ht="16.5" customHeight="1">
      <c r="A333" s="58">
        <v>1055.0</v>
      </c>
      <c r="B333" s="58" t="s">
        <v>167</v>
      </c>
      <c r="C333" s="58">
        <v>1.0</v>
      </c>
      <c r="D333" s="58">
        <v>165120.0</v>
      </c>
      <c r="E333" s="58">
        <v>165052.0</v>
      </c>
      <c r="F333" s="58">
        <v>70141.0</v>
      </c>
      <c r="G333" s="58">
        <v>59995.0</v>
      </c>
      <c r="H333" s="58">
        <v>618.0</v>
      </c>
      <c r="I333" s="58">
        <v>786.0</v>
      </c>
      <c r="J333" s="58">
        <v>69523.0</v>
      </c>
      <c r="K333" s="58">
        <v>59209.0</v>
      </c>
      <c r="L333" s="58">
        <f t="shared" ref="L333:M333" si="325">V333+BM333</f>
        <v>25452</v>
      </c>
      <c r="M333" s="58">
        <f t="shared" si="325"/>
        <v>23298</v>
      </c>
      <c r="N333" s="58">
        <v>22636.0</v>
      </c>
      <c r="O333" s="58">
        <v>14561.0</v>
      </c>
      <c r="P333" s="58">
        <v>6949.0</v>
      </c>
      <c r="Q333" s="58">
        <v>6628.0</v>
      </c>
      <c r="R333" s="58">
        <v>2815.0</v>
      </c>
      <c r="S333" s="58">
        <v>8202.0</v>
      </c>
      <c r="T333" s="58">
        <v>2407.0</v>
      </c>
      <c r="U333" s="58">
        <v>2166.0</v>
      </c>
      <c r="V333" s="58"/>
      <c r="W333" s="58"/>
      <c r="X333" s="58">
        <v>422.0</v>
      </c>
      <c r="Y333" s="58">
        <v>388.0</v>
      </c>
      <c r="Z333" s="58">
        <v>64.0</v>
      </c>
      <c r="AA333" s="58">
        <v>268.0</v>
      </c>
      <c r="AB333" s="58">
        <v>854.0</v>
      </c>
      <c r="AC333" s="58">
        <v>561.0</v>
      </c>
      <c r="AD333" s="58">
        <v>589.0</v>
      </c>
      <c r="AE333" s="58">
        <v>513.0</v>
      </c>
      <c r="AF333" s="58">
        <v>752.0</v>
      </c>
      <c r="AG333" s="58">
        <v>366.0</v>
      </c>
      <c r="AH333" s="58">
        <v>117.0</v>
      </c>
      <c r="AI333" s="58">
        <v>71.0</v>
      </c>
      <c r="AJ333" s="58">
        <v>87.0</v>
      </c>
      <c r="AK333" s="58">
        <v>122.0</v>
      </c>
      <c r="AL333" s="58">
        <v>146.0</v>
      </c>
      <c r="AM333" s="58">
        <v>101.0</v>
      </c>
      <c r="AN333" s="58">
        <v>34.0</v>
      </c>
      <c r="AO333" s="58">
        <v>37.0</v>
      </c>
      <c r="AP333" s="58">
        <v>40.0</v>
      </c>
      <c r="AQ333" s="58">
        <v>42.0</v>
      </c>
      <c r="AR333" s="58">
        <v>63.0</v>
      </c>
      <c r="AS333" s="58">
        <v>53.0</v>
      </c>
      <c r="AT333" s="58">
        <v>23.0</v>
      </c>
      <c r="AU333" s="58">
        <v>28.0</v>
      </c>
      <c r="AV333" s="58">
        <v>7.0</v>
      </c>
      <c r="AW333" s="58">
        <v>15.0</v>
      </c>
      <c r="AX333" s="58">
        <v>11.0</v>
      </c>
      <c r="AY333" s="58">
        <v>5.0</v>
      </c>
      <c r="AZ333" s="58">
        <v>5439.0</v>
      </c>
      <c r="BA333" s="58"/>
      <c r="BB333" s="58">
        <v>21.0</v>
      </c>
      <c r="BC333" s="58"/>
      <c r="BD333" s="58">
        <v>18.0</v>
      </c>
      <c r="BE333" s="58"/>
      <c r="BF333" s="58">
        <v>321.0</v>
      </c>
      <c r="BG333" s="58"/>
      <c r="BH333" s="58">
        <v>256.0</v>
      </c>
      <c r="BI333" s="58"/>
      <c r="BJ333" s="58"/>
      <c r="BK333" s="58">
        <v>1784.0</v>
      </c>
      <c r="BL333" s="58"/>
      <c r="BM333" s="58">
        <v>25452.0</v>
      </c>
      <c r="BN333" s="58">
        <v>23298.0</v>
      </c>
    </row>
    <row r="334" ht="16.5" customHeight="1">
      <c r="A334" s="58">
        <v>1056.0</v>
      </c>
      <c r="B334" s="58" t="s">
        <v>168</v>
      </c>
      <c r="C334" s="58">
        <v>1.0</v>
      </c>
      <c r="D334" s="58">
        <v>236519.0</v>
      </c>
      <c r="E334" s="58">
        <v>231701.0</v>
      </c>
      <c r="F334" s="58">
        <v>108214.0</v>
      </c>
      <c r="G334" s="58">
        <v>90839.0</v>
      </c>
      <c r="H334" s="58">
        <v>784.0</v>
      </c>
      <c r="I334" s="58">
        <v>963.0</v>
      </c>
      <c r="J334" s="58">
        <v>107430.0</v>
      </c>
      <c r="K334" s="58">
        <v>89876.0</v>
      </c>
      <c r="L334" s="58">
        <f t="shared" ref="L334:M334" si="326">V334+BM334</f>
        <v>36411</v>
      </c>
      <c r="M334" s="58">
        <f t="shared" si="326"/>
        <v>33043</v>
      </c>
      <c r="N334" s="58">
        <v>34766.0</v>
      </c>
      <c r="O334" s="58">
        <v>22019.0</v>
      </c>
      <c r="P334" s="58">
        <v>13327.0</v>
      </c>
      <c r="Q334" s="58">
        <v>12885.0</v>
      </c>
      <c r="R334" s="58">
        <v>4288.0</v>
      </c>
      <c r="S334" s="58">
        <v>12262.0</v>
      </c>
      <c r="T334" s="58">
        <v>4795.0</v>
      </c>
      <c r="U334" s="58">
        <v>3409.0</v>
      </c>
      <c r="V334" s="58"/>
      <c r="W334" s="58"/>
      <c r="X334" s="58">
        <v>466.0</v>
      </c>
      <c r="Y334" s="58">
        <v>558.0</v>
      </c>
      <c r="Z334" s="58">
        <v>107.0</v>
      </c>
      <c r="AA334" s="58">
        <v>311.0</v>
      </c>
      <c r="AB334" s="58">
        <v>1257.0</v>
      </c>
      <c r="AC334" s="58">
        <v>772.0</v>
      </c>
      <c r="AD334" s="58">
        <v>710.0</v>
      </c>
      <c r="AE334" s="58">
        <v>780.0</v>
      </c>
      <c r="AF334" s="58">
        <v>1554.0</v>
      </c>
      <c r="AG334" s="58">
        <v>734.0</v>
      </c>
      <c r="AH334" s="58">
        <v>237.0</v>
      </c>
      <c r="AI334" s="58">
        <v>155.0</v>
      </c>
      <c r="AJ334" s="58">
        <v>164.0</v>
      </c>
      <c r="AK334" s="58">
        <v>158.0</v>
      </c>
      <c r="AL334" s="58">
        <v>203.0</v>
      </c>
      <c r="AM334" s="58">
        <v>150.0</v>
      </c>
      <c r="AN334" s="58">
        <v>46.0</v>
      </c>
      <c r="AO334" s="58">
        <v>49.0</v>
      </c>
      <c r="AP334" s="58">
        <v>63.0</v>
      </c>
      <c r="AQ334" s="58">
        <v>53.0</v>
      </c>
      <c r="AR334" s="58">
        <v>101.0</v>
      </c>
      <c r="AS334" s="58">
        <v>114.0</v>
      </c>
      <c r="AT334" s="58">
        <v>97.0</v>
      </c>
      <c r="AU334" s="58">
        <v>147.0</v>
      </c>
      <c r="AV334" s="58">
        <v>11.0</v>
      </c>
      <c r="AW334" s="58">
        <v>21.0</v>
      </c>
      <c r="AX334" s="58">
        <v>23.0</v>
      </c>
      <c r="AY334" s="58">
        <v>14.0</v>
      </c>
      <c r="AZ334" s="58">
        <v>7628.0</v>
      </c>
      <c r="BA334" s="58"/>
      <c r="BB334" s="58">
        <v>31.0</v>
      </c>
      <c r="BC334" s="58"/>
      <c r="BD334" s="58">
        <v>29.0</v>
      </c>
      <c r="BE334" s="58"/>
      <c r="BF334" s="58">
        <v>590.0</v>
      </c>
      <c r="BG334" s="58"/>
      <c r="BH334" s="58">
        <v>526.0</v>
      </c>
      <c r="BI334" s="58"/>
      <c r="BJ334" s="58"/>
      <c r="BK334" s="58">
        <v>2242.0</v>
      </c>
      <c r="BL334" s="58"/>
      <c r="BM334" s="58">
        <v>36411.0</v>
      </c>
      <c r="BN334" s="58">
        <v>33043.0</v>
      </c>
    </row>
    <row r="335" ht="16.5" customHeight="1">
      <c r="A335" s="58">
        <v>1057.0</v>
      </c>
      <c r="B335" s="58" t="s">
        <v>169</v>
      </c>
      <c r="C335" s="58">
        <v>1.0</v>
      </c>
      <c r="D335" s="58">
        <v>104325.0</v>
      </c>
      <c r="E335" s="58">
        <v>104494.0</v>
      </c>
      <c r="F335" s="58">
        <v>48942.0</v>
      </c>
      <c r="G335" s="58">
        <v>41306.0</v>
      </c>
      <c r="H335" s="58">
        <v>374.0</v>
      </c>
      <c r="I335" s="58">
        <v>446.0</v>
      </c>
      <c r="J335" s="58">
        <v>48568.0</v>
      </c>
      <c r="K335" s="58">
        <v>40860.0</v>
      </c>
      <c r="L335" s="58">
        <f t="shared" ref="L335:M335" si="327">V335+BM335</f>
        <v>16996</v>
      </c>
      <c r="M335" s="58">
        <f t="shared" si="327"/>
        <v>15697</v>
      </c>
      <c r="N335" s="58">
        <v>15663.0</v>
      </c>
      <c r="O335" s="58">
        <v>10316.0</v>
      </c>
      <c r="P335" s="58">
        <v>6238.0</v>
      </c>
      <c r="Q335" s="58">
        <v>5456.0</v>
      </c>
      <c r="R335" s="58">
        <v>1750.0</v>
      </c>
      <c r="S335" s="58">
        <v>5034.0</v>
      </c>
      <c r="T335" s="58">
        <v>1793.0</v>
      </c>
      <c r="U335" s="58">
        <v>1450.0</v>
      </c>
      <c r="V335" s="58"/>
      <c r="W335" s="58"/>
      <c r="X335" s="58">
        <v>235.0</v>
      </c>
      <c r="Y335" s="58">
        <v>254.0</v>
      </c>
      <c r="Z335" s="58">
        <v>31.0</v>
      </c>
      <c r="AA335" s="58">
        <v>132.0</v>
      </c>
      <c r="AB335" s="58">
        <v>735.0</v>
      </c>
      <c r="AC335" s="58">
        <v>382.0</v>
      </c>
      <c r="AD335" s="58">
        <v>350.0</v>
      </c>
      <c r="AE335" s="58">
        <v>409.0</v>
      </c>
      <c r="AF335" s="58">
        <v>591.0</v>
      </c>
      <c r="AG335" s="58">
        <v>301.0</v>
      </c>
      <c r="AH335" s="58">
        <v>80.0</v>
      </c>
      <c r="AI335" s="58">
        <v>56.0</v>
      </c>
      <c r="AJ335" s="58">
        <v>51.0</v>
      </c>
      <c r="AK335" s="58">
        <v>52.0</v>
      </c>
      <c r="AL335" s="58">
        <v>76.0</v>
      </c>
      <c r="AM335" s="58">
        <v>61.0</v>
      </c>
      <c r="AN335" s="58">
        <v>12.0</v>
      </c>
      <c r="AO335" s="58">
        <v>17.0</v>
      </c>
      <c r="AP335" s="58">
        <v>26.0</v>
      </c>
      <c r="AQ335" s="58">
        <v>23.0</v>
      </c>
      <c r="AR335" s="58">
        <v>51.0</v>
      </c>
      <c r="AS335" s="58">
        <v>49.0</v>
      </c>
      <c r="AT335" s="58">
        <v>26.0</v>
      </c>
      <c r="AU335" s="58">
        <v>31.0</v>
      </c>
      <c r="AV335" s="58">
        <v>6.0</v>
      </c>
      <c r="AW335" s="58">
        <v>5.0</v>
      </c>
      <c r="AX335" s="58">
        <v>11.0</v>
      </c>
      <c r="AY335" s="58">
        <v>10.0</v>
      </c>
      <c r="AZ335" s="58">
        <v>3390.0</v>
      </c>
      <c r="BA335" s="58"/>
      <c r="BB335" s="58">
        <v>8.0</v>
      </c>
      <c r="BC335" s="58"/>
      <c r="BD335" s="58">
        <v>6.0</v>
      </c>
      <c r="BE335" s="58"/>
      <c r="BF335" s="58">
        <v>217.0</v>
      </c>
      <c r="BG335" s="58"/>
      <c r="BH335" s="58">
        <v>226.0</v>
      </c>
      <c r="BI335" s="58"/>
      <c r="BJ335" s="58"/>
      <c r="BK335" s="58">
        <v>1125.0</v>
      </c>
      <c r="BL335" s="58"/>
      <c r="BM335" s="58">
        <v>16996.0</v>
      </c>
      <c r="BN335" s="58">
        <v>15697.0</v>
      </c>
    </row>
    <row r="336" ht="16.5" customHeight="1">
      <c r="A336" s="58">
        <v>1058.0</v>
      </c>
      <c r="B336" s="58" t="s">
        <v>170</v>
      </c>
      <c r="C336" s="58">
        <v>1.0</v>
      </c>
      <c r="D336" s="58">
        <v>216954.0</v>
      </c>
      <c r="E336" s="58">
        <v>216462.0</v>
      </c>
      <c r="F336" s="58">
        <v>99710.0</v>
      </c>
      <c r="G336" s="58">
        <v>81638.0</v>
      </c>
      <c r="H336" s="58">
        <v>765.0</v>
      </c>
      <c r="I336" s="58">
        <v>823.0</v>
      </c>
      <c r="J336" s="58">
        <v>98945.0</v>
      </c>
      <c r="K336" s="58">
        <v>80815.0</v>
      </c>
      <c r="L336" s="58">
        <f t="shared" ref="L336:M336" si="328">V336+BM336</f>
        <v>36318</v>
      </c>
      <c r="M336" s="58">
        <f t="shared" si="328"/>
        <v>32837</v>
      </c>
      <c r="N336" s="58">
        <v>31266.0</v>
      </c>
      <c r="O336" s="58">
        <v>19859.0</v>
      </c>
      <c r="P336" s="58">
        <v>11936.0</v>
      </c>
      <c r="Q336" s="58">
        <v>10298.0</v>
      </c>
      <c r="R336" s="58">
        <v>3652.0</v>
      </c>
      <c r="S336" s="58">
        <v>9785.0</v>
      </c>
      <c r="T336" s="58">
        <v>3566.0</v>
      </c>
      <c r="U336" s="58">
        <v>2348.0</v>
      </c>
      <c r="V336" s="58"/>
      <c r="W336" s="58"/>
      <c r="X336" s="58">
        <v>399.0</v>
      </c>
      <c r="Y336" s="58">
        <v>380.0</v>
      </c>
      <c r="Z336" s="58">
        <v>68.0</v>
      </c>
      <c r="AA336" s="58">
        <v>263.0</v>
      </c>
      <c r="AB336" s="58">
        <v>1463.0</v>
      </c>
      <c r="AC336" s="58">
        <v>764.0</v>
      </c>
      <c r="AD336" s="58">
        <v>691.0</v>
      </c>
      <c r="AE336" s="58">
        <v>721.0</v>
      </c>
      <c r="AF336" s="58">
        <v>1363.0</v>
      </c>
      <c r="AG336" s="58">
        <v>688.0</v>
      </c>
      <c r="AH336" s="58">
        <v>188.0</v>
      </c>
      <c r="AI336" s="58">
        <v>96.0</v>
      </c>
      <c r="AJ336" s="58">
        <v>89.0</v>
      </c>
      <c r="AK336" s="58">
        <v>126.0</v>
      </c>
      <c r="AL336" s="58">
        <v>184.0</v>
      </c>
      <c r="AM336" s="58">
        <v>131.0</v>
      </c>
      <c r="AN336" s="58">
        <v>22.0</v>
      </c>
      <c r="AO336" s="58">
        <v>45.0</v>
      </c>
      <c r="AP336" s="58">
        <v>29.0</v>
      </c>
      <c r="AQ336" s="58">
        <v>37.0</v>
      </c>
      <c r="AR336" s="58">
        <v>104.0</v>
      </c>
      <c r="AS336" s="58">
        <v>78.0</v>
      </c>
      <c r="AT336" s="58">
        <v>50.0</v>
      </c>
      <c r="AU336" s="58">
        <v>56.0</v>
      </c>
      <c r="AV336" s="58">
        <v>13.0</v>
      </c>
      <c r="AW336" s="58">
        <v>14.0</v>
      </c>
      <c r="AX336" s="58">
        <v>20.0</v>
      </c>
      <c r="AY336" s="58">
        <v>15.0</v>
      </c>
      <c r="AZ336" s="58">
        <v>6678.0</v>
      </c>
      <c r="BA336" s="58"/>
      <c r="BB336" s="58">
        <v>37.0</v>
      </c>
      <c r="BC336" s="58"/>
      <c r="BD336" s="58">
        <v>29.0</v>
      </c>
      <c r="BE336" s="58"/>
      <c r="BF336" s="58">
        <v>341.0</v>
      </c>
      <c r="BG336" s="58"/>
      <c r="BH336" s="58">
        <v>439.0</v>
      </c>
      <c r="BI336" s="58"/>
      <c r="BJ336" s="58"/>
      <c r="BK336" s="58">
        <v>2274.0</v>
      </c>
      <c r="BL336" s="58"/>
      <c r="BM336" s="58">
        <v>36318.0</v>
      </c>
      <c r="BN336" s="58">
        <v>32837.0</v>
      </c>
    </row>
    <row r="337" ht="16.5" customHeight="1">
      <c r="A337" s="58">
        <v>1059.0</v>
      </c>
      <c r="B337" s="58" t="s">
        <v>171</v>
      </c>
      <c r="C337" s="58">
        <v>1.0</v>
      </c>
      <c r="D337" s="58">
        <v>156854.0</v>
      </c>
      <c r="E337" s="58">
        <v>155935.0</v>
      </c>
      <c r="F337" s="58">
        <v>66056.0</v>
      </c>
      <c r="G337" s="58">
        <v>56833.0</v>
      </c>
      <c r="H337" s="58">
        <v>519.0</v>
      </c>
      <c r="I337" s="58">
        <v>570.0</v>
      </c>
      <c r="J337" s="58">
        <v>65537.0</v>
      </c>
      <c r="K337" s="58">
        <v>56263.0</v>
      </c>
      <c r="L337" s="58">
        <f t="shared" ref="L337:M337" si="329">V337+BM337</f>
        <v>25375</v>
      </c>
      <c r="M337" s="58">
        <f t="shared" si="329"/>
        <v>24808</v>
      </c>
      <c r="N337" s="58">
        <v>19876.0</v>
      </c>
      <c r="O337" s="58">
        <v>12756.0</v>
      </c>
      <c r="P337" s="58">
        <v>7527.0</v>
      </c>
      <c r="Q337" s="58">
        <v>6817.0</v>
      </c>
      <c r="R337" s="58">
        <v>2045.0</v>
      </c>
      <c r="S337" s="58">
        <v>6034.0</v>
      </c>
      <c r="T337" s="58">
        <v>2581.0</v>
      </c>
      <c r="U337" s="58">
        <v>1809.0</v>
      </c>
      <c r="V337" s="58"/>
      <c r="W337" s="58"/>
      <c r="X337" s="58">
        <v>501.0</v>
      </c>
      <c r="Y337" s="58">
        <v>301.0</v>
      </c>
      <c r="Z337" s="58">
        <v>60.0</v>
      </c>
      <c r="AA337" s="58">
        <v>146.0</v>
      </c>
      <c r="AB337" s="58">
        <v>873.0</v>
      </c>
      <c r="AC337" s="58">
        <v>558.0</v>
      </c>
      <c r="AD337" s="58">
        <v>574.0</v>
      </c>
      <c r="AE337" s="58">
        <v>519.0</v>
      </c>
      <c r="AF337" s="58">
        <v>828.0</v>
      </c>
      <c r="AG337" s="58">
        <v>388.0</v>
      </c>
      <c r="AH337" s="58">
        <v>120.0</v>
      </c>
      <c r="AI337" s="58">
        <v>73.0</v>
      </c>
      <c r="AJ337" s="58">
        <v>41.0</v>
      </c>
      <c r="AK337" s="58">
        <v>82.0</v>
      </c>
      <c r="AL337" s="58">
        <v>133.0</v>
      </c>
      <c r="AM337" s="58">
        <v>118.0</v>
      </c>
      <c r="AN337" s="58">
        <v>19.0</v>
      </c>
      <c r="AO337" s="58">
        <v>34.0</v>
      </c>
      <c r="AP337" s="58">
        <v>22.0</v>
      </c>
      <c r="AQ337" s="58">
        <v>27.0</v>
      </c>
      <c r="AR337" s="58">
        <v>86.0</v>
      </c>
      <c r="AS337" s="58">
        <v>52.0</v>
      </c>
      <c r="AT337" s="58">
        <v>28.0</v>
      </c>
      <c r="AU337" s="58">
        <v>28.0</v>
      </c>
      <c r="AV337" s="58">
        <v>10.0</v>
      </c>
      <c r="AW337" s="58">
        <v>14.0</v>
      </c>
      <c r="AX337" s="58">
        <v>18.0</v>
      </c>
      <c r="AY337" s="58">
        <v>12.0</v>
      </c>
      <c r="AZ337" s="58">
        <v>4273.0</v>
      </c>
      <c r="BA337" s="58"/>
      <c r="BB337" s="58">
        <v>16.0</v>
      </c>
      <c r="BC337" s="58"/>
      <c r="BD337" s="58">
        <v>17.0</v>
      </c>
      <c r="BE337" s="58"/>
      <c r="BF337" s="58">
        <v>225.0</v>
      </c>
      <c r="BG337" s="58"/>
      <c r="BH337" s="58">
        <v>289.0</v>
      </c>
      <c r="BI337" s="58"/>
      <c r="BJ337" s="58"/>
      <c r="BK337" s="58">
        <v>1687.0</v>
      </c>
      <c r="BL337" s="58"/>
      <c r="BM337" s="58">
        <v>25375.0</v>
      </c>
      <c r="BN337" s="58">
        <v>24808.0</v>
      </c>
    </row>
    <row r="338" ht="16.5" customHeight="1">
      <c r="A338" s="58">
        <v>1060.0</v>
      </c>
      <c r="B338" s="58" t="s">
        <v>172</v>
      </c>
      <c r="C338" s="58">
        <v>1.0</v>
      </c>
      <c r="D338" s="58">
        <v>209166.0</v>
      </c>
      <c r="E338" s="58">
        <v>204973.0</v>
      </c>
      <c r="F338" s="58">
        <v>88572.0</v>
      </c>
      <c r="G338" s="58">
        <v>74731.0</v>
      </c>
      <c r="H338" s="58">
        <v>606.0</v>
      </c>
      <c r="I338" s="58">
        <v>728.0</v>
      </c>
      <c r="J338" s="58">
        <v>87966.0</v>
      </c>
      <c r="K338" s="58">
        <v>74003.0</v>
      </c>
      <c r="L338" s="58">
        <f t="shared" ref="L338:M338" si="330">V338+BM338</f>
        <v>32123</v>
      </c>
      <c r="M338" s="58">
        <f t="shared" si="330"/>
        <v>28885</v>
      </c>
      <c r="N338" s="58">
        <v>27786.0</v>
      </c>
      <c r="O338" s="58">
        <v>16564.0</v>
      </c>
      <c r="P338" s="58">
        <v>9282.0</v>
      </c>
      <c r="Q338" s="58">
        <v>8872.0</v>
      </c>
      <c r="R338" s="58">
        <v>3236.0</v>
      </c>
      <c r="S338" s="58">
        <v>10785.0</v>
      </c>
      <c r="T338" s="58">
        <v>3651.0</v>
      </c>
      <c r="U338" s="58">
        <v>2992.0</v>
      </c>
      <c r="V338" s="58"/>
      <c r="W338" s="58"/>
      <c r="X338" s="58">
        <v>460.0</v>
      </c>
      <c r="Y338" s="58">
        <v>502.0</v>
      </c>
      <c r="Z338" s="58">
        <v>86.0</v>
      </c>
      <c r="AA338" s="58">
        <v>288.0</v>
      </c>
      <c r="AB338" s="58">
        <v>1159.0</v>
      </c>
      <c r="AC338" s="58">
        <v>696.0</v>
      </c>
      <c r="AD338" s="58">
        <v>811.0</v>
      </c>
      <c r="AE338" s="58">
        <v>842.0</v>
      </c>
      <c r="AF338" s="58">
        <v>1360.0</v>
      </c>
      <c r="AG338" s="58">
        <v>608.0</v>
      </c>
      <c r="AH338" s="58">
        <v>187.0</v>
      </c>
      <c r="AI338" s="58">
        <v>123.0</v>
      </c>
      <c r="AJ338" s="58">
        <v>120.0</v>
      </c>
      <c r="AK338" s="58">
        <v>141.0</v>
      </c>
      <c r="AL338" s="58">
        <v>201.0</v>
      </c>
      <c r="AM338" s="58">
        <v>137.0</v>
      </c>
      <c r="AN338" s="58">
        <v>22.0</v>
      </c>
      <c r="AO338" s="58">
        <v>26.0</v>
      </c>
      <c r="AP338" s="58">
        <v>51.0</v>
      </c>
      <c r="AQ338" s="58">
        <v>43.0</v>
      </c>
      <c r="AR338" s="58">
        <v>83.0</v>
      </c>
      <c r="AS338" s="58">
        <v>83.0</v>
      </c>
      <c r="AT338" s="58">
        <v>38.0</v>
      </c>
      <c r="AU338" s="58">
        <v>48.0</v>
      </c>
      <c r="AV338" s="58">
        <v>15.0</v>
      </c>
      <c r="AW338" s="58">
        <v>14.0</v>
      </c>
      <c r="AX338" s="58">
        <v>15.0</v>
      </c>
      <c r="AY338" s="58">
        <v>13.0</v>
      </c>
      <c r="AZ338" s="58">
        <v>6364.0</v>
      </c>
      <c r="BA338" s="58"/>
      <c r="BB338" s="58">
        <v>27.0</v>
      </c>
      <c r="BC338" s="58"/>
      <c r="BD338" s="58">
        <v>25.0</v>
      </c>
      <c r="BE338" s="58"/>
      <c r="BF338" s="58">
        <v>457.0</v>
      </c>
      <c r="BG338" s="58"/>
      <c r="BH338" s="58">
        <v>407.0</v>
      </c>
      <c r="BI338" s="58"/>
      <c r="BJ338" s="58"/>
      <c r="BK338" s="58">
        <v>2341.0</v>
      </c>
      <c r="BL338" s="58"/>
      <c r="BM338" s="58">
        <v>32123.0</v>
      </c>
      <c r="BN338" s="58">
        <v>28885.0</v>
      </c>
    </row>
    <row r="339" ht="16.5" customHeight="1">
      <c r="A339" s="58">
        <v>1061.0</v>
      </c>
      <c r="B339" s="58" t="s">
        <v>173</v>
      </c>
      <c r="C339" s="58">
        <v>1.0</v>
      </c>
      <c r="D339" s="58">
        <v>105504.0</v>
      </c>
      <c r="E339" s="58">
        <v>105858.0</v>
      </c>
      <c r="F339" s="58">
        <v>44391.0</v>
      </c>
      <c r="G339" s="58">
        <v>37174.0</v>
      </c>
      <c r="H339" s="58">
        <v>382.0</v>
      </c>
      <c r="I339" s="58">
        <v>454.0</v>
      </c>
      <c r="J339" s="58">
        <v>44009.0</v>
      </c>
      <c r="K339" s="58">
        <v>36720.0</v>
      </c>
      <c r="L339" s="58">
        <f t="shared" ref="L339:M339" si="331">V339+BM339</f>
        <v>16692</v>
      </c>
      <c r="M339" s="58">
        <f t="shared" si="331"/>
        <v>15140</v>
      </c>
      <c r="N339" s="58">
        <v>12986.0</v>
      </c>
      <c r="O339" s="58">
        <v>8444.0</v>
      </c>
      <c r="P339" s="58">
        <v>4549.0</v>
      </c>
      <c r="Q339" s="58">
        <v>4300.0</v>
      </c>
      <c r="R339" s="58">
        <v>1981.0</v>
      </c>
      <c r="S339" s="58">
        <v>4661.0</v>
      </c>
      <c r="T339" s="58">
        <v>2100.0</v>
      </c>
      <c r="U339" s="58">
        <v>1238.0</v>
      </c>
      <c r="V339" s="58"/>
      <c r="W339" s="58"/>
      <c r="X339" s="58">
        <v>374.0</v>
      </c>
      <c r="Y339" s="58">
        <v>134.0</v>
      </c>
      <c r="Z339" s="58">
        <v>50.0</v>
      </c>
      <c r="AA339" s="58">
        <v>150.0</v>
      </c>
      <c r="AB339" s="58">
        <v>508.0</v>
      </c>
      <c r="AC339" s="58">
        <v>326.0</v>
      </c>
      <c r="AD339" s="58">
        <v>428.0</v>
      </c>
      <c r="AE339" s="58">
        <v>421.0</v>
      </c>
      <c r="AF339" s="58">
        <v>767.0</v>
      </c>
      <c r="AG339" s="58">
        <v>280.0</v>
      </c>
      <c r="AH339" s="58">
        <v>83.0</v>
      </c>
      <c r="AI339" s="58">
        <v>46.0</v>
      </c>
      <c r="AJ339" s="58">
        <v>62.0</v>
      </c>
      <c r="AK339" s="58">
        <v>83.0</v>
      </c>
      <c r="AL339" s="58">
        <v>96.0</v>
      </c>
      <c r="AM339" s="58">
        <v>81.0</v>
      </c>
      <c r="AN339" s="58">
        <v>20.0</v>
      </c>
      <c r="AO339" s="58">
        <v>13.0</v>
      </c>
      <c r="AP339" s="58">
        <v>20.0</v>
      </c>
      <c r="AQ339" s="58">
        <v>24.0</v>
      </c>
      <c r="AR339" s="58">
        <v>74.0</v>
      </c>
      <c r="AS339" s="58">
        <v>56.0</v>
      </c>
      <c r="AT339" s="58">
        <v>25.0</v>
      </c>
      <c r="AU339" s="58">
        <v>35.0</v>
      </c>
      <c r="AV339" s="58">
        <v>6.0</v>
      </c>
      <c r="AW339" s="58">
        <v>7.0</v>
      </c>
      <c r="AX339" s="58">
        <v>8.0</v>
      </c>
      <c r="AY339" s="58">
        <v>10.0</v>
      </c>
      <c r="AZ339" s="58">
        <v>2563.0</v>
      </c>
      <c r="BA339" s="58"/>
      <c r="BB339" s="58">
        <v>11.0</v>
      </c>
      <c r="BC339" s="58"/>
      <c r="BD339" s="58">
        <v>5.0</v>
      </c>
      <c r="BE339" s="58"/>
      <c r="BF339" s="58">
        <v>311.0</v>
      </c>
      <c r="BG339" s="58"/>
      <c r="BH339" s="58">
        <v>290.0</v>
      </c>
      <c r="BI339" s="58"/>
      <c r="BJ339" s="58"/>
      <c r="BK339" s="58">
        <v>1271.0</v>
      </c>
      <c r="BL339" s="58"/>
      <c r="BM339" s="58">
        <v>16692.0</v>
      </c>
      <c r="BN339" s="58">
        <v>15140.0</v>
      </c>
    </row>
    <row r="340" ht="16.5" customHeight="1">
      <c r="A340" s="58">
        <v>1062.0</v>
      </c>
      <c r="B340" s="58" t="s">
        <v>174</v>
      </c>
      <c r="C340" s="58">
        <v>1.0</v>
      </c>
      <c r="D340" s="58">
        <v>186619.0</v>
      </c>
      <c r="E340" s="58">
        <v>181508.0</v>
      </c>
      <c r="F340" s="58">
        <v>94016.0</v>
      </c>
      <c r="G340" s="58">
        <v>75499.0</v>
      </c>
      <c r="H340" s="58">
        <v>759.0</v>
      </c>
      <c r="I340" s="58">
        <v>665.0</v>
      </c>
      <c r="J340" s="58">
        <v>93257.0</v>
      </c>
      <c r="K340" s="58">
        <v>74834.0</v>
      </c>
      <c r="L340" s="58">
        <f t="shared" ref="L340:M340" si="332">V340+BM340</f>
        <v>31816</v>
      </c>
      <c r="M340" s="58">
        <f t="shared" si="332"/>
        <v>28116</v>
      </c>
      <c r="N340" s="58">
        <v>29581.0</v>
      </c>
      <c r="O340" s="58">
        <v>17214.0</v>
      </c>
      <c r="P340" s="58">
        <v>12132.0</v>
      </c>
      <c r="Q340" s="58">
        <v>11097.0</v>
      </c>
      <c r="R340" s="58">
        <v>3905.0</v>
      </c>
      <c r="S340" s="58">
        <v>10493.0</v>
      </c>
      <c r="T340" s="58">
        <v>3803.0</v>
      </c>
      <c r="U340" s="58">
        <v>2853.0</v>
      </c>
      <c r="V340" s="58"/>
      <c r="W340" s="58"/>
      <c r="X340" s="58">
        <v>370.0</v>
      </c>
      <c r="Y340" s="58">
        <v>430.0</v>
      </c>
      <c r="Z340" s="58">
        <v>89.0</v>
      </c>
      <c r="AA340" s="58">
        <v>285.0</v>
      </c>
      <c r="AB340" s="58">
        <v>1152.0</v>
      </c>
      <c r="AC340" s="58">
        <v>652.0</v>
      </c>
      <c r="AD340" s="58">
        <v>669.0</v>
      </c>
      <c r="AE340" s="58">
        <v>586.0</v>
      </c>
      <c r="AF340" s="58">
        <v>1214.0</v>
      </c>
      <c r="AG340" s="58">
        <v>659.0</v>
      </c>
      <c r="AH340" s="58">
        <v>205.0</v>
      </c>
      <c r="AI340" s="58">
        <v>114.0</v>
      </c>
      <c r="AJ340" s="58">
        <v>114.0</v>
      </c>
      <c r="AK340" s="58">
        <v>139.0</v>
      </c>
      <c r="AL340" s="58">
        <v>143.0</v>
      </c>
      <c r="AM340" s="58">
        <v>128.0</v>
      </c>
      <c r="AN340" s="58">
        <v>37.0</v>
      </c>
      <c r="AO340" s="58">
        <v>38.0</v>
      </c>
      <c r="AP340" s="58">
        <v>33.0</v>
      </c>
      <c r="AQ340" s="58">
        <v>37.0</v>
      </c>
      <c r="AR340" s="58">
        <v>89.0</v>
      </c>
      <c r="AS340" s="58">
        <v>78.0</v>
      </c>
      <c r="AT340" s="58">
        <v>43.0</v>
      </c>
      <c r="AU340" s="58">
        <v>50.0</v>
      </c>
      <c r="AV340" s="58">
        <v>13.0</v>
      </c>
      <c r="AW340" s="58">
        <v>7.0</v>
      </c>
      <c r="AX340" s="58">
        <v>24.0</v>
      </c>
      <c r="AY340" s="58">
        <v>15.0</v>
      </c>
      <c r="AZ340" s="58">
        <v>6934.0</v>
      </c>
      <c r="BA340" s="58"/>
      <c r="BB340" s="58">
        <v>29.0</v>
      </c>
      <c r="BC340" s="58"/>
      <c r="BD340" s="58">
        <v>10.0</v>
      </c>
      <c r="BE340" s="58"/>
      <c r="BF340" s="58">
        <v>384.0</v>
      </c>
      <c r="BG340" s="58"/>
      <c r="BH340" s="58">
        <v>468.0</v>
      </c>
      <c r="BI340" s="58"/>
      <c r="BJ340" s="58"/>
      <c r="BK340" s="58">
        <v>1843.0</v>
      </c>
      <c r="BL340" s="58"/>
      <c r="BM340" s="58">
        <v>31816.0</v>
      </c>
      <c r="BN340" s="58">
        <v>28116.0</v>
      </c>
    </row>
    <row r="341" ht="16.5" customHeight="1">
      <c r="A341" s="58">
        <v>12051.0</v>
      </c>
      <c r="B341" s="58" t="s">
        <v>497</v>
      </c>
      <c r="C341" s="58">
        <v>12.0</v>
      </c>
      <c r="D341" s="58">
        <v>60560.0</v>
      </c>
      <c r="E341" s="58">
        <v>62780.0</v>
      </c>
      <c r="F341" s="58">
        <v>22078.0</v>
      </c>
      <c r="G341" s="58">
        <v>15330.0</v>
      </c>
      <c r="H341" s="58">
        <v>649.0</v>
      </c>
      <c r="I341" s="58">
        <v>246.0</v>
      </c>
      <c r="J341" s="58">
        <v>21429.0</v>
      </c>
      <c r="K341" s="58">
        <v>15084.0</v>
      </c>
      <c r="L341" s="58">
        <f t="shared" ref="L341:M341" si="333">V341+BM341</f>
        <v>5978</v>
      </c>
      <c r="M341" s="58">
        <f t="shared" si="333"/>
        <v>3411</v>
      </c>
      <c r="N341" s="58">
        <v>6368.0</v>
      </c>
      <c r="O341" s="58">
        <v>4051.0</v>
      </c>
      <c r="P341" s="58">
        <v>1223.0</v>
      </c>
      <c r="Q341" s="58">
        <v>1068.0</v>
      </c>
      <c r="R341" s="58">
        <v>303.0</v>
      </c>
      <c r="S341" s="58">
        <v>929.0</v>
      </c>
      <c r="T341" s="58">
        <v>3908.0</v>
      </c>
      <c r="U341" s="58">
        <v>3883.0</v>
      </c>
      <c r="V341" s="58"/>
      <c r="W341" s="58"/>
      <c r="X341" s="58">
        <v>126.0</v>
      </c>
      <c r="Y341" s="58">
        <v>42.0</v>
      </c>
      <c r="Z341" s="58">
        <v>48.0</v>
      </c>
      <c r="AA341" s="58">
        <v>75.0</v>
      </c>
      <c r="AB341" s="58">
        <v>341.0</v>
      </c>
      <c r="AC341" s="58">
        <v>188.0</v>
      </c>
      <c r="AD341" s="58">
        <v>325.0</v>
      </c>
      <c r="AE341" s="58">
        <v>237.0</v>
      </c>
      <c r="AF341" s="58">
        <v>373.0</v>
      </c>
      <c r="AG341" s="58">
        <v>178.0</v>
      </c>
      <c r="AH341" s="58">
        <v>45.0</v>
      </c>
      <c r="AI341" s="58">
        <v>23.0</v>
      </c>
      <c r="AJ341" s="58">
        <v>16.0</v>
      </c>
      <c r="AK341" s="58">
        <v>27.0</v>
      </c>
      <c r="AL341" s="58">
        <v>74.0</v>
      </c>
      <c r="AM341" s="58">
        <v>51.0</v>
      </c>
      <c r="AN341" s="58">
        <v>11.0</v>
      </c>
      <c r="AO341" s="58">
        <v>8.0</v>
      </c>
      <c r="AP341" s="58">
        <v>22.0</v>
      </c>
      <c r="AQ341" s="58">
        <v>14.0</v>
      </c>
      <c r="AR341" s="58">
        <v>28.0</v>
      </c>
      <c r="AS341" s="58">
        <v>11.0</v>
      </c>
      <c r="AT341" s="58">
        <v>69.0</v>
      </c>
      <c r="AU341" s="58">
        <v>28.0</v>
      </c>
      <c r="AV341" s="58">
        <v>10.0</v>
      </c>
      <c r="AW341" s="58">
        <v>12.0</v>
      </c>
      <c r="AX341" s="58">
        <v>6.0</v>
      </c>
      <c r="AY341" s="58">
        <v>9.0</v>
      </c>
      <c r="AZ341" s="58">
        <v>1671.0</v>
      </c>
      <c r="BA341" s="58"/>
      <c r="BB341" s="58">
        <v>8.0</v>
      </c>
      <c r="BC341" s="58"/>
      <c r="BD341" s="58">
        <v>24.0</v>
      </c>
      <c r="BE341" s="58"/>
      <c r="BF341" s="58">
        <v>288.0</v>
      </c>
      <c r="BG341" s="58"/>
      <c r="BH341" s="58">
        <v>164.0</v>
      </c>
      <c r="BI341" s="58"/>
      <c r="BJ341" s="58"/>
      <c r="BK341" s="58">
        <v>839.0</v>
      </c>
      <c r="BL341" s="58"/>
      <c r="BM341" s="58">
        <v>5978.0</v>
      </c>
      <c r="BN341" s="58">
        <v>3411.0</v>
      </c>
    </row>
    <row r="342" ht="16.5" customHeight="1">
      <c r="A342" s="58">
        <v>12052.0</v>
      </c>
      <c r="B342" s="58" t="s">
        <v>498</v>
      </c>
      <c r="C342" s="58">
        <v>12.0</v>
      </c>
      <c r="D342" s="58">
        <v>82908.0</v>
      </c>
      <c r="E342" s="58">
        <v>85457.0</v>
      </c>
      <c r="F342" s="58">
        <v>33305.0</v>
      </c>
      <c r="G342" s="58">
        <v>22070.0</v>
      </c>
      <c r="H342" s="58">
        <v>732.0</v>
      </c>
      <c r="I342" s="58">
        <v>291.0</v>
      </c>
      <c r="J342" s="58">
        <v>32573.0</v>
      </c>
      <c r="K342" s="58">
        <v>21779.0</v>
      </c>
      <c r="L342" s="58">
        <f t="shared" ref="L342:M342" si="334">V342+BM342</f>
        <v>7751</v>
      </c>
      <c r="M342" s="58">
        <f t="shared" si="334"/>
        <v>4563</v>
      </c>
      <c r="N342" s="58">
        <v>8295.0</v>
      </c>
      <c r="O342" s="58">
        <v>5160.0</v>
      </c>
      <c r="P342" s="58">
        <v>1964.0</v>
      </c>
      <c r="Q342" s="58">
        <v>1934.0</v>
      </c>
      <c r="R342" s="58">
        <v>690.0</v>
      </c>
      <c r="S342" s="58">
        <v>1306.0</v>
      </c>
      <c r="T342" s="58">
        <v>6993.0</v>
      </c>
      <c r="U342" s="58">
        <v>6213.0</v>
      </c>
      <c r="V342" s="58"/>
      <c r="W342" s="58"/>
      <c r="X342" s="58">
        <v>219.0</v>
      </c>
      <c r="Y342" s="58">
        <v>70.0</v>
      </c>
      <c r="Z342" s="58">
        <v>91.0</v>
      </c>
      <c r="AA342" s="58">
        <v>117.0</v>
      </c>
      <c r="AB342" s="58">
        <v>462.0</v>
      </c>
      <c r="AC342" s="58">
        <v>259.0</v>
      </c>
      <c r="AD342" s="58">
        <v>508.0</v>
      </c>
      <c r="AE342" s="58">
        <v>348.0</v>
      </c>
      <c r="AF342" s="58">
        <v>554.0</v>
      </c>
      <c r="AG342" s="58">
        <v>286.0</v>
      </c>
      <c r="AH342" s="58">
        <v>72.0</v>
      </c>
      <c r="AI342" s="58">
        <v>56.0</v>
      </c>
      <c r="AJ342" s="58">
        <v>34.0</v>
      </c>
      <c r="AK342" s="58">
        <v>61.0</v>
      </c>
      <c r="AL342" s="58">
        <v>138.0</v>
      </c>
      <c r="AM342" s="58">
        <v>59.0</v>
      </c>
      <c r="AN342" s="58">
        <v>16.0</v>
      </c>
      <c r="AO342" s="58">
        <v>6.0</v>
      </c>
      <c r="AP342" s="58">
        <v>23.0</v>
      </c>
      <c r="AQ342" s="58">
        <v>32.0</v>
      </c>
      <c r="AR342" s="58">
        <v>58.0</v>
      </c>
      <c r="AS342" s="58">
        <v>36.0</v>
      </c>
      <c r="AT342" s="58">
        <v>108.0</v>
      </c>
      <c r="AU342" s="58">
        <v>61.0</v>
      </c>
      <c r="AV342" s="58">
        <v>11.0</v>
      </c>
      <c r="AW342" s="58">
        <v>17.0</v>
      </c>
      <c r="AX342" s="58">
        <v>23.0</v>
      </c>
      <c r="AY342" s="58">
        <v>21.0</v>
      </c>
      <c r="AZ342" s="58">
        <v>3175.0</v>
      </c>
      <c r="BA342" s="58"/>
      <c r="BB342" s="58">
        <v>14.0</v>
      </c>
      <c r="BC342" s="58"/>
      <c r="BD342" s="58">
        <v>55.0</v>
      </c>
      <c r="BE342" s="58"/>
      <c r="BF342" s="58">
        <v>760.0</v>
      </c>
      <c r="BG342" s="58"/>
      <c r="BH342" s="58">
        <v>559.0</v>
      </c>
      <c r="BI342" s="58"/>
      <c r="BJ342" s="58"/>
      <c r="BK342" s="58">
        <v>1174.0</v>
      </c>
      <c r="BL342" s="58"/>
      <c r="BM342" s="58">
        <v>7751.0</v>
      </c>
      <c r="BN342" s="58">
        <v>4563.0</v>
      </c>
    </row>
    <row r="343" ht="16.5" customHeight="1">
      <c r="A343" s="58">
        <v>12053.0</v>
      </c>
      <c r="B343" s="58" t="s">
        <v>499</v>
      </c>
      <c r="C343" s="58">
        <v>12.0</v>
      </c>
      <c r="D343" s="58">
        <v>47810.0</v>
      </c>
      <c r="E343" s="58">
        <v>51242.0</v>
      </c>
      <c r="F343" s="58">
        <v>19836.0</v>
      </c>
      <c r="G343" s="58">
        <v>14630.0</v>
      </c>
      <c r="H343" s="58">
        <v>451.0</v>
      </c>
      <c r="I343" s="58">
        <v>217.0</v>
      </c>
      <c r="J343" s="58">
        <v>19385.0</v>
      </c>
      <c r="K343" s="58">
        <v>14413.0</v>
      </c>
      <c r="L343" s="58">
        <f t="shared" ref="L343:M343" si="335">V343+BM343</f>
        <v>4154</v>
      </c>
      <c r="M343" s="58">
        <f t="shared" si="335"/>
        <v>3146</v>
      </c>
      <c r="N343" s="58">
        <v>4288.0</v>
      </c>
      <c r="O343" s="58">
        <v>2825.0</v>
      </c>
      <c r="P343" s="58">
        <v>1229.0</v>
      </c>
      <c r="Q343" s="58">
        <v>1063.0</v>
      </c>
      <c r="R343" s="58">
        <v>296.0</v>
      </c>
      <c r="S343" s="58">
        <v>776.0</v>
      </c>
      <c r="T343" s="58">
        <v>5103.0</v>
      </c>
      <c r="U343" s="58">
        <v>4795.0</v>
      </c>
      <c r="V343" s="58"/>
      <c r="W343" s="58"/>
      <c r="X343" s="58">
        <v>99.0</v>
      </c>
      <c r="Y343" s="58">
        <v>41.0</v>
      </c>
      <c r="Z343" s="58">
        <v>55.0</v>
      </c>
      <c r="AA343" s="58">
        <v>92.0</v>
      </c>
      <c r="AB343" s="58">
        <v>248.0</v>
      </c>
      <c r="AC343" s="58">
        <v>157.0</v>
      </c>
      <c r="AD343" s="58">
        <v>329.0</v>
      </c>
      <c r="AE343" s="58">
        <v>286.0</v>
      </c>
      <c r="AF343" s="58">
        <v>323.0</v>
      </c>
      <c r="AG343" s="58">
        <v>149.0</v>
      </c>
      <c r="AH343" s="58">
        <v>34.0</v>
      </c>
      <c r="AI343" s="58">
        <v>25.0</v>
      </c>
      <c r="AJ343" s="58">
        <v>16.0</v>
      </c>
      <c r="AK343" s="58">
        <v>18.0</v>
      </c>
      <c r="AL343" s="58">
        <v>87.0</v>
      </c>
      <c r="AM343" s="58">
        <v>36.0</v>
      </c>
      <c r="AN343" s="58">
        <v>10.0</v>
      </c>
      <c r="AO343" s="58">
        <v>11.0</v>
      </c>
      <c r="AP343" s="58">
        <v>12.0</v>
      </c>
      <c r="AQ343" s="58">
        <v>13.0</v>
      </c>
      <c r="AR343" s="58">
        <v>14.0</v>
      </c>
      <c r="AS343" s="58">
        <v>27.0</v>
      </c>
      <c r="AT343" s="58">
        <v>66.0</v>
      </c>
      <c r="AU343" s="58">
        <v>52.0</v>
      </c>
      <c r="AV343" s="58">
        <v>10.0</v>
      </c>
      <c r="AW343" s="58">
        <v>18.0</v>
      </c>
      <c r="AX343" s="58">
        <v>11.0</v>
      </c>
      <c r="AY343" s="58">
        <v>12.0</v>
      </c>
      <c r="AZ343" s="58">
        <v>2482.0</v>
      </c>
      <c r="BA343" s="58"/>
      <c r="BB343" s="58">
        <v>7.0</v>
      </c>
      <c r="BC343" s="58"/>
      <c r="BD343" s="58">
        <v>23.0</v>
      </c>
      <c r="BE343" s="58"/>
      <c r="BF343" s="58">
        <v>316.0</v>
      </c>
      <c r="BG343" s="58"/>
      <c r="BH343" s="58">
        <v>173.0</v>
      </c>
      <c r="BI343" s="58"/>
      <c r="BJ343" s="58"/>
      <c r="BK343" s="58">
        <v>871.0</v>
      </c>
      <c r="BL343" s="58"/>
      <c r="BM343" s="58">
        <v>4154.0</v>
      </c>
      <c r="BN343" s="58">
        <v>3146.0</v>
      </c>
    </row>
    <row r="344" ht="16.5" customHeight="1">
      <c r="A344" s="58">
        <v>12054.0</v>
      </c>
      <c r="B344" s="58" t="s">
        <v>500</v>
      </c>
      <c r="C344" s="58">
        <v>12.0</v>
      </c>
      <c r="D344" s="58">
        <v>128782.0</v>
      </c>
      <c r="E344" s="58">
        <v>124676.0</v>
      </c>
      <c r="F344" s="58">
        <v>63897.0</v>
      </c>
      <c r="G344" s="58">
        <v>46116.0</v>
      </c>
      <c r="H344" s="58">
        <v>961.0</v>
      </c>
      <c r="I344" s="58">
        <v>500.0</v>
      </c>
      <c r="J344" s="58">
        <v>62936.0</v>
      </c>
      <c r="K344" s="58">
        <v>45616.0</v>
      </c>
      <c r="L344" s="58">
        <f t="shared" ref="L344:M344" si="336">V344+BM344</f>
        <v>10390</v>
      </c>
      <c r="M344" s="58">
        <f t="shared" si="336"/>
        <v>6722</v>
      </c>
      <c r="N344" s="58">
        <v>17115.0</v>
      </c>
      <c r="O344" s="58">
        <v>10605.0</v>
      </c>
      <c r="P344" s="58">
        <v>8435.0</v>
      </c>
      <c r="Q344" s="58">
        <v>7143.0</v>
      </c>
      <c r="R344" s="58">
        <v>1625.0</v>
      </c>
      <c r="S344" s="58">
        <v>3182.0</v>
      </c>
      <c r="T344" s="58">
        <v>14472.0</v>
      </c>
      <c r="U344" s="58">
        <v>12901.0</v>
      </c>
      <c r="V344" s="58"/>
      <c r="W344" s="58"/>
      <c r="X344" s="58">
        <v>255.0</v>
      </c>
      <c r="Y344" s="58">
        <v>136.0</v>
      </c>
      <c r="Z344" s="58">
        <v>135.0</v>
      </c>
      <c r="AA344" s="58">
        <v>184.0</v>
      </c>
      <c r="AB344" s="58">
        <v>978.0</v>
      </c>
      <c r="AC344" s="58">
        <v>635.0</v>
      </c>
      <c r="AD344" s="58">
        <v>863.0</v>
      </c>
      <c r="AE344" s="58">
        <v>875.0</v>
      </c>
      <c r="AF344" s="58">
        <v>1694.0</v>
      </c>
      <c r="AG344" s="58">
        <v>778.0</v>
      </c>
      <c r="AH344" s="58">
        <v>210.0</v>
      </c>
      <c r="AI344" s="58">
        <v>138.0</v>
      </c>
      <c r="AJ344" s="58">
        <v>63.0</v>
      </c>
      <c r="AK344" s="58">
        <v>68.0</v>
      </c>
      <c r="AL344" s="58">
        <v>202.0</v>
      </c>
      <c r="AM344" s="58">
        <v>83.0</v>
      </c>
      <c r="AN344" s="58">
        <v>19.0</v>
      </c>
      <c r="AO344" s="58">
        <v>35.0</v>
      </c>
      <c r="AP344" s="58">
        <v>35.0</v>
      </c>
      <c r="AQ344" s="58">
        <v>46.0</v>
      </c>
      <c r="AR344" s="58">
        <v>59.0</v>
      </c>
      <c r="AS344" s="58">
        <v>57.0</v>
      </c>
      <c r="AT344" s="58">
        <v>232.0</v>
      </c>
      <c r="AU344" s="58">
        <v>171.0</v>
      </c>
      <c r="AV344" s="58">
        <v>44.0</v>
      </c>
      <c r="AW344" s="58">
        <v>22.0</v>
      </c>
      <c r="AX344" s="58">
        <v>39.0</v>
      </c>
      <c r="AY344" s="58">
        <v>46.0</v>
      </c>
      <c r="AZ344" s="58">
        <v>4544.0</v>
      </c>
      <c r="BA344" s="58"/>
      <c r="BB344" s="58">
        <v>38.0</v>
      </c>
      <c r="BC344" s="58"/>
      <c r="BD344" s="58">
        <v>77.0</v>
      </c>
      <c r="BE344" s="58"/>
      <c r="BF344" s="58">
        <v>504.0</v>
      </c>
      <c r="BG344" s="58"/>
      <c r="BH344" s="58">
        <v>908.0</v>
      </c>
      <c r="BI344" s="58"/>
      <c r="BJ344" s="58"/>
      <c r="BK344" s="58">
        <v>1789.0</v>
      </c>
      <c r="BL344" s="58"/>
      <c r="BM344" s="58">
        <v>10390.0</v>
      </c>
      <c r="BN344" s="58">
        <v>6722.0</v>
      </c>
    </row>
    <row r="345" ht="16.5" customHeight="1">
      <c r="A345" s="58">
        <v>12060.0</v>
      </c>
      <c r="B345" s="58" t="s">
        <v>501</v>
      </c>
      <c r="C345" s="58">
        <v>12.0</v>
      </c>
      <c r="D345" s="58">
        <v>148233.0</v>
      </c>
      <c r="E345" s="58">
        <v>150517.0</v>
      </c>
      <c r="F345" s="58">
        <v>66884.0</v>
      </c>
      <c r="G345" s="58">
        <v>42834.0</v>
      </c>
      <c r="H345" s="58">
        <v>1571.0</v>
      </c>
      <c r="I345" s="58">
        <v>584.0</v>
      </c>
      <c r="J345" s="58">
        <v>65313.0</v>
      </c>
      <c r="K345" s="58">
        <v>42250.0</v>
      </c>
      <c r="L345" s="58">
        <f t="shared" ref="L345:M345" si="337">V345+BM345</f>
        <v>14546</v>
      </c>
      <c r="M345" s="58">
        <f t="shared" si="337"/>
        <v>8390</v>
      </c>
      <c r="N345" s="58">
        <v>15976.0</v>
      </c>
      <c r="O345" s="58">
        <v>8342.0</v>
      </c>
      <c r="P345" s="58">
        <v>4172.0</v>
      </c>
      <c r="Q345" s="58">
        <v>3786.0</v>
      </c>
      <c r="R345" s="58">
        <v>1242.0</v>
      </c>
      <c r="S345" s="58">
        <v>2833.0</v>
      </c>
      <c r="T345" s="58">
        <v>16107.0</v>
      </c>
      <c r="U345" s="58">
        <v>13281.0</v>
      </c>
      <c r="V345" s="58"/>
      <c r="W345" s="58"/>
      <c r="X345" s="58">
        <v>830.0</v>
      </c>
      <c r="Y345" s="58">
        <v>322.0</v>
      </c>
      <c r="Z345" s="58">
        <v>270.0</v>
      </c>
      <c r="AA345" s="58">
        <v>353.0</v>
      </c>
      <c r="AB345" s="58">
        <v>1205.0</v>
      </c>
      <c r="AC345" s="58">
        <v>693.0</v>
      </c>
      <c r="AD345" s="58">
        <v>1152.0</v>
      </c>
      <c r="AE345" s="58">
        <v>842.0</v>
      </c>
      <c r="AF345" s="58">
        <v>1044.0</v>
      </c>
      <c r="AG345" s="58">
        <v>345.0</v>
      </c>
      <c r="AH345" s="58">
        <v>138.0</v>
      </c>
      <c r="AI345" s="58">
        <v>94.0</v>
      </c>
      <c r="AJ345" s="58">
        <v>56.0</v>
      </c>
      <c r="AK345" s="58">
        <v>63.0</v>
      </c>
      <c r="AL345" s="58">
        <v>346.0</v>
      </c>
      <c r="AM345" s="58">
        <v>132.0</v>
      </c>
      <c r="AN345" s="58">
        <v>43.0</v>
      </c>
      <c r="AO345" s="58">
        <v>36.0</v>
      </c>
      <c r="AP345" s="58">
        <v>30.0</v>
      </c>
      <c r="AQ345" s="58">
        <v>36.0</v>
      </c>
      <c r="AR345" s="58">
        <v>78.0</v>
      </c>
      <c r="AS345" s="58">
        <v>77.0</v>
      </c>
      <c r="AT345" s="58">
        <v>256.0</v>
      </c>
      <c r="AU345" s="58">
        <v>159.0</v>
      </c>
      <c r="AV345" s="58">
        <v>59.0</v>
      </c>
      <c r="AW345" s="58">
        <v>28.0</v>
      </c>
      <c r="AX345" s="58">
        <v>44.0</v>
      </c>
      <c r="AY345" s="58">
        <v>36.0</v>
      </c>
      <c r="AZ345" s="58">
        <v>5429.0</v>
      </c>
      <c r="BA345" s="58"/>
      <c r="BB345" s="58">
        <v>34.0</v>
      </c>
      <c r="BC345" s="58"/>
      <c r="BD345" s="58">
        <v>74.0</v>
      </c>
      <c r="BE345" s="58"/>
      <c r="BF345" s="58">
        <v>1752.0</v>
      </c>
      <c r="BG345" s="58"/>
      <c r="BH345" s="58">
        <v>430.0</v>
      </c>
      <c r="BI345" s="58"/>
      <c r="BJ345" s="58"/>
      <c r="BK345" s="58">
        <v>2402.0</v>
      </c>
      <c r="BL345" s="58"/>
      <c r="BM345" s="58">
        <v>14546.0</v>
      </c>
      <c r="BN345" s="58">
        <v>8390.0</v>
      </c>
    </row>
    <row r="346" ht="16.5" customHeight="1">
      <c r="A346" s="58">
        <v>12061.0</v>
      </c>
      <c r="B346" s="58" t="s">
        <v>502</v>
      </c>
      <c r="C346" s="58">
        <v>12.0</v>
      </c>
      <c r="D346" s="58">
        <v>134573.0</v>
      </c>
      <c r="E346" s="58">
        <v>136554.0</v>
      </c>
      <c r="F346" s="58">
        <v>68953.0</v>
      </c>
      <c r="G346" s="58">
        <v>45497.0</v>
      </c>
      <c r="H346" s="58">
        <v>2069.0</v>
      </c>
      <c r="I346" s="58">
        <v>672.0</v>
      </c>
      <c r="J346" s="58">
        <v>66884.0</v>
      </c>
      <c r="K346" s="58">
        <v>44825.0</v>
      </c>
      <c r="L346" s="58">
        <f t="shared" ref="L346:M346" si="338">V346+BM346</f>
        <v>16749</v>
      </c>
      <c r="M346" s="58">
        <f t="shared" si="338"/>
        <v>10196</v>
      </c>
      <c r="N346" s="58">
        <v>17766.0</v>
      </c>
      <c r="O346" s="58">
        <v>9933.0</v>
      </c>
      <c r="P346" s="58">
        <v>3693.0</v>
      </c>
      <c r="Q346" s="58">
        <v>3584.0</v>
      </c>
      <c r="R346" s="58">
        <v>1503.0</v>
      </c>
      <c r="S346" s="58">
        <v>3414.0</v>
      </c>
      <c r="T346" s="58">
        <v>12660.0</v>
      </c>
      <c r="U346" s="58">
        <v>11502.0</v>
      </c>
      <c r="V346" s="58"/>
      <c r="W346" s="58"/>
      <c r="X346" s="58">
        <v>719.0</v>
      </c>
      <c r="Y346" s="58">
        <v>280.0</v>
      </c>
      <c r="Z346" s="58">
        <v>394.0</v>
      </c>
      <c r="AA346" s="58">
        <v>419.0</v>
      </c>
      <c r="AB346" s="58">
        <v>1176.0</v>
      </c>
      <c r="AC346" s="58">
        <v>699.0</v>
      </c>
      <c r="AD346" s="58">
        <v>1449.0</v>
      </c>
      <c r="AE346" s="58">
        <v>1008.0</v>
      </c>
      <c r="AF346" s="58">
        <v>1187.0</v>
      </c>
      <c r="AG346" s="58">
        <v>386.0</v>
      </c>
      <c r="AH346" s="58">
        <v>124.0</v>
      </c>
      <c r="AI346" s="58">
        <v>72.0</v>
      </c>
      <c r="AJ346" s="58">
        <v>64.0</v>
      </c>
      <c r="AK346" s="58">
        <v>52.0</v>
      </c>
      <c r="AL346" s="58">
        <v>288.0</v>
      </c>
      <c r="AM346" s="58">
        <v>178.0</v>
      </c>
      <c r="AN346" s="58">
        <v>36.0</v>
      </c>
      <c r="AO346" s="58">
        <v>36.0</v>
      </c>
      <c r="AP346" s="58">
        <v>52.0</v>
      </c>
      <c r="AQ346" s="58">
        <v>51.0</v>
      </c>
      <c r="AR346" s="58">
        <v>88.0</v>
      </c>
      <c r="AS346" s="58">
        <v>73.0</v>
      </c>
      <c r="AT346" s="58">
        <v>255.0</v>
      </c>
      <c r="AU346" s="58">
        <v>149.0</v>
      </c>
      <c r="AV346" s="58">
        <v>36.0</v>
      </c>
      <c r="AW346" s="58">
        <v>33.0</v>
      </c>
      <c r="AX346" s="58">
        <v>36.0</v>
      </c>
      <c r="AY346" s="58">
        <v>36.0</v>
      </c>
      <c r="AZ346" s="58">
        <v>6041.0</v>
      </c>
      <c r="BA346" s="58"/>
      <c r="BB346" s="58">
        <v>40.0</v>
      </c>
      <c r="BC346" s="58"/>
      <c r="BD346" s="58">
        <v>73.0</v>
      </c>
      <c r="BE346" s="58"/>
      <c r="BF346" s="58">
        <v>2009.0</v>
      </c>
      <c r="BG346" s="58"/>
      <c r="BH346" s="58">
        <v>446.0</v>
      </c>
      <c r="BI346" s="58"/>
      <c r="BJ346" s="58"/>
      <c r="BK346" s="58">
        <v>2724.0</v>
      </c>
      <c r="BL346" s="58"/>
      <c r="BM346" s="58">
        <v>16749.0</v>
      </c>
      <c r="BN346" s="58">
        <v>10196.0</v>
      </c>
    </row>
    <row r="347" ht="16.5" customHeight="1">
      <c r="A347" s="58">
        <v>12062.0</v>
      </c>
      <c r="B347" s="58" t="s">
        <v>503</v>
      </c>
      <c r="C347" s="58">
        <v>12.0</v>
      </c>
      <c r="D347" s="58">
        <v>91556.0</v>
      </c>
      <c r="E347" s="58">
        <v>99395.0</v>
      </c>
      <c r="F347" s="58">
        <v>46495.0</v>
      </c>
      <c r="G347" s="58">
        <v>29375.0</v>
      </c>
      <c r="H347" s="58">
        <v>1957.0</v>
      </c>
      <c r="I347" s="58">
        <v>591.0</v>
      </c>
      <c r="J347" s="58">
        <v>44538.0</v>
      </c>
      <c r="K347" s="58">
        <v>28784.0</v>
      </c>
      <c r="L347" s="58">
        <f t="shared" ref="L347:M347" si="339">V347+BM347</f>
        <v>14802</v>
      </c>
      <c r="M347" s="58">
        <f t="shared" si="339"/>
        <v>8425</v>
      </c>
      <c r="N347" s="58">
        <v>10282.0</v>
      </c>
      <c r="O347" s="58">
        <v>6036.0</v>
      </c>
      <c r="P347" s="58">
        <v>1366.0</v>
      </c>
      <c r="Q347" s="58">
        <v>1239.0</v>
      </c>
      <c r="R347" s="58">
        <v>971.0</v>
      </c>
      <c r="S347" s="58">
        <v>2084.0</v>
      </c>
      <c r="T347" s="58">
        <v>7616.0</v>
      </c>
      <c r="U347" s="58">
        <v>6369.0</v>
      </c>
      <c r="V347" s="58"/>
      <c r="W347" s="58"/>
      <c r="X347" s="58">
        <v>618.0</v>
      </c>
      <c r="Y347" s="58">
        <v>136.0</v>
      </c>
      <c r="Z347" s="58">
        <v>278.0</v>
      </c>
      <c r="AA347" s="58">
        <v>259.0</v>
      </c>
      <c r="AB347" s="58">
        <v>869.0</v>
      </c>
      <c r="AC347" s="58">
        <v>489.0</v>
      </c>
      <c r="AD347" s="58">
        <v>1288.0</v>
      </c>
      <c r="AE347" s="58">
        <v>798.0</v>
      </c>
      <c r="AF347" s="58">
        <v>658.0</v>
      </c>
      <c r="AG347" s="58">
        <v>222.0</v>
      </c>
      <c r="AH347" s="58">
        <v>59.0</v>
      </c>
      <c r="AI347" s="58">
        <v>42.0</v>
      </c>
      <c r="AJ347" s="58">
        <v>86.0</v>
      </c>
      <c r="AK347" s="58">
        <v>72.0</v>
      </c>
      <c r="AL347" s="58">
        <v>221.0</v>
      </c>
      <c r="AM347" s="58">
        <v>120.0</v>
      </c>
      <c r="AN347" s="58">
        <v>17.0</v>
      </c>
      <c r="AO347" s="58">
        <v>22.0</v>
      </c>
      <c r="AP347" s="58">
        <v>54.0</v>
      </c>
      <c r="AQ347" s="58">
        <v>47.0</v>
      </c>
      <c r="AR347" s="58">
        <v>81.0</v>
      </c>
      <c r="AS347" s="58">
        <v>65.0</v>
      </c>
      <c r="AT347" s="58">
        <v>95.0</v>
      </c>
      <c r="AU347" s="58">
        <v>65.0</v>
      </c>
      <c r="AV347" s="58">
        <v>36.0</v>
      </c>
      <c r="AW347" s="58">
        <v>18.0</v>
      </c>
      <c r="AX347" s="58">
        <v>34.0</v>
      </c>
      <c r="AY347" s="58">
        <v>27.0</v>
      </c>
      <c r="AZ347" s="58">
        <v>3226.0</v>
      </c>
      <c r="BA347" s="58"/>
      <c r="BB347" s="58">
        <v>25.0</v>
      </c>
      <c r="BC347" s="58"/>
      <c r="BD347" s="58">
        <v>71.0</v>
      </c>
      <c r="BE347" s="58"/>
      <c r="BF347" s="58">
        <v>1523.0</v>
      </c>
      <c r="BG347" s="58"/>
      <c r="BH347" s="58">
        <v>262.0</v>
      </c>
      <c r="BI347" s="58"/>
      <c r="BJ347" s="58"/>
      <c r="BK347" s="58">
        <v>2249.0</v>
      </c>
      <c r="BL347" s="58"/>
      <c r="BM347" s="58">
        <v>14802.0</v>
      </c>
      <c r="BN347" s="58">
        <v>8425.0</v>
      </c>
    </row>
    <row r="348" ht="16.5" customHeight="1">
      <c r="A348" s="58">
        <v>12063.0</v>
      </c>
      <c r="B348" s="58" t="s">
        <v>504</v>
      </c>
      <c r="C348" s="58">
        <v>12.0</v>
      </c>
      <c r="D348" s="58">
        <v>127809.0</v>
      </c>
      <c r="E348" s="58">
        <v>128582.0</v>
      </c>
      <c r="F348" s="58">
        <v>58800.0</v>
      </c>
      <c r="G348" s="58">
        <v>38053.0</v>
      </c>
      <c r="H348" s="58">
        <v>1333.0</v>
      </c>
      <c r="I348" s="58">
        <v>467.0</v>
      </c>
      <c r="J348" s="58">
        <v>57467.0</v>
      </c>
      <c r="K348" s="58">
        <v>37586.0</v>
      </c>
      <c r="L348" s="58">
        <f t="shared" ref="L348:M348" si="340">V348+BM348</f>
        <v>14679</v>
      </c>
      <c r="M348" s="58">
        <f t="shared" si="340"/>
        <v>9365</v>
      </c>
      <c r="N348" s="58">
        <v>16082.0</v>
      </c>
      <c r="O348" s="58">
        <v>9001.0</v>
      </c>
      <c r="P348" s="58">
        <v>4235.0</v>
      </c>
      <c r="Q348" s="58">
        <v>4012.0</v>
      </c>
      <c r="R348" s="58">
        <v>1432.0</v>
      </c>
      <c r="S348" s="58">
        <v>3293.0</v>
      </c>
      <c r="T348" s="58">
        <v>9253.0</v>
      </c>
      <c r="U348" s="58">
        <v>7426.0</v>
      </c>
      <c r="V348" s="58"/>
      <c r="W348" s="58"/>
      <c r="X348" s="58">
        <v>357.0</v>
      </c>
      <c r="Y348" s="58">
        <v>187.0</v>
      </c>
      <c r="Z348" s="58">
        <v>204.0</v>
      </c>
      <c r="AA348" s="58">
        <v>306.0</v>
      </c>
      <c r="AB348" s="58">
        <v>1005.0</v>
      </c>
      <c r="AC348" s="58">
        <v>507.0</v>
      </c>
      <c r="AD348" s="58">
        <v>1038.0</v>
      </c>
      <c r="AE348" s="58">
        <v>766.0</v>
      </c>
      <c r="AF348" s="58">
        <v>1070.0</v>
      </c>
      <c r="AG348" s="58">
        <v>342.0</v>
      </c>
      <c r="AH348" s="58">
        <v>97.0</v>
      </c>
      <c r="AI348" s="58">
        <v>76.0</v>
      </c>
      <c r="AJ348" s="58">
        <v>72.0</v>
      </c>
      <c r="AK348" s="58">
        <v>77.0</v>
      </c>
      <c r="AL348" s="58">
        <v>211.0</v>
      </c>
      <c r="AM348" s="58">
        <v>98.0</v>
      </c>
      <c r="AN348" s="58">
        <v>30.0</v>
      </c>
      <c r="AO348" s="58">
        <v>27.0</v>
      </c>
      <c r="AP348" s="58">
        <v>35.0</v>
      </c>
      <c r="AQ348" s="58">
        <v>36.0</v>
      </c>
      <c r="AR348" s="58">
        <v>65.0</v>
      </c>
      <c r="AS348" s="58">
        <v>55.0</v>
      </c>
      <c r="AT348" s="58">
        <v>76.0</v>
      </c>
      <c r="AU348" s="58">
        <v>60.0</v>
      </c>
      <c r="AV348" s="58">
        <v>29.0</v>
      </c>
      <c r="AW348" s="58">
        <v>19.0</v>
      </c>
      <c r="AX348" s="58">
        <v>35.0</v>
      </c>
      <c r="AY348" s="58">
        <v>13.0</v>
      </c>
      <c r="AZ348" s="58">
        <v>5424.0</v>
      </c>
      <c r="BA348" s="58"/>
      <c r="BB348" s="58">
        <v>40.0</v>
      </c>
      <c r="BC348" s="58"/>
      <c r="BD348" s="58">
        <v>57.0</v>
      </c>
      <c r="BE348" s="58"/>
      <c r="BF348" s="58">
        <v>1589.0</v>
      </c>
      <c r="BG348" s="58"/>
      <c r="BH348" s="58">
        <v>352.0</v>
      </c>
      <c r="BI348" s="58"/>
      <c r="BJ348" s="58"/>
      <c r="BK348" s="58">
        <v>1920.0</v>
      </c>
      <c r="BL348" s="58"/>
      <c r="BM348" s="58">
        <v>14679.0</v>
      </c>
      <c r="BN348" s="58">
        <v>9365.0</v>
      </c>
    </row>
    <row r="349" ht="16.5" customHeight="1">
      <c r="A349" s="58">
        <v>12064.0</v>
      </c>
      <c r="B349" s="58" t="s">
        <v>505</v>
      </c>
      <c r="C349" s="58">
        <v>12.0</v>
      </c>
      <c r="D349" s="58">
        <v>158572.0</v>
      </c>
      <c r="E349" s="58">
        <v>163256.0</v>
      </c>
      <c r="F349" s="58">
        <v>72311.0</v>
      </c>
      <c r="G349" s="58">
        <v>47640.0</v>
      </c>
      <c r="H349" s="58">
        <v>2075.0</v>
      </c>
      <c r="I349" s="58">
        <v>669.0</v>
      </c>
      <c r="J349" s="58">
        <v>70236.0</v>
      </c>
      <c r="K349" s="58">
        <v>46971.0</v>
      </c>
      <c r="L349" s="58">
        <f t="shared" ref="L349:M349" si="341">V349+BM349</f>
        <v>15774</v>
      </c>
      <c r="M349" s="58">
        <f t="shared" si="341"/>
        <v>9049</v>
      </c>
      <c r="N349" s="58">
        <v>17936.0</v>
      </c>
      <c r="O349" s="58">
        <v>9415.0</v>
      </c>
      <c r="P349" s="58">
        <v>3627.0</v>
      </c>
      <c r="Q349" s="58">
        <v>3379.0</v>
      </c>
      <c r="R349" s="58">
        <v>1318.0</v>
      </c>
      <c r="S349" s="58">
        <v>3381.0</v>
      </c>
      <c r="T349" s="58">
        <v>16793.0</v>
      </c>
      <c r="U349" s="58">
        <v>15400.0</v>
      </c>
      <c r="V349" s="58"/>
      <c r="W349" s="58"/>
      <c r="X349" s="58">
        <v>553.0</v>
      </c>
      <c r="Y349" s="58">
        <v>225.0</v>
      </c>
      <c r="Z349" s="58">
        <v>324.0</v>
      </c>
      <c r="AA349" s="58">
        <v>302.0</v>
      </c>
      <c r="AB349" s="58">
        <v>1346.0</v>
      </c>
      <c r="AC349" s="58">
        <v>716.0</v>
      </c>
      <c r="AD349" s="58">
        <v>1607.0</v>
      </c>
      <c r="AE349" s="58">
        <v>1065.0</v>
      </c>
      <c r="AF349" s="58">
        <v>1171.0</v>
      </c>
      <c r="AG349" s="58">
        <v>455.0</v>
      </c>
      <c r="AH349" s="58">
        <v>165.0</v>
      </c>
      <c r="AI349" s="58">
        <v>90.0</v>
      </c>
      <c r="AJ349" s="58">
        <v>41.0</v>
      </c>
      <c r="AK349" s="58">
        <v>81.0</v>
      </c>
      <c r="AL349" s="58">
        <v>371.0</v>
      </c>
      <c r="AM349" s="58">
        <v>128.0</v>
      </c>
      <c r="AN349" s="58">
        <v>48.0</v>
      </c>
      <c r="AO349" s="58">
        <v>36.0</v>
      </c>
      <c r="AP349" s="58">
        <v>49.0</v>
      </c>
      <c r="AQ349" s="58">
        <v>54.0</v>
      </c>
      <c r="AR349" s="58">
        <v>81.0</v>
      </c>
      <c r="AS349" s="58">
        <v>79.0</v>
      </c>
      <c r="AT349" s="58">
        <v>264.0</v>
      </c>
      <c r="AU349" s="58">
        <v>139.0</v>
      </c>
      <c r="AV349" s="58">
        <v>49.0</v>
      </c>
      <c r="AW349" s="58">
        <v>36.0</v>
      </c>
      <c r="AX349" s="58">
        <v>54.0</v>
      </c>
      <c r="AY349" s="58">
        <v>32.0</v>
      </c>
      <c r="AZ349" s="58">
        <v>6227.0</v>
      </c>
      <c r="BA349" s="58"/>
      <c r="BB349" s="58">
        <v>40.0</v>
      </c>
      <c r="BC349" s="58"/>
      <c r="BD349" s="58">
        <v>74.0</v>
      </c>
      <c r="BE349" s="58"/>
      <c r="BF349" s="58">
        <v>1855.0</v>
      </c>
      <c r="BG349" s="58"/>
      <c r="BH349" s="58">
        <v>469.0</v>
      </c>
      <c r="BI349" s="58"/>
      <c r="BJ349" s="58"/>
      <c r="BK349" s="58">
        <v>2909.0</v>
      </c>
      <c r="BL349" s="58"/>
      <c r="BM349" s="58">
        <v>15774.0</v>
      </c>
      <c r="BN349" s="58">
        <v>9049.0</v>
      </c>
    </row>
    <row r="350" ht="16.5" customHeight="1">
      <c r="A350" s="58">
        <v>12065.0</v>
      </c>
      <c r="B350" s="58" t="s">
        <v>506</v>
      </c>
      <c r="C350" s="58">
        <v>12.0</v>
      </c>
      <c r="D350" s="58">
        <v>169019.0</v>
      </c>
      <c r="E350" s="58">
        <v>169407.0</v>
      </c>
      <c r="F350" s="58">
        <v>79699.0</v>
      </c>
      <c r="G350" s="58">
        <v>51789.0</v>
      </c>
      <c r="H350" s="58">
        <v>1768.0</v>
      </c>
      <c r="I350" s="58">
        <v>740.0</v>
      </c>
      <c r="J350" s="58">
        <v>77931.0</v>
      </c>
      <c r="K350" s="58">
        <v>51049.0</v>
      </c>
      <c r="L350" s="58">
        <f t="shared" ref="L350:M350" si="342">V350+BM350</f>
        <v>19622</v>
      </c>
      <c r="M350" s="58">
        <f t="shared" si="342"/>
        <v>11868</v>
      </c>
      <c r="N350" s="58">
        <v>22374.0</v>
      </c>
      <c r="O350" s="58">
        <v>11649.0</v>
      </c>
      <c r="P350" s="58">
        <v>5061.0</v>
      </c>
      <c r="Q350" s="58">
        <v>5315.0</v>
      </c>
      <c r="R350" s="58">
        <v>1716.0</v>
      </c>
      <c r="S350" s="58">
        <v>4428.0</v>
      </c>
      <c r="T350" s="58">
        <v>13123.0</v>
      </c>
      <c r="U350" s="58">
        <v>11715.0</v>
      </c>
      <c r="V350" s="58"/>
      <c r="W350" s="58"/>
      <c r="X350" s="58">
        <v>607.0</v>
      </c>
      <c r="Y350" s="58">
        <v>250.0</v>
      </c>
      <c r="Z350" s="58">
        <v>269.0</v>
      </c>
      <c r="AA350" s="58">
        <v>473.0</v>
      </c>
      <c r="AB350" s="58">
        <v>1488.0</v>
      </c>
      <c r="AC350" s="58">
        <v>787.0</v>
      </c>
      <c r="AD350" s="58">
        <v>1392.0</v>
      </c>
      <c r="AE350" s="58">
        <v>989.0</v>
      </c>
      <c r="AF350" s="58">
        <v>1415.0</v>
      </c>
      <c r="AG350" s="58">
        <v>411.0</v>
      </c>
      <c r="AH350" s="58">
        <v>157.0</v>
      </c>
      <c r="AI350" s="58">
        <v>85.0</v>
      </c>
      <c r="AJ350" s="58">
        <v>91.0</v>
      </c>
      <c r="AK350" s="58">
        <v>86.0</v>
      </c>
      <c r="AL350" s="58">
        <v>313.0</v>
      </c>
      <c r="AM350" s="58">
        <v>146.0</v>
      </c>
      <c r="AN350" s="58">
        <v>32.0</v>
      </c>
      <c r="AO350" s="58">
        <v>25.0</v>
      </c>
      <c r="AP350" s="58">
        <v>59.0</v>
      </c>
      <c r="AQ350" s="58">
        <v>53.0</v>
      </c>
      <c r="AR350" s="58">
        <v>99.0</v>
      </c>
      <c r="AS350" s="58">
        <v>108.0</v>
      </c>
      <c r="AT350" s="58">
        <v>135.0</v>
      </c>
      <c r="AU350" s="58">
        <v>85.0</v>
      </c>
      <c r="AV350" s="58">
        <v>48.0</v>
      </c>
      <c r="AW350" s="58">
        <v>23.0</v>
      </c>
      <c r="AX350" s="58">
        <v>41.0</v>
      </c>
      <c r="AY350" s="58">
        <v>23.0</v>
      </c>
      <c r="AZ350" s="58">
        <v>7233.0</v>
      </c>
      <c r="BA350" s="58"/>
      <c r="BB350" s="58">
        <v>58.0</v>
      </c>
      <c r="BC350" s="58"/>
      <c r="BD350" s="58">
        <v>62.0</v>
      </c>
      <c r="BE350" s="58"/>
      <c r="BF350" s="58">
        <v>2020.0</v>
      </c>
      <c r="BG350" s="58"/>
      <c r="BH350" s="58">
        <v>516.0</v>
      </c>
      <c r="BI350" s="58"/>
      <c r="BJ350" s="58"/>
      <c r="BK350" s="58">
        <v>2530.0</v>
      </c>
      <c r="BL350" s="58"/>
      <c r="BM350" s="58">
        <v>19622.0</v>
      </c>
      <c r="BN350" s="58">
        <v>11868.0</v>
      </c>
    </row>
    <row r="351" ht="16.5" customHeight="1">
      <c r="A351" s="58">
        <v>12066.0</v>
      </c>
      <c r="B351" s="58" t="s">
        <v>507</v>
      </c>
      <c r="C351" s="58">
        <v>12.0</v>
      </c>
      <c r="D351" s="58">
        <v>98281.0</v>
      </c>
      <c r="E351" s="58">
        <v>107269.0</v>
      </c>
      <c r="F351" s="58">
        <v>45553.0</v>
      </c>
      <c r="G351" s="58">
        <v>29838.0</v>
      </c>
      <c r="H351" s="58">
        <v>1546.0</v>
      </c>
      <c r="I351" s="58">
        <v>654.0</v>
      </c>
      <c r="J351" s="58">
        <v>44007.0</v>
      </c>
      <c r="K351" s="58">
        <v>29184.0</v>
      </c>
      <c r="L351" s="58">
        <f t="shared" ref="L351:M351" si="343">V351+BM351</f>
        <v>12553</v>
      </c>
      <c r="M351" s="58">
        <f t="shared" si="343"/>
        <v>7707</v>
      </c>
      <c r="N351" s="58">
        <v>11100.0</v>
      </c>
      <c r="O351" s="58">
        <v>6545.0</v>
      </c>
      <c r="P351" s="58">
        <v>1479.0</v>
      </c>
      <c r="Q351" s="58">
        <v>1300.0</v>
      </c>
      <c r="R351" s="58">
        <v>783.0</v>
      </c>
      <c r="S351" s="58">
        <v>1866.0</v>
      </c>
      <c r="T351" s="58">
        <v>8435.0</v>
      </c>
      <c r="U351" s="58">
        <v>7315.0</v>
      </c>
      <c r="V351" s="58"/>
      <c r="W351" s="58"/>
      <c r="X351" s="58">
        <v>521.0</v>
      </c>
      <c r="Y351" s="58">
        <v>163.0</v>
      </c>
      <c r="Z351" s="58">
        <v>252.0</v>
      </c>
      <c r="AA351" s="58">
        <v>249.0</v>
      </c>
      <c r="AB351" s="58">
        <v>726.0</v>
      </c>
      <c r="AC351" s="58">
        <v>401.0</v>
      </c>
      <c r="AD351" s="58">
        <v>1076.0</v>
      </c>
      <c r="AE351" s="58">
        <v>750.0</v>
      </c>
      <c r="AF351" s="58">
        <v>601.0</v>
      </c>
      <c r="AG351" s="58">
        <v>262.0</v>
      </c>
      <c r="AH351" s="58">
        <v>61.0</v>
      </c>
      <c r="AI351" s="58">
        <v>53.0</v>
      </c>
      <c r="AJ351" s="58">
        <v>39.0</v>
      </c>
      <c r="AK351" s="58">
        <v>52.0</v>
      </c>
      <c r="AL351" s="58">
        <v>233.0</v>
      </c>
      <c r="AM351" s="58">
        <v>115.0</v>
      </c>
      <c r="AN351" s="58">
        <v>32.0</v>
      </c>
      <c r="AO351" s="58">
        <v>27.0</v>
      </c>
      <c r="AP351" s="58">
        <v>50.0</v>
      </c>
      <c r="AQ351" s="58">
        <v>37.0</v>
      </c>
      <c r="AR351" s="58">
        <v>70.0</v>
      </c>
      <c r="AS351" s="58">
        <v>76.0</v>
      </c>
      <c r="AT351" s="58">
        <v>58.0</v>
      </c>
      <c r="AU351" s="58">
        <v>62.0</v>
      </c>
      <c r="AV351" s="58">
        <v>33.0</v>
      </c>
      <c r="AW351" s="58">
        <v>23.0</v>
      </c>
      <c r="AX351" s="58">
        <v>37.0</v>
      </c>
      <c r="AY351" s="58">
        <v>24.0</v>
      </c>
      <c r="AZ351" s="58">
        <v>3622.0</v>
      </c>
      <c r="BA351" s="58"/>
      <c r="BB351" s="58">
        <v>28.0</v>
      </c>
      <c r="BC351" s="58"/>
      <c r="BD351" s="58">
        <v>57.0</v>
      </c>
      <c r="BE351" s="58"/>
      <c r="BF351" s="58">
        <v>1858.0</v>
      </c>
      <c r="BG351" s="58"/>
      <c r="BH351" s="58">
        <v>303.0</v>
      </c>
      <c r="BI351" s="58"/>
      <c r="BJ351" s="58"/>
      <c r="BK351" s="58">
        <v>2157.0</v>
      </c>
      <c r="BL351" s="58"/>
      <c r="BM351" s="58">
        <v>12553.0</v>
      </c>
      <c r="BN351" s="58">
        <v>7707.0</v>
      </c>
    </row>
    <row r="352" ht="16.5" customHeight="1">
      <c r="A352" s="58">
        <v>12067.0</v>
      </c>
      <c r="B352" s="58" t="s">
        <v>508</v>
      </c>
      <c r="C352" s="58">
        <v>12.0</v>
      </c>
      <c r="D352" s="58">
        <v>150759.0</v>
      </c>
      <c r="E352" s="58">
        <v>157884.0</v>
      </c>
      <c r="F352" s="58">
        <v>74071.0</v>
      </c>
      <c r="G352" s="58">
        <v>47882.0</v>
      </c>
      <c r="H352" s="58">
        <v>2114.0</v>
      </c>
      <c r="I352" s="58">
        <v>702.0</v>
      </c>
      <c r="J352" s="58">
        <v>71957.0</v>
      </c>
      <c r="K352" s="58">
        <v>47180.0</v>
      </c>
      <c r="L352" s="58">
        <f t="shared" ref="L352:M352" si="344">V352+BM352</f>
        <v>16732</v>
      </c>
      <c r="M352" s="58">
        <f t="shared" si="344"/>
        <v>9775</v>
      </c>
      <c r="N352" s="58">
        <v>18550.0</v>
      </c>
      <c r="O352" s="58">
        <v>10679.0</v>
      </c>
      <c r="P352" s="58">
        <v>3419.0</v>
      </c>
      <c r="Q352" s="58">
        <v>3209.0</v>
      </c>
      <c r="R352" s="58">
        <v>1435.0</v>
      </c>
      <c r="S352" s="58">
        <v>3219.0</v>
      </c>
      <c r="T352" s="58">
        <v>15095.0</v>
      </c>
      <c r="U352" s="58">
        <v>13787.0</v>
      </c>
      <c r="V352" s="58"/>
      <c r="W352" s="58"/>
      <c r="X352" s="58">
        <v>598.0</v>
      </c>
      <c r="Y352" s="58">
        <v>201.0</v>
      </c>
      <c r="Z352" s="58">
        <v>447.0</v>
      </c>
      <c r="AA352" s="58">
        <v>404.0</v>
      </c>
      <c r="AB352" s="58">
        <v>1495.0</v>
      </c>
      <c r="AC352" s="58">
        <v>768.0</v>
      </c>
      <c r="AD352" s="58">
        <v>1753.0</v>
      </c>
      <c r="AE352" s="58">
        <v>1150.0</v>
      </c>
      <c r="AF352" s="58">
        <v>1197.0</v>
      </c>
      <c r="AG352" s="58">
        <v>344.0</v>
      </c>
      <c r="AH352" s="58">
        <v>111.0</v>
      </c>
      <c r="AI352" s="58">
        <v>77.0</v>
      </c>
      <c r="AJ352" s="58">
        <v>54.0</v>
      </c>
      <c r="AK352" s="58">
        <v>82.0</v>
      </c>
      <c r="AL352" s="58">
        <v>421.0</v>
      </c>
      <c r="AM352" s="58">
        <v>160.0</v>
      </c>
      <c r="AN352" s="58">
        <v>49.0</v>
      </c>
      <c r="AO352" s="58">
        <v>34.0</v>
      </c>
      <c r="AP352" s="58">
        <v>51.0</v>
      </c>
      <c r="AQ352" s="58">
        <v>51.0</v>
      </c>
      <c r="AR352" s="58">
        <v>82.0</v>
      </c>
      <c r="AS352" s="58">
        <v>92.0</v>
      </c>
      <c r="AT352" s="58">
        <v>182.0</v>
      </c>
      <c r="AU352" s="58">
        <v>114.0</v>
      </c>
      <c r="AV352" s="58">
        <v>46.0</v>
      </c>
      <c r="AW352" s="58">
        <v>31.0</v>
      </c>
      <c r="AX352" s="58">
        <v>43.0</v>
      </c>
      <c r="AY352" s="58">
        <v>35.0</v>
      </c>
      <c r="AZ352" s="58">
        <v>7100.0</v>
      </c>
      <c r="BA352" s="58"/>
      <c r="BB352" s="58">
        <v>49.0</v>
      </c>
      <c r="BC352" s="58"/>
      <c r="BD352" s="58">
        <v>128.0</v>
      </c>
      <c r="BE352" s="58"/>
      <c r="BF352" s="58">
        <v>2458.0</v>
      </c>
      <c r="BG352" s="58"/>
      <c r="BH352" s="58">
        <v>462.0</v>
      </c>
      <c r="BI352" s="58"/>
      <c r="BJ352" s="58"/>
      <c r="BK352" s="58">
        <v>2968.0</v>
      </c>
      <c r="BL352" s="58"/>
      <c r="BM352" s="58">
        <v>16732.0</v>
      </c>
      <c r="BN352" s="58">
        <v>9775.0</v>
      </c>
    </row>
    <row r="353" ht="16.5" customHeight="1">
      <c r="A353" s="58">
        <v>12068.0</v>
      </c>
      <c r="B353" s="58" t="s">
        <v>509</v>
      </c>
      <c r="C353" s="58">
        <v>12.0</v>
      </c>
      <c r="D353" s="58">
        <v>84740.0</v>
      </c>
      <c r="E353" s="58">
        <v>89242.0</v>
      </c>
      <c r="F353" s="58">
        <v>35720.0</v>
      </c>
      <c r="G353" s="58">
        <v>22693.0</v>
      </c>
      <c r="H353" s="58">
        <v>1036.0</v>
      </c>
      <c r="I353" s="58">
        <v>294.0</v>
      </c>
      <c r="J353" s="58">
        <v>34684.0</v>
      </c>
      <c r="K353" s="58">
        <v>22399.0</v>
      </c>
      <c r="L353" s="58">
        <f t="shared" ref="L353:M353" si="345">V353+BM353</f>
        <v>9402</v>
      </c>
      <c r="M353" s="58">
        <f t="shared" si="345"/>
        <v>5169</v>
      </c>
      <c r="N353" s="58">
        <v>10160.0</v>
      </c>
      <c r="O353" s="58">
        <v>5544.0</v>
      </c>
      <c r="P353" s="58">
        <v>1864.0</v>
      </c>
      <c r="Q353" s="58">
        <v>1693.0</v>
      </c>
      <c r="R353" s="58">
        <v>618.0</v>
      </c>
      <c r="S353" s="58">
        <v>1539.0</v>
      </c>
      <c r="T353" s="58">
        <v>6527.0</v>
      </c>
      <c r="U353" s="58">
        <v>5734.0</v>
      </c>
      <c r="V353" s="58"/>
      <c r="W353" s="58"/>
      <c r="X353" s="58">
        <v>314.0</v>
      </c>
      <c r="Y353" s="58">
        <v>112.0</v>
      </c>
      <c r="Z353" s="58">
        <v>120.0</v>
      </c>
      <c r="AA353" s="58">
        <v>146.0</v>
      </c>
      <c r="AB353" s="58">
        <v>587.0</v>
      </c>
      <c r="AC353" s="58">
        <v>275.0</v>
      </c>
      <c r="AD353" s="58">
        <v>797.0</v>
      </c>
      <c r="AE353" s="58">
        <v>511.0</v>
      </c>
      <c r="AF353" s="58">
        <v>467.0</v>
      </c>
      <c r="AG353" s="58">
        <v>142.0</v>
      </c>
      <c r="AH353" s="58">
        <v>73.0</v>
      </c>
      <c r="AI353" s="58">
        <v>45.0</v>
      </c>
      <c r="AJ353" s="58">
        <v>61.0</v>
      </c>
      <c r="AK353" s="58">
        <v>51.0</v>
      </c>
      <c r="AL353" s="58">
        <v>145.0</v>
      </c>
      <c r="AM353" s="58">
        <v>74.0</v>
      </c>
      <c r="AN353" s="58">
        <v>18.0</v>
      </c>
      <c r="AO353" s="58">
        <v>15.0</v>
      </c>
      <c r="AP353" s="58">
        <v>24.0</v>
      </c>
      <c r="AQ353" s="58">
        <v>38.0</v>
      </c>
      <c r="AR353" s="58">
        <v>55.0</v>
      </c>
      <c r="AS353" s="58">
        <v>46.0</v>
      </c>
      <c r="AT353" s="58">
        <v>62.0</v>
      </c>
      <c r="AU353" s="58">
        <v>38.0</v>
      </c>
      <c r="AV353" s="58">
        <v>22.0</v>
      </c>
      <c r="AW353" s="58">
        <v>15.0</v>
      </c>
      <c r="AX353" s="58">
        <v>24.0</v>
      </c>
      <c r="AY353" s="58">
        <v>18.0</v>
      </c>
      <c r="AZ353" s="58">
        <v>2323.0</v>
      </c>
      <c r="BA353" s="58"/>
      <c r="BB353" s="58">
        <v>25.0</v>
      </c>
      <c r="BC353" s="58"/>
      <c r="BD353" s="58">
        <v>44.0</v>
      </c>
      <c r="BE353" s="58"/>
      <c r="BF353" s="58">
        <v>757.0</v>
      </c>
      <c r="BG353" s="58"/>
      <c r="BH353" s="58">
        <v>195.0</v>
      </c>
      <c r="BI353" s="58"/>
      <c r="BJ353" s="58"/>
      <c r="BK353" s="58">
        <v>1194.0</v>
      </c>
      <c r="BL353" s="58"/>
      <c r="BM353" s="58">
        <v>9402.0</v>
      </c>
      <c r="BN353" s="58">
        <v>5169.0</v>
      </c>
    </row>
    <row r="354" ht="16.5" customHeight="1">
      <c r="A354" s="58">
        <v>12069.0</v>
      </c>
      <c r="B354" s="58" t="s">
        <v>510</v>
      </c>
      <c r="C354" s="58">
        <v>12.0</v>
      </c>
      <c r="D354" s="58">
        <v>168741.0</v>
      </c>
      <c r="E354" s="58">
        <v>169831.0</v>
      </c>
      <c r="F354" s="58">
        <v>89615.0</v>
      </c>
      <c r="G354" s="58">
        <v>57795.0</v>
      </c>
      <c r="H354" s="58">
        <v>2518.0</v>
      </c>
      <c r="I354" s="58">
        <v>808.0</v>
      </c>
      <c r="J354" s="58">
        <v>87097.0</v>
      </c>
      <c r="K354" s="58">
        <v>56987.0</v>
      </c>
      <c r="L354" s="58">
        <f t="shared" ref="L354:M354" si="346">V354+BM354</f>
        <v>22748</v>
      </c>
      <c r="M354" s="58">
        <f t="shared" si="346"/>
        <v>13320</v>
      </c>
      <c r="N354" s="58">
        <v>25390.0</v>
      </c>
      <c r="O354" s="58">
        <v>13718.0</v>
      </c>
      <c r="P354" s="58">
        <v>7428.0</v>
      </c>
      <c r="Q354" s="58">
        <v>6637.0</v>
      </c>
      <c r="R354" s="58">
        <v>2406.0</v>
      </c>
      <c r="S354" s="58">
        <v>5134.0</v>
      </c>
      <c r="T354" s="58">
        <v>13680.0</v>
      </c>
      <c r="U354" s="58">
        <v>11762.0</v>
      </c>
      <c r="V354" s="58"/>
      <c r="W354" s="58"/>
      <c r="X354" s="58">
        <v>581.0</v>
      </c>
      <c r="Y354" s="58">
        <v>233.0</v>
      </c>
      <c r="Z354" s="58">
        <v>284.0</v>
      </c>
      <c r="AA354" s="58">
        <v>318.0</v>
      </c>
      <c r="AB354" s="58">
        <v>1425.0</v>
      </c>
      <c r="AC354" s="58">
        <v>786.0</v>
      </c>
      <c r="AD354" s="58">
        <v>1652.0</v>
      </c>
      <c r="AE354" s="58">
        <v>1134.0</v>
      </c>
      <c r="AF354" s="58">
        <v>1480.0</v>
      </c>
      <c r="AG354" s="58">
        <v>466.0</v>
      </c>
      <c r="AH354" s="58">
        <v>173.0</v>
      </c>
      <c r="AI354" s="58">
        <v>86.0</v>
      </c>
      <c r="AJ354" s="58">
        <v>72.0</v>
      </c>
      <c r="AK354" s="58">
        <v>99.0</v>
      </c>
      <c r="AL354" s="58">
        <v>353.0</v>
      </c>
      <c r="AM354" s="58">
        <v>200.0</v>
      </c>
      <c r="AN354" s="58">
        <v>62.0</v>
      </c>
      <c r="AO354" s="58">
        <v>40.0</v>
      </c>
      <c r="AP354" s="58">
        <v>50.0</v>
      </c>
      <c r="AQ354" s="58">
        <v>50.0</v>
      </c>
      <c r="AR354" s="58">
        <v>107.0</v>
      </c>
      <c r="AS354" s="58">
        <v>88.0</v>
      </c>
      <c r="AT354" s="58">
        <v>186.0</v>
      </c>
      <c r="AU354" s="58">
        <v>104.0</v>
      </c>
      <c r="AV354" s="58">
        <v>63.0</v>
      </c>
      <c r="AW354" s="58">
        <v>40.0</v>
      </c>
      <c r="AX354" s="58">
        <v>39.0</v>
      </c>
      <c r="AY354" s="58">
        <v>44.0</v>
      </c>
      <c r="AZ354" s="58">
        <v>6826.0</v>
      </c>
      <c r="BA354" s="58"/>
      <c r="BB354" s="58">
        <v>53.0</v>
      </c>
      <c r="BC354" s="58"/>
      <c r="BD354" s="58">
        <v>81.0</v>
      </c>
      <c r="BE354" s="58"/>
      <c r="BF354" s="58">
        <v>1402.0</v>
      </c>
      <c r="BG354" s="58"/>
      <c r="BH354" s="58">
        <v>556.0</v>
      </c>
      <c r="BI354" s="58"/>
      <c r="BJ354" s="58"/>
      <c r="BK354" s="58">
        <v>2728.0</v>
      </c>
      <c r="BL354" s="58"/>
      <c r="BM354" s="58">
        <v>22748.0</v>
      </c>
      <c r="BN354" s="58">
        <v>13320.0</v>
      </c>
    </row>
    <row r="355" ht="16.5" customHeight="1">
      <c r="A355" s="58">
        <v>12070.0</v>
      </c>
      <c r="B355" s="58" t="s">
        <v>511</v>
      </c>
      <c r="C355" s="58">
        <v>12.0</v>
      </c>
      <c r="D355" s="58">
        <v>67372.0</v>
      </c>
      <c r="E355" s="58">
        <v>72663.0</v>
      </c>
      <c r="F355" s="58">
        <v>28594.0</v>
      </c>
      <c r="G355" s="58">
        <v>20030.0</v>
      </c>
      <c r="H355" s="58">
        <v>754.0</v>
      </c>
      <c r="I355" s="58">
        <v>318.0</v>
      </c>
      <c r="J355" s="58">
        <v>27840.0</v>
      </c>
      <c r="K355" s="58">
        <v>19712.0</v>
      </c>
      <c r="L355" s="58">
        <f t="shared" ref="L355:M355" si="347">V355+BM355</f>
        <v>8147</v>
      </c>
      <c r="M355" s="58">
        <f t="shared" si="347"/>
        <v>5242</v>
      </c>
      <c r="N355" s="58">
        <v>8878.0</v>
      </c>
      <c r="O355" s="58">
        <v>4903.0</v>
      </c>
      <c r="P355" s="58">
        <v>914.0</v>
      </c>
      <c r="Q355" s="58">
        <v>911.0</v>
      </c>
      <c r="R355" s="58">
        <v>557.0</v>
      </c>
      <c r="S355" s="58">
        <v>1490.0</v>
      </c>
      <c r="T355" s="58">
        <v>5058.0</v>
      </c>
      <c r="U355" s="58">
        <v>4845.0</v>
      </c>
      <c r="V355" s="58"/>
      <c r="W355" s="58"/>
      <c r="X355" s="58">
        <v>203.0</v>
      </c>
      <c r="Y355" s="58">
        <v>95.0</v>
      </c>
      <c r="Z355" s="58">
        <v>124.0</v>
      </c>
      <c r="AA355" s="58">
        <v>107.0</v>
      </c>
      <c r="AB355" s="58">
        <v>406.0</v>
      </c>
      <c r="AC355" s="58">
        <v>235.0</v>
      </c>
      <c r="AD355" s="58">
        <v>510.0</v>
      </c>
      <c r="AE355" s="58">
        <v>468.0</v>
      </c>
      <c r="AF355" s="58">
        <v>337.0</v>
      </c>
      <c r="AG355" s="58">
        <v>93.0</v>
      </c>
      <c r="AH355" s="58">
        <v>41.0</v>
      </c>
      <c r="AI355" s="58">
        <v>54.0</v>
      </c>
      <c r="AJ355" s="58">
        <v>42.0</v>
      </c>
      <c r="AK355" s="58">
        <v>42.0</v>
      </c>
      <c r="AL355" s="58">
        <v>101.0</v>
      </c>
      <c r="AM355" s="58">
        <v>56.0</v>
      </c>
      <c r="AN355" s="58">
        <v>19.0</v>
      </c>
      <c r="AO355" s="58">
        <v>16.0</v>
      </c>
      <c r="AP355" s="58">
        <v>25.0</v>
      </c>
      <c r="AQ355" s="58">
        <v>21.0</v>
      </c>
      <c r="AR355" s="58">
        <v>34.0</v>
      </c>
      <c r="AS355" s="58">
        <v>43.0</v>
      </c>
      <c r="AT355" s="58">
        <v>40.0</v>
      </c>
      <c r="AU355" s="58">
        <v>44.0</v>
      </c>
      <c r="AV355" s="58">
        <v>9.0</v>
      </c>
      <c r="AW355" s="58">
        <v>12.0</v>
      </c>
      <c r="AX355" s="58">
        <v>17.0</v>
      </c>
      <c r="AY355" s="58">
        <v>16.0</v>
      </c>
      <c r="AZ355" s="58">
        <v>1675.0</v>
      </c>
      <c r="BA355" s="58"/>
      <c r="BB355" s="58">
        <v>17.0</v>
      </c>
      <c r="BC355" s="58"/>
      <c r="BD355" s="58">
        <v>26.0</v>
      </c>
      <c r="BE355" s="58"/>
      <c r="BF355" s="58">
        <v>552.0</v>
      </c>
      <c r="BG355" s="58"/>
      <c r="BH355" s="58">
        <v>108.0</v>
      </c>
      <c r="BI355" s="58"/>
      <c r="BJ355" s="58"/>
      <c r="BK355" s="58">
        <v>1019.0</v>
      </c>
      <c r="BL355" s="58"/>
      <c r="BM355" s="58">
        <v>8147.0</v>
      </c>
      <c r="BN355" s="58">
        <v>5242.0</v>
      </c>
    </row>
    <row r="356" ht="16.5" customHeight="1">
      <c r="A356" s="58">
        <v>12071.0</v>
      </c>
      <c r="B356" s="58" t="s">
        <v>512</v>
      </c>
      <c r="C356" s="58">
        <v>12.0</v>
      </c>
      <c r="D356" s="58">
        <v>102604.0</v>
      </c>
      <c r="E356" s="58">
        <v>111578.0</v>
      </c>
      <c r="F356" s="58">
        <v>50375.0</v>
      </c>
      <c r="G356" s="58">
        <v>32617.0</v>
      </c>
      <c r="H356" s="58">
        <v>1832.0</v>
      </c>
      <c r="I356" s="58">
        <v>612.0</v>
      </c>
      <c r="J356" s="58">
        <v>48543.0</v>
      </c>
      <c r="K356" s="58">
        <v>32005.0</v>
      </c>
      <c r="L356" s="58">
        <f t="shared" ref="L356:M356" si="348">V356+BM356</f>
        <v>13492</v>
      </c>
      <c r="M356" s="58">
        <f t="shared" si="348"/>
        <v>8064</v>
      </c>
      <c r="N356" s="58">
        <v>12242.0</v>
      </c>
      <c r="O356" s="58">
        <v>6890.0</v>
      </c>
      <c r="P356" s="58">
        <v>1940.0</v>
      </c>
      <c r="Q356" s="58">
        <v>1783.0</v>
      </c>
      <c r="R356" s="58">
        <v>1032.0</v>
      </c>
      <c r="S356" s="58">
        <v>2237.0</v>
      </c>
      <c r="T356" s="58">
        <v>8707.0</v>
      </c>
      <c r="U356" s="58">
        <v>8158.0</v>
      </c>
      <c r="V356" s="58"/>
      <c r="W356" s="58"/>
      <c r="X356" s="58">
        <v>360.0</v>
      </c>
      <c r="Y356" s="58">
        <v>136.0</v>
      </c>
      <c r="Z356" s="58">
        <v>292.0</v>
      </c>
      <c r="AA356" s="58">
        <v>332.0</v>
      </c>
      <c r="AB356" s="58">
        <v>875.0</v>
      </c>
      <c r="AC356" s="58">
        <v>508.0</v>
      </c>
      <c r="AD356" s="58">
        <v>1204.0</v>
      </c>
      <c r="AE356" s="58">
        <v>857.0</v>
      </c>
      <c r="AF356" s="58">
        <v>612.0</v>
      </c>
      <c r="AG356" s="58">
        <v>293.0</v>
      </c>
      <c r="AH356" s="58">
        <v>92.0</v>
      </c>
      <c r="AI356" s="58">
        <v>59.0</v>
      </c>
      <c r="AJ356" s="58">
        <v>46.0</v>
      </c>
      <c r="AK356" s="58">
        <v>86.0</v>
      </c>
      <c r="AL356" s="58">
        <v>275.0</v>
      </c>
      <c r="AM356" s="58">
        <v>133.0</v>
      </c>
      <c r="AN356" s="58">
        <v>35.0</v>
      </c>
      <c r="AO356" s="58">
        <v>25.0</v>
      </c>
      <c r="AP356" s="58">
        <v>38.0</v>
      </c>
      <c r="AQ356" s="58">
        <v>51.0</v>
      </c>
      <c r="AR356" s="58">
        <v>123.0</v>
      </c>
      <c r="AS356" s="58">
        <v>54.0</v>
      </c>
      <c r="AT356" s="58">
        <v>98.0</v>
      </c>
      <c r="AU356" s="58">
        <v>65.0</v>
      </c>
      <c r="AV356" s="58">
        <v>22.0</v>
      </c>
      <c r="AW356" s="58">
        <v>16.0</v>
      </c>
      <c r="AX356" s="58">
        <v>35.0</v>
      </c>
      <c r="AY356" s="58">
        <v>34.0</v>
      </c>
      <c r="AZ356" s="58">
        <v>4634.0</v>
      </c>
      <c r="BA356" s="58"/>
      <c r="BB356" s="58">
        <v>29.0</v>
      </c>
      <c r="BC356" s="58"/>
      <c r="BD356" s="58">
        <v>57.0</v>
      </c>
      <c r="BE356" s="58"/>
      <c r="BF356" s="58">
        <v>1954.0</v>
      </c>
      <c r="BG356" s="58"/>
      <c r="BH356" s="58">
        <v>349.0</v>
      </c>
      <c r="BI356" s="58"/>
      <c r="BJ356" s="58"/>
      <c r="BK356" s="58">
        <v>2224.0</v>
      </c>
      <c r="BL356" s="58"/>
      <c r="BM356" s="58">
        <v>13492.0</v>
      </c>
      <c r="BN356" s="58">
        <v>8064.0</v>
      </c>
    </row>
    <row r="357" ht="16.5" customHeight="1">
      <c r="A357" s="58">
        <v>12072.0</v>
      </c>
      <c r="B357" s="58" t="s">
        <v>513</v>
      </c>
      <c r="C357" s="58">
        <v>12.0</v>
      </c>
      <c r="D357" s="58">
        <v>133945.0</v>
      </c>
      <c r="E357" s="58">
        <v>136163.0</v>
      </c>
      <c r="F357" s="58">
        <v>59484.0</v>
      </c>
      <c r="G357" s="58">
        <v>41873.0</v>
      </c>
      <c r="H357" s="58">
        <v>1679.0</v>
      </c>
      <c r="I357" s="58">
        <v>640.0</v>
      </c>
      <c r="J357" s="58">
        <v>57805.0</v>
      </c>
      <c r="K357" s="58">
        <v>41233.0</v>
      </c>
      <c r="L357" s="58">
        <f t="shared" ref="L357:M357" si="349">V357+BM357</f>
        <v>13873</v>
      </c>
      <c r="M357" s="58">
        <f t="shared" si="349"/>
        <v>9288</v>
      </c>
      <c r="N357" s="58">
        <v>16524.0</v>
      </c>
      <c r="O357" s="58">
        <v>10275.0</v>
      </c>
      <c r="P357" s="58">
        <v>3275.0</v>
      </c>
      <c r="Q357" s="58">
        <v>3248.0</v>
      </c>
      <c r="R357" s="58">
        <v>1223.0</v>
      </c>
      <c r="S357" s="58">
        <v>3421.0</v>
      </c>
      <c r="T357" s="58">
        <v>11110.0</v>
      </c>
      <c r="U357" s="58">
        <v>9529.0</v>
      </c>
      <c r="V357" s="58"/>
      <c r="W357" s="58"/>
      <c r="X357" s="58">
        <v>616.0</v>
      </c>
      <c r="Y357" s="58">
        <v>216.0</v>
      </c>
      <c r="Z357" s="58">
        <v>351.0</v>
      </c>
      <c r="AA357" s="58">
        <v>263.0</v>
      </c>
      <c r="AB357" s="58">
        <v>1142.0</v>
      </c>
      <c r="AC357" s="58">
        <v>695.0</v>
      </c>
      <c r="AD357" s="58">
        <v>1271.0</v>
      </c>
      <c r="AE357" s="58">
        <v>948.0</v>
      </c>
      <c r="AF357" s="58">
        <v>1011.0</v>
      </c>
      <c r="AG357" s="58">
        <v>322.0</v>
      </c>
      <c r="AH357" s="58">
        <v>112.0</v>
      </c>
      <c r="AI357" s="58">
        <v>84.0</v>
      </c>
      <c r="AJ357" s="58">
        <v>58.0</v>
      </c>
      <c r="AK357" s="58">
        <v>99.0</v>
      </c>
      <c r="AL357" s="58">
        <v>268.0</v>
      </c>
      <c r="AM357" s="58">
        <v>107.0</v>
      </c>
      <c r="AN357" s="58">
        <v>37.0</v>
      </c>
      <c r="AO357" s="58">
        <v>44.0</v>
      </c>
      <c r="AP357" s="58">
        <v>57.0</v>
      </c>
      <c r="AQ357" s="58">
        <v>57.0</v>
      </c>
      <c r="AR357" s="58">
        <v>86.0</v>
      </c>
      <c r="AS357" s="58">
        <v>72.0</v>
      </c>
      <c r="AT357" s="58">
        <v>143.0</v>
      </c>
      <c r="AU357" s="58">
        <v>90.0</v>
      </c>
      <c r="AV357" s="58">
        <v>39.0</v>
      </c>
      <c r="AW357" s="58">
        <v>35.0</v>
      </c>
      <c r="AX357" s="58">
        <v>35.0</v>
      </c>
      <c r="AY357" s="58">
        <v>28.0</v>
      </c>
      <c r="AZ357" s="58">
        <v>4921.0</v>
      </c>
      <c r="BA357" s="58"/>
      <c r="BB357" s="58">
        <v>24.0</v>
      </c>
      <c r="BC357" s="58"/>
      <c r="BD357" s="58">
        <v>50.0</v>
      </c>
      <c r="BE357" s="58"/>
      <c r="BF357" s="58">
        <v>1195.0</v>
      </c>
      <c r="BG357" s="58"/>
      <c r="BH357" s="58">
        <v>384.0</v>
      </c>
      <c r="BI357" s="58"/>
      <c r="BJ357" s="58"/>
      <c r="BK357" s="58">
        <v>2412.0</v>
      </c>
      <c r="BL357" s="58"/>
      <c r="BM357" s="58">
        <v>13873.0</v>
      </c>
      <c r="BN357" s="58">
        <v>9288.0</v>
      </c>
    </row>
    <row r="358" ht="16.5" customHeight="1">
      <c r="A358" s="58">
        <v>12073.0</v>
      </c>
      <c r="B358" s="58" t="s">
        <v>514</v>
      </c>
      <c r="C358" s="58">
        <v>12.0</v>
      </c>
      <c r="D358" s="58">
        <v>103892.0</v>
      </c>
      <c r="E358" s="58">
        <v>111375.0</v>
      </c>
      <c r="F358" s="58">
        <v>45439.0</v>
      </c>
      <c r="G358" s="58">
        <v>29658.0</v>
      </c>
      <c r="H358" s="58">
        <v>1518.0</v>
      </c>
      <c r="I358" s="58">
        <v>399.0</v>
      </c>
      <c r="J358" s="58">
        <v>43921.0</v>
      </c>
      <c r="K358" s="58">
        <v>29259.0</v>
      </c>
      <c r="L358" s="58">
        <f t="shared" ref="L358:M358" si="350">V358+BM358</f>
        <v>12076</v>
      </c>
      <c r="M358" s="58">
        <f t="shared" si="350"/>
        <v>6916</v>
      </c>
      <c r="N358" s="58">
        <v>12156.0</v>
      </c>
      <c r="O358" s="58">
        <v>7044.0</v>
      </c>
      <c r="P358" s="58">
        <v>1733.0</v>
      </c>
      <c r="Q358" s="58">
        <v>1585.0</v>
      </c>
      <c r="R358" s="58">
        <v>901.0</v>
      </c>
      <c r="S358" s="58">
        <v>1835.0</v>
      </c>
      <c r="T358" s="58">
        <v>9087.0</v>
      </c>
      <c r="U358" s="58">
        <v>8072.0</v>
      </c>
      <c r="V358" s="58"/>
      <c r="W358" s="58"/>
      <c r="X358" s="58">
        <v>336.0</v>
      </c>
      <c r="Y358" s="58">
        <v>81.0</v>
      </c>
      <c r="Z358" s="58">
        <v>187.0</v>
      </c>
      <c r="AA358" s="58">
        <v>227.0</v>
      </c>
      <c r="AB358" s="58">
        <v>633.0</v>
      </c>
      <c r="AC358" s="58">
        <v>408.0</v>
      </c>
      <c r="AD358" s="58">
        <v>1159.0</v>
      </c>
      <c r="AE358" s="58">
        <v>690.0</v>
      </c>
      <c r="AF358" s="58">
        <v>564.0</v>
      </c>
      <c r="AG358" s="58">
        <v>163.0</v>
      </c>
      <c r="AH358" s="58">
        <v>68.0</v>
      </c>
      <c r="AI358" s="58">
        <v>50.0</v>
      </c>
      <c r="AJ358" s="58">
        <v>25.0</v>
      </c>
      <c r="AK358" s="58">
        <v>44.0</v>
      </c>
      <c r="AL358" s="58">
        <v>212.0</v>
      </c>
      <c r="AM358" s="58">
        <v>101.0</v>
      </c>
      <c r="AN358" s="58">
        <v>18.0</v>
      </c>
      <c r="AO358" s="58">
        <v>18.0</v>
      </c>
      <c r="AP358" s="58">
        <v>36.0</v>
      </c>
      <c r="AQ358" s="58">
        <v>24.0</v>
      </c>
      <c r="AR358" s="58">
        <v>68.0</v>
      </c>
      <c r="AS358" s="58">
        <v>35.0</v>
      </c>
      <c r="AT358" s="58">
        <v>110.0</v>
      </c>
      <c r="AU358" s="58">
        <v>79.0</v>
      </c>
      <c r="AV358" s="58">
        <v>68.0</v>
      </c>
      <c r="AW358" s="58">
        <v>21.0</v>
      </c>
      <c r="AX358" s="58">
        <v>27.0</v>
      </c>
      <c r="AY358" s="58">
        <v>24.0</v>
      </c>
      <c r="AZ358" s="58">
        <v>2818.0</v>
      </c>
      <c r="BA358" s="58"/>
      <c r="BB358" s="58">
        <v>24.0</v>
      </c>
      <c r="BC358" s="58"/>
      <c r="BD358" s="58">
        <v>54.0</v>
      </c>
      <c r="BE358" s="58"/>
      <c r="BF358" s="58">
        <v>1283.0</v>
      </c>
      <c r="BG358" s="58"/>
      <c r="BH358" s="58">
        <v>278.0</v>
      </c>
      <c r="BI358" s="58"/>
      <c r="BJ358" s="58"/>
      <c r="BK358" s="58">
        <v>1842.0</v>
      </c>
      <c r="BL358" s="58"/>
      <c r="BM358" s="58">
        <v>12076.0</v>
      </c>
      <c r="BN358" s="58">
        <v>6916.0</v>
      </c>
    </row>
    <row r="359" ht="16.5" customHeight="1">
      <c r="A359" s="58">
        <v>15001.0</v>
      </c>
      <c r="B359" s="58" t="s">
        <v>539</v>
      </c>
      <c r="C359" s="58">
        <v>15.0</v>
      </c>
      <c r="D359" s="58">
        <v>71682.0</v>
      </c>
      <c r="E359" s="58">
        <v>76861.0</v>
      </c>
      <c r="F359" s="58">
        <v>33690.0</v>
      </c>
      <c r="G359" s="58">
        <v>20669.0</v>
      </c>
      <c r="H359" s="58">
        <v>859.0</v>
      </c>
      <c r="I359" s="58">
        <v>530.0</v>
      </c>
      <c r="J359" s="58">
        <v>32831.0</v>
      </c>
      <c r="K359" s="58">
        <v>20139.0</v>
      </c>
      <c r="L359" s="58">
        <f t="shared" ref="L359:M359" si="351">V359+BM359</f>
        <v>9438</v>
      </c>
      <c r="M359" s="58">
        <f t="shared" si="351"/>
        <v>6045</v>
      </c>
      <c r="N359" s="58">
        <v>7650.0</v>
      </c>
      <c r="O359" s="58">
        <v>3737.0</v>
      </c>
      <c r="P359" s="58">
        <v>1880.0</v>
      </c>
      <c r="Q359" s="58">
        <v>1681.0</v>
      </c>
      <c r="R359" s="58">
        <v>1035.0</v>
      </c>
      <c r="S359" s="58">
        <v>1586.0</v>
      </c>
      <c r="T359" s="58">
        <v>6954.0</v>
      </c>
      <c r="U359" s="58">
        <v>4860.0</v>
      </c>
      <c r="V359" s="58"/>
      <c r="W359" s="58"/>
      <c r="X359" s="58">
        <v>287.0</v>
      </c>
      <c r="Y359" s="58">
        <v>87.0</v>
      </c>
      <c r="Z359" s="58">
        <v>143.0</v>
      </c>
      <c r="AA359" s="58">
        <v>169.0</v>
      </c>
      <c r="AB359" s="58">
        <v>549.0</v>
      </c>
      <c r="AC359" s="58">
        <v>234.0</v>
      </c>
      <c r="AD359" s="58">
        <v>557.0</v>
      </c>
      <c r="AE359" s="58">
        <v>314.0</v>
      </c>
      <c r="AF359" s="58">
        <v>359.0</v>
      </c>
      <c r="AG359" s="58">
        <v>161.0</v>
      </c>
      <c r="AH359" s="58">
        <v>37.0</v>
      </c>
      <c r="AI359" s="58">
        <v>31.0</v>
      </c>
      <c r="AJ359" s="58">
        <v>19.0</v>
      </c>
      <c r="AK359" s="58">
        <v>22.0</v>
      </c>
      <c r="AL359" s="58">
        <v>185.0</v>
      </c>
      <c r="AM359" s="58">
        <v>32.0</v>
      </c>
      <c r="AN359" s="58">
        <v>29.0</v>
      </c>
      <c r="AO359" s="58">
        <v>13.0</v>
      </c>
      <c r="AP359" s="58">
        <v>78.0</v>
      </c>
      <c r="AQ359" s="58">
        <v>41.0</v>
      </c>
      <c r="AR359" s="58">
        <v>72.0</v>
      </c>
      <c r="AS359" s="58">
        <v>30.0</v>
      </c>
      <c r="AT359" s="58">
        <v>40.0</v>
      </c>
      <c r="AU359" s="58">
        <v>38.0</v>
      </c>
      <c r="AV359" s="58">
        <v>19.0</v>
      </c>
      <c r="AW359" s="58">
        <v>9.0</v>
      </c>
      <c r="AX359" s="58">
        <v>16.0</v>
      </c>
      <c r="AY359" s="58">
        <v>16.0</v>
      </c>
      <c r="AZ359" s="58">
        <v>2689.0</v>
      </c>
      <c r="BA359" s="58"/>
      <c r="BB359" s="58">
        <v>25.0</v>
      </c>
      <c r="BC359" s="58"/>
      <c r="BD359" s="58">
        <v>47.0</v>
      </c>
      <c r="BE359" s="58"/>
      <c r="BF359" s="58">
        <v>563.0</v>
      </c>
      <c r="BG359" s="58"/>
      <c r="BH359" s="58">
        <v>160.0</v>
      </c>
      <c r="BI359" s="58"/>
      <c r="BJ359" s="58"/>
      <c r="BK359" s="58">
        <v>1033.0</v>
      </c>
      <c r="BL359" s="58"/>
      <c r="BM359" s="58">
        <v>9438.0</v>
      </c>
      <c r="BN359" s="58">
        <v>6045.0</v>
      </c>
    </row>
    <row r="360" ht="16.5" customHeight="1">
      <c r="A360" s="58">
        <v>15002.0</v>
      </c>
      <c r="B360" s="58" t="s">
        <v>540</v>
      </c>
      <c r="C360" s="58">
        <v>15.0</v>
      </c>
      <c r="D360" s="58">
        <v>190680.0</v>
      </c>
      <c r="E360" s="58">
        <v>193951.0</v>
      </c>
      <c r="F360" s="58">
        <v>77432.0</v>
      </c>
      <c r="G360" s="58">
        <v>72781.0</v>
      </c>
      <c r="H360" s="58">
        <v>1376.0</v>
      </c>
      <c r="I360" s="58">
        <v>1972.0</v>
      </c>
      <c r="J360" s="58">
        <v>76056.0</v>
      </c>
      <c r="K360" s="58">
        <v>70809.0</v>
      </c>
      <c r="L360" s="58">
        <f t="shared" ref="L360:M360" si="352">V360+BM360</f>
        <v>17871</v>
      </c>
      <c r="M360" s="58">
        <f t="shared" si="352"/>
        <v>16338</v>
      </c>
      <c r="N360" s="58">
        <v>15798.0</v>
      </c>
      <c r="O360" s="58">
        <v>12480.0</v>
      </c>
      <c r="P360" s="58">
        <v>8539.0</v>
      </c>
      <c r="Q360" s="58">
        <v>8042.0</v>
      </c>
      <c r="R360" s="58">
        <v>2337.0</v>
      </c>
      <c r="S360" s="58">
        <v>6588.0</v>
      </c>
      <c r="T360" s="58">
        <v>18363.0</v>
      </c>
      <c r="U360" s="58">
        <v>18437.0</v>
      </c>
      <c r="V360" s="58"/>
      <c r="W360" s="58"/>
      <c r="X360" s="58">
        <v>607.0</v>
      </c>
      <c r="Y360" s="58">
        <v>249.0</v>
      </c>
      <c r="Z360" s="58">
        <v>148.0</v>
      </c>
      <c r="AA360" s="58">
        <v>624.0</v>
      </c>
      <c r="AB360" s="58">
        <v>1198.0</v>
      </c>
      <c r="AC360" s="58">
        <v>1021.0</v>
      </c>
      <c r="AD360" s="58">
        <v>909.0</v>
      </c>
      <c r="AE360" s="58">
        <v>1141.0</v>
      </c>
      <c r="AF360" s="58">
        <v>1433.0</v>
      </c>
      <c r="AG360" s="58">
        <v>919.0</v>
      </c>
      <c r="AH360" s="58">
        <v>232.0</v>
      </c>
      <c r="AI360" s="58">
        <v>169.0</v>
      </c>
      <c r="AJ360" s="58">
        <v>82.0</v>
      </c>
      <c r="AK360" s="58">
        <v>118.0</v>
      </c>
      <c r="AL360" s="58">
        <v>368.0</v>
      </c>
      <c r="AM360" s="58">
        <v>196.0</v>
      </c>
      <c r="AN360" s="58">
        <v>30.0</v>
      </c>
      <c r="AO360" s="58">
        <v>51.0</v>
      </c>
      <c r="AP360" s="58">
        <v>129.0</v>
      </c>
      <c r="AQ360" s="58">
        <v>103.0</v>
      </c>
      <c r="AR360" s="58">
        <v>163.0</v>
      </c>
      <c r="AS360" s="58">
        <v>146.0</v>
      </c>
      <c r="AT360" s="58">
        <v>169.0</v>
      </c>
      <c r="AU360" s="58">
        <v>213.0</v>
      </c>
      <c r="AV360" s="58">
        <v>55.0</v>
      </c>
      <c r="AW360" s="58">
        <v>71.0</v>
      </c>
      <c r="AX360" s="58">
        <v>33.0</v>
      </c>
      <c r="AY360" s="58">
        <v>74.0</v>
      </c>
      <c r="AZ360" s="58">
        <v>5379.0</v>
      </c>
      <c r="BA360" s="58"/>
      <c r="BB360" s="58">
        <v>42.0</v>
      </c>
      <c r="BC360" s="58"/>
      <c r="BD360" s="58">
        <v>159.0</v>
      </c>
      <c r="BE360" s="58"/>
      <c r="BF360" s="58">
        <v>870.0</v>
      </c>
      <c r="BG360" s="58"/>
      <c r="BH360" s="58">
        <v>1142.0</v>
      </c>
      <c r="BI360" s="58"/>
      <c r="BJ360" s="58"/>
      <c r="BK360" s="58">
        <v>3829.0</v>
      </c>
      <c r="BL360" s="58"/>
      <c r="BM360" s="58">
        <v>17871.0</v>
      </c>
      <c r="BN360" s="58">
        <v>16338.0</v>
      </c>
    </row>
    <row r="361" ht="16.5" customHeight="1">
      <c r="A361" s="58">
        <v>15003.0</v>
      </c>
      <c r="B361" s="58" t="s">
        <v>541</v>
      </c>
      <c r="C361" s="58">
        <v>15.0</v>
      </c>
      <c r="D361" s="58">
        <v>193706.0</v>
      </c>
      <c r="E361" s="58">
        <v>195800.0</v>
      </c>
      <c r="F361" s="58">
        <v>74684.0</v>
      </c>
      <c r="G361" s="58">
        <v>68977.0</v>
      </c>
      <c r="H361" s="58">
        <v>1533.0</v>
      </c>
      <c r="I361" s="58">
        <v>1918.0</v>
      </c>
      <c r="J361" s="58">
        <v>73151.0</v>
      </c>
      <c r="K361" s="58">
        <v>67059.0</v>
      </c>
      <c r="L361" s="58">
        <f t="shared" ref="L361:M361" si="353">V361+BM361</f>
        <v>18313</v>
      </c>
      <c r="M361" s="58">
        <f t="shared" si="353"/>
        <v>15841</v>
      </c>
      <c r="N361" s="58">
        <v>18578.0</v>
      </c>
      <c r="O361" s="58">
        <v>15212.0</v>
      </c>
      <c r="P361" s="58">
        <v>6226.0</v>
      </c>
      <c r="Q361" s="58">
        <v>5728.0</v>
      </c>
      <c r="R361" s="58">
        <v>1500.0</v>
      </c>
      <c r="S361" s="58">
        <v>4940.0</v>
      </c>
      <c r="T361" s="58">
        <v>16765.0</v>
      </c>
      <c r="U361" s="58">
        <v>17177.0</v>
      </c>
      <c r="V361" s="58"/>
      <c r="W361" s="58"/>
      <c r="X361" s="58">
        <v>481.0</v>
      </c>
      <c r="Y361" s="58">
        <v>248.0</v>
      </c>
      <c r="Z361" s="58">
        <v>133.0</v>
      </c>
      <c r="AA361" s="58">
        <v>604.0</v>
      </c>
      <c r="AB361" s="58">
        <v>1217.0</v>
      </c>
      <c r="AC361" s="58">
        <v>1162.0</v>
      </c>
      <c r="AD361" s="58">
        <v>886.0</v>
      </c>
      <c r="AE361" s="58">
        <v>1031.0</v>
      </c>
      <c r="AF361" s="58">
        <v>1297.0</v>
      </c>
      <c r="AG361" s="58">
        <v>796.0</v>
      </c>
      <c r="AH361" s="58">
        <v>187.0</v>
      </c>
      <c r="AI361" s="58">
        <v>139.0</v>
      </c>
      <c r="AJ361" s="58">
        <v>57.0</v>
      </c>
      <c r="AK361" s="58">
        <v>106.0</v>
      </c>
      <c r="AL361" s="58">
        <v>281.0</v>
      </c>
      <c r="AM361" s="58">
        <v>182.0</v>
      </c>
      <c r="AN361" s="58">
        <v>38.0</v>
      </c>
      <c r="AO361" s="58">
        <v>47.0</v>
      </c>
      <c r="AP361" s="58">
        <v>106.0</v>
      </c>
      <c r="AQ361" s="58">
        <v>111.0</v>
      </c>
      <c r="AR361" s="58">
        <v>106.0</v>
      </c>
      <c r="AS361" s="58">
        <v>109.0</v>
      </c>
      <c r="AT361" s="58">
        <v>136.0</v>
      </c>
      <c r="AU361" s="58">
        <v>165.0</v>
      </c>
      <c r="AV361" s="58">
        <v>37.0</v>
      </c>
      <c r="AW361" s="58">
        <v>45.0</v>
      </c>
      <c r="AX361" s="58">
        <v>39.0</v>
      </c>
      <c r="AY361" s="58">
        <v>71.0</v>
      </c>
      <c r="AZ361" s="58">
        <v>5063.0</v>
      </c>
      <c r="BA361" s="58"/>
      <c r="BB361" s="58">
        <v>35.0</v>
      </c>
      <c r="BC361" s="58"/>
      <c r="BD361" s="58">
        <v>141.0</v>
      </c>
      <c r="BE361" s="58"/>
      <c r="BF361" s="58">
        <v>822.0</v>
      </c>
      <c r="BG361" s="58"/>
      <c r="BH361" s="58">
        <v>707.0</v>
      </c>
      <c r="BI361" s="58"/>
      <c r="BJ361" s="58"/>
      <c r="BK361" s="58">
        <v>3345.0</v>
      </c>
      <c r="BL361" s="58"/>
      <c r="BM361" s="58">
        <v>18313.0</v>
      </c>
      <c r="BN361" s="58">
        <v>15841.0</v>
      </c>
    </row>
    <row r="362" ht="16.5" customHeight="1">
      <c r="A362" s="58">
        <v>15081.0</v>
      </c>
      <c r="B362" s="58" t="s">
        <v>542</v>
      </c>
      <c r="C362" s="58">
        <v>15.0</v>
      </c>
      <c r="D362" s="58">
        <v>73088.0</v>
      </c>
      <c r="E362" s="58">
        <v>77943.0</v>
      </c>
      <c r="F362" s="58">
        <v>33174.0</v>
      </c>
      <c r="G362" s="58">
        <v>33339.0</v>
      </c>
      <c r="H362" s="58">
        <v>1062.0</v>
      </c>
      <c r="I362" s="58">
        <v>1795.0</v>
      </c>
      <c r="J362" s="58">
        <v>32112.0</v>
      </c>
      <c r="K362" s="58">
        <v>31544.0</v>
      </c>
      <c r="L362" s="58">
        <f t="shared" ref="L362:M362" si="354">V362+BM362</f>
        <v>10735</v>
      </c>
      <c r="M362" s="58">
        <f t="shared" si="354"/>
        <v>9451</v>
      </c>
      <c r="N362" s="58">
        <v>7111.0</v>
      </c>
      <c r="O362" s="58">
        <v>5947.0</v>
      </c>
      <c r="P362" s="58">
        <v>1422.0</v>
      </c>
      <c r="Q362" s="58">
        <v>1430.0</v>
      </c>
      <c r="R362" s="58">
        <v>614.0</v>
      </c>
      <c r="S362" s="58">
        <v>2660.0</v>
      </c>
      <c r="T362" s="58">
        <v>7042.0</v>
      </c>
      <c r="U362" s="58">
        <v>7112.0</v>
      </c>
      <c r="V362" s="58"/>
      <c r="W362" s="58"/>
      <c r="X362" s="58">
        <v>280.0</v>
      </c>
      <c r="Y362" s="58">
        <v>142.0</v>
      </c>
      <c r="Z362" s="58">
        <v>117.0</v>
      </c>
      <c r="AA362" s="58">
        <v>324.0</v>
      </c>
      <c r="AB362" s="58">
        <v>474.0</v>
      </c>
      <c r="AC362" s="58">
        <v>507.0</v>
      </c>
      <c r="AD362" s="58">
        <v>775.0</v>
      </c>
      <c r="AE362" s="58">
        <v>963.0</v>
      </c>
      <c r="AF362" s="58">
        <v>376.0</v>
      </c>
      <c r="AG362" s="58">
        <v>256.0</v>
      </c>
      <c r="AH362" s="58">
        <v>70.0</v>
      </c>
      <c r="AI362" s="58">
        <v>75.0</v>
      </c>
      <c r="AJ362" s="58">
        <v>53.0</v>
      </c>
      <c r="AK362" s="58">
        <v>73.0</v>
      </c>
      <c r="AL362" s="58">
        <v>200.0</v>
      </c>
      <c r="AM362" s="58">
        <v>107.0</v>
      </c>
      <c r="AN362" s="58">
        <v>37.0</v>
      </c>
      <c r="AO362" s="58">
        <v>45.0</v>
      </c>
      <c r="AP362" s="58">
        <v>143.0</v>
      </c>
      <c r="AQ362" s="58">
        <v>89.0</v>
      </c>
      <c r="AR362" s="58">
        <v>90.0</v>
      </c>
      <c r="AS362" s="58">
        <v>98.0</v>
      </c>
      <c r="AT362" s="58">
        <v>71.0</v>
      </c>
      <c r="AU362" s="58">
        <v>81.0</v>
      </c>
      <c r="AV362" s="58">
        <v>24.0</v>
      </c>
      <c r="AW362" s="58">
        <v>42.0</v>
      </c>
      <c r="AX362" s="58">
        <v>35.0</v>
      </c>
      <c r="AY362" s="58">
        <v>51.0</v>
      </c>
      <c r="AZ362" s="58">
        <v>1622.0</v>
      </c>
      <c r="BA362" s="58"/>
      <c r="BB362" s="58">
        <v>29.0</v>
      </c>
      <c r="BC362" s="58"/>
      <c r="BD362" s="58">
        <v>62.0</v>
      </c>
      <c r="BE362" s="58"/>
      <c r="BF362" s="58">
        <v>565.0</v>
      </c>
      <c r="BG362" s="58"/>
      <c r="BH362" s="58">
        <v>165.0</v>
      </c>
      <c r="BI362" s="58"/>
      <c r="BJ362" s="58"/>
      <c r="BK362" s="58">
        <v>2091.0</v>
      </c>
      <c r="BL362" s="58"/>
      <c r="BM362" s="58">
        <v>10735.0</v>
      </c>
      <c r="BN362" s="58">
        <v>9451.0</v>
      </c>
    </row>
    <row r="363" ht="16.5" customHeight="1">
      <c r="A363" s="58">
        <v>15082.0</v>
      </c>
      <c r="B363" s="58" t="s">
        <v>543</v>
      </c>
      <c r="C363" s="58">
        <v>15.0</v>
      </c>
      <c r="D363" s="58">
        <v>143863.0</v>
      </c>
      <c r="E363" s="58">
        <v>156092.0</v>
      </c>
      <c r="F363" s="58">
        <v>61292.0</v>
      </c>
      <c r="G363" s="58">
        <v>53643.0</v>
      </c>
      <c r="H363" s="58">
        <v>2275.0</v>
      </c>
      <c r="I363" s="58">
        <v>2769.0</v>
      </c>
      <c r="J363" s="58">
        <v>59017.0</v>
      </c>
      <c r="K363" s="58">
        <v>50874.0</v>
      </c>
      <c r="L363" s="58">
        <f t="shared" ref="L363:M363" si="355">V363+BM363</f>
        <v>18908</v>
      </c>
      <c r="M363" s="58">
        <f t="shared" si="355"/>
        <v>15401</v>
      </c>
      <c r="N363" s="58">
        <v>11451.0</v>
      </c>
      <c r="O363" s="58">
        <v>9430.0</v>
      </c>
      <c r="P363" s="58">
        <v>1888.0</v>
      </c>
      <c r="Q363" s="58">
        <v>1985.0</v>
      </c>
      <c r="R363" s="58">
        <v>1583.0</v>
      </c>
      <c r="S363" s="58">
        <v>4267.0</v>
      </c>
      <c r="T363" s="58">
        <v>13136.0</v>
      </c>
      <c r="U363" s="58">
        <v>11783.0</v>
      </c>
      <c r="V363" s="58"/>
      <c r="W363" s="58"/>
      <c r="X363" s="58">
        <v>999.0</v>
      </c>
      <c r="Y363" s="58">
        <v>212.0</v>
      </c>
      <c r="Z363" s="58">
        <v>303.0</v>
      </c>
      <c r="AA363" s="58">
        <v>674.0</v>
      </c>
      <c r="AB363" s="58">
        <v>1142.0</v>
      </c>
      <c r="AC363" s="58">
        <v>969.0</v>
      </c>
      <c r="AD363" s="58">
        <v>1371.0</v>
      </c>
      <c r="AE363" s="58">
        <v>1426.0</v>
      </c>
      <c r="AF363" s="58">
        <v>575.0</v>
      </c>
      <c r="AG363" s="58">
        <v>398.0</v>
      </c>
      <c r="AH363" s="58">
        <v>88.0</v>
      </c>
      <c r="AI363" s="58">
        <v>89.0</v>
      </c>
      <c r="AJ363" s="58">
        <v>60.0</v>
      </c>
      <c r="AK363" s="58">
        <v>95.0</v>
      </c>
      <c r="AL363" s="58">
        <v>325.0</v>
      </c>
      <c r="AM363" s="58">
        <v>157.0</v>
      </c>
      <c r="AN363" s="58">
        <v>75.0</v>
      </c>
      <c r="AO363" s="58">
        <v>72.0</v>
      </c>
      <c r="AP363" s="58">
        <v>225.0</v>
      </c>
      <c r="AQ363" s="58">
        <v>161.0</v>
      </c>
      <c r="AR363" s="58">
        <v>165.0</v>
      </c>
      <c r="AS363" s="58">
        <v>141.0</v>
      </c>
      <c r="AT363" s="58">
        <v>105.0</v>
      </c>
      <c r="AU363" s="58">
        <v>122.0</v>
      </c>
      <c r="AV363" s="58">
        <v>58.0</v>
      </c>
      <c r="AW363" s="58">
        <v>60.0</v>
      </c>
      <c r="AX363" s="58">
        <v>48.0</v>
      </c>
      <c r="AY363" s="58">
        <v>78.0</v>
      </c>
      <c r="AZ363" s="58">
        <v>4761.0</v>
      </c>
      <c r="BA363" s="58"/>
      <c r="BB363" s="58">
        <v>57.0</v>
      </c>
      <c r="BC363" s="58"/>
      <c r="BD363" s="58">
        <v>120.0</v>
      </c>
      <c r="BE363" s="58"/>
      <c r="BF363" s="58">
        <v>1267.0</v>
      </c>
      <c r="BG363" s="58"/>
      <c r="BH363" s="58">
        <v>307.0</v>
      </c>
      <c r="BI363" s="58"/>
      <c r="BJ363" s="58"/>
      <c r="BK363" s="58">
        <v>3354.0</v>
      </c>
      <c r="BL363" s="58"/>
      <c r="BM363" s="58">
        <v>18908.0</v>
      </c>
      <c r="BN363" s="58">
        <v>15401.0</v>
      </c>
    </row>
    <row r="364" ht="16.5" customHeight="1">
      <c r="A364" s="58">
        <v>15083.0</v>
      </c>
      <c r="B364" s="58" t="s">
        <v>544</v>
      </c>
      <c r="C364" s="58">
        <v>15.0</v>
      </c>
      <c r="D364" s="58">
        <v>147327.0</v>
      </c>
      <c r="E364" s="58">
        <v>156030.0</v>
      </c>
      <c r="F364" s="58">
        <v>63238.0</v>
      </c>
      <c r="G364" s="58">
        <v>62030.0</v>
      </c>
      <c r="H364" s="58">
        <v>2382.0</v>
      </c>
      <c r="I364" s="58">
        <v>3150.0</v>
      </c>
      <c r="J364" s="58">
        <v>60856.0</v>
      </c>
      <c r="K364" s="58">
        <v>58880.0</v>
      </c>
      <c r="L364" s="58">
        <f t="shared" ref="L364:M364" si="356">V364+BM364</f>
        <v>20303</v>
      </c>
      <c r="M364" s="58">
        <f t="shared" si="356"/>
        <v>17783</v>
      </c>
      <c r="N364" s="58">
        <v>14529.0</v>
      </c>
      <c r="O364" s="58">
        <v>11539.0</v>
      </c>
      <c r="P364" s="58">
        <v>2216.0</v>
      </c>
      <c r="Q364" s="58">
        <v>2405.0</v>
      </c>
      <c r="R364" s="58">
        <v>1644.0</v>
      </c>
      <c r="S364" s="58">
        <v>5264.0</v>
      </c>
      <c r="T364" s="58">
        <v>11356.0</v>
      </c>
      <c r="U364" s="58">
        <v>12734.0</v>
      </c>
      <c r="V364" s="58"/>
      <c r="W364" s="58"/>
      <c r="X364" s="58">
        <v>1016.0</v>
      </c>
      <c r="Y364" s="58">
        <v>423.0</v>
      </c>
      <c r="Z364" s="58">
        <v>281.0</v>
      </c>
      <c r="AA364" s="58">
        <v>622.0</v>
      </c>
      <c r="AB364" s="58">
        <v>1070.0</v>
      </c>
      <c r="AC364" s="58">
        <v>1201.0</v>
      </c>
      <c r="AD364" s="58">
        <v>1503.0</v>
      </c>
      <c r="AE364" s="58">
        <v>1771.0</v>
      </c>
      <c r="AF364" s="58">
        <v>716.0</v>
      </c>
      <c r="AG364" s="58">
        <v>399.0</v>
      </c>
      <c r="AH364" s="58">
        <v>105.0</v>
      </c>
      <c r="AI364" s="58">
        <v>112.0</v>
      </c>
      <c r="AJ364" s="58">
        <v>58.0</v>
      </c>
      <c r="AK364" s="58">
        <v>91.0</v>
      </c>
      <c r="AL364" s="58">
        <v>407.0</v>
      </c>
      <c r="AM364" s="58">
        <v>186.0</v>
      </c>
      <c r="AN364" s="58">
        <v>74.0</v>
      </c>
      <c r="AO364" s="58">
        <v>56.0</v>
      </c>
      <c r="AP364" s="58">
        <v>222.0</v>
      </c>
      <c r="AQ364" s="58">
        <v>217.0</v>
      </c>
      <c r="AR364" s="58">
        <v>168.0</v>
      </c>
      <c r="AS364" s="58">
        <v>152.0</v>
      </c>
      <c r="AT364" s="58">
        <v>129.0</v>
      </c>
      <c r="AU364" s="58">
        <v>153.0</v>
      </c>
      <c r="AV364" s="58">
        <v>49.0</v>
      </c>
      <c r="AW364" s="58">
        <v>70.0</v>
      </c>
      <c r="AX364" s="58">
        <v>45.0</v>
      </c>
      <c r="AY364" s="58">
        <v>66.0</v>
      </c>
      <c r="AZ364" s="58">
        <v>3274.0</v>
      </c>
      <c r="BA364" s="58"/>
      <c r="BB364" s="58">
        <v>40.0</v>
      </c>
      <c r="BC364" s="58"/>
      <c r="BD364" s="58">
        <v>105.0</v>
      </c>
      <c r="BE364" s="58"/>
      <c r="BF364" s="58">
        <v>1186.0</v>
      </c>
      <c r="BG364" s="58"/>
      <c r="BH364" s="58">
        <v>360.0</v>
      </c>
      <c r="BI364" s="58"/>
      <c r="BJ364" s="58"/>
      <c r="BK364" s="58">
        <v>3636.0</v>
      </c>
      <c r="BL364" s="58"/>
      <c r="BM364" s="58">
        <v>20303.0</v>
      </c>
      <c r="BN364" s="58">
        <v>17783.0</v>
      </c>
    </row>
    <row r="365" ht="16.5" customHeight="1">
      <c r="A365" s="58">
        <v>15084.0</v>
      </c>
      <c r="B365" s="58" t="s">
        <v>545</v>
      </c>
      <c r="C365" s="58">
        <v>15.0</v>
      </c>
      <c r="D365" s="58">
        <v>158118.0</v>
      </c>
      <c r="E365" s="58">
        <v>171241.0</v>
      </c>
      <c r="F365" s="58">
        <v>72570.0</v>
      </c>
      <c r="G365" s="58">
        <v>66487.0</v>
      </c>
      <c r="H365" s="58">
        <v>2462.0</v>
      </c>
      <c r="I365" s="58">
        <v>3320.0</v>
      </c>
      <c r="J365" s="58">
        <v>70108.0</v>
      </c>
      <c r="K365" s="58">
        <v>63167.0</v>
      </c>
      <c r="L365" s="58">
        <f t="shared" ref="L365:M365" si="357">V365+BM365</f>
        <v>23288</v>
      </c>
      <c r="M365" s="58">
        <f t="shared" si="357"/>
        <v>18658</v>
      </c>
      <c r="N365" s="58">
        <v>13536.0</v>
      </c>
      <c r="O365" s="58">
        <v>10275.0</v>
      </c>
      <c r="P365" s="58">
        <v>2440.0</v>
      </c>
      <c r="Q365" s="58">
        <v>2683.0</v>
      </c>
      <c r="R365" s="58">
        <v>1730.0</v>
      </c>
      <c r="S365" s="58">
        <v>6013.0</v>
      </c>
      <c r="T365" s="58">
        <v>13923.0</v>
      </c>
      <c r="U365" s="58">
        <v>14267.0</v>
      </c>
      <c r="V365" s="58"/>
      <c r="W365" s="58"/>
      <c r="X365" s="58">
        <v>1304.0</v>
      </c>
      <c r="Y365" s="58">
        <v>541.0</v>
      </c>
      <c r="Z365" s="58">
        <v>346.0</v>
      </c>
      <c r="AA365" s="58">
        <v>1153.0</v>
      </c>
      <c r="AB365" s="58">
        <v>1321.0</v>
      </c>
      <c r="AC365" s="58">
        <v>1193.0</v>
      </c>
      <c r="AD365" s="58">
        <v>1754.0</v>
      </c>
      <c r="AE365" s="58">
        <v>1976.0</v>
      </c>
      <c r="AF365" s="58">
        <v>780.0</v>
      </c>
      <c r="AG365" s="58">
        <v>441.0</v>
      </c>
      <c r="AH365" s="58">
        <v>144.0</v>
      </c>
      <c r="AI365" s="58">
        <v>108.0</v>
      </c>
      <c r="AJ365" s="58">
        <v>105.0</v>
      </c>
      <c r="AK365" s="58">
        <v>142.0</v>
      </c>
      <c r="AL365" s="58">
        <v>469.0</v>
      </c>
      <c r="AM365" s="58">
        <v>216.0</v>
      </c>
      <c r="AN365" s="58">
        <v>92.0</v>
      </c>
      <c r="AO365" s="58">
        <v>128.0</v>
      </c>
      <c r="AP365" s="58">
        <v>352.0</v>
      </c>
      <c r="AQ365" s="58">
        <v>249.0</v>
      </c>
      <c r="AR365" s="58">
        <v>193.0</v>
      </c>
      <c r="AS365" s="58">
        <v>252.0</v>
      </c>
      <c r="AT365" s="58">
        <v>226.0</v>
      </c>
      <c r="AU365" s="58">
        <v>223.0</v>
      </c>
      <c r="AV365" s="58">
        <v>75.0</v>
      </c>
      <c r="AW365" s="58">
        <v>94.0</v>
      </c>
      <c r="AX365" s="58">
        <v>69.0</v>
      </c>
      <c r="AY365" s="58">
        <v>103.0</v>
      </c>
      <c r="AZ365" s="58">
        <v>4813.0</v>
      </c>
      <c r="BA365" s="58"/>
      <c r="BB365" s="58">
        <v>50.0</v>
      </c>
      <c r="BC365" s="58"/>
      <c r="BD365" s="58">
        <v>115.0</v>
      </c>
      <c r="BE365" s="58"/>
      <c r="BF365" s="58">
        <v>2597.0</v>
      </c>
      <c r="BG365" s="58"/>
      <c r="BH365" s="58">
        <v>386.0</v>
      </c>
      <c r="BI365" s="58"/>
      <c r="BJ365" s="58"/>
      <c r="BK365" s="58">
        <v>4452.0</v>
      </c>
      <c r="BL365" s="58"/>
      <c r="BM365" s="58">
        <v>23288.0</v>
      </c>
      <c r="BN365" s="58">
        <v>18658.0</v>
      </c>
    </row>
    <row r="366" ht="16.5" customHeight="1">
      <c r="A366" s="58">
        <v>15085.0</v>
      </c>
      <c r="B366" s="58" t="s">
        <v>546</v>
      </c>
      <c r="C366" s="58">
        <v>15.0</v>
      </c>
      <c r="D366" s="58">
        <v>191721.0</v>
      </c>
      <c r="E366" s="58">
        <v>204639.0</v>
      </c>
      <c r="F366" s="58">
        <v>78141.0</v>
      </c>
      <c r="G366" s="58">
        <v>81286.0</v>
      </c>
      <c r="H366" s="58">
        <v>2534.0</v>
      </c>
      <c r="I366" s="58">
        <v>3527.0</v>
      </c>
      <c r="J366" s="58">
        <v>75607.0</v>
      </c>
      <c r="K366" s="58">
        <v>77759.0</v>
      </c>
      <c r="L366" s="58">
        <f t="shared" ref="L366:M366" si="358">V366+BM366</f>
        <v>25794</v>
      </c>
      <c r="M366" s="58">
        <f t="shared" si="358"/>
        <v>26116</v>
      </c>
      <c r="N366" s="58">
        <v>16852.0</v>
      </c>
      <c r="O366" s="58">
        <v>13784.0</v>
      </c>
      <c r="P366" s="58">
        <v>3168.0</v>
      </c>
      <c r="Q366" s="58">
        <v>3706.0</v>
      </c>
      <c r="R366" s="58">
        <v>1687.0</v>
      </c>
      <c r="S366" s="58">
        <v>5509.0</v>
      </c>
      <c r="T366" s="58">
        <v>15235.0</v>
      </c>
      <c r="U366" s="58">
        <v>16974.0</v>
      </c>
      <c r="V366" s="58"/>
      <c r="W366" s="58"/>
      <c r="X366" s="58">
        <v>660.0</v>
      </c>
      <c r="Y366" s="58">
        <v>398.0</v>
      </c>
      <c r="Z366" s="58">
        <v>280.0</v>
      </c>
      <c r="AA366" s="58">
        <v>984.0</v>
      </c>
      <c r="AB366" s="58">
        <v>1546.0</v>
      </c>
      <c r="AC366" s="58">
        <v>1382.0</v>
      </c>
      <c r="AD366" s="58">
        <v>1602.0</v>
      </c>
      <c r="AE366" s="58">
        <v>1901.0</v>
      </c>
      <c r="AF366" s="58">
        <v>895.0</v>
      </c>
      <c r="AG366" s="58">
        <v>574.0</v>
      </c>
      <c r="AH366" s="58">
        <v>325.0</v>
      </c>
      <c r="AI366" s="58">
        <v>319.0</v>
      </c>
      <c r="AJ366" s="58">
        <v>119.0</v>
      </c>
      <c r="AK366" s="58">
        <v>160.0</v>
      </c>
      <c r="AL366" s="58">
        <v>457.0</v>
      </c>
      <c r="AM366" s="58">
        <v>286.0</v>
      </c>
      <c r="AN366" s="58">
        <v>82.0</v>
      </c>
      <c r="AO366" s="58">
        <v>113.0</v>
      </c>
      <c r="AP366" s="58">
        <v>262.0</v>
      </c>
      <c r="AQ366" s="58">
        <v>225.0</v>
      </c>
      <c r="AR366" s="58">
        <v>187.0</v>
      </c>
      <c r="AS366" s="58">
        <v>195.0</v>
      </c>
      <c r="AT366" s="58">
        <v>155.0</v>
      </c>
      <c r="AU366" s="58">
        <v>181.0</v>
      </c>
      <c r="AV366" s="58">
        <v>72.0</v>
      </c>
      <c r="AW366" s="58">
        <v>104.0</v>
      </c>
      <c r="AX366" s="58">
        <v>62.0</v>
      </c>
      <c r="AY366" s="58">
        <v>131.0</v>
      </c>
      <c r="AZ366" s="58">
        <v>4123.0</v>
      </c>
      <c r="BA366" s="58"/>
      <c r="BB366" s="58">
        <v>48.0</v>
      </c>
      <c r="BC366" s="58"/>
      <c r="BD366" s="58">
        <v>112.0</v>
      </c>
      <c r="BE366" s="58"/>
      <c r="BF366" s="58">
        <v>1494.0</v>
      </c>
      <c r="BG366" s="58"/>
      <c r="BH366" s="58">
        <v>390.0</v>
      </c>
      <c r="BI366" s="58"/>
      <c r="BJ366" s="58"/>
      <c r="BK366" s="58">
        <v>4717.0</v>
      </c>
      <c r="BL366" s="58"/>
      <c r="BM366" s="58">
        <v>25794.0</v>
      </c>
      <c r="BN366" s="58">
        <v>26116.0</v>
      </c>
    </row>
    <row r="367" ht="16.5" customHeight="1">
      <c r="A367" s="58">
        <v>15086.0</v>
      </c>
      <c r="B367" s="58" t="s">
        <v>547</v>
      </c>
      <c r="C367" s="58">
        <v>15.0</v>
      </c>
      <c r="D367" s="58">
        <v>79325.0</v>
      </c>
      <c r="E367" s="58">
        <v>84086.0</v>
      </c>
      <c r="F367" s="58">
        <v>38036.0</v>
      </c>
      <c r="G367" s="58">
        <v>33094.0</v>
      </c>
      <c r="H367" s="58">
        <v>1405.0</v>
      </c>
      <c r="I367" s="58">
        <v>1801.0</v>
      </c>
      <c r="J367" s="58">
        <v>36631.0</v>
      </c>
      <c r="K367" s="58">
        <v>31293.0</v>
      </c>
      <c r="L367" s="58">
        <f t="shared" ref="L367:M367" si="359">V367+BM367</f>
        <v>11828</v>
      </c>
      <c r="M367" s="58">
        <f t="shared" si="359"/>
        <v>9469</v>
      </c>
      <c r="N367" s="58">
        <v>8740.0</v>
      </c>
      <c r="O367" s="58">
        <v>5733.0</v>
      </c>
      <c r="P367" s="58">
        <v>1368.0</v>
      </c>
      <c r="Q367" s="58">
        <v>1410.0</v>
      </c>
      <c r="R367" s="58">
        <v>934.0</v>
      </c>
      <c r="S367" s="58">
        <v>2667.0</v>
      </c>
      <c r="T367" s="58">
        <v>7340.0</v>
      </c>
      <c r="U367" s="58">
        <v>7180.0</v>
      </c>
      <c r="V367" s="58"/>
      <c r="W367" s="58"/>
      <c r="X367" s="58">
        <v>699.0</v>
      </c>
      <c r="Y367" s="58">
        <v>182.0</v>
      </c>
      <c r="Z367" s="58">
        <v>171.0</v>
      </c>
      <c r="AA367" s="58">
        <v>320.0</v>
      </c>
      <c r="AB367" s="58">
        <v>658.0</v>
      </c>
      <c r="AC367" s="58">
        <v>598.0</v>
      </c>
      <c r="AD367" s="58">
        <v>881.0</v>
      </c>
      <c r="AE367" s="58">
        <v>916.0</v>
      </c>
      <c r="AF367" s="58">
        <v>467.0</v>
      </c>
      <c r="AG367" s="58">
        <v>204.0</v>
      </c>
      <c r="AH367" s="58">
        <v>89.0</v>
      </c>
      <c r="AI367" s="58">
        <v>56.0</v>
      </c>
      <c r="AJ367" s="58">
        <v>46.0</v>
      </c>
      <c r="AK367" s="58">
        <v>55.0</v>
      </c>
      <c r="AL367" s="58">
        <v>244.0</v>
      </c>
      <c r="AM367" s="58">
        <v>101.0</v>
      </c>
      <c r="AN367" s="58">
        <v>49.0</v>
      </c>
      <c r="AO367" s="58">
        <v>37.0</v>
      </c>
      <c r="AP367" s="58">
        <v>126.0</v>
      </c>
      <c r="AQ367" s="58">
        <v>79.0</v>
      </c>
      <c r="AR367" s="58">
        <v>114.0</v>
      </c>
      <c r="AS367" s="58">
        <v>93.0</v>
      </c>
      <c r="AT367" s="58">
        <v>79.0</v>
      </c>
      <c r="AU367" s="58">
        <v>72.0</v>
      </c>
      <c r="AV367" s="58">
        <v>43.0</v>
      </c>
      <c r="AW367" s="58">
        <v>43.0</v>
      </c>
      <c r="AX367" s="58">
        <v>31.0</v>
      </c>
      <c r="AY367" s="58">
        <v>58.0</v>
      </c>
      <c r="AZ367" s="58">
        <v>1850.0</v>
      </c>
      <c r="BA367" s="58"/>
      <c r="BB367" s="58">
        <v>15.0</v>
      </c>
      <c r="BC367" s="58"/>
      <c r="BD367" s="58">
        <v>69.0</v>
      </c>
      <c r="BE367" s="58"/>
      <c r="BF367" s="58">
        <v>591.0</v>
      </c>
      <c r="BG367" s="58"/>
      <c r="BH367" s="58">
        <v>199.0</v>
      </c>
      <c r="BI367" s="58"/>
      <c r="BJ367" s="58"/>
      <c r="BK367" s="58">
        <v>2020.0</v>
      </c>
      <c r="BL367" s="58"/>
      <c r="BM367" s="58">
        <v>11828.0</v>
      </c>
      <c r="BN367" s="58">
        <v>9469.0</v>
      </c>
    </row>
    <row r="368" ht="16.5" customHeight="1">
      <c r="A368" s="58">
        <v>15087.0</v>
      </c>
      <c r="B368" s="58" t="s">
        <v>548</v>
      </c>
      <c r="C368" s="58">
        <v>15.0</v>
      </c>
      <c r="D368" s="58">
        <v>124226.0</v>
      </c>
      <c r="E368" s="58">
        <v>134918.0</v>
      </c>
      <c r="F368" s="58">
        <v>56178.0</v>
      </c>
      <c r="G368" s="58">
        <v>52576.0</v>
      </c>
      <c r="H368" s="58">
        <v>2231.0</v>
      </c>
      <c r="I368" s="58">
        <v>2993.0</v>
      </c>
      <c r="J368" s="58">
        <v>53947.0</v>
      </c>
      <c r="K368" s="58">
        <v>49583.0</v>
      </c>
      <c r="L368" s="58">
        <f t="shared" ref="L368:M368" si="360">V368+BM368</f>
        <v>15139</v>
      </c>
      <c r="M368" s="58">
        <f t="shared" si="360"/>
        <v>14198</v>
      </c>
      <c r="N368" s="58">
        <v>11422.0</v>
      </c>
      <c r="O368" s="58">
        <v>8254.0</v>
      </c>
      <c r="P368" s="58">
        <v>1510.0</v>
      </c>
      <c r="Q368" s="58">
        <v>1667.0</v>
      </c>
      <c r="R368" s="58">
        <v>1762.0</v>
      </c>
      <c r="S368" s="58">
        <v>4103.0</v>
      </c>
      <c r="T368" s="58">
        <v>13396.0</v>
      </c>
      <c r="U368" s="58">
        <v>12985.0</v>
      </c>
      <c r="V368" s="58"/>
      <c r="W368" s="58"/>
      <c r="X368" s="58">
        <v>964.0</v>
      </c>
      <c r="Y368" s="58">
        <v>330.0</v>
      </c>
      <c r="Z368" s="58">
        <v>359.0</v>
      </c>
      <c r="AA368" s="58">
        <v>834.0</v>
      </c>
      <c r="AB368" s="58">
        <v>1157.0</v>
      </c>
      <c r="AC368" s="58">
        <v>1067.0</v>
      </c>
      <c r="AD368" s="58">
        <v>1301.0</v>
      </c>
      <c r="AE368" s="58">
        <v>1436.0</v>
      </c>
      <c r="AF368" s="58">
        <v>591.0</v>
      </c>
      <c r="AG368" s="58">
        <v>337.0</v>
      </c>
      <c r="AH368" s="58">
        <v>87.0</v>
      </c>
      <c r="AI368" s="58">
        <v>76.0</v>
      </c>
      <c r="AJ368" s="58">
        <v>80.0</v>
      </c>
      <c r="AK368" s="58">
        <v>99.0</v>
      </c>
      <c r="AL368" s="58">
        <v>359.0</v>
      </c>
      <c r="AM368" s="58">
        <v>144.0</v>
      </c>
      <c r="AN368" s="58">
        <v>84.0</v>
      </c>
      <c r="AO368" s="58">
        <v>95.0</v>
      </c>
      <c r="AP368" s="58">
        <v>228.0</v>
      </c>
      <c r="AQ368" s="58">
        <v>173.0</v>
      </c>
      <c r="AR368" s="58">
        <v>159.0</v>
      </c>
      <c r="AS368" s="58">
        <v>138.0</v>
      </c>
      <c r="AT368" s="58">
        <v>116.0</v>
      </c>
      <c r="AU368" s="58">
        <v>140.0</v>
      </c>
      <c r="AV368" s="58">
        <v>59.0</v>
      </c>
      <c r="AW368" s="58">
        <v>67.0</v>
      </c>
      <c r="AX368" s="58">
        <v>60.0</v>
      </c>
      <c r="AY368" s="58">
        <v>60.0</v>
      </c>
      <c r="AZ368" s="58">
        <v>3284.0</v>
      </c>
      <c r="BA368" s="58"/>
      <c r="BB368" s="58">
        <v>71.0</v>
      </c>
      <c r="BC368" s="58"/>
      <c r="BD368" s="58">
        <v>99.0</v>
      </c>
      <c r="BE368" s="58"/>
      <c r="BF368" s="58">
        <v>1346.0</v>
      </c>
      <c r="BG368" s="58"/>
      <c r="BH368" s="58">
        <v>314.0</v>
      </c>
      <c r="BI368" s="58"/>
      <c r="BJ368" s="58"/>
      <c r="BK368" s="58">
        <v>3380.0</v>
      </c>
      <c r="BL368" s="58"/>
      <c r="BM368" s="58">
        <v>15139.0</v>
      </c>
      <c r="BN368" s="58">
        <v>14198.0</v>
      </c>
    </row>
    <row r="369" ht="16.5" customHeight="1">
      <c r="A369" s="58">
        <v>15088.0</v>
      </c>
      <c r="B369" s="58" t="s">
        <v>549</v>
      </c>
      <c r="C369" s="58">
        <v>15.0</v>
      </c>
      <c r="D369" s="58">
        <v>161167.0</v>
      </c>
      <c r="E369" s="58">
        <v>171991.0</v>
      </c>
      <c r="F369" s="58">
        <v>72070.0</v>
      </c>
      <c r="G369" s="58">
        <v>64555.0</v>
      </c>
      <c r="H369" s="58">
        <v>2581.0</v>
      </c>
      <c r="I369" s="58">
        <v>3290.0</v>
      </c>
      <c r="J369" s="58">
        <v>69489.0</v>
      </c>
      <c r="K369" s="58">
        <v>61265.0</v>
      </c>
      <c r="L369" s="58">
        <f t="shared" ref="L369:M369" si="361">V369+BM369</f>
        <v>22721</v>
      </c>
      <c r="M369" s="58">
        <f t="shared" si="361"/>
        <v>18607</v>
      </c>
      <c r="N369" s="58">
        <v>13678.0</v>
      </c>
      <c r="O369" s="58">
        <v>10086.0</v>
      </c>
      <c r="P369" s="58">
        <v>2402.0</v>
      </c>
      <c r="Q369" s="58">
        <v>2748.0</v>
      </c>
      <c r="R369" s="58">
        <v>2227.0</v>
      </c>
      <c r="S369" s="58">
        <v>6341.0</v>
      </c>
      <c r="T369" s="58">
        <v>15183.0</v>
      </c>
      <c r="U369" s="58">
        <v>13895.0</v>
      </c>
      <c r="V369" s="58"/>
      <c r="W369" s="58"/>
      <c r="X369" s="58">
        <v>1010.0</v>
      </c>
      <c r="Y369" s="58">
        <v>488.0</v>
      </c>
      <c r="Z369" s="58">
        <v>352.0</v>
      </c>
      <c r="AA369" s="58">
        <v>806.0</v>
      </c>
      <c r="AB369" s="58">
        <v>1201.0</v>
      </c>
      <c r="AC369" s="58">
        <v>1032.0</v>
      </c>
      <c r="AD369" s="58">
        <v>1652.0</v>
      </c>
      <c r="AE369" s="58">
        <v>1712.0</v>
      </c>
      <c r="AF369" s="58">
        <v>770.0</v>
      </c>
      <c r="AG369" s="58">
        <v>504.0</v>
      </c>
      <c r="AH369" s="58">
        <v>116.0</v>
      </c>
      <c r="AI369" s="58">
        <v>101.0</v>
      </c>
      <c r="AJ369" s="58">
        <v>67.0</v>
      </c>
      <c r="AK369" s="58">
        <v>101.0</v>
      </c>
      <c r="AL369" s="58">
        <v>477.0</v>
      </c>
      <c r="AM369" s="58">
        <v>194.0</v>
      </c>
      <c r="AN369" s="58">
        <v>97.0</v>
      </c>
      <c r="AO369" s="58">
        <v>105.0</v>
      </c>
      <c r="AP369" s="58">
        <v>212.0</v>
      </c>
      <c r="AQ369" s="58">
        <v>173.0</v>
      </c>
      <c r="AR369" s="58">
        <v>167.0</v>
      </c>
      <c r="AS369" s="58">
        <v>140.0</v>
      </c>
      <c r="AT369" s="58">
        <v>181.0</v>
      </c>
      <c r="AU369" s="58">
        <v>199.0</v>
      </c>
      <c r="AV369" s="58">
        <v>54.0</v>
      </c>
      <c r="AW369" s="58">
        <v>74.0</v>
      </c>
      <c r="AX369" s="58">
        <v>56.0</v>
      </c>
      <c r="AY369" s="58">
        <v>85.0</v>
      </c>
      <c r="AZ369" s="58">
        <v>4687.0</v>
      </c>
      <c r="BA369" s="58"/>
      <c r="BB369" s="58">
        <v>50.0</v>
      </c>
      <c r="BC369" s="58"/>
      <c r="BD369" s="58">
        <v>125.0</v>
      </c>
      <c r="BE369" s="58"/>
      <c r="BF369" s="58">
        <v>1576.0</v>
      </c>
      <c r="BG369" s="58"/>
      <c r="BH369" s="58">
        <v>428.0</v>
      </c>
      <c r="BI369" s="58"/>
      <c r="BJ369" s="58"/>
      <c r="BK369" s="58">
        <v>3874.0</v>
      </c>
      <c r="BL369" s="58"/>
      <c r="BM369" s="58">
        <v>22721.0</v>
      </c>
      <c r="BN369" s="58">
        <v>18607.0</v>
      </c>
    </row>
    <row r="370" ht="16.5" customHeight="1">
      <c r="A370" s="58">
        <v>15089.0</v>
      </c>
      <c r="B370" s="58" t="s">
        <v>550</v>
      </c>
      <c r="C370" s="58">
        <v>15.0</v>
      </c>
      <c r="D370" s="58">
        <v>171435.0</v>
      </c>
      <c r="E370" s="58">
        <v>185498.0</v>
      </c>
      <c r="F370" s="58">
        <v>69598.0</v>
      </c>
      <c r="G370" s="58">
        <v>64837.0</v>
      </c>
      <c r="H370" s="58">
        <v>2607.0</v>
      </c>
      <c r="I370" s="58">
        <v>3399.0</v>
      </c>
      <c r="J370" s="58">
        <v>66991.0</v>
      </c>
      <c r="K370" s="58">
        <v>61438.0</v>
      </c>
      <c r="L370" s="58">
        <f t="shared" ref="L370:M370" si="362">V370+BM370</f>
        <v>21427</v>
      </c>
      <c r="M370" s="58">
        <f t="shared" si="362"/>
        <v>18196</v>
      </c>
      <c r="N370" s="58">
        <v>14474.0</v>
      </c>
      <c r="O370" s="58">
        <v>10860.0</v>
      </c>
      <c r="P370" s="58">
        <v>2120.0</v>
      </c>
      <c r="Q370" s="58">
        <v>2505.0</v>
      </c>
      <c r="R370" s="58">
        <v>1808.0</v>
      </c>
      <c r="S370" s="58">
        <v>5640.0</v>
      </c>
      <c r="T370" s="58">
        <v>15733.0</v>
      </c>
      <c r="U370" s="58">
        <v>14743.0</v>
      </c>
      <c r="V370" s="58"/>
      <c r="W370" s="58"/>
      <c r="X370" s="58">
        <v>728.0</v>
      </c>
      <c r="Y370" s="58">
        <v>257.0</v>
      </c>
      <c r="Z370" s="58">
        <v>279.0</v>
      </c>
      <c r="AA370" s="58">
        <v>822.0</v>
      </c>
      <c r="AB370" s="58">
        <v>1325.0</v>
      </c>
      <c r="AC370" s="58">
        <v>1194.0</v>
      </c>
      <c r="AD370" s="58">
        <v>1314.0</v>
      </c>
      <c r="AE370" s="58">
        <v>1636.0</v>
      </c>
      <c r="AF370" s="58">
        <v>673.0</v>
      </c>
      <c r="AG370" s="58">
        <v>418.0</v>
      </c>
      <c r="AH370" s="58">
        <v>123.0</v>
      </c>
      <c r="AI370" s="58">
        <v>103.0</v>
      </c>
      <c r="AJ370" s="58">
        <v>99.0</v>
      </c>
      <c r="AK370" s="58">
        <v>182.0</v>
      </c>
      <c r="AL370" s="58">
        <v>385.0</v>
      </c>
      <c r="AM370" s="58">
        <v>196.0</v>
      </c>
      <c r="AN370" s="58">
        <v>64.0</v>
      </c>
      <c r="AO370" s="58">
        <v>91.0</v>
      </c>
      <c r="AP370" s="58">
        <v>287.0</v>
      </c>
      <c r="AQ370" s="58">
        <v>182.0</v>
      </c>
      <c r="AR370" s="58">
        <v>174.0</v>
      </c>
      <c r="AS370" s="58">
        <v>175.0</v>
      </c>
      <c r="AT370" s="58">
        <v>140.0</v>
      </c>
      <c r="AU370" s="58">
        <v>155.0</v>
      </c>
      <c r="AV370" s="58">
        <v>55.0</v>
      </c>
      <c r="AW370" s="58">
        <v>78.0</v>
      </c>
      <c r="AX370" s="58">
        <v>68.0</v>
      </c>
      <c r="AY370" s="58">
        <v>85.0</v>
      </c>
      <c r="AZ370" s="58">
        <v>3559.0</v>
      </c>
      <c r="BA370" s="58"/>
      <c r="BB370" s="58">
        <v>50.0</v>
      </c>
      <c r="BC370" s="58"/>
      <c r="BD370" s="58">
        <v>116.0</v>
      </c>
      <c r="BE370" s="58"/>
      <c r="BF370" s="58">
        <v>1632.0</v>
      </c>
      <c r="BG370" s="58"/>
      <c r="BH370" s="58">
        <v>358.0</v>
      </c>
      <c r="BI370" s="58"/>
      <c r="BJ370" s="58"/>
      <c r="BK370" s="58">
        <v>3920.0</v>
      </c>
      <c r="BL370" s="58"/>
      <c r="BM370" s="58">
        <v>21427.0</v>
      </c>
      <c r="BN370" s="58">
        <v>18196.0</v>
      </c>
    </row>
    <row r="371" ht="16.5" customHeight="1">
      <c r="A371" s="58">
        <v>15090.0</v>
      </c>
      <c r="B371" s="58" t="s">
        <v>551</v>
      </c>
      <c r="C371" s="58">
        <v>15.0</v>
      </c>
      <c r="D371" s="58">
        <v>97915.0</v>
      </c>
      <c r="E371" s="58">
        <v>105385.0</v>
      </c>
      <c r="F371" s="58">
        <v>41907.0</v>
      </c>
      <c r="G371" s="58">
        <v>42307.0</v>
      </c>
      <c r="H371" s="58">
        <v>1403.0</v>
      </c>
      <c r="I371" s="58">
        <v>1867.0</v>
      </c>
      <c r="J371" s="58">
        <v>40504.0</v>
      </c>
      <c r="K371" s="58">
        <v>40440.0</v>
      </c>
      <c r="L371" s="58">
        <f t="shared" ref="L371:M371" si="363">V371+BM371</f>
        <v>13134</v>
      </c>
      <c r="M371" s="58">
        <f t="shared" si="363"/>
        <v>11680</v>
      </c>
      <c r="N371" s="58">
        <v>9183.0</v>
      </c>
      <c r="O371" s="58">
        <v>7266.0</v>
      </c>
      <c r="P371" s="58">
        <v>1610.0</v>
      </c>
      <c r="Q371" s="58">
        <v>1843.0</v>
      </c>
      <c r="R371" s="58">
        <v>922.0</v>
      </c>
      <c r="S371" s="58">
        <v>3260.0</v>
      </c>
      <c r="T371" s="58">
        <v>8890.0</v>
      </c>
      <c r="U371" s="58">
        <v>9803.0</v>
      </c>
      <c r="V371" s="58"/>
      <c r="W371" s="58"/>
      <c r="X371" s="58">
        <v>380.0</v>
      </c>
      <c r="Y371" s="58">
        <v>184.0</v>
      </c>
      <c r="Z371" s="58">
        <v>196.0</v>
      </c>
      <c r="AA371" s="58">
        <v>456.0</v>
      </c>
      <c r="AB371" s="58">
        <v>666.0</v>
      </c>
      <c r="AC371" s="58">
        <v>654.0</v>
      </c>
      <c r="AD371" s="58">
        <v>897.0</v>
      </c>
      <c r="AE371" s="58">
        <v>1249.0</v>
      </c>
      <c r="AF371" s="58">
        <v>528.0</v>
      </c>
      <c r="AG371" s="58">
        <v>297.0</v>
      </c>
      <c r="AH371" s="58">
        <v>77.0</v>
      </c>
      <c r="AI371" s="58">
        <v>92.0</v>
      </c>
      <c r="AJ371" s="58">
        <v>67.0</v>
      </c>
      <c r="AK371" s="58">
        <v>124.0</v>
      </c>
      <c r="AL371" s="58">
        <v>234.0</v>
      </c>
      <c r="AM371" s="58">
        <v>160.0</v>
      </c>
      <c r="AN371" s="58">
        <v>51.0</v>
      </c>
      <c r="AO371" s="58">
        <v>75.0</v>
      </c>
      <c r="AP371" s="58">
        <v>146.0</v>
      </c>
      <c r="AQ371" s="58">
        <v>126.0</v>
      </c>
      <c r="AR371" s="58">
        <v>115.0</v>
      </c>
      <c r="AS371" s="58">
        <v>121.0</v>
      </c>
      <c r="AT371" s="58">
        <v>80.0</v>
      </c>
      <c r="AU371" s="58">
        <v>94.0</v>
      </c>
      <c r="AV371" s="58">
        <v>37.0</v>
      </c>
      <c r="AW371" s="58">
        <v>51.0</v>
      </c>
      <c r="AX371" s="58">
        <v>36.0</v>
      </c>
      <c r="AY371" s="58">
        <v>69.0</v>
      </c>
      <c r="AZ371" s="58">
        <v>2132.0</v>
      </c>
      <c r="BA371" s="58"/>
      <c r="BB371" s="58">
        <v>27.0</v>
      </c>
      <c r="BC371" s="58"/>
      <c r="BD371" s="58">
        <v>44.0</v>
      </c>
      <c r="BE371" s="58"/>
      <c r="BF371" s="58">
        <v>833.0</v>
      </c>
      <c r="BG371" s="58"/>
      <c r="BH371" s="58">
        <v>219.0</v>
      </c>
      <c r="BI371" s="58"/>
      <c r="BJ371" s="58"/>
      <c r="BK371" s="58">
        <v>2836.0</v>
      </c>
      <c r="BL371" s="58"/>
      <c r="BM371" s="58">
        <v>13134.0</v>
      </c>
      <c r="BN371" s="58">
        <v>11680.0</v>
      </c>
    </row>
    <row r="372" ht="16.5" customHeight="1">
      <c r="A372" s="58">
        <v>15091.0</v>
      </c>
      <c r="B372" s="58" t="s">
        <v>552</v>
      </c>
      <c r="C372" s="58">
        <v>15.0</v>
      </c>
      <c r="D372" s="58">
        <v>112612.0</v>
      </c>
      <c r="E372" s="58">
        <v>120980.0</v>
      </c>
      <c r="F372" s="58">
        <v>52604.0</v>
      </c>
      <c r="G372" s="58">
        <v>52909.0</v>
      </c>
      <c r="H372" s="58">
        <v>1899.0</v>
      </c>
      <c r="I372" s="58">
        <v>3086.0</v>
      </c>
      <c r="J372" s="58">
        <v>50705.0</v>
      </c>
      <c r="K372" s="58">
        <v>49823.0</v>
      </c>
      <c r="L372" s="58">
        <f t="shared" ref="L372:M372" si="364">V372+BM372</f>
        <v>16111</v>
      </c>
      <c r="M372" s="58">
        <f t="shared" si="364"/>
        <v>15948</v>
      </c>
      <c r="N372" s="58">
        <v>10080.0</v>
      </c>
      <c r="O372" s="58">
        <v>8265.0</v>
      </c>
      <c r="P372" s="58">
        <v>1696.0</v>
      </c>
      <c r="Q372" s="58">
        <v>2049.0</v>
      </c>
      <c r="R372" s="58">
        <v>1224.0</v>
      </c>
      <c r="S372" s="58">
        <v>4062.0</v>
      </c>
      <c r="T372" s="58">
        <v>10787.0</v>
      </c>
      <c r="U372" s="58">
        <v>11435.0</v>
      </c>
      <c r="V372" s="58"/>
      <c r="W372" s="58"/>
      <c r="X372" s="58">
        <v>1857.0</v>
      </c>
      <c r="Y372" s="58">
        <v>657.0</v>
      </c>
      <c r="Z372" s="58">
        <v>303.0</v>
      </c>
      <c r="AA372" s="58">
        <v>663.0</v>
      </c>
      <c r="AB372" s="58">
        <v>844.0</v>
      </c>
      <c r="AC372" s="58">
        <v>903.0</v>
      </c>
      <c r="AD372" s="58">
        <v>987.0</v>
      </c>
      <c r="AE372" s="58">
        <v>1312.0</v>
      </c>
      <c r="AF372" s="58">
        <v>618.0</v>
      </c>
      <c r="AG372" s="58">
        <v>409.0</v>
      </c>
      <c r="AH372" s="58">
        <v>104.0</v>
      </c>
      <c r="AI372" s="58">
        <v>116.0</v>
      </c>
      <c r="AJ372" s="58">
        <v>64.0</v>
      </c>
      <c r="AK372" s="58">
        <v>139.0</v>
      </c>
      <c r="AL372" s="58">
        <v>242.0</v>
      </c>
      <c r="AM372" s="58">
        <v>158.0</v>
      </c>
      <c r="AN372" s="58">
        <v>58.0</v>
      </c>
      <c r="AO372" s="58">
        <v>79.0</v>
      </c>
      <c r="AP372" s="58">
        <v>204.0</v>
      </c>
      <c r="AQ372" s="58">
        <v>163.0</v>
      </c>
      <c r="AR372" s="58">
        <v>121.0</v>
      </c>
      <c r="AS372" s="58">
        <v>131.0</v>
      </c>
      <c r="AT372" s="58">
        <v>95.0</v>
      </c>
      <c r="AU372" s="58">
        <v>119.0</v>
      </c>
      <c r="AV372" s="58">
        <v>80.0</v>
      </c>
      <c r="AW372" s="58">
        <v>71.0</v>
      </c>
      <c r="AX372" s="58">
        <v>48.0</v>
      </c>
      <c r="AY372" s="58">
        <v>76.0</v>
      </c>
      <c r="AZ372" s="58">
        <v>3369.0</v>
      </c>
      <c r="BA372" s="58"/>
      <c r="BB372" s="58">
        <v>40.0</v>
      </c>
      <c r="BC372" s="58"/>
      <c r="BD372" s="58">
        <v>76.0</v>
      </c>
      <c r="BE372" s="58"/>
      <c r="BF372" s="58">
        <v>1416.0</v>
      </c>
      <c r="BG372" s="58"/>
      <c r="BH372" s="58">
        <v>281.0</v>
      </c>
      <c r="BI372" s="58"/>
      <c r="BJ372" s="58"/>
      <c r="BK372" s="58">
        <v>3068.0</v>
      </c>
      <c r="BL372" s="58"/>
      <c r="BM372" s="58">
        <v>16111.0</v>
      </c>
      <c r="BN372" s="58">
        <v>15948.0</v>
      </c>
    </row>
    <row r="373" ht="16.5" customHeight="1">
      <c r="A373" s="58">
        <v>16051.0</v>
      </c>
      <c r="B373" s="58" t="s">
        <v>554</v>
      </c>
      <c r="C373" s="58">
        <v>16.0</v>
      </c>
      <c r="D373" s="58">
        <v>167978.0</v>
      </c>
      <c r="E373" s="58">
        <v>168067.0</v>
      </c>
      <c r="F373" s="58">
        <v>80621.0</v>
      </c>
      <c r="G373" s="58">
        <v>81230.0</v>
      </c>
      <c r="H373" s="58">
        <v>1513.0</v>
      </c>
      <c r="I373" s="58">
        <v>2164.0</v>
      </c>
      <c r="J373" s="58">
        <v>79108.0</v>
      </c>
      <c r="K373" s="58">
        <v>79066.0</v>
      </c>
      <c r="L373" s="58">
        <f t="shared" ref="L373:M373" si="365">V373+BM373</f>
        <v>19500</v>
      </c>
      <c r="M373" s="58">
        <f t="shared" si="365"/>
        <v>19822</v>
      </c>
      <c r="N373" s="58">
        <v>17183.0</v>
      </c>
      <c r="O373" s="58">
        <v>15330.0</v>
      </c>
      <c r="P373" s="58">
        <v>7121.0</v>
      </c>
      <c r="Q373" s="58">
        <v>7972.0</v>
      </c>
      <c r="R373" s="58">
        <v>1627.0</v>
      </c>
      <c r="S373" s="58">
        <v>5584.0</v>
      </c>
      <c r="T373" s="58">
        <v>18993.0</v>
      </c>
      <c r="U373" s="58">
        <v>19284.0</v>
      </c>
      <c r="V373" s="58"/>
      <c r="W373" s="58"/>
      <c r="X373" s="58">
        <v>982.0</v>
      </c>
      <c r="Y373" s="58">
        <v>1676.0</v>
      </c>
      <c r="Z373" s="58">
        <v>280.0</v>
      </c>
      <c r="AA373" s="58">
        <v>1273.0</v>
      </c>
      <c r="AB373" s="58">
        <v>1116.0</v>
      </c>
      <c r="AC373" s="58">
        <v>1296.0</v>
      </c>
      <c r="AD373" s="58">
        <v>867.0</v>
      </c>
      <c r="AE373" s="58">
        <v>1347.0</v>
      </c>
      <c r="AF373" s="58">
        <v>1482.0</v>
      </c>
      <c r="AG373" s="58">
        <v>935.0</v>
      </c>
      <c r="AH373" s="58">
        <v>327.0</v>
      </c>
      <c r="AI373" s="58">
        <v>128.0</v>
      </c>
      <c r="AJ373" s="58">
        <v>54.0</v>
      </c>
      <c r="AK373" s="58">
        <v>107.0</v>
      </c>
      <c r="AL373" s="58">
        <v>335.0</v>
      </c>
      <c r="AM373" s="58">
        <v>285.0</v>
      </c>
      <c r="AN373" s="58">
        <v>34.0</v>
      </c>
      <c r="AO373" s="58">
        <v>44.0</v>
      </c>
      <c r="AP373" s="58">
        <v>44.0</v>
      </c>
      <c r="AQ373" s="58">
        <v>51.0</v>
      </c>
      <c r="AR373" s="58">
        <v>219.0</v>
      </c>
      <c r="AS373" s="58">
        <v>170.0</v>
      </c>
      <c r="AT373" s="58">
        <v>121.0</v>
      </c>
      <c r="AU373" s="58">
        <v>138.0</v>
      </c>
      <c r="AV373" s="58">
        <v>24.0</v>
      </c>
      <c r="AW373" s="58">
        <v>27.0</v>
      </c>
      <c r="AX373" s="58">
        <v>25.0</v>
      </c>
      <c r="AY373" s="58">
        <v>51.0</v>
      </c>
      <c r="AZ373" s="58">
        <v>5731.0</v>
      </c>
      <c r="BA373" s="58"/>
      <c r="BB373" s="58">
        <v>33.0</v>
      </c>
      <c r="BC373" s="58"/>
      <c r="BD373" s="58">
        <v>117.0</v>
      </c>
      <c r="BE373" s="58"/>
      <c r="BF373" s="58">
        <v>1867.0</v>
      </c>
      <c r="BG373" s="58"/>
      <c r="BH373" s="58">
        <v>1026.0</v>
      </c>
      <c r="BI373" s="58"/>
      <c r="BJ373" s="58"/>
      <c r="BK373" s="58">
        <v>3546.0</v>
      </c>
      <c r="BL373" s="58"/>
      <c r="BM373" s="58">
        <v>19500.0</v>
      </c>
      <c r="BN373" s="58">
        <v>19822.0</v>
      </c>
    </row>
    <row r="374" ht="16.5" customHeight="1">
      <c r="A374" s="58">
        <v>16052.0</v>
      </c>
      <c r="B374" s="58" t="s">
        <v>555</v>
      </c>
      <c r="C374" s="58">
        <v>16.0</v>
      </c>
      <c r="D374" s="58">
        <v>81727.0</v>
      </c>
      <c r="E374" s="58">
        <v>85869.0</v>
      </c>
      <c r="F374" s="58">
        <v>35553.0</v>
      </c>
      <c r="G374" s="58">
        <v>39412.0</v>
      </c>
      <c r="H374" s="58">
        <v>837.0</v>
      </c>
      <c r="I374" s="58">
        <v>1017.0</v>
      </c>
      <c r="J374" s="58">
        <v>34716.0</v>
      </c>
      <c r="K374" s="58">
        <v>38395.0</v>
      </c>
      <c r="L374" s="58">
        <f t="shared" ref="L374:M374" si="366">V374+BM374</f>
        <v>9111</v>
      </c>
      <c r="M374" s="58">
        <f t="shared" si="366"/>
        <v>10183</v>
      </c>
      <c r="N374" s="58">
        <v>5638.0</v>
      </c>
      <c r="O374" s="58">
        <v>5079.0</v>
      </c>
      <c r="P374" s="58">
        <v>1490.0</v>
      </c>
      <c r="Q374" s="58">
        <v>2163.0</v>
      </c>
      <c r="R374" s="58">
        <v>617.0</v>
      </c>
      <c r="S374" s="58">
        <v>3074.0</v>
      </c>
      <c r="T374" s="58">
        <v>10258.0</v>
      </c>
      <c r="U374" s="58">
        <v>12279.0</v>
      </c>
      <c r="V374" s="58"/>
      <c r="W374" s="58"/>
      <c r="X374" s="58">
        <v>299.0</v>
      </c>
      <c r="Y374" s="58">
        <v>214.0</v>
      </c>
      <c r="Z374" s="58">
        <v>116.0</v>
      </c>
      <c r="AA374" s="58">
        <v>761.0</v>
      </c>
      <c r="AB374" s="58">
        <v>481.0</v>
      </c>
      <c r="AC374" s="58">
        <v>650.0</v>
      </c>
      <c r="AD374" s="58">
        <v>535.0</v>
      </c>
      <c r="AE374" s="58">
        <v>830.0</v>
      </c>
      <c r="AF374" s="58">
        <v>514.0</v>
      </c>
      <c r="AG374" s="58">
        <v>358.0</v>
      </c>
      <c r="AH374" s="58">
        <v>69.0</v>
      </c>
      <c r="AI374" s="58">
        <v>42.0</v>
      </c>
      <c r="AJ374" s="58">
        <v>22.0</v>
      </c>
      <c r="AK374" s="58">
        <v>53.0</v>
      </c>
      <c r="AL374" s="58">
        <v>210.0</v>
      </c>
      <c r="AM374" s="58">
        <v>217.0</v>
      </c>
      <c r="AN374" s="58">
        <v>19.0</v>
      </c>
      <c r="AO374" s="58">
        <v>28.0</v>
      </c>
      <c r="AP374" s="58">
        <v>13.0</v>
      </c>
      <c r="AQ374" s="58">
        <v>28.0</v>
      </c>
      <c r="AR374" s="58">
        <v>75.0</v>
      </c>
      <c r="AS374" s="58">
        <v>143.0</v>
      </c>
      <c r="AT374" s="58">
        <v>67.0</v>
      </c>
      <c r="AU374" s="58">
        <v>79.0</v>
      </c>
      <c r="AV374" s="58">
        <v>26.0</v>
      </c>
      <c r="AW374" s="58">
        <v>11.0</v>
      </c>
      <c r="AX374" s="58">
        <v>12.0</v>
      </c>
      <c r="AY374" s="58">
        <v>29.0</v>
      </c>
      <c r="AZ374" s="58">
        <v>3875.0</v>
      </c>
      <c r="BA374" s="58"/>
      <c r="BB374" s="58">
        <v>15.0</v>
      </c>
      <c r="BC374" s="58"/>
      <c r="BD374" s="58">
        <v>39.0</v>
      </c>
      <c r="BE374" s="58"/>
      <c r="BF374" s="58">
        <v>991.0</v>
      </c>
      <c r="BG374" s="58"/>
      <c r="BH374" s="58">
        <v>224.0</v>
      </c>
      <c r="BI374" s="58"/>
      <c r="BJ374" s="58"/>
      <c r="BK374" s="58">
        <v>2174.0</v>
      </c>
      <c r="BL374" s="58"/>
      <c r="BM374" s="58">
        <v>9111.0</v>
      </c>
      <c r="BN374" s="58">
        <v>10183.0</v>
      </c>
    </row>
    <row r="375" ht="16.5" customHeight="1">
      <c r="A375" s="58">
        <v>16053.0</v>
      </c>
      <c r="B375" s="58" t="s">
        <v>556</v>
      </c>
      <c r="C375" s="58">
        <v>16.0</v>
      </c>
      <c r="D375" s="58">
        <v>84679.0</v>
      </c>
      <c r="E375" s="58">
        <v>85405.0</v>
      </c>
      <c r="F375" s="58">
        <v>44245.0</v>
      </c>
      <c r="G375" s="58">
        <v>46449.0</v>
      </c>
      <c r="H375" s="58">
        <v>583.0</v>
      </c>
      <c r="I375" s="58">
        <v>843.0</v>
      </c>
      <c r="J375" s="58">
        <v>43662.0</v>
      </c>
      <c r="K375" s="58">
        <v>45606.0</v>
      </c>
      <c r="L375" s="58">
        <f t="shared" ref="L375:M375" si="367">V375+BM375</f>
        <v>9078</v>
      </c>
      <c r="M375" s="58">
        <f t="shared" si="367"/>
        <v>10103</v>
      </c>
      <c r="N375" s="58">
        <v>9276.0</v>
      </c>
      <c r="O375" s="58">
        <v>8603.0</v>
      </c>
      <c r="P375" s="58">
        <v>5581.0</v>
      </c>
      <c r="Q375" s="58">
        <v>6655.0</v>
      </c>
      <c r="R375" s="58">
        <v>1288.0</v>
      </c>
      <c r="S375" s="58">
        <v>4176.0</v>
      </c>
      <c r="T375" s="58">
        <v>10652.0</v>
      </c>
      <c r="U375" s="58">
        <v>10246.0</v>
      </c>
      <c r="V375" s="58"/>
      <c r="W375" s="58"/>
      <c r="X375" s="58">
        <v>319.0</v>
      </c>
      <c r="Y375" s="58">
        <v>472.0</v>
      </c>
      <c r="Z375" s="58">
        <v>189.0</v>
      </c>
      <c r="AA375" s="58">
        <v>742.0</v>
      </c>
      <c r="AB375" s="58">
        <v>469.0</v>
      </c>
      <c r="AC375" s="58">
        <v>521.0</v>
      </c>
      <c r="AD375" s="58">
        <v>377.0</v>
      </c>
      <c r="AE375" s="58">
        <v>633.0</v>
      </c>
      <c r="AF375" s="58">
        <v>1467.0</v>
      </c>
      <c r="AG375" s="58">
        <v>833.0</v>
      </c>
      <c r="AH375" s="58">
        <v>371.0</v>
      </c>
      <c r="AI375" s="58">
        <v>132.0</v>
      </c>
      <c r="AJ375" s="58">
        <v>45.0</v>
      </c>
      <c r="AK375" s="58">
        <v>87.0</v>
      </c>
      <c r="AL375" s="58">
        <v>158.0</v>
      </c>
      <c r="AM375" s="58">
        <v>202.0</v>
      </c>
      <c r="AN375" s="58">
        <v>18.0</v>
      </c>
      <c r="AO375" s="58">
        <v>26.0</v>
      </c>
      <c r="AP375" s="58">
        <v>31.0</v>
      </c>
      <c r="AQ375" s="58">
        <v>32.0</v>
      </c>
      <c r="AR375" s="58">
        <v>69.0</v>
      </c>
      <c r="AS375" s="58">
        <v>92.0</v>
      </c>
      <c r="AT375" s="58">
        <v>116.0</v>
      </c>
      <c r="AU375" s="58">
        <v>96.0</v>
      </c>
      <c r="AV375" s="58">
        <v>22.0</v>
      </c>
      <c r="AW375" s="58">
        <v>25.0</v>
      </c>
      <c r="AX375" s="58">
        <v>15.0</v>
      </c>
      <c r="AY375" s="58">
        <v>28.0</v>
      </c>
      <c r="AZ375" s="58">
        <v>2968.0</v>
      </c>
      <c r="BA375" s="58"/>
      <c r="BB375" s="58">
        <v>14.0</v>
      </c>
      <c r="BC375" s="58"/>
      <c r="BD375" s="58">
        <v>34.0</v>
      </c>
      <c r="BE375" s="58"/>
      <c r="BF375" s="58">
        <v>434.0</v>
      </c>
      <c r="BG375" s="58"/>
      <c r="BH375" s="58">
        <v>671.0</v>
      </c>
      <c r="BI375" s="58"/>
      <c r="BJ375" s="58"/>
      <c r="BK375" s="58">
        <v>1902.0</v>
      </c>
      <c r="BL375" s="58"/>
      <c r="BM375" s="58">
        <v>9078.0</v>
      </c>
      <c r="BN375" s="58">
        <v>10103.0</v>
      </c>
    </row>
    <row r="376" ht="16.5" customHeight="1">
      <c r="A376" s="58">
        <v>16054.0</v>
      </c>
      <c r="B376" s="58" t="s">
        <v>557</v>
      </c>
      <c r="C376" s="58">
        <v>16.0</v>
      </c>
      <c r="D376" s="58">
        <v>31382.0</v>
      </c>
      <c r="E376" s="58">
        <v>34286.0</v>
      </c>
      <c r="F376" s="58">
        <v>14169.0</v>
      </c>
      <c r="G376" s="58">
        <v>16223.0</v>
      </c>
      <c r="H376" s="58">
        <v>324.0</v>
      </c>
      <c r="I376" s="58">
        <v>455.0</v>
      </c>
      <c r="J376" s="58">
        <v>13845.0</v>
      </c>
      <c r="K376" s="58">
        <v>15768.0</v>
      </c>
      <c r="L376" s="58">
        <f t="shared" ref="L376:M376" si="368">V376+BM376</f>
        <v>3284</v>
      </c>
      <c r="M376" s="58">
        <f t="shared" si="368"/>
        <v>3569</v>
      </c>
      <c r="N376" s="58">
        <v>2481.0</v>
      </c>
      <c r="O376" s="58">
        <v>2123.0</v>
      </c>
      <c r="P376" s="58">
        <v>577.0</v>
      </c>
      <c r="Q376" s="58">
        <v>886.0</v>
      </c>
      <c r="R376" s="58">
        <v>250.0</v>
      </c>
      <c r="S376" s="58">
        <v>1214.0</v>
      </c>
      <c r="T376" s="58">
        <v>4692.0</v>
      </c>
      <c r="U376" s="58">
        <v>5784.0</v>
      </c>
      <c r="V376" s="58"/>
      <c r="W376" s="58"/>
      <c r="X376" s="58">
        <v>317.0</v>
      </c>
      <c r="Y376" s="58">
        <v>246.0</v>
      </c>
      <c r="Z376" s="58">
        <v>64.0</v>
      </c>
      <c r="AA376" s="58">
        <v>252.0</v>
      </c>
      <c r="AB376" s="58">
        <v>209.0</v>
      </c>
      <c r="AC376" s="58">
        <v>210.0</v>
      </c>
      <c r="AD376" s="58">
        <v>193.0</v>
      </c>
      <c r="AE376" s="58">
        <v>332.0</v>
      </c>
      <c r="AF376" s="58">
        <v>100.0</v>
      </c>
      <c r="AG376" s="58">
        <v>130.0</v>
      </c>
      <c r="AH376" s="58">
        <v>35.0</v>
      </c>
      <c r="AI376" s="58">
        <v>25.0</v>
      </c>
      <c r="AJ376" s="58">
        <v>12.0</v>
      </c>
      <c r="AK376" s="58">
        <v>26.0</v>
      </c>
      <c r="AL376" s="58">
        <v>83.0</v>
      </c>
      <c r="AM376" s="58">
        <v>66.0</v>
      </c>
      <c r="AN376" s="58">
        <v>11.0</v>
      </c>
      <c r="AO376" s="58">
        <v>8.0</v>
      </c>
      <c r="AP376" s="58">
        <v>15.0</v>
      </c>
      <c r="AQ376" s="58">
        <v>11.0</v>
      </c>
      <c r="AR376" s="58">
        <v>22.0</v>
      </c>
      <c r="AS376" s="58">
        <v>31.0</v>
      </c>
      <c r="AT376" s="58">
        <v>31.0</v>
      </c>
      <c r="AU376" s="58">
        <v>34.0</v>
      </c>
      <c r="AV376" s="58">
        <v>3.0</v>
      </c>
      <c r="AW376" s="58">
        <v>4.0</v>
      </c>
      <c r="AX376" s="58">
        <v>7.0</v>
      </c>
      <c r="AY376" s="58">
        <v>9.0</v>
      </c>
      <c r="AZ376" s="58">
        <v>1087.0</v>
      </c>
      <c r="BA376" s="58"/>
      <c r="BB376" s="58">
        <v>9.0</v>
      </c>
      <c r="BC376" s="58"/>
      <c r="BD376" s="58">
        <v>23.0</v>
      </c>
      <c r="BE376" s="58"/>
      <c r="BF376" s="58">
        <v>265.0</v>
      </c>
      <c r="BG376" s="58"/>
      <c r="BH376" s="58">
        <v>75.0</v>
      </c>
      <c r="BI376" s="58"/>
      <c r="BJ376" s="58"/>
      <c r="BK376" s="58">
        <v>808.0</v>
      </c>
      <c r="BL376" s="58"/>
      <c r="BM376" s="58">
        <v>3284.0</v>
      </c>
      <c r="BN376" s="58">
        <v>3569.0</v>
      </c>
    </row>
    <row r="377" ht="16.5" customHeight="1">
      <c r="A377" s="58">
        <v>16055.0</v>
      </c>
      <c r="B377" s="58" t="s">
        <v>558</v>
      </c>
      <c r="C377" s="58">
        <v>16.0</v>
      </c>
      <c r="D377" s="58">
        <v>50930.0</v>
      </c>
      <c r="E377" s="58">
        <v>51991.0</v>
      </c>
      <c r="F377" s="58">
        <v>25440.0</v>
      </c>
      <c r="G377" s="58">
        <v>28068.0</v>
      </c>
      <c r="H377" s="58">
        <v>457.0</v>
      </c>
      <c r="I377" s="58">
        <v>634.0</v>
      </c>
      <c r="J377" s="58">
        <v>24983.0</v>
      </c>
      <c r="K377" s="58">
        <v>27434.0</v>
      </c>
      <c r="L377" s="58">
        <f t="shared" ref="L377:M377" si="369">V377+BM377</f>
        <v>6538</v>
      </c>
      <c r="M377" s="58">
        <f t="shared" si="369"/>
        <v>7615</v>
      </c>
      <c r="N377" s="58">
        <v>4896.0</v>
      </c>
      <c r="O377" s="58">
        <v>3895.0</v>
      </c>
      <c r="P377" s="58">
        <v>3408.0</v>
      </c>
      <c r="Q377" s="58">
        <v>4130.0</v>
      </c>
      <c r="R377" s="58">
        <v>593.0</v>
      </c>
      <c r="S377" s="58">
        <v>2325.0</v>
      </c>
      <c r="T377" s="58">
        <v>5358.0</v>
      </c>
      <c r="U377" s="58">
        <v>5927.0</v>
      </c>
      <c r="V377" s="58"/>
      <c r="W377" s="58"/>
      <c r="X377" s="58">
        <v>183.0</v>
      </c>
      <c r="Y377" s="58">
        <v>177.0</v>
      </c>
      <c r="Z377" s="58">
        <v>69.0</v>
      </c>
      <c r="AA377" s="58">
        <v>529.0</v>
      </c>
      <c r="AB377" s="58">
        <v>320.0</v>
      </c>
      <c r="AC377" s="58">
        <v>437.0</v>
      </c>
      <c r="AD377" s="58">
        <v>285.0</v>
      </c>
      <c r="AE377" s="58">
        <v>445.0</v>
      </c>
      <c r="AF377" s="58">
        <v>618.0</v>
      </c>
      <c r="AG377" s="58">
        <v>356.0</v>
      </c>
      <c r="AH377" s="58">
        <v>123.0</v>
      </c>
      <c r="AI377" s="58">
        <v>47.0</v>
      </c>
      <c r="AJ377" s="58">
        <v>22.0</v>
      </c>
      <c r="AK377" s="58">
        <v>41.0</v>
      </c>
      <c r="AL377" s="58">
        <v>125.0</v>
      </c>
      <c r="AM377" s="58">
        <v>114.0</v>
      </c>
      <c r="AN377" s="58">
        <v>11.0</v>
      </c>
      <c r="AO377" s="58">
        <v>23.0</v>
      </c>
      <c r="AP377" s="58">
        <v>13.0</v>
      </c>
      <c r="AQ377" s="58">
        <v>35.0</v>
      </c>
      <c r="AR377" s="58">
        <v>60.0</v>
      </c>
      <c r="AS377" s="58">
        <v>52.0</v>
      </c>
      <c r="AT377" s="58">
        <v>33.0</v>
      </c>
      <c r="AU377" s="58">
        <v>45.0</v>
      </c>
      <c r="AV377" s="58">
        <v>11.0</v>
      </c>
      <c r="AW377" s="58">
        <v>18.0</v>
      </c>
      <c r="AX377" s="58">
        <v>11.0</v>
      </c>
      <c r="AY377" s="58">
        <v>7.0</v>
      </c>
      <c r="AZ377" s="58">
        <v>1414.0</v>
      </c>
      <c r="BA377" s="58"/>
      <c r="BB377" s="58">
        <v>6.0</v>
      </c>
      <c r="BC377" s="58"/>
      <c r="BD377" s="58">
        <v>35.0</v>
      </c>
      <c r="BE377" s="58"/>
      <c r="BF377" s="58">
        <v>487.0</v>
      </c>
      <c r="BG377" s="58"/>
      <c r="BH377" s="58">
        <v>364.0</v>
      </c>
      <c r="BI377" s="58"/>
      <c r="BJ377" s="58"/>
      <c r="BK377" s="58">
        <v>1216.0</v>
      </c>
      <c r="BL377" s="58"/>
      <c r="BM377" s="58">
        <v>6538.0</v>
      </c>
      <c r="BN377" s="58">
        <v>7615.0</v>
      </c>
    </row>
    <row r="378" ht="16.5" customHeight="1">
      <c r="A378" s="58">
        <v>16056.0</v>
      </c>
      <c r="B378" s="58" t="s">
        <v>559</v>
      </c>
      <c r="C378" s="58">
        <v>16.0</v>
      </c>
      <c r="D378" s="58">
        <v>34353.0</v>
      </c>
      <c r="E378" s="58">
        <v>35760.0</v>
      </c>
      <c r="F378" s="58">
        <v>17736.0</v>
      </c>
      <c r="G378" s="58">
        <v>18023.0</v>
      </c>
      <c r="H378" s="58">
        <v>319.0</v>
      </c>
      <c r="I378" s="58">
        <v>456.0</v>
      </c>
      <c r="J378" s="58">
        <v>17417.0</v>
      </c>
      <c r="K378" s="58">
        <v>17567.0</v>
      </c>
      <c r="L378" s="58">
        <f t="shared" ref="L378:M378" si="370">V378+BM378</f>
        <v>5046</v>
      </c>
      <c r="M378" s="58">
        <f t="shared" si="370"/>
        <v>4996</v>
      </c>
      <c r="N378" s="58">
        <v>3389.0</v>
      </c>
      <c r="O378" s="58">
        <v>3066.0</v>
      </c>
      <c r="P378" s="58">
        <v>1053.0</v>
      </c>
      <c r="Q378" s="58">
        <v>1392.0</v>
      </c>
      <c r="R378" s="58">
        <v>255.0</v>
      </c>
      <c r="S378" s="58">
        <v>1281.0</v>
      </c>
      <c r="T378" s="58">
        <v>4337.0</v>
      </c>
      <c r="U378" s="58">
        <v>4221.0</v>
      </c>
      <c r="V378" s="58"/>
      <c r="W378" s="58"/>
      <c r="X378" s="58">
        <v>119.0</v>
      </c>
      <c r="Y378" s="58">
        <v>106.0</v>
      </c>
      <c r="Z378" s="58">
        <v>71.0</v>
      </c>
      <c r="AA378" s="58">
        <v>405.0</v>
      </c>
      <c r="AB378" s="58">
        <v>250.0</v>
      </c>
      <c r="AC378" s="58">
        <v>318.0</v>
      </c>
      <c r="AD378" s="58">
        <v>238.0</v>
      </c>
      <c r="AE378" s="58">
        <v>303.0</v>
      </c>
      <c r="AF378" s="58">
        <v>310.0</v>
      </c>
      <c r="AG378" s="58">
        <v>118.0</v>
      </c>
      <c r="AH378" s="58">
        <v>79.0</v>
      </c>
      <c r="AI378" s="58">
        <v>34.0</v>
      </c>
      <c r="AJ378" s="58">
        <v>19.0</v>
      </c>
      <c r="AK378" s="58">
        <v>34.0</v>
      </c>
      <c r="AL378" s="58">
        <v>133.0</v>
      </c>
      <c r="AM378" s="58">
        <v>101.0</v>
      </c>
      <c r="AN378" s="58">
        <v>10.0</v>
      </c>
      <c r="AO378" s="58">
        <v>9.0</v>
      </c>
      <c r="AP378" s="58">
        <v>13.0</v>
      </c>
      <c r="AQ378" s="58">
        <v>20.0</v>
      </c>
      <c r="AR378" s="58">
        <v>21.0</v>
      </c>
      <c r="AS378" s="58">
        <v>28.0</v>
      </c>
      <c r="AT378" s="58">
        <v>27.0</v>
      </c>
      <c r="AU378" s="58">
        <v>33.0</v>
      </c>
      <c r="AV378" s="58">
        <v>10.0</v>
      </c>
      <c r="AW378" s="58">
        <v>11.0</v>
      </c>
      <c r="AX378" s="58">
        <v>5.0</v>
      </c>
      <c r="AY378" s="58">
        <v>5.0</v>
      </c>
      <c r="AZ378" s="58">
        <v>879.0</v>
      </c>
      <c r="BA378" s="58"/>
      <c r="BB378" s="58">
        <v>5.0</v>
      </c>
      <c r="BC378" s="58"/>
      <c r="BD378" s="58">
        <v>63.0</v>
      </c>
      <c r="BE378" s="58"/>
      <c r="BF378" s="58">
        <v>958.0</v>
      </c>
      <c r="BG378" s="58"/>
      <c r="BH378" s="58">
        <v>127.0</v>
      </c>
      <c r="BI378" s="58"/>
      <c r="BJ378" s="58"/>
      <c r="BK378" s="58">
        <v>1086.0</v>
      </c>
      <c r="BL378" s="58"/>
      <c r="BM378" s="58">
        <v>5046.0</v>
      </c>
      <c r="BN378" s="58">
        <v>4996.0</v>
      </c>
    </row>
    <row r="379" ht="16.5" customHeight="1">
      <c r="A379" s="58">
        <v>16061.0</v>
      </c>
      <c r="B379" s="58" t="s">
        <v>560</v>
      </c>
      <c r="C379" s="58">
        <v>16.0</v>
      </c>
      <c r="D379" s="58">
        <v>83965.0</v>
      </c>
      <c r="E379" s="58">
        <v>88206.0</v>
      </c>
      <c r="F379" s="58">
        <v>48132.0</v>
      </c>
      <c r="G379" s="58">
        <v>52481.0</v>
      </c>
      <c r="H379" s="58">
        <v>1208.0</v>
      </c>
      <c r="I379" s="58">
        <v>1677.0</v>
      </c>
      <c r="J379" s="58">
        <v>46924.0</v>
      </c>
      <c r="K379" s="58">
        <v>50804.0</v>
      </c>
      <c r="L379" s="58">
        <f t="shared" ref="L379:M379" si="371">V379+BM379</f>
        <v>23869</v>
      </c>
      <c r="M379" s="58">
        <f t="shared" si="371"/>
        <v>25835</v>
      </c>
      <c r="N379" s="58">
        <v>6300.0</v>
      </c>
      <c r="O379" s="58">
        <v>5463.0</v>
      </c>
      <c r="P379" s="58">
        <v>1653.0</v>
      </c>
      <c r="Q379" s="58">
        <v>1917.0</v>
      </c>
      <c r="R379" s="58">
        <v>842.0</v>
      </c>
      <c r="S379" s="58">
        <v>4199.0</v>
      </c>
      <c r="T379" s="58">
        <v>5434.0</v>
      </c>
      <c r="U379" s="58">
        <v>6351.0</v>
      </c>
      <c r="V379" s="58"/>
      <c r="W379" s="58"/>
      <c r="X379" s="58">
        <v>1425.0</v>
      </c>
      <c r="Y379" s="58">
        <v>1355.0</v>
      </c>
      <c r="Z379" s="58">
        <v>155.0</v>
      </c>
      <c r="AA379" s="58">
        <v>863.0</v>
      </c>
      <c r="AB379" s="58">
        <v>428.0</v>
      </c>
      <c r="AC379" s="58">
        <v>515.0</v>
      </c>
      <c r="AD379" s="58">
        <v>764.0</v>
      </c>
      <c r="AE379" s="58">
        <v>1143.0</v>
      </c>
      <c r="AF379" s="58">
        <v>333.0</v>
      </c>
      <c r="AG379" s="58">
        <v>320.0</v>
      </c>
      <c r="AH379" s="58">
        <v>739.0</v>
      </c>
      <c r="AI379" s="58">
        <v>319.0</v>
      </c>
      <c r="AJ379" s="58">
        <v>41.0</v>
      </c>
      <c r="AK379" s="58">
        <v>87.0</v>
      </c>
      <c r="AL379" s="58">
        <v>197.0</v>
      </c>
      <c r="AM379" s="58">
        <v>204.0</v>
      </c>
      <c r="AN379" s="58">
        <v>29.0</v>
      </c>
      <c r="AO379" s="58">
        <v>18.0</v>
      </c>
      <c r="AP379" s="58">
        <v>52.0</v>
      </c>
      <c r="AQ379" s="58">
        <v>118.0</v>
      </c>
      <c r="AR379" s="58">
        <v>115.0</v>
      </c>
      <c r="AS379" s="58">
        <v>102.0</v>
      </c>
      <c r="AT379" s="58">
        <v>23.0</v>
      </c>
      <c r="AU379" s="58">
        <v>27.0</v>
      </c>
      <c r="AV379" s="58">
        <v>11.0</v>
      </c>
      <c r="AW379" s="58">
        <v>21.0</v>
      </c>
      <c r="AX379" s="58">
        <v>16.0</v>
      </c>
      <c r="AY379" s="58">
        <v>16.0</v>
      </c>
      <c r="AZ379" s="58">
        <v>2775.0</v>
      </c>
      <c r="BA379" s="58"/>
      <c r="BB379" s="58">
        <v>18.0</v>
      </c>
      <c r="BC379" s="58"/>
      <c r="BD379" s="58">
        <v>32.0</v>
      </c>
      <c r="BE379" s="58"/>
      <c r="BF379" s="58">
        <v>1535.0</v>
      </c>
      <c r="BG379" s="58"/>
      <c r="BH379" s="58">
        <v>138.0</v>
      </c>
      <c r="BI379" s="58"/>
      <c r="BJ379" s="58"/>
      <c r="BK379" s="58">
        <v>1931.0</v>
      </c>
      <c r="BL379" s="58"/>
      <c r="BM379" s="58">
        <v>23869.0</v>
      </c>
      <c r="BN379" s="58">
        <v>25835.0</v>
      </c>
    </row>
    <row r="380" ht="16.5" customHeight="1">
      <c r="A380" s="58">
        <v>16062.0</v>
      </c>
      <c r="B380" s="58" t="s">
        <v>561</v>
      </c>
      <c r="C380" s="58">
        <v>16.0</v>
      </c>
      <c r="D380" s="58">
        <v>72675.0</v>
      </c>
      <c r="E380" s="58">
        <v>76936.0</v>
      </c>
      <c r="F380" s="58">
        <v>35305.0</v>
      </c>
      <c r="G380" s="58">
        <v>40033.0</v>
      </c>
      <c r="H380" s="58">
        <v>962.0</v>
      </c>
      <c r="I380" s="58">
        <v>1400.0</v>
      </c>
      <c r="J380" s="58">
        <v>34343.0</v>
      </c>
      <c r="K380" s="58">
        <v>38633.0</v>
      </c>
      <c r="L380" s="58">
        <f t="shared" ref="L380:M380" si="372">V380+BM380</f>
        <v>10317</v>
      </c>
      <c r="M380" s="58">
        <f t="shared" si="372"/>
        <v>10996</v>
      </c>
      <c r="N380" s="58">
        <v>7403.0</v>
      </c>
      <c r="O380" s="58">
        <v>7473.0</v>
      </c>
      <c r="P380" s="58">
        <v>1435.0</v>
      </c>
      <c r="Q380" s="58">
        <v>1865.0</v>
      </c>
      <c r="R380" s="58">
        <v>828.0</v>
      </c>
      <c r="S380" s="58">
        <v>3335.0</v>
      </c>
      <c r="T380" s="58">
        <v>8526.0</v>
      </c>
      <c r="U380" s="58">
        <v>10339.0</v>
      </c>
      <c r="V380" s="58"/>
      <c r="W380" s="58"/>
      <c r="X380" s="58">
        <v>462.0</v>
      </c>
      <c r="Y380" s="58">
        <v>166.0</v>
      </c>
      <c r="Z380" s="58">
        <v>196.0</v>
      </c>
      <c r="AA380" s="58">
        <v>716.0</v>
      </c>
      <c r="AB380" s="58">
        <v>476.0</v>
      </c>
      <c r="AC380" s="58">
        <v>558.0</v>
      </c>
      <c r="AD380" s="58">
        <v>542.0</v>
      </c>
      <c r="AE380" s="58">
        <v>756.0</v>
      </c>
      <c r="AF380" s="58">
        <v>354.0</v>
      </c>
      <c r="AG380" s="58">
        <v>262.0</v>
      </c>
      <c r="AH380" s="58">
        <v>111.0</v>
      </c>
      <c r="AI380" s="58">
        <v>37.0</v>
      </c>
      <c r="AJ380" s="58">
        <v>43.0</v>
      </c>
      <c r="AK380" s="58">
        <v>75.0</v>
      </c>
      <c r="AL380" s="58">
        <v>192.0</v>
      </c>
      <c r="AM380" s="58">
        <v>162.0</v>
      </c>
      <c r="AN380" s="58">
        <v>13.0</v>
      </c>
      <c r="AO380" s="58">
        <v>5.0</v>
      </c>
      <c r="AP380" s="58">
        <v>27.0</v>
      </c>
      <c r="AQ380" s="58">
        <v>37.0</v>
      </c>
      <c r="AR380" s="58">
        <v>61.0</v>
      </c>
      <c r="AS380" s="58">
        <v>63.0</v>
      </c>
      <c r="AT380" s="58">
        <v>45.0</v>
      </c>
      <c r="AU380" s="58">
        <v>65.0</v>
      </c>
      <c r="AV380" s="58">
        <v>4.0</v>
      </c>
      <c r="AW380" s="58">
        <v>18.0</v>
      </c>
      <c r="AX380" s="58">
        <v>16.0</v>
      </c>
      <c r="AY380" s="58">
        <v>10.0</v>
      </c>
      <c r="AZ380" s="58">
        <v>1901.0</v>
      </c>
      <c r="BA380" s="58"/>
      <c r="BB380" s="58">
        <v>16.0</v>
      </c>
      <c r="BC380" s="58"/>
      <c r="BD380" s="58">
        <v>38.0</v>
      </c>
      <c r="BE380" s="58"/>
      <c r="BF380" s="58">
        <v>1151.0</v>
      </c>
      <c r="BG380" s="58"/>
      <c r="BH380" s="58">
        <v>186.0</v>
      </c>
      <c r="BI380" s="58"/>
      <c r="BJ380" s="58"/>
      <c r="BK380" s="58">
        <v>1695.0</v>
      </c>
      <c r="BL380" s="58"/>
      <c r="BM380" s="58">
        <v>10317.0</v>
      </c>
      <c r="BN380" s="58">
        <v>10996.0</v>
      </c>
    </row>
    <row r="381" ht="16.5" customHeight="1">
      <c r="A381" s="58">
        <v>16063.0</v>
      </c>
      <c r="B381" s="58" t="s">
        <v>562</v>
      </c>
      <c r="C381" s="58">
        <v>16.0</v>
      </c>
      <c r="D381" s="58">
        <v>107110.0</v>
      </c>
      <c r="E381" s="58">
        <v>113922.0</v>
      </c>
      <c r="F381" s="58">
        <v>58566.0</v>
      </c>
      <c r="G381" s="58">
        <v>62783.0</v>
      </c>
      <c r="H381" s="58">
        <v>1724.0</v>
      </c>
      <c r="I381" s="58">
        <v>2589.0</v>
      </c>
      <c r="J381" s="58">
        <v>56842.0</v>
      </c>
      <c r="K381" s="58">
        <v>60194.0</v>
      </c>
      <c r="L381" s="58">
        <f t="shared" ref="L381:M381" si="373">V381+BM381</f>
        <v>19984</v>
      </c>
      <c r="M381" s="58">
        <f t="shared" si="373"/>
        <v>20177</v>
      </c>
      <c r="N381" s="58">
        <v>11066.0</v>
      </c>
      <c r="O381" s="58">
        <v>10207.0</v>
      </c>
      <c r="P381" s="58">
        <v>1977.0</v>
      </c>
      <c r="Q381" s="58">
        <v>2605.0</v>
      </c>
      <c r="R381" s="58">
        <v>910.0</v>
      </c>
      <c r="S381" s="58">
        <v>4240.0</v>
      </c>
      <c r="T381" s="58">
        <v>11328.0</v>
      </c>
      <c r="U381" s="58">
        <v>13067.0</v>
      </c>
      <c r="V381" s="58"/>
      <c r="W381" s="58"/>
      <c r="X381" s="58">
        <v>1552.0</v>
      </c>
      <c r="Y381" s="58">
        <v>1805.0</v>
      </c>
      <c r="Z381" s="58">
        <v>398.0</v>
      </c>
      <c r="AA381" s="58">
        <v>1736.0</v>
      </c>
      <c r="AB381" s="58">
        <v>682.0</v>
      </c>
      <c r="AC381" s="58">
        <v>956.0</v>
      </c>
      <c r="AD381" s="58">
        <v>979.0</v>
      </c>
      <c r="AE381" s="58">
        <v>1361.0</v>
      </c>
      <c r="AF381" s="58">
        <v>605.0</v>
      </c>
      <c r="AG381" s="58">
        <v>433.0</v>
      </c>
      <c r="AH381" s="58">
        <v>122.0</v>
      </c>
      <c r="AI381" s="58">
        <v>70.0</v>
      </c>
      <c r="AJ381" s="58">
        <v>43.0</v>
      </c>
      <c r="AK381" s="58">
        <v>65.0</v>
      </c>
      <c r="AL381" s="58">
        <v>286.0</v>
      </c>
      <c r="AM381" s="58">
        <v>313.0</v>
      </c>
      <c r="AN381" s="58">
        <v>27.0</v>
      </c>
      <c r="AO381" s="58">
        <v>30.0</v>
      </c>
      <c r="AP381" s="58">
        <v>48.0</v>
      </c>
      <c r="AQ381" s="58">
        <v>74.0</v>
      </c>
      <c r="AR381" s="58">
        <v>135.0</v>
      </c>
      <c r="AS381" s="58">
        <v>128.0</v>
      </c>
      <c r="AT381" s="58">
        <v>52.0</v>
      </c>
      <c r="AU381" s="58">
        <v>86.0</v>
      </c>
      <c r="AV381" s="58">
        <v>23.0</v>
      </c>
      <c r="AW381" s="58">
        <v>30.0</v>
      </c>
      <c r="AX381" s="58">
        <v>35.0</v>
      </c>
      <c r="AY381" s="58">
        <v>21.0</v>
      </c>
      <c r="AZ381" s="58">
        <v>3549.0</v>
      </c>
      <c r="BA381" s="58"/>
      <c r="BB381" s="58">
        <v>18.0</v>
      </c>
      <c r="BC381" s="58"/>
      <c r="BD381" s="58">
        <v>108.0</v>
      </c>
      <c r="BE381" s="58"/>
      <c r="BF381" s="58">
        <v>2657.0</v>
      </c>
      <c r="BG381" s="58"/>
      <c r="BH381" s="58">
        <v>258.0</v>
      </c>
      <c r="BI381" s="58"/>
      <c r="BJ381" s="58"/>
      <c r="BK381" s="58">
        <v>2790.0</v>
      </c>
      <c r="BL381" s="58"/>
      <c r="BM381" s="58">
        <v>19984.0</v>
      </c>
      <c r="BN381" s="58">
        <v>20177.0</v>
      </c>
    </row>
    <row r="382" ht="16.5" customHeight="1">
      <c r="A382" s="58">
        <v>16064.0</v>
      </c>
      <c r="B382" s="58" t="s">
        <v>563</v>
      </c>
      <c r="C382" s="58">
        <v>16.0</v>
      </c>
      <c r="D382" s="58">
        <v>88204.0</v>
      </c>
      <c r="E382" s="58">
        <v>92720.0</v>
      </c>
      <c r="F382" s="58">
        <v>43760.0</v>
      </c>
      <c r="G382" s="58">
        <v>48013.0</v>
      </c>
      <c r="H382" s="58">
        <v>1302.0</v>
      </c>
      <c r="I382" s="58">
        <v>1889.0</v>
      </c>
      <c r="J382" s="58">
        <v>42458.0</v>
      </c>
      <c r="K382" s="58">
        <v>46124.0</v>
      </c>
      <c r="L382" s="58">
        <f t="shared" ref="L382:M382" si="374">V382+BM382</f>
        <v>14641</v>
      </c>
      <c r="M382" s="58">
        <f t="shared" si="374"/>
        <v>15844</v>
      </c>
      <c r="N382" s="58">
        <v>8400.0</v>
      </c>
      <c r="O382" s="58">
        <v>8358.0</v>
      </c>
      <c r="P382" s="58">
        <v>1595.0</v>
      </c>
      <c r="Q382" s="58">
        <v>1744.0</v>
      </c>
      <c r="R382" s="58">
        <v>964.0</v>
      </c>
      <c r="S382" s="58">
        <v>3883.0</v>
      </c>
      <c r="T382" s="58">
        <v>8943.0</v>
      </c>
      <c r="U382" s="58">
        <v>9544.0</v>
      </c>
      <c r="V382" s="58"/>
      <c r="W382" s="58"/>
      <c r="X382" s="58">
        <v>918.0</v>
      </c>
      <c r="Y382" s="58">
        <v>1002.0</v>
      </c>
      <c r="Z382" s="58">
        <v>302.0</v>
      </c>
      <c r="AA382" s="58">
        <v>826.0</v>
      </c>
      <c r="AB382" s="58">
        <v>560.0</v>
      </c>
      <c r="AC382" s="58">
        <v>647.0</v>
      </c>
      <c r="AD382" s="58">
        <v>741.0</v>
      </c>
      <c r="AE382" s="58">
        <v>1158.0</v>
      </c>
      <c r="AF382" s="58">
        <v>453.0</v>
      </c>
      <c r="AG382" s="58">
        <v>305.0</v>
      </c>
      <c r="AH382" s="58">
        <v>162.0</v>
      </c>
      <c r="AI382" s="58">
        <v>36.0</v>
      </c>
      <c r="AJ382" s="58">
        <v>19.0</v>
      </c>
      <c r="AK382" s="58">
        <v>42.0</v>
      </c>
      <c r="AL382" s="58">
        <v>241.0</v>
      </c>
      <c r="AM382" s="58">
        <v>241.0</v>
      </c>
      <c r="AN382" s="58">
        <v>12.0</v>
      </c>
      <c r="AO382" s="58">
        <v>24.0</v>
      </c>
      <c r="AP382" s="58">
        <v>21.0</v>
      </c>
      <c r="AQ382" s="58">
        <v>48.0</v>
      </c>
      <c r="AR382" s="58">
        <v>97.0</v>
      </c>
      <c r="AS382" s="58">
        <v>117.0</v>
      </c>
      <c r="AT382" s="58">
        <v>44.0</v>
      </c>
      <c r="AU382" s="58">
        <v>64.0</v>
      </c>
      <c r="AV382" s="58">
        <v>17.0</v>
      </c>
      <c r="AW382" s="58">
        <v>20.0</v>
      </c>
      <c r="AX382" s="58">
        <v>28.0</v>
      </c>
      <c r="AY382" s="58">
        <v>24.0</v>
      </c>
      <c r="AZ382" s="58">
        <v>2607.0</v>
      </c>
      <c r="BA382" s="58"/>
      <c r="BB382" s="58">
        <v>25.0</v>
      </c>
      <c r="BC382" s="58"/>
      <c r="BD382" s="58">
        <v>45.0</v>
      </c>
      <c r="BE382" s="58"/>
      <c r="BF382" s="58">
        <v>1414.0</v>
      </c>
      <c r="BG382" s="58"/>
      <c r="BH382" s="58">
        <v>209.0</v>
      </c>
      <c r="BI382" s="58"/>
      <c r="BJ382" s="58"/>
      <c r="BK382" s="58">
        <v>2197.0</v>
      </c>
      <c r="BL382" s="58"/>
      <c r="BM382" s="58">
        <v>14641.0</v>
      </c>
      <c r="BN382" s="58">
        <v>15844.0</v>
      </c>
    </row>
    <row r="383" ht="16.5" customHeight="1">
      <c r="A383" s="58">
        <v>16065.0</v>
      </c>
      <c r="B383" s="58" t="s">
        <v>564</v>
      </c>
      <c r="C383" s="58">
        <v>16.0</v>
      </c>
      <c r="D383" s="58">
        <v>66767.0</v>
      </c>
      <c r="E383" s="58">
        <v>71971.0</v>
      </c>
      <c r="F383" s="58">
        <v>34500.0</v>
      </c>
      <c r="G383" s="58">
        <v>37705.0</v>
      </c>
      <c r="H383" s="58">
        <v>1164.0</v>
      </c>
      <c r="I383" s="58">
        <v>1727.0</v>
      </c>
      <c r="J383" s="58">
        <v>33336.0</v>
      </c>
      <c r="K383" s="58">
        <v>35978.0</v>
      </c>
      <c r="L383" s="58">
        <f t="shared" ref="L383:M383" si="375">V383+BM383</f>
        <v>10381</v>
      </c>
      <c r="M383" s="58">
        <f t="shared" si="375"/>
        <v>10891</v>
      </c>
      <c r="N383" s="58">
        <v>6789.0</v>
      </c>
      <c r="O383" s="58">
        <v>6150.0</v>
      </c>
      <c r="P383" s="58">
        <v>916.0</v>
      </c>
      <c r="Q383" s="58">
        <v>1300.0</v>
      </c>
      <c r="R383" s="58">
        <v>638.0</v>
      </c>
      <c r="S383" s="58">
        <v>2628.0</v>
      </c>
      <c r="T383" s="58">
        <v>8605.0</v>
      </c>
      <c r="U383" s="58">
        <v>9544.0</v>
      </c>
      <c r="V383" s="58"/>
      <c r="W383" s="58"/>
      <c r="X383" s="58">
        <v>357.0</v>
      </c>
      <c r="Y383" s="58">
        <v>402.0</v>
      </c>
      <c r="Z383" s="58">
        <v>200.0</v>
      </c>
      <c r="AA383" s="58">
        <v>786.0</v>
      </c>
      <c r="AB383" s="58">
        <v>484.0</v>
      </c>
      <c r="AC383" s="58">
        <v>673.0</v>
      </c>
      <c r="AD383" s="58">
        <v>601.0</v>
      </c>
      <c r="AE383" s="58">
        <v>858.0</v>
      </c>
      <c r="AF383" s="58">
        <v>380.0</v>
      </c>
      <c r="AG383" s="58">
        <v>278.0</v>
      </c>
      <c r="AH383" s="58">
        <v>40.0</v>
      </c>
      <c r="AI383" s="58">
        <v>34.0</v>
      </c>
      <c r="AJ383" s="58">
        <v>25.0</v>
      </c>
      <c r="AK383" s="58">
        <v>35.0</v>
      </c>
      <c r="AL383" s="58">
        <v>188.0</v>
      </c>
      <c r="AM383" s="58">
        <v>199.0</v>
      </c>
      <c r="AN383" s="58">
        <v>18.0</v>
      </c>
      <c r="AO383" s="58">
        <v>23.0</v>
      </c>
      <c r="AP383" s="58">
        <v>23.0</v>
      </c>
      <c r="AQ383" s="58">
        <v>37.0</v>
      </c>
      <c r="AR383" s="58">
        <v>57.0</v>
      </c>
      <c r="AS383" s="58">
        <v>99.0</v>
      </c>
      <c r="AT383" s="58">
        <v>40.0</v>
      </c>
      <c r="AU383" s="58">
        <v>44.0</v>
      </c>
      <c r="AV383" s="58">
        <v>14.0</v>
      </c>
      <c r="AW383" s="58">
        <v>15.0</v>
      </c>
      <c r="AX383" s="58">
        <v>13.0</v>
      </c>
      <c r="AY383" s="58">
        <v>19.0</v>
      </c>
      <c r="AZ383" s="58">
        <v>1636.0</v>
      </c>
      <c r="BA383" s="58"/>
      <c r="BB383" s="58">
        <v>16.0</v>
      </c>
      <c r="BC383" s="58"/>
      <c r="BD383" s="58">
        <v>68.0</v>
      </c>
      <c r="BE383" s="58"/>
      <c r="BF383" s="58">
        <v>1686.0</v>
      </c>
      <c r="BG383" s="58"/>
      <c r="BH383" s="58">
        <v>161.0</v>
      </c>
      <c r="BI383" s="58"/>
      <c r="BJ383" s="58"/>
      <c r="BK383" s="58">
        <v>1963.0</v>
      </c>
      <c r="BL383" s="58"/>
      <c r="BM383" s="58">
        <v>10381.0</v>
      </c>
      <c r="BN383" s="58">
        <v>10891.0</v>
      </c>
    </row>
    <row r="384" ht="16.5" customHeight="1">
      <c r="A384" s="58">
        <v>16066.0</v>
      </c>
      <c r="B384" s="58" t="s">
        <v>565</v>
      </c>
      <c r="C384" s="58">
        <v>16.0</v>
      </c>
      <c r="D384" s="58">
        <v>107742.0</v>
      </c>
      <c r="E384" s="58">
        <v>114280.0</v>
      </c>
      <c r="F384" s="58">
        <v>55815.0</v>
      </c>
      <c r="G384" s="58">
        <v>60653.0</v>
      </c>
      <c r="H384" s="58">
        <v>1713.0</v>
      </c>
      <c r="I384" s="58">
        <v>2566.0</v>
      </c>
      <c r="J384" s="58">
        <v>54102.0</v>
      </c>
      <c r="K384" s="58">
        <v>58087.0</v>
      </c>
      <c r="L384" s="58">
        <f t="shared" ref="L384:M384" si="376">V384+BM384</f>
        <v>18115</v>
      </c>
      <c r="M384" s="58">
        <f t="shared" si="376"/>
        <v>17859</v>
      </c>
      <c r="N384" s="58">
        <v>10581.0</v>
      </c>
      <c r="O384" s="58">
        <v>8393.0</v>
      </c>
      <c r="P384" s="58">
        <v>2146.0</v>
      </c>
      <c r="Q384" s="58">
        <v>2847.0</v>
      </c>
      <c r="R384" s="58">
        <v>1077.0</v>
      </c>
      <c r="S384" s="58">
        <v>4636.0</v>
      </c>
      <c r="T384" s="58">
        <v>11650.0</v>
      </c>
      <c r="U384" s="58">
        <v>14304.0</v>
      </c>
      <c r="V384" s="58"/>
      <c r="W384" s="58"/>
      <c r="X384" s="58">
        <v>1287.0</v>
      </c>
      <c r="Y384" s="58">
        <v>1537.0</v>
      </c>
      <c r="Z384" s="58">
        <v>364.0</v>
      </c>
      <c r="AA384" s="58">
        <v>1294.0</v>
      </c>
      <c r="AB384" s="58">
        <v>745.0</v>
      </c>
      <c r="AC384" s="58">
        <v>943.0</v>
      </c>
      <c r="AD384" s="58">
        <v>1196.0</v>
      </c>
      <c r="AE384" s="58">
        <v>1965.0</v>
      </c>
      <c r="AF384" s="58">
        <v>596.0</v>
      </c>
      <c r="AG384" s="58">
        <v>428.0</v>
      </c>
      <c r="AH384" s="58">
        <v>126.0</v>
      </c>
      <c r="AI384" s="58">
        <v>52.0</v>
      </c>
      <c r="AJ384" s="58">
        <v>76.0</v>
      </c>
      <c r="AK384" s="58">
        <v>128.0</v>
      </c>
      <c r="AL384" s="58">
        <v>261.0</v>
      </c>
      <c r="AM384" s="58">
        <v>311.0</v>
      </c>
      <c r="AN384" s="58">
        <v>40.0</v>
      </c>
      <c r="AO384" s="58">
        <v>44.0</v>
      </c>
      <c r="AP384" s="58">
        <v>42.0</v>
      </c>
      <c r="AQ384" s="58">
        <v>59.0</v>
      </c>
      <c r="AR384" s="58">
        <v>110.0</v>
      </c>
      <c r="AS384" s="58">
        <v>127.0</v>
      </c>
      <c r="AT384" s="58">
        <v>68.0</v>
      </c>
      <c r="AU384" s="58">
        <v>106.0</v>
      </c>
      <c r="AV384" s="58">
        <v>13.0</v>
      </c>
      <c r="AW384" s="58">
        <v>27.0</v>
      </c>
      <c r="AX384" s="58">
        <v>12.0</v>
      </c>
      <c r="AY384" s="58">
        <v>42.0</v>
      </c>
      <c r="AZ384" s="58">
        <v>3639.0</v>
      </c>
      <c r="BA384" s="58"/>
      <c r="BB384" s="58">
        <v>42.0</v>
      </c>
      <c r="BC384" s="58"/>
      <c r="BD384" s="58">
        <v>50.0</v>
      </c>
      <c r="BE384" s="58"/>
      <c r="BF384" s="58">
        <v>1638.0</v>
      </c>
      <c r="BG384" s="58"/>
      <c r="BH384" s="58">
        <v>228.0</v>
      </c>
      <c r="BI384" s="58"/>
      <c r="BJ384" s="58"/>
      <c r="BK384" s="58">
        <v>2985.0</v>
      </c>
      <c r="BL384" s="58"/>
      <c r="BM384" s="58">
        <v>18115.0</v>
      </c>
      <c r="BN384" s="58">
        <v>17859.0</v>
      </c>
    </row>
    <row r="385" ht="16.5" customHeight="1">
      <c r="A385" s="58">
        <v>16067.0</v>
      </c>
      <c r="B385" s="58" t="s">
        <v>566</v>
      </c>
      <c r="C385" s="58">
        <v>16.0</v>
      </c>
      <c r="D385" s="58">
        <v>112936.0</v>
      </c>
      <c r="E385" s="58">
        <v>118783.0</v>
      </c>
      <c r="F385" s="58">
        <v>58637.0</v>
      </c>
      <c r="G385" s="58">
        <v>64883.0</v>
      </c>
      <c r="H385" s="58">
        <v>1705.0</v>
      </c>
      <c r="I385" s="58">
        <v>2393.0</v>
      </c>
      <c r="J385" s="58">
        <v>56932.0</v>
      </c>
      <c r="K385" s="58">
        <v>62490.0</v>
      </c>
      <c r="L385" s="58">
        <f t="shared" ref="L385:M385" si="377">V385+BM385</f>
        <v>18236</v>
      </c>
      <c r="M385" s="58">
        <f t="shared" si="377"/>
        <v>20097</v>
      </c>
      <c r="N385" s="58">
        <v>11737.0</v>
      </c>
      <c r="O385" s="58">
        <v>11774.0</v>
      </c>
      <c r="P385" s="58">
        <v>2327.0</v>
      </c>
      <c r="Q385" s="58">
        <v>3061.0</v>
      </c>
      <c r="R385" s="58">
        <v>1047.0</v>
      </c>
      <c r="S385" s="58">
        <v>4665.0</v>
      </c>
      <c r="T385" s="58">
        <v>11325.0</v>
      </c>
      <c r="U385" s="58">
        <v>13164.0</v>
      </c>
      <c r="V385" s="58"/>
      <c r="W385" s="58"/>
      <c r="X385" s="58">
        <v>1180.0</v>
      </c>
      <c r="Y385" s="58">
        <v>1019.0</v>
      </c>
      <c r="Z385" s="58">
        <v>331.0</v>
      </c>
      <c r="AA385" s="58">
        <v>1440.0</v>
      </c>
      <c r="AB385" s="58">
        <v>824.0</v>
      </c>
      <c r="AC385" s="58">
        <v>1220.0</v>
      </c>
      <c r="AD385" s="58">
        <v>948.0</v>
      </c>
      <c r="AE385" s="58">
        <v>1474.0</v>
      </c>
      <c r="AF385" s="58">
        <v>1025.0</v>
      </c>
      <c r="AG385" s="58">
        <v>475.0</v>
      </c>
      <c r="AH385" s="58">
        <v>120.0</v>
      </c>
      <c r="AI385" s="58">
        <v>45.0</v>
      </c>
      <c r="AJ385" s="58">
        <v>58.0</v>
      </c>
      <c r="AK385" s="58">
        <v>91.0</v>
      </c>
      <c r="AL385" s="58">
        <v>329.0</v>
      </c>
      <c r="AM385" s="58">
        <v>393.0</v>
      </c>
      <c r="AN385" s="58">
        <v>24.0</v>
      </c>
      <c r="AO385" s="58">
        <v>18.0</v>
      </c>
      <c r="AP385" s="58">
        <v>44.0</v>
      </c>
      <c r="AQ385" s="58">
        <v>50.0</v>
      </c>
      <c r="AR385" s="58">
        <v>126.0</v>
      </c>
      <c r="AS385" s="58">
        <v>149.0</v>
      </c>
      <c r="AT385" s="58">
        <v>47.0</v>
      </c>
      <c r="AU385" s="58">
        <v>60.0</v>
      </c>
      <c r="AV385" s="58">
        <v>20.0</v>
      </c>
      <c r="AW385" s="58">
        <v>45.0</v>
      </c>
      <c r="AX385" s="58">
        <v>29.0</v>
      </c>
      <c r="AY385" s="58">
        <v>28.0</v>
      </c>
      <c r="AZ385" s="58">
        <v>4272.0</v>
      </c>
      <c r="BA385" s="58"/>
      <c r="BB385" s="58">
        <v>33.0</v>
      </c>
      <c r="BC385" s="58"/>
      <c r="BD385" s="58">
        <v>83.0</v>
      </c>
      <c r="BE385" s="58"/>
      <c r="BF385" s="58">
        <v>2348.0</v>
      </c>
      <c r="BG385" s="58"/>
      <c r="BH385" s="58">
        <v>419.0</v>
      </c>
      <c r="BI385" s="58"/>
      <c r="BJ385" s="58"/>
      <c r="BK385" s="58">
        <v>3222.0</v>
      </c>
      <c r="BL385" s="58"/>
      <c r="BM385" s="58">
        <v>18236.0</v>
      </c>
      <c r="BN385" s="58">
        <v>20097.0</v>
      </c>
    </row>
    <row r="386" ht="16.5" customHeight="1">
      <c r="A386" s="58">
        <v>16068.0</v>
      </c>
      <c r="B386" s="58" t="s">
        <v>567</v>
      </c>
      <c r="C386" s="58">
        <v>16.0</v>
      </c>
      <c r="D386" s="58">
        <v>59940.0</v>
      </c>
      <c r="E386" s="58">
        <v>63315.0</v>
      </c>
      <c r="F386" s="58">
        <v>32190.0</v>
      </c>
      <c r="G386" s="58">
        <v>34644.0</v>
      </c>
      <c r="H386" s="58">
        <v>1121.0</v>
      </c>
      <c r="I386" s="58">
        <v>1568.0</v>
      </c>
      <c r="J386" s="58">
        <v>31069.0</v>
      </c>
      <c r="K386" s="58">
        <v>33076.0</v>
      </c>
      <c r="L386" s="58">
        <f t="shared" ref="L386:M386" si="378">V386+BM386</f>
        <v>11073</v>
      </c>
      <c r="M386" s="58">
        <f t="shared" si="378"/>
        <v>11382</v>
      </c>
      <c r="N386" s="58">
        <v>4623.0</v>
      </c>
      <c r="O386" s="58">
        <v>4315.0</v>
      </c>
      <c r="P386" s="58">
        <v>1031.0</v>
      </c>
      <c r="Q386" s="58">
        <v>1245.0</v>
      </c>
      <c r="R386" s="58">
        <v>743.0</v>
      </c>
      <c r="S386" s="58">
        <v>2773.0</v>
      </c>
      <c r="T386" s="58">
        <v>6981.0</v>
      </c>
      <c r="U386" s="58">
        <v>8086.0</v>
      </c>
      <c r="V386" s="58"/>
      <c r="W386" s="58"/>
      <c r="X386" s="58">
        <v>788.0</v>
      </c>
      <c r="Y386" s="58">
        <v>562.0</v>
      </c>
      <c r="Z386" s="58">
        <v>221.0</v>
      </c>
      <c r="AA386" s="58">
        <v>830.0</v>
      </c>
      <c r="AB386" s="58">
        <v>480.0</v>
      </c>
      <c r="AC386" s="58">
        <v>621.0</v>
      </c>
      <c r="AD386" s="58">
        <v>583.0</v>
      </c>
      <c r="AE386" s="58">
        <v>888.0</v>
      </c>
      <c r="AF386" s="58">
        <v>400.0</v>
      </c>
      <c r="AG386" s="58">
        <v>258.0</v>
      </c>
      <c r="AH386" s="58">
        <v>49.0</v>
      </c>
      <c r="AI386" s="58">
        <v>26.0</v>
      </c>
      <c r="AJ386" s="58">
        <v>16.0</v>
      </c>
      <c r="AK386" s="58">
        <v>34.0</v>
      </c>
      <c r="AL386" s="58">
        <v>178.0</v>
      </c>
      <c r="AM386" s="58">
        <v>154.0</v>
      </c>
      <c r="AN386" s="58">
        <v>20.0</v>
      </c>
      <c r="AO386" s="58">
        <v>13.0</v>
      </c>
      <c r="AP386" s="58">
        <v>20.0</v>
      </c>
      <c r="AQ386" s="58">
        <v>27.0</v>
      </c>
      <c r="AR386" s="58">
        <v>46.0</v>
      </c>
      <c r="AS386" s="58">
        <v>74.0</v>
      </c>
      <c r="AT386" s="58">
        <v>33.0</v>
      </c>
      <c r="AU386" s="58">
        <v>42.0</v>
      </c>
      <c r="AV386" s="58">
        <v>14.0</v>
      </c>
      <c r="AW386" s="58">
        <v>18.0</v>
      </c>
      <c r="AX386" s="58">
        <v>16.0</v>
      </c>
      <c r="AY386" s="58">
        <v>23.0</v>
      </c>
      <c r="AZ386" s="58">
        <v>2106.0</v>
      </c>
      <c r="BA386" s="58"/>
      <c r="BB386" s="58">
        <v>9.0</v>
      </c>
      <c r="BC386" s="58"/>
      <c r="BD386" s="58">
        <v>35.0</v>
      </c>
      <c r="BE386" s="58"/>
      <c r="BF386" s="58">
        <v>1426.0</v>
      </c>
      <c r="BG386" s="58"/>
      <c r="BH386" s="58">
        <v>178.0</v>
      </c>
      <c r="BI386" s="58"/>
      <c r="BJ386" s="58"/>
      <c r="BK386" s="58">
        <v>1705.0</v>
      </c>
      <c r="BL386" s="58"/>
      <c r="BM386" s="58">
        <v>11073.0</v>
      </c>
      <c r="BN386" s="58">
        <v>11382.0</v>
      </c>
    </row>
    <row r="387" ht="16.5" customHeight="1">
      <c r="A387" s="58">
        <v>16069.0</v>
      </c>
      <c r="B387" s="58" t="s">
        <v>568</v>
      </c>
      <c r="C387" s="58">
        <v>16.0</v>
      </c>
      <c r="D387" s="58">
        <v>55364.0</v>
      </c>
      <c r="E387" s="58">
        <v>58965.0</v>
      </c>
      <c r="F387" s="58">
        <v>29043.0</v>
      </c>
      <c r="G387" s="58">
        <v>32480.0</v>
      </c>
      <c r="H387" s="58">
        <v>849.0</v>
      </c>
      <c r="I387" s="58">
        <v>1402.0</v>
      </c>
      <c r="J387" s="58">
        <v>28194.0</v>
      </c>
      <c r="K387" s="58">
        <v>31078.0</v>
      </c>
      <c r="L387" s="58">
        <f t="shared" ref="L387:M387" si="379">V387+BM387</f>
        <v>9292</v>
      </c>
      <c r="M387" s="58">
        <f t="shared" si="379"/>
        <v>9555</v>
      </c>
      <c r="N387" s="58">
        <v>4941.0</v>
      </c>
      <c r="O387" s="58">
        <v>4635.0</v>
      </c>
      <c r="P387" s="58">
        <v>888.0</v>
      </c>
      <c r="Q387" s="58">
        <v>1171.0</v>
      </c>
      <c r="R387" s="58">
        <v>449.0</v>
      </c>
      <c r="S387" s="58">
        <v>2417.0</v>
      </c>
      <c r="T387" s="58">
        <v>6789.0</v>
      </c>
      <c r="U387" s="58">
        <v>8225.0</v>
      </c>
      <c r="V387" s="58"/>
      <c r="W387" s="58"/>
      <c r="X387" s="58">
        <v>928.0</v>
      </c>
      <c r="Y387" s="58">
        <v>871.0</v>
      </c>
      <c r="Z387" s="58">
        <v>278.0</v>
      </c>
      <c r="AA387" s="58">
        <v>727.0</v>
      </c>
      <c r="AB387" s="58">
        <v>446.0</v>
      </c>
      <c r="AC387" s="58">
        <v>474.0</v>
      </c>
      <c r="AD387" s="58">
        <v>658.0</v>
      </c>
      <c r="AE387" s="58">
        <v>821.0</v>
      </c>
      <c r="AF387" s="58">
        <v>329.0</v>
      </c>
      <c r="AG387" s="58">
        <v>244.0</v>
      </c>
      <c r="AH387" s="58">
        <v>59.0</v>
      </c>
      <c r="AI387" s="58">
        <v>38.0</v>
      </c>
      <c r="AJ387" s="58">
        <v>16.0</v>
      </c>
      <c r="AK387" s="58">
        <v>27.0</v>
      </c>
      <c r="AL387" s="58">
        <v>146.0</v>
      </c>
      <c r="AM387" s="58">
        <v>145.0</v>
      </c>
      <c r="AN387" s="58">
        <v>25.0</v>
      </c>
      <c r="AO387" s="58">
        <v>37.0</v>
      </c>
      <c r="AP387" s="58">
        <v>28.0</v>
      </c>
      <c r="AQ387" s="58">
        <v>32.0</v>
      </c>
      <c r="AR387" s="58">
        <v>46.0</v>
      </c>
      <c r="AS387" s="58">
        <v>85.0</v>
      </c>
      <c r="AT387" s="58">
        <v>34.0</v>
      </c>
      <c r="AU387" s="58">
        <v>35.0</v>
      </c>
      <c r="AV387" s="58">
        <v>14.0</v>
      </c>
      <c r="AW387" s="58">
        <v>14.0</v>
      </c>
      <c r="AX387" s="58">
        <v>12.0</v>
      </c>
      <c r="AY387" s="58">
        <v>12.0</v>
      </c>
      <c r="AZ387" s="58">
        <v>1851.0</v>
      </c>
      <c r="BA387" s="58"/>
      <c r="BB387" s="58">
        <v>7.0</v>
      </c>
      <c r="BC387" s="58"/>
      <c r="BD387" s="58">
        <v>32.0</v>
      </c>
      <c r="BE387" s="58"/>
      <c r="BF387" s="58">
        <v>800.0</v>
      </c>
      <c r="BG387" s="58"/>
      <c r="BH387" s="58">
        <v>126.0</v>
      </c>
      <c r="BI387" s="58"/>
      <c r="BJ387" s="58"/>
      <c r="BK387" s="58">
        <v>1513.0</v>
      </c>
      <c r="BL387" s="58"/>
      <c r="BM387" s="58">
        <v>9292.0</v>
      </c>
      <c r="BN387" s="58">
        <v>9555.0</v>
      </c>
    </row>
    <row r="388" ht="16.5" customHeight="1">
      <c r="A388" s="58">
        <v>16070.0</v>
      </c>
      <c r="B388" s="58" t="s">
        <v>569</v>
      </c>
      <c r="C388" s="58">
        <v>16.0</v>
      </c>
      <c r="D388" s="58">
        <v>91602.0</v>
      </c>
      <c r="E388" s="58">
        <v>96306.0</v>
      </c>
      <c r="F388" s="58">
        <v>48216.0</v>
      </c>
      <c r="G388" s="58">
        <v>52801.0</v>
      </c>
      <c r="H388" s="58">
        <v>1573.0</v>
      </c>
      <c r="I388" s="58">
        <v>2355.0</v>
      </c>
      <c r="J388" s="58">
        <v>46643.0</v>
      </c>
      <c r="K388" s="58">
        <v>50446.0</v>
      </c>
      <c r="L388" s="58">
        <f t="shared" ref="L388:M388" si="380">V388+BM388</f>
        <v>13631</v>
      </c>
      <c r="M388" s="58">
        <f t="shared" si="380"/>
        <v>15549</v>
      </c>
      <c r="N388" s="58">
        <v>8263.0</v>
      </c>
      <c r="O388" s="58">
        <v>7382.0</v>
      </c>
      <c r="P388" s="58">
        <v>2175.0</v>
      </c>
      <c r="Q388" s="58">
        <v>2806.0</v>
      </c>
      <c r="R388" s="58">
        <v>847.0</v>
      </c>
      <c r="S388" s="58">
        <v>3711.0</v>
      </c>
      <c r="T388" s="58">
        <v>11176.0</v>
      </c>
      <c r="U388" s="58">
        <v>12404.0</v>
      </c>
      <c r="V388" s="58"/>
      <c r="W388" s="58"/>
      <c r="X388" s="58">
        <v>1154.0</v>
      </c>
      <c r="Y388" s="58">
        <v>1047.0</v>
      </c>
      <c r="Z388" s="58">
        <v>265.0</v>
      </c>
      <c r="AA388" s="58">
        <v>1084.0</v>
      </c>
      <c r="AB388" s="58">
        <v>722.0</v>
      </c>
      <c r="AC388" s="58">
        <v>912.0</v>
      </c>
      <c r="AD388" s="58">
        <v>740.0</v>
      </c>
      <c r="AE388" s="58">
        <v>1301.0</v>
      </c>
      <c r="AF388" s="58">
        <v>684.0</v>
      </c>
      <c r="AG388" s="58">
        <v>547.0</v>
      </c>
      <c r="AH388" s="58">
        <v>83.0</v>
      </c>
      <c r="AI388" s="58">
        <v>49.0</v>
      </c>
      <c r="AJ388" s="58">
        <v>71.0</v>
      </c>
      <c r="AK388" s="58">
        <v>86.0</v>
      </c>
      <c r="AL388" s="58">
        <v>251.0</v>
      </c>
      <c r="AM388" s="58">
        <v>278.0</v>
      </c>
      <c r="AN388" s="58">
        <v>34.0</v>
      </c>
      <c r="AO388" s="58">
        <v>38.0</v>
      </c>
      <c r="AP388" s="58">
        <v>33.0</v>
      </c>
      <c r="AQ388" s="58">
        <v>36.0</v>
      </c>
      <c r="AR388" s="58">
        <v>75.0</v>
      </c>
      <c r="AS388" s="58">
        <v>135.0</v>
      </c>
      <c r="AT388" s="58">
        <v>59.0</v>
      </c>
      <c r="AU388" s="58">
        <v>78.0</v>
      </c>
      <c r="AV388" s="58">
        <v>22.0</v>
      </c>
      <c r="AW388" s="58">
        <v>30.0</v>
      </c>
      <c r="AX388" s="58">
        <v>15.0</v>
      </c>
      <c r="AY388" s="58">
        <v>28.0</v>
      </c>
      <c r="AZ388" s="58">
        <v>4585.0</v>
      </c>
      <c r="BA388" s="58"/>
      <c r="BB388" s="58">
        <v>28.0</v>
      </c>
      <c r="BC388" s="58"/>
      <c r="BD388" s="58">
        <v>64.0</v>
      </c>
      <c r="BE388" s="58"/>
      <c r="BF388" s="58">
        <v>1313.0</v>
      </c>
      <c r="BG388" s="58"/>
      <c r="BH388" s="58">
        <v>353.0</v>
      </c>
      <c r="BI388" s="58"/>
      <c r="BJ388" s="58"/>
      <c r="BK388" s="58">
        <v>2945.0</v>
      </c>
      <c r="BL388" s="58"/>
      <c r="BM388" s="58">
        <v>13631.0</v>
      </c>
      <c r="BN388" s="58">
        <v>15549.0</v>
      </c>
    </row>
    <row r="389" ht="16.5" customHeight="1">
      <c r="A389" s="58">
        <v>16071.0</v>
      </c>
      <c r="B389" s="58" t="s">
        <v>570</v>
      </c>
      <c r="C389" s="58">
        <v>16.0</v>
      </c>
      <c r="D389" s="58">
        <v>68439.0</v>
      </c>
      <c r="E389" s="58">
        <v>71768.0</v>
      </c>
      <c r="F389" s="58">
        <v>38718.0</v>
      </c>
      <c r="G389" s="58">
        <v>40311.0</v>
      </c>
      <c r="H389" s="58">
        <v>1143.0</v>
      </c>
      <c r="I389" s="58">
        <v>1655.0</v>
      </c>
      <c r="J389" s="58">
        <v>37575.0</v>
      </c>
      <c r="K389" s="58">
        <v>38656.0</v>
      </c>
      <c r="L389" s="58">
        <f t="shared" ref="L389:M389" si="381">V389+BM389</f>
        <v>13206</v>
      </c>
      <c r="M389" s="58">
        <f t="shared" si="381"/>
        <v>13241</v>
      </c>
      <c r="N389" s="58">
        <v>5962.0</v>
      </c>
      <c r="O389" s="58">
        <v>5421.0</v>
      </c>
      <c r="P389" s="58">
        <v>1760.0</v>
      </c>
      <c r="Q389" s="58">
        <v>2115.0</v>
      </c>
      <c r="R389" s="58">
        <v>823.0</v>
      </c>
      <c r="S389" s="58">
        <v>3515.0</v>
      </c>
      <c r="T389" s="58">
        <v>7602.0</v>
      </c>
      <c r="U389" s="58">
        <v>8011.0</v>
      </c>
      <c r="V389" s="58"/>
      <c r="W389" s="58"/>
      <c r="X389" s="58">
        <v>1041.0</v>
      </c>
      <c r="Y389" s="58">
        <v>1018.0</v>
      </c>
      <c r="Z389" s="58">
        <v>258.0</v>
      </c>
      <c r="AA389" s="58">
        <v>1004.0</v>
      </c>
      <c r="AB389" s="58">
        <v>621.0</v>
      </c>
      <c r="AC389" s="58">
        <v>708.0</v>
      </c>
      <c r="AD389" s="58">
        <v>677.0</v>
      </c>
      <c r="AE389" s="58">
        <v>937.0</v>
      </c>
      <c r="AF389" s="58">
        <v>565.0</v>
      </c>
      <c r="AG389" s="58">
        <v>296.0</v>
      </c>
      <c r="AH389" s="58">
        <v>81.0</v>
      </c>
      <c r="AI389" s="58">
        <v>31.0</v>
      </c>
      <c r="AJ389" s="58">
        <v>23.0</v>
      </c>
      <c r="AK389" s="58">
        <v>37.0</v>
      </c>
      <c r="AL389" s="58">
        <v>210.0</v>
      </c>
      <c r="AM389" s="58">
        <v>190.0</v>
      </c>
      <c r="AN389" s="58">
        <v>23.0</v>
      </c>
      <c r="AO389" s="58">
        <v>32.0</v>
      </c>
      <c r="AP389" s="58">
        <v>17.0</v>
      </c>
      <c r="AQ389" s="58">
        <v>40.0</v>
      </c>
      <c r="AR389" s="58">
        <v>92.0</v>
      </c>
      <c r="AS389" s="58">
        <v>93.0</v>
      </c>
      <c r="AT389" s="58">
        <v>58.0</v>
      </c>
      <c r="AU389" s="58">
        <v>44.0</v>
      </c>
      <c r="AV389" s="58">
        <v>6.0</v>
      </c>
      <c r="AW389" s="58">
        <v>20.0</v>
      </c>
      <c r="AX389" s="58">
        <v>46.0</v>
      </c>
      <c r="AY389" s="58">
        <v>19.0</v>
      </c>
      <c r="AZ389" s="58">
        <v>2797.0</v>
      </c>
      <c r="BA389" s="58"/>
      <c r="BB389" s="58">
        <v>34.0</v>
      </c>
      <c r="BC389" s="58"/>
      <c r="BD389" s="58">
        <v>49.0</v>
      </c>
      <c r="BE389" s="58"/>
      <c r="BF389" s="58">
        <v>1416.0</v>
      </c>
      <c r="BG389" s="58"/>
      <c r="BH389" s="58">
        <v>208.0</v>
      </c>
      <c r="BI389" s="58"/>
      <c r="BJ389" s="58"/>
      <c r="BK389" s="58">
        <v>1884.0</v>
      </c>
      <c r="BL389" s="58"/>
      <c r="BM389" s="58">
        <v>13206.0</v>
      </c>
      <c r="BN389" s="58">
        <v>13241.0</v>
      </c>
    </row>
    <row r="390" ht="16.5" customHeight="1">
      <c r="A390" s="58">
        <v>16072.0</v>
      </c>
      <c r="B390" s="58" t="s">
        <v>571</v>
      </c>
      <c r="C390" s="58">
        <v>16.0</v>
      </c>
      <c r="D390" s="58">
        <v>49647.0</v>
      </c>
      <c r="E390" s="58">
        <v>53125.0</v>
      </c>
      <c r="F390" s="58">
        <v>23448.0</v>
      </c>
      <c r="G390" s="58">
        <v>26743.0</v>
      </c>
      <c r="H390" s="58">
        <v>797.0</v>
      </c>
      <c r="I390" s="58">
        <v>1120.0</v>
      </c>
      <c r="J390" s="58">
        <v>22651.0</v>
      </c>
      <c r="K390" s="58">
        <v>25623.0</v>
      </c>
      <c r="L390" s="58">
        <f t="shared" ref="L390:M390" si="382">V390+BM390</f>
        <v>7307</v>
      </c>
      <c r="M390" s="58">
        <f t="shared" si="382"/>
        <v>7635</v>
      </c>
      <c r="N390" s="58">
        <v>3830.0</v>
      </c>
      <c r="O390" s="58">
        <v>3625.0</v>
      </c>
      <c r="P390" s="58">
        <v>732.0</v>
      </c>
      <c r="Q390" s="58">
        <v>854.0</v>
      </c>
      <c r="R390" s="58">
        <v>486.0</v>
      </c>
      <c r="S390" s="58">
        <v>1929.0</v>
      </c>
      <c r="T390" s="58">
        <v>5869.0</v>
      </c>
      <c r="U390" s="58">
        <v>7642.0</v>
      </c>
      <c r="V390" s="58"/>
      <c r="W390" s="58"/>
      <c r="X390" s="58">
        <v>315.0</v>
      </c>
      <c r="Y390" s="58">
        <v>326.0</v>
      </c>
      <c r="Z390" s="58">
        <v>178.0</v>
      </c>
      <c r="AA390" s="58">
        <v>666.0</v>
      </c>
      <c r="AB390" s="58">
        <v>341.0</v>
      </c>
      <c r="AC390" s="58">
        <v>452.0</v>
      </c>
      <c r="AD390" s="58">
        <v>407.0</v>
      </c>
      <c r="AE390" s="58">
        <v>511.0</v>
      </c>
      <c r="AF390" s="58">
        <v>259.0</v>
      </c>
      <c r="AG390" s="58">
        <v>234.0</v>
      </c>
      <c r="AH390" s="58">
        <v>76.0</v>
      </c>
      <c r="AI390" s="58">
        <v>32.0</v>
      </c>
      <c r="AJ390" s="58">
        <v>36.0</v>
      </c>
      <c r="AK390" s="58">
        <v>57.0</v>
      </c>
      <c r="AL390" s="58">
        <v>130.0</v>
      </c>
      <c r="AM390" s="58">
        <v>105.0</v>
      </c>
      <c r="AN390" s="58">
        <v>29.0</v>
      </c>
      <c r="AO390" s="58">
        <v>22.0</v>
      </c>
      <c r="AP390" s="58">
        <v>19.0</v>
      </c>
      <c r="AQ390" s="58">
        <v>20.0</v>
      </c>
      <c r="AR390" s="58">
        <v>24.0</v>
      </c>
      <c r="AS390" s="58">
        <v>46.0</v>
      </c>
      <c r="AT390" s="58">
        <v>41.0</v>
      </c>
      <c r="AU390" s="58">
        <v>45.0</v>
      </c>
      <c r="AV390" s="58">
        <v>7.0</v>
      </c>
      <c r="AW390" s="58">
        <v>7.0</v>
      </c>
      <c r="AX390" s="58">
        <v>12.0</v>
      </c>
      <c r="AY390" s="58">
        <v>13.0</v>
      </c>
      <c r="AZ390" s="58">
        <v>1528.0</v>
      </c>
      <c r="BA390" s="58"/>
      <c r="BB390" s="58">
        <v>9.0</v>
      </c>
      <c r="BC390" s="58"/>
      <c r="BD390" s="58">
        <v>83.0</v>
      </c>
      <c r="BE390" s="58"/>
      <c r="BF390" s="58">
        <v>810.0</v>
      </c>
      <c r="BG390" s="58"/>
      <c r="BH390" s="58">
        <v>123.0</v>
      </c>
      <c r="BI390" s="58"/>
      <c r="BJ390" s="58"/>
      <c r="BK390" s="58">
        <v>1402.0</v>
      </c>
      <c r="BL390" s="58"/>
      <c r="BM390" s="58">
        <v>7307.0</v>
      </c>
      <c r="BN390" s="58">
        <v>7635.0</v>
      </c>
    </row>
    <row r="391" ht="16.5" customHeight="1">
      <c r="A391" s="58">
        <v>16073.0</v>
      </c>
      <c r="B391" s="58" t="s">
        <v>572</v>
      </c>
      <c r="C391" s="58">
        <v>16.0</v>
      </c>
      <c r="D391" s="58">
        <v>95607.0</v>
      </c>
      <c r="E391" s="58">
        <v>102699.0</v>
      </c>
      <c r="F391" s="58">
        <v>48596.0</v>
      </c>
      <c r="G391" s="58">
        <v>54436.0</v>
      </c>
      <c r="H391" s="58">
        <v>1463.0</v>
      </c>
      <c r="I391" s="58">
        <v>2083.0</v>
      </c>
      <c r="J391" s="58">
        <v>47133.0</v>
      </c>
      <c r="K391" s="58">
        <v>52353.0</v>
      </c>
      <c r="L391" s="58">
        <f t="shared" ref="L391:M391" si="383">V391+BM391</f>
        <v>14045</v>
      </c>
      <c r="M391" s="58">
        <f t="shared" si="383"/>
        <v>15070</v>
      </c>
      <c r="N391" s="58">
        <v>7945.0</v>
      </c>
      <c r="O391" s="58">
        <v>7655.0</v>
      </c>
      <c r="P391" s="58">
        <v>1886.0</v>
      </c>
      <c r="Q391" s="58">
        <v>2256.0</v>
      </c>
      <c r="R391" s="58">
        <v>1156.0</v>
      </c>
      <c r="S391" s="58">
        <v>4577.0</v>
      </c>
      <c r="T391" s="58">
        <v>10795.0</v>
      </c>
      <c r="U391" s="58">
        <v>13208.0</v>
      </c>
      <c r="V391" s="58"/>
      <c r="W391" s="58"/>
      <c r="X391" s="58">
        <v>907.0</v>
      </c>
      <c r="Y391" s="58">
        <v>960.0</v>
      </c>
      <c r="Z391" s="58">
        <v>355.0</v>
      </c>
      <c r="AA391" s="58">
        <v>1473.0</v>
      </c>
      <c r="AB391" s="58">
        <v>786.0</v>
      </c>
      <c r="AC391" s="58">
        <v>934.0</v>
      </c>
      <c r="AD391" s="58">
        <v>947.0</v>
      </c>
      <c r="AE391" s="58">
        <v>1429.0</v>
      </c>
      <c r="AF391" s="58">
        <v>661.0</v>
      </c>
      <c r="AG391" s="58">
        <v>563.0</v>
      </c>
      <c r="AH391" s="58">
        <v>119.0</v>
      </c>
      <c r="AI391" s="58">
        <v>66.0</v>
      </c>
      <c r="AJ391" s="58">
        <v>38.0</v>
      </c>
      <c r="AK391" s="58">
        <v>61.0</v>
      </c>
      <c r="AL391" s="58">
        <v>365.0</v>
      </c>
      <c r="AM391" s="58">
        <v>326.0</v>
      </c>
      <c r="AN391" s="58">
        <v>32.0</v>
      </c>
      <c r="AO391" s="58">
        <v>37.0</v>
      </c>
      <c r="AP391" s="58">
        <v>38.0</v>
      </c>
      <c r="AQ391" s="58">
        <v>68.0</v>
      </c>
      <c r="AR391" s="58">
        <v>94.0</v>
      </c>
      <c r="AS391" s="58">
        <v>159.0</v>
      </c>
      <c r="AT391" s="58">
        <v>85.0</v>
      </c>
      <c r="AU391" s="58">
        <v>110.0</v>
      </c>
      <c r="AV391" s="58">
        <v>19.0</v>
      </c>
      <c r="AW391" s="58">
        <v>35.0</v>
      </c>
      <c r="AX391" s="58">
        <v>29.0</v>
      </c>
      <c r="AY391" s="58">
        <v>23.0</v>
      </c>
      <c r="AZ391" s="58">
        <v>4195.0</v>
      </c>
      <c r="BA391" s="58"/>
      <c r="BB391" s="58">
        <v>69.0</v>
      </c>
      <c r="BC391" s="58"/>
      <c r="BD391" s="58">
        <v>56.0</v>
      </c>
      <c r="BE391" s="58"/>
      <c r="BF391" s="58">
        <v>2204.0</v>
      </c>
      <c r="BG391" s="58"/>
      <c r="BH391" s="58">
        <v>307.0</v>
      </c>
      <c r="BI391" s="58"/>
      <c r="BJ391" s="58"/>
      <c r="BK391" s="58">
        <v>3343.0</v>
      </c>
      <c r="BL391" s="58"/>
      <c r="BM391" s="58">
        <v>14045.0</v>
      </c>
      <c r="BN391" s="58">
        <v>15070.0</v>
      </c>
    </row>
    <row r="392" ht="16.5" customHeight="1">
      <c r="A392" s="58">
        <v>16074.0</v>
      </c>
      <c r="B392" s="58" t="s">
        <v>573</v>
      </c>
      <c r="C392" s="58">
        <v>16.0</v>
      </c>
      <c r="D392" s="58">
        <v>70654.0</v>
      </c>
      <c r="E392" s="58">
        <v>74443.0</v>
      </c>
      <c r="F392" s="58">
        <v>41321.0</v>
      </c>
      <c r="G392" s="58">
        <v>43829.0</v>
      </c>
      <c r="H392" s="58">
        <v>1171.0</v>
      </c>
      <c r="I392" s="58">
        <v>1787.0</v>
      </c>
      <c r="J392" s="58">
        <v>40150.0</v>
      </c>
      <c r="K392" s="58">
        <v>42042.0</v>
      </c>
      <c r="L392" s="58">
        <f t="shared" ref="L392:M392" si="384">V392+BM392</f>
        <v>13017</v>
      </c>
      <c r="M392" s="58">
        <f t="shared" si="384"/>
        <v>13231</v>
      </c>
      <c r="N392" s="58">
        <v>6069.0</v>
      </c>
      <c r="O392" s="58">
        <v>5568.0</v>
      </c>
      <c r="P392" s="58">
        <v>1701.0</v>
      </c>
      <c r="Q392" s="58">
        <v>2068.0</v>
      </c>
      <c r="R392" s="58">
        <v>972.0</v>
      </c>
      <c r="S392" s="58">
        <v>3929.0</v>
      </c>
      <c r="T392" s="58">
        <v>9245.0</v>
      </c>
      <c r="U392" s="58">
        <v>10603.0</v>
      </c>
      <c r="V392" s="58"/>
      <c r="W392" s="58"/>
      <c r="X392" s="58">
        <v>635.0</v>
      </c>
      <c r="Y392" s="58">
        <v>434.0</v>
      </c>
      <c r="Z392" s="58">
        <v>302.0</v>
      </c>
      <c r="AA392" s="58">
        <v>1073.0</v>
      </c>
      <c r="AB392" s="58">
        <v>572.0</v>
      </c>
      <c r="AC392" s="58">
        <v>675.0</v>
      </c>
      <c r="AD392" s="58">
        <v>799.0</v>
      </c>
      <c r="AE392" s="58">
        <v>1078.0</v>
      </c>
      <c r="AF392" s="58">
        <v>508.0</v>
      </c>
      <c r="AG392" s="58">
        <v>369.0</v>
      </c>
      <c r="AH392" s="58">
        <v>111.0</v>
      </c>
      <c r="AI392" s="58">
        <v>57.0</v>
      </c>
      <c r="AJ392" s="58">
        <v>44.0</v>
      </c>
      <c r="AK392" s="58">
        <v>62.0</v>
      </c>
      <c r="AL392" s="58">
        <v>241.0</v>
      </c>
      <c r="AM392" s="58">
        <v>256.0</v>
      </c>
      <c r="AN392" s="58">
        <v>33.0</v>
      </c>
      <c r="AO392" s="58">
        <v>61.0</v>
      </c>
      <c r="AP392" s="58">
        <v>29.0</v>
      </c>
      <c r="AQ392" s="58">
        <v>32.0</v>
      </c>
      <c r="AR392" s="58">
        <v>72.0</v>
      </c>
      <c r="AS392" s="58">
        <v>157.0</v>
      </c>
      <c r="AT392" s="58">
        <v>48.0</v>
      </c>
      <c r="AU392" s="58">
        <v>69.0</v>
      </c>
      <c r="AV392" s="58">
        <v>12.0</v>
      </c>
      <c r="AW392" s="58">
        <v>31.0</v>
      </c>
      <c r="AX392" s="58">
        <v>66.0</v>
      </c>
      <c r="AY392" s="58">
        <v>32.0</v>
      </c>
      <c r="AZ392" s="58">
        <v>3920.0</v>
      </c>
      <c r="BA392" s="58"/>
      <c r="BB392" s="58">
        <v>14.0</v>
      </c>
      <c r="BC392" s="58"/>
      <c r="BD392" s="58">
        <v>50.0</v>
      </c>
      <c r="BE392" s="58"/>
      <c r="BF392" s="58">
        <v>1491.0</v>
      </c>
      <c r="BG392" s="58"/>
      <c r="BH392" s="58">
        <v>199.0</v>
      </c>
      <c r="BI392" s="58"/>
      <c r="BJ392" s="58"/>
      <c r="BK392" s="58">
        <v>2257.0</v>
      </c>
      <c r="BL392" s="58"/>
      <c r="BM392" s="58">
        <v>13017.0</v>
      </c>
      <c r="BN392" s="58">
        <v>13231.0</v>
      </c>
    </row>
    <row r="393" ht="16.5" customHeight="1">
      <c r="A393" s="58">
        <v>16075.0</v>
      </c>
      <c r="B393" s="58" t="s">
        <v>574</v>
      </c>
      <c r="C393" s="58">
        <v>16.0</v>
      </c>
      <c r="D393" s="58">
        <v>71195.0</v>
      </c>
      <c r="E393" s="58">
        <v>76302.0</v>
      </c>
      <c r="F393" s="58">
        <v>38529.0</v>
      </c>
      <c r="G393" s="58">
        <v>41953.0</v>
      </c>
      <c r="H393" s="58">
        <v>1181.0</v>
      </c>
      <c r="I393" s="58">
        <v>1717.0</v>
      </c>
      <c r="J393" s="58">
        <v>37348.0</v>
      </c>
      <c r="K393" s="58">
        <v>40236.0</v>
      </c>
      <c r="L393" s="58">
        <f t="shared" ref="L393:M393" si="385">V393+BM393</f>
        <v>12074</v>
      </c>
      <c r="M393" s="58">
        <f t="shared" si="385"/>
        <v>12236</v>
      </c>
      <c r="N393" s="58">
        <v>6263.0</v>
      </c>
      <c r="O393" s="58">
        <v>5983.0</v>
      </c>
      <c r="P393" s="58">
        <v>1313.0</v>
      </c>
      <c r="Q393" s="58">
        <v>1727.0</v>
      </c>
      <c r="R393" s="58">
        <v>849.0</v>
      </c>
      <c r="S393" s="58">
        <v>3568.0</v>
      </c>
      <c r="T393" s="58">
        <v>8772.0</v>
      </c>
      <c r="U393" s="58">
        <v>9955.0</v>
      </c>
      <c r="V393" s="58"/>
      <c r="W393" s="58"/>
      <c r="X393" s="58">
        <v>649.0</v>
      </c>
      <c r="Y393" s="58">
        <v>630.0</v>
      </c>
      <c r="Z393" s="58">
        <v>287.0</v>
      </c>
      <c r="AA393" s="58">
        <v>1034.0</v>
      </c>
      <c r="AB393" s="58">
        <v>604.0</v>
      </c>
      <c r="AC393" s="58">
        <v>702.0</v>
      </c>
      <c r="AD393" s="58">
        <v>742.0</v>
      </c>
      <c r="AE393" s="58">
        <v>1145.0</v>
      </c>
      <c r="AF393" s="58">
        <v>446.0</v>
      </c>
      <c r="AG393" s="58">
        <v>368.0</v>
      </c>
      <c r="AH393" s="58">
        <v>105.0</v>
      </c>
      <c r="AI393" s="58">
        <v>52.0</v>
      </c>
      <c r="AJ393" s="58">
        <v>80.0</v>
      </c>
      <c r="AK393" s="58">
        <v>137.0</v>
      </c>
      <c r="AL393" s="58">
        <v>259.0</v>
      </c>
      <c r="AM393" s="58">
        <v>213.0</v>
      </c>
      <c r="AN393" s="58">
        <v>23.0</v>
      </c>
      <c r="AO393" s="58">
        <v>21.0</v>
      </c>
      <c r="AP393" s="58">
        <v>49.0</v>
      </c>
      <c r="AQ393" s="58">
        <v>87.0</v>
      </c>
      <c r="AR393" s="58">
        <v>125.0</v>
      </c>
      <c r="AS393" s="58">
        <v>105.0</v>
      </c>
      <c r="AT393" s="58">
        <v>75.0</v>
      </c>
      <c r="AU393" s="58">
        <v>74.0</v>
      </c>
      <c r="AV393" s="58">
        <v>30.0</v>
      </c>
      <c r="AW393" s="58">
        <v>85.0</v>
      </c>
      <c r="AX393" s="58">
        <v>17.0</v>
      </c>
      <c r="AY393" s="58">
        <v>21.0</v>
      </c>
      <c r="AZ393" s="58">
        <v>3114.0</v>
      </c>
      <c r="BA393" s="58"/>
      <c r="BB393" s="58">
        <v>36.0</v>
      </c>
      <c r="BC393" s="58"/>
      <c r="BD393" s="58">
        <v>54.0</v>
      </c>
      <c r="BE393" s="58"/>
      <c r="BF393" s="58">
        <v>1211.0</v>
      </c>
      <c r="BG393" s="58"/>
      <c r="BH393" s="58">
        <v>171.0</v>
      </c>
      <c r="BI393" s="58"/>
      <c r="BJ393" s="58"/>
      <c r="BK393" s="58">
        <v>2093.0</v>
      </c>
      <c r="BL393" s="58"/>
      <c r="BM393" s="58">
        <v>12074.0</v>
      </c>
      <c r="BN393" s="58">
        <v>12236.0</v>
      </c>
    </row>
    <row r="394" ht="16.5" customHeight="1">
      <c r="A394" s="58">
        <v>16076.0</v>
      </c>
      <c r="B394" s="58" t="s">
        <v>575</v>
      </c>
      <c r="C394" s="58">
        <v>16.0</v>
      </c>
      <c r="D394" s="58">
        <v>88102.0</v>
      </c>
      <c r="E394" s="58">
        <v>95446.0</v>
      </c>
      <c r="F394" s="58">
        <v>48740.0</v>
      </c>
      <c r="G394" s="58">
        <v>51913.0</v>
      </c>
      <c r="H394" s="58">
        <v>1551.0</v>
      </c>
      <c r="I394" s="58">
        <v>2136.0</v>
      </c>
      <c r="J394" s="58">
        <v>47189.0</v>
      </c>
      <c r="K394" s="58">
        <v>49777.0</v>
      </c>
      <c r="L394" s="58">
        <f t="shared" ref="L394:M394" si="386">V394+BM394</f>
        <v>16510</v>
      </c>
      <c r="M394" s="58">
        <f t="shared" si="386"/>
        <v>16325</v>
      </c>
      <c r="N394" s="58">
        <v>7660.0</v>
      </c>
      <c r="O394" s="58">
        <v>6911.0</v>
      </c>
      <c r="P394" s="58">
        <v>1604.0</v>
      </c>
      <c r="Q394" s="58">
        <v>2243.0</v>
      </c>
      <c r="R394" s="58">
        <v>1050.0</v>
      </c>
      <c r="S394" s="58">
        <v>4931.0</v>
      </c>
      <c r="T394" s="58">
        <v>9941.0</v>
      </c>
      <c r="U394" s="58">
        <v>11173.0</v>
      </c>
      <c r="V394" s="58"/>
      <c r="W394" s="58"/>
      <c r="X394" s="58">
        <v>684.0</v>
      </c>
      <c r="Y394" s="58">
        <v>605.0</v>
      </c>
      <c r="Z394" s="58">
        <v>264.0</v>
      </c>
      <c r="AA394" s="58">
        <v>1188.0</v>
      </c>
      <c r="AB394" s="58">
        <v>745.0</v>
      </c>
      <c r="AC394" s="58">
        <v>887.0</v>
      </c>
      <c r="AD394" s="58">
        <v>895.0</v>
      </c>
      <c r="AE394" s="58">
        <v>1366.0</v>
      </c>
      <c r="AF394" s="58">
        <v>486.0</v>
      </c>
      <c r="AG394" s="58">
        <v>411.0</v>
      </c>
      <c r="AH394" s="58">
        <v>112.0</v>
      </c>
      <c r="AI394" s="58">
        <v>78.0</v>
      </c>
      <c r="AJ394" s="58">
        <v>86.0</v>
      </c>
      <c r="AK394" s="58">
        <v>144.0</v>
      </c>
      <c r="AL394" s="58">
        <v>254.0</v>
      </c>
      <c r="AM394" s="58">
        <v>290.0</v>
      </c>
      <c r="AN394" s="58">
        <v>42.0</v>
      </c>
      <c r="AO394" s="58">
        <v>33.0</v>
      </c>
      <c r="AP394" s="58">
        <v>72.0</v>
      </c>
      <c r="AQ394" s="58">
        <v>88.0</v>
      </c>
      <c r="AR394" s="58">
        <v>120.0</v>
      </c>
      <c r="AS394" s="58">
        <v>189.0</v>
      </c>
      <c r="AT394" s="58">
        <v>53.0</v>
      </c>
      <c r="AU394" s="58">
        <v>73.0</v>
      </c>
      <c r="AV394" s="58">
        <v>22.0</v>
      </c>
      <c r="AW394" s="58">
        <v>24.0</v>
      </c>
      <c r="AX394" s="58">
        <v>27.0</v>
      </c>
      <c r="AY394" s="58">
        <v>25.0</v>
      </c>
      <c r="AZ394" s="58">
        <v>4559.0</v>
      </c>
      <c r="BA394" s="58"/>
      <c r="BB394" s="58">
        <v>30.0</v>
      </c>
      <c r="BC394" s="58"/>
      <c r="BD394" s="58">
        <v>46.0</v>
      </c>
      <c r="BE394" s="58"/>
      <c r="BF394" s="58">
        <v>1686.0</v>
      </c>
      <c r="BG394" s="58"/>
      <c r="BH394" s="58">
        <v>241.0</v>
      </c>
      <c r="BI394" s="58"/>
      <c r="BJ394" s="58"/>
      <c r="BK394" s="58">
        <v>2793.0</v>
      </c>
      <c r="BL394" s="58"/>
      <c r="BM394" s="58">
        <v>16510.0</v>
      </c>
      <c r="BN394" s="58">
        <v>16325.0</v>
      </c>
    </row>
    <row r="395" ht="16.5" customHeight="1">
      <c r="A395" s="58">
        <v>16077.0</v>
      </c>
      <c r="B395" s="58" t="s">
        <v>576</v>
      </c>
      <c r="C395" s="58">
        <v>16.0</v>
      </c>
      <c r="D395" s="58">
        <v>80935.0</v>
      </c>
      <c r="E395" s="58">
        <v>87650.0</v>
      </c>
      <c r="F395" s="58">
        <v>39093.0</v>
      </c>
      <c r="G395" s="58">
        <v>42094.0</v>
      </c>
      <c r="H395" s="58">
        <v>1436.0</v>
      </c>
      <c r="I395" s="58">
        <v>1875.0</v>
      </c>
      <c r="J395" s="58">
        <v>37657.0</v>
      </c>
      <c r="K395" s="58">
        <v>40219.0</v>
      </c>
      <c r="L395" s="58">
        <f t="shared" ref="L395:M395" si="387">V395+BM395</f>
        <v>12448</v>
      </c>
      <c r="M395" s="58">
        <f t="shared" si="387"/>
        <v>12647</v>
      </c>
      <c r="N395" s="58">
        <v>7121.0</v>
      </c>
      <c r="O395" s="58">
        <v>6509.0</v>
      </c>
      <c r="P395" s="58">
        <v>1063.0</v>
      </c>
      <c r="Q395" s="58">
        <v>1451.0</v>
      </c>
      <c r="R395" s="58">
        <v>845.0</v>
      </c>
      <c r="S395" s="58">
        <v>3495.0</v>
      </c>
      <c r="T395" s="58">
        <v>8492.0</v>
      </c>
      <c r="U395" s="58">
        <v>9634.0</v>
      </c>
      <c r="V395" s="58"/>
      <c r="W395" s="58"/>
      <c r="X395" s="58">
        <v>347.0</v>
      </c>
      <c r="Y395" s="58">
        <v>225.0</v>
      </c>
      <c r="Z395" s="58">
        <v>328.0</v>
      </c>
      <c r="AA395" s="58">
        <v>1063.0</v>
      </c>
      <c r="AB395" s="58">
        <v>656.0</v>
      </c>
      <c r="AC395" s="58">
        <v>763.0</v>
      </c>
      <c r="AD395" s="58">
        <v>778.0</v>
      </c>
      <c r="AE395" s="58">
        <v>1018.0</v>
      </c>
      <c r="AF395" s="58">
        <v>404.0</v>
      </c>
      <c r="AG395" s="58">
        <v>389.0</v>
      </c>
      <c r="AH395" s="58">
        <v>56.0</v>
      </c>
      <c r="AI395" s="58">
        <v>37.0</v>
      </c>
      <c r="AJ395" s="58">
        <v>56.0</v>
      </c>
      <c r="AK395" s="58">
        <v>92.0</v>
      </c>
      <c r="AL395" s="58">
        <v>246.0</v>
      </c>
      <c r="AM395" s="58">
        <v>180.0</v>
      </c>
      <c r="AN395" s="58">
        <v>13.0</v>
      </c>
      <c r="AO395" s="58">
        <v>33.0</v>
      </c>
      <c r="AP395" s="58">
        <v>45.0</v>
      </c>
      <c r="AQ395" s="58">
        <v>51.0</v>
      </c>
      <c r="AR395" s="58">
        <v>114.0</v>
      </c>
      <c r="AS395" s="58">
        <v>127.0</v>
      </c>
      <c r="AT395" s="58">
        <v>48.0</v>
      </c>
      <c r="AU395" s="58">
        <v>68.0</v>
      </c>
      <c r="AV395" s="58">
        <v>23.0</v>
      </c>
      <c r="AW395" s="58">
        <v>26.0</v>
      </c>
      <c r="AX395" s="58">
        <v>34.0</v>
      </c>
      <c r="AY395" s="58">
        <v>15.0</v>
      </c>
      <c r="AZ395" s="58">
        <v>3023.0</v>
      </c>
      <c r="BA395" s="58"/>
      <c r="BB395" s="58">
        <v>36.0</v>
      </c>
      <c r="BC395" s="58"/>
      <c r="BD395" s="58">
        <v>52.0</v>
      </c>
      <c r="BE395" s="58"/>
      <c r="BF395" s="58">
        <v>1237.0</v>
      </c>
      <c r="BG395" s="58"/>
      <c r="BH395" s="58">
        <v>192.0</v>
      </c>
      <c r="BI395" s="58"/>
      <c r="BJ395" s="58"/>
      <c r="BK395" s="58">
        <v>2396.0</v>
      </c>
      <c r="BL395" s="58"/>
      <c r="BM395" s="58">
        <v>12448.0</v>
      </c>
      <c r="BN395" s="58">
        <v>12647.0</v>
      </c>
    </row>
    <row r="396" ht="16.5" customHeight="1">
      <c r="A396" s="58">
        <v>13003.0</v>
      </c>
      <c r="B396" s="58" t="s">
        <v>516</v>
      </c>
      <c r="C396" s="58">
        <v>13.0</v>
      </c>
      <c r="D396" s="58">
        <v>169595.0</v>
      </c>
      <c r="E396" s="58">
        <v>169654.0</v>
      </c>
      <c r="F396" s="58">
        <v>69529.0</v>
      </c>
      <c r="G396" s="58">
        <v>73343.0</v>
      </c>
      <c r="H396" s="58">
        <v>1319.0</v>
      </c>
      <c r="I396" s="58">
        <v>1775.0</v>
      </c>
      <c r="J396" s="58">
        <v>68210.0</v>
      </c>
      <c r="K396" s="58">
        <v>71568.0</v>
      </c>
      <c r="L396" s="58">
        <f t="shared" ref="L396:M396" si="388">V396+BM396</f>
        <v>16144</v>
      </c>
      <c r="M396" s="58">
        <f t="shared" si="388"/>
        <v>16029</v>
      </c>
      <c r="N396" s="58">
        <v>15527.0</v>
      </c>
      <c r="O396" s="58">
        <v>13925.0</v>
      </c>
      <c r="P396" s="58">
        <v>6836.0</v>
      </c>
      <c r="Q396" s="58">
        <v>6922.0</v>
      </c>
      <c r="R396" s="58">
        <v>1278.0</v>
      </c>
      <c r="S396" s="58">
        <v>5844.0</v>
      </c>
      <c r="T396" s="58">
        <v>16524.0</v>
      </c>
      <c r="U396" s="58">
        <v>19290.0</v>
      </c>
      <c r="V396" s="58"/>
      <c r="W396" s="58"/>
      <c r="X396" s="58">
        <v>440.0</v>
      </c>
      <c r="Y396" s="58">
        <v>383.0</v>
      </c>
      <c r="Z396" s="58">
        <v>105.0</v>
      </c>
      <c r="AA396" s="58">
        <v>728.0</v>
      </c>
      <c r="AB396" s="58">
        <v>788.0</v>
      </c>
      <c r="AC396" s="58">
        <v>787.0</v>
      </c>
      <c r="AD396" s="58">
        <v>941.0</v>
      </c>
      <c r="AE396" s="58">
        <v>1367.0</v>
      </c>
      <c r="AF396" s="58">
        <v>1357.0</v>
      </c>
      <c r="AG396" s="58">
        <v>1004.0</v>
      </c>
      <c r="AH396" s="58">
        <v>144.0</v>
      </c>
      <c r="AI396" s="58">
        <v>130.0</v>
      </c>
      <c r="AJ396" s="58">
        <v>65.0</v>
      </c>
      <c r="AK396" s="58">
        <v>98.0</v>
      </c>
      <c r="AL396" s="58">
        <v>334.0</v>
      </c>
      <c r="AM396" s="58">
        <v>277.0</v>
      </c>
      <c r="AN396" s="58">
        <v>28.0</v>
      </c>
      <c r="AO396" s="58">
        <v>30.0</v>
      </c>
      <c r="AP396" s="58">
        <v>59.0</v>
      </c>
      <c r="AQ396" s="58">
        <v>47.0</v>
      </c>
      <c r="AR396" s="58">
        <v>140.0</v>
      </c>
      <c r="AS396" s="58">
        <v>127.0</v>
      </c>
      <c r="AT396" s="58">
        <v>198.0</v>
      </c>
      <c r="AU396" s="58">
        <v>165.0</v>
      </c>
      <c r="AV396" s="58">
        <v>30.0</v>
      </c>
      <c r="AW396" s="58">
        <v>34.0</v>
      </c>
      <c r="AX396" s="58">
        <v>51.0</v>
      </c>
      <c r="AY396" s="58">
        <v>87.0</v>
      </c>
      <c r="AZ396" s="58">
        <v>5278.0</v>
      </c>
      <c r="BA396" s="58"/>
      <c r="BB396" s="58">
        <v>39.0</v>
      </c>
      <c r="BC396" s="58"/>
      <c r="BD396" s="58">
        <v>119.0</v>
      </c>
      <c r="BE396" s="58"/>
      <c r="BF396" s="58">
        <v>1023.0</v>
      </c>
      <c r="BG396" s="58"/>
      <c r="BH396" s="58">
        <v>762.0</v>
      </c>
      <c r="BI396" s="58"/>
      <c r="BJ396" s="58"/>
      <c r="BK396" s="58">
        <v>4294.0</v>
      </c>
      <c r="BL396" s="58"/>
      <c r="BM396" s="58">
        <v>16144.0</v>
      </c>
      <c r="BN396" s="58">
        <v>16029.0</v>
      </c>
    </row>
    <row r="397" ht="16.5" customHeight="1">
      <c r="A397" s="58">
        <v>13004.0</v>
      </c>
      <c r="B397" s="58" t="s">
        <v>517</v>
      </c>
      <c r="C397" s="58">
        <v>13.0</v>
      </c>
      <c r="D397" s="58">
        <v>77683.0</v>
      </c>
      <c r="E397" s="58">
        <v>78917.0</v>
      </c>
      <c r="F397" s="58">
        <v>35046.0</v>
      </c>
      <c r="G397" s="58">
        <v>31706.0</v>
      </c>
      <c r="H397" s="58">
        <v>675.0</v>
      </c>
      <c r="I397" s="58">
        <v>764.0</v>
      </c>
      <c r="J397" s="58">
        <v>34371.0</v>
      </c>
      <c r="K397" s="58">
        <v>30942.0</v>
      </c>
      <c r="L397" s="58">
        <f t="shared" ref="L397:M397" si="389">V397+BM397</f>
        <v>9294</v>
      </c>
      <c r="M397" s="58">
        <f t="shared" si="389"/>
        <v>7973</v>
      </c>
      <c r="N397" s="58">
        <v>9159.0</v>
      </c>
      <c r="O397" s="58">
        <v>6654.0</v>
      </c>
      <c r="P397" s="58">
        <v>2483.0</v>
      </c>
      <c r="Q397" s="58">
        <v>2395.0</v>
      </c>
      <c r="R397" s="58">
        <v>715.0</v>
      </c>
      <c r="S397" s="58">
        <v>1962.0</v>
      </c>
      <c r="T397" s="58">
        <v>7372.0</v>
      </c>
      <c r="U397" s="58">
        <v>8485.0</v>
      </c>
      <c r="V397" s="58"/>
      <c r="W397" s="58"/>
      <c r="X397" s="58">
        <v>247.0</v>
      </c>
      <c r="Y397" s="58">
        <v>127.0</v>
      </c>
      <c r="Z397" s="58">
        <v>75.0</v>
      </c>
      <c r="AA397" s="58">
        <v>261.0</v>
      </c>
      <c r="AB397" s="58">
        <v>320.0</v>
      </c>
      <c r="AC397" s="58">
        <v>292.0</v>
      </c>
      <c r="AD397" s="58">
        <v>335.0</v>
      </c>
      <c r="AE397" s="58">
        <v>507.0</v>
      </c>
      <c r="AF397" s="58">
        <v>472.0</v>
      </c>
      <c r="AG397" s="58">
        <v>265.0</v>
      </c>
      <c r="AH397" s="58">
        <v>73.0</v>
      </c>
      <c r="AI397" s="58">
        <v>38.0</v>
      </c>
      <c r="AJ397" s="58">
        <v>35.0</v>
      </c>
      <c r="AK397" s="58">
        <v>38.0</v>
      </c>
      <c r="AL397" s="58">
        <v>141.0</v>
      </c>
      <c r="AM397" s="58">
        <v>92.0</v>
      </c>
      <c r="AN397" s="58">
        <v>17.0</v>
      </c>
      <c r="AO397" s="58">
        <v>20.0</v>
      </c>
      <c r="AP397" s="58">
        <v>29.0</v>
      </c>
      <c r="AQ397" s="58">
        <v>15.0</v>
      </c>
      <c r="AR397" s="58">
        <v>63.0</v>
      </c>
      <c r="AS397" s="58">
        <v>45.0</v>
      </c>
      <c r="AT397" s="58">
        <v>95.0</v>
      </c>
      <c r="AU397" s="58">
        <v>49.0</v>
      </c>
      <c r="AV397" s="58">
        <v>38.0</v>
      </c>
      <c r="AW397" s="58">
        <v>16.0</v>
      </c>
      <c r="AX397" s="58">
        <v>21.0</v>
      </c>
      <c r="AY397" s="58">
        <v>24.0</v>
      </c>
      <c r="AZ397" s="58">
        <v>2476.0</v>
      </c>
      <c r="BA397" s="58"/>
      <c r="BB397" s="58">
        <v>9.0</v>
      </c>
      <c r="BC397" s="58"/>
      <c r="BD397" s="58">
        <v>50.0</v>
      </c>
      <c r="BE397" s="58"/>
      <c r="BF397" s="58">
        <v>645.0</v>
      </c>
      <c r="BG397" s="58"/>
      <c r="BH397" s="58">
        <v>207.0</v>
      </c>
      <c r="BI397" s="58"/>
      <c r="BJ397" s="58"/>
      <c r="BK397" s="58">
        <v>1684.0</v>
      </c>
      <c r="BL397" s="58"/>
      <c r="BM397" s="58">
        <v>9294.0</v>
      </c>
      <c r="BN397" s="58">
        <v>7973.0</v>
      </c>
    </row>
    <row r="398" ht="16.5" customHeight="1">
      <c r="A398" s="58">
        <v>13071.0</v>
      </c>
      <c r="B398" s="58" t="s">
        <v>518</v>
      </c>
      <c r="C398" s="58">
        <v>13.0</v>
      </c>
      <c r="D398" s="58">
        <v>223761.0</v>
      </c>
      <c r="E398" s="58">
        <v>237584.0</v>
      </c>
      <c r="F398" s="58">
        <v>102925.0</v>
      </c>
      <c r="G398" s="58">
        <v>108888.0</v>
      </c>
      <c r="H398" s="58">
        <v>3819.0</v>
      </c>
      <c r="I398" s="58">
        <v>5537.0</v>
      </c>
      <c r="J398" s="58">
        <v>99106.0</v>
      </c>
      <c r="K398" s="58">
        <v>103351.0</v>
      </c>
      <c r="L398" s="58">
        <f t="shared" ref="L398:M398" si="390">V398+BM398</f>
        <v>35961</v>
      </c>
      <c r="M398" s="58">
        <f t="shared" si="390"/>
        <v>34295</v>
      </c>
      <c r="N398" s="58">
        <v>19824.0</v>
      </c>
      <c r="O398" s="58">
        <v>16013.0</v>
      </c>
      <c r="P398" s="58">
        <v>3856.0</v>
      </c>
      <c r="Q398" s="58">
        <v>4482.0</v>
      </c>
      <c r="R398" s="58">
        <v>1682.0</v>
      </c>
      <c r="S398" s="58">
        <v>7194.0</v>
      </c>
      <c r="T398" s="58">
        <v>21242.0</v>
      </c>
      <c r="U398" s="58">
        <v>26666.0</v>
      </c>
      <c r="V398" s="58"/>
      <c r="W398" s="58"/>
      <c r="X398" s="58">
        <v>681.0</v>
      </c>
      <c r="Y398" s="58">
        <v>824.0</v>
      </c>
      <c r="Z398" s="58">
        <v>393.0</v>
      </c>
      <c r="AA398" s="58">
        <v>1448.0</v>
      </c>
      <c r="AB398" s="58">
        <v>1120.0</v>
      </c>
      <c r="AC398" s="58">
        <v>1293.0</v>
      </c>
      <c r="AD398" s="58">
        <v>1635.0</v>
      </c>
      <c r="AE398" s="58">
        <v>2521.0</v>
      </c>
      <c r="AF398" s="58">
        <v>1103.0</v>
      </c>
      <c r="AG398" s="58">
        <v>638.0</v>
      </c>
      <c r="AH398" s="58">
        <v>164.0</v>
      </c>
      <c r="AI398" s="58">
        <v>131.0</v>
      </c>
      <c r="AJ398" s="58">
        <v>148.0</v>
      </c>
      <c r="AK398" s="58">
        <v>174.0</v>
      </c>
      <c r="AL398" s="58">
        <v>598.0</v>
      </c>
      <c r="AM398" s="58">
        <v>403.0</v>
      </c>
      <c r="AN398" s="58">
        <v>60.0</v>
      </c>
      <c r="AO398" s="58">
        <v>62.0</v>
      </c>
      <c r="AP398" s="58">
        <v>146.0</v>
      </c>
      <c r="AQ398" s="58">
        <v>118.0</v>
      </c>
      <c r="AR398" s="58">
        <v>307.0</v>
      </c>
      <c r="AS398" s="58">
        <v>232.0</v>
      </c>
      <c r="AT398" s="58">
        <v>223.0</v>
      </c>
      <c r="AU398" s="58">
        <v>192.0</v>
      </c>
      <c r="AV398" s="58">
        <v>104.0</v>
      </c>
      <c r="AW398" s="58">
        <v>82.0</v>
      </c>
      <c r="AX398" s="58">
        <v>84.0</v>
      </c>
      <c r="AY398" s="58">
        <v>88.0</v>
      </c>
      <c r="AZ398" s="58">
        <v>6087.0</v>
      </c>
      <c r="BA398" s="58"/>
      <c r="BB398" s="58">
        <v>40.0</v>
      </c>
      <c r="BC398" s="58"/>
      <c r="BD398" s="58">
        <v>198.0</v>
      </c>
      <c r="BE398" s="58"/>
      <c r="BF398" s="58">
        <v>2885.0</v>
      </c>
      <c r="BG398" s="58"/>
      <c r="BH398" s="58">
        <v>565.0</v>
      </c>
      <c r="BI398" s="58"/>
      <c r="BJ398" s="58"/>
      <c r="BK398" s="58">
        <v>6495.0</v>
      </c>
      <c r="BL398" s="58"/>
      <c r="BM398" s="58">
        <v>35961.0</v>
      </c>
      <c r="BN398" s="58">
        <v>34295.0</v>
      </c>
    </row>
    <row r="399" ht="16.5" customHeight="1">
      <c r="A399" s="58">
        <v>13072.0</v>
      </c>
      <c r="B399" s="58" t="s">
        <v>519</v>
      </c>
      <c r="C399" s="58">
        <v>13.0</v>
      </c>
      <c r="D399" s="58">
        <v>177347.0</v>
      </c>
      <c r="E399" s="58">
        <v>184934.0</v>
      </c>
      <c r="F399" s="58">
        <v>85498.0</v>
      </c>
      <c r="G399" s="58">
        <v>89546.0</v>
      </c>
      <c r="H399" s="58">
        <v>2734.0</v>
      </c>
      <c r="I399" s="58">
        <v>4247.0</v>
      </c>
      <c r="J399" s="58">
        <v>82764.0</v>
      </c>
      <c r="K399" s="58">
        <v>85299.0</v>
      </c>
      <c r="L399" s="58">
        <f t="shared" ref="L399:M399" si="391">V399+BM399</f>
        <v>30457</v>
      </c>
      <c r="M399" s="58">
        <f t="shared" si="391"/>
        <v>28477</v>
      </c>
      <c r="N399" s="58">
        <v>17722.0</v>
      </c>
      <c r="O399" s="58">
        <v>14236.0</v>
      </c>
      <c r="P399" s="58">
        <v>3707.0</v>
      </c>
      <c r="Q399" s="58">
        <v>4484.0</v>
      </c>
      <c r="R399" s="58">
        <v>1552.0</v>
      </c>
      <c r="S399" s="58">
        <v>7162.0</v>
      </c>
      <c r="T399" s="58">
        <v>15148.0</v>
      </c>
      <c r="U399" s="58">
        <v>18866.0</v>
      </c>
      <c r="V399" s="58"/>
      <c r="W399" s="58"/>
      <c r="X399" s="58">
        <v>959.0</v>
      </c>
      <c r="Y399" s="58">
        <v>635.0</v>
      </c>
      <c r="Z399" s="58">
        <v>225.0</v>
      </c>
      <c r="AA399" s="58">
        <v>1018.0</v>
      </c>
      <c r="AB399" s="58">
        <v>921.0</v>
      </c>
      <c r="AC399" s="58">
        <v>1197.0</v>
      </c>
      <c r="AD399" s="58">
        <v>1440.0</v>
      </c>
      <c r="AE399" s="58">
        <v>2185.0</v>
      </c>
      <c r="AF399" s="58">
        <v>820.0</v>
      </c>
      <c r="AG399" s="58">
        <v>607.0</v>
      </c>
      <c r="AH399" s="58">
        <v>120.0</v>
      </c>
      <c r="AI399" s="58">
        <v>123.0</v>
      </c>
      <c r="AJ399" s="58">
        <v>116.0</v>
      </c>
      <c r="AK399" s="58">
        <v>143.0</v>
      </c>
      <c r="AL399" s="58">
        <v>407.0</v>
      </c>
      <c r="AM399" s="58">
        <v>325.0</v>
      </c>
      <c r="AN399" s="58">
        <v>55.0</v>
      </c>
      <c r="AO399" s="58">
        <v>47.0</v>
      </c>
      <c r="AP399" s="58">
        <v>110.0</v>
      </c>
      <c r="AQ399" s="58">
        <v>68.0</v>
      </c>
      <c r="AR399" s="58">
        <v>364.0</v>
      </c>
      <c r="AS399" s="58">
        <v>316.0</v>
      </c>
      <c r="AT399" s="58">
        <v>215.0</v>
      </c>
      <c r="AU399" s="58">
        <v>174.0</v>
      </c>
      <c r="AV399" s="58">
        <v>60.0</v>
      </c>
      <c r="AW399" s="58">
        <v>62.0</v>
      </c>
      <c r="AX399" s="58">
        <v>67.0</v>
      </c>
      <c r="AY399" s="58">
        <v>73.0</v>
      </c>
      <c r="AZ399" s="58">
        <v>5551.0</v>
      </c>
      <c r="BA399" s="58"/>
      <c r="BB399" s="58">
        <v>63.0</v>
      </c>
      <c r="BC399" s="58"/>
      <c r="BD399" s="58">
        <v>90.0</v>
      </c>
      <c r="BE399" s="58"/>
      <c r="BF399" s="58">
        <v>2180.0</v>
      </c>
      <c r="BG399" s="58"/>
      <c r="BH399" s="58">
        <v>415.0</v>
      </c>
      <c r="BI399" s="58"/>
      <c r="BJ399" s="58"/>
      <c r="BK399" s="58">
        <v>5101.0</v>
      </c>
      <c r="BL399" s="58"/>
      <c r="BM399" s="58">
        <v>30457.0</v>
      </c>
      <c r="BN399" s="58">
        <v>28477.0</v>
      </c>
    </row>
    <row r="400" ht="16.5" customHeight="1">
      <c r="A400" s="58">
        <v>13073.0</v>
      </c>
      <c r="B400" s="58" t="s">
        <v>520</v>
      </c>
      <c r="C400" s="58">
        <v>13.0</v>
      </c>
      <c r="D400" s="58">
        <v>190192.0</v>
      </c>
      <c r="E400" s="58">
        <v>199735.0</v>
      </c>
      <c r="F400" s="58">
        <v>85889.0</v>
      </c>
      <c r="G400" s="58">
        <v>89765.0</v>
      </c>
      <c r="H400" s="58">
        <v>3254.0</v>
      </c>
      <c r="I400" s="58">
        <v>4545.0</v>
      </c>
      <c r="J400" s="58">
        <v>82635.0</v>
      </c>
      <c r="K400" s="58">
        <v>85220.0</v>
      </c>
      <c r="L400" s="58">
        <f t="shared" ref="L400:M400" si="392">V400+BM400</f>
        <v>35062</v>
      </c>
      <c r="M400" s="58">
        <f t="shared" si="392"/>
        <v>33963</v>
      </c>
      <c r="N400" s="58">
        <v>12984.0</v>
      </c>
      <c r="O400" s="58">
        <v>9388.0</v>
      </c>
      <c r="P400" s="58">
        <v>3479.0</v>
      </c>
      <c r="Q400" s="58">
        <v>3740.0</v>
      </c>
      <c r="R400" s="58">
        <v>1516.0</v>
      </c>
      <c r="S400" s="58">
        <v>6193.0</v>
      </c>
      <c r="T400" s="58">
        <v>14836.0</v>
      </c>
      <c r="U400" s="58">
        <v>19415.0</v>
      </c>
      <c r="V400" s="58"/>
      <c r="W400" s="58"/>
      <c r="X400" s="58">
        <v>516.0</v>
      </c>
      <c r="Y400" s="58">
        <v>622.0</v>
      </c>
      <c r="Z400" s="58">
        <v>332.0</v>
      </c>
      <c r="AA400" s="58">
        <v>1343.0</v>
      </c>
      <c r="AB400" s="58">
        <v>994.0</v>
      </c>
      <c r="AC400" s="58">
        <v>1084.0</v>
      </c>
      <c r="AD400" s="58">
        <v>1285.0</v>
      </c>
      <c r="AE400" s="58">
        <v>2013.0</v>
      </c>
      <c r="AF400" s="58">
        <v>972.0</v>
      </c>
      <c r="AG400" s="58">
        <v>646.0</v>
      </c>
      <c r="AH400" s="58">
        <v>116.0</v>
      </c>
      <c r="AI400" s="58">
        <v>95.0</v>
      </c>
      <c r="AJ400" s="58">
        <v>110.0</v>
      </c>
      <c r="AK400" s="58">
        <v>129.0</v>
      </c>
      <c r="AL400" s="58">
        <v>472.0</v>
      </c>
      <c r="AM400" s="58">
        <v>353.0</v>
      </c>
      <c r="AN400" s="58">
        <v>73.0</v>
      </c>
      <c r="AO400" s="58">
        <v>62.0</v>
      </c>
      <c r="AP400" s="58">
        <v>113.0</v>
      </c>
      <c r="AQ400" s="58">
        <v>116.0</v>
      </c>
      <c r="AR400" s="58">
        <v>202.0</v>
      </c>
      <c r="AS400" s="58">
        <v>160.0</v>
      </c>
      <c r="AT400" s="58">
        <v>194.0</v>
      </c>
      <c r="AU400" s="58">
        <v>168.0</v>
      </c>
      <c r="AV400" s="58">
        <v>57.0</v>
      </c>
      <c r="AW400" s="58">
        <v>75.0</v>
      </c>
      <c r="AX400" s="58">
        <v>87.0</v>
      </c>
      <c r="AY400" s="58">
        <v>67.0</v>
      </c>
      <c r="AZ400" s="58">
        <v>6643.0</v>
      </c>
      <c r="BA400" s="58"/>
      <c r="BB400" s="58">
        <v>49.0</v>
      </c>
      <c r="BC400" s="58"/>
      <c r="BD400" s="58">
        <v>118.0</v>
      </c>
      <c r="BE400" s="58"/>
      <c r="BF400" s="58">
        <v>1968.0</v>
      </c>
      <c r="BG400" s="58"/>
      <c r="BH400" s="58">
        <v>457.0</v>
      </c>
      <c r="BI400" s="58"/>
      <c r="BJ400" s="58"/>
      <c r="BK400" s="58">
        <v>5588.0</v>
      </c>
      <c r="BL400" s="58"/>
      <c r="BM400" s="58">
        <v>35062.0</v>
      </c>
      <c r="BN400" s="58">
        <v>33963.0</v>
      </c>
    </row>
    <row r="401" ht="16.5" customHeight="1">
      <c r="A401" s="58">
        <v>13074.0</v>
      </c>
      <c r="B401" s="58" t="s">
        <v>521</v>
      </c>
      <c r="C401" s="58">
        <v>13.0</v>
      </c>
      <c r="D401" s="58">
        <v>129198.0</v>
      </c>
      <c r="E401" s="58">
        <v>133986.0</v>
      </c>
      <c r="F401" s="58">
        <v>62945.0</v>
      </c>
      <c r="G401" s="58">
        <v>65453.0</v>
      </c>
      <c r="H401" s="58">
        <v>2228.0</v>
      </c>
      <c r="I401" s="58">
        <v>3125.0</v>
      </c>
      <c r="J401" s="58">
        <v>60717.0</v>
      </c>
      <c r="K401" s="58">
        <v>62328.0</v>
      </c>
      <c r="L401" s="58">
        <f t="shared" ref="L401:M401" si="393">V401+BM401</f>
        <v>18907</v>
      </c>
      <c r="M401" s="58">
        <f t="shared" si="393"/>
        <v>18104</v>
      </c>
      <c r="N401" s="58">
        <v>16398.0</v>
      </c>
      <c r="O401" s="58">
        <v>14018.0</v>
      </c>
      <c r="P401" s="58">
        <v>3184.0</v>
      </c>
      <c r="Q401" s="58">
        <v>3446.0</v>
      </c>
      <c r="R401" s="58">
        <v>1235.0</v>
      </c>
      <c r="S401" s="58">
        <v>4808.0</v>
      </c>
      <c r="T401" s="58">
        <v>10808.0</v>
      </c>
      <c r="U401" s="58">
        <v>13313.0</v>
      </c>
      <c r="V401" s="58"/>
      <c r="W401" s="58"/>
      <c r="X401" s="58">
        <v>444.0</v>
      </c>
      <c r="Y401" s="58">
        <v>391.0</v>
      </c>
      <c r="Z401" s="58">
        <v>181.0</v>
      </c>
      <c r="AA401" s="58">
        <v>619.0</v>
      </c>
      <c r="AB401" s="58">
        <v>743.0</v>
      </c>
      <c r="AC401" s="58">
        <v>848.0</v>
      </c>
      <c r="AD401" s="58">
        <v>1053.0</v>
      </c>
      <c r="AE401" s="58">
        <v>1634.0</v>
      </c>
      <c r="AF401" s="58">
        <v>715.0</v>
      </c>
      <c r="AG401" s="58">
        <v>449.0</v>
      </c>
      <c r="AH401" s="58">
        <v>104.0</v>
      </c>
      <c r="AI401" s="58">
        <v>74.0</v>
      </c>
      <c r="AJ401" s="58">
        <v>83.0</v>
      </c>
      <c r="AK401" s="58">
        <v>86.0</v>
      </c>
      <c r="AL401" s="58">
        <v>301.0</v>
      </c>
      <c r="AM401" s="58">
        <v>237.0</v>
      </c>
      <c r="AN401" s="58">
        <v>28.0</v>
      </c>
      <c r="AO401" s="58">
        <v>57.0</v>
      </c>
      <c r="AP401" s="58">
        <v>47.0</v>
      </c>
      <c r="AQ401" s="58">
        <v>59.0</v>
      </c>
      <c r="AR401" s="58">
        <v>139.0</v>
      </c>
      <c r="AS401" s="58">
        <v>113.0</v>
      </c>
      <c r="AT401" s="58">
        <v>163.0</v>
      </c>
      <c r="AU401" s="58">
        <v>112.0</v>
      </c>
      <c r="AV401" s="58">
        <v>32.0</v>
      </c>
      <c r="AW401" s="58">
        <v>52.0</v>
      </c>
      <c r="AX401" s="58">
        <v>53.0</v>
      </c>
      <c r="AY401" s="58">
        <v>48.0</v>
      </c>
      <c r="AZ401" s="58">
        <v>4147.0</v>
      </c>
      <c r="BA401" s="58"/>
      <c r="BB401" s="58">
        <v>35.0</v>
      </c>
      <c r="BC401" s="58"/>
      <c r="BD401" s="58">
        <v>81.0</v>
      </c>
      <c r="BE401" s="58"/>
      <c r="BF401" s="58">
        <v>1491.0</v>
      </c>
      <c r="BG401" s="58"/>
      <c r="BH401" s="58">
        <v>345.0</v>
      </c>
      <c r="BI401" s="58"/>
      <c r="BJ401" s="58"/>
      <c r="BK401" s="58">
        <v>3860.0</v>
      </c>
      <c r="BL401" s="58"/>
      <c r="BM401" s="58">
        <v>18907.0</v>
      </c>
      <c r="BN401" s="58">
        <v>18104.0</v>
      </c>
    </row>
    <row r="402" ht="16.5" customHeight="1">
      <c r="A402" s="58">
        <v>13075.0</v>
      </c>
      <c r="B402" s="58" t="s">
        <v>522</v>
      </c>
      <c r="C402" s="58">
        <v>13.0</v>
      </c>
      <c r="D402" s="58">
        <v>199588.0</v>
      </c>
      <c r="E402" s="58">
        <v>210815.0</v>
      </c>
      <c r="F402" s="58">
        <v>96207.0</v>
      </c>
      <c r="G402" s="58">
        <v>99604.0</v>
      </c>
      <c r="H402" s="58">
        <v>3710.0</v>
      </c>
      <c r="I402" s="58">
        <v>5418.0</v>
      </c>
      <c r="J402" s="58">
        <v>92497.0</v>
      </c>
      <c r="K402" s="58">
        <v>94186.0</v>
      </c>
      <c r="L402" s="58">
        <f t="shared" ref="L402:M402" si="394">V402+BM402</f>
        <v>33979</v>
      </c>
      <c r="M402" s="58">
        <f t="shared" si="394"/>
        <v>33242</v>
      </c>
      <c r="N402" s="58">
        <v>15222.0</v>
      </c>
      <c r="O402" s="58">
        <v>11150.0</v>
      </c>
      <c r="P402" s="58">
        <v>4153.0</v>
      </c>
      <c r="Q402" s="58">
        <v>5091.0</v>
      </c>
      <c r="R402" s="58">
        <v>1693.0</v>
      </c>
      <c r="S402" s="58">
        <v>6721.0</v>
      </c>
      <c r="T402" s="58">
        <v>17179.0</v>
      </c>
      <c r="U402" s="58">
        <v>22020.0</v>
      </c>
      <c r="V402" s="58"/>
      <c r="W402" s="58"/>
      <c r="X402" s="58">
        <v>562.0</v>
      </c>
      <c r="Y402" s="58">
        <v>798.0</v>
      </c>
      <c r="Z402" s="58">
        <v>376.0</v>
      </c>
      <c r="AA402" s="58">
        <v>1920.0</v>
      </c>
      <c r="AB402" s="58">
        <v>1270.0</v>
      </c>
      <c r="AC402" s="58">
        <v>1334.0</v>
      </c>
      <c r="AD402" s="58">
        <v>1659.0</v>
      </c>
      <c r="AE402" s="58">
        <v>2655.0</v>
      </c>
      <c r="AF402" s="58">
        <v>1301.0</v>
      </c>
      <c r="AG402" s="58">
        <v>852.0</v>
      </c>
      <c r="AH402" s="58">
        <v>187.0</v>
      </c>
      <c r="AI402" s="58">
        <v>128.0</v>
      </c>
      <c r="AJ402" s="58">
        <v>132.0</v>
      </c>
      <c r="AK402" s="58">
        <v>166.0</v>
      </c>
      <c r="AL402" s="58">
        <v>553.0</v>
      </c>
      <c r="AM402" s="58">
        <v>440.0</v>
      </c>
      <c r="AN402" s="58">
        <v>76.0</v>
      </c>
      <c r="AO402" s="58">
        <v>67.0</v>
      </c>
      <c r="AP402" s="58">
        <v>164.0</v>
      </c>
      <c r="AQ402" s="58">
        <v>134.0</v>
      </c>
      <c r="AR402" s="58">
        <v>289.0</v>
      </c>
      <c r="AS402" s="58">
        <v>212.0</v>
      </c>
      <c r="AT402" s="58">
        <v>211.0</v>
      </c>
      <c r="AU402" s="58">
        <v>225.0</v>
      </c>
      <c r="AV402" s="58">
        <v>89.0</v>
      </c>
      <c r="AW402" s="58">
        <v>119.0</v>
      </c>
      <c r="AX402" s="58">
        <v>90.0</v>
      </c>
      <c r="AY402" s="58">
        <v>103.0</v>
      </c>
      <c r="AZ402" s="58">
        <v>7254.0</v>
      </c>
      <c r="BA402" s="58"/>
      <c r="BB402" s="58">
        <v>77.0</v>
      </c>
      <c r="BC402" s="58"/>
      <c r="BD402" s="58">
        <v>119.0</v>
      </c>
      <c r="BE402" s="58"/>
      <c r="BF402" s="58">
        <v>5135.0</v>
      </c>
      <c r="BG402" s="58"/>
      <c r="BH402" s="58">
        <v>727.0</v>
      </c>
      <c r="BI402" s="58"/>
      <c r="BJ402" s="58"/>
      <c r="BK402" s="58">
        <v>6809.0</v>
      </c>
      <c r="BL402" s="58"/>
      <c r="BM402" s="58">
        <v>33979.0</v>
      </c>
      <c r="BN402" s="58">
        <v>33242.0</v>
      </c>
    </row>
    <row r="403" ht="16.5" customHeight="1">
      <c r="A403" s="58">
        <v>13076.0</v>
      </c>
      <c r="B403" s="58" t="s">
        <v>523</v>
      </c>
      <c r="C403" s="58">
        <v>13.0</v>
      </c>
      <c r="D403" s="58">
        <v>177406.0</v>
      </c>
      <c r="E403" s="58">
        <v>187708.0</v>
      </c>
      <c r="F403" s="58">
        <v>91000.0</v>
      </c>
      <c r="G403" s="58">
        <v>94978.0</v>
      </c>
      <c r="H403" s="58">
        <v>3347.0</v>
      </c>
      <c r="I403" s="58">
        <v>4869.0</v>
      </c>
      <c r="J403" s="58">
        <v>87653.0</v>
      </c>
      <c r="K403" s="58">
        <v>90109.0</v>
      </c>
      <c r="L403" s="58">
        <f t="shared" ref="L403:M403" si="395">V403+BM403</f>
        <v>30464</v>
      </c>
      <c r="M403" s="58">
        <f t="shared" si="395"/>
        <v>29364</v>
      </c>
      <c r="N403" s="58">
        <v>22276.0</v>
      </c>
      <c r="O403" s="58">
        <v>18847.0</v>
      </c>
      <c r="P403" s="58">
        <v>3082.0</v>
      </c>
      <c r="Q403" s="58">
        <v>3890.0</v>
      </c>
      <c r="R403" s="58">
        <v>1793.0</v>
      </c>
      <c r="S403" s="58">
        <v>7286.0</v>
      </c>
      <c r="T403" s="58">
        <v>16089.0</v>
      </c>
      <c r="U403" s="58">
        <v>18250.0</v>
      </c>
      <c r="V403" s="58"/>
      <c r="W403" s="58"/>
      <c r="X403" s="58">
        <v>580.0</v>
      </c>
      <c r="Y403" s="58">
        <v>460.0</v>
      </c>
      <c r="Z403" s="58">
        <v>248.0</v>
      </c>
      <c r="AA403" s="58">
        <v>1153.0</v>
      </c>
      <c r="AB403" s="58">
        <v>947.0</v>
      </c>
      <c r="AC403" s="58">
        <v>1154.0</v>
      </c>
      <c r="AD403" s="58">
        <v>1521.0</v>
      </c>
      <c r="AE403" s="58">
        <v>2245.0</v>
      </c>
      <c r="AF403" s="58">
        <v>822.0</v>
      </c>
      <c r="AG403" s="58">
        <v>571.0</v>
      </c>
      <c r="AH403" s="58">
        <v>140.0</v>
      </c>
      <c r="AI403" s="58">
        <v>112.0</v>
      </c>
      <c r="AJ403" s="58">
        <v>139.0</v>
      </c>
      <c r="AK403" s="58">
        <v>198.0</v>
      </c>
      <c r="AL403" s="58">
        <v>488.0</v>
      </c>
      <c r="AM403" s="58">
        <v>350.0</v>
      </c>
      <c r="AN403" s="58">
        <v>58.0</v>
      </c>
      <c r="AO403" s="58">
        <v>82.0</v>
      </c>
      <c r="AP403" s="58">
        <v>102.0</v>
      </c>
      <c r="AQ403" s="58">
        <v>99.0</v>
      </c>
      <c r="AR403" s="58">
        <v>248.0</v>
      </c>
      <c r="AS403" s="58">
        <v>187.0</v>
      </c>
      <c r="AT403" s="58">
        <v>177.0</v>
      </c>
      <c r="AU403" s="58">
        <v>144.0</v>
      </c>
      <c r="AV403" s="58">
        <v>46.0</v>
      </c>
      <c r="AW403" s="58">
        <v>80.0</v>
      </c>
      <c r="AX403" s="58">
        <v>62.0</v>
      </c>
      <c r="AY403" s="58">
        <v>63.0</v>
      </c>
      <c r="AZ403" s="58">
        <v>5112.0</v>
      </c>
      <c r="BA403" s="58"/>
      <c r="BB403" s="58">
        <v>50.0</v>
      </c>
      <c r="BC403" s="58"/>
      <c r="BD403" s="58">
        <v>103.0</v>
      </c>
      <c r="BE403" s="58"/>
      <c r="BF403" s="58">
        <v>2704.0</v>
      </c>
      <c r="BG403" s="58"/>
      <c r="BH403" s="58">
        <v>402.0</v>
      </c>
      <c r="BI403" s="58"/>
      <c r="BJ403" s="58"/>
      <c r="BK403" s="58">
        <v>5574.0</v>
      </c>
      <c r="BL403" s="58"/>
      <c r="BM403" s="58">
        <v>30464.0</v>
      </c>
      <c r="BN403" s="58">
        <v>29364.0</v>
      </c>
    </row>
    <row r="404" ht="16.5" customHeight="1">
      <c r="A404" s="58">
        <v>2000.0</v>
      </c>
      <c r="B404" s="58" t="s">
        <v>176</v>
      </c>
      <c r="C404" s="58">
        <v>2.0</v>
      </c>
      <c r="D404" s="58">
        <v>1283323.0</v>
      </c>
      <c r="E404" s="58">
        <v>1256701.0</v>
      </c>
      <c r="F404" s="58">
        <v>558277.0</v>
      </c>
      <c r="G404" s="58">
        <v>436266.0</v>
      </c>
      <c r="H404" s="58">
        <v>5406.0</v>
      </c>
      <c r="I404" s="58">
        <v>3633.0</v>
      </c>
      <c r="J404" s="58">
        <v>552871.0</v>
      </c>
      <c r="K404" s="58">
        <v>432633.0</v>
      </c>
      <c r="L404" s="58">
        <f t="shared" ref="L404:M404" si="396">V404+BM404</f>
        <v>135780</v>
      </c>
      <c r="M404" s="58">
        <f t="shared" si="396"/>
        <v>128443</v>
      </c>
      <c r="N404" s="58">
        <v>186638.0</v>
      </c>
      <c r="O404" s="58">
        <v>109766.0</v>
      </c>
      <c r="P404" s="58">
        <v>95169.0</v>
      </c>
      <c r="Q404" s="58">
        <v>88823.0</v>
      </c>
      <c r="R404" s="58">
        <v>20513.0</v>
      </c>
      <c r="S404" s="58">
        <v>48225.0</v>
      </c>
      <c r="T404" s="58">
        <v>47630.0</v>
      </c>
      <c r="U404" s="58">
        <v>29181.0</v>
      </c>
      <c r="V404" s="58"/>
      <c r="W404" s="58"/>
      <c r="X404" s="58">
        <v>1641.0</v>
      </c>
      <c r="Y404" s="58">
        <v>2564.0</v>
      </c>
      <c r="Z404" s="58">
        <v>353.0</v>
      </c>
      <c r="AA404" s="58">
        <v>1527.0</v>
      </c>
      <c r="AB404" s="58">
        <v>5443.0</v>
      </c>
      <c r="AC404" s="58">
        <v>2905.0</v>
      </c>
      <c r="AD404" s="58">
        <v>1524.0</v>
      </c>
      <c r="AE404" s="58">
        <v>1493.0</v>
      </c>
      <c r="AF404" s="58">
        <v>12284.0</v>
      </c>
      <c r="AG404" s="58">
        <v>5097.0</v>
      </c>
      <c r="AH404" s="58">
        <v>1910.0</v>
      </c>
      <c r="AI404" s="58">
        <v>1054.0</v>
      </c>
      <c r="AJ404" s="58">
        <v>504.0</v>
      </c>
      <c r="AK404" s="58">
        <v>806.0</v>
      </c>
      <c r="AL404" s="58">
        <v>891.0</v>
      </c>
      <c r="AM404" s="58">
        <v>720.0</v>
      </c>
      <c r="AN404" s="58">
        <v>122.0</v>
      </c>
      <c r="AO404" s="58">
        <v>188.0</v>
      </c>
      <c r="AP404" s="58">
        <v>201.0</v>
      </c>
      <c r="AQ404" s="58">
        <v>268.0</v>
      </c>
      <c r="AR404" s="58">
        <v>398.0</v>
      </c>
      <c r="AS404" s="58">
        <v>355.0</v>
      </c>
      <c r="AT404" s="58">
        <v>567.0</v>
      </c>
      <c r="AU404" s="58">
        <v>521.0</v>
      </c>
      <c r="AV404" s="58">
        <v>138.0</v>
      </c>
      <c r="AW404" s="58">
        <v>123.0</v>
      </c>
      <c r="AX404" s="58">
        <v>99.0</v>
      </c>
      <c r="AY404" s="58">
        <v>153.0</v>
      </c>
      <c r="AZ404" s="58">
        <v>33239.0</v>
      </c>
      <c r="BA404" s="58"/>
      <c r="BB404" s="58">
        <v>233.0</v>
      </c>
      <c r="BC404" s="58"/>
      <c r="BD404" s="58">
        <v>261.0</v>
      </c>
      <c r="BE404" s="58"/>
      <c r="BF404" s="58">
        <v>2250.0</v>
      </c>
      <c r="BG404" s="58"/>
      <c r="BH404" s="58">
        <v>5083.0</v>
      </c>
      <c r="BI404" s="58"/>
      <c r="BJ404" s="58"/>
      <c r="BK404" s="58">
        <v>10421.0</v>
      </c>
      <c r="BL404" s="58"/>
      <c r="BM404" s="58">
        <v>135780.0</v>
      </c>
      <c r="BN404" s="58">
        <v>128443.0</v>
      </c>
    </row>
    <row r="405" ht="16.5" customHeight="1">
      <c r="A405" s="58">
        <v>10041.0</v>
      </c>
      <c r="B405" s="58" t="s">
        <v>488</v>
      </c>
      <c r="C405" s="58">
        <v>10.0</v>
      </c>
      <c r="D405" s="58">
        <v>251551.0</v>
      </c>
      <c r="E405" s="58">
        <v>256570.0</v>
      </c>
      <c r="F405" s="58">
        <v>121445.0</v>
      </c>
      <c r="G405" s="58">
        <v>133723.0</v>
      </c>
      <c r="H405" s="58">
        <v>2797.0</v>
      </c>
      <c r="I405" s="58">
        <v>4607.0</v>
      </c>
      <c r="J405" s="58">
        <v>118648.0</v>
      </c>
      <c r="K405" s="58">
        <v>129116.0</v>
      </c>
      <c r="L405" s="58">
        <f t="shared" ref="L405:M405" si="397">V405+BM405</f>
        <v>36080</v>
      </c>
      <c r="M405" s="58">
        <f t="shared" si="397"/>
        <v>41365</v>
      </c>
      <c r="N405" s="58">
        <v>40328.0</v>
      </c>
      <c r="O405" s="58">
        <v>34036.0</v>
      </c>
      <c r="P405" s="58">
        <v>9426.0</v>
      </c>
      <c r="Q405" s="58">
        <v>12763.0</v>
      </c>
      <c r="R405" s="58">
        <v>3329.0</v>
      </c>
      <c r="S405" s="58">
        <v>10384.0</v>
      </c>
      <c r="T405" s="58">
        <v>9802.0</v>
      </c>
      <c r="U405" s="58">
        <v>18039.0</v>
      </c>
      <c r="V405" s="58"/>
      <c r="W405" s="58"/>
      <c r="X405" s="58">
        <v>1005.0</v>
      </c>
      <c r="Y405" s="58">
        <v>1454.0</v>
      </c>
      <c r="Z405" s="58">
        <v>221.0</v>
      </c>
      <c r="AA405" s="58">
        <v>867.0</v>
      </c>
      <c r="AB405" s="58">
        <v>2125.0</v>
      </c>
      <c r="AC405" s="58">
        <v>2083.0</v>
      </c>
      <c r="AD405" s="58">
        <v>1407.0</v>
      </c>
      <c r="AE405" s="58">
        <v>1907.0</v>
      </c>
      <c r="AF405" s="58">
        <v>2320.0</v>
      </c>
      <c r="AG405" s="58">
        <v>1235.0</v>
      </c>
      <c r="AH405" s="58">
        <v>277.0</v>
      </c>
      <c r="AI405" s="58">
        <v>200.0</v>
      </c>
      <c r="AJ405" s="58">
        <v>52.0</v>
      </c>
      <c r="AK405" s="58">
        <v>59.0</v>
      </c>
      <c r="AL405" s="58">
        <v>281.0</v>
      </c>
      <c r="AM405" s="58">
        <v>294.0</v>
      </c>
      <c r="AN405" s="58">
        <v>31.0</v>
      </c>
      <c r="AO405" s="58">
        <v>73.0</v>
      </c>
      <c r="AP405" s="58">
        <v>128.0</v>
      </c>
      <c r="AQ405" s="58">
        <v>172.0</v>
      </c>
      <c r="AR405" s="58">
        <v>167.0</v>
      </c>
      <c r="AS405" s="58">
        <v>161.0</v>
      </c>
      <c r="AT405" s="58">
        <v>151.0</v>
      </c>
      <c r="AU405" s="58">
        <v>203.0</v>
      </c>
      <c r="AV405" s="58">
        <v>28.0</v>
      </c>
      <c r="AW405" s="58">
        <v>24.0</v>
      </c>
      <c r="AX405" s="58">
        <v>27.0</v>
      </c>
      <c r="AY405" s="58">
        <v>35.0</v>
      </c>
      <c r="AZ405" s="58">
        <v>8342.0</v>
      </c>
      <c r="BA405" s="58"/>
      <c r="BB405" s="58">
        <v>69.0</v>
      </c>
      <c r="BC405" s="58"/>
      <c r="BD405" s="58">
        <v>103.0</v>
      </c>
      <c r="BE405" s="58"/>
      <c r="BF405" s="58">
        <v>1981.0</v>
      </c>
      <c r="BG405" s="58"/>
      <c r="BH405" s="58">
        <v>968.0</v>
      </c>
      <c r="BI405" s="58"/>
      <c r="BJ405" s="58"/>
      <c r="BK405" s="58">
        <v>3762.0</v>
      </c>
      <c r="BL405" s="58"/>
      <c r="BM405" s="58">
        <v>36080.0</v>
      </c>
      <c r="BN405" s="58">
        <v>41365.0</v>
      </c>
    </row>
    <row r="406" ht="16.5" customHeight="1">
      <c r="A406" s="58">
        <v>10042.0</v>
      </c>
      <c r="B406" s="58" t="s">
        <v>489</v>
      </c>
      <c r="C406" s="58">
        <v>10.0</v>
      </c>
      <c r="D406" s="58">
        <v>81279.0</v>
      </c>
      <c r="E406" s="58">
        <v>83122.0</v>
      </c>
      <c r="F406" s="58">
        <v>49068.0</v>
      </c>
      <c r="G406" s="58">
        <v>53543.0</v>
      </c>
      <c r="H406" s="58">
        <v>1708.0</v>
      </c>
      <c r="I406" s="58">
        <v>2798.0</v>
      </c>
      <c r="J406" s="58">
        <v>47360.0</v>
      </c>
      <c r="K406" s="58">
        <v>50745.0</v>
      </c>
      <c r="L406" s="58">
        <f t="shared" ref="L406:M406" si="398">V406+BM406</f>
        <v>19507</v>
      </c>
      <c r="M406" s="58">
        <f t="shared" si="398"/>
        <v>20090</v>
      </c>
      <c r="N406" s="58">
        <v>15082.0</v>
      </c>
      <c r="O406" s="58">
        <v>12762.0</v>
      </c>
      <c r="P406" s="58">
        <v>2198.0</v>
      </c>
      <c r="Q406" s="58">
        <v>3192.0</v>
      </c>
      <c r="R406" s="58">
        <v>979.0</v>
      </c>
      <c r="S406" s="58">
        <v>4918.0</v>
      </c>
      <c r="T406" s="58">
        <v>2588.0</v>
      </c>
      <c r="U406" s="58">
        <v>4795.0</v>
      </c>
      <c r="V406" s="58"/>
      <c r="W406" s="58"/>
      <c r="X406" s="58">
        <v>371.0</v>
      </c>
      <c r="Y406" s="58">
        <v>596.0</v>
      </c>
      <c r="Z406" s="58">
        <v>66.0</v>
      </c>
      <c r="AA406" s="58">
        <v>296.0</v>
      </c>
      <c r="AB406" s="58">
        <v>776.0</v>
      </c>
      <c r="AC406" s="58">
        <v>738.0</v>
      </c>
      <c r="AD406" s="58">
        <v>557.0</v>
      </c>
      <c r="AE406" s="58">
        <v>864.0</v>
      </c>
      <c r="AF406" s="58">
        <v>804.0</v>
      </c>
      <c r="AG406" s="58">
        <v>402.0</v>
      </c>
      <c r="AH406" s="58">
        <v>73.0</v>
      </c>
      <c r="AI406" s="58">
        <v>47.0</v>
      </c>
      <c r="AJ406" s="58">
        <v>41.0</v>
      </c>
      <c r="AK406" s="58">
        <v>41.0</v>
      </c>
      <c r="AL406" s="58">
        <v>120.0</v>
      </c>
      <c r="AM406" s="58">
        <v>120.0</v>
      </c>
      <c r="AN406" s="58">
        <v>28.0</v>
      </c>
      <c r="AO406" s="58">
        <v>26.0</v>
      </c>
      <c r="AP406" s="58">
        <v>66.0</v>
      </c>
      <c r="AQ406" s="58">
        <v>134.0</v>
      </c>
      <c r="AR406" s="58">
        <v>302.0</v>
      </c>
      <c r="AS406" s="58">
        <v>226.0</v>
      </c>
      <c r="AT406" s="58">
        <v>27.0</v>
      </c>
      <c r="AU406" s="58">
        <v>41.0</v>
      </c>
      <c r="AV406" s="58">
        <v>20.0</v>
      </c>
      <c r="AW406" s="58">
        <v>12.0</v>
      </c>
      <c r="AX406" s="58">
        <v>11.0</v>
      </c>
      <c r="AY406" s="58">
        <v>8.0</v>
      </c>
      <c r="AZ406" s="58">
        <v>2888.0</v>
      </c>
      <c r="BA406" s="58"/>
      <c r="BB406" s="58">
        <v>23.0</v>
      </c>
      <c r="BC406" s="58"/>
      <c r="BD406" s="58">
        <v>11.0</v>
      </c>
      <c r="BE406" s="58"/>
      <c r="BF406" s="58">
        <v>590.0</v>
      </c>
      <c r="BG406" s="58"/>
      <c r="BH406" s="58">
        <v>232.0</v>
      </c>
      <c r="BI406" s="58"/>
      <c r="BJ406" s="58"/>
      <c r="BK406" s="58">
        <v>1437.0</v>
      </c>
      <c r="BL406" s="58"/>
      <c r="BM406" s="58">
        <v>19507.0</v>
      </c>
      <c r="BN406" s="58">
        <v>20090.0</v>
      </c>
    </row>
    <row r="407" ht="16.5" customHeight="1">
      <c r="A407" s="58">
        <v>10043.0</v>
      </c>
      <c r="B407" s="58" t="s">
        <v>490</v>
      </c>
      <c r="C407" s="58">
        <v>10.0</v>
      </c>
      <c r="D407" s="58">
        <v>109755.0</v>
      </c>
      <c r="E407" s="58">
        <v>112983.0</v>
      </c>
      <c r="F407" s="58">
        <v>56433.0</v>
      </c>
      <c r="G407" s="58">
        <v>66767.0</v>
      </c>
      <c r="H407" s="58">
        <v>1826.0</v>
      </c>
      <c r="I407" s="58">
        <v>2936.0</v>
      </c>
      <c r="J407" s="58">
        <v>54607.0</v>
      </c>
      <c r="K407" s="58">
        <v>63831.0</v>
      </c>
      <c r="L407" s="58">
        <f t="shared" ref="L407:M407" si="399">V407+BM407</f>
        <v>17740</v>
      </c>
      <c r="M407" s="58">
        <f t="shared" si="399"/>
        <v>21141</v>
      </c>
      <c r="N407" s="58">
        <v>20853.0</v>
      </c>
      <c r="O407" s="58">
        <v>20256.0</v>
      </c>
      <c r="P407" s="58">
        <v>2489.0</v>
      </c>
      <c r="Q407" s="58">
        <v>3753.0</v>
      </c>
      <c r="R407" s="58">
        <v>957.0</v>
      </c>
      <c r="S407" s="58">
        <v>4217.0</v>
      </c>
      <c r="T407" s="58">
        <v>3838.0</v>
      </c>
      <c r="U407" s="58">
        <v>8502.0</v>
      </c>
      <c r="V407" s="58"/>
      <c r="W407" s="58"/>
      <c r="X407" s="58">
        <v>285.0</v>
      </c>
      <c r="Y407" s="58">
        <v>394.0</v>
      </c>
      <c r="Z407" s="58">
        <v>83.0</v>
      </c>
      <c r="AA407" s="58">
        <v>452.0</v>
      </c>
      <c r="AB407" s="58">
        <v>1028.0</v>
      </c>
      <c r="AC407" s="58">
        <v>965.0</v>
      </c>
      <c r="AD407" s="58">
        <v>851.0</v>
      </c>
      <c r="AE407" s="58">
        <v>1154.0</v>
      </c>
      <c r="AF407" s="58">
        <v>980.0</v>
      </c>
      <c r="AG407" s="58">
        <v>522.0</v>
      </c>
      <c r="AH407" s="58">
        <v>75.0</v>
      </c>
      <c r="AI407" s="58">
        <v>39.0</v>
      </c>
      <c r="AJ407" s="58">
        <v>41.0</v>
      </c>
      <c r="AK407" s="58">
        <v>40.0</v>
      </c>
      <c r="AL407" s="58">
        <v>177.0</v>
      </c>
      <c r="AM407" s="58">
        <v>179.0</v>
      </c>
      <c r="AN407" s="58">
        <v>34.0</v>
      </c>
      <c r="AO407" s="58">
        <v>31.0</v>
      </c>
      <c r="AP407" s="58">
        <v>53.0</v>
      </c>
      <c r="AQ407" s="58">
        <v>83.0</v>
      </c>
      <c r="AR407" s="58">
        <v>73.0</v>
      </c>
      <c r="AS407" s="58">
        <v>86.0</v>
      </c>
      <c r="AT407" s="58">
        <v>42.0</v>
      </c>
      <c r="AU407" s="58">
        <v>69.0</v>
      </c>
      <c r="AV407" s="58">
        <v>18.0</v>
      </c>
      <c r="AW407" s="58">
        <v>9.0</v>
      </c>
      <c r="AX407" s="58">
        <v>14.0</v>
      </c>
      <c r="AY407" s="58">
        <v>12.0</v>
      </c>
      <c r="AZ407" s="58">
        <v>3944.0</v>
      </c>
      <c r="BA407" s="58"/>
      <c r="BB407" s="58">
        <v>23.0</v>
      </c>
      <c r="BC407" s="58"/>
      <c r="BD407" s="58">
        <v>14.0</v>
      </c>
      <c r="BE407" s="58"/>
      <c r="BF407" s="58">
        <v>674.0</v>
      </c>
      <c r="BG407" s="58"/>
      <c r="BH407" s="58">
        <v>321.0</v>
      </c>
      <c r="BI407" s="58"/>
      <c r="BJ407" s="58"/>
      <c r="BK407" s="58">
        <v>1927.0</v>
      </c>
      <c r="BL407" s="58"/>
      <c r="BM407" s="58">
        <v>17740.0</v>
      </c>
      <c r="BN407" s="58">
        <v>21141.0</v>
      </c>
    </row>
    <row r="408" ht="16.5" customHeight="1">
      <c r="A408" s="58">
        <v>10044.0</v>
      </c>
      <c r="B408" s="58" t="s">
        <v>491</v>
      </c>
      <c r="C408" s="58">
        <v>10.0</v>
      </c>
      <c r="D408" s="58">
        <v>158330.0</v>
      </c>
      <c r="E408" s="58">
        <v>161350.0</v>
      </c>
      <c r="F408" s="58">
        <v>85962.0</v>
      </c>
      <c r="G408" s="58">
        <v>96606.0</v>
      </c>
      <c r="H408" s="58">
        <v>3022.0</v>
      </c>
      <c r="I408" s="58">
        <v>4385.0</v>
      </c>
      <c r="J408" s="58">
        <v>82940.0</v>
      </c>
      <c r="K408" s="58">
        <v>92221.0</v>
      </c>
      <c r="L408" s="58">
        <f t="shared" ref="L408:M408" si="400">V408+BM408</f>
        <v>30144</v>
      </c>
      <c r="M408" s="58">
        <f t="shared" si="400"/>
        <v>33470</v>
      </c>
      <c r="N408" s="58">
        <v>28746.0</v>
      </c>
      <c r="O408" s="58">
        <v>23820.0</v>
      </c>
      <c r="P408" s="58">
        <v>4516.0</v>
      </c>
      <c r="Q408" s="58">
        <v>6834.0</v>
      </c>
      <c r="R408" s="58">
        <v>1752.0</v>
      </c>
      <c r="S408" s="58">
        <v>8103.0</v>
      </c>
      <c r="T408" s="58">
        <v>5129.0</v>
      </c>
      <c r="U408" s="58">
        <v>11109.0</v>
      </c>
      <c r="V408" s="58"/>
      <c r="W408" s="58"/>
      <c r="X408" s="58">
        <v>752.0</v>
      </c>
      <c r="Y408" s="58">
        <v>1127.0</v>
      </c>
      <c r="Z408" s="58">
        <v>162.0</v>
      </c>
      <c r="AA408" s="58">
        <v>634.0</v>
      </c>
      <c r="AB408" s="58">
        <v>1385.0</v>
      </c>
      <c r="AC408" s="58">
        <v>1288.0</v>
      </c>
      <c r="AD408" s="58">
        <v>1047.0</v>
      </c>
      <c r="AE408" s="58">
        <v>1439.0</v>
      </c>
      <c r="AF408" s="58">
        <v>1265.0</v>
      </c>
      <c r="AG408" s="58">
        <v>797.0</v>
      </c>
      <c r="AH408" s="58">
        <v>121.0</v>
      </c>
      <c r="AI408" s="58">
        <v>94.0</v>
      </c>
      <c r="AJ408" s="58">
        <v>44.0</v>
      </c>
      <c r="AK408" s="58">
        <v>59.0</v>
      </c>
      <c r="AL408" s="58">
        <v>250.0</v>
      </c>
      <c r="AM408" s="58">
        <v>219.0</v>
      </c>
      <c r="AN408" s="58">
        <v>32.0</v>
      </c>
      <c r="AO408" s="58">
        <v>51.0</v>
      </c>
      <c r="AP408" s="58">
        <v>107.0</v>
      </c>
      <c r="AQ408" s="58">
        <v>179.0</v>
      </c>
      <c r="AR408" s="58">
        <v>168.0</v>
      </c>
      <c r="AS408" s="58">
        <v>89.0</v>
      </c>
      <c r="AT408" s="58">
        <v>32.0</v>
      </c>
      <c r="AU408" s="58">
        <v>60.0</v>
      </c>
      <c r="AV408" s="58">
        <v>24.0</v>
      </c>
      <c r="AW408" s="58">
        <v>20.0</v>
      </c>
      <c r="AX408" s="58">
        <v>20.0</v>
      </c>
      <c r="AY408" s="58">
        <v>15.0</v>
      </c>
      <c r="AZ408" s="58">
        <v>5532.0</v>
      </c>
      <c r="BA408" s="58"/>
      <c r="BB408" s="58">
        <v>26.0</v>
      </c>
      <c r="BC408" s="58"/>
      <c r="BD408" s="58">
        <v>36.0</v>
      </c>
      <c r="BE408" s="58"/>
      <c r="BF408" s="58">
        <v>1184.0</v>
      </c>
      <c r="BG408" s="58"/>
      <c r="BH408" s="58">
        <v>466.0</v>
      </c>
      <c r="BI408" s="58"/>
      <c r="BJ408" s="58"/>
      <c r="BK408" s="58">
        <v>2814.0</v>
      </c>
      <c r="BL408" s="58"/>
      <c r="BM408" s="58">
        <v>30144.0</v>
      </c>
      <c r="BN408" s="58">
        <v>33470.0</v>
      </c>
    </row>
    <row r="409" ht="16.5" customHeight="1">
      <c r="A409" s="58">
        <v>10045.0</v>
      </c>
      <c r="B409" s="58" t="s">
        <v>492</v>
      </c>
      <c r="C409" s="58">
        <v>10.0</v>
      </c>
      <c r="D409" s="58">
        <v>117837.0</v>
      </c>
      <c r="E409" s="58">
        <v>119511.0</v>
      </c>
      <c r="F409" s="58">
        <v>67638.0</v>
      </c>
      <c r="G409" s="58">
        <v>70899.0</v>
      </c>
      <c r="H409" s="58">
        <v>2306.0</v>
      </c>
      <c r="I409" s="58">
        <v>3201.0</v>
      </c>
      <c r="J409" s="58">
        <v>65332.0</v>
      </c>
      <c r="K409" s="58">
        <v>67698.0</v>
      </c>
      <c r="L409" s="58">
        <f t="shared" ref="L409:M409" si="401">V409+BM409</f>
        <v>22037</v>
      </c>
      <c r="M409" s="58">
        <f t="shared" si="401"/>
        <v>24670</v>
      </c>
      <c r="N409" s="58">
        <v>22317.0</v>
      </c>
      <c r="O409" s="58">
        <v>16494.0</v>
      </c>
      <c r="P409" s="58">
        <v>4186.0</v>
      </c>
      <c r="Q409" s="58">
        <v>5520.0</v>
      </c>
      <c r="R409" s="58">
        <v>1560.0</v>
      </c>
      <c r="S409" s="58">
        <v>5784.0</v>
      </c>
      <c r="T409" s="58">
        <v>3979.0</v>
      </c>
      <c r="U409" s="58">
        <v>7529.0</v>
      </c>
      <c r="V409" s="58"/>
      <c r="W409" s="58"/>
      <c r="X409" s="58">
        <v>532.0</v>
      </c>
      <c r="Y409" s="58">
        <v>842.0</v>
      </c>
      <c r="Z409" s="58">
        <v>129.0</v>
      </c>
      <c r="AA409" s="58">
        <v>612.0</v>
      </c>
      <c r="AB409" s="58">
        <v>1142.0</v>
      </c>
      <c r="AC409" s="58">
        <v>931.0</v>
      </c>
      <c r="AD409" s="58">
        <v>1669.0</v>
      </c>
      <c r="AE409" s="58">
        <v>2225.0</v>
      </c>
      <c r="AF409" s="58">
        <v>1039.0</v>
      </c>
      <c r="AG409" s="58">
        <v>550.0</v>
      </c>
      <c r="AH409" s="58">
        <v>134.0</v>
      </c>
      <c r="AI409" s="58">
        <v>77.0</v>
      </c>
      <c r="AJ409" s="58">
        <v>79.0</v>
      </c>
      <c r="AK409" s="58">
        <v>84.0</v>
      </c>
      <c r="AL409" s="58">
        <v>200.0</v>
      </c>
      <c r="AM409" s="58">
        <v>166.0</v>
      </c>
      <c r="AN409" s="58">
        <v>42.0</v>
      </c>
      <c r="AO409" s="58">
        <v>32.0</v>
      </c>
      <c r="AP409" s="58">
        <v>69.0</v>
      </c>
      <c r="AQ409" s="58">
        <v>99.0</v>
      </c>
      <c r="AR409" s="58">
        <v>144.0</v>
      </c>
      <c r="AS409" s="58">
        <v>110.0</v>
      </c>
      <c r="AT409" s="58">
        <v>30.0</v>
      </c>
      <c r="AU409" s="58">
        <v>51.0</v>
      </c>
      <c r="AV409" s="58">
        <v>15.0</v>
      </c>
      <c r="AW409" s="58">
        <v>6.0</v>
      </c>
      <c r="AX409" s="58">
        <v>19.0</v>
      </c>
      <c r="AY409" s="58">
        <v>14.0</v>
      </c>
      <c r="AZ409" s="58">
        <v>4799.0</v>
      </c>
      <c r="BA409" s="58"/>
      <c r="BB409" s="58">
        <v>23.0</v>
      </c>
      <c r="BC409" s="58"/>
      <c r="BD409" s="58">
        <v>27.0</v>
      </c>
      <c r="BE409" s="58"/>
      <c r="BF409" s="58">
        <v>767.0</v>
      </c>
      <c r="BG409" s="58"/>
      <c r="BH409" s="58">
        <v>394.0</v>
      </c>
      <c r="BI409" s="58"/>
      <c r="BJ409" s="58"/>
      <c r="BK409" s="58">
        <v>1902.0</v>
      </c>
      <c r="BL409" s="58"/>
      <c r="BM409" s="58">
        <v>22037.0</v>
      </c>
      <c r="BN409" s="58">
        <v>24670.0</v>
      </c>
    </row>
    <row r="410" ht="16.5" customHeight="1">
      <c r="A410" s="58">
        <v>10046.0</v>
      </c>
      <c r="B410" s="58" t="s">
        <v>493</v>
      </c>
      <c r="C410" s="58">
        <v>10.0</v>
      </c>
      <c r="D410" s="58">
        <v>74441.0</v>
      </c>
      <c r="E410" s="58">
        <v>75820.0</v>
      </c>
      <c r="F410" s="58">
        <v>48723.0</v>
      </c>
      <c r="G410" s="58">
        <v>52780.0</v>
      </c>
      <c r="H410" s="58">
        <v>2036.0</v>
      </c>
      <c r="I410" s="58">
        <v>2943.0</v>
      </c>
      <c r="J410" s="58">
        <v>46687.0</v>
      </c>
      <c r="K410" s="58">
        <v>49837.0</v>
      </c>
      <c r="L410" s="58">
        <f t="shared" ref="L410:M410" si="402">V410+BM410</f>
        <v>19674</v>
      </c>
      <c r="M410" s="58">
        <f t="shared" si="402"/>
        <v>21960</v>
      </c>
      <c r="N410" s="58">
        <v>15683.0</v>
      </c>
      <c r="O410" s="58">
        <v>13308.0</v>
      </c>
      <c r="P410" s="58">
        <v>1947.0</v>
      </c>
      <c r="Q410" s="58">
        <v>2798.0</v>
      </c>
      <c r="R410" s="58">
        <v>704.0</v>
      </c>
      <c r="S410" s="58">
        <v>3130.0</v>
      </c>
      <c r="T410" s="58">
        <v>2294.0</v>
      </c>
      <c r="U410" s="58">
        <v>4596.0</v>
      </c>
      <c r="V410" s="58"/>
      <c r="W410" s="58"/>
      <c r="X410" s="58">
        <v>305.0</v>
      </c>
      <c r="Y410" s="58">
        <v>325.0</v>
      </c>
      <c r="Z410" s="58">
        <v>85.0</v>
      </c>
      <c r="AA410" s="58">
        <v>311.0</v>
      </c>
      <c r="AB410" s="58">
        <v>793.0</v>
      </c>
      <c r="AC410" s="58">
        <v>614.0</v>
      </c>
      <c r="AD410" s="58">
        <v>680.0</v>
      </c>
      <c r="AE410" s="58">
        <v>807.0</v>
      </c>
      <c r="AF410" s="58">
        <v>652.0</v>
      </c>
      <c r="AG410" s="58">
        <v>350.0</v>
      </c>
      <c r="AH410" s="58">
        <v>72.0</v>
      </c>
      <c r="AI410" s="58">
        <v>39.0</v>
      </c>
      <c r="AJ410" s="58">
        <v>31.0</v>
      </c>
      <c r="AK410" s="58">
        <v>43.0</v>
      </c>
      <c r="AL410" s="58">
        <v>116.0</v>
      </c>
      <c r="AM410" s="58">
        <v>94.0</v>
      </c>
      <c r="AN410" s="58">
        <v>33.0</v>
      </c>
      <c r="AO410" s="58">
        <v>33.0</v>
      </c>
      <c r="AP410" s="58">
        <v>47.0</v>
      </c>
      <c r="AQ410" s="58">
        <v>81.0</v>
      </c>
      <c r="AR410" s="58">
        <v>92.0</v>
      </c>
      <c r="AS410" s="58">
        <v>51.0</v>
      </c>
      <c r="AT410" s="58">
        <v>16.0</v>
      </c>
      <c r="AU410" s="58">
        <v>26.0</v>
      </c>
      <c r="AV410" s="58">
        <v>11.0</v>
      </c>
      <c r="AW410" s="58">
        <v>11.0</v>
      </c>
      <c r="AX410" s="58">
        <v>12.0</v>
      </c>
      <c r="AY410" s="58">
        <v>11.0</v>
      </c>
      <c r="AZ410" s="58">
        <v>2743.0</v>
      </c>
      <c r="BA410" s="58"/>
      <c r="BB410" s="58">
        <v>18.0</v>
      </c>
      <c r="BC410" s="58"/>
      <c r="BD410" s="58">
        <v>6.0</v>
      </c>
      <c r="BE410" s="58"/>
      <c r="BF410" s="58">
        <v>398.0</v>
      </c>
      <c r="BG410" s="58"/>
      <c r="BH410" s="58">
        <v>275.0</v>
      </c>
      <c r="BI410" s="58"/>
      <c r="BJ410" s="58"/>
      <c r="BK410" s="58">
        <v>1249.0</v>
      </c>
      <c r="BL410" s="58"/>
      <c r="BM410" s="58">
        <v>19674.0</v>
      </c>
      <c r="BN410" s="58">
        <v>21960.0</v>
      </c>
    </row>
    <row r="411" ht="16.5" customHeight="1">
      <c r="A411" s="58">
        <v>4011.0</v>
      </c>
      <c r="B411" s="58" t="s">
        <v>225</v>
      </c>
      <c r="C411" s="58">
        <v>4.0</v>
      </c>
      <c r="D411" s="58">
        <v>400711.0</v>
      </c>
      <c r="E411" s="58">
        <v>402913.0</v>
      </c>
      <c r="F411" s="58">
        <v>166340.0</v>
      </c>
      <c r="G411" s="58">
        <v>161308.0</v>
      </c>
      <c r="H411" s="58">
        <v>1159.0</v>
      </c>
      <c r="I411" s="58">
        <v>1567.0</v>
      </c>
      <c r="J411" s="58">
        <v>165181.0</v>
      </c>
      <c r="K411" s="58">
        <v>159741.0</v>
      </c>
      <c r="L411" s="58">
        <f t="shared" ref="L411:M411" si="403">V411+BM411</f>
        <v>35662</v>
      </c>
      <c r="M411" s="58">
        <f t="shared" si="403"/>
        <v>38172</v>
      </c>
      <c r="N411" s="58">
        <v>55400.0</v>
      </c>
      <c r="O411" s="58">
        <v>45704.0</v>
      </c>
      <c r="P411" s="58">
        <v>31113.0</v>
      </c>
      <c r="Q411" s="58">
        <v>37680.0</v>
      </c>
      <c r="R411" s="58">
        <v>5661.0</v>
      </c>
      <c r="S411" s="58">
        <v>14177.0</v>
      </c>
      <c r="T411" s="58">
        <v>16223.0</v>
      </c>
      <c r="U411" s="58">
        <v>11553.0</v>
      </c>
      <c r="V411" s="58"/>
      <c r="W411" s="58"/>
      <c r="X411" s="58">
        <v>437.0</v>
      </c>
      <c r="Y411" s="58">
        <v>525.0</v>
      </c>
      <c r="Z411" s="58">
        <v>282.0</v>
      </c>
      <c r="AA411" s="58">
        <v>744.0</v>
      </c>
      <c r="AB411" s="58">
        <v>2394.0</v>
      </c>
      <c r="AC411" s="58">
        <v>1499.0</v>
      </c>
      <c r="AD411" s="58">
        <v>651.0</v>
      </c>
      <c r="AE411" s="58">
        <v>700.0</v>
      </c>
      <c r="AF411" s="58">
        <v>3456.0</v>
      </c>
      <c r="AG411" s="58">
        <v>1882.0</v>
      </c>
      <c r="AH411" s="58">
        <v>370.0</v>
      </c>
      <c r="AI411" s="58">
        <v>217.0</v>
      </c>
      <c r="AJ411" s="58">
        <v>323.0</v>
      </c>
      <c r="AK411" s="58">
        <v>458.0</v>
      </c>
      <c r="AL411" s="58">
        <v>372.0</v>
      </c>
      <c r="AM411" s="58">
        <v>338.0</v>
      </c>
      <c r="AN411" s="58">
        <v>59.0</v>
      </c>
      <c r="AO411" s="58">
        <v>66.0</v>
      </c>
      <c r="AP411" s="58">
        <v>89.0</v>
      </c>
      <c r="AQ411" s="58">
        <v>124.0</v>
      </c>
      <c r="AR411" s="58">
        <v>156.0</v>
      </c>
      <c r="AS411" s="58">
        <v>91.0</v>
      </c>
      <c r="AT411" s="58">
        <v>215.0</v>
      </c>
      <c r="AU411" s="58">
        <v>258.0</v>
      </c>
      <c r="AV411" s="58">
        <v>38.0</v>
      </c>
      <c r="AW411" s="58">
        <v>30.0</v>
      </c>
      <c r="AX411" s="58">
        <v>34.0</v>
      </c>
      <c r="AY411" s="58">
        <v>60.0</v>
      </c>
      <c r="AZ411" s="58">
        <v>9512.0</v>
      </c>
      <c r="BA411" s="58"/>
      <c r="BB411" s="58">
        <v>92.0</v>
      </c>
      <c r="BC411" s="58"/>
      <c r="BD411" s="58">
        <v>93.0</v>
      </c>
      <c r="BE411" s="58"/>
      <c r="BF411" s="58">
        <v>807.0</v>
      </c>
      <c r="BG411" s="58"/>
      <c r="BH411" s="58">
        <v>1742.0</v>
      </c>
      <c r="BI411" s="58"/>
      <c r="BJ411" s="58"/>
      <c r="BK411" s="58">
        <v>5463.0</v>
      </c>
      <c r="BL411" s="58"/>
      <c r="BM411" s="58">
        <v>35662.0</v>
      </c>
      <c r="BN411" s="58">
        <v>38172.0</v>
      </c>
    </row>
    <row r="412" ht="16.5" customHeight="1">
      <c r="A412" s="79">
        <v>4012.0</v>
      </c>
      <c r="B412" s="79" t="s">
        <v>226</v>
      </c>
      <c r="C412" s="58">
        <v>4.0</v>
      </c>
      <c r="D412" s="58">
        <v>83017.0</v>
      </c>
      <c r="E412" s="58">
        <v>85182.0</v>
      </c>
      <c r="F412" s="58">
        <v>28689.0</v>
      </c>
      <c r="G412" s="58">
        <v>28332.0</v>
      </c>
      <c r="H412" s="58">
        <v>307.0</v>
      </c>
      <c r="I412" s="58">
        <v>425.0</v>
      </c>
      <c r="J412" s="58">
        <v>28382.0</v>
      </c>
      <c r="K412" s="58">
        <v>27907.0</v>
      </c>
      <c r="L412" s="58">
        <f t="shared" ref="L412:M412" si="404">V412+BM412</f>
        <v>7691</v>
      </c>
      <c r="M412" s="58">
        <f t="shared" si="404"/>
        <v>7714</v>
      </c>
      <c r="N412" s="58">
        <v>11136.0</v>
      </c>
      <c r="O412" s="58">
        <v>9360.0</v>
      </c>
      <c r="P412" s="58">
        <v>2884.0</v>
      </c>
      <c r="Q412" s="58">
        <v>3796.0</v>
      </c>
      <c r="R412" s="58">
        <v>640.0</v>
      </c>
      <c r="S412" s="58">
        <v>2544.0</v>
      </c>
      <c r="T412" s="58">
        <v>2276.0</v>
      </c>
      <c r="U412" s="58">
        <v>1915.0</v>
      </c>
      <c r="V412" s="58"/>
      <c r="W412" s="58"/>
      <c r="X412" s="58">
        <v>83.0</v>
      </c>
      <c r="Y412" s="58">
        <v>90.0</v>
      </c>
      <c r="Z412" s="58">
        <v>66.0</v>
      </c>
      <c r="AA412" s="58">
        <v>131.0</v>
      </c>
      <c r="AB412" s="58">
        <v>497.0</v>
      </c>
      <c r="AC412" s="58">
        <v>321.0</v>
      </c>
      <c r="AD412" s="58">
        <v>183.0</v>
      </c>
      <c r="AE412" s="58">
        <v>181.0</v>
      </c>
      <c r="AF412" s="58">
        <v>473.0</v>
      </c>
      <c r="AG412" s="58">
        <v>265.0</v>
      </c>
      <c r="AH412" s="58">
        <v>36.0</v>
      </c>
      <c r="AI412" s="58">
        <v>18.0</v>
      </c>
      <c r="AJ412" s="58">
        <v>37.0</v>
      </c>
      <c r="AK412" s="58">
        <v>52.0</v>
      </c>
      <c r="AL412" s="58">
        <v>96.0</v>
      </c>
      <c r="AM412" s="58">
        <v>78.0</v>
      </c>
      <c r="AN412" s="58">
        <v>7.0</v>
      </c>
      <c r="AO412" s="58">
        <v>11.0</v>
      </c>
      <c r="AP412" s="58">
        <v>12.0</v>
      </c>
      <c r="AQ412" s="58">
        <v>12.0</v>
      </c>
      <c r="AR412" s="58">
        <v>28.0</v>
      </c>
      <c r="AS412" s="58">
        <v>23.0</v>
      </c>
      <c r="AT412" s="58">
        <v>14.0</v>
      </c>
      <c r="AU412" s="58">
        <v>20.0</v>
      </c>
      <c r="AV412" s="58">
        <v>9.0</v>
      </c>
      <c r="AW412" s="58">
        <v>11.0</v>
      </c>
      <c r="AX412" s="58">
        <v>11.0</v>
      </c>
      <c r="AY412" s="58">
        <v>5.0</v>
      </c>
      <c r="AZ412" s="58">
        <v>1693.0</v>
      </c>
      <c r="BA412" s="58"/>
      <c r="BB412" s="58">
        <v>26.0</v>
      </c>
      <c r="BC412" s="58"/>
      <c r="BD412" s="58">
        <v>16.0</v>
      </c>
      <c r="BE412" s="58"/>
      <c r="BF412" s="58">
        <v>271.0</v>
      </c>
      <c r="BG412" s="58"/>
      <c r="BH412" s="58">
        <v>197.0</v>
      </c>
      <c r="BI412" s="58"/>
      <c r="BJ412" s="58"/>
      <c r="BK412" s="58">
        <v>1360.0</v>
      </c>
      <c r="BL412" s="58"/>
      <c r="BM412" s="58">
        <v>7691.0</v>
      </c>
      <c r="BN412" s="58">
        <v>7714.0</v>
      </c>
    </row>
    <row r="413" ht="16.5" customHeight="1">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row>
    <row r="414" ht="16.5" customHeight="1">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row>
    <row r="415" ht="16.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row>
    <row r="416" ht="16.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row>
    <row r="417" ht="16.5" customHeight="1">
      <c r="A417" s="58">
        <v>901.0</v>
      </c>
      <c r="B417" s="58" t="s">
        <v>638</v>
      </c>
      <c r="C417" s="58">
        <v>99.0</v>
      </c>
      <c r="D417" s="58">
        <v>2257089.0</v>
      </c>
      <c r="E417" s="58">
        <v>2233570.0</v>
      </c>
      <c r="F417" s="58">
        <v>978082.0</v>
      </c>
      <c r="G417" s="58">
        <v>822149.0</v>
      </c>
      <c r="H417" s="58">
        <v>7697.0</v>
      </c>
      <c r="I417" s="58">
        <v>8873.0</v>
      </c>
      <c r="J417" s="58">
        <v>970385.0</v>
      </c>
      <c r="K417" s="58">
        <v>813276.0</v>
      </c>
      <c r="L417" s="58">
        <v>334121.0</v>
      </c>
      <c r="M417" s="58">
        <v>308368.0</v>
      </c>
      <c r="N417" s="58">
        <v>309934.0</v>
      </c>
      <c r="O417" s="58">
        <v>200370.0</v>
      </c>
      <c r="P417" s="58">
        <v>120245.0</v>
      </c>
      <c r="Q417" s="58">
        <v>109768.0</v>
      </c>
      <c r="R417" s="58">
        <v>36394.0</v>
      </c>
      <c r="S417" s="58">
        <v>102891.0</v>
      </c>
      <c r="T417" s="58">
        <v>43302.0</v>
      </c>
      <c r="U417" s="58">
        <v>31715.0</v>
      </c>
      <c r="V417" s="58"/>
      <c r="W417" s="58"/>
      <c r="X417" s="58">
        <v>5072.0</v>
      </c>
      <c r="Y417" s="58">
        <v>4261.0</v>
      </c>
      <c r="Z417" s="58">
        <v>908.0</v>
      </c>
      <c r="AA417" s="58">
        <v>3109.0</v>
      </c>
      <c r="AB417" s="58">
        <v>12835.0</v>
      </c>
      <c r="AC417" s="58">
        <v>7548.0</v>
      </c>
      <c r="AD417" s="58">
        <v>7482.0</v>
      </c>
      <c r="AE417" s="58">
        <v>7494.0</v>
      </c>
      <c r="AF417" s="58">
        <v>14790.0</v>
      </c>
      <c r="AG417" s="58">
        <v>7621.0</v>
      </c>
      <c r="AH417" s="58">
        <v>2059.0</v>
      </c>
      <c r="AI417" s="58">
        <v>1194.0</v>
      </c>
      <c r="AJ417" s="58">
        <v>1204.0</v>
      </c>
      <c r="AK417" s="58">
        <v>1484.0</v>
      </c>
      <c r="AL417" s="58">
        <v>1920.0</v>
      </c>
      <c r="AM417" s="58">
        <v>1454.0</v>
      </c>
      <c r="AN417" s="58">
        <v>330.0</v>
      </c>
      <c r="AO417" s="58">
        <v>421.0</v>
      </c>
      <c r="AP417" s="58">
        <v>440.0</v>
      </c>
      <c r="AQ417" s="58">
        <v>518.0</v>
      </c>
      <c r="AR417" s="58">
        <v>1034.0</v>
      </c>
      <c r="AS417" s="58">
        <v>883.0</v>
      </c>
      <c r="AT417" s="58">
        <v>566.0</v>
      </c>
      <c r="AU417" s="58">
        <v>696.0</v>
      </c>
      <c r="AV417" s="58">
        <v>142.0</v>
      </c>
      <c r="AW417" s="58">
        <v>179.0</v>
      </c>
      <c r="AX417" s="58">
        <v>221.0</v>
      </c>
      <c r="AY417" s="58">
        <v>173.0</v>
      </c>
      <c r="AZ417" s="58">
        <v>66109.0</v>
      </c>
      <c r="BA417" s="58"/>
      <c r="BB417" s="58">
        <v>302.0</v>
      </c>
      <c r="BC417" s="58"/>
      <c r="BD417" s="58">
        <v>331.0</v>
      </c>
      <c r="BE417" s="58"/>
      <c r="BF417" s="58">
        <v>4996.0</v>
      </c>
      <c r="BG417" s="58"/>
      <c r="BH417" s="58">
        <v>5648.0</v>
      </c>
      <c r="BI417" s="58"/>
      <c r="BJ417" s="58"/>
      <c r="BK417" s="58">
        <v>23129.0</v>
      </c>
      <c r="BL417" s="58"/>
      <c r="BM417" s="58"/>
      <c r="BN417" s="58"/>
    </row>
    <row r="418" ht="16.5" customHeight="1">
      <c r="A418" s="58">
        <v>902.0</v>
      </c>
      <c r="B418" s="58" t="s">
        <v>639</v>
      </c>
      <c r="C418" s="58">
        <v>99.0</v>
      </c>
      <c r="D418" s="58">
        <v>1283323.0</v>
      </c>
      <c r="E418" s="58">
        <v>1256701.0</v>
      </c>
      <c r="F418" s="58">
        <v>558277.0</v>
      </c>
      <c r="G418" s="58">
        <v>436266.0</v>
      </c>
      <c r="H418" s="58">
        <v>5406.0</v>
      </c>
      <c r="I418" s="58">
        <v>3633.0</v>
      </c>
      <c r="J418" s="58">
        <v>552871.0</v>
      </c>
      <c r="K418" s="58">
        <v>432633.0</v>
      </c>
      <c r="L418" s="58">
        <v>135780.0</v>
      </c>
      <c r="M418" s="58">
        <v>128443.0</v>
      </c>
      <c r="N418" s="58">
        <v>186638.0</v>
      </c>
      <c r="O418" s="58">
        <v>109766.0</v>
      </c>
      <c r="P418" s="58">
        <v>95169.0</v>
      </c>
      <c r="Q418" s="58">
        <v>88823.0</v>
      </c>
      <c r="R418" s="58">
        <v>20513.0</v>
      </c>
      <c r="S418" s="58">
        <v>48225.0</v>
      </c>
      <c r="T418" s="58">
        <v>47630.0</v>
      </c>
      <c r="U418" s="58">
        <v>29181.0</v>
      </c>
      <c r="V418" s="58"/>
      <c r="W418" s="58"/>
      <c r="X418" s="58">
        <v>1641.0</v>
      </c>
      <c r="Y418" s="58">
        <v>2564.0</v>
      </c>
      <c r="Z418" s="58">
        <v>353.0</v>
      </c>
      <c r="AA418" s="58">
        <v>1527.0</v>
      </c>
      <c r="AB418" s="58">
        <v>5443.0</v>
      </c>
      <c r="AC418" s="58">
        <v>2905.0</v>
      </c>
      <c r="AD418" s="58">
        <v>1524.0</v>
      </c>
      <c r="AE418" s="58">
        <v>1493.0</v>
      </c>
      <c r="AF418" s="58">
        <v>12284.0</v>
      </c>
      <c r="AG418" s="58">
        <v>5097.0</v>
      </c>
      <c r="AH418" s="58">
        <v>1910.0</v>
      </c>
      <c r="AI418" s="58">
        <v>1054.0</v>
      </c>
      <c r="AJ418" s="58">
        <v>504.0</v>
      </c>
      <c r="AK418" s="58">
        <v>806.0</v>
      </c>
      <c r="AL418" s="58">
        <v>891.0</v>
      </c>
      <c r="AM418" s="58">
        <v>720.0</v>
      </c>
      <c r="AN418" s="58">
        <v>122.0</v>
      </c>
      <c r="AO418" s="58">
        <v>188.0</v>
      </c>
      <c r="AP418" s="58">
        <v>201.0</v>
      </c>
      <c r="AQ418" s="58">
        <v>268.0</v>
      </c>
      <c r="AR418" s="58">
        <v>398.0</v>
      </c>
      <c r="AS418" s="58">
        <v>355.0</v>
      </c>
      <c r="AT418" s="58">
        <v>567.0</v>
      </c>
      <c r="AU418" s="58">
        <v>521.0</v>
      </c>
      <c r="AV418" s="58">
        <v>138.0</v>
      </c>
      <c r="AW418" s="58">
        <v>123.0</v>
      </c>
      <c r="AX418" s="58">
        <v>99.0</v>
      </c>
      <c r="AY418" s="58">
        <v>153.0</v>
      </c>
      <c r="AZ418" s="58">
        <v>33239.0</v>
      </c>
      <c r="BA418" s="58"/>
      <c r="BB418" s="58">
        <v>233.0</v>
      </c>
      <c r="BC418" s="58"/>
      <c r="BD418" s="58">
        <v>261.0</v>
      </c>
      <c r="BE418" s="58"/>
      <c r="BF418" s="58">
        <v>2250.0</v>
      </c>
      <c r="BG418" s="58"/>
      <c r="BH418" s="58">
        <v>5083.0</v>
      </c>
      <c r="BI418" s="58"/>
      <c r="BJ418" s="58"/>
      <c r="BK418" s="58">
        <v>10421.0</v>
      </c>
      <c r="BL418" s="58"/>
      <c r="BM418" s="58"/>
      <c r="BN418" s="58"/>
    </row>
    <row r="419" ht="16.5" customHeight="1">
      <c r="A419" s="58">
        <v>903.0</v>
      </c>
      <c r="B419" s="58" t="s">
        <v>640</v>
      </c>
      <c r="C419" s="58">
        <v>99.0</v>
      </c>
      <c r="D419" s="58">
        <v>6126291.0</v>
      </c>
      <c r="E419" s="58">
        <v>6112225.0</v>
      </c>
      <c r="F419" s="58">
        <v>3006852.0</v>
      </c>
      <c r="G419" s="58">
        <v>2477550.0</v>
      </c>
      <c r="H419" s="58">
        <v>28617.0</v>
      </c>
      <c r="I419" s="58">
        <v>24312.0</v>
      </c>
      <c r="J419" s="58">
        <v>2978235.0</v>
      </c>
      <c r="K419" s="58">
        <v>2453238.0</v>
      </c>
      <c r="L419" s="58">
        <v>1174739.0</v>
      </c>
      <c r="M419" s="58">
        <v>962510.0</v>
      </c>
      <c r="N419" s="58">
        <v>967811.0</v>
      </c>
      <c r="O419" s="58">
        <v>668545.0</v>
      </c>
      <c r="P419" s="58">
        <v>324221.0</v>
      </c>
      <c r="Q419" s="58">
        <v>305758.0</v>
      </c>
      <c r="R419" s="58">
        <v>75347.0</v>
      </c>
      <c r="S419" s="58">
        <v>251167.0</v>
      </c>
      <c r="T419" s="58">
        <v>118385.0</v>
      </c>
      <c r="U419" s="58">
        <v>97328.0</v>
      </c>
      <c r="V419" s="58"/>
      <c r="W419" s="58"/>
      <c r="X419" s="58">
        <v>11756.0</v>
      </c>
      <c r="Y419" s="58">
        <v>9441.0</v>
      </c>
      <c r="Z419" s="58">
        <v>4572.0</v>
      </c>
      <c r="AA419" s="58">
        <v>15982.0</v>
      </c>
      <c r="AB419" s="58">
        <v>32437.0</v>
      </c>
      <c r="AC419" s="58">
        <v>21429.0</v>
      </c>
      <c r="AD419" s="58">
        <v>13840.0</v>
      </c>
      <c r="AE419" s="58">
        <v>14986.0</v>
      </c>
      <c r="AF419" s="58">
        <v>34963.0</v>
      </c>
      <c r="AG419" s="58">
        <v>19112.0</v>
      </c>
      <c r="AH419" s="58">
        <v>5242.0</v>
      </c>
      <c r="AI419" s="58">
        <v>3096.0</v>
      </c>
      <c r="AJ419" s="58">
        <v>5742.0</v>
      </c>
      <c r="AK419" s="58">
        <v>5700.0</v>
      </c>
      <c r="AL419" s="58">
        <v>5463.0</v>
      </c>
      <c r="AM419" s="58">
        <v>5326.0</v>
      </c>
      <c r="AN419" s="58">
        <v>1135.0</v>
      </c>
      <c r="AO419" s="58">
        <v>1345.0</v>
      </c>
      <c r="AP419" s="58">
        <v>1738.0</v>
      </c>
      <c r="AQ419" s="58">
        <v>2106.0</v>
      </c>
      <c r="AR419" s="58">
        <v>2596.0</v>
      </c>
      <c r="AS419" s="58">
        <v>2159.0</v>
      </c>
      <c r="AT419" s="58">
        <v>1511.0</v>
      </c>
      <c r="AU419" s="58">
        <v>1595.0</v>
      </c>
      <c r="AV419" s="58">
        <v>671.0</v>
      </c>
      <c r="AW419" s="58">
        <v>547.0</v>
      </c>
      <c r="AX419" s="58">
        <v>514.0</v>
      </c>
      <c r="AY419" s="58">
        <v>592.0</v>
      </c>
      <c r="AZ419" s="58">
        <v>160342.0</v>
      </c>
      <c r="BA419" s="58"/>
      <c r="BB419" s="58">
        <v>1147.0</v>
      </c>
      <c r="BC419" s="58"/>
      <c r="BD419" s="58">
        <v>916.0</v>
      </c>
      <c r="BE419" s="58"/>
      <c r="BF419" s="58">
        <v>16915.0</v>
      </c>
      <c r="BG419" s="58"/>
      <c r="BH419" s="58">
        <v>16232.0</v>
      </c>
      <c r="BI419" s="58"/>
      <c r="BJ419" s="58"/>
      <c r="BK419" s="58">
        <v>64514.0</v>
      </c>
      <c r="BL419" s="58"/>
      <c r="BM419" s="58"/>
      <c r="BN419" s="58"/>
    </row>
    <row r="420" ht="16.5" customHeight="1">
      <c r="A420" s="58">
        <v>904.0</v>
      </c>
      <c r="B420" s="58" t="s">
        <v>642</v>
      </c>
      <c r="C420" s="58">
        <v>99.0</v>
      </c>
      <c r="D420" s="58">
        <v>483728.0</v>
      </c>
      <c r="E420" s="58">
        <v>488095.0</v>
      </c>
      <c r="F420" s="58">
        <v>195029.0</v>
      </c>
      <c r="G420" s="58">
        <v>189640.0</v>
      </c>
      <c r="H420" s="58">
        <v>1466.0</v>
      </c>
      <c r="I420" s="58">
        <v>1992.0</v>
      </c>
      <c r="J420" s="58">
        <v>193563.0</v>
      </c>
      <c r="K420" s="58">
        <v>187648.0</v>
      </c>
      <c r="L420" s="58">
        <v>43353.0</v>
      </c>
      <c r="M420" s="58">
        <v>45886.0</v>
      </c>
      <c r="N420" s="58">
        <v>66536.0</v>
      </c>
      <c r="O420" s="58">
        <v>55064.0</v>
      </c>
      <c r="P420" s="58">
        <v>33997.0</v>
      </c>
      <c r="Q420" s="58">
        <v>41476.0</v>
      </c>
      <c r="R420" s="58">
        <v>6301.0</v>
      </c>
      <c r="S420" s="58">
        <v>16721.0</v>
      </c>
      <c r="T420" s="58">
        <v>18499.0</v>
      </c>
      <c r="U420" s="58">
        <v>13468.0</v>
      </c>
      <c r="V420" s="58"/>
      <c r="W420" s="58"/>
      <c r="X420" s="58">
        <v>520.0</v>
      </c>
      <c r="Y420" s="58">
        <v>615.0</v>
      </c>
      <c r="Z420" s="58">
        <v>348.0</v>
      </c>
      <c r="AA420" s="58">
        <v>875.0</v>
      </c>
      <c r="AB420" s="58">
        <v>2891.0</v>
      </c>
      <c r="AC420" s="58">
        <v>1820.0</v>
      </c>
      <c r="AD420" s="58">
        <v>834.0</v>
      </c>
      <c r="AE420" s="58">
        <v>881.0</v>
      </c>
      <c r="AF420" s="58">
        <v>3929.0</v>
      </c>
      <c r="AG420" s="58">
        <v>2147.0</v>
      </c>
      <c r="AH420" s="58">
        <v>406.0</v>
      </c>
      <c r="AI420" s="58">
        <v>235.0</v>
      </c>
      <c r="AJ420" s="58">
        <v>360.0</v>
      </c>
      <c r="AK420" s="58">
        <v>510.0</v>
      </c>
      <c r="AL420" s="58">
        <v>468.0</v>
      </c>
      <c r="AM420" s="58">
        <v>416.0</v>
      </c>
      <c r="AN420" s="58">
        <v>66.0</v>
      </c>
      <c r="AO420" s="58">
        <v>77.0</v>
      </c>
      <c r="AP420" s="58">
        <v>101.0</v>
      </c>
      <c r="AQ420" s="58">
        <v>136.0</v>
      </c>
      <c r="AR420" s="58">
        <v>184.0</v>
      </c>
      <c r="AS420" s="58">
        <v>114.0</v>
      </c>
      <c r="AT420" s="58">
        <v>229.0</v>
      </c>
      <c r="AU420" s="58">
        <v>278.0</v>
      </c>
      <c r="AV420" s="58">
        <v>47.0</v>
      </c>
      <c r="AW420" s="58">
        <v>41.0</v>
      </c>
      <c r="AX420" s="58">
        <v>45.0</v>
      </c>
      <c r="AY420" s="58">
        <v>65.0</v>
      </c>
      <c r="AZ420" s="58">
        <v>11205.0</v>
      </c>
      <c r="BA420" s="58"/>
      <c r="BB420" s="58">
        <v>118.0</v>
      </c>
      <c r="BC420" s="58"/>
      <c r="BD420" s="58">
        <v>109.0</v>
      </c>
      <c r="BE420" s="58"/>
      <c r="BF420" s="58">
        <v>1078.0</v>
      </c>
      <c r="BG420" s="58"/>
      <c r="BH420" s="58">
        <v>1939.0</v>
      </c>
      <c r="BI420" s="58"/>
      <c r="BJ420" s="58"/>
      <c r="BK420" s="58">
        <v>6823.0</v>
      </c>
      <c r="BL420" s="58"/>
      <c r="BM420" s="58"/>
      <c r="BN420" s="58"/>
    </row>
    <row r="421" ht="16.5" customHeight="1">
      <c r="A421" s="58">
        <v>906.0</v>
      </c>
      <c r="B421" s="58" t="s">
        <v>645</v>
      </c>
      <c r="C421" s="58">
        <v>99.0</v>
      </c>
      <c r="D421" s="58">
        <v>4422994.0</v>
      </c>
      <c r="E421" s="58">
        <v>4402792.0</v>
      </c>
      <c r="F421" s="58">
        <v>1867868.0</v>
      </c>
      <c r="G421" s="58">
        <v>1669822.0</v>
      </c>
      <c r="H421" s="58">
        <v>24314.0</v>
      </c>
      <c r="I421" s="58">
        <v>30735.0</v>
      </c>
      <c r="J421" s="58">
        <v>1843554.0</v>
      </c>
      <c r="K421" s="58">
        <v>1639087.0</v>
      </c>
      <c r="L421" s="58">
        <v>564294.0</v>
      </c>
      <c r="M421" s="58">
        <v>596878.0</v>
      </c>
      <c r="N421" s="58">
        <v>558541.0</v>
      </c>
      <c r="O421" s="58">
        <v>400623.0</v>
      </c>
      <c r="P421" s="58">
        <v>238657.0</v>
      </c>
      <c r="Q421" s="58">
        <v>246535.0</v>
      </c>
      <c r="R421" s="58">
        <v>74773.0</v>
      </c>
      <c r="S421" s="58">
        <v>207253.0</v>
      </c>
      <c r="T421" s="58">
        <v>103573.0</v>
      </c>
      <c r="U421" s="58">
        <v>63407.0</v>
      </c>
      <c r="V421" s="58"/>
      <c r="W421" s="58"/>
      <c r="X421" s="58">
        <v>16080.0</v>
      </c>
      <c r="Y421" s="58">
        <v>11781.0</v>
      </c>
      <c r="Z421" s="58">
        <v>7698.0</v>
      </c>
      <c r="AA421" s="58">
        <v>20246.0</v>
      </c>
      <c r="AB421" s="58">
        <v>21916.0</v>
      </c>
      <c r="AC421" s="58">
        <v>14108.0</v>
      </c>
      <c r="AD421" s="58">
        <v>8602.0</v>
      </c>
      <c r="AE421" s="58">
        <v>7854.0</v>
      </c>
      <c r="AF421" s="58">
        <v>27770.0</v>
      </c>
      <c r="AG421" s="58">
        <v>14807.0</v>
      </c>
      <c r="AH421" s="58">
        <v>6185.0</v>
      </c>
      <c r="AI421" s="58">
        <v>2698.0</v>
      </c>
      <c r="AJ421" s="58">
        <v>3846.0</v>
      </c>
      <c r="AK421" s="58">
        <v>4365.0</v>
      </c>
      <c r="AL421" s="58">
        <v>6620.0</v>
      </c>
      <c r="AM421" s="58">
        <v>4481.0</v>
      </c>
      <c r="AN421" s="58">
        <v>992.0</v>
      </c>
      <c r="AO421" s="58">
        <v>1192.0</v>
      </c>
      <c r="AP421" s="58">
        <v>1931.0</v>
      </c>
      <c r="AQ421" s="58">
        <v>2262.0</v>
      </c>
      <c r="AR421" s="58">
        <v>3116.0</v>
      </c>
      <c r="AS421" s="58">
        <v>2058.0</v>
      </c>
      <c r="AT421" s="58">
        <v>1603.0</v>
      </c>
      <c r="AU421" s="58">
        <v>1395.0</v>
      </c>
      <c r="AV421" s="58">
        <v>535.0</v>
      </c>
      <c r="AW421" s="58">
        <v>556.0</v>
      </c>
      <c r="AX421" s="58">
        <v>499.0</v>
      </c>
      <c r="AY421" s="58">
        <v>435.0</v>
      </c>
      <c r="AZ421" s="58">
        <v>168506.0</v>
      </c>
      <c r="BA421" s="58"/>
      <c r="BB421" s="58">
        <v>904.0</v>
      </c>
      <c r="BC421" s="58"/>
      <c r="BD421" s="58">
        <v>726.0</v>
      </c>
      <c r="BE421" s="58"/>
      <c r="BF421" s="58">
        <v>13869.0</v>
      </c>
      <c r="BG421" s="58"/>
      <c r="BH421" s="58">
        <v>12318.0</v>
      </c>
      <c r="BI421" s="58"/>
      <c r="BJ421" s="58"/>
      <c r="BK421" s="58">
        <v>36153.0</v>
      </c>
      <c r="BL421" s="58"/>
      <c r="BM421" s="58"/>
      <c r="BN421" s="58"/>
    </row>
    <row r="422" ht="16.5" customHeight="1">
      <c r="A422" s="58">
        <v>907.0</v>
      </c>
      <c r="B422" s="58" t="s">
        <v>646</v>
      </c>
      <c r="C422" s="58">
        <v>99.0</v>
      </c>
      <c r="D422" s="58">
        <v>3093894.0</v>
      </c>
      <c r="E422" s="58">
        <v>3104297.0</v>
      </c>
      <c r="F422" s="58">
        <v>1763166.0</v>
      </c>
      <c r="G422" s="58">
        <v>1726377.0</v>
      </c>
      <c r="H422" s="58">
        <v>41702.0</v>
      </c>
      <c r="I422" s="58">
        <v>69342.0</v>
      </c>
      <c r="J422" s="58">
        <v>1721464.0</v>
      </c>
      <c r="K422" s="58">
        <v>1657035.0</v>
      </c>
      <c r="L422" s="58">
        <v>661339.0</v>
      </c>
      <c r="M422" s="58">
        <v>660252.0</v>
      </c>
      <c r="N422" s="58">
        <v>529232.0</v>
      </c>
      <c r="O422" s="58">
        <v>426272.0</v>
      </c>
      <c r="P422" s="58">
        <v>139047.0</v>
      </c>
      <c r="Q422" s="58">
        <v>157966.0</v>
      </c>
      <c r="R422" s="58">
        <v>63988.0</v>
      </c>
      <c r="S422" s="58">
        <v>184838.0</v>
      </c>
      <c r="T422" s="58">
        <v>62977.0</v>
      </c>
      <c r="U422" s="58">
        <v>57455.0</v>
      </c>
      <c r="V422" s="58"/>
      <c r="W422" s="58"/>
      <c r="X422" s="58">
        <v>34400.0</v>
      </c>
      <c r="Y422" s="58">
        <v>18487.0</v>
      </c>
      <c r="Z422" s="58">
        <v>9184.0</v>
      </c>
      <c r="AA422" s="58">
        <v>32623.0</v>
      </c>
      <c r="AB422" s="58">
        <v>28981.0</v>
      </c>
      <c r="AC422" s="58">
        <v>24046.0</v>
      </c>
      <c r="AD422" s="58">
        <v>9741.0</v>
      </c>
      <c r="AE422" s="58">
        <v>14714.0</v>
      </c>
      <c r="AF422" s="58">
        <v>21433.0</v>
      </c>
      <c r="AG422" s="58">
        <v>13648.0</v>
      </c>
      <c r="AH422" s="58">
        <v>6852.0</v>
      </c>
      <c r="AI422" s="58">
        <v>4672.0</v>
      </c>
      <c r="AJ422" s="58">
        <v>3333.0</v>
      </c>
      <c r="AK422" s="58">
        <v>5707.0</v>
      </c>
      <c r="AL422" s="58">
        <v>7162.0</v>
      </c>
      <c r="AM422" s="58">
        <v>4353.0</v>
      </c>
      <c r="AN422" s="58">
        <v>1041.0</v>
      </c>
      <c r="AO422" s="58">
        <v>1325.0</v>
      </c>
      <c r="AP422" s="58">
        <v>1700.0</v>
      </c>
      <c r="AQ422" s="58">
        <v>2269.0</v>
      </c>
      <c r="AR422" s="58">
        <v>2269.0</v>
      </c>
      <c r="AS422" s="58">
        <v>1840.0</v>
      </c>
      <c r="AT422" s="58">
        <v>662.0</v>
      </c>
      <c r="AU422" s="58">
        <v>962.0</v>
      </c>
      <c r="AV422" s="58">
        <v>393.0</v>
      </c>
      <c r="AW422" s="58">
        <v>476.0</v>
      </c>
      <c r="AX422" s="58">
        <v>366.0</v>
      </c>
      <c r="AY422" s="58">
        <v>411.0</v>
      </c>
      <c r="AZ422" s="58">
        <v>114602.0</v>
      </c>
      <c r="BA422" s="58"/>
      <c r="BB422" s="58">
        <v>1087.0</v>
      </c>
      <c r="BC422" s="58"/>
      <c r="BD422" s="58">
        <v>546.0</v>
      </c>
      <c r="BE422" s="58"/>
      <c r="BF422" s="58">
        <v>12556.0</v>
      </c>
      <c r="BG422" s="58"/>
      <c r="BH422" s="58">
        <v>8573.0</v>
      </c>
      <c r="BI422" s="58"/>
      <c r="BJ422" s="58"/>
      <c r="BK422" s="58">
        <v>44719.0</v>
      </c>
      <c r="BL422" s="58"/>
      <c r="BM422" s="58"/>
      <c r="BN422" s="58"/>
    </row>
    <row r="423" ht="16.5" customHeight="1">
      <c r="A423" s="58">
        <v>908.0</v>
      </c>
      <c r="B423" s="58" t="s">
        <v>659</v>
      </c>
      <c r="C423" s="58">
        <v>99.0</v>
      </c>
      <c r="D423" s="58">
        <v>7713126.0</v>
      </c>
      <c r="E423" s="58">
        <v>7635842.0</v>
      </c>
      <c r="F423" s="58">
        <v>4015264.0</v>
      </c>
      <c r="G423" s="58">
        <v>3968608.0</v>
      </c>
      <c r="H423" s="58">
        <v>89490.0</v>
      </c>
      <c r="I423" s="58">
        <v>149083.0</v>
      </c>
      <c r="J423" s="58">
        <v>3925774.0</v>
      </c>
      <c r="K423" s="58">
        <v>3819525.0</v>
      </c>
      <c r="L423" s="58">
        <v>1542244.0</v>
      </c>
      <c r="M423" s="58">
        <v>1478135.0</v>
      </c>
      <c r="N423" s="58">
        <v>902720.0</v>
      </c>
      <c r="O423" s="58">
        <v>689812.0</v>
      </c>
      <c r="P423" s="58">
        <v>517842.0</v>
      </c>
      <c r="Q423" s="58">
        <v>572267.0</v>
      </c>
      <c r="R423" s="58">
        <v>161669.0</v>
      </c>
      <c r="S423" s="58">
        <v>537100.0</v>
      </c>
      <c r="T423" s="58">
        <v>142360.0</v>
      </c>
      <c r="U423" s="58">
        <v>114105.0</v>
      </c>
      <c r="V423" s="58"/>
      <c r="W423" s="58"/>
      <c r="X423" s="58">
        <v>91721.0</v>
      </c>
      <c r="Y423" s="58">
        <v>49149.0</v>
      </c>
      <c r="Z423" s="58">
        <v>23970.0</v>
      </c>
      <c r="AA423" s="58">
        <v>73565.0</v>
      </c>
      <c r="AB423" s="58">
        <v>40470.0</v>
      </c>
      <c r="AC423" s="58">
        <v>45596.0</v>
      </c>
      <c r="AD423" s="58">
        <v>20623.0</v>
      </c>
      <c r="AE423" s="58">
        <v>37736.0</v>
      </c>
      <c r="AF423" s="58">
        <v>48466.0</v>
      </c>
      <c r="AG423" s="58">
        <v>33209.0</v>
      </c>
      <c r="AH423" s="58">
        <v>27468.0</v>
      </c>
      <c r="AI423" s="58">
        <v>18875.0</v>
      </c>
      <c r="AJ423" s="58">
        <v>14877.0</v>
      </c>
      <c r="AK423" s="58">
        <v>26765.0</v>
      </c>
      <c r="AL423" s="58">
        <v>10286.0</v>
      </c>
      <c r="AM423" s="58">
        <v>12450.0</v>
      </c>
      <c r="AN423" s="58">
        <v>2923.0</v>
      </c>
      <c r="AO423" s="58">
        <v>3415.0</v>
      </c>
      <c r="AP423" s="58">
        <v>6515.0</v>
      </c>
      <c r="AQ423" s="58">
        <v>9526.0</v>
      </c>
      <c r="AR423" s="58">
        <v>10056.0</v>
      </c>
      <c r="AS423" s="58">
        <v>7274.0</v>
      </c>
      <c r="AT423" s="58">
        <v>1705.0</v>
      </c>
      <c r="AU423" s="58">
        <v>2231.0</v>
      </c>
      <c r="AV423" s="58">
        <v>1172.0</v>
      </c>
      <c r="AW423" s="58">
        <v>1374.0</v>
      </c>
      <c r="AX423" s="58">
        <v>1174.0</v>
      </c>
      <c r="AY423" s="58">
        <v>1067.0</v>
      </c>
      <c r="AZ423" s="58">
        <v>309500.0</v>
      </c>
      <c r="BA423" s="58"/>
      <c r="BB423" s="58">
        <v>1413.0</v>
      </c>
      <c r="BC423" s="58"/>
      <c r="BD423" s="58">
        <v>2353.0</v>
      </c>
      <c r="BE423" s="58"/>
      <c r="BF423" s="58">
        <v>23424.0</v>
      </c>
      <c r="BG423" s="58"/>
      <c r="BH423" s="58">
        <v>20823.0</v>
      </c>
      <c r="BI423" s="58"/>
      <c r="BJ423" s="58"/>
      <c r="BK423" s="58">
        <v>105874.0</v>
      </c>
      <c r="BL423" s="58"/>
      <c r="BM423" s="58"/>
      <c r="BN423" s="58"/>
    </row>
    <row r="424" ht="16.5" customHeight="1">
      <c r="A424" s="58">
        <v>909.0</v>
      </c>
      <c r="B424" s="58" t="s">
        <v>660</v>
      </c>
      <c r="C424" s="58">
        <v>99.0</v>
      </c>
      <c r="D424" s="58">
        <v>9503690.0</v>
      </c>
      <c r="E424" s="58">
        <v>9386096.0</v>
      </c>
      <c r="F424" s="58">
        <v>3886041.0</v>
      </c>
      <c r="G424" s="58">
        <v>3974578.0</v>
      </c>
      <c r="H424" s="58">
        <v>14589.0</v>
      </c>
      <c r="I424" s="58">
        <v>27974.0</v>
      </c>
      <c r="J424" s="58">
        <v>3871452.0</v>
      </c>
      <c r="K424" s="58">
        <v>3946604.0</v>
      </c>
      <c r="L424" s="58"/>
      <c r="M424" s="58"/>
      <c r="N424" s="58">
        <v>779399.0</v>
      </c>
      <c r="O424" s="58">
        <v>507527.0</v>
      </c>
      <c r="P424" s="58">
        <v>466916.0</v>
      </c>
      <c r="Q424" s="58">
        <v>455032.0</v>
      </c>
      <c r="R424" s="58">
        <v>118364.0</v>
      </c>
      <c r="S424" s="58">
        <v>356506.0</v>
      </c>
      <c r="T424" s="58">
        <v>113914.0</v>
      </c>
      <c r="U424" s="58">
        <v>91733.0</v>
      </c>
      <c r="V424" s="58">
        <v>1567448.0</v>
      </c>
      <c r="W424" s="58">
        <v>1896762.0</v>
      </c>
      <c r="X424" s="58">
        <v>166631.0</v>
      </c>
      <c r="Y424" s="58">
        <v>266257.0</v>
      </c>
      <c r="Z424" s="58">
        <v>19038.0</v>
      </c>
      <c r="AA424" s="58">
        <v>50685.0</v>
      </c>
      <c r="AB424" s="58">
        <v>40608.0</v>
      </c>
      <c r="AC424" s="58">
        <v>30209.0</v>
      </c>
      <c r="AD424" s="58">
        <v>11780.0</v>
      </c>
      <c r="AE424" s="58">
        <v>18047.0</v>
      </c>
      <c r="AF424" s="58">
        <v>46047.0</v>
      </c>
      <c r="AG424" s="58">
        <v>29236.0</v>
      </c>
      <c r="AH424" s="58">
        <v>104063.0</v>
      </c>
      <c r="AI424" s="58">
        <v>83927.0</v>
      </c>
      <c r="AJ424" s="58">
        <v>5686.0</v>
      </c>
      <c r="AK424" s="58">
        <v>8381.0</v>
      </c>
      <c r="AL424" s="58">
        <v>8237.0</v>
      </c>
      <c r="AM424" s="58">
        <v>6529.0</v>
      </c>
      <c r="AN424" s="58">
        <v>49273.0</v>
      </c>
      <c r="AO424" s="58">
        <v>40244.0</v>
      </c>
      <c r="AP424" s="58">
        <v>4673.0</v>
      </c>
      <c r="AQ424" s="58">
        <v>6332.0</v>
      </c>
      <c r="AR424" s="58">
        <v>10670.0</v>
      </c>
      <c r="AS424" s="58">
        <v>3890.0</v>
      </c>
      <c r="AT424" s="58">
        <v>1707.0</v>
      </c>
      <c r="AU424" s="58">
        <v>1940.0</v>
      </c>
      <c r="AV424" s="58">
        <v>1091.0</v>
      </c>
      <c r="AW424" s="58">
        <v>1185.0</v>
      </c>
      <c r="AX424" s="58">
        <v>858.0</v>
      </c>
      <c r="AY424" s="58">
        <v>747.0</v>
      </c>
      <c r="AZ424" s="58">
        <v>311982.0</v>
      </c>
      <c r="BA424" s="58"/>
      <c r="BB424" s="58">
        <v>1263.0</v>
      </c>
      <c r="BC424" s="58"/>
      <c r="BD424" s="58">
        <v>1266.0</v>
      </c>
      <c r="BE424" s="58"/>
      <c r="BF424" s="58">
        <v>22824.0</v>
      </c>
      <c r="BG424" s="58"/>
      <c r="BH424" s="58">
        <v>17714.0</v>
      </c>
      <c r="BI424" s="58"/>
      <c r="BJ424" s="58"/>
      <c r="BK424" s="58">
        <v>91435.0</v>
      </c>
      <c r="BL424" s="58"/>
      <c r="BM424" s="58"/>
      <c r="BN424" s="58"/>
    </row>
    <row r="425" ht="16.5" customHeight="1">
      <c r="A425" s="58">
        <v>910.0</v>
      </c>
      <c r="B425" s="58" t="s">
        <v>662</v>
      </c>
      <c r="C425" s="58">
        <v>99.0</v>
      </c>
      <c r="D425" s="58">
        <v>793193.0</v>
      </c>
      <c r="E425" s="58">
        <v>809356.0</v>
      </c>
      <c r="F425" s="58">
        <v>429269.0</v>
      </c>
      <c r="G425" s="58">
        <v>474318.0</v>
      </c>
      <c r="H425" s="58">
        <v>13695.0</v>
      </c>
      <c r="I425" s="58">
        <v>20870.0</v>
      </c>
      <c r="J425" s="58">
        <v>415574.0</v>
      </c>
      <c r="K425" s="58">
        <v>453448.0</v>
      </c>
      <c r="L425" s="58">
        <v>145182.0</v>
      </c>
      <c r="M425" s="58">
        <v>162696.0</v>
      </c>
      <c r="N425" s="58">
        <v>143009.0</v>
      </c>
      <c r="O425" s="58">
        <v>120676.0</v>
      </c>
      <c r="P425" s="58">
        <v>24762.0</v>
      </c>
      <c r="Q425" s="58">
        <v>34860.0</v>
      </c>
      <c r="R425" s="58">
        <v>9281.0</v>
      </c>
      <c r="S425" s="58">
        <v>36536.0</v>
      </c>
      <c r="T425" s="58">
        <v>27630.0</v>
      </c>
      <c r="U425" s="58">
        <v>54570.0</v>
      </c>
      <c r="V425" s="58"/>
      <c r="W425" s="58"/>
      <c r="X425" s="58">
        <v>3250.0</v>
      </c>
      <c r="Y425" s="58">
        <v>4738.0</v>
      </c>
      <c r="Z425" s="58">
        <v>746.0</v>
      </c>
      <c r="AA425" s="58">
        <v>3172.0</v>
      </c>
      <c r="AB425" s="58">
        <v>7249.0</v>
      </c>
      <c r="AC425" s="58">
        <v>6619.0</v>
      </c>
      <c r="AD425" s="58">
        <v>6211.0</v>
      </c>
      <c r="AE425" s="58">
        <v>8396.0</v>
      </c>
      <c r="AF425" s="58">
        <v>7060.0</v>
      </c>
      <c r="AG425" s="58">
        <v>3856.0</v>
      </c>
      <c r="AH425" s="58">
        <v>752.0</v>
      </c>
      <c r="AI425" s="58">
        <v>496.0</v>
      </c>
      <c r="AJ425" s="58">
        <v>288.0</v>
      </c>
      <c r="AK425" s="58">
        <v>326.0</v>
      </c>
      <c r="AL425" s="58">
        <v>1144.0</v>
      </c>
      <c r="AM425" s="58">
        <v>1072.0</v>
      </c>
      <c r="AN425" s="58">
        <v>200.0</v>
      </c>
      <c r="AO425" s="58">
        <v>246.0</v>
      </c>
      <c r="AP425" s="58">
        <v>470.0</v>
      </c>
      <c r="AQ425" s="58">
        <v>748.0</v>
      </c>
      <c r="AR425" s="58">
        <v>946.0</v>
      </c>
      <c r="AS425" s="58">
        <v>723.0</v>
      </c>
      <c r="AT425" s="58">
        <v>298.0</v>
      </c>
      <c r="AU425" s="58">
        <v>450.0</v>
      </c>
      <c r="AV425" s="58">
        <v>116.0</v>
      </c>
      <c r="AW425" s="58">
        <v>82.0</v>
      </c>
      <c r="AX425" s="58">
        <v>103.0</v>
      </c>
      <c r="AY425" s="58">
        <v>95.0</v>
      </c>
      <c r="AZ425" s="58">
        <v>28248.0</v>
      </c>
      <c r="BA425" s="58"/>
      <c r="BB425" s="58">
        <v>182.0</v>
      </c>
      <c r="BC425" s="58"/>
      <c r="BD425" s="58">
        <v>197.0</v>
      </c>
      <c r="BE425" s="58"/>
      <c r="BF425" s="58">
        <v>5594.0</v>
      </c>
      <c r="BG425" s="58"/>
      <c r="BH425" s="58">
        <v>2656.0</v>
      </c>
      <c r="BI425" s="58"/>
      <c r="BJ425" s="58"/>
      <c r="BK425" s="58">
        <v>13091.0</v>
      </c>
      <c r="BL425" s="58"/>
      <c r="BM425" s="58"/>
      <c r="BN425" s="58"/>
    </row>
    <row r="426" ht="16.5" customHeight="1">
      <c r="A426" s="58">
        <v>911.0</v>
      </c>
      <c r="B426" s="58" t="s">
        <v>495</v>
      </c>
      <c r="C426" s="58">
        <v>99.0</v>
      </c>
      <c r="D426" s="58">
        <v>2519758.0</v>
      </c>
      <c r="E426" s="58">
        <v>2473787.0</v>
      </c>
      <c r="F426" s="58">
        <v>1177832.0</v>
      </c>
      <c r="G426" s="58">
        <v>869339.0</v>
      </c>
      <c r="H426" s="58">
        <v>18166.0</v>
      </c>
      <c r="I426" s="58">
        <v>10989.0</v>
      </c>
      <c r="J426" s="58">
        <v>1159666.0</v>
      </c>
      <c r="K426" s="58">
        <v>858350.0</v>
      </c>
      <c r="L426" s="58">
        <v>232274.0</v>
      </c>
      <c r="M426" s="58">
        <v>208395.0</v>
      </c>
      <c r="N426" s="58">
        <v>278694.0</v>
      </c>
      <c r="O426" s="58">
        <v>161635.0</v>
      </c>
      <c r="P426" s="58">
        <v>220998.0</v>
      </c>
      <c r="Q426" s="58">
        <v>202437.0</v>
      </c>
      <c r="R426" s="58">
        <v>31953.0</v>
      </c>
      <c r="S426" s="58">
        <v>74522.0</v>
      </c>
      <c r="T426" s="58">
        <v>188344.0</v>
      </c>
      <c r="U426" s="58">
        <v>126442.0</v>
      </c>
      <c r="V426" s="58"/>
      <c r="W426" s="58"/>
      <c r="X426" s="58">
        <v>3454.0</v>
      </c>
      <c r="Y426" s="58">
        <v>3932.0</v>
      </c>
      <c r="Z426" s="58">
        <v>2863.0</v>
      </c>
      <c r="AA426" s="58">
        <v>8001.0</v>
      </c>
      <c r="AB426" s="58">
        <v>18601.0</v>
      </c>
      <c r="AC426" s="58">
        <v>11617.0</v>
      </c>
      <c r="AD426" s="58">
        <v>6107.0</v>
      </c>
      <c r="AE426" s="58">
        <v>5909.0</v>
      </c>
      <c r="AF426" s="58">
        <v>37442.0</v>
      </c>
      <c r="AG426" s="58">
        <v>12063.0</v>
      </c>
      <c r="AH426" s="58">
        <v>3674.0</v>
      </c>
      <c r="AI426" s="58">
        <v>2018.0</v>
      </c>
      <c r="AJ426" s="58">
        <v>872.0</v>
      </c>
      <c r="AK426" s="58">
        <v>1186.0</v>
      </c>
      <c r="AL426" s="58">
        <v>3883.0</v>
      </c>
      <c r="AM426" s="58">
        <v>1966.0</v>
      </c>
      <c r="AN426" s="58">
        <v>468.0</v>
      </c>
      <c r="AO426" s="58">
        <v>682.0</v>
      </c>
      <c r="AP426" s="58">
        <v>550.0</v>
      </c>
      <c r="AQ426" s="58">
        <v>746.0</v>
      </c>
      <c r="AR426" s="58">
        <v>1095.0</v>
      </c>
      <c r="AS426" s="58">
        <v>1080.0</v>
      </c>
      <c r="AT426" s="58">
        <v>3009.0</v>
      </c>
      <c r="AU426" s="58">
        <v>1971.0</v>
      </c>
      <c r="AV426" s="58">
        <v>692.0</v>
      </c>
      <c r="AW426" s="58">
        <v>655.0</v>
      </c>
      <c r="AX426" s="58">
        <v>745.0</v>
      </c>
      <c r="AY426" s="58">
        <v>713.0</v>
      </c>
      <c r="AZ426" s="58">
        <v>91759.0</v>
      </c>
      <c r="BA426" s="58"/>
      <c r="BB426" s="58">
        <v>646.0</v>
      </c>
      <c r="BC426" s="58"/>
      <c r="BD426" s="58">
        <v>1169.0</v>
      </c>
      <c r="BE426" s="58"/>
      <c r="BF426" s="58">
        <v>11842.0</v>
      </c>
      <c r="BG426" s="58"/>
      <c r="BH426" s="58">
        <v>18532.0</v>
      </c>
      <c r="BI426" s="58"/>
      <c r="BJ426" s="58"/>
      <c r="BK426" s="58">
        <v>32380.0</v>
      </c>
      <c r="BL426" s="58"/>
      <c r="BM426" s="58"/>
      <c r="BN426" s="58"/>
    </row>
    <row r="427" ht="16.5" customHeight="1">
      <c r="A427" s="58">
        <v>912.0</v>
      </c>
      <c r="B427" s="58" t="s">
        <v>664</v>
      </c>
      <c r="C427" s="58">
        <v>99.0</v>
      </c>
      <c r="D427" s="58">
        <v>2060156.0</v>
      </c>
      <c r="E427" s="58">
        <v>2127871.0</v>
      </c>
      <c r="F427" s="58">
        <v>961109.0</v>
      </c>
      <c r="G427" s="58">
        <v>635720.0</v>
      </c>
      <c r="H427" s="58">
        <v>26563.0</v>
      </c>
      <c r="I427" s="58">
        <v>9404.0</v>
      </c>
      <c r="J427" s="58">
        <v>934546.0</v>
      </c>
      <c r="K427" s="58">
        <v>626316.0</v>
      </c>
      <c r="L427" s="58">
        <v>233468.0</v>
      </c>
      <c r="M427" s="58">
        <v>140616.0</v>
      </c>
      <c r="N427" s="58">
        <v>251482.0</v>
      </c>
      <c r="O427" s="58">
        <v>142615.0</v>
      </c>
      <c r="P427" s="58">
        <v>57057.0</v>
      </c>
      <c r="Q427" s="58">
        <v>52889.0</v>
      </c>
      <c r="R427" s="58">
        <v>20051.0</v>
      </c>
      <c r="S427" s="58">
        <v>46367.0</v>
      </c>
      <c r="T427" s="58">
        <v>183727.0</v>
      </c>
      <c r="U427" s="58">
        <v>162687.0</v>
      </c>
      <c r="V427" s="58"/>
      <c r="W427" s="58"/>
      <c r="X427" s="58">
        <v>7912.0</v>
      </c>
      <c r="Y427" s="58">
        <v>2926.0</v>
      </c>
      <c r="Z427" s="58">
        <v>4125.0</v>
      </c>
      <c r="AA427" s="58">
        <v>4626.0</v>
      </c>
      <c r="AB427" s="58">
        <v>16407.0</v>
      </c>
      <c r="AC427" s="58">
        <v>9206.0</v>
      </c>
      <c r="AD427" s="58">
        <v>19373.0</v>
      </c>
      <c r="AE427" s="58">
        <v>13722.0</v>
      </c>
      <c r="AF427" s="58">
        <v>15758.0</v>
      </c>
      <c r="AG427" s="58">
        <v>5637.0</v>
      </c>
      <c r="AH427" s="58">
        <v>1832.0</v>
      </c>
      <c r="AI427" s="58">
        <v>1209.0</v>
      </c>
      <c r="AJ427" s="58">
        <v>936.0</v>
      </c>
      <c r="AK427" s="58">
        <v>1160.0</v>
      </c>
      <c r="AL427" s="58">
        <v>4259.0</v>
      </c>
      <c r="AM427" s="58">
        <v>1977.0</v>
      </c>
      <c r="AN427" s="58">
        <v>532.0</v>
      </c>
      <c r="AO427" s="58">
        <v>461.0</v>
      </c>
      <c r="AP427" s="58">
        <v>702.0</v>
      </c>
      <c r="AQ427" s="58">
        <v>711.0</v>
      </c>
      <c r="AR427" s="58">
        <v>1276.0</v>
      </c>
      <c r="AS427" s="58">
        <v>1094.0</v>
      </c>
      <c r="AT427" s="58">
        <v>2435.0</v>
      </c>
      <c r="AU427" s="58">
        <v>1565.0</v>
      </c>
      <c r="AV427" s="58">
        <v>634.0</v>
      </c>
      <c r="AW427" s="58">
        <v>419.0</v>
      </c>
      <c r="AX427" s="58">
        <v>580.0</v>
      </c>
      <c r="AY427" s="58">
        <v>478.0</v>
      </c>
      <c r="AZ427" s="58">
        <v>79371.0</v>
      </c>
      <c r="BA427" s="58"/>
      <c r="BB427" s="58">
        <v>553.0</v>
      </c>
      <c r="BC427" s="58"/>
      <c r="BD427" s="58">
        <v>1087.0</v>
      </c>
      <c r="BE427" s="58"/>
      <c r="BF427" s="58">
        <v>24075.0</v>
      </c>
      <c r="BG427" s="58"/>
      <c r="BH427" s="58">
        <v>6914.0</v>
      </c>
      <c r="BI427" s="58"/>
      <c r="BJ427" s="58"/>
      <c r="BK427" s="58">
        <v>35951.0</v>
      </c>
      <c r="BL427" s="58"/>
      <c r="BM427" s="58"/>
      <c r="BN427" s="58"/>
    </row>
    <row r="428" ht="16.5" customHeight="1">
      <c r="A428" s="58">
        <v>913.0</v>
      </c>
      <c r="B428" s="58" t="s">
        <v>665</v>
      </c>
      <c r="C428" s="58">
        <v>99.0</v>
      </c>
      <c r="D428" s="58">
        <v>1344770.0</v>
      </c>
      <c r="E428" s="58">
        <v>1403333.0</v>
      </c>
      <c r="F428" s="58">
        <v>629039.0</v>
      </c>
      <c r="G428" s="58">
        <v>653283.0</v>
      </c>
      <c r="H428" s="58">
        <v>21086.0</v>
      </c>
      <c r="I428" s="58">
        <v>30280.0</v>
      </c>
      <c r="J428" s="58">
        <v>607953.0</v>
      </c>
      <c r="K428" s="58">
        <v>623003.0</v>
      </c>
      <c r="L428" s="58">
        <v>210268.0</v>
      </c>
      <c r="M428" s="58">
        <v>201447.0</v>
      </c>
      <c r="N428" s="58">
        <v>129112.0</v>
      </c>
      <c r="O428" s="58">
        <v>104231.0</v>
      </c>
      <c r="P428" s="58">
        <v>30780.0</v>
      </c>
      <c r="Q428" s="58">
        <v>34450.0</v>
      </c>
      <c r="R428" s="58">
        <v>11464.0</v>
      </c>
      <c r="S428" s="58">
        <v>47170.0</v>
      </c>
      <c r="T428" s="58">
        <v>119198.0</v>
      </c>
      <c r="U428" s="58">
        <v>146305.0</v>
      </c>
      <c r="V428" s="58"/>
      <c r="W428" s="58"/>
      <c r="X428" s="58">
        <v>4429.0</v>
      </c>
      <c r="Y428" s="58">
        <v>4240.0</v>
      </c>
      <c r="Z428" s="58">
        <v>1935.0</v>
      </c>
      <c r="AA428" s="58">
        <v>8490.0</v>
      </c>
      <c r="AB428" s="58">
        <v>7103.0</v>
      </c>
      <c r="AC428" s="58">
        <v>7989.0</v>
      </c>
      <c r="AD428" s="58">
        <v>9869.0</v>
      </c>
      <c r="AE428" s="58">
        <v>15127.0</v>
      </c>
      <c r="AF428" s="58">
        <v>7562.0</v>
      </c>
      <c r="AG428" s="58">
        <v>5032.0</v>
      </c>
      <c r="AH428" s="58">
        <v>1048.0</v>
      </c>
      <c r="AI428" s="58">
        <v>831.0</v>
      </c>
      <c r="AJ428" s="58">
        <v>828.0</v>
      </c>
      <c r="AK428" s="58">
        <v>1032.0</v>
      </c>
      <c r="AL428" s="58">
        <v>3294.0</v>
      </c>
      <c r="AM428" s="58">
        <v>2477.0</v>
      </c>
      <c r="AN428" s="58">
        <v>395.0</v>
      </c>
      <c r="AO428" s="58">
        <v>427.0</v>
      </c>
      <c r="AP428" s="58">
        <v>770.0</v>
      </c>
      <c r="AQ428" s="58">
        <v>656.0</v>
      </c>
      <c r="AR428" s="58">
        <v>1752.0</v>
      </c>
      <c r="AS428" s="58">
        <v>1392.0</v>
      </c>
      <c r="AT428" s="58">
        <v>1476.0</v>
      </c>
      <c r="AU428" s="58">
        <v>1229.0</v>
      </c>
      <c r="AV428" s="58">
        <v>456.0</v>
      </c>
      <c r="AW428" s="58">
        <v>520.0</v>
      </c>
      <c r="AX428" s="58">
        <v>515.0</v>
      </c>
      <c r="AY428" s="58">
        <v>553.0</v>
      </c>
      <c r="AZ428" s="58">
        <v>42548.0</v>
      </c>
      <c r="BA428" s="58"/>
      <c r="BB428" s="58">
        <v>362.0</v>
      </c>
      <c r="BC428" s="58"/>
      <c r="BD428" s="58">
        <v>878.0</v>
      </c>
      <c r="BE428" s="58"/>
      <c r="BF428" s="58">
        <v>18031.0</v>
      </c>
      <c r="BG428" s="58"/>
      <c r="BH428" s="58">
        <v>3880.0</v>
      </c>
      <c r="BI428" s="58"/>
      <c r="BJ428" s="58"/>
      <c r="BK428" s="58">
        <v>39405.0</v>
      </c>
      <c r="BL428" s="58"/>
      <c r="BM428" s="58"/>
      <c r="BN428" s="58"/>
    </row>
    <row r="429" ht="16.5" customHeight="1">
      <c r="A429" s="58">
        <v>914.0</v>
      </c>
      <c r="B429" s="58" t="s">
        <v>666</v>
      </c>
      <c r="C429" s="58">
        <v>99.0</v>
      </c>
      <c r="D429" s="58">
        <v>3392983.0</v>
      </c>
      <c r="E429" s="58">
        <v>3526777.0</v>
      </c>
      <c r="F429" s="58">
        <v>1669244.0</v>
      </c>
      <c r="G429" s="58">
        <v>1677354.0</v>
      </c>
      <c r="H429" s="58">
        <v>47487.0</v>
      </c>
      <c r="I429" s="58">
        <v>71798.0</v>
      </c>
      <c r="J429" s="58">
        <v>1621757.0</v>
      </c>
      <c r="K429" s="58">
        <v>1605556.0</v>
      </c>
      <c r="L429" s="58">
        <v>559899.0</v>
      </c>
      <c r="M429" s="58">
        <v>567231.0</v>
      </c>
      <c r="N429" s="58">
        <v>252388.0</v>
      </c>
      <c r="O429" s="58">
        <v>188503.0</v>
      </c>
      <c r="P429" s="58">
        <v>97256.0</v>
      </c>
      <c r="Q429" s="58">
        <v>107621.0</v>
      </c>
      <c r="R429" s="58">
        <v>41589.0</v>
      </c>
      <c r="S429" s="58">
        <v>157530.0</v>
      </c>
      <c r="T429" s="58">
        <v>296853.0</v>
      </c>
      <c r="U429" s="58">
        <v>321988.0</v>
      </c>
      <c r="V429" s="58"/>
      <c r="W429" s="58"/>
      <c r="X429" s="58">
        <v>26602.0</v>
      </c>
      <c r="Y429" s="58">
        <v>23555.0</v>
      </c>
      <c r="Z429" s="58">
        <v>6399.0</v>
      </c>
      <c r="AA429" s="58">
        <v>41389.0</v>
      </c>
      <c r="AB429" s="58">
        <v>23673.0</v>
      </c>
      <c r="AC429" s="58">
        <v>25003.0</v>
      </c>
      <c r="AD429" s="58">
        <v>22979.0</v>
      </c>
      <c r="AE429" s="58">
        <v>30084.0</v>
      </c>
      <c r="AF429" s="58">
        <v>25305.0</v>
      </c>
      <c r="AG429" s="58">
        <v>17905.0</v>
      </c>
      <c r="AH429" s="58">
        <v>3391.0</v>
      </c>
      <c r="AI429" s="58">
        <v>2270.0</v>
      </c>
      <c r="AJ429" s="58">
        <v>5948.0</v>
      </c>
      <c r="AK429" s="58">
        <v>8928.0</v>
      </c>
      <c r="AL429" s="58">
        <v>7997.0</v>
      </c>
      <c r="AM429" s="58">
        <v>6871.0</v>
      </c>
      <c r="AN429" s="58">
        <v>1088.0</v>
      </c>
      <c r="AO429" s="58">
        <v>1155.0</v>
      </c>
      <c r="AP429" s="58">
        <v>2425.0</v>
      </c>
      <c r="AQ429" s="58">
        <v>3531.0</v>
      </c>
      <c r="AR429" s="58">
        <v>3913.0</v>
      </c>
      <c r="AS429" s="58">
        <v>4706.0</v>
      </c>
      <c r="AT429" s="58">
        <v>2302.0</v>
      </c>
      <c r="AU429" s="58">
        <v>2555.0</v>
      </c>
      <c r="AV429" s="58">
        <v>1261.0</v>
      </c>
      <c r="AW429" s="58">
        <v>1858.0</v>
      </c>
      <c r="AX429" s="58">
        <v>722.0</v>
      </c>
      <c r="AY429" s="58">
        <v>1165.0</v>
      </c>
      <c r="AZ429" s="58">
        <v>164263.0</v>
      </c>
      <c r="BA429" s="58"/>
      <c r="BB429" s="58">
        <v>934.0</v>
      </c>
      <c r="BC429" s="58"/>
      <c r="BD429" s="58">
        <v>1855.0</v>
      </c>
      <c r="BE429" s="58"/>
      <c r="BF429" s="58">
        <v>57651.0</v>
      </c>
      <c r="BG429" s="58"/>
      <c r="BH429" s="58">
        <v>15064.0</v>
      </c>
      <c r="BI429" s="58"/>
      <c r="BJ429" s="58"/>
      <c r="BK429" s="58">
        <v>91708.0</v>
      </c>
      <c r="BL429" s="58"/>
      <c r="BM429" s="58"/>
      <c r="BN429" s="58"/>
    </row>
    <row r="430" ht="16.5" customHeight="1">
      <c r="A430" s="58">
        <v>915.0</v>
      </c>
      <c r="B430" s="58" t="s">
        <v>667</v>
      </c>
      <c r="C430" s="58">
        <v>99.0</v>
      </c>
      <c r="D430" s="58">
        <v>1916865.0</v>
      </c>
      <c r="E430" s="58">
        <v>2035415.0</v>
      </c>
      <c r="F430" s="58">
        <v>824614.0</v>
      </c>
      <c r="G430" s="58">
        <v>769490.0</v>
      </c>
      <c r="H430" s="58">
        <v>26609.0</v>
      </c>
      <c r="I430" s="58">
        <v>35417.0</v>
      </c>
      <c r="J430" s="58">
        <v>798005.0</v>
      </c>
      <c r="K430" s="58">
        <v>734073.0</v>
      </c>
      <c r="L430" s="58">
        <v>245010.0</v>
      </c>
      <c r="M430" s="58">
        <v>213731.0</v>
      </c>
      <c r="N430" s="58">
        <v>173082.0</v>
      </c>
      <c r="O430" s="58">
        <v>132868.0</v>
      </c>
      <c r="P430" s="58">
        <v>38485.0</v>
      </c>
      <c r="Q430" s="58">
        <v>39882.0</v>
      </c>
      <c r="R430" s="58">
        <v>21007.0</v>
      </c>
      <c r="S430" s="58">
        <v>62900.0</v>
      </c>
      <c r="T430" s="58">
        <v>174103.0</v>
      </c>
      <c r="U430" s="58">
        <v>173385.0</v>
      </c>
      <c r="V430" s="58"/>
      <c r="W430" s="58"/>
      <c r="X430" s="58">
        <v>11272.0</v>
      </c>
      <c r="Y430" s="58">
        <v>4398.0</v>
      </c>
      <c r="Z430" s="58">
        <v>3411.0</v>
      </c>
      <c r="AA430" s="58">
        <v>9055.0</v>
      </c>
      <c r="AB430" s="58">
        <v>14368.0</v>
      </c>
      <c r="AC430" s="58">
        <v>13117.0</v>
      </c>
      <c r="AD430" s="58">
        <v>16389.0</v>
      </c>
      <c r="AE430" s="58">
        <v>18784.0</v>
      </c>
      <c r="AF430" s="58">
        <v>10078.0</v>
      </c>
      <c r="AG430" s="58">
        <v>6113.0</v>
      </c>
      <c r="AH430" s="58">
        <v>1784.0</v>
      </c>
      <c r="AI430" s="58">
        <v>1586.0</v>
      </c>
      <c r="AJ430" s="58">
        <v>976.0</v>
      </c>
      <c r="AK430" s="58">
        <v>1507.0</v>
      </c>
      <c r="AL430" s="58">
        <v>4633.0</v>
      </c>
      <c r="AM430" s="58">
        <v>2315.0</v>
      </c>
      <c r="AN430" s="58">
        <v>860.0</v>
      </c>
      <c r="AO430" s="58">
        <v>1007.0</v>
      </c>
      <c r="AP430" s="58">
        <v>2720.0</v>
      </c>
      <c r="AQ430" s="58">
        <v>2092.0</v>
      </c>
      <c r="AR430" s="58">
        <v>1994.0</v>
      </c>
      <c r="AS430" s="58">
        <v>1921.0</v>
      </c>
      <c r="AT430" s="58">
        <v>1722.0</v>
      </c>
      <c r="AU430" s="58">
        <v>1955.0</v>
      </c>
      <c r="AV430" s="58">
        <v>717.0</v>
      </c>
      <c r="AW430" s="58">
        <v>879.0</v>
      </c>
      <c r="AX430" s="58">
        <v>646.0</v>
      </c>
      <c r="AY430" s="58">
        <v>1023.0</v>
      </c>
      <c r="AZ430" s="58">
        <v>50605.0</v>
      </c>
      <c r="BA430" s="58"/>
      <c r="BB430" s="58">
        <v>579.0</v>
      </c>
      <c r="BC430" s="58"/>
      <c r="BD430" s="58">
        <v>1390.0</v>
      </c>
      <c r="BE430" s="58"/>
      <c r="BF430" s="58">
        <v>16758.0</v>
      </c>
      <c r="BG430" s="58"/>
      <c r="BH430" s="58">
        <v>5416.0</v>
      </c>
      <c r="BI430" s="58"/>
      <c r="BJ430" s="58"/>
      <c r="BK430" s="58">
        <v>45555.0</v>
      </c>
      <c r="BL430" s="58"/>
      <c r="BM430" s="58"/>
      <c r="BN430" s="58"/>
    </row>
    <row r="431" ht="16.5" customHeight="1">
      <c r="A431" s="58">
        <v>916.0</v>
      </c>
      <c r="B431" s="58" t="s">
        <v>668</v>
      </c>
      <c r="C431" s="58">
        <v>99.0</v>
      </c>
      <c r="D431" s="58">
        <v>1821933.0</v>
      </c>
      <c r="E431" s="58">
        <v>1918215.0</v>
      </c>
      <c r="F431" s="58">
        <v>940373.0</v>
      </c>
      <c r="G431" s="58">
        <v>1017160.0</v>
      </c>
      <c r="H431" s="58">
        <v>26096.0</v>
      </c>
      <c r="I431" s="58">
        <v>37508.0</v>
      </c>
      <c r="J431" s="58">
        <v>914277.0</v>
      </c>
      <c r="K431" s="58">
        <v>979652.0</v>
      </c>
      <c r="L431" s="58">
        <v>290703.0</v>
      </c>
      <c r="M431" s="58">
        <v>304858.0</v>
      </c>
      <c r="N431" s="58">
        <v>167816.0</v>
      </c>
      <c r="O431" s="58">
        <v>153918.0</v>
      </c>
      <c r="P431" s="58">
        <v>45432.0</v>
      </c>
      <c r="Q431" s="58">
        <v>56473.0</v>
      </c>
      <c r="R431" s="58">
        <v>19156.0</v>
      </c>
      <c r="S431" s="58">
        <v>80085.0</v>
      </c>
      <c r="T431" s="58">
        <v>205763.0</v>
      </c>
      <c r="U431" s="58">
        <v>232995.0</v>
      </c>
      <c r="V431" s="58"/>
      <c r="W431" s="58"/>
      <c r="X431" s="58">
        <v>16848.0</v>
      </c>
      <c r="Y431" s="58">
        <v>16855.0</v>
      </c>
      <c r="Z431" s="58">
        <v>5471.0</v>
      </c>
      <c r="AA431" s="58">
        <v>21765.0</v>
      </c>
      <c r="AB431" s="58">
        <v>13017.0</v>
      </c>
      <c r="AC431" s="58">
        <v>16072.0</v>
      </c>
      <c r="AD431" s="58">
        <v>15492.0</v>
      </c>
      <c r="AE431" s="58">
        <v>23099.0</v>
      </c>
      <c r="AF431" s="58">
        <v>12979.0</v>
      </c>
      <c r="AG431" s="58">
        <v>8910.0</v>
      </c>
      <c r="AH431" s="58">
        <v>3275.0</v>
      </c>
      <c r="AI431" s="58">
        <v>1467.0</v>
      </c>
      <c r="AJ431" s="58">
        <v>945.0</v>
      </c>
      <c r="AK431" s="58">
        <v>1608.0</v>
      </c>
      <c r="AL431" s="58">
        <v>5018.0</v>
      </c>
      <c r="AM431" s="58">
        <v>4945.0</v>
      </c>
      <c r="AN431" s="58">
        <v>540.0</v>
      </c>
      <c r="AO431" s="58">
        <v>627.0</v>
      </c>
      <c r="AP431" s="58">
        <v>736.0</v>
      </c>
      <c r="AQ431" s="58">
        <v>1081.0</v>
      </c>
      <c r="AR431" s="58">
        <v>1975.0</v>
      </c>
      <c r="AS431" s="58">
        <v>2471.0</v>
      </c>
      <c r="AT431" s="58">
        <v>1248.0</v>
      </c>
      <c r="AU431" s="58">
        <v>1515.0</v>
      </c>
      <c r="AV431" s="58">
        <v>367.0</v>
      </c>
      <c r="AW431" s="58">
        <v>562.0</v>
      </c>
      <c r="AX431" s="58">
        <v>498.0</v>
      </c>
      <c r="AY431" s="58">
        <v>500.0</v>
      </c>
      <c r="AZ431" s="58">
        <v>68011.0</v>
      </c>
      <c r="BA431" s="58"/>
      <c r="BB431" s="58">
        <v>522.0</v>
      </c>
      <c r="BC431" s="58"/>
      <c r="BD431" s="58">
        <v>1256.0</v>
      </c>
      <c r="BE431" s="58"/>
      <c r="BF431" s="58">
        <v>31025.0</v>
      </c>
      <c r="BG431" s="58"/>
      <c r="BH431" s="58">
        <v>6184.0</v>
      </c>
      <c r="BI431" s="58"/>
      <c r="BJ431" s="58"/>
      <c r="BK431" s="58">
        <v>49846.0</v>
      </c>
      <c r="BL431" s="58"/>
      <c r="BM431" s="58"/>
      <c r="BN431" s="58"/>
    </row>
    <row r="432" ht="16.5" customHeight="1">
      <c r="A432" s="58">
        <v>999.0</v>
      </c>
      <c r="B432" s="58" t="s">
        <v>1259</v>
      </c>
      <c r="C432" s="58"/>
      <c r="D432" s="58">
        <v>6.1998824E7</v>
      </c>
      <c r="E432" s="58">
        <v>6.2222873E7</v>
      </c>
      <c r="F432" s="58">
        <v>2.9843798E7</v>
      </c>
      <c r="G432" s="58">
        <v>2.6923614E7</v>
      </c>
      <c r="H432" s="58">
        <v>488706.0</v>
      </c>
      <c r="I432" s="58">
        <v>590170.0</v>
      </c>
      <c r="J432" s="58">
        <v>2.9355092E7</v>
      </c>
      <c r="K432" s="58">
        <v>2.6333444E7</v>
      </c>
      <c r="L432" s="58">
        <v>8812653.0</v>
      </c>
      <c r="M432" s="58">
        <v>8071391.0</v>
      </c>
      <c r="N432" s="58">
        <v>8003628.0</v>
      </c>
      <c r="O432" s="58">
        <v>5472566.0</v>
      </c>
      <c r="P432" s="58">
        <v>3139274.0</v>
      </c>
      <c r="Q432" s="58">
        <v>3194509.0</v>
      </c>
      <c r="R432" s="58">
        <v>986841.0</v>
      </c>
      <c r="S432" s="58">
        <v>2888084.0</v>
      </c>
      <c r="T432" s="58">
        <v>2168455.0</v>
      </c>
      <c r="U432" s="58">
        <v>1969239.0</v>
      </c>
      <c r="V432" s="58">
        <v>1567448.0</v>
      </c>
      <c r="W432" s="58">
        <v>1896762.0</v>
      </c>
      <c r="X432" s="58">
        <v>428800.0</v>
      </c>
      <c r="Y432" s="58">
        <v>442579.0</v>
      </c>
      <c r="Z432" s="58">
        <v>109757.0</v>
      </c>
      <c r="AA432" s="58">
        <v>347887.0</v>
      </c>
      <c r="AB432" s="58">
        <v>366598.0</v>
      </c>
      <c r="AC432" s="58">
        <v>289694.0</v>
      </c>
      <c r="AD432" s="58">
        <v>202803.0</v>
      </c>
      <c r="AE432" s="58">
        <v>252121.0</v>
      </c>
      <c r="AF432" s="58">
        <v>425044.0</v>
      </c>
      <c r="AG432" s="58">
        <v>229464.0</v>
      </c>
      <c r="AH432" s="58">
        <v>185244.0</v>
      </c>
      <c r="AI432" s="58">
        <v>134893.0</v>
      </c>
      <c r="AJ432" s="58">
        <v>55336.0</v>
      </c>
      <c r="AK432" s="58">
        <v>80688.0</v>
      </c>
      <c r="AL432" s="58">
        <v>88535.0</v>
      </c>
      <c r="AM432" s="58">
        <v>69656.0</v>
      </c>
      <c r="AN432" s="58">
        <v>62438.0</v>
      </c>
      <c r="AO432" s="58">
        <v>55779.0</v>
      </c>
      <c r="AP432" s="58">
        <v>30136.0</v>
      </c>
      <c r="AQ432" s="58">
        <v>39953.0</v>
      </c>
      <c r="AR432" s="58">
        <v>50953.0</v>
      </c>
      <c r="AS432" s="58">
        <v>37894.0</v>
      </c>
      <c r="AT432" s="58">
        <v>25147.0</v>
      </c>
      <c r="AU432" s="58">
        <v>25615.0</v>
      </c>
      <c r="AV432" s="58">
        <v>10369.0</v>
      </c>
      <c r="AW432" s="58">
        <v>10909.0</v>
      </c>
      <c r="AX432" s="58">
        <v>8924.0</v>
      </c>
      <c r="AY432" s="58">
        <v>9646.0</v>
      </c>
      <c r="AZ432" s="58">
        <v>2070014.0</v>
      </c>
      <c r="BA432" s="58"/>
      <c r="BB432" s="58">
        <v>52649.0</v>
      </c>
      <c r="BC432" s="58"/>
      <c r="BD432" s="58">
        <v>18198.0</v>
      </c>
      <c r="BE432" s="58"/>
      <c r="BF432" s="58">
        <v>301139.0</v>
      </c>
      <c r="BG432" s="58"/>
      <c r="BH432" s="58">
        <v>184709.0</v>
      </c>
      <c r="BI432" s="58"/>
      <c r="BJ432" s="58"/>
      <c r="BK432" s="58">
        <v>814115.0</v>
      </c>
      <c r="BL432" s="58"/>
      <c r="BM432" s="58"/>
      <c r="BN432" s="58"/>
    </row>
  </sheetData>
  <printOptions/>
  <pageMargins bottom="0.787401575" footer="0.0" header="0.0" left="0.7" right="0.7" top="0.7874015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21.71"/>
    <col customWidth="1" min="3" max="191" width="10.71"/>
  </cols>
  <sheetData>
    <row r="1">
      <c r="A1" s="31" t="s">
        <v>1273</v>
      </c>
    </row>
    <row r="2">
      <c r="A2" s="31" t="s">
        <v>1274</v>
      </c>
    </row>
    <row r="3">
      <c r="A3" s="31" t="s">
        <v>1275</v>
      </c>
    </row>
    <row r="5">
      <c r="A5" s="31" t="s">
        <v>86</v>
      </c>
      <c r="B5" s="31" t="s">
        <v>87</v>
      </c>
      <c r="C5" s="31" t="s">
        <v>1159</v>
      </c>
      <c r="D5" s="31" t="s">
        <v>1160</v>
      </c>
      <c r="H5" s="31" t="s">
        <v>1213</v>
      </c>
      <c r="L5" s="31" t="s">
        <v>1162</v>
      </c>
      <c r="P5" s="31" t="s">
        <v>1163</v>
      </c>
      <c r="T5" s="31" t="s">
        <v>1164</v>
      </c>
      <c r="X5" s="31" t="s">
        <v>1165</v>
      </c>
      <c r="AB5" s="31" t="s">
        <v>1167</v>
      </c>
      <c r="AF5" s="31" t="s">
        <v>1166</v>
      </c>
      <c r="AJ5" s="31" t="s">
        <v>1169</v>
      </c>
      <c r="AN5" s="31" t="s">
        <v>1170</v>
      </c>
      <c r="AR5" s="31" t="s">
        <v>1168</v>
      </c>
      <c r="AV5" s="31" t="s">
        <v>1172</v>
      </c>
      <c r="AZ5" s="31" t="s">
        <v>1174</v>
      </c>
      <c r="BD5" s="31" t="s">
        <v>1171</v>
      </c>
      <c r="BH5" s="31" t="s">
        <v>1173</v>
      </c>
      <c r="BL5" s="31" t="s">
        <v>1176</v>
      </c>
      <c r="BP5" s="31" t="s">
        <v>1177</v>
      </c>
      <c r="BT5" s="31" t="s">
        <v>1179</v>
      </c>
      <c r="BX5" s="31" t="s">
        <v>1276</v>
      </c>
      <c r="CB5" s="31" t="s">
        <v>1277</v>
      </c>
      <c r="CF5" s="31" t="s">
        <v>1181</v>
      </c>
      <c r="CJ5" s="31" t="s">
        <v>1278</v>
      </c>
      <c r="CN5" s="31" t="s">
        <v>1182</v>
      </c>
      <c r="CR5" s="31" t="s">
        <v>1231</v>
      </c>
      <c r="CV5" s="31" t="s">
        <v>1279</v>
      </c>
      <c r="CZ5" s="31" t="s">
        <v>1184</v>
      </c>
      <c r="DD5" s="31" t="s">
        <v>1280</v>
      </c>
      <c r="DH5" s="31" t="s">
        <v>1281</v>
      </c>
      <c r="DL5" s="31" t="s">
        <v>1282</v>
      </c>
      <c r="DP5" s="31" t="s">
        <v>1180</v>
      </c>
      <c r="DT5" s="31" t="s">
        <v>1283</v>
      </c>
      <c r="DX5" s="31" t="s">
        <v>1191</v>
      </c>
      <c r="EB5" s="31" t="s">
        <v>1284</v>
      </c>
      <c r="EF5" s="31" t="s">
        <v>1285</v>
      </c>
      <c r="EJ5" s="31" t="s">
        <v>1286</v>
      </c>
      <c r="EN5" s="31" t="s">
        <v>1201</v>
      </c>
      <c r="ER5" s="31" t="s">
        <v>1203</v>
      </c>
      <c r="EV5" s="31" t="s">
        <v>1287</v>
      </c>
      <c r="EZ5" s="31" t="s">
        <v>1185</v>
      </c>
      <c r="FD5" s="31" t="s">
        <v>1242</v>
      </c>
      <c r="FH5" s="31" t="s">
        <v>1193</v>
      </c>
      <c r="FL5" s="31" t="s">
        <v>1175</v>
      </c>
      <c r="FP5" s="31" t="s">
        <v>1195</v>
      </c>
      <c r="FT5" s="31" t="s">
        <v>1288</v>
      </c>
      <c r="FX5" s="31" t="s">
        <v>1199</v>
      </c>
      <c r="GB5" s="31" t="s">
        <v>1289</v>
      </c>
      <c r="GF5" s="31" t="s">
        <v>1205</v>
      </c>
    </row>
    <row r="6">
      <c r="D6" s="31" t="s">
        <v>1255</v>
      </c>
      <c r="F6" s="31" t="s">
        <v>1256</v>
      </c>
      <c r="H6" s="31" t="s">
        <v>1255</v>
      </c>
      <c r="J6" s="31" t="s">
        <v>1256</v>
      </c>
      <c r="L6" s="31" t="s">
        <v>1255</v>
      </c>
      <c r="N6" s="31" t="s">
        <v>1256</v>
      </c>
      <c r="P6" s="31" t="s">
        <v>1255</v>
      </c>
      <c r="R6" s="31" t="s">
        <v>1256</v>
      </c>
      <c r="T6" s="31" t="s">
        <v>1255</v>
      </c>
      <c r="V6" s="31" t="s">
        <v>1256</v>
      </c>
      <c r="X6" s="31" t="s">
        <v>1255</v>
      </c>
      <c r="Z6" s="31" t="s">
        <v>1256</v>
      </c>
      <c r="AB6" s="31" t="s">
        <v>1255</v>
      </c>
      <c r="AD6" s="31" t="s">
        <v>1256</v>
      </c>
      <c r="AF6" s="31" t="s">
        <v>1255</v>
      </c>
      <c r="AH6" s="31" t="s">
        <v>1256</v>
      </c>
      <c r="AJ6" s="31" t="s">
        <v>1255</v>
      </c>
      <c r="AL6" s="31" t="s">
        <v>1256</v>
      </c>
      <c r="AN6" s="31" t="s">
        <v>1255</v>
      </c>
      <c r="AP6" s="31" t="s">
        <v>1256</v>
      </c>
      <c r="AR6" s="31" t="s">
        <v>1255</v>
      </c>
      <c r="AT6" s="31" t="s">
        <v>1256</v>
      </c>
      <c r="AV6" s="31" t="s">
        <v>1255</v>
      </c>
      <c r="AX6" s="31" t="s">
        <v>1256</v>
      </c>
      <c r="AZ6" s="31" t="s">
        <v>1255</v>
      </c>
      <c r="BB6" s="31" t="s">
        <v>1256</v>
      </c>
      <c r="BD6" s="31" t="s">
        <v>1255</v>
      </c>
      <c r="BF6" s="31" t="s">
        <v>1256</v>
      </c>
      <c r="BH6" s="31" t="s">
        <v>1255</v>
      </c>
      <c r="BJ6" s="31" t="s">
        <v>1256</v>
      </c>
      <c r="BL6" s="31" t="s">
        <v>1255</v>
      </c>
      <c r="BN6" s="31" t="s">
        <v>1256</v>
      </c>
      <c r="BP6" s="31" t="s">
        <v>1255</v>
      </c>
      <c r="BR6" s="31" t="s">
        <v>1256</v>
      </c>
      <c r="BT6" s="31" t="s">
        <v>1255</v>
      </c>
      <c r="BV6" s="31" t="s">
        <v>1256</v>
      </c>
      <c r="BX6" s="31" t="s">
        <v>1255</v>
      </c>
      <c r="BZ6" s="31" t="s">
        <v>1256</v>
      </c>
      <c r="CB6" s="31" t="s">
        <v>1255</v>
      </c>
      <c r="CD6" s="31" t="s">
        <v>1256</v>
      </c>
      <c r="CF6" s="31" t="s">
        <v>1255</v>
      </c>
      <c r="CH6" s="31" t="s">
        <v>1256</v>
      </c>
      <c r="CJ6" s="31" t="s">
        <v>1255</v>
      </c>
      <c r="CL6" s="31" t="s">
        <v>1256</v>
      </c>
      <c r="CN6" s="31" t="s">
        <v>1255</v>
      </c>
      <c r="CP6" s="31" t="s">
        <v>1256</v>
      </c>
      <c r="CR6" s="31" t="s">
        <v>1255</v>
      </c>
      <c r="CT6" s="31" t="s">
        <v>1256</v>
      </c>
      <c r="CV6" s="31" t="s">
        <v>1255</v>
      </c>
      <c r="CX6" s="31" t="s">
        <v>1256</v>
      </c>
      <c r="CZ6" s="31" t="s">
        <v>1255</v>
      </c>
      <c r="DB6" s="31" t="s">
        <v>1256</v>
      </c>
      <c r="DD6" s="31" t="s">
        <v>1255</v>
      </c>
      <c r="DF6" s="31" t="s">
        <v>1256</v>
      </c>
      <c r="DH6" s="31" t="s">
        <v>1255</v>
      </c>
      <c r="DJ6" s="31" t="s">
        <v>1256</v>
      </c>
      <c r="DL6" s="31" t="s">
        <v>1255</v>
      </c>
      <c r="DN6" s="31" t="s">
        <v>1256</v>
      </c>
      <c r="DP6" s="31" t="s">
        <v>1255</v>
      </c>
      <c r="DR6" s="31" t="s">
        <v>1256</v>
      </c>
      <c r="DT6" s="31" t="s">
        <v>1255</v>
      </c>
      <c r="DV6" s="31" t="s">
        <v>1256</v>
      </c>
      <c r="DX6" s="31" t="s">
        <v>1255</v>
      </c>
      <c r="DZ6" s="31" t="s">
        <v>1256</v>
      </c>
      <c r="EB6" s="31" t="s">
        <v>1255</v>
      </c>
      <c r="ED6" s="31" t="s">
        <v>1256</v>
      </c>
      <c r="EF6" s="31" t="s">
        <v>1255</v>
      </c>
      <c r="EH6" s="31" t="s">
        <v>1256</v>
      </c>
      <c r="EJ6" s="31" t="s">
        <v>1255</v>
      </c>
      <c r="EL6" s="31" t="s">
        <v>1256</v>
      </c>
      <c r="EN6" s="31" t="s">
        <v>1255</v>
      </c>
      <c r="EP6" s="31" t="s">
        <v>1256</v>
      </c>
      <c r="ER6" s="31" t="s">
        <v>1255</v>
      </c>
      <c r="ET6" s="31" t="s">
        <v>1256</v>
      </c>
      <c r="EV6" s="31" t="s">
        <v>1255</v>
      </c>
      <c r="EX6" s="31" t="s">
        <v>1256</v>
      </c>
      <c r="EZ6" s="31" t="s">
        <v>1255</v>
      </c>
      <c r="FB6" s="31" t="s">
        <v>1256</v>
      </c>
      <c r="FD6" s="31" t="s">
        <v>1255</v>
      </c>
      <c r="FF6" s="31" t="s">
        <v>1256</v>
      </c>
      <c r="FH6" s="31" t="s">
        <v>1255</v>
      </c>
      <c r="FJ6" s="31" t="s">
        <v>1256</v>
      </c>
      <c r="FL6" s="31" t="s">
        <v>1255</v>
      </c>
      <c r="FN6" s="31" t="s">
        <v>1256</v>
      </c>
      <c r="FP6" s="31" t="s">
        <v>1255</v>
      </c>
      <c r="FR6" s="31" t="s">
        <v>1256</v>
      </c>
      <c r="FT6" s="31" t="s">
        <v>1255</v>
      </c>
      <c r="FV6" s="31" t="s">
        <v>1256</v>
      </c>
      <c r="FX6" s="31" t="s">
        <v>1255</v>
      </c>
      <c r="FZ6" s="31" t="s">
        <v>1256</v>
      </c>
      <c r="GB6" s="31" t="s">
        <v>1255</v>
      </c>
      <c r="GD6" s="31" t="s">
        <v>1256</v>
      </c>
      <c r="GF6" s="31" t="s">
        <v>1255</v>
      </c>
      <c r="GH6" s="31" t="s">
        <v>1256</v>
      </c>
    </row>
    <row r="7">
      <c r="D7" s="31" t="s">
        <v>1207</v>
      </c>
      <c r="E7" s="31" t="s">
        <v>1208</v>
      </c>
      <c r="F7" s="31" t="s">
        <v>1207</v>
      </c>
      <c r="G7" s="31" t="s">
        <v>1208</v>
      </c>
      <c r="H7" s="31" t="s">
        <v>1207</v>
      </c>
      <c r="I7" s="31" t="s">
        <v>1208</v>
      </c>
      <c r="J7" s="31" t="s">
        <v>1207</v>
      </c>
      <c r="K7" s="31" t="s">
        <v>1208</v>
      </c>
      <c r="L7" s="31" t="s">
        <v>1207</v>
      </c>
      <c r="M7" s="31" t="s">
        <v>1208</v>
      </c>
      <c r="N7" s="31" t="s">
        <v>1207</v>
      </c>
      <c r="O7" s="31" t="s">
        <v>1208</v>
      </c>
      <c r="P7" s="31" t="s">
        <v>1207</v>
      </c>
      <c r="Q7" s="31" t="s">
        <v>1208</v>
      </c>
      <c r="R7" s="31" t="s">
        <v>1207</v>
      </c>
      <c r="S7" s="31" t="s">
        <v>1208</v>
      </c>
      <c r="T7" s="31" t="s">
        <v>1207</v>
      </c>
      <c r="U7" s="31" t="s">
        <v>1208</v>
      </c>
      <c r="V7" s="31" t="s">
        <v>1207</v>
      </c>
      <c r="W7" s="31" t="s">
        <v>1208</v>
      </c>
      <c r="X7" s="31" t="s">
        <v>1207</v>
      </c>
      <c r="Y7" s="31" t="s">
        <v>1208</v>
      </c>
      <c r="Z7" s="31" t="s">
        <v>1207</v>
      </c>
      <c r="AA7" s="31" t="s">
        <v>1208</v>
      </c>
      <c r="AB7" s="31" t="s">
        <v>1207</v>
      </c>
      <c r="AC7" s="31" t="s">
        <v>1208</v>
      </c>
      <c r="AD7" s="31" t="s">
        <v>1207</v>
      </c>
      <c r="AE7" s="31" t="s">
        <v>1208</v>
      </c>
      <c r="AF7" s="31" t="s">
        <v>1207</v>
      </c>
      <c r="AG7" s="31" t="s">
        <v>1208</v>
      </c>
      <c r="AH7" s="31" t="s">
        <v>1207</v>
      </c>
      <c r="AI7" s="31" t="s">
        <v>1208</v>
      </c>
      <c r="AJ7" s="31" t="s">
        <v>1207</v>
      </c>
      <c r="AK7" s="31" t="s">
        <v>1208</v>
      </c>
      <c r="AL7" s="31" t="s">
        <v>1207</v>
      </c>
      <c r="AM7" s="31" t="s">
        <v>1208</v>
      </c>
      <c r="AN7" s="31" t="s">
        <v>1207</v>
      </c>
      <c r="AO7" s="31" t="s">
        <v>1208</v>
      </c>
      <c r="AP7" s="31" t="s">
        <v>1207</v>
      </c>
      <c r="AQ7" s="31" t="s">
        <v>1208</v>
      </c>
      <c r="AR7" s="31" t="s">
        <v>1207</v>
      </c>
      <c r="AS7" s="31" t="s">
        <v>1208</v>
      </c>
      <c r="AT7" s="31" t="s">
        <v>1207</v>
      </c>
      <c r="AU7" s="31" t="s">
        <v>1208</v>
      </c>
      <c r="AV7" s="31" t="s">
        <v>1207</v>
      </c>
      <c r="AW7" s="31" t="s">
        <v>1208</v>
      </c>
      <c r="AX7" s="31" t="s">
        <v>1207</v>
      </c>
      <c r="AY7" s="31" t="s">
        <v>1208</v>
      </c>
      <c r="AZ7" s="31" t="s">
        <v>1207</v>
      </c>
      <c r="BA7" s="31" t="s">
        <v>1208</v>
      </c>
      <c r="BB7" s="31" t="s">
        <v>1207</v>
      </c>
      <c r="BC7" s="31" t="s">
        <v>1208</v>
      </c>
      <c r="BD7" s="31" t="s">
        <v>1207</v>
      </c>
      <c r="BE7" s="31" t="s">
        <v>1208</v>
      </c>
      <c r="BF7" s="31" t="s">
        <v>1207</v>
      </c>
      <c r="BG7" s="31" t="s">
        <v>1208</v>
      </c>
      <c r="BH7" s="31" t="s">
        <v>1207</v>
      </c>
      <c r="BI7" s="31" t="s">
        <v>1208</v>
      </c>
      <c r="BJ7" s="31" t="s">
        <v>1207</v>
      </c>
      <c r="BK7" s="31" t="s">
        <v>1208</v>
      </c>
      <c r="BL7" s="31" t="s">
        <v>1207</v>
      </c>
      <c r="BM7" s="31" t="s">
        <v>1208</v>
      </c>
      <c r="BN7" s="31" t="s">
        <v>1207</v>
      </c>
      <c r="BO7" s="31" t="s">
        <v>1208</v>
      </c>
      <c r="BP7" s="31" t="s">
        <v>1207</v>
      </c>
      <c r="BQ7" s="31" t="s">
        <v>1208</v>
      </c>
      <c r="BR7" s="31" t="s">
        <v>1207</v>
      </c>
      <c r="BS7" s="31" t="s">
        <v>1208</v>
      </c>
      <c r="BT7" s="31" t="s">
        <v>1207</v>
      </c>
      <c r="BU7" s="31" t="s">
        <v>1208</v>
      </c>
      <c r="BV7" s="31" t="s">
        <v>1207</v>
      </c>
      <c r="BW7" s="31" t="s">
        <v>1208</v>
      </c>
      <c r="BX7" s="31" t="s">
        <v>1207</v>
      </c>
      <c r="BY7" s="31" t="s">
        <v>1208</v>
      </c>
      <c r="BZ7" s="31" t="s">
        <v>1207</v>
      </c>
      <c r="CA7" s="31" t="s">
        <v>1208</v>
      </c>
      <c r="CB7" s="31" t="s">
        <v>1207</v>
      </c>
      <c r="CC7" s="31" t="s">
        <v>1208</v>
      </c>
      <c r="CD7" s="31" t="s">
        <v>1207</v>
      </c>
      <c r="CE7" s="31" t="s">
        <v>1208</v>
      </c>
      <c r="CF7" s="31" t="s">
        <v>1207</v>
      </c>
      <c r="CG7" s="31" t="s">
        <v>1208</v>
      </c>
      <c r="CH7" s="31" t="s">
        <v>1207</v>
      </c>
      <c r="CI7" s="31" t="s">
        <v>1208</v>
      </c>
      <c r="CJ7" s="31" t="s">
        <v>1207</v>
      </c>
      <c r="CK7" s="31" t="s">
        <v>1208</v>
      </c>
      <c r="CL7" s="31" t="s">
        <v>1207</v>
      </c>
      <c r="CM7" s="31" t="s">
        <v>1208</v>
      </c>
      <c r="CN7" s="31" t="s">
        <v>1207</v>
      </c>
      <c r="CO7" s="31" t="s">
        <v>1208</v>
      </c>
      <c r="CP7" s="31" t="s">
        <v>1207</v>
      </c>
      <c r="CQ7" s="31" t="s">
        <v>1208</v>
      </c>
      <c r="CR7" s="31" t="s">
        <v>1207</v>
      </c>
      <c r="CS7" s="31" t="s">
        <v>1208</v>
      </c>
      <c r="CT7" s="31" t="s">
        <v>1207</v>
      </c>
      <c r="CU7" s="31" t="s">
        <v>1208</v>
      </c>
      <c r="CV7" s="31" t="s">
        <v>1207</v>
      </c>
      <c r="CW7" s="31" t="s">
        <v>1208</v>
      </c>
      <c r="CX7" s="31" t="s">
        <v>1207</v>
      </c>
      <c r="CY7" s="31" t="s">
        <v>1208</v>
      </c>
      <c r="CZ7" s="31" t="s">
        <v>1207</v>
      </c>
      <c r="DA7" s="31" t="s">
        <v>1208</v>
      </c>
      <c r="DB7" s="31" t="s">
        <v>1207</v>
      </c>
      <c r="DC7" s="31" t="s">
        <v>1208</v>
      </c>
      <c r="DD7" s="31" t="s">
        <v>1207</v>
      </c>
      <c r="DE7" s="31" t="s">
        <v>1208</v>
      </c>
      <c r="DF7" s="31" t="s">
        <v>1207</v>
      </c>
      <c r="DG7" s="31" t="s">
        <v>1208</v>
      </c>
      <c r="DH7" s="31" t="s">
        <v>1207</v>
      </c>
      <c r="DI7" s="31" t="s">
        <v>1208</v>
      </c>
      <c r="DJ7" s="31" t="s">
        <v>1207</v>
      </c>
      <c r="DK7" s="31" t="s">
        <v>1208</v>
      </c>
      <c r="DL7" s="31" t="s">
        <v>1207</v>
      </c>
      <c r="DM7" s="31" t="s">
        <v>1208</v>
      </c>
      <c r="DN7" s="31" t="s">
        <v>1207</v>
      </c>
      <c r="DO7" s="31" t="s">
        <v>1208</v>
      </c>
      <c r="DP7" s="31" t="s">
        <v>1207</v>
      </c>
      <c r="DQ7" s="31" t="s">
        <v>1208</v>
      </c>
      <c r="DR7" s="31" t="s">
        <v>1207</v>
      </c>
      <c r="DS7" s="31" t="s">
        <v>1208</v>
      </c>
      <c r="DT7" s="31" t="s">
        <v>1207</v>
      </c>
      <c r="DU7" s="31" t="s">
        <v>1208</v>
      </c>
      <c r="DV7" s="31" t="s">
        <v>1207</v>
      </c>
      <c r="DW7" s="31" t="s">
        <v>1208</v>
      </c>
      <c r="DX7" s="31" t="s">
        <v>1207</v>
      </c>
      <c r="DY7" s="31" t="s">
        <v>1208</v>
      </c>
      <c r="DZ7" s="31" t="s">
        <v>1207</v>
      </c>
      <c r="EA7" s="31" t="s">
        <v>1208</v>
      </c>
      <c r="EB7" s="31" t="s">
        <v>1207</v>
      </c>
      <c r="EC7" s="31" t="s">
        <v>1208</v>
      </c>
      <c r="ED7" s="31" t="s">
        <v>1207</v>
      </c>
      <c r="EE7" s="31" t="s">
        <v>1208</v>
      </c>
      <c r="EF7" s="31" t="s">
        <v>1207</v>
      </c>
      <c r="EG7" s="31" t="s">
        <v>1208</v>
      </c>
      <c r="EH7" s="31" t="s">
        <v>1207</v>
      </c>
      <c r="EI7" s="31" t="s">
        <v>1208</v>
      </c>
      <c r="EJ7" s="31" t="s">
        <v>1207</v>
      </c>
      <c r="EK7" s="31" t="s">
        <v>1208</v>
      </c>
      <c r="EL7" s="31" t="s">
        <v>1207</v>
      </c>
      <c r="EM7" s="31" t="s">
        <v>1208</v>
      </c>
      <c r="EN7" s="31" t="s">
        <v>1207</v>
      </c>
      <c r="EO7" s="31" t="s">
        <v>1208</v>
      </c>
      <c r="EP7" s="31" t="s">
        <v>1207</v>
      </c>
      <c r="EQ7" s="31" t="s">
        <v>1208</v>
      </c>
      <c r="ER7" s="31" t="s">
        <v>1207</v>
      </c>
      <c r="ES7" s="31" t="s">
        <v>1208</v>
      </c>
      <c r="ET7" s="31" t="s">
        <v>1207</v>
      </c>
      <c r="EU7" s="31" t="s">
        <v>1208</v>
      </c>
      <c r="EV7" s="31" t="s">
        <v>1207</v>
      </c>
      <c r="EW7" s="31" t="s">
        <v>1208</v>
      </c>
      <c r="EX7" s="31" t="s">
        <v>1207</v>
      </c>
      <c r="EY7" s="31" t="s">
        <v>1208</v>
      </c>
      <c r="EZ7" s="31" t="s">
        <v>1207</v>
      </c>
      <c r="FA7" s="31" t="s">
        <v>1208</v>
      </c>
      <c r="FB7" s="31" t="s">
        <v>1207</v>
      </c>
      <c r="FC7" s="31" t="s">
        <v>1208</v>
      </c>
      <c r="FD7" s="31" t="s">
        <v>1207</v>
      </c>
      <c r="FE7" s="31" t="s">
        <v>1208</v>
      </c>
      <c r="FF7" s="31" t="s">
        <v>1207</v>
      </c>
      <c r="FG7" s="31" t="s">
        <v>1208</v>
      </c>
      <c r="FH7" s="31" t="s">
        <v>1207</v>
      </c>
      <c r="FI7" s="31" t="s">
        <v>1208</v>
      </c>
      <c r="FJ7" s="31" t="s">
        <v>1207</v>
      </c>
      <c r="FK7" s="31" t="s">
        <v>1208</v>
      </c>
      <c r="FL7" s="31" t="s">
        <v>1207</v>
      </c>
      <c r="FM7" s="31" t="s">
        <v>1208</v>
      </c>
      <c r="FN7" s="31" t="s">
        <v>1207</v>
      </c>
      <c r="FO7" s="31" t="s">
        <v>1208</v>
      </c>
      <c r="FP7" s="31" t="s">
        <v>1207</v>
      </c>
      <c r="FQ7" s="31" t="s">
        <v>1208</v>
      </c>
      <c r="FR7" s="31" t="s">
        <v>1207</v>
      </c>
      <c r="FS7" s="31" t="s">
        <v>1208</v>
      </c>
      <c r="FT7" s="31" t="s">
        <v>1207</v>
      </c>
      <c r="FU7" s="31" t="s">
        <v>1208</v>
      </c>
      <c r="FV7" s="31" t="s">
        <v>1207</v>
      </c>
      <c r="FW7" s="31" t="s">
        <v>1208</v>
      </c>
      <c r="FX7" s="31" t="s">
        <v>1207</v>
      </c>
      <c r="FY7" s="31" t="s">
        <v>1208</v>
      </c>
      <c r="FZ7" s="31" t="s">
        <v>1207</v>
      </c>
      <c r="GA7" s="31" t="s">
        <v>1208</v>
      </c>
      <c r="GB7" s="31" t="s">
        <v>1207</v>
      </c>
      <c r="GC7" s="31" t="s">
        <v>1208</v>
      </c>
      <c r="GD7" s="31" t="s">
        <v>1207</v>
      </c>
      <c r="GE7" s="31" t="s">
        <v>1208</v>
      </c>
      <c r="GF7" s="31" t="s">
        <v>1207</v>
      </c>
      <c r="GG7" s="31" t="s">
        <v>1208</v>
      </c>
      <c r="GH7" s="31" t="s">
        <v>1207</v>
      </c>
      <c r="GI7" s="31" t="s">
        <v>1208</v>
      </c>
    </row>
    <row r="8">
      <c r="A8" s="31">
        <v>87.0</v>
      </c>
      <c r="B8" s="31" t="s">
        <v>984</v>
      </c>
      <c r="C8" s="31">
        <v>5.0</v>
      </c>
      <c r="D8" s="109">
        <v>179273.0</v>
      </c>
      <c r="E8" s="109">
        <v>179933.0</v>
      </c>
      <c r="F8" s="109">
        <v>179273.0</v>
      </c>
      <c r="G8" s="109">
        <v>179933.0</v>
      </c>
      <c r="H8" s="109">
        <v>140624.0</v>
      </c>
      <c r="I8" s="109">
        <v>134447.0</v>
      </c>
      <c r="J8" s="109">
        <v>140624.0</v>
      </c>
      <c r="K8" s="109">
        <v>134447.0</v>
      </c>
      <c r="L8" s="109">
        <v>1267.0</v>
      </c>
      <c r="M8" s="109">
        <v>1476.0</v>
      </c>
      <c r="N8" s="109">
        <v>823.0</v>
      </c>
      <c r="O8" s="109">
        <v>1213.0</v>
      </c>
      <c r="P8" s="109">
        <v>139357.0</v>
      </c>
      <c r="Q8" s="109">
        <v>132971.0</v>
      </c>
      <c r="R8" s="109">
        <v>139801.0</v>
      </c>
      <c r="S8" s="109">
        <v>133234.0</v>
      </c>
      <c r="T8" s="109">
        <v>47011.0</v>
      </c>
      <c r="U8" s="109">
        <v>54175.0</v>
      </c>
      <c r="V8" s="109">
        <v>38827.0</v>
      </c>
      <c r="W8" s="109">
        <v>48728.0</v>
      </c>
      <c r="X8" s="109">
        <v>45309.0</v>
      </c>
      <c r="Y8" s="109">
        <v>46907.0</v>
      </c>
      <c r="Z8" s="109">
        <v>34663.0</v>
      </c>
      <c r="AA8" s="109">
        <v>36432.0</v>
      </c>
      <c r="AB8" s="109">
        <v>12282.0</v>
      </c>
      <c r="AC8" s="109">
        <v>8225.0</v>
      </c>
      <c r="AD8" s="109">
        <v>14459.0</v>
      </c>
      <c r="AE8" s="109">
        <v>10212.0</v>
      </c>
      <c r="AF8" s="109">
        <v>13104.0</v>
      </c>
      <c r="AG8" s="109">
        <v>11931.0</v>
      </c>
      <c r="AH8" s="109">
        <v>17918.0</v>
      </c>
      <c r="AI8" s="109">
        <v>17485.0</v>
      </c>
      <c r="AJ8" s="109"/>
      <c r="AK8" s="109"/>
      <c r="AL8" s="109"/>
      <c r="AM8" s="109"/>
      <c r="AN8" s="109">
        <v>10232.0</v>
      </c>
      <c r="AO8" s="109">
        <v>2883.0</v>
      </c>
      <c r="AP8" s="109">
        <v>19795.0</v>
      </c>
      <c r="AQ8" s="109">
        <v>8401.0</v>
      </c>
      <c r="AR8" s="109">
        <v>7817.0</v>
      </c>
      <c r="AS8" s="109">
        <v>2961.0</v>
      </c>
      <c r="AT8" s="109">
        <v>8271.0</v>
      </c>
      <c r="AU8" s="109">
        <v>4149.0</v>
      </c>
      <c r="AV8" s="109">
        <v>2176.0</v>
      </c>
      <c r="AW8" s="109">
        <v>4541.0</v>
      </c>
      <c r="AX8" s="109">
        <v>838.0</v>
      </c>
      <c r="AY8" s="109">
        <v>4669.0</v>
      </c>
      <c r="AZ8" s="109"/>
      <c r="BA8" s="109">
        <v>743.0</v>
      </c>
      <c r="BB8" s="109">
        <v>149.0</v>
      </c>
      <c r="BC8" s="109">
        <v>680.0</v>
      </c>
      <c r="BD8" s="109"/>
      <c r="BE8" s="109">
        <v>605.0</v>
      </c>
      <c r="BF8" s="109">
        <v>251.0</v>
      </c>
      <c r="BG8" s="109">
        <v>555.0</v>
      </c>
      <c r="BH8" s="109"/>
      <c r="BI8" s="109"/>
      <c r="BJ8" s="109">
        <v>697.0</v>
      </c>
      <c r="BK8" s="109"/>
      <c r="BL8" s="109">
        <v>1426.0</v>
      </c>
      <c r="BM8" s="109"/>
      <c r="BN8" s="109">
        <v>608.0</v>
      </c>
      <c r="BO8" s="109">
        <v>221.0</v>
      </c>
      <c r="BP8" s="109"/>
      <c r="BQ8" s="109"/>
      <c r="BR8" s="109">
        <v>1595.0</v>
      </c>
      <c r="BS8" s="109">
        <v>784.0</v>
      </c>
      <c r="BT8" s="109"/>
      <c r="BU8" s="109"/>
      <c r="BV8" s="109"/>
      <c r="BW8" s="109"/>
      <c r="BX8" s="109"/>
      <c r="BY8" s="109"/>
      <c r="BZ8" s="109">
        <v>67.0</v>
      </c>
      <c r="CA8" s="109">
        <v>137.0</v>
      </c>
      <c r="CB8" s="109"/>
      <c r="CC8" s="109"/>
      <c r="CD8" s="109"/>
      <c r="CE8" s="109">
        <v>91.0</v>
      </c>
      <c r="CF8" s="109"/>
      <c r="CG8" s="109"/>
      <c r="CH8" s="109">
        <v>55.0</v>
      </c>
      <c r="CI8" s="109">
        <v>25.0</v>
      </c>
      <c r="CJ8" s="109"/>
      <c r="CK8" s="109"/>
      <c r="CL8" s="109"/>
      <c r="CM8" s="109">
        <v>17.0</v>
      </c>
      <c r="CN8" s="109"/>
      <c r="CO8" s="109"/>
      <c r="CP8" s="109">
        <v>18.0</v>
      </c>
      <c r="CQ8" s="109">
        <v>14.0</v>
      </c>
      <c r="CR8" s="109"/>
      <c r="CS8" s="109"/>
      <c r="CT8" s="109"/>
      <c r="CU8" s="109">
        <v>46.0</v>
      </c>
      <c r="CV8" s="109"/>
      <c r="CW8" s="109"/>
      <c r="CX8" s="109">
        <v>435.0</v>
      </c>
      <c r="CY8" s="109"/>
      <c r="CZ8" s="109"/>
      <c r="DA8" s="109"/>
      <c r="DB8" s="109"/>
      <c r="DC8" s="109"/>
      <c r="DD8" s="109"/>
      <c r="DE8" s="109"/>
      <c r="DF8" s="109"/>
      <c r="DG8" s="109"/>
      <c r="DH8" s="109"/>
      <c r="DI8" s="109"/>
      <c r="DJ8" s="109">
        <v>182.0</v>
      </c>
      <c r="DK8" s="109"/>
      <c r="DL8" s="109"/>
      <c r="DM8" s="109"/>
      <c r="DN8" s="109">
        <v>382.0</v>
      </c>
      <c r="DO8" s="109"/>
      <c r="DP8" s="109"/>
      <c r="DQ8" s="109"/>
      <c r="DR8" s="109">
        <v>28.0</v>
      </c>
      <c r="DS8" s="109"/>
      <c r="DT8" s="109"/>
      <c r="DU8" s="109"/>
      <c r="DV8" s="109">
        <v>131.0</v>
      </c>
      <c r="DW8" s="109"/>
      <c r="DX8" s="109"/>
      <c r="DY8" s="109"/>
      <c r="DZ8" s="109"/>
      <c r="EA8" s="109"/>
      <c r="EB8" s="109"/>
      <c r="EC8" s="109"/>
      <c r="ED8" s="109"/>
      <c r="EE8" s="109"/>
      <c r="EF8" s="109"/>
      <c r="EG8" s="109"/>
      <c r="EH8" s="109"/>
      <c r="EI8" s="109"/>
      <c r="EJ8" s="109"/>
      <c r="EK8" s="109"/>
      <c r="EL8" s="109"/>
      <c r="EM8" s="109"/>
      <c r="EN8" s="109"/>
      <c r="EO8" s="109"/>
      <c r="EP8" s="109">
        <v>191.0</v>
      </c>
      <c r="EQ8" s="109"/>
      <c r="ER8" s="109"/>
      <c r="ES8" s="109"/>
      <c r="ET8" s="109">
        <v>64.0</v>
      </c>
      <c r="EU8" s="109"/>
      <c r="EV8" s="109"/>
      <c r="EW8" s="109"/>
      <c r="EX8" s="109">
        <v>177.0</v>
      </c>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v>588.0</v>
      </c>
    </row>
    <row r="9">
      <c r="A9" s="31">
        <v>88.0</v>
      </c>
      <c r="B9" s="31" t="s">
        <v>986</v>
      </c>
      <c r="C9" s="31">
        <v>5.0</v>
      </c>
      <c r="D9" s="109">
        <v>228248.0</v>
      </c>
      <c r="E9" s="109">
        <v>228375.0</v>
      </c>
      <c r="F9" s="109">
        <v>228248.0</v>
      </c>
      <c r="G9" s="109">
        <v>228375.0</v>
      </c>
      <c r="H9" s="109">
        <v>173149.0</v>
      </c>
      <c r="I9" s="109">
        <v>164576.0</v>
      </c>
      <c r="J9" s="109">
        <v>173149.0</v>
      </c>
      <c r="K9" s="109">
        <v>164576.0</v>
      </c>
      <c r="L9" s="109">
        <v>1973.0</v>
      </c>
      <c r="M9" s="109">
        <v>3027.0</v>
      </c>
      <c r="N9" s="109">
        <v>1542.0</v>
      </c>
      <c r="O9" s="109">
        <v>2308.0</v>
      </c>
      <c r="P9" s="109">
        <v>171176.0</v>
      </c>
      <c r="Q9" s="109">
        <v>161549.0</v>
      </c>
      <c r="R9" s="109">
        <v>171607.0</v>
      </c>
      <c r="S9" s="109">
        <v>162268.0</v>
      </c>
      <c r="T9" s="109">
        <v>62405.0</v>
      </c>
      <c r="U9" s="109">
        <v>73621.0</v>
      </c>
      <c r="V9" s="109">
        <v>52656.0</v>
      </c>
      <c r="W9" s="109">
        <v>66328.0</v>
      </c>
      <c r="X9" s="109">
        <v>63135.0</v>
      </c>
      <c r="Y9" s="109">
        <v>57635.0</v>
      </c>
      <c r="Z9" s="109">
        <v>60539.0</v>
      </c>
      <c r="AA9" s="109">
        <v>52897.0</v>
      </c>
      <c r="AB9" s="109">
        <v>8785.0</v>
      </c>
      <c r="AC9" s="109">
        <v>9418.0</v>
      </c>
      <c r="AD9" s="109">
        <v>10105.0</v>
      </c>
      <c r="AE9" s="109">
        <v>10538.0</v>
      </c>
      <c r="AF9" s="109">
        <v>7782.0</v>
      </c>
      <c r="AG9" s="109">
        <v>9096.0</v>
      </c>
      <c r="AH9" s="109">
        <v>8436.0</v>
      </c>
      <c r="AI9" s="109">
        <v>10220.0</v>
      </c>
      <c r="AJ9" s="109"/>
      <c r="AK9" s="109"/>
      <c r="AL9" s="109"/>
      <c r="AM9" s="109"/>
      <c r="AN9" s="109">
        <v>11038.0</v>
      </c>
      <c r="AO9" s="109">
        <v>3827.0</v>
      </c>
      <c r="AP9" s="109">
        <v>19213.0</v>
      </c>
      <c r="AQ9" s="109">
        <v>7948.0</v>
      </c>
      <c r="AR9" s="109">
        <v>15114.0</v>
      </c>
      <c r="AS9" s="109"/>
      <c r="AT9" s="109">
        <v>14853.0</v>
      </c>
      <c r="AU9" s="109">
        <v>5337.0</v>
      </c>
      <c r="AV9" s="109">
        <v>1912.0</v>
      </c>
      <c r="AW9" s="109">
        <v>4543.0</v>
      </c>
      <c r="AX9" s="109">
        <v>806.0</v>
      </c>
      <c r="AY9" s="109">
        <v>3712.0</v>
      </c>
      <c r="AZ9" s="109"/>
      <c r="BA9" s="109">
        <v>2153.0</v>
      </c>
      <c r="BB9" s="109">
        <v>423.0</v>
      </c>
      <c r="BC9" s="109">
        <v>1697.0</v>
      </c>
      <c r="BD9" s="109"/>
      <c r="BE9" s="109"/>
      <c r="BF9" s="109">
        <v>351.0</v>
      </c>
      <c r="BG9" s="109">
        <v>551.0</v>
      </c>
      <c r="BH9" s="109"/>
      <c r="BI9" s="109"/>
      <c r="BJ9" s="109">
        <v>1275.0</v>
      </c>
      <c r="BK9" s="109"/>
      <c r="BL9" s="109">
        <v>1005.0</v>
      </c>
      <c r="BM9" s="109"/>
      <c r="BN9" s="109">
        <v>488.0</v>
      </c>
      <c r="BO9" s="109">
        <v>213.0</v>
      </c>
      <c r="BP9" s="109"/>
      <c r="BQ9" s="109"/>
      <c r="BR9" s="109">
        <v>817.0</v>
      </c>
      <c r="BS9" s="109">
        <v>719.0</v>
      </c>
      <c r="BT9" s="109"/>
      <c r="BU9" s="109"/>
      <c r="BV9" s="109"/>
      <c r="BW9" s="109"/>
      <c r="BX9" s="109"/>
      <c r="BY9" s="109"/>
      <c r="BZ9" s="109">
        <v>133.0</v>
      </c>
      <c r="CA9" s="109">
        <v>338.0</v>
      </c>
      <c r="CB9" s="109"/>
      <c r="CC9" s="109"/>
      <c r="CD9" s="109"/>
      <c r="CE9" s="109">
        <v>104.0</v>
      </c>
      <c r="CF9" s="109"/>
      <c r="CG9" s="109"/>
      <c r="CH9" s="109">
        <v>43.0</v>
      </c>
      <c r="CI9" s="109">
        <v>26.0</v>
      </c>
      <c r="CJ9" s="109"/>
      <c r="CK9" s="109"/>
      <c r="CL9" s="109"/>
      <c r="CM9" s="109">
        <v>30.0</v>
      </c>
      <c r="CN9" s="109"/>
      <c r="CO9" s="109"/>
      <c r="CP9" s="109">
        <v>5.0</v>
      </c>
      <c r="CQ9" s="109">
        <v>30.0</v>
      </c>
      <c r="CR9" s="109"/>
      <c r="CS9" s="109"/>
      <c r="CT9" s="109"/>
      <c r="CU9" s="109">
        <v>55.0</v>
      </c>
      <c r="CV9" s="109"/>
      <c r="CW9" s="109"/>
      <c r="CX9" s="109">
        <v>675.0</v>
      </c>
      <c r="CY9" s="109"/>
      <c r="CZ9" s="109"/>
      <c r="DA9" s="109"/>
      <c r="DB9" s="109"/>
      <c r="DC9" s="109"/>
      <c r="DD9" s="109"/>
      <c r="DE9" s="109"/>
      <c r="DF9" s="109"/>
      <c r="DG9" s="109"/>
      <c r="DH9" s="109"/>
      <c r="DI9" s="109"/>
      <c r="DJ9" s="109">
        <v>135.0</v>
      </c>
      <c r="DK9" s="109"/>
      <c r="DL9" s="109"/>
      <c r="DM9" s="109"/>
      <c r="DN9" s="109">
        <v>173.0</v>
      </c>
      <c r="DO9" s="109"/>
      <c r="DP9" s="109"/>
      <c r="DQ9" s="109"/>
      <c r="DR9" s="109">
        <v>15.0</v>
      </c>
      <c r="DS9" s="109"/>
      <c r="DT9" s="109"/>
      <c r="DU9" s="109"/>
      <c r="DV9" s="109">
        <v>145.0</v>
      </c>
      <c r="DW9" s="109"/>
      <c r="DX9" s="109"/>
      <c r="DY9" s="109"/>
      <c r="DZ9" s="109"/>
      <c r="EA9" s="109"/>
      <c r="EB9" s="109"/>
      <c r="EC9" s="109"/>
      <c r="ED9" s="109"/>
      <c r="EE9" s="109"/>
      <c r="EF9" s="109"/>
      <c r="EG9" s="109"/>
      <c r="EH9" s="109"/>
      <c r="EI9" s="109"/>
      <c r="EJ9" s="109"/>
      <c r="EK9" s="109"/>
      <c r="EL9" s="109"/>
      <c r="EM9" s="109"/>
      <c r="EN9" s="109"/>
      <c r="EO9" s="109"/>
      <c r="EP9" s="109">
        <v>78.0</v>
      </c>
      <c r="EQ9" s="109"/>
      <c r="ER9" s="109"/>
      <c r="ES9" s="109"/>
      <c r="ET9" s="109">
        <v>116.0</v>
      </c>
      <c r="EU9" s="109"/>
      <c r="EV9" s="109"/>
      <c r="EW9" s="109"/>
      <c r="EX9" s="109">
        <v>127.0</v>
      </c>
      <c r="EY9" s="109"/>
      <c r="EZ9" s="109"/>
      <c r="FA9" s="109"/>
      <c r="FB9" s="109"/>
      <c r="FC9" s="109"/>
      <c r="FD9" s="109"/>
      <c r="FE9" s="109"/>
      <c r="FF9" s="109"/>
      <c r="FG9" s="109"/>
      <c r="FH9" s="109"/>
      <c r="FI9" s="109"/>
      <c r="FJ9" s="109"/>
      <c r="FK9" s="109"/>
      <c r="FL9" s="109"/>
      <c r="FM9" s="109"/>
      <c r="FN9" s="109"/>
      <c r="FO9" s="109"/>
      <c r="FP9" s="109"/>
      <c r="FQ9" s="109"/>
      <c r="FR9" s="109"/>
      <c r="FS9" s="109"/>
      <c r="FT9" s="109"/>
      <c r="FU9" s="109"/>
      <c r="FV9" s="109"/>
      <c r="FW9" s="109"/>
      <c r="FX9" s="109"/>
      <c r="FY9" s="109"/>
      <c r="FZ9" s="109"/>
      <c r="GA9" s="109"/>
      <c r="GB9" s="109"/>
      <c r="GC9" s="109"/>
      <c r="GD9" s="109"/>
      <c r="GE9" s="109"/>
      <c r="GF9" s="109"/>
      <c r="GG9" s="109">
        <v>1256.0</v>
      </c>
      <c r="GH9" s="109"/>
      <c r="GI9" s="109">
        <v>1525.0</v>
      </c>
    </row>
    <row r="10">
      <c r="A10" s="31">
        <v>89.0</v>
      </c>
      <c r="B10" s="31" t="s">
        <v>250</v>
      </c>
      <c r="C10" s="31">
        <v>5.0</v>
      </c>
      <c r="D10" s="109">
        <v>190051.0</v>
      </c>
      <c r="E10" s="109">
        <v>188266.0</v>
      </c>
      <c r="F10" s="109">
        <v>190051.0</v>
      </c>
      <c r="G10" s="109">
        <v>188266.0</v>
      </c>
      <c r="H10" s="109">
        <v>142330.0</v>
      </c>
      <c r="I10" s="109">
        <v>134521.0</v>
      </c>
      <c r="J10" s="109">
        <v>142330.0</v>
      </c>
      <c r="K10" s="109">
        <v>134521.0</v>
      </c>
      <c r="L10" s="109">
        <v>1726.0</v>
      </c>
      <c r="M10" s="109">
        <v>2205.0</v>
      </c>
      <c r="N10" s="109">
        <v>1440.0</v>
      </c>
      <c r="O10" s="109">
        <v>1882.0</v>
      </c>
      <c r="P10" s="109">
        <v>140604.0</v>
      </c>
      <c r="Q10" s="109">
        <v>132316.0</v>
      </c>
      <c r="R10" s="109">
        <v>140890.0</v>
      </c>
      <c r="S10" s="109">
        <v>132639.0</v>
      </c>
      <c r="T10" s="109">
        <v>64121.0</v>
      </c>
      <c r="U10" s="109">
        <v>70649.0</v>
      </c>
      <c r="V10" s="109">
        <v>55605.0</v>
      </c>
      <c r="W10" s="109">
        <v>65417.0</v>
      </c>
      <c r="X10" s="109">
        <v>39301.0</v>
      </c>
      <c r="Y10" s="109">
        <v>37444.0</v>
      </c>
      <c r="Z10" s="109">
        <v>36421.0</v>
      </c>
      <c r="AA10" s="109">
        <v>34895.0</v>
      </c>
      <c r="AB10" s="109">
        <v>6424.0</v>
      </c>
      <c r="AC10" s="109">
        <v>5720.0</v>
      </c>
      <c r="AD10" s="109">
        <v>7909.0</v>
      </c>
      <c r="AE10" s="109">
        <v>6915.0</v>
      </c>
      <c r="AF10" s="109">
        <v>6964.0</v>
      </c>
      <c r="AG10" s="109">
        <v>7511.0</v>
      </c>
      <c r="AH10" s="109">
        <v>7281.0</v>
      </c>
      <c r="AI10" s="109">
        <v>7336.0</v>
      </c>
      <c r="AJ10" s="109"/>
      <c r="AK10" s="109"/>
      <c r="AL10" s="109"/>
      <c r="AM10" s="109"/>
      <c r="AN10" s="109">
        <v>9334.0</v>
      </c>
      <c r="AO10" s="109">
        <v>2921.0</v>
      </c>
      <c r="AP10" s="109">
        <v>16111.0</v>
      </c>
      <c r="AQ10" s="109">
        <v>6543.0</v>
      </c>
      <c r="AR10" s="109">
        <v>11652.0</v>
      </c>
      <c r="AS10" s="109">
        <v>3043.0</v>
      </c>
      <c r="AT10" s="109">
        <v>12313.0</v>
      </c>
      <c r="AU10" s="109">
        <v>4652.0</v>
      </c>
      <c r="AV10" s="109">
        <v>1272.0</v>
      </c>
      <c r="AW10" s="109">
        <v>3310.0</v>
      </c>
      <c r="AX10" s="109">
        <v>669.0</v>
      </c>
      <c r="AY10" s="109">
        <v>3019.0</v>
      </c>
      <c r="AZ10" s="109"/>
      <c r="BA10" s="109">
        <v>1718.0</v>
      </c>
      <c r="BB10" s="109">
        <v>457.0</v>
      </c>
      <c r="BC10" s="109">
        <v>1427.0</v>
      </c>
      <c r="BD10" s="109">
        <v>1536.0</v>
      </c>
      <c r="BE10" s="109"/>
      <c r="BF10" s="109">
        <v>737.0</v>
      </c>
      <c r="BG10" s="109">
        <v>437.0</v>
      </c>
      <c r="BH10" s="109"/>
      <c r="BI10" s="109"/>
      <c r="BJ10" s="109">
        <v>1179.0</v>
      </c>
      <c r="BK10" s="109"/>
      <c r="BL10" s="109"/>
      <c r="BM10" s="109"/>
      <c r="BN10" s="109">
        <v>123.0</v>
      </c>
      <c r="BO10" s="109">
        <v>145.0</v>
      </c>
      <c r="BP10" s="109"/>
      <c r="BQ10" s="109"/>
      <c r="BR10" s="109">
        <v>805.0</v>
      </c>
      <c r="BS10" s="109">
        <v>556.0</v>
      </c>
      <c r="BT10" s="109"/>
      <c r="BU10" s="109"/>
      <c r="BV10" s="109"/>
      <c r="BW10" s="109"/>
      <c r="BX10" s="109"/>
      <c r="BY10" s="109"/>
      <c r="BZ10" s="109">
        <v>137.0</v>
      </c>
      <c r="CA10" s="109">
        <v>231.0</v>
      </c>
      <c r="CB10" s="109"/>
      <c r="CC10" s="109"/>
      <c r="CD10" s="109"/>
      <c r="CE10" s="109">
        <v>112.0</v>
      </c>
      <c r="CF10" s="109"/>
      <c r="CG10" s="109"/>
      <c r="CH10" s="109">
        <v>46.0</v>
      </c>
      <c r="CI10" s="109">
        <v>18.0</v>
      </c>
      <c r="CJ10" s="109"/>
      <c r="CK10" s="109"/>
      <c r="CL10" s="109"/>
      <c r="CM10" s="109">
        <v>29.0</v>
      </c>
      <c r="CN10" s="109"/>
      <c r="CO10" s="109"/>
      <c r="CP10" s="109">
        <v>8.0</v>
      </c>
      <c r="CQ10" s="109">
        <v>44.0</v>
      </c>
      <c r="CR10" s="109"/>
      <c r="CS10" s="109"/>
      <c r="CT10" s="109"/>
      <c r="CU10" s="109">
        <v>26.0</v>
      </c>
      <c r="CV10" s="109"/>
      <c r="CW10" s="109"/>
      <c r="CX10" s="109">
        <v>368.0</v>
      </c>
      <c r="CY10" s="109"/>
      <c r="CZ10" s="109"/>
      <c r="DA10" s="109"/>
      <c r="DB10" s="109"/>
      <c r="DC10" s="109"/>
      <c r="DD10" s="109"/>
      <c r="DE10" s="109"/>
      <c r="DF10" s="109"/>
      <c r="DG10" s="109"/>
      <c r="DH10" s="109"/>
      <c r="DI10" s="109"/>
      <c r="DJ10" s="109">
        <v>100.0</v>
      </c>
      <c r="DK10" s="109"/>
      <c r="DL10" s="109"/>
      <c r="DM10" s="109"/>
      <c r="DN10" s="109">
        <v>149.0</v>
      </c>
      <c r="DO10" s="109"/>
      <c r="DP10" s="109"/>
      <c r="DQ10" s="109"/>
      <c r="DR10" s="109">
        <v>8.0</v>
      </c>
      <c r="DS10" s="109"/>
      <c r="DT10" s="109"/>
      <c r="DU10" s="109"/>
      <c r="DV10" s="109">
        <v>119.0</v>
      </c>
      <c r="DW10" s="109"/>
      <c r="DX10" s="109"/>
      <c r="DY10" s="109"/>
      <c r="DZ10" s="109"/>
      <c r="EA10" s="109"/>
      <c r="EB10" s="109"/>
      <c r="EC10" s="109"/>
      <c r="ED10" s="109"/>
      <c r="EE10" s="109"/>
      <c r="EF10" s="109"/>
      <c r="EG10" s="109"/>
      <c r="EH10" s="109"/>
      <c r="EI10" s="109"/>
      <c r="EJ10" s="109"/>
      <c r="EK10" s="109"/>
      <c r="EL10" s="109"/>
      <c r="EM10" s="109"/>
      <c r="EN10" s="109"/>
      <c r="EO10" s="109"/>
      <c r="EP10" s="109">
        <v>61.0</v>
      </c>
      <c r="EQ10" s="109"/>
      <c r="ER10" s="109"/>
      <c r="ES10" s="109"/>
      <c r="ET10" s="109">
        <v>134.0</v>
      </c>
      <c r="EU10" s="109"/>
      <c r="EV10" s="109"/>
      <c r="EW10" s="109"/>
      <c r="EX10" s="109">
        <v>150.0</v>
      </c>
      <c r="EY10" s="109"/>
      <c r="EZ10" s="109"/>
      <c r="FA10" s="109"/>
      <c r="FB10" s="109"/>
      <c r="FC10" s="109"/>
      <c r="FD10" s="109"/>
      <c r="FE10" s="109"/>
      <c r="FF10" s="109"/>
      <c r="FG10" s="109"/>
      <c r="FH10" s="109"/>
      <c r="FI10" s="109"/>
      <c r="FJ10" s="109"/>
      <c r="FK10" s="109"/>
      <c r="FL10" s="109"/>
      <c r="FM10" s="109"/>
      <c r="FN10" s="109"/>
      <c r="FO10" s="109"/>
      <c r="FP10" s="109"/>
      <c r="FQ10" s="109"/>
      <c r="FR10" s="109"/>
      <c r="FS10" s="109"/>
      <c r="FT10" s="109"/>
      <c r="FU10" s="109"/>
      <c r="FV10" s="109"/>
      <c r="FW10" s="109"/>
      <c r="FX10" s="109"/>
      <c r="FY10" s="109"/>
      <c r="FZ10" s="109"/>
      <c r="GA10" s="109"/>
      <c r="GB10" s="109"/>
      <c r="GC10" s="109"/>
      <c r="GD10" s="109"/>
      <c r="GE10" s="109"/>
      <c r="GF10" s="109"/>
      <c r="GG10" s="109"/>
      <c r="GH10" s="109"/>
      <c r="GI10" s="109">
        <v>837.0</v>
      </c>
    </row>
    <row r="11">
      <c r="A11" s="31">
        <v>90.0</v>
      </c>
      <c r="B11" s="31" t="s">
        <v>247</v>
      </c>
      <c r="C11" s="31">
        <v>5.0</v>
      </c>
      <c r="D11" s="109">
        <v>199675.0</v>
      </c>
      <c r="E11" s="109">
        <v>199550.0</v>
      </c>
      <c r="F11" s="109">
        <v>199675.0</v>
      </c>
      <c r="G11" s="109">
        <v>199550.0</v>
      </c>
      <c r="H11" s="109">
        <v>151595.0</v>
      </c>
      <c r="I11" s="109">
        <v>145541.0</v>
      </c>
      <c r="J11" s="109">
        <v>151595.0</v>
      </c>
      <c r="K11" s="109">
        <v>145541.0</v>
      </c>
      <c r="L11" s="109">
        <v>1757.0</v>
      </c>
      <c r="M11" s="109">
        <v>2765.0</v>
      </c>
      <c r="N11" s="109">
        <v>1461.0</v>
      </c>
      <c r="O11" s="109">
        <v>2070.0</v>
      </c>
      <c r="P11" s="109">
        <v>149838.0</v>
      </c>
      <c r="Q11" s="109">
        <v>142776.0</v>
      </c>
      <c r="R11" s="109">
        <v>150134.0</v>
      </c>
      <c r="S11" s="109">
        <v>143471.0</v>
      </c>
      <c r="T11" s="109">
        <v>62711.0</v>
      </c>
      <c r="U11" s="109">
        <v>71903.0</v>
      </c>
      <c r="V11" s="109">
        <v>52412.0</v>
      </c>
      <c r="W11" s="109">
        <v>63532.0</v>
      </c>
      <c r="X11" s="109">
        <v>47543.0</v>
      </c>
      <c r="Y11" s="109">
        <v>48849.0</v>
      </c>
      <c r="Z11" s="109">
        <v>43816.0</v>
      </c>
      <c r="AA11" s="109">
        <v>42549.0</v>
      </c>
      <c r="AB11" s="109">
        <v>6611.0</v>
      </c>
      <c r="AC11" s="109">
        <v>7288.0</v>
      </c>
      <c r="AD11" s="109">
        <v>8809.0</v>
      </c>
      <c r="AE11" s="109">
        <v>8120.0</v>
      </c>
      <c r="AF11" s="109">
        <v>8235.0</v>
      </c>
      <c r="AG11" s="109">
        <v>6951.0</v>
      </c>
      <c r="AH11" s="109">
        <v>8198.0</v>
      </c>
      <c r="AI11" s="109">
        <v>8729.0</v>
      </c>
      <c r="AJ11" s="109"/>
      <c r="AK11" s="109"/>
      <c r="AL11" s="109"/>
      <c r="AM11" s="109"/>
      <c r="AN11" s="109">
        <v>8788.0</v>
      </c>
      <c r="AO11" s="109">
        <v>2722.0</v>
      </c>
      <c r="AP11" s="109">
        <v>17155.0</v>
      </c>
      <c r="AQ11" s="109">
        <v>7102.0</v>
      </c>
      <c r="AR11" s="109">
        <v>13404.0</v>
      </c>
      <c r="AS11" s="109"/>
      <c r="AT11" s="109">
        <v>14432.0</v>
      </c>
      <c r="AU11" s="109">
        <v>5732.0</v>
      </c>
      <c r="AV11" s="109">
        <v>1420.0</v>
      </c>
      <c r="AW11" s="109">
        <v>4867.0</v>
      </c>
      <c r="AX11" s="109">
        <v>789.0</v>
      </c>
      <c r="AY11" s="109">
        <v>3478.0</v>
      </c>
      <c r="AZ11" s="109"/>
      <c r="BA11" s="109"/>
      <c r="BB11" s="109">
        <v>411.0</v>
      </c>
      <c r="BC11" s="109">
        <v>1565.0</v>
      </c>
      <c r="BD11" s="109">
        <v>1126.0</v>
      </c>
      <c r="BE11" s="109"/>
      <c r="BF11" s="109">
        <v>500.0</v>
      </c>
      <c r="BG11" s="109">
        <v>344.0</v>
      </c>
      <c r="BH11" s="109"/>
      <c r="BI11" s="109"/>
      <c r="BJ11" s="109">
        <v>1293.0</v>
      </c>
      <c r="BK11" s="109"/>
      <c r="BL11" s="109"/>
      <c r="BM11" s="109"/>
      <c r="BN11" s="109">
        <v>142.0</v>
      </c>
      <c r="BO11" s="109">
        <v>148.0</v>
      </c>
      <c r="BP11" s="109"/>
      <c r="BQ11" s="109"/>
      <c r="BR11" s="109">
        <v>844.0</v>
      </c>
      <c r="BS11" s="109">
        <v>652.0</v>
      </c>
      <c r="BT11" s="109"/>
      <c r="BU11" s="109"/>
      <c r="BV11" s="109"/>
      <c r="BW11" s="109"/>
      <c r="BX11" s="109"/>
      <c r="BY11" s="109"/>
      <c r="BZ11" s="109">
        <v>170.0</v>
      </c>
      <c r="CA11" s="109">
        <v>373.0</v>
      </c>
      <c r="CB11" s="109"/>
      <c r="CC11" s="109"/>
      <c r="CD11" s="109"/>
      <c r="CE11" s="109">
        <v>122.0</v>
      </c>
      <c r="CF11" s="109"/>
      <c r="CG11" s="109"/>
      <c r="CH11" s="109">
        <v>32.0</v>
      </c>
      <c r="CI11" s="109">
        <v>31.0</v>
      </c>
      <c r="CJ11" s="109"/>
      <c r="CK11" s="109"/>
      <c r="CL11" s="109"/>
      <c r="CM11" s="109">
        <v>35.0</v>
      </c>
      <c r="CN11" s="109"/>
      <c r="CO11" s="109"/>
      <c r="CP11" s="109">
        <v>9.0</v>
      </c>
      <c r="CQ11" s="109">
        <v>40.0</v>
      </c>
      <c r="CR11" s="109"/>
      <c r="CS11" s="109"/>
      <c r="CT11" s="109"/>
      <c r="CU11" s="109">
        <v>46.0</v>
      </c>
      <c r="CV11" s="109"/>
      <c r="CW11" s="109"/>
      <c r="CX11" s="109">
        <v>392.0</v>
      </c>
      <c r="CY11" s="109"/>
      <c r="CZ11" s="109"/>
      <c r="DA11" s="109"/>
      <c r="DB11" s="109"/>
      <c r="DC11" s="109"/>
      <c r="DD11" s="109"/>
      <c r="DE11" s="109"/>
      <c r="DF11" s="109"/>
      <c r="DG11" s="109"/>
      <c r="DH11" s="109"/>
      <c r="DI11" s="109"/>
      <c r="DJ11" s="109">
        <v>112.0</v>
      </c>
      <c r="DK11" s="109"/>
      <c r="DL11" s="109"/>
      <c r="DM11" s="109"/>
      <c r="DN11" s="109">
        <v>133.0</v>
      </c>
      <c r="DO11" s="109"/>
      <c r="DP11" s="109"/>
      <c r="DQ11" s="109"/>
      <c r="DR11" s="109">
        <v>27.0</v>
      </c>
      <c r="DS11" s="109"/>
      <c r="DT11" s="109"/>
      <c r="DU11" s="109"/>
      <c r="DV11" s="109">
        <v>117.0</v>
      </c>
      <c r="DW11" s="109"/>
      <c r="DX11" s="109"/>
      <c r="DY11" s="109"/>
      <c r="DZ11" s="109"/>
      <c r="EA11" s="109"/>
      <c r="EB11" s="109"/>
      <c r="EC11" s="109"/>
      <c r="ED11" s="109"/>
      <c r="EE11" s="109"/>
      <c r="EF11" s="109"/>
      <c r="EG11" s="109"/>
      <c r="EH11" s="109"/>
      <c r="EI11" s="109"/>
      <c r="EJ11" s="109"/>
      <c r="EK11" s="109"/>
      <c r="EL11" s="109"/>
      <c r="EM11" s="109"/>
      <c r="EN11" s="109"/>
      <c r="EO11" s="109"/>
      <c r="EP11" s="109">
        <v>69.0</v>
      </c>
      <c r="EQ11" s="109"/>
      <c r="ER11" s="109"/>
      <c r="ES11" s="109"/>
      <c r="ET11" s="109">
        <v>143.0</v>
      </c>
      <c r="EU11" s="109"/>
      <c r="EV11" s="109"/>
      <c r="EW11" s="109"/>
      <c r="EX11" s="109">
        <v>129.0</v>
      </c>
      <c r="EY11" s="109"/>
      <c r="EZ11" s="109"/>
      <c r="FA11" s="109"/>
      <c r="FB11" s="109"/>
      <c r="FC11" s="109"/>
      <c r="FD11" s="109"/>
      <c r="FE11" s="109"/>
      <c r="FF11" s="109"/>
      <c r="FG11" s="109"/>
      <c r="FH11" s="109"/>
      <c r="FI11" s="109"/>
      <c r="FJ11" s="109"/>
      <c r="FK11" s="109"/>
      <c r="FL11" s="109"/>
      <c r="FM11" s="109"/>
      <c r="FN11" s="109"/>
      <c r="FO11" s="109"/>
      <c r="FP11" s="109"/>
      <c r="FQ11" s="109"/>
      <c r="FR11" s="109"/>
      <c r="FS11" s="109"/>
      <c r="FT11" s="109"/>
      <c r="FU11" s="109"/>
      <c r="FV11" s="109"/>
      <c r="FW11" s="109"/>
      <c r="FX11" s="109"/>
      <c r="FY11" s="109"/>
      <c r="FZ11" s="109"/>
      <c r="GA11" s="109"/>
      <c r="GB11" s="109"/>
      <c r="GC11" s="109"/>
      <c r="GD11" s="109"/>
      <c r="GE11" s="109"/>
      <c r="GF11" s="109"/>
      <c r="GG11" s="109">
        <v>196.0</v>
      </c>
      <c r="GH11" s="109"/>
      <c r="GI11" s="109">
        <v>873.0</v>
      </c>
    </row>
    <row r="12">
      <c r="A12" s="31">
        <v>91.0</v>
      </c>
      <c r="B12" s="31" t="s">
        <v>722</v>
      </c>
      <c r="C12" s="31">
        <v>5.0</v>
      </c>
      <c r="D12" s="109">
        <v>248982.0</v>
      </c>
      <c r="E12" s="109">
        <v>247721.0</v>
      </c>
      <c r="F12" s="109">
        <v>248982.0</v>
      </c>
      <c r="G12" s="109">
        <v>247721.0</v>
      </c>
      <c r="H12" s="109">
        <v>191505.0</v>
      </c>
      <c r="I12" s="109">
        <v>182970.0</v>
      </c>
      <c r="J12" s="109">
        <v>191505.0</v>
      </c>
      <c r="K12" s="109">
        <v>182970.0</v>
      </c>
      <c r="L12" s="109">
        <v>2166.0</v>
      </c>
      <c r="M12" s="109">
        <v>6195.0</v>
      </c>
      <c r="N12" s="109">
        <v>1637.0</v>
      </c>
      <c r="O12" s="109">
        <v>4235.0</v>
      </c>
      <c r="P12" s="109">
        <v>189339.0</v>
      </c>
      <c r="Q12" s="109">
        <v>176775.0</v>
      </c>
      <c r="R12" s="109">
        <v>189868.0</v>
      </c>
      <c r="S12" s="109">
        <v>178735.0</v>
      </c>
      <c r="T12" s="109">
        <v>74207.0</v>
      </c>
      <c r="U12" s="109">
        <v>83598.0</v>
      </c>
      <c r="V12" s="109">
        <v>63664.0</v>
      </c>
      <c r="W12" s="109">
        <v>75521.0</v>
      </c>
      <c r="X12" s="109">
        <v>58792.0</v>
      </c>
      <c r="Y12" s="109">
        <v>63676.0</v>
      </c>
      <c r="Z12" s="109">
        <v>50014.0</v>
      </c>
      <c r="AA12" s="109">
        <v>55089.0</v>
      </c>
      <c r="AB12" s="109">
        <v>8590.0</v>
      </c>
      <c r="AC12" s="109">
        <v>7820.0</v>
      </c>
      <c r="AD12" s="109">
        <v>11392.0</v>
      </c>
      <c r="AE12" s="109">
        <v>9266.0</v>
      </c>
      <c r="AF12" s="109">
        <v>10354.0</v>
      </c>
      <c r="AG12" s="109">
        <v>9822.0</v>
      </c>
      <c r="AH12" s="109">
        <v>12526.0</v>
      </c>
      <c r="AI12" s="109">
        <v>12264.0</v>
      </c>
      <c r="AJ12" s="109"/>
      <c r="AK12" s="109"/>
      <c r="AL12" s="109"/>
      <c r="AM12" s="109"/>
      <c r="AN12" s="109">
        <v>17648.0</v>
      </c>
      <c r="AO12" s="109">
        <v>5390.0</v>
      </c>
      <c r="AP12" s="109">
        <v>27398.0</v>
      </c>
      <c r="AQ12" s="109">
        <v>10235.0</v>
      </c>
      <c r="AR12" s="109">
        <v>17113.0</v>
      </c>
      <c r="AS12" s="109"/>
      <c r="AT12" s="109">
        <v>18091.0</v>
      </c>
      <c r="AU12" s="109">
        <v>6660.0</v>
      </c>
      <c r="AV12" s="109">
        <v>2306.0</v>
      </c>
      <c r="AW12" s="109">
        <v>6469.0</v>
      </c>
      <c r="AX12" s="109">
        <v>1032.0</v>
      </c>
      <c r="AY12" s="109">
        <v>3865.0</v>
      </c>
      <c r="AZ12" s="109"/>
      <c r="BA12" s="109"/>
      <c r="BB12" s="109">
        <v>426.0</v>
      </c>
      <c r="BC12" s="109">
        <v>1769.0</v>
      </c>
      <c r="BD12" s="109"/>
      <c r="BE12" s="109"/>
      <c r="BF12" s="109">
        <v>508.0</v>
      </c>
      <c r="BG12" s="109">
        <v>747.0</v>
      </c>
      <c r="BH12" s="109"/>
      <c r="BI12" s="109"/>
      <c r="BJ12" s="109">
        <v>1505.0</v>
      </c>
      <c r="BK12" s="109"/>
      <c r="BL12" s="109"/>
      <c r="BM12" s="109"/>
      <c r="BN12" s="109">
        <v>132.0</v>
      </c>
      <c r="BO12" s="109">
        <v>221.0</v>
      </c>
      <c r="BP12" s="109"/>
      <c r="BQ12" s="109"/>
      <c r="BR12" s="109">
        <v>1263.0</v>
      </c>
      <c r="BS12" s="109">
        <v>691.0</v>
      </c>
      <c r="BT12" s="109"/>
      <c r="BU12" s="109"/>
      <c r="BV12" s="109"/>
      <c r="BW12" s="109"/>
      <c r="BX12" s="109"/>
      <c r="BY12" s="109"/>
      <c r="BZ12" s="109">
        <v>238.0</v>
      </c>
      <c r="CA12" s="109">
        <v>407.0</v>
      </c>
      <c r="CB12" s="109"/>
      <c r="CC12" s="109"/>
      <c r="CD12" s="109"/>
      <c r="CE12" s="109">
        <v>227.0</v>
      </c>
      <c r="CF12" s="109"/>
      <c r="CG12" s="109"/>
      <c r="CH12" s="109">
        <v>45.0</v>
      </c>
      <c r="CI12" s="109">
        <v>19.0</v>
      </c>
      <c r="CJ12" s="109"/>
      <c r="CK12" s="109"/>
      <c r="CL12" s="109"/>
      <c r="CM12" s="109">
        <v>46.0</v>
      </c>
      <c r="CN12" s="109"/>
      <c r="CO12" s="109"/>
      <c r="CP12" s="109">
        <v>16.0</v>
      </c>
      <c r="CQ12" s="109">
        <v>44.0</v>
      </c>
      <c r="CR12" s="109"/>
      <c r="CS12" s="109"/>
      <c r="CT12" s="109"/>
      <c r="CU12" s="109">
        <v>73.0</v>
      </c>
      <c r="CV12" s="109"/>
      <c r="CW12" s="109"/>
      <c r="CX12" s="109">
        <v>609.0</v>
      </c>
      <c r="CY12" s="109"/>
      <c r="CZ12" s="109"/>
      <c r="DA12" s="109"/>
      <c r="DB12" s="109"/>
      <c r="DC12" s="109"/>
      <c r="DD12" s="109"/>
      <c r="DE12" s="109"/>
      <c r="DF12" s="109"/>
      <c r="DG12" s="109"/>
      <c r="DH12" s="109"/>
      <c r="DI12" s="109"/>
      <c r="DJ12" s="109">
        <v>158.0</v>
      </c>
      <c r="DK12" s="109"/>
      <c r="DL12" s="109"/>
      <c r="DM12" s="109"/>
      <c r="DN12" s="109">
        <v>199.0</v>
      </c>
      <c r="DO12" s="109"/>
      <c r="DP12" s="109"/>
      <c r="DQ12" s="109"/>
      <c r="DR12" s="109">
        <v>17.0</v>
      </c>
      <c r="DS12" s="109"/>
      <c r="DT12" s="109"/>
      <c r="DU12" s="109"/>
      <c r="DV12" s="109">
        <v>155.0</v>
      </c>
      <c r="DW12" s="109"/>
      <c r="DX12" s="109"/>
      <c r="DY12" s="109"/>
      <c r="DZ12" s="109"/>
      <c r="EA12" s="109"/>
      <c r="EB12" s="109"/>
      <c r="EC12" s="109"/>
      <c r="ED12" s="109"/>
      <c r="EE12" s="109"/>
      <c r="EF12" s="109"/>
      <c r="EG12" s="109"/>
      <c r="EH12" s="109"/>
      <c r="EI12" s="109"/>
      <c r="EJ12" s="109"/>
      <c r="EK12" s="109"/>
      <c r="EL12" s="109"/>
      <c r="EM12" s="109"/>
      <c r="EN12" s="109"/>
      <c r="EO12" s="109"/>
      <c r="EP12" s="109">
        <v>131.0</v>
      </c>
      <c r="EQ12" s="109"/>
      <c r="ER12" s="109"/>
      <c r="ES12" s="109"/>
      <c r="ET12" s="109">
        <v>168.0</v>
      </c>
      <c r="EU12" s="109"/>
      <c r="EV12" s="109"/>
      <c r="EW12" s="109"/>
      <c r="EX12" s="109">
        <v>181.0</v>
      </c>
      <c r="EY12" s="109"/>
      <c r="EZ12" s="109"/>
      <c r="FA12" s="109"/>
      <c r="FB12" s="109"/>
      <c r="FC12" s="109"/>
      <c r="FD12" s="109"/>
      <c r="FE12" s="109"/>
      <c r="FF12" s="109"/>
      <c r="FG12" s="109"/>
      <c r="FH12" s="109"/>
      <c r="FI12" s="109"/>
      <c r="FJ12" s="109"/>
      <c r="FK12" s="109"/>
      <c r="FL12" s="109"/>
      <c r="FM12" s="109"/>
      <c r="FN12" s="109"/>
      <c r="FO12" s="109"/>
      <c r="FP12" s="109"/>
      <c r="FQ12" s="109"/>
      <c r="FR12" s="109"/>
      <c r="FS12" s="109"/>
      <c r="FT12" s="109"/>
      <c r="FU12" s="109"/>
      <c r="FV12" s="109"/>
      <c r="FW12" s="109"/>
      <c r="FX12" s="109"/>
      <c r="FY12" s="109"/>
      <c r="FZ12" s="109"/>
      <c r="GA12" s="109"/>
      <c r="GB12" s="109"/>
      <c r="GC12" s="109"/>
      <c r="GD12" s="109"/>
      <c r="GE12" s="109"/>
      <c r="GF12" s="109">
        <v>329.0</v>
      </c>
      <c r="GG12" s="109"/>
      <c r="GH12" s="109"/>
      <c r="GI12" s="109">
        <v>1591.0</v>
      </c>
    </row>
    <row r="13">
      <c r="A13" s="31">
        <v>92.0</v>
      </c>
      <c r="B13" s="31" t="s">
        <v>723</v>
      </c>
      <c r="C13" s="31">
        <v>5.0</v>
      </c>
      <c r="D13" s="109">
        <v>246753.0</v>
      </c>
      <c r="E13" s="109">
        <v>245268.0</v>
      </c>
      <c r="F13" s="109">
        <v>246753.0</v>
      </c>
      <c r="G13" s="109">
        <v>245268.0</v>
      </c>
      <c r="H13" s="109">
        <v>187796.0</v>
      </c>
      <c r="I13" s="109">
        <v>178218.0</v>
      </c>
      <c r="J13" s="109">
        <v>187796.0</v>
      </c>
      <c r="K13" s="109">
        <v>178218.0</v>
      </c>
      <c r="L13" s="109">
        <v>2221.0</v>
      </c>
      <c r="M13" s="109">
        <v>3940.0</v>
      </c>
      <c r="N13" s="109">
        <v>1600.0</v>
      </c>
      <c r="O13" s="109">
        <v>2747.0</v>
      </c>
      <c r="P13" s="109">
        <v>185575.0</v>
      </c>
      <c r="Q13" s="109">
        <v>174278.0</v>
      </c>
      <c r="R13" s="109">
        <v>186196.0</v>
      </c>
      <c r="S13" s="109">
        <v>175471.0</v>
      </c>
      <c r="T13" s="109">
        <v>79493.0</v>
      </c>
      <c r="U13" s="109">
        <v>88759.0</v>
      </c>
      <c r="V13" s="109">
        <v>66503.0</v>
      </c>
      <c r="W13" s="109">
        <v>79055.0</v>
      </c>
      <c r="X13" s="109">
        <v>48592.0</v>
      </c>
      <c r="Y13" s="109">
        <v>53703.0</v>
      </c>
      <c r="Z13" s="109">
        <v>43498.0</v>
      </c>
      <c r="AA13" s="109">
        <v>46982.0</v>
      </c>
      <c r="AB13" s="109">
        <v>10835.0</v>
      </c>
      <c r="AC13" s="109">
        <v>8166.0</v>
      </c>
      <c r="AD13" s="109">
        <v>11403.0</v>
      </c>
      <c r="AE13" s="109">
        <v>9075.0</v>
      </c>
      <c r="AF13" s="109">
        <v>10689.0</v>
      </c>
      <c r="AG13" s="109">
        <v>10066.0</v>
      </c>
      <c r="AH13" s="109">
        <v>12447.0</v>
      </c>
      <c r="AI13" s="109">
        <v>12544.0</v>
      </c>
      <c r="AJ13" s="109"/>
      <c r="AK13" s="109"/>
      <c r="AL13" s="109"/>
      <c r="AM13" s="109"/>
      <c r="AN13" s="109">
        <v>18316.0</v>
      </c>
      <c r="AO13" s="109">
        <v>6101.0</v>
      </c>
      <c r="AP13" s="109">
        <v>27410.0</v>
      </c>
      <c r="AQ13" s="109">
        <v>11611.0</v>
      </c>
      <c r="AR13" s="109">
        <v>17650.0</v>
      </c>
      <c r="AS13" s="109"/>
      <c r="AT13" s="109">
        <v>18325.0</v>
      </c>
      <c r="AU13" s="109">
        <v>7183.0</v>
      </c>
      <c r="AV13" s="109"/>
      <c r="AW13" s="109">
        <v>4894.0</v>
      </c>
      <c r="AX13" s="109">
        <v>666.0</v>
      </c>
      <c r="AY13" s="109">
        <v>3826.0</v>
      </c>
      <c r="AZ13" s="109"/>
      <c r="BA13" s="109">
        <v>2589.0</v>
      </c>
      <c r="BB13" s="109">
        <v>452.0</v>
      </c>
      <c r="BC13" s="109">
        <v>1702.0</v>
      </c>
      <c r="BD13" s="109"/>
      <c r="BE13" s="109"/>
      <c r="BF13" s="109">
        <v>607.0</v>
      </c>
      <c r="BG13" s="109">
        <v>576.0</v>
      </c>
      <c r="BH13" s="109"/>
      <c r="BI13" s="109"/>
      <c r="BJ13" s="109">
        <v>1707.0</v>
      </c>
      <c r="BK13" s="109"/>
      <c r="BL13" s="109"/>
      <c r="BM13" s="109"/>
      <c r="BN13" s="109">
        <v>175.0</v>
      </c>
      <c r="BO13" s="109">
        <v>213.0</v>
      </c>
      <c r="BP13" s="109"/>
      <c r="BQ13" s="109"/>
      <c r="BR13" s="109">
        <v>1256.0</v>
      </c>
      <c r="BS13" s="109">
        <v>762.0</v>
      </c>
      <c r="BT13" s="109"/>
      <c r="BU13" s="109"/>
      <c r="BV13" s="109"/>
      <c r="BW13" s="109"/>
      <c r="BX13" s="109"/>
      <c r="BY13" s="109"/>
      <c r="BZ13" s="109">
        <v>219.0</v>
      </c>
      <c r="CA13" s="109">
        <v>473.0</v>
      </c>
      <c r="CB13" s="109"/>
      <c r="CC13" s="109"/>
      <c r="CD13" s="109"/>
      <c r="CE13" s="109">
        <v>210.0</v>
      </c>
      <c r="CF13" s="109"/>
      <c r="CG13" s="109"/>
      <c r="CH13" s="109">
        <v>55.0</v>
      </c>
      <c r="CI13" s="109">
        <v>35.0</v>
      </c>
      <c r="CJ13" s="109"/>
      <c r="CK13" s="109"/>
      <c r="CL13" s="109"/>
      <c r="CM13" s="109">
        <v>24.0</v>
      </c>
      <c r="CN13" s="109"/>
      <c r="CO13" s="109"/>
      <c r="CP13" s="109">
        <v>12.0</v>
      </c>
      <c r="CQ13" s="109">
        <v>33.0</v>
      </c>
      <c r="CR13" s="109"/>
      <c r="CS13" s="109"/>
      <c r="CT13" s="109"/>
      <c r="CU13" s="109">
        <v>20.0</v>
      </c>
      <c r="CV13" s="109"/>
      <c r="CW13" s="109"/>
      <c r="CX13" s="109">
        <v>304.0</v>
      </c>
      <c r="CY13" s="109"/>
      <c r="CZ13" s="109"/>
      <c r="DA13" s="109"/>
      <c r="DB13" s="109"/>
      <c r="DC13" s="109"/>
      <c r="DD13" s="109"/>
      <c r="DE13" s="109"/>
      <c r="DF13" s="109"/>
      <c r="DG13" s="109"/>
      <c r="DH13" s="109"/>
      <c r="DI13" s="109"/>
      <c r="DJ13" s="109">
        <v>213.0</v>
      </c>
      <c r="DK13" s="109"/>
      <c r="DL13" s="109"/>
      <c r="DM13" s="109"/>
      <c r="DN13" s="109">
        <v>206.0</v>
      </c>
      <c r="DO13" s="109"/>
      <c r="DP13" s="109"/>
      <c r="DQ13" s="109"/>
      <c r="DR13" s="109">
        <v>27.0</v>
      </c>
      <c r="DS13" s="109"/>
      <c r="DT13" s="109"/>
      <c r="DU13" s="109"/>
      <c r="DV13" s="109">
        <v>200.0</v>
      </c>
      <c r="DW13" s="109"/>
      <c r="DX13" s="109"/>
      <c r="DY13" s="109"/>
      <c r="DZ13" s="109"/>
      <c r="EA13" s="109"/>
      <c r="EB13" s="109"/>
      <c r="EC13" s="109"/>
      <c r="ED13" s="109"/>
      <c r="EE13" s="109"/>
      <c r="EF13" s="109"/>
      <c r="EG13" s="109"/>
      <c r="EH13" s="109"/>
      <c r="EI13" s="109"/>
      <c r="EJ13" s="109"/>
      <c r="EK13" s="109"/>
      <c r="EL13" s="109"/>
      <c r="EM13" s="109"/>
      <c r="EN13" s="109"/>
      <c r="EO13" s="109"/>
      <c r="EP13" s="109">
        <v>89.0</v>
      </c>
      <c r="EQ13" s="109"/>
      <c r="ER13" s="109"/>
      <c r="ES13" s="109"/>
      <c r="ET13" s="109">
        <v>205.0</v>
      </c>
      <c r="EU13" s="109"/>
      <c r="EV13" s="109"/>
      <c r="EW13" s="109"/>
      <c r="EX13" s="109">
        <v>217.0</v>
      </c>
      <c r="EY13" s="109"/>
      <c r="EZ13" s="109"/>
      <c r="FA13" s="109"/>
      <c r="FB13" s="109"/>
      <c r="FC13" s="109"/>
      <c r="FD13" s="109"/>
      <c r="FE13" s="109"/>
      <c r="FF13" s="109"/>
      <c r="FG13" s="109"/>
      <c r="FH13" s="109"/>
      <c r="FI13" s="109"/>
      <c r="FJ13" s="109"/>
      <c r="FK13" s="109"/>
      <c r="FL13" s="109"/>
      <c r="FM13" s="109"/>
      <c r="FN13" s="109"/>
      <c r="FO13" s="109"/>
      <c r="FP13" s="109"/>
      <c r="FQ13" s="109"/>
      <c r="FR13" s="109"/>
      <c r="FS13" s="109"/>
      <c r="FT13" s="109"/>
      <c r="FU13" s="109"/>
      <c r="FV13" s="109"/>
      <c r="FW13" s="109"/>
      <c r="FX13" s="109"/>
      <c r="FY13" s="109"/>
      <c r="FZ13" s="109"/>
      <c r="GA13" s="109"/>
      <c r="GB13" s="109"/>
      <c r="GC13" s="109"/>
      <c r="GD13" s="109"/>
      <c r="GE13" s="109"/>
      <c r="GF13" s="109"/>
      <c r="GG13" s="109"/>
      <c r="GH13" s="109"/>
      <c r="GI13" s="109">
        <v>1147.0</v>
      </c>
    </row>
    <row r="14">
      <c r="A14" s="31">
        <v>93.0</v>
      </c>
      <c r="B14" s="31" t="s">
        <v>987</v>
      </c>
      <c r="C14" s="31">
        <v>5.0</v>
      </c>
      <c r="D14" s="109">
        <v>192574.0</v>
      </c>
      <c r="E14" s="109">
        <v>191277.0</v>
      </c>
      <c r="F14" s="109">
        <v>192574.0</v>
      </c>
      <c r="G14" s="109">
        <v>191277.0</v>
      </c>
      <c r="H14" s="109">
        <v>139718.0</v>
      </c>
      <c r="I14" s="109">
        <v>132837.0</v>
      </c>
      <c r="J14" s="109">
        <v>139718.0</v>
      </c>
      <c r="K14" s="109">
        <v>132837.0</v>
      </c>
      <c r="L14" s="109">
        <v>1522.0</v>
      </c>
      <c r="M14" s="109">
        <v>1445.0</v>
      </c>
      <c r="N14" s="109">
        <v>1087.0</v>
      </c>
      <c r="O14" s="109">
        <v>1235.0</v>
      </c>
      <c r="P14" s="109">
        <v>138196.0</v>
      </c>
      <c r="Q14" s="109">
        <v>131392.0</v>
      </c>
      <c r="R14" s="109">
        <v>138631.0</v>
      </c>
      <c r="S14" s="109">
        <v>131602.0</v>
      </c>
      <c r="T14" s="109">
        <v>43683.0</v>
      </c>
      <c r="U14" s="109">
        <v>48232.0</v>
      </c>
      <c r="V14" s="109">
        <v>36565.0</v>
      </c>
      <c r="W14" s="109">
        <v>43863.0</v>
      </c>
      <c r="X14" s="109">
        <v>42799.0</v>
      </c>
      <c r="Y14" s="109">
        <v>48632.0</v>
      </c>
      <c r="Z14" s="109">
        <v>33666.0</v>
      </c>
      <c r="AA14" s="109">
        <v>40759.0</v>
      </c>
      <c r="AB14" s="109">
        <v>11898.0</v>
      </c>
      <c r="AC14" s="109">
        <v>8583.0</v>
      </c>
      <c r="AD14" s="109">
        <v>15271.0</v>
      </c>
      <c r="AE14" s="109">
        <v>10709.0</v>
      </c>
      <c r="AF14" s="109">
        <v>13535.0</v>
      </c>
      <c r="AG14" s="109">
        <v>13513.0</v>
      </c>
      <c r="AH14" s="109">
        <v>15800.0</v>
      </c>
      <c r="AI14" s="109">
        <v>16056.0</v>
      </c>
      <c r="AJ14" s="109"/>
      <c r="AK14" s="109"/>
      <c r="AL14" s="109"/>
      <c r="AM14" s="109"/>
      <c r="AN14" s="109">
        <v>10652.0</v>
      </c>
      <c r="AO14" s="109">
        <v>3243.0</v>
      </c>
      <c r="AP14" s="109">
        <v>18067.0</v>
      </c>
      <c r="AQ14" s="109">
        <v>7235.0</v>
      </c>
      <c r="AR14" s="109">
        <v>11952.0</v>
      </c>
      <c r="AS14" s="109">
        <v>3885.0</v>
      </c>
      <c r="AT14" s="109">
        <v>12290.0</v>
      </c>
      <c r="AU14" s="109">
        <v>5367.0</v>
      </c>
      <c r="AV14" s="109"/>
      <c r="AW14" s="109">
        <v>3361.0</v>
      </c>
      <c r="AX14" s="109">
        <v>689.0</v>
      </c>
      <c r="AY14" s="109">
        <v>3501.0</v>
      </c>
      <c r="AZ14" s="109"/>
      <c r="BA14" s="109">
        <v>1329.0</v>
      </c>
      <c r="BB14" s="109">
        <v>224.0</v>
      </c>
      <c r="BC14" s="109">
        <v>1032.0</v>
      </c>
      <c r="BD14" s="109"/>
      <c r="BE14" s="109">
        <v>444.0</v>
      </c>
      <c r="BF14" s="109">
        <v>356.0</v>
      </c>
      <c r="BG14" s="109">
        <v>337.0</v>
      </c>
      <c r="BH14" s="109"/>
      <c r="BI14" s="109"/>
      <c r="BJ14" s="109">
        <v>1068.0</v>
      </c>
      <c r="BK14" s="109"/>
      <c r="BL14" s="109"/>
      <c r="BM14" s="109"/>
      <c r="BN14" s="109">
        <v>164.0</v>
      </c>
      <c r="BO14" s="109">
        <v>204.0</v>
      </c>
      <c r="BP14" s="109">
        <v>3369.0</v>
      </c>
      <c r="BQ14" s="109"/>
      <c r="BR14" s="109">
        <v>1905.0</v>
      </c>
      <c r="BS14" s="109">
        <v>883.0</v>
      </c>
      <c r="BT14" s="109"/>
      <c r="BU14" s="109"/>
      <c r="BV14" s="109"/>
      <c r="BW14" s="109"/>
      <c r="BX14" s="109"/>
      <c r="BY14" s="109"/>
      <c r="BZ14" s="109">
        <v>136.0</v>
      </c>
      <c r="CA14" s="109">
        <v>208.0</v>
      </c>
      <c r="CB14" s="109"/>
      <c r="CC14" s="109"/>
      <c r="CD14" s="109"/>
      <c r="CE14" s="109">
        <v>111.0</v>
      </c>
      <c r="CF14" s="109">
        <v>308.0</v>
      </c>
      <c r="CG14" s="109"/>
      <c r="CH14" s="109">
        <v>155.0</v>
      </c>
      <c r="CI14" s="109">
        <v>73.0</v>
      </c>
      <c r="CJ14" s="109"/>
      <c r="CK14" s="109">
        <v>170.0</v>
      </c>
      <c r="CL14" s="109"/>
      <c r="CM14" s="109">
        <v>61.0</v>
      </c>
      <c r="CN14" s="109"/>
      <c r="CO14" s="109"/>
      <c r="CP14" s="109">
        <v>16.0</v>
      </c>
      <c r="CQ14" s="109">
        <v>31.0</v>
      </c>
      <c r="CR14" s="109"/>
      <c r="CS14" s="109"/>
      <c r="CT14" s="109"/>
      <c r="CU14" s="109">
        <v>18.0</v>
      </c>
      <c r="CV14" s="109"/>
      <c r="CW14" s="109"/>
      <c r="CX14" s="109">
        <v>970.0</v>
      </c>
      <c r="CY14" s="109"/>
      <c r="CZ14" s="109"/>
      <c r="DA14" s="109"/>
      <c r="DB14" s="109"/>
      <c r="DC14" s="109"/>
      <c r="DD14" s="109"/>
      <c r="DE14" s="109"/>
      <c r="DF14" s="109"/>
      <c r="DG14" s="109"/>
      <c r="DH14" s="109"/>
      <c r="DI14" s="109"/>
      <c r="DJ14" s="109">
        <v>233.0</v>
      </c>
      <c r="DK14" s="109"/>
      <c r="DL14" s="109"/>
      <c r="DM14" s="109"/>
      <c r="DN14" s="109">
        <v>398.0</v>
      </c>
      <c r="DO14" s="109"/>
      <c r="DP14" s="109"/>
      <c r="DQ14" s="109"/>
      <c r="DR14" s="109">
        <v>38.0</v>
      </c>
      <c r="DS14" s="109"/>
      <c r="DT14" s="109"/>
      <c r="DU14" s="109"/>
      <c r="DV14" s="109">
        <v>140.0</v>
      </c>
      <c r="DW14" s="109"/>
      <c r="DX14" s="109"/>
      <c r="DY14" s="109"/>
      <c r="DZ14" s="109"/>
      <c r="EA14" s="109"/>
      <c r="EB14" s="109"/>
      <c r="EC14" s="109"/>
      <c r="ED14" s="109"/>
      <c r="EE14" s="109"/>
      <c r="EF14" s="109"/>
      <c r="EG14" s="109"/>
      <c r="EH14" s="109"/>
      <c r="EI14" s="109"/>
      <c r="EJ14" s="109"/>
      <c r="EK14" s="109"/>
      <c r="EL14" s="109"/>
      <c r="EM14" s="109"/>
      <c r="EN14" s="109"/>
      <c r="EO14" s="109"/>
      <c r="EP14" s="109">
        <v>150.0</v>
      </c>
      <c r="EQ14" s="109"/>
      <c r="ER14" s="109"/>
      <c r="ES14" s="109"/>
      <c r="ET14" s="109">
        <v>146.0</v>
      </c>
      <c r="EU14" s="109"/>
      <c r="EV14" s="109"/>
      <c r="EW14" s="109"/>
      <c r="EX14" s="109">
        <v>184.0</v>
      </c>
      <c r="EY14" s="109"/>
      <c r="EZ14" s="109"/>
      <c r="FA14" s="109"/>
      <c r="FB14" s="109"/>
      <c r="FC14" s="109"/>
      <c r="FD14" s="109"/>
      <c r="FE14" s="109"/>
      <c r="FF14" s="109"/>
      <c r="FG14" s="109"/>
      <c r="FH14" s="109"/>
      <c r="FI14" s="109"/>
      <c r="FJ14" s="109"/>
      <c r="FK14" s="109"/>
      <c r="FL14" s="109"/>
      <c r="FM14" s="109"/>
      <c r="FN14" s="109"/>
      <c r="FO14" s="109"/>
      <c r="FP14" s="109"/>
      <c r="FQ14" s="109"/>
      <c r="FR14" s="109"/>
      <c r="FS14" s="109"/>
      <c r="FT14" s="109"/>
      <c r="FU14" s="109"/>
      <c r="FV14" s="109"/>
      <c r="FW14" s="109"/>
      <c r="FX14" s="109"/>
      <c r="FY14" s="109"/>
      <c r="FZ14" s="109"/>
      <c r="GA14" s="109"/>
      <c r="GB14" s="109"/>
      <c r="GC14" s="109"/>
      <c r="GD14" s="109"/>
      <c r="GE14" s="109"/>
      <c r="GF14" s="109"/>
      <c r="GG14" s="109"/>
      <c r="GH14" s="109"/>
      <c r="GI14" s="109">
        <v>1154.0</v>
      </c>
    </row>
    <row r="15">
      <c r="A15" s="31">
        <v>94.0</v>
      </c>
      <c r="B15" s="31" t="s">
        <v>989</v>
      </c>
      <c r="C15" s="31">
        <v>5.0</v>
      </c>
      <c r="D15" s="109">
        <v>240985.0</v>
      </c>
      <c r="E15" s="109">
        <v>233118.0</v>
      </c>
      <c r="F15" s="109">
        <v>240985.0</v>
      </c>
      <c r="G15" s="109">
        <v>233118.0</v>
      </c>
      <c r="H15" s="109">
        <v>197979.0</v>
      </c>
      <c r="I15" s="109">
        <v>184162.0</v>
      </c>
      <c r="J15" s="109">
        <v>197979.0</v>
      </c>
      <c r="K15" s="109">
        <v>184162.0</v>
      </c>
      <c r="L15" s="109">
        <v>1218.0</v>
      </c>
      <c r="M15" s="109">
        <v>1478.0</v>
      </c>
      <c r="N15" s="109">
        <v>901.0</v>
      </c>
      <c r="O15" s="109">
        <v>1143.0</v>
      </c>
      <c r="P15" s="109">
        <v>196761.0</v>
      </c>
      <c r="Q15" s="109">
        <v>182684.0</v>
      </c>
      <c r="R15" s="109">
        <v>197078.0</v>
      </c>
      <c r="S15" s="109">
        <v>183019.0</v>
      </c>
      <c r="T15" s="109">
        <v>68657.0</v>
      </c>
      <c r="U15" s="109">
        <v>73011.0</v>
      </c>
      <c r="V15" s="109">
        <v>56165.0</v>
      </c>
      <c r="W15" s="109">
        <v>64909.0</v>
      </c>
      <c r="X15" s="109">
        <v>52880.0</v>
      </c>
      <c r="Y15" s="109">
        <v>59975.0</v>
      </c>
      <c r="Z15" s="109">
        <v>38485.0</v>
      </c>
      <c r="AA15" s="109">
        <v>48190.0</v>
      </c>
      <c r="AB15" s="109">
        <v>15704.0</v>
      </c>
      <c r="AC15" s="109">
        <v>9521.0</v>
      </c>
      <c r="AD15" s="109">
        <v>21100.0</v>
      </c>
      <c r="AE15" s="109">
        <v>12689.0</v>
      </c>
      <c r="AF15" s="109">
        <v>28716.0</v>
      </c>
      <c r="AG15" s="109">
        <v>26426.0</v>
      </c>
      <c r="AH15" s="109">
        <v>30630.0</v>
      </c>
      <c r="AI15" s="109">
        <v>28642.0</v>
      </c>
      <c r="AJ15" s="109"/>
      <c r="AK15" s="109"/>
      <c r="AL15" s="109"/>
      <c r="AM15" s="109"/>
      <c r="AN15" s="109">
        <v>17816.0</v>
      </c>
      <c r="AO15" s="109">
        <v>4762.0</v>
      </c>
      <c r="AP15" s="109">
        <v>33760.0</v>
      </c>
      <c r="AQ15" s="109">
        <v>14871.0</v>
      </c>
      <c r="AR15" s="109">
        <v>9057.0</v>
      </c>
      <c r="AS15" s="109">
        <v>3839.0</v>
      </c>
      <c r="AT15" s="109">
        <v>9964.0</v>
      </c>
      <c r="AU15" s="109">
        <v>5955.0</v>
      </c>
      <c r="AV15" s="109"/>
      <c r="AW15" s="109">
        <v>3677.0</v>
      </c>
      <c r="AX15" s="109">
        <v>634.0</v>
      </c>
      <c r="AY15" s="109">
        <v>4072.0</v>
      </c>
      <c r="AZ15" s="109"/>
      <c r="BA15" s="109">
        <v>783.0</v>
      </c>
      <c r="BB15" s="109">
        <v>107.0</v>
      </c>
      <c r="BC15" s="109">
        <v>596.0</v>
      </c>
      <c r="BD15" s="109"/>
      <c r="BE15" s="109">
        <v>583.0</v>
      </c>
      <c r="BF15" s="109">
        <v>368.0</v>
      </c>
      <c r="BG15" s="109">
        <v>403.0</v>
      </c>
      <c r="BH15" s="109"/>
      <c r="BI15" s="109"/>
      <c r="BJ15" s="109">
        <v>1072.0</v>
      </c>
      <c r="BK15" s="109"/>
      <c r="BL15" s="109"/>
      <c r="BM15" s="109"/>
      <c r="BN15" s="109">
        <v>235.0</v>
      </c>
      <c r="BO15" s="109">
        <v>328.0</v>
      </c>
      <c r="BP15" s="109">
        <v>3689.0</v>
      </c>
      <c r="BQ15" s="109"/>
      <c r="BR15" s="109">
        <v>2322.0</v>
      </c>
      <c r="BS15" s="109">
        <v>1030.0</v>
      </c>
      <c r="BT15" s="109"/>
      <c r="BU15" s="109"/>
      <c r="BV15" s="109"/>
      <c r="BW15" s="109"/>
      <c r="BX15" s="109"/>
      <c r="BY15" s="109"/>
      <c r="BZ15" s="109">
        <v>97.0</v>
      </c>
      <c r="CA15" s="109">
        <v>213.0</v>
      </c>
      <c r="CB15" s="109"/>
      <c r="CC15" s="109"/>
      <c r="CD15" s="109"/>
      <c r="CE15" s="109">
        <v>96.0</v>
      </c>
      <c r="CF15" s="109">
        <v>242.0</v>
      </c>
      <c r="CG15" s="109"/>
      <c r="CH15" s="109">
        <v>85.0</v>
      </c>
      <c r="CI15" s="109">
        <v>43.0</v>
      </c>
      <c r="CJ15" s="109"/>
      <c r="CK15" s="109">
        <v>107.0</v>
      </c>
      <c r="CL15" s="109"/>
      <c r="CM15" s="109">
        <v>38.0</v>
      </c>
      <c r="CN15" s="109"/>
      <c r="CO15" s="109"/>
      <c r="CP15" s="109">
        <v>12.0</v>
      </c>
      <c r="CQ15" s="109">
        <v>37.0</v>
      </c>
      <c r="CR15" s="109"/>
      <c r="CS15" s="109"/>
      <c r="CT15" s="109"/>
      <c r="CU15" s="109">
        <v>10.0</v>
      </c>
      <c r="CV15" s="109"/>
      <c r="CW15" s="109"/>
      <c r="CX15" s="109">
        <v>350.0</v>
      </c>
      <c r="CY15" s="109"/>
      <c r="CZ15" s="109"/>
      <c r="DA15" s="109"/>
      <c r="DB15" s="109"/>
      <c r="DC15" s="109"/>
      <c r="DD15" s="109"/>
      <c r="DE15" s="109"/>
      <c r="DF15" s="109"/>
      <c r="DG15" s="109"/>
      <c r="DH15" s="109"/>
      <c r="DI15" s="109"/>
      <c r="DJ15" s="109">
        <v>332.0</v>
      </c>
      <c r="DK15" s="109"/>
      <c r="DL15" s="109"/>
      <c r="DM15" s="109"/>
      <c r="DN15" s="109">
        <v>582.0</v>
      </c>
      <c r="DO15" s="109"/>
      <c r="DP15" s="109"/>
      <c r="DQ15" s="109"/>
      <c r="DR15" s="109">
        <v>38.0</v>
      </c>
      <c r="DS15" s="109"/>
      <c r="DT15" s="109"/>
      <c r="DU15" s="109"/>
      <c r="DV15" s="109">
        <v>153.0</v>
      </c>
      <c r="DW15" s="109"/>
      <c r="DX15" s="109"/>
      <c r="DY15" s="109"/>
      <c r="DZ15" s="109"/>
      <c r="EA15" s="109"/>
      <c r="EB15" s="109"/>
      <c r="EC15" s="109"/>
      <c r="ED15" s="109"/>
      <c r="EE15" s="109"/>
      <c r="EF15" s="109"/>
      <c r="EG15" s="109"/>
      <c r="EH15" s="109"/>
      <c r="EI15" s="109"/>
      <c r="EJ15" s="109"/>
      <c r="EK15" s="109"/>
      <c r="EL15" s="109"/>
      <c r="EM15" s="109"/>
      <c r="EN15" s="109"/>
      <c r="EO15" s="109"/>
      <c r="EP15" s="109">
        <v>190.0</v>
      </c>
      <c r="EQ15" s="109"/>
      <c r="ER15" s="109"/>
      <c r="ES15" s="109"/>
      <c r="ET15" s="109">
        <v>105.0</v>
      </c>
      <c r="EU15" s="109"/>
      <c r="EV15" s="109"/>
      <c r="EW15" s="109"/>
      <c r="EX15" s="109">
        <v>292.0</v>
      </c>
      <c r="EY15" s="109"/>
      <c r="EZ15" s="109"/>
      <c r="FA15" s="109"/>
      <c r="FB15" s="109"/>
      <c r="FC15" s="109"/>
      <c r="FD15" s="109"/>
      <c r="FE15" s="109"/>
      <c r="FF15" s="109"/>
      <c r="FG15" s="109"/>
      <c r="FH15" s="109"/>
      <c r="FI15" s="109"/>
      <c r="FJ15" s="109"/>
      <c r="FK15" s="109"/>
      <c r="FL15" s="109"/>
      <c r="FM15" s="109"/>
      <c r="FN15" s="109"/>
      <c r="FO15" s="109"/>
      <c r="FP15" s="109"/>
      <c r="FQ15" s="109"/>
      <c r="FR15" s="109"/>
      <c r="FS15" s="109"/>
      <c r="FT15" s="109"/>
      <c r="FU15" s="109"/>
      <c r="FV15" s="109"/>
      <c r="FW15" s="109"/>
      <c r="FX15" s="109"/>
      <c r="FY15" s="109"/>
      <c r="FZ15" s="109"/>
      <c r="GA15" s="109"/>
      <c r="GB15" s="109"/>
      <c r="GC15" s="109"/>
      <c r="GD15" s="109"/>
      <c r="GE15" s="109"/>
      <c r="GF15" s="109"/>
      <c r="GG15" s="109"/>
      <c r="GH15" s="109"/>
      <c r="GI15" s="109">
        <v>897.0</v>
      </c>
    </row>
    <row r="16">
      <c r="A16" s="31">
        <v>95.0</v>
      </c>
      <c r="B16" s="31" t="s">
        <v>990</v>
      </c>
      <c r="C16" s="31">
        <v>5.0</v>
      </c>
      <c r="D16" s="109">
        <v>203647.0</v>
      </c>
      <c r="E16" s="109">
        <v>201922.0</v>
      </c>
      <c r="F16" s="109">
        <v>203647.0</v>
      </c>
      <c r="G16" s="109">
        <v>201922.0</v>
      </c>
      <c r="H16" s="109">
        <v>150629.0</v>
      </c>
      <c r="I16" s="109">
        <v>141714.0</v>
      </c>
      <c r="J16" s="109">
        <v>150629.0</v>
      </c>
      <c r="K16" s="109">
        <v>141714.0</v>
      </c>
      <c r="L16" s="109">
        <v>1531.0</v>
      </c>
      <c r="M16" s="109">
        <v>1765.0</v>
      </c>
      <c r="N16" s="109">
        <v>1104.0</v>
      </c>
      <c r="O16" s="109">
        <v>1368.0</v>
      </c>
      <c r="P16" s="109">
        <v>149098.0</v>
      </c>
      <c r="Q16" s="109">
        <v>139949.0</v>
      </c>
      <c r="R16" s="109">
        <v>149525.0</v>
      </c>
      <c r="S16" s="109">
        <v>140346.0</v>
      </c>
      <c r="T16" s="109">
        <v>41106.0</v>
      </c>
      <c r="U16" s="109">
        <v>45999.0</v>
      </c>
      <c r="V16" s="109">
        <v>36500.0</v>
      </c>
      <c r="W16" s="109">
        <v>42902.0</v>
      </c>
      <c r="X16" s="109">
        <v>48148.0</v>
      </c>
      <c r="Y16" s="109">
        <v>55021.0</v>
      </c>
      <c r="Z16" s="109">
        <v>36849.0</v>
      </c>
      <c r="AA16" s="109">
        <v>44240.0</v>
      </c>
      <c r="AB16" s="109">
        <v>14431.0</v>
      </c>
      <c r="AC16" s="109">
        <v>10883.0</v>
      </c>
      <c r="AD16" s="109">
        <v>19118.0</v>
      </c>
      <c r="AE16" s="109">
        <v>12960.0</v>
      </c>
      <c r="AF16" s="109">
        <v>19621.0</v>
      </c>
      <c r="AG16" s="109">
        <v>18046.0</v>
      </c>
      <c r="AH16" s="109">
        <v>20973.0</v>
      </c>
      <c r="AI16" s="109">
        <v>20905.0</v>
      </c>
      <c r="AJ16" s="109"/>
      <c r="AK16" s="109"/>
      <c r="AL16" s="109"/>
      <c r="AM16" s="109"/>
      <c r="AN16" s="109">
        <v>10599.0</v>
      </c>
      <c r="AO16" s="109">
        <v>3158.0</v>
      </c>
      <c r="AP16" s="109">
        <v>16850.0</v>
      </c>
      <c r="AQ16" s="109">
        <v>6339.0</v>
      </c>
      <c r="AR16" s="109">
        <v>11249.0</v>
      </c>
      <c r="AS16" s="109"/>
      <c r="AT16" s="109">
        <v>11731.0</v>
      </c>
      <c r="AU16" s="109">
        <v>4513.0</v>
      </c>
      <c r="AV16" s="109"/>
      <c r="AW16" s="109">
        <v>4161.0</v>
      </c>
      <c r="AX16" s="109">
        <v>704.0</v>
      </c>
      <c r="AY16" s="109">
        <v>3789.0</v>
      </c>
      <c r="AZ16" s="109"/>
      <c r="BA16" s="109">
        <v>1750.0</v>
      </c>
      <c r="BB16" s="109">
        <v>202.0</v>
      </c>
      <c r="BC16" s="109">
        <v>1057.0</v>
      </c>
      <c r="BD16" s="109"/>
      <c r="BE16" s="109">
        <v>728.0</v>
      </c>
      <c r="BF16" s="109">
        <v>317.0</v>
      </c>
      <c r="BG16" s="109">
        <v>405.0</v>
      </c>
      <c r="BH16" s="109"/>
      <c r="BI16" s="109"/>
      <c r="BJ16" s="109">
        <v>1144.0</v>
      </c>
      <c r="BK16" s="109"/>
      <c r="BL16" s="109"/>
      <c r="BM16" s="109"/>
      <c r="BN16" s="109">
        <v>176.0</v>
      </c>
      <c r="BO16" s="109">
        <v>263.0</v>
      </c>
      <c r="BP16" s="109">
        <v>3632.0</v>
      </c>
      <c r="BQ16" s="109"/>
      <c r="BR16" s="109">
        <v>2074.0</v>
      </c>
      <c r="BS16" s="109">
        <v>1041.0</v>
      </c>
      <c r="BT16" s="109"/>
      <c r="BU16" s="109"/>
      <c r="BV16" s="109"/>
      <c r="BW16" s="109"/>
      <c r="BX16" s="109"/>
      <c r="BY16" s="109"/>
      <c r="BZ16" s="109">
        <v>136.0</v>
      </c>
      <c r="CA16" s="109">
        <v>248.0</v>
      </c>
      <c r="CB16" s="109"/>
      <c r="CC16" s="109"/>
      <c r="CD16" s="109"/>
      <c r="CE16" s="109">
        <v>127.0</v>
      </c>
      <c r="CF16" s="109">
        <v>312.0</v>
      </c>
      <c r="CG16" s="109"/>
      <c r="CH16" s="109">
        <v>126.0</v>
      </c>
      <c r="CI16" s="109">
        <v>57.0</v>
      </c>
      <c r="CJ16" s="109"/>
      <c r="CK16" s="109">
        <v>203.0</v>
      </c>
      <c r="CL16" s="109"/>
      <c r="CM16" s="109">
        <v>59.0</v>
      </c>
      <c r="CN16" s="109"/>
      <c r="CO16" s="109"/>
      <c r="CP16" s="109">
        <v>12.0</v>
      </c>
      <c r="CQ16" s="109">
        <v>34.0</v>
      </c>
      <c r="CR16" s="109"/>
      <c r="CS16" s="109"/>
      <c r="CT16" s="109"/>
      <c r="CU16" s="109">
        <v>27.0</v>
      </c>
      <c r="CV16" s="109"/>
      <c r="CW16" s="109"/>
      <c r="CX16" s="109">
        <v>1156.0</v>
      </c>
      <c r="CY16" s="109"/>
      <c r="CZ16" s="109"/>
      <c r="DA16" s="109"/>
      <c r="DB16" s="109"/>
      <c r="DC16" s="109"/>
      <c r="DD16" s="109"/>
      <c r="DE16" s="109"/>
      <c r="DF16" s="109"/>
      <c r="DG16" s="109"/>
      <c r="DH16" s="109"/>
      <c r="DI16" s="109"/>
      <c r="DJ16" s="109">
        <v>294.0</v>
      </c>
      <c r="DK16" s="109"/>
      <c r="DL16" s="109"/>
      <c r="DM16" s="109"/>
      <c r="DN16" s="109">
        <v>468.0</v>
      </c>
      <c r="DO16" s="109"/>
      <c r="DP16" s="109"/>
      <c r="DQ16" s="109"/>
      <c r="DR16" s="109">
        <v>25.0</v>
      </c>
      <c r="DS16" s="109"/>
      <c r="DT16" s="109"/>
      <c r="DU16" s="109"/>
      <c r="DV16" s="109">
        <v>170.0</v>
      </c>
      <c r="DW16" s="109"/>
      <c r="DX16" s="109"/>
      <c r="DY16" s="109"/>
      <c r="DZ16" s="109"/>
      <c r="EA16" s="109"/>
      <c r="EB16" s="109"/>
      <c r="EC16" s="109"/>
      <c r="ED16" s="109"/>
      <c r="EE16" s="109"/>
      <c r="EF16" s="109"/>
      <c r="EG16" s="109"/>
      <c r="EH16" s="109"/>
      <c r="EI16" s="109"/>
      <c r="EJ16" s="109"/>
      <c r="EK16" s="109"/>
      <c r="EL16" s="109"/>
      <c r="EM16" s="109"/>
      <c r="EN16" s="109"/>
      <c r="EO16" s="109"/>
      <c r="EP16" s="109">
        <v>146.0</v>
      </c>
      <c r="EQ16" s="109"/>
      <c r="ER16" s="109"/>
      <c r="ES16" s="109"/>
      <c r="ET16" s="109">
        <v>141.0</v>
      </c>
      <c r="EU16" s="109"/>
      <c r="EV16" s="109"/>
      <c r="EW16" s="109"/>
      <c r="EX16" s="109">
        <v>213.0</v>
      </c>
      <c r="EY16" s="109"/>
      <c r="EZ16" s="109"/>
      <c r="FA16" s="109"/>
      <c r="FB16" s="109"/>
      <c r="FC16" s="109"/>
      <c r="FD16" s="109"/>
      <c r="FE16" s="109"/>
      <c r="FF16" s="109"/>
      <c r="FG16" s="109"/>
      <c r="FH16" s="109"/>
      <c r="FI16" s="109"/>
      <c r="FJ16" s="109"/>
      <c r="FK16" s="109"/>
      <c r="FL16" s="109"/>
      <c r="FM16" s="109"/>
      <c r="FN16" s="109"/>
      <c r="FO16" s="109"/>
      <c r="FP16" s="109"/>
      <c r="FQ16" s="109"/>
      <c r="FR16" s="109"/>
      <c r="FS16" s="109"/>
      <c r="FT16" s="109"/>
      <c r="FU16" s="109"/>
      <c r="FV16" s="109"/>
      <c r="FW16" s="109"/>
      <c r="FX16" s="109"/>
      <c r="FY16" s="109"/>
      <c r="FZ16" s="109"/>
      <c r="GA16" s="109"/>
      <c r="GB16" s="109"/>
      <c r="GC16" s="109"/>
      <c r="GD16" s="109"/>
      <c r="GE16" s="109"/>
      <c r="GF16" s="109"/>
      <c r="GG16" s="109"/>
      <c r="GH16" s="109"/>
      <c r="GI16" s="109">
        <v>1380.0</v>
      </c>
    </row>
    <row r="17">
      <c r="A17" s="31">
        <v>96.0</v>
      </c>
      <c r="B17" s="31" t="s">
        <v>725</v>
      </c>
      <c r="C17" s="31">
        <v>5.0</v>
      </c>
      <c r="D17" s="109">
        <v>227583.0</v>
      </c>
      <c r="E17" s="109">
        <v>226487.0</v>
      </c>
      <c r="F17" s="109">
        <v>227583.0</v>
      </c>
      <c r="G17" s="109">
        <v>226487.0</v>
      </c>
      <c r="H17" s="109">
        <v>180439.0</v>
      </c>
      <c r="I17" s="109">
        <v>175014.0</v>
      </c>
      <c r="J17" s="109">
        <v>180439.0</v>
      </c>
      <c r="K17" s="109">
        <v>175014.0</v>
      </c>
      <c r="L17" s="109">
        <v>1498.0</v>
      </c>
      <c r="M17" s="109">
        <v>2143.0</v>
      </c>
      <c r="N17" s="109">
        <v>1231.0</v>
      </c>
      <c r="O17" s="109">
        <v>1775.0</v>
      </c>
      <c r="P17" s="109">
        <v>178941.0</v>
      </c>
      <c r="Q17" s="109">
        <v>172871.0</v>
      </c>
      <c r="R17" s="109">
        <v>179208.0</v>
      </c>
      <c r="S17" s="109">
        <v>173239.0</v>
      </c>
      <c r="T17" s="109">
        <v>57330.0</v>
      </c>
      <c r="U17" s="109">
        <v>64778.0</v>
      </c>
      <c r="V17" s="109">
        <v>53334.0</v>
      </c>
      <c r="W17" s="109">
        <v>62844.0</v>
      </c>
      <c r="X17" s="109">
        <v>62377.0</v>
      </c>
      <c r="Y17" s="109">
        <v>65955.0</v>
      </c>
      <c r="Z17" s="109">
        <v>36119.0</v>
      </c>
      <c r="AA17" s="109">
        <v>44909.0</v>
      </c>
      <c r="AB17" s="109">
        <v>10193.0</v>
      </c>
      <c r="AC17" s="109">
        <v>7523.0</v>
      </c>
      <c r="AD17" s="109">
        <v>17133.0</v>
      </c>
      <c r="AE17" s="109">
        <v>10988.0</v>
      </c>
      <c r="AF17" s="109">
        <v>15056.0</v>
      </c>
      <c r="AG17" s="109">
        <v>14797.0</v>
      </c>
      <c r="AH17" s="109">
        <v>25197.0</v>
      </c>
      <c r="AI17" s="109">
        <v>23686.0</v>
      </c>
      <c r="AJ17" s="109"/>
      <c r="AK17" s="109"/>
      <c r="AL17" s="109"/>
      <c r="AM17" s="109"/>
      <c r="AN17" s="109">
        <v>18724.0</v>
      </c>
      <c r="AO17" s="109">
        <v>10416.0</v>
      </c>
      <c r="AP17" s="109">
        <v>28113.0</v>
      </c>
      <c r="AQ17" s="109">
        <v>14418.0</v>
      </c>
      <c r="AR17" s="109">
        <v>10882.0</v>
      </c>
      <c r="AS17" s="109">
        <v>4382.0</v>
      </c>
      <c r="AT17" s="109">
        <v>13136.0</v>
      </c>
      <c r="AU17" s="109">
        <v>7389.0</v>
      </c>
      <c r="AV17" s="109">
        <v>857.0</v>
      </c>
      <c r="AW17" s="109">
        <v>4113.0</v>
      </c>
      <c r="AX17" s="109">
        <v>663.0</v>
      </c>
      <c r="AY17" s="109">
        <v>4418.0</v>
      </c>
      <c r="AZ17" s="109"/>
      <c r="BA17" s="109"/>
      <c r="BB17" s="109">
        <v>147.0</v>
      </c>
      <c r="BC17" s="109">
        <v>801.0</v>
      </c>
      <c r="BD17" s="109">
        <v>806.0</v>
      </c>
      <c r="BE17" s="109"/>
      <c r="BF17" s="109">
        <v>412.0</v>
      </c>
      <c r="BG17" s="109">
        <v>309.0</v>
      </c>
      <c r="BH17" s="109"/>
      <c r="BI17" s="109"/>
      <c r="BJ17" s="109">
        <v>684.0</v>
      </c>
      <c r="BK17" s="109"/>
      <c r="BL17" s="109"/>
      <c r="BM17" s="109"/>
      <c r="BN17" s="109">
        <v>253.0</v>
      </c>
      <c r="BO17" s="109">
        <v>293.0</v>
      </c>
      <c r="BP17" s="109">
        <v>2617.0</v>
      </c>
      <c r="BQ17" s="109">
        <v>907.0</v>
      </c>
      <c r="BR17" s="109">
        <v>1950.0</v>
      </c>
      <c r="BS17" s="109">
        <v>1079.0</v>
      </c>
      <c r="BT17" s="109"/>
      <c r="BU17" s="109"/>
      <c r="BV17" s="109"/>
      <c r="BW17" s="109"/>
      <c r="BX17" s="109"/>
      <c r="BY17" s="109"/>
      <c r="BZ17" s="109">
        <v>107.0</v>
      </c>
      <c r="CA17" s="109">
        <v>197.0</v>
      </c>
      <c r="CB17" s="109"/>
      <c r="CC17" s="109"/>
      <c r="CD17" s="109"/>
      <c r="CE17" s="109">
        <v>132.0</v>
      </c>
      <c r="CF17" s="109"/>
      <c r="CG17" s="109"/>
      <c r="CH17" s="109">
        <v>81.0</v>
      </c>
      <c r="CI17" s="109">
        <v>42.0</v>
      </c>
      <c r="CJ17" s="109"/>
      <c r="CK17" s="109"/>
      <c r="CL17" s="109"/>
      <c r="CM17" s="109">
        <v>25.0</v>
      </c>
      <c r="CN17" s="109"/>
      <c r="CO17" s="109"/>
      <c r="CP17" s="109">
        <v>22.0</v>
      </c>
      <c r="CQ17" s="109">
        <v>21.0</v>
      </c>
      <c r="CR17" s="109"/>
      <c r="CS17" s="109"/>
      <c r="CT17" s="109"/>
      <c r="CU17" s="109">
        <v>19.0</v>
      </c>
      <c r="CV17" s="109"/>
      <c r="CW17" s="109"/>
      <c r="CX17" s="109">
        <v>325.0</v>
      </c>
      <c r="CY17" s="109"/>
      <c r="CZ17" s="109"/>
      <c r="DA17" s="109"/>
      <c r="DB17" s="109"/>
      <c r="DC17" s="109"/>
      <c r="DD17" s="109"/>
      <c r="DE17" s="109"/>
      <c r="DF17" s="109"/>
      <c r="DG17" s="109"/>
      <c r="DH17" s="109"/>
      <c r="DI17" s="109"/>
      <c r="DJ17" s="109">
        <v>312.0</v>
      </c>
      <c r="DK17" s="109"/>
      <c r="DL17" s="109"/>
      <c r="DM17" s="109"/>
      <c r="DN17" s="109">
        <v>431.0</v>
      </c>
      <c r="DO17" s="109"/>
      <c r="DP17" s="109"/>
      <c r="DQ17" s="109"/>
      <c r="DR17" s="109">
        <v>30.0</v>
      </c>
      <c r="DS17" s="109"/>
      <c r="DT17" s="109"/>
      <c r="DU17" s="109"/>
      <c r="DV17" s="109">
        <v>206.0</v>
      </c>
      <c r="DW17" s="109"/>
      <c r="DX17" s="109"/>
      <c r="DY17" s="109"/>
      <c r="DZ17" s="109"/>
      <c r="EA17" s="109"/>
      <c r="EB17" s="109"/>
      <c r="EC17" s="109"/>
      <c r="ED17" s="109"/>
      <c r="EE17" s="109"/>
      <c r="EF17" s="109"/>
      <c r="EG17" s="109"/>
      <c r="EH17" s="109"/>
      <c r="EI17" s="109"/>
      <c r="EJ17" s="109"/>
      <c r="EK17" s="109"/>
      <c r="EL17" s="109"/>
      <c r="EM17" s="109"/>
      <c r="EN17" s="109"/>
      <c r="EO17" s="109"/>
      <c r="EP17" s="109">
        <v>211.0</v>
      </c>
      <c r="EQ17" s="109"/>
      <c r="ER17" s="109"/>
      <c r="ES17" s="109"/>
      <c r="ET17" s="109">
        <v>69.0</v>
      </c>
      <c r="EU17" s="109"/>
      <c r="EV17" s="109"/>
      <c r="EW17" s="109"/>
      <c r="EX17" s="109">
        <v>273.0</v>
      </c>
      <c r="EY17" s="109"/>
      <c r="EZ17" s="109"/>
      <c r="FA17" s="109"/>
      <c r="FB17" s="109"/>
      <c r="FC17" s="109"/>
      <c r="FD17" s="109"/>
      <c r="FE17" s="109"/>
      <c r="FF17" s="109"/>
      <c r="FG17" s="109"/>
      <c r="FH17" s="109"/>
      <c r="FI17" s="109"/>
      <c r="FJ17" s="109"/>
      <c r="FK17" s="109"/>
      <c r="FL17" s="109"/>
      <c r="FM17" s="109"/>
      <c r="FN17" s="109"/>
      <c r="FO17" s="109"/>
      <c r="FP17" s="109"/>
      <c r="FQ17" s="109"/>
      <c r="FR17" s="109"/>
      <c r="FS17" s="109"/>
      <c r="FT17" s="109"/>
      <c r="FU17" s="109"/>
      <c r="FV17" s="109"/>
      <c r="FW17" s="109"/>
      <c r="FX17" s="109"/>
      <c r="FY17" s="109"/>
      <c r="FZ17" s="109"/>
      <c r="GA17" s="109"/>
      <c r="GB17" s="109"/>
      <c r="GC17" s="109"/>
      <c r="GD17" s="109"/>
      <c r="GE17" s="109"/>
      <c r="GF17" s="109">
        <v>99.0</v>
      </c>
      <c r="GG17" s="109"/>
      <c r="GH17" s="109"/>
      <c r="GI17" s="109">
        <v>1669.0</v>
      </c>
    </row>
    <row r="18">
      <c r="A18" s="31">
        <v>97.0</v>
      </c>
      <c r="B18" s="31" t="s">
        <v>991</v>
      </c>
      <c r="C18" s="31">
        <v>5.0</v>
      </c>
      <c r="D18" s="109">
        <v>237415.0</v>
      </c>
      <c r="E18" s="109">
        <v>234377.0</v>
      </c>
      <c r="F18" s="109">
        <v>237415.0</v>
      </c>
      <c r="G18" s="109">
        <v>234377.0</v>
      </c>
      <c r="H18" s="109">
        <v>184295.0</v>
      </c>
      <c r="I18" s="109">
        <v>172653.0</v>
      </c>
      <c r="J18" s="109">
        <v>184295.0</v>
      </c>
      <c r="K18" s="109">
        <v>172653.0</v>
      </c>
      <c r="L18" s="109">
        <v>3732.0</v>
      </c>
      <c r="M18" s="109">
        <v>2251.0</v>
      </c>
      <c r="N18" s="109">
        <v>1538.0</v>
      </c>
      <c r="O18" s="109">
        <v>1906.0</v>
      </c>
      <c r="P18" s="109">
        <v>180563.0</v>
      </c>
      <c r="Q18" s="109">
        <v>170402.0</v>
      </c>
      <c r="R18" s="109">
        <v>182757.0</v>
      </c>
      <c r="S18" s="109">
        <v>170747.0</v>
      </c>
      <c r="T18" s="109">
        <v>79987.0</v>
      </c>
      <c r="U18" s="109">
        <v>84556.0</v>
      </c>
      <c r="V18" s="109">
        <v>62334.0</v>
      </c>
      <c r="W18" s="109">
        <v>74187.0</v>
      </c>
      <c r="X18" s="109">
        <v>49988.0</v>
      </c>
      <c r="Y18" s="109">
        <v>50271.0</v>
      </c>
      <c r="Z18" s="109">
        <v>40922.0</v>
      </c>
      <c r="AA18" s="109">
        <v>46065.0</v>
      </c>
      <c r="AB18" s="109">
        <v>14684.0</v>
      </c>
      <c r="AC18" s="109">
        <v>7946.0</v>
      </c>
      <c r="AD18" s="109">
        <v>13038.0</v>
      </c>
      <c r="AE18" s="109">
        <v>9496.0</v>
      </c>
      <c r="AF18" s="109">
        <v>11762.0</v>
      </c>
      <c r="AG18" s="109">
        <v>10895.0</v>
      </c>
      <c r="AH18" s="109">
        <v>13757.0</v>
      </c>
      <c r="AI18" s="109">
        <v>14000.0</v>
      </c>
      <c r="AJ18" s="109"/>
      <c r="AK18" s="109"/>
      <c r="AL18" s="109"/>
      <c r="AM18" s="109"/>
      <c r="AN18" s="109">
        <v>18768.0</v>
      </c>
      <c r="AO18" s="109">
        <v>4172.0</v>
      </c>
      <c r="AP18" s="109">
        <v>27267.0</v>
      </c>
      <c r="AQ18" s="109">
        <v>10796.0</v>
      </c>
      <c r="AR18" s="109"/>
      <c r="AS18" s="109">
        <v>5519.0</v>
      </c>
      <c r="AT18" s="109">
        <v>18237.0</v>
      </c>
      <c r="AU18" s="109">
        <v>7514.0</v>
      </c>
      <c r="AV18" s="109"/>
      <c r="AW18" s="109">
        <v>3472.0</v>
      </c>
      <c r="AX18" s="109">
        <v>771.0</v>
      </c>
      <c r="AY18" s="109">
        <v>3771.0</v>
      </c>
      <c r="AZ18" s="109"/>
      <c r="BA18" s="109">
        <v>1618.0</v>
      </c>
      <c r="BB18" s="109">
        <v>300.0</v>
      </c>
      <c r="BC18" s="109">
        <v>1464.0</v>
      </c>
      <c r="BD18" s="109"/>
      <c r="BE18" s="109">
        <v>803.0</v>
      </c>
      <c r="BF18" s="109">
        <v>509.0</v>
      </c>
      <c r="BG18" s="109">
        <v>534.0</v>
      </c>
      <c r="BH18" s="109"/>
      <c r="BI18" s="109"/>
      <c r="BJ18" s="109">
        <v>1538.0</v>
      </c>
      <c r="BK18" s="109"/>
      <c r="BL18" s="109"/>
      <c r="BM18" s="109"/>
      <c r="BN18" s="109">
        <v>233.0</v>
      </c>
      <c r="BO18" s="109">
        <v>238.0</v>
      </c>
      <c r="BP18" s="109"/>
      <c r="BQ18" s="109"/>
      <c r="BR18" s="109">
        <v>1610.0</v>
      </c>
      <c r="BS18" s="109">
        <v>713.0</v>
      </c>
      <c r="BT18" s="109"/>
      <c r="BU18" s="109"/>
      <c r="BV18" s="109"/>
      <c r="BW18" s="109"/>
      <c r="BX18" s="109">
        <v>5374.0</v>
      </c>
      <c r="BY18" s="109">
        <v>1150.0</v>
      </c>
      <c r="BZ18" s="109">
        <v>630.0</v>
      </c>
      <c r="CA18" s="109">
        <v>809.0</v>
      </c>
      <c r="CB18" s="109"/>
      <c r="CC18" s="109"/>
      <c r="CD18" s="109"/>
      <c r="CE18" s="109">
        <v>138.0</v>
      </c>
      <c r="CF18" s="109"/>
      <c r="CG18" s="109"/>
      <c r="CH18" s="109">
        <v>73.0</v>
      </c>
      <c r="CI18" s="109">
        <v>18.0</v>
      </c>
      <c r="CJ18" s="109"/>
      <c r="CK18" s="109"/>
      <c r="CL18" s="109"/>
      <c r="CM18" s="109">
        <v>23.0</v>
      </c>
      <c r="CN18" s="109"/>
      <c r="CO18" s="109"/>
      <c r="CP18" s="109">
        <v>10.0</v>
      </c>
      <c r="CQ18" s="109">
        <v>38.0</v>
      </c>
      <c r="CR18" s="109"/>
      <c r="CS18" s="109"/>
      <c r="CT18" s="109"/>
      <c r="CU18" s="109">
        <v>20.0</v>
      </c>
      <c r="CV18" s="109"/>
      <c r="CW18" s="109"/>
      <c r="CX18" s="109">
        <v>374.0</v>
      </c>
      <c r="CY18" s="109"/>
      <c r="CZ18" s="109"/>
      <c r="DA18" s="109"/>
      <c r="DB18" s="109"/>
      <c r="DC18" s="109"/>
      <c r="DD18" s="109"/>
      <c r="DE18" s="109"/>
      <c r="DF18" s="109"/>
      <c r="DG18" s="109"/>
      <c r="DH18" s="109"/>
      <c r="DI18" s="109"/>
      <c r="DJ18" s="109">
        <v>211.0</v>
      </c>
      <c r="DK18" s="109"/>
      <c r="DL18" s="109"/>
      <c r="DM18" s="109"/>
      <c r="DN18" s="109">
        <v>237.0</v>
      </c>
      <c r="DO18" s="109"/>
      <c r="DP18" s="109"/>
      <c r="DQ18" s="109"/>
      <c r="DR18" s="109">
        <v>18.0</v>
      </c>
      <c r="DS18" s="109"/>
      <c r="DT18" s="109"/>
      <c r="DU18" s="109"/>
      <c r="DV18" s="109">
        <v>178.0</v>
      </c>
      <c r="DW18" s="109"/>
      <c r="DX18" s="109"/>
      <c r="DY18" s="109"/>
      <c r="DZ18" s="109"/>
      <c r="EA18" s="109"/>
      <c r="EB18" s="109"/>
      <c r="EC18" s="109"/>
      <c r="ED18" s="109"/>
      <c r="EE18" s="109"/>
      <c r="EF18" s="109"/>
      <c r="EG18" s="109"/>
      <c r="EH18" s="109"/>
      <c r="EI18" s="109"/>
      <c r="EJ18" s="109"/>
      <c r="EK18" s="109"/>
      <c r="EL18" s="109"/>
      <c r="EM18" s="109"/>
      <c r="EN18" s="109"/>
      <c r="EO18" s="109"/>
      <c r="EP18" s="109">
        <v>123.0</v>
      </c>
      <c r="EQ18" s="109"/>
      <c r="ER18" s="109"/>
      <c r="ES18" s="109"/>
      <c r="ET18" s="109">
        <v>181.0</v>
      </c>
      <c r="EU18" s="109"/>
      <c r="EV18" s="109"/>
      <c r="EW18" s="109"/>
      <c r="EX18" s="109">
        <v>206.0</v>
      </c>
      <c r="EY18" s="109"/>
      <c r="EZ18" s="109"/>
      <c r="FA18" s="109"/>
      <c r="FB18" s="109"/>
      <c r="FC18" s="109"/>
      <c r="FD18" s="109"/>
      <c r="FE18" s="109"/>
      <c r="FF18" s="109"/>
      <c r="FG18" s="109"/>
      <c r="FH18" s="109"/>
      <c r="FI18" s="109"/>
      <c r="FJ18" s="109"/>
      <c r="FK18" s="109"/>
      <c r="FL18" s="109"/>
      <c r="FM18" s="109"/>
      <c r="FN18" s="109"/>
      <c r="FO18" s="109"/>
      <c r="FP18" s="109"/>
      <c r="FQ18" s="109"/>
      <c r="FR18" s="109"/>
      <c r="FS18" s="109"/>
      <c r="FT18" s="109"/>
      <c r="FU18" s="109"/>
      <c r="FV18" s="109"/>
      <c r="FW18" s="109"/>
      <c r="FX18" s="109"/>
      <c r="FY18" s="109"/>
      <c r="FZ18" s="109"/>
      <c r="GA18" s="109"/>
      <c r="GB18" s="109"/>
      <c r="GC18" s="109"/>
      <c r="GD18" s="109"/>
      <c r="GE18" s="109"/>
      <c r="GF18" s="109"/>
      <c r="GG18" s="109"/>
      <c r="GH18" s="109"/>
      <c r="GI18" s="109">
        <v>923.0</v>
      </c>
    </row>
    <row r="19">
      <c r="A19" s="31">
        <v>98.0</v>
      </c>
      <c r="B19" s="31" t="s">
        <v>993</v>
      </c>
      <c r="C19" s="31">
        <v>5.0</v>
      </c>
      <c r="D19" s="109">
        <v>216020.0</v>
      </c>
      <c r="E19" s="109">
        <v>213791.0</v>
      </c>
      <c r="F19" s="109">
        <v>216020.0</v>
      </c>
      <c r="G19" s="109">
        <v>213791.0</v>
      </c>
      <c r="H19" s="109">
        <v>174513.0</v>
      </c>
      <c r="I19" s="109">
        <v>164635.0</v>
      </c>
      <c r="J19" s="109">
        <v>174513.0</v>
      </c>
      <c r="K19" s="109">
        <v>164635.0</v>
      </c>
      <c r="L19" s="109">
        <v>1615.0</v>
      </c>
      <c r="M19" s="109">
        <v>2190.0</v>
      </c>
      <c r="N19" s="109">
        <v>1350.0</v>
      </c>
      <c r="O19" s="109">
        <v>1725.0</v>
      </c>
      <c r="P19" s="109">
        <v>172898.0</v>
      </c>
      <c r="Q19" s="109">
        <v>162445.0</v>
      </c>
      <c r="R19" s="109">
        <v>173163.0</v>
      </c>
      <c r="S19" s="109">
        <v>162910.0</v>
      </c>
      <c r="T19" s="109">
        <v>80441.0</v>
      </c>
      <c r="U19" s="109">
        <v>85058.0</v>
      </c>
      <c r="V19" s="109">
        <v>61425.0</v>
      </c>
      <c r="W19" s="109">
        <v>73860.0</v>
      </c>
      <c r="X19" s="109">
        <v>39246.0</v>
      </c>
      <c r="Y19" s="109">
        <v>44098.0</v>
      </c>
      <c r="Z19" s="109">
        <v>34583.0</v>
      </c>
      <c r="AA19" s="109">
        <v>39571.0</v>
      </c>
      <c r="AB19" s="109">
        <v>9543.0</v>
      </c>
      <c r="AC19" s="109">
        <v>5445.0</v>
      </c>
      <c r="AD19" s="109">
        <v>11116.0</v>
      </c>
      <c r="AE19" s="109">
        <v>7433.0</v>
      </c>
      <c r="AF19" s="109">
        <v>13643.0</v>
      </c>
      <c r="AG19" s="109">
        <v>11732.0</v>
      </c>
      <c r="AH19" s="109">
        <v>15192.0</v>
      </c>
      <c r="AI19" s="109">
        <v>14122.0</v>
      </c>
      <c r="AJ19" s="109"/>
      <c r="AK19" s="109"/>
      <c r="AL19" s="109"/>
      <c r="AM19" s="109"/>
      <c r="AN19" s="109">
        <v>14491.0</v>
      </c>
      <c r="AO19" s="109">
        <v>5058.0</v>
      </c>
      <c r="AP19" s="109">
        <v>30142.0</v>
      </c>
      <c r="AQ19" s="109">
        <v>13468.0</v>
      </c>
      <c r="AR19" s="109">
        <v>14592.0</v>
      </c>
      <c r="AS19" s="109">
        <v>5058.0</v>
      </c>
      <c r="AT19" s="109">
        <v>15226.0</v>
      </c>
      <c r="AU19" s="109">
        <v>7362.0</v>
      </c>
      <c r="AV19" s="109"/>
      <c r="AW19" s="109">
        <v>3151.0</v>
      </c>
      <c r="AX19" s="109">
        <v>596.0</v>
      </c>
      <c r="AY19" s="109">
        <v>3163.0</v>
      </c>
      <c r="AZ19" s="109"/>
      <c r="BA19" s="109">
        <v>1207.0</v>
      </c>
      <c r="BB19" s="109">
        <v>246.0</v>
      </c>
      <c r="BC19" s="109">
        <v>1091.0</v>
      </c>
      <c r="BD19" s="109"/>
      <c r="BE19" s="109">
        <v>1040.0</v>
      </c>
      <c r="BF19" s="109">
        <v>457.0</v>
      </c>
      <c r="BG19" s="109">
        <v>585.0</v>
      </c>
      <c r="BH19" s="109"/>
      <c r="BI19" s="109"/>
      <c r="BJ19" s="109">
        <v>1092.0</v>
      </c>
      <c r="BK19" s="109"/>
      <c r="BL19" s="109"/>
      <c r="BM19" s="109"/>
      <c r="BN19" s="109">
        <v>216.0</v>
      </c>
      <c r="BO19" s="109">
        <v>270.0</v>
      </c>
      <c r="BP19" s="109"/>
      <c r="BQ19" s="109"/>
      <c r="BR19" s="109">
        <v>1268.0</v>
      </c>
      <c r="BS19" s="109">
        <v>589.0</v>
      </c>
      <c r="BT19" s="109"/>
      <c r="BU19" s="109"/>
      <c r="BV19" s="109"/>
      <c r="BW19" s="109"/>
      <c r="BX19" s="109">
        <v>942.0</v>
      </c>
      <c r="BY19" s="109">
        <v>598.0</v>
      </c>
      <c r="BZ19" s="109">
        <v>337.0</v>
      </c>
      <c r="CA19" s="109">
        <v>421.0</v>
      </c>
      <c r="CB19" s="109"/>
      <c r="CC19" s="109"/>
      <c r="CD19" s="109"/>
      <c r="CE19" s="109">
        <v>115.0</v>
      </c>
      <c r="CF19" s="109"/>
      <c r="CG19" s="109"/>
      <c r="CH19" s="109">
        <v>42.0</v>
      </c>
      <c r="CI19" s="109">
        <v>18.0</v>
      </c>
      <c r="CJ19" s="109"/>
      <c r="CK19" s="109"/>
      <c r="CL19" s="109"/>
      <c r="CM19" s="109">
        <v>21.0</v>
      </c>
      <c r="CN19" s="109"/>
      <c r="CO19" s="109"/>
      <c r="CP19" s="109">
        <v>5.0</v>
      </c>
      <c r="CQ19" s="109">
        <v>17.0</v>
      </c>
      <c r="CR19" s="109"/>
      <c r="CS19" s="109"/>
      <c r="CT19" s="109"/>
      <c r="CU19" s="109">
        <v>10.0</v>
      </c>
      <c r="CV19" s="109"/>
      <c r="CW19" s="109"/>
      <c r="CX19" s="109">
        <v>159.0</v>
      </c>
      <c r="CY19" s="109"/>
      <c r="CZ19" s="109"/>
      <c r="DA19" s="109"/>
      <c r="DB19" s="109"/>
      <c r="DC19" s="109"/>
      <c r="DD19" s="109"/>
      <c r="DE19" s="109"/>
      <c r="DF19" s="109"/>
      <c r="DG19" s="109"/>
      <c r="DH19" s="109"/>
      <c r="DI19" s="109"/>
      <c r="DJ19" s="109">
        <v>221.0</v>
      </c>
      <c r="DK19" s="109"/>
      <c r="DL19" s="109"/>
      <c r="DM19" s="109"/>
      <c r="DN19" s="109">
        <v>213.0</v>
      </c>
      <c r="DO19" s="109"/>
      <c r="DP19" s="109"/>
      <c r="DQ19" s="109"/>
      <c r="DR19" s="109">
        <v>15.0</v>
      </c>
      <c r="DS19" s="109"/>
      <c r="DT19" s="109"/>
      <c r="DU19" s="109"/>
      <c r="DV19" s="109">
        <v>178.0</v>
      </c>
      <c r="DW19" s="109"/>
      <c r="DX19" s="109"/>
      <c r="DY19" s="109"/>
      <c r="DZ19" s="109"/>
      <c r="EA19" s="109"/>
      <c r="EB19" s="109"/>
      <c r="EC19" s="109"/>
      <c r="ED19" s="109"/>
      <c r="EE19" s="109"/>
      <c r="EF19" s="109"/>
      <c r="EG19" s="109"/>
      <c r="EH19" s="109"/>
      <c r="EI19" s="109"/>
      <c r="EJ19" s="109"/>
      <c r="EK19" s="109"/>
      <c r="EL19" s="109"/>
      <c r="EM19" s="109"/>
      <c r="EN19" s="109"/>
      <c r="EO19" s="109"/>
      <c r="EP19" s="109">
        <v>102.0</v>
      </c>
      <c r="EQ19" s="109"/>
      <c r="ER19" s="109"/>
      <c r="ES19" s="109"/>
      <c r="ET19" s="109">
        <v>123.0</v>
      </c>
      <c r="EU19" s="109"/>
      <c r="EV19" s="109"/>
      <c r="EW19" s="109"/>
      <c r="EX19" s="109">
        <v>209.0</v>
      </c>
      <c r="EY19" s="109"/>
      <c r="EZ19" s="109"/>
      <c r="FA19" s="109"/>
      <c r="FB19" s="109"/>
      <c r="FC19" s="109"/>
      <c r="FD19" s="109"/>
      <c r="FE19" s="109"/>
      <c r="FF19" s="109"/>
      <c r="FG19" s="109"/>
      <c r="FH19" s="109"/>
      <c r="FI19" s="109"/>
      <c r="FJ19" s="109"/>
      <c r="FK19" s="109"/>
      <c r="FL19" s="109"/>
      <c r="FM19" s="109"/>
      <c r="FN19" s="109"/>
      <c r="FO19" s="109"/>
      <c r="FP19" s="109"/>
      <c r="FQ19" s="109"/>
      <c r="FR19" s="109"/>
      <c r="FS19" s="109"/>
      <c r="FT19" s="109"/>
      <c r="FU19" s="109"/>
      <c r="FV19" s="109"/>
      <c r="FW19" s="109"/>
      <c r="FX19" s="109"/>
      <c r="FY19" s="109"/>
      <c r="FZ19" s="109"/>
      <c r="GA19" s="109"/>
      <c r="GB19" s="109"/>
      <c r="GC19" s="109"/>
      <c r="GD19" s="109"/>
      <c r="GE19" s="109"/>
      <c r="GF19" s="109"/>
      <c r="GG19" s="109"/>
      <c r="GH19" s="109"/>
      <c r="GI19" s="109">
        <v>794.0</v>
      </c>
    </row>
    <row r="20">
      <c r="A20" s="31">
        <v>99.0</v>
      </c>
      <c r="B20" s="31" t="s">
        <v>251</v>
      </c>
      <c r="C20" s="31">
        <v>5.0</v>
      </c>
      <c r="D20" s="109">
        <v>208418.0</v>
      </c>
      <c r="E20" s="109">
        <v>209414.0</v>
      </c>
      <c r="F20" s="109">
        <v>208418.0</v>
      </c>
      <c r="G20" s="109">
        <v>209414.0</v>
      </c>
      <c r="H20" s="109">
        <v>156593.0</v>
      </c>
      <c r="I20" s="109">
        <v>150899.0</v>
      </c>
      <c r="J20" s="109">
        <v>156593.0</v>
      </c>
      <c r="K20" s="109">
        <v>150899.0</v>
      </c>
      <c r="L20" s="109">
        <v>1962.0</v>
      </c>
      <c r="M20" s="109">
        <v>1983.0</v>
      </c>
      <c r="N20" s="109">
        <v>1559.0</v>
      </c>
      <c r="O20" s="109">
        <v>1953.0</v>
      </c>
      <c r="P20" s="109">
        <v>154631.0</v>
      </c>
      <c r="Q20" s="109">
        <v>148916.0</v>
      </c>
      <c r="R20" s="109">
        <v>155034.0</v>
      </c>
      <c r="S20" s="109">
        <v>148946.0</v>
      </c>
      <c r="T20" s="109">
        <v>67603.0</v>
      </c>
      <c r="U20" s="109">
        <v>77800.0</v>
      </c>
      <c r="V20" s="109">
        <v>56567.0</v>
      </c>
      <c r="W20" s="109">
        <v>67437.0</v>
      </c>
      <c r="X20" s="109">
        <v>41305.0</v>
      </c>
      <c r="Y20" s="109">
        <v>44773.0</v>
      </c>
      <c r="Z20" s="109">
        <v>35078.0</v>
      </c>
      <c r="AA20" s="109">
        <v>40185.0</v>
      </c>
      <c r="AB20" s="109">
        <v>7999.0</v>
      </c>
      <c r="AC20" s="109">
        <v>6373.0</v>
      </c>
      <c r="AD20" s="109">
        <v>9887.0</v>
      </c>
      <c r="AE20" s="109">
        <v>8055.0</v>
      </c>
      <c r="AF20" s="109">
        <v>9489.0</v>
      </c>
      <c r="AG20" s="109">
        <v>7675.0</v>
      </c>
      <c r="AH20" s="109">
        <v>9995.0</v>
      </c>
      <c r="AI20" s="109">
        <v>10347.0</v>
      </c>
      <c r="AJ20" s="109"/>
      <c r="AK20" s="109"/>
      <c r="AL20" s="109"/>
      <c r="AM20" s="109"/>
      <c r="AN20" s="109">
        <v>12123.0</v>
      </c>
      <c r="AO20" s="109">
        <v>3226.0</v>
      </c>
      <c r="AP20" s="109">
        <v>21353.0</v>
      </c>
      <c r="AQ20" s="109">
        <v>8446.0</v>
      </c>
      <c r="AR20" s="109">
        <v>15648.0</v>
      </c>
      <c r="AS20" s="109">
        <v>4455.0</v>
      </c>
      <c r="AT20" s="109">
        <v>16413.0</v>
      </c>
      <c r="AU20" s="109">
        <v>7487.0</v>
      </c>
      <c r="AV20" s="109"/>
      <c r="AW20" s="109">
        <v>2769.0</v>
      </c>
      <c r="AX20" s="109">
        <v>640.0</v>
      </c>
      <c r="AY20" s="109">
        <v>2849.0</v>
      </c>
      <c r="AZ20" s="109"/>
      <c r="BA20" s="109">
        <v>1491.0</v>
      </c>
      <c r="BB20" s="109">
        <v>328.0</v>
      </c>
      <c r="BC20" s="109">
        <v>1329.0</v>
      </c>
      <c r="BD20" s="109"/>
      <c r="BE20" s="109"/>
      <c r="BF20" s="109">
        <v>386.0</v>
      </c>
      <c r="BG20" s="109">
        <v>364.0</v>
      </c>
      <c r="BH20" s="109"/>
      <c r="BI20" s="109"/>
      <c r="BJ20" s="109">
        <v>1238.0</v>
      </c>
      <c r="BK20" s="109"/>
      <c r="BL20" s="109"/>
      <c r="BM20" s="109"/>
      <c r="BN20" s="109">
        <v>253.0</v>
      </c>
      <c r="BO20" s="109">
        <v>262.0</v>
      </c>
      <c r="BP20" s="109"/>
      <c r="BQ20" s="109"/>
      <c r="BR20" s="109">
        <v>1099.0</v>
      </c>
      <c r="BS20" s="109">
        <v>629.0</v>
      </c>
      <c r="BT20" s="109"/>
      <c r="BU20" s="109"/>
      <c r="BV20" s="109"/>
      <c r="BW20" s="109"/>
      <c r="BX20" s="109"/>
      <c r="BY20" s="109"/>
      <c r="BZ20" s="109">
        <v>204.0</v>
      </c>
      <c r="CA20" s="109">
        <v>363.0</v>
      </c>
      <c r="CB20" s="109"/>
      <c r="CC20" s="109"/>
      <c r="CD20" s="109"/>
      <c r="CE20" s="109">
        <v>130.0</v>
      </c>
      <c r="CF20" s="109"/>
      <c r="CG20" s="109"/>
      <c r="CH20" s="109">
        <v>52.0</v>
      </c>
      <c r="CI20" s="109">
        <v>26.0</v>
      </c>
      <c r="CJ20" s="109"/>
      <c r="CK20" s="109"/>
      <c r="CL20" s="109"/>
      <c r="CM20" s="109">
        <v>18.0</v>
      </c>
      <c r="CN20" s="109"/>
      <c r="CO20" s="109"/>
      <c r="CP20" s="109">
        <v>9.0</v>
      </c>
      <c r="CQ20" s="109">
        <v>32.0</v>
      </c>
      <c r="CR20" s="109"/>
      <c r="CS20" s="109"/>
      <c r="CT20" s="109"/>
      <c r="CU20" s="109">
        <v>21.0</v>
      </c>
      <c r="CV20" s="109"/>
      <c r="CW20" s="109"/>
      <c r="CX20" s="109">
        <v>531.0</v>
      </c>
      <c r="CY20" s="109"/>
      <c r="CZ20" s="109"/>
      <c r="DA20" s="109"/>
      <c r="DB20" s="109"/>
      <c r="DC20" s="109"/>
      <c r="DD20" s="109"/>
      <c r="DE20" s="109"/>
      <c r="DF20" s="109"/>
      <c r="DG20" s="109"/>
      <c r="DH20" s="109"/>
      <c r="DI20" s="109"/>
      <c r="DJ20" s="109">
        <v>153.0</v>
      </c>
      <c r="DK20" s="109"/>
      <c r="DL20" s="109"/>
      <c r="DM20" s="109"/>
      <c r="DN20" s="109">
        <v>186.0</v>
      </c>
      <c r="DO20" s="109"/>
      <c r="DP20" s="109"/>
      <c r="DQ20" s="109"/>
      <c r="DR20" s="109">
        <v>16.0</v>
      </c>
      <c r="DS20" s="109"/>
      <c r="DT20" s="109"/>
      <c r="DU20" s="109"/>
      <c r="DV20" s="109">
        <v>232.0</v>
      </c>
      <c r="DW20" s="109"/>
      <c r="DX20" s="109"/>
      <c r="DY20" s="109"/>
      <c r="DZ20" s="109"/>
      <c r="EA20" s="109"/>
      <c r="EB20" s="109"/>
      <c r="EC20" s="109"/>
      <c r="ED20" s="109"/>
      <c r="EE20" s="109"/>
      <c r="EF20" s="109"/>
      <c r="EG20" s="109"/>
      <c r="EH20" s="109"/>
      <c r="EI20" s="109"/>
      <c r="EJ20" s="109"/>
      <c r="EK20" s="109"/>
      <c r="EL20" s="109"/>
      <c r="EM20" s="109"/>
      <c r="EN20" s="109"/>
      <c r="EO20" s="109"/>
      <c r="EP20" s="109">
        <v>91.0</v>
      </c>
      <c r="EQ20" s="109"/>
      <c r="ER20" s="109"/>
      <c r="ES20" s="109"/>
      <c r="ET20" s="109">
        <v>175.0</v>
      </c>
      <c r="EU20" s="109"/>
      <c r="EV20" s="109"/>
      <c r="EW20" s="109"/>
      <c r="EX20" s="109">
        <v>148.0</v>
      </c>
      <c r="EY20" s="109"/>
      <c r="EZ20" s="109"/>
      <c r="FA20" s="109"/>
      <c r="FB20" s="109"/>
      <c r="FC20" s="109"/>
      <c r="FD20" s="109"/>
      <c r="FE20" s="109"/>
      <c r="FF20" s="109"/>
      <c r="FG20" s="109"/>
      <c r="FH20" s="109"/>
      <c r="FI20" s="109"/>
      <c r="FJ20" s="109"/>
      <c r="FK20" s="109"/>
      <c r="FL20" s="109"/>
      <c r="FM20" s="109"/>
      <c r="FN20" s="109"/>
      <c r="FO20" s="109"/>
      <c r="FP20" s="109"/>
      <c r="FQ20" s="109"/>
      <c r="FR20" s="109"/>
      <c r="FS20" s="109"/>
      <c r="FT20" s="109"/>
      <c r="FU20" s="109"/>
      <c r="FV20" s="109"/>
      <c r="FW20" s="109"/>
      <c r="FX20" s="109"/>
      <c r="FY20" s="109"/>
      <c r="FZ20" s="109"/>
      <c r="GA20" s="109"/>
      <c r="GB20" s="109"/>
      <c r="GC20" s="109"/>
      <c r="GD20" s="109"/>
      <c r="GE20" s="109"/>
      <c r="GF20" s="109">
        <v>464.0</v>
      </c>
      <c r="GG20" s="109">
        <v>354.0</v>
      </c>
      <c r="GH20" s="109"/>
      <c r="GI20" s="109">
        <v>966.0</v>
      </c>
    </row>
    <row r="21" ht="15.75" customHeight="1">
      <c r="A21" s="31">
        <v>100.0</v>
      </c>
      <c r="B21" s="31" t="s">
        <v>252</v>
      </c>
      <c r="C21" s="31">
        <v>5.0</v>
      </c>
      <c r="D21" s="109">
        <v>217425.0</v>
      </c>
      <c r="E21" s="109">
        <v>216414.0</v>
      </c>
      <c r="F21" s="109">
        <v>217425.0</v>
      </c>
      <c r="G21" s="109">
        <v>216414.0</v>
      </c>
      <c r="H21" s="109">
        <v>174420.0</v>
      </c>
      <c r="I21" s="109">
        <v>169131.0</v>
      </c>
      <c r="J21" s="109">
        <v>174420.0</v>
      </c>
      <c r="K21" s="109">
        <v>169131.0</v>
      </c>
      <c r="L21" s="109">
        <v>2180.0</v>
      </c>
      <c r="M21" s="109">
        <v>1527.0</v>
      </c>
      <c r="N21" s="109">
        <v>1891.0</v>
      </c>
      <c r="O21" s="109">
        <v>1411.0</v>
      </c>
      <c r="P21" s="109">
        <v>172240.0</v>
      </c>
      <c r="Q21" s="109">
        <v>167604.0</v>
      </c>
      <c r="R21" s="109">
        <v>172529.0</v>
      </c>
      <c r="S21" s="109">
        <v>167720.0</v>
      </c>
      <c r="T21" s="109">
        <v>68948.0</v>
      </c>
      <c r="U21" s="109">
        <v>98017.0</v>
      </c>
      <c r="V21" s="109">
        <v>61423.0</v>
      </c>
      <c r="W21" s="109">
        <v>73278.0</v>
      </c>
      <c r="X21" s="109">
        <v>42098.0</v>
      </c>
      <c r="Y21" s="109">
        <v>41894.0</v>
      </c>
      <c r="Z21" s="109">
        <v>36221.0</v>
      </c>
      <c r="AA21" s="109">
        <v>43721.0</v>
      </c>
      <c r="AB21" s="109">
        <v>8409.0</v>
      </c>
      <c r="AC21" s="109">
        <v>6884.0</v>
      </c>
      <c r="AD21" s="109">
        <v>11042.0</v>
      </c>
      <c r="AE21" s="109">
        <v>8473.0</v>
      </c>
      <c r="AF21" s="109">
        <v>11846.0</v>
      </c>
      <c r="AG21" s="109">
        <v>11472.0</v>
      </c>
      <c r="AH21" s="109">
        <v>15581.0</v>
      </c>
      <c r="AI21" s="109">
        <v>15113.0</v>
      </c>
      <c r="AJ21" s="109"/>
      <c r="AK21" s="109"/>
      <c r="AL21" s="109"/>
      <c r="AM21" s="109"/>
      <c r="AN21" s="109">
        <v>27049.0</v>
      </c>
      <c r="AO21" s="109">
        <v>2937.0</v>
      </c>
      <c r="AP21" s="109">
        <v>28787.0</v>
      </c>
      <c r="AQ21" s="109">
        <v>11676.0</v>
      </c>
      <c r="AR21" s="109">
        <v>12476.0</v>
      </c>
      <c r="AS21" s="109">
        <v>4713.0</v>
      </c>
      <c r="AT21" s="109">
        <v>13777.0</v>
      </c>
      <c r="AU21" s="109">
        <v>7945.0</v>
      </c>
      <c r="AV21" s="109"/>
      <c r="AW21" s="109"/>
      <c r="AX21" s="109">
        <v>505.0</v>
      </c>
      <c r="AY21" s="109">
        <v>3311.0</v>
      </c>
      <c r="AZ21" s="109"/>
      <c r="BA21" s="109">
        <v>1241.0</v>
      </c>
      <c r="BB21" s="109">
        <v>225.0</v>
      </c>
      <c r="BC21" s="109">
        <v>1149.0</v>
      </c>
      <c r="BD21" s="109">
        <v>1414.0</v>
      </c>
      <c r="BE21" s="109"/>
      <c r="BF21" s="109">
        <v>802.0</v>
      </c>
      <c r="BG21" s="109">
        <v>463.0</v>
      </c>
      <c r="BH21" s="109"/>
      <c r="BI21" s="109"/>
      <c r="BJ21" s="109">
        <v>1286.0</v>
      </c>
      <c r="BK21" s="109"/>
      <c r="BL21" s="109"/>
      <c r="BM21" s="109"/>
      <c r="BN21" s="109">
        <v>231.0</v>
      </c>
      <c r="BO21" s="109">
        <v>265.0</v>
      </c>
      <c r="BP21" s="109"/>
      <c r="BQ21" s="109"/>
      <c r="BR21" s="109">
        <v>1173.0</v>
      </c>
      <c r="BS21" s="109">
        <v>774.0</v>
      </c>
      <c r="BT21" s="109"/>
      <c r="BU21" s="109"/>
      <c r="BV21" s="109"/>
      <c r="BW21" s="109"/>
      <c r="BX21" s="109"/>
      <c r="BY21" s="109"/>
      <c r="BZ21" s="109">
        <v>142.0</v>
      </c>
      <c r="CA21" s="109">
        <v>294.0</v>
      </c>
      <c r="CB21" s="109"/>
      <c r="CC21" s="109"/>
      <c r="CD21" s="109"/>
      <c r="CE21" s="109">
        <v>153.0</v>
      </c>
      <c r="CF21" s="109"/>
      <c r="CG21" s="109"/>
      <c r="CH21" s="109">
        <v>43.0</v>
      </c>
      <c r="CI21" s="109">
        <v>30.0</v>
      </c>
      <c r="CJ21" s="109"/>
      <c r="CK21" s="109"/>
      <c r="CL21" s="109"/>
      <c r="CM21" s="109">
        <v>25.0</v>
      </c>
      <c r="CN21" s="109"/>
      <c r="CO21" s="109"/>
      <c r="CP21" s="109">
        <v>10.0</v>
      </c>
      <c r="CQ21" s="109">
        <v>24.0</v>
      </c>
      <c r="CR21" s="109"/>
      <c r="CS21" s="109"/>
      <c r="CT21" s="109"/>
      <c r="CU21" s="109">
        <v>28.0</v>
      </c>
      <c r="CV21" s="109"/>
      <c r="CW21" s="109"/>
      <c r="CX21" s="109">
        <v>296.0</v>
      </c>
      <c r="CY21" s="109"/>
      <c r="CZ21" s="109"/>
      <c r="DA21" s="109"/>
      <c r="DB21" s="109"/>
      <c r="DC21" s="109"/>
      <c r="DD21" s="109"/>
      <c r="DE21" s="109"/>
      <c r="DF21" s="109"/>
      <c r="DG21" s="109"/>
      <c r="DH21" s="109"/>
      <c r="DI21" s="109"/>
      <c r="DJ21" s="109">
        <v>187.0</v>
      </c>
      <c r="DK21" s="109"/>
      <c r="DL21" s="109"/>
      <c r="DM21" s="109"/>
      <c r="DN21" s="109">
        <v>205.0</v>
      </c>
      <c r="DO21" s="109"/>
      <c r="DP21" s="109"/>
      <c r="DQ21" s="109"/>
      <c r="DR21" s="109">
        <v>17.0</v>
      </c>
      <c r="DS21" s="109"/>
      <c r="DT21" s="109"/>
      <c r="DU21" s="109"/>
      <c r="DV21" s="109">
        <v>175.0</v>
      </c>
      <c r="DW21" s="109"/>
      <c r="DX21" s="109"/>
      <c r="DY21" s="109"/>
      <c r="DZ21" s="109"/>
      <c r="EA21" s="109"/>
      <c r="EB21" s="109"/>
      <c r="EC21" s="109"/>
      <c r="ED21" s="109"/>
      <c r="EE21" s="109"/>
      <c r="EF21" s="109"/>
      <c r="EG21" s="109"/>
      <c r="EH21" s="109"/>
      <c r="EI21" s="109"/>
      <c r="EJ21" s="109"/>
      <c r="EK21" s="109"/>
      <c r="EL21" s="109"/>
      <c r="EM21" s="109"/>
      <c r="EN21" s="109"/>
      <c r="EO21" s="109"/>
      <c r="EP21" s="109">
        <v>97.0</v>
      </c>
      <c r="EQ21" s="109"/>
      <c r="ER21" s="109"/>
      <c r="ES21" s="109"/>
      <c r="ET21" s="109">
        <v>132.0</v>
      </c>
      <c r="EU21" s="109"/>
      <c r="EV21" s="109"/>
      <c r="EW21" s="109"/>
      <c r="EX21" s="109">
        <v>172.0</v>
      </c>
      <c r="EY21" s="109"/>
      <c r="EZ21" s="109"/>
      <c r="FA21" s="109"/>
      <c r="FB21" s="109"/>
      <c r="FC21" s="109"/>
      <c r="FD21" s="109"/>
      <c r="FE21" s="109"/>
      <c r="FF21" s="109"/>
      <c r="FG21" s="109"/>
      <c r="FH21" s="109"/>
      <c r="FI21" s="109"/>
      <c r="FJ21" s="109"/>
      <c r="FK21" s="109"/>
      <c r="FL21" s="109"/>
      <c r="FM21" s="109"/>
      <c r="FN21" s="109"/>
      <c r="FO21" s="109"/>
      <c r="FP21" s="109"/>
      <c r="FQ21" s="109"/>
      <c r="FR21" s="109"/>
      <c r="FS21" s="109"/>
      <c r="FT21" s="109"/>
      <c r="FU21" s="109"/>
      <c r="FV21" s="109"/>
      <c r="FW21" s="109"/>
      <c r="FX21" s="109"/>
      <c r="FY21" s="109"/>
      <c r="FZ21" s="109"/>
      <c r="GA21" s="109"/>
      <c r="GB21" s="109"/>
      <c r="GC21" s="109"/>
      <c r="GD21" s="109"/>
      <c r="GE21" s="109"/>
      <c r="GF21" s="109"/>
      <c r="GG21" s="109">
        <v>446.0</v>
      </c>
      <c r="GH21" s="109"/>
      <c r="GI21" s="109">
        <v>998.0</v>
      </c>
    </row>
    <row r="22" ht="15.75" customHeight="1">
      <c r="A22" s="31">
        <v>101.0</v>
      </c>
      <c r="B22" s="31" t="s">
        <v>727</v>
      </c>
      <c r="C22" s="31">
        <v>5.0</v>
      </c>
      <c r="D22" s="109">
        <v>212212.0</v>
      </c>
      <c r="E22" s="109">
        <v>214098.0</v>
      </c>
      <c r="F22" s="109">
        <v>212212.0</v>
      </c>
      <c r="G22" s="109">
        <v>214098.0</v>
      </c>
      <c r="H22" s="109">
        <v>155139.0</v>
      </c>
      <c r="I22" s="109">
        <v>150030.0</v>
      </c>
      <c r="J22" s="109">
        <v>155139.0</v>
      </c>
      <c r="K22" s="109">
        <v>150030.0</v>
      </c>
      <c r="L22" s="109">
        <v>1619.0</v>
      </c>
      <c r="M22" s="109">
        <v>2086.0</v>
      </c>
      <c r="N22" s="109">
        <v>1428.0</v>
      </c>
      <c r="O22" s="109">
        <v>1590.0</v>
      </c>
      <c r="P22" s="109">
        <v>153520.0</v>
      </c>
      <c r="Q22" s="109">
        <v>147944.0</v>
      </c>
      <c r="R22" s="109">
        <v>153711.0</v>
      </c>
      <c r="S22" s="109">
        <v>148440.0</v>
      </c>
      <c r="T22" s="109">
        <v>47272.0</v>
      </c>
      <c r="U22" s="109">
        <v>58201.0</v>
      </c>
      <c r="V22" s="109">
        <v>43175.0</v>
      </c>
      <c r="W22" s="109">
        <v>52884.0</v>
      </c>
      <c r="X22" s="109">
        <v>59373.0</v>
      </c>
      <c r="Y22" s="109">
        <v>61172.0</v>
      </c>
      <c r="Z22" s="109">
        <v>41671.0</v>
      </c>
      <c r="AA22" s="109">
        <v>48511.0</v>
      </c>
      <c r="AB22" s="109">
        <v>9430.0</v>
      </c>
      <c r="AC22" s="109">
        <v>8554.0</v>
      </c>
      <c r="AD22" s="109">
        <v>14284.0</v>
      </c>
      <c r="AE22" s="109">
        <v>10615.0</v>
      </c>
      <c r="AF22" s="109">
        <v>8722.0</v>
      </c>
      <c r="AG22" s="109">
        <v>10589.0</v>
      </c>
      <c r="AH22" s="109">
        <v>13472.0</v>
      </c>
      <c r="AI22" s="109">
        <v>14283.0</v>
      </c>
      <c r="AJ22" s="109"/>
      <c r="AK22" s="109"/>
      <c r="AL22" s="109"/>
      <c r="AM22" s="109"/>
      <c r="AN22" s="109">
        <v>10114.0</v>
      </c>
      <c r="AO22" s="109">
        <v>3447.0</v>
      </c>
      <c r="AP22" s="109">
        <v>18719.0</v>
      </c>
      <c r="AQ22" s="109">
        <v>7212.0</v>
      </c>
      <c r="AR22" s="109">
        <v>13408.0</v>
      </c>
      <c r="AS22" s="109"/>
      <c r="AT22" s="109">
        <v>14970.0</v>
      </c>
      <c r="AU22" s="109">
        <v>5807.0</v>
      </c>
      <c r="AV22" s="109"/>
      <c r="AW22" s="109"/>
      <c r="AX22" s="109">
        <v>774.0</v>
      </c>
      <c r="AY22" s="109">
        <v>3816.0</v>
      </c>
      <c r="AZ22" s="109"/>
      <c r="BA22" s="109">
        <v>2450.0</v>
      </c>
      <c r="BB22" s="109">
        <v>352.0</v>
      </c>
      <c r="BC22" s="109">
        <v>1578.0</v>
      </c>
      <c r="BD22" s="109"/>
      <c r="BE22" s="109">
        <v>1604.0</v>
      </c>
      <c r="BF22" s="109">
        <v>373.0</v>
      </c>
      <c r="BG22" s="109">
        <v>632.0</v>
      </c>
      <c r="BH22" s="109"/>
      <c r="BI22" s="109"/>
      <c r="BJ22" s="109">
        <v>1153.0</v>
      </c>
      <c r="BK22" s="109"/>
      <c r="BL22" s="109"/>
      <c r="BM22" s="109"/>
      <c r="BN22" s="109">
        <v>155.0</v>
      </c>
      <c r="BO22" s="109">
        <v>202.0</v>
      </c>
      <c r="BP22" s="109">
        <v>3990.0</v>
      </c>
      <c r="BQ22" s="109">
        <v>1529.0</v>
      </c>
      <c r="BR22" s="109">
        <v>2102.0</v>
      </c>
      <c r="BS22" s="109">
        <v>993.0</v>
      </c>
      <c r="BT22" s="109"/>
      <c r="BU22" s="109"/>
      <c r="BV22" s="109"/>
      <c r="BW22" s="109"/>
      <c r="BX22" s="109"/>
      <c r="BY22" s="109"/>
      <c r="BZ22" s="109">
        <v>192.0</v>
      </c>
      <c r="CA22" s="109">
        <v>315.0</v>
      </c>
      <c r="CB22" s="109"/>
      <c r="CC22" s="109"/>
      <c r="CD22" s="109"/>
      <c r="CE22" s="109">
        <v>96.0</v>
      </c>
      <c r="CF22" s="109">
        <v>350.0</v>
      </c>
      <c r="CG22" s="109">
        <v>398.0</v>
      </c>
      <c r="CH22" s="109">
        <v>207.0</v>
      </c>
      <c r="CI22" s="109">
        <v>164.0</v>
      </c>
      <c r="CJ22" s="109"/>
      <c r="CK22" s="109"/>
      <c r="CL22" s="109"/>
      <c r="CM22" s="109">
        <v>30.0</v>
      </c>
      <c r="CN22" s="109"/>
      <c r="CO22" s="109"/>
      <c r="CP22" s="109">
        <v>28.0</v>
      </c>
      <c r="CQ22" s="109">
        <v>23.0</v>
      </c>
      <c r="CR22" s="109"/>
      <c r="CS22" s="109"/>
      <c r="CT22" s="109"/>
      <c r="CU22" s="109">
        <v>16.0</v>
      </c>
      <c r="CV22" s="109"/>
      <c r="CW22" s="109"/>
      <c r="CX22" s="109">
        <v>1007.0</v>
      </c>
      <c r="CY22" s="109"/>
      <c r="CZ22" s="109"/>
      <c r="DA22" s="109"/>
      <c r="DB22" s="109"/>
      <c r="DC22" s="109"/>
      <c r="DD22" s="109"/>
      <c r="DE22" s="109"/>
      <c r="DF22" s="109"/>
      <c r="DG22" s="109"/>
      <c r="DH22" s="109"/>
      <c r="DI22" s="109"/>
      <c r="DJ22" s="109">
        <v>176.0</v>
      </c>
      <c r="DK22" s="109"/>
      <c r="DL22" s="109"/>
      <c r="DM22" s="109"/>
      <c r="DN22" s="109">
        <v>265.0</v>
      </c>
      <c r="DO22" s="109"/>
      <c r="DP22" s="109"/>
      <c r="DQ22" s="109"/>
      <c r="DR22" s="109">
        <v>36.0</v>
      </c>
      <c r="DS22" s="109"/>
      <c r="DT22" s="109"/>
      <c r="DU22" s="109"/>
      <c r="DV22" s="109">
        <v>164.0</v>
      </c>
      <c r="DW22" s="109"/>
      <c r="DX22" s="109"/>
      <c r="DY22" s="109"/>
      <c r="DZ22" s="109"/>
      <c r="EA22" s="109"/>
      <c r="EB22" s="109"/>
      <c r="EC22" s="109"/>
      <c r="ED22" s="109"/>
      <c r="EE22" s="109"/>
      <c r="EF22" s="109"/>
      <c r="EG22" s="109"/>
      <c r="EH22" s="109"/>
      <c r="EI22" s="109"/>
      <c r="EJ22" s="109"/>
      <c r="EK22" s="109"/>
      <c r="EL22" s="109"/>
      <c r="EM22" s="109"/>
      <c r="EN22" s="109"/>
      <c r="EO22" s="109"/>
      <c r="EP22" s="109">
        <v>116.0</v>
      </c>
      <c r="EQ22" s="109"/>
      <c r="ER22" s="109"/>
      <c r="ES22" s="109"/>
      <c r="ET22" s="109">
        <v>126.0</v>
      </c>
      <c r="EU22" s="109"/>
      <c r="EV22" s="109"/>
      <c r="EW22" s="109"/>
      <c r="EX22" s="109">
        <v>194.0</v>
      </c>
      <c r="EY22" s="109"/>
      <c r="EZ22" s="109"/>
      <c r="FA22" s="109"/>
      <c r="FB22" s="109"/>
      <c r="FC22" s="109"/>
      <c r="FD22" s="109"/>
      <c r="FE22" s="109"/>
      <c r="FF22" s="109"/>
      <c r="FG22" s="109"/>
      <c r="FH22" s="109"/>
      <c r="FI22" s="109"/>
      <c r="FJ22" s="109"/>
      <c r="FK22" s="109"/>
      <c r="FL22" s="109"/>
      <c r="FM22" s="109"/>
      <c r="FN22" s="109"/>
      <c r="FO22" s="109"/>
      <c r="FP22" s="109"/>
      <c r="FQ22" s="109"/>
      <c r="FR22" s="109"/>
      <c r="FS22" s="109"/>
      <c r="FT22" s="109"/>
      <c r="FU22" s="109"/>
      <c r="FV22" s="109"/>
      <c r="FW22" s="109"/>
      <c r="FX22" s="109"/>
      <c r="FY22" s="109"/>
      <c r="FZ22" s="109"/>
      <c r="GA22" s="109"/>
      <c r="GB22" s="109"/>
      <c r="GC22" s="109"/>
      <c r="GD22" s="109"/>
      <c r="GE22" s="109"/>
      <c r="GF22" s="109">
        <v>861.0</v>
      </c>
      <c r="GG22" s="109"/>
      <c r="GH22" s="109"/>
      <c r="GI22" s="109">
        <v>1263.0</v>
      </c>
    </row>
    <row r="23" ht="15.75" customHeight="1">
      <c r="A23" s="31">
        <v>102.0</v>
      </c>
      <c r="B23" s="31" t="s">
        <v>729</v>
      </c>
      <c r="C23" s="31">
        <v>5.0</v>
      </c>
      <c r="D23" s="109">
        <v>208129.0</v>
      </c>
      <c r="E23" s="109">
        <v>213132.0</v>
      </c>
      <c r="F23" s="109">
        <v>208129.0</v>
      </c>
      <c r="G23" s="109">
        <v>213132.0</v>
      </c>
      <c r="H23" s="109">
        <v>149950.0</v>
      </c>
      <c r="I23" s="109">
        <v>145925.0</v>
      </c>
      <c r="J23" s="109">
        <v>149950.0</v>
      </c>
      <c r="K23" s="109">
        <v>145925.0</v>
      </c>
      <c r="L23" s="109">
        <v>1944.0</v>
      </c>
      <c r="M23" s="109">
        <v>2520.0</v>
      </c>
      <c r="N23" s="109">
        <v>1383.0</v>
      </c>
      <c r="O23" s="109">
        <v>1987.0</v>
      </c>
      <c r="P23" s="109">
        <v>148006.0</v>
      </c>
      <c r="Q23" s="109">
        <v>143405.0</v>
      </c>
      <c r="R23" s="109">
        <v>148567.0</v>
      </c>
      <c r="S23" s="109">
        <v>143938.0</v>
      </c>
      <c r="T23" s="109">
        <v>43814.0</v>
      </c>
      <c r="U23" s="109">
        <v>52427.0</v>
      </c>
      <c r="V23" s="109">
        <v>39341.0</v>
      </c>
      <c r="W23" s="109">
        <v>47470.0</v>
      </c>
      <c r="X23" s="109">
        <v>46657.0</v>
      </c>
      <c r="Y23" s="109">
        <v>58407.0</v>
      </c>
      <c r="Z23" s="109">
        <v>38696.0</v>
      </c>
      <c r="AA23" s="109">
        <v>46638.0</v>
      </c>
      <c r="AB23" s="109">
        <v>13120.0</v>
      </c>
      <c r="AC23" s="109">
        <v>10992.0</v>
      </c>
      <c r="AD23" s="109">
        <v>16100.0</v>
      </c>
      <c r="AE23" s="109">
        <v>12499.0</v>
      </c>
      <c r="AF23" s="109">
        <v>10987.0</v>
      </c>
      <c r="AG23" s="109">
        <v>10198.0</v>
      </c>
      <c r="AH23" s="109">
        <v>12754.0</v>
      </c>
      <c r="AI23" s="109">
        <v>14318.0</v>
      </c>
      <c r="AJ23" s="109"/>
      <c r="AK23" s="109"/>
      <c r="AL23" s="109"/>
      <c r="AM23" s="109"/>
      <c r="AN23" s="109">
        <v>12910.0</v>
      </c>
      <c r="AO23" s="109">
        <v>4314.0</v>
      </c>
      <c r="AP23" s="109">
        <v>18437.0</v>
      </c>
      <c r="AQ23" s="109">
        <v>8198.0</v>
      </c>
      <c r="AR23" s="109">
        <v>16339.0</v>
      </c>
      <c r="AS23" s="109"/>
      <c r="AT23" s="109">
        <v>16431.0</v>
      </c>
      <c r="AU23" s="109">
        <v>5989.0</v>
      </c>
      <c r="AV23" s="109">
        <v>1407.0</v>
      </c>
      <c r="AW23" s="109">
        <v>4264.0</v>
      </c>
      <c r="AX23" s="109">
        <v>839.0</v>
      </c>
      <c r="AY23" s="109">
        <v>3561.0</v>
      </c>
      <c r="AZ23" s="109"/>
      <c r="BA23" s="109">
        <v>2803.0</v>
      </c>
      <c r="BB23" s="109">
        <v>376.0</v>
      </c>
      <c r="BC23" s="109">
        <v>1620.0</v>
      </c>
      <c r="BD23" s="109"/>
      <c r="BE23" s="109"/>
      <c r="BF23" s="109">
        <v>320.0</v>
      </c>
      <c r="BG23" s="109">
        <v>440.0</v>
      </c>
      <c r="BH23" s="109"/>
      <c r="BI23" s="109"/>
      <c r="BJ23" s="109">
        <v>1250.0</v>
      </c>
      <c r="BK23" s="109"/>
      <c r="BL23" s="109"/>
      <c r="BM23" s="109"/>
      <c r="BN23" s="109">
        <v>183.0</v>
      </c>
      <c r="BO23" s="109">
        <v>202.0</v>
      </c>
      <c r="BP23" s="109">
        <v>2536.0</v>
      </c>
      <c r="BQ23" s="109"/>
      <c r="BR23" s="109">
        <v>1504.0</v>
      </c>
      <c r="BS23" s="109">
        <v>962.0</v>
      </c>
      <c r="BT23" s="109"/>
      <c r="BU23" s="109"/>
      <c r="BV23" s="109"/>
      <c r="BW23" s="109"/>
      <c r="BX23" s="109"/>
      <c r="BY23" s="109"/>
      <c r="BZ23" s="109">
        <v>135.0</v>
      </c>
      <c r="CA23" s="109">
        <v>311.0</v>
      </c>
      <c r="CB23" s="109"/>
      <c r="CC23" s="109"/>
      <c r="CD23" s="109"/>
      <c r="CE23" s="109">
        <v>126.0</v>
      </c>
      <c r="CF23" s="109">
        <v>236.0</v>
      </c>
      <c r="CG23" s="109"/>
      <c r="CH23" s="109">
        <v>194.0</v>
      </c>
      <c r="CI23" s="109">
        <v>131.0</v>
      </c>
      <c r="CJ23" s="109"/>
      <c r="CK23" s="109"/>
      <c r="CL23" s="109"/>
      <c r="CM23" s="109">
        <v>19.0</v>
      </c>
      <c r="CN23" s="109"/>
      <c r="CO23" s="109"/>
      <c r="CP23" s="109">
        <v>12.0</v>
      </c>
      <c r="CQ23" s="109">
        <v>37.0</v>
      </c>
      <c r="CR23" s="109"/>
      <c r="CS23" s="109"/>
      <c r="CT23" s="109"/>
      <c r="CU23" s="109">
        <v>79.0</v>
      </c>
      <c r="CV23" s="109"/>
      <c r="CW23" s="109"/>
      <c r="CX23" s="109">
        <v>816.0</v>
      </c>
      <c r="CY23" s="109"/>
      <c r="CZ23" s="109"/>
      <c r="DA23" s="109"/>
      <c r="DB23" s="109"/>
      <c r="DC23" s="109"/>
      <c r="DD23" s="109"/>
      <c r="DE23" s="109"/>
      <c r="DF23" s="109"/>
      <c r="DG23" s="109"/>
      <c r="DH23" s="109"/>
      <c r="DI23" s="109"/>
      <c r="DJ23" s="109">
        <v>202.0</v>
      </c>
      <c r="DK23" s="109"/>
      <c r="DL23" s="109"/>
      <c r="DM23" s="109"/>
      <c r="DN23" s="109">
        <v>228.0</v>
      </c>
      <c r="DO23" s="109"/>
      <c r="DP23" s="109"/>
      <c r="DQ23" s="109"/>
      <c r="DR23" s="109">
        <v>46.0</v>
      </c>
      <c r="DS23" s="109"/>
      <c r="DT23" s="109"/>
      <c r="DU23" s="109"/>
      <c r="DV23" s="109">
        <v>252.0</v>
      </c>
      <c r="DW23" s="109"/>
      <c r="DX23" s="109"/>
      <c r="DY23" s="109"/>
      <c r="DZ23" s="109"/>
      <c r="EA23" s="109"/>
      <c r="EB23" s="109"/>
      <c r="EC23" s="109"/>
      <c r="ED23" s="109"/>
      <c r="EE23" s="109"/>
      <c r="EF23" s="109"/>
      <c r="EG23" s="109"/>
      <c r="EH23" s="109"/>
      <c r="EI23" s="109"/>
      <c r="EJ23" s="109"/>
      <c r="EK23" s="109"/>
      <c r="EL23" s="109"/>
      <c r="EM23" s="109"/>
      <c r="EN23" s="109"/>
      <c r="EO23" s="109"/>
      <c r="EP23" s="109">
        <v>151.0</v>
      </c>
      <c r="EQ23" s="109"/>
      <c r="ER23" s="109"/>
      <c r="ES23" s="109"/>
      <c r="ET23" s="109">
        <v>137.0</v>
      </c>
      <c r="EU23" s="109"/>
      <c r="EV23" s="109"/>
      <c r="EW23" s="109"/>
      <c r="EX23" s="109">
        <v>163.0</v>
      </c>
      <c r="EY23" s="109"/>
      <c r="EZ23" s="109"/>
      <c r="FA23" s="109"/>
      <c r="FB23" s="109"/>
      <c r="FC23" s="109"/>
      <c r="FD23" s="109"/>
      <c r="FE23" s="109"/>
      <c r="FF23" s="109"/>
      <c r="FG23" s="109"/>
      <c r="FH23" s="109"/>
      <c r="FI23" s="109"/>
      <c r="FJ23" s="109"/>
      <c r="FK23" s="109"/>
      <c r="FL23" s="109"/>
      <c r="FM23" s="109"/>
      <c r="FN23" s="109"/>
      <c r="FO23" s="109"/>
      <c r="FP23" s="109"/>
      <c r="FQ23" s="109"/>
      <c r="FR23" s="109"/>
      <c r="FS23" s="109"/>
      <c r="FT23" s="109"/>
      <c r="FU23" s="109"/>
      <c r="FV23" s="109"/>
      <c r="FW23" s="109"/>
      <c r="FX23" s="109"/>
      <c r="FY23" s="109"/>
      <c r="FZ23" s="109"/>
      <c r="GA23" s="109"/>
      <c r="GB23" s="109"/>
      <c r="GC23" s="109"/>
      <c r="GD23" s="109"/>
      <c r="GE23" s="109"/>
      <c r="GF23" s="109"/>
      <c r="GG23" s="109"/>
      <c r="GH23" s="109"/>
      <c r="GI23" s="109">
        <v>1338.0</v>
      </c>
    </row>
    <row r="24" ht="15.75" customHeight="1">
      <c r="A24" s="31">
        <v>103.0</v>
      </c>
      <c r="B24" s="31" t="s">
        <v>730</v>
      </c>
      <c r="C24" s="31">
        <v>5.0</v>
      </c>
      <c r="D24" s="109">
        <v>222845.0</v>
      </c>
      <c r="E24" s="109">
        <v>226117.0</v>
      </c>
      <c r="F24" s="109">
        <v>222845.0</v>
      </c>
      <c r="G24" s="109">
        <v>226117.0</v>
      </c>
      <c r="H24" s="109">
        <v>164019.0</v>
      </c>
      <c r="I24" s="109">
        <v>160929.0</v>
      </c>
      <c r="J24" s="109">
        <v>164019.0</v>
      </c>
      <c r="K24" s="109">
        <v>160929.0</v>
      </c>
      <c r="L24" s="109">
        <v>2257.0</v>
      </c>
      <c r="M24" s="109">
        <v>2357.0</v>
      </c>
      <c r="N24" s="109">
        <v>1550.0</v>
      </c>
      <c r="O24" s="109">
        <v>1908.0</v>
      </c>
      <c r="P24" s="109">
        <v>161762.0</v>
      </c>
      <c r="Q24" s="109">
        <v>158572.0</v>
      </c>
      <c r="R24" s="109">
        <v>162469.0</v>
      </c>
      <c r="S24" s="109">
        <v>159021.0</v>
      </c>
      <c r="T24" s="109">
        <v>61871.0</v>
      </c>
      <c r="U24" s="109">
        <v>70269.0</v>
      </c>
      <c r="V24" s="109">
        <v>51318.0</v>
      </c>
      <c r="W24" s="109">
        <v>62029.0</v>
      </c>
      <c r="X24" s="109">
        <v>49863.0</v>
      </c>
      <c r="Y24" s="109">
        <v>52931.0</v>
      </c>
      <c r="Z24" s="109">
        <v>40743.0</v>
      </c>
      <c r="AA24" s="109">
        <v>48123.0</v>
      </c>
      <c r="AB24" s="109">
        <v>10105.0</v>
      </c>
      <c r="AC24" s="109">
        <v>9222.0</v>
      </c>
      <c r="AD24" s="109">
        <v>12689.0</v>
      </c>
      <c r="AE24" s="109">
        <v>10740.0</v>
      </c>
      <c r="AF24" s="109">
        <v>9403.0</v>
      </c>
      <c r="AG24" s="109">
        <v>11334.0</v>
      </c>
      <c r="AH24" s="109">
        <v>11726.0</v>
      </c>
      <c r="AI24" s="109">
        <v>12676.0</v>
      </c>
      <c r="AJ24" s="109"/>
      <c r="AK24" s="109"/>
      <c r="AL24" s="109"/>
      <c r="AM24" s="109"/>
      <c r="AN24" s="109">
        <v>12548.0</v>
      </c>
      <c r="AO24" s="109">
        <v>4170.0</v>
      </c>
      <c r="AP24" s="109">
        <v>22947.0</v>
      </c>
      <c r="AQ24" s="109">
        <v>9650.0</v>
      </c>
      <c r="AR24" s="109">
        <v>15303.0</v>
      </c>
      <c r="AS24" s="109">
        <v>5784.0</v>
      </c>
      <c r="AT24" s="109">
        <v>16221.0</v>
      </c>
      <c r="AU24" s="109">
        <v>6853.0</v>
      </c>
      <c r="AV24" s="109"/>
      <c r="AW24" s="109">
        <v>4432.0</v>
      </c>
      <c r="AX24" s="109">
        <v>774.0</v>
      </c>
      <c r="AY24" s="109">
        <v>3901.0</v>
      </c>
      <c r="AZ24" s="109"/>
      <c r="BA24" s="109"/>
      <c r="BB24" s="109">
        <v>334.0</v>
      </c>
      <c r="BC24" s="109">
        <v>1590.0</v>
      </c>
      <c r="BD24" s="109"/>
      <c r="BE24" s="109"/>
      <c r="BF24" s="109">
        <v>331.0</v>
      </c>
      <c r="BG24" s="109">
        <v>347.0</v>
      </c>
      <c r="BH24" s="109"/>
      <c r="BI24" s="109"/>
      <c r="BJ24" s="109">
        <v>1346.0</v>
      </c>
      <c r="BK24" s="109"/>
      <c r="BL24" s="109"/>
      <c r="BM24" s="109"/>
      <c r="BN24" s="109">
        <v>164.0</v>
      </c>
      <c r="BO24" s="109">
        <v>216.0</v>
      </c>
      <c r="BP24" s="109">
        <v>2403.0</v>
      </c>
      <c r="BQ24" s="109"/>
      <c r="BR24" s="109">
        <v>1331.0</v>
      </c>
      <c r="BS24" s="109">
        <v>786.0</v>
      </c>
      <c r="BT24" s="109"/>
      <c r="BU24" s="109"/>
      <c r="BV24" s="109"/>
      <c r="BW24" s="109"/>
      <c r="BX24" s="109"/>
      <c r="BY24" s="109"/>
      <c r="BZ24" s="109">
        <v>140.0</v>
      </c>
      <c r="CA24" s="109">
        <v>320.0</v>
      </c>
      <c r="CB24" s="109"/>
      <c r="CC24" s="109"/>
      <c r="CD24" s="109"/>
      <c r="CE24" s="109">
        <v>138.0</v>
      </c>
      <c r="CF24" s="109">
        <v>266.0</v>
      </c>
      <c r="CG24" s="109">
        <v>430.0</v>
      </c>
      <c r="CH24" s="109">
        <v>106.0</v>
      </c>
      <c r="CI24" s="109">
        <v>177.0</v>
      </c>
      <c r="CJ24" s="109"/>
      <c r="CK24" s="109"/>
      <c r="CL24" s="109"/>
      <c r="CM24" s="109">
        <v>32.0</v>
      </c>
      <c r="CN24" s="109"/>
      <c r="CO24" s="109"/>
      <c r="CP24" s="109">
        <v>18.0</v>
      </c>
      <c r="CQ24" s="109">
        <v>36.0</v>
      </c>
      <c r="CR24" s="109"/>
      <c r="CS24" s="109"/>
      <c r="CT24" s="109"/>
      <c r="CU24" s="109">
        <v>25.0</v>
      </c>
      <c r="CV24" s="109"/>
      <c r="CW24" s="109"/>
      <c r="CX24" s="109">
        <v>1214.0</v>
      </c>
      <c r="CY24" s="109"/>
      <c r="CZ24" s="109"/>
      <c r="DA24" s="109"/>
      <c r="DB24" s="109"/>
      <c r="DC24" s="109"/>
      <c r="DD24" s="109"/>
      <c r="DE24" s="109"/>
      <c r="DF24" s="109"/>
      <c r="DG24" s="109"/>
      <c r="DH24" s="109"/>
      <c r="DI24" s="109"/>
      <c r="DJ24" s="109">
        <v>166.0</v>
      </c>
      <c r="DK24" s="109"/>
      <c r="DL24" s="109"/>
      <c r="DM24" s="109"/>
      <c r="DN24" s="109">
        <v>185.0</v>
      </c>
      <c r="DO24" s="109"/>
      <c r="DP24" s="109"/>
      <c r="DQ24" s="109"/>
      <c r="DR24" s="109">
        <v>21.0</v>
      </c>
      <c r="DS24" s="109"/>
      <c r="DT24" s="109"/>
      <c r="DU24" s="109"/>
      <c r="DV24" s="109">
        <v>249.0</v>
      </c>
      <c r="DW24" s="109"/>
      <c r="DX24" s="109"/>
      <c r="DY24" s="109"/>
      <c r="DZ24" s="109"/>
      <c r="EA24" s="109"/>
      <c r="EB24" s="109"/>
      <c r="EC24" s="109"/>
      <c r="ED24" s="109"/>
      <c r="EE24" s="109"/>
      <c r="EF24" s="109"/>
      <c r="EG24" s="109"/>
      <c r="EH24" s="109"/>
      <c r="EI24" s="109"/>
      <c r="EJ24" s="109"/>
      <c r="EK24" s="109"/>
      <c r="EL24" s="109"/>
      <c r="EM24" s="109"/>
      <c r="EN24" s="109"/>
      <c r="EO24" s="109"/>
      <c r="EP24" s="109">
        <v>102.0</v>
      </c>
      <c r="EQ24" s="109"/>
      <c r="ER24" s="109"/>
      <c r="ES24" s="109"/>
      <c r="ET24" s="109">
        <v>171.0</v>
      </c>
      <c r="EU24" s="109"/>
      <c r="EV24" s="109"/>
      <c r="EW24" s="109"/>
      <c r="EX24" s="109">
        <v>173.0</v>
      </c>
      <c r="EY24" s="109"/>
      <c r="EZ24" s="109"/>
      <c r="FA24" s="109"/>
      <c r="FB24" s="109"/>
      <c r="FC24" s="109"/>
      <c r="FD24" s="109"/>
      <c r="FE24" s="109"/>
      <c r="FF24" s="109"/>
      <c r="FG24" s="109"/>
      <c r="FH24" s="109"/>
      <c r="FI24" s="109"/>
      <c r="FJ24" s="109"/>
      <c r="FK24" s="109"/>
      <c r="FL24" s="109"/>
      <c r="FM24" s="109"/>
      <c r="FN24" s="109"/>
      <c r="FO24" s="109"/>
      <c r="FP24" s="109"/>
      <c r="FQ24" s="109"/>
      <c r="FR24" s="109"/>
      <c r="FS24" s="109"/>
      <c r="FT24" s="109"/>
      <c r="FU24" s="109"/>
      <c r="FV24" s="109"/>
      <c r="FW24" s="109"/>
      <c r="FX24" s="109"/>
      <c r="FY24" s="109"/>
      <c r="FZ24" s="109"/>
      <c r="GA24" s="109"/>
      <c r="GB24" s="109"/>
      <c r="GC24" s="109"/>
      <c r="GD24" s="109"/>
      <c r="GE24" s="109"/>
      <c r="GF24" s="109"/>
      <c r="GG24" s="109"/>
      <c r="GH24" s="109"/>
      <c r="GI24" s="109">
        <v>1382.0</v>
      </c>
    </row>
    <row r="25" ht="15.75" customHeight="1">
      <c r="A25" s="31">
        <v>104.0</v>
      </c>
      <c r="B25" s="31" t="s">
        <v>994</v>
      </c>
      <c r="C25" s="31">
        <v>5.0</v>
      </c>
      <c r="D25" s="109">
        <v>205244.0</v>
      </c>
      <c r="E25" s="109">
        <v>205564.0</v>
      </c>
      <c r="F25" s="109">
        <v>205244.0</v>
      </c>
      <c r="G25" s="109">
        <v>205564.0</v>
      </c>
      <c r="H25" s="109">
        <v>160315.0</v>
      </c>
      <c r="I25" s="109">
        <v>154473.0</v>
      </c>
      <c r="J25" s="109">
        <v>160315.0</v>
      </c>
      <c r="K25" s="109">
        <v>154473.0</v>
      </c>
      <c r="L25" s="109">
        <v>1765.0</v>
      </c>
      <c r="M25" s="109">
        <v>1800.0</v>
      </c>
      <c r="N25" s="109">
        <v>1150.0</v>
      </c>
      <c r="O25" s="109">
        <v>1590.0</v>
      </c>
      <c r="P25" s="109">
        <v>158550.0</v>
      </c>
      <c r="Q25" s="109">
        <v>152673.0</v>
      </c>
      <c r="R25" s="109">
        <v>159165.0</v>
      </c>
      <c r="S25" s="109">
        <v>152883.0</v>
      </c>
      <c r="T25" s="109">
        <v>70762.0</v>
      </c>
      <c r="U25" s="109">
        <v>75628.0</v>
      </c>
      <c r="V25" s="109">
        <v>54126.0</v>
      </c>
      <c r="W25" s="109">
        <v>65696.0</v>
      </c>
      <c r="X25" s="109">
        <v>40819.0</v>
      </c>
      <c r="Y25" s="109">
        <v>52832.0</v>
      </c>
      <c r="Z25" s="109">
        <v>36596.0</v>
      </c>
      <c r="AA25" s="109">
        <v>43173.0</v>
      </c>
      <c r="AB25" s="109">
        <v>8647.0</v>
      </c>
      <c r="AC25" s="109">
        <v>5697.0</v>
      </c>
      <c r="AD25" s="109">
        <v>10216.0</v>
      </c>
      <c r="AE25" s="109">
        <v>7808.0</v>
      </c>
      <c r="AF25" s="109">
        <v>11014.0</v>
      </c>
      <c r="AG25" s="109">
        <v>7735.0</v>
      </c>
      <c r="AH25" s="109">
        <v>11796.0</v>
      </c>
      <c r="AI25" s="109">
        <v>11699.0</v>
      </c>
      <c r="AJ25" s="109"/>
      <c r="AK25" s="109"/>
      <c r="AL25" s="109"/>
      <c r="AM25" s="109"/>
      <c r="AN25" s="109">
        <v>13202.0</v>
      </c>
      <c r="AO25" s="109">
        <v>2964.0</v>
      </c>
      <c r="AP25" s="109">
        <v>25757.0</v>
      </c>
      <c r="AQ25" s="109">
        <v>9660.0</v>
      </c>
      <c r="AR25" s="109">
        <v>14106.0</v>
      </c>
      <c r="AS25" s="109">
        <v>4683.0</v>
      </c>
      <c r="AT25" s="109">
        <v>15053.0</v>
      </c>
      <c r="AU25" s="109">
        <v>7764.0</v>
      </c>
      <c r="AV25" s="109"/>
      <c r="AW25" s="109">
        <v>3134.0</v>
      </c>
      <c r="AX25" s="109">
        <v>707.0</v>
      </c>
      <c r="AY25" s="109">
        <v>3243.0</v>
      </c>
      <c r="AZ25" s="109"/>
      <c r="BA25" s="109"/>
      <c r="BB25" s="109">
        <v>266.0</v>
      </c>
      <c r="BC25" s="109">
        <v>1273.0</v>
      </c>
      <c r="BD25" s="109"/>
      <c r="BE25" s="109"/>
      <c r="BF25" s="109">
        <v>344.0</v>
      </c>
      <c r="BG25" s="109">
        <v>305.0</v>
      </c>
      <c r="BH25" s="109"/>
      <c r="BI25" s="109"/>
      <c r="BJ25" s="109">
        <v>1294.0</v>
      </c>
      <c r="BK25" s="109"/>
      <c r="BL25" s="109"/>
      <c r="BM25" s="109"/>
      <c r="BN25" s="109">
        <v>176.0</v>
      </c>
      <c r="BO25" s="109">
        <v>229.0</v>
      </c>
      <c r="BP25" s="109"/>
      <c r="BQ25" s="109"/>
      <c r="BR25" s="109">
        <v>1071.0</v>
      </c>
      <c r="BS25" s="109">
        <v>457.0</v>
      </c>
      <c r="BT25" s="109"/>
      <c r="BU25" s="109"/>
      <c r="BV25" s="109"/>
      <c r="BW25" s="109"/>
      <c r="BX25" s="109"/>
      <c r="BY25" s="109"/>
      <c r="BZ25" s="109">
        <v>156.0</v>
      </c>
      <c r="CA25" s="109">
        <v>273.0</v>
      </c>
      <c r="CB25" s="109"/>
      <c r="CC25" s="109"/>
      <c r="CD25" s="109"/>
      <c r="CE25" s="109">
        <v>101.0</v>
      </c>
      <c r="CF25" s="109"/>
      <c r="CG25" s="109"/>
      <c r="CH25" s="109">
        <v>59.0</v>
      </c>
      <c r="CI25" s="109">
        <v>26.0</v>
      </c>
      <c r="CJ25" s="109"/>
      <c r="CK25" s="109"/>
      <c r="CL25" s="109"/>
      <c r="CM25" s="109">
        <v>45.0</v>
      </c>
      <c r="CN25" s="109"/>
      <c r="CO25" s="109"/>
      <c r="CP25" s="109">
        <v>17.0</v>
      </c>
      <c r="CQ25" s="109">
        <v>30.0</v>
      </c>
      <c r="CR25" s="109"/>
      <c r="CS25" s="109"/>
      <c r="CT25" s="109"/>
      <c r="CU25" s="109">
        <v>47.0</v>
      </c>
      <c r="CV25" s="109"/>
      <c r="CW25" s="109"/>
      <c r="CX25" s="109">
        <v>571.0</v>
      </c>
      <c r="CY25" s="109"/>
      <c r="CZ25" s="109"/>
      <c r="DA25" s="109"/>
      <c r="DB25" s="109"/>
      <c r="DC25" s="109"/>
      <c r="DD25" s="109"/>
      <c r="DE25" s="109"/>
      <c r="DF25" s="109"/>
      <c r="DG25" s="109"/>
      <c r="DH25" s="109"/>
      <c r="DI25" s="109"/>
      <c r="DJ25" s="109">
        <v>147.0</v>
      </c>
      <c r="DK25" s="109"/>
      <c r="DL25" s="109"/>
      <c r="DM25" s="109"/>
      <c r="DN25" s="109">
        <v>178.0</v>
      </c>
      <c r="DO25" s="109"/>
      <c r="DP25" s="109"/>
      <c r="DQ25" s="109"/>
      <c r="DR25" s="109">
        <v>22.0</v>
      </c>
      <c r="DS25" s="109"/>
      <c r="DT25" s="109"/>
      <c r="DU25" s="109"/>
      <c r="DV25" s="109">
        <v>167.0</v>
      </c>
      <c r="DW25" s="109"/>
      <c r="DX25" s="109"/>
      <c r="DY25" s="109"/>
      <c r="DZ25" s="109"/>
      <c r="EA25" s="109"/>
      <c r="EB25" s="109"/>
      <c r="EC25" s="109"/>
      <c r="ED25" s="109"/>
      <c r="EE25" s="109"/>
      <c r="EF25" s="109"/>
      <c r="EG25" s="109"/>
      <c r="EH25" s="109"/>
      <c r="EI25" s="109"/>
      <c r="EJ25" s="109"/>
      <c r="EK25" s="109"/>
      <c r="EL25" s="109"/>
      <c r="EM25" s="109"/>
      <c r="EN25" s="109"/>
      <c r="EO25" s="109"/>
      <c r="EP25" s="109">
        <v>107.0</v>
      </c>
      <c r="EQ25" s="109"/>
      <c r="ER25" s="109"/>
      <c r="ES25" s="109"/>
      <c r="ET25" s="109">
        <v>158.0</v>
      </c>
      <c r="EU25" s="109"/>
      <c r="EV25" s="109"/>
      <c r="EW25" s="109"/>
      <c r="EX25" s="109">
        <v>181.0</v>
      </c>
      <c r="EY25" s="109"/>
      <c r="EZ25" s="109"/>
      <c r="FA25" s="109"/>
      <c r="FB25" s="109"/>
      <c r="FC25" s="109"/>
      <c r="FD25" s="109"/>
      <c r="FE25" s="109"/>
      <c r="FF25" s="109"/>
      <c r="FG25" s="109"/>
      <c r="FH25" s="109"/>
      <c r="FI25" s="109"/>
      <c r="FJ25" s="109"/>
      <c r="FK25" s="109"/>
      <c r="FL25" s="109"/>
      <c r="FM25" s="109"/>
      <c r="FN25" s="109"/>
      <c r="FO25" s="109"/>
      <c r="FP25" s="109"/>
      <c r="FQ25" s="109"/>
      <c r="FR25" s="109"/>
      <c r="FS25" s="109"/>
      <c r="FT25" s="109"/>
      <c r="FU25" s="109"/>
      <c r="FV25" s="109"/>
      <c r="FW25" s="109"/>
      <c r="FX25" s="109"/>
      <c r="FY25" s="109"/>
      <c r="FZ25" s="109"/>
      <c r="GA25" s="109"/>
      <c r="GB25" s="109"/>
      <c r="GC25" s="109"/>
      <c r="GD25" s="109"/>
      <c r="GE25" s="109"/>
      <c r="GF25" s="109"/>
      <c r="GG25" s="109"/>
      <c r="GH25" s="109"/>
      <c r="GI25" s="109">
        <v>1054.0</v>
      </c>
    </row>
    <row r="26" ht="15.75" customHeight="1">
      <c r="A26" s="31">
        <v>105.0</v>
      </c>
      <c r="B26" s="31" t="s">
        <v>996</v>
      </c>
      <c r="C26" s="31">
        <v>5.0</v>
      </c>
      <c r="D26" s="109">
        <v>163229.0</v>
      </c>
      <c r="E26" s="109">
        <v>165493.0</v>
      </c>
      <c r="F26" s="109">
        <v>163229.0</v>
      </c>
      <c r="G26" s="109">
        <v>165493.0</v>
      </c>
      <c r="H26" s="109">
        <v>125496.0</v>
      </c>
      <c r="I26" s="109">
        <v>123036.0</v>
      </c>
      <c r="J26" s="109">
        <v>125496.0</v>
      </c>
      <c r="K26" s="109">
        <v>123036.0</v>
      </c>
      <c r="L26" s="109">
        <v>1510.0</v>
      </c>
      <c r="M26" s="109">
        <v>1657.0</v>
      </c>
      <c r="N26" s="109">
        <v>1056.0</v>
      </c>
      <c r="O26" s="109">
        <v>1382.0</v>
      </c>
      <c r="P26" s="109">
        <v>123986.0</v>
      </c>
      <c r="Q26" s="109">
        <v>121379.0</v>
      </c>
      <c r="R26" s="109">
        <v>124440.0</v>
      </c>
      <c r="S26" s="109">
        <v>121654.0</v>
      </c>
      <c r="T26" s="109">
        <v>48689.0</v>
      </c>
      <c r="U26" s="109">
        <v>55307.0</v>
      </c>
      <c r="V26" s="109">
        <v>40601.0</v>
      </c>
      <c r="W26" s="109">
        <v>50254.0</v>
      </c>
      <c r="X26" s="109">
        <v>37468.0</v>
      </c>
      <c r="Y26" s="109">
        <v>45091.0</v>
      </c>
      <c r="Z26" s="109">
        <v>30492.0</v>
      </c>
      <c r="AA26" s="109">
        <v>37580.0</v>
      </c>
      <c r="AB26" s="109">
        <v>6825.0</v>
      </c>
      <c r="AC26" s="109">
        <v>5166.0</v>
      </c>
      <c r="AD26" s="109">
        <v>8458.0</v>
      </c>
      <c r="AE26" s="109">
        <v>6646.0</v>
      </c>
      <c r="AF26" s="109">
        <v>7567.0</v>
      </c>
      <c r="AG26" s="109">
        <v>5987.0</v>
      </c>
      <c r="AH26" s="109">
        <v>8599.0</v>
      </c>
      <c r="AI26" s="109">
        <v>8408.0</v>
      </c>
      <c r="AJ26" s="109"/>
      <c r="AK26" s="109"/>
      <c r="AL26" s="109"/>
      <c r="AM26" s="109"/>
      <c r="AN26" s="109">
        <v>10795.0</v>
      </c>
      <c r="AO26" s="109">
        <v>2920.0</v>
      </c>
      <c r="AP26" s="109">
        <v>19691.0</v>
      </c>
      <c r="AQ26" s="109">
        <v>7421.0</v>
      </c>
      <c r="AR26" s="109">
        <v>11143.0</v>
      </c>
      <c r="AS26" s="109">
        <v>3911.0</v>
      </c>
      <c r="AT26" s="109">
        <v>11926.0</v>
      </c>
      <c r="AU26" s="109">
        <v>5730.0</v>
      </c>
      <c r="AV26" s="109">
        <v>1451.0</v>
      </c>
      <c r="AW26" s="109">
        <v>2997.0</v>
      </c>
      <c r="AX26" s="109">
        <v>630.0</v>
      </c>
      <c r="AY26" s="109">
        <v>2655.0</v>
      </c>
      <c r="AZ26" s="109"/>
      <c r="BA26" s="109"/>
      <c r="BB26" s="109">
        <v>252.0</v>
      </c>
      <c r="BC26" s="109">
        <v>1097.0</v>
      </c>
      <c r="BD26" s="109"/>
      <c r="BE26" s="109"/>
      <c r="BF26" s="109">
        <v>294.0</v>
      </c>
      <c r="BG26" s="109">
        <v>197.0</v>
      </c>
      <c r="BH26" s="109"/>
      <c r="BI26" s="109"/>
      <c r="BJ26" s="109">
        <v>1186.0</v>
      </c>
      <c r="BK26" s="109"/>
      <c r="BL26" s="109"/>
      <c r="BM26" s="109"/>
      <c r="BN26" s="109">
        <v>122.0</v>
      </c>
      <c r="BO26" s="109">
        <v>147.0</v>
      </c>
      <c r="BP26" s="109"/>
      <c r="BQ26" s="109"/>
      <c r="BR26" s="109">
        <v>822.0</v>
      </c>
      <c r="BS26" s="109">
        <v>347.0</v>
      </c>
      <c r="BT26" s="109"/>
      <c r="BU26" s="109"/>
      <c r="BV26" s="109"/>
      <c r="BW26" s="109"/>
      <c r="BX26" s="109"/>
      <c r="BY26" s="109"/>
      <c r="BZ26" s="109">
        <v>114.0</v>
      </c>
      <c r="CA26" s="109">
        <v>212.0</v>
      </c>
      <c r="CB26" s="109"/>
      <c r="CC26" s="109"/>
      <c r="CD26" s="109"/>
      <c r="CE26" s="109">
        <v>74.0</v>
      </c>
      <c r="CF26" s="109"/>
      <c r="CG26" s="109"/>
      <c r="CH26" s="109">
        <v>73.0</v>
      </c>
      <c r="CI26" s="109">
        <v>31.0</v>
      </c>
      <c r="CJ26" s="109"/>
      <c r="CK26" s="109"/>
      <c r="CL26" s="109"/>
      <c r="CM26" s="109">
        <v>26.0</v>
      </c>
      <c r="CN26" s="109"/>
      <c r="CO26" s="109"/>
      <c r="CP26" s="109">
        <v>13.0</v>
      </c>
      <c r="CQ26" s="109">
        <v>21.0</v>
      </c>
      <c r="CR26" s="109"/>
      <c r="CS26" s="109"/>
      <c r="CT26" s="109"/>
      <c r="CU26" s="109">
        <v>39.0</v>
      </c>
      <c r="CV26" s="109"/>
      <c r="CW26" s="109"/>
      <c r="CX26" s="109">
        <v>493.0</v>
      </c>
      <c r="CY26" s="109"/>
      <c r="CZ26" s="109"/>
      <c r="DA26" s="109"/>
      <c r="DB26" s="109"/>
      <c r="DC26" s="109"/>
      <c r="DD26" s="109"/>
      <c r="DE26" s="109"/>
      <c r="DF26" s="109"/>
      <c r="DG26" s="109"/>
      <c r="DH26" s="109"/>
      <c r="DI26" s="109"/>
      <c r="DJ26" s="109">
        <v>98.0</v>
      </c>
      <c r="DK26" s="109"/>
      <c r="DL26" s="109"/>
      <c r="DM26" s="109"/>
      <c r="DN26" s="109">
        <v>121.0</v>
      </c>
      <c r="DO26" s="109"/>
      <c r="DP26" s="109"/>
      <c r="DQ26" s="109"/>
      <c r="DR26" s="109">
        <v>15.0</v>
      </c>
      <c r="DS26" s="109"/>
      <c r="DT26" s="109"/>
      <c r="DU26" s="109"/>
      <c r="DV26" s="109">
        <v>140.0</v>
      </c>
      <c r="DW26" s="109"/>
      <c r="DX26" s="109"/>
      <c r="DY26" s="109"/>
      <c r="DZ26" s="109"/>
      <c r="EA26" s="109"/>
      <c r="EB26" s="109"/>
      <c r="EC26" s="109"/>
      <c r="ED26" s="109"/>
      <c r="EE26" s="109"/>
      <c r="EF26" s="109"/>
      <c r="EG26" s="109"/>
      <c r="EH26" s="109"/>
      <c r="EI26" s="109"/>
      <c r="EJ26" s="109"/>
      <c r="EK26" s="109"/>
      <c r="EL26" s="109"/>
      <c r="EM26" s="109"/>
      <c r="EN26" s="109"/>
      <c r="EO26" s="109"/>
      <c r="EP26" s="109">
        <v>56.0</v>
      </c>
      <c r="EQ26" s="109"/>
      <c r="ER26" s="109"/>
      <c r="ES26" s="109"/>
      <c r="ET26" s="109">
        <v>118.0</v>
      </c>
      <c r="EU26" s="109"/>
      <c r="EV26" s="109"/>
      <c r="EW26" s="109"/>
      <c r="EX26" s="109">
        <v>126.0</v>
      </c>
      <c r="EY26" s="109"/>
      <c r="EZ26" s="109"/>
      <c r="FA26" s="109"/>
      <c r="FB26" s="109"/>
      <c r="FC26" s="109"/>
      <c r="FD26" s="109"/>
      <c r="FE26" s="109"/>
      <c r="FF26" s="109"/>
      <c r="FG26" s="109"/>
      <c r="FH26" s="109"/>
      <c r="FI26" s="109"/>
      <c r="FJ26" s="109"/>
      <c r="FK26" s="109"/>
      <c r="FL26" s="109"/>
      <c r="FM26" s="109"/>
      <c r="FN26" s="109"/>
      <c r="FO26" s="109"/>
      <c r="FP26" s="109"/>
      <c r="FQ26" s="109"/>
      <c r="FR26" s="109"/>
      <c r="FS26" s="109"/>
      <c r="FT26" s="109"/>
      <c r="FU26" s="109"/>
      <c r="FV26" s="109"/>
      <c r="FW26" s="109"/>
      <c r="FX26" s="109"/>
      <c r="FY26" s="109"/>
      <c r="FZ26" s="109"/>
      <c r="GA26" s="109"/>
      <c r="GB26" s="109"/>
      <c r="GC26" s="109"/>
      <c r="GD26" s="109"/>
      <c r="GE26" s="109"/>
      <c r="GF26" s="109">
        <v>48.0</v>
      </c>
      <c r="GG26" s="109"/>
      <c r="GH26" s="109"/>
      <c r="GI26" s="109">
        <v>769.0</v>
      </c>
    </row>
    <row r="27" ht="15.75" customHeight="1">
      <c r="A27" s="31">
        <v>106.0</v>
      </c>
      <c r="B27" s="31" t="s">
        <v>997</v>
      </c>
      <c r="C27" s="31">
        <v>5.0</v>
      </c>
      <c r="D27" s="109">
        <v>220764.0</v>
      </c>
      <c r="E27" s="109">
        <v>218889.0</v>
      </c>
      <c r="F27" s="109">
        <v>220764.0</v>
      </c>
      <c r="G27" s="109">
        <v>218889.0</v>
      </c>
      <c r="H27" s="109">
        <v>172947.0</v>
      </c>
      <c r="I27" s="109">
        <v>165028.0</v>
      </c>
      <c r="J27" s="109">
        <v>172947.0</v>
      </c>
      <c r="K27" s="109">
        <v>165028.0</v>
      </c>
      <c r="L27" s="109">
        <v>1560.0</v>
      </c>
      <c r="M27" s="109">
        <v>1635.0</v>
      </c>
      <c r="N27" s="109">
        <v>1037.0</v>
      </c>
      <c r="O27" s="109">
        <v>1353.0</v>
      </c>
      <c r="P27" s="109">
        <v>171387.0</v>
      </c>
      <c r="Q27" s="109">
        <v>163393.0</v>
      </c>
      <c r="R27" s="109">
        <v>171910.0</v>
      </c>
      <c r="S27" s="109">
        <v>163675.0</v>
      </c>
      <c r="T27" s="109">
        <v>69273.0</v>
      </c>
      <c r="U27" s="109">
        <v>78206.0</v>
      </c>
      <c r="V27" s="109">
        <v>55052.0</v>
      </c>
      <c r="W27" s="109">
        <v>65978.0</v>
      </c>
      <c r="X27" s="109">
        <v>41903.0</v>
      </c>
      <c r="Y27" s="109">
        <v>47731.0</v>
      </c>
      <c r="Z27" s="109">
        <v>33493.0</v>
      </c>
      <c r="AA27" s="109">
        <v>43269.0</v>
      </c>
      <c r="AB27" s="109">
        <v>12611.0</v>
      </c>
      <c r="AC27" s="109">
        <v>8657.0</v>
      </c>
      <c r="AD27" s="109">
        <v>14675.0</v>
      </c>
      <c r="AE27" s="109">
        <v>10505.0</v>
      </c>
      <c r="AF27" s="109">
        <v>14408.0</v>
      </c>
      <c r="AG27" s="109">
        <v>13427.0</v>
      </c>
      <c r="AH27" s="109">
        <v>17148.0</v>
      </c>
      <c r="AI27" s="109">
        <v>15445.0</v>
      </c>
      <c r="AJ27" s="109"/>
      <c r="AK27" s="109"/>
      <c r="AL27" s="109"/>
      <c r="AM27" s="109"/>
      <c r="AN27" s="109">
        <v>21944.0</v>
      </c>
      <c r="AO27" s="109">
        <v>5825.0</v>
      </c>
      <c r="AP27" s="109">
        <v>33940.0</v>
      </c>
      <c r="AQ27" s="109">
        <v>14985.0</v>
      </c>
      <c r="AR27" s="109">
        <v>10912.0</v>
      </c>
      <c r="AS27" s="109">
        <v>5021.0</v>
      </c>
      <c r="AT27" s="109">
        <v>12029.0</v>
      </c>
      <c r="AU27" s="109">
        <v>6891.0</v>
      </c>
      <c r="AV27" s="109"/>
      <c r="AW27" s="109">
        <v>3063.0</v>
      </c>
      <c r="AX27" s="109">
        <v>620.0</v>
      </c>
      <c r="AY27" s="109">
        <v>3458.0</v>
      </c>
      <c r="AZ27" s="109"/>
      <c r="BA27" s="109">
        <v>824.0</v>
      </c>
      <c r="BB27" s="109">
        <v>204.0</v>
      </c>
      <c r="BC27" s="109">
        <v>770.0</v>
      </c>
      <c r="BD27" s="109"/>
      <c r="BE27" s="109"/>
      <c r="BF27" s="109">
        <v>310.0</v>
      </c>
      <c r="BG27" s="109">
        <v>241.0</v>
      </c>
      <c r="BH27" s="109"/>
      <c r="BI27" s="109"/>
      <c r="BJ27" s="109">
        <v>1024.0</v>
      </c>
      <c r="BK27" s="109"/>
      <c r="BL27" s="109"/>
      <c r="BM27" s="109"/>
      <c r="BN27" s="109">
        <v>130.0</v>
      </c>
      <c r="BO27" s="109">
        <v>182.0</v>
      </c>
      <c r="BP27" s="109"/>
      <c r="BQ27" s="109"/>
      <c r="BR27" s="109">
        <v>1417.0</v>
      </c>
      <c r="BS27" s="109">
        <v>541.0</v>
      </c>
      <c r="BT27" s="109"/>
      <c r="BU27" s="109"/>
      <c r="BV27" s="109"/>
      <c r="BW27" s="109"/>
      <c r="BX27" s="109"/>
      <c r="BY27" s="109"/>
      <c r="BZ27" s="109">
        <v>93.0</v>
      </c>
      <c r="CA27" s="109">
        <v>202.0</v>
      </c>
      <c r="CB27" s="109"/>
      <c r="CC27" s="109"/>
      <c r="CD27" s="109"/>
      <c r="CE27" s="109">
        <v>89.0</v>
      </c>
      <c r="CF27" s="109">
        <v>336.0</v>
      </c>
      <c r="CG27" s="109">
        <v>173.0</v>
      </c>
      <c r="CH27" s="109">
        <v>121.0</v>
      </c>
      <c r="CI27" s="109">
        <v>81.0</v>
      </c>
      <c r="CJ27" s="109"/>
      <c r="CK27" s="109"/>
      <c r="CL27" s="109"/>
      <c r="CM27" s="109">
        <v>33.0</v>
      </c>
      <c r="CN27" s="109"/>
      <c r="CO27" s="109"/>
      <c r="CP27" s="109">
        <v>14.0</v>
      </c>
      <c r="CQ27" s="109">
        <v>28.0</v>
      </c>
      <c r="CR27" s="109"/>
      <c r="CS27" s="109"/>
      <c r="CT27" s="109"/>
      <c r="CU27" s="109">
        <v>21.0</v>
      </c>
      <c r="CV27" s="109"/>
      <c r="CW27" s="109"/>
      <c r="CX27" s="109">
        <v>444.0</v>
      </c>
      <c r="CY27" s="109"/>
      <c r="CZ27" s="109"/>
      <c r="DA27" s="109"/>
      <c r="DB27" s="109"/>
      <c r="DC27" s="109"/>
      <c r="DD27" s="109"/>
      <c r="DE27" s="109"/>
      <c r="DF27" s="109"/>
      <c r="DG27" s="109"/>
      <c r="DH27" s="109"/>
      <c r="DI27" s="109"/>
      <c r="DJ27" s="109">
        <v>213.0</v>
      </c>
      <c r="DK27" s="109"/>
      <c r="DL27" s="109"/>
      <c r="DM27" s="109"/>
      <c r="DN27" s="109">
        <v>328.0</v>
      </c>
      <c r="DO27" s="109"/>
      <c r="DP27" s="109"/>
      <c r="DQ27" s="109"/>
      <c r="DR27" s="109">
        <v>46.0</v>
      </c>
      <c r="DS27" s="109"/>
      <c r="DT27" s="109"/>
      <c r="DU27" s="109"/>
      <c r="DV27" s="109">
        <v>163.0</v>
      </c>
      <c r="DW27" s="109"/>
      <c r="DX27" s="109"/>
      <c r="DY27" s="109"/>
      <c r="DZ27" s="109"/>
      <c r="EA27" s="109"/>
      <c r="EB27" s="109"/>
      <c r="EC27" s="109"/>
      <c r="ED27" s="109"/>
      <c r="EE27" s="109"/>
      <c r="EF27" s="109"/>
      <c r="EG27" s="109"/>
      <c r="EH27" s="109"/>
      <c r="EI27" s="109"/>
      <c r="EJ27" s="109"/>
      <c r="EK27" s="109"/>
      <c r="EL27" s="109"/>
      <c r="EM27" s="109"/>
      <c r="EN27" s="109"/>
      <c r="EO27" s="109"/>
      <c r="EP27" s="109">
        <v>138.0</v>
      </c>
      <c r="EQ27" s="109"/>
      <c r="ER27" s="109"/>
      <c r="ES27" s="109"/>
      <c r="ET27" s="109">
        <v>105.0</v>
      </c>
      <c r="EU27" s="109"/>
      <c r="EV27" s="109"/>
      <c r="EW27" s="109"/>
      <c r="EX27" s="109">
        <v>203.0</v>
      </c>
      <c r="EY27" s="109"/>
      <c r="EZ27" s="109"/>
      <c r="FA27" s="109"/>
      <c r="FB27" s="109"/>
      <c r="FC27" s="109"/>
      <c r="FD27" s="109"/>
      <c r="FE27" s="109"/>
      <c r="FF27" s="109"/>
      <c r="FG27" s="109"/>
      <c r="FH27" s="109"/>
      <c r="FI27" s="109"/>
      <c r="FJ27" s="109"/>
      <c r="FK27" s="109"/>
      <c r="FL27" s="109"/>
      <c r="FM27" s="109"/>
      <c r="FN27" s="109"/>
      <c r="FO27" s="109"/>
      <c r="FP27" s="109"/>
      <c r="FQ27" s="109"/>
      <c r="FR27" s="109"/>
      <c r="FS27" s="109"/>
      <c r="FT27" s="109"/>
      <c r="FU27" s="109"/>
      <c r="FV27" s="109"/>
      <c r="FW27" s="109"/>
      <c r="FX27" s="109"/>
      <c r="FY27" s="109"/>
      <c r="FZ27" s="109"/>
      <c r="GA27" s="109"/>
      <c r="GB27" s="109"/>
      <c r="GC27" s="109"/>
      <c r="GD27" s="109"/>
      <c r="GE27" s="109"/>
      <c r="GF27" s="109"/>
      <c r="GG27" s="109">
        <v>466.0</v>
      </c>
      <c r="GH27" s="109"/>
      <c r="GI27" s="109">
        <v>956.0</v>
      </c>
    </row>
    <row r="28" ht="15.75" customHeight="1">
      <c r="A28" s="31">
        <v>107.0</v>
      </c>
      <c r="B28" s="31" t="s">
        <v>999</v>
      </c>
      <c r="C28" s="31">
        <v>5.0</v>
      </c>
      <c r="D28" s="109">
        <v>193175.0</v>
      </c>
      <c r="E28" s="109">
        <v>196250.0</v>
      </c>
      <c r="F28" s="109">
        <v>193175.0</v>
      </c>
      <c r="G28" s="109">
        <v>196250.0</v>
      </c>
      <c r="H28" s="109">
        <v>143599.0</v>
      </c>
      <c r="I28" s="109">
        <v>139390.0</v>
      </c>
      <c r="J28" s="109">
        <v>143599.0</v>
      </c>
      <c r="K28" s="109">
        <v>139390.0</v>
      </c>
      <c r="L28" s="109">
        <v>1771.0</v>
      </c>
      <c r="M28" s="109">
        <v>1983.0</v>
      </c>
      <c r="N28" s="109">
        <v>1053.0</v>
      </c>
      <c r="O28" s="109">
        <v>1348.0</v>
      </c>
      <c r="P28" s="109">
        <v>141828.0</v>
      </c>
      <c r="Q28" s="109">
        <v>137407.0</v>
      </c>
      <c r="R28" s="109">
        <v>142546.0</v>
      </c>
      <c r="S28" s="109">
        <v>138042.0</v>
      </c>
      <c r="T28" s="109">
        <v>47950.0</v>
      </c>
      <c r="U28" s="109">
        <v>55990.0</v>
      </c>
      <c r="V28" s="109">
        <v>40606.0</v>
      </c>
      <c r="W28" s="109">
        <v>51050.0</v>
      </c>
      <c r="X28" s="109">
        <v>38727.0</v>
      </c>
      <c r="Y28" s="109">
        <v>48065.0</v>
      </c>
      <c r="Z28" s="109">
        <v>33218.0</v>
      </c>
      <c r="AA28" s="109">
        <v>41737.0</v>
      </c>
      <c r="AB28" s="109">
        <v>18499.0</v>
      </c>
      <c r="AC28" s="109">
        <v>12538.0</v>
      </c>
      <c r="AD28" s="109">
        <v>14111.0</v>
      </c>
      <c r="AE28" s="109">
        <v>10705.0</v>
      </c>
      <c r="AF28" s="109">
        <v>11778.0</v>
      </c>
      <c r="AG28" s="109">
        <v>10315.0</v>
      </c>
      <c r="AH28" s="109">
        <v>14379.0</v>
      </c>
      <c r="AI28" s="109">
        <v>13399.0</v>
      </c>
      <c r="AJ28" s="109"/>
      <c r="AK28" s="109"/>
      <c r="AL28" s="109"/>
      <c r="AM28" s="109"/>
      <c r="AN28" s="109">
        <v>13049.0</v>
      </c>
      <c r="AO28" s="109">
        <v>3980.0</v>
      </c>
      <c r="AP28" s="109">
        <v>21277.0</v>
      </c>
      <c r="AQ28" s="109">
        <v>7979.0</v>
      </c>
      <c r="AR28" s="109">
        <v>11530.0</v>
      </c>
      <c r="AS28" s="109"/>
      <c r="AT28" s="109">
        <v>12968.0</v>
      </c>
      <c r="AU28" s="109">
        <v>5845.0</v>
      </c>
      <c r="AV28" s="109"/>
      <c r="AW28" s="109">
        <v>3848.0</v>
      </c>
      <c r="AX28" s="109">
        <v>628.0</v>
      </c>
      <c r="AY28" s="109">
        <v>3509.0</v>
      </c>
      <c r="AZ28" s="109"/>
      <c r="BA28" s="109">
        <v>1330.0</v>
      </c>
      <c r="BB28" s="109">
        <v>246.0</v>
      </c>
      <c r="BC28" s="109">
        <v>1048.0</v>
      </c>
      <c r="BD28" s="109"/>
      <c r="BE28" s="109"/>
      <c r="BF28" s="109">
        <v>371.0</v>
      </c>
      <c r="BG28" s="109">
        <v>256.0</v>
      </c>
      <c r="BH28" s="109"/>
      <c r="BI28" s="109"/>
      <c r="BJ28" s="109">
        <v>1098.0</v>
      </c>
      <c r="BK28" s="109"/>
      <c r="BL28" s="109"/>
      <c r="BM28" s="109"/>
      <c r="BN28" s="109">
        <v>134.0</v>
      </c>
      <c r="BO28" s="109">
        <v>188.0</v>
      </c>
      <c r="BP28" s="109"/>
      <c r="BQ28" s="109"/>
      <c r="BR28" s="109">
        <v>1589.0</v>
      </c>
      <c r="BS28" s="109">
        <v>556.0</v>
      </c>
      <c r="BT28" s="109"/>
      <c r="BU28" s="109"/>
      <c r="BV28" s="109"/>
      <c r="BW28" s="109"/>
      <c r="BX28" s="109"/>
      <c r="BY28" s="109"/>
      <c r="BZ28" s="109">
        <v>124.0</v>
      </c>
      <c r="CA28" s="109">
        <v>245.0</v>
      </c>
      <c r="CB28" s="109"/>
      <c r="CC28" s="109"/>
      <c r="CD28" s="109"/>
      <c r="CE28" s="109">
        <v>85.0</v>
      </c>
      <c r="CF28" s="109">
        <v>295.0</v>
      </c>
      <c r="CG28" s="109"/>
      <c r="CH28" s="109">
        <v>116.0</v>
      </c>
      <c r="CI28" s="109">
        <v>61.0</v>
      </c>
      <c r="CJ28" s="109"/>
      <c r="CK28" s="109">
        <v>380.0</v>
      </c>
      <c r="CL28" s="109"/>
      <c r="CM28" s="109">
        <v>81.0</v>
      </c>
      <c r="CN28" s="109"/>
      <c r="CO28" s="109"/>
      <c r="CP28" s="109">
        <v>9.0</v>
      </c>
      <c r="CQ28" s="109">
        <v>35.0</v>
      </c>
      <c r="CR28" s="109"/>
      <c r="CS28" s="109"/>
      <c r="CT28" s="109"/>
      <c r="CU28" s="109">
        <v>18.0</v>
      </c>
      <c r="CV28" s="109"/>
      <c r="CW28" s="109"/>
      <c r="CX28" s="109">
        <v>529.0</v>
      </c>
      <c r="CY28" s="109"/>
      <c r="CZ28" s="109"/>
      <c r="DA28" s="109"/>
      <c r="DB28" s="109"/>
      <c r="DC28" s="109"/>
      <c r="DD28" s="109"/>
      <c r="DE28" s="109"/>
      <c r="DF28" s="109"/>
      <c r="DG28" s="109"/>
      <c r="DH28" s="109"/>
      <c r="DI28" s="109"/>
      <c r="DJ28" s="109">
        <v>181.0</v>
      </c>
      <c r="DK28" s="109"/>
      <c r="DL28" s="109"/>
      <c r="DM28" s="109"/>
      <c r="DN28" s="109">
        <v>269.0</v>
      </c>
      <c r="DO28" s="109"/>
      <c r="DP28" s="109"/>
      <c r="DQ28" s="109"/>
      <c r="DR28" s="109">
        <v>42.0</v>
      </c>
      <c r="DS28" s="109"/>
      <c r="DT28" s="109"/>
      <c r="DU28" s="109"/>
      <c r="DV28" s="109">
        <v>180.0</v>
      </c>
      <c r="DW28" s="109"/>
      <c r="DX28" s="109"/>
      <c r="DY28" s="109"/>
      <c r="DZ28" s="109"/>
      <c r="EA28" s="109"/>
      <c r="EB28" s="109"/>
      <c r="EC28" s="109"/>
      <c r="ED28" s="109"/>
      <c r="EE28" s="109"/>
      <c r="EF28" s="109"/>
      <c r="EG28" s="109"/>
      <c r="EH28" s="109"/>
      <c r="EI28" s="109"/>
      <c r="EJ28" s="109"/>
      <c r="EK28" s="109"/>
      <c r="EL28" s="109"/>
      <c r="EM28" s="109"/>
      <c r="EN28" s="109"/>
      <c r="EO28" s="109"/>
      <c r="EP28" s="109">
        <v>129.0</v>
      </c>
      <c r="EQ28" s="109"/>
      <c r="ER28" s="109"/>
      <c r="ES28" s="109"/>
      <c r="ET28" s="109">
        <v>145.0</v>
      </c>
      <c r="EU28" s="109"/>
      <c r="EV28" s="109"/>
      <c r="EW28" s="109"/>
      <c r="EX28" s="109">
        <v>197.0</v>
      </c>
      <c r="EY28" s="109"/>
      <c r="EZ28" s="109"/>
      <c r="FA28" s="109"/>
      <c r="FB28" s="109"/>
      <c r="FC28" s="109"/>
      <c r="FD28" s="109"/>
      <c r="FE28" s="109"/>
      <c r="FF28" s="109"/>
      <c r="FG28" s="109"/>
      <c r="FH28" s="109"/>
      <c r="FI28" s="109"/>
      <c r="FJ28" s="109"/>
      <c r="FK28" s="109"/>
      <c r="FL28" s="109"/>
      <c r="FM28" s="109"/>
      <c r="FN28" s="109"/>
      <c r="FO28" s="109"/>
      <c r="FP28" s="109"/>
      <c r="FQ28" s="109"/>
      <c r="FR28" s="109"/>
      <c r="FS28" s="109"/>
      <c r="FT28" s="109"/>
      <c r="FU28" s="109"/>
      <c r="FV28" s="109"/>
      <c r="FW28" s="109"/>
      <c r="FX28" s="109"/>
      <c r="FY28" s="109"/>
      <c r="FZ28" s="109"/>
      <c r="GA28" s="109"/>
      <c r="GB28" s="109"/>
      <c r="GC28" s="109"/>
      <c r="GD28" s="109"/>
      <c r="GE28" s="109"/>
      <c r="GF28" s="109"/>
      <c r="GG28" s="109">
        <v>961.0</v>
      </c>
      <c r="GH28" s="109"/>
      <c r="GI28" s="109">
        <v>1245.0</v>
      </c>
    </row>
    <row r="29" ht="15.75" customHeight="1">
      <c r="A29" s="31">
        <v>108.0</v>
      </c>
      <c r="B29" s="31" t="s">
        <v>734</v>
      </c>
      <c r="C29" s="31">
        <v>5.0</v>
      </c>
      <c r="D29" s="109">
        <v>214779.0</v>
      </c>
      <c r="E29" s="109">
        <v>214614.0</v>
      </c>
      <c r="F29" s="109">
        <v>214779.0</v>
      </c>
      <c r="G29" s="109">
        <v>214614.0</v>
      </c>
      <c r="H29" s="109">
        <v>160050.0</v>
      </c>
      <c r="I29" s="109">
        <v>154444.0</v>
      </c>
      <c r="J29" s="109">
        <v>160050.0</v>
      </c>
      <c r="K29" s="109">
        <v>154444.0</v>
      </c>
      <c r="L29" s="109">
        <v>1758.0</v>
      </c>
      <c r="M29" s="109">
        <v>1878.0</v>
      </c>
      <c r="N29" s="109">
        <v>1275.0</v>
      </c>
      <c r="O29" s="109">
        <v>1635.0</v>
      </c>
      <c r="P29" s="109">
        <v>158292.0</v>
      </c>
      <c r="Q29" s="109">
        <v>152566.0</v>
      </c>
      <c r="R29" s="109">
        <v>158775.0</v>
      </c>
      <c r="S29" s="109">
        <v>152809.0</v>
      </c>
      <c r="T29" s="109">
        <v>69658.0</v>
      </c>
      <c r="U29" s="109">
        <v>78712.0</v>
      </c>
      <c r="V29" s="109">
        <v>56983.0</v>
      </c>
      <c r="W29" s="109">
        <v>69480.0</v>
      </c>
      <c r="X29" s="109">
        <v>45314.0</v>
      </c>
      <c r="Y29" s="109">
        <v>46619.0</v>
      </c>
      <c r="Z29" s="109">
        <v>37438.0</v>
      </c>
      <c r="AA29" s="109">
        <v>42604.0</v>
      </c>
      <c r="AB29" s="109">
        <v>8535.0</v>
      </c>
      <c r="AC29" s="109">
        <v>5983.0</v>
      </c>
      <c r="AD29" s="109">
        <v>9895.0</v>
      </c>
      <c r="AE29" s="109">
        <v>7606.0</v>
      </c>
      <c r="AF29" s="109">
        <v>8131.0</v>
      </c>
      <c r="AG29" s="109">
        <v>7226.0</v>
      </c>
      <c r="AH29" s="109">
        <v>9583.0</v>
      </c>
      <c r="AI29" s="109">
        <v>9363.0</v>
      </c>
      <c r="AJ29" s="109"/>
      <c r="AK29" s="109"/>
      <c r="AL29" s="109"/>
      <c r="AM29" s="109"/>
      <c r="AN29" s="109">
        <v>11471.0</v>
      </c>
      <c r="AO29" s="109">
        <v>3507.0</v>
      </c>
      <c r="AP29" s="109">
        <v>23585.0</v>
      </c>
      <c r="AQ29" s="109">
        <v>9418.0</v>
      </c>
      <c r="AR29" s="109">
        <v>13675.0</v>
      </c>
      <c r="AS29" s="109">
        <v>4155.0</v>
      </c>
      <c r="AT29" s="109">
        <v>14887.0</v>
      </c>
      <c r="AU29" s="109">
        <v>6276.0</v>
      </c>
      <c r="AV29" s="109"/>
      <c r="AW29" s="109">
        <v>3891.0</v>
      </c>
      <c r="AX29" s="109">
        <v>723.0</v>
      </c>
      <c r="AY29" s="109">
        <v>3666.0</v>
      </c>
      <c r="AZ29" s="109"/>
      <c r="BA29" s="109">
        <v>1665.0</v>
      </c>
      <c r="BB29" s="109">
        <v>335.0</v>
      </c>
      <c r="BC29" s="109">
        <v>1503.0</v>
      </c>
      <c r="BD29" s="109">
        <v>1508.0</v>
      </c>
      <c r="BE29" s="109">
        <v>808.0</v>
      </c>
      <c r="BF29" s="109">
        <v>553.0</v>
      </c>
      <c r="BG29" s="109">
        <v>646.0</v>
      </c>
      <c r="BH29" s="109"/>
      <c r="BI29" s="109"/>
      <c r="BJ29" s="109">
        <v>1313.0</v>
      </c>
      <c r="BK29" s="109"/>
      <c r="BL29" s="109"/>
      <c r="BM29" s="109"/>
      <c r="BN29" s="109">
        <v>159.0</v>
      </c>
      <c r="BO29" s="109">
        <v>187.0</v>
      </c>
      <c r="BP29" s="109"/>
      <c r="BQ29" s="109"/>
      <c r="BR29" s="109">
        <v>1225.0</v>
      </c>
      <c r="BS29" s="109">
        <v>464.0</v>
      </c>
      <c r="BT29" s="109"/>
      <c r="BU29" s="109"/>
      <c r="BV29" s="109"/>
      <c r="BW29" s="109"/>
      <c r="BX29" s="109"/>
      <c r="BY29" s="109"/>
      <c r="BZ29" s="109">
        <v>141.0</v>
      </c>
      <c r="CA29" s="109">
        <v>297.0</v>
      </c>
      <c r="CB29" s="109"/>
      <c r="CC29" s="109"/>
      <c r="CD29" s="109"/>
      <c r="CE29" s="109">
        <v>107.0</v>
      </c>
      <c r="CF29" s="109"/>
      <c r="CG29" s="109"/>
      <c r="CH29" s="109">
        <v>82.0</v>
      </c>
      <c r="CI29" s="109">
        <v>39.0</v>
      </c>
      <c r="CJ29" s="109"/>
      <c r="CK29" s="109"/>
      <c r="CL29" s="109"/>
      <c r="CM29" s="109">
        <v>43.0</v>
      </c>
      <c r="CN29" s="109"/>
      <c r="CO29" s="109"/>
      <c r="CP29" s="109">
        <v>13.0</v>
      </c>
      <c r="CQ29" s="109">
        <v>39.0</v>
      </c>
      <c r="CR29" s="109"/>
      <c r="CS29" s="109"/>
      <c r="CT29" s="109"/>
      <c r="CU29" s="109">
        <v>26.0</v>
      </c>
      <c r="CV29" s="109"/>
      <c r="CW29" s="109"/>
      <c r="CX29" s="109">
        <v>848.0</v>
      </c>
      <c r="CY29" s="109"/>
      <c r="CZ29" s="109"/>
      <c r="DA29" s="109"/>
      <c r="DB29" s="109"/>
      <c r="DC29" s="109"/>
      <c r="DD29" s="109"/>
      <c r="DE29" s="109"/>
      <c r="DF29" s="109"/>
      <c r="DG29" s="109"/>
      <c r="DH29" s="109"/>
      <c r="DI29" s="109"/>
      <c r="DJ29" s="109">
        <v>163.0</v>
      </c>
      <c r="DK29" s="109"/>
      <c r="DL29" s="109"/>
      <c r="DM29" s="109"/>
      <c r="DN29" s="109">
        <v>222.0</v>
      </c>
      <c r="DO29" s="109"/>
      <c r="DP29" s="109"/>
      <c r="DQ29" s="109"/>
      <c r="DR29" s="109">
        <v>28.0</v>
      </c>
      <c r="DS29" s="109"/>
      <c r="DT29" s="109"/>
      <c r="DU29" s="109"/>
      <c r="DV29" s="109">
        <v>158.0</v>
      </c>
      <c r="DW29" s="109"/>
      <c r="DX29" s="109"/>
      <c r="DY29" s="109"/>
      <c r="DZ29" s="109"/>
      <c r="EA29" s="109"/>
      <c r="EB29" s="109"/>
      <c r="EC29" s="109"/>
      <c r="ED29" s="109"/>
      <c r="EE29" s="109"/>
      <c r="EF29" s="109"/>
      <c r="EG29" s="109"/>
      <c r="EH29" s="109"/>
      <c r="EI29" s="109"/>
      <c r="EJ29" s="109"/>
      <c r="EK29" s="109"/>
      <c r="EL29" s="109"/>
      <c r="EM29" s="109"/>
      <c r="EN29" s="109"/>
      <c r="EO29" s="109"/>
      <c r="EP29" s="109">
        <v>102.0</v>
      </c>
      <c r="EQ29" s="109"/>
      <c r="ER29" s="109"/>
      <c r="ES29" s="109"/>
      <c r="ET29" s="109">
        <v>141.0</v>
      </c>
      <c r="EU29" s="109"/>
      <c r="EV29" s="109"/>
      <c r="EW29" s="109"/>
      <c r="EX29" s="109">
        <v>198.0</v>
      </c>
      <c r="EY29" s="109"/>
      <c r="EZ29" s="109"/>
      <c r="FA29" s="109"/>
      <c r="FB29" s="109"/>
      <c r="FC29" s="109"/>
      <c r="FD29" s="109"/>
      <c r="FE29" s="109"/>
      <c r="FF29" s="109"/>
      <c r="FG29" s="109"/>
      <c r="FH29" s="109"/>
      <c r="FI29" s="109"/>
      <c r="FJ29" s="109"/>
      <c r="FK29" s="109"/>
      <c r="FL29" s="109"/>
      <c r="FM29" s="109"/>
      <c r="FN29" s="109"/>
      <c r="FO29" s="109"/>
      <c r="FP29" s="109"/>
      <c r="FQ29" s="109"/>
      <c r="FR29" s="109"/>
      <c r="FS29" s="109"/>
      <c r="FT29" s="109"/>
      <c r="FU29" s="109"/>
      <c r="FV29" s="109"/>
      <c r="FW29" s="109"/>
      <c r="FX29" s="109"/>
      <c r="FY29" s="109"/>
      <c r="FZ29" s="109"/>
      <c r="GA29" s="109"/>
      <c r="GB29" s="109"/>
      <c r="GC29" s="109"/>
      <c r="GD29" s="109"/>
      <c r="GE29" s="109"/>
      <c r="GF29" s="109"/>
      <c r="GG29" s="109"/>
      <c r="GH29" s="109"/>
      <c r="GI29" s="109">
        <v>1045.0</v>
      </c>
    </row>
    <row r="30" ht="15.75" customHeight="1">
      <c r="A30" s="31">
        <v>109.0</v>
      </c>
      <c r="B30" s="31" t="s">
        <v>735</v>
      </c>
      <c r="C30" s="31">
        <v>5.0</v>
      </c>
      <c r="D30" s="109">
        <v>190552.0</v>
      </c>
      <c r="E30" s="109">
        <v>192676.0</v>
      </c>
      <c r="F30" s="109">
        <v>190552.0</v>
      </c>
      <c r="G30" s="109">
        <v>192676.0</v>
      </c>
      <c r="H30" s="109">
        <v>132006.0</v>
      </c>
      <c r="I30" s="109">
        <v>127559.0</v>
      </c>
      <c r="J30" s="109">
        <v>132006.0</v>
      </c>
      <c r="K30" s="109">
        <v>127559.0</v>
      </c>
      <c r="L30" s="109">
        <v>1563.0</v>
      </c>
      <c r="M30" s="109">
        <v>1953.0</v>
      </c>
      <c r="N30" s="109">
        <v>1170.0</v>
      </c>
      <c r="O30" s="109">
        <v>1617.0</v>
      </c>
      <c r="P30" s="109">
        <v>130443.0</v>
      </c>
      <c r="Q30" s="109">
        <v>125606.0</v>
      </c>
      <c r="R30" s="109">
        <v>130836.0</v>
      </c>
      <c r="S30" s="109">
        <v>125942.0</v>
      </c>
      <c r="T30" s="109">
        <v>57766.0</v>
      </c>
      <c r="U30" s="109">
        <v>63843.0</v>
      </c>
      <c r="V30" s="109">
        <v>46786.0</v>
      </c>
      <c r="W30" s="109">
        <v>55030.0</v>
      </c>
      <c r="X30" s="109">
        <v>31766.0</v>
      </c>
      <c r="Y30" s="109">
        <v>36665.0</v>
      </c>
      <c r="Z30" s="109">
        <v>30547.0</v>
      </c>
      <c r="AA30" s="109">
        <v>35447.0</v>
      </c>
      <c r="AB30" s="109">
        <v>8921.0</v>
      </c>
      <c r="AC30" s="109">
        <v>7827.0</v>
      </c>
      <c r="AD30" s="109">
        <v>9627.0</v>
      </c>
      <c r="AE30" s="109">
        <v>8080.0</v>
      </c>
      <c r="AF30" s="109">
        <v>7814.0</v>
      </c>
      <c r="AG30" s="109">
        <v>7638.0</v>
      </c>
      <c r="AH30" s="109">
        <v>8169.0</v>
      </c>
      <c r="AI30" s="109">
        <v>7792.0</v>
      </c>
      <c r="AJ30" s="109"/>
      <c r="AK30" s="109"/>
      <c r="AL30" s="109"/>
      <c r="AM30" s="109"/>
      <c r="AN30" s="109">
        <v>10225.0</v>
      </c>
      <c r="AO30" s="109">
        <v>2847.0</v>
      </c>
      <c r="AP30" s="109">
        <v>17946.0</v>
      </c>
      <c r="AQ30" s="109">
        <v>7414.0</v>
      </c>
      <c r="AR30" s="109">
        <v>11910.0</v>
      </c>
      <c r="AS30" s="109">
        <v>4259.0</v>
      </c>
      <c r="AT30" s="109">
        <v>12373.0</v>
      </c>
      <c r="AU30" s="109">
        <v>5255.0</v>
      </c>
      <c r="AV30" s="109"/>
      <c r="AW30" s="109"/>
      <c r="AX30" s="109">
        <v>582.0</v>
      </c>
      <c r="AY30" s="109">
        <v>3149.0</v>
      </c>
      <c r="AZ30" s="109"/>
      <c r="BA30" s="109">
        <v>1663.0</v>
      </c>
      <c r="BB30" s="109">
        <v>350.0</v>
      </c>
      <c r="BC30" s="109">
        <v>1339.0</v>
      </c>
      <c r="BD30" s="109"/>
      <c r="BE30" s="109"/>
      <c r="BF30" s="109">
        <v>279.0</v>
      </c>
      <c r="BG30" s="109">
        <v>316.0</v>
      </c>
      <c r="BH30" s="109"/>
      <c r="BI30" s="109"/>
      <c r="BJ30" s="109">
        <v>1100.0</v>
      </c>
      <c r="BK30" s="109"/>
      <c r="BL30" s="109"/>
      <c r="BM30" s="109"/>
      <c r="BN30" s="109">
        <v>110.0</v>
      </c>
      <c r="BO30" s="109">
        <v>158.0</v>
      </c>
      <c r="BP30" s="109">
        <v>1956.0</v>
      </c>
      <c r="BQ30" s="109">
        <v>864.0</v>
      </c>
      <c r="BR30" s="109">
        <v>1280.0</v>
      </c>
      <c r="BS30" s="109">
        <v>744.0</v>
      </c>
      <c r="BT30" s="109"/>
      <c r="BU30" s="109"/>
      <c r="BV30" s="109"/>
      <c r="BW30" s="109"/>
      <c r="BX30" s="109"/>
      <c r="BY30" s="109"/>
      <c r="BZ30" s="109">
        <v>126.0</v>
      </c>
      <c r="CA30" s="109">
        <v>199.0</v>
      </c>
      <c r="CB30" s="109"/>
      <c r="CC30" s="109"/>
      <c r="CD30" s="109"/>
      <c r="CE30" s="109">
        <v>123.0</v>
      </c>
      <c r="CF30" s="109"/>
      <c r="CG30" s="109"/>
      <c r="CH30" s="109">
        <v>85.0</v>
      </c>
      <c r="CI30" s="109">
        <v>30.0</v>
      </c>
      <c r="CJ30" s="109"/>
      <c r="CK30" s="109"/>
      <c r="CL30" s="109"/>
      <c r="CM30" s="109">
        <v>20.0</v>
      </c>
      <c r="CN30" s="109"/>
      <c r="CO30" s="109"/>
      <c r="CP30" s="109">
        <v>6.0</v>
      </c>
      <c r="CQ30" s="109">
        <v>23.0</v>
      </c>
      <c r="CR30" s="109"/>
      <c r="CS30" s="109"/>
      <c r="CT30" s="109"/>
      <c r="CU30" s="109">
        <v>20.0</v>
      </c>
      <c r="CV30" s="109"/>
      <c r="CW30" s="109"/>
      <c r="CX30" s="109">
        <v>613.0</v>
      </c>
      <c r="CY30" s="109"/>
      <c r="CZ30" s="109"/>
      <c r="DA30" s="109"/>
      <c r="DB30" s="109"/>
      <c r="DC30" s="109"/>
      <c r="DD30" s="109"/>
      <c r="DE30" s="109"/>
      <c r="DF30" s="109"/>
      <c r="DG30" s="109"/>
      <c r="DH30" s="109"/>
      <c r="DI30" s="109"/>
      <c r="DJ30" s="109">
        <v>130.0</v>
      </c>
      <c r="DK30" s="109"/>
      <c r="DL30" s="109"/>
      <c r="DM30" s="109"/>
      <c r="DN30" s="109">
        <v>142.0</v>
      </c>
      <c r="DO30" s="109"/>
      <c r="DP30" s="109"/>
      <c r="DQ30" s="109"/>
      <c r="DR30" s="109">
        <v>22.0</v>
      </c>
      <c r="DS30" s="109"/>
      <c r="DT30" s="109"/>
      <c r="DU30" s="109"/>
      <c r="DV30" s="109">
        <v>111.0</v>
      </c>
      <c r="DW30" s="109"/>
      <c r="DX30" s="109"/>
      <c r="DY30" s="109"/>
      <c r="DZ30" s="109"/>
      <c r="EA30" s="109"/>
      <c r="EB30" s="109"/>
      <c r="EC30" s="109"/>
      <c r="ED30" s="109"/>
      <c r="EE30" s="109"/>
      <c r="EF30" s="109"/>
      <c r="EG30" s="109"/>
      <c r="EH30" s="109"/>
      <c r="EI30" s="109"/>
      <c r="EJ30" s="109"/>
      <c r="EK30" s="109"/>
      <c r="EL30" s="109"/>
      <c r="EM30" s="109"/>
      <c r="EN30" s="109"/>
      <c r="EO30" s="109"/>
      <c r="EP30" s="109">
        <v>91.0</v>
      </c>
      <c r="EQ30" s="109"/>
      <c r="ER30" s="109"/>
      <c r="ES30" s="109"/>
      <c r="ET30" s="109">
        <v>118.0</v>
      </c>
      <c r="EU30" s="109"/>
      <c r="EV30" s="109"/>
      <c r="EW30" s="109"/>
      <c r="EX30" s="109">
        <v>243.0</v>
      </c>
      <c r="EY30" s="109"/>
      <c r="EZ30" s="109"/>
      <c r="FA30" s="109"/>
      <c r="FB30" s="109"/>
      <c r="FC30" s="109"/>
      <c r="FD30" s="109"/>
      <c r="FE30" s="109"/>
      <c r="FF30" s="109"/>
      <c r="FG30" s="109"/>
      <c r="FH30" s="109"/>
      <c r="FI30" s="109"/>
      <c r="FJ30" s="109"/>
      <c r="FK30" s="109"/>
      <c r="FL30" s="109"/>
      <c r="FM30" s="109"/>
      <c r="FN30" s="109"/>
      <c r="FO30" s="109"/>
      <c r="FP30" s="109"/>
      <c r="FQ30" s="109"/>
      <c r="FR30" s="109"/>
      <c r="FS30" s="109"/>
      <c r="FT30" s="109"/>
      <c r="FU30" s="109"/>
      <c r="FV30" s="109"/>
      <c r="FW30" s="109"/>
      <c r="FX30" s="109"/>
      <c r="FY30" s="109"/>
      <c r="FZ30" s="109"/>
      <c r="GA30" s="109"/>
      <c r="GB30" s="109"/>
      <c r="GC30" s="109"/>
      <c r="GD30" s="109"/>
      <c r="GE30" s="109"/>
      <c r="GF30" s="109">
        <v>85.0</v>
      </c>
      <c r="GG30" s="109"/>
      <c r="GH30" s="109"/>
      <c r="GI30" s="109">
        <v>803.0</v>
      </c>
    </row>
    <row r="31" ht="15.75" customHeight="1">
      <c r="A31" s="31">
        <v>110.0</v>
      </c>
      <c r="B31" s="31" t="s">
        <v>736</v>
      </c>
      <c r="C31" s="31">
        <v>5.0</v>
      </c>
      <c r="D31" s="109">
        <v>201450.0</v>
      </c>
      <c r="E31" s="109">
        <v>202204.0</v>
      </c>
      <c r="F31" s="109">
        <v>201450.0</v>
      </c>
      <c r="G31" s="109">
        <v>202204.0</v>
      </c>
      <c r="H31" s="109">
        <v>155434.0</v>
      </c>
      <c r="I31" s="109">
        <v>150999.0</v>
      </c>
      <c r="J31" s="109">
        <v>155434.0</v>
      </c>
      <c r="K31" s="109">
        <v>150999.0</v>
      </c>
      <c r="L31" s="109">
        <v>1761.0</v>
      </c>
      <c r="M31" s="109">
        <v>1858.0</v>
      </c>
      <c r="N31" s="109">
        <v>1244.0</v>
      </c>
      <c r="O31" s="109">
        <v>1579.0</v>
      </c>
      <c r="P31" s="109">
        <v>153673.0</v>
      </c>
      <c r="Q31" s="109">
        <v>149141.0</v>
      </c>
      <c r="R31" s="109">
        <v>154190.0</v>
      </c>
      <c r="S31" s="109">
        <v>149420.0</v>
      </c>
      <c r="T31" s="109">
        <v>65228.0</v>
      </c>
      <c r="U31" s="109">
        <v>73201.0</v>
      </c>
      <c r="V31" s="109">
        <v>54907.0</v>
      </c>
      <c r="W31" s="109">
        <v>66802.0</v>
      </c>
      <c r="X31" s="109">
        <v>39142.0</v>
      </c>
      <c r="Y31" s="109">
        <v>46148.0</v>
      </c>
      <c r="Z31" s="109">
        <v>34051.0</v>
      </c>
      <c r="AA31" s="109">
        <v>40968.0</v>
      </c>
      <c r="AB31" s="109">
        <v>7815.0</v>
      </c>
      <c r="AC31" s="109">
        <v>6165.0</v>
      </c>
      <c r="AD31" s="109">
        <v>9805.0</v>
      </c>
      <c r="AE31" s="109">
        <v>7768.0</v>
      </c>
      <c r="AF31" s="109">
        <v>10140.0</v>
      </c>
      <c r="AG31" s="109">
        <v>8693.0</v>
      </c>
      <c r="AH31" s="109">
        <v>10871.0</v>
      </c>
      <c r="AI31" s="109">
        <v>10303.0</v>
      </c>
      <c r="AJ31" s="109"/>
      <c r="AK31" s="109"/>
      <c r="AL31" s="109"/>
      <c r="AM31" s="109"/>
      <c r="AN31" s="109">
        <v>17673.0</v>
      </c>
      <c r="AO31" s="109">
        <v>5447.0</v>
      </c>
      <c r="AP31" s="109">
        <v>26859.0</v>
      </c>
      <c r="AQ31" s="109">
        <v>10901.0</v>
      </c>
      <c r="AR31" s="109">
        <v>11196.0</v>
      </c>
      <c r="AS31" s="109">
        <v>3633.0</v>
      </c>
      <c r="AT31" s="109">
        <v>12104.0</v>
      </c>
      <c r="AU31" s="109">
        <v>5753.0</v>
      </c>
      <c r="AV31" s="109"/>
      <c r="AW31" s="109">
        <v>3372.0</v>
      </c>
      <c r="AX31" s="109">
        <v>634.0</v>
      </c>
      <c r="AY31" s="109">
        <v>3173.0</v>
      </c>
      <c r="AZ31" s="109"/>
      <c r="BA31" s="109">
        <v>1415.0</v>
      </c>
      <c r="BB31" s="109">
        <v>310.0</v>
      </c>
      <c r="BC31" s="109">
        <v>1192.0</v>
      </c>
      <c r="BD31" s="109"/>
      <c r="BE31" s="109">
        <v>529.0</v>
      </c>
      <c r="BF31" s="109">
        <v>371.0</v>
      </c>
      <c r="BG31" s="109">
        <v>457.0</v>
      </c>
      <c r="BH31" s="109"/>
      <c r="BI31" s="109"/>
      <c r="BJ31" s="109">
        <v>1041.0</v>
      </c>
      <c r="BK31" s="109"/>
      <c r="BL31" s="109"/>
      <c r="BM31" s="109"/>
      <c r="BN31" s="109">
        <v>159.0</v>
      </c>
      <c r="BO31" s="109">
        <v>165.0</v>
      </c>
      <c r="BP31" s="109">
        <v>2308.0</v>
      </c>
      <c r="BQ31" s="109">
        <v>538.0</v>
      </c>
      <c r="BR31" s="109">
        <v>1318.0</v>
      </c>
      <c r="BS31" s="109">
        <v>596.0</v>
      </c>
      <c r="BT31" s="109"/>
      <c r="BU31" s="109"/>
      <c r="BV31" s="109"/>
      <c r="BW31" s="109"/>
      <c r="BX31" s="109"/>
      <c r="BY31" s="109"/>
      <c r="BZ31" s="109">
        <v>123.0</v>
      </c>
      <c r="CA31" s="109">
        <v>301.0</v>
      </c>
      <c r="CB31" s="109"/>
      <c r="CC31" s="109"/>
      <c r="CD31" s="109"/>
      <c r="CE31" s="109">
        <v>80.0</v>
      </c>
      <c r="CF31" s="109">
        <v>171.0</v>
      </c>
      <c r="CG31" s="109"/>
      <c r="CH31" s="109">
        <v>82.0</v>
      </c>
      <c r="CI31" s="109">
        <v>42.0</v>
      </c>
      <c r="CJ31" s="109"/>
      <c r="CK31" s="109"/>
      <c r="CL31" s="109"/>
      <c r="CM31" s="109">
        <v>34.0</v>
      </c>
      <c r="CN31" s="109"/>
      <c r="CO31" s="109"/>
      <c r="CP31" s="109">
        <v>6.0</v>
      </c>
      <c r="CQ31" s="109">
        <v>34.0</v>
      </c>
      <c r="CR31" s="109"/>
      <c r="CS31" s="109"/>
      <c r="CT31" s="109"/>
      <c r="CU31" s="109">
        <v>24.0</v>
      </c>
      <c r="CV31" s="109"/>
      <c r="CW31" s="109"/>
      <c r="CX31" s="109">
        <v>764.0</v>
      </c>
      <c r="CY31" s="109"/>
      <c r="CZ31" s="109"/>
      <c r="DA31" s="109"/>
      <c r="DB31" s="109"/>
      <c r="DC31" s="109"/>
      <c r="DD31" s="109"/>
      <c r="DE31" s="109"/>
      <c r="DF31" s="109"/>
      <c r="DG31" s="109"/>
      <c r="DH31" s="109"/>
      <c r="DI31" s="109"/>
      <c r="DJ31" s="109">
        <v>135.0</v>
      </c>
      <c r="DK31" s="109"/>
      <c r="DL31" s="109"/>
      <c r="DM31" s="109"/>
      <c r="DN31" s="109">
        <v>161.0</v>
      </c>
      <c r="DO31" s="109"/>
      <c r="DP31" s="109"/>
      <c r="DQ31" s="109"/>
      <c r="DR31" s="109">
        <v>20.0</v>
      </c>
      <c r="DS31" s="109"/>
      <c r="DT31" s="109"/>
      <c r="DU31" s="109"/>
      <c r="DV31" s="109">
        <v>127.0</v>
      </c>
      <c r="DW31" s="109"/>
      <c r="DX31" s="109"/>
      <c r="DY31" s="109"/>
      <c r="DZ31" s="109"/>
      <c r="EA31" s="109"/>
      <c r="EB31" s="109"/>
      <c r="EC31" s="109"/>
      <c r="ED31" s="109"/>
      <c r="EE31" s="109"/>
      <c r="EF31" s="109"/>
      <c r="EG31" s="109"/>
      <c r="EH31" s="109"/>
      <c r="EI31" s="109"/>
      <c r="EJ31" s="109"/>
      <c r="EK31" s="109"/>
      <c r="EL31" s="109"/>
      <c r="EM31" s="109"/>
      <c r="EN31" s="109"/>
      <c r="EO31" s="109"/>
      <c r="EP31" s="109">
        <v>62.0</v>
      </c>
      <c r="EQ31" s="109"/>
      <c r="ER31" s="109"/>
      <c r="ES31" s="109"/>
      <c r="ET31" s="109">
        <v>117.0</v>
      </c>
      <c r="EU31" s="109"/>
      <c r="EV31" s="109"/>
      <c r="EW31" s="109"/>
      <c r="EX31" s="109">
        <v>163.0</v>
      </c>
      <c r="EY31" s="109"/>
      <c r="EZ31" s="109"/>
      <c r="FA31" s="109"/>
      <c r="FB31" s="109"/>
      <c r="FC31" s="109"/>
      <c r="FD31" s="109"/>
      <c r="FE31" s="109"/>
      <c r="FF31" s="109"/>
      <c r="FG31" s="109"/>
      <c r="FH31" s="109"/>
      <c r="FI31" s="109"/>
      <c r="FJ31" s="109"/>
      <c r="FK31" s="109"/>
      <c r="FL31" s="109"/>
      <c r="FM31" s="109"/>
      <c r="FN31" s="109"/>
      <c r="FO31" s="109"/>
      <c r="FP31" s="109"/>
      <c r="FQ31" s="109"/>
      <c r="FR31" s="109"/>
      <c r="FS31" s="109"/>
      <c r="FT31" s="109"/>
      <c r="FU31" s="109"/>
      <c r="FV31" s="109"/>
      <c r="FW31" s="109"/>
      <c r="FX31" s="109"/>
      <c r="FY31" s="109"/>
      <c r="FZ31" s="109"/>
      <c r="GA31" s="109"/>
      <c r="GB31" s="109"/>
      <c r="GC31" s="109"/>
      <c r="GD31" s="109"/>
      <c r="GE31" s="109"/>
      <c r="GF31" s="109"/>
      <c r="GG31" s="109"/>
      <c r="GH31" s="109"/>
      <c r="GI31" s="109">
        <v>827.0</v>
      </c>
    </row>
    <row r="32" ht="15.75" customHeight="1">
      <c r="A32" s="31">
        <v>111.0</v>
      </c>
      <c r="B32" s="31" t="s">
        <v>241</v>
      </c>
      <c r="C32" s="31">
        <v>5.0</v>
      </c>
      <c r="D32" s="109">
        <v>227423.0</v>
      </c>
      <c r="E32" s="109">
        <v>227631.0</v>
      </c>
      <c r="F32" s="109">
        <v>227423.0</v>
      </c>
      <c r="G32" s="109">
        <v>227631.0</v>
      </c>
      <c r="H32" s="109">
        <v>173280.0</v>
      </c>
      <c r="I32" s="109">
        <v>167490.0</v>
      </c>
      <c r="J32" s="109">
        <v>173280.0</v>
      </c>
      <c r="K32" s="109">
        <v>167490.0</v>
      </c>
      <c r="L32" s="109">
        <v>1690.0</v>
      </c>
      <c r="M32" s="109">
        <v>1886.0</v>
      </c>
      <c r="N32" s="109">
        <v>1262.0</v>
      </c>
      <c r="O32" s="109">
        <v>1693.0</v>
      </c>
      <c r="P32" s="109">
        <v>171590.0</v>
      </c>
      <c r="Q32" s="109">
        <v>165604.0</v>
      </c>
      <c r="R32" s="109">
        <v>172018.0</v>
      </c>
      <c r="S32" s="109">
        <v>165797.0</v>
      </c>
      <c r="T32" s="109">
        <v>82165.0</v>
      </c>
      <c r="U32" s="109">
        <v>87764.0</v>
      </c>
      <c r="V32" s="109">
        <v>65475.0</v>
      </c>
      <c r="W32" s="109">
        <v>76747.0</v>
      </c>
      <c r="X32" s="109">
        <v>42932.0</v>
      </c>
      <c r="Y32" s="109">
        <v>47198.0</v>
      </c>
      <c r="Z32" s="109">
        <v>38368.0</v>
      </c>
      <c r="AA32" s="109">
        <v>44103.0</v>
      </c>
      <c r="AB32" s="109">
        <v>8747.0</v>
      </c>
      <c r="AC32" s="109">
        <v>7998.0</v>
      </c>
      <c r="AD32" s="109">
        <v>10342.0</v>
      </c>
      <c r="AE32" s="109">
        <v>8897.0</v>
      </c>
      <c r="AF32" s="109">
        <v>11478.0</v>
      </c>
      <c r="AG32" s="109">
        <v>8880.0</v>
      </c>
      <c r="AH32" s="109">
        <v>11591.0</v>
      </c>
      <c r="AI32" s="109">
        <v>11106.0</v>
      </c>
      <c r="AJ32" s="109"/>
      <c r="AK32" s="109"/>
      <c r="AL32" s="109"/>
      <c r="AM32" s="109"/>
      <c r="AN32" s="109">
        <v>14233.0</v>
      </c>
      <c r="AO32" s="109">
        <v>3857.0</v>
      </c>
      <c r="AP32" s="109">
        <v>27576.0</v>
      </c>
      <c r="AQ32" s="109">
        <v>10493.0</v>
      </c>
      <c r="AR32" s="109">
        <v>12035.0</v>
      </c>
      <c r="AS32" s="109">
        <v>4182.0</v>
      </c>
      <c r="AT32" s="109">
        <v>12841.0</v>
      </c>
      <c r="AU32" s="109">
        <v>6806.0</v>
      </c>
      <c r="AV32" s="109"/>
      <c r="AW32" s="109">
        <v>3466.0</v>
      </c>
      <c r="AX32" s="109">
        <v>712.0</v>
      </c>
      <c r="AY32" s="109">
        <v>3464.0</v>
      </c>
      <c r="AZ32" s="109"/>
      <c r="BA32" s="109">
        <v>1684.0</v>
      </c>
      <c r="BB32" s="109">
        <v>366.0</v>
      </c>
      <c r="BC32" s="109">
        <v>1557.0</v>
      </c>
      <c r="BD32" s="109"/>
      <c r="BE32" s="109">
        <v>575.0</v>
      </c>
      <c r="BF32" s="109">
        <v>433.0</v>
      </c>
      <c r="BG32" s="109">
        <v>457.0</v>
      </c>
      <c r="BH32" s="109"/>
      <c r="BI32" s="109"/>
      <c r="BJ32" s="109">
        <v>1446.0</v>
      </c>
      <c r="BK32" s="109"/>
      <c r="BL32" s="109"/>
      <c r="BM32" s="109"/>
      <c r="BN32" s="109">
        <v>149.0</v>
      </c>
      <c r="BO32" s="109">
        <v>204.0</v>
      </c>
      <c r="BP32" s="109"/>
      <c r="BQ32" s="109"/>
      <c r="BR32" s="109">
        <v>1207.0</v>
      </c>
      <c r="BS32" s="109">
        <v>552.0</v>
      </c>
      <c r="BT32" s="109"/>
      <c r="BU32" s="109"/>
      <c r="BV32" s="109"/>
      <c r="BW32" s="109"/>
      <c r="BX32" s="109"/>
      <c r="BY32" s="109"/>
      <c r="BZ32" s="109">
        <v>138.0</v>
      </c>
      <c r="CA32" s="109">
        <v>355.0</v>
      </c>
      <c r="CB32" s="109"/>
      <c r="CC32" s="109"/>
      <c r="CD32" s="109"/>
      <c r="CE32" s="109">
        <v>113.0</v>
      </c>
      <c r="CF32" s="109"/>
      <c r="CG32" s="109"/>
      <c r="CH32" s="109">
        <v>52.0</v>
      </c>
      <c r="CI32" s="109">
        <v>32.0</v>
      </c>
      <c r="CJ32" s="109"/>
      <c r="CK32" s="109"/>
      <c r="CL32" s="109"/>
      <c r="CM32" s="109">
        <v>37.0</v>
      </c>
      <c r="CN32" s="109"/>
      <c r="CO32" s="109"/>
      <c r="CP32" s="109">
        <v>9.0</v>
      </c>
      <c r="CQ32" s="109">
        <v>43.0</v>
      </c>
      <c r="CR32" s="109"/>
      <c r="CS32" s="109"/>
      <c r="CT32" s="109"/>
      <c r="CU32" s="109">
        <v>20.0</v>
      </c>
      <c r="CV32" s="109"/>
      <c r="CW32" s="109"/>
      <c r="CX32" s="109">
        <v>363.0</v>
      </c>
      <c r="CY32" s="109"/>
      <c r="CZ32" s="109"/>
      <c r="DA32" s="109"/>
      <c r="DB32" s="109"/>
      <c r="DC32" s="109"/>
      <c r="DD32" s="109"/>
      <c r="DE32" s="109"/>
      <c r="DF32" s="109"/>
      <c r="DG32" s="109"/>
      <c r="DH32" s="109"/>
      <c r="DI32" s="109"/>
      <c r="DJ32" s="109">
        <v>151.0</v>
      </c>
      <c r="DK32" s="109"/>
      <c r="DL32" s="109"/>
      <c r="DM32" s="109"/>
      <c r="DN32" s="109">
        <v>185.0</v>
      </c>
      <c r="DO32" s="109"/>
      <c r="DP32" s="109"/>
      <c r="DQ32" s="109"/>
      <c r="DR32" s="109">
        <v>29.0</v>
      </c>
      <c r="DS32" s="109"/>
      <c r="DT32" s="109"/>
      <c r="DU32" s="109"/>
      <c r="DV32" s="109">
        <v>162.0</v>
      </c>
      <c r="DW32" s="109"/>
      <c r="DX32" s="109"/>
      <c r="DY32" s="109"/>
      <c r="DZ32" s="109"/>
      <c r="EA32" s="109"/>
      <c r="EB32" s="109"/>
      <c r="EC32" s="109"/>
      <c r="ED32" s="109"/>
      <c r="EE32" s="109"/>
      <c r="EF32" s="109"/>
      <c r="EG32" s="109"/>
      <c r="EH32" s="109"/>
      <c r="EI32" s="109"/>
      <c r="EJ32" s="109"/>
      <c r="EK32" s="109"/>
      <c r="EL32" s="109"/>
      <c r="EM32" s="109"/>
      <c r="EN32" s="109"/>
      <c r="EO32" s="109"/>
      <c r="EP32" s="109">
        <v>96.0</v>
      </c>
      <c r="EQ32" s="109"/>
      <c r="ER32" s="109"/>
      <c r="ES32" s="109"/>
      <c r="ET32" s="109">
        <v>163.0</v>
      </c>
      <c r="EU32" s="109"/>
      <c r="EV32" s="109"/>
      <c r="EW32" s="109"/>
      <c r="EX32" s="109">
        <v>164.0</v>
      </c>
      <c r="EY32" s="109"/>
      <c r="EZ32" s="109"/>
      <c r="FA32" s="109"/>
      <c r="FB32" s="109"/>
      <c r="FC32" s="109"/>
      <c r="FD32" s="109"/>
      <c r="FE32" s="109"/>
      <c r="FF32" s="109"/>
      <c r="FG32" s="109"/>
      <c r="FH32" s="109"/>
      <c r="FI32" s="109"/>
      <c r="FJ32" s="109"/>
      <c r="FK32" s="109"/>
      <c r="FL32" s="109"/>
      <c r="FM32" s="109"/>
      <c r="FN32" s="109"/>
      <c r="FO32" s="109"/>
      <c r="FP32" s="109"/>
      <c r="FQ32" s="109"/>
      <c r="FR32" s="109"/>
      <c r="FS32" s="109"/>
      <c r="FT32" s="109"/>
      <c r="FU32" s="109"/>
      <c r="FV32" s="109"/>
      <c r="FW32" s="109"/>
      <c r="FX32" s="109"/>
      <c r="FY32" s="109"/>
      <c r="FZ32" s="109"/>
      <c r="GA32" s="109"/>
      <c r="GB32" s="109"/>
      <c r="GC32" s="109"/>
      <c r="GD32" s="109"/>
      <c r="GE32" s="109"/>
      <c r="GF32" s="109"/>
      <c r="GG32" s="109"/>
      <c r="GH32" s="109"/>
      <c r="GI32" s="109">
        <v>811.0</v>
      </c>
    </row>
    <row r="33" ht="15.75" customHeight="1">
      <c r="A33" s="31">
        <v>112.0</v>
      </c>
      <c r="B33" s="31" t="s">
        <v>238</v>
      </c>
      <c r="C33" s="31">
        <v>5.0</v>
      </c>
      <c r="D33" s="109">
        <v>226096.0</v>
      </c>
      <c r="E33" s="109">
        <v>225823.0</v>
      </c>
      <c r="F33" s="109">
        <v>226096.0</v>
      </c>
      <c r="G33" s="109">
        <v>225823.0</v>
      </c>
      <c r="H33" s="109">
        <v>169057.0</v>
      </c>
      <c r="I33" s="109">
        <v>161873.0</v>
      </c>
      <c r="J33" s="109">
        <v>169057.0</v>
      </c>
      <c r="K33" s="109">
        <v>161873.0</v>
      </c>
      <c r="L33" s="109">
        <v>1674.0</v>
      </c>
      <c r="M33" s="109">
        <v>2383.0</v>
      </c>
      <c r="N33" s="109">
        <v>1399.0</v>
      </c>
      <c r="O33" s="109">
        <v>1713.0</v>
      </c>
      <c r="P33" s="109">
        <v>167383.0</v>
      </c>
      <c r="Q33" s="109">
        <v>159490.0</v>
      </c>
      <c r="R33" s="109">
        <v>167658.0</v>
      </c>
      <c r="S33" s="109">
        <v>160160.0</v>
      </c>
      <c r="T33" s="109">
        <v>75375.0</v>
      </c>
      <c r="U33" s="109">
        <v>81216.0</v>
      </c>
      <c r="V33" s="109">
        <v>69700.0</v>
      </c>
      <c r="W33" s="109">
        <v>77833.0</v>
      </c>
      <c r="X33" s="109">
        <v>51197.0</v>
      </c>
      <c r="Y33" s="109">
        <v>52778.0</v>
      </c>
      <c r="Z33" s="109">
        <v>39316.0</v>
      </c>
      <c r="AA33" s="109">
        <v>43253.0</v>
      </c>
      <c r="AB33" s="109">
        <v>7096.0</v>
      </c>
      <c r="AC33" s="109"/>
      <c r="AD33" s="109">
        <v>9366.0</v>
      </c>
      <c r="AE33" s="109">
        <v>7322.0</v>
      </c>
      <c r="AF33" s="109">
        <v>8230.0</v>
      </c>
      <c r="AG33" s="109">
        <v>9220.0</v>
      </c>
      <c r="AH33" s="109">
        <v>10098.0</v>
      </c>
      <c r="AI33" s="109">
        <v>9856.0</v>
      </c>
      <c r="AJ33" s="109"/>
      <c r="AK33" s="109"/>
      <c r="AL33" s="109"/>
      <c r="AM33" s="109"/>
      <c r="AN33" s="109">
        <v>12692.0</v>
      </c>
      <c r="AO33" s="109">
        <v>5003.0</v>
      </c>
      <c r="AP33" s="109">
        <v>22687.0</v>
      </c>
      <c r="AQ33" s="109">
        <v>9094.0</v>
      </c>
      <c r="AR33" s="109">
        <v>11019.0</v>
      </c>
      <c r="AS33" s="109">
        <v>5316.0</v>
      </c>
      <c r="AT33" s="109">
        <v>11621.0</v>
      </c>
      <c r="AU33" s="109">
        <v>6300.0</v>
      </c>
      <c r="AV33" s="109"/>
      <c r="AW33" s="109">
        <v>4327.0</v>
      </c>
      <c r="AX33" s="109">
        <v>560.0</v>
      </c>
      <c r="AY33" s="109">
        <v>3212.0</v>
      </c>
      <c r="AZ33" s="109"/>
      <c r="BA33" s="109">
        <v>1630.0</v>
      </c>
      <c r="BB33" s="109">
        <v>330.0</v>
      </c>
      <c r="BC33" s="109">
        <v>1293.0</v>
      </c>
      <c r="BD33" s="109">
        <v>1606.0</v>
      </c>
      <c r="BE33" s="109"/>
      <c r="BF33" s="109">
        <v>614.0</v>
      </c>
      <c r="BG33" s="109">
        <v>234.0</v>
      </c>
      <c r="BH33" s="109"/>
      <c r="BI33" s="109"/>
      <c r="BJ33" s="109">
        <v>1170.0</v>
      </c>
      <c r="BK33" s="109"/>
      <c r="BL33" s="109"/>
      <c r="BM33" s="109"/>
      <c r="BN33" s="109">
        <v>157.0</v>
      </c>
      <c r="BO33" s="109">
        <v>198.0</v>
      </c>
      <c r="BP33" s="109"/>
      <c r="BQ33" s="109"/>
      <c r="BR33" s="109">
        <v>969.0</v>
      </c>
      <c r="BS33" s="109">
        <v>377.0</v>
      </c>
      <c r="BT33" s="109"/>
      <c r="BU33" s="109"/>
      <c r="BV33" s="109"/>
      <c r="BW33" s="109"/>
      <c r="BX33" s="109"/>
      <c r="BY33" s="109"/>
      <c r="BZ33" s="109">
        <v>125.0</v>
      </c>
      <c r="CA33" s="109">
        <v>280.0</v>
      </c>
      <c r="CB33" s="109"/>
      <c r="CC33" s="109"/>
      <c r="CD33" s="109"/>
      <c r="CE33" s="109">
        <v>101.0</v>
      </c>
      <c r="CF33" s="109"/>
      <c r="CG33" s="109"/>
      <c r="CH33" s="109">
        <v>63.0</v>
      </c>
      <c r="CI33" s="109">
        <v>31.0</v>
      </c>
      <c r="CJ33" s="109"/>
      <c r="CK33" s="109"/>
      <c r="CL33" s="109"/>
      <c r="CM33" s="109">
        <v>24.0</v>
      </c>
      <c r="CN33" s="109"/>
      <c r="CO33" s="109"/>
      <c r="CP33" s="109">
        <v>5.0</v>
      </c>
      <c r="CQ33" s="109">
        <v>23.0</v>
      </c>
      <c r="CR33" s="109"/>
      <c r="CS33" s="109"/>
      <c r="CT33" s="109"/>
      <c r="CU33" s="109">
        <v>30.0</v>
      </c>
      <c r="CV33" s="109"/>
      <c r="CW33" s="109"/>
      <c r="CX33" s="109">
        <v>56.0</v>
      </c>
      <c r="CY33" s="109"/>
      <c r="CZ33" s="109"/>
      <c r="DA33" s="109"/>
      <c r="DB33" s="109"/>
      <c r="DC33" s="109"/>
      <c r="DD33" s="109"/>
      <c r="DE33" s="109"/>
      <c r="DF33" s="109"/>
      <c r="DG33" s="109"/>
      <c r="DH33" s="109"/>
      <c r="DI33" s="109"/>
      <c r="DJ33" s="109">
        <v>135.0</v>
      </c>
      <c r="DK33" s="109"/>
      <c r="DL33" s="109"/>
      <c r="DM33" s="109"/>
      <c r="DN33" s="109">
        <v>165.0</v>
      </c>
      <c r="DO33" s="109"/>
      <c r="DP33" s="109"/>
      <c r="DQ33" s="109"/>
      <c r="DR33" s="109">
        <v>15.0</v>
      </c>
      <c r="DS33" s="109"/>
      <c r="DT33" s="109"/>
      <c r="DU33" s="109"/>
      <c r="DV33" s="109">
        <v>120.0</v>
      </c>
      <c r="DW33" s="109"/>
      <c r="DX33" s="109"/>
      <c r="DY33" s="109"/>
      <c r="DZ33" s="109"/>
      <c r="EA33" s="109"/>
      <c r="EB33" s="109"/>
      <c r="EC33" s="109"/>
      <c r="ED33" s="109"/>
      <c r="EE33" s="109"/>
      <c r="EF33" s="109"/>
      <c r="EG33" s="109"/>
      <c r="EH33" s="109"/>
      <c r="EI33" s="109"/>
      <c r="EJ33" s="109"/>
      <c r="EK33" s="109"/>
      <c r="EL33" s="109"/>
      <c r="EM33" s="109"/>
      <c r="EN33" s="109"/>
      <c r="EO33" s="109"/>
      <c r="EP33" s="109">
        <v>73.0</v>
      </c>
      <c r="EQ33" s="109"/>
      <c r="ER33" s="109"/>
      <c r="ES33" s="109"/>
      <c r="ET33" s="109">
        <v>142.0</v>
      </c>
      <c r="EU33" s="109"/>
      <c r="EV33" s="109"/>
      <c r="EW33" s="109"/>
      <c r="EX33" s="109">
        <v>171.0</v>
      </c>
      <c r="EY33" s="109"/>
      <c r="EZ33" s="109"/>
      <c r="FA33" s="109"/>
      <c r="FB33" s="109"/>
      <c r="FC33" s="109"/>
      <c r="FD33" s="109"/>
      <c r="FE33" s="109"/>
      <c r="FF33" s="109"/>
      <c r="FG33" s="109"/>
      <c r="FH33" s="109"/>
      <c r="FI33" s="109"/>
      <c r="FJ33" s="109"/>
      <c r="FK33" s="109"/>
      <c r="FL33" s="109"/>
      <c r="FM33" s="109"/>
      <c r="FN33" s="109"/>
      <c r="FO33" s="109"/>
      <c r="FP33" s="109"/>
      <c r="FQ33" s="109"/>
      <c r="FR33" s="109"/>
      <c r="FS33" s="109"/>
      <c r="FT33" s="109"/>
      <c r="FU33" s="109"/>
      <c r="FV33" s="109"/>
      <c r="FW33" s="109"/>
      <c r="FX33" s="109"/>
      <c r="FY33" s="109"/>
      <c r="FZ33" s="109"/>
      <c r="GA33" s="109"/>
      <c r="GB33" s="109"/>
      <c r="GC33" s="109"/>
      <c r="GD33" s="109"/>
      <c r="GE33" s="109"/>
      <c r="GF33" s="109">
        <v>168.0</v>
      </c>
      <c r="GG33" s="109"/>
      <c r="GH33" s="109"/>
      <c r="GI33" s="109">
        <v>699.0</v>
      </c>
    </row>
    <row r="34" ht="15.75" customHeight="1">
      <c r="A34" s="31">
        <v>113.0</v>
      </c>
      <c r="B34" s="31" t="s">
        <v>737</v>
      </c>
      <c r="C34" s="31">
        <v>5.0</v>
      </c>
      <c r="D34" s="109">
        <v>207178.0</v>
      </c>
      <c r="E34" s="109">
        <v>207485.0</v>
      </c>
      <c r="F34" s="109">
        <v>207178.0</v>
      </c>
      <c r="G34" s="109">
        <v>207485.0</v>
      </c>
      <c r="H34" s="109">
        <v>160344.0</v>
      </c>
      <c r="I34" s="109">
        <v>153981.0</v>
      </c>
      <c r="J34" s="109">
        <v>160344.0</v>
      </c>
      <c r="K34" s="109">
        <v>153981.0</v>
      </c>
      <c r="L34" s="109">
        <v>1663.0</v>
      </c>
      <c r="M34" s="109">
        <v>1736.0</v>
      </c>
      <c r="N34" s="109">
        <v>1246.0</v>
      </c>
      <c r="O34" s="109">
        <v>1512.0</v>
      </c>
      <c r="P34" s="109">
        <v>158681.0</v>
      </c>
      <c r="Q34" s="109">
        <v>152245.0</v>
      </c>
      <c r="R34" s="109">
        <v>159098.0</v>
      </c>
      <c r="S34" s="109">
        <v>152469.0</v>
      </c>
      <c r="T34" s="109">
        <v>61849.0</v>
      </c>
      <c r="U34" s="109">
        <v>66172.0</v>
      </c>
      <c r="V34" s="109">
        <v>53623.0</v>
      </c>
      <c r="W34" s="109">
        <v>59970.0</v>
      </c>
      <c r="X34" s="109">
        <v>52085.0</v>
      </c>
      <c r="Y34" s="109">
        <v>59709.0</v>
      </c>
      <c r="Z34" s="109">
        <v>45627.0</v>
      </c>
      <c r="AA34" s="109">
        <v>53249.0</v>
      </c>
      <c r="AB34" s="109">
        <v>9461.0</v>
      </c>
      <c r="AC34" s="109">
        <v>7527.0</v>
      </c>
      <c r="AD34" s="109">
        <v>10637.0</v>
      </c>
      <c r="AE34" s="109">
        <v>9091.0</v>
      </c>
      <c r="AF34" s="109">
        <v>8763.0</v>
      </c>
      <c r="AG34" s="109">
        <v>7489.0</v>
      </c>
      <c r="AH34" s="109">
        <v>9743.0</v>
      </c>
      <c r="AI34" s="109">
        <v>9780.0</v>
      </c>
      <c r="AJ34" s="109"/>
      <c r="AK34" s="109"/>
      <c r="AL34" s="109"/>
      <c r="AM34" s="109"/>
      <c r="AN34" s="109">
        <v>12644.0</v>
      </c>
      <c r="AO34" s="109">
        <v>2781.0</v>
      </c>
      <c r="AP34" s="109">
        <v>19709.0</v>
      </c>
      <c r="AQ34" s="109">
        <v>7224.0</v>
      </c>
      <c r="AR34" s="109">
        <v>13615.0</v>
      </c>
      <c r="AS34" s="109">
        <v>4510.0</v>
      </c>
      <c r="AT34" s="109">
        <v>14325.0</v>
      </c>
      <c r="AU34" s="109">
        <v>5678.0</v>
      </c>
      <c r="AV34" s="109"/>
      <c r="AW34" s="109">
        <v>3567.0</v>
      </c>
      <c r="AX34" s="109">
        <v>664.0</v>
      </c>
      <c r="AY34" s="109">
        <v>3154.0</v>
      </c>
      <c r="AZ34" s="109"/>
      <c r="BA34" s="109"/>
      <c r="BB34" s="109">
        <v>361.0</v>
      </c>
      <c r="BC34" s="109">
        <v>1646.0</v>
      </c>
      <c r="BD34" s="109"/>
      <c r="BE34" s="109"/>
      <c r="BF34" s="109">
        <v>380.0</v>
      </c>
      <c r="BG34" s="109">
        <v>295.0</v>
      </c>
      <c r="BH34" s="109"/>
      <c r="BI34" s="109"/>
      <c r="BJ34" s="109">
        <v>1223.0</v>
      </c>
      <c r="BK34" s="109"/>
      <c r="BL34" s="109"/>
      <c r="BM34" s="109"/>
      <c r="BN34" s="109">
        <v>142.0</v>
      </c>
      <c r="BO34" s="109">
        <v>158.0</v>
      </c>
      <c r="BP34" s="109"/>
      <c r="BQ34" s="109"/>
      <c r="BR34" s="109">
        <v>1136.0</v>
      </c>
      <c r="BS34" s="109">
        <v>643.0</v>
      </c>
      <c r="BT34" s="109"/>
      <c r="BU34" s="109"/>
      <c r="BV34" s="109"/>
      <c r="BW34" s="109"/>
      <c r="BX34" s="109"/>
      <c r="BY34" s="109"/>
      <c r="BZ34" s="109">
        <v>144.0</v>
      </c>
      <c r="CA34" s="109">
        <v>256.0</v>
      </c>
      <c r="CB34" s="109"/>
      <c r="CC34" s="109"/>
      <c r="CD34" s="109"/>
      <c r="CE34" s="109">
        <v>116.0</v>
      </c>
      <c r="CF34" s="109">
        <v>264.0</v>
      </c>
      <c r="CG34" s="109"/>
      <c r="CH34" s="109">
        <v>121.0</v>
      </c>
      <c r="CI34" s="109">
        <v>36.0</v>
      </c>
      <c r="CJ34" s="109"/>
      <c r="CK34" s="109"/>
      <c r="CL34" s="109"/>
      <c r="CM34" s="109">
        <v>25.0</v>
      </c>
      <c r="CN34" s="109"/>
      <c r="CO34" s="109"/>
      <c r="CP34" s="109">
        <v>10.0</v>
      </c>
      <c r="CQ34" s="109">
        <v>28.0</v>
      </c>
      <c r="CR34" s="109"/>
      <c r="CS34" s="109"/>
      <c r="CT34" s="109"/>
      <c r="CU34" s="109">
        <v>39.0</v>
      </c>
      <c r="CV34" s="109"/>
      <c r="CW34" s="109"/>
      <c r="CX34" s="109">
        <v>405.0</v>
      </c>
      <c r="CY34" s="109"/>
      <c r="CZ34" s="109"/>
      <c r="DA34" s="109"/>
      <c r="DB34" s="109"/>
      <c r="DC34" s="109"/>
      <c r="DD34" s="109"/>
      <c r="DE34" s="109"/>
      <c r="DF34" s="109"/>
      <c r="DG34" s="109"/>
      <c r="DH34" s="109"/>
      <c r="DI34" s="109"/>
      <c r="DJ34" s="109">
        <v>132.0</v>
      </c>
      <c r="DK34" s="109"/>
      <c r="DL34" s="109"/>
      <c r="DM34" s="109"/>
      <c r="DN34" s="109">
        <v>159.0</v>
      </c>
      <c r="DO34" s="109"/>
      <c r="DP34" s="109"/>
      <c r="DQ34" s="109"/>
      <c r="DR34" s="109">
        <v>11.0</v>
      </c>
      <c r="DS34" s="109"/>
      <c r="DT34" s="109"/>
      <c r="DU34" s="109"/>
      <c r="DV34" s="109">
        <v>156.0</v>
      </c>
      <c r="DW34" s="109"/>
      <c r="DX34" s="109"/>
      <c r="DY34" s="109"/>
      <c r="DZ34" s="109"/>
      <c r="EA34" s="109"/>
      <c r="EB34" s="109"/>
      <c r="EC34" s="109"/>
      <c r="ED34" s="109"/>
      <c r="EE34" s="109"/>
      <c r="EF34" s="109"/>
      <c r="EG34" s="109"/>
      <c r="EH34" s="109"/>
      <c r="EI34" s="109"/>
      <c r="EJ34" s="109"/>
      <c r="EK34" s="109"/>
      <c r="EL34" s="109"/>
      <c r="EM34" s="109"/>
      <c r="EN34" s="109"/>
      <c r="EO34" s="109"/>
      <c r="EP34" s="109">
        <v>71.0</v>
      </c>
      <c r="EQ34" s="109"/>
      <c r="ER34" s="109"/>
      <c r="ES34" s="109"/>
      <c r="ET34" s="109">
        <v>171.0</v>
      </c>
      <c r="EU34" s="109"/>
      <c r="EV34" s="109"/>
      <c r="EW34" s="109"/>
      <c r="EX34" s="109">
        <v>148.0</v>
      </c>
      <c r="EY34" s="109"/>
      <c r="EZ34" s="109"/>
      <c r="FA34" s="109"/>
      <c r="FB34" s="109"/>
      <c r="FC34" s="109"/>
      <c r="FD34" s="109"/>
      <c r="FE34" s="109"/>
      <c r="FF34" s="109"/>
      <c r="FG34" s="109"/>
      <c r="FH34" s="109"/>
      <c r="FI34" s="109"/>
      <c r="FJ34" s="109"/>
      <c r="FK34" s="109"/>
      <c r="FL34" s="109"/>
      <c r="FM34" s="109"/>
      <c r="FN34" s="109"/>
      <c r="FO34" s="109"/>
      <c r="FP34" s="109"/>
      <c r="FQ34" s="109"/>
      <c r="FR34" s="109"/>
      <c r="FS34" s="109"/>
      <c r="FT34" s="109"/>
      <c r="FU34" s="109"/>
      <c r="FV34" s="109"/>
      <c r="FW34" s="109"/>
      <c r="FX34" s="109"/>
      <c r="FY34" s="109"/>
      <c r="FZ34" s="109"/>
      <c r="GA34" s="109"/>
      <c r="GB34" s="109"/>
      <c r="GC34" s="109"/>
      <c r="GD34" s="109"/>
      <c r="GE34" s="109"/>
      <c r="GF34" s="109"/>
      <c r="GG34" s="109">
        <v>490.0</v>
      </c>
      <c r="GH34" s="109"/>
      <c r="GI34" s="109">
        <v>1081.0</v>
      </c>
    </row>
    <row r="35" ht="15.75" customHeight="1">
      <c r="A35" s="31">
        <v>114.0</v>
      </c>
      <c r="B35" s="31" t="s">
        <v>1000</v>
      </c>
      <c r="C35" s="31">
        <v>5.0</v>
      </c>
      <c r="D35" s="109">
        <v>179118.0</v>
      </c>
      <c r="E35" s="109">
        <v>182593.0</v>
      </c>
      <c r="F35" s="109">
        <v>179118.0</v>
      </c>
      <c r="G35" s="109">
        <v>182593.0</v>
      </c>
      <c r="H35" s="109">
        <v>133705.0</v>
      </c>
      <c r="I35" s="109">
        <v>131185.0</v>
      </c>
      <c r="J35" s="109">
        <v>133705.0</v>
      </c>
      <c r="K35" s="109">
        <v>131185.0</v>
      </c>
      <c r="L35" s="109">
        <v>1608.0</v>
      </c>
      <c r="M35" s="109">
        <v>1948.0</v>
      </c>
      <c r="N35" s="109">
        <v>1175.0</v>
      </c>
      <c r="O35" s="109">
        <v>1489.0</v>
      </c>
      <c r="P35" s="109">
        <v>132097.0</v>
      </c>
      <c r="Q35" s="109">
        <v>129237.0</v>
      </c>
      <c r="R35" s="109">
        <v>132530.0</v>
      </c>
      <c r="S35" s="109">
        <v>129696.0</v>
      </c>
      <c r="T35" s="109">
        <v>48817.0</v>
      </c>
      <c r="U35" s="109">
        <v>51835.0</v>
      </c>
      <c r="V35" s="109">
        <v>40955.0</v>
      </c>
      <c r="W35" s="109">
        <v>47806.0</v>
      </c>
      <c r="X35" s="109">
        <v>42219.0</v>
      </c>
      <c r="Y35" s="109">
        <v>53578.0</v>
      </c>
      <c r="Z35" s="109">
        <v>36714.0</v>
      </c>
      <c r="AA35" s="109">
        <v>44856.0</v>
      </c>
      <c r="AB35" s="109">
        <v>7418.0</v>
      </c>
      <c r="AC35" s="109">
        <v>6994.0</v>
      </c>
      <c r="AD35" s="109">
        <v>10090.0</v>
      </c>
      <c r="AE35" s="109">
        <v>8546.0</v>
      </c>
      <c r="AF35" s="109">
        <v>8063.0</v>
      </c>
      <c r="AG35" s="109">
        <v>6888.0</v>
      </c>
      <c r="AH35" s="109">
        <v>9307.0</v>
      </c>
      <c r="AI35" s="109">
        <v>9485.0</v>
      </c>
      <c r="AJ35" s="109"/>
      <c r="AK35" s="109"/>
      <c r="AL35" s="109"/>
      <c r="AM35" s="109"/>
      <c r="AN35" s="109">
        <v>10769.0</v>
      </c>
      <c r="AO35" s="109">
        <v>3245.0</v>
      </c>
      <c r="AP35" s="109">
        <v>18032.0</v>
      </c>
      <c r="AQ35" s="109">
        <v>7237.0</v>
      </c>
      <c r="AR35" s="109">
        <v>11294.0</v>
      </c>
      <c r="AS35" s="109"/>
      <c r="AT35" s="109">
        <v>12186.0</v>
      </c>
      <c r="AU35" s="109">
        <v>5085.0</v>
      </c>
      <c r="AV35" s="109">
        <v>1433.0</v>
      </c>
      <c r="AW35" s="109">
        <v>3040.0</v>
      </c>
      <c r="AX35" s="109">
        <v>663.0</v>
      </c>
      <c r="AY35" s="109">
        <v>2739.0</v>
      </c>
      <c r="AZ35" s="109"/>
      <c r="BA35" s="109">
        <v>2039.0</v>
      </c>
      <c r="BB35" s="109">
        <v>251.0</v>
      </c>
      <c r="BC35" s="109">
        <v>1463.0</v>
      </c>
      <c r="BD35" s="109"/>
      <c r="BE35" s="109">
        <v>730.0</v>
      </c>
      <c r="BF35" s="109">
        <v>319.0</v>
      </c>
      <c r="BG35" s="109">
        <v>402.0</v>
      </c>
      <c r="BH35" s="109"/>
      <c r="BI35" s="109"/>
      <c r="BJ35" s="109">
        <v>946.0</v>
      </c>
      <c r="BK35" s="109"/>
      <c r="BL35" s="109"/>
      <c r="BM35" s="109"/>
      <c r="BN35" s="109">
        <v>111.0</v>
      </c>
      <c r="BO35" s="109">
        <v>126.0</v>
      </c>
      <c r="BP35" s="109">
        <v>1846.0</v>
      </c>
      <c r="BQ35" s="109">
        <v>620.0</v>
      </c>
      <c r="BR35" s="109">
        <v>1248.0</v>
      </c>
      <c r="BS35" s="109">
        <v>534.0</v>
      </c>
      <c r="BT35" s="109"/>
      <c r="BU35" s="109"/>
      <c r="BV35" s="109"/>
      <c r="BW35" s="109"/>
      <c r="BX35" s="109"/>
      <c r="BY35" s="109"/>
      <c r="BZ35" s="109">
        <v>110.0</v>
      </c>
      <c r="CA35" s="109">
        <v>222.0</v>
      </c>
      <c r="CB35" s="109"/>
      <c r="CC35" s="109"/>
      <c r="CD35" s="109"/>
      <c r="CE35" s="109">
        <v>106.0</v>
      </c>
      <c r="CF35" s="109">
        <v>238.0</v>
      </c>
      <c r="CG35" s="109">
        <v>268.0</v>
      </c>
      <c r="CH35" s="109">
        <v>120.0</v>
      </c>
      <c r="CI35" s="109">
        <v>110.0</v>
      </c>
      <c r="CJ35" s="109"/>
      <c r="CK35" s="109"/>
      <c r="CL35" s="109"/>
      <c r="CM35" s="109">
        <v>30.0</v>
      </c>
      <c r="CN35" s="109"/>
      <c r="CO35" s="109"/>
      <c r="CP35" s="109">
        <v>10.0</v>
      </c>
      <c r="CQ35" s="109">
        <v>27.0</v>
      </c>
      <c r="CR35" s="109"/>
      <c r="CS35" s="109"/>
      <c r="CT35" s="109"/>
      <c r="CU35" s="109">
        <v>26.0</v>
      </c>
      <c r="CV35" s="109"/>
      <c r="CW35" s="109"/>
      <c r="CX35" s="109">
        <v>669.0</v>
      </c>
      <c r="CY35" s="109"/>
      <c r="CZ35" s="109"/>
      <c r="DA35" s="109"/>
      <c r="DB35" s="109"/>
      <c r="DC35" s="109"/>
      <c r="DD35" s="109"/>
      <c r="DE35" s="109"/>
      <c r="DF35" s="109"/>
      <c r="DG35" s="109"/>
      <c r="DH35" s="109"/>
      <c r="DI35" s="109"/>
      <c r="DJ35" s="109">
        <v>178.0</v>
      </c>
      <c r="DK35" s="109"/>
      <c r="DL35" s="109"/>
      <c r="DM35" s="109"/>
      <c r="DN35" s="109">
        <v>143.0</v>
      </c>
      <c r="DO35" s="109"/>
      <c r="DP35" s="109"/>
      <c r="DQ35" s="109"/>
      <c r="DR35" s="109">
        <v>33.0</v>
      </c>
      <c r="DS35" s="109"/>
      <c r="DT35" s="109"/>
      <c r="DU35" s="109"/>
      <c r="DV35" s="109">
        <v>164.0</v>
      </c>
      <c r="DW35" s="109"/>
      <c r="DX35" s="109"/>
      <c r="DY35" s="109"/>
      <c r="DZ35" s="109"/>
      <c r="EA35" s="109"/>
      <c r="EB35" s="109"/>
      <c r="EC35" s="109"/>
      <c r="ED35" s="109"/>
      <c r="EE35" s="109"/>
      <c r="EF35" s="109"/>
      <c r="EG35" s="109"/>
      <c r="EH35" s="109"/>
      <c r="EI35" s="109"/>
      <c r="EJ35" s="109"/>
      <c r="EK35" s="109"/>
      <c r="EL35" s="109"/>
      <c r="EM35" s="109"/>
      <c r="EN35" s="109"/>
      <c r="EO35" s="109"/>
      <c r="EP35" s="109">
        <v>47.0</v>
      </c>
      <c r="EQ35" s="109"/>
      <c r="ER35" s="109"/>
      <c r="ES35" s="109"/>
      <c r="ET35" s="109">
        <v>109.0</v>
      </c>
      <c r="EU35" s="109"/>
      <c r="EV35" s="109"/>
      <c r="EW35" s="109"/>
      <c r="EX35" s="109">
        <v>125.0</v>
      </c>
      <c r="EY35" s="109"/>
      <c r="EZ35" s="109"/>
      <c r="FA35" s="109"/>
      <c r="FB35" s="109"/>
      <c r="FC35" s="109"/>
      <c r="FD35" s="109"/>
      <c r="FE35" s="109"/>
      <c r="FF35" s="109"/>
      <c r="FG35" s="109"/>
      <c r="FH35" s="109"/>
      <c r="FI35" s="109"/>
      <c r="FJ35" s="109"/>
      <c r="FK35" s="109"/>
      <c r="FL35" s="109"/>
      <c r="FM35" s="109"/>
      <c r="FN35" s="109"/>
      <c r="FO35" s="109"/>
      <c r="FP35" s="109"/>
      <c r="FQ35" s="109"/>
      <c r="FR35" s="109"/>
      <c r="FS35" s="109"/>
      <c r="FT35" s="109"/>
      <c r="FU35" s="109"/>
      <c r="FV35" s="109"/>
      <c r="FW35" s="109"/>
      <c r="FX35" s="109"/>
      <c r="FY35" s="109"/>
      <c r="FZ35" s="109"/>
      <c r="GA35" s="109"/>
      <c r="GB35" s="109"/>
      <c r="GC35" s="109"/>
      <c r="GD35" s="109"/>
      <c r="GE35" s="109"/>
      <c r="GF35" s="109"/>
      <c r="GG35" s="109"/>
      <c r="GH35" s="109"/>
      <c r="GI35" s="109">
        <v>896.0</v>
      </c>
    </row>
    <row r="36" ht="15.75" customHeight="1">
      <c r="A36" s="31">
        <v>115.0</v>
      </c>
      <c r="B36" s="31" t="s">
        <v>1002</v>
      </c>
      <c r="C36" s="31">
        <v>5.0</v>
      </c>
      <c r="D36" s="109">
        <v>167998.0</v>
      </c>
      <c r="E36" s="109">
        <v>171223.0</v>
      </c>
      <c r="F36" s="109">
        <v>167998.0</v>
      </c>
      <c r="G36" s="109">
        <v>171223.0</v>
      </c>
      <c r="H36" s="109">
        <v>121638.0</v>
      </c>
      <c r="I36" s="109">
        <v>121815.0</v>
      </c>
      <c r="J36" s="109">
        <v>121638.0</v>
      </c>
      <c r="K36" s="109">
        <v>121815.0</v>
      </c>
      <c r="L36" s="109">
        <v>2870.0</v>
      </c>
      <c r="M36" s="109">
        <v>2161.0</v>
      </c>
      <c r="N36" s="109">
        <v>2022.0</v>
      </c>
      <c r="O36" s="109">
        <v>1500.0</v>
      </c>
      <c r="P36" s="109">
        <v>118768.0</v>
      </c>
      <c r="Q36" s="109">
        <v>119654.0</v>
      </c>
      <c r="R36" s="109">
        <v>119616.0</v>
      </c>
      <c r="S36" s="109">
        <v>120315.0</v>
      </c>
      <c r="T36" s="109">
        <v>34053.0</v>
      </c>
      <c r="U36" s="109">
        <v>38477.0</v>
      </c>
      <c r="V36" s="109">
        <v>30746.0</v>
      </c>
      <c r="W36" s="109">
        <v>36109.0</v>
      </c>
      <c r="X36" s="109">
        <v>45455.0</v>
      </c>
      <c r="Y36" s="109">
        <v>55779.0</v>
      </c>
      <c r="Z36" s="109">
        <v>37925.0</v>
      </c>
      <c r="AA36" s="109">
        <v>47165.0</v>
      </c>
      <c r="AB36" s="109">
        <v>8146.0</v>
      </c>
      <c r="AC36" s="109">
        <v>8802.0</v>
      </c>
      <c r="AD36" s="109">
        <v>10369.0</v>
      </c>
      <c r="AE36" s="109">
        <v>9475.0</v>
      </c>
      <c r="AF36" s="109">
        <v>6648.0</v>
      </c>
      <c r="AG36" s="109">
        <v>6107.0</v>
      </c>
      <c r="AH36" s="109">
        <v>7844.0</v>
      </c>
      <c r="AI36" s="109">
        <v>8341.0</v>
      </c>
      <c r="AJ36" s="109"/>
      <c r="AK36" s="109"/>
      <c r="AL36" s="109"/>
      <c r="AM36" s="109"/>
      <c r="AN36" s="109">
        <v>8289.0</v>
      </c>
      <c r="AO36" s="109">
        <v>1955.0</v>
      </c>
      <c r="AP36" s="109">
        <v>12491.0</v>
      </c>
      <c r="AQ36" s="109">
        <v>4044.0</v>
      </c>
      <c r="AR36" s="109">
        <v>13648.0</v>
      </c>
      <c r="AS36" s="109"/>
      <c r="AT36" s="109">
        <v>13549.0</v>
      </c>
      <c r="AU36" s="109">
        <v>6211.0</v>
      </c>
      <c r="AV36" s="109">
        <v>2012.0</v>
      </c>
      <c r="AW36" s="109">
        <v>3926.0</v>
      </c>
      <c r="AX36" s="109">
        <v>717.0</v>
      </c>
      <c r="AY36" s="109">
        <v>2897.0</v>
      </c>
      <c r="AZ36" s="109"/>
      <c r="BA36" s="109">
        <v>4608.0</v>
      </c>
      <c r="BB36" s="109">
        <v>439.0</v>
      </c>
      <c r="BC36" s="109">
        <v>2748.0</v>
      </c>
      <c r="BD36" s="109"/>
      <c r="BE36" s="109"/>
      <c r="BF36" s="109">
        <v>294.0</v>
      </c>
      <c r="BG36" s="109">
        <v>207.0</v>
      </c>
      <c r="BH36" s="109"/>
      <c r="BI36" s="109"/>
      <c r="BJ36" s="109">
        <v>1110.0</v>
      </c>
      <c r="BK36" s="109"/>
      <c r="BL36" s="109"/>
      <c r="BM36" s="109"/>
      <c r="BN36" s="109">
        <v>106.0</v>
      </c>
      <c r="BO36" s="109">
        <v>156.0</v>
      </c>
      <c r="BP36" s="109"/>
      <c r="BQ36" s="109"/>
      <c r="BR36" s="109">
        <v>1353.0</v>
      </c>
      <c r="BS36" s="109">
        <v>517.0</v>
      </c>
      <c r="BT36" s="109"/>
      <c r="BU36" s="109"/>
      <c r="BV36" s="109"/>
      <c r="BW36" s="109"/>
      <c r="BX36" s="109"/>
      <c r="BY36" s="109"/>
      <c r="BZ36" s="109">
        <v>107.0</v>
      </c>
      <c r="CA36" s="109">
        <v>267.0</v>
      </c>
      <c r="CB36" s="109"/>
      <c r="CC36" s="109"/>
      <c r="CD36" s="109"/>
      <c r="CE36" s="109">
        <v>91.0</v>
      </c>
      <c r="CF36" s="109">
        <v>517.0</v>
      </c>
      <c r="CG36" s="109"/>
      <c r="CH36" s="109">
        <v>209.0</v>
      </c>
      <c r="CI36" s="109">
        <v>181.0</v>
      </c>
      <c r="CJ36" s="109"/>
      <c r="CK36" s="109"/>
      <c r="CL36" s="109"/>
      <c r="CM36" s="109">
        <v>36.0</v>
      </c>
      <c r="CN36" s="109"/>
      <c r="CO36" s="109"/>
      <c r="CP36" s="109">
        <v>19.0</v>
      </c>
      <c r="CQ36" s="109">
        <v>43.0</v>
      </c>
      <c r="CR36" s="109"/>
      <c r="CS36" s="109"/>
      <c r="CT36" s="109"/>
      <c r="CU36" s="109">
        <v>63.0</v>
      </c>
      <c r="CV36" s="109"/>
      <c r="CW36" s="109"/>
      <c r="CX36" s="109">
        <v>1536.0</v>
      </c>
      <c r="CY36" s="109"/>
      <c r="CZ36" s="109"/>
      <c r="DA36" s="109"/>
      <c r="DB36" s="109"/>
      <c r="DC36" s="109"/>
      <c r="DD36" s="109"/>
      <c r="DE36" s="109"/>
      <c r="DF36" s="109"/>
      <c r="DG36" s="109"/>
      <c r="DH36" s="109"/>
      <c r="DI36" s="109"/>
      <c r="DJ36" s="109">
        <v>118.0</v>
      </c>
      <c r="DK36" s="109"/>
      <c r="DL36" s="109"/>
      <c r="DM36" s="109"/>
      <c r="DN36" s="109">
        <v>140.0</v>
      </c>
      <c r="DO36" s="109"/>
      <c r="DP36" s="109"/>
      <c r="DQ36" s="109"/>
      <c r="DR36" s="109">
        <v>44.0</v>
      </c>
      <c r="DS36" s="109"/>
      <c r="DT36" s="109"/>
      <c r="DU36" s="109"/>
      <c r="DV36" s="109">
        <v>129.0</v>
      </c>
      <c r="DW36" s="109"/>
      <c r="DX36" s="109"/>
      <c r="DY36" s="109"/>
      <c r="DZ36" s="109"/>
      <c r="EA36" s="109"/>
      <c r="EB36" s="109"/>
      <c r="EC36" s="109"/>
      <c r="ED36" s="109"/>
      <c r="EE36" s="109"/>
      <c r="EF36" s="109"/>
      <c r="EG36" s="109"/>
      <c r="EH36" s="109"/>
      <c r="EI36" s="109"/>
      <c r="EJ36" s="109"/>
      <c r="EK36" s="109"/>
      <c r="EL36" s="109"/>
      <c r="EM36" s="109"/>
      <c r="EN36" s="109"/>
      <c r="EO36" s="109"/>
      <c r="EP36" s="109">
        <v>86.0</v>
      </c>
      <c r="EQ36" s="109"/>
      <c r="ER36" s="109"/>
      <c r="ES36" s="109"/>
      <c r="ET36" s="109">
        <v>118.0</v>
      </c>
      <c r="EU36" s="109"/>
      <c r="EV36" s="109"/>
      <c r="EW36" s="109"/>
      <c r="EX36" s="109">
        <v>167.0</v>
      </c>
      <c r="EY36" s="109"/>
      <c r="EZ36" s="109"/>
      <c r="FA36" s="109"/>
      <c r="FB36" s="109"/>
      <c r="FC36" s="109"/>
      <c r="FD36" s="109"/>
      <c r="FE36" s="109"/>
      <c r="FF36" s="109"/>
      <c r="FG36" s="109"/>
      <c r="FH36" s="109"/>
      <c r="FI36" s="109"/>
      <c r="FJ36" s="109"/>
      <c r="FK36" s="109"/>
      <c r="FL36" s="109"/>
      <c r="FM36" s="109"/>
      <c r="FN36" s="109"/>
      <c r="FO36" s="109"/>
      <c r="FP36" s="109"/>
      <c r="FQ36" s="109"/>
      <c r="FR36" s="109"/>
      <c r="FS36" s="109"/>
      <c r="FT36" s="109"/>
      <c r="FU36" s="109"/>
      <c r="FV36" s="109"/>
      <c r="FW36" s="109"/>
      <c r="FX36" s="109"/>
      <c r="FY36" s="109"/>
      <c r="FZ36" s="109"/>
      <c r="GA36" s="109"/>
      <c r="GB36" s="109"/>
      <c r="GC36" s="109"/>
      <c r="GD36" s="109"/>
      <c r="GE36" s="109"/>
      <c r="GF36" s="109"/>
      <c r="GG36" s="109"/>
      <c r="GH36" s="109"/>
      <c r="GI36" s="109">
        <v>1764.0</v>
      </c>
    </row>
    <row r="37" ht="15.75" customHeight="1">
      <c r="A37" s="31">
        <v>116.0</v>
      </c>
      <c r="B37" s="31" t="s">
        <v>1004</v>
      </c>
      <c r="C37" s="31">
        <v>5.0</v>
      </c>
      <c r="D37" s="109">
        <v>160204.0</v>
      </c>
      <c r="E37" s="109">
        <v>166103.0</v>
      </c>
      <c r="F37" s="109">
        <v>160204.0</v>
      </c>
      <c r="G37" s="109">
        <v>166103.0</v>
      </c>
      <c r="H37" s="109">
        <v>103704.0</v>
      </c>
      <c r="I37" s="109">
        <v>105682.0</v>
      </c>
      <c r="J37" s="109">
        <v>103704.0</v>
      </c>
      <c r="K37" s="109">
        <v>105682.0</v>
      </c>
      <c r="L37" s="109">
        <v>3396.0</v>
      </c>
      <c r="M37" s="109">
        <v>2063.0</v>
      </c>
      <c r="N37" s="109">
        <v>1912.0</v>
      </c>
      <c r="O37" s="109">
        <v>1550.0</v>
      </c>
      <c r="P37" s="109">
        <v>100308.0</v>
      </c>
      <c r="Q37" s="109">
        <v>103619.0</v>
      </c>
      <c r="R37" s="109">
        <v>101792.0</v>
      </c>
      <c r="S37" s="109">
        <v>104132.0</v>
      </c>
      <c r="T37" s="109">
        <v>26522.0</v>
      </c>
      <c r="U37" s="109">
        <v>30654.0</v>
      </c>
      <c r="V37" s="109">
        <v>22830.0</v>
      </c>
      <c r="W37" s="109">
        <v>27665.0</v>
      </c>
      <c r="X37" s="109">
        <v>34799.0</v>
      </c>
      <c r="Y37" s="109">
        <v>44759.0</v>
      </c>
      <c r="Z37" s="109">
        <v>34695.0</v>
      </c>
      <c r="AA37" s="109">
        <v>44727.0</v>
      </c>
      <c r="AB37" s="109">
        <v>8885.0</v>
      </c>
      <c r="AC37" s="109">
        <v>8920.0</v>
      </c>
      <c r="AD37" s="109">
        <v>8546.0</v>
      </c>
      <c r="AE37" s="109">
        <v>9160.0</v>
      </c>
      <c r="AF37" s="109">
        <v>4622.0</v>
      </c>
      <c r="AG37" s="109">
        <v>5371.0</v>
      </c>
      <c r="AH37" s="109">
        <v>4493.0</v>
      </c>
      <c r="AI37" s="109">
        <v>5376.0</v>
      </c>
      <c r="AJ37" s="109"/>
      <c r="AK37" s="109"/>
      <c r="AL37" s="109"/>
      <c r="AM37" s="109"/>
      <c r="AN37" s="109">
        <v>7054.0</v>
      </c>
      <c r="AO37" s="109">
        <v>1680.0</v>
      </c>
      <c r="AP37" s="109">
        <v>8369.0</v>
      </c>
      <c r="AQ37" s="109">
        <v>2891.0</v>
      </c>
      <c r="AR37" s="109">
        <v>16643.0</v>
      </c>
      <c r="AS37" s="109">
        <v>4299.0</v>
      </c>
      <c r="AT37" s="109">
        <v>15794.0</v>
      </c>
      <c r="AU37" s="109">
        <v>5349.0</v>
      </c>
      <c r="AV37" s="109"/>
      <c r="AW37" s="109">
        <v>2909.0</v>
      </c>
      <c r="AX37" s="109">
        <v>688.0</v>
      </c>
      <c r="AY37" s="109">
        <v>2449.0</v>
      </c>
      <c r="AZ37" s="109"/>
      <c r="BA37" s="109">
        <v>4676.0</v>
      </c>
      <c r="BB37" s="109">
        <v>594.0</v>
      </c>
      <c r="BC37" s="109">
        <v>3507.0</v>
      </c>
      <c r="BD37" s="109"/>
      <c r="BE37" s="109"/>
      <c r="BF37" s="109">
        <v>262.0</v>
      </c>
      <c r="BG37" s="109">
        <v>143.0</v>
      </c>
      <c r="BH37" s="109"/>
      <c r="BI37" s="109"/>
      <c r="BJ37" s="109">
        <v>1068.0</v>
      </c>
      <c r="BK37" s="109"/>
      <c r="BL37" s="109"/>
      <c r="BM37" s="109"/>
      <c r="BN37" s="109">
        <v>61.0</v>
      </c>
      <c r="BO37" s="109">
        <v>75.0</v>
      </c>
      <c r="BP37" s="109"/>
      <c r="BQ37" s="109"/>
      <c r="BR37" s="109">
        <v>938.0</v>
      </c>
      <c r="BS37" s="109">
        <v>365.0</v>
      </c>
      <c r="BT37" s="109"/>
      <c r="BU37" s="109"/>
      <c r="BV37" s="109"/>
      <c r="BW37" s="109"/>
      <c r="BX37" s="109"/>
      <c r="BY37" s="109"/>
      <c r="BZ37" s="109">
        <v>102.0</v>
      </c>
      <c r="CA37" s="109">
        <v>248.0</v>
      </c>
      <c r="CB37" s="109"/>
      <c r="CC37" s="109"/>
      <c r="CD37" s="109"/>
      <c r="CE37" s="109">
        <v>72.0</v>
      </c>
      <c r="CF37" s="109">
        <v>368.0</v>
      </c>
      <c r="CG37" s="109">
        <v>351.0</v>
      </c>
      <c r="CH37" s="109">
        <v>213.0</v>
      </c>
      <c r="CI37" s="109">
        <v>228.0</v>
      </c>
      <c r="CJ37" s="109"/>
      <c r="CK37" s="109"/>
      <c r="CL37" s="109"/>
      <c r="CM37" s="109">
        <v>32.0</v>
      </c>
      <c r="CN37" s="109"/>
      <c r="CO37" s="109"/>
      <c r="CP37" s="109">
        <v>20.0</v>
      </c>
      <c r="CQ37" s="109">
        <v>52.0</v>
      </c>
      <c r="CR37" s="109"/>
      <c r="CS37" s="109"/>
      <c r="CT37" s="109"/>
      <c r="CU37" s="109">
        <v>77.0</v>
      </c>
      <c r="CV37" s="109"/>
      <c r="CW37" s="109"/>
      <c r="CX37" s="109">
        <v>2483.0</v>
      </c>
      <c r="CY37" s="109"/>
      <c r="CZ37" s="109"/>
      <c r="DA37" s="109"/>
      <c r="DB37" s="109"/>
      <c r="DC37" s="109"/>
      <c r="DD37" s="109"/>
      <c r="DE37" s="109"/>
      <c r="DF37" s="109"/>
      <c r="DG37" s="109"/>
      <c r="DH37" s="109"/>
      <c r="DI37" s="109"/>
      <c r="DJ37" s="109">
        <v>108.0</v>
      </c>
      <c r="DK37" s="109"/>
      <c r="DL37" s="109"/>
      <c r="DM37" s="109"/>
      <c r="DN37" s="109">
        <v>104.0</v>
      </c>
      <c r="DO37" s="109"/>
      <c r="DP37" s="109"/>
      <c r="DQ37" s="109"/>
      <c r="DR37" s="109">
        <v>41.0</v>
      </c>
      <c r="DS37" s="109"/>
      <c r="DT37" s="109"/>
      <c r="DU37" s="109"/>
      <c r="DV37" s="109">
        <v>116.0</v>
      </c>
      <c r="DW37" s="109"/>
      <c r="DX37" s="109"/>
      <c r="DY37" s="109"/>
      <c r="DZ37" s="109"/>
      <c r="EA37" s="109"/>
      <c r="EB37" s="109"/>
      <c r="EC37" s="109"/>
      <c r="ED37" s="109"/>
      <c r="EE37" s="109"/>
      <c r="EF37" s="109"/>
      <c r="EG37" s="109"/>
      <c r="EH37" s="109"/>
      <c r="EI37" s="109"/>
      <c r="EJ37" s="109"/>
      <c r="EK37" s="109"/>
      <c r="EL37" s="109"/>
      <c r="EM37" s="109"/>
      <c r="EN37" s="109"/>
      <c r="EO37" s="109"/>
      <c r="EP37" s="109">
        <v>52.0</v>
      </c>
      <c r="EQ37" s="109"/>
      <c r="ER37" s="109"/>
      <c r="ES37" s="109"/>
      <c r="ET37" s="109">
        <v>116.0</v>
      </c>
      <c r="EU37" s="109"/>
      <c r="EV37" s="109"/>
      <c r="EW37" s="109"/>
      <c r="EX37" s="109">
        <v>99.0</v>
      </c>
      <c r="EY37" s="109"/>
      <c r="EZ37" s="109"/>
      <c r="FA37" s="109"/>
      <c r="FB37" s="109"/>
      <c r="FC37" s="109"/>
      <c r="FD37" s="109"/>
      <c r="FE37" s="109"/>
      <c r="FF37" s="109"/>
      <c r="FG37" s="109"/>
      <c r="FH37" s="109"/>
      <c r="FI37" s="109"/>
      <c r="FJ37" s="109"/>
      <c r="FK37" s="109"/>
      <c r="FL37" s="109"/>
      <c r="FM37" s="109"/>
      <c r="FN37" s="109"/>
      <c r="FO37" s="109"/>
      <c r="FP37" s="109"/>
      <c r="FQ37" s="109"/>
      <c r="FR37" s="109"/>
      <c r="FS37" s="109"/>
      <c r="FT37" s="109"/>
      <c r="FU37" s="109"/>
      <c r="FV37" s="109"/>
      <c r="FW37" s="109"/>
      <c r="FX37" s="109"/>
      <c r="FY37" s="109"/>
      <c r="FZ37" s="109"/>
      <c r="GA37" s="109"/>
      <c r="GB37" s="109"/>
      <c r="GC37" s="109"/>
      <c r="GD37" s="109"/>
      <c r="GE37" s="109"/>
      <c r="GF37" s="109">
        <v>1415.0</v>
      </c>
      <c r="GG37" s="109"/>
      <c r="GH37" s="109"/>
      <c r="GI37" s="109">
        <v>1716.0</v>
      </c>
    </row>
    <row r="38" ht="15.75" customHeight="1">
      <c r="A38" s="31">
        <v>117.0</v>
      </c>
      <c r="B38" s="31" t="s">
        <v>739</v>
      </c>
      <c r="C38" s="31">
        <v>5.0</v>
      </c>
      <c r="D38" s="109">
        <v>204816.0</v>
      </c>
      <c r="E38" s="109">
        <v>208991.0</v>
      </c>
      <c r="F38" s="109">
        <v>204816.0</v>
      </c>
      <c r="G38" s="109">
        <v>208991.0</v>
      </c>
      <c r="H38" s="109">
        <v>150312.0</v>
      </c>
      <c r="I38" s="109">
        <v>147679.0</v>
      </c>
      <c r="J38" s="109">
        <v>150312.0</v>
      </c>
      <c r="K38" s="109">
        <v>147679.0</v>
      </c>
      <c r="L38" s="109">
        <v>2191.0</v>
      </c>
      <c r="M38" s="109">
        <v>2469.0</v>
      </c>
      <c r="N38" s="109">
        <v>1451.0</v>
      </c>
      <c r="O38" s="109">
        <v>1912.0</v>
      </c>
      <c r="P38" s="109">
        <v>148121.0</v>
      </c>
      <c r="Q38" s="109">
        <v>145210.0</v>
      </c>
      <c r="R38" s="109">
        <v>148861.0</v>
      </c>
      <c r="S38" s="109">
        <v>145767.0</v>
      </c>
      <c r="T38" s="109">
        <v>43077.0</v>
      </c>
      <c r="U38" s="109">
        <v>46889.0</v>
      </c>
      <c r="V38" s="109">
        <v>39085.0</v>
      </c>
      <c r="W38" s="109">
        <v>43882.0</v>
      </c>
      <c r="X38" s="109">
        <v>56987.0</v>
      </c>
      <c r="Y38" s="109">
        <v>65442.0</v>
      </c>
      <c r="Z38" s="109">
        <v>49165.0</v>
      </c>
      <c r="AA38" s="109">
        <v>60222.0</v>
      </c>
      <c r="AB38" s="109">
        <v>11331.0</v>
      </c>
      <c r="AC38" s="109">
        <v>10627.0</v>
      </c>
      <c r="AD38" s="109">
        <v>12373.0</v>
      </c>
      <c r="AE38" s="109">
        <v>11732.0</v>
      </c>
      <c r="AF38" s="109">
        <v>8349.0</v>
      </c>
      <c r="AG38" s="109">
        <v>11396.0</v>
      </c>
      <c r="AH38" s="109">
        <v>8228.0</v>
      </c>
      <c r="AI38" s="109">
        <v>9604.0</v>
      </c>
      <c r="AJ38" s="109"/>
      <c r="AK38" s="109"/>
      <c r="AL38" s="109"/>
      <c r="AM38" s="109"/>
      <c r="AN38" s="109">
        <v>9357.0</v>
      </c>
      <c r="AO38" s="109">
        <v>2415.0</v>
      </c>
      <c r="AP38" s="109">
        <v>14890.0</v>
      </c>
      <c r="AQ38" s="109">
        <v>4802.0</v>
      </c>
      <c r="AR38" s="109">
        <v>18197.0</v>
      </c>
      <c r="AS38" s="109"/>
      <c r="AT38" s="109">
        <v>18560.0</v>
      </c>
      <c r="AU38" s="109">
        <v>6145.0</v>
      </c>
      <c r="AV38" s="109"/>
      <c r="AW38" s="109">
        <v>4440.0</v>
      </c>
      <c r="AX38" s="109">
        <v>795.0</v>
      </c>
      <c r="AY38" s="109">
        <v>3579.0</v>
      </c>
      <c r="AZ38" s="109"/>
      <c r="BA38" s="109">
        <v>4001.0</v>
      </c>
      <c r="BB38" s="109">
        <v>508.0</v>
      </c>
      <c r="BC38" s="109">
        <v>2938.0</v>
      </c>
      <c r="BD38" s="109"/>
      <c r="BE38" s="109"/>
      <c r="BF38" s="109">
        <v>362.0</v>
      </c>
      <c r="BG38" s="109">
        <v>225.0</v>
      </c>
      <c r="BH38" s="109"/>
      <c r="BI38" s="109"/>
      <c r="BJ38" s="109">
        <v>1422.0</v>
      </c>
      <c r="BK38" s="109"/>
      <c r="BL38" s="109"/>
      <c r="BM38" s="109"/>
      <c r="BN38" s="109">
        <v>133.0</v>
      </c>
      <c r="BO38" s="109">
        <v>167.0</v>
      </c>
      <c r="BP38" s="109"/>
      <c r="BQ38" s="109"/>
      <c r="BR38" s="109">
        <v>1284.0</v>
      </c>
      <c r="BS38" s="109">
        <v>525.0</v>
      </c>
      <c r="BT38" s="109"/>
      <c r="BU38" s="109"/>
      <c r="BV38" s="109"/>
      <c r="BW38" s="109"/>
      <c r="BX38" s="109"/>
      <c r="BY38" s="109"/>
      <c r="BZ38" s="109">
        <v>166.0</v>
      </c>
      <c r="CA38" s="109">
        <v>293.0</v>
      </c>
      <c r="CB38" s="109"/>
      <c r="CC38" s="109"/>
      <c r="CD38" s="109"/>
      <c r="CE38" s="109">
        <v>116.0</v>
      </c>
      <c r="CF38" s="109">
        <v>269.0</v>
      </c>
      <c r="CG38" s="109"/>
      <c r="CH38" s="109">
        <v>146.0</v>
      </c>
      <c r="CI38" s="109">
        <v>92.0</v>
      </c>
      <c r="CJ38" s="109"/>
      <c r="CK38" s="109"/>
      <c r="CL38" s="109"/>
      <c r="CM38" s="109">
        <v>49.0</v>
      </c>
      <c r="CN38" s="109"/>
      <c r="CO38" s="109"/>
      <c r="CP38" s="109">
        <v>24.0</v>
      </c>
      <c r="CQ38" s="109">
        <v>47.0</v>
      </c>
      <c r="CR38" s="109"/>
      <c r="CS38" s="109"/>
      <c r="CT38" s="109"/>
      <c r="CU38" s="109">
        <v>47.0</v>
      </c>
      <c r="CV38" s="109"/>
      <c r="CW38" s="109"/>
      <c r="CX38" s="109">
        <v>942.0</v>
      </c>
      <c r="CY38" s="109"/>
      <c r="CZ38" s="109"/>
      <c r="DA38" s="109"/>
      <c r="DB38" s="109"/>
      <c r="DC38" s="109"/>
      <c r="DD38" s="109"/>
      <c r="DE38" s="109"/>
      <c r="DF38" s="109"/>
      <c r="DG38" s="109"/>
      <c r="DH38" s="109"/>
      <c r="DI38" s="109"/>
      <c r="DJ38" s="109">
        <v>122.0</v>
      </c>
      <c r="DK38" s="109"/>
      <c r="DL38" s="109"/>
      <c r="DM38" s="109"/>
      <c r="DN38" s="109">
        <v>131.0</v>
      </c>
      <c r="DO38" s="109"/>
      <c r="DP38" s="109"/>
      <c r="DQ38" s="109"/>
      <c r="DR38" s="109">
        <v>31.0</v>
      </c>
      <c r="DS38" s="109"/>
      <c r="DT38" s="109"/>
      <c r="DU38" s="109"/>
      <c r="DV38" s="109">
        <v>115.0</v>
      </c>
      <c r="DW38" s="109"/>
      <c r="DX38" s="109"/>
      <c r="DY38" s="109"/>
      <c r="DZ38" s="109"/>
      <c r="EA38" s="109"/>
      <c r="EB38" s="109"/>
      <c r="EC38" s="109"/>
      <c r="ED38" s="109"/>
      <c r="EE38" s="109"/>
      <c r="EF38" s="109"/>
      <c r="EG38" s="109"/>
      <c r="EH38" s="109"/>
      <c r="EI38" s="109"/>
      <c r="EJ38" s="109"/>
      <c r="EK38" s="109"/>
      <c r="EL38" s="109"/>
      <c r="EM38" s="109"/>
      <c r="EN38" s="109"/>
      <c r="EO38" s="109"/>
      <c r="EP38" s="109">
        <v>86.0</v>
      </c>
      <c r="EQ38" s="109"/>
      <c r="ER38" s="109"/>
      <c r="ES38" s="109"/>
      <c r="ET38" s="109">
        <v>143.0</v>
      </c>
      <c r="EU38" s="109"/>
      <c r="EV38" s="109"/>
      <c r="EW38" s="109"/>
      <c r="EX38" s="109">
        <v>150.0</v>
      </c>
      <c r="EY38" s="109"/>
      <c r="EZ38" s="109"/>
      <c r="FA38" s="109"/>
      <c r="FB38" s="109"/>
      <c r="FC38" s="109"/>
      <c r="FD38" s="109"/>
      <c r="FE38" s="109"/>
      <c r="FF38" s="109"/>
      <c r="FG38" s="109"/>
      <c r="FH38" s="109">
        <v>554.0</v>
      </c>
      <c r="FI38" s="109"/>
      <c r="FJ38" s="109"/>
      <c r="FK38" s="109"/>
      <c r="FL38" s="109"/>
      <c r="FM38" s="109"/>
      <c r="FN38" s="109"/>
      <c r="FO38" s="109"/>
      <c r="FP38" s="109"/>
      <c r="FQ38" s="109"/>
      <c r="FR38" s="109"/>
      <c r="FS38" s="109"/>
      <c r="FT38" s="109"/>
      <c r="FU38" s="109"/>
      <c r="FV38" s="109"/>
      <c r="FW38" s="109"/>
      <c r="FX38" s="109"/>
      <c r="FY38" s="109"/>
      <c r="FZ38" s="109"/>
      <c r="GA38" s="109"/>
      <c r="GB38" s="109"/>
      <c r="GC38" s="109"/>
      <c r="GD38" s="109"/>
      <c r="GE38" s="109"/>
      <c r="GF38" s="109"/>
      <c r="GG38" s="109"/>
      <c r="GH38" s="109"/>
      <c r="GI38" s="109">
        <v>1302.0</v>
      </c>
    </row>
    <row r="39" ht="15.75" customHeight="1">
      <c r="A39" s="31">
        <v>118.0</v>
      </c>
      <c r="B39" s="31" t="s">
        <v>740</v>
      </c>
      <c r="C39" s="31">
        <v>5.0</v>
      </c>
      <c r="D39" s="109">
        <v>187746.0</v>
      </c>
      <c r="E39" s="109">
        <v>191475.0</v>
      </c>
      <c r="F39" s="109">
        <v>187746.0</v>
      </c>
      <c r="G39" s="109">
        <v>191475.0</v>
      </c>
      <c r="H39" s="109">
        <v>142858.0</v>
      </c>
      <c r="I39" s="109">
        <v>140961.0</v>
      </c>
      <c r="J39" s="109">
        <v>142858.0</v>
      </c>
      <c r="K39" s="109">
        <v>140961.0</v>
      </c>
      <c r="L39" s="109">
        <v>1794.0</v>
      </c>
      <c r="M39" s="109">
        <v>1796.0</v>
      </c>
      <c r="N39" s="109">
        <v>1207.0</v>
      </c>
      <c r="O39" s="109">
        <v>1483.0</v>
      </c>
      <c r="P39" s="109">
        <v>141064.0</v>
      </c>
      <c r="Q39" s="109">
        <v>139165.0</v>
      </c>
      <c r="R39" s="109">
        <v>141651.0</v>
      </c>
      <c r="S39" s="109">
        <v>139478.0</v>
      </c>
      <c r="T39" s="109">
        <v>44219.0</v>
      </c>
      <c r="U39" s="109">
        <v>49487.0</v>
      </c>
      <c r="V39" s="109">
        <v>39847.0</v>
      </c>
      <c r="W39" s="109">
        <v>47247.0</v>
      </c>
      <c r="X39" s="109">
        <v>49226.0</v>
      </c>
      <c r="Y39" s="109">
        <v>58741.0</v>
      </c>
      <c r="Z39" s="109">
        <v>41731.0</v>
      </c>
      <c r="AA39" s="109">
        <v>53275.0</v>
      </c>
      <c r="AB39" s="109">
        <v>9210.0</v>
      </c>
      <c r="AC39" s="109">
        <v>7664.0</v>
      </c>
      <c r="AD39" s="109">
        <v>10546.0</v>
      </c>
      <c r="AE39" s="109">
        <v>8968.0</v>
      </c>
      <c r="AF39" s="109">
        <v>8690.0</v>
      </c>
      <c r="AG39" s="109">
        <v>8824.0</v>
      </c>
      <c r="AH39" s="109">
        <v>9465.0</v>
      </c>
      <c r="AI39" s="109">
        <v>9837.0</v>
      </c>
      <c r="AJ39" s="109"/>
      <c r="AK39" s="109"/>
      <c r="AL39" s="109"/>
      <c r="AM39" s="109"/>
      <c r="AN39" s="109">
        <v>12729.0</v>
      </c>
      <c r="AO39" s="109">
        <v>3412.0</v>
      </c>
      <c r="AP39" s="109">
        <v>18337.0</v>
      </c>
      <c r="AQ39" s="109">
        <v>6388.0</v>
      </c>
      <c r="AR39" s="109">
        <v>16221.0</v>
      </c>
      <c r="AS39" s="109">
        <v>5383.0</v>
      </c>
      <c r="AT39" s="109">
        <v>16200.0</v>
      </c>
      <c r="AU39" s="109">
        <v>6404.0</v>
      </c>
      <c r="AV39" s="109"/>
      <c r="AW39" s="109">
        <v>3093.0</v>
      </c>
      <c r="AX39" s="109">
        <v>552.0</v>
      </c>
      <c r="AY39" s="109">
        <v>2858.0</v>
      </c>
      <c r="AZ39" s="109"/>
      <c r="BA39" s="109">
        <v>2339.0</v>
      </c>
      <c r="BB39" s="109">
        <v>309.0</v>
      </c>
      <c r="BC39" s="109">
        <v>2029.0</v>
      </c>
      <c r="BD39" s="109"/>
      <c r="BE39" s="109"/>
      <c r="BF39" s="109">
        <v>274.0</v>
      </c>
      <c r="BG39" s="109">
        <v>167.0</v>
      </c>
      <c r="BH39" s="109"/>
      <c r="BI39" s="109"/>
      <c r="BJ39" s="109">
        <v>1297.0</v>
      </c>
      <c r="BK39" s="109"/>
      <c r="BL39" s="109"/>
      <c r="BM39" s="109"/>
      <c r="BN39" s="109">
        <v>134.0</v>
      </c>
      <c r="BO39" s="109">
        <v>142.0</v>
      </c>
      <c r="BP39" s="109"/>
      <c r="BQ39" s="109"/>
      <c r="BR39" s="109">
        <v>1234.0</v>
      </c>
      <c r="BS39" s="109">
        <v>491.0</v>
      </c>
      <c r="BT39" s="109"/>
      <c r="BU39" s="109"/>
      <c r="BV39" s="109"/>
      <c r="BW39" s="109"/>
      <c r="BX39" s="109"/>
      <c r="BY39" s="109"/>
      <c r="BZ39" s="109">
        <v>116.0</v>
      </c>
      <c r="CA39" s="109">
        <v>217.0</v>
      </c>
      <c r="CB39" s="109"/>
      <c r="CC39" s="109"/>
      <c r="CD39" s="109"/>
      <c r="CE39" s="109">
        <v>78.0</v>
      </c>
      <c r="CF39" s="109">
        <v>339.0</v>
      </c>
      <c r="CG39" s="109">
        <v>222.0</v>
      </c>
      <c r="CH39" s="109">
        <v>163.0</v>
      </c>
      <c r="CI39" s="109">
        <v>108.0</v>
      </c>
      <c r="CJ39" s="109"/>
      <c r="CK39" s="109"/>
      <c r="CL39" s="109"/>
      <c r="CM39" s="109">
        <v>41.0</v>
      </c>
      <c r="CN39" s="109"/>
      <c r="CO39" s="109"/>
      <c r="CP39" s="109">
        <v>27.0</v>
      </c>
      <c r="CQ39" s="109">
        <v>42.0</v>
      </c>
      <c r="CR39" s="109"/>
      <c r="CS39" s="109"/>
      <c r="CT39" s="109"/>
      <c r="CU39" s="109">
        <v>53.0</v>
      </c>
      <c r="CV39" s="109"/>
      <c r="CW39" s="109"/>
      <c r="CX39" s="109">
        <v>570.0</v>
      </c>
      <c r="CY39" s="109"/>
      <c r="CZ39" s="109"/>
      <c r="DA39" s="109"/>
      <c r="DB39" s="109"/>
      <c r="DC39" s="109"/>
      <c r="DD39" s="109"/>
      <c r="DE39" s="109"/>
      <c r="DF39" s="109"/>
      <c r="DG39" s="109"/>
      <c r="DH39" s="109"/>
      <c r="DI39" s="109"/>
      <c r="DJ39" s="109">
        <v>135.0</v>
      </c>
      <c r="DK39" s="109"/>
      <c r="DL39" s="109"/>
      <c r="DM39" s="109"/>
      <c r="DN39" s="109">
        <v>179.0</v>
      </c>
      <c r="DO39" s="109"/>
      <c r="DP39" s="109"/>
      <c r="DQ39" s="109"/>
      <c r="DR39" s="109">
        <v>62.0</v>
      </c>
      <c r="DS39" s="109"/>
      <c r="DT39" s="109"/>
      <c r="DU39" s="109"/>
      <c r="DV39" s="109">
        <v>117.0</v>
      </c>
      <c r="DW39" s="109"/>
      <c r="DX39" s="109"/>
      <c r="DY39" s="109"/>
      <c r="DZ39" s="109"/>
      <c r="EA39" s="109"/>
      <c r="EB39" s="109"/>
      <c r="EC39" s="109"/>
      <c r="ED39" s="109"/>
      <c r="EE39" s="109"/>
      <c r="EF39" s="109"/>
      <c r="EG39" s="109"/>
      <c r="EH39" s="109"/>
      <c r="EI39" s="109"/>
      <c r="EJ39" s="109"/>
      <c r="EK39" s="109"/>
      <c r="EL39" s="109"/>
      <c r="EM39" s="109"/>
      <c r="EN39" s="109"/>
      <c r="EO39" s="109"/>
      <c r="EP39" s="109">
        <v>79.0</v>
      </c>
      <c r="EQ39" s="109"/>
      <c r="ER39" s="109"/>
      <c r="ES39" s="109"/>
      <c r="ET39" s="109">
        <v>126.0</v>
      </c>
      <c r="EU39" s="109"/>
      <c r="EV39" s="109"/>
      <c r="EW39" s="109"/>
      <c r="EX39" s="109">
        <v>151.0</v>
      </c>
      <c r="EY39" s="109"/>
      <c r="EZ39" s="109"/>
      <c r="FA39" s="109"/>
      <c r="FB39" s="109"/>
      <c r="FC39" s="109"/>
      <c r="FD39" s="109"/>
      <c r="FE39" s="109"/>
      <c r="FF39" s="109"/>
      <c r="FG39" s="109"/>
      <c r="FH39" s="109">
        <v>430.0</v>
      </c>
      <c r="FI39" s="109"/>
      <c r="FJ39" s="109"/>
      <c r="FK39" s="109"/>
      <c r="FL39" s="109"/>
      <c r="FM39" s="109"/>
      <c r="FN39" s="109"/>
      <c r="FO39" s="109"/>
      <c r="FP39" s="109"/>
      <c r="FQ39" s="109"/>
      <c r="FR39" s="109"/>
      <c r="FS39" s="109"/>
      <c r="FT39" s="109"/>
      <c r="FU39" s="109"/>
      <c r="FV39" s="109"/>
      <c r="FW39" s="109"/>
      <c r="FX39" s="109"/>
      <c r="FY39" s="109"/>
      <c r="FZ39" s="109"/>
      <c r="GA39" s="109"/>
      <c r="GB39" s="109"/>
      <c r="GC39" s="109"/>
      <c r="GD39" s="109"/>
      <c r="GE39" s="109"/>
      <c r="GF39" s="109"/>
      <c r="GG39" s="109"/>
      <c r="GH39" s="109"/>
      <c r="GI39" s="109">
        <v>1133.0</v>
      </c>
    </row>
    <row r="40" ht="15.75" customHeight="1">
      <c r="A40" s="31">
        <v>119.0</v>
      </c>
      <c r="B40" s="31" t="s">
        <v>1005</v>
      </c>
      <c r="C40" s="31">
        <v>5.0</v>
      </c>
      <c r="D40" s="109">
        <v>163326.0</v>
      </c>
      <c r="E40" s="109">
        <v>167962.0</v>
      </c>
      <c r="F40" s="109">
        <v>163326.0</v>
      </c>
      <c r="G40" s="109">
        <v>167962.0</v>
      </c>
      <c r="H40" s="109">
        <v>110369.0</v>
      </c>
      <c r="I40" s="109">
        <v>108599.0</v>
      </c>
      <c r="J40" s="109">
        <v>110369.0</v>
      </c>
      <c r="K40" s="109">
        <v>108599.0</v>
      </c>
      <c r="L40" s="109">
        <v>1615.0</v>
      </c>
      <c r="M40" s="109">
        <v>1614.0</v>
      </c>
      <c r="N40" s="109">
        <v>1154.0</v>
      </c>
      <c r="O40" s="109">
        <v>1319.0</v>
      </c>
      <c r="P40" s="109">
        <v>108754.0</v>
      </c>
      <c r="Q40" s="109">
        <v>106985.0</v>
      </c>
      <c r="R40" s="109">
        <v>109215.0</v>
      </c>
      <c r="S40" s="109">
        <v>107280.0</v>
      </c>
      <c r="T40" s="109">
        <v>28912.0</v>
      </c>
      <c r="U40" s="109">
        <v>33243.0</v>
      </c>
      <c r="V40" s="109">
        <v>25606.0</v>
      </c>
      <c r="W40" s="109">
        <v>30540.0</v>
      </c>
      <c r="X40" s="109">
        <v>40601.0</v>
      </c>
      <c r="Y40" s="109">
        <v>51677.0</v>
      </c>
      <c r="Z40" s="109">
        <v>34727.0</v>
      </c>
      <c r="AA40" s="109">
        <v>44684.0</v>
      </c>
      <c r="AB40" s="109">
        <v>8555.0</v>
      </c>
      <c r="AC40" s="109">
        <v>7752.0</v>
      </c>
      <c r="AD40" s="109">
        <v>9524.0</v>
      </c>
      <c r="AE40" s="109">
        <v>8716.0</v>
      </c>
      <c r="AF40" s="109">
        <v>5846.0</v>
      </c>
      <c r="AG40" s="109">
        <v>5382.0</v>
      </c>
      <c r="AH40" s="109">
        <v>6746.0</v>
      </c>
      <c r="AI40" s="109">
        <v>7616.0</v>
      </c>
      <c r="AJ40" s="109"/>
      <c r="AK40" s="109"/>
      <c r="AL40" s="109"/>
      <c r="AM40" s="109"/>
      <c r="AN40" s="109">
        <v>7207.0</v>
      </c>
      <c r="AO40" s="109">
        <v>1721.0</v>
      </c>
      <c r="AP40" s="109">
        <v>10583.0</v>
      </c>
      <c r="AQ40" s="109">
        <v>3627.0</v>
      </c>
      <c r="AR40" s="109">
        <v>17153.0</v>
      </c>
      <c r="AS40" s="109"/>
      <c r="AT40" s="109">
        <v>16339.0</v>
      </c>
      <c r="AU40" s="109">
        <v>4556.0</v>
      </c>
      <c r="AV40" s="109"/>
      <c r="AW40" s="109">
        <v>3048.0</v>
      </c>
      <c r="AX40" s="109">
        <v>576.0</v>
      </c>
      <c r="AY40" s="109">
        <v>2733.0</v>
      </c>
      <c r="AZ40" s="109"/>
      <c r="BA40" s="109">
        <v>2884.0</v>
      </c>
      <c r="BB40" s="109">
        <v>378.0</v>
      </c>
      <c r="BC40" s="109">
        <v>2014.0</v>
      </c>
      <c r="BD40" s="109"/>
      <c r="BE40" s="109"/>
      <c r="BF40" s="109">
        <v>239.0</v>
      </c>
      <c r="BG40" s="109">
        <v>212.0</v>
      </c>
      <c r="BH40" s="109"/>
      <c r="BI40" s="109"/>
      <c r="BJ40" s="109">
        <v>1088.0</v>
      </c>
      <c r="BK40" s="109"/>
      <c r="BL40" s="109"/>
      <c r="BM40" s="109"/>
      <c r="BN40" s="109">
        <v>90.0</v>
      </c>
      <c r="BO40" s="109">
        <v>88.0</v>
      </c>
      <c r="BP40" s="109"/>
      <c r="BQ40" s="109">
        <v>734.0</v>
      </c>
      <c r="BR40" s="109">
        <v>1224.0</v>
      </c>
      <c r="BS40" s="109">
        <v>723.0</v>
      </c>
      <c r="BT40" s="109"/>
      <c r="BU40" s="109"/>
      <c r="BV40" s="109"/>
      <c r="BW40" s="109"/>
      <c r="BX40" s="109"/>
      <c r="BY40" s="109"/>
      <c r="BZ40" s="109">
        <v>132.0</v>
      </c>
      <c r="CA40" s="109">
        <v>191.0</v>
      </c>
      <c r="CB40" s="109"/>
      <c r="CC40" s="109"/>
      <c r="CD40" s="109"/>
      <c r="CE40" s="109">
        <v>92.0</v>
      </c>
      <c r="CF40" s="109">
        <v>257.0</v>
      </c>
      <c r="CG40" s="109">
        <v>240.0</v>
      </c>
      <c r="CH40" s="109">
        <v>186.0</v>
      </c>
      <c r="CI40" s="109">
        <v>168.0</v>
      </c>
      <c r="CJ40" s="109"/>
      <c r="CK40" s="109">
        <v>304.0</v>
      </c>
      <c r="CL40" s="109"/>
      <c r="CM40" s="109">
        <v>81.0</v>
      </c>
      <c r="CN40" s="109"/>
      <c r="CO40" s="109"/>
      <c r="CP40" s="109">
        <v>8.0</v>
      </c>
      <c r="CQ40" s="109">
        <v>21.0</v>
      </c>
      <c r="CR40" s="109"/>
      <c r="CS40" s="109"/>
      <c r="CT40" s="109"/>
      <c r="CU40" s="109">
        <v>28.0</v>
      </c>
      <c r="CV40" s="109"/>
      <c r="CW40" s="109"/>
      <c r="CX40" s="109">
        <v>935.0</v>
      </c>
      <c r="CY40" s="109"/>
      <c r="CZ40" s="109"/>
      <c r="DA40" s="109"/>
      <c r="DB40" s="109"/>
      <c r="DC40" s="109"/>
      <c r="DD40" s="109"/>
      <c r="DE40" s="109"/>
      <c r="DF40" s="109"/>
      <c r="DG40" s="109"/>
      <c r="DH40" s="109"/>
      <c r="DI40" s="109"/>
      <c r="DJ40" s="109">
        <v>114.0</v>
      </c>
      <c r="DK40" s="109"/>
      <c r="DL40" s="109"/>
      <c r="DM40" s="109"/>
      <c r="DN40" s="109">
        <v>172.0</v>
      </c>
      <c r="DO40" s="109"/>
      <c r="DP40" s="109">
        <v>223.0</v>
      </c>
      <c r="DQ40" s="109"/>
      <c r="DR40" s="109">
        <v>88.0</v>
      </c>
      <c r="DS40" s="109"/>
      <c r="DT40" s="109"/>
      <c r="DU40" s="109"/>
      <c r="DV40" s="109">
        <v>128.0</v>
      </c>
      <c r="DW40" s="109"/>
      <c r="DX40" s="109"/>
      <c r="DY40" s="109"/>
      <c r="DZ40" s="109"/>
      <c r="EA40" s="109"/>
      <c r="EB40" s="109"/>
      <c r="EC40" s="109"/>
      <c r="ED40" s="109"/>
      <c r="EE40" s="109"/>
      <c r="EF40" s="109"/>
      <c r="EG40" s="109"/>
      <c r="EH40" s="109"/>
      <c r="EI40" s="109"/>
      <c r="EJ40" s="109"/>
      <c r="EK40" s="109"/>
      <c r="EL40" s="109"/>
      <c r="EM40" s="109"/>
      <c r="EN40" s="109"/>
      <c r="EO40" s="109"/>
      <c r="EP40" s="109">
        <v>77.0</v>
      </c>
      <c r="EQ40" s="109"/>
      <c r="ER40" s="109"/>
      <c r="ES40" s="109"/>
      <c r="ET40" s="109">
        <v>133.0</v>
      </c>
      <c r="EU40" s="109"/>
      <c r="EV40" s="109"/>
      <c r="EW40" s="109"/>
      <c r="EX40" s="109">
        <v>122.0</v>
      </c>
      <c r="EY40" s="109"/>
      <c r="EZ40" s="109"/>
      <c r="FA40" s="109"/>
      <c r="FB40" s="109"/>
      <c r="FC40" s="109"/>
      <c r="FD40" s="109"/>
      <c r="FE40" s="109"/>
      <c r="FF40" s="109"/>
      <c r="FG40" s="109"/>
      <c r="FH40" s="109"/>
      <c r="FI40" s="109"/>
      <c r="FJ40" s="109"/>
      <c r="FK40" s="109"/>
      <c r="FL40" s="109"/>
      <c r="FM40" s="109"/>
      <c r="FN40" s="109"/>
      <c r="FO40" s="109"/>
      <c r="FP40" s="109"/>
      <c r="FQ40" s="109"/>
      <c r="FR40" s="109"/>
      <c r="FS40" s="109"/>
      <c r="FT40" s="109"/>
      <c r="FU40" s="109"/>
      <c r="FV40" s="109"/>
      <c r="FW40" s="109"/>
      <c r="FX40" s="109"/>
      <c r="FY40" s="109"/>
      <c r="FZ40" s="109"/>
      <c r="GA40" s="109"/>
      <c r="GB40" s="109"/>
      <c r="GC40" s="109"/>
      <c r="GD40" s="109"/>
      <c r="GE40" s="109"/>
      <c r="GF40" s="109"/>
      <c r="GG40" s="109"/>
      <c r="GH40" s="109"/>
      <c r="GI40" s="109">
        <v>1190.0</v>
      </c>
    </row>
    <row r="41" ht="15.75" customHeight="1">
      <c r="A41" s="31">
        <v>120.0</v>
      </c>
      <c r="B41" s="31" t="s">
        <v>1007</v>
      </c>
      <c r="C41" s="31">
        <v>5.0</v>
      </c>
      <c r="D41" s="109">
        <v>192918.0</v>
      </c>
      <c r="E41" s="109">
        <v>195692.0</v>
      </c>
      <c r="F41" s="109">
        <v>192918.0</v>
      </c>
      <c r="G41" s="109">
        <v>195692.0</v>
      </c>
      <c r="H41" s="109">
        <v>153336.0</v>
      </c>
      <c r="I41" s="109">
        <v>151040.0</v>
      </c>
      <c r="J41" s="109">
        <v>153336.0</v>
      </c>
      <c r="K41" s="109">
        <v>151040.0</v>
      </c>
      <c r="L41" s="109">
        <v>1232.0</v>
      </c>
      <c r="M41" s="109">
        <v>1551.0</v>
      </c>
      <c r="N41" s="109">
        <v>927.0</v>
      </c>
      <c r="O41" s="109">
        <v>1268.0</v>
      </c>
      <c r="P41" s="109">
        <v>152104.0</v>
      </c>
      <c r="Q41" s="109">
        <v>149489.0</v>
      </c>
      <c r="R41" s="109">
        <v>152409.0</v>
      </c>
      <c r="S41" s="109">
        <v>149772.0</v>
      </c>
      <c r="T41" s="109">
        <v>56393.0</v>
      </c>
      <c r="U41" s="109">
        <v>59101.0</v>
      </c>
      <c r="V41" s="109">
        <v>45826.0</v>
      </c>
      <c r="W41" s="109">
        <v>54310.0</v>
      </c>
      <c r="X41" s="109">
        <v>46829.0</v>
      </c>
      <c r="Y41" s="109">
        <v>59008.0</v>
      </c>
      <c r="Z41" s="109">
        <v>37699.0</v>
      </c>
      <c r="AA41" s="109">
        <v>49626.0</v>
      </c>
      <c r="AB41" s="109">
        <v>9846.0</v>
      </c>
      <c r="AC41" s="109">
        <v>7341.0</v>
      </c>
      <c r="AD41" s="109">
        <v>12574.0</v>
      </c>
      <c r="AE41" s="109">
        <v>9855.0</v>
      </c>
      <c r="AF41" s="109">
        <v>12511.0</v>
      </c>
      <c r="AG41" s="109">
        <v>11576.0</v>
      </c>
      <c r="AH41" s="109">
        <v>14312.0</v>
      </c>
      <c r="AI41" s="109">
        <v>14550.0</v>
      </c>
      <c r="AJ41" s="109"/>
      <c r="AK41" s="109"/>
      <c r="AL41" s="109"/>
      <c r="AM41" s="109"/>
      <c r="AN41" s="109">
        <v>12639.0</v>
      </c>
      <c r="AO41" s="109">
        <v>3007.0</v>
      </c>
      <c r="AP41" s="109">
        <v>23068.0</v>
      </c>
      <c r="AQ41" s="109">
        <v>8581.0</v>
      </c>
      <c r="AR41" s="109">
        <v>12306.0</v>
      </c>
      <c r="AS41" s="109">
        <v>4015.0</v>
      </c>
      <c r="AT41" s="109">
        <v>12735.0</v>
      </c>
      <c r="AU41" s="109">
        <v>5812.0</v>
      </c>
      <c r="AV41" s="109"/>
      <c r="AW41" s="109">
        <v>3169.0</v>
      </c>
      <c r="AX41" s="109">
        <v>554.0</v>
      </c>
      <c r="AY41" s="109">
        <v>3087.0</v>
      </c>
      <c r="AZ41" s="109"/>
      <c r="BA41" s="109">
        <v>1489.0</v>
      </c>
      <c r="BB41" s="109">
        <v>259.0</v>
      </c>
      <c r="BC41" s="109">
        <v>1294.0</v>
      </c>
      <c r="BD41" s="109"/>
      <c r="BE41" s="109"/>
      <c r="BF41" s="109">
        <v>292.0</v>
      </c>
      <c r="BG41" s="109">
        <v>236.0</v>
      </c>
      <c r="BH41" s="109"/>
      <c r="BI41" s="109"/>
      <c r="BJ41" s="109">
        <v>1356.0</v>
      </c>
      <c r="BK41" s="109"/>
      <c r="BL41" s="109"/>
      <c r="BM41" s="109"/>
      <c r="BN41" s="109">
        <v>173.0</v>
      </c>
      <c r="BO41" s="109">
        <v>186.0</v>
      </c>
      <c r="BP41" s="109"/>
      <c r="BQ41" s="109"/>
      <c r="BR41" s="109">
        <v>1791.0</v>
      </c>
      <c r="BS41" s="109">
        <v>757.0</v>
      </c>
      <c r="BT41" s="109"/>
      <c r="BU41" s="109"/>
      <c r="BV41" s="109"/>
      <c r="BW41" s="109"/>
      <c r="BX41" s="109"/>
      <c r="BY41" s="109"/>
      <c r="BZ41" s="109">
        <v>151.0</v>
      </c>
      <c r="CA41" s="109">
        <v>190.0</v>
      </c>
      <c r="CB41" s="109"/>
      <c r="CC41" s="109"/>
      <c r="CD41" s="109"/>
      <c r="CE41" s="109">
        <v>98.0</v>
      </c>
      <c r="CF41" s="109">
        <v>208.0</v>
      </c>
      <c r="CG41" s="109"/>
      <c r="CH41" s="109">
        <v>134.0</v>
      </c>
      <c r="CI41" s="109">
        <v>100.0</v>
      </c>
      <c r="CJ41" s="109"/>
      <c r="CK41" s="109">
        <v>213.0</v>
      </c>
      <c r="CL41" s="109"/>
      <c r="CM41" s="109">
        <v>91.0</v>
      </c>
      <c r="CN41" s="109"/>
      <c r="CO41" s="109"/>
      <c r="CP41" s="109">
        <v>13.0</v>
      </c>
      <c r="CQ41" s="109">
        <v>32.0</v>
      </c>
      <c r="CR41" s="109"/>
      <c r="CS41" s="109"/>
      <c r="CT41" s="109"/>
      <c r="CU41" s="109">
        <v>21.0</v>
      </c>
      <c r="CV41" s="109"/>
      <c r="CW41" s="109"/>
      <c r="CX41" s="109">
        <v>364.0</v>
      </c>
      <c r="CY41" s="109"/>
      <c r="CZ41" s="109"/>
      <c r="DA41" s="109"/>
      <c r="DB41" s="109"/>
      <c r="DC41" s="109"/>
      <c r="DD41" s="109"/>
      <c r="DE41" s="109"/>
      <c r="DF41" s="109"/>
      <c r="DG41" s="109"/>
      <c r="DH41" s="109"/>
      <c r="DI41" s="109"/>
      <c r="DJ41" s="109">
        <v>173.0</v>
      </c>
      <c r="DK41" s="109"/>
      <c r="DL41" s="109"/>
      <c r="DM41" s="109"/>
      <c r="DN41" s="109">
        <v>249.0</v>
      </c>
      <c r="DO41" s="109"/>
      <c r="DP41" s="109">
        <v>197.0</v>
      </c>
      <c r="DQ41" s="109"/>
      <c r="DR41" s="109">
        <v>89.0</v>
      </c>
      <c r="DS41" s="109"/>
      <c r="DT41" s="109"/>
      <c r="DU41" s="109"/>
      <c r="DV41" s="109">
        <v>115.0</v>
      </c>
      <c r="DW41" s="109"/>
      <c r="DX41" s="109"/>
      <c r="DY41" s="109"/>
      <c r="DZ41" s="109"/>
      <c r="EA41" s="109"/>
      <c r="EB41" s="109"/>
      <c r="EC41" s="109"/>
      <c r="ED41" s="109"/>
      <c r="EE41" s="109"/>
      <c r="EF41" s="109"/>
      <c r="EG41" s="109"/>
      <c r="EH41" s="109"/>
      <c r="EI41" s="109"/>
      <c r="EJ41" s="109"/>
      <c r="EK41" s="109"/>
      <c r="EL41" s="109"/>
      <c r="EM41" s="109"/>
      <c r="EN41" s="109"/>
      <c r="EO41" s="109"/>
      <c r="EP41" s="109">
        <v>97.0</v>
      </c>
      <c r="EQ41" s="109"/>
      <c r="ER41" s="109"/>
      <c r="ES41" s="109"/>
      <c r="ET41" s="109">
        <v>134.0</v>
      </c>
      <c r="EU41" s="109"/>
      <c r="EV41" s="109"/>
      <c r="EW41" s="109"/>
      <c r="EX41" s="109">
        <v>251.0</v>
      </c>
      <c r="EY41" s="109"/>
      <c r="EZ41" s="109"/>
      <c r="FA41" s="109"/>
      <c r="FB41" s="109"/>
      <c r="FC41" s="109"/>
      <c r="FD41" s="109"/>
      <c r="FE41" s="109"/>
      <c r="FF41" s="109"/>
      <c r="FG41" s="109"/>
      <c r="FH41" s="109"/>
      <c r="FI41" s="109"/>
      <c r="FJ41" s="109"/>
      <c r="FK41" s="109"/>
      <c r="FL41" s="109"/>
      <c r="FM41" s="109"/>
      <c r="FN41" s="109"/>
      <c r="FO41" s="109"/>
      <c r="FP41" s="109"/>
      <c r="FQ41" s="109"/>
      <c r="FR41" s="109"/>
      <c r="FS41" s="109"/>
      <c r="FT41" s="109"/>
      <c r="FU41" s="109"/>
      <c r="FV41" s="109"/>
      <c r="FW41" s="109"/>
      <c r="FX41" s="109"/>
      <c r="FY41" s="109"/>
      <c r="FZ41" s="109"/>
      <c r="GA41" s="109"/>
      <c r="GB41" s="109"/>
      <c r="GC41" s="109"/>
      <c r="GD41" s="109"/>
      <c r="GE41" s="109"/>
      <c r="GF41" s="109">
        <v>1175.0</v>
      </c>
      <c r="GG41" s="109">
        <v>570.0</v>
      </c>
      <c r="GH41" s="109"/>
      <c r="GI41" s="109">
        <v>946.0</v>
      </c>
    </row>
    <row r="42" ht="15.75" customHeight="1">
      <c r="A42" s="31">
        <v>121.0</v>
      </c>
      <c r="B42" s="31" t="s">
        <v>1008</v>
      </c>
      <c r="C42" s="31">
        <v>5.0</v>
      </c>
      <c r="D42" s="109">
        <v>169267.0</v>
      </c>
      <c r="E42" s="109">
        <v>172167.0</v>
      </c>
      <c r="F42" s="109">
        <v>169267.0</v>
      </c>
      <c r="G42" s="109">
        <v>172167.0</v>
      </c>
      <c r="H42" s="109">
        <v>123958.0</v>
      </c>
      <c r="I42" s="109">
        <v>122346.0</v>
      </c>
      <c r="J42" s="109">
        <v>123958.0</v>
      </c>
      <c r="K42" s="109">
        <v>122346.0</v>
      </c>
      <c r="L42" s="109">
        <v>1716.0</v>
      </c>
      <c r="M42" s="109">
        <v>1801.0</v>
      </c>
      <c r="N42" s="109">
        <v>1074.0</v>
      </c>
      <c r="O42" s="109">
        <v>1419.0</v>
      </c>
      <c r="P42" s="109">
        <v>122242.0</v>
      </c>
      <c r="Q42" s="109">
        <v>120545.0</v>
      </c>
      <c r="R42" s="109">
        <v>122884.0</v>
      </c>
      <c r="S42" s="109">
        <v>120927.0</v>
      </c>
      <c r="T42" s="109">
        <v>37792.0</v>
      </c>
      <c r="U42" s="109">
        <v>41383.0</v>
      </c>
      <c r="V42" s="109">
        <v>35108.0</v>
      </c>
      <c r="W42" s="109">
        <v>40898.0</v>
      </c>
      <c r="X42" s="109">
        <v>47257.0</v>
      </c>
      <c r="Y42" s="109">
        <v>54504.0</v>
      </c>
      <c r="Z42" s="109">
        <v>38822.0</v>
      </c>
      <c r="AA42" s="109">
        <v>48070.0</v>
      </c>
      <c r="AB42" s="109">
        <v>8043.0</v>
      </c>
      <c r="AC42" s="109">
        <v>7410.0</v>
      </c>
      <c r="AD42" s="109">
        <v>8970.0</v>
      </c>
      <c r="AE42" s="109">
        <v>8244.0</v>
      </c>
      <c r="AF42" s="109">
        <v>6079.0</v>
      </c>
      <c r="AG42" s="109">
        <v>6178.0</v>
      </c>
      <c r="AH42" s="109">
        <v>7132.0</v>
      </c>
      <c r="AI42" s="109">
        <v>7716.0</v>
      </c>
      <c r="AJ42" s="109"/>
      <c r="AK42" s="109"/>
      <c r="AL42" s="109"/>
      <c r="AM42" s="109"/>
      <c r="AN42" s="109">
        <v>8791.0</v>
      </c>
      <c r="AO42" s="109">
        <v>2426.0</v>
      </c>
      <c r="AP42" s="109">
        <v>12674.0</v>
      </c>
      <c r="AQ42" s="109">
        <v>4100.0</v>
      </c>
      <c r="AR42" s="109">
        <v>13953.0</v>
      </c>
      <c r="AS42" s="109">
        <v>3921.0</v>
      </c>
      <c r="AT42" s="109">
        <v>14777.0</v>
      </c>
      <c r="AU42" s="109">
        <v>5464.0</v>
      </c>
      <c r="AV42" s="109"/>
      <c r="AW42" s="109">
        <v>2953.0</v>
      </c>
      <c r="AX42" s="109">
        <v>540.0</v>
      </c>
      <c r="AY42" s="109">
        <v>2661.0</v>
      </c>
      <c r="AZ42" s="109"/>
      <c r="BA42" s="109">
        <v>1770.0</v>
      </c>
      <c r="BB42" s="109">
        <v>362.0</v>
      </c>
      <c r="BC42" s="109">
        <v>1530.0</v>
      </c>
      <c r="BD42" s="109"/>
      <c r="BE42" s="109"/>
      <c r="BF42" s="109">
        <v>320.0</v>
      </c>
      <c r="BG42" s="109">
        <v>185.0</v>
      </c>
      <c r="BH42" s="109"/>
      <c r="BI42" s="109"/>
      <c r="BJ42" s="109">
        <v>1060.0</v>
      </c>
      <c r="BK42" s="109"/>
      <c r="BL42" s="109"/>
      <c r="BM42" s="109"/>
      <c r="BN42" s="109">
        <v>78.0</v>
      </c>
      <c r="BO42" s="109">
        <v>152.0</v>
      </c>
      <c r="BP42" s="109"/>
      <c r="BQ42" s="109"/>
      <c r="BR42" s="109">
        <v>1163.0</v>
      </c>
      <c r="BS42" s="109">
        <v>410.0</v>
      </c>
      <c r="BT42" s="109"/>
      <c r="BU42" s="109"/>
      <c r="BV42" s="109"/>
      <c r="BW42" s="109"/>
      <c r="BX42" s="109"/>
      <c r="BY42" s="109"/>
      <c r="BZ42" s="109">
        <v>138.0</v>
      </c>
      <c r="CA42" s="109">
        <v>217.0</v>
      </c>
      <c r="CB42" s="109"/>
      <c r="CC42" s="109"/>
      <c r="CD42" s="109"/>
      <c r="CE42" s="109">
        <v>79.0</v>
      </c>
      <c r="CF42" s="109">
        <v>327.0</v>
      </c>
      <c r="CG42" s="109"/>
      <c r="CH42" s="109">
        <v>168.0</v>
      </c>
      <c r="CI42" s="109">
        <v>86.0</v>
      </c>
      <c r="CJ42" s="109"/>
      <c r="CK42" s="109"/>
      <c r="CL42" s="109"/>
      <c r="CM42" s="109">
        <v>21.0</v>
      </c>
      <c r="CN42" s="109"/>
      <c r="CO42" s="109"/>
      <c r="CP42" s="109">
        <v>8.0</v>
      </c>
      <c r="CQ42" s="109">
        <v>37.0</v>
      </c>
      <c r="CR42" s="109"/>
      <c r="CS42" s="109"/>
      <c r="CT42" s="109"/>
      <c r="CU42" s="109">
        <v>41.0</v>
      </c>
      <c r="CV42" s="109"/>
      <c r="CW42" s="109"/>
      <c r="CX42" s="109">
        <v>892.0</v>
      </c>
      <c r="CY42" s="109"/>
      <c r="CZ42" s="109"/>
      <c r="DA42" s="109"/>
      <c r="DB42" s="109"/>
      <c r="DC42" s="109"/>
      <c r="DD42" s="109"/>
      <c r="DE42" s="109"/>
      <c r="DF42" s="109"/>
      <c r="DG42" s="109"/>
      <c r="DH42" s="109"/>
      <c r="DI42" s="109"/>
      <c r="DJ42" s="109">
        <v>100.0</v>
      </c>
      <c r="DK42" s="109"/>
      <c r="DL42" s="109"/>
      <c r="DM42" s="109"/>
      <c r="DN42" s="109">
        <v>124.0</v>
      </c>
      <c r="DO42" s="109"/>
      <c r="DP42" s="109"/>
      <c r="DQ42" s="109"/>
      <c r="DR42" s="109">
        <v>14.0</v>
      </c>
      <c r="DS42" s="109"/>
      <c r="DT42" s="109"/>
      <c r="DU42" s="109"/>
      <c r="DV42" s="109">
        <v>109.0</v>
      </c>
      <c r="DW42" s="109"/>
      <c r="DX42" s="109"/>
      <c r="DY42" s="109"/>
      <c r="DZ42" s="109"/>
      <c r="EA42" s="109"/>
      <c r="EB42" s="109"/>
      <c r="EC42" s="109"/>
      <c r="ED42" s="109"/>
      <c r="EE42" s="109"/>
      <c r="EF42" s="109"/>
      <c r="EG42" s="109"/>
      <c r="EH42" s="109"/>
      <c r="EI42" s="109"/>
      <c r="EJ42" s="109"/>
      <c r="EK42" s="109"/>
      <c r="EL42" s="109"/>
      <c r="EM42" s="109"/>
      <c r="EN42" s="109"/>
      <c r="EO42" s="109"/>
      <c r="EP42" s="109">
        <v>66.0</v>
      </c>
      <c r="EQ42" s="109"/>
      <c r="ER42" s="109"/>
      <c r="ES42" s="109"/>
      <c r="ET42" s="109">
        <v>134.0</v>
      </c>
      <c r="EU42" s="109"/>
      <c r="EV42" s="109"/>
      <c r="EW42" s="109"/>
      <c r="EX42" s="109">
        <v>125.0</v>
      </c>
      <c r="EY42" s="109"/>
      <c r="EZ42" s="109"/>
      <c r="FA42" s="109"/>
      <c r="FB42" s="109"/>
      <c r="FC42" s="109"/>
      <c r="FD42" s="109"/>
      <c r="FE42" s="109"/>
      <c r="FF42" s="109"/>
      <c r="FG42" s="109"/>
      <c r="FH42" s="109"/>
      <c r="FI42" s="109"/>
      <c r="FJ42" s="109"/>
      <c r="FK42" s="109"/>
      <c r="FL42" s="109"/>
      <c r="FM42" s="109"/>
      <c r="FN42" s="109"/>
      <c r="FO42" s="109"/>
      <c r="FP42" s="109"/>
      <c r="FQ42" s="109"/>
      <c r="FR42" s="109"/>
      <c r="FS42" s="109"/>
      <c r="FT42" s="109"/>
      <c r="FU42" s="109"/>
      <c r="FV42" s="109"/>
      <c r="FW42" s="109"/>
      <c r="FX42" s="109"/>
      <c r="FY42" s="109"/>
      <c r="FZ42" s="109"/>
      <c r="GA42" s="109"/>
      <c r="GB42" s="109"/>
      <c r="GC42" s="109"/>
      <c r="GD42" s="109"/>
      <c r="GE42" s="109"/>
      <c r="GF42" s="109"/>
      <c r="GG42" s="109"/>
      <c r="GH42" s="109"/>
      <c r="GI42" s="109">
        <v>1016.0</v>
      </c>
    </row>
    <row r="43" ht="15.75" customHeight="1">
      <c r="A43" s="31">
        <v>122.0</v>
      </c>
      <c r="B43" s="31" t="s">
        <v>1010</v>
      </c>
      <c r="C43" s="31">
        <v>5.0</v>
      </c>
      <c r="D43" s="109">
        <v>189376.0</v>
      </c>
      <c r="E43" s="109">
        <v>191504.0</v>
      </c>
      <c r="F43" s="109">
        <v>189376.0</v>
      </c>
      <c r="G43" s="109">
        <v>191504.0</v>
      </c>
      <c r="H43" s="109">
        <v>140795.0</v>
      </c>
      <c r="I43" s="109">
        <v>137426.0</v>
      </c>
      <c r="J43" s="109">
        <v>140795.0</v>
      </c>
      <c r="K43" s="109">
        <v>137426.0</v>
      </c>
      <c r="L43" s="109">
        <v>4648.0</v>
      </c>
      <c r="M43" s="109">
        <v>2221.0</v>
      </c>
      <c r="N43" s="109">
        <v>1285.0</v>
      </c>
      <c r="O43" s="109">
        <v>1702.0</v>
      </c>
      <c r="P43" s="109">
        <v>136147.0</v>
      </c>
      <c r="Q43" s="109">
        <v>135205.0</v>
      </c>
      <c r="R43" s="109">
        <v>139510.0</v>
      </c>
      <c r="S43" s="109">
        <v>135724.0</v>
      </c>
      <c r="T43" s="109">
        <v>46982.0</v>
      </c>
      <c r="U43" s="109">
        <v>49404.0</v>
      </c>
      <c r="V43" s="109">
        <v>41079.0</v>
      </c>
      <c r="W43" s="109">
        <v>47082.0</v>
      </c>
      <c r="X43" s="109">
        <v>56019.0</v>
      </c>
      <c r="Y43" s="109">
        <v>61748.0</v>
      </c>
      <c r="Z43" s="109">
        <v>44224.0</v>
      </c>
      <c r="AA43" s="109">
        <v>54378.0</v>
      </c>
      <c r="AB43" s="109">
        <v>11502.0</v>
      </c>
      <c r="AC43" s="109">
        <v>7529.0</v>
      </c>
      <c r="AD43" s="109">
        <v>9201.0</v>
      </c>
      <c r="AE43" s="109">
        <v>8501.0</v>
      </c>
      <c r="AF43" s="109">
        <v>6363.0</v>
      </c>
      <c r="AG43" s="109">
        <v>6733.0</v>
      </c>
      <c r="AH43" s="109">
        <v>7189.0</v>
      </c>
      <c r="AI43" s="109">
        <v>7860.0</v>
      </c>
      <c r="AJ43" s="109"/>
      <c r="AK43" s="109"/>
      <c r="AL43" s="109"/>
      <c r="AM43" s="109"/>
      <c r="AN43" s="109">
        <v>13903.0</v>
      </c>
      <c r="AO43" s="109">
        <v>2122.0</v>
      </c>
      <c r="AP43" s="109">
        <v>14759.0</v>
      </c>
      <c r="AQ43" s="109">
        <v>4813.0</v>
      </c>
      <c r="AR43" s="109"/>
      <c r="AS43" s="109"/>
      <c r="AT43" s="109">
        <v>17387.0</v>
      </c>
      <c r="AU43" s="109">
        <v>5494.0</v>
      </c>
      <c r="AV43" s="109"/>
      <c r="AW43" s="109">
        <v>3807.0</v>
      </c>
      <c r="AX43" s="109">
        <v>667.0</v>
      </c>
      <c r="AY43" s="109">
        <v>3140.0</v>
      </c>
      <c r="AZ43" s="109"/>
      <c r="BA43" s="109">
        <v>2574.0</v>
      </c>
      <c r="BB43" s="109">
        <v>306.0</v>
      </c>
      <c r="BC43" s="109">
        <v>1730.0</v>
      </c>
      <c r="BD43" s="109"/>
      <c r="BE43" s="109"/>
      <c r="BF43" s="109">
        <v>365.0</v>
      </c>
      <c r="BG43" s="109">
        <v>266.0</v>
      </c>
      <c r="BH43" s="109"/>
      <c r="BI43" s="109"/>
      <c r="BJ43" s="109">
        <v>1234.0</v>
      </c>
      <c r="BK43" s="109"/>
      <c r="BL43" s="109"/>
      <c r="BM43" s="109"/>
      <c r="BN43" s="109">
        <v>104.0</v>
      </c>
      <c r="BO43" s="109">
        <v>131.0</v>
      </c>
      <c r="BP43" s="109"/>
      <c r="BQ43" s="109"/>
      <c r="BR43" s="109">
        <v>887.0</v>
      </c>
      <c r="BS43" s="109">
        <v>468.0</v>
      </c>
      <c r="BT43" s="109"/>
      <c r="BU43" s="109"/>
      <c r="BV43" s="109"/>
      <c r="BW43" s="109"/>
      <c r="BX43" s="109"/>
      <c r="BY43" s="109"/>
      <c r="BZ43" s="109">
        <v>174.0</v>
      </c>
      <c r="CA43" s="109">
        <v>328.0</v>
      </c>
      <c r="CB43" s="109"/>
      <c r="CC43" s="109"/>
      <c r="CD43" s="109"/>
      <c r="CE43" s="109">
        <v>128.0</v>
      </c>
      <c r="CF43" s="109">
        <v>1378.0</v>
      </c>
      <c r="CG43" s="109">
        <v>282.0</v>
      </c>
      <c r="CH43" s="109">
        <v>163.0</v>
      </c>
      <c r="CI43" s="109">
        <v>140.0</v>
      </c>
      <c r="CJ43" s="109"/>
      <c r="CK43" s="109"/>
      <c r="CL43" s="109"/>
      <c r="CM43" s="109">
        <v>29.0</v>
      </c>
      <c r="CN43" s="109"/>
      <c r="CO43" s="109"/>
      <c r="CP43" s="109">
        <v>6.0</v>
      </c>
      <c r="CQ43" s="109">
        <v>61.0</v>
      </c>
      <c r="CR43" s="109"/>
      <c r="CS43" s="109"/>
      <c r="CT43" s="109"/>
      <c r="CU43" s="109">
        <v>66.0</v>
      </c>
      <c r="CV43" s="109"/>
      <c r="CW43" s="109"/>
      <c r="CX43" s="109">
        <v>1026.0</v>
      </c>
      <c r="CY43" s="109"/>
      <c r="CZ43" s="109"/>
      <c r="DA43" s="109"/>
      <c r="DB43" s="109"/>
      <c r="DC43" s="109"/>
      <c r="DD43" s="109"/>
      <c r="DE43" s="109"/>
      <c r="DF43" s="109"/>
      <c r="DG43" s="109"/>
      <c r="DH43" s="109"/>
      <c r="DI43" s="109"/>
      <c r="DJ43" s="109">
        <v>111.0</v>
      </c>
      <c r="DK43" s="109"/>
      <c r="DL43" s="109"/>
      <c r="DM43" s="109"/>
      <c r="DN43" s="109">
        <v>97.0</v>
      </c>
      <c r="DO43" s="109"/>
      <c r="DP43" s="109"/>
      <c r="DQ43" s="109"/>
      <c r="DR43" s="109">
        <v>25.0</v>
      </c>
      <c r="DS43" s="109"/>
      <c r="DT43" s="109"/>
      <c r="DU43" s="109"/>
      <c r="DV43" s="109">
        <v>167.0</v>
      </c>
      <c r="DW43" s="109"/>
      <c r="DX43" s="109"/>
      <c r="DY43" s="109"/>
      <c r="DZ43" s="109"/>
      <c r="EA43" s="109"/>
      <c r="EB43" s="109"/>
      <c r="EC43" s="109"/>
      <c r="ED43" s="109"/>
      <c r="EE43" s="109"/>
      <c r="EF43" s="109"/>
      <c r="EG43" s="109"/>
      <c r="EH43" s="109"/>
      <c r="EI43" s="109"/>
      <c r="EJ43" s="109"/>
      <c r="EK43" s="109"/>
      <c r="EL43" s="109"/>
      <c r="EM43" s="109"/>
      <c r="EN43" s="109"/>
      <c r="EO43" s="109"/>
      <c r="EP43" s="109">
        <v>66.0</v>
      </c>
      <c r="EQ43" s="109"/>
      <c r="ER43" s="109"/>
      <c r="ES43" s="109"/>
      <c r="ET43" s="109">
        <v>150.0</v>
      </c>
      <c r="EU43" s="109"/>
      <c r="EV43" s="109"/>
      <c r="EW43" s="109"/>
      <c r="EX43" s="109">
        <v>123.0</v>
      </c>
      <c r="EY43" s="109"/>
      <c r="EZ43" s="109"/>
      <c r="FA43" s="109"/>
      <c r="FB43" s="109"/>
      <c r="FC43" s="109"/>
      <c r="FD43" s="109"/>
      <c r="FE43" s="109"/>
      <c r="FF43" s="109"/>
      <c r="FG43" s="109"/>
      <c r="FH43" s="109"/>
      <c r="FI43" s="109"/>
      <c r="FJ43" s="109"/>
      <c r="FK43" s="109"/>
      <c r="FL43" s="109"/>
      <c r="FM43" s="109"/>
      <c r="FN43" s="109"/>
      <c r="FO43" s="109"/>
      <c r="FP43" s="109"/>
      <c r="FQ43" s="109"/>
      <c r="FR43" s="109"/>
      <c r="FS43" s="109"/>
      <c r="FT43" s="109"/>
      <c r="FU43" s="109"/>
      <c r="FV43" s="109"/>
      <c r="FW43" s="109"/>
      <c r="FX43" s="109"/>
      <c r="FY43" s="109"/>
      <c r="FZ43" s="109"/>
      <c r="GA43" s="109"/>
      <c r="GB43" s="109"/>
      <c r="GC43" s="109"/>
      <c r="GD43" s="109"/>
      <c r="GE43" s="109"/>
      <c r="GF43" s="109"/>
      <c r="GG43" s="109">
        <v>1006.0</v>
      </c>
      <c r="GH43" s="109"/>
      <c r="GI43" s="109">
        <v>1109.0</v>
      </c>
    </row>
    <row r="44" ht="15.75" customHeight="1">
      <c r="A44" s="31">
        <v>123.0</v>
      </c>
      <c r="B44" s="31" t="s">
        <v>744</v>
      </c>
      <c r="C44" s="31">
        <v>5.0</v>
      </c>
      <c r="D44" s="109">
        <v>175210.0</v>
      </c>
      <c r="E44" s="109">
        <v>181476.0</v>
      </c>
      <c r="F44" s="109">
        <v>175210.0</v>
      </c>
      <c r="G44" s="109">
        <v>181476.0</v>
      </c>
      <c r="H44" s="109">
        <v>119414.0</v>
      </c>
      <c r="I44" s="109">
        <v>118452.0</v>
      </c>
      <c r="J44" s="109">
        <v>119414.0</v>
      </c>
      <c r="K44" s="109">
        <v>118452.0</v>
      </c>
      <c r="L44" s="109">
        <v>1993.0</v>
      </c>
      <c r="M44" s="109">
        <v>1608.0</v>
      </c>
      <c r="N44" s="109">
        <v>1348.0</v>
      </c>
      <c r="O44" s="109">
        <v>1504.0</v>
      </c>
      <c r="P44" s="109">
        <v>117421.0</v>
      </c>
      <c r="Q44" s="109">
        <v>116844.0</v>
      </c>
      <c r="R44" s="109">
        <v>118066.0</v>
      </c>
      <c r="S44" s="109">
        <v>116948.0</v>
      </c>
      <c r="T44" s="109">
        <v>29768.0</v>
      </c>
      <c r="U44" s="109">
        <v>33460.0</v>
      </c>
      <c r="V44" s="109">
        <v>26452.0</v>
      </c>
      <c r="W44" s="109">
        <v>32380.0</v>
      </c>
      <c r="X44" s="109">
        <v>45017.0</v>
      </c>
      <c r="Y44" s="109">
        <v>58967.0</v>
      </c>
      <c r="Z44" s="109">
        <v>39524.0</v>
      </c>
      <c r="AA44" s="109">
        <v>51514.0</v>
      </c>
      <c r="AB44" s="109">
        <v>7614.0</v>
      </c>
      <c r="AC44" s="109">
        <v>7112.0</v>
      </c>
      <c r="AD44" s="109">
        <v>8703.0</v>
      </c>
      <c r="AE44" s="109">
        <v>8880.0</v>
      </c>
      <c r="AF44" s="109">
        <v>5444.0</v>
      </c>
      <c r="AG44" s="109">
        <v>4270.0</v>
      </c>
      <c r="AH44" s="109">
        <v>5489.0</v>
      </c>
      <c r="AI44" s="109">
        <v>6413.0</v>
      </c>
      <c r="AJ44" s="109"/>
      <c r="AK44" s="109"/>
      <c r="AL44" s="109"/>
      <c r="AM44" s="109"/>
      <c r="AN44" s="109">
        <v>7864.0</v>
      </c>
      <c r="AO44" s="109">
        <v>1933.0</v>
      </c>
      <c r="AP44" s="109">
        <v>10834.0</v>
      </c>
      <c r="AQ44" s="109">
        <v>3468.0</v>
      </c>
      <c r="AR44" s="109">
        <v>19836.0</v>
      </c>
      <c r="AS44" s="109">
        <v>4405.0</v>
      </c>
      <c r="AT44" s="109">
        <v>20113.0</v>
      </c>
      <c r="AU44" s="109">
        <v>5553.0</v>
      </c>
      <c r="AV44" s="109"/>
      <c r="AW44" s="109">
        <v>2670.0</v>
      </c>
      <c r="AX44" s="109">
        <v>550.0</v>
      </c>
      <c r="AY44" s="109">
        <v>2569.0</v>
      </c>
      <c r="AZ44" s="109"/>
      <c r="BA44" s="109">
        <v>2833.0</v>
      </c>
      <c r="BB44" s="109">
        <v>417.0</v>
      </c>
      <c r="BC44" s="109">
        <v>2562.0</v>
      </c>
      <c r="BD44" s="109">
        <v>1276.0</v>
      </c>
      <c r="BE44" s="109">
        <v>701.0</v>
      </c>
      <c r="BF44" s="109">
        <v>461.0</v>
      </c>
      <c r="BG44" s="109">
        <v>448.0</v>
      </c>
      <c r="BH44" s="109"/>
      <c r="BI44" s="109"/>
      <c r="BJ44" s="109">
        <v>1273.0</v>
      </c>
      <c r="BK44" s="109"/>
      <c r="BL44" s="109"/>
      <c r="BM44" s="109"/>
      <c r="BN44" s="109">
        <v>109.0</v>
      </c>
      <c r="BO44" s="109">
        <v>82.0</v>
      </c>
      <c r="BP44" s="109"/>
      <c r="BQ44" s="109"/>
      <c r="BR44" s="109">
        <v>1010.0</v>
      </c>
      <c r="BS44" s="109">
        <v>456.0</v>
      </c>
      <c r="BT44" s="109"/>
      <c r="BU44" s="109"/>
      <c r="BV44" s="109"/>
      <c r="BW44" s="109"/>
      <c r="BX44" s="109"/>
      <c r="BY44" s="109"/>
      <c r="BZ44" s="109">
        <v>132.0</v>
      </c>
      <c r="CA44" s="109">
        <v>205.0</v>
      </c>
      <c r="CB44" s="109"/>
      <c r="CC44" s="109"/>
      <c r="CD44" s="109"/>
      <c r="CE44" s="109">
        <v>112.0</v>
      </c>
      <c r="CF44" s="109">
        <v>602.0</v>
      </c>
      <c r="CG44" s="109">
        <v>493.0</v>
      </c>
      <c r="CH44" s="109">
        <v>384.0</v>
      </c>
      <c r="CI44" s="109">
        <v>398.0</v>
      </c>
      <c r="CJ44" s="109"/>
      <c r="CK44" s="109"/>
      <c r="CL44" s="109"/>
      <c r="CM44" s="109">
        <v>17.0</v>
      </c>
      <c r="CN44" s="109"/>
      <c r="CO44" s="109"/>
      <c r="CP44" s="109">
        <v>24.0</v>
      </c>
      <c r="CQ44" s="109">
        <v>22.0</v>
      </c>
      <c r="CR44" s="109"/>
      <c r="CS44" s="109"/>
      <c r="CT44" s="109"/>
      <c r="CU44" s="109">
        <v>48.0</v>
      </c>
      <c r="CV44" s="109"/>
      <c r="CW44" s="109"/>
      <c r="CX44" s="109">
        <v>1904.0</v>
      </c>
      <c r="CY44" s="109"/>
      <c r="CZ44" s="109"/>
      <c r="DA44" s="109"/>
      <c r="DB44" s="109"/>
      <c r="DC44" s="109"/>
      <c r="DD44" s="109"/>
      <c r="DE44" s="109"/>
      <c r="DF44" s="109"/>
      <c r="DG44" s="109"/>
      <c r="DH44" s="109"/>
      <c r="DI44" s="109"/>
      <c r="DJ44" s="109">
        <v>115.0</v>
      </c>
      <c r="DK44" s="109"/>
      <c r="DL44" s="109"/>
      <c r="DM44" s="109"/>
      <c r="DN44" s="109">
        <v>100.0</v>
      </c>
      <c r="DO44" s="109"/>
      <c r="DP44" s="109"/>
      <c r="DQ44" s="109"/>
      <c r="DR44" s="109">
        <v>39.0</v>
      </c>
      <c r="DS44" s="109"/>
      <c r="DT44" s="109"/>
      <c r="DU44" s="109"/>
      <c r="DV44" s="109">
        <v>86.0</v>
      </c>
      <c r="DW44" s="109"/>
      <c r="DX44" s="109"/>
      <c r="DY44" s="109"/>
      <c r="DZ44" s="109"/>
      <c r="EA44" s="109"/>
      <c r="EB44" s="109"/>
      <c r="EC44" s="109"/>
      <c r="ED44" s="109"/>
      <c r="EE44" s="109"/>
      <c r="EF44" s="109"/>
      <c r="EG44" s="109"/>
      <c r="EH44" s="109"/>
      <c r="EI44" s="109"/>
      <c r="EJ44" s="109"/>
      <c r="EK44" s="109"/>
      <c r="EL44" s="109"/>
      <c r="EM44" s="109"/>
      <c r="EN44" s="109"/>
      <c r="EO44" s="109"/>
      <c r="EP44" s="109">
        <v>75.0</v>
      </c>
      <c r="EQ44" s="109"/>
      <c r="ER44" s="109"/>
      <c r="ES44" s="109"/>
      <c r="ET44" s="109">
        <v>163.0</v>
      </c>
      <c r="EU44" s="109"/>
      <c r="EV44" s="109"/>
      <c r="EW44" s="109"/>
      <c r="EX44" s="109">
        <v>109.0</v>
      </c>
      <c r="EY44" s="109"/>
      <c r="EZ44" s="109"/>
      <c r="FA44" s="109"/>
      <c r="FB44" s="109"/>
      <c r="FC44" s="109"/>
      <c r="FD44" s="109"/>
      <c r="FE44" s="109"/>
      <c r="FF44" s="109"/>
      <c r="FG44" s="109"/>
      <c r="FH44" s="109"/>
      <c r="FI44" s="109"/>
      <c r="FJ44" s="109"/>
      <c r="FK44" s="109"/>
      <c r="FL44" s="109"/>
      <c r="FM44" s="109"/>
      <c r="FN44" s="109"/>
      <c r="FO44" s="109"/>
      <c r="FP44" s="109"/>
      <c r="FQ44" s="109"/>
      <c r="FR44" s="109"/>
      <c r="FS44" s="109"/>
      <c r="FT44" s="109"/>
      <c r="FU44" s="109"/>
      <c r="FV44" s="109"/>
      <c r="FW44" s="109"/>
      <c r="FX44" s="109"/>
      <c r="FY44" s="109"/>
      <c r="FZ44" s="109"/>
      <c r="GA44" s="109"/>
      <c r="GB44" s="109"/>
      <c r="GC44" s="109"/>
      <c r="GD44" s="109"/>
      <c r="GE44" s="109"/>
      <c r="GF44" s="109"/>
      <c r="GG44" s="109"/>
      <c r="GH44" s="109"/>
      <c r="GI44" s="109">
        <v>1821.0</v>
      </c>
    </row>
    <row r="45" ht="15.75" customHeight="1">
      <c r="A45" s="31">
        <v>124.0</v>
      </c>
      <c r="B45" s="31" t="s">
        <v>1011</v>
      </c>
      <c r="C45" s="31">
        <v>5.0</v>
      </c>
      <c r="D45" s="109">
        <v>202192.0</v>
      </c>
      <c r="E45" s="109">
        <v>201091.0</v>
      </c>
      <c r="F45" s="109">
        <v>202192.0</v>
      </c>
      <c r="G45" s="109">
        <v>201091.0</v>
      </c>
      <c r="H45" s="109">
        <v>154606.0</v>
      </c>
      <c r="I45" s="109">
        <v>147449.0</v>
      </c>
      <c r="J45" s="109">
        <v>154606.0</v>
      </c>
      <c r="K45" s="109">
        <v>147449.0</v>
      </c>
      <c r="L45" s="109">
        <v>1424.0</v>
      </c>
      <c r="M45" s="109">
        <v>1602.0</v>
      </c>
      <c r="N45" s="109">
        <v>1028.0</v>
      </c>
      <c r="O45" s="109">
        <v>1243.0</v>
      </c>
      <c r="P45" s="109">
        <v>153182.0</v>
      </c>
      <c r="Q45" s="109">
        <v>145847.0</v>
      </c>
      <c r="R45" s="109">
        <v>153578.0</v>
      </c>
      <c r="S45" s="109">
        <v>146206.0</v>
      </c>
      <c r="T45" s="109">
        <v>78579.0</v>
      </c>
      <c r="U45" s="109">
        <v>75853.0</v>
      </c>
      <c r="V45" s="109">
        <v>67425.0</v>
      </c>
      <c r="W45" s="109">
        <v>72802.0</v>
      </c>
      <c r="X45" s="109">
        <v>39584.0</v>
      </c>
      <c r="Y45" s="109">
        <v>46459.0</v>
      </c>
      <c r="Z45" s="109">
        <v>35466.0</v>
      </c>
      <c r="AA45" s="109">
        <v>41073.0</v>
      </c>
      <c r="AB45" s="109">
        <v>7554.0</v>
      </c>
      <c r="AC45" s="109">
        <v>5484.0</v>
      </c>
      <c r="AD45" s="109">
        <v>8433.0</v>
      </c>
      <c r="AE45" s="109">
        <v>6420.0</v>
      </c>
      <c r="AF45" s="109">
        <v>8118.0</v>
      </c>
      <c r="AG45" s="109">
        <v>7458.0</v>
      </c>
      <c r="AH45" s="109">
        <v>9142.0</v>
      </c>
      <c r="AI45" s="109">
        <v>8936.0</v>
      </c>
      <c r="AJ45" s="109"/>
      <c r="AK45" s="109"/>
      <c r="AL45" s="109"/>
      <c r="AM45" s="109"/>
      <c r="AN45" s="109">
        <v>10082.0</v>
      </c>
      <c r="AO45" s="109">
        <v>4075.0</v>
      </c>
      <c r="AP45" s="109">
        <v>19339.0</v>
      </c>
      <c r="AQ45" s="109">
        <v>7434.0</v>
      </c>
      <c r="AR45" s="109">
        <v>9265.0</v>
      </c>
      <c r="AS45" s="109">
        <v>3272.0</v>
      </c>
      <c r="AT45" s="109">
        <v>9719.0</v>
      </c>
      <c r="AU45" s="109">
        <v>4126.0</v>
      </c>
      <c r="AV45" s="109"/>
      <c r="AW45" s="109">
        <v>3246.0</v>
      </c>
      <c r="AX45" s="109">
        <v>541.0</v>
      </c>
      <c r="AY45" s="109">
        <v>2778.0</v>
      </c>
      <c r="AZ45" s="109"/>
      <c r="BA45" s="109"/>
      <c r="BB45" s="109">
        <v>255.0</v>
      </c>
      <c r="BC45" s="109">
        <v>943.0</v>
      </c>
      <c r="BD45" s="109"/>
      <c r="BE45" s="109"/>
      <c r="BF45" s="109">
        <v>368.0</v>
      </c>
      <c r="BG45" s="109">
        <v>282.0</v>
      </c>
      <c r="BH45" s="109"/>
      <c r="BI45" s="109"/>
      <c r="BJ45" s="109">
        <v>762.0</v>
      </c>
      <c r="BK45" s="109"/>
      <c r="BL45" s="109"/>
      <c r="BM45" s="109"/>
      <c r="BN45" s="109">
        <v>122.0</v>
      </c>
      <c r="BO45" s="109">
        <v>155.0</v>
      </c>
      <c r="BP45" s="109"/>
      <c r="BQ45" s="109"/>
      <c r="BR45" s="109">
        <v>883.0</v>
      </c>
      <c r="BS45" s="109">
        <v>434.0</v>
      </c>
      <c r="BT45" s="109"/>
      <c r="BU45" s="109"/>
      <c r="BV45" s="109"/>
      <c r="BW45" s="109"/>
      <c r="BX45" s="109"/>
      <c r="BY45" s="109"/>
      <c r="BZ45" s="109">
        <v>90.0</v>
      </c>
      <c r="CA45" s="109">
        <v>152.0</v>
      </c>
      <c r="CB45" s="109"/>
      <c r="CC45" s="109"/>
      <c r="CD45" s="109"/>
      <c r="CE45" s="109">
        <v>90.0</v>
      </c>
      <c r="CF45" s="109"/>
      <c r="CG45" s="109"/>
      <c r="CH45" s="109">
        <v>56.0</v>
      </c>
      <c r="CI45" s="109">
        <v>20.0</v>
      </c>
      <c r="CJ45" s="109"/>
      <c r="CK45" s="109"/>
      <c r="CL45" s="109"/>
      <c r="CM45" s="109">
        <v>16.0</v>
      </c>
      <c r="CN45" s="109"/>
      <c r="CO45" s="109"/>
      <c r="CP45" s="109">
        <v>7.0</v>
      </c>
      <c r="CQ45" s="109">
        <v>24.0</v>
      </c>
      <c r="CR45" s="109"/>
      <c r="CS45" s="109"/>
      <c r="CT45" s="109"/>
      <c r="CU45" s="109">
        <v>28.0</v>
      </c>
      <c r="CV45" s="109"/>
      <c r="CW45" s="109"/>
      <c r="CX45" s="109">
        <v>290.0</v>
      </c>
      <c r="CY45" s="109"/>
      <c r="CZ45" s="109"/>
      <c r="DA45" s="109"/>
      <c r="DB45" s="109"/>
      <c r="DC45" s="109"/>
      <c r="DD45" s="109"/>
      <c r="DE45" s="109"/>
      <c r="DF45" s="109"/>
      <c r="DG45" s="109"/>
      <c r="DH45" s="109"/>
      <c r="DI45" s="109"/>
      <c r="DJ45" s="109">
        <v>120.0</v>
      </c>
      <c r="DK45" s="109"/>
      <c r="DL45" s="109"/>
      <c r="DM45" s="109"/>
      <c r="DN45" s="109">
        <v>120.0</v>
      </c>
      <c r="DO45" s="109"/>
      <c r="DP45" s="109"/>
      <c r="DQ45" s="109"/>
      <c r="DR45" s="109">
        <v>15.0</v>
      </c>
      <c r="DS45" s="109"/>
      <c r="DT45" s="109"/>
      <c r="DU45" s="109"/>
      <c r="DV45" s="109">
        <v>130.0</v>
      </c>
      <c r="DW45" s="109"/>
      <c r="DX45" s="109"/>
      <c r="DY45" s="109"/>
      <c r="DZ45" s="109"/>
      <c r="EA45" s="109"/>
      <c r="EB45" s="109"/>
      <c r="EC45" s="109"/>
      <c r="ED45" s="109"/>
      <c r="EE45" s="109"/>
      <c r="EF45" s="109"/>
      <c r="EG45" s="109"/>
      <c r="EH45" s="109"/>
      <c r="EI45" s="109"/>
      <c r="EJ45" s="109"/>
      <c r="EK45" s="109"/>
      <c r="EL45" s="109"/>
      <c r="EM45" s="109"/>
      <c r="EN45" s="109"/>
      <c r="EO45" s="109"/>
      <c r="EP45" s="109">
        <v>72.0</v>
      </c>
      <c r="EQ45" s="109"/>
      <c r="ER45" s="109"/>
      <c r="ES45" s="109"/>
      <c r="ET45" s="109">
        <v>127.0</v>
      </c>
      <c r="EU45" s="109"/>
      <c r="EV45" s="109"/>
      <c r="EW45" s="109"/>
      <c r="EX45" s="109">
        <v>96.0</v>
      </c>
      <c r="EY45" s="109"/>
      <c r="EZ45" s="109"/>
      <c r="FA45" s="109"/>
      <c r="FB45" s="109"/>
      <c r="FC45" s="109"/>
      <c r="FD45" s="109"/>
      <c r="FE45" s="109"/>
      <c r="FF45" s="109"/>
      <c r="FG45" s="109"/>
      <c r="FH45" s="109"/>
      <c r="FI45" s="109"/>
      <c r="FJ45" s="109"/>
      <c r="FK45" s="109"/>
      <c r="FL45" s="109"/>
      <c r="FM45" s="109"/>
      <c r="FN45" s="109"/>
      <c r="FO45" s="109"/>
      <c r="FP45" s="109"/>
      <c r="FQ45" s="109"/>
      <c r="FR45" s="109"/>
      <c r="FS45" s="109"/>
      <c r="FT45" s="109"/>
      <c r="FU45" s="109"/>
      <c r="FV45" s="109"/>
      <c r="FW45" s="109"/>
      <c r="FX45" s="109"/>
      <c r="FY45" s="109"/>
      <c r="FZ45" s="109"/>
      <c r="GA45" s="109"/>
      <c r="GB45" s="109"/>
      <c r="GC45" s="109"/>
      <c r="GD45" s="109"/>
      <c r="GE45" s="109"/>
      <c r="GF45" s="109"/>
      <c r="GG45" s="109"/>
      <c r="GH45" s="109"/>
      <c r="GI45" s="109">
        <v>493.0</v>
      </c>
    </row>
    <row r="46" ht="15.75" customHeight="1">
      <c r="A46" s="31">
        <v>125.0</v>
      </c>
      <c r="B46" s="31" t="s">
        <v>746</v>
      </c>
      <c r="C46" s="31">
        <v>5.0</v>
      </c>
      <c r="D46" s="109">
        <v>202793.0</v>
      </c>
      <c r="E46" s="109">
        <v>206061.0</v>
      </c>
      <c r="F46" s="109">
        <v>202793.0</v>
      </c>
      <c r="G46" s="109">
        <v>206061.0</v>
      </c>
      <c r="H46" s="109">
        <v>151842.0</v>
      </c>
      <c r="I46" s="109">
        <v>148181.0</v>
      </c>
      <c r="J46" s="109">
        <v>151842.0</v>
      </c>
      <c r="K46" s="109">
        <v>148181.0</v>
      </c>
      <c r="L46" s="109">
        <v>1983.0</v>
      </c>
      <c r="M46" s="109">
        <v>2010.0</v>
      </c>
      <c r="N46" s="109">
        <v>1328.0</v>
      </c>
      <c r="O46" s="109">
        <v>1693.0</v>
      </c>
      <c r="P46" s="109">
        <v>149859.0</v>
      </c>
      <c r="Q46" s="109">
        <v>146171.0</v>
      </c>
      <c r="R46" s="109">
        <v>150514.0</v>
      </c>
      <c r="S46" s="109">
        <v>146488.0</v>
      </c>
      <c r="T46" s="109">
        <v>50334.0</v>
      </c>
      <c r="U46" s="109">
        <v>53354.0</v>
      </c>
      <c r="V46" s="109">
        <v>44967.0</v>
      </c>
      <c r="W46" s="109">
        <v>51021.0</v>
      </c>
      <c r="X46" s="109">
        <v>55128.0</v>
      </c>
      <c r="Y46" s="109">
        <v>66913.0</v>
      </c>
      <c r="Z46" s="109">
        <v>47013.0</v>
      </c>
      <c r="AA46" s="109">
        <v>58800.0</v>
      </c>
      <c r="AB46" s="109">
        <v>9505.0</v>
      </c>
      <c r="AC46" s="109">
        <v>7827.0</v>
      </c>
      <c r="AD46" s="109">
        <v>10292.0</v>
      </c>
      <c r="AE46" s="109">
        <v>9153.0</v>
      </c>
      <c r="AF46" s="109">
        <v>6522.0</v>
      </c>
      <c r="AG46" s="109">
        <v>5277.0</v>
      </c>
      <c r="AH46" s="109">
        <v>7248.0</v>
      </c>
      <c r="AI46" s="109">
        <v>7998.0</v>
      </c>
      <c r="AJ46" s="109"/>
      <c r="AK46" s="109"/>
      <c r="AL46" s="109"/>
      <c r="AM46" s="109"/>
      <c r="AN46" s="109">
        <v>9667.0</v>
      </c>
      <c r="AO46" s="109">
        <v>2372.0</v>
      </c>
      <c r="AP46" s="109">
        <v>15741.0</v>
      </c>
      <c r="AQ46" s="109">
        <v>5095.0</v>
      </c>
      <c r="AR46" s="109">
        <v>17756.0</v>
      </c>
      <c r="AS46" s="109">
        <v>5530.0</v>
      </c>
      <c r="AT46" s="109">
        <v>18710.0</v>
      </c>
      <c r="AU46" s="109">
        <v>6034.0</v>
      </c>
      <c r="AV46" s="109"/>
      <c r="AW46" s="109">
        <v>3613.0</v>
      </c>
      <c r="AX46" s="109">
        <v>667.0</v>
      </c>
      <c r="AY46" s="109">
        <v>3029.0</v>
      </c>
      <c r="AZ46" s="109"/>
      <c r="BA46" s="109"/>
      <c r="BB46" s="109">
        <v>421.0</v>
      </c>
      <c r="BC46" s="109">
        <v>2208.0</v>
      </c>
      <c r="BD46" s="109"/>
      <c r="BE46" s="109"/>
      <c r="BF46" s="109">
        <v>294.0</v>
      </c>
      <c r="BG46" s="109">
        <v>177.0</v>
      </c>
      <c r="BH46" s="109"/>
      <c r="BI46" s="109"/>
      <c r="BJ46" s="109">
        <v>1330.0</v>
      </c>
      <c r="BK46" s="109"/>
      <c r="BL46" s="109"/>
      <c r="BM46" s="109">
        <v>986.0</v>
      </c>
      <c r="BN46" s="109">
        <v>340.0</v>
      </c>
      <c r="BO46" s="109">
        <v>465.0</v>
      </c>
      <c r="BP46" s="109"/>
      <c r="BQ46" s="109"/>
      <c r="BR46" s="109">
        <v>1062.0</v>
      </c>
      <c r="BS46" s="109">
        <v>495.0</v>
      </c>
      <c r="BT46" s="109"/>
      <c r="BU46" s="109"/>
      <c r="BV46" s="109"/>
      <c r="BW46" s="109"/>
      <c r="BX46" s="109"/>
      <c r="BY46" s="109"/>
      <c r="BZ46" s="109">
        <v>160.0</v>
      </c>
      <c r="CA46" s="109">
        <v>280.0</v>
      </c>
      <c r="CB46" s="109"/>
      <c r="CC46" s="109"/>
      <c r="CD46" s="109"/>
      <c r="CE46" s="109">
        <v>110.0</v>
      </c>
      <c r="CF46" s="109">
        <v>256.0</v>
      </c>
      <c r="CG46" s="109">
        <v>299.0</v>
      </c>
      <c r="CH46" s="109">
        <v>119.0</v>
      </c>
      <c r="CI46" s="109">
        <v>142.0</v>
      </c>
      <c r="CJ46" s="109"/>
      <c r="CK46" s="109"/>
      <c r="CL46" s="109"/>
      <c r="CM46" s="109">
        <v>36.0</v>
      </c>
      <c r="CN46" s="109"/>
      <c r="CO46" s="109"/>
      <c r="CP46" s="109">
        <v>12.0</v>
      </c>
      <c r="CQ46" s="109">
        <v>53.0</v>
      </c>
      <c r="CR46" s="109"/>
      <c r="CS46" s="109"/>
      <c r="CT46" s="109"/>
      <c r="CU46" s="109">
        <v>54.0</v>
      </c>
      <c r="CV46" s="109"/>
      <c r="CW46" s="109"/>
      <c r="CX46" s="109">
        <v>1140.0</v>
      </c>
      <c r="CY46" s="109"/>
      <c r="CZ46" s="109"/>
      <c r="DA46" s="109"/>
      <c r="DB46" s="109"/>
      <c r="DC46" s="109"/>
      <c r="DD46" s="109"/>
      <c r="DE46" s="109"/>
      <c r="DF46" s="109"/>
      <c r="DG46" s="109"/>
      <c r="DH46" s="109"/>
      <c r="DI46" s="109"/>
      <c r="DJ46" s="109">
        <v>107.0</v>
      </c>
      <c r="DK46" s="109"/>
      <c r="DL46" s="109"/>
      <c r="DM46" s="109"/>
      <c r="DN46" s="109">
        <v>110.0</v>
      </c>
      <c r="DO46" s="109"/>
      <c r="DP46" s="109">
        <v>691.0</v>
      </c>
      <c r="DQ46" s="109"/>
      <c r="DR46" s="109">
        <v>337.0</v>
      </c>
      <c r="DS46" s="109"/>
      <c r="DT46" s="109"/>
      <c r="DU46" s="109"/>
      <c r="DV46" s="109">
        <v>129.0</v>
      </c>
      <c r="DW46" s="109"/>
      <c r="DX46" s="109"/>
      <c r="DY46" s="109"/>
      <c r="DZ46" s="109"/>
      <c r="EA46" s="109"/>
      <c r="EB46" s="109"/>
      <c r="EC46" s="109"/>
      <c r="ED46" s="109"/>
      <c r="EE46" s="109"/>
      <c r="EF46" s="109"/>
      <c r="EG46" s="109"/>
      <c r="EH46" s="109"/>
      <c r="EI46" s="109"/>
      <c r="EJ46" s="109"/>
      <c r="EK46" s="109"/>
      <c r="EL46" s="109"/>
      <c r="EM46" s="109"/>
      <c r="EN46" s="109"/>
      <c r="EO46" s="109"/>
      <c r="EP46" s="109">
        <v>57.0</v>
      </c>
      <c r="EQ46" s="109"/>
      <c r="ER46" s="109"/>
      <c r="ES46" s="109"/>
      <c r="ET46" s="109">
        <v>143.0</v>
      </c>
      <c r="EU46" s="109"/>
      <c r="EV46" s="109"/>
      <c r="EW46" s="109"/>
      <c r="EX46" s="109">
        <v>115.0</v>
      </c>
      <c r="EY46" s="109"/>
      <c r="EZ46" s="109"/>
      <c r="FA46" s="109"/>
      <c r="FB46" s="109"/>
      <c r="FC46" s="109"/>
      <c r="FD46" s="109"/>
      <c r="FE46" s="109"/>
      <c r="FF46" s="109"/>
      <c r="FG46" s="109"/>
      <c r="FH46" s="109"/>
      <c r="FI46" s="109"/>
      <c r="FJ46" s="109"/>
      <c r="FK46" s="109"/>
      <c r="FL46" s="109"/>
      <c r="FM46" s="109"/>
      <c r="FN46" s="109"/>
      <c r="FO46" s="109"/>
      <c r="FP46" s="109"/>
      <c r="FQ46" s="109"/>
      <c r="FR46" s="109"/>
      <c r="FS46" s="109"/>
      <c r="FT46" s="109"/>
      <c r="FU46" s="109"/>
      <c r="FV46" s="109"/>
      <c r="FW46" s="109"/>
      <c r="FX46" s="109"/>
      <c r="FY46" s="109"/>
      <c r="FZ46" s="109"/>
      <c r="GA46" s="109"/>
      <c r="GB46" s="109"/>
      <c r="GC46" s="109"/>
      <c r="GD46" s="109"/>
      <c r="GE46" s="109"/>
      <c r="GF46" s="109"/>
      <c r="GG46" s="109"/>
      <c r="GH46" s="109"/>
      <c r="GI46" s="109">
        <v>1338.0</v>
      </c>
    </row>
    <row r="47" ht="15.75" customHeight="1">
      <c r="A47" s="31">
        <v>126.0</v>
      </c>
      <c r="B47" s="31" t="s">
        <v>747</v>
      </c>
      <c r="C47" s="31">
        <v>5.0</v>
      </c>
      <c r="D47" s="109">
        <v>199978.0</v>
      </c>
      <c r="E47" s="109">
        <v>198648.0</v>
      </c>
      <c r="F47" s="109">
        <v>199978.0</v>
      </c>
      <c r="G47" s="109">
        <v>198648.0</v>
      </c>
      <c r="H47" s="109">
        <v>158146.0</v>
      </c>
      <c r="I47" s="109">
        <v>151387.0</v>
      </c>
      <c r="J47" s="109">
        <v>158146.0</v>
      </c>
      <c r="K47" s="109">
        <v>151387.0</v>
      </c>
      <c r="L47" s="109">
        <v>2375.0</v>
      </c>
      <c r="M47" s="109">
        <v>1401.0</v>
      </c>
      <c r="N47" s="109">
        <v>1090.0</v>
      </c>
      <c r="O47" s="109">
        <v>1118.0</v>
      </c>
      <c r="P47" s="109">
        <v>155771.0</v>
      </c>
      <c r="Q47" s="109">
        <v>149986.0</v>
      </c>
      <c r="R47" s="109">
        <v>157056.0</v>
      </c>
      <c r="S47" s="109">
        <v>150269.0</v>
      </c>
      <c r="T47" s="109">
        <v>81496.0</v>
      </c>
      <c r="U47" s="109">
        <v>86028.0</v>
      </c>
      <c r="V47" s="109">
        <v>73881.0</v>
      </c>
      <c r="W47" s="109">
        <v>80352.0</v>
      </c>
      <c r="X47" s="109">
        <v>39412.0</v>
      </c>
      <c r="Y47" s="109">
        <v>40643.0</v>
      </c>
      <c r="Z47" s="109">
        <v>33697.0</v>
      </c>
      <c r="AA47" s="109">
        <v>38391.0</v>
      </c>
      <c r="AB47" s="109">
        <v>6969.0</v>
      </c>
      <c r="AC47" s="109">
        <v>4513.0</v>
      </c>
      <c r="AD47" s="109">
        <v>6540.0</v>
      </c>
      <c r="AE47" s="109">
        <v>5447.0</v>
      </c>
      <c r="AF47" s="109">
        <v>10496.0</v>
      </c>
      <c r="AG47" s="109">
        <v>9548.0</v>
      </c>
      <c r="AH47" s="109">
        <v>9220.0</v>
      </c>
      <c r="AI47" s="109">
        <v>9138.0</v>
      </c>
      <c r="AJ47" s="109"/>
      <c r="AK47" s="109"/>
      <c r="AL47" s="109"/>
      <c r="AM47" s="109"/>
      <c r="AN47" s="109">
        <v>14216.0</v>
      </c>
      <c r="AO47" s="109">
        <v>3389.0</v>
      </c>
      <c r="AP47" s="109">
        <v>20609.0</v>
      </c>
      <c r="AQ47" s="109">
        <v>7915.0</v>
      </c>
      <c r="AR47" s="109"/>
      <c r="AS47" s="109">
        <v>2849.0</v>
      </c>
      <c r="AT47" s="109">
        <v>9405.0</v>
      </c>
      <c r="AU47" s="109">
        <v>4042.0</v>
      </c>
      <c r="AV47" s="109"/>
      <c r="AW47" s="109">
        <v>3016.0</v>
      </c>
      <c r="AX47" s="109">
        <v>441.0</v>
      </c>
      <c r="AY47" s="109">
        <v>2468.0</v>
      </c>
      <c r="AZ47" s="109"/>
      <c r="BA47" s="109"/>
      <c r="BB47" s="109">
        <v>195.0</v>
      </c>
      <c r="BC47" s="109">
        <v>948.0</v>
      </c>
      <c r="BD47" s="109">
        <v>3182.0</v>
      </c>
      <c r="BE47" s="109"/>
      <c r="BF47" s="109">
        <v>553.0</v>
      </c>
      <c r="BG47" s="109">
        <v>248.0</v>
      </c>
      <c r="BH47" s="109"/>
      <c r="BI47" s="109"/>
      <c r="BJ47" s="109">
        <v>768.0</v>
      </c>
      <c r="BK47" s="109"/>
      <c r="BL47" s="109"/>
      <c r="BM47" s="109"/>
      <c r="BN47" s="109">
        <v>156.0</v>
      </c>
      <c r="BO47" s="109">
        <v>167.0</v>
      </c>
      <c r="BP47" s="109"/>
      <c r="BQ47" s="109"/>
      <c r="BR47" s="109">
        <v>711.0</v>
      </c>
      <c r="BS47" s="109">
        <v>352.0</v>
      </c>
      <c r="BT47" s="109"/>
      <c r="BU47" s="109"/>
      <c r="BV47" s="109"/>
      <c r="BW47" s="109"/>
      <c r="BX47" s="109"/>
      <c r="BY47" s="109"/>
      <c r="BZ47" s="109">
        <v>100.0</v>
      </c>
      <c r="CA47" s="109">
        <v>182.0</v>
      </c>
      <c r="CB47" s="109"/>
      <c r="CC47" s="109"/>
      <c r="CD47" s="109"/>
      <c r="CE47" s="109">
        <v>78.0</v>
      </c>
      <c r="CF47" s="109"/>
      <c r="CG47" s="109"/>
      <c r="CH47" s="109">
        <v>45.0</v>
      </c>
      <c r="CI47" s="109">
        <v>17.0</v>
      </c>
      <c r="CJ47" s="109"/>
      <c r="CK47" s="109"/>
      <c r="CL47" s="109"/>
      <c r="CM47" s="109">
        <v>17.0</v>
      </c>
      <c r="CN47" s="109"/>
      <c r="CO47" s="109"/>
      <c r="CP47" s="109">
        <v>13.0</v>
      </c>
      <c r="CQ47" s="109">
        <v>22.0</v>
      </c>
      <c r="CR47" s="109"/>
      <c r="CS47" s="109"/>
      <c r="CT47" s="109"/>
      <c r="CU47" s="109">
        <v>12.0</v>
      </c>
      <c r="CV47" s="109"/>
      <c r="CW47" s="109"/>
      <c r="CX47" s="109">
        <v>123.0</v>
      </c>
      <c r="CY47" s="109"/>
      <c r="CZ47" s="109"/>
      <c r="DA47" s="109"/>
      <c r="DB47" s="109"/>
      <c r="DC47" s="109"/>
      <c r="DD47" s="109"/>
      <c r="DE47" s="109"/>
      <c r="DF47" s="109"/>
      <c r="DG47" s="109"/>
      <c r="DH47" s="109"/>
      <c r="DI47" s="109"/>
      <c r="DJ47" s="109">
        <v>65.0</v>
      </c>
      <c r="DK47" s="109"/>
      <c r="DL47" s="109"/>
      <c r="DM47" s="109"/>
      <c r="DN47" s="109">
        <v>99.0</v>
      </c>
      <c r="DO47" s="109"/>
      <c r="DP47" s="109"/>
      <c r="DQ47" s="109"/>
      <c r="DR47" s="109">
        <v>22.0</v>
      </c>
      <c r="DS47" s="109"/>
      <c r="DT47" s="109"/>
      <c r="DU47" s="109"/>
      <c r="DV47" s="109">
        <v>104.0</v>
      </c>
      <c r="DW47" s="109"/>
      <c r="DX47" s="109"/>
      <c r="DY47" s="109"/>
      <c r="DZ47" s="109"/>
      <c r="EA47" s="109"/>
      <c r="EB47" s="109"/>
      <c r="EC47" s="109"/>
      <c r="ED47" s="109"/>
      <c r="EE47" s="109"/>
      <c r="EF47" s="109"/>
      <c r="EG47" s="109"/>
      <c r="EH47" s="109"/>
      <c r="EI47" s="109"/>
      <c r="EJ47" s="109"/>
      <c r="EK47" s="109"/>
      <c r="EL47" s="109"/>
      <c r="EM47" s="109"/>
      <c r="EN47" s="109"/>
      <c r="EO47" s="109"/>
      <c r="EP47" s="109">
        <v>76.0</v>
      </c>
      <c r="EQ47" s="109"/>
      <c r="ER47" s="109"/>
      <c r="ES47" s="109"/>
      <c r="ET47" s="109">
        <v>125.0</v>
      </c>
      <c r="EU47" s="109"/>
      <c r="EV47" s="109"/>
      <c r="EW47" s="109"/>
      <c r="EX47" s="109">
        <v>108.0</v>
      </c>
      <c r="EY47" s="109"/>
      <c r="EZ47" s="109"/>
      <c r="FA47" s="109"/>
      <c r="FB47" s="109"/>
      <c r="FC47" s="109"/>
      <c r="FD47" s="109"/>
      <c r="FE47" s="109"/>
      <c r="FF47" s="109"/>
      <c r="FG47" s="109"/>
      <c r="FH47" s="109"/>
      <c r="FI47" s="109"/>
      <c r="FJ47" s="109"/>
      <c r="FK47" s="109"/>
      <c r="FL47" s="109"/>
      <c r="FM47" s="109"/>
      <c r="FN47" s="109"/>
      <c r="FO47" s="109"/>
      <c r="FP47" s="109"/>
      <c r="FQ47" s="109"/>
      <c r="FR47" s="109"/>
      <c r="FS47" s="109"/>
      <c r="FT47" s="109"/>
      <c r="FU47" s="109"/>
      <c r="FV47" s="109"/>
      <c r="FW47" s="109"/>
      <c r="FX47" s="109"/>
      <c r="FY47" s="109"/>
      <c r="FZ47" s="109"/>
      <c r="GA47" s="109"/>
      <c r="GB47" s="109"/>
      <c r="GC47" s="109"/>
      <c r="GD47" s="109"/>
      <c r="GE47" s="109"/>
      <c r="GF47" s="109"/>
      <c r="GG47" s="109"/>
      <c r="GH47" s="109"/>
      <c r="GI47" s="109">
        <v>473.0</v>
      </c>
    </row>
    <row r="48" ht="15.75" customHeight="1">
      <c r="A48" s="31">
        <v>127.0</v>
      </c>
      <c r="B48" s="31" t="s">
        <v>748</v>
      </c>
      <c r="C48" s="31">
        <v>5.0</v>
      </c>
      <c r="D48" s="109">
        <v>192946.0</v>
      </c>
      <c r="E48" s="109">
        <v>190611.0</v>
      </c>
      <c r="F48" s="109">
        <v>192946.0</v>
      </c>
      <c r="G48" s="109">
        <v>190611.0</v>
      </c>
      <c r="H48" s="109">
        <v>156813.0</v>
      </c>
      <c r="I48" s="109">
        <v>149678.0</v>
      </c>
      <c r="J48" s="109">
        <v>156813.0</v>
      </c>
      <c r="K48" s="109">
        <v>149678.0</v>
      </c>
      <c r="L48" s="109">
        <v>2434.0</v>
      </c>
      <c r="M48" s="109">
        <v>1297.0</v>
      </c>
      <c r="N48" s="109">
        <v>987.0</v>
      </c>
      <c r="O48" s="109">
        <v>1193.0</v>
      </c>
      <c r="P48" s="109">
        <v>154379.0</v>
      </c>
      <c r="Q48" s="109">
        <v>148381.0</v>
      </c>
      <c r="R48" s="109">
        <v>155826.0</v>
      </c>
      <c r="S48" s="109">
        <v>148485.0</v>
      </c>
      <c r="T48" s="109">
        <v>79677.0</v>
      </c>
      <c r="U48" s="109">
        <v>83175.0</v>
      </c>
      <c r="V48" s="109">
        <v>68636.0</v>
      </c>
      <c r="W48" s="109">
        <v>74391.0</v>
      </c>
      <c r="X48" s="109">
        <v>36250.0</v>
      </c>
      <c r="Y48" s="109">
        <v>39724.0</v>
      </c>
      <c r="Z48" s="109">
        <v>32787.0</v>
      </c>
      <c r="AA48" s="109">
        <v>38075.0</v>
      </c>
      <c r="AB48" s="109">
        <v>9577.0</v>
      </c>
      <c r="AC48" s="109">
        <v>4929.0</v>
      </c>
      <c r="AD48" s="109">
        <v>8394.0</v>
      </c>
      <c r="AE48" s="109">
        <v>6167.0</v>
      </c>
      <c r="AF48" s="109">
        <v>12680.0</v>
      </c>
      <c r="AG48" s="109">
        <v>10346.0</v>
      </c>
      <c r="AH48" s="109">
        <v>11667.0</v>
      </c>
      <c r="AI48" s="109">
        <v>12083.0</v>
      </c>
      <c r="AJ48" s="109"/>
      <c r="AK48" s="109"/>
      <c r="AL48" s="109"/>
      <c r="AM48" s="109"/>
      <c r="AN48" s="109">
        <v>16195.0</v>
      </c>
      <c r="AO48" s="109">
        <v>3826.0</v>
      </c>
      <c r="AP48" s="109">
        <v>21116.0</v>
      </c>
      <c r="AQ48" s="109">
        <v>8328.0</v>
      </c>
      <c r="AR48" s="109"/>
      <c r="AS48" s="109">
        <v>3036.0</v>
      </c>
      <c r="AT48" s="109">
        <v>9496.0</v>
      </c>
      <c r="AU48" s="109">
        <v>4216.0</v>
      </c>
      <c r="AV48" s="109"/>
      <c r="AW48" s="109">
        <v>2884.0</v>
      </c>
      <c r="AX48" s="109">
        <v>495.0</v>
      </c>
      <c r="AY48" s="109">
        <v>2605.0</v>
      </c>
      <c r="AZ48" s="109"/>
      <c r="BA48" s="109"/>
      <c r="BB48" s="109">
        <v>233.0</v>
      </c>
      <c r="BC48" s="109">
        <v>812.0</v>
      </c>
      <c r="BD48" s="109"/>
      <c r="BE48" s="109"/>
      <c r="BF48" s="109">
        <v>248.0</v>
      </c>
      <c r="BG48" s="109">
        <v>267.0</v>
      </c>
      <c r="BH48" s="109"/>
      <c r="BI48" s="109"/>
      <c r="BJ48" s="109">
        <v>839.0</v>
      </c>
      <c r="BK48" s="109"/>
      <c r="BL48" s="109"/>
      <c r="BM48" s="109"/>
      <c r="BN48" s="109">
        <v>178.0</v>
      </c>
      <c r="BO48" s="109">
        <v>188.0</v>
      </c>
      <c r="BP48" s="109"/>
      <c r="BQ48" s="109"/>
      <c r="BR48" s="109">
        <v>841.0</v>
      </c>
      <c r="BS48" s="109">
        <v>472.0</v>
      </c>
      <c r="BT48" s="109"/>
      <c r="BU48" s="109"/>
      <c r="BV48" s="109"/>
      <c r="BW48" s="109"/>
      <c r="BX48" s="109"/>
      <c r="BY48" s="109"/>
      <c r="BZ48" s="109">
        <v>110.0</v>
      </c>
      <c r="CA48" s="109">
        <v>171.0</v>
      </c>
      <c r="CB48" s="109"/>
      <c r="CC48" s="109"/>
      <c r="CD48" s="109"/>
      <c r="CE48" s="109">
        <v>96.0</v>
      </c>
      <c r="CF48" s="109"/>
      <c r="CG48" s="109"/>
      <c r="CH48" s="109">
        <v>31.0</v>
      </c>
      <c r="CI48" s="109">
        <v>22.0</v>
      </c>
      <c r="CJ48" s="109"/>
      <c r="CK48" s="109"/>
      <c r="CL48" s="109"/>
      <c r="CM48" s="109">
        <v>14.0</v>
      </c>
      <c r="CN48" s="109"/>
      <c r="CO48" s="109"/>
      <c r="CP48" s="109">
        <v>7.0</v>
      </c>
      <c r="CQ48" s="109">
        <v>29.0</v>
      </c>
      <c r="CR48" s="109"/>
      <c r="CS48" s="109"/>
      <c r="CT48" s="109"/>
      <c r="CU48" s="109">
        <v>13.0</v>
      </c>
      <c r="CV48" s="109"/>
      <c r="CW48" s="109"/>
      <c r="CX48" s="109">
        <v>50.0</v>
      </c>
      <c r="CY48" s="109"/>
      <c r="CZ48" s="109"/>
      <c r="DA48" s="109"/>
      <c r="DB48" s="109"/>
      <c r="DC48" s="109"/>
      <c r="DD48" s="109"/>
      <c r="DE48" s="109"/>
      <c r="DF48" s="109"/>
      <c r="DG48" s="109"/>
      <c r="DH48" s="109"/>
      <c r="DI48" s="109"/>
      <c r="DJ48" s="109">
        <v>84.0</v>
      </c>
      <c r="DK48" s="109"/>
      <c r="DL48" s="109"/>
      <c r="DM48" s="109"/>
      <c r="DN48" s="109">
        <v>150.0</v>
      </c>
      <c r="DO48" s="109"/>
      <c r="DP48" s="109"/>
      <c r="DQ48" s="109"/>
      <c r="DR48" s="109">
        <v>17.0</v>
      </c>
      <c r="DS48" s="109"/>
      <c r="DT48" s="109"/>
      <c r="DU48" s="109"/>
      <c r="DV48" s="109">
        <v>130.0</v>
      </c>
      <c r="DW48" s="109"/>
      <c r="DX48" s="109"/>
      <c r="DY48" s="109"/>
      <c r="DZ48" s="109"/>
      <c r="EA48" s="109"/>
      <c r="EB48" s="109"/>
      <c r="EC48" s="109"/>
      <c r="ED48" s="109"/>
      <c r="EE48" s="109"/>
      <c r="EF48" s="109"/>
      <c r="EG48" s="109"/>
      <c r="EH48" s="109"/>
      <c r="EI48" s="109"/>
      <c r="EJ48" s="109"/>
      <c r="EK48" s="109"/>
      <c r="EL48" s="109"/>
      <c r="EM48" s="109"/>
      <c r="EN48" s="109"/>
      <c r="EO48" s="109"/>
      <c r="EP48" s="109">
        <v>65.0</v>
      </c>
      <c r="EQ48" s="109"/>
      <c r="ER48" s="109"/>
      <c r="ES48" s="109"/>
      <c r="ET48" s="109">
        <v>139.0</v>
      </c>
      <c r="EU48" s="109"/>
      <c r="EV48" s="109"/>
      <c r="EW48" s="109"/>
      <c r="EX48" s="109">
        <v>113.0</v>
      </c>
      <c r="EY48" s="109"/>
      <c r="EZ48" s="109"/>
      <c r="FA48" s="109"/>
      <c r="FB48" s="109"/>
      <c r="FC48" s="109"/>
      <c r="FD48" s="109"/>
      <c r="FE48" s="109"/>
      <c r="FF48" s="109"/>
      <c r="FG48" s="109"/>
      <c r="FH48" s="109"/>
      <c r="FI48" s="109"/>
      <c r="FJ48" s="109"/>
      <c r="FK48" s="109"/>
      <c r="FL48" s="109"/>
      <c r="FM48" s="109">
        <v>461.0</v>
      </c>
      <c r="FN48" s="109"/>
      <c r="FO48" s="109"/>
      <c r="FP48" s="109"/>
      <c r="FQ48" s="109"/>
      <c r="FR48" s="109"/>
      <c r="FS48" s="109"/>
      <c r="FT48" s="109"/>
      <c r="FU48" s="109"/>
      <c r="FV48" s="109"/>
      <c r="FW48" s="109"/>
      <c r="FX48" s="109"/>
      <c r="FY48" s="109"/>
      <c r="FZ48" s="109"/>
      <c r="GA48" s="109"/>
      <c r="GB48" s="109"/>
      <c r="GC48" s="109"/>
      <c r="GD48" s="109"/>
      <c r="GE48" s="109"/>
      <c r="GF48" s="109"/>
      <c r="GG48" s="109"/>
      <c r="GH48" s="109"/>
      <c r="GI48" s="109">
        <v>536.0</v>
      </c>
    </row>
    <row r="49" ht="15.75" customHeight="1">
      <c r="A49" s="31">
        <v>128.0</v>
      </c>
      <c r="B49" s="31" t="s">
        <v>1012</v>
      </c>
      <c r="C49" s="31">
        <v>5.0</v>
      </c>
      <c r="D49" s="109">
        <v>195571.0</v>
      </c>
      <c r="E49" s="109">
        <v>193909.0</v>
      </c>
      <c r="F49" s="109">
        <v>195571.0</v>
      </c>
      <c r="G49" s="109">
        <v>193909.0</v>
      </c>
      <c r="H49" s="109">
        <v>152541.0</v>
      </c>
      <c r="I49" s="109">
        <v>146050.0</v>
      </c>
      <c r="J49" s="109">
        <v>152541.0</v>
      </c>
      <c r="K49" s="109">
        <v>146050.0</v>
      </c>
      <c r="L49" s="109">
        <v>1364.0</v>
      </c>
      <c r="M49" s="109">
        <v>1336.0</v>
      </c>
      <c r="N49" s="109">
        <v>1158.0</v>
      </c>
      <c r="O49" s="109">
        <v>1296.0</v>
      </c>
      <c r="P49" s="109">
        <v>151177.0</v>
      </c>
      <c r="Q49" s="109">
        <v>144714.0</v>
      </c>
      <c r="R49" s="109">
        <v>151383.0</v>
      </c>
      <c r="S49" s="109">
        <v>144754.0</v>
      </c>
      <c r="T49" s="109">
        <v>67678.0</v>
      </c>
      <c r="U49" s="109">
        <v>69385.0</v>
      </c>
      <c r="V49" s="109">
        <v>57215.0</v>
      </c>
      <c r="W49" s="109">
        <v>62729.0</v>
      </c>
      <c r="X49" s="109">
        <v>45797.0</v>
      </c>
      <c r="Y49" s="109">
        <v>52786.0</v>
      </c>
      <c r="Z49" s="109">
        <v>41815.0</v>
      </c>
      <c r="AA49" s="109">
        <v>48324.0</v>
      </c>
      <c r="AB49" s="109">
        <v>8520.0</v>
      </c>
      <c r="AC49" s="109">
        <v>5533.0</v>
      </c>
      <c r="AD49" s="109">
        <v>9692.0</v>
      </c>
      <c r="AE49" s="109">
        <v>6765.0</v>
      </c>
      <c r="AF49" s="109">
        <v>9857.0</v>
      </c>
      <c r="AG49" s="109">
        <v>8464.0</v>
      </c>
      <c r="AH49" s="109">
        <v>11026.0</v>
      </c>
      <c r="AI49" s="109">
        <v>10981.0</v>
      </c>
      <c r="AJ49" s="109"/>
      <c r="AK49" s="109"/>
      <c r="AL49" s="109"/>
      <c r="AM49" s="109"/>
      <c r="AN49" s="109">
        <v>8533.0</v>
      </c>
      <c r="AO49" s="109">
        <v>2603.0</v>
      </c>
      <c r="AP49" s="109">
        <v>17205.0</v>
      </c>
      <c r="AQ49" s="109">
        <v>6822.0</v>
      </c>
      <c r="AR49" s="109">
        <v>9530.0</v>
      </c>
      <c r="AS49" s="109">
        <v>2566.0</v>
      </c>
      <c r="AT49" s="109">
        <v>10342.0</v>
      </c>
      <c r="AU49" s="109">
        <v>4028.0</v>
      </c>
      <c r="AV49" s="109"/>
      <c r="AW49" s="109">
        <v>2356.0</v>
      </c>
      <c r="AX49" s="109">
        <v>560.0</v>
      </c>
      <c r="AY49" s="109">
        <v>2504.0</v>
      </c>
      <c r="AZ49" s="109"/>
      <c r="BA49" s="109">
        <v>1021.0</v>
      </c>
      <c r="BB49" s="109">
        <v>259.0</v>
      </c>
      <c r="BC49" s="109">
        <v>940.0</v>
      </c>
      <c r="BD49" s="109">
        <v>1124.0</v>
      </c>
      <c r="BE49" s="109"/>
      <c r="BF49" s="109">
        <v>421.0</v>
      </c>
      <c r="BG49" s="109">
        <v>279.0</v>
      </c>
      <c r="BH49" s="109"/>
      <c r="BI49" s="109"/>
      <c r="BJ49" s="109">
        <v>794.0</v>
      </c>
      <c r="BK49" s="109"/>
      <c r="BL49" s="109"/>
      <c r="BM49" s="109"/>
      <c r="BN49" s="109">
        <v>118.0</v>
      </c>
      <c r="BO49" s="109">
        <v>123.0</v>
      </c>
      <c r="BP49" s="109"/>
      <c r="BQ49" s="109"/>
      <c r="BR49" s="109">
        <v>899.0</v>
      </c>
      <c r="BS49" s="109">
        <v>465.0</v>
      </c>
      <c r="BT49" s="109"/>
      <c r="BU49" s="109"/>
      <c r="BV49" s="109"/>
      <c r="BW49" s="109"/>
      <c r="BX49" s="109"/>
      <c r="BY49" s="109"/>
      <c r="BZ49" s="109">
        <v>68.0</v>
      </c>
      <c r="CA49" s="109">
        <v>156.0</v>
      </c>
      <c r="CB49" s="109"/>
      <c r="CC49" s="109"/>
      <c r="CD49" s="109"/>
      <c r="CE49" s="109">
        <v>89.0</v>
      </c>
      <c r="CF49" s="109">
        <v>138.0</v>
      </c>
      <c r="CG49" s="109"/>
      <c r="CH49" s="109">
        <v>68.0</v>
      </c>
      <c r="CI49" s="109">
        <v>25.0</v>
      </c>
      <c r="CJ49" s="109"/>
      <c r="CK49" s="109"/>
      <c r="CL49" s="109"/>
      <c r="CM49" s="109">
        <v>16.0</v>
      </c>
      <c r="CN49" s="109"/>
      <c r="CO49" s="109"/>
      <c r="CP49" s="109">
        <v>12.0</v>
      </c>
      <c r="CQ49" s="109">
        <v>24.0</v>
      </c>
      <c r="CR49" s="109"/>
      <c r="CS49" s="109"/>
      <c r="CT49" s="109"/>
      <c r="CU49" s="109">
        <v>16.0</v>
      </c>
      <c r="CV49" s="109"/>
      <c r="CW49" s="109"/>
      <c r="CX49" s="109">
        <v>265.0</v>
      </c>
      <c r="CY49" s="109"/>
      <c r="CZ49" s="109"/>
      <c r="DA49" s="109"/>
      <c r="DB49" s="109"/>
      <c r="DC49" s="109"/>
      <c r="DD49" s="109"/>
      <c r="DE49" s="109"/>
      <c r="DF49" s="109"/>
      <c r="DG49" s="109"/>
      <c r="DH49" s="109"/>
      <c r="DI49" s="109"/>
      <c r="DJ49" s="109">
        <v>105.0</v>
      </c>
      <c r="DK49" s="109"/>
      <c r="DL49" s="109"/>
      <c r="DM49" s="109"/>
      <c r="DN49" s="109">
        <v>106.0</v>
      </c>
      <c r="DO49" s="109"/>
      <c r="DP49" s="109"/>
      <c r="DQ49" s="109"/>
      <c r="DR49" s="109">
        <v>20.0</v>
      </c>
      <c r="DS49" s="109"/>
      <c r="DT49" s="109"/>
      <c r="DU49" s="109"/>
      <c r="DV49" s="109">
        <v>119.0</v>
      </c>
      <c r="DW49" s="109"/>
      <c r="DX49" s="109"/>
      <c r="DY49" s="109"/>
      <c r="DZ49" s="109"/>
      <c r="EA49" s="109"/>
      <c r="EB49" s="109"/>
      <c r="EC49" s="109"/>
      <c r="ED49" s="109"/>
      <c r="EE49" s="109"/>
      <c r="EF49" s="109"/>
      <c r="EG49" s="109"/>
      <c r="EH49" s="109"/>
      <c r="EI49" s="109"/>
      <c r="EJ49" s="109"/>
      <c r="EK49" s="109"/>
      <c r="EL49" s="109"/>
      <c r="EM49" s="109"/>
      <c r="EN49" s="109"/>
      <c r="EO49" s="109"/>
      <c r="EP49" s="109">
        <v>52.0</v>
      </c>
      <c r="EQ49" s="109"/>
      <c r="ER49" s="109"/>
      <c r="ES49" s="109"/>
      <c r="ET49" s="109">
        <v>113.0</v>
      </c>
      <c r="EU49" s="109"/>
      <c r="EV49" s="109"/>
      <c r="EW49" s="109"/>
      <c r="EX49" s="109">
        <v>109.0</v>
      </c>
      <c r="EY49" s="109"/>
      <c r="EZ49" s="109"/>
      <c r="FA49" s="109"/>
      <c r="FB49" s="109"/>
      <c r="FC49" s="109"/>
      <c r="FD49" s="109"/>
      <c r="FE49" s="109"/>
      <c r="FF49" s="109"/>
      <c r="FG49" s="109"/>
      <c r="FH49" s="109"/>
      <c r="FI49" s="109"/>
      <c r="FJ49" s="109"/>
      <c r="FK49" s="109"/>
      <c r="FL49" s="109"/>
      <c r="FM49" s="109"/>
      <c r="FN49" s="109"/>
      <c r="FO49" s="109"/>
      <c r="FP49" s="109"/>
      <c r="FQ49" s="109"/>
      <c r="FR49" s="109"/>
      <c r="FS49" s="109"/>
      <c r="FT49" s="109"/>
      <c r="FU49" s="109"/>
      <c r="FV49" s="109"/>
      <c r="FW49" s="109"/>
      <c r="FX49" s="109"/>
      <c r="FY49" s="109"/>
      <c r="FZ49" s="109"/>
      <c r="GA49" s="109"/>
      <c r="GB49" s="109"/>
      <c r="GC49" s="109"/>
      <c r="GD49" s="109"/>
      <c r="GE49" s="109"/>
      <c r="GF49" s="109"/>
      <c r="GG49" s="109"/>
      <c r="GH49" s="109"/>
      <c r="GI49" s="109">
        <v>468.0</v>
      </c>
    </row>
    <row r="50" ht="15.75" customHeight="1">
      <c r="A50" s="31">
        <v>129.0</v>
      </c>
      <c r="B50" s="31" t="s">
        <v>749</v>
      </c>
      <c r="C50" s="31">
        <v>5.0</v>
      </c>
      <c r="D50" s="109">
        <v>232294.0</v>
      </c>
      <c r="E50" s="109">
        <v>227762.0</v>
      </c>
      <c r="F50" s="109">
        <v>232294.0</v>
      </c>
      <c r="G50" s="109">
        <v>227762.0</v>
      </c>
      <c r="H50" s="109">
        <v>191090.0</v>
      </c>
      <c r="I50" s="109">
        <v>180093.0</v>
      </c>
      <c r="J50" s="109">
        <v>191090.0</v>
      </c>
      <c r="K50" s="109">
        <v>180093.0</v>
      </c>
      <c r="L50" s="109">
        <v>1236.0</v>
      </c>
      <c r="M50" s="109">
        <v>1527.0</v>
      </c>
      <c r="N50" s="109">
        <v>964.0</v>
      </c>
      <c r="O50" s="109">
        <v>1291.0</v>
      </c>
      <c r="P50" s="109">
        <v>189854.0</v>
      </c>
      <c r="Q50" s="109">
        <v>178566.0</v>
      </c>
      <c r="R50" s="109">
        <v>190126.0</v>
      </c>
      <c r="S50" s="109">
        <v>178802.0</v>
      </c>
      <c r="T50" s="109">
        <v>70606.0</v>
      </c>
      <c r="U50" s="109">
        <v>69352.0</v>
      </c>
      <c r="V50" s="109">
        <v>62276.0</v>
      </c>
      <c r="W50" s="109">
        <v>67626.0</v>
      </c>
      <c r="X50" s="109">
        <v>54778.0</v>
      </c>
      <c r="Y50" s="109">
        <v>63296.0</v>
      </c>
      <c r="Z50" s="109">
        <v>39714.0</v>
      </c>
      <c r="AA50" s="109">
        <v>48579.0</v>
      </c>
      <c r="AB50" s="109">
        <v>13024.0</v>
      </c>
      <c r="AC50" s="109">
        <v>7620.0</v>
      </c>
      <c r="AD50" s="109">
        <v>19287.0</v>
      </c>
      <c r="AE50" s="109">
        <v>11254.0</v>
      </c>
      <c r="AF50" s="109">
        <v>24248.0</v>
      </c>
      <c r="AG50" s="109">
        <v>19767.0</v>
      </c>
      <c r="AH50" s="109">
        <v>27739.0</v>
      </c>
      <c r="AI50" s="109">
        <v>27118.0</v>
      </c>
      <c r="AJ50" s="109"/>
      <c r="AK50" s="109"/>
      <c r="AL50" s="109"/>
      <c r="AM50" s="109"/>
      <c r="AN50" s="109">
        <v>13219.0</v>
      </c>
      <c r="AO50" s="109">
        <v>10222.0</v>
      </c>
      <c r="AP50" s="109">
        <v>25684.0</v>
      </c>
      <c r="AQ50" s="109">
        <v>12119.0</v>
      </c>
      <c r="AR50" s="109">
        <v>8569.0</v>
      </c>
      <c r="AS50" s="109">
        <v>3651.0</v>
      </c>
      <c r="AT50" s="109">
        <v>9393.0</v>
      </c>
      <c r="AU50" s="109">
        <v>5236.0</v>
      </c>
      <c r="AV50" s="109">
        <v>1003.0</v>
      </c>
      <c r="AW50" s="109">
        <v>3582.0</v>
      </c>
      <c r="AX50" s="109">
        <v>712.0</v>
      </c>
      <c r="AY50" s="109">
        <v>4037.0</v>
      </c>
      <c r="AZ50" s="109"/>
      <c r="BA50" s="109"/>
      <c r="BB50" s="109">
        <v>111.0</v>
      </c>
      <c r="BC50" s="109">
        <v>490.0</v>
      </c>
      <c r="BD50" s="109"/>
      <c r="BE50" s="109"/>
      <c r="BF50" s="109">
        <v>246.0</v>
      </c>
      <c r="BG50" s="109">
        <v>195.0</v>
      </c>
      <c r="BH50" s="109"/>
      <c r="BI50" s="109"/>
      <c r="BJ50" s="109">
        <v>781.0</v>
      </c>
      <c r="BK50" s="109"/>
      <c r="BL50" s="109">
        <v>1027.0</v>
      </c>
      <c r="BM50" s="109">
        <v>752.0</v>
      </c>
      <c r="BN50" s="109">
        <v>641.0</v>
      </c>
      <c r="BO50" s="109">
        <v>595.0</v>
      </c>
      <c r="BP50" s="109">
        <v>2722.0</v>
      </c>
      <c r="BQ50" s="109"/>
      <c r="BR50" s="109">
        <v>1935.0</v>
      </c>
      <c r="BS50" s="109">
        <v>673.0</v>
      </c>
      <c r="BT50" s="109"/>
      <c r="BU50" s="109"/>
      <c r="BV50" s="109"/>
      <c r="BW50" s="109"/>
      <c r="BX50" s="109"/>
      <c r="BY50" s="109"/>
      <c r="BZ50" s="109">
        <v>110.0</v>
      </c>
      <c r="CA50" s="109">
        <v>123.0</v>
      </c>
      <c r="CB50" s="109"/>
      <c r="CC50" s="109"/>
      <c r="CD50" s="109"/>
      <c r="CE50" s="109">
        <v>113.0</v>
      </c>
      <c r="CF50" s="109">
        <v>107.0</v>
      </c>
      <c r="CG50" s="109"/>
      <c r="CH50" s="109">
        <v>64.0</v>
      </c>
      <c r="CI50" s="109">
        <v>51.0</v>
      </c>
      <c r="CJ50" s="109"/>
      <c r="CK50" s="109"/>
      <c r="CL50" s="109"/>
      <c r="CM50" s="109">
        <v>21.0</v>
      </c>
      <c r="CN50" s="109"/>
      <c r="CO50" s="109"/>
      <c r="CP50" s="109">
        <v>8.0</v>
      </c>
      <c r="CQ50" s="109">
        <v>27.0</v>
      </c>
      <c r="CR50" s="109"/>
      <c r="CS50" s="109"/>
      <c r="CT50" s="109"/>
      <c r="CU50" s="109">
        <v>23.0</v>
      </c>
      <c r="CV50" s="109"/>
      <c r="CW50" s="109"/>
      <c r="CX50" s="109">
        <v>137.0</v>
      </c>
      <c r="CY50" s="109"/>
      <c r="CZ50" s="109"/>
      <c r="DA50" s="109"/>
      <c r="DB50" s="109"/>
      <c r="DC50" s="109"/>
      <c r="DD50" s="109"/>
      <c r="DE50" s="109"/>
      <c r="DF50" s="109"/>
      <c r="DG50" s="109"/>
      <c r="DH50" s="109"/>
      <c r="DI50" s="109"/>
      <c r="DJ50" s="109">
        <v>218.0</v>
      </c>
      <c r="DK50" s="109"/>
      <c r="DL50" s="109"/>
      <c r="DM50" s="109"/>
      <c r="DN50" s="109">
        <v>337.0</v>
      </c>
      <c r="DO50" s="109"/>
      <c r="DP50" s="109">
        <v>173.0</v>
      </c>
      <c r="DQ50" s="109"/>
      <c r="DR50" s="109">
        <v>66.0</v>
      </c>
      <c r="DS50" s="109"/>
      <c r="DT50" s="109"/>
      <c r="DU50" s="109"/>
      <c r="DV50" s="109">
        <v>192.0</v>
      </c>
      <c r="DW50" s="109"/>
      <c r="DX50" s="109"/>
      <c r="DY50" s="109"/>
      <c r="DZ50" s="109"/>
      <c r="EA50" s="109"/>
      <c r="EB50" s="109"/>
      <c r="EC50" s="109"/>
      <c r="ED50" s="109"/>
      <c r="EE50" s="109"/>
      <c r="EF50" s="109"/>
      <c r="EG50" s="109"/>
      <c r="EH50" s="109"/>
      <c r="EI50" s="109"/>
      <c r="EJ50" s="109"/>
      <c r="EK50" s="109"/>
      <c r="EL50" s="109"/>
      <c r="EM50" s="109"/>
      <c r="EN50" s="109"/>
      <c r="EO50" s="109"/>
      <c r="EP50" s="109">
        <v>158.0</v>
      </c>
      <c r="EQ50" s="109"/>
      <c r="ER50" s="109"/>
      <c r="ES50" s="109"/>
      <c r="ET50" s="109">
        <v>95.0</v>
      </c>
      <c r="EU50" s="109"/>
      <c r="EV50" s="109"/>
      <c r="EW50" s="109"/>
      <c r="EX50" s="109">
        <v>222.0</v>
      </c>
      <c r="EY50" s="109"/>
      <c r="EZ50" s="109"/>
      <c r="FA50" s="109"/>
      <c r="FB50" s="109"/>
      <c r="FC50" s="109"/>
      <c r="FD50" s="109"/>
      <c r="FE50" s="109"/>
      <c r="FF50" s="109"/>
      <c r="FG50" s="109"/>
      <c r="FH50" s="109"/>
      <c r="FI50" s="109"/>
      <c r="FJ50" s="109"/>
      <c r="FK50" s="109"/>
      <c r="FL50" s="109"/>
      <c r="FM50" s="109"/>
      <c r="FN50" s="109"/>
      <c r="FO50" s="109"/>
      <c r="FP50" s="109"/>
      <c r="FQ50" s="109"/>
      <c r="FR50" s="109"/>
      <c r="FS50" s="109"/>
      <c r="FT50" s="109"/>
      <c r="FU50" s="109"/>
      <c r="FV50" s="109"/>
      <c r="FW50" s="109"/>
      <c r="FX50" s="109"/>
      <c r="FY50" s="109"/>
      <c r="FZ50" s="109"/>
      <c r="GA50" s="109"/>
      <c r="GB50" s="109"/>
      <c r="GC50" s="109"/>
      <c r="GD50" s="109"/>
      <c r="GE50" s="109"/>
      <c r="GF50" s="109">
        <v>378.0</v>
      </c>
      <c r="GG50" s="109">
        <v>324.0</v>
      </c>
      <c r="GH50" s="109"/>
      <c r="GI50" s="109">
        <v>522.0</v>
      </c>
    </row>
    <row r="51" ht="15.75" customHeight="1">
      <c r="A51" s="31">
        <v>130.0</v>
      </c>
      <c r="B51" s="31" t="s">
        <v>261</v>
      </c>
      <c r="C51" s="31">
        <v>5.0</v>
      </c>
      <c r="D51" s="109">
        <v>209604.0</v>
      </c>
      <c r="E51" s="109">
        <v>210355.0</v>
      </c>
      <c r="F51" s="109">
        <v>209604.0</v>
      </c>
      <c r="G51" s="109">
        <v>210355.0</v>
      </c>
      <c r="H51" s="109">
        <v>163531.0</v>
      </c>
      <c r="I51" s="109">
        <v>158085.0</v>
      </c>
      <c r="J51" s="109">
        <v>163531.0</v>
      </c>
      <c r="K51" s="109">
        <v>158085.0</v>
      </c>
      <c r="L51" s="109">
        <v>1945.0</v>
      </c>
      <c r="M51" s="109">
        <v>1684.0</v>
      </c>
      <c r="N51" s="109">
        <v>1387.0</v>
      </c>
      <c r="O51" s="109">
        <v>1552.0</v>
      </c>
      <c r="P51" s="109">
        <v>161586.0</v>
      </c>
      <c r="Q51" s="109">
        <v>156401.0</v>
      </c>
      <c r="R51" s="109">
        <v>162144.0</v>
      </c>
      <c r="S51" s="109">
        <v>156533.0</v>
      </c>
      <c r="T51" s="109">
        <v>75017.0</v>
      </c>
      <c r="U51" s="109">
        <v>80272.0</v>
      </c>
      <c r="V51" s="109">
        <v>65357.0</v>
      </c>
      <c r="W51" s="109">
        <v>73764.0</v>
      </c>
      <c r="X51" s="109">
        <v>45094.0</v>
      </c>
      <c r="Y51" s="109">
        <v>50056.0</v>
      </c>
      <c r="Z51" s="109">
        <v>38992.0</v>
      </c>
      <c r="AA51" s="109">
        <v>45609.0</v>
      </c>
      <c r="AB51" s="109">
        <v>7738.0</v>
      </c>
      <c r="AC51" s="109">
        <v>5488.0</v>
      </c>
      <c r="AD51" s="109">
        <v>8997.0</v>
      </c>
      <c r="AE51" s="109">
        <v>6858.0</v>
      </c>
      <c r="AF51" s="109">
        <v>8968.0</v>
      </c>
      <c r="AG51" s="109">
        <v>9300.0</v>
      </c>
      <c r="AH51" s="109">
        <v>10815.0</v>
      </c>
      <c r="AI51" s="109">
        <v>11305.0</v>
      </c>
      <c r="AJ51" s="109"/>
      <c r="AK51" s="109"/>
      <c r="AL51" s="109"/>
      <c r="AM51" s="109"/>
      <c r="AN51" s="109">
        <v>11291.0</v>
      </c>
      <c r="AO51" s="109">
        <v>3533.0</v>
      </c>
      <c r="AP51" s="109">
        <v>21175.0</v>
      </c>
      <c r="AQ51" s="109">
        <v>8486.0</v>
      </c>
      <c r="AR51" s="109">
        <v>11078.0</v>
      </c>
      <c r="AS51" s="109">
        <v>3455.0</v>
      </c>
      <c r="AT51" s="109">
        <v>12025.0</v>
      </c>
      <c r="AU51" s="109">
        <v>4571.0</v>
      </c>
      <c r="AV51" s="109"/>
      <c r="AW51" s="109">
        <v>3163.0</v>
      </c>
      <c r="AX51" s="109">
        <v>538.0</v>
      </c>
      <c r="AY51" s="109">
        <v>3123.0</v>
      </c>
      <c r="AZ51" s="109"/>
      <c r="BA51" s="109">
        <v>1134.0</v>
      </c>
      <c r="BB51" s="109">
        <v>271.0</v>
      </c>
      <c r="BC51" s="109">
        <v>1090.0</v>
      </c>
      <c r="BD51" s="109"/>
      <c r="BE51" s="109"/>
      <c r="BF51" s="109">
        <v>472.0</v>
      </c>
      <c r="BG51" s="109">
        <v>378.0</v>
      </c>
      <c r="BH51" s="109"/>
      <c r="BI51" s="109"/>
      <c r="BJ51" s="109">
        <v>808.0</v>
      </c>
      <c r="BK51" s="109"/>
      <c r="BL51" s="109"/>
      <c r="BM51" s="109"/>
      <c r="BN51" s="109">
        <v>153.0</v>
      </c>
      <c r="BO51" s="109">
        <v>178.0</v>
      </c>
      <c r="BP51" s="109">
        <v>1886.0</v>
      </c>
      <c r="BQ51" s="109"/>
      <c r="BR51" s="109">
        <v>1056.0</v>
      </c>
      <c r="BS51" s="109">
        <v>329.0</v>
      </c>
      <c r="BT51" s="109"/>
      <c r="BU51" s="109"/>
      <c r="BV51" s="109"/>
      <c r="BW51" s="109"/>
      <c r="BX51" s="109"/>
      <c r="BY51" s="109"/>
      <c r="BZ51" s="109">
        <v>142.0</v>
      </c>
      <c r="CA51" s="109">
        <v>223.0</v>
      </c>
      <c r="CB51" s="109"/>
      <c r="CC51" s="109"/>
      <c r="CD51" s="109"/>
      <c r="CE51" s="109">
        <v>70.0</v>
      </c>
      <c r="CF51" s="109"/>
      <c r="CG51" s="109"/>
      <c r="CH51" s="109">
        <v>30.0</v>
      </c>
      <c r="CI51" s="109">
        <v>23.0</v>
      </c>
      <c r="CJ51" s="109"/>
      <c r="CK51" s="109"/>
      <c r="CL51" s="109"/>
      <c r="CM51" s="109">
        <v>25.0</v>
      </c>
      <c r="CN51" s="109"/>
      <c r="CO51" s="109"/>
      <c r="CP51" s="109">
        <v>13.0</v>
      </c>
      <c r="CQ51" s="109">
        <v>29.0</v>
      </c>
      <c r="CR51" s="109"/>
      <c r="CS51" s="109"/>
      <c r="CT51" s="109"/>
      <c r="CU51" s="109">
        <v>4.0</v>
      </c>
      <c r="CV51" s="109"/>
      <c r="CW51" s="109"/>
      <c r="CX51" s="109">
        <v>622.0</v>
      </c>
      <c r="CY51" s="109"/>
      <c r="CZ51" s="109"/>
      <c r="DA51" s="109"/>
      <c r="DB51" s="109"/>
      <c r="DC51" s="109"/>
      <c r="DD51" s="109"/>
      <c r="DE51" s="109"/>
      <c r="DF51" s="109"/>
      <c r="DG51" s="109"/>
      <c r="DH51" s="109"/>
      <c r="DI51" s="109"/>
      <c r="DJ51" s="109">
        <v>102.0</v>
      </c>
      <c r="DK51" s="109"/>
      <c r="DL51" s="109"/>
      <c r="DM51" s="109"/>
      <c r="DN51" s="109">
        <v>90.0</v>
      </c>
      <c r="DO51" s="109"/>
      <c r="DP51" s="109"/>
      <c r="DQ51" s="109"/>
      <c r="DR51" s="109">
        <v>12.0</v>
      </c>
      <c r="DS51" s="109"/>
      <c r="DT51" s="109"/>
      <c r="DU51" s="109"/>
      <c r="DV51" s="109">
        <v>153.0</v>
      </c>
      <c r="DW51" s="109"/>
      <c r="DX51" s="109"/>
      <c r="DY51" s="109"/>
      <c r="DZ51" s="109"/>
      <c r="EA51" s="109"/>
      <c r="EB51" s="109"/>
      <c r="EC51" s="109"/>
      <c r="ED51" s="109"/>
      <c r="EE51" s="109"/>
      <c r="EF51" s="109"/>
      <c r="EG51" s="109"/>
      <c r="EH51" s="109"/>
      <c r="EI51" s="109"/>
      <c r="EJ51" s="109"/>
      <c r="EK51" s="109"/>
      <c r="EL51" s="109"/>
      <c r="EM51" s="109"/>
      <c r="EN51" s="109"/>
      <c r="EO51" s="109"/>
      <c r="EP51" s="109">
        <v>69.0</v>
      </c>
      <c r="EQ51" s="109"/>
      <c r="ER51" s="109"/>
      <c r="ES51" s="109"/>
      <c r="ET51" s="109">
        <v>119.0</v>
      </c>
      <c r="EU51" s="109"/>
      <c r="EV51" s="109"/>
      <c r="EW51" s="109"/>
      <c r="EX51" s="109">
        <v>133.0</v>
      </c>
      <c r="EY51" s="109"/>
      <c r="EZ51" s="109"/>
      <c r="FA51" s="109"/>
      <c r="FB51" s="109"/>
      <c r="FC51" s="109"/>
      <c r="FD51" s="109"/>
      <c r="FE51" s="109"/>
      <c r="FF51" s="109"/>
      <c r="FG51" s="109"/>
      <c r="FH51" s="109"/>
      <c r="FI51" s="109"/>
      <c r="FJ51" s="109"/>
      <c r="FK51" s="109"/>
      <c r="FL51" s="109"/>
      <c r="FM51" s="109"/>
      <c r="FN51" s="109"/>
      <c r="FO51" s="109"/>
      <c r="FP51" s="109"/>
      <c r="FQ51" s="109"/>
      <c r="FR51" s="109"/>
      <c r="FS51" s="109"/>
      <c r="FT51" s="109"/>
      <c r="FU51" s="109"/>
      <c r="FV51" s="109"/>
      <c r="FW51" s="109"/>
      <c r="FX51" s="109"/>
      <c r="FY51" s="109"/>
      <c r="FZ51" s="109"/>
      <c r="GA51" s="109"/>
      <c r="GB51" s="109"/>
      <c r="GC51" s="109"/>
      <c r="GD51" s="109"/>
      <c r="GE51" s="109"/>
      <c r="GF51" s="109">
        <v>514.0</v>
      </c>
      <c r="GG51" s="109"/>
      <c r="GH51" s="109"/>
      <c r="GI51" s="109">
        <v>468.0</v>
      </c>
    </row>
    <row r="52" ht="15.75" customHeight="1">
      <c r="A52" s="31">
        <v>131.0</v>
      </c>
      <c r="B52" s="31" t="s">
        <v>750</v>
      </c>
      <c r="C52" s="31">
        <v>5.0</v>
      </c>
      <c r="D52" s="109">
        <v>234272.0</v>
      </c>
      <c r="E52" s="109">
        <v>233596.0</v>
      </c>
      <c r="F52" s="109">
        <v>234272.0</v>
      </c>
      <c r="G52" s="109">
        <v>233596.0</v>
      </c>
      <c r="H52" s="109">
        <v>176708.0</v>
      </c>
      <c r="I52" s="109">
        <v>168983.0</v>
      </c>
      <c r="J52" s="109">
        <v>176708.0</v>
      </c>
      <c r="K52" s="109">
        <v>168983.0</v>
      </c>
      <c r="L52" s="109">
        <v>2082.0</v>
      </c>
      <c r="M52" s="109">
        <v>2080.0</v>
      </c>
      <c r="N52" s="109">
        <v>1681.0</v>
      </c>
      <c r="O52" s="109">
        <v>1840.0</v>
      </c>
      <c r="P52" s="109">
        <v>174626.0</v>
      </c>
      <c r="Q52" s="109">
        <v>166903.0</v>
      </c>
      <c r="R52" s="109">
        <v>175027.0</v>
      </c>
      <c r="S52" s="109">
        <v>167143.0</v>
      </c>
      <c r="T52" s="109">
        <v>81298.0</v>
      </c>
      <c r="U52" s="109">
        <v>83869.0</v>
      </c>
      <c r="V52" s="109">
        <v>67175.0</v>
      </c>
      <c r="W52" s="109">
        <v>77361.0</v>
      </c>
      <c r="X52" s="109">
        <v>48942.0</v>
      </c>
      <c r="Y52" s="109">
        <v>56031.0</v>
      </c>
      <c r="Z52" s="109">
        <v>40104.0</v>
      </c>
      <c r="AA52" s="109">
        <v>47962.0</v>
      </c>
      <c r="AB52" s="109">
        <v>7582.0</v>
      </c>
      <c r="AC52" s="109">
        <v>7133.0</v>
      </c>
      <c r="AD52" s="109">
        <v>10595.0</v>
      </c>
      <c r="AE52" s="109">
        <v>8332.0</v>
      </c>
      <c r="AF52" s="109">
        <v>9992.0</v>
      </c>
      <c r="AG52" s="109">
        <v>9069.0</v>
      </c>
      <c r="AH52" s="109">
        <v>13817.0</v>
      </c>
      <c r="AI52" s="109">
        <v>13148.0</v>
      </c>
      <c r="AJ52" s="109"/>
      <c r="AK52" s="109"/>
      <c r="AL52" s="109"/>
      <c r="AM52" s="109"/>
      <c r="AN52" s="109">
        <v>11401.0</v>
      </c>
      <c r="AO52" s="109">
        <v>3146.0</v>
      </c>
      <c r="AP52" s="109">
        <v>22848.0</v>
      </c>
      <c r="AQ52" s="109">
        <v>8236.0</v>
      </c>
      <c r="AR52" s="109">
        <v>13996.0</v>
      </c>
      <c r="AS52" s="109">
        <v>4178.0</v>
      </c>
      <c r="AT52" s="109">
        <v>15081.0</v>
      </c>
      <c r="AU52" s="109">
        <v>5286.0</v>
      </c>
      <c r="AV52" s="109"/>
      <c r="AW52" s="109">
        <v>3134.0</v>
      </c>
      <c r="AX52" s="109">
        <v>595.0</v>
      </c>
      <c r="AY52" s="109">
        <v>3070.0</v>
      </c>
      <c r="AZ52" s="109"/>
      <c r="BA52" s="109"/>
      <c r="BB52" s="109">
        <v>329.0</v>
      </c>
      <c r="BC52" s="109">
        <v>1260.0</v>
      </c>
      <c r="BD52" s="109">
        <v>1415.0</v>
      </c>
      <c r="BE52" s="109"/>
      <c r="BF52" s="109">
        <v>655.0</v>
      </c>
      <c r="BG52" s="109">
        <v>454.0</v>
      </c>
      <c r="BH52" s="109"/>
      <c r="BI52" s="109"/>
      <c r="BJ52" s="109">
        <v>975.0</v>
      </c>
      <c r="BK52" s="109"/>
      <c r="BL52" s="109"/>
      <c r="BM52" s="109"/>
      <c r="BN52" s="109">
        <v>220.0</v>
      </c>
      <c r="BO52" s="109">
        <v>354.0</v>
      </c>
      <c r="BP52" s="109"/>
      <c r="BQ52" s="109"/>
      <c r="BR52" s="109">
        <v>1081.0</v>
      </c>
      <c r="BS52" s="109">
        <v>437.0</v>
      </c>
      <c r="BT52" s="109"/>
      <c r="BU52" s="109"/>
      <c r="BV52" s="109"/>
      <c r="BW52" s="109"/>
      <c r="BX52" s="109"/>
      <c r="BY52" s="109"/>
      <c r="BZ52" s="109">
        <v>152.0</v>
      </c>
      <c r="CA52" s="109">
        <v>222.0</v>
      </c>
      <c r="CB52" s="109"/>
      <c r="CC52" s="109"/>
      <c r="CD52" s="109"/>
      <c r="CE52" s="109">
        <v>112.0</v>
      </c>
      <c r="CF52" s="109"/>
      <c r="CG52" s="109"/>
      <c r="CH52" s="109">
        <v>47.0</v>
      </c>
      <c r="CI52" s="109">
        <v>20.0</v>
      </c>
      <c r="CJ52" s="109"/>
      <c r="CK52" s="109"/>
      <c r="CL52" s="109"/>
      <c r="CM52" s="109">
        <v>21.0</v>
      </c>
      <c r="CN52" s="109"/>
      <c r="CO52" s="109"/>
      <c r="CP52" s="109">
        <v>10.0</v>
      </c>
      <c r="CQ52" s="109">
        <v>38.0</v>
      </c>
      <c r="CR52" s="109"/>
      <c r="CS52" s="109"/>
      <c r="CT52" s="109"/>
      <c r="CU52" s="109">
        <v>17.0</v>
      </c>
      <c r="CV52" s="109"/>
      <c r="CW52" s="109"/>
      <c r="CX52" s="109">
        <v>454.0</v>
      </c>
      <c r="CY52" s="109"/>
      <c r="CZ52" s="109"/>
      <c r="DA52" s="109"/>
      <c r="DB52" s="109"/>
      <c r="DC52" s="109"/>
      <c r="DD52" s="109"/>
      <c r="DE52" s="109"/>
      <c r="DF52" s="109"/>
      <c r="DG52" s="109"/>
      <c r="DH52" s="109"/>
      <c r="DI52" s="109"/>
      <c r="DJ52" s="109">
        <v>138.0</v>
      </c>
      <c r="DK52" s="109"/>
      <c r="DL52" s="109"/>
      <c r="DM52" s="109"/>
      <c r="DN52" s="109">
        <v>130.0</v>
      </c>
      <c r="DO52" s="109"/>
      <c r="DP52" s="109"/>
      <c r="DQ52" s="109"/>
      <c r="DR52" s="109">
        <v>21.0</v>
      </c>
      <c r="DS52" s="109"/>
      <c r="DT52" s="109"/>
      <c r="DU52" s="109"/>
      <c r="DV52" s="109">
        <v>178.0</v>
      </c>
      <c r="DW52" s="109"/>
      <c r="DX52" s="109"/>
      <c r="DY52" s="109"/>
      <c r="DZ52" s="109"/>
      <c r="EA52" s="109"/>
      <c r="EB52" s="109"/>
      <c r="EC52" s="109"/>
      <c r="ED52" s="109"/>
      <c r="EE52" s="109"/>
      <c r="EF52" s="109"/>
      <c r="EG52" s="109"/>
      <c r="EH52" s="109"/>
      <c r="EI52" s="109"/>
      <c r="EJ52" s="109"/>
      <c r="EK52" s="109"/>
      <c r="EL52" s="109"/>
      <c r="EM52" s="109"/>
      <c r="EN52" s="109"/>
      <c r="EO52" s="109"/>
      <c r="EP52" s="109">
        <v>77.0</v>
      </c>
      <c r="EQ52" s="109"/>
      <c r="ER52" s="109"/>
      <c r="ES52" s="109"/>
      <c r="ET52" s="109">
        <v>167.0</v>
      </c>
      <c r="EU52" s="109"/>
      <c r="EV52" s="109"/>
      <c r="EW52" s="109"/>
      <c r="EX52" s="109">
        <v>178.0</v>
      </c>
      <c r="EY52" s="109"/>
      <c r="EZ52" s="109"/>
      <c r="FA52" s="109"/>
      <c r="FB52" s="109"/>
      <c r="FC52" s="109"/>
      <c r="FD52" s="109"/>
      <c r="FE52" s="109"/>
      <c r="FF52" s="109"/>
      <c r="FG52" s="109"/>
      <c r="FH52" s="109"/>
      <c r="FI52" s="109"/>
      <c r="FJ52" s="109"/>
      <c r="FK52" s="109"/>
      <c r="FL52" s="109"/>
      <c r="FM52" s="109"/>
      <c r="FN52" s="109"/>
      <c r="FO52" s="109"/>
      <c r="FP52" s="109"/>
      <c r="FQ52" s="109"/>
      <c r="FR52" s="109"/>
      <c r="FS52" s="109"/>
      <c r="FT52" s="109"/>
      <c r="FU52" s="109"/>
      <c r="FV52" s="109"/>
      <c r="FW52" s="109"/>
      <c r="FX52" s="109"/>
      <c r="FY52" s="109"/>
      <c r="FZ52" s="109"/>
      <c r="GA52" s="109"/>
      <c r="GB52" s="109"/>
      <c r="GC52" s="109"/>
      <c r="GD52" s="109"/>
      <c r="GE52" s="109"/>
      <c r="GF52" s="109"/>
      <c r="GG52" s="109">
        <v>343.0</v>
      </c>
      <c r="GH52" s="109"/>
      <c r="GI52" s="109">
        <v>813.0</v>
      </c>
    </row>
    <row r="53" ht="15.75" customHeight="1">
      <c r="A53" s="31">
        <v>132.0</v>
      </c>
      <c r="B53" s="31" t="s">
        <v>751</v>
      </c>
      <c r="C53" s="31">
        <v>5.0</v>
      </c>
      <c r="D53" s="109">
        <v>246216.0</v>
      </c>
      <c r="E53" s="109">
        <v>247179.0</v>
      </c>
      <c r="F53" s="109">
        <v>246216.0</v>
      </c>
      <c r="G53" s="109">
        <v>247179.0</v>
      </c>
      <c r="H53" s="109">
        <v>186152.0</v>
      </c>
      <c r="I53" s="109">
        <v>179625.0</v>
      </c>
      <c r="J53" s="109">
        <v>186152.0</v>
      </c>
      <c r="K53" s="109">
        <v>179625.0</v>
      </c>
      <c r="L53" s="109">
        <v>2075.0</v>
      </c>
      <c r="M53" s="109">
        <v>2476.0</v>
      </c>
      <c r="N53" s="109">
        <v>1536.0</v>
      </c>
      <c r="O53" s="109">
        <v>2077.0</v>
      </c>
      <c r="P53" s="109">
        <v>184077.0</v>
      </c>
      <c r="Q53" s="109">
        <v>177149.0</v>
      </c>
      <c r="R53" s="109">
        <v>184616.0</v>
      </c>
      <c r="S53" s="109">
        <v>177548.0</v>
      </c>
      <c r="T53" s="109">
        <v>56485.0</v>
      </c>
      <c r="U53" s="109">
        <v>66021.0</v>
      </c>
      <c r="V53" s="109">
        <v>50995.0</v>
      </c>
      <c r="W53" s="109">
        <v>62698.0</v>
      </c>
      <c r="X53" s="109">
        <v>61086.0</v>
      </c>
      <c r="Y53" s="109">
        <v>67464.0</v>
      </c>
      <c r="Z53" s="109">
        <v>46883.0</v>
      </c>
      <c r="AA53" s="109">
        <v>57931.0</v>
      </c>
      <c r="AB53" s="109">
        <v>16489.0</v>
      </c>
      <c r="AC53" s="109">
        <v>12153.0</v>
      </c>
      <c r="AD53" s="109">
        <v>20522.0</v>
      </c>
      <c r="AE53" s="109">
        <v>14869.0</v>
      </c>
      <c r="AF53" s="109">
        <v>17728.0</v>
      </c>
      <c r="AG53" s="109">
        <v>19026.0</v>
      </c>
      <c r="AH53" s="109">
        <v>20567.0</v>
      </c>
      <c r="AI53" s="109">
        <v>20711.0</v>
      </c>
      <c r="AJ53" s="109"/>
      <c r="AK53" s="109"/>
      <c r="AL53" s="109"/>
      <c r="AM53" s="109"/>
      <c r="AN53" s="109">
        <v>13495.0</v>
      </c>
      <c r="AO53" s="109">
        <v>3523.0</v>
      </c>
      <c r="AP53" s="109">
        <v>21364.0</v>
      </c>
      <c r="AQ53" s="109">
        <v>7055.0</v>
      </c>
      <c r="AR53" s="109">
        <v>15028.0</v>
      </c>
      <c r="AS53" s="109">
        <v>4398.0</v>
      </c>
      <c r="AT53" s="109">
        <v>16514.0</v>
      </c>
      <c r="AU53" s="109">
        <v>6076.0</v>
      </c>
      <c r="AV53" s="109"/>
      <c r="AW53" s="109">
        <v>4564.0</v>
      </c>
      <c r="AX53" s="109">
        <v>938.0</v>
      </c>
      <c r="AY53" s="109">
        <v>4189.0</v>
      </c>
      <c r="AZ53" s="109"/>
      <c r="BA53" s="109"/>
      <c r="BB53" s="109">
        <v>289.0</v>
      </c>
      <c r="BC53" s="109">
        <v>1233.0</v>
      </c>
      <c r="BD53" s="109"/>
      <c r="BE53" s="109"/>
      <c r="BF53" s="109">
        <v>388.0</v>
      </c>
      <c r="BG53" s="109">
        <v>226.0</v>
      </c>
      <c r="BH53" s="109"/>
      <c r="BI53" s="109"/>
      <c r="BJ53" s="109">
        <v>1092.0</v>
      </c>
      <c r="BK53" s="109"/>
      <c r="BL53" s="109"/>
      <c r="BM53" s="109"/>
      <c r="BN53" s="109">
        <v>201.0</v>
      </c>
      <c r="BO53" s="109">
        <v>280.0</v>
      </c>
      <c r="BP53" s="109">
        <v>3473.0</v>
      </c>
      <c r="BQ53" s="109"/>
      <c r="BR53" s="109">
        <v>2168.0</v>
      </c>
      <c r="BS53" s="109">
        <v>741.0</v>
      </c>
      <c r="BT53" s="109"/>
      <c r="BU53" s="109"/>
      <c r="BV53" s="109"/>
      <c r="BW53" s="109"/>
      <c r="BX53" s="109"/>
      <c r="BY53" s="109"/>
      <c r="BZ53" s="109">
        <v>141.0</v>
      </c>
      <c r="CA53" s="109">
        <v>315.0</v>
      </c>
      <c r="CB53" s="109"/>
      <c r="CC53" s="109"/>
      <c r="CD53" s="109"/>
      <c r="CE53" s="109">
        <v>93.0</v>
      </c>
      <c r="CF53" s="109">
        <v>293.0</v>
      </c>
      <c r="CG53" s="109"/>
      <c r="CH53" s="109">
        <v>142.0</v>
      </c>
      <c r="CI53" s="109">
        <v>97.0</v>
      </c>
      <c r="CJ53" s="109"/>
      <c r="CK53" s="109"/>
      <c r="CL53" s="109"/>
      <c r="CM53" s="109">
        <v>39.0</v>
      </c>
      <c r="CN53" s="109"/>
      <c r="CO53" s="109"/>
      <c r="CP53" s="109">
        <v>28.0</v>
      </c>
      <c r="CQ53" s="109">
        <v>51.0</v>
      </c>
      <c r="CR53" s="109"/>
      <c r="CS53" s="109"/>
      <c r="CT53" s="109"/>
      <c r="CU53" s="109">
        <v>34.0</v>
      </c>
      <c r="CV53" s="109"/>
      <c r="CW53" s="109"/>
      <c r="CX53" s="109">
        <v>1039.0</v>
      </c>
      <c r="CY53" s="109"/>
      <c r="CZ53" s="109"/>
      <c r="DA53" s="109"/>
      <c r="DB53" s="109"/>
      <c r="DC53" s="109"/>
      <c r="DD53" s="109"/>
      <c r="DE53" s="109"/>
      <c r="DF53" s="109"/>
      <c r="DG53" s="109"/>
      <c r="DH53" s="109"/>
      <c r="DI53" s="109"/>
      <c r="DJ53" s="109">
        <v>263.0</v>
      </c>
      <c r="DK53" s="109"/>
      <c r="DL53" s="109"/>
      <c r="DM53" s="109"/>
      <c r="DN53" s="109">
        <v>293.0</v>
      </c>
      <c r="DO53" s="109"/>
      <c r="DP53" s="109"/>
      <c r="DQ53" s="109"/>
      <c r="DR53" s="109">
        <v>47.0</v>
      </c>
      <c r="DS53" s="109"/>
      <c r="DT53" s="109"/>
      <c r="DU53" s="109"/>
      <c r="DV53" s="109">
        <v>235.0</v>
      </c>
      <c r="DW53" s="109"/>
      <c r="DX53" s="109"/>
      <c r="DY53" s="109"/>
      <c r="DZ53" s="109"/>
      <c r="EA53" s="109"/>
      <c r="EB53" s="109"/>
      <c r="EC53" s="109"/>
      <c r="ED53" s="109"/>
      <c r="EE53" s="109"/>
      <c r="EF53" s="109"/>
      <c r="EG53" s="109"/>
      <c r="EH53" s="109"/>
      <c r="EI53" s="109"/>
      <c r="EJ53" s="109"/>
      <c r="EK53" s="109"/>
      <c r="EL53" s="109"/>
      <c r="EM53" s="109"/>
      <c r="EN53" s="109"/>
      <c r="EO53" s="109"/>
      <c r="EP53" s="109">
        <v>125.0</v>
      </c>
      <c r="EQ53" s="109"/>
      <c r="ER53" s="109"/>
      <c r="ES53" s="109"/>
      <c r="ET53" s="109">
        <v>138.0</v>
      </c>
      <c r="EU53" s="109"/>
      <c r="EV53" s="109"/>
      <c r="EW53" s="109"/>
      <c r="EX53" s="109">
        <v>244.0</v>
      </c>
      <c r="EY53" s="109"/>
      <c r="EZ53" s="109"/>
      <c r="FA53" s="109"/>
      <c r="FB53" s="109"/>
      <c r="FC53" s="109"/>
      <c r="FD53" s="109"/>
      <c r="FE53" s="109"/>
      <c r="FF53" s="109"/>
      <c r="FG53" s="109"/>
      <c r="FH53" s="109"/>
      <c r="FI53" s="109"/>
      <c r="FJ53" s="109"/>
      <c r="FK53" s="109"/>
      <c r="FL53" s="109"/>
      <c r="FM53" s="109"/>
      <c r="FN53" s="109"/>
      <c r="FO53" s="109"/>
      <c r="FP53" s="109"/>
      <c r="FQ53" s="109"/>
      <c r="FR53" s="109"/>
      <c r="FS53" s="109"/>
      <c r="FT53" s="109"/>
      <c r="FU53" s="109"/>
      <c r="FV53" s="109"/>
      <c r="FW53" s="109"/>
      <c r="FX53" s="109"/>
      <c r="FY53" s="109"/>
      <c r="FZ53" s="109"/>
      <c r="GA53" s="109"/>
      <c r="GB53" s="109"/>
      <c r="GC53" s="109"/>
      <c r="GD53" s="109"/>
      <c r="GE53" s="109"/>
      <c r="GF53" s="109"/>
      <c r="GG53" s="109"/>
      <c r="GH53" s="109"/>
      <c r="GI53" s="109">
        <v>910.0</v>
      </c>
    </row>
    <row r="54" ht="15.75" customHeight="1">
      <c r="A54" s="31">
        <v>133.0</v>
      </c>
      <c r="B54" s="31" t="s">
        <v>752</v>
      </c>
      <c r="C54" s="31">
        <v>5.0</v>
      </c>
      <c r="D54" s="109">
        <v>228976.0</v>
      </c>
      <c r="E54" s="109">
        <v>230975.0</v>
      </c>
      <c r="F54" s="109">
        <v>228976.0</v>
      </c>
      <c r="G54" s="109">
        <v>230975.0</v>
      </c>
      <c r="H54" s="109">
        <v>168664.0</v>
      </c>
      <c r="I54" s="109">
        <v>163815.0</v>
      </c>
      <c r="J54" s="109">
        <v>168664.0</v>
      </c>
      <c r="K54" s="109">
        <v>163815.0</v>
      </c>
      <c r="L54" s="109">
        <v>2072.0</v>
      </c>
      <c r="M54" s="109">
        <v>2482.0</v>
      </c>
      <c r="N54" s="109">
        <v>1617.0</v>
      </c>
      <c r="O54" s="109">
        <v>1855.0</v>
      </c>
      <c r="P54" s="109">
        <v>166592.0</v>
      </c>
      <c r="Q54" s="109">
        <v>161333.0</v>
      </c>
      <c r="R54" s="109">
        <v>167047.0</v>
      </c>
      <c r="S54" s="109">
        <v>161960.0</v>
      </c>
      <c r="T54" s="109">
        <v>59571.0</v>
      </c>
      <c r="U54" s="109">
        <v>65873.0</v>
      </c>
      <c r="V54" s="109">
        <v>52994.0</v>
      </c>
      <c r="W54" s="109">
        <v>63755.0</v>
      </c>
      <c r="X54" s="109">
        <v>61205.0</v>
      </c>
      <c r="Y54" s="109">
        <v>66637.0</v>
      </c>
      <c r="Z54" s="109">
        <v>47940.0</v>
      </c>
      <c r="AA54" s="109">
        <v>56554.0</v>
      </c>
      <c r="AB54" s="109">
        <v>9353.0</v>
      </c>
      <c r="AC54" s="109">
        <v>8706.0</v>
      </c>
      <c r="AD54" s="109">
        <v>11589.0</v>
      </c>
      <c r="AE54" s="109">
        <v>9409.0</v>
      </c>
      <c r="AF54" s="109">
        <v>8444.0</v>
      </c>
      <c r="AG54" s="109">
        <v>8209.0</v>
      </c>
      <c r="AH54" s="109">
        <v>11485.0</v>
      </c>
      <c r="AI54" s="109">
        <v>12297.0</v>
      </c>
      <c r="AJ54" s="109"/>
      <c r="AK54" s="109"/>
      <c r="AL54" s="109"/>
      <c r="AM54" s="109"/>
      <c r="AN54" s="109">
        <v>9411.0</v>
      </c>
      <c r="AO54" s="109">
        <v>5651.0</v>
      </c>
      <c r="AP54" s="109">
        <v>19186.0</v>
      </c>
      <c r="AQ54" s="109">
        <v>6798.0</v>
      </c>
      <c r="AR54" s="109">
        <v>16633.0</v>
      </c>
      <c r="AS54" s="109"/>
      <c r="AT54" s="109">
        <v>18098.0</v>
      </c>
      <c r="AU54" s="109">
        <v>5832.0</v>
      </c>
      <c r="AV54" s="109"/>
      <c r="AW54" s="109">
        <v>4697.0</v>
      </c>
      <c r="AX54" s="109">
        <v>640.0</v>
      </c>
      <c r="AY54" s="109">
        <v>3350.0</v>
      </c>
      <c r="AZ54" s="109"/>
      <c r="BA54" s="109"/>
      <c r="BB54" s="109">
        <v>342.0</v>
      </c>
      <c r="BC54" s="109">
        <v>1267.0</v>
      </c>
      <c r="BD54" s="109">
        <v>1975.0</v>
      </c>
      <c r="BE54" s="109">
        <v>1119.0</v>
      </c>
      <c r="BF54" s="109">
        <v>972.0</v>
      </c>
      <c r="BG54" s="109">
        <v>661.0</v>
      </c>
      <c r="BH54" s="109"/>
      <c r="BI54" s="109"/>
      <c r="BJ54" s="109">
        <v>1222.0</v>
      </c>
      <c r="BK54" s="109"/>
      <c r="BL54" s="109"/>
      <c r="BM54" s="109"/>
      <c r="BN54" s="109">
        <v>133.0</v>
      </c>
      <c r="BO54" s="109">
        <v>186.0</v>
      </c>
      <c r="BP54" s="109"/>
      <c r="BQ54" s="109"/>
      <c r="BR54" s="109">
        <v>1002.0</v>
      </c>
      <c r="BS54" s="109">
        <v>476.0</v>
      </c>
      <c r="BT54" s="109"/>
      <c r="BU54" s="109"/>
      <c r="BV54" s="109"/>
      <c r="BW54" s="109"/>
      <c r="BX54" s="109"/>
      <c r="BY54" s="109"/>
      <c r="BZ54" s="109">
        <v>153.0</v>
      </c>
      <c r="CA54" s="109">
        <v>286.0</v>
      </c>
      <c r="CB54" s="109"/>
      <c r="CC54" s="109"/>
      <c r="CD54" s="109"/>
      <c r="CE54" s="109">
        <v>109.0</v>
      </c>
      <c r="CF54" s="109"/>
      <c r="CG54" s="109"/>
      <c r="CH54" s="109">
        <v>70.0</v>
      </c>
      <c r="CI54" s="109">
        <v>36.0</v>
      </c>
      <c r="CJ54" s="109"/>
      <c r="CK54" s="109"/>
      <c r="CL54" s="109"/>
      <c r="CM54" s="109">
        <v>29.0</v>
      </c>
      <c r="CN54" s="109"/>
      <c r="CO54" s="109"/>
      <c r="CP54" s="109">
        <v>8.0</v>
      </c>
      <c r="CQ54" s="109">
        <v>32.0</v>
      </c>
      <c r="CR54" s="109"/>
      <c r="CS54" s="109"/>
      <c r="CT54" s="109"/>
      <c r="CU54" s="109">
        <v>22.0</v>
      </c>
      <c r="CV54" s="109"/>
      <c r="CW54" s="109"/>
      <c r="CX54" s="109">
        <v>408.0</v>
      </c>
      <c r="CY54" s="109"/>
      <c r="CZ54" s="109"/>
      <c r="DA54" s="109"/>
      <c r="DB54" s="109"/>
      <c r="DC54" s="109"/>
      <c r="DD54" s="109"/>
      <c r="DE54" s="109"/>
      <c r="DF54" s="109"/>
      <c r="DG54" s="109"/>
      <c r="DH54" s="109"/>
      <c r="DI54" s="109"/>
      <c r="DJ54" s="109">
        <v>112.0</v>
      </c>
      <c r="DK54" s="109"/>
      <c r="DL54" s="109"/>
      <c r="DM54" s="109"/>
      <c r="DN54" s="109">
        <v>127.0</v>
      </c>
      <c r="DO54" s="109"/>
      <c r="DP54" s="109"/>
      <c r="DQ54" s="109"/>
      <c r="DR54" s="109">
        <v>23.0</v>
      </c>
      <c r="DS54" s="109"/>
      <c r="DT54" s="109"/>
      <c r="DU54" s="109"/>
      <c r="DV54" s="109">
        <v>159.0</v>
      </c>
      <c r="DW54" s="109"/>
      <c r="DX54" s="109"/>
      <c r="DY54" s="109"/>
      <c r="DZ54" s="109"/>
      <c r="EA54" s="109"/>
      <c r="EB54" s="109"/>
      <c r="EC54" s="109"/>
      <c r="ED54" s="109"/>
      <c r="EE54" s="109"/>
      <c r="EF54" s="109"/>
      <c r="EG54" s="109"/>
      <c r="EH54" s="109"/>
      <c r="EI54" s="109"/>
      <c r="EJ54" s="109"/>
      <c r="EK54" s="109"/>
      <c r="EL54" s="109"/>
      <c r="EM54" s="109"/>
      <c r="EN54" s="109"/>
      <c r="EO54" s="109"/>
      <c r="EP54" s="109">
        <v>73.0</v>
      </c>
      <c r="EQ54" s="109"/>
      <c r="ER54" s="109"/>
      <c r="ES54" s="109"/>
      <c r="ET54" s="109">
        <v>140.0</v>
      </c>
      <c r="EU54" s="109"/>
      <c r="EV54" s="109"/>
      <c r="EW54" s="109"/>
      <c r="EX54" s="109">
        <v>171.0</v>
      </c>
      <c r="EY54" s="109"/>
      <c r="EZ54" s="109"/>
      <c r="FA54" s="109"/>
      <c r="FB54" s="109"/>
      <c r="FC54" s="109"/>
      <c r="FD54" s="109"/>
      <c r="FE54" s="109"/>
      <c r="FF54" s="109"/>
      <c r="FG54" s="109"/>
      <c r="FH54" s="109"/>
      <c r="FI54" s="109"/>
      <c r="FJ54" s="109"/>
      <c r="FK54" s="109"/>
      <c r="FL54" s="109"/>
      <c r="FM54" s="109"/>
      <c r="FN54" s="109"/>
      <c r="FO54" s="109"/>
      <c r="FP54" s="109"/>
      <c r="FQ54" s="109"/>
      <c r="FR54" s="109"/>
      <c r="FS54" s="109"/>
      <c r="FT54" s="109"/>
      <c r="FU54" s="109"/>
      <c r="FV54" s="109"/>
      <c r="FW54" s="109"/>
      <c r="FX54" s="109"/>
      <c r="FY54" s="109"/>
      <c r="FZ54" s="109"/>
      <c r="GA54" s="109"/>
      <c r="GB54" s="109"/>
      <c r="GC54" s="109"/>
      <c r="GD54" s="109"/>
      <c r="GE54" s="109"/>
      <c r="GF54" s="109"/>
      <c r="GG54" s="109">
        <v>441.0</v>
      </c>
      <c r="GH54" s="109"/>
      <c r="GI54" s="109">
        <v>861.0</v>
      </c>
    </row>
    <row r="55" ht="15.75" customHeight="1">
      <c r="A55" s="31">
        <v>134.0</v>
      </c>
      <c r="B55" s="31" t="s">
        <v>753</v>
      </c>
      <c r="C55" s="31">
        <v>5.0</v>
      </c>
      <c r="D55" s="109">
        <v>204203.0</v>
      </c>
      <c r="E55" s="109">
        <v>206505.0</v>
      </c>
      <c r="F55" s="109">
        <v>204203.0</v>
      </c>
      <c r="G55" s="109">
        <v>206505.0</v>
      </c>
      <c r="H55" s="109">
        <v>151181.0</v>
      </c>
      <c r="I55" s="109">
        <v>145637.0</v>
      </c>
      <c r="J55" s="109">
        <v>151181.0</v>
      </c>
      <c r="K55" s="109">
        <v>145637.0</v>
      </c>
      <c r="L55" s="109">
        <v>1651.0</v>
      </c>
      <c r="M55" s="109">
        <v>2113.0</v>
      </c>
      <c r="N55" s="109">
        <v>1508.0</v>
      </c>
      <c r="O55" s="109">
        <v>1611.0</v>
      </c>
      <c r="P55" s="109">
        <v>149530.0</v>
      </c>
      <c r="Q55" s="109">
        <v>143524.0</v>
      </c>
      <c r="R55" s="109">
        <v>149673.0</v>
      </c>
      <c r="S55" s="109">
        <v>144026.0</v>
      </c>
      <c r="T55" s="109">
        <v>53057.0</v>
      </c>
      <c r="U55" s="109">
        <v>66385.0</v>
      </c>
      <c r="V55" s="109">
        <v>49160.0</v>
      </c>
      <c r="W55" s="109">
        <v>59134.0</v>
      </c>
      <c r="X55" s="109">
        <v>55868.0</v>
      </c>
      <c r="Y55" s="109">
        <v>58186.0</v>
      </c>
      <c r="Z55" s="109">
        <v>43966.0</v>
      </c>
      <c r="AA55" s="109">
        <v>49536.0</v>
      </c>
      <c r="AB55" s="109">
        <v>7862.0</v>
      </c>
      <c r="AC55" s="109">
        <v>5943.0</v>
      </c>
      <c r="AD55" s="109">
        <v>9432.0</v>
      </c>
      <c r="AE55" s="109">
        <v>7114.0</v>
      </c>
      <c r="AF55" s="109">
        <v>7372.0</v>
      </c>
      <c r="AG55" s="109">
        <v>5923.0</v>
      </c>
      <c r="AH55" s="109">
        <v>9625.0</v>
      </c>
      <c r="AI55" s="109">
        <v>10527.0</v>
      </c>
      <c r="AJ55" s="109"/>
      <c r="AK55" s="109"/>
      <c r="AL55" s="109"/>
      <c r="AM55" s="109"/>
      <c r="AN55" s="109">
        <v>10575.0</v>
      </c>
      <c r="AO55" s="109">
        <v>2738.0</v>
      </c>
      <c r="AP55" s="109">
        <v>16865.0</v>
      </c>
      <c r="AQ55" s="109">
        <v>6640.0</v>
      </c>
      <c r="AR55" s="109">
        <v>14796.0</v>
      </c>
      <c r="AS55" s="109"/>
      <c r="AT55" s="109">
        <v>15829.0</v>
      </c>
      <c r="AU55" s="109">
        <v>5170.0</v>
      </c>
      <c r="AV55" s="109"/>
      <c r="AW55" s="109">
        <v>3756.0</v>
      </c>
      <c r="AX55" s="109">
        <v>626.0</v>
      </c>
      <c r="AY55" s="109">
        <v>2893.0</v>
      </c>
      <c r="AZ55" s="109"/>
      <c r="BA55" s="109"/>
      <c r="BB55" s="109">
        <v>293.0</v>
      </c>
      <c r="BC55" s="109">
        <v>936.0</v>
      </c>
      <c r="BD55" s="109"/>
      <c r="BE55" s="109">
        <v>593.0</v>
      </c>
      <c r="BF55" s="109">
        <v>448.0</v>
      </c>
      <c r="BG55" s="109">
        <v>358.0</v>
      </c>
      <c r="BH55" s="109"/>
      <c r="BI55" s="109"/>
      <c r="BJ55" s="109">
        <v>947.0</v>
      </c>
      <c r="BK55" s="109"/>
      <c r="BL55" s="109"/>
      <c r="BM55" s="109"/>
      <c r="BN55" s="109">
        <v>157.0</v>
      </c>
      <c r="BO55" s="109">
        <v>151.0</v>
      </c>
      <c r="BP55" s="109"/>
      <c r="BQ55" s="109"/>
      <c r="BR55" s="109">
        <v>1052.0</v>
      </c>
      <c r="BS55" s="109">
        <v>395.0</v>
      </c>
      <c r="BT55" s="109"/>
      <c r="BU55" s="109"/>
      <c r="BV55" s="109"/>
      <c r="BW55" s="109"/>
      <c r="BX55" s="109"/>
      <c r="BY55" s="109"/>
      <c r="BZ55" s="109">
        <v>148.0</v>
      </c>
      <c r="CA55" s="109">
        <v>254.0</v>
      </c>
      <c r="CB55" s="109"/>
      <c r="CC55" s="109"/>
      <c r="CD55" s="109"/>
      <c r="CE55" s="109">
        <v>89.0</v>
      </c>
      <c r="CF55" s="109"/>
      <c r="CG55" s="109"/>
      <c r="CH55" s="109">
        <v>51.0</v>
      </c>
      <c r="CI55" s="109">
        <v>30.0</v>
      </c>
      <c r="CJ55" s="109"/>
      <c r="CK55" s="109"/>
      <c r="CL55" s="109"/>
      <c r="CM55" s="109">
        <v>16.0</v>
      </c>
      <c r="CN55" s="109"/>
      <c r="CO55" s="109"/>
      <c r="CP55" s="109">
        <v>4.0</v>
      </c>
      <c r="CQ55" s="109">
        <v>31.0</v>
      </c>
      <c r="CR55" s="109"/>
      <c r="CS55" s="109"/>
      <c r="CT55" s="109"/>
      <c r="CU55" s="109">
        <v>28.0</v>
      </c>
      <c r="CV55" s="109"/>
      <c r="CW55" s="109"/>
      <c r="CX55" s="109">
        <v>228.0</v>
      </c>
      <c r="CY55" s="109"/>
      <c r="CZ55" s="109"/>
      <c r="DA55" s="109"/>
      <c r="DB55" s="109"/>
      <c r="DC55" s="109"/>
      <c r="DD55" s="109"/>
      <c r="DE55" s="109"/>
      <c r="DF55" s="109"/>
      <c r="DG55" s="109"/>
      <c r="DH55" s="109"/>
      <c r="DI55" s="109"/>
      <c r="DJ55" s="109">
        <v>169.0</v>
      </c>
      <c r="DK55" s="109"/>
      <c r="DL55" s="109"/>
      <c r="DM55" s="109"/>
      <c r="DN55" s="109">
        <v>121.0</v>
      </c>
      <c r="DO55" s="109"/>
      <c r="DP55" s="109"/>
      <c r="DQ55" s="109"/>
      <c r="DR55" s="109">
        <v>19.0</v>
      </c>
      <c r="DS55" s="109"/>
      <c r="DT55" s="109"/>
      <c r="DU55" s="109"/>
      <c r="DV55" s="109">
        <v>156.0</v>
      </c>
      <c r="DW55" s="109"/>
      <c r="DX55" s="109"/>
      <c r="DY55" s="109"/>
      <c r="DZ55" s="109"/>
      <c r="EA55" s="109"/>
      <c r="EB55" s="109"/>
      <c r="EC55" s="109"/>
      <c r="ED55" s="109"/>
      <c r="EE55" s="109"/>
      <c r="EF55" s="109"/>
      <c r="EG55" s="109"/>
      <c r="EH55" s="109"/>
      <c r="EI55" s="109"/>
      <c r="EJ55" s="109"/>
      <c r="EK55" s="109"/>
      <c r="EL55" s="109"/>
      <c r="EM55" s="109"/>
      <c r="EN55" s="109"/>
      <c r="EO55" s="109"/>
      <c r="EP55" s="109">
        <v>79.0</v>
      </c>
      <c r="EQ55" s="109"/>
      <c r="ER55" s="109"/>
      <c r="ES55" s="109"/>
      <c r="ET55" s="109">
        <v>145.0</v>
      </c>
      <c r="EU55" s="109"/>
      <c r="EV55" s="109"/>
      <c r="EW55" s="109"/>
      <c r="EX55" s="109">
        <v>153.0</v>
      </c>
      <c r="EY55" s="109"/>
      <c r="EZ55" s="109"/>
      <c r="FA55" s="109"/>
      <c r="FB55" s="109"/>
      <c r="FC55" s="109"/>
      <c r="FD55" s="109"/>
      <c r="FE55" s="109"/>
      <c r="FF55" s="109"/>
      <c r="FG55" s="109"/>
      <c r="FH55" s="109"/>
      <c r="FI55" s="109"/>
      <c r="FJ55" s="109"/>
      <c r="FK55" s="109"/>
      <c r="FL55" s="109"/>
      <c r="FM55" s="109"/>
      <c r="FN55" s="109"/>
      <c r="FO55" s="109"/>
      <c r="FP55" s="109"/>
      <c r="FQ55" s="109"/>
      <c r="FR55" s="109"/>
      <c r="FS55" s="109"/>
      <c r="FT55" s="109"/>
      <c r="FU55" s="109"/>
      <c r="FV55" s="109"/>
      <c r="FW55" s="109"/>
      <c r="FX55" s="109"/>
      <c r="FY55" s="109"/>
      <c r="FZ55" s="109"/>
      <c r="GA55" s="109"/>
      <c r="GB55" s="109"/>
      <c r="GC55" s="109"/>
      <c r="GD55" s="109"/>
      <c r="GE55" s="109"/>
      <c r="GF55" s="109"/>
      <c r="GG55" s="109"/>
      <c r="GH55" s="109"/>
      <c r="GI55" s="109">
        <v>724.0</v>
      </c>
    </row>
    <row r="56" ht="15.75" customHeight="1">
      <c r="A56" s="31">
        <v>135.0</v>
      </c>
      <c r="B56" s="31" t="s">
        <v>754</v>
      </c>
      <c r="C56" s="31">
        <v>5.0</v>
      </c>
      <c r="D56" s="109">
        <v>170501.0</v>
      </c>
      <c r="E56" s="109">
        <v>172330.0</v>
      </c>
      <c r="F56" s="109">
        <v>170501.0</v>
      </c>
      <c r="G56" s="109">
        <v>172330.0</v>
      </c>
      <c r="H56" s="109">
        <v>128938.0</v>
      </c>
      <c r="I56" s="109">
        <v>125708.0</v>
      </c>
      <c r="J56" s="109">
        <v>128938.0</v>
      </c>
      <c r="K56" s="109">
        <v>125708.0</v>
      </c>
      <c r="L56" s="109">
        <v>1661.0</v>
      </c>
      <c r="M56" s="109">
        <v>1797.0</v>
      </c>
      <c r="N56" s="109">
        <v>1401.0</v>
      </c>
      <c r="O56" s="109">
        <v>1514.0</v>
      </c>
      <c r="P56" s="109">
        <v>127277.0</v>
      </c>
      <c r="Q56" s="109">
        <v>123911.0</v>
      </c>
      <c r="R56" s="109">
        <v>127537.0</v>
      </c>
      <c r="S56" s="109">
        <v>124194.0</v>
      </c>
      <c r="T56" s="109">
        <v>46526.0</v>
      </c>
      <c r="U56" s="109">
        <v>49783.0</v>
      </c>
      <c r="V56" s="109">
        <v>40214.0</v>
      </c>
      <c r="W56" s="109">
        <v>48776.0</v>
      </c>
      <c r="X56" s="109">
        <v>40908.0</v>
      </c>
      <c r="Y56" s="109">
        <v>50934.0</v>
      </c>
      <c r="Z56" s="109">
        <v>35509.0</v>
      </c>
      <c r="AA56" s="109">
        <v>43583.0</v>
      </c>
      <c r="AB56" s="109">
        <v>6870.0</v>
      </c>
      <c r="AC56" s="109">
        <v>5186.0</v>
      </c>
      <c r="AD56" s="109">
        <v>8399.0</v>
      </c>
      <c r="AE56" s="109">
        <v>6369.0</v>
      </c>
      <c r="AF56" s="109">
        <v>7671.0</v>
      </c>
      <c r="AG56" s="109">
        <v>7070.0</v>
      </c>
      <c r="AH56" s="109">
        <v>8869.0</v>
      </c>
      <c r="AI56" s="109">
        <v>9123.0</v>
      </c>
      <c r="AJ56" s="109"/>
      <c r="AK56" s="109"/>
      <c r="AL56" s="109"/>
      <c r="AM56" s="109"/>
      <c r="AN56" s="109">
        <v>10690.0</v>
      </c>
      <c r="AO56" s="109">
        <v>2873.0</v>
      </c>
      <c r="AP56" s="109">
        <v>15916.0</v>
      </c>
      <c r="AQ56" s="109">
        <v>5698.0</v>
      </c>
      <c r="AR56" s="109">
        <v>13005.0</v>
      </c>
      <c r="AS56" s="109">
        <v>3154.0</v>
      </c>
      <c r="AT56" s="109">
        <v>14147.0</v>
      </c>
      <c r="AU56" s="109">
        <v>4758.0</v>
      </c>
      <c r="AV56" s="109"/>
      <c r="AW56" s="109">
        <v>2814.0</v>
      </c>
      <c r="AX56" s="109">
        <v>553.0</v>
      </c>
      <c r="AY56" s="109">
        <v>2498.0</v>
      </c>
      <c r="AZ56" s="109"/>
      <c r="BA56" s="109"/>
      <c r="BB56" s="109">
        <v>278.0</v>
      </c>
      <c r="BC56" s="109">
        <v>1020.0</v>
      </c>
      <c r="BD56" s="109">
        <v>1607.0</v>
      </c>
      <c r="BE56" s="109">
        <v>868.0</v>
      </c>
      <c r="BF56" s="109">
        <v>871.0</v>
      </c>
      <c r="BG56" s="109">
        <v>788.0</v>
      </c>
      <c r="BH56" s="109"/>
      <c r="BI56" s="109"/>
      <c r="BJ56" s="109">
        <v>879.0</v>
      </c>
      <c r="BK56" s="109"/>
      <c r="BL56" s="109"/>
      <c r="BM56" s="109"/>
      <c r="BN56" s="109">
        <v>121.0</v>
      </c>
      <c r="BO56" s="109">
        <v>133.0</v>
      </c>
      <c r="BP56" s="109"/>
      <c r="BQ56" s="109"/>
      <c r="BR56" s="109">
        <v>784.0</v>
      </c>
      <c r="BS56" s="109">
        <v>379.0</v>
      </c>
      <c r="BT56" s="109"/>
      <c r="BU56" s="109"/>
      <c r="BV56" s="109"/>
      <c r="BW56" s="109"/>
      <c r="BX56" s="109"/>
      <c r="BY56" s="109"/>
      <c r="BZ56" s="109">
        <v>121.0</v>
      </c>
      <c r="CA56" s="109">
        <v>238.0</v>
      </c>
      <c r="CB56" s="109"/>
      <c r="CC56" s="109"/>
      <c r="CD56" s="109"/>
      <c r="CE56" s="109">
        <v>95.0</v>
      </c>
      <c r="CF56" s="109"/>
      <c r="CG56" s="109"/>
      <c r="CH56" s="109">
        <v>37.0</v>
      </c>
      <c r="CI56" s="109">
        <v>27.0</v>
      </c>
      <c r="CJ56" s="109"/>
      <c r="CK56" s="109"/>
      <c r="CL56" s="109"/>
      <c r="CM56" s="109">
        <v>18.0</v>
      </c>
      <c r="CN56" s="109"/>
      <c r="CO56" s="109"/>
      <c r="CP56" s="109">
        <v>7.0</v>
      </c>
      <c r="CQ56" s="109">
        <v>36.0</v>
      </c>
      <c r="CR56" s="109"/>
      <c r="CS56" s="109"/>
      <c r="CT56" s="109"/>
      <c r="CU56" s="109">
        <v>29.0</v>
      </c>
      <c r="CV56" s="109"/>
      <c r="CW56" s="109"/>
      <c r="CX56" s="109">
        <v>185.0</v>
      </c>
      <c r="CY56" s="109"/>
      <c r="CZ56" s="109"/>
      <c r="DA56" s="109"/>
      <c r="DB56" s="109"/>
      <c r="DC56" s="109"/>
      <c r="DD56" s="109"/>
      <c r="DE56" s="109"/>
      <c r="DF56" s="109"/>
      <c r="DG56" s="109"/>
      <c r="DH56" s="109"/>
      <c r="DI56" s="109"/>
      <c r="DJ56" s="109">
        <v>117.0</v>
      </c>
      <c r="DK56" s="109"/>
      <c r="DL56" s="109"/>
      <c r="DM56" s="109"/>
      <c r="DN56" s="109">
        <v>78.0</v>
      </c>
      <c r="DO56" s="109"/>
      <c r="DP56" s="109"/>
      <c r="DQ56" s="109"/>
      <c r="DR56" s="109">
        <v>19.0</v>
      </c>
      <c r="DS56" s="109"/>
      <c r="DT56" s="109"/>
      <c r="DU56" s="109"/>
      <c r="DV56" s="109">
        <v>182.0</v>
      </c>
      <c r="DW56" s="109"/>
      <c r="DX56" s="109"/>
      <c r="DY56" s="109"/>
      <c r="DZ56" s="109"/>
      <c r="EA56" s="109"/>
      <c r="EB56" s="109"/>
      <c r="EC56" s="109"/>
      <c r="ED56" s="109"/>
      <c r="EE56" s="109"/>
      <c r="EF56" s="109"/>
      <c r="EG56" s="109"/>
      <c r="EH56" s="109"/>
      <c r="EI56" s="109"/>
      <c r="EJ56" s="109"/>
      <c r="EK56" s="109"/>
      <c r="EL56" s="109"/>
      <c r="EM56" s="109"/>
      <c r="EN56" s="109"/>
      <c r="EO56" s="109"/>
      <c r="EP56" s="109">
        <v>56.0</v>
      </c>
      <c r="EQ56" s="109"/>
      <c r="ER56" s="109"/>
      <c r="ES56" s="109"/>
      <c r="ET56" s="109">
        <v>100.0</v>
      </c>
      <c r="EU56" s="109"/>
      <c r="EV56" s="109"/>
      <c r="EW56" s="109"/>
      <c r="EX56" s="109">
        <v>95.0</v>
      </c>
      <c r="EY56" s="109"/>
      <c r="EZ56" s="109"/>
      <c r="FA56" s="109"/>
      <c r="FB56" s="109"/>
      <c r="FC56" s="109"/>
      <c r="FD56" s="109"/>
      <c r="FE56" s="109"/>
      <c r="FF56" s="109"/>
      <c r="FG56" s="109"/>
      <c r="FH56" s="109"/>
      <c r="FI56" s="109"/>
      <c r="FJ56" s="109"/>
      <c r="FK56" s="109"/>
      <c r="FL56" s="109"/>
      <c r="FM56" s="109"/>
      <c r="FN56" s="109"/>
      <c r="FO56" s="109"/>
      <c r="FP56" s="109"/>
      <c r="FQ56" s="109"/>
      <c r="FR56" s="109"/>
      <c r="FS56" s="109"/>
      <c r="FT56" s="109"/>
      <c r="FU56" s="109"/>
      <c r="FV56" s="109"/>
      <c r="FW56" s="109"/>
      <c r="FX56" s="109"/>
      <c r="FY56" s="109"/>
      <c r="FZ56" s="109"/>
      <c r="GA56" s="109"/>
      <c r="GB56" s="109"/>
      <c r="GC56" s="109"/>
      <c r="GD56" s="109"/>
      <c r="GE56" s="109"/>
      <c r="GF56" s="109"/>
      <c r="GG56" s="109">
        <v>1229.0</v>
      </c>
      <c r="GH56" s="109"/>
      <c r="GI56" s="109">
        <v>626.0</v>
      </c>
    </row>
    <row r="57" ht="15.75" customHeight="1">
      <c r="A57" s="31">
        <v>136.0</v>
      </c>
      <c r="B57" s="31" t="s">
        <v>755</v>
      </c>
      <c r="C57" s="31">
        <v>5.0</v>
      </c>
      <c r="D57" s="109">
        <v>211026.0</v>
      </c>
      <c r="E57" s="109">
        <v>213488.0</v>
      </c>
      <c r="F57" s="109">
        <v>211026.0</v>
      </c>
      <c r="G57" s="109">
        <v>213488.0</v>
      </c>
      <c r="H57" s="109">
        <v>159883.0</v>
      </c>
      <c r="I57" s="109">
        <v>155994.0</v>
      </c>
      <c r="J57" s="109">
        <v>159883.0</v>
      </c>
      <c r="K57" s="109">
        <v>155994.0</v>
      </c>
      <c r="L57" s="109">
        <v>2029.0</v>
      </c>
      <c r="M57" s="109">
        <v>2260.0</v>
      </c>
      <c r="N57" s="109">
        <v>1692.0</v>
      </c>
      <c r="O57" s="109">
        <v>1996.0</v>
      </c>
      <c r="P57" s="109">
        <v>157854.0</v>
      </c>
      <c r="Q57" s="109">
        <v>153734.0</v>
      </c>
      <c r="R57" s="109">
        <v>158191.0</v>
      </c>
      <c r="S57" s="109">
        <v>153998.0</v>
      </c>
      <c r="T57" s="109">
        <v>69910.0</v>
      </c>
      <c r="U57" s="109">
        <v>76882.0</v>
      </c>
      <c r="V57" s="109">
        <v>58939.0</v>
      </c>
      <c r="W57" s="109">
        <v>70520.0</v>
      </c>
      <c r="X57" s="109">
        <v>42211.0</v>
      </c>
      <c r="Y57" s="109">
        <v>48159.0</v>
      </c>
      <c r="Z57" s="109">
        <v>39038.0</v>
      </c>
      <c r="AA57" s="109">
        <v>45707.0</v>
      </c>
      <c r="AB57" s="109">
        <v>8724.0</v>
      </c>
      <c r="AC57" s="109">
        <v>6328.0</v>
      </c>
      <c r="AD57" s="109">
        <v>10188.0</v>
      </c>
      <c r="AE57" s="109">
        <v>7894.0</v>
      </c>
      <c r="AF57" s="109">
        <v>9400.0</v>
      </c>
      <c r="AG57" s="109">
        <v>8757.0</v>
      </c>
      <c r="AH57" s="109">
        <v>10194.0</v>
      </c>
      <c r="AI57" s="109">
        <v>10266.0</v>
      </c>
      <c r="AJ57" s="109"/>
      <c r="AK57" s="109"/>
      <c r="AL57" s="109"/>
      <c r="AM57" s="109"/>
      <c r="AN57" s="109">
        <v>10813.0</v>
      </c>
      <c r="AO57" s="109">
        <v>2956.0</v>
      </c>
      <c r="AP57" s="109">
        <v>19543.0</v>
      </c>
      <c r="AQ57" s="109">
        <v>7423.0</v>
      </c>
      <c r="AR57" s="109">
        <v>14443.0</v>
      </c>
      <c r="AS57" s="109">
        <v>4004.0</v>
      </c>
      <c r="AT57" s="109">
        <v>15197.0</v>
      </c>
      <c r="AU57" s="109">
        <v>5545.0</v>
      </c>
      <c r="AV57" s="109"/>
      <c r="AW57" s="109">
        <v>2854.0</v>
      </c>
      <c r="AX57" s="109">
        <v>603.0</v>
      </c>
      <c r="AY57" s="109">
        <v>2853.0</v>
      </c>
      <c r="AZ57" s="109"/>
      <c r="BA57" s="109">
        <v>1312.0</v>
      </c>
      <c r="BB57" s="109">
        <v>336.0</v>
      </c>
      <c r="BC57" s="109">
        <v>1188.0</v>
      </c>
      <c r="BD57" s="109">
        <v>1482.0</v>
      </c>
      <c r="BE57" s="109">
        <v>1086.0</v>
      </c>
      <c r="BF57" s="109">
        <v>758.0</v>
      </c>
      <c r="BG57" s="109">
        <v>807.0</v>
      </c>
      <c r="BH57" s="109"/>
      <c r="BI57" s="109"/>
      <c r="BJ57" s="109">
        <v>956.0</v>
      </c>
      <c r="BK57" s="109"/>
      <c r="BL57" s="109">
        <v>871.0</v>
      </c>
      <c r="BM57" s="109">
        <v>693.0</v>
      </c>
      <c r="BN57" s="109">
        <v>348.0</v>
      </c>
      <c r="BO57" s="109">
        <v>400.0</v>
      </c>
      <c r="BP57" s="109"/>
      <c r="BQ57" s="109"/>
      <c r="BR57" s="109">
        <v>959.0</v>
      </c>
      <c r="BS57" s="109">
        <v>438.0</v>
      </c>
      <c r="BT57" s="109"/>
      <c r="BU57" s="109"/>
      <c r="BV57" s="109"/>
      <c r="BW57" s="109"/>
      <c r="BX57" s="109"/>
      <c r="BY57" s="109"/>
      <c r="BZ57" s="109">
        <v>120.0</v>
      </c>
      <c r="CA57" s="109">
        <v>221.0</v>
      </c>
      <c r="CB57" s="109"/>
      <c r="CC57" s="109"/>
      <c r="CD57" s="109"/>
      <c r="CE57" s="109">
        <v>91.0</v>
      </c>
      <c r="CF57" s="109"/>
      <c r="CG57" s="109"/>
      <c r="CH57" s="109">
        <v>32.0</v>
      </c>
      <c r="CI57" s="109">
        <v>22.0</v>
      </c>
      <c r="CJ57" s="109"/>
      <c r="CK57" s="109"/>
      <c r="CL57" s="109"/>
      <c r="CM57" s="109">
        <v>22.0</v>
      </c>
      <c r="CN57" s="109"/>
      <c r="CO57" s="109"/>
      <c r="CP57" s="109">
        <v>11.0</v>
      </c>
      <c r="CQ57" s="109">
        <v>29.0</v>
      </c>
      <c r="CR57" s="109"/>
      <c r="CS57" s="109"/>
      <c r="CT57" s="109"/>
      <c r="CU57" s="109">
        <v>19.0</v>
      </c>
      <c r="CV57" s="109"/>
      <c r="CW57" s="109"/>
      <c r="CX57" s="109">
        <v>211.0</v>
      </c>
      <c r="CY57" s="109"/>
      <c r="CZ57" s="109"/>
      <c r="DA57" s="109"/>
      <c r="DB57" s="109"/>
      <c r="DC57" s="109"/>
      <c r="DD57" s="109"/>
      <c r="DE57" s="109"/>
      <c r="DF57" s="109"/>
      <c r="DG57" s="109"/>
      <c r="DH57" s="109"/>
      <c r="DI57" s="109"/>
      <c r="DJ57" s="109">
        <v>158.0</v>
      </c>
      <c r="DK57" s="109"/>
      <c r="DL57" s="109"/>
      <c r="DM57" s="109"/>
      <c r="DN57" s="109">
        <v>98.0</v>
      </c>
      <c r="DO57" s="109"/>
      <c r="DP57" s="109"/>
      <c r="DQ57" s="109"/>
      <c r="DR57" s="109">
        <v>14.0</v>
      </c>
      <c r="DS57" s="109"/>
      <c r="DT57" s="109"/>
      <c r="DU57" s="109"/>
      <c r="DV57" s="109">
        <v>149.0</v>
      </c>
      <c r="DW57" s="109"/>
      <c r="DX57" s="109"/>
      <c r="DY57" s="109"/>
      <c r="DZ57" s="109"/>
      <c r="EA57" s="109"/>
      <c r="EB57" s="109"/>
      <c r="EC57" s="109"/>
      <c r="ED57" s="109"/>
      <c r="EE57" s="109"/>
      <c r="EF57" s="109"/>
      <c r="EG57" s="109"/>
      <c r="EH57" s="109"/>
      <c r="EI57" s="109"/>
      <c r="EJ57" s="109"/>
      <c r="EK57" s="109"/>
      <c r="EL57" s="109"/>
      <c r="EM57" s="109"/>
      <c r="EN57" s="109"/>
      <c r="EO57" s="109"/>
      <c r="EP57" s="109">
        <v>55.0</v>
      </c>
      <c r="EQ57" s="109"/>
      <c r="ER57" s="109"/>
      <c r="ES57" s="109"/>
      <c r="ET57" s="109">
        <v>145.0</v>
      </c>
      <c r="EU57" s="109"/>
      <c r="EV57" s="109"/>
      <c r="EW57" s="109"/>
      <c r="EX57" s="109">
        <v>139.0</v>
      </c>
      <c r="EY57" s="109"/>
      <c r="EZ57" s="109"/>
      <c r="FA57" s="109"/>
      <c r="FB57" s="109"/>
      <c r="FC57" s="109"/>
      <c r="FD57" s="109"/>
      <c r="FE57" s="109"/>
      <c r="FF57" s="109"/>
      <c r="FG57" s="109"/>
      <c r="FH57" s="109"/>
      <c r="FI57" s="109"/>
      <c r="FJ57" s="109"/>
      <c r="FK57" s="109"/>
      <c r="FL57" s="109"/>
      <c r="FM57" s="109"/>
      <c r="FN57" s="109"/>
      <c r="FO57" s="109"/>
      <c r="FP57" s="109"/>
      <c r="FQ57" s="109"/>
      <c r="FR57" s="109"/>
      <c r="FS57" s="109"/>
      <c r="FT57" s="109"/>
      <c r="FU57" s="109"/>
      <c r="FV57" s="109"/>
      <c r="FW57" s="109"/>
      <c r="FX57" s="109"/>
      <c r="FY57" s="109"/>
      <c r="FZ57" s="109"/>
      <c r="GA57" s="109"/>
      <c r="GB57" s="109"/>
      <c r="GC57" s="109"/>
      <c r="GD57" s="109"/>
      <c r="GE57" s="109"/>
      <c r="GF57" s="109"/>
      <c r="GG57" s="109">
        <v>703.0</v>
      </c>
      <c r="GH57" s="109"/>
      <c r="GI57" s="109">
        <v>553.0</v>
      </c>
    </row>
    <row r="58" ht="15.75" customHeight="1">
      <c r="A58" s="31">
        <v>137.0</v>
      </c>
      <c r="B58" s="31" t="s">
        <v>756</v>
      </c>
      <c r="C58" s="31">
        <v>5.0</v>
      </c>
      <c r="D58" s="109">
        <v>249359.0</v>
      </c>
      <c r="E58" s="109">
        <v>247138.0</v>
      </c>
      <c r="F58" s="109">
        <v>249359.0</v>
      </c>
      <c r="G58" s="109">
        <v>247138.0</v>
      </c>
      <c r="H58" s="109">
        <v>187479.0</v>
      </c>
      <c r="I58" s="109">
        <v>176149.0</v>
      </c>
      <c r="J58" s="109">
        <v>187479.0</v>
      </c>
      <c r="K58" s="109">
        <v>176149.0</v>
      </c>
      <c r="L58" s="109">
        <v>1882.0</v>
      </c>
      <c r="M58" s="109">
        <v>2103.0</v>
      </c>
      <c r="N58" s="109">
        <v>1582.0</v>
      </c>
      <c r="O58" s="109">
        <v>2001.0</v>
      </c>
      <c r="P58" s="109">
        <v>185597.0</v>
      </c>
      <c r="Q58" s="109">
        <v>174046.0</v>
      </c>
      <c r="R58" s="109">
        <v>185897.0</v>
      </c>
      <c r="S58" s="109">
        <v>174148.0</v>
      </c>
      <c r="T58" s="109">
        <v>99004.0</v>
      </c>
      <c r="U58" s="109">
        <v>102867.0</v>
      </c>
      <c r="V58" s="109">
        <v>75628.0</v>
      </c>
      <c r="W58" s="109">
        <v>89394.0</v>
      </c>
      <c r="X58" s="109">
        <v>36983.0</v>
      </c>
      <c r="Y58" s="109">
        <v>40429.0</v>
      </c>
      <c r="Z58" s="109">
        <v>35055.0</v>
      </c>
      <c r="AA58" s="109">
        <v>40630.0</v>
      </c>
      <c r="AB58" s="109">
        <v>9554.0</v>
      </c>
      <c r="AC58" s="109">
        <v>6969.0</v>
      </c>
      <c r="AD58" s="109">
        <v>12292.0</v>
      </c>
      <c r="AE58" s="109">
        <v>9065.0</v>
      </c>
      <c r="AF58" s="109">
        <v>11116.0</v>
      </c>
      <c r="AG58" s="109">
        <v>11254.0</v>
      </c>
      <c r="AH58" s="109">
        <v>13612.0</v>
      </c>
      <c r="AI58" s="109">
        <v>12445.0</v>
      </c>
      <c r="AJ58" s="109"/>
      <c r="AK58" s="109"/>
      <c r="AL58" s="109"/>
      <c r="AM58" s="109"/>
      <c r="AN58" s="109">
        <v>10228.0</v>
      </c>
      <c r="AO58" s="109">
        <v>3296.0</v>
      </c>
      <c r="AP58" s="109">
        <v>24976.0</v>
      </c>
      <c r="AQ58" s="109">
        <v>8774.0</v>
      </c>
      <c r="AR58" s="109">
        <v>16891.0</v>
      </c>
      <c r="AS58" s="109">
        <v>3521.0</v>
      </c>
      <c r="AT58" s="109">
        <v>18484.0</v>
      </c>
      <c r="AU58" s="109">
        <v>6296.0</v>
      </c>
      <c r="AV58" s="109">
        <v>1821.0</v>
      </c>
      <c r="AW58" s="109">
        <v>3800.0</v>
      </c>
      <c r="AX58" s="109">
        <v>814.0</v>
      </c>
      <c r="AY58" s="109">
        <v>3682.0</v>
      </c>
      <c r="AZ58" s="109"/>
      <c r="BA58" s="109">
        <v>1442.0</v>
      </c>
      <c r="BB58" s="109">
        <v>294.0</v>
      </c>
      <c r="BC58" s="109">
        <v>1383.0</v>
      </c>
      <c r="BD58" s="109"/>
      <c r="BE58" s="109"/>
      <c r="BF58" s="109">
        <v>488.0</v>
      </c>
      <c r="BG58" s="109">
        <v>500.0</v>
      </c>
      <c r="BH58" s="109"/>
      <c r="BI58" s="109"/>
      <c r="BJ58" s="109">
        <v>1084.0</v>
      </c>
      <c r="BK58" s="109"/>
      <c r="BL58" s="109"/>
      <c r="BM58" s="109"/>
      <c r="BN58" s="109">
        <v>223.0</v>
      </c>
      <c r="BO58" s="109">
        <v>293.0</v>
      </c>
      <c r="BP58" s="109"/>
      <c r="BQ58" s="109"/>
      <c r="BR58" s="109">
        <v>1266.0</v>
      </c>
      <c r="BS58" s="109">
        <v>438.0</v>
      </c>
      <c r="BT58" s="109"/>
      <c r="BU58" s="109"/>
      <c r="BV58" s="109"/>
      <c r="BW58" s="109"/>
      <c r="BX58" s="109"/>
      <c r="BY58" s="109"/>
      <c r="BZ58" s="109">
        <v>172.0</v>
      </c>
      <c r="CA58" s="109">
        <v>257.0</v>
      </c>
      <c r="CB58" s="109"/>
      <c r="CC58" s="109"/>
      <c r="CD58" s="109"/>
      <c r="CE58" s="109">
        <v>126.0</v>
      </c>
      <c r="CF58" s="109"/>
      <c r="CG58" s="109"/>
      <c r="CH58" s="109">
        <v>39.0</v>
      </c>
      <c r="CI58" s="109">
        <v>17.0</v>
      </c>
      <c r="CJ58" s="109"/>
      <c r="CK58" s="109"/>
      <c r="CL58" s="109"/>
      <c r="CM58" s="109">
        <v>31.0</v>
      </c>
      <c r="CN58" s="109"/>
      <c r="CO58" s="109"/>
      <c r="CP58" s="109">
        <v>13.0</v>
      </c>
      <c r="CQ58" s="109">
        <v>31.0</v>
      </c>
      <c r="CR58" s="109"/>
      <c r="CS58" s="109"/>
      <c r="CT58" s="109"/>
      <c r="CU58" s="109">
        <v>24.0</v>
      </c>
      <c r="CV58" s="109"/>
      <c r="CW58" s="109"/>
      <c r="CX58" s="109">
        <v>301.0</v>
      </c>
      <c r="CY58" s="109"/>
      <c r="CZ58" s="109"/>
      <c r="DA58" s="109"/>
      <c r="DB58" s="109"/>
      <c r="DC58" s="109"/>
      <c r="DD58" s="109"/>
      <c r="DE58" s="109"/>
      <c r="DF58" s="109"/>
      <c r="DG58" s="109"/>
      <c r="DH58" s="109"/>
      <c r="DI58" s="109"/>
      <c r="DJ58" s="109">
        <v>162.0</v>
      </c>
      <c r="DK58" s="109"/>
      <c r="DL58" s="109"/>
      <c r="DM58" s="109"/>
      <c r="DN58" s="109">
        <v>191.0</v>
      </c>
      <c r="DO58" s="109"/>
      <c r="DP58" s="109"/>
      <c r="DQ58" s="109"/>
      <c r="DR58" s="109">
        <v>10.0</v>
      </c>
      <c r="DS58" s="109"/>
      <c r="DT58" s="109"/>
      <c r="DU58" s="109"/>
      <c r="DV58" s="109">
        <v>309.0</v>
      </c>
      <c r="DW58" s="109"/>
      <c r="DX58" s="109"/>
      <c r="DY58" s="109"/>
      <c r="DZ58" s="109"/>
      <c r="EA58" s="109"/>
      <c r="EB58" s="109"/>
      <c r="EC58" s="109"/>
      <c r="ED58" s="109"/>
      <c r="EE58" s="109"/>
      <c r="EF58" s="109"/>
      <c r="EG58" s="109"/>
      <c r="EH58" s="109"/>
      <c r="EI58" s="109"/>
      <c r="EJ58" s="109"/>
      <c r="EK58" s="109"/>
      <c r="EL58" s="109"/>
      <c r="EM58" s="109"/>
      <c r="EN58" s="109"/>
      <c r="EO58" s="109"/>
      <c r="EP58" s="109">
        <v>110.0</v>
      </c>
      <c r="EQ58" s="109"/>
      <c r="ER58" s="109"/>
      <c r="ES58" s="109"/>
      <c r="ET58" s="109">
        <v>162.0</v>
      </c>
      <c r="EU58" s="109"/>
      <c r="EV58" s="109"/>
      <c r="EW58" s="109"/>
      <c r="EX58" s="109">
        <v>212.0</v>
      </c>
      <c r="EY58" s="109"/>
      <c r="EZ58" s="109"/>
      <c r="FA58" s="109"/>
      <c r="FB58" s="109"/>
      <c r="FC58" s="109"/>
      <c r="FD58" s="109"/>
      <c r="FE58" s="109"/>
      <c r="FF58" s="109"/>
      <c r="FG58" s="109"/>
      <c r="FH58" s="109"/>
      <c r="FI58" s="109"/>
      <c r="FJ58" s="109"/>
      <c r="FK58" s="109"/>
      <c r="FL58" s="109"/>
      <c r="FM58" s="109"/>
      <c r="FN58" s="109"/>
      <c r="FO58" s="109"/>
      <c r="FP58" s="109"/>
      <c r="FQ58" s="109"/>
      <c r="FR58" s="109"/>
      <c r="FS58" s="109"/>
      <c r="FT58" s="109"/>
      <c r="FU58" s="109"/>
      <c r="FV58" s="109"/>
      <c r="FW58" s="109"/>
      <c r="FX58" s="109"/>
      <c r="FY58" s="109"/>
      <c r="FZ58" s="109"/>
      <c r="GA58" s="109"/>
      <c r="GB58" s="109"/>
      <c r="GC58" s="109"/>
      <c r="GD58" s="109"/>
      <c r="GE58" s="109"/>
      <c r="GF58" s="109"/>
      <c r="GG58" s="109">
        <v>468.0</v>
      </c>
      <c r="GH58" s="109"/>
      <c r="GI58" s="109">
        <v>762.0</v>
      </c>
    </row>
    <row r="59" ht="15.75" customHeight="1">
      <c r="A59" s="31">
        <v>138.0</v>
      </c>
      <c r="B59" s="31" t="s">
        <v>757</v>
      </c>
      <c r="C59" s="31">
        <v>5.0</v>
      </c>
      <c r="D59" s="109">
        <v>207384.0</v>
      </c>
      <c r="E59" s="109">
        <v>212903.0</v>
      </c>
      <c r="F59" s="109">
        <v>207384.0</v>
      </c>
      <c r="G59" s="109">
        <v>212903.0</v>
      </c>
      <c r="H59" s="109">
        <v>150044.0</v>
      </c>
      <c r="I59" s="109">
        <v>147183.0</v>
      </c>
      <c r="J59" s="109">
        <v>150044.0</v>
      </c>
      <c r="K59" s="109">
        <v>147183.0</v>
      </c>
      <c r="L59" s="109">
        <v>1745.0</v>
      </c>
      <c r="M59" s="109">
        <v>2595.0</v>
      </c>
      <c r="N59" s="109">
        <v>1250.0</v>
      </c>
      <c r="O59" s="109">
        <v>1737.0</v>
      </c>
      <c r="P59" s="109">
        <v>148299.0</v>
      </c>
      <c r="Q59" s="109">
        <v>144588.0</v>
      </c>
      <c r="R59" s="109">
        <v>148794.0</v>
      </c>
      <c r="S59" s="109">
        <v>145446.0</v>
      </c>
      <c r="T59" s="109">
        <v>44948.0</v>
      </c>
      <c r="U59" s="109">
        <v>49329.0</v>
      </c>
      <c r="V59" s="109">
        <v>42972.0</v>
      </c>
      <c r="W59" s="109">
        <v>51328.0</v>
      </c>
      <c r="X59" s="109">
        <v>58206.0</v>
      </c>
      <c r="Y59" s="109">
        <v>68044.0</v>
      </c>
      <c r="Z59" s="109">
        <v>43548.0</v>
      </c>
      <c r="AA59" s="109">
        <v>53380.0</v>
      </c>
      <c r="AB59" s="109">
        <v>8045.0</v>
      </c>
      <c r="AC59" s="109">
        <v>8181.0</v>
      </c>
      <c r="AD59" s="109">
        <v>10743.0</v>
      </c>
      <c r="AE59" s="109">
        <v>9820.0</v>
      </c>
      <c r="AF59" s="109">
        <v>5752.0</v>
      </c>
      <c r="AG59" s="109">
        <v>6521.0</v>
      </c>
      <c r="AH59" s="109">
        <v>8673.0</v>
      </c>
      <c r="AI59" s="109">
        <v>9806.0</v>
      </c>
      <c r="AJ59" s="109"/>
      <c r="AK59" s="109"/>
      <c r="AL59" s="109"/>
      <c r="AM59" s="109"/>
      <c r="AN59" s="109">
        <v>11727.0</v>
      </c>
      <c r="AO59" s="109">
        <v>4978.0</v>
      </c>
      <c r="AP59" s="109">
        <v>18722.0</v>
      </c>
      <c r="AQ59" s="109">
        <v>6604.0</v>
      </c>
      <c r="AR59" s="109">
        <v>16716.0</v>
      </c>
      <c r="AS59" s="109"/>
      <c r="AT59" s="109">
        <v>17622.0</v>
      </c>
      <c r="AU59" s="109">
        <v>6374.0</v>
      </c>
      <c r="AV59" s="109"/>
      <c r="AW59" s="109">
        <v>3931.0</v>
      </c>
      <c r="AX59" s="109">
        <v>683.0</v>
      </c>
      <c r="AY59" s="109">
        <v>3262.0</v>
      </c>
      <c r="AZ59" s="109"/>
      <c r="BA59" s="109">
        <v>2822.0</v>
      </c>
      <c r="BB59" s="109">
        <v>457.0</v>
      </c>
      <c r="BC59" s="109">
        <v>1611.0</v>
      </c>
      <c r="BD59" s="109"/>
      <c r="BE59" s="109"/>
      <c r="BF59" s="109">
        <v>410.0</v>
      </c>
      <c r="BG59" s="109">
        <v>373.0</v>
      </c>
      <c r="BH59" s="109"/>
      <c r="BI59" s="109"/>
      <c r="BJ59" s="109">
        <v>1533.0</v>
      </c>
      <c r="BK59" s="109"/>
      <c r="BL59" s="109"/>
      <c r="BM59" s="109"/>
      <c r="BN59" s="109">
        <v>154.0</v>
      </c>
      <c r="BO59" s="109">
        <v>159.0</v>
      </c>
      <c r="BP59" s="109"/>
      <c r="BQ59" s="109"/>
      <c r="BR59" s="109">
        <v>1202.0</v>
      </c>
      <c r="BS59" s="109">
        <v>566.0</v>
      </c>
      <c r="BT59" s="109"/>
      <c r="BU59" s="109"/>
      <c r="BV59" s="109"/>
      <c r="BW59" s="109"/>
      <c r="BX59" s="109"/>
      <c r="BY59" s="109"/>
      <c r="BZ59" s="109">
        <v>182.0</v>
      </c>
      <c r="CA59" s="109">
        <v>305.0</v>
      </c>
      <c r="CB59" s="109"/>
      <c r="CC59" s="109"/>
      <c r="CD59" s="109"/>
      <c r="CE59" s="109">
        <v>113.0</v>
      </c>
      <c r="CF59" s="109">
        <v>278.0</v>
      </c>
      <c r="CG59" s="109">
        <v>268.0</v>
      </c>
      <c r="CH59" s="109">
        <v>174.0</v>
      </c>
      <c r="CI59" s="109">
        <v>96.0</v>
      </c>
      <c r="CJ59" s="109"/>
      <c r="CK59" s="109"/>
      <c r="CL59" s="109"/>
      <c r="CM59" s="109">
        <v>20.0</v>
      </c>
      <c r="CN59" s="109"/>
      <c r="CO59" s="109"/>
      <c r="CP59" s="109">
        <v>15.0</v>
      </c>
      <c r="CQ59" s="109">
        <v>33.0</v>
      </c>
      <c r="CR59" s="109"/>
      <c r="CS59" s="109"/>
      <c r="CT59" s="109"/>
      <c r="CU59" s="109">
        <v>29.0</v>
      </c>
      <c r="CV59" s="109"/>
      <c r="CW59" s="109"/>
      <c r="CX59" s="109">
        <v>824.0</v>
      </c>
      <c r="CY59" s="109"/>
      <c r="CZ59" s="109"/>
      <c r="DA59" s="109"/>
      <c r="DB59" s="109"/>
      <c r="DC59" s="109"/>
      <c r="DD59" s="109"/>
      <c r="DE59" s="109"/>
      <c r="DF59" s="109"/>
      <c r="DG59" s="109"/>
      <c r="DH59" s="109"/>
      <c r="DI59" s="109"/>
      <c r="DJ59" s="109">
        <v>120.0</v>
      </c>
      <c r="DK59" s="109"/>
      <c r="DL59" s="109"/>
      <c r="DM59" s="109"/>
      <c r="DN59" s="109">
        <v>136.0</v>
      </c>
      <c r="DO59" s="109"/>
      <c r="DP59" s="109"/>
      <c r="DQ59" s="109"/>
      <c r="DR59" s="109">
        <v>41.0</v>
      </c>
      <c r="DS59" s="109"/>
      <c r="DT59" s="109"/>
      <c r="DU59" s="109"/>
      <c r="DV59" s="109">
        <v>153.0</v>
      </c>
      <c r="DW59" s="109"/>
      <c r="DX59" s="109"/>
      <c r="DY59" s="109"/>
      <c r="DZ59" s="109"/>
      <c r="EA59" s="109"/>
      <c r="EB59" s="109"/>
      <c r="EC59" s="109"/>
      <c r="ED59" s="109"/>
      <c r="EE59" s="109"/>
      <c r="EF59" s="109"/>
      <c r="EG59" s="109"/>
      <c r="EH59" s="109"/>
      <c r="EI59" s="109"/>
      <c r="EJ59" s="109"/>
      <c r="EK59" s="109"/>
      <c r="EL59" s="109"/>
      <c r="EM59" s="109"/>
      <c r="EN59" s="109"/>
      <c r="EO59" s="109"/>
      <c r="EP59" s="109">
        <v>104.0</v>
      </c>
      <c r="EQ59" s="109"/>
      <c r="ER59" s="109"/>
      <c r="ES59" s="109"/>
      <c r="ET59" s="109">
        <v>177.0</v>
      </c>
      <c r="EU59" s="109"/>
      <c r="EV59" s="109"/>
      <c r="EW59" s="109"/>
      <c r="EX59" s="109">
        <v>149.0</v>
      </c>
      <c r="EY59" s="109"/>
      <c r="EZ59" s="109"/>
      <c r="FA59" s="109"/>
      <c r="FB59" s="109"/>
      <c r="FC59" s="109"/>
      <c r="FD59" s="109"/>
      <c r="FE59" s="109"/>
      <c r="FF59" s="109"/>
      <c r="FG59" s="109"/>
      <c r="FH59" s="109"/>
      <c r="FI59" s="109"/>
      <c r="FJ59" s="109"/>
      <c r="FK59" s="109"/>
      <c r="FL59" s="109"/>
      <c r="FM59" s="109"/>
      <c r="FN59" s="109"/>
      <c r="FO59" s="109"/>
      <c r="FP59" s="109"/>
      <c r="FQ59" s="109"/>
      <c r="FR59" s="109"/>
      <c r="FS59" s="109"/>
      <c r="FT59" s="109"/>
      <c r="FU59" s="109"/>
      <c r="FV59" s="109"/>
      <c r="FW59" s="109"/>
      <c r="FX59" s="109"/>
      <c r="FY59" s="109"/>
      <c r="FZ59" s="109"/>
      <c r="GA59" s="109"/>
      <c r="GB59" s="109"/>
      <c r="GC59" s="109"/>
      <c r="GD59" s="109"/>
      <c r="GE59" s="109"/>
      <c r="GF59" s="109">
        <v>2627.0</v>
      </c>
      <c r="GG59" s="109">
        <v>514.0</v>
      </c>
      <c r="GH59" s="109"/>
      <c r="GI59" s="109">
        <v>1567.0</v>
      </c>
    </row>
    <row r="60" ht="15.75" customHeight="1">
      <c r="A60" s="31">
        <v>139.0</v>
      </c>
      <c r="B60" s="31" t="s">
        <v>758</v>
      </c>
      <c r="C60" s="31">
        <v>5.0</v>
      </c>
      <c r="D60" s="109">
        <v>178506.0</v>
      </c>
      <c r="E60" s="109">
        <v>181174.0</v>
      </c>
      <c r="F60" s="109">
        <v>178506.0</v>
      </c>
      <c r="G60" s="109">
        <v>181174.0</v>
      </c>
      <c r="H60" s="109">
        <v>137632.0</v>
      </c>
      <c r="I60" s="109">
        <v>134749.0</v>
      </c>
      <c r="J60" s="109">
        <v>137632.0</v>
      </c>
      <c r="K60" s="109">
        <v>134749.0</v>
      </c>
      <c r="L60" s="109">
        <v>3256.0</v>
      </c>
      <c r="M60" s="109">
        <v>1897.0</v>
      </c>
      <c r="N60" s="109">
        <v>1208.0</v>
      </c>
      <c r="O60" s="109">
        <v>1600.0</v>
      </c>
      <c r="P60" s="109">
        <v>134376.0</v>
      </c>
      <c r="Q60" s="109">
        <v>132852.0</v>
      </c>
      <c r="R60" s="109">
        <v>136424.0</v>
      </c>
      <c r="S60" s="109">
        <v>133149.0</v>
      </c>
      <c r="T60" s="109">
        <v>44273.0</v>
      </c>
      <c r="U60" s="109">
        <v>47530.0</v>
      </c>
      <c r="V60" s="109">
        <v>37284.0</v>
      </c>
      <c r="W60" s="109">
        <v>44028.0</v>
      </c>
      <c r="X60" s="109">
        <v>49333.0</v>
      </c>
      <c r="Y60" s="109">
        <v>56197.0</v>
      </c>
      <c r="Z60" s="109">
        <v>40767.0</v>
      </c>
      <c r="AA60" s="109">
        <v>50946.0</v>
      </c>
      <c r="AB60" s="109">
        <v>10804.0</v>
      </c>
      <c r="AC60" s="109">
        <v>6743.0</v>
      </c>
      <c r="AD60" s="109">
        <v>11092.0</v>
      </c>
      <c r="AE60" s="109">
        <v>8498.0</v>
      </c>
      <c r="AF60" s="109">
        <v>11538.0</v>
      </c>
      <c r="AG60" s="109">
        <v>10964.0</v>
      </c>
      <c r="AH60" s="109">
        <v>11142.0</v>
      </c>
      <c r="AI60" s="109">
        <v>12071.0</v>
      </c>
      <c r="AJ60" s="109"/>
      <c r="AK60" s="109"/>
      <c r="AL60" s="109"/>
      <c r="AM60" s="109"/>
      <c r="AN60" s="109">
        <v>14175.0</v>
      </c>
      <c r="AO60" s="109">
        <v>2666.0</v>
      </c>
      <c r="AP60" s="109">
        <v>17270.0</v>
      </c>
      <c r="AQ60" s="109">
        <v>5977.0</v>
      </c>
      <c r="AR60" s="109"/>
      <c r="AS60" s="109">
        <v>3993.0</v>
      </c>
      <c r="AT60" s="109">
        <v>13190.0</v>
      </c>
      <c r="AU60" s="109">
        <v>5178.0</v>
      </c>
      <c r="AV60" s="109">
        <v>3565.0</v>
      </c>
      <c r="AW60" s="109">
        <v>3003.0</v>
      </c>
      <c r="AX60" s="109">
        <v>881.0</v>
      </c>
      <c r="AY60" s="109">
        <v>2951.0</v>
      </c>
      <c r="AZ60" s="109"/>
      <c r="BA60" s="109">
        <v>1523.0</v>
      </c>
      <c r="BB60" s="109">
        <v>264.0</v>
      </c>
      <c r="BC60" s="109">
        <v>1241.0</v>
      </c>
      <c r="BD60" s="109"/>
      <c r="BE60" s="109"/>
      <c r="BF60" s="109">
        <v>291.0</v>
      </c>
      <c r="BG60" s="109">
        <v>197.0</v>
      </c>
      <c r="BH60" s="109"/>
      <c r="BI60" s="109"/>
      <c r="BJ60" s="109">
        <v>1239.0</v>
      </c>
      <c r="BK60" s="109"/>
      <c r="BL60" s="109"/>
      <c r="BM60" s="109"/>
      <c r="BN60" s="109">
        <v>183.0</v>
      </c>
      <c r="BO60" s="109">
        <v>187.0</v>
      </c>
      <c r="BP60" s="109"/>
      <c r="BQ60" s="109"/>
      <c r="BR60" s="109">
        <v>1158.0</v>
      </c>
      <c r="BS60" s="109">
        <v>487.0</v>
      </c>
      <c r="BT60" s="109"/>
      <c r="BU60" s="109"/>
      <c r="BV60" s="109"/>
      <c r="BW60" s="109"/>
      <c r="BX60" s="109"/>
      <c r="BY60" s="109"/>
      <c r="BZ60" s="109">
        <v>143.0</v>
      </c>
      <c r="CA60" s="109">
        <v>222.0</v>
      </c>
      <c r="CB60" s="109"/>
      <c r="CC60" s="109"/>
      <c r="CD60" s="109"/>
      <c r="CE60" s="109">
        <v>75.0</v>
      </c>
      <c r="CF60" s="109">
        <v>688.0</v>
      </c>
      <c r="CG60" s="109">
        <v>233.0</v>
      </c>
      <c r="CH60" s="109">
        <v>158.0</v>
      </c>
      <c r="CI60" s="109">
        <v>156.0</v>
      </c>
      <c r="CJ60" s="109"/>
      <c r="CK60" s="109"/>
      <c r="CL60" s="109"/>
      <c r="CM60" s="109">
        <v>19.0</v>
      </c>
      <c r="CN60" s="109"/>
      <c r="CO60" s="109"/>
      <c r="CP60" s="109">
        <v>9.0</v>
      </c>
      <c r="CQ60" s="109">
        <v>37.0</v>
      </c>
      <c r="CR60" s="109"/>
      <c r="CS60" s="109"/>
      <c r="CT60" s="109"/>
      <c r="CU60" s="109">
        <v>44.0</v>
      </c>
      <c r="CV60" s="109"/>
      <c r="CW60" s="109"/>
      <c r="CX60" s="109">
        <v>452.0</v>
      </c>
      <c r="CY60" s="109"/>
      <c r="CZ60" s="109"/>
      <c r="DA60" s="109"/>
      <c r="DB60" s="109"/>
      <c r="DC60" s="109"/>
      <c r="DD60" s="109"/>
      <c r="DE60" s="109"/>
      <c r="DF60" s="109"/>
      <c r="DG60" s="109"/>
      <c r="DH60" s="109"/>
      <c r="DI60" s="109"/>
      <c r="DJ60" s="109">
        <v>163.0</v>
      </c>
      <c r="DK60" s="109"/>
      <c r="DL60" s="109"/>
      <c r="DM60" s="109"/>
      <c r="DN60" s="109">
        <v>198.0</v>
      </c>
      <c r="DO60" s="109"/>
      <c r="DP60" s="109"/>
      <c r="DQ60" s="109"/>
      <c r="DR60" s="109">
        <v>46.0</v>
      </c>
      <c r="DS60" s="109"/>
      <c r="DT60" s="109"/>
      <c r="DU60" s="109"/>
      <c r="DV60" s="109">
        <v>133.0</v>
      </c>
      <c r="DW60" s="109"/>
      <c r="DX60" s="109"/>
      <c r="DY60" s="109"/>
      <c r="DZ60" s="109"/>
      <c r="EA60" s="109"/>
      <c r="EB60" s="109"/>
      <c r="EC60" s="109"/>
      <c r="ED60" s="109"/>
      <c r="EE60" s="109"/>
      <c r="EF60" s="109"/>
      <c r="EG60" s="109"/>
      <c r="EH60" s="109"/>
      <c r="EI60" s="109"/>
      <c r="EJ60" s="109"/>
      <c r="EK60" s="109"/>
      <c r="EL60" s="109"/>
      <c r="EM60" s="109"/>
      <c r="EN60" s="109"/>
      <c r="EO60" s="109"/>
      <c r="EP60" s="109">
        <v>80.0</v>
      </c>
      <c r="EQ60" s="109"/>
      <c r="ER60" s="109"/>
      <c r="ES60" s="109"/>
      <c r="ET60" s="109">
        <v>135.0</v>
      </c>
      <c r="EU60" s="109"/>
      <c r="EV60" s="109"/>
      <c r="EW60" s="109"/>
      <c r="EX60" s="109">
        <v>146.0</v>
      </c>
      <c r="EY60" s="109"/>
      <c r="EZ60" s="109"/>
      <c r="FA60" s="109"/>
      <c r="FB60" s="109"/>
      <c r="FC60" s="109"/>
      <c r="FD60" s="109"/>
      <c r="FE60" s="109"/>
      <c r="FF60" s="109"/>
      <c r="FG60" s="109"/>
      <c r="FH60" s="109"/>
      <c r="FI60" s="109"/>
      <c r="FJ60" s="109"/>
      <c r="FK60" s="109"/>
      <c r="FL60" s="109"/>
      <c r="FM60" s="109"/>
      <c r="FN60" s="109"/>
      <c r="FO60" s="109"/>
      <c r="FP60" s="109"/>
      <c r="FQ60" s="109"/>
      <c r="FR60" s="109"/>
      <c r="FS60" s="109"/>
      <c r="FT60" s="109"/>
      <c r="FU60" s="109"/>
      <c r="FV60" s="109"/>
      <c r="FW60" s="109"/>
      <c r="FX60" s="109"/>
      <c r="FY60" s="109"/>
      <c r="FZ60" s="109"/>
      <c r="GA60" s="109"/>
      <c r="GB60" s="109"/>
      <c r="GC60" s="109"/>
      <c r="GD60" s="109"/>
      <c r="GE60" s="109"/>
      <c r="GF60" s="109"/>
      <c r="GG60" s="109"/>
      <c r="GH60" s="109"/>
      <c r="GI60" s="109">
        <v>835.0</v>
      </c>
    </row>
    <row r="61" ht="15.75" customHeight="1">
      <c r="A61" s="31">
        <v>140.0</v>
      </c>
      <c r="B61" s="31" t="s">
        <v>759</v>
      </c>
      <c r="C61" s="31">
        <v>5.0</v>
      </c>
      <c r="D61" s="109">
        <v>206460.0</v>
      </c>
      <c r="E61" s="109">
        <v>210904.0</v>
      </c>
      <c r="F61" s="109">
        <v>206460.0</v>
      </c>
      <c r="G61" s="109">
        <v>210904.0</v>
      </c>
      <c r="H61" s="109">
        <v>156941.0</v>
      </c>
      <c r="I61" s="109">
        <v>154030.0</v>
      </c>
      <c r="J61" s="109">
        <v>156941.0</v>
      </c>
      <c r="K61" s="109">
        <v>154030.0</v>
      </c>
      <c r="L61" s="109">
        <v>1924.0</v>
      </c>
      <c r="M61" s="109">
        <v>2865.0</v>
      </c>
      <c r="N61" s="109">
        <v>1237.0</v>
      </c>
      <c r="O61" s="109">
        <v>1848.0</v>
      </c>
      <c r="P61" s="109">
        <v>155017.0</v>
      </c>
      <c r="Q61" s="109">
        <v>151165.0</v>
      </c>
      <c r="R61" s="109">
        <v>155704.0</v>
      </c>
      <c r="S61" s="109">
        <v>152182.0</v>
      </c>
      <c r="T61" s="109">
        <v>43773.0</v>
      </c>
      <c r="U61" s="109">
        <v>53861.0</v>
      </c>
      <c r="V61" s="109">
        <v>39580.0</v>
      </c>
      <c r="W61" s="109">
        <v>46448.0</v>
      </c>
      <c r="X61" s="109">
        <v>57655.0</v>
      </c>
      <c r="Y61" s="109">
        <v>66851.0</v>
      </c>
      <c r="Z61" s="109">
        <v>46243.0</v>
      </c>
      <c r="AA61" s="109">
        <v>58766.0</v>
      </c>
      <c r="AB61" s="109">
        <v>15462.0</v>
      </c>
      <c r="AC61" s="109">
        <v>10331.0</v>
      </c>
      <c r="AD61" s="109">
        <v>15953.0</v>
      </c>
      <c r="AE61" s="109">
        <v>12022.0</v>
      </c>
      <c r="AF61" s="109">
        <v>11937.0</v>
      </c>
      <c r="AG61" s="109">
        <v>10323.0</v>
      </c>
      <c r="AH61" s="109">
        <v>13862.0</v>
      </c>
      <c r="AI61" s="109">
        <v>14667.0</v>
      </c>
      <c r="AJ61" s="109"/>
      <c r="AK61" s="109"/>
      <c r="AL61" s="109"/>
      <c r="AM61" s="109"/>
      <c r="AN61" s="109">
        <v>10923.0</v>
      </c>
      <c r="AO61" s="109">
        <v>2069.0</v>
      </c>
      <c r="AP61" s="109">
        <v>17449.0</v>
      </c>
      <c r="AQ61" s="109">
        <v>5862.0</v>
      </c>
      <c r="AR61" s="109">
        <v>14775.0</v>
      </c>
      <c r="AS61" s="109"/>
      <c r="AT61" s="109">
        <v>15190.0</v>
      </c>
      <c r="AU61" s="109">
        <v>5820.0</v>
      </c>
      <c r="AV61" s="109"/>
      <c r="AW61" s="109">
        <v>4608.0</v>
      </c>
      <c r="AX61" s="109">
        <v>765.0</v>
      </c>
      <c r="AY61" s="109">
        <v>3903.0</v>
      </c>
      <c r="AZ61" s="109"/>
      <c r="BA61" s="109">
        <v>2832.0</v>
      </c>
      <c r="BB61" s="109">
        <v>408.0</v>
      </c>
      <c r="BC61" s="109">
        <v>1916.0</v>
      </c>
      <c r="BD61" s="109"/>
      <c r="BE61" s="109"/>
      <c r="BF61" s="109">
        <v>302.0</v>
      </c>
      <c r="BG61" s="109">
        <v>286.0</v>
      </c>
      <c r="BH61" s="109"/>
      <c r="BI61" s="109"/>
      <c r="BJ61" s="109">
        <v>1418.0</v>
      </c>
      <c r="BK61" s="109"/>
      <c r="BL61" s="109"/>
      <c r="BM61" s="109"/>
      <c r="BN61" s="109">
        <v>180.0</v>
      </c>
      <c r="BO61" s="109">
        <v>237.0</v>
      </c>
      <c r="BP61" s="109"/>
      <c r="BQ61" s="109"/>
      <c r="BR61" s="109">
        <v>1924.0</v>
      </c>
      <c r="BS61" s="109">
        <v>678.0</v>
      </c>
      <c r="BT61" s="109"/>
      <c r="BU61" s="109"/>
      <c r="BV61" s="109"/>
      <c r="BW61" s="109"/>
      <c r="BX61" s="109"/>
      <c r="BY61" s="109"/>
      <c r="BZ61" s="109">
        <v>138.0</v>
      </c>
      <c r="CA61" s="109">
        <v>245.0</v>
      </c>
      <c r="CB61" s="109"/>
      <c r="CC61" s="109"/>
      <c r="CD61" s="109"/>
      <c r="CE61" s="109">
        <v>71.0</v>
      </c>
      <c r="CF61" s="109">
        <v>492.0</v>
      </c>
      <c r="CG61" s="109">
        <v>290.0</v>
      </c>
      <c r="CH61" s="109">
        <v>167.0</v>
      </c>
      <c r="CI61" s="109">
        <v>145.0</v>
      </c>
      <c r="CJ61" s="109"/>
      <c r="CK61" s="109"/>
      <c r="CL61" s="109"/>
      <c r="CM61" s="109">
        <v>36.0</v>
      </c>
      <c r="CN61" s="109"/>
      <c r="CO61" s="109"/>
      <c r="CP61" s="109">
        <v>14.0</v>
      </c>
      <c r="CQ61" s="109">
        <v>36.0</v>
      </c>
      <c r="CR61" s="109"/>
      <c r="CS61" s="109"/>
      <c r="CT61" s="109"/>
      <c r="CU61" s="109">
        <v>48.0</v>
      </c>
      <c r="CV61" s="109"/>
      <c r="CW61" s="109"/>
      <c r="CX61" s="109">
        <v>904.0</v>
      </c>
      <c r="CY61" s="109"/>
      <c r="CZ61" s="109"/>
      <c r="DA61" s="109"/>
      <c r="DB61" s="109"/>
      <c r="DC61" s="109"/>
      <c r="DD61" s="109"/>
      <c r="DE61" s="109"/>
      <c r="DF61" s="109"/>
      <c r="DG61" s="109"/>
      <c r="DH61" s="109"/>
      <c r="DI61" s="109"/>
      <c r="DJ61" s="109">
        <v>219.0</v>
      </c>
      <c r="DK61" s="109"/>
      <c r="DL61" s="109"/>
      <c r="DM61" s="109"/>
      <c r="DN61" s="109">
        <v>270.0</v>
      </c>
      <c r="DO61" s="109"/>
      <c r="DP61" s="109"/>
      <c r="DQ61" s="109"/>
      <c r="DR61" s="109">
        <v>45.0</v>
      </c>
      <c r="DS61" s="109"/>
      <c r="DT61" s="109"/>
      <c r="DU61" s="109"/>
      <c r="DV61" s="109">
        <v>155.0</v>
      </c>
      <c r="DW61" s="109"/>
      <c r="DX61" s="109"/>
      <c r="DY61" s="109"/>
      <c r="DZ61" s="109"/>
      <c r="EA61" s="109"/>
      <c r="EB61" s="109"/>
      <c r="EC61" s="109"/>
      <c r="ED61" s="109"/>
      <c r="EE61" s="109"/>
      <c r="EF61" s="109"/>
      <c r="EG61" s="109"/>
      <c r="EH61" s="109"/>
      <c r="EI61" s="109"/>
      <c r="EJ61" s="109"/>
      <c r="EK61" s="109"/>
      <c r="EL61" s="109"/>
      <c r="EM61" s="109"/>
      <c r="EN61" s="109"/>
      <c r="EO61" s="109"/>
      <c r="EP61" s="109">
        <v>143.0</v>
      </c>
      <c r="EQ61" s="109"/>
      <c r="ER61" s="109"/>
      <c r="ES61" s="109"/>
      <c r="ET61" s="109">
        <v>158.0</v>
      </c>
      <c r="EU61" s="109"/>
      <c r="EV61" s="109"/>
      <c r="EW61" s="109"/>
      <c r="EX61" s="109">
        <v>217.0</v>
      </c>
      <c r="EY61" s="109"/>
      <c r="EZ61" s="109"/>
      <c r="FA61" s="109"/>
      <c r="FB61" s="109"/>
      <c r="FC61" s="109"/>
      <c r="FD61" s="109"/>
      <c r="FE61" s="109"/>
      <c r="FF61" s="109"/>
      <c r="FG61" s="109"/>
      <c r="FH61" s="109"/>
      <c r="FI61" s="109"/>
      <c r="FJ61" s="109"/>
      <c r="FK61" s="109"/>
      <c r="FL61" s="109"/>
      <c r="FM61" s="109"/>
      <c r="FN61" s="109"/>
      <c r="FO61" s="109"/>
      <c r="FP61" s="109"/>
      <c r="FQ61" s="109"/>
      <c r="FR61" s="109"/>
      <c r="FS61" s="109"/>
      <c r="FT61" s="109"/>
      <c r="FU61" s="109"/>
      <c r="FV61" s="109"/>
      <c r="FW61" s="109"/>
      <c r="FX61" s="109"/>
      <c r="FY61" s="109"/>
      <c r="FZ61" s="109"/>
      <c r="GA61" s="109"/>
      <c r="GB61" s="109"/>
      <c r="GC61" s="109"/>
      <c r="GD61" s="109"/>
      <c r="GE61" s="109"/>
      <c r="GF61" s="109"/>
      <c r="GG61" s="109"/>
      <c r="GH61" s="109"/>
      <c r="GI61" s="109">
        <v>996.0</v>
      </c>
    </row>
    <row r="62" ht="15.75" customHeight="1">
      <c r="A62" s="31">
        <v>141.0</v>
      </c>
      <c r="B62" s="31" t="s">
        <v>760</v>
      </c>
      <c r="C62" s="31">
        <v>5.0</v>
      </c>
      <c r="D62" s="109">
        <v>179247.0</v>
      </c>
      <c r="E62" s="109">
        <v>184009.0</v>
      </c>
      <c r="F62" s="109">
        <v>179247.0</v>
      </c>
      <c r="G62" s="109">
        <v>184009.0</v>
      </c>
      <c r="H62" s="109">
        <v>127974.0</v>
      </c>
      <c r="I62" s="109">
        <v>126927.0</v>
      </c>
      <c r="J62" s="109">
        <v>127974.0</v>
      </c>
      <c r="K62" s="109">
        <v>126927.0</v>
      </c>
      <c r="L62" s="109">
        <v>2230.0</v>
      </c>
      <c r="M62" s="109">
        <v>2397.0</v>
      </c>
      <c r="N62" s="109">
        <v>1484.0</v>
      </c>
      <c r="O62" s="109">
        <v>1794.0</v>
      </c>
      <c r="P62" s="109">
        <v>125744.0</v>
      </c>
      <c r="Q62" s="109">
        <v>124530.0</v>
      </c>
      <c r="R62" s="109">
        <v>126490.0</v>
      </c>
      <c r="S62" s="109">
        <v>125133.0</v>
      </c>
      <c r="T62" s="109">
        <v>30361.0</v>
      </c>
      <c r="U62" s="109">
        <v>37807.0</v>
      </c>
      <c r="V62" s="109">
        <v>29629.0</v>
      </c>
      <c r="W62" s="109">
        <v>35149.0</v>
      </c>
      <c r="X62" s="109">
        <v>52672.0</v>
      </c>
      <c r="Y62" s="109">
        <v>60610.0</v>
      </c>
      <c r="Z62" s="109">
        <v>43312.0</v>
      </c>
      <c r="AA62" s="109">
        <v>54876.0</v>
      </c>
      <c r="AB62" s="109">
        <v>10064.0</v>
      </c>
      <c r="AC62" s="109">
        <v>9500.0</v>
      </c>
      <c r="AD62" s="109">
        <v>10860.0</v>
      </c>
      <c r="AE62" s="109">
        <v>10162.0</v>
      </c>
      <c r="AF62" s="109">
        <v>6992.0</v>
      </c>
      <c r="AG62" s="109">
        <v>7194.0</v>
      </c>
      <c r="AH62" s="109">
        <v>7414.0</v>
      </c>
      <c r="AI62" s="109">
        <v>8275.0</v>
      </c>
      <c r="AJ62" s="109"/>
      <c r="AK62" s="109"/>
      <c r="AL62" s="109"/>
      <c r="AM62" s="109"/>
      <c r="AN62" s="109">
        <v>8448.0</v>
      </c>
      <c r="AO62" s="109">
        <v>1894.0</v>
      </c>
      <c r="AP62" s="109">
        <v>11560.0</v>
      </c>
      <c r="AQ62" s="109">
        <v>3528.0</v>
      </c>
      <c r="AR62" s="109">
        <v>16799.0</v>
      </c>
      <c r="AS62" s="109"/>
      <c r="AT62" s="109">
        <v>17001.0</v>
      </c>
      <c r="AU62" s="109">
        <v>4949.0</v>
      </c>
      <c r="AV62" s="109"/>
      <c r="AW62" s="109">
        <v>3779.0</v>
      </c>
      <c r="AX62" s="109">
        <v>788.0</v>
      </c>
      <c r="AY62" s="109">
        <v>3078.0</v>
      </c>
      <c r="AZ62" s="109"/>
      <c r="BA62" s="109">
        <v>3348.0</v>
      </c>
      <c r="BB62" s="109">
        <v>510.0</v>
      </c>
      <c r="BC62" s="109">
        <v>2225.0</v>
      </c>
      <c r="BD62" s="109"/>
      <c r="BE62" s="109"/>
      <c r="BF62" s="109">
        <v>321.0</v>
      </c>
      <c r="BG62" s="109">
        <v>217.0</v>
      </c>
      <c r="BH62" s="109"/>
      <c r="BI62" s="109"/>
      <c r="BJ62" s="109">
        <v>1435.0</v>
      </c>
      <c r="BK62" s="109"/>
      <c r="BL62" s="109"/>
      <c r="BM62" s="109"/>
      <c r="BN62" s="109">
        <v>131.0</v>
      </c>
      <c r="BO62" s="109">
        <v>156.0</v>
      </c>
      <c r="BP62" s="109"/>
      <c r="BQ62" s="109"/>
      <c r="BR62" s="109">
        <v>1234.0</v>
      </c>
      <c r="BS62" s="109">
        <v>480.0</v>
      </c>
      <c r="BT62" s="109"/>
      <c r="BU62" s="109"/>
      <c r="BV62" s="109"/>
      <c r="BW62" s="109"/>
      <c r="BX62" s="109"/>
      <c r="BY62" s="109"/>
      <c r="BZ62" s="109">
        <v>135.0</v>
      </c>
      <c r="CA62" s="109">
        <v>267.0</v>
      </c>
      <c r="CB62" s="109"/>
      <c r="CC62" s="109"/>
      <c r="CD62" s="109"/>
      <c r="CE62" s="109">
        <v>88.0</v>
      </c>
      <c r="CF62" s="109">
        <v>408.0</v>
      </c>
      <c r="CG62" s="109">
        <v>398.0</v>
      </c>
      <c r="CH62" s="109">
        <v>201.0</v>
      </c>
      <c r="CI62" s="109">
        <v>198.0</v>
      </c>
      <c r="CJ62" s="109"/>
      <c r="CK62" s="109"/>
      <c r="CL62" s="109"/>
      <c r="CM62" s="109">
        <v>24.0</v>
      </c>
      <c r="CN62" s="109"/>
      <c r="CO62" s="109"/>
      <c r="CP62" s="109">
        <v>27.0</v>
      </c>
      <c r="CQ62" s="109">
        <v>40.0</v>
      </c>
      <c r="CR62" s="109"/>
      <c r="CS62" s="109"/>
      <c r="CT62" s="109"/>
      <c r="CU62" s="109">
        <v>54.0</v>
      </c>
      <c r="CV62" s="109"/>
      <c r="CW62" s="109"/>
      <c r="CX62" s="109">
        <v>1106.0</v>
      </c>
      <c r="CY62" s="109"/>
      <c r="CZ62" s="109"/>
      <c r="DA62" s="109"/>
      <c r="DB62" s="109"/>
      <c r="DC62" s="109"/>
      <c r="DD62" s="109"/>
      <c r="DE62" s="109"/>
      <c r="DF62" s="109"/>
      <c r="DG62" s="109"/>
      <c r="DH62" s="109"/>
      <c r="DI62" s="109"/>
      <c r="DJ62" s="109">
        <v>159.0</v>
      </c>
      <c r="DK62" s="109"/>
      <c r="DL62" s="109"/>
      <c r="DM62" s="109"/>
      <c r="DN62" s="109">
        <v>129.0</v>
      </c>
      <c r="DO62" s="109"/>
      <c r="DP62" s="109"/>
      <c r="DQ62" s="109"/>
      <c r="DR62" s="109">
        <v>23.0</v>
      </c>
      <c r="DS62" s="109"/>
      <c r="DT62" s="109"/>
      <c r="DU62" s="109"/>
      <c r="DV62" s="109">
        <v>122.0</v>
      </c>
      <c r="DW62" s="109"/>
      <c r="DX62" s="109"/>
      <c r="DY62" s="109"/>
      <c r="DZ62" s="109"/>
      <c r="EA62" s="109"/>
      <c r="EB62" s="109"/>
      <c r="EC62" s="109"/>
      <c r="ED62" s="109"/>
      <c r="EE62" s="109"/>
      <c r="EF62" s="109"/>
      <c r="EG62" s="109"/>
      <c r="EH62" s="109"/>
      <c r="EI62" s="109"/>
      <c r="EJ62" s="109"/>
      <c r="EK62" s="109"/>
      <c r="EL62" s="109"/>
      <c r="EM62" s="109"/>
      <c r="EN62" s="109"/>
      <c r="EO62" s="109"/>
      <c r="EP62" s="109">
        <v>83.0</v>
      </c>
      <c r="EQ62" s="109"/>
      <c r="ER62" s="109"/>
      <c r="ES62" s="109"/>
      <c r="ET62" s="109">
        <v>177.0</v>
      </c>
      <c r="EU62" s="109"/>
      <c r="EV62" s="109"/>
      <c r="EW62" s="109"/>
      <c r="EX62" s="109">
        <v>133.0</v>
      </c>
      <c r="EY62" s="109"/>
      <c r="EZ62" s="109"/>
      <c r="FA62" s="109"/>
      <c r="FB62" s="109"/>
      <c r="FC62" s="109"/>
      <c r="FD62" s="109"/>
      <c r="FE62" s="109"/>
      <c r="FF62" s="109"/>
      <c r="FG62" s="109"/>
      <c r="FH62" s="109"/>
      <c r="FI62" s="109"/>
      <c r="FJ62" s="109"/>
      <c r="FK62" s="109"/>
      <c r="FL62" s="109"/>
      <c r="FM62" s="109"/>
      <c r="FN62" s="109"/>
      <c r="FO62" s="109"/>
      <c r="FP62" s="109"/>
      <c r="FQ62" s="109"/>
      <c r="FR62" s="109"/>
      <c r="FS62" s="109"/>
      <c r="FT62" s="109"/>
      <c r="FU62" s="109"/>
      <c r="FV62" s="109"/>
      <c r="FW62" s="109"/>
      <c r="FX62" s="109"/>
      <c r="FY62" s="109"/>
      <c r="FZ62" s="109"/>
      <c r="GA62" s="109"/>
      <c r="GB62" s="109"/>
      <c r="GC62" s="109"/>
      <c r="GD62" s="109"/>
      <c r="GE62" s="109"/>
      <c r="GF62" s="109"/>
      <c r="GG62" s="109"/>
      <c r="GH62" s="109"/>
      <c r="GI62" s="109">
        <v>1367.0</v>
      </c>
    </row>
    <row r="63" ht="15.75" customHeight="1">
      <c r="A63" s="31">
        <v>142.0</v>
      </c>
      <c r="B63" s="31" t="s">
        <v>1013</v>
      </c>
      <c r="C63" s="31">
        <v>5.0</v>
      </c>
      <c r="D63" s="109">
        <v>211316.0</v>
      </c>
      <c r="E63" s="109">
        <v>213946.0</v>
      </c>
      <c r="F63" s="109">
        <v>211316.0</v>
      </c>
      <c r="G63" s="109">
        <v>213946.0</v>
      </c>
      <c r="H63" s="109">
        <v>156097.0</v>
      </c>
      <c r="I63" s="109">
        <v>149031.0</v>
      </c>
      <c r="J63" s="109">
        <v>156097.0</v>
      </c>
      <c r="K63" s="109">
        <v>149031.0</v>
      </c>
      <c r="L63" s="109">
        <v>1571.0</v>
      </c>
      <c r="M63" s="109">
        <v>1562.0</v>
      </c>
      <c r="N63" s="109">
        <v>1174.0</v>
      </c>
      <c r="O63" s="109">
        <v>1546.0</v>
      </c>
      <c r="P63" s="109">
        <v>154526.0</v>
      </c>
      <c r="Q63" s="109">
        <v>147469.0</v>
      </c>
      <c r="R63" s="109">
        <v>154923.0</v>
      </c>
      <c r="S63" s="109">
        <v>147485.0</v>
      </c>
      <c r="T63" s="109">
        <v>44228.0</v>
      </c>
      <c r="U63" s="109">
        <v>45310.0</v>
      </c>
      <c r="V63" s="109">
        <v>37967.0</v>
      </c>
      <c r="W63" s="109">
        <v>42712.0</v>
      </c>
      <c r="X63" s="109">
        <v>59990.0</v>
      </c>
      <c r="Y63" s="109">
        <v>67019.0</v>
      </c>
      <c r="Z63" s="109">
        <v>46424.0</v>
      </c>
      <c r="AA63" s="109">
        <v>56180.0</v>
      </c>
      <c r="AB63" s="109">
        <v>11874.0</v>
      </c>
      <c r="AC63" s="109">
        <v>8835.0</v>
      </c>
      <c r="AD63" s="109">
        <v>15506.0</v>
      </c>
      <c r="AE63" s="109">
        <v>11653.0</v>
      </c>
      <c r="AF63" s="109">
        <v>11281.0</v>
      </c>
      <c r="AG63" s="109">
        <v>11042.0</v>
      </c>
      <c r="AH63" s="109">
        <v>14702.0</v>
      </c>
      <c r="AI63" s="109">
        <v>15827.0</v>
      </c>
      <c r="AJ63" s="109"/>
      <c r="AK63" s="109"/>
      <c r="AL63" s="109"/>
      <c r="AM63" s="109"/>
      <c r="AN63" s="109">
        <v>9063.0</v>
      </c>
      <c r="AO63" s="109">
        <v>2882.0</v>
      </c>
      <c r="AP63" s="109">
        <v>17193.0</v>
      </c>
      <c r="AQ63" s="109">
        <v>6107.0</v>
      </c>
      <c r="AR63" s="109">
        <v>14644.0</v>
      </c>
      <c r="AS63" s="109">
        <v>5188.0</v>
      </c>
      <c r="AT63" s="109">
        <v>15197.0</v>
      </c>
      <c r="AU63" s="109">
        <v>6060.0</v>
      </c>
      <c r="AV63" s="109">
        <v>2091.0</v>
      </c>
      <c r="AW63" s="109">
        <v>3775.0</v>
      </c>
      <c r="AX63" s="109">
        <v>1041.0</v>
      </c>
      <c r="AY63" s="109">
        <v>4078.0</v>
      </c>
      <c r="AZ63" s="109"/>
      <c r="BA63" s="109">
        <v>2139.0</v>
      </c>
      <c r="BB63" s="109">
        <v>456.0</v>
      </c>
      <c r="BC63" s="109">
        <v>1894.0</v>
      </c>
      <c r="BD63" s="109">
        <v>993.0</v>
      </c>
      <c r="BE63" s="109">
        <v>634.0</v>
      </c>
      <c r="BF63" s="109">
        <v>437.0</v>
      </c>
      <c r="BG63" s="109">
        <v>437.0</v>
      </c>
      <c r="BH63" s="109"/>
      <c r="BI63" s="109"/>
      <c r="BJ63" s="109">
        <v>1304.0</v>
      </c>
      <c r="BK63" s="109"/>
      <c r="BL63" s="109"/>
      <c r="BM63" s="109"/>
      <c r="BN63" s="109">
        <v>162.0</v>
      </c>
      <c r="BO63" s="109">
        <v>172.0</v>
      </c>
      <c r="BP63" s="109"/>
      <c r="BQ63" s="109"/>
      <c r="BR63" s="109">
        <v>2137.0</v>
      </c>
      <c r="BS63" s="109">
        <v>731.0</v>
      </c>
      <c r="BT63" s="109"/>
      <c r="BU63" s="109"/>
      <c r="BV63" s="109"/>
      <c r="BW63" s="109"/>
      <c r="BX63" s="109"/>
      <c r="BY63" s="109"/>
      <c r="BZ63" s="109">
        <v>156.0</v>
      </c>
      <c r="CA63" s="109">
        <v>304.0</v>
      </c>
      <c r="CB63" s="109"/>
      <c r="CC63" s="109"/>
      <c r="CD63" s="109"/>
      <c r="CE63" s="109">
        <v>137.0</v>
      </c>
      <c r="CF63" s="109">
        <v>362.0</v>
      </c>
      <c r="CG63" s="109">
        <v>254.0</v>
      </c>
      <c r="CH63" s="109">
        <v>176.0</v>
      </c>
      <c r="CI63" s="109">
        <v>154.0</v>
      </c>
      <c r="CJ63" s="109"/>
      <c r="CK63" s="109"/>
      <c r="CL63" s="109"/>
      <c r="CM63" s="109">
        <v>27.0</v>
      </c>
      <c r="CN63" s="109"/>
      <c r="CO63" s="109"/>
      <c r="CP63" s="109">
        <v>20.0</v>
      </c>
      <c r="CQ63" s="109">
        <v>32.0</v>
      </c>
      <c r="CR63" s="109"/>
      <c r="CS63" s="109"/>
      <c r="CT63" s="109"/>
      <c r="CU63" s="109">
        <v>125.0</v>
      </c>
      <c r="CV63" s="109"/>
      <c r="CW63" s="109"/>
      <c r="CX63" s="109">
        <v>838.0</v>
      </c>
      <c r="CY63" s="109"/>
      <c r="CZ63" s="109"/>
      <c r="DA63" s="109"/>
      <c r="DB63" s="109"/>
      <c r="DC63" s="109"/>
      <c r="DD63" s="109"/>
      <c r="DE63" s="109"/>
      <c r="DF63" s="109"/>
      <c r="DG63" s="109"/>
      <c r="DH63" s="109"/>
      <c r="DI63" s="109"/>
      <c r="DJ63" s="109">
        <v>229.0</v>
      </c>
      <c r="DK63" s="109"/>
      <c r="DL63" s="109"/>
      <c r="DM63" s="109"/>
      <c r="DN63" s="109">
        <v>266.0</v>
      </c>
      <c r="DO63" s="109"/>
      <c r="DP63" s="109"/>
      <c r="DQ63" s="109"/>
      <c r="DR63" s="109">
        <v>52.0</v>
      </c>
      <c r="DS63" s="109"/>
      <c r="DT63" s="109"/>
      <c r="DU63" s="109"/>
      <c r="DV63" s="109">
        <v>149.0</v>
      </c>
      <c r="DW63" s="109"/>
      <c r="DX63" s="109"/>
      <c r="DY63" s="109"/>
      <c r="DZ63" s="109"/>
      <c r="EA63" s="109"/>
      <c r="EB63" s="109"/>
      <c r="EC63" s="109"/>
      <c r="ED63" s="109"/>
      <c r="EE63" s="109"/>
      <c r="EF63" s="109"/>
      <c r="EG63" s="109"/>
      <c r="EH63" s="109"/>
      <c r="EI63" s="109"/>
      <c r="EJ63" s="109"/>
      <c r="EK63" s="109"/>
      <c r="EL63" s="109"/>
      <c r="EM63" s="109"/>
      <c r="EN63" s="109"/>
      <c r="EO63" s="109"/>
      <c r="EP63" s="109">
        <v>120.0</v>
      </c>
      <c r="EQ63" s="109"/>
      <c r="ER63" s="109"/>
      <c r="ES63" s="109"/>
      <c r="ET63" s="109">
        <v>163.0</v>
      </c>
      <c r="EU63" s="109"/>
      <c r="EV63" s="109"/>
      <c r="EW63" s="109"/>
      <c r="EX63" s="109">
        <v>228.0</v>
      </c>
      <c r="EY63" s="109"/>
      <c r="EZ63" s="109"/>
      <c r="FA63" s="109"/>
      <c r="FB63" s="109"/>
      <c r="FC63" s="109"/>
      <c r="FD63" s="109"/>
      <c r="FE63" s="109"/>
      <c r="FF63" s="109"/>
      <c r="FG63" s="109"/>
      <c r="FH63" s="109"/>
      <c r="FI63" s="109"/>
      <c r="FJ63" s="109"/>
      <c r="FK63" s="109"/>
      <c r="FL63" s="109"/>
      <c r="FM63" s="109"/>
      <c r="FN63" s="109"/>
      <c r="FO63" s="109"/>
      <c r="FP63" s="109"/>
      <c r="FQ63" s="109"/>
      <c r="FR63" s="109"/>
      <c r="FS63" s="109"/>
      <c r="FT63" s="109"/>
      <c r="FU63" s="109"/>
      <c r="FV63" s="109"/>
      <c r="FW63" s="109"/>
      <c r="FX63" s="109"/>
      <c r="FY63" s="109"/>
      <c r="FZ63" s="109"/>
      <c r="GA63" s="109"/>
      <c r="GB63" s="109"/>
      <c r="GC63" s="109"/>
      <c r="GD63" s="109"/>
      <c r="GE63" s="109"/>
      <c r="GF63" s="109"/>
      <c r="GG63" s="109">
        <v>391.0</v>
      </c>
      <c r="GH63" s="109"/>
      <c r="GI63" s="109">
        <v>855.0</v>
      </c>
    </row>
    <row r="64" ht="15.75" customHeight="1">
      <c r="A64" s="31">
        <v>143.0</v>
      </c>
      <c r="B64" s="31" t="s">
        <v>1015</v>
      </c>
      <c r="C64" s="31">
        <v>5.0</v>
      </c>
      <c r="D64" s="109">
        <v>203300.0</v>
      </c>
      <c r="E64" s="109">
        <v>206701.0</v>
      </c>
      <c r="F64" s="109">
        <v>203300.0</v>
      </c>
      <c r="G64" s="109">
        <v>206701.0</v>
      </c>
      <c r="H64" s="109">
        <v>143834.0</v>
      </c>
      <c r="I64" s="109">
        <v>137503.0</v>
      </c>
      <c r="J64" s="109">
        <v>143834.0</v>
      </c>
      <c r="K64" s="109">
        <v>137503.0</v>
      </c>
      <c r="L64" s="109">
        <v>1945.0</v>
      </c>
      <c r="M64" s="109">
        <v>1850.0</v>
      </c>
      <c r="N64" s="109">
        <v>1418.0</v>
      </c>
      <c r="O64" s="109">
        <v>1501.0</v>
      </c>
      <c r="P64" s="109">
        <v>141889.0</v>
      </c>
      <c r="Q64" s="109">
        <v>135653.0</v>
      </c>
      <c r="R64" s="109">
        <v>142416.0</v>
      </c>
      <c r="S64" s="109">
        <v>136002.0</v>
      </c>
      <c r="T64" s="109">
        <v>39933.0</v>
      </c>
      <c r="U64" s="109">
        <v>43688.0</v>
      </c>
      <c r="V64" s="109">
        <v>34822.0</v>
      </c>
      <c r="W64" s="109">
        <v>39604.0</v>
      </c>
      <c r="X64" s="109">
        <v>55038.0</v>
      </c>
      <c r="Y64" s="109">
        <v>63388.0</v>
      </c>
      <c r="Z64" s="109">
        <v>46513.0</v>
      </c>
      <c r="AA64" s="109">
        <v>55683.0</v>
      </c>
      <c r="AB64" s="109">
        <v>12242.0</v>
      </c>
      <c r="AC64" s="109">
        <v>9340.0</v>
      </c>
      <c r="AD64" s="109">
        <v>12924.0</v>
      </c>
      <c r="AE64" s="109">
        <v>10568.0</v>
      </c>
      <c r="AF64" s="109">
        <v>9047.0</v>
      </c>
      <c r="AG64" s="109">
        <v>9228.0</v>
      </c>
      <c r="AH64" s="109">
        <v>10190.0</v>
      </c>
      <c r="AI64" s="109">
        <v>11328.0</v>
      </c>
      <c r="AJ64" s="109"/>
      <c r="AK64" s="109"/>
      <c r="AL64" s="109"/>
      <c r="AM64" s="109"/>
      <c r="AN64" s="109">
        <v>9031.0</v>
      </c>
      <c r="AO64" s="109">
        <v>2014.0</v>
      </c>
      <c r="AP64" s="109">
        <v>15403.0</v>
      </c>
      <c r="AQ64" s="109">
        <v>5139.0</v>
      </c>
      <c r="AR64" s="109">
        <v>15074.0</v>
      </c>
      <c r="AS64" s="109"/>
      <c r="AT64" s="109">
        <v>15510.0</v>
      </c>
      <c r="AU64" s="109">
        <v>5571.0</v>
      </c>
      <c r="AV64" s="109"/>
      <c r="AW64" s="109">
        <v>4036.0</v>
      </c>
      <c r="AX64" s="109">
        <v>835.0</v>
      </c>
      <c r="AY64" s="109">
        <v>3322.0</v>
      </c>
      <c r="AZ64" s="109"/>
      <c r="BA64" s="109">
        <v>2741.0</v>
      </c>
      <c r="BB64" s="109">
        <v>460.0</v>
      </c>
      <c r="BC64" s="109">
        <v>1894.0</v>
      </c>
      <c r="BD64" s="109">
        <v>1524.0</v>
      </c>
      <c r="BE64" s="109">
        <v>1218.0</v>
      </c>
      <c r="BF64" s="109">
        <v>527.0</v>
      </c>
      <c r="BG64" s="109">
        <v>609.0</v>
      </c>
      <c r="BH64" s="109"/>
      <c r="BI64" s="109"/>
      <c r="BJ64" s="109">
        <v>1297.0</v>
      </c>
      <c r="BK64" s="109"/>
      <c r="BL64" s="109"/>
      <c r="BM64" s="109"/>
      <c r="BN64" s="109">
        <v>111.0</v>
      </c>
      <c r="BO64" s="109">
        <v>125.0</v>
      </c>
      <c r="BP64" s="109"/>
      <c r="BQ64" s="109"/>
      <c r="BR64" s="109">
        <v>1532.0</v>
      </c>
      <c r="BS64" s="109">
        <v>643.0</v>
      </c>
      <c r="BT64" s="109"/>
      <c r="BU64" s="109"/>
      <c r="BV64" s="109"/>
      <c r="BW64" s="109"/>
      <c r="BX64" s="109"/>
      <c r="BY64" s="109"/>
      <c r="BZ64" s="109">
        <v>148.0</v>
      </c>
      <c r="CA64" s="109">
        <v>297.0</v>
      </c>
      <c r="CB64" s="109"/>
      <c r="CC64" s="109"/>
      <c r="CD64" s="109"/>
      <c r="CE64" s="109">
        <v>122.0</v>
      </c>
      <c r="CF64" s="109"/>
      <c r="CG64" s="109"/>
      <c r="CH64" s="109">
        <v>116.0</v>
      </c>
      <c r="CI64" s="109">
        <v>71.0</v>
      </c>
      <c r="CJ64" s="109"/>
      <c r="CK64" s="109"/>
      <c r="CL64" s="109"/>
      <c r="CM64" s="109">
        <v>21.0</v>
      </c>
      <c r="CN64" s="109"/>
      <c r="CO64" s="109"/>
      <c r="CP64" s="109">
        <v>13.0</v>
      </c>
      <c r="CQ64" s="109">
        <v>33.0</v>
      </c>
      <c r="CR64" s="109"/>
      <c r="CS64" s="109"/>
      <c r="CT64" s="109"/>
      <c r="CU64" s="109">
        <v>50.0</v>
      </c>
      <c r="CV64" s="109"/>
      <c r="CW64" s="109"/>
      <c r="CX64" s="109">
        <v>1030.0</v>
      </c>
      <c r="CY64" s="109"/>
      <c r="CZ64" s="109"/>
      <c r="DA64" s="109"/>
      <c r="DB64" s="109"/>
      <c r="DC64" s="109"/>
      <c r="DD64" s="109"/>
      <c r="DE64" s="109"/>
      <c r="DF64" s="109"/>
      <c r="DG64" s="109"/>
      <c r="DH64" s="109"/>
      <c r="DI64" s="109"/>
      <c r="DJ64" s="109">
        <v>163.0</v>
      </c>
      <c r="DK64" s="109"/>
      <c r="DL64" s="109"/>
      <c r="DM64" s="109"/>
      <c r="DN64" s="109">
        <v>203.0</v>
      </c>
      <c r="DO64" s="109"/>
      <c r="DP64" s="109"/>
      <c r="DQ64" s="109"/>
      <c r="DR64" s="109">
        <v>57.0</v>
      </c>
      <c r="DS64" s="109"/>
      <c r="DT64" s="109"/>
      <c r="DU64" s="109"/>
      <c r="DV64" s="109">
        <v>140.0</v>
      </c>
      <c r="DW64" s="109"/>
      <c r="DX64" s="109"/>
      <c r="DY64" s="109"/>
      <c r="DZ64" s="109"/>
      <c r="EA64" s="109"/>
      <c r="EB64" s="109"/>
      <c r="EC64" s="109"/>
      <c r="ED64" s="109"/>
      <c r="EE64" s="109"/>
      <c r="EF64" s="109"/>
      <c r="EG64" s="109"/>
      <c r="EH64" s="109"/>
      <c r="EI64" s="109"/>
      <c r="EJ64" s="109"/>
      <c r="EK64" s="109"/>
      <c r="EL64" s="109"/>
      <c r="EM64" s="109"/>
      <c r="EN64" s="109"/>
      <c r="EO64" s="109"/>
      <c r="EP64" s="109">
        <v>97.0</v>
      </c>
      <c r="EQ64" s="109"/>
      <c r="ER64" s="109"/>
      <c r="ES64" s="109"/>
      <c r="ET64" s="109">
        <v>173.0</v>
      </c>
      <c r="EU64" s="109"/>
      <c r="EV64" s="109"/>
      <c r="EW64" s="109"/>
      <c r="EX64" s="109">
        <v>152.0</v>
      </c>
      <c r="EY64" s="109"/>
      <c r="EZ64" s="109"/>
      <c r="FA64" s="109"/>
      <c r="FB64" s="109"/>
      <c r="FC64" s="109"/>
      <c r="FD64" s="109"/>
      <c r="FE64" s="109"/>
      <c r="FF64" s="109"/>
      <c r="FG64" s="109"/>
      <c r="FH64" s="109"/>
      <c r="FI64" s="109"/>
      <c r="FJ64" s="109"/>
      <c r="FK64" s="109"/>
      <c r="FL64" s="109"/>
      <c r="FM64" s="109"/>
      <c r="FN64" s="109"/>
      <c r="FO64" s="109"/>
      <c r="FP64" s="109"/>
      <c r="FQ64" s="109"/>
      <c r="FR64" s="109"/>
      <c r="FS64" s="109"/>
      <c r="FT64" s="109"/>
      <c r="FU64" s="109"/>
      <c r="FV64" s="109"/>
      <c r="FW64" s="109"/>
      <c r="FX64" s="109"/>
      <c r="FY64" s="109"/>
      <c r="FZ64" s="109"/>
      <c r="GA64" s="109"/>
      <c r="GB64" s="109"/>
      <c r="GC64" s="109"/>
      <c r="GD64" s="109"/>
      <c r="GE64" s="109"/>
      <c r="GF64" s="109"/>
      <c r="GG64" s="109"/>
      <c r="GH64" s="109"/>
      <c r="GI64" s="109">
        <v>922.0</v>
      </c>
    </row>
    <row r="65" ht="15.75" customHeight="1">
      <c r="A65" s="31">
        <v>144.0</v>
      </c>
      <c r="B65" s="31" t="s">
        <v>763</v>
      </c>
      <c r="C65" s="31">
        <v>5.0</v>
      </c>
      <c r="D65" s="109">
        <v>197873.0</v>
      </c>
      <c r="E65" s="109">
        <v>200068.0</v>
      </c>
      <c r="F65" s="109">
        <v>197873.0</v>
      </c>
      <c r="G65" s="109">
        <v>200068.0</v>
      </c>
      <c r="H65" s="109">
        <v>150831.0</v>
      </c>
      <c r="I65" s="109">
        <v>148119.0</v>
      </c>
      <c r="J65" s="109">
        <v>150831.0</v>
      </c>
      <c r="K65" s="109">
        <v>148119.0</v>
      </c>
      <c r="L65" s="109">
        <v>1446.0</v>
      </c>
      <c r="M65" s="109">
        <v>1843.0</v>
      </c>
      <c r="N65" s="109">
        <v>1251.0</v>
      </c>
      <c r="O65" s="109">
        <v>1504.0</v>
      </c>
      <c r="P65" s="109">
        <v>149385.0</v>
      </c>
      <c r="Q65" s="109">
        <v>146276.0</v>
      </c>
      <c r="R65" s="109">
        <v>149580.0</v>
      </c>
      <c r="S65" s="109">
        <v>146615.0</v>
      </c>
      <c r="T65" s="109">
        <v>47452.0</v>
      </c>
      <c r="U65" s="109">
        <v>52433.0</v>
      </c>
      <c r="V65" s="109">
        <v>40697.0</v>
      </c>
      <c r="W65" s="109">
        <v>46794.0</v>
      </c>
      <c r="X65" s="109">
        <v>58019.0</v>
      </c>
      <c r="Y65" s="109">
        <v>68287.0</v>
      </c>
      <c r="Z65" s="109">
        <v>50205.0</v>
      </c>
      <c r="AA65" s="109">
        <v>60019.0</v>
      </c>
      <c r="AB65" s="109">
        <v>8048.0</v>
      </c>
      <c r="AC65" s="109">
        <v>7749.0</v>
      </c>
      <c r="AD65" s="109">
        <v>10313.0</v>
      </c>
      <c r="AE65" s="109">
        <v>9127.0</v>
      </c>
      <c r="AF65" s="109">
        <v>9600.0</v>
      </c>
      <c r="AG65" s="109">
        <v>8242.0</v>
      </c>
      <c r="AH65" s="109">
        <v>10254.0</v>
      </c>
      <c r="AI65" s="109">
        <v>11567.0</v>
      </c>
      <c r="AJ65" s="109"/>
      <c r="AK65" s="109"/>
      <c r="AL65" s="109"/>
      <c r="AM65" s="109"/>
      <c r="AN65" s="109">
        <v>9635.0</v>
      </c>
      <c r="AO65" s="109">
        <v>2514.0</v>
      </c>
      <c r="AP65" s="109">
        <v>17196.0</v>
      </c>
      <c r="AQ65" s="109">
        <v>5850.0</v>
      </c>
      <c r="AR65" s="109">
        <v>13558.0</v>
      </c>
      <c r="AS65" s="109"/>
      <c r="AT65" s="109">
        <v>14689.0</v>
      </c>
      <c r="AU65" s="109">
        <v>5525.0</v>
      </c>
      <c r="AV65" s="109">
        <v>1565.0</v>
      </c>
      <c r="AW65" s="109">
        <v>3535.0</v>
      </c>
      <c r="AX65" s="109">
        <v>804.0</v>
      </c>
      <c r="AY65" s="109">
        <v>3189.0</v>
      </c>
      <c r="AZ65" s="109"/>
      <c r="BA65" s="109">
        <v>2174.0</v>
      </c>
      <c r="BB65" s="109">
        <v>463.0</v>
      </c>
      <c r="BC65" s="109">
        <v>1505.0</v>
      </c>
      <c r="BD65" s="109">
        <v>941.0</v>
      </c>
      <c r="BE65" s="109">
        <v>1342.0</v>
      </c>
      <c r="BF65" s="109">
        <v>561.0</v>
      </c>
      <c r="BG65" s="109">
        <v>882.0</v>
      </c>
      <c r="BH65" s="109"/>
      <c r="BI65" s="109"/>
      <c r="BJ65" s="109">
        <v>1376.0</v>
      </c>
      <c r="BK65" s="109"/>
      <c r="BL65" s="109"/>
      <c r="BM65" s="109"/>
      <c r="BN65" s="109">
        <v>115.0</v>
      </c>
      <c r="BO65" s="109">
        <v>125.0</v>
      </c>
      <c r="BP65" s="109"/>
      <c r="BQ65" s="109"/>
      <c r="BR65" s="109">
        <v>1146.0</v>
      </c>
      <c r="BS65" s="109">
        <v>557.0</v>
      </c>
      <c r="BT65" s="109"/>
      <c r="BU65" s="109"/>
      <c r="BV65" s="109"/>
      <c r="BW65" s="109"/>
      <c r="BX65" s="109"/>
      <c r="BY65" s="109"/>
      <c r="BZ65" s="109">
        <v>165.0</v>
      </c>
      <c r="CA65" s="109">
        <v>309.0</v>
      </c>
      <c r="CB65" s="109"/>
      <c r="CC65" s="109"/>
      <c r="CD65" s="109"/>
      <c r="CE65" s="109">
        <v>114.0</v>
      </c>
      <c r="CF65" s="109">
        <v>161.0</v>
      </c>
      <c r="CG65" s="109"/>
      <c r="CH65" s="109">
        <v>88.0</v>
      </c>
      <c r="CI65" s="109">
        <v>55.0</v>
      </c>
      <c r="CJ65" s="109"/>
      <c r="CK65" s="109"/>
      <c r="CL65" s="109"/>
      <c r="CM65" s="109">
        <v>40.0</v>
      </c>
      <c r="CN65" s="109"/>
      <c r="CO65" s="109"/>
      <c r="CP65" s="109">
        <v>20.0</v>
      </c>
      <c r="CQ65" s="109">
        <v>31.0</v>
      </c>
      <c r="CR65" s="109"/>
      <c r="CS65" s="109"/>
      <c r="CT65" s="109"/>
      <c r="CU65" s="109">
        <v>29.0</v>
      </c>
      <c r="CV65" s="109"/>
      <c r="CW65" s="109"/>
      <c r="CX65" s="109">
        <v>717.0</v>
      </c>
      <c r="CY65" s="109"/>
      <c r="CZ65" s="109"/>
      <c r="DA65" s="109"/>
      <c r="DB65" s="109"/>
      <c r="DC65" s="109"/>
      <c r="DD65" s="109"/>
      <c r="DE65" s="109"/>
      <c r="DF65" s="109"/>
      <c r="DG65" s="109"/>
      <c r="DH65" s="109"/>
      <c r="DI65" s="109"/>
      <c r="DJ65" s="109">
        <v>97.0</v>
      </c>
      <c r="DK65" s="109"/>
      <c r="DL65" s="109"/>
      <c r="DM65" s="109"/>
      <c r="DN65" s="109">
        <v>122.0</v>
      </c>
      <c r="DO65" s="109"/>
      <c r="DP65" s="109"/>
      <c r="DQ65" s="109"/>
      <c r="DR65" s="109">
        <v>19.0</v>
      </c>
      <c r="DS65" s="109"/>
      <c r="DT65" s="109"/>
      <c r="DU65" s="109"/>
      <c r="DV65" s="109">
        <v>143.0</v>
      </c>
      <c r="DW65" s="109"/>
      <c r="DX65" s="109"/>
      <c r="DY65" s="109"/>
      <c r="DZ65" s="109"/>
      <c r="EA65" s="109"/>
      <c r="EB65" s="109"/>
      <c r="EC65" s="109"/>
      <c r="ED65" s="109"/>
      <c r="EE65" s="109"/>
      <c r="EF65" s="109"/>
      <c r="EG65" s="109"/>
      <c r="EH65" s="109"/>
      <c r="EI65" s="109"/>
      <c r="EJ65" s="109"/>
      <c r="EK65" s="109"/>
      <c r="EL65" s="109"/>
      <c r="EM65" s="109"/>
      <c r="EN65" s="109"/>
      <c r="EO65" s="109"/>
      <c r="EP65" s="109">
        <v>76.0</v>
      </c>
      <c r="EQ65" s="109"/>
      <c r="ER65" s="109"/>
      <c r="ES65" s="109"/>
      <c r="ET65" s="109">
        <v>166.0</v>
      </c>
      <c r="EU65" s="109"/>
      <c r="EV65" s="109"/>
      <c r="EW65" s="109"/>
      <c r="EX65" s="109">
        <v>148.0</v>
      </c>
      <c r="EY65" s="109"/>
      <c r="EZ65" s="109"/>
      <c r="FA65" s="109"/>
      <c r="FB65" s="109"/>
      <c r="FC65" s="109"/>
      <c r="FD65" s="109"/>
      <c r="FE65" s="109"/>
      <c r="FF65" s="109"/>
      <c r="FG65" s="109"/>
      <c r="FH65" s="109"/>
      <c r="FI65" s="109"/>
      <c r="FJ65" s="109"/>
      <c r="FK65" s="109"/>
      <c r="FL65" s="109"/>
      <c r="FM65" s="109"/>
      <c r="FN65" s="109"/>
      <c r="FO65" s="109"/>
      <c r="FP65" s="109"/>
      <c r="FQ65" s="109"/>
      <c r="FR65" s="109"/>
      <c r="FS65" s="109"/>
      <c r="FT65" s="109"/>
      <c r="FU65" s="109"/>
      <c r="FV65" s="109"/>
      <c r="FW65" s="109"/>
      <c r="FX65" s="109"/>
      <c r="FY65" s="109"/>
      <c r="FZ65" s="109"/>
      <c r="GA65" s="109"/>
      <c r="GB65" s="109"/>
      <c r="GC65" s="109"/>
      <c r="GD65" s="109"/>
      <c r="GE65" s="109"/>
      <c r="GF65" s="109">
        <v>406.0</v>
      </c>
      <c r="GG65" s="109"/>
      <c r="GH65" s="109"/>
      <c r="GI65" s="109">
        <v>897.0</v>
      </c>
    </row>
    <row r="66" ht="15.75" customHeight="1">
      <c r="A66" s="31">
        <v>145.0</v>
      </c>
      <c r="B66" s="31" t="s">
        <v>764</v>
      </c>
      <c r="C66" s="31">
        <v>5.0</v>
      </c>
      <c r="D66" s="109">
        <v>235213.0</v>
      </c>
      <c r="E66" s="109">
        <v>238091.0</v>
      </c>
      <c r="F66" s="109">
        <v>235213.0</v>
      </c>
      <c r="G66" s="109">
        <v>238091.0</v>
      </c>
      <c r="H66" s="109">
        <v>171524.0</v>
      </c>
      <c r="I66" s="109">
        <v>167338.0</v>
      </c>
      <c r="J66" s="109">
        <v>171524.0</v>
      </c>
      <c r="K66" s="109">
        <v>167338.0</v>
      </c>
      <c r="L66" s="109">
        <v>1956.0</v>
      </c>
      <c r="M66" s="109">
        <v>2426.0</v>
      </c>
      <c r="N66" s="109">
        <v>1789.0</v>
      </c>
      <c r="O66" s="109">
        <v>1946.0</v>
      </c>
      <c r="P66" s="109">
        <v>169568.0</v>
      </c>
      <c r="Q66" s="109">
        <v>164912.0</v>
      </c>
      <c r="R66" s="109">
        <v>169735.0</v>
      </c>
      <c r="S66" s="109">
        <v>165392.0</v>
      </c>
      <c r="T66" s="109">
        <v>59700.0</v>
      </c>
      <c r="U66" s="109">
        <v>64871.0</v>
      </c>
      <c r="V66" s="109">
        <v>51475.0</v>
      </c>
      <c r="W66" s="109">
        <v>60984.0</v>
      </c>
      <c r="X66" s="109">
        <v>61717.0</v>
      </c>
      <c r="Y66" s="109">
        <v>71174.0</v>
      </c>
      <c r="Z66" s="109">
        <v>53467.0</v>
      </c>
      <c r="AA66" s="109">
        <v>63646.0</v>
      </c>
      <c r="AB66" s="109">
        <v>9949.0</v>
      </c>
      <c r="AC66" s="109">
        <v>9277.0</v>
      </c>
      <c r="AD66" s="109">
        <v>11837.0</v>
      </c>
      <c r="AE66" s="109">
        <v>10399.0</v>
      </c>
      <c r="AF66" s="109">
        <v>7409.0</v>
      </c>
      <c r="AG66" s="109">
        <v>8250.0</v>
      </c>
      <c r="AH66" s="109">
        <v>8938.0</v>
      </c>
      <c r="AI66" s="109">
        <v>9990.0</v>
      </c>
      <c r="AJ66" s="109"/>
      <c r="AK66" s="109"/>
      <c r="AL66" s="109"/>
      <c r="AM66" s="109"/>
      <c r="AN66" s="109">
        <v>9970.0</v>
      </c>
      <c r="AO66" s="109">
        <v>3439.0</v>
      </c>
      <c r="AP66" s="109">
        <v>17678.0</v>
      </c>
      <c r="AQ66" s="109">
        <v>6153.0</v>
      </c>
      <c r="AR66" s="109">
        <v>17713.0</v>
      </c>
      <c r="AS66" s="109"/>
      <c r="AT66" s="109">
        <v>19068.0</v>
      </c>
      <c r="AU66" s="109">
        <v>5523.0</v>
      </c>
      <c r="AV66" s="109">
        <v>1871.0</v>
      </c>
      <c r="AW66" s="109">
        <v>3930.0</v>
      </c>
      <c r="AX66" s="109">
        <v>944.0</v>
      </c>
      <c r="AY66" s="109">
        <v>3465.0</v>
      </c>
      <c r="AZ66" s="109"/>
      <c r="BA66" s="109">
        <v>2913.0</v>
      </c>
      <c r="BB66" s="109">
        <v>547.0</v>
      </c>
      <c r="BC66" s="109">
        <v>2064.0</v>
      </c>
      <c r="BD66" s="109">
        <v>1239.0</v>
      </c>
      <c r="BE66" s="109">
        <v>1058.0</v>
      </c>
      <c r="BF66" s="109">
        <v>605.0</v>
      </c>
      <c r="BG66" s="109">
        <v>683.0</v>
      </c>
      <c r="BH66" s="109"/>
      <c r="BI66" s="109"/>
      <c r="BJ66" s="109">
        <v>1336.0</v>
      </c>
      <c r="BK66" s="109"/>
      <c r="BL66" s="109"/>
      <c r="BM66" s="109"/>
      <c r="BN66" s="109">
        <v>110.0</v>
      </c>
      <c r="BO66" s="109">
        <v>123.0</v>
      </c>
      <c r="BP66" s="109"/>
      <c r="BQ66" s="109"/>
      <c r="BR66" s="109">
        <v>1170.0</v>
      </c>
      <c r="BS66" s="109">
        <v>555.0</v>
      </c>
      <c r="BT66" s="109"/>
      <c r="BU66" s="109"/>
      <c r="BV66" s="109"/>
      <c r="BW66" s="109"/>
      <c r="BX66" s="109"/>
      <c r="BY66" s="109"/>
      <c r="BZ66" s="109">
        <v>173.0</v>
      </c>
      <c r="CA66" s="109">
        <v>298.0</v>
      </c>
      <c r="CB66" s="109"/>
      <c r="CC66" s="109"/>
      <c r="CD66" s="109"/>
      <c r="CE66" s="109">
        <v>118.0</v>
      </c>
      <c r="CF66" s="109"/>
      <c r="CG66" s="109"/>
      <c r="CH66" s="109">
        <v>110.0</v>
      </c>
      <c r="CI66" s="109">
        <v>66.0</v>
      </c>
      <c r="CJ66" s="109"/>
      <c r="CK66" s="109"/>
      <c r="CL66" s="109"/>
      <c r="CM66" s="109">
        <v>21.0</v>
      </c>
      <c r="CN66" s="109"/>
      <c r="CO66" s="109"/>
      <c r="CP66" s="109">
        <v>17.0</v>
      </c>
      <c r="CQ66" s="109">
        <v>33.0</v>
      </c>
      <c r="CR66" s="109"/>
      <c r="CS66" s="109"/>
      <c r="CT66" s="109"/>
      <c r="CU66" s="109">
        <v>92.0</v>
      </c>
      <c r="CV66" s="109"/>
      <c r="CW66" s="109"/>
      <c r="CX66" s="109">
        <v>1384.0</v>
      </c>
      <c r="CY66" s="109"/>
      <c r="CZ66" s="109"/>
      <c r="DA66" s="109"/>
      <c r="DB66" s="109"/>
      <c r="DC66" s="109"/>
      <c r="DD66" s="109"/>
      <c r="DE66" s="109"/>
      <c r="DF66" s="109"/>
      <c r="DG66" s="109"/>
      <c r="DH66" s="109"/>
      <c r="DI66" s="109"/>
      <c r="DJ66" s="109">
        <v>134.0</v>
      </c>
      <c r="DK66" s="109"/>
      <c r="DL66" s="109"/>
      <c r="DM66" s="109"/>
      <c r="DN66" s="109">
        <v>141.0</v>
      </c>
      <c r="DO66" s="109"/>
      <c r="DP66" s="109"/>
      <c r="DQ66" s="109"/>
      <c r="DR66" s="109">
        <v>38.0</v>
      </c>
      <c r="DS66" s="109"/>
      <c r="DT66" s="109"/>
      <c r="DU66" s="109"/>
      <c r="DV66" s="109">
        <v>144.0</v>
      </c>
      <c r="DW66" s="109"/>
      <c r="DX66" s="109"/>
      <c r="DY66" s="109"/>
      <c r="DZ66" s="109"/>
      <c r="EA66" s="109"/>
      <c r="EB66" s="109"/>
      <c r="EC66" s="109"/>
      <c r="ED66" s="109"/>
      <c r="EE66" s="109"/>
      <c r="EF66" s="109"/>
      <c r="EG66" s="109"/>
      <c r="EH66" s="109"/>
      <c r="EI66" s="109"/>
      <c r="EJ66" s="109"/>
      <c r="EK66" s="109"/>
      <c r="EL66" s="109"/>
      <c r="EM66" s="109"/>
      <c r="EN66" s="109"/>
      <c r="EO66" s="109"/>
      <c r="EP66" s="109">
        <v>72.0</v>
      </c>
      <c r="EQ66" s="109"/>
      <c r="ER66" s="109"/>
      <c r="ES66" s="109"/>
      <c r="ET66" s="109">
        <v>194.0</v>
      </c>
      <c r="EU66" s="109"/>
      <c r="EV66" s="109"/>
      <c r="EW66" s="109"/>
      <c r="EX66" s="109">
        <v>153.0</v>
      </c>
      <c r="EY66" s="109"/>
      <c r="EZ66" s="109"/>
      <c r="FA66" s="109"/>
      <c r="FB66" s="109"/>
      <c r="FC66" s="109"/>
      <c r="FD66" s="109"/>
      <c r="FE66" s="109"/>
      <c r="FF66" s="109"/>
      <c r="FG66" s="109"/>
      <c r="FH66" s="109"/>
      <c r="FI66" s="109"/>
      <c r="FJ66" s="109"/>
      <c r="FK66" s="109"/>
      <c r="FL66" s="109"/>
      <c r="FM66" s="109"/>
      <c r="FN66" s="109"/>
      <c r="FO66" s="109"/>
      <c r="FP66" s="109"/>
      <c r="FQ66" s="109"/>
      <c r="FR66" s="109"/>
      <c r="FS66" s="109"/>
      <c r="FT66" s="109"/>
      <c r="FU66" s="109"/>
      <c r="FV66" s="109"/>
      <c r="FW66" s="109"/>
      <c r="FX66" s="109"/>
      <c r="FY66" s="109"/>
      <c r="FZ66" s="109"/>
      <c r="GA66" s="109"/>
      <c r="GB66" s="109"/>
      <c r="GC66" s="109"/>
      <c r="GD66" s="109"/>
      <c r="GE66" s="109"/>
      <c r="GF66" s="109"/>
      <c r="GG66" s="109"/>
      <c r="GH66" s="109"/>
      <c r="GI66" s="109">
        <v>1179.0</v>
      </c>
    </row>
    <row r="67" ht="15.75" customHeight="1">
      <c r="A67" s="31">
        <v>146.0</v>
      </c>
      <c r="B67" s="31" t="s">
        <v>279</v>
      </c>
      <c r="C67" s="31">
        <v>5.0</v>
      </c>
      <c r="D67" s="109">
        <v>232301.0</v>
      </c>
      <c r="E67" s="109">
        <v>232311.0</v>
      </c>
      <c r="F67" s="109">
        <v>232301.0</v>
      </c>
      <c r="G67" s="109">
        <v>232311.0</v>
      </c>
      <c r="H67" s="109">
        <v>174364.0</v>
      </c>
      <c r="I67" s="109">
        <v>167911.0</v>
      </c>
      <c r="J67" s="109">
        <v>174364.0</v>
      </c>
      <c r="K67" s="109">
        <v>167911.0</v>
      </c>
      <c r="L67" s="109">
        <v>1872.0</v>
      </c>
      <c r="M67" s="109">
        <v>2435.0</v>
      </c>
      <c r="N67" s="109">
        <v>1290.0</v>
      </c>
      <c r="O67" s="109">
        <v>1765.0</v>
      </c>
      <c r="P67" s="109">
        <v>172492.0</v>
      </c>
      <c r="Q67" s="109">
        <v>165476.0</v>
      </c>
      <c r="R67" s="109">
        <v>173074.0</v>
      </c>
      <c r="S67" s="109">
        <v>166146.0</v>
      </c>
      <c r="T67" s="109">
        <v>73595.0</v>
      </c>
      <c r="U67" s="109">
        <v>82394.0</v>
      </c>
      <c r="V67" s="109">
        <v>62764.0</v>
      </c>
      <c r="W67" s="109">
        <v>74380.0</v>
      </c>
      <c r="X67" s="109">
        <v>50458.0</v>
      </c>
      <c r="Y67" s="109">
        <v>55127.0</v>
      </c>
      <c r="Z67" s="109">
        <v>43184.0</v>
      </c>
      <c r="AA67" s="109">
        <v>50439.0</v>
      </c>
      <c r="AB67" s="109">
        <v>9756.0</v>
      </c>
      <c r="AC67" s="109">
        <v>8267.0</v>
      </c>
      <c r="AD67" s="109">
        <v>11702.0</v>
      </c>
      <c r="AE67" s="109">
        <v>8721.0</v>
      </c>
      <c r="AF67" s="109">
        <v>9459.0</v>
      </c>
      <c r="AG67" s="109">
        <v>9868.0</v>
      </c>
      <c r="AH67" s="109">
        <v>10723.0</v>
      </c>
      <c r="AI67" s="109">
        <v>11565.0</v>
      </c>
      <c r="AJ67" s="109"/>
      <c r="AK67" s="109"/>
      <c r="AL67" s="109"/>
      <c r="AM67" s="109"/>
      <c r="AN67" s="109">
        <v>13681.0</v>
      </c>
      <c r="AO67" s="109">
        <v>3870.0</v>
      </c>
      <c r="AP67" s="109">
        <v>23296.0</v>
      </c>
      <c r="AQ67" s="109">
        <v>8218.0</v>
      </c>
      <c r="AR67" s="109">
        <v>15311.0</v>
      </c>
      <c r="AS67" s="109"/>
      <c r="AT67" s="109">
        <v>16165.0</v>
      </c>
      <c r="AU67" s="109">
        <v>5711.0</v>
      </c>
      <c r="AV67" s="109"/>
      <c r="AW67" s="109">
        <v>3996.0</v>
      </c>
      <c r="AX67" s="109">
        <v>634.0</v>
      </c>
      <c r="AY67" s="109">
        <v>3410.0</v>
      </c>
      <c r="AZ67" s="109"/>
      <c r="BA67" s="109">
        <v>1954.0</v>
      </c>
      <c r="BB67" s="109">
        <v>310.0</v>
      </c>
      <c r="BC67" s="109">
        <v>1321.0</v>
      </c>
      <c r="BD67" s="109"/>
      <c r="BE67" s="109"/>
      <c r="BF67" s="109">
        <v>387.0</v>
      </c>
      <c r="BG67" s="109">
        <v>229.0</v>
      </c>
      <c r="BH67" s="109"/>
      <c r="BI67" s="109"/>
      <c r="BJ67" s="109">
        <v>1207.0</v>
      </c>
      <c r="BK67" s="109"/>
      <c r="BL67" s="109"/>
      <c r="BM67" s="109"/>
      <c r="BN67" s="109">
        <v>149.0</v>
      </c>
      <c r="BO67" s="109">
        <v>204.0</v>
      </c>
      <c r="BP67" s="109"/>
      <c r="BQ67" s="109"/>
      <c r="BR67" s="109">
        <v>1183.0</v>
      </c>
      <c r="BS67" s="109">
        <v>467.0</v>
      </c>
      <c r="BT67" s="109"/>
      <c r="BU67" s="109"/>
      <c r="BV67" s="109"/>
      <c r="BW67" s="109"/>
      <c r="BX67" s="109"/>
      <c r="BY67" s="109"/>
      <c r="BZ67" s="109">
        <v>159.0</v>
      </c>
      <c r="CA67" s="109">
        <v>333.0</v>
      </c>
      <c r="CB67" s="109"/>
      <c r="CC67" s="109"/>
      <c r="CD67" s="109"/>
      <c r="CE67" s="109">
        <v>101.0</v>
      </c>
      <c r="CF67" s="109"/>
      <c r="CG67" s="109"/>
      <c r="CH67" s="109">
        <v>40.0</v>
      </c>
      <c r="CI67" s="109">
        <v>25.0</v>
      </c>
      <c r="CJ67" s="109"/>
      <c r="CK67" s="109"/>
      <c r="CL67" s="109"/>
      <c r="CM67" s="109">
        <v>32.0</v>
      </c>
      <c r="CN67" s="109"/>
      <c r="CO67" s="109"/>
      <c r="CP67" s="109">
        <v>11.0</v>
      </c>
      <c r="CQ67" s="109">
        <v>52.0</v>
      </c>
      <c r="CR67" s="109"/>
      <c r="CS67" s="109"/>
      <c r="CT67" s="109"/>
      <c r="CU67" s="109">
        <v>59.0</v>
      </c>
      <c r="CV67" s="109"/>
      <c r="CW67" s="109"/>
      <c r="CX67" s="109">
        <v>184.0</v>
      </c>
      <c r="CY67" s="109"/>
      <c r="CZ67" s="109"/>
      <c r="DA67" s="109"/>
      <c r="DB67" s="109"/>
      <c r="DC67" s="109"/>
      <c r="DD67" s="109"/>
      <c r="DE67" s="109"/>
      <c r="DF67" s="109"/>
      <c r="DG67" s="109"/>
      <c r="DH67" s="109"/>
      <c r="DI67" s="109"/>
      <c r="DJ67" s="109">
        <v>168.0</v>
      </c>
      <c r="DK67" s="109"/>
      <c r="DL67" s="109"/>
      <c r="DM67" s="109"/>
      <c r="DN67" s="109">
        <v>183.0</v>
      </c>
      <c r="DO67" s="109"/>
      <c r="DP67" s="109"/>
      <c r="DQ67" s="109"/>
      <c r="DR67" s="109">
        <v>28.0</v>
      </c>
      <c r="DS67" s="109"/>
      <c r="DT67" s="109"/>
      <c r="DU67" s="109"/>
      <c r="DV67" s="109">
        <v>168.0</v>
      </c>
      <c r="DW67" s="109"/>
      <c r="DX67" s="109"/>
      <c r="DY67" s="109"/>
      <c r="DZ67" s="109"/>
      <c r="EA67" s="109"/>
      <c r="EB67" s="109"/>
      <c r="EC67" s="109"/>
      <c r="ED67" s="109"/>
      <c r="EE67" s="109"/>
      <c r="EF67" s="109"/>
      <c r="EG67" s="109"/>
      <c r="EH67" s="109"/>
      <c r="EI67" s="109"/>
      <c r="EJ67" s="109"/>
      <c r="EK67" s="109"/>
      <c r="EL67" s="109"/>
      <c r="EM67" s="109"/>
      <c r="EN67" s="109"/>
      <c r="EO67" s="109"/>
      <c r="EP67" s="109">
        <v>78.0</v>
      </c>
      <c r="EQ67" s="109"/>
      <c r="ER67" s="109"/>
      <c r="ES67" s="109"/>
      <c r="ET67" s="109">
        <v>176.0</v>
      </c>
      <c r="EU67" s="109"/>
      <c r="EV67" s="109"/>
      <c r="EW67" s="109"/>
      <c r="EX67" s="109">
        <v>175.0</v>
      </c>
      <c r="EY67" s="109"/>
      <c r="EZ67" s="109"/>
      <c r="FA67" s="109"/>
      <c r="FB67" s="109"/>
      <c r="FC67" s="109"/>
      <c r="FD67" s="109"/>
      <c r="FE67" s="109"/>
      <c r="FF67" s="109"/>
      <c r="FG67" s="109"/>
      <c r="FH67" s="109"/>
      <c r="FI67" s="109"/>
      <c r="FJ67" s="109"/>
      <c r="FK67" s="109"/>
      <c r="FL67" s="109"/>
      <c r="FM67" s="109"/>
      <c r="FN67" s="109"/>
      <c r="FO67" s="109"/>
      <c r="FP67" s="109"/>
      <c r="FQ67" s="109"/>
      <c r="FR67" s="109"/>
      <c r="FS67" s="109"/>
      <c r="FT67" s="109"/>
      <c r="FU67" s="109"/>
      <c r="FV67" s="109"/>
      <c r="FW67" s="109"/>
      <c r="FX67" s="109"/>
      <c r="FY67" s="109"/>
      <c r="FZ67" s="109"/>
      <c r="GA67" s="109"/>
      <c r="GB67" s="109"/>
      <c r="GC67" s="109"/>
      <c r="GD67" s="109"/>
      <c r="GE67" s="109"/>
      <c r="GF67" s="109">
        <v>232.0</v>
      </c>
      <c r="GG67" s="109"/>
      <c r="GH67" s="109"/>
      <c r="GI67" s="109">
        <v>879.0</v>
      </c>
    </row>
    <row r="68" ht="15.75" customHeight="1">
      <c r="A68" s="31">
        <v>147.0</v>
      </c>
      <c r="B68" s="31" t="s">
        <v>275</v>
      </c>
      <c r="C68" s="31">
        <v>5.0</v>
      </c>
      <c r="D68" s="109">
        <v>202768.0</v>
      </c>
      <c r="E68" s="109">
        <v>205948.0</v>
      </c>
      <c r="F68" s="109">
        <v>202768.0</v>
      </c>
      <c r="G68" s="109">
        <v>205948.0</v>
      </c>
      <c r="H68" s="109">
        <v>154014.0</v>
      </c>
      <c r="I68" s="109">
        <v>151727.0</v>
      </c>
      <c r="J68" s="109">
        <v>154014.0</v>
      </c>
      <c r="K68" s="109">
        <v>151727.0</v>
      </c>
      <c r="L68" s="109">
        <v>1399.0</v>
      </c>
      <c r="M68" s="109">
        <v>2123.0</v>
      </c>
      <c r="N68" s="109">
        <v>1200.0</v>
      </c>
      <c r="O68" s="109">
        <v>1681.0</v>
      </c>
      <c r="P68" s="109">
        <v>152615.0</v>
      </c>
      <c r="Q68" s="109">
        <v>149604.0</v>
      </c>
      <c r="R68" s="109">
        <v>152814.0</v>
      </c>
      <c r="S68" s="109">
        <v>150046.0</v>
      </c>
      <c r="T68" s="109">
        <v>73185.0</v>
      </c>
      <c r="U68" s="109">
        <v>83952.0</v>
      </c>
      <c r="V68" s="109">
        <v>63651.0</v>
      </c>
      <c r="W68" s="109">
        <v>74530.0</v>
      </c>
      <c r="X68" s="109">
        <v>41047.0</v>
      </c>
      <c r="Y68" s="109">
        <v>44682.0</v>
      </c>
      <c r="Z68" s="109">
        <v>34865.0</v>
      </c>
      <c r="AA68" s="109">
        <v>42054.0</v>
      </c>
      <c r="AB68" s="109">
        <v>6452.0</v>
      </c>
      <c r="AC68" s="109">
        <v>6159.0</v>
      </c>
      <c r="AD68" s="109">
        <v>8183.0</v>
      </c>
      <c r="AE68" s="109">
        <v>7055.0</v>
      </c>
      <c r="AF68" s="109">
        <v>6476.0</v>
      </c>
      <c r="AG68" s="109">
        <v>6308.0</v>
      </c>
      <c r="AH68" s="109">
        <v>7198.0</v>
      </c>
      <c r="AI68" s="109">
        <v>7161.0</v>
      </c>
      <c r="AJ68" s="109"/>
      <c r="AK68" s="109"/>
      <c r="AL68" s="109"/>
      <c r="AM68" s="109"/>
      <c r="AN68" s="109">
        <v>12893.0</v>
      </c>
      <c r="AO68" s="109">
        <v>2878.0</v>
      </c>
      <c r="AP68" s="109">
        <v>21919.0</v>
      </c>
      <c r="AQ68" s="109">
        <v>7625.0</v>
      </c>
      <c r="AR68" s="109">
        <v>11115.0</v>
      </c>
      <c r="AS68" s="109"/>
      <c r="AT68" s="109">
        <v>12216.0</v>
      </c>
      <c r="AU68" s="109">
        <v>5140.0</v>
      </c>
      <c r="AV68" s="109"/>
      <c r="AW68" s="109">
        <v>3280.0</v>
      </c>
      <c r="AX68" s="109">
        <v>530.0</v>
      </c>
      <c r="AY68" s="109">
        <v>2940.0</v>
      </c>
      <c r="AZ68" s="109"/>
      <c r="BA68" s="109">
        <v>1708.0</v>
      </c>
      <c r="BB68" s="109">
        <v>324.0</v>
      </c>
      <c r="BC68" s="109">
        <v>1269.0</v>
      </c>
      <c r="BD68" s="109">
        <v>1447.0</v>
      </c>
      <c r="BE68" s="109">
        <v>637.0</v>
      </c>
      <c r="BF68" s="109">
        <v>841.0</v>
      </c>
      <c r="BG68" s="109">
        <v>533.0</v>
      </c>
      <c r="BH68" s="109"/>
      <c r="BI68" s="109"/>
      <c r="BJ68" s="109">
        <v>930.0</v>
      </c>
      <c r="BK68" s="109"/>
      <c r="BL68" s="109"/>
      <c r="BM68" s="109"/>
      <c r="BN68" s="109">
        <v>139.0</v>
      </c>
      <c r="BO68" s="109">
        <v>173.0</v>
      </c>
      <c r="BP68" s="109"/>
      <c r="BQ68" s="109"/>
      <c r="BR68" s="109">
        <v>906.0</v>
      </c>
      <c r="BS68" s="109">
        <v>359.0</v>
      </c>
      <c r="BT68" s="109"/>
      <c r="BU68" s="109"/>
      <c r="BV68" s="109"/>
      <c r="BW68" s="109"/>
      <c r="BX68" s="109"/>
      <c r="BY68" s="109"/>
      <c r="BZ68" s="109">
        <v>141.0</v>
      </c>
      <c r="CA68" s="109">
        <v>319.0</v>
      </c>
      <c r="CB68" s="109"/>
      <c r="CC68" s="109"/>
      <c r="CD68" s="109"/>
      <c r="CE68" s="109">
        <v>88.0</v>
      </c>
      <c r="CF68" s="109"/>
      <c r="CG68" s="109"/>
      <c r="CH68" s="109">
        <v>47.0</v>
      </c>
      <c r="CI68" s="109">
        <v>22.0</v>
      </c>
      <c r="CJ68" s="109"/>
      <c r="CK68" s="109"/>
      <c r="CL68" s="109"/>
      <c r="CM68" s="109">
        <v>20.0</v>
      </c>
      <c r="CN68" s="109"/>
      <c r="CO68" s="109"/>
      <c r="CP68" s="109">
        <v>2.0</v>
      </c>
      <c r="CQ68" s="109">
        <v>39.0</v>
      </c>
      <c r="CR68" s="109"/>
      <c r="CS68" s="109"/>
      <c r="CT68" s="109"/>
      <c r="CU68" s="109">
        <v>22.0</v>
      </c>
      <c r="CV68" s="109"/>
      <c r="CW68" s="109"/>
      <c r="CX68" s="109">
        <v>268.0</v>
      </c>
      <c r="CY68" s="109"/>
      <c r="CZ68" s="109"/>
      <c r="DA68" s="109"/>
      <c r="DB68" s="109"/>
      <c r="DC68" s="109"/>
      <c r="DD68" s="109"/>
      <c r="DE68" s="109"/>
      <c r="DF68" s="109"/>
      <c r="DG68" s="109"/>
      <c r="DH68" s="109"/>
      <c r="DI68" s="109"/>
      <c r="DJ68" s="109">
        <v>100.0</v>
      </c>
      <c r="DK68" s="109"/>
      <c r="DL68" s="109"/>
      <c r="DM68" s="109"/>
      <c r="DN68" s="109">
        <v>98.0</v>
      </c>
      <c r="DO68" s="109"/>
      <c r="DP68" s="109"/>
      <c r="DQ68" s="109"/>
      <c r="DR68" s="109">
        <v>13.0</v>
      </c>
      <c r="DS68" s="109"/>
      <c r="DT68" s="109"/>
      <c r="DU68" s="109"/>
      <c r="DV68" s="109">
        <v>119.0</v>
      </c>
      <c r="DW68" s="109"/>
      <c r="DX68" s="109"/>
      <c r="DY68" s="109"/>
      <c r="DZ68" s="109"/>
      <c r="EA68" s="109"/>
      <c r="EB68" s="109"/>
      <c r="EC68" s="109"/>
      <c r="ED68" s="109"/>
      <c r="EE68" s="109"/>
      <c r="EF68" s="109"/>
      <c r="EG68" s="109"/>
      <c r="EH68" s="109"/>
      <c r="EI68" s="109"/>
      <c r="EJ68" s="109"/>
      <c r="EK68" s="109"/>
      <c r="EL68" s="109"/>
      <c r="EM68" s="109"/>
      <c r="EN68" s="109"/>
      <c r="EO68" s="109"/>
      <c r="EP68" s="109">
        <v>47.0</v>
      </c>
      <c r="EQ68" s="109"/>
      <c r="ER68" s="109"/>
      <c r="ES68" s="109"/>
      <c r="ET68" s="109">
        <v>156.0</v>
      </c>
      <c r="EU68" s="109"/>
      <c r="EV68" s="109"/>
      <c r="EW68" s="109"/>
      <c r="EX68" s="109">
        <v>121.0</v>
      </c>
      <c r="EY68" s="109"/>
      <c r="EZ68" s="109"/>
      <c r="FA68" s="109"/>
      <c r="FB68" s="109"/>
      <c r="FC68" s="109"/>
      <c r="FD68" s="109"/>
      <c r="FE68" s="109"/>
      <c r="FF68" s="109"/>
      <c r="FG68" s="109"/>
      <c r="FH68" s="109"/>
      <c r="FI68" s="109"/>
      <c r="FJ68" s="109"/>
      <c r="FK68" s="109"/>
      <c r="FL68" s="109"/>
      <c r="FM68" s="109"/>
      <c r="FN68" s="109"/>
      <c r="FO68" s="109"/>
      <c r="FP68" s="109"/>
      <c r="FQ68" s="109"/>
      <c r="FR68" s="109"/>
      <c r="FS68" s="109"/>
      <c r="FT68" s="109"/>
      <c r="FU68" s="109"/>
      <c r="FV68" s="109"/>
      <c r="FW68" s="109"/>
      <c r="FX68" s="109"/>
      <c r="FY68" s="109"/>
      <c r="FZ68" s="109"/>
      <c r="GA68" s="109"/>
      <c r="GB68" s="109"/>
      <c r="GC68" s="109"/>
      <c r="GD68" s="109"/>
      <c r="GE68" s="109"/>
      <c r="GF68" s="109"/>
      <c r="GG68" s="109"/>
      <c r="GH68" s="109"/>
      <c r="GI68" s="109">
        <v>697.0</v>
      </c>
    </row>
    <row r="69" ht="15.75" customHeight="1">
      <c r="A69" s="31">
        <v>148.0</v>
      </c>
      <c r="B69" s="31" t="s">
        <v>278</v>
      </c>
      <c r="C69" s="31">
        <v>5.0</v>
      </c>
      <c r="D69" s="109">
        <v>212912.0</v>
      </c>
      <c r="E69" s="109">
        <v>215751.0</v>
      </c>
      <c r="F69" s="109">
        <v>212912.0</v>
      </c>
      <c r="G69" s="109">
        <v>215751.0</v>
      </c>
      <c r="H69" s="109">
        <v>162306.0</v>
      </c>
      <c r="I69" s="109">
        <v>156569.0</v>
      </c>
      <c r="J69" s="109">
        <v>162306.0</v>
      </c>
      <c r="K69" s="109">
        <v>156569.0</v>
      </c>
      <c r="L69" s="109">
        <v>1605.0</v>
      </c>
      <c r="M69" s="109">
        <v>1812.0</v>
      </c>
      <c r="N69" s="109">
        <v>1347.0</v>
      </c>
      <c r="O69" s="109">
        <v>1673.0</v>
      </c>
      <c r="P69" s="109">
        <v>160701.0</v>
      </c>
      <c r="Q69" s="109">
        <v>154757.0</v>
      </c>
      <c r="R69" s="109">
        <v>160959.0</v>
      </c>
      <c r="S69" s="109">
        <v>154896.0</v>
      </c>
      <c r="T69" s="109">
        <v>64484.0</v>
      </c>
      <c r="U69" s="109">
        <v>70833.0</v>
      </c>
      <c r="V69" s="109">
        <v>54648.0</v>
      </c>
      <c r="W69" s="109">
        <v>64307.0</v>
      </c>
      <c r="X69" s="109">
        <v>48560.0</v>
      </c>
      <c r="Y69" s="109">
        <v>56510.0</v>
      </c>
      <c r="Z69" s="109">
        <v>42551.0</v>
      </c>
      <c r="AA69" s="109">
        <v>49563.0</v>
      </c>
      <c r="AB69" s="109">
        <v>9554.0</v>
      </c>
      <c r="AC69" s="109">
        <v>6891.0</v>
      </c>
      <c r="AD69" s="109">
        <v>12624.0</v>
      </c>
      <c r="AE69" s="109">
        <v>8920.0</v>
      </c>
      <c r="AF69" s="109">
        <v>6885.0</v>
      </c>
      <c r="AG69" s="109">
        <v>7808.0</v>
      </c>
      <c r="AH69" s="109">
        <v>8857.0</v>
      </c>
      <c r="AI69" s="109">
        <v>9937.0</v>
      </c>
      <c r="AJ69" s="109"/>
      <c r="AK69" s="109"/>
      <c r="AL69" s="109"/>
      <c r="AM69" s="109"/>
      <c r="AN69" s="109">
        <v>11742.0</v>
      </c>
      <c r="AO69" s="109">
        <v>3383.0</v>
      </c>
      <c r="AP69" s="109">
        <v>19125.0</v>
      </c>
      <c r="AQ69" s="109">
        <v>7327.0</v>
      </c>
      <c r="AR69" s="109">
        <v>15728.0</v>
      </c>
      <c r="AS69" s="109">
        <v>4744.0</v>
      </c>
      <c r="AT69" s="109">
        <v>17154.0</v>
      </c>
      <c r="AU69" s="109">
        <v>7653.0</v>
      </c>
      <c r="AV69" s="109"/>
      <c r="AW69" s="109">
        <v>2732.0</v>
      </c>
      <c r="AX69" s="109">
        <v>566.0</v>
      </c>
      <c r="AY69" s="109">
        <v>2722.0</v>
      </c>
      <c r="AZ69" s="109"/>
      <c r="BA69" s="109">
        <v>1856.0</v>
      </c>
      <c r="BB69" s="109">
        <v>411.0</v>
      </c>
      <c r="BC69" s="109">
        <v>1759.0</v>
      </c>
      <c r="BD69" s="109"/>
      <c r="BE69" s="109"/>
      <c r="BF69" s="109">
        <v>410.0</v>
      </c>
      <c r="BG69" s="109">
        <v>243.0</v>
      </c>
      <c r="BH69" s="109"/>
      <c r="BI69" s="109"/>
      <c r="BJ69" s="109">
        <v>1116.0</v>
      </c>
      <c r="BK69" s="109"/>
      <c r="BL69" s="109">
        <v>1002.0</v>
      </c>
      <c r="BM69" s="109"/>
      <c r="BN69" s="109">
        <v>578.0</v>
      </c>
      <c r="BO69" s="109">
        <v>286.0</v>
      </c>
      <c r="BP69" s="109">
        <v>2190.0</v>
      </c>
      <c r="BQ69" s="109"/>
      <c r="BR69" s="109">
        <v>1442.0</v>
      </c>
      <c r="BS69" s="109">
        <v>450.0</v>
      </c>
      <c r="BT69" s="109"/>
      <c r="BU69" s="109"/>
      <c r="BV69" s="109"/>
      <c r="BW69" s="109"/>
      <c r="BX69" s="109"/>
      <c r="BY69" s="109"/>
      <c r="BZ69" s="109">
        <v>145.0</v>
      </c>
      <c r="CA69" s="109">
        <v>312.0</v>
      </c>
      <c r="CB69" s="109"/>
      <c r="CC69" s="109"/>
      <c r="CD69" s="109"/>
      <c r="CE69" s="109">
        <v>101.0</v>
      </c>
      <c r="CF69" s="109"/>
      <c r="CG69" s="109"/>
      <c r="CH69" s="109">
        <v>41.0</v>
      </c>
      <c r="CI69" s="109">
        <v>41.0</v>
      </c>
      <c r="CJ69" s="109"/>
      <c r="CK69" s="109"/>
      <c r="CL69" s="109"/>
      <c r="CM69" s="109">
        <v>22.0</v>
      </c>
      <c r="CN69" s="109"/>
      <c r="CO69" s="109"/>
      <c r="CP69" s="109">
        <v>7.0</v>
      </c>
      <c r="CQ69" s="109">
        <v>35.0</v>
      </c>
      <c r="CR69" s="109"/>
      <c r="CS69" s="109"/>
      <c r="CT69" s="109"/>
      <c r="CU69" s="109">
        <v>30.0</v>
      </c>
      <c r="CV69" s="109"/>
      <c r="CW69" s="109"/>
      <c r="CX69" s="109">
        <v>492.0</v>
      </c>
      <c r="CY69" s="109"/>
      <c r="CZ69" s="109"/>
      <c r="DA69" s="109"/>
      <c r="DB69" s="109"/>
      <c r="DC69" s="109"/>
      <c r="DD69" s="109"/>
      <c r="DE69" s="109"/>
      <c r="DF69" s="109"/>
      <c r="DG69" s="109"/>
      <c r="DH69" s="109"/>
      <c r="DI69" s="109"/>
      <c r="DJ69" s="109">
        <v>122.0</v>
      </c>
      <c r="DK69" s="109"/>
      <c r="DL69" s="109"/>
      <c r="DM69" s="109"/>
      <c r="DN69" s="109">
        <v>131.0</v>
      </c>
      <c r="DO69" s="109"/>
      <c r="DP69" s="109"/>
      <c r="DQ69" s="109"/>
      <c r="DR69" s="109">
        <v>33.0</v>
      </c>
      <c r="DS69" s="109"/>
      <c r="DT69" s="109"/>
      <c r="DU69" s="109"/>
      <c r="DV69" s="109">
        <v>142.0</v>
      </c>
      <c r="DW69" s="109"/>
      <c r="DX69" s="109"/>
      <c r="DY69" s="109"/>
      <c r="DZ69" s="109"/>
      <c r="EA69" s="109"/>
      <c r="EB69" s="109"/>
      <c r="EC69" s="109"/>
      <c r="ED69" s="109"/>
      <c r="EE69" s="109"/>
      <c r="EF69" s="109"/>
      <c r="EG69" s="109"/>
      <c r="EH69" s="109"/>
      <c r="EI69" s="109"/>
      <c r="EJ69" s="109"/>
      <c r="EK69" s="109"/>
      <c r="EL69" s="109"/>
      <c r="EM69" s="109"/>
      <c r="EN69" s="109"/>
      <c r="EO69" s="109"/>
      <c r="EP69" s="109">
        <v>93.0</v>
      </c>
      <c r="EQ69" s="109"/>
      <c r="ER69" s="109"/>
      <c r="ES69" s="109"/>
      <c r="ET69" s="109">
        <v>130.0</v>
      </c>
      <c r="EU69" s="109"/>
      <c r="EV69" s="109"/>
      <c r="EW69" s="109"/>
      <c r="EX69" s="109">
        <v>141.0</v>
      </c>
      <c r="EY69" s="109"/>
      <c r="EZ69" s="109"/>
      <c r="FA69" s="109"/>
      <c r="FB69" s="109"/>
      <c r="FC69" s="109"/>
      <c r="FD69" s="109"/>
      <c r="FE69" s="109"/>
      <c r="FF69" s="109"/>
      <c r="FG69" s="109"/>
      <c r="FH69" s="109"/>
      <c r="FI69" s="109"/>
      <c r="FJ69" s="109"/>
      <c r="FK69" s="109"/>
      <c r="FL69" s="109"/>
      <c r="FM69" s="109"/>
      <c r="FN69" s="109"/>
      <c r="FO69" s="109"/>
      <c r="FP69" s="109"/>
      <c r="FQ69" s="109"/>
      <c r="FR69" s="109"/>
      <c r="FS69" s="109"/>
      <c r="FT69" s="109"/>
      <c r="FU69" s="109"/>
      <c r="FV69" s="109"/>
      <c r="FW69" s="109"/>
      <c r="FX69" s="109"/>
      <c r="FY69" s="109"/>
      <c r="FZ69" s="109"/>
      <c r="GA69" s="109"/>
      <c r="GB69" s="109"/>
      <c r="GC69" s="109"/>
      <c r="GD69" s="109"/>
      <c r="GE69" s="109"/>
      <c r="GF69" s="109">
        <v>556.0</v>
      </c>
      <c r="GG69" s="109"/>
      <c r="GH69" s="109"/>
      <c r="GI69" s="109">
        <v>1188.0</v>
      </c>
    </row>
    <row r="70" ht="15.75" customHeight="1">
      <c r="A70" s="31">
        <v>149.0</v>
      </c>
      <c r="B70" s="31" t="s">
        <v>765</v>
      </c>
      <c r="C70" s="31">
        <v>5.0</v>
      </c>
      <c r="D70" s="109">
        <v>206716.0</v>
      </c>
      <c r="E70" s="109">
        <v>210836.0</v>
      </c>
      <c r="F70" s="109">
        <v>206716.0</v>
      </c>
      <c r="G70" s="109">
        <v>210836.0</v>
      </c>
      <c r="H70" s="109">
        <v>152542.0</v>
      </c>
      <c r="I70" s="109">
        <v>150469.0</v>
      </c>
      <c r="J70" s="109">
        <v>152542.0</v>
      </c>
      <c r="K70" s="109">
        <v>150469.0</v>
      </c>
      <c r="L70" s="109">
        <v>1782.0</v>
      </c>
      <c r="M70" s="109">
        <v>1632.0</v>
      </c>
      <c r="N70" s="109">
        <v>1253.0</v>
      </c>
      <c r="O70" s="109">
        <v>1554.0</v>
      </c>
      <c r="P70" s="109">
        <v>150760.0</v>
      </c>
      <c r="Q70" s="109">
        <v>148837.0</v>
      </c>
      <c r="R70" s="109">
        <v>151289.0</v>
      </c>
      <c r="S70" s="109">
        <v>148915.0</v>
      </c>
      <c r="T70" s="109">
        <v>72158.0</v>
      </c>
      <c r="U70" s="109">
        <v>76911.0</v>
      </c>
      <c r="V70" s="109">
        <v>61394.0</v>
      </c>
      <c r="W70" s="109">
        <v>71437.0</v>
      </c>
      <c r="X70" s="109">
        <v>39699.0</v>
      </c>
      <c r="Y70" s="109">
        <v>48711.0</v>
      </c>
      <c r="Z70" s="109">
        <v>35269.0</v>
      </c>
      <c r="AA70" s="109">
        <v>42002.0</v>
      </c>
      <c r="AB70" s="109">
        <v>7197.0</v>
      </c>
      <c r="AC70" s="109">
        <v>5635.0</v>
      </c>
      <c r="AD70" s="109">
        <v>8205.0</v>
      </c>
      <c r="AE70" s="109">
        <v>7113.0</v>
      </c>
      <c r="AF70" s="109">
        <v>5170.0</v>
      </c>
      <c r="AG70" s="109">
        <v>5132.0</v>
      </c>
      <c r="AH70" s="109">
        <v>6866.0</v>
      </c>
      <c r="AI70" s="109">
        <v>7726.0</v>
      </c>
      <c r="AJ70" s="109"/>
      <c r="AK70" s="109"/>
      <c r="AL70" s="109"/>
      <c r="AM70" s="109"/>
      <c r="AN70" s="109">
        <v>13230.0</v>
      </c>
      <c r="AO70" s="109">
        <v>3586.0</v>
      </c>
      <c r="AP70" s="109">
        <v>20758.0</v>
      </c>
      <c r="AQ70" s="109">
        <v>7694.0</v>
      </c>
      <c r="AR70" s="109">
        <v>13306.0</v>
      </c>
      <c r="AS70" s="109">
        <v>3931.0</v>
      </c>
      <c r="AT70" s="109">
        <v>13847.0</v>
      </c>
      <c r="AU70" s="109">
        <v>6151.0</v>
      </c>
      <c r="AV70" s="109"/>
      <c r="AW70" s="109">
        <v>2694.0</v>
      </c>
      <c r="AX70" s="109">
        <v>631.0</v>
      </c>
      <c r="AY70" s="109">
        <v>2708.0</v>
      </c>
      <c r="AZ70" s="109"/>
      <c r="BA70" s="109">
        <v>1692.0</v>
      </c>
      <c r="BB70" s="109">
        <v>417.0</v>
      </c>
      <c r="BC70" s="109">
        <v>1574.0</v>
      </c>
      <c r="BD70" s="109"/>
      <c r="BE70" s="109">
        <v>545.0</v>
      </c>
      <c r="BF70" s="109">
        <v>371.0</v>
      </c>
      <c r="BG70" s="109">
        <v>505.0</v>
      </c>
      <c r="BH70" s="109"/>
      <c r="BI70" s="109"/>
      <c r="BJ70" s="109">
        <v>975.0</v>
      </c>
      <c r="BK70" s="109"/>
      <c r="BL70" s="109"/>
      <c r="BM70" s="109"/>
      <c r="BN70" s="109">
        <v>319.0</v>
      </c>
      <c r="BO70" s="109">
        <v>193.0</v>
      </c>
      <c r="BP70" s="109"/>
      <c r="BQ70" s="109"/>
      <c r="BR70" s="109">
        <v>828.0</v>
      </c>
      <c r="BS70" s="109">
        <v>488.0</v>
      </c>
      <c r="BT70" s="109"/>
      <c r="BU70" s="109"/>
      <c r="BV70" s="109"/>
      <c r="BW70" s="109"/>
      <c r="BX70" s="109"/>
      <c r="BY70" s="109"/>
      <c r="BZ70" s="109">
        <v>140.0</v>
      </c>
      <c r="CA70" s="109">
        <v>312.0</v>
      </c>
      <c r="CB70" s="109"/>
      <c r="CC70" s="109"/>
      <c r="CD70" s="109"/>
      <c r="CE70" s="109">
        <v>101.0</v>
      </c>
      <c r="CF70" s="109"/>
      <c r="CG70" s="109"/>
      <c r="CH70" s="109">
        <v>40.0</v>
      </c>
      <c r="CI70" s="109">
        <v>22.0</v>
      </c>
      <c r="CJ70" s="109"/>
      <c r="CK70" s="109"/>
      <c r="CL70" s="109"/>
      <c r="CM70" s="109">
        <v>27.0</v>
      </c>
      <c r="CN70" s="109"/>
      <c r="CO70" s="109"/>
      <c r="CP70" s="109">
        <v>13.0</v>
      </c>
      <c r="CQ70" s="109">
        <v>44.0</v>
      </c>
      <c r="CR70" s="109"/>
      <c r="CS70" s="109"/>
      <c r="CT70" s="109"/>
      <c r="CU70" s="109">
        <v>20.0</v>
      </c>
      <c r="CV70" s="109"/>
      <c r="CW70" s="109"/>
      <c r="CX70" s="109">
        <v>482.0</v>
      </c>
      <c r="CY70" s="109"/>
      <c r="CZ70" s="109"/>
      <c r="DA70" s="109"/>
      <c r="DB70" s="109"/>
      <c r="DC70" s="109"/>
      <c r="DD70" s="109"/>
      <c r="DE70" s="109"/>
      <c r="DF70" s="109"/>
      <c r="DG70" s="109"/>
      <c r="DH70" s="109"/>
      <c r="DI70" s="109"/>
      <c r="DJ70" s="109">
        <v>101.0</v>
      </c>
      <c r="DK70" s="109"/>
      <c r="DL70" s="109"/>
      <c r="DM70" s="109"/>
      <c r="DN70" s="109">
        <v>128.0</v>
      </c>
      <c r="DO70" s="109"/>
      <c r="DP70" s="109"/>
      <c r="DQ70" s="109"/>
      <c r="DR70" s="109">
        <v>27.0</v>
      </c>
      <c r="DS70" s="109"/>
      <c r="DT70" s="109"/>
      <c r="DU70" s="109"/>
      <c r="DV70" s="109">
        <v>139.0</v>
      </c>
      <c r="DW70" s="109"/>
      <c r="DX70" s="109"/>
      <c r="DY70" s="109"/>
      <c r="DZ70" s="109"/>
      <c r="EA70" s="109"/>
      <c r="EB70" s="109"/>
      <c r="EC70" s="109"/>
      <c r="ED70" s="109"/>
      <c r="EE70" s="109"/>
      <c r="EF70" s="109"/>
      <c r="EG70" s="109"/>
      <c r="EH70" s="109"/>
      <c r="EI70" s="109"/>
      <c r="EJ70" s="109"/>
      <c r="EK70" s="109"/>
      <c r="EL70" s="109"/>
      <c r="EM70" s="109"/>
      <c r="EN70" s="109"/>
      <c r="EO70" s="109"/>
      <c r="EP70" s="109">
        <v>61.0</v>
      </c>
      <c r="EQ70" s="109"/>
      <c r="ER70" s="109"/>
      <c r="ES70" s="109"/>
      <c r="ET70" s="109">
        <v>151.0</v>
      </c>
      <c r="EU70" s="109"/>
      <c r="EV70" s="109"/>
      <c r="EW70" s="109"/>
      <c r="EX70" s="109">
        <v>127.0</v>
      </c>
      <c r="EY70" s="109"/>
      <c r="EZ70" s="109"/>
      <c r="FA70" s="109"/>
      <c r="FB70" s="109"/>
      <c r="FC70" s="109"/>
      <c r="FD70" s="109"/>
      <c r="FE70" s="109"/>
      <c r="FF70" s="109"/>
      <c r="FG70" s="109"/>
      <c r="FH70" s="109"/>
      <c r="FI70" s="109"/>
      <c r="FJ70" s="109"/>
      <c r="FK70" s="109"/>
      <c r="FL70" s="109"/>
      <c r="FM70" s="109"/>
      <c r="FN70" s="109"/>
      <c r="FO70" s="109"/>
      <c r="FP70" s="109"/>
      <c r="FQ70" s="109"/>
      <c r="FR70" s="109"/>
      <c r="FS70" s="109"/>
      <c r="FT70" s="109"/>
      <c r="FU70" s="109"/>
      <c r="FV70" s="109"/>
      <c r="FW70" s="109"/>
      <c r="FX70" s="109"/>
      <c r="FY70" s="109"/>
      <c r="FZ70" s="109"/>
      <c r="GA70" s="109"/>
      <c r="GB70" s="109"/>
      <c r="GC70" s="109"/>
      <c r="GD70" s="109"/>
      <c r="GE70" s="109"/>
      <c r="GF70" s="109"/>
      <c r="GG70" s="109"/>
      <c r="GH70" s="109"/>
      <c r="GI70" s="109">
        <v>798.0</v>
      </c>
    </row>
    <row r="71" ht="15.75" customHeight="1">
      <c r="A71" s="31">
        <v>150.0</v>
      </c>
      <c r="B71" s="31" t="s">
        <v>766</v>
      </c>
      <c r="C71" s="31">
        <v>5.0</v>
      </c>
      <c r="D71" s="109">
        <v>200546.0</v>
      </c>
      <c r="E71" s="109">
        <v>206189.0</v>
      </c>
      <c r="F71" s="109">
        <v>200546.0</v>
      </c>
      <c r="G71" s="109">
        <v>206189.0</v>
      </c>
      <c r="H71" s="109">
        <v>145474.0</v>
      </c>
      <c r="I71" s="109">
        <v>145197.0</v>
      </c>
      <c r="J71" s="109">
        <v>145474.0</v>
      </c>
      <c r="K71" s="109">
        <v>145197.0</v>
      </c>
      <c r="L71" s="109">
        <v>3381.0</v>
      </c>
      <c r="M71" s="109">
        <v>1695.0</v>
      </c>
      <c r="N71" s="109">
        <v>1252.0</v>
      </c>
      <c r="O71" s="109">
        <v>1637.0</v>
      </c>
      <c r="P71" s="109">
        <v>142093.0</v>
      </c>
      <c r="Q71" s="109">
        <v>143502.0</v>
      </c>
      <c r="R71" s="109">
        <v>144222.0</v>
      </c>
      <c r="S71" s="109">
        <v>143560.0</v>
      </c>
      <c r="T71" s="109">
        <v>53714.0</v>
      </c>
      <c r="U71" s="109">
        <v>59768.0</v>
      </c>
      <c r="V71" s="109">
        <v>49061.0</v>
      </c>
      <c r="W71" s="109">
        <v>59536.0</v>
      </c>
      <c r="X71" s="109">
        <v>54890.0</v>
      </c>
      <c r="Y71" s="109">
        <v>59821.0</v>
      </c>
      <c r="Z71" s="109">
        <v>37193.0</v>
      </c>
      <c r="AA71" s="109">
        <v>46318.0</v>
      </c>
      <c r="AB71" s="109">
        <v>11113.0</v>
      </c>
      <c r="AC71" s="109">
        <v>6926.0</v>
      </c>
      <c r="AD71" s="109">
        <v>9427.0</v>
      </c>
      <c r="AE71" s="109">
        <v>8463.0</v>
      </c>
      <c r="AF71" s="109">
        <v>5356.0</v>
      </c>
      <c r="AG71" s="109">
        <v>4498.0</v>
      </c>
      <c r="AH71" s="109">
        <v>7060.0</v>
      </c>
      <c r="AI71" s="109">
        <v>7971.0</v>
      </c>
      <c r="AJ71" s="109"/>
      <c r="AK71" s="109"/>
      <c r="AL71" s="109"/>
      <c r="AM71" s="109"/>
      <c r="AN71" s="109">
        <v>15221.0</v>
      </c>
      <c r="AO71" s="109">
        <v>2792.0</v>
      </c>
      <c r="AP71" s="109">
        <v>19328.0</v>
      </c>
      <c r="AQ71" s="109">
        <v>6431.0</v>
      </c>
      <c r="AR71" s="109"/>
      <c r="AS71" s="109">
        <v>4709.0</v>
      </c>
      <c r="AT71" s="109">
        <v>16688.0</v>
      </c>
      <c r="AU71" s="109">
        <v>7122.0</v>
      </c>
      <c r="AV71" s="109"/>
      <c r="AW71" s="109">
        <v>3114.0</v>
      </c>
      <c r="AX71" s="109">
        <v>604.0</v>
      </c>
      <c r="AY71" s="109">
        <v>3284.0</v>
      </c>
      <c r="AZ71" s="109"/>
      <c r="BA71" s="109">
        <v>1874.0</v>
      </c>
      <c r="BB71" s="109">
        <v>352.0</v>
      </c>
      <c r="BC71" s="109">
        <v>1620.0</v>
      </c>
      <c r="BD71" s="109"/>
      <c r="BE71" s="109"/>
      <c r="BF71" s="109">
        <v>421.0</v>
      </c>
      <c r="BG71" s="109">
        <v>389.0</v>
      </c>
      <c r="BH71" s="109"/>
      <c r="BI71" s="109"/>
      <c r="BJ71" s="109">
        <v>1262.0</v>
      </c>
      <c r="BK71" s="109"/>
      <c r="BL71" s="109"/>
      <c r="BM71" s="109"/>
      <c r="BN71" s="109">
        <v>134.0</v>
      </c>
      <c r="BO71" s="109">
        <v>145.0</v>
      </c>
      <c r="BP71" s="109"/>
      <c r="BQ71" s="109"/>
      <c r="BR71" s="109">
        <v>931.0</v>
      </c>
      <c r="BS71" s="109">
        <v>625.0</v>
      </c>
      <c r="BT71" s="109"/>
      <c r="BU71" s="109"/>
      <c r="BV71" s="109"/>
      <c r="BW71" s="109"/>
      <c r="BX71" s="109"/>
      <c r="BY71" s="109"/>
      <c r="BZ71" s="109">
        <v>187.0</v>
      </c>
      <c r="CA71" s="109">
        <v>363.0</v>
      </c>
      <c r="CB71" s="109"/>
      <c r="CC71" s="109"/>
      <c r="CD71" s="109"/>
      <c r="CE71" s="109">
        <v>109.0</v>
      </c>
      <c r="CF71" s="109"/>
      <c r="CG71" s="109"/>
      <c r="CH71" s="109">
        <v>56.0</v>
      </c>
      <c r="CI71" s="109">
        <v>47.0</v>
      </c>
      <c r="CJ71" s="109"/>
      <c r="CK71" s="109"/>
      <c r="CL71" s="109"/>
      <c r="CM71" s="109">
        <v>18.0</v>
      </c>
      <c r="CN71" s="109"/>
      <c r="CO71" s="109"/>
      <c r="CP71" s="109">
        <v>14.0</v>
      </c>
      <c r="CQ71" s="109">
        <v>31.0</v>
      </c>
      <c r="CR71" s="109"/>
      <c r="CS71" s="109"/>
      <c r="CT71" s="109"/>
      <c r="CU71" s="109">
        <v>27.0</v>
      </c>
      <c r="CV71" s="109"/>
      <c r="CW71" s="109"/>
      <c r="CX71" s="109">
        <v>729.0</v>
      </c>
      <c r="CY71" s="109"/>
      <c r="CZ71" s="109"/>
      <c r="DA71" s="109"/>
      <c r="DB71" s="109"/>
      <c r="DC71" s="109"/>
      <c r="DD71" s="109"/>
      <c r="DE71" s="109"/>
      <c r="DF71" s="109"/>
      <c r="DG71" s="109"/>
      <c r="DH71" s="109"/>
      <c r="DI71" s="109"/>
      <c r="DJ71" s="109">
        <v>130.0</v>
      </c>
      <c r="DK71" s="109"/>
      <c r="DL71" s="109"/>
      <c r="DM71" s="109"/>
      <c r="DN71" s="109">
        <v>138.0</v>
      </c>
      <c r="DO71" s="109"/>
      <c r="DP71" s="109"/>
      <c r="DQ71" s="109"/>
      <c r="DR71" s="109">
        <v>15.0</v>
      </c>
      <c r="DS71" s="109"/>
      <c r="DT71" s="109"/>
      <c r="DU71" s="109"/>
      <c r="DV71" s="109">
        <v>133.0</v>
      </c>
      <c r="DW71" s="109"/>
      <c r="DX71" s="109"/>
      <c r="DY71" s="109"/>
      <c r="DZ71" s="109"/>
      <c r="EA71" s="109"/>
      <c r="EB71" s="109"/>
      <c r="EC71" s="109"/>
      <c r="ED71" s="109"/>
      <c r="EE71" s="109"/>
      <c r="EF71" s="109"/>
      <c r="EG71" s="109"/>
      <c r="EH71" s="109"/>
      <c r="EI71" s="109"/>
      <c r="EJ71" s="109"/>
      <c r="EK71" s="109"/>
      <c r="EL71" s="109"/>
      <c r="EM71" s="109"/>
      <c r="EN71" s="109"/>
      <c r="EO71" s="109"/>
      <c r="EP71" s="109">
        <v>59.0</v>
      </c>
      <c r="EQ71" s="109"/>
      <c r="ER71" s="109"/>
      <c r="ES71" s="109"/>
      <c r="ET71" s="109">
        <v>189.0</v>
      </c>
      <c r="EU71" s="109"/>
      <c r="EV71" s="109"/>
      <c r="EW71" s="109"/>
      <c r="EX71" s="109">
        <v>111.0</v>
      </c>
      <c r="EY71" s="109"/>
      <c r="EZ71" s="109"/>
      <c r="FA71" s="109"/>
      <c r="FB71" s="109"/>
      <c r="FC71" s="109"/>
      <c r="FD71" s="109"/>
      <c r="FE71" s="109"/>
      <c r="FF71" s="109"/>
      <c r="FG71" s="109"/>
      <c r="FH71" s="109"/>
      <c r="FI71" s="109"/>
      <c r="FJ71" s="109"/>
      <c r="FK71" s="109"/>
      <c r="FL71" s="109"/>
      <c r="FM71" s="109"/>
      <c r="FN71" s="109"/>
      <c r="FO71" s="109"/>
      <c r="FP71" s="109"/>
      <c r="FQ71" s="109"/>
      <c r="FR71" s="109"/>
      <c r="FS71" s="109"/>
      <c r="FT71" s="109"/>
      <c r="FU71" s="109"/>
      <c r="FV71" s="109"/>
      <c r="FW71" s="109"/>
      <c r="FX71" s="109"/>
      <c r="FY71" s="109"/>
      <c r="FZ71" s="109"/>
      <c r="GA71" s="109"/>
      <c r="GB71" s="109"/>
      <c r="GC71" s="109"/>
      <c r="GD71" s="109"/>
      <c r="GE71" s="109"/>
      <c r="GF71" s="109">
        <v>1799.0</v>
      </c>
      <c r="GG71" s="109"/>
      <c r="GH71" s="109"/>
      <c r="GI71" s="109">
        <v>1061.0</v>
      </c>
    </row>
    <row r="72" ht="15.75" customHeight="1">
      <c r="A72" s="31">
        <v>212.0</v>
      </c>
      <c r="B72" s="31" t="s">
        <v>394</v>
      </c>
      <c r="C72" s="31">
        <v>9.0</v>
      </c>
      <c r="D72" s="109">
        <v>168221.0</v>
      </c>
      <c r="E72" s="109">
        <v>167160.0</v>
      </c>
      <c r="F72" s="109">
        <v>168221.0</v>
      </c>
      <c r="G72" s="109">
        <v>167160.0</v>
      </c>
      <c r="H72" s="109">
        <v>126786.0</v>
      </c>
      <c r="I72" s="109">
        <v>111846.0</v>
      </c>
      <c r="J72" s="109">
        <v>126786.0</v>
      </c>
      <c r="K72" s="109">
        <v>111846.0</v>
      </c>
      <c r="L72" s="109">
        <v>1248.0</v>
      </c>
      <c r="M72" s="109">
        <v>985.0</v>
      </c>
      <c r="N72" s="109">
        <v>876.0</v>
      </c>
      <c r="O72" s="109">
        <v>985.0</v>
      </c>
      <c r="P72" s="109">
        <v>125538.0</v>
      </c>
      <c r="Q72" s="109">
        <v>110861.0</v>
      </c>
      <c r="R72" s="109">
        <v>125910.0</v>
      </c>
      <c r="S72" s="109">
        <v>110861.0</v>
      </c>
      <c r="T72" s="109"/>
      <c r="U72" s="109"/>
      <c r="V72" s="109"/>
      <c r="W72" s="109"/>
      <c r="X72" s="109">
        <v>15479.0</v>
      </c>
      <c r="Y72" s="109">
        <v>15921.0</v>
      </c>
      <c r="Z72" s="109">
        <v>15511.0</v>
      </c>
      <c r="AA72" s="109">
        <v>16797.0</v>
      </c>
      <c r="AB72" s="109">
        <v>6060.0</v>
      </c>
      <c r="AC72" s="109">
        <v>2832.0</v>
      </c>
      <c r="AD72" s="109">
        <v>6659.0</v>
      </c>
      <c r="AE72" s="109">
        <v>3241.0</v>
      </c>
      <c r="AF72" s="109">
        <v>7584.0</v>
      </c>
      <c r="AG72" s="109">
        <v>6030.0</v>
      </c>
      <c r="AH72" s="109">
        <v>8608.0</v>
      </c>
      <c r="AI72" s="109">
        <v>6394.0</v>
      </c>
      <c r="AJ72" s="109">
        <v>68435.0</v>
      </c>
      <c r="AK72" s="109">
        <v>72915.0</v>
      </c>
      <c r="AL72" s="109">
        <v>55417.0</v>
      </c>
      <c r="AM72" s="109">
        <v>64998.0</v>
      </c>
      <c r="AN72" s="109">
        <v>7070.0</v>
      </c>
      <c r="AO72" s="109">
        <v>2293.0</v>
      </c>
      <c r="AP72" s="109">
        <v>11209.0</v>
      </c>
      <c r="AQ72" s="109">
        <v>4365.0</v>
      </c>
      <c r="AR72" s="109">
        <v>16486.0</v>
      </c>
      <c r="AS72" s="109">
        <v>3669.0</v>
      </c>
      <c r="AT72" s="109">
        <v>18330.0</v>
      </c>
      <c r="AU72" s="109">
        <v>4496.0</v>
      </c>
      <c r="AV72" s="109"/>
      <c r="AW72" s="109">
        <v>2318.0</v>
      </c>
      <c r="AX72" s="109">
        <v>422.0</v>
      </c>
      <c r="AY72" s="109">
        <v>1902.0</v>
      </c>
      <c r="AZ72" s="109"/>
      <c r="BA72" s="109"/>
      <c r="BB72" s="109">
        <v>295.0</v>
      </c>
      <c r="BC72" s="109">
        <v>702.0</v>
      </c>
      <c r="BD72" s="109"/>
      <c r="BE72" s="109">
        <v>3841.0</v>
      </c>
      <c r="BF72" s="109">
        <v>3172.0</v>
      </c>
      <c r="BG72" s="109">
        <v>2884.0</v>
      </c>
      <c r="BH72" s="109"/>
      <c r="BI72" s="109"/>
      <c r="BJ72" s="109">
        <v>1078.0</v>
      </c>
      <c r="BK72" s="109">
        <v>759.0</v>
      </c>
      <c r="BL72" s="109">
        <v>3637.0</v>
      </c>
      <c r="BM72" s="109"/>
      <c r="BN72" s="109">
        <v>1685.0</v>
      </c>
      <c r="BO72" s="109">
        <v>1349.0</v>
      </c>
      <c r="BP72" s="109"/>
      <c r="BQ72" s="109"/>
      <c r="BR72" s="109">
        <v>814.0</v>
      </c>
      <c r="BS72" s="109"/>
      <c r="BT72" s="109"/>
      <c r="BU72" s="109"/>
      <c r="BV72" s="109">
        <v>1718.0</v>
      </c>
      <c r="BW72" s="109">
        <v>1485.0</v>
      </c>
      <c r="BX72" s="109"/>
      <c r="BY72" s="109"/>
      <c r="BZ72" s="109"/>
      <c r="CA72" s="109"/>
      <c r="CB72" s="109"/>
      <c r="CC72" s="109"/>
      <c r="CD72" s="109"/>
      <c r="CE72" s="109">
        <v>136.0</v>
      </c>
      <c r="CF72" s="109"/>
      <c r="CG72" s="109"/>
      <c r="CH72" s="109">
        <v>13.0</v>
      </c>
      <c r="CI72" s="109">
        <v>15.0</v>
      </c>
      <c r="CJ72" s="109">
        <v>787.0</v>
      </c>
      <c r="CK72" s="109">
        <v>388.0</v>
      </c>
      <c r="CL72" s="109">
        <v>136.0</v>
      </c>
      <c r="CM72" s="109">
        <v>116.0</v>
      </c>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v>130.0</v>
      </c>
      <c r="DK72" s="109"/>
      <c r="DL72" s="109"/>
      <c r="DM72" s="109"/>
      <c r="DN72" s="109">
        <v>127.0</v>
      </c>
      <c r="DO72" s="109"/>
      <c r="DP72" s="109"/>
      <c r="DQ72" s="109"/>
      <c r="DR72" s="109">
        <v>9.0</v>
      </c>
      <c r="DS72" s="109"/>
      <c r="DT72" s="109"/>
      <c r="DU72" s="109"/>
      <c r="DV72" s="109">
        <v>216.0</v>
      </c>
      <c r="DW72" s="109"/>
      <c r="DX72" s="109"/>
      <c r="DY72" s="109"/>
      <c r="DZ72" s="109"/>
      <c r="EA72" s="109"/>
      <c r="EB72" s="109"/>
      <c r="EC72" s="109"/>
      <c r="ED72" s="109"/>
      <c r="EE72" s="109"/>
      <c r="EF72" s="109"/>
      <c r="EG72" s="109"/>
      <c r="EH72" s="109"/>
      <c r="EI72" s="109"/>
      <c r="EJ72" s="109"/>
      <c r="EK72" s="109"/>
      <c r="EL72" s="109"/>
      <c r="EM72" s="109"/>
      <c r="EN72" s="109"/>
      <c r="EO72" s="109"/>
      <c r="EP72" s="109"/>
      <c r="EQ72" s="109"/>
      <c r="ER72" s="109"/>
      <c r="ES72" s="109"/>
      <c r="ET72" s="109">
        <v>176.0</v>
      </c>
      <c r="EU72" s="109"/>
      <c r="EV72" s="109"/>
      <c r="EW72" s="109"/>
      <c r="EX72" s="109">
        <v>185.0</v>
      </c>
      <c r="EY72" s="109"/>
      <c r="EZ72" s="109"/>
      <c r="FA72" s="109"/>
      <c r="FB72" s="109"/>
      <c r="FC72" s="109"/>
      <c r="FD72" s="109"/>
      <c r="FE72" s="109"/>
      <c r="FF72" s="109"/>
      <c r="FG72" s="109"/>
      <c r="FH72" s="109"/>
      <c r="FI72" s="109">
        <v>654.0</v>
      </c>
      <c r="FJ72" s="109"/>
      <c r="FK72" s="109">
        <v>350.0</v>
      </c>
      <c r="FL72" s="109"/>
      <c r="FM72" s="109"/>
      <c r="FN72" s="109"/>
      <c r="FO72" s="109"/>
      <c r="FP72" s="109"/>
      <c r="FQ72" s="109"/>
      <c r="FR72" s="109"/>
      <c r="FS72" s="109">
        <v>213.0</v>
      </c>
      <c r="FT72" s="109"/>
      <c r="FU72" s="109"/>
      <c r="FV72" s="109"/>
      <c r="FW72" s="109"/>
      <c r="FX72" s="109"/>
      <c r="FY72" s="109"/>
      <c r="FZ72" s="109"/>
      <c r="GA72" s="109"/>
      <c r="GB72" s="109"/>
      <c r="GC72" s="109"/>
      <c r="GD72" s="109"/>
      <c r="GE72" s="109"/>
      <c r="GF72" s="109"/>
      <c r="GG72" s="109"/>
      <c r="GH72" s="109"/>
      <c r="GI72" s="109">
        <v>659.0</v>
      </c>
    </row>
    <row r="73" ht="15.75" customHeight="1">
      <c r="A73" s="31">
        <v>213.0</v>
      </c>
      <c r="B73" s="31" t="s">
        <v>767</v>
      </c>
      <c r="C73" s="31">
        <v>9.0</v>
      </c>
      <c r="D73" s="109">
        <v>198198.0</v>
      </c>
      <c r="E73" s="109">
        <v>192385.0</v>
      </c>
      <c r="F73" s="109">
        <v>198198.0</v>
      </c>
      <c r="G73" s="109">
        <v>192385.0</v>
      </c>
      <c r="H73" s="109">
        <v>163357.0</v>
      </c>
      <c r="I73" s="109">
        <v>143626.0</v>
      </c>
      <c r="J73" s="109">
        <v>163357.0</v>
      </c>
      <c r="K73" s="109">
        <v>143626.0</v>
      </c>
      <c r="L73" s="109">
        <v>1109.0</v>
      </c>
      <c r="M73" s="109">
        <v>1083.0</v>
      </c>
      <c r="N73" s="109">
        <v>755.0</v>
      </c>
      <c r="O73" s="109">
        <v>929.0</v>
      </c>
      <c r="P73" s="109">
        <v>162248.0</v>
      </c>
      <c r="Q73" s="109">
        <v>142543.0</v>
      </c>
      <c r="R73" s="109">
        <v>162602.0</v>
      </c>
      <c r="S73" s="109">
        <v>142697.0</v>
      </c>
      <c r="T73" s="109"/>
      <c r="U73" s="109"/>
      <c r="V73" s="109"/>
      <c r="W73" s="109"/>
      <c r="X73" s="109">
        <v>24131.0</v>
      </c>
      <c r="Y73" s="109">
        <v>27233.0</v>
      </c>
      <c r="Z73" s="109">
        <v>19943.0</v>
      </c>
      <c r="AA73" s="109">
        <v>23670.0</v>
      </c>
      <c r="AB73" s="109">
        <v>6418.0</v>
      </c>
      <c r="AC73" s="109">
        <v>3712.0</v>
      </c>
      <c r="AD73" s="109">
        <v>8352.0</v>
      </c>
      <c r="AE73" s="109">
        <v>4178.0</v>
      </c>
      <c r="AF73" s="109">
        <v>16607.0</v>
      </c>
      <c r="AG73" s="109">
        <v>11377.0</v>
      </c>
      <c r="AH73" s="109">
        <v>17768.0</v>
      </c>
      <c r="AI73" s="109">
        <v>12587.0</v>
      </c>
      <c r="AJ73" s="109">
        <v>78212.0</v>
      </c>
      <c r="AK73" s="109">
        <v>78991.0</v>
      </c>
      <c r="AL73" s="109">
        <v>63525.0</v>
      </c>
      <c r="AM73" s="109">
        <v>72850.0</v>
      </c>
      <c r="AN73" s="109">
        <v>11889.0</v>
      </c>
      <c r="AO73" s="109">
        <v>3125.0</v>
      </c>
      <c r="AP73" s="109">
        <v>19407.0</v>
      </c>
      <c r="AQ73" s="109">
        <v>7322.0</v>
      </c>
      <c r="AR73" s="109">
        <v>16689.0</v>
      </c>
      <c r="AS73" s="109">
        <v>6385.0</v>
      </c>
      <c r="AT73" s="109">
        <v>19366.0</v>
      </c>
      <c r="AU73" s="109">
        <v>7395.0</v>
      </c>
      <c r="AV73" s="109"/>
      <c r="AW73" s="109"/>
      <c r="AX73" s="109">
        <v>621.0</v>
      </c>
      <c r="AY73" s="109">
        <v>2611.0</v>
      </c>
      <c r="AZ73" s="109"/>
      <c r="BA73" s="109"/>
      <c r="BB73" s="109">
        <v>268.0</v>
      </c>
      <c r="BC73" s="109">
        <v>607.0</v>
      </c>
      <c r="BD73" s="109"/>
      <c r="BE73" s="109">
        <v>5469.0</v>
      </c>
      <c r="BF73" s="109">
        <v>4669.0</v>
      </c>
      <c r="BG73" s="109">
        <v>4443.0</v>
      </c>
      <c r="BH73" s="109"/>
      <c r="BI73" s="109"/>
      <c r="BJ73" s="109">
        <v>1552.0</v>
      </c>
      <c r="BK73" s="109">
        <v>1029.0</v>
      </c>
      <c r="BL73" s="109">
        <v>4418.0</v>
      </c>
      <c r="BM73" s="109">
        <v>2992.0</v>
      </c>
      <c r="BN73" s="109">
        <v>2054.0</v>
      </c>
      <c r="BO73" s="109">
        <v>1976.0</v>
      </c>
      <c r="BP73" s="109"/>
      <c r="BQ73" s="109"/>
      <c r="BR73" s="109">
        <v>1146.0</v>
      </c>
      <c r="BS73" s="109"/>
      <c r="BT73" s="109">
        <v>3884.0</v>
      </c>
      <c r="BU73" s="109">
        <v>2791.0</v>
      </c>
      <c r="BV73" s="109">
        <v>2644.0</v>
      </c>
      <c r="BW73" s="109">
        <v>2177.0</v>
      </c>
      <c r="BX73" s="109"/>
      <c r="BY73" s="109"/>
      <c r="BZ73" s="109"/>
      <c r="CA73" s="109"/>
      <c r="CB73" s="109"/>
      <c r="CC73" s="109"/>
      <c r="CD73" s="109"/>
      <c r="CE73" s="109">
        <v>115.0</v>
      </c>
      <c r="CF73" s="109"/>
      <c r="CG73" s="109"/>
      <c r="CH73" s="109">
        <v>21.0</v>
      </c>
      <c r="CI73" s="109">
        <v>25.0</v>
      </c>
      <c r="CJ73" s="109"/>
      <c r="CK73" s="109"/>
      <c r="CL73" s="109">
        <v>23.0</v>
      </c>
      <c r="CM73" s="109">
        <v>31.0</v>
      </c>
      <c r="CN73" s="109"/>
      <c r="CO73" s="109"/>
      <c r="CP73" s="109"/>
      <c r="CQ73" s="109"/>
      <c r="CR73" s="109"/>
      <c r="CS73" s="109"/>
      <c r="CT73" s="109"/>
      <c r="CU73" s="109"/>
      <c r="CV73" s="109"/>
      <c r="CW73" s="109"/>
      <c r="CX73" s="109"/>
      <c r="CY73" s="109"/>
      <c r="CZ73" s="109"/>
      <c r="DA73" s="109"/>
      <c r="DB73" s="109"/>
      <c r="DC73" s="109"/>
      <c r="DD73" s="109"/>
      <c r="DE73" s="109"/>
      <c r="DF73" s="109"/>
      <c r="DG73" s="109"/>
      <c r="DH73" s="109"/>
      <c r="DI73" s="109"/>
      <c r="DJ73" s="109">
        <v>183.0</v>
      </c>
      <c r="DK73" s="109"/>
      <c r="DL73" s="109"/>
      <c r="DM73" s="109"/>
      <c r="DN73" s="109">
        <v>298.0</v>
      </c>
      <c r="DO73" s="109"/>
      <c r="DP73" s="109"/>
      <c r="DQ73" s="109"/>
      <c r="DR73" s="109">
        <v>19.0</v>
      </c>
      <c r="DS73" s="109"/>
      <c r="DT73" s="109"/>
      <c r="DU73" s="109"/>
      <c r="DV73" s="109">
        <v>260.0</v>
      </c>
      <c r="DW73" s="109"/>
      <c r="DX73" s="109"/>
      <c r="DY73" s="109"/>
      <c r="DZ73" s="109"/>
      <c r="EA73" s="109"/>
      <c r="EB73" s="109"/>
      <c r="EC73" s="109"/>
      <c r="ED73" s="109"/>
      <c r="EE73" s="109"/>
      <c r="EF73" s="109"/>
      <c r="EG73" s="109"/>
      <c r="EH73" s="109"/>
      <c r="EI73" s="109"/>
      <c r="EJ73" s="109"/>
      <c r="EK73" s="109"/>
      <c r="EL73" s="109"/>
      <c r="EM73" s="109"/>
      <c r="EN73" s="109"/>
      <c r="EO73" s="109"/>
      <c r="EP73" s="109"/>
      <c r="EQ73" s="109"/>
      <c r="ER73" s="109"/>
      <c r="ES73" s="109"/>
      <c r="ET73" s="109">
        <v>197.0</v>
      </c>
      <c r="EU73" s="109"/>
      <c r="EV73" s="109"/>
      <c r="EW73" s="109"/>
      <c r="EX73" s="109">
        <v>286.0</v>
      </c>
      <c r="EY73" s="109"/>
      <c r="EZ73" s="109"/>
      <c r="FA73" s="109"/>
      <c r="FB73" s="109"/>
      <c r="FC73" s="109"/>
      <c r="FD73" s="109"/>
      <c r="FE73" s="109"/>
      <c r="FF73" s="109"/>
      <c r="FG73" s="109"/>
      <c r="FH73" s="109"/>
      <c r="FI73" s="109"/>
      <c r="FJ73" s="109"/>
      <c r="FK73" s="109">
        <v>171.0</v>
      </c>
      <c r="FL73" s="109"/>
      <c r="FM73" s="109"/>
      <c r="FN73" s="109"/>
      <c r="FO73" s="109"/>
      <c r="FP73" s="109"/>
      <c r="FQ73" s="109"/>
      <c r="FR73" s="109"/>
      <c r="FS73" s="109">
        <v>247.0</v>
      </c>
      <c r="FT73" s="109"/>
      <c r="FU73" s="109"/>
      <c r="FV73" s="109"/>
      <c r="FW73" s="109"/>
      <c r="FX73" s="109"/>
      <c r="FY73" s="109"/>
      <c r="FZ73" s="109"/>
      <c r="GA73" s="109"/>
      <c r="GB73" s="109"/>
      <c r="GC73" s="109"/>
      <c r="GD73" s="109"/>
      <c r="GE73" s="109"/>
      <c r="GF73" s="109"/>
      <c r="GG73" s="109">
        <v>468.0</v>
      </c>
      <c r="GH73" s="109"/>
      <c r="GI73" s="109">
        <v>1263.0</v>
      </c>
    </row>
    <row r="74" ht="15.75" customHeight="1">
      <c r="A74" s="31">
        <v>214.0</v>
      </c>
      <c r="B74" s="31" t="s">
        <v>401</v>
      </c>
      <c r="C74" s="31">
        <v>9.0</v>
      </c>
      <c r="D74" s="109">
        <v>235746.0</v>
      </c>
      <c r="E74" s="109">
        <v>231455.0</v>
      </c>
      <c r="F74" s="109">
        <v>235746.0</v>
      </c>
      <c r="G74" s="109">
        <v>231455.0</v>
      </c>
      <c r="H74" s="109">
        <v>186647.0</v>
      </c>
      <c r="I74" s="109">
        <v>166016.0</v>
      </c>
      <c r="J74" s="109">
        <v>186647.0</v>
      </c>
      <c r="K74" s="109">
        <v>166016.0</v>
      </c>
      <c r="L74" s="109">
        <v>1470.0</v>
      </c>
      <c r="M74" s="109">
        <v>1535.0</v>
      </c>
      <c r="N74" s="109">
        <v>1015.0</v>
      </c>
      <c r="O74" s="109">
        <v>1232.0</v>
      </c>
      <c r="P74" s="109">
        <v>185177.0</v>
      </c>
      <c r="Q74" s="109">
        <v>164481.0</v>
      </c>
      <c r="R74" s="109">
        <v>185632.0</v>
      </c>
      <c r="S74" s="109">
        <v>164784.0</v>
      </c>
      <c r="T74" s="109"/>
      <c r="U74" s="109"/>
      <c r="V74" s="109"/>
      <c r="W74" s="109"/>
      <c r="X74" s="109">
        <v>24916.0</v>
      </c>
      <c r="Y74" s="109">
        <v>28236.0</v>
      </c>
      <c r="Z74" s="109">
        <v>23029.0</v>
      </c>
      <c r="AA74" s="109">
        <v>26558.0</v>
      </c>
      <c r="AB74" s="109">
        <v>9265.0</v>
      </c>
      <c r="AC74" s="109">
        <v>4700.0</v>
      </c>
      <c r="AD74" s="109">
        <v>9506.0</v>
      </c>
      <c r="AE74" s="109">
        <v>5257.0</v>
      </c>
      <c r="AF74" s="109">
        <v>17439.0</v>
      </c>
      <c r="AG74" s="109">
        <v>18680.0</v>
      </c>
      <c r="AH74" s="109">
        <v>18036.0</v>
      </c>
      <c r="AI74" s="109">
        <v>14881.0</v>
      </c>
      <c r="AJ74" s="109">
        <v>79545.0</v>
      </c>
      <c r="AK74" s="109">
        <v>88887.0</v>
      </c>
      <c r="AL74" s="109">
        <v>73650.0</v>
      </c>
      <c r="AM74" s="109">
        <v>85319.0</v>
      </c>
      <c r="AN74" s="109">
        <v>13400.0</v>
      </c>
      <c r="AO74" s="109">
        <v>4030.0</v>
      </c>
      <c r="AP74" s="109">
        <v>19308.0</v>
      </c>
      <c r="AQ74" s="109">
        <v>7661.0</v>
      </c>
      <c r="AR74" s="109">
        <v>23222.0</v>
      </c>
      <c r="AS74" s="109">
        <v>6088.0</v>
      </c>
      <c r="AT74" s="109">
        <v>25178.0</v>
      </c>
      <c r="AU74" s="109">
        <v>7694.0</v>
      </c>
      <c r="AV74" s="109"/>
      <c r="AW74" s="109">
        <v>3745.0</v>
      </c>
      <c r="AX74" s="109">
        <v>768.0</v>
      </c>
      <c r="AY74" s="109">
        <v>3317.0</v>
      </c>
      <c r="AZ74" s="109"/>
      <c r="BA74" s="109"/>
      <c r="BB74" s="109">
        <v>485.0</v>
      </c>
      <c r="BC74" s="109">
        <v>1284.0</v>
      </c>
      <c r="BD74" s="109">
        <v>11878.0</v>
      </c>
      <c r="BE74" s="109">
        <v>7440.0</v>
      </c>
      <c r="BF74" s="109">
        <v>7076.0</v>
      </c>
      <c r="BG74" s="109">
        <v>6087.0</v>
      </c>
      <c r="BH74" s="109"/>
      <c r="BI74" s="109"/>
      <c r="BJ74" s="109">
        <v>1792.0</v>
      </c>
      <c r="BK74" s="109">
        <v>1198.0</v>
      </c>
      <c r="BL74" s="109">
        <v>3250.0</v>
      </c>
      <c r="BM74" s="109">
        <v>2638.0</v>
      </c>
      <c r="BN74" s="109">
        <v>1805.0</v>
      </c>
      <c r="BO74" s="109">
        <v>1976.0</v>
      </c>
      <c r="BP74" s="109"/>
      <c r="BQ74" s="109">
        <v>37.0</v>
      </c>
      <c r="BR74" s="109">
        <v>1467.0</v>
      </c>
      <c r="BS74" s="109"/>
      <c r="BT74" s="109">
        <v>2262.0</v>
      </c>
      <c r="BU74" s="109"/>
      <c r="BV74" s="109">
        <v>2017.0</v>
      </c>
      <c r="BW74" s="109">
        <v>2137.0</v>
      </c>
      <c r="BX74" s="109"/>
      <c r="BY74" s="109"/>
      <c r="BZ74" s="109"/>
      <c r="CA74" s="109"/>
      <c r="CB74" s="109"/>
      <c r="CC74" s="109"/>
      <c r="CD74" s="109"/>
      <c r="CE74" s="109">
        <v>163.0</v>
      </c>
      <c r="CF74" s="109"/>
      <c r="CG74" s="109"/>
      <c r="CH74" s="109">
        <v>35.0</v>
      </c>
      <c r="CI74" s="109">
        <v>27.0</v>
      </c>
      <c r="CJ74" s="109"/>
      <c r="CK74" s="109"/>
      <c r="CL74" s="109">
        <v>17.0</v>
      </c>
      <c r="CM74" s="109">
        <v>28.0</v>
      </c>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v>218.0</v>
      </c>
      <c r="DK74" s="109"/>
      <c r="DL74" s="109"/>
      <c r="DM74" s="109"/>
      <c r="DN74" s="109">
        <v>319.0</v>
      </c>
      <c r="DO74" s="109"/>
      <c r="DP74" s="109"/>
      <c r="DQ74" s="109"/>
      <c r="DR74" s="109">
        <v>18.0</v>
      </c>
      <c r="DS74" s="109"/>
      <c r="DT74" s="109"/>
      <c r="DU74" s="109"/>
      <c r="DV74" s="109">
        <v>364.0</v>
      </c>
      <c r="DW74" s="109"/>
      <c r="DX74" s="109"/>
      <c r="DY74" s="109"/>
      <c r="DZ74" s="109"/>
      <c r="EA74" s="109"/>
      <c r="EB74" s="109"/>
      <c r="EC74" s="109"/>
      <c r="ED74" s="109"/>
      <c r="EE74" s="109"/>
      <c r="EF74" s="109"/>
      <c r="EG74" s="109"/>
      <c r="EH74" s="109"/>
      <c r="EI74" s="109"/>
      <c r="EJ74" s="109"/>
      <c r="EK74" s="109"/>
      <c r="EL74" s="109"/>
      <c r="EM74" s="109"/>
      <c r="EN74" s="109"/>
      <c r="EO74" s="109"/>
      <c r="EP74" s="109"/>
      <c r="EQ74" s="109"/>
      <c r="ER74" s="109"/>
      <c r="ES74" s="109"/>
      <c r="ET74" s="109">
        <v>221.0</v>
      </c>
      <c r="EU74" s="109"/>
      <c r="EV74" s="109"/>
      <c r="EW74" s="109"/>
      <c r="EX74" s="109">
        <v>323.0</v>
      </c>
      <c r="EY74" s="109"/>
      <c r="EZ74" s="109"/>
      <c r="FA74" s="109"/>
      <c r="FB74" s="109"/>
      <c r="FC74" s="109"/>
      <c r="FD74" s="109"/>
      <c r="FE74" s="109"/>
      <c r="FF74" s="109"/>
      <c r="FG74" s="109"/>
      <c r="FH74" s="109"/>
      <c r="FI74" s="109"/>
      <c r="FJ74" s="109"/>
      <c r="FK74" s="109">
        <v>205.0</v>
      </c>
      <c r="FL74" s="109"/>
      <c r="FM74" s="109"/>
      <c r="FN74" s="109"/>
      <c r="FO74" s="109"/>
      <c r="FP74" s="109"/>
      <c r="FQ74" s="109"/>
      <c r="FR74" s="109"/>
      <c r="FS74" s="109">
        <v>274.0</v>
      </c>
      <c r="FT74" s="109"/>
      <c r="FU74" s="109"/>
      <c r="FV74" s="109"/>
      <c r="FW74" s="109"/>
      <c r="FX74" s="109"/>
      <c r="FY74" s="109"/>
      <c r="FZ74" s="109"/>
      <c r="GA74" s="109"/>
      <c r="GB74" s="109"/>
      <c r="GC74" s="109"/>
      <c r="GD74" s="109"/>
      <c r="GE74" s="109"/>
      <c r="GF74" s="109"/>
      <c r="GG74" s="109"/>
      <c r="GH74" s="109"/>
      <c r="GI74" s="109">
        <v>718.0</v>
      </c>
    </row>
    <row r="75" ht="15.75" customHeight="1">
      <c r="A75" s="31">
        <v>215.0</v>
      </c>
      <c r="B75" s="31" t="s">
        <v>402</v>
      </c>
      <c r="C75" s="31">
        <v>9.0</v>
      </c>
      <c r="D75" s="109">
        <v>232125.0</v>
      </c>
      <c r="E75" s="109">
        <v>228174.0</v>
      </c>
      <c r="F75" s="109">
        <v>232125.0</v>
      </c>
      <c r="G75" s="109">
        <v>228174.0</v>
      </c>
      <c r="H75" s="109">
        <v>190769.0</v>
      </c>
      <c r="I75" s="109">
        <v>171489.0</v>
      </c>
      <c r="J75" s="109">
        <v>190769.0</v>
      </c>
      <c r="K75" s="109">
        <v>171489.0</v>
      </c>
      <c r="L75" s="109">
        <v>1469.0</v>
      </c>
      <c r="M75" s="109">
        <v>1302.0</v>
      </c>
      <c r="N75" s="109">
        <v>922.0</v>
      </c>
      <c r="O75" s="109">
        <v>1089.0</v>
      </c>
      <c r="P75" s="109">
        <v>189300.0</v>
      </c>
      <c r="Q75" s="109">
        <v>170187.0</v>
      </c>
      <c r="R75" s="109">
        <v>189847.0</v>
      </c>
      <c r="S75" s="109">
        <v>170400.0</v>
      </c>
      <c r="T75" s="109"/>
      <c r="U75" s="109"/>
      <c r="V75" s="109"/>
      <c r="W75" s="109"/>
      <c r="X75" s="109">
        <v>35454.0</v>
      </c>
      <c r="Y75" s="109">
        <v>33713.0</v>
      </c>
      <c r="Z75" s="109">
        <v>25929.0</v>
      </c>
      <c r="AA75" s="109">
        <v>30862.0</v>
      </c>
      <c r="AB75" s="109">
        <v>7699.0</v>
      </c>
      <c r="AC75" s="109">
        <v>4543.0</v>
      </c>
      <c r="AD75" s="109">
        <v>9633.0</v>
      </c>
      <c r="AE75" s="109">
        <v>5121.0</v>
      </c>
      <c r="AF75" s="109">
        <v>17244.0</v>
      </c>
      <c r="AG75" s="109">
        <v>12830.0</v>
      </c>
      <c r="AH75" s="109">
        <v>20886.0</v>
      </c>
      <c r="AI75" s="109">
        <v>14955.0</v>
      </c>
      <c r="AJ75" s="109">
        <v>82602.0</v>
      </c>
      <c r="AK75" s="109">
        <v>95234.0</v>
      </c>
      <c r="AL75" s="109">
        <v>75621.0</v>
      </c>
      <c r="AM75" s="109">
        <v>86764.0</v>
      </c>
      <c r="AN75" s="109">
        <v>13661.0</v>
      </c>
      <c r="AO75" s="109">
        <v>3754.0</v>
      </c>
      <c r="AP75" s="109">
        <v>22005.0</v>
      </c>
      <c r="AQ75" s="109">
        <v>8398.0</v>
      </c>
      <c r="AR75" s="109">
        <v>19352.0</v>
      </c>
      <c r="AS75" s="109">
        <v>7938.0</v>
      </c>
      <c r="AT75" s="109">
        <v>21934.0</v>
      </c>
      <c r="AU75" s="109">
        <v>8985.0</v>
      </c>
      <c r="AV75" s="109"/>
      <c r="AW75" s="109">
        <v>3847.0</v>
      </c>
      <c r="AX75" s="109">
        <v>636.0</v>
      </c>
      <c r="AY75" s="109">
        <v>3225.0</v>
      </c>
      <c r="AZ75" s="109"/>
      <c r="BA75" s="109"/>
      <c r="BB75" s="109">
        <v>295.0</v>
      </c>
      <c r="BC75" s="109">
        <v>814.0</v>
      </c>
      <c r="BD75" s="109">
        <v>5882.0</v>
      </c>
      <c r="BE75" s="109">
        <v>5690.0</v>
      </c>
      <c r="BF75" s="109">
        <v>4545.0</v>
      </c>
      <c r="BG75" s="109">
        <v>4754.0</v>
      </c>
      <c r="BH75" s="109"/>
      <c r="BI75" s="109"/>
      <c r="BJ75" s="109">
        <v>1773.0</v>
      </c>
      <c r="BK75" s="109">
        <v>1263.0</v>
      </c>
      <c r="BL75" s="109">
        <v>3018.0</v>
      </c>
      <c r="BM75" s="109">
        <v>2638.0</v>
      </c>
      <c r="BN75" s="109">
        <v>1790.0</v>
      </c>
      <c r="BO75" s="109">
        <v>1919.0</v>
      </c>
      <c r="BP75" s="109"/>
      <c r="BQ75" s="109"/>
      <c r="BR75" s="109">
        <v>1270.0</v>
      </c>
      <c r="BS75" s="109"/>
      <c r="BT75" s="109">
        <v>3080.0</v>
      </c>
      <c r="BU75" s="109"/>
      <c r="BV75" s="109">
        <v>1946.0</v>
      </c>
      <c r="BW75" s="109">
        <v>1964.0</v>
      </c>
      <c r="BX75" s="109"/>
      <c r="BY75" s="109"/>
      <c r="BZ75" s="109"/>
      <c r="CA75" s="109"/>
      <c r="CB75" s="109"/>
      <c r="CC75" s="109"/>
      <c r="CD75" s="109"/>
      <c r="CE75" s="109">
        <v>133.0</v>
      </c>
      <c r="CF75" s="109"/>
      <c r="CG75" s="109"/>
      <c r="CH75" s="109">
        <v>44.0</v>
      </c>
      <c r="CI75" s="109">
        <v>38.0</v>
      </c>
      <c r="CJ75" s="109"/>
      <c r="CK75" s="109"/>
      <c r="CL75" s="109">
        <v>22.0</v>
      </c>
      <c r="CM75" s="109">
        <v>24.0</v>
      </c>
      <c r="CN75" s="109"/>
      <c r="CO75" s="109"/>
      <c r="CP75" s="109"/>
      <c r="CQ75" s="109"/>
      <c r="CR75" s="109"/>
      <c r="CS75" s="109"/>
      <c r="CT75" s="109"/>
      <c r="CU75" s="109"/>
      <c r="CV75" s="109"/>
      <c r="CW75" s="109"/>
      <c r="CX75" s="109"/>
      <c r="CY75" s="109"/>
      <c r="CZ75" s="109"/>
      <c r="DA75" s="109"/>
      <c r="DB75" s="109"/>
      <c r="DC75" s="109"/>
      <c r="DD75" s="109"/>
      <c r="DE75" s="109"/>
      <c r="DF75" s="109"/>
      <c r="DG75" s="109"/>
      <c r="DH75" s="109"/>
      <c r="DI75" s="109"/>
      <c r="DJ75" s="109">
        <v>279.0</v>
      </c>
      <c r="DK75" s="109"/>
      <c r="DL75" s="109"/>
      <c r="DM75" s="109"/>
      <c r="DN75" s="109">
        <v>343.0</v>
      </c>
      <c r="DO75" s="109"/>
      <c r="DP75" s="109"/>
      <c r="DQ75" s="109"/>
      <c r="DR75" s="109">
        <v>28.0</v>
      </c>
      <c r="DS75" s="109"/>
      <c r="DT75" s="109"/>
      <c r="DU75" s="109"/>
      <c r="DV75" s="109">
        <v>322.0</v>
      </c>
      <c r="DW75" s="109"/>
      <c r="DX75" s="109"/>
      <c r="DY75" s="109"/>
      <c r="DZ75" s="109"/>
      <c r="EA75" s="109"/>
      <c r="EB75" s="109"/>
      <c r="EC75" s="109"/>
      <c r="ED75" s="109"/>
      <c r="EE75" s="109"/>
      <c r="EF75" s="109"/>
      <c r="EG75" s="109"/>
      <c r="EH75" s="109"/>
      <c r="EI75" s="109"/>
      <c r="EJ75" s="109"/>
      <c r="EK75" s="109"/>
      <c r="EL75" s="109"/>
      <c r="EM75" s="109"/>
      <c r="EN75" s="109"/>
      <c r="EO75" s="109"/>
      <c r="EP75" s="109"/>
      <c r="EQ75" s="109"/>
      <c r="ER75" s="109"/>
      <c r="ES75" s="109"/>
      <c r="ET75" s="109">
        <v>219.0</v>
      </c>
      <c r="EU75" s="109"/>
      <c r="EV75" s="109"/>
      <c r="EW75" s="109"/>
      <c r="EX75" s="109">
        <v>327.0</v>
      </c>
      <c r="EY75" s="109"/>
      <c r="EZ75" s="109"/>
      <c r="FA75" s="109"/>
      <c r="FB75" s="109"/>
      <c r="FC75" s="109"/>
      <c r="FD75" s="109"/>
      <c r="FE75" s="109"/>
      <c r="FF75" s="109"/>
      <c r="FG75" s="109"/>
      <c r="FH75" s="109"/>
      <c r="FI75" s="109"/>
      <c r="FJ75" s="109"/>
      <c r="FK75" s="109">
        <v>216.0</v>
      </c>
      <c r="FL75" s="109"/>
      <c r="FM75" s="109"/>
      <c r="FN75" s="109"/>
      <c r="FO75" s="109"/>
      <c r="FP75" s="109"/>
      <c r="FQ75" s="109"/>
      <c r="FR75" s="109"/>
      <c r="FS75" s="109">
        <v>251.0</v>
      </c>
      <c r="FT75" s="109"/>
      <c r="FU75" s="109"/>
      <c r="FV75" s="109"/>
      <c r="FW75" s="109"/>
      <c r="FX75" s="109"/>
      <c r="FY75" s="109"/>
      <c r="FZ75" s="109"/>
      <c r="GA75" s="109"/>
      <c r="GB75" s="109"/>
      <c r="GC75" s="109"/>
      <c r="GD75" s="109"/>
      <c r="GE75" s="109"/>
      <c r="GF75" s="109">
        <v>1308.0</v>
      </c>
      <c r="GG75" s="109"/>
      <c r="GH75" s="109"/>
      <c r="GI75" s="109">
        <v>714.0</v>
      </c>
    </row>
    <row r="76" ht="15.75" customHeight="1">
      <c r="A76" s="31">
        <v>216.0</v>
      </c>
      <c r="B76" s="31" t="s">
        <v>768</v>
      </c>
      <c r="C76" s="31">
        <v>9.0</v>
      </c>
      <c r="D76" s="109">
        <v>238605.0</v>
      </c>
      <c r="E76" s="109">
        <v>235284.0</v>
      </c>
      <c r="F76" s="109">
        <v>238605.0</v>
      </c>
      <c r="G76" s="109">
        <v>235284.0</v>
      </c>
      <c r="H76" s="109">
        <v>184059.0</v>
      </c>
      <c r="I76" s="109">
        <v>161027.0</v>
      </c>
      <c r="J76" s="109">
        <v>184059.0</v>
      </c>
      <c r="K76" s="109">
        <v>161027.0</v>
      </c>
      <c r="L76" s="109">
        <v>1587.0</v>
      </c>
      <c r="M76" s="109">
        <v>1243.0</v>
      </c>
      <c r="N76" s="109">
        <v>1214.0</v>
      </c>
      <c r="O76" s="109">
        <v>1360.0</v>
      </c>
      <c r="P76" s="109">
        <v>182472.0</v>
      </c>
      <c r="Q76" s="109">
        <v>159784.0</v>
      </c>
      <c r="R76" s="109">
        <v>182845.0</v>
      </c>
      <c r="S76" s="109">
        <v>159667.0</v>
      </c>
      <c r="T76" s="109"/>
      <c r="U76" s="109"/>
      <c r="V76" s="109"/>
      <c r="W76" s="109"/>
      <c r="X76" s="109">
        <v>24799.0</v>
      </c>
      <c r="Y76" s="109">
        <v>26660.0</v>
      </c>
      <c r="Z76" s="109">
        <v>24424.0</v>
      </c>
      <c r="AA76" s="109">
        <v>27909.0</v>
      </c>
      <c r="AB76" s="109">
        <v>8817.0</v>
      </c>
      <c r="AC76" s="109">
        <v>6388.0</v>
      </c>
      <c r="AD76" s="109">
        <v>9830.0</v>
      </c>
      <c r="AE76" s="109">
        <v>5796.0</v>
      </c>
      <c r="AF76" s="109">
        <v>11515.0</v>
      </c>
      <c r="AG76" s="109">
        <v>10554.0</v>
      </c>
      <c r="AH76" s="109">
        <v>13205.0</v>
      </c>
      <c r="AI76" s="109">
        <v>9936.0</v>
      </c>
      <c r="AJ76" s="109">
        <v>90383.0</v>
      </c>
      <c r="AK76" s="109">
        <v>97729.0</v>
      </c>
      <c r="AL76" s="109">
        <v>76236.0</v>
      </c>
      <c r="AM76" s="109">
        <v>88710.0</v>
      </c>
      <c r="AN76" s="109">
        <v>9310.0</v>
      </c>
      <c r="AO76" s="109">
        <v>3230.0</v>
      </c>
      <c r="AP76" s="109">
        <v>17154.0</v>
      </c>
      <c r="AQ76" s="109">
        <v>6850.0</v>
      </c>
      <c r="AR76" s="109">
        <v>23720.0</v>
      </c>
      <c r="AS76" s="109">
        <v>4509.0</v>
      </c>
      <c r="AT76" s="109">
        <v>27673.0</v>
      </c>
      <c r="AU76" s="109">
        <v>5635.0</v>
      </c>
      <c r="AV76" s="109"/>
      <c r="AW76" s="109">
        <v>3326.0</v>
      </c>
      <c r="AX76" s="109">
        <v>631.0</v>
      </c>
      <c r="AY76" s="109">
        <v>2857.0</v>
      </c>
      <c r="AZ76" s="109"/>
      <c r="BA76" s="109"/>
      <c r="BB76" s="109">
        <v>520.0</v>
      </c>
      <c r="BC76" s="109">
        <v>1350.0</v>
      </c>
      <c r="BD76" s="109">
        <v>7093.0</v>
      </c>
      <c r="BE76" s="109">
        <v>4721.0</v>
      </c>
      <c r="BF76" s="109">
        <v>5562.0</v>
      </c>
      <c r="BG76" s="109">
        <v>4672.0</v>
      </c>
      <c r="BH76" s="109"/>
      <c r="BI76" s="109"/>
      <c r="BJ76" s="109">
        <v>1278.0</v>
      </c>
      <c r="BK76" s="109">
        <v>988.0</v>
      </c>
      <c r="BL76" s="109">
        <v>2656.0</v>
      </c>
      <c r="BM76" s="109">
        <v>2089.0</v>
      </c>
      <c r="BN76" s="109">
        <v>1755.0</v>
      </c>
      <c r="BO76" s="109">
        <v>1875.0</v>
      </c>
      <c r="BP76" s="109">
        <v>1859.0</v>
      </c>
      <c r="BQ76" s="109">
        <v>578.0</v>
      </c>
      <c r="BR76" s="109">
        <v>1294.0</v>
      </c>
      <c r="BS76" s="109"/>
      <c r="BT76" s="109">
        <v>2200.0</v>
      </c>
      <c r="BU76" s="109"/>
      <c r="BV76" s="109">
        <v>1898.0</v>
      </c>
      <c r="BW76" s="109">
        <v>1625.0</v>
      </c>
      <c r="BX76" s="109"/>
      <c r="BY76" s="109"/>
      <c r="BZ76" s="109"/>
      <c r="CA76" s="109"/>
      <c r="CB76" s="109"/>
      <c r="CC76" s="109"/>
      <c r="CD76" s="109"/>
      <c r="CE76" s="109">
        <v>160.0</v>
      </c>
      <c r="CF76" s="109">
        <v>120.0</v>
      </c>
      <c r="CG76" s="109"/>
      <c r="CH76" s="109">
        <v>61.0</v>
      </c>
      <c r="CI76" s="109">
        <v>26.0</v>
      </c>
      <c r="CJ76" s="109"/>
      <c r="CK76" s="109"/>
      <c r="CL76" s="109">
        <v>23.0</v>
      </c>
      <c r="CM76" s="109">
        <v>22.0</v>
      </c>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v>165.0</v>
      </c>
      <c r="DK76" s="109"/>
      <c r="DL76" s="109"/>
      <c r="DM76" s="109"/>
      <c r="DN76" s="109">
        <v>202.0</v>
      </c>
      <c r="DO76" s="109"/>
      <c r="DP76" s="109"/>
      <c r="DQ76" s="109"/>
      <c r="DR76" s="109">
        <v>19.0</v>
      </c>
      <c r="DS76" s="109"/>
      <c r="DT76" s="109"/>
      <c r="DU76" s="109"/>
      <c r="DV76" s="109">
        <v>270.0</v>
      </c>
      <c r="DW76" s="109"/>
      <c r="DX76" s="109"/>
      <c r="DY76" s="109"/>
      <c r="DZ76" s="109"/>
      <c r="EA76" s="109"/>
      <c r="EB76" s="109"/>
      <c r="EC76" s="109"/>
      <c r="ED76" s="109"/>
      <c r="EE76" s="109"/>
      <c r="EF76" s="109"/>
      <c r="EG76" s="109"/>
      <c r="EH76" s="109"/>
      <c r="EI76" s="109"/>
      <c r="EJ76" s="109"/>
      <c r="EK76" s="109"/>
      <c r="EL76" s="109"/>
      <c r="EM76" s="109"/>
      <c r="EN76" s="109"/>
      <c r="EO76" s="109"/>
      <c r="EP76" s="109"/>
      <c r="EQ76" s="109"/>
      <c r="ER76" s="109"/>
      <c r="ES76" s="109"/>
      <c r="ET76" s="109">
        <v>248.0</v>
      </c>
      <c r="EU76" s="109"/>
      <c r="EV76" s="109"/>
      <c r="EW76" s="109"/>
      <c r="EX76" s="109">
        <v>397.0</v>
      </c>
      <c r="EY76" s="109"/>
      <c r="EZ76" s="109"/>
      <c r="FA76" s="109"/>
      <c r="FB76" s="109"/>
      <c r="FC76" s="109"/>
      <c r="FD76" s="109"/>
      <c r="FE76" s="109"/>
      <c r="FF76" s="109"/>
      <c r="FG76" s="109"/>
      <c r="FH76" s="109"/>
      <c r="FI76" s="109"/>
      <c r="FJ76" s="109"/>
      <c r="FK76" s="109">
        <v>173.0</v>
      </c>
      <c r="FL76" s="109"/>
      <c r="FM76" s="109"/>
      <c r="FN76" s="109"/>
      <c r="FO76" s="109"/>
      <c r="FP76" s="109"/>
      <c r="FQ76" s="109"/>
      <c r="FR76" s="109"/>
      <c r="FS76" s="109">
        <v>249.0</v>
      </c>
      <c r="FT76" s="109"/>
      <c r="FU76" s="109"/>
      <c r="FV76" s="109"/>
      <c r="FW76" s="109"/>
      <c r="FX76" s="109"/>
      <c r="FY76" s="109"/>
      <c r="FZ76" s="109"/>
      <c r="GA76" s="109"/>
      <c r="GB76" s="109"/>
      <c r="GC76" s="109"/>
      <c r="GD76" s="109"/>
      <c r="GE76" s="109"/>
      <c r="GF76" s="109"/>
      <c r="GG76" s="109"/>
      <c r="GH76" s="109"/>
      <c r="GI76" s="109">
        <v>834.0</v>
      </c>
    </row>
    <row r="77" ht="15.75" customHeight="1">
      <c r="A77" s="31">
        <v>217.0</v>
      </c>
      <c r="B77" s="31" t="s">
        <v>1035</v>
      </c>
      <c r="C77" s="31">
        <v>9.0</v>
      </c>
      <c r="D77" s="109">
        <v>226436.0</v>
      </c>
      <c r="E77" s="109">
        <v>225557.0</v>
      </c>
      <c r="F77" s="109">
        <v>226436.0</v>
      </c>
      <c r="G77" s="109">
        <v>225557.0</v>
      </c>
      <c r="H77" s="109">
        <v>174196.0</v>
      </c>
      <c r="I77" s="109">
        <v>155942.0</v>
      </c>
      <c r="J77" s="109">
        <v>174196.0</v>
      </c>
      <c r="K77" s="109">
        <v>155942.0</v>
      </c>
      <c r="L77" s="109">
        <v>1075.0</v>
      </c>
      <c r="M77" s="109">
        <v>1185.0</v>
      </c>
      <c r="N77" s="109">
        <v>668.0</v>
      </c>
      <c r="O77" s="109">
        <v>698.0</v>
      </c>
      <c r="P77" s="109">
        <v>173121.0</v>
      </c>
      <c r="Q77" s="109">
        <v>154757.0</v>
      </c>
      <c r="R77" s="109">
        <v>173528.0</v>
      </c>
      <c r="S77" s="109">
        <v>155244.0</v>
      </c>
      <c r="T77" s="109"/>
      <c r="U77" s="109"/>
      <c r="V77" s="109"/>
      <c r="W77" s="109"/>
      <c r="X77" s="109">
        <v>45068.0</v>
      </c>
      <c r="Y77" s="109">
        <v>48625.0</v>
      </c>
      <c r="Z77" s="109">
        <v>28903.0</v>
      </c>
      <c r="AA77" s="109">
        <v>38350.0</v>
      </c>
      <c r="AB77" s="109">
        <v>10351.0</v>
      </c>
      <c r="AC77" s="109">
        <v>5722.0</v>
      </c>
      <c r="AD77" s="109">
        <v>14302.0</v>
      </c>
      <c r="AE77" s="109">
        <v>7088.0</v>
      </c>
      <c r="AF77" s="109">
        <v>22726.0</v>
      </c>
      <c r="AG77" s="109">
        <v>15962.0</v>
      </c>
      <c r="AH77" s="109">
        <v>29334.0</v>
      </c>
      <c r="AI77" s="109">
        <v>21174.0</v>
      </c>
      <c r="AJ77" s="109">
        <v>55811.0</v>
      </c>
      <c r="AK77" s="109">
        <v>66930.0</v>
      </c>
      <c r="AL77" s="109">
        <v>49953.0</v>
      </c>
      <c r="AM77" s="109">
        <v>57100.0</v>
      </c>
      <c r="AN77" s="109">
        <v>16669.0</v>
      </c>
      <c r="AO77" s="109">
        <v>5749.0</v>
      </c>
      <c r="AP77" s="109">
        <v>26241.0</v>
      </c>
      <c r="AQ77" s="109">
        <v>12778.0</v>
      </c>
      <c r="AR77" s="109">
        <v>13216.0</v>
      </c>
      <c r="AS77" s="109"/>
      <c r="AT77" s="109">
        <v>14982.0</v>
      </c>
      <c r="AU77" s="109">
        <v>7106.0</v>
      </c>
      <c r="AV77" s="109"/>
      <c r="AW77" s="109">
        <v>4979.0</v>
      </c>
      <c r="AX77" s="109">
        <v>750.0</v>
      </c>
      <c r="AY77" s="109">
        <v>4223.0</v>
      </c>
      <c r="AZ77" s="109"/>
      <c r="BA77" s="109">
        <v>1142.0</v>
      </c>
      <c r="BB77" s="109">
        <v>135.0</v>
      </c>
      <c r="BC77" s="109">
        <v>654.0</v>
      </c>
      <c r="BD77" s="109">
        <v>2752.0</v>
      </c>
      <c r="BE77" s="109">
        <v>2936.0</v>
      </c>
      <c r="BF77" s="109">
        <v>1869.0</v>
      </c>
      <c r="BG77" s="109">
        <v>2193.0</v>
      </c>
      <c r="BH77" s="109"/>
      <c r="BI77" s="109"/>
      <c r="BJ77" s="109">
        <v>1354.0</v>
      </c>
      <c r="BK77" s="109">
        <v>1071.0</v>
      </c>
      <c r="BL77" s="109">
        <v>2893.0</v>
      </c>
      <c r="BM77" s="109">
        <v>2320.0</v>
      </c>
      <c r="BN77" s="109">
        <v>1419.0</v>
      </c>
      <c r="BO77" s="109">
        <v>1544.0</v>
      </c>
      <c r="BP77" s="109">
        <v>2188.0</v>
      </c>
      <c r="BQ77" s="109"/>
      <c r="BR77" s="109">
        <v>1590.0</v>
      </c>
      <c r="BS77" s="109"/>
      <c r="BT77" s="109">
        <v>1168.0</v>
      </c>
      <c r="BU77" s="109"/>
      <c r="BV77" s="109">
        <v>874.0</v>
      </c>
      <c r="BW77" s="109">
        <v>900.0</v>
      </c>
      <c r="BX77" s="109"/>
      <c r="BY77" s="109"/>
      <c r="BZ77" s="109"/>
      <c r="CA77" s="109"/>
      <c r="CB77" s="109"/>
      <c r="CC77" s="109"/>
      <c r="CD77" s="109"/>
      <c r="CE77" s="109">
        <v>128.0</v>
      </c>
      <c r="CF77" s="109">
        <v>160.0</v>
      </c>
      <c r="CG77" s="109">
        <v>164.0</v>
      </c>
      <c r="CH77" s="109">
        <v>79.0</v>
      </c>
      <c r="CI77" s="109">
        <v>60.0</v>
      </c>
      <c r="CJ77" s="109">
        <v>119.0</v>
      </c>
      <c r="CK77" s="109">
        <v>228.0</v>
      </c>
      <c r="CL77" s="109">
        <v>38.0</v>
      </c>
      <c r="CM77" s="109">
        <v>56.0</v>
      </c>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v>360.0</v>
      </c>
      <c r="DK77" s="109"/>
      <c r="DL77" s="109"/>
      <c r="DM77" s="109"/>
      <c r="DN77" s="109">
        <v>541.0</v>
      </c>
      <c r="DO77" s="109"/>
      <c r="DP77" s="109"/>
      <c r="DQ77" s="109"/>
      <c r="DR77" s="109">
        <v>40.0</v>
      </c>
      <c r="DS77" s="109"/>
      <c r="DT77" s="109"/>
      <c r="DU77" s="109"/>
      <c r="DV77" s="109">
        <v>266.0</v>
      </c>
      <c r="DW77" s="109"/>
      <c r="DX77" s="109"/>
      <c r="DY77" s="109"/>
      <c r="DZ77" s="109"/>
      <c r="EA77" s="109"/>
      <c r="EB77" s="109"/>
      <c r="EC77" s="109"/>
      <c r="ED77" s="109"/>
      <c r="EE77" s="109"/>
      <c r="EF77" s="109"/>
      <c r="EG77" s="109"/>
      <c r="EH77" s="109"/>
      <c r="EI77" s="109"/>
      <c r="EJ77" s="109"/>
      <c r="EK77" s="109"/>
      <c r="EL77" s="109"/>
      <c r="EM77" s="109"/>
      <c r="EN77" s="109"/>
      <c r="EO77" s="109"/>
      <c r="EP77" s="109"/>
      <c r="EQ77" s="109"/>
      <c r="ER77" s="109"/>
      <c r="ES77" s="109"/>
      <c r="ET77" s="109">
        <v>174.0</v>
      </c>
      <c r="EU77" s="109"/>
      <c r="EV77" s="109"/>
      <c r="EW77" s="109"/>
      <c r="EX77" s="109">
        <v>324.0</v>
      </c>
      <c r="EY77" s="109"/>
      <c r="EZ77" s="109"/>
      <c r="FA77" s="109"/>
      <c r="FB77" s="109"/>
      <c r="FC77" s="109"/>
      <c r="FD77" s="109"/>
      <c r="FE77" s="109"/>
      <c r="FF77" s="109"/>
      <c r="FG77" s="109"/>
      <c r="FH77" s="109"/>
      <c r="FI77" s="109"/>
      <c r="FJ77" s="109"/>
      <c r="FK77" s="109">
        <v>209.0</v>
      </c>
      <c r="FL77" s="109"/>
      <c r="FM77" s="109"/>
      <c r="FN77" s="109"/>
      <c r="FO77" s="109"/>
      <c r="FP77" s="109"/>
      <c r="FQ77" s="109"/>
      <c r="FR77" s="109"/>
      <c r="FS77" s="109">
        <v>196.0</v>
      </c>
      <c r="FT77" s="109"/>
      <c r="FU77" s="109"/>
      <c r="FV77" s="109"/>
      <c r="FW77" s="109"/>
      <c r="FX77" s="109"/>
      <c r="FY77" s="109"/>
      <c r="FZ77" s="109"/>
      <c r="GA77" s="109"/>
      <c r="GB77" s="109"/>
      <c r="GC77" s="109"/>
      <c r="GD77" s="109"/>
      <c r="GE77" s="109"/>
      <c r="GF77" s="109"/>
      <c r="GG77" s="109"/>
      <c r="GH77" s="109"/>
      <c r="GI77" s="109">
        <v>414.0</v>
      </c>
    </row>
    <row r="78" ht="15.75" customHeight="1">
      <c r="A78" s="31">
        <v>218.0</v>
      </c>
      <c r="B78" s="31" t="s">
        <v>1037</v>
      </c>
      <c r="C78" s="31">
        <v>9.0</v>
      </c>
      <c r="D78" s="109">
        <v>239169.0</v>
      </c>
      <c r="E78" s="109">
        <v>236523.0</v>
      </c>
      <c r="F78" s="109">
        <v>239169.0</v>
      </c>
      <c r="G78" s="109">
        <v>236523.0</v>
      </c>
      <c r="H78" s="109">
        <v>186913.0</v>
      </c>
      <c r="I78" s="109">
        <v>168795.0</v>
      </c>
      <c r="J78" s="109">
        <v>186913.0</v>
      </c>
      <c r="K78" s="109">
        <v>168795.0</v>
      </c>
      <c r="L78" s="109">
        <v>1226.0</v>
      </c>
      <c r="M78" s="109">
        <v>1355.0</v>
      </c>
      <c r="N78" s="109">
        <v>745.0</v>
      </c>
      <c r="O78" s="109">
        <v>753.0</v>
      </c>
      <c r="P78" s="109">
        <v>185687.0</v>
      </c>
      <c r="Q78" s="109">
        <v>167440.0</v>
      </c>
      <c r="R78" s="109">
        <v>186168.0</v>
      </c>
      <c r="S78" s="109">
        <v>168042.0</v>
      </c>
      <c r="T78" s="109"/>
      <c r="U78" s="109"/>
      <c r="V78" s="109"/>
      <c r="W78" s="109"/>
      <c r="X78" s="109">
        <v>39621.0</v>
      </c>
      <c r="Y78" s="109">
        <v>48051.0</v>
      </c>
      <c r="Z78" s="109">
        <v>29744.0</v>
      </c>
      <c r="AA78" s="109">
        <v>39187.0</v>
      </c>
      <c r="AB78" s="109">
        <v>11655.0</v>
      </c>
      <c r="AC78" s="109">
        <v>5713.0</v>
      </c>
      <c r="AD78" s="109">
        <v>14124.0</v>
      </c>
      <c r="AE78" s="109">
        <v>7131.0</v>
      </c>
      <c r="AF78" s="109">
        <v>28278.0</v>
      </c>
      <c r="AG78" s="109">
        <v>17100.0</v>
      </c>
      <c r="AH78" s="109">
        <v>29866.0</v>
      </c>
      <c r="AI78" s="109">
        <v>21719.0</v>
      </c>
      <c r="AJ78" s="109">
        <v>68255.0</v>
      </c>
      <c r="AK78" s="109">
        <v>74745.0</v>
      </c>
      <c r="AL78" s="109">
        <v>58483.0</v>
      </c>
      <c r="AM78" s="109">
        <v>66349.0</v>
      </c>
      <c r="AN78" s="109">
        <v>16451.0</v>
      </c>
      <c r="AO78" s="109">
        <v>6920.0</v>
      </c>
      <c r="AP78" s="109">
        <v>27459.0</v>
      </c>
      <c r="AQ78" s="109">
        <v>13775.0</v>
      </c>
      <c r="AR78" s="109">
        <v>13822.0</v>
      </c>
      <c r="AS78" s="109"/>
      <c r="AT78" s="109">
        <v>15959.0</v>
      </c>
      <c r="AU78" s="109">
        <v>7807.0</v>
      </c>
      <c r="AV78" s="109"/>
      <c r="AW78" s="109">
        <v>3757.0</v>
      </c>
      <c r="AX78" s="109">
        <v>787.0</v>
      </c>
      <c r="AY78" s="109">
        <v>3814.0</v>
      </c>
      <c r="AZ78" s="109"/>
      <c r="BA78" s="109">
        <v>1145.0</v>
      </c>
      <c r="BB78" s="109">
        <v>158.0</v>
      </c>
      <c r="BC78" s="109">
        <v>621.0</v>
      </c>
      <c r="BD78" s="109">
        <v>3223.0</v>
      </c>
      <c r="BE78" s="109">
        <v>4978.0</v>
      </c>
      <c r="BF78" s="109">
        <v>2111.0</v>
      </c>
      <c r="BG78" s="109">
        <v>2600.0</v>
      </c>
      <c r="BH78" s="109"/>
      <c r="BI78" s="109"/>
      <c r="BJ78" s="109">
        <v>1530.0</v>
      </c>
      <c r="BK78" s="109">
        <v>1124.0</v>
      </c>
      <c r="BL78" s="109">
        <v>2693.0</v>
      </c>
      <c r="BM78" s="109">
        <v>2702.0</v>
      </c>
      <c r="BN78" s="109">
        <v>1546.0</v>
      </c>
      <c r="BO78" s="109">
        <v>1575.0</v>
      </c>
      <c r="BP78" s="109"/>
      <c r="BQ78" s="109"/>
      <c r="BR78" s="109">
        <v>1576.0</v>
      </c>
      <c r="BS78" s="109"/>
      <c r="BT78" s="109">
        <v>1390.0</v>
      </c>
      <c r="BU78" s="109">
        <v>2080.0</v>
      </c>
      <c r="BV78" s="109">
        <v>942.0</v>
      </c>
      <c r="BW78" s="109">
        <v>1235.0</v>
      </c>
      <c r="BX78" s="109"/>
      <c r="BY78" s="109"/>
      <c r="BZ78" s="109"/>
      <c r="CA78" s="109"/>
      <c r="CB78" s="109"/>
      <c r="CC78" s="109"/>
      <c r="CD78" s="109"/>
      <c r="CE78" s="109">
        <v>146.0</v>
      </c>
      <c r="CF78" s="109"/>
      <c r="CG78" s="109"/>
      <c r="CH78" s="109">
        <v>79.0</v>
      </c>
      <c r="CI78" s="109">
        <v>41.0</v>
      </c>
      <c r="CJ78" s="109">
        <v>299.0</v>
      </c>
      <c r="CK78" s="109">
        <v>249.0</v>
      </c>
      <c r="CL78" s="109">
        <v>43.0</v>
      </c>
      <c r="CM78" s="109">
        <v>45.0</v>
      </c>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v>366.0</v>
      </c>
      <c r="DK78" s="109"/>
      <c r="DL78" s="109"/>
      <c r="DM78" s="109"/>
      <c r="DN78" s="109">
        <v>563.0</v>
      </c>
      <c r="DO78" s="109"/>
      <c r="DP78" s="109"/>
      <c r="DQ78" s="109"/>
      <c r="DR78" s="109">
        <v>56.0</v>
      </c>
      <c r="DS78" s="109"/>
      <c r="DT78" s="109"/>
      <c r="DU78" s="109"/>
      <c r="DV78" s="109">
        <v>262.0</v>
      </c>
      <c r="DW78" s="109"/>
      <c r="DX78" s="109"/>
      <c r="DY78" s="109"/>
      <c r="DZ78" s="109"/>
      <c r="EA78" s="109"/>
      <c r="EB78" s="109"/>
      <c r="EC78" s="109"/>
      <c r="ED78" s="109"/>
      <c r="EE78" s="109"/>
      <c r="EF78" s="109"/>
      <c r="EG78" s="109"/>
      <c r="EH78" s="109"/>
      <c r="EI78" s="109"/>
      <c r="EJ78" s="109"/>
      <c r="EK78" s="109"/>
      <c r="EL78" s="109"/>
      <c r="EM78" s="109"/>
      <c r="EN78" s="109"/>
      <c r="EO78" s="109"/>
      <c r="EP78" s="109"/>
      <c r="EQ78" s="109"/>
      <c r="ER78" s="109"/>
      <c r="ES78" s="109"/>
      <c r="ET78" s="109">
        <v>159.0</v>
      </c>
      <c r="EU78" s="109"/>
      <c r="EV78" s="109"/>
      <c r="EW78" s="109"/>
      <c r="EX78" s="109">
        <v>355.0</v>
      </c>
      <c r="EY78" s="109"/>
      <c r="EZ78" s="109"/>
      <c r="FA78" s="109"/>
      <c r="FB78" s="109"/>
      <c r="FC78" s="109"/>
      <c r="FD78" s="109"/>
      <c r="FE78" s="109"/>
      <c r="FF78" s="109"/>
      <c r="FG78" s="109"/>
      <c r="FH78" s="109"/>
      <c r="FI78" s="109"/>
      <c r="FJ78" s="109"/>
      <c r="FK78" s="109">
        <v>210.0</v>
      </c>
      <c r="FL78" s="109"/>
      <c r="FM78" s="109"/>
      <c r="FN78" s="109"/>
      <c r="FO78" s="109"/>
      <c r="FP78" s="109"/>
      <c r="FQ78" s="109"/>
      <c r="FR78" s="109"/>
      <c r="FS78" s="109">
        <v>206.0</v>
      </c>
      <c r="FT78" s="109"/>
      <c r="FU78" s="109"/>
      <c r="FV78" s="109"/>
      <c r="FW78" s="109"/>
      <c r="FX78" s="109"/>
      <c r="FY78" s="109"/>
      <c r="FZ78" s="109"/>
      <c r="GA78" s="109"/>
      <c r="GB78" s="109"/>
      <c r="GC78" s="109"/>
      <c r="GD78" s="109"/>
      <c r="GE78" s="109"/>
      <c r="GF78" s="109"/>
      <c r="GG78" s="109"/>
      <c r="GH78" s="109"/>
      <c r="GI78" s="109">
        <v>457.0</v>
      </c>
    </row>
    <row r="79" ht="15.75" customHeight="1">
      <c r="A79" s="31">
        <v>219.0</v>
      </c>
      <c r="B79" s="31" t="s">
        <v>1038</v>
      </c>
      <c r="C79" s="31">
        <v>9.0</v>
      </c>
      <c r="D79" s="109">
        <v>216725.0</v>
      </c>
      <c r="E79" s="109">
        <v>215368.0</v>
      </c>
      <c r="F79" s="109">
        <v>216725.0</v>
      </c>
      <c r="G79" s="109">
        <v>215368.0</v>
      </c>
      <c r="H79" s="109">
        <v>170483.0</v>
      </c>
      <c r="I79" s="109">
        <v>154146.0</v>
      </c>
      <c r="J79" s="109">
        <v>170483.0</v>
      </c>
      <c r="K79" s="109">
        <v>154146.0</v>
      </c>
      <c r="L79" s="109">
        <v>1086.0</v>
      </c>
      <c r="M79" s="109">
        <v>975.0</v>
      </c>
      <c r="N79" s="109">
        <v>659.0</v>
      </c>
      <c r="O79" s="109">
        <v>749.0</v>
      </c>
      <c r="P79" s="109">
        <v>169397.0</v>
      </c>
      <c r="Q79" s="109">
        <v>153171.0</v>
      </c>
      <c r="R79" s="109">
        <v>169824.0</v>
      </c>
      <c r="S79" s="109">
        <v>153397.0</v>
      </c>
      <c r="T79" s="109"/>
      <c r="U79" s="109"/>
      <c r="V79" s="109"/>
      <c r="W79" s="109"/>
      <c r="X79" s="109">
        <v>39873.0</v>
      </c>
      <c r="Y79" s="109">
        <v>43571.0</v>
      </c>
      <c r="Z79" s="109">
        <v>27500.0</v>
      </c>
      <c r="AA79" s="109">
        <v>36877.0</v>
      </c>
      <c r="AB79" s="109">
        <v>12611.0</v>
      </c>
      <c r="AC79" s="109">
        <v>6027.0</v>
      </c>
      <c r="AD79" s="109">
        <v>14694.0</v>
      </c>
      <c r="AE79" s="109">
        <v>7341.0</v>
      </c>
      <c r="AF79" s="109">
        <v>23343.0</v>
      </c>
      <c r="AG79" s="109">
        <v>17407.0</v>
      </c>
      <c r="AH79" s="109">
        <v>29560.0</v>
      </c>
      <c r="AI79" s="109">
        <v>21440.0</v>
      </c>
      <c r="AJ79" s="109">
        <v>55894.0</v>
      </c>
      <c r="AK79" s="109">
        <v>66513.0</v>
      </c>
      <c r="AL79" s="109">
        <v>50686.0</v>
      </c>
      <c r="AM79" s="109">
        <v>58097.0</v>
      </c>
      <c r="AN79" s="109">
        <v>15332.0</v>
      </c>
      <c r="AO79" s="109">
        <v>4650.0</v>
      </c>
      <c r="AP79" s="109">
        <v>22587.0</v>
      </c>
      <c r="AQ79" s="109">
        <v>10727.0</v>
      </c>
      <c r="AR79" s="109">
        <v>12921.0</v>
      </c>
      <c r="AS79" s="109">
        <v>4661.0</v>
      </c>
      <c r="AT79" s="109">
        <v>14578.0</v>
      </c>
      <c r="AU79" s="109">
        <v>7082.0</v>
      </c>
      <c r="AV79" s="109"/>
      <c r="AW79" s="109">
        <v>3950.0</v>
      </c>
      <c r="AX79" s="109">
        <v>719.0</v>
      </c>
      <c r="AY79" s="109">
        <v>4003.0</v>
      </c>
      <c r="AZ79" s="109"/>
      <c r="BA79" s="109">
        <v>744.0</v>
      </c>
      <c r="BB79" s="109">
        <v>144.0</v>
      </c>
      <c r="BC79" s="109">
        <v>632.0</v>
      </c>
      <c r="BD79" s="109">
        <v>2803.0</v>
      </c>
      <c r="BE79" s="109">
        <v>2912.0</v>
      </c>
      <c r="BF79" s="109">
        <v>1982.0</v>
      </c>
      <c r="BG79" s="109">
        <v>2493.0</v>
      </c>
      <c r="BH79" s="109"/>
      <c r="BI79" s="109"/>
      <c r="BJ79" s="109">
        <v>1467.0</v>
      </c>
      <c r="BK79" s="109">
        <v>1092.0</v>
      </c>
      <c r="BL79" s="109">
        <v>2679.0</v>
      </c>
      <c r="BM79" s="109">
        <v>2598.0</v>
      </c>
      <c r="BN79" s="109">
        <v>1458.0</v>
      </c>
      <c r="BO79" s="109">
        <v>1418.0</v>
      </c>
      <c r="BP79" s="109">
        <v>2415.0</v>
      </c>
      <c r="BQ79" s="109"/>
      <c r="BR79" s="109">
        <v>1655.0</v>
      </c>
      <c r="BS79" s="109"/>
      <c r="BT79" s="109">
        <v>1190.0</v>
      </c>
      <c r="BU79" s="109"/>
      <c r="BV79" s="109">
        <v>890.0</v>
      </c>
      <c r="BW79" s="109">
        <v>1088.0</v>
      </c>
      <c r="BX79" s="109"/>
      <c r="BY79" s="109"/>
      <c r="BZ79" s="109"/>
      <c r="CA79" s="109"/>
      <c r="CB79" s="109"/>
      <c r="CC79" s="109"/>
      <c r="CD79" s="109"/>
      <c r="CE79" s="109">
        <v>125.0</v>
      </c>
      <c r="CF79" s="109">
        <v>164.0</v>
      </c>
      <c r="CG79" s="109"/>
      <c r="CH79" s="109">
        <v>79.0</v>
      </c>
      <c r="CI79" s="109">
        <v>42.0</v>
      </c>
      <c r="CJ79" s="109">
        <v>172.0</v>
      </c>
      <c r="CK79" s="109">
        <v>138.0</v>
      </c>
      <c r="CL79" s="109">
        <v>50.0</v>
      </c>
      <c r="CM79" s="109">
        <v>49.0</v>
      </c>
      <c r="CN79" s="109"/>
      <c r="CO79" s="109"/>
      <c r="CP79" s="109"/>
      <c r="CQ79" s="109"/>
      <c r="CR79" s="109"/>
      <c r="CS79" s="109"/>
      <c r="CT79" s="109"/>
      <c r="CU79" s="109"/>
      <c r="CV79" s="109"/>
      <c r="CW79" s="109"/>
      <c r="CX79" s="109"/>
      <c r="CY79" s="109"/>
      <c r="CZ79" s="109"/>
      <c r="DA79" s="109"/>
      <c r="DB79" s="109"/>
      <c r="DC79" s="109"/>
      <c r="DD79" s="109"/>
      <c r="DE79" s="109"/>
      <c r="DF79" s="109"/>
      <c r="DG79" s="109"/>
      <c r="DH79" s="109"/>
      <c r="DI79" s="109"/>
      <c r="DJ79" s="109">
        <v>378.0</v>
      </c>
      <c r="DK79" s="109"/>
      <c r="DL79" s="109"/>
      <c r="DM79" s="109"/>
      <c r="DN79" s="109">
        <v>625.0</v>
      </c>
      <c r="DO79" s="109"/>
      <c r="DP79" s="109"/>
      <c r="DQ79" s="109"/>
      <c r="DR79" s="109">
        <v>30.0</v>
      </c>
      <c r="DS79" s="109"/>
      <c r="DT79" s="109"/>
      <c r="DU79" s="109"/>
      <c r="DV79" s="109">
        <v>241.0</v>
      </c>
      <c r="DW79" s="109"/>
      <c r="DX79" s="109"/>
      <c r="DY79" s="109"/>
      <c r="DZ79" s="109"/>
      <c r="EA79" s="109"/>
      <c r="EB79" s="109"/>
      <c r="EC79" s="109"/>
      <c r="ED79" s="109"/>
      <c r="EE79" s="109"/>
      <c r="EF79" s="109"/>
      <c r="EG79" s="109"/>
      <c r="EH79" s="109"/>
      <c r="EI79" s="109"/>
      <c r="EJ79" s="109"/>
      <c r="EK79" s="109"/>
      <c r="EL79" s="109"/>
      <c r="EM79" s="109"/>
      <c r="EN79" s="109"/>
      <c r="EO79" s="109"/>
      <c r="EP79" s="109"/>
      <c r="EQ79" s="109"/>
      <c r="ER79" s="109"/>
      <c r="ES79" s="109"/>
      <c r="ET79" s="109">
        <v>157.0</v>
      </c>
      <c r="EU79" s="109"/>
      <c r="EV79" s="109"/>
      <c r="EW79" s="109"/>
      <c r="EX79" s="109">
        <v>344.0</v>
      </c>
      <c r="EY79" s="109"/>
      <c r="EZ79" s="109"/>
      <c r="FA79" s="109"/>
      <c r="FB79" s="109"/>
      <c r="FC79" s="109"/>
      <c r="FD79" s="109"/>
      <c r="FE79" s="109"/>
      <c r="FF79" s="109"/>
      <c r="FG79" s="109"/>
      <c r="FH79" s="109"/>
      <c r="FI79" s="109"/>
      <c r="FJ79" s="109"/>
      <c r="FK79" s="109">
        <v>224.0</v>
      </c>
      <c r="FL79" s="109"/>
      <c r="FM79" s="109"/>
      <c r="FN79" s="109"/>
      <c r="FO79" s="109"/>
      <c r="FP79" s="109"/>
      <c r="FQ79" s="109"/>
      <c r="FR79" s="109"/>
      <c r="FS79" s="109">
        <v>256.0</v>
      </c>
      <c r="FT79" s="109"/>
      <c r="FU79" s="109"/>
      <c r="FV79" s="109"/>
      <c r="FW79" s="109"/>
      <c r="FX79" s="109"/>
      <c r="FY79" s="109"/>
      <c r="FZ79" s="109"/>
      <c r="GA79" s="109"/>
      <c r="GB79" s="109"/>
      <c r="GC79" s="109"/>
      <c r="GD79" s="109"/>
      <c r="GE79" s="109"/>
      <c r="GF79" s="109"/>
      <c r="GG79" s="109"/>
      <c r="GH79" s="109"/>
      <c r="GI79" s="109">
        <v>411.0</v>
      </c>
    </row>
    <row r="80" ht="15.75" customHeight="1">
      <c r="A80" s="31">
        <v>220.0</v>
      </c>
      <c r="B80" s="31" t="s">
        <v>1039</v>
      </c>
      <c r="C80" s="31">
        <v>9.0</v>
      </c>
      <c r="D80" s="109">
        <v>241282.0</v>
      </c>
      <c r="E80" s="109">
        <v>239700.0</v>
      </c>
      <c r="F80" s="109">
        <v>241282.0</v>
      </c>
      <c r="G80" s="109">
        <v>239700.0</v>
      </c>
      <c r="H80" s="109">
        <v>193399.0</v>
      </c>
      <c r="I80" s="109">
        <v>174322.0</v>
      </c>
      <c r="J80" s="109">
        <v>193399.0</v>
      </c>
      <c r="K80" s="109">
        <v>174322.0</v>
      </c>
      <c r="L80" s="109">
        <v>1322.0</v>
      </c>
      <c r="M80" s="109">
        <v>1303.0</v>
      </c>
      <c r="N80" s="109">
        <v>778.0</v>
      </c>
      <c r="O80" s="109">
        <v>789.0</v>
      </c>
      <c r="P80" s="109">
        <v>192077.0</v>
      </c>
      <c r="Q80" s="109">
        <v>173019.0</v>
      </c>
      <c r="R80" s="109">
        <v>192621.0</v>
      </c>
      <c r="S80" s="109">
        <v>173533.0</v>
      </c>
      <c r="T80" s="109"/>
      <c r="U80" s="109"/>
      <c r="V80" s="109"/>
      <c r="W80" s="109"/>
      <c r="X80" s="109">
        <v>44283.0</v>
      </c>
      <c r="Y80" s="109">
        <v>49419.0</v>
      </c>
      <c r="Z80" s="109">
        <v>30617.0</v>
      </c>
      <c r="AA80" s="109">
        <v>41108.0</v>
      </c>
      <c r="AB80" s="109">
        <v>13569.0</v>
      </c>
      <c r="AC80" s="109">
        <v>7135.0</v>
      </c>
      <c r="AD80" s="109">
        <v>16638.0</v>
      </c>
      <c r="AE80" s="109">
        <v>8312.0</v>
      </c>
      <c r="AF80" s="109">
        <v>31385.0</v>
      </c>
      <c r="AG80" s="109">
        <v>22743.0</v>
      </c>
      <c r="AH80" s="109">
        <v>35605.0</v>
      </c>
      <c r="AI80" s="109">
        <v>27068.0</v>
      </c>
      <c r="AJ80" s="109">
        <v>64014.0</v>
      </c>
      <c r="AK80" s="109">
        <v>73661.0</v>
      </c>
      <c r="AL80" s="109">
        <v>57322.0</v>
      </c>
      <c r="AM80" s="109">
        <v>64221.0</v>
      </c>
      <c r="AN80" s="109">
        <v>17369.0</v>
      </c>
      <c r="AO80" s="109">
        <v>6984.0</v>
      </c>
      <c r="AP80" s="109">
        <v>26356.0</v>
      </c>
      <c r="AQ80" s="109">
        <v>12850.0</v>
      </c>
      <c r="AR80" s="109">
        <v>12852.0</v>
      </c>
      <c r="AS80" s="109"/>
      <c r="AT80" s="109">
        <v>14895.0</v>
      </c>
      <c r="AU80" s="109">
        <v>7249.0</v>
      </c>
      <c r="AV80" s="109"/>
      <c r="AW80" s="109">
        <v>4420.0</v>
      </c>
      <c r="AX80" s="109">
        <v>797.0</v>
      </c>
      <c r="AY80" s="109">
        <v>4313.0</v>
      </c>
      <c r="AZ80" s="109"/>
      <c r="BA80" s="109">
        <v>996.0</v>
      </c>
      <c r="BB80" s="109">
        <v>170.0</v>
      </c>
      <c r="BC80" s="109">
        <v>643.0</v>
      </c>
      <c r="BD80" s="109">
        <v>3450.0</v>
      </c>
      <c r="BE80" s="109">
        <v>3713.0</v>
      </c>
      <c r="BF80" s="109">
        <v>1956.0</v>
      </c>
      <c r="BG80" s="109">
        <v>2387.0</v>
      </c>
      <c r="BH80" s="109"/>
      <c r="BI80" s="109"/>
      <c r="BJ80" s="109">
        <v>1560.0</v>
      </c>
      <c r="BK80" s="109">
        <v>1219.0</v>
      </c>
      <c r="BL80" s="109">
        <v>3033.0</v>
      </c>
      <c r="BM80" s="109">
        <v>2796.0</v>
      </c>
      <c r="BN80" s="109">
        <v>1650.0</v>
      </c>
      <c r="BO80" s="109">
        <v>1770.0</v>
      </c>
      <c r="BP80" s="109"/>
      <c r="BQ80" s="109"/>
      <c r="BR80" s="109">
        <v>1823.0</v>
      </c>
      <c r="BS80" s="109"/>
      <c r="BT80" s="109">
        <v>1690.0</v>
      </c>
      <c r="BU80" s="109"/>
      <c r="BV80" s="109">
        <v>1073.0</v>
      </c>
      <c r="BW80" s="109">
        <v>1002.0</v>
      </c>
      <c r="BX80" s="109"/>
      <c r="BY80" s="109"/>
      <c r="BZ80" s="109"/>
      <c r="CA80" s="109"/>
      <c r="CB80" s="109"/>
      <c r="CC80" s="109"/>
      <c r="CD80" s="109"/>
      <c r="CE80" s="109">
        <v>142.0</v>
      </c>
      <c r="CF80" s="109"/>
      <c r="CG80" s="109"/>
      <c r="CH80" s="109">
        <v>52.0</v>
      </c>
      <c r="CI80" s="109">
        <v>125.0</v>
      </c>
      <c r="CJ80" s="109">
        <v>225.0</v>
      </c>
      <c r="CK80" s="109">
        <v>185.0</v>
      </c>
      <c r="CL80" s="109">
        <v>71.0</v>
      </c>
      <c r="CM80" s="109">
        <v>60.0</v>
      </c>
      <c r="CN80" s="109"/>
      <c r="CO80" s="109"/>
      <c r="CP80" s="109"/>
      <c r="CQ80" s="109"/>
      <c r="CR80" s="109"/>
      <c r="CS80" s="109"/>
      <c r="CT80" s="109"/>
      <c r="CU80" s="109"/>
      <c r="CV80" s="109"/>
      <c r="CW80" s="109"/>
      <c r="CX80" s="109"/>
      <c r="CY80" s="109"/>
      <c r="CZ80" s="109"/>
      <c r="DA80" s="109"/>
      <c r="DB80" s="109"/>
      <c r="DC80" s="109"/>
      <c r="DD80" s="109"/>
      <c r="DE80" s="109"/>
      <c r="DF80" s="109"/>
      <c r="DG80" s="109"/>
      <c r="DH80" s="109"/>
      <c r="DI80" s="109"/>
      <c r="DJ80" s="109">
        <v>417.0</v>
      </c>
      <c r="DK80" s="109"/>
      <c r="DL80" s="109"/>
      <c r="DM80" s="109"/>
      <c r="DN80" s="109">
        <v>728.0</v>
      </c>
      <c r="DO80" s="109"/>
      <c r="DP80" s="109"/>
      <c r="DQ80" s="109"/>
      <c r="DR80" s="109">
        <v>58.0</v>
      </c>
      <c r="DS80" s="109"/>
      <c r="DT80" s="109"/>
      <c r="DU80" s="109"/>
      <c r="DV80" s="109">
        <v>266.0</v>
      </c>
      <c r="DW80" s="109"/>
      <c r="DX80" s="109"/>
      <c r="DY80" s="109"/>
      <c r="DZ80" s="109"/>
      <c r="EA80" s="109"/>
      <c r="EB80" s="109"/>
      <c r="EC80" s="109"/>
      <c r="ED80" s="109"/>
      <c r="EE80" s="109"/>
      <c r="EF80" s="109"/>
      <c r="EG80" s="109"/>
      <c r="EH80" s="109"/>
      <c r="EI80" s="109"/>
      <c r="EJ80" s="109"/>
      <c r="EK80" s="109"/>
      <c r="EL80" s="109"/>
      <c r="EM80" s="109"/>
      <c r="EN80" s="109"/>
      <c r="EO80" s="109"/>
      <c r="EP80" s="109"/>
      <c r="EQ80" s="109"/>
      <c r="ER80" s="109"/>
      <c r="ES80" s="109"/>
      <c r="ET80" s="109">
        <v>179.0</v>
      </c>
      <c r="EU80" s="109"/>
      <c r="EV80" s="109"/>
      <c r="EW80" s="109"/>
      <c r="EX80" s="109">
        <v>388.0</v>
      </c>
      <c r="EY80" s="109"/>
      <c r="EZ80" s="109"/>
      <c r="FA80" s="109"/>
      <c r="FB80" s="109"/>
      <c r="FC80" s="109"/>
      <c r="FD80" s="109"/>
      <c r="FE80" s="109"/>
      <c r="FF80" s="109"/>
      <c r="FG80" s="109"/>
      <c r="FH80" s="109"/>
      <c r="FI80" s="109"/>
      <c r="FJ80" s="109"/>
      <c r="FK80" s="109">
        <v>249.0</v>
      </c>
      <c r="FL80" s="109"/>
      <c r="FM80" s="109"/>
      <c r="FN80" s="109"/>
      <c r="FO80" s="109"/>
      <c r="FP80" s="109"/>
      <c r="FQ80" s="109"/>
      <c r="FR80" s="109"/>
      <c r="FS80" s="109">
        <v>291.0</v>
      </c>
      <c r="FT80" s="109"/>
      <c r="FU80" s="109"/>
      <c r="FV80" s="109"/>
      <c r="FW80" s="109"/>
      <c r="FX80" s="109"/>
      <c r="FY80" s="109"/>
      <c r="FZ80" s="109"/>
      <c r="GA80" s="109"/>
      <c r="GB80" s="109"/>
      <c r="GC80" s="109"/>
      <c r="GD80" s="109"/>
      <c r="GE80" s="109"/>
      <c r="GF80" s="109">
        <v>207.0</v>
      </c>
      <c r="GG80" s="109">
        <v>967.0</v>
      </c>
      <c r="GH80" s="109"/>
      <c r="GI80" s="109">
        <v>524.0</v>
      </c>
    </row>
    <row r="81" ht="15.75" customHeight="1">
      <c r="A81" s="31">
        <v>221.0</v>
      </c>
      <c r="B81" s="31" t="s">
        <v>773</v>
      </c>
      <c r="C81" s="31">
        <v>9.0</v>
      </c>
      <c r="D81" s="109">
        <v>235172.0</v>
      </c>
      <c r="E81" s="109">
        <v>233398.0</v>
      </c>
      <c r="F81" s="109">
        <v>235172.0</v>
      </c>
      <c r="G81" s="109">
        <v>233398.0</v>
      </c>
      <c r="H81" s="109">
        <v>197265.0</v>
      </c>
      <c r="I81" s="109">
        <v>180602.0</v>
      </c>
      <c r="J81" s="109">
        <v>197265.0</v>
      </c>
      <c r="K81" s="109">
        <v>180602.0</v>
      </c>
      <c r="L81" s="109">
        <v>1129.0</v>
      </c>
      <c r="M81" s="109">
        <v>1093.0</v>
      </c>
      <c r="N81" s="109">
        <v>900.0</v>
      </c>
      <c r="O81" s="109">
        <v>1110.0</v>
      </c>
      <c r="P81" s="109">
        <v>196136.0</v>
      </c>
      <c r="Q81" s="109">
        <v>179509.0</v>
      </c>
      <c r="R81" s="109">
        <v>196365.0</v>
      </c>
      <c r="S81" s="109">
        <v>179492.0</v>
      </c>
      <c r="T81" s="109"/>
      <c r="U81" s="109"/>
      <c r="V81" s="109"/>
      <c r="W81" s="109"/>
      <c r="X81" s="109">
        <v>31943.0</v>
      </c>
      <c r="Y81" s="109">
        <v>36736.0</v>
      </c>
      <c r="Z81" s="109">
        <v>27490.0</v>
      </c>
      <c r="AA81" s="109">
        <v>35540.0</v>
      </c>
      <c r="AB81" s="109">
        <v>7708.0</v>
      </c>
      <c r="AC81" s="109">
        <v>3796.0</v>
      </c>
      <c r="AD81" s="109">
        <v>9996.0</v>
      </c>
      <c r="AE81" s="109">
        <v>5088.0</v>
      </c>
      <c r="AF81" s="109">
        <v>26890.0</v>
      </c>
      <c r="AG81" s="109">
        <v>19918.0</v>
      </c>
      <c r="AH81" s="109">
        <v>24837.0</v>
      </c>
      <c r="AI81" s="109">
        <v>17654.0</v>
      </c>
      <c r="AJ81" s="109">
        <v>85347.0</v>
      </c>
      <c r="AK81" s="109">
        <v>94347.0</v>
      </c>
      <c r="AL81" s="109">
        <v>73189.0</v>
      </c>
      <c r="AM81" s="109">
        <v>84406.0</v>
      </c>
      <c r="AN81" s="109">
        <v>18312.0</v>
      </c>
      <c r="AO81" s="109">
        <v>6753.0</v>
      </c>
      <c r="AP81" s="109">
        <v>30054.0</v>
      </c>
      <c r="AQ81" s="109">
        <v>14940.0</v>
      </c>
      <c r="AR81" s="109">
        <v>16458.0</v>
      </c>
      <c r="AS81" s="109">
        <v>7164.0</v>
      </c>
      <c r="AT81" s="109">
        <v>18470.0</v>
      </c>
      <c r="AU81" s="109">
        <v>8741.0</v>
      </c>
      <c r="AV81" s="109"/>
      <c r="AW81" s="109">
        <v>3091.0</v>
      </c>
      <c r="AX81" s="109">
        <v>742.0</v>
      </c>
      <c r="AY81" s="109">
        <v>3311.0</v>
      </c>
      <c r="AZ81" s="109"/>
      <c r="BA81" s="109"/>
      <c r="BB81" s="109">
        <v>184.0</v>
      </c>
      <c r="BC81" s="109">
        <v>596.0</v>
      </c>
      <c r="BD81" s="109">
        <v>6250.0</v>
      </c>
      <c r="BE81" s="109">
        <v>5336.0</v>
      </c>
      <c r="BF81" s="109">
        <v>3705.0</v>
      </c>
      <c r="BG81" s="109">
        <v>3829.0</v>
      </c>
      <c r="BH81" s="109"/>
      <c r="BI81" s="109"/>
      <c r="BJ81" s="109">
        <v>1903.0</v>
      </c>
      <c r="BK81" s="109">
        <v>1260.0</v>
      </c>
      <c r="BL81" s="109">
        <v>3228.0</v>
      </c>
      <c r="BM81" s="109">
        <v>1846.0</v>
      </c>
      <c r="BN81" s="109">
        <v>1630.0</v>
      </c>
      <c r="BO81" s="109">
        <v>1502.0</v>
      </c>
      <c r="BP81" s="109"/>
      <c r="BQ81" s="109"/>
      <c r="BR81" s="109">
        <v>1295.0</v>
      </c>
      <c r="BS81" s="109"/>
      <c r="BT81" s="109"/>
      <c r="BU81" s="109"/>
      <c r="BV81" s="109">
        <v>1276.0</v>
      </c>
      <c r="BW81" s="109">
        <v>1266.0</v>
      </c>
      <c r="BX81" s="109"/>
      <c r="BY81" s="109"/>
      <c r="BZ81" s="109"/>
      <c r="CA81" s="109"/>
      <c r="CB81" s="109"/>
      <c r="CC81" s="109">
        <v>325.0</v>
      </c>
      <c r="CD81" s="109"/>
      <c r="CE81" s="109">
        <v>193.0</v>
      </c>
      <c r="CF81" s="109"/>
      <c r="CG81" s="109"/>
      <c r="CH81" s="109">
        <v>26.0</v>
      </c>
      <c r="CI81" s="109">
        <v>31.0</v>
      </c>
      <c r="CJ81" s="109"/>
      <c r="CK81" s="109"/>
      <c r="CL81" s="109">
        <v>28.0</v>
      </c>
      <c r="CM81" s="109">
        <v>22.0</v>
      </c>
      <c r="CN81" s="109"/>
      <c r="CO81" s="109"/>
      <c r="CP81" s="109"/>
      <c r="CQ81" s="109"/>
      <c r="CR81" s="109"/>
      <c r="CS81" s="109"/>
      <c r="CT81" s="109"/>
      <c r="CU81" s="109"/>
      <c r="CV81" s="109"/>
      <c r="CW81" s="109"/>
      <c r="CX81" s="109"/>
      <c r="CY81" s="109"/>
      <c r="CZ81" s="109"/>
      <c r="DA81" s="109"/>
      <c r="DB81" s="109"/>
      <c r="DC81" s="109"/>
      <c r="DD81" s="109"/>
      <c r="DE81" s="109"/>
      <c r="DF81" s="109"/>
      <c r="DG81" s="109"/>
      <c r="DH81" s="109"/>
      <c r="DI81" s="109"/>
      <c r="DJ81" s="109">
        <v>268.0</v>
      </c>
      <c r="DK81" s="109"/>
      <c r="DL81" s="109"/>
      <c r="DM81" s="109"/>
      <c r="DN81" s="109">
        <v>423.0</v>
      </c>
      <c r="DO81" s="109"/>
      <c r="DP81" s="109"/>
      <c r="DQ81" s="109"/>
      <c r="DR81" s="109">
        <v>30.0</v>
      </c>
      <c r="DS81" s="109"/>
      <c r="DT81" s="109"/>
      <c r="DU81" s="109"/>
      <c r="DV81" s="109">
        <v>266.0</v>
      </c>
      <c r="DW81" s="109"/>
      <c r="DX81" s="109"/>
      <c r="DY81" s="109"/>
      <c r="DZ81" s="109"/>
      <c r="EA81" s="109"/>
      <c r="EB81" s="109"/>
      <c r="EC81" s="109"/>
      <c r="ED81" s="109"/>
      <c r="EE81" s="109"/>
      <c r="EF81" s="109"/>
      <c r="EG81" s="109"/>
      <c r="EH81" s="109"/>
      <c r="EI81" s="109"/>
      <c r="EJ81" s="109"/>
      <c r="EK81" s="109"/>
      <c r="EL81" s="109"/>
      <c r="EM81" s="109"/>
      <c r="EN81" s="109"/>
      <c r="EO81" s="109"/>
      <c r="EP81" s="109"/>
      <c r="EQ81" s="109"/>
      <c r="ER81" s="109"/>
      <c r="ES81" s="109"/>
      <c r="ET81" s="109">
        <v>255.0</v>
      </c>
      <c r="EU81" s="109"/>
      <c r="EV81" s="109"/>
      <c r="EW81" s="109"/>
      <c r="EX81" s="109">
        <v>298.0</v>
      </c>
      <c r="EY81" s="109"/>
      <c r="EZ81" s="109"/>
      <c r="FA81" s="109"/>
      <c r="FB81" s="109"/>
      <c r="FC81" s="109"/>
      <c r="FD81" s="109"/>
      <c r="FE81" s="109"/>
      <c r="FF81" s="109"/>
      <c r="FG81" s="109"/>
      <c r="FH81" s="109"/>
      <c r="FI81" s="109"/>
      <c r="FJ81" s="109"/>
      <c r="FK81" s="109">
        <v>177.0</v>
      </c>
      <c r="FL81" s="109"/>
      <c r="FM81" s="109"/>
      <c r="FN81" s="109"/>
      <c r="FO81" s="109"/>
      <c r="FP81" s="109"/>
      <c r="FQ81" s="109"/>
      <c r="FR81" s="109"/>
      <c r="FS81" s="109">
        <v>225.0</v>
      </c>
      <c r="FT81" s="109"/>
      <c r="FU81" s="109"/>
      <c r="FV81" s="109"/>
      <c r="FW81" s="109"/>
      <c r="FX81" s="109"/>
      <c r="FY81" s="109"/>
      <c r="FZ81" s="109"/>
      <c r="GA81" s="109"/>
      <c r="GB81" s="109"/>
      <c r="GC81" s="109"/>
      <c r="GD81" s="109"/>
      <c r="GE81" s="109"/>
      <c r="GF81" s="109"/>
      <c r="GG81" s="109">
        <v>197.0</v>
      </c>
      <c r="GH81" s="109"/>
      <c r="GI81" s="109">
        <v>711.0</v>
      </c>
    </row>
    <row r="82" ht="15.75" customHeight="1">
      <c r="A82" s="31">
        <v>222.0</v>
      </c>
      <c r="B82" s="31" t="s">
        <v>410</v>
      </c>
      <c r="C82" s="31">
        <v>9.0</v>
      </c>
      <c r="D82" s="109">
        <v>235170.0</v>
      </c>
      <c r="E82" s="109">
        <v>231069.0</v>
      </c>
      <c r="F82" s="109">
        <v>235170.0</v>
      </c>
      <c r="G82" s="109">
        <v>231069.0</v>
      </c>
      <c r="H82" s="109">
        <v>186492.0</v>
      </c>
      <c r="I82" s="109">
        <v>162958.0</v>
      </c>
      <c r="J82" s="109">
        <v>186492.0</v>
      </c>
      <c r="K82" s="109">
        <v>162958.0</v>
      </c>
      <c r="L82" s="109">
        <v>1544.0</v>
      </c>
      <c r="M82" s="109">
        <v>1336.0</v>
      </c>
      <c r="N82" s="109">
        <v>1035.0</v>
      </c>
      <c r="O82" s="109">
        <v>1147.0</v>
      </c>
      <c r="P82" s="109">
        <v>184948.0</v>
      </c>
      <c r="Q82" s="109">
        <v>161622.0</v>
      </c>
      <c r="R82" s="109">
        <v>185457.0</v>
      </c>
      <c r="S82" s="109">
        <v>161811.0</v>
      </c>
      <c r="T82" s="109"/>
      <c r="U82" s="109"/>
      <c r="V82" s="109"/>
      <c r="W82" s="109"/>
      <c r="X82" s="109">
        <v>21890.0</v>
      </c>
      <c r="Y82" s="109">
        <v>20229.0</v>
      </c>
      <c r="Z82" s="109">
        <v>20967.0</v>
      </c>
      <c r="AA82" s="109">
        <v>23966.0</v>
      </c>
      <c r="AB82" s="109">
        <v>7036.0</v>
      </c>
      <c r="AC82" s="109">
        <v>3932.0</v>
      </c>
      <c r="AD82" s="109">
        <v>9449.0</v>
      </c>
      <c r="AE82" s="109">
        <v>4688.0</v>
      </c>
      <c r="AF82" s="109">
        <v>17307.0</v>
      </c>
      <c r="AG82" s="109">
        <v>15125.0</v>
      </c>
      <c r="AH82" s="109">
        <v>18571.0</v>
      </c>
      <c r="AI82" s="109">
        <v>13631.0</v>
      </c>
      <c r="AJ82" s="109">
        <v>84981.0</v>
      </c>
      <c r="AK82" s="109">
        <v>93964.0</v>
      </c>
      <c r="AL82" s="109">
        <v>75178.0</v>
      </c>
      <c r="AM82" s="109">
        <v>87569.0</v>
      </c>
      <c r="AN82" s="109">
        <v>13750.0</v>
      </c>
      <c r="AO82" s="109">
        <v>4272.0</v>
      </c>
      <c r="AP82" s="109">
        <v>20311.0</v>
      </c>
      <c r="AQ82" s="109">
        <v>8040.0</v>
      </c>
      <c r="AR82" s="109">
        <v>23988.0</v>
      </c>
      <c r="AS82" s="109">
        <v>6571.0</v>
      </c>
      <c r="AT82" s="109">
        <v>25697.0</v>
      </c>
      <c r="AU82" s="109">
        <v>7792.0</v>
      </c>
      <c r="AV82" s="109">
        <v>1073.0</v>
      </c>
      <c r="AW82" s="109">
        <v>3651.0</v>
      </c>
      <c r="AX82" s="109">
        <v>602.0</v>
      </c>
      <c r="AY82" s="109">
        <v>2788.0</v>
      </c>
      <c r="AZ82" s="109"/>
      <c r="BA82" s="109"/>
      <c r="BB82" s="109">
        <v>285.0</v>
      </c>
      <c r="BC82" s="109">
        <v>772.0</v>
      </c>
      <c r="BD82" s="109">
        <v>6177.0</v>
      </c>
      <c r="BE82" s="109">
        <v>4484.0</v>
      </c>
      <c r="BF82" s="109">
        <v>4426.0</v>
      </c>
      <c r="BG82" s="109">
        <v>3653.0</v>
      </c>
      <c r="BH82" s="109"/>
      <c r="BI82" s="109"/>
      <c r="BJ82" s="109">
        <v>1643.0</v>
      </c>
      <c r="BK82" s="109">
        <v>1111.0</v>
      </c>
      <c r="BL82" s="109">
        <v>4053.0</v>
      </c>
      <c r="BM82" s="109">
        <v>3290.0</v>
      </c>
      <c r="BN82" s="109">
        <v>2157.0</v>
      </c>
      <c r="BO82" s="109">
        <v>2419.0</v>
      </c>
      <c r="BP82" s="109"/>
      <c r="BQ82" s="109"/>
      <c r="BR82" s="109">
        <v>1041.0</v>
      </c>
      <c r="BS82" s="109"/>
      <c r="BT82" s="109">
        <v>4495.0</v>
      </c>
      <c r="BU82" s="109">
        <v>3674.0</v>
      </c>
      <c r="BV82" s="109">
        <v>3425.0</v>
      </c>
      <c r="BW82" s="109">
        <v>3088.0</v>
      </c>
      <c r="BX82" s="109"/>
      <c r="BY82" s="109"/>
      <c r="BZ82" s="109"/>
      <c r="CA82" s="109"/>
      <c r="CB82" s="109"/>
      <c r="CC82" s="109"/>
      <c r="CD82" s="109"/>
      <c r="CE82" s="109">
        <v>167.0</v>
      </c>
      <c r="CF82" s="109"/>
      <c r="CG82" s="109"/>
      <c r="CH82" s="109">
        <v>36.0</v>
      </c>
      <c r="CI82" s="109">
        <v>24.0</v>
      </c>
      <c r="CJ82" s="109">
        <v>198.0</v>
      </c>
      <c r="CK82" s="109">
        <v>189.0</v>
      </c>
      <c r="CL82" s="109">
        <v>87.0</v>
      </c>
      <c r="CM82" s="109">
        <v>96.0</v>
      </c>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v>277.0</v>
      </c>
      <c r="DK82" s="109"/>
      <c r="DL82" s="109"/>
      <c r="DM82" s="109"/>
      <c r="DN82" s="109">
        <v>322.0</v>
      </c>
      <c r="DO82" s="109"/>
      <c r="DP82" s="109"/>
      <c r="DQ82" s="109"/>
      <c r="DR82" s="109">
        <v>50.0</v>
      </c>
      <c r="DS82" s="109"/>
      <c r="DT82" s="109"/>
      <c r="DU82" s="109"/>
      <c r="DV82" s="109">
        <v>379.0</v>
      </c>
      <c r="DW82" s="109"/>
      <c r="DX82" s="109"/>
      <c r="DY82" s="109"/>
      <c r="DZ82" s="109"/>
      <c r="EA82" s="109"/>
      <c r="EB82" s="109"/>
      <c r="EC82" s="109"/>
      <c r="ED82" s="109"/>
      <c r="EE82" s="109"/>
      <c r="EF82" s="109"/>
      <c r="EG82" s="109"/>
      <c r="EH82" s="109"/>
      <c r="EI82" s="109"/>
      <c r="EJ82" s="109"/>
      <c r="EK82" s="109"/>
      <c r="EL82" s="109"/>
      <c r="EM82" s="109"/>
      <c r="EN82" s="109"/>
      <c r="EO82" s="109"/>
      <c r="EP82" s="109"/>
      <c r="EQ82" s="109"/>
      <c r="ER82" s="109"/>
      <c r="ES82" s="109"/>
      <c r="ET82" s="109">
        <v>227.0</v>
      </c>
      <c r="EU82" s="109"/>
      <c r="EV82" s="109"/>
      <c r="EW82" s="109"/>
      <c r="EX82" s="109">
        <v>327.0</v>
      </c>
      <c r="EY82" s="109"/>
      <c r="EZ82" s="109"/>
      <c r="FA82" s="109"/>
      <c r="FB82" s="109"/>
      <c r="FC82" s="109"/>
      <c r="FD82" s="109"/>
      <c r="FE82" s="109"/>
      <c r="FF82" s="109"/>
      <c r="FG82" s="109"/>
      <c r="FH82" s="109"/>
      <c r="FI82" s="109"/>
      <c r="FJ82" s="109"/>
      <c r="FK82" s="109">
        <v>241.0</v>
      </c>
      <c r="FL82" s="109"/>
      <c r="FM82" s="109"/>
      <c r="FN82" s="109"/>
      <c r="FO82" s="109"/>
      <c r="FP82" s="109"/>
      <c r="FQ82" s="109"/>
      <c r="FR82" s="109"/>
      <c r="FS82" s="109">
        <v>269.0</v>
      </c>
      <c r="FT82" s="109"/>
      <c r="FU82" s="109"/>
      <c r="FV82" s="109"/>
      <c r="FW82" s="109"/>
      <c r="FX82" s="109"/>
      <c r="FY82" s="109"/>
      <c r="FZ82" s="109"/>
      <c r="GA82" s="109"/>
      <c r="GB82" s="109"/>
      <c r="GC82" s="109"/>
      <c r="GD82" s="109"/>
      <c r="GE82" s="109"/>
      <c r="GF82" s="109"/>
      <c r="GG82" s="109">
        <v>2241.0</v>
      </c>
      <c r="GH82" s="109"/>
      <c r="GI82" s="109">
        <v>1497.0</v>
      </c>
    </row>
    <row r="83" ht="15.75" customHeight="1">
      <c r="A83" s="31">
        <v>223.0</v>
      </c>
      <c r="B83" s="31" t="s">
        <v>1290</v>
      </c>
      <c r="C83" s="31">
        <v>9.0</v>
      </c>
      <c r="D83" s="109">
        <v>165527.0</v>
      </c>
      <c r="E83" s="109">
        <v>163940.0</v>
      </c>
      <c r="F83" s="109">
        <v>165527.0</v>
      </c>
      <c r="G83" s="109">
        <v>163940.0</v>
      </c>
      <c r="H83" s="109">
        <v>132612.0</v>
      </c>
      <c r="I83" s="109">
        <v>118741.0</v>
      </c>
      <c r="J83" s="109">
        <v>132612.0</v>
      </c>
      <c r="K83" s="109">
        <v>118741.0</v>
      </c>
      <c r="L83" s="109">
        <v>1358.0</v>
      </c>
      <c r="M83" s="109">
        <v>1554.0</v>
      </c>
      <c r="N83" s="109">
        <v>795.0</v>
      </c>
      <c r="O83" s="109">
        <v>882.0</v>
      </c>
      <c r="P83" s="109">
        <v>131254.0</v>
      </c>
      <c r="Q83" s="109">
        <v>117187.0</v>
      </c>
      <c r="R83" s="109">
        <v>131817.0</v>
      </c>
      <c r="S83" s="109">
        <v>117859.0</v>
      </c>
      <c r="T83" s="109"/>
      <c r="U83" s="109"/>
      <c r="V83" s="109"/>
      <c r="W83" s="109"/>
      <c r="X83" s="109">
        <v>14792.0</v>
      </c>
      <c r="Y83" s="109">
        <v>20112.0</v>
      </c>
      <c r="Z83" s="109">
        <v>14457.0</v>
      </c>
      <c r="AA83" s="109">
        <v>16918.0</v>
      </c>
      <c r="AB83" s="109">
        <v>6922.0</v>
      </c>
      <c r="AC83" s="109">
        <v>3480.0</v>
      </c>
      <c r="AD83" s="109">
        <v>6486.0</v>
      </c>
      <c r="AE83" s="109">
        <v>3140.0</v>
      </c>
      <c r="AF83" s="109">
        <v>17786.0</v>
      </c>
      <c r="AG83" s="109">
        <v>9357.0</v>
      </c>
      <c r="AH83" s="109">
        <v>13605.0</v>
      </c>
      <c r="AI83" s="109">
        <v>9364.0</v>
      </c>
      <c r="AJ83" s="109">
        <v>62465.0</v>
      </c>
      <c r="AK83" s="109">
        <v>66141.0</v>
      </c>
      <c r="AL83" s="109">
        <v>54786.0</v>
      </c>
      <c r="AM83" s="109">
        <v>63502.0</v>
      </c>
      <c r="AN83" s="109">
        <v>10702.0</v>
      </c>
      <c r="AO83" s="109">
        <v>6071.0</v>
      </c>
      <c r="AP83" s="109">
        <v>16343.0</v>
      </c>
      <c r="AQ83" s="109">
        <v>6929.0</v>
      </c>
      <c r="AR83" s="109">
        <v>13025.0</v>
      </c>
      <c r="AS83" s="109"/>
      <c r="AT83" s="109">
        <v>15391.0</v>
      </c>
      <c r="AU83" s="109">
        <v>6842.0</v>
      </c>
      <c r="AV83" s="109"/>
      <c r="AW83" s="109">
        <v>2419.0</v>
      </c>
      <c r="AX83" s="109">
        <v>412.0</v>
      </c>
      <c r="AY83" s="109">
        <v>1714.0</v>
      </c>
      <c r="AZ83" s="109"/>
      <c r="BA83" s="109"/>
      <c r="BB83" s="109">
        <v>213.0</v>
      </c>
      <c r="BC83" s="109">
        <v>559.0</v>
      </c>
      <c r="BD83" s="109"/>
      <c r="BE83" s="109">
        <v>7206.0</v>
      </c>
      <c r="BF83" s="109">
        <v>3459.0</v>
      </c>
      <c r="BG83" s="109">
        <v>3708.0</v>
      </c>
      <c r="BH83" s="109"/>
      <c r="BI83" s="109"/>
      <c r="BJ83" s="109">
        <v>1142.0</v>
      </c>
      <c r="BK83" s="109">
        <v>826.0</v>
      </c>
      <c r="BL83" s="109"/>
      <c r="BM83" s="109">
        <v>2401.0</v>
      </c>
      <c r="BN83" s="109">
        <v>1063.0</v>
      </c>
      <c r="BO83" s="109">
        <v>1312.0</v>
      </c>
      <c r="BP83" s="109"/>
      <c r="BQ83" s="109"/>
      <c r="BR83" s="109">
        <v>629.0</v>
      </c>
      <c r="BS83" s="109"/>
      <c r="BT83" s="109">
        <v>5562.0</v>
      </c>
      <c r="BU83" s="109"/>
      <c r="BV83" s="109">
        <v>2710.0</v>
      </c>
      <c r="BW83" s="109">
        <v>1998.0</v>
      </c>
      <c r="BX83" s="109"/>
      <c r="BY83" s="109"/>
      <c r="BZ83" s="109"/>
      <c r="CA83" s="109"/>
      <c r="CB83" s="109"/>
      <c r="CC83" s="109"/>
      <c r="CD83" s="109"/>
      <c r="CE83" s="109">
        <v>133.0</v>
      </c>
      <c r="CF83" s="109"/>
      <c r="CG83" s="109"/>
      <c r="CH83" s="109">
        <v>19.0</v>
      </c>
      <c r="CI83" s="109">
        <v>15.0</v>
      </c>
      <c r="CJ83" s="109"/>
      <c r="CK83" s="109"/>
      <c r="CL83" s="109">
        <v>22.0</v>
      </c>
      <c r="CM83" s="109">
        <v>28.0</v>
      </c>
      <c r="CN83" s="109"/>
      <c r="CO83" s="109"/>
      <c r="CP83" s="109"/>
      <c r="CQ83" s="109"/>
      <c r="CR83" s="109"/>
      <c r="CS83" s="109"/>
      <c r="CT83" s="109"/>
      <c r="CU83" s="109"/>
      <c r="CV83" s="109"/>
      <c r="CW83" s="109"/>
      <c r="CX83" s="109"/>
      <c r="CY83" s="109"/>
      <c r="CZ83" s="109"/>
      <c r="DA83" s="109"/>
      <c r="DB83" s="109"/>
      <c r="DC83" s="109"/>
      <c r="DD83" s="109"/>
      <c r="DE83" s="109"/>
      <c r="DF83" s="109"/>
      <c r="DG83" s="109"/>
      <c r="DH83" s="109"/>
      <c r="DI83" s="109"/>
      <c r="DJ83" s="109">
        <v>182.0</v>
      </c>
      <c r="DK83" s="109"/>
      <c r="DL83" s="109"/>
      <c r="DM83" s="109"/>
      <c r="DN83" s="109">
        <v>276.0</v>
      </c>
      <c r="DO83" s="109"/>
      <c r="DP83" s="109"/>
      <c r="DQ83" s="109"/>
      <c r="DR83" s="109">
        <v>10.0</v>
      </c>
      <c r="DS83" s="109"/>
      <c r="DT83" s="109"/>
      <c r="DU83" s="109"/>
      <c r="DV83" s="109">
        <v>259.0</v>
      </c>
      <c r="DW83" s="109"/>
      <c r="DX83" s="109"/>
      <c r="DY83" s="109"/>
      <c r="DZ83" s="109"/>
      <c r="EA83" s="109"/>
      <c r="EB83" s="109"/>
      <c r="EC83" s="109"/>
      <c r="ED83" s="109"/>
      <c r="EE83" s="109"/>
      <c r="EF83" s="109"/>
      <c r="EG83" s="109"/>
      <c r="EH83" s="109"/>
      <c r="EI83" s="109"/>
      <c r="EJ83" s="109"/>
      <c r="EK83" s="109"/>
      <c r="EL83" s="109"/>
      <c r="EM83" s="109"/>
      <c r="EN83" s="109"/>
      <c r="EO83" s="109"/>
      <c r="EP83" s="109"/>
      <c r="EQ83" s="109"/>
      <c r="ER83" s="109"/>
      <c r="ES83" s="109"/>
      <c r="ET83" s="109">
        <v>158.0</v>
      </c>
      <c r="EU83" s="109"/>
      <c r="EV83" s="109"/>
      <c r="EW83" s="109"/>
      <c r="EX83" s="109">
        <v>195.0</v>
      </c>
      <c r="EY83" s="109"/>
      <c r="EZ83" s="109"/>
      <c r="FA83" s="109"/>
      <c r="FB83" s="109"/>
      <c r="FC83" s="109"/>
      <c r="FD83" s="109"/>
      <c r="FE83" s="109"/>
      <c r="FF83" s="109"/>
      <c r="FG83" s="109"/>
      <c r="FH83" s="109"/>
      <c r="FI83" s="109"/>
      <c r="FJ83" s="109"/>
      <c r="FK83" s="109">
        <v>273.0</v>
      </c>
      <c r="FL83" s="109"/>
      <c r="FM83" s="109"/>
      <c r="FN83" s="109"/>
      <c r="FO83" s="109"/>
      <c r="FP83" s="109"/>
      <c r="FQ83" s="109"/>
      <c r="FR83" s="109"/>
      <c r="FS83" s="109">
        <v>160.0</v>
      </c>
      <c r="FT83" s="109"/>
      <c r="FU83" s="109"/>
      <c r="FV83" s="109"/>
      <c r="FW83" s="109"/>
      <c r="FX83" s="109"/>
      <c r="FY83" s="109"/>
      <c r="FZ83" s="109"/>
      <c r="GA83" s="109"/>
      <c r="GB83" s="109"/>
      <c r="GC83" s="109"/>
      <c r="GD83" s="109"/>
      <c r="GE83" s="109"/>
      <c r="GF83" s="109"/>
      <c r="GG83" s="109"/>
      <c r="GH83" s="109"/>
      <c r="GI83" s="109">
        <v>438.0</v>
      </c>
    </row>
    <row r="84" ht="15.75" customHeight="1">
      <c r="A84" s="31">
        <v>224.0</v>
      </c>
      <c r="B84" s="31" t="s">
        <v>776</v>
      </c>
      <c r="C84" s="31">
        <v>9.0</v>
      </c>
      <c r="D84" s="109">
        <v>213628.0</v>
      </c>
      <c r="E84" s="109">
        <v>210748.0</v>
      </c>
      <c r="F84" s="109">
        <v>213628.0</v>
      </c>
      <c r="G84" s="109">
        <v>210748.0</v>
      </c>
      <c r="H84" s="109">
        <v>177013.0</v>
      </c>
      <c r="I84" s="109">
        <v>160415.0</v>
      </c>
      <c r="J84" s="109">
        <v>177013.0</v>
      </c>
      <c r="K84" s="109">
        <v>160415.0</v>
      </c>
      <c r="L84" s="109">
        <v>1334.0</v>
      </c>
      <c r="M84" s="109">
        <v>1417.0</v>
      </c>
      <c r="N84" s="109">
        <v>747.0</v>
      </c>
      <c r="O84" s="109">
        <v>904.0</v>
      </c>
      <c r="P84" s="109">
        <v>175679.0</v>
      </c>
      <c r="Q84" s="109">
        <v>158998.0</v>
      </c>
      <c r="R84" s="109">
        <v>176266.0</v>
      </c>
      <c r="S84" s="109">
        <v>159511.0</v>
      </c>
      <c r="T84" s="109"/>
      <c r="U84" s="109"/>
      <c r="V84" s="109"/>
      <c r="W84" s="109"/>
      <c r="X84" s="109">
        <v>29308.0</v>
      </c>
      <c r="Y84" s="109">
        <v>28955.0</v>
      </c>
      <c r="Z84" s="109">
        <v>22332.0</v>
      </c>
      <c r="AA84" s="109">
        <v>27131.0</v>
      </c>
      <c r="AB84" s="109">
        <v>6983.0</v>
      </c>
      <c r="AC84" s="109">
        <v>4405.0</v>
      </c>
      <c r="AD84" s="109">
        <v>9594.0</v>
      </c>
      <c r="AE84" s="109">
        <v>4754.0</v>
      </c>
      <c r="AF84" s="109">
        <v>20864.0</v>
      </c>
      <c r="AG84" s="109">
        <v>16615.0</v>
      </c>
      <c r="AH84" s="109">
        <v>23111.0</v>
      </c>
      <c r="AI84" s="109">
        <v>17066.0</v>
      </c>
      <c r="AJ84" s="109">
        <v>73948.0</v>
      </c>
      <c r="AK84" s="109">
        <v>84080.0</v>
      </c>
      <c r="AL84" s="109">
        <v>67512.0</v>
      </c>
      <c r="AM84" s="109">
        <v>77657.0</v>
      </c>
      <c r="AN84" s="109">
        <v>16893.0</v>
      </c>
      <c r="AO84" s="109">
        <v>10082.0</v>
      </c>
      <c r="AP84" s="109">
        <v>24950.0</v>
      </c>
      <c r="AQ84" s="109">
        <v>12277.0</v>
      </c>
      <c r="AR84" s="109">
        <v>15607.0</v>
      </c>
      <c r="AS84" s="109">
        <v>1312.0</v>
      </c>
      <c r="AT84" s="109">
        <v>17460.0</v>
      </c>
      <c r="AU84" s="109">
        <v>7931.0</v>
      </c>
      <c r="AV84" s="109">
        <v>2024.0</v>
      </c>
      <c r="AW84" s="109">
        <v>3581.0</v>
      </c>
      <c r="AX84" s="109">
        <v>601.0</v>
      </c>
      <c r="AY84" s="109">
        <v>2919.0</v>
      </c>
      <c r="AZ84" s="109"/>
      <c r="BA84" s="109">
        <v>574.0</v>
      </c>
      <c r="BB84" s="109">
        <v>242.0</v>
      </c>
      <c r="BC84" s="109">
        <v>724.0</v>
      </c>
      <c r="BD84" s="109">
        <v>4264.0</v>
      </c>
      <c r="BE84" s="109">
        <v>4404.0</v>
      </c>
      <c r="BF84" s="109">
        <v>2863.0</v>
      </c>
      <c r="BG84" s="109">
        <v>2987.0</v>
      </c>
      <c r="BH84" s="109"/>
      <c r="BI84" s="109"/>
      <c r="BJ84" s="109">
        <v>1531.0</v>
      </c>
      <c r="BK84" s="109">
        <v>1197.0</v>
      </c>
      <c r="BL84" s="109">
        <v>3119.0</v>
      </c>
      <c r="BM84" s="109">
        <v>3568.0</v>
      </c>
      <c r="BN84" s="109">
        <v>1620.0</v>
      </c>
      <c r="BO84" s="109">
        <v>1887.0</v>
      </c>
      <c r="BP84" s="109"/>
      <c r="BQ84" s="109"/>
      <c r="BR84" s="109">
        <v>1072.0</v>
      </c>
      <c r="BS84" s="109"/>
      <c r="BT84" s="109">
        <v>2253.0</v>
      </c>
      <c r="BU84" s="109">
        <v>1405.0</v>
      </c>
      <c r="BV84" s="109">
        <v>1792.0</v>
      </c>
      <c r="BW84" s="109">
        <v>1833.0</v>
      </c>
      <c r="BX84" s="109"/>
      <c r="BY84" s="109"/>
      <c r="BZ84" s="109"/>
      <c r="CA84" s="109"/>
      <c r="CB84" s="109"/>
      <c r="CC84" s="109">
        <v>14.0</v>
      </c>
      <c r="CD84" s="109"/>
      <c r="CE84" s="109">
        <v>147.0</v>
      </c>
      <c r="CF84" s="109"/>
      <c r="CG84" s="109"/>
      <c r="CH84" s="109">
        <v>25.0</v>
      </c>
      <c r="CI84" s="109">
        <v>20.0</v>
      </c>
      <c r="CJ84" s="109"/>
      <c r="CK84" s="109"/>
      <c r="CL84" s="109">
        <v>23.0</v>
      </c>
      <c r="CM84" s="109">
        <v>20.0</v>
      </c>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v>330.0</v>
      </c>
      <c r="DK84" s="109"/>
      <c r="DL84" s="109"/>
      <c r="DM84" s="109"/>
      <c r="DN84" s="109">
        <v>343.0</v>
      </c>
      <c r="DO84" s="109"/>
      <c r="DP84" s="109"/>
      <c r="DQ84" s="109"/>
      <c r="DR84" s="109">
        <v>19.0</v>
      </c>
      <c r="DS84" s="109"/>
      <c r="DT84" s="109"/>
      <c r="DU84" s="109"/>
      <c r="DV84" s="109">
        <v>347.0</v>
      </c>
      <c r="DW84" s="109"/>
      <c r="DX84" s="109"/>
      <c r="DY84" s="109"/>
      <c r="DZ84" s="109"/>
      <c r="EA84" s="109"/>
      <c r="EB84" s="109"/>
      <c r="EC84" s="109"/>
      <c r="ED84" s="109"/>
      <c r="EE84" s="109"/>
      <c r="EF84" s="109"/>
      <c r="EG84" s="109"/>
      <c r="EH84" s="109"/>
      <c r="EI84" s="109"/>
      <c r="EJ84" s="109"/>
      <c r="EK84" s="109"/>
      <c r="EL84" s="109"/>
      <c r="EM84" s="109"/>
      <c r="EN84" s="109"/>
      <c r="EO84" s="109"/>
      <c r="EP84" s="109"/>
      <c r="EQ84" s="109"/>
      <c r="ER84" s="109"/>
      <c r="ES84" s="109"/>
      <c r="ET84" s="109">
        <v>178.0</v>
      </c>
      <c r="EU84" s="109"/>
      <c r="EV84" s="109"/>
      <c r="EW84" s="109"/>
      <c r="EX84" s="109">
        <v>321.0</v>
      </c>
      <c r="EY84" s="109"/>
      <c r="EZ84" s="109"/>
      <c r="FA84" s="109"/>
      <c r="FB84" s="109"/>
      <c r="FC84" s="109"/>
      <c r="FD84" s="109"/>
      <c r="FE84" s="109"/>
      <c r="FF84" s="109"/>
      <c r="FG84" s="109"/>
      <c r="FH84" s="109"/>
      <c r="FI84" s="109"/>
      <c r="FJ84" s="109"/>
      <c r="FK84" s="109">
        <v>262.0</v>
      </c>
      <c r="FL84" s="109"/>
      <c r="FM84" s="109"/>
      <c r="FN84" s="109"/>
      <c r="FO84" s="109"/>
      <c r="FP84" s="109"/>
      <c r="FQ84" s="109"/>
      <c r="FR84" s="109"/>
      <c r="FS84" s="109">
        <v>228.0</v>
      </c>
      <c r="FT84" s="109"/>
      <c r="FU84" s="109"/>
      <c r="FV84" s="109"/>
      <c r="FW84" s="109"/>
      <c r="FX84" s="109"/>
      <c r="FY84" s="109"/>
      <c r="FZ84" s="109"/>
      <c r="GA84" s="109"/>
      <c r="GB84" s="109"/>
      <c r="GC84" s="109"/>
      <c r="GD84" s="109"/>
      <c r="GE84" s="109"/>
      <c r="GF84" s="109">
        <v>416.0</v>
      </c>
      <c r="GG84" s="109">
        <v>3.0</v>
      </c>
      <c r="GH84" s="109"/>
      <c r="GI84" s="109">
        <v>471.0</v>
      </c>
    </row>
    <row r="85" ht="15.75" customHeight="1">
      <c r="A85" s="31">
        <v>225.0</v>
      </c>
      <c r="B85" s="31" t="s">
        <v>412</v>
      </c>
      <c r="C85" s="31">
        <v>9.0</v>
      </c>
      <c r="D85" s="109">
        <v>208466.0</v>
      </c>
      <c r="E85" s="109">
        <v>206868.0</v>
      </c>
      <c r="F85" s="109">
        <v>208466.0</v>
      </c>
      <c r="G85" s="109">
        <v>206868.0</v>
      </c>
      <c r="H85" s="109">
        <v>160615.0</v>
      </c>
      <c r="I85" s="109">
        <v>141456.0</v>
      </c>
      <c r="J85" s="109">
        <v>160615.0</v>
      </c>
      <c r="K85" s="109">
        <v>141456.0</v>
      </c>
      <c r="L85" s="109">
        <v>1390.0</v>
      </c>
      <c r="M85" s="109">
        <v>1544.0</v>
      </c>
      <c r="N85" s="109">
        <v>1046.0</v>
      </c>
      <c r="O85" s="109">
        <v>1126.0</v>
      </c>
      <c r="P85" s="109">
        <v>159225.0</v>
      </c>
      <c r="Q85" s="109">
        <v>139912.0</v>
      </c>
      <c r="R85" s="109">
        <v>159569.0</v>
      </c>
      <c r="S85" s="109">
        <v>140330.0</v>
      </c>
      <c r="T85" s="109"/>
      <c r="U85" s="109"/>
      <c r="V85" s="109"/>
      <c r="W85" s="109"/>
      <c r="X85" s="109">
        <v>25659.0</v>
      </c>
      <c r="Y85" s="109">
        <v>24570.0</v>
      </c>
      <c r="Z85" s="109">
        <v>18916.0</v>
      </c>
      <c r="AA85" s="109">
        <v>20875.0</v>
      </c>
      <c r="AB85" s="109">
        <v>7144.0</v>
      </c>
      <c r="AC85" s="109">
        <v>4117.0</v>
      </c>
      <c r="AD85" s="109">
        <v>8508.0</v>
      </c>
      <c r="AE85" s="109">
        <v>4193.0</v>
      </c>
      <c r="AF85" s="109">
        <v>12972.0</v>
      </c>
      <c r="AG85" s="109">
        <v>11973.0</v>
      </c>
      <c r="AH85" s="109">
        <v>14680.0</v>
      </c>
      <c r="AI85" s="109">
        <v>12334.0</v>
      </c>
      <c r="AJ85" s="109">
        <v>80056.0</v>
      </c>
      <c r="AK85" s="109">
        <v>87598.0</v>
      </c>
      <c r="AL85" s="109">
        <v>71196.0</v>
      </c>
      <c r="AM85" s="109">
        <v>80351.0</v>
      </c>
      <c r="AN85" s="109">
        <v>9034.0</v>
      </c>
      <c r="AO85" s="109">
        <v>3313.0</v>
      </c>
      <c r="AP85" s="109">
        <v>14614.0</v>
      </c>
      <c r="AQ85" s="109">
        <v>6139.0</v>
      </c>
      <c r="AR85" s="109">
        <v>16276.0</v>
      </c>
      <c r="AS85" s="109"/>
      <c r="AT85" s="109">
        <v>19191.0</v>
      </c>
      <c r="AU85" s="109">
        <v>4597.0</v>
      </c>
      <c r="AV85" s="109"/>
      <c r="AW85" s="109">
        <v>3034.0</v>
      </c>
      <c r="AX85" s="109">
        <v>443.0</v>
      </c>
      <c r="AY85" s="109">
        <v>2116.0</v>
      </c>
      <c r="AZ85" s="109"/>
      <c r="BA85" s="109"/>
      <c r="BB85" s="109">
        <v>349.0</v>
      </c>
      <c r="BC85" s="109">
        <v>771.0</v>
      </c>
      <c r="BD85" s="109"/>
      <c r="BE85" s="109"/>
      <c r="BF85" s="109">
        <v>3811.0</v>
      </c>
      <c r="BG85" s="109">
        <v>2843.0</v>
      </c>
      <c r="BH85" s="109"/>
      <c r="BI85" s="109"/>
      <c r="BJ85" s="109">
        <v>1212.0</v>
      </c>
      <c r="BK85" s="109">
        <v>912.0</v>
      </c>
      <c r="BL85" s="109">
        <v>3537.0</v>
      </c>
      <c r="BM85" s="109">
        <v>3390.0</v>
      </c>
      <c r="BN85" s="109">
        <v>1690.0</v>
      </c>
      <c r="BO85" s="109">
        <v>1843.0</v>
      </c>
      <c r="BP85" s="109"/>
      <c r="BQ85" s="109"/>
      <c r="BR85" s="109">
        <v>789.0</v>
      </c>
      <c r="BS85" s="109"/>
      <c r="BT85" s="109">
        <v>4547.0</v>
      </c>
      <c r="BU85" s="109"/>
      <c r="BV85" s="109">
        <v>2924.0</v>
      </c>
      <c r="BW85" s="109">
        <v>1808.0</v>
      </c>
      <c r="BX85" s="109"/>
      <c r="BY85" s="109"/>
      <c r="BZ85" s="109"/>
      <c r="CA85" s="109"/>
      <c r="CB85" s="109"/>
      <c r="CC85" s="109"/>
      <c r="CD85" s="109"/>
      <c r="CE85" s="109">
        <v>164.0</v>
      </c>
      <c r="CF85" s="109"/>
      <c r="CG85" s="109"/>
      <c r="CH85" s="109">
        <v>16.0</v>
      </c>
      <c r="CI85" s="109">
        <v>18.0</v>
      </c>
      <c r="CJ85" s="109"/>
      <c r="CK85" s="109"/>
      <c r="CL85" s="109">
        <v>22.0</v>
      </c>
      <c r="CM85" s="109">
        <v>36.0</v>
      </c>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v>175.0</v>
      </c>
      <c r="DK85" s="109"/>
      <c r="DL85" s="109"/>
      <c r="DM85" s="109"/>
      <c r="DN85" s="109">
        <v>229.0</v>
      </c>
      <c r="DO85" s="109"/>
      <c r="DP85" s="109"/>
      <c r="DQ85" s="109"/>
      <c r="DR85" s="109">
        <v>22.0</v>
      </c>
      <c r="DS85" s="109"/>
      <c r="DT85" s="109"/>
      <c r="DU85" s="109"/>
      <c r="DV85" s="109">
        <v>361.0</v>
      </c>
      <c r="DW85" s="109"/>
      <c r="DX85" s="109"/>
      <c r="DY85" s="109"/>
      <c r="DZ85" s="109"/>
      <c r="EA85" s="109"/>
      <c r="EB85" s="109"/>
      <c r="EC85" s="109"/>
      <c r="ED85" s="109"/>
      <c r="EE85" s="109"/>
      <c r="EF85" s="109"/>
      <c r="EG85" s="109"/>
      <c r="EH85" s="109"/>
      <c r="EI85" s="109"/>
      <c r="EJ85" s="109"/>
      <c r="EK85" s="109"/>
      <c r="EL85" s="109"/>
      <c r="EM85" s="109"/>
      <c r="EN85" s="109"/>
      <c r="EO85" s="109"/>
      <c r="EP85" s="109"/>
      <c r="EQ85" s="109"/>
      <c r="ER85" s="109"/>
      <c r="ES85" s="109"/>
      <c r="ET85" s="109">
        <v>184.0</v>
      </c>
      <c r="EU85" s="109"/>
      <c r="EV85" s="109"/>
      <c r="EW85" s="109"/>
      <c r="EX85" s="109">
        <v>237.0</v>
      </c>
      <c r="EY85" s="109"/>
      <c r="EZ85" s="109"/>
      <c r="FA85" s="109"/>
      <c r="FB85" s="109"/>
      <c r="FC85" s="109"/>
      <c r="FD85" s="109"/>
      <c r="FE85" s="109"/>
      <c r="FF85" s="109"/>
      <c r="FG85" s="109"/>
      <c r="FH85" s="109"/>
      <c r="FI85" s="109"/>
      <c r="FJ85" s="109"/>
      <c r="FK85" s="109">
        <v>202.0</v>
      </c>
      <c r="FL85" s="109"/>
      <c r="FM85" s="109"/>
      <c r="FN85" s="109"/>
      <c r="FO85" s="109"/>
      <c r="FP85" s="109"/>
      <c r="FQ85" s="109"/>
      <c r="FR85" s="109"/>
      <c r="FS85" s="109">
        <v>187.0</v>
      </c>
      <c r="FT85" s="109"/>
      <c r="FU85" s="109"/>
      <c r="FV85" s="109"/>
      <c r="FW85" s="109"/>
      <c r="FX85" s="109"/>
      <c r="FY85" s="109"/>
      <c r="FZ85" s="109"/>
      <c r="GA85" s="109"/>
      <c r="GB85" s="109"/>
      <c r="GC85" s="109"/>
      <c r="GD85" s="109"/>
      <c r="GE85" s="109"/>
      <c r="GF85" s="109"/>
      <c r="GG85" s="109">
        <v>1917.0</v>
      </c>
      <c r="GH85" s="109"/>
      <c r="GI85" s="109">
        <v>941.0</v>
      </c>
    </row>
    <row r="86" ht="15.75" customHeight="1">
      <c r="A86" s="31">
        <v>226.0</v>
      </c>
      <c r="B86" s="31" t="s">
        <v>778</v>
      </c>
      <c r="C86" s="31">
        <v>9.0</v>
      </c>
      <c r="D86" s="109">
        <v>167159.0</v>
      </c>
      <c r="E86" s="109">
        <v>165415.0</v>
      </c>
      <c r="F86" s="109">
        <v>167159.0</v>
      </c>
      <c r="G86" s="109">
        <v>165415.0</v>
      </c>
      <c r="H86" s="109">
        <v>134333.0</v>
      </c>
      <c r="I86" s="109">
        <v>119201.0</v>
      </c>
      <c r="J86" s="109">
        <v>134333.0</v>
      </c>
      <c r="K86" s="109">
        <v>119201.0</v>
      </c>
      <c r="L86" s="109">
        <v>1295.0</v>
      </c>
      <c r="M86" s="109">
        <v>1341.0</v>
      </c>
      <c r="N86" s="109">
        <v>766.0</v>
      </c>
      <c r="O86" s="109">
        <v>969.0</v>
      </c>
      <c r="P86" s="109">
        <v>133038.0</v>
      </c>
      <c r="Q86" s="109">
        <v>117860.0</v>
      </c>
      <c r="R86" s="109">
        <v>133567.0</v>
      </c>
      <c r="S86" s="109">
        <v>118232.0</v>
      </c>
      <c r="T86" s="109"/>
      <c r="U86" s="109"/>
      <c r="V86" s="109"/>
      <c r="W86" s="109"/>
      <c r="X86" s="109">
        <v>19722.0</v>
      </c>
      <c r="Y86" s="109">
        <v>19372.0</v>
      </c>
      <c r="Z86" s="109">
        <v>15402.0</v>
      </c>
      <c r="AA86" s="109">
        <v>18049.0</v>
      </c>
      <c r="AB86" s="109">
        <v>6229.0</v>
      </c>
      <c r="AC86" s="109">
        <v>3337.0</v>
      </c>
      <c r="AD86" s="109">
        <v>7214.0</v>
      </c>
      <c r="AE86" s="109">
        <v>3553.0</v>
      </c>
      <c r="AF86" s="109">
        <v>12066.0</v>
      </c>
      <c r="AG86" s="109">
        <v>8939.0</v>
      </c>
      <c r="AH86" s="109">
        <v>12753.0</v>
      </c>
      <c r="AI86" s="109">
        <v>9266.0</v>
      </c>
      <c r="AJ86" s="109">
        <v>63784.0</v>
      </c>
      <c r="AK86" s="109">
        <v>67678.0</v>
      </c>
      <c r="AL86" s="109">
        <v>57254.0</v>
      </c>
      <c r="AM86" s="109">
        <v>62418.0</v>
      </c>
      <c r="AN86" s="109">
        <v>9370.0</v>
      </c>
      <c r="AO86" s="109">
        <v>3736.0</v>
      </c>
      <c r="AP86" s="109">
        <v>13909.0</v>
      </c>
      <c r="AQ86" s="109">
        <v>6162.0</v>
      </c>
      <c r="AR86" s="109">
        <v>13383.0</v>
      </c>
      <c r="AS86" s="109"/>
      <c r="AT86" s="109">
        <v>16145.0</v>
      </c>
      <c r="AU86" s="109">
        <v>6620.0</v>
      </c>
      <c r="AV86" s="109"/>
      <c r="AW86" s="109">
        <v>1851.0</v>
      </c>
      <c r="AX86" s="109">
        <v>352.0</v>
      </c>
      <c r="AY86" s="109">
        <v>1765.0</v>
      </c>
      <c r="AZ86" s="109"/>
      <c r="BA86" s="109">
        <v>1007.0</v>
      </c>
      <c r="BB86" s="109">
        <v>227.0</v>
      </c>
      <c r="BC86" s="109">
        <v>654.0</v>
      </c>
      <c r="BD86" s="109"/>
      <c r="BE86" s="109">
        <v>4670.0</v>
      </c>
      <c r="BF86" s="109">
        <v>2876.0</v>
      </c>
      <c r="BG86" s="109">
        <v>3222.0</v>
      </c>
      <c r="BH86" s="109"/>
      <c r="BI86" s="109"/>
      <c r="BJ86" s="109">
        <v>1186.0</v>
      </c>
      <c r="BK86" s="109">
        <v>836.0</v>
      </c>
      <c r="BL86" s="109">
        <v>4629.0</v>
      </c>
      <c r="BM86" s="109">
        <v>3076.0</v>
      </c>
      <c r="BN86" s="109">
        <v>2145.0</v>
      </c>
      <c r="BO86" s="109">
        <v>2141.0</v>
      </c>
      <c r="BP86" s="109"/>
      <c r="BQ86" s="109"/>
      <c r="BR86" s="109">
        <v>724.0</v>
      </c>
      <c r="BS86" s="109"/>
      <c r="BT86" s="109">
        <v>3855.0</v>
      </c>
      <c r="BU86" s="109">
        <v>4194.0</v>
      </c>
      <c r="BV86" s="109">
        <v>2225.0</v>
      </c>
      <c r="BW86" s="109">
        <v>2576.0</v>
      </c>
      <c r="BX86" s="109"/>
      <c r="BY86" s="109"/>
      <c r="BZ86" s="109"/>
      <c r="CA86" s="109"/>
      <c r="CB86" s="109"/>
      <c r="CC86" s="109"/>
      <c r="CD86" s="109"/>
      <c r="CE86" s="109">
        <v>137.0</v>
      </c>
      <c r="CF86" s="109"/>
      <c r="CG86" s="109"/>
      <c r="CH86" s="109">
        <v>22.0</v>
      </c>
      <c r="CI86" s="109">
        <v>35.0</v>
      </c>
      <c r="CJ86" s="109"/>
      <c r="CK86" s="109"/>
      <c r="CL86" s="109">
        <v>14.0</v>
      </c>
      <c r="CM86" s="109">
        <v>25.0</v>
      </c>
      <c r="CN86" s="109"/>
      <c r="CO86" s="109"/>
      <c r="CP86" s="109"/>
      <c r="CQ86" s="109"/>
      <c r="CR86" s="109"/>
      <c r="CS86" s="109"/>
      <c r="CT86" s="109"/>
      <c r="CU86" s="109"/>
      <c r="CV86" s="109"/>
      <c r="CW86" s="109"/>
      <c r="CX86" s="109"/>
      <c r="CY86" s="109"/>
      <c r="CZ86" s="109"/>
      <c r="DA86" s="109"/>
      <c r="DB86" s="109"/>
      <c r="DC86" s="109"/>
      <c r="DD86" s="109"/>
      <c r="DE86" s="109"/>
      <c r="DF86" s="109"/>
      <c r="DG86" s="109"/>
      <c r="DH86" s="109"/>
      <c r="DI86" s="109"/>
      <c r="DJ86" s="109">
        <v>186.0</v>
      </c>
      <c r="DK86" s="109"/>
      <c r="DL86" s="109"/>
      <c r="DM86" s="109"/>
      <c r="DN86" s="109">
        <v>204.0</v>
      </c>
      <c r="DO86" s="109"/>
      <c r="DP86" s="109"/>
      <c r="DQ86" s="109"/>
      <c r="DR86" s="109">
        <v>15.0</v>
      </c>
      <c r="DS86" s="109"/>
      <c r="DT86" s="109"/>
      <c r="DU86" s="109"/>
      <c r="DV86" s="109">
        <v>292.0</v>
      </c>
      <c r="DW86" s="109"/>
      <c r="DX86" s="109"/>
      <c r="DY86" s="109"/>
      <c r="DZ86" s="109"/>
      <c r="EA86" s="109"/>
      <c r="EB86" s="109"/>
      <c r="EC86" s="109"/>
      <c r="ED86" s="109"/>
      <c r="EE86" s="109"/>
      <c r="EF86" s="109"/>
      <c r="EG86" s="109"/>
      <c r="EH86" s="109"/>
      <c r="EI86" s="109"/>
      <c r="EJ86" s="109"/>
      <c r="EK86" s="109"/>
      <c r="EL86" s="109"/>
      <c r="EM86" s="109"/>
      <c r="EN86" s="109"/>
      <c r="EO86" s="109"/>
      <c r="EP86" s="109"/>
      <c r="EQ86" s="109"/>
      <c r="ER86" s="109"/>
      <c r="ES86" s="109"/>
      <c r="ET86" s="109">
        <v>162.0</v>
      </c>
      <c r="EU86" s="109"/>
      <c r="EV86" s="109"/>
      <c r="EW86" s="109"/>
      <c r="EX86" s="109">
        <v>260.0</v>
      </c>
      <c r="EY86" s="109"/>
      <c r="EZ86" s="109"/>
      <c r="FA86" s="109"/>
      <c r="FB86" s="109"/>
      <c r="FC86" s="109"/>
      <c r="FD86" s="109"/>
      <c r="FE86" s="109"/>
      <c r="FF86" s="109"/>
      <c r="FG86" s="109"/>
      <c r="FH86" s="109"/>
      <c r="FI86" s="109"/>
      <c r="FJ86" s="109"/>
      <c r="FK86" s="109">
        <v>172.0</v>
      </c>
      <c r="FL86" s="109"/>
      <c r="FM86" s="109"/>
      <c r="FN86" s="109"/>
      <c r="FO86" s="109"/>
      <c r="FP86" s="109"/>
      <c r="FQ86" s="109"/>
      <c r="FR86" s="109"/>
      <c r="FS86" s="109">
        <v>211.0</v>
      </c>
      <c r="FT86" s="109"/>
      <c r="FU86" s="109"/>
      <c r="FV86" s="109"/>
      <c r="FW86" s="109"/>
      <c r="FX86" s="109"/>
      <c r="FY86" s="109"/>
      <c r="FZ86" s="109"/>
      <c r="GA86" s="109"/>
      <c r="GB86" s="109"/>
      <c r="GC86" s="109"/>
      <c r="GD86" s="109"/>
      <c r="GE86" s="109"/>
      <c r="GF86" s="109"/>
      <c r="GG86" s="109"/>
      <c r="GH86" s="109"/>
      <c r="GI86" s="109">
        <v>390.0</v>
      </c>
    </row>
    <row r="87" ht="15.75" customHeight="1">
      <c r="A87" s="31">
        <v>227.0</v>
      </c>
      <c r="B87" s="31" t="s">
        <v>417</v>
      </c>
      <c r="C87" s="31">
        <v>9.0</v>
      </c>
      <c r="D87" s="109">
        <v>166659.0</v>
      </c>
      <c r="E87" s="109">
        <v>165957.0</v>
      </c>
      <c r="F87" s="109">
        <v>166659.0</v>
      </c>
      <c r="G87" s="109">
        <v>165957.0</v>
      </c>
      <c r="H87" s="109">
        <v>119455.0</v>
      </c>
      <c r="I87" s="109">
        <v>100308.0</v>
      </c>
      <c r="J87" s="109">
        <v>119455.0</v>
      </c>
      <c r="K87" s="109">
        <v>100308.0</v>
      </c>
      <c r="L87" s="109">
        <v>1064.0</v>
      </c>
      <c r="M87" s="109">
        <v>894.0</v>
      </c>
      <c r="N87" s="109">
        <v>701.0</v>
      </c>
      <c r="O87" s="109">
        <v>779.0</v>
      </c>
      <c r="P87" s="109">
        <v>118391.0</v>
      </c>
      <c r="Q87" s="109">
        <v>99414.0</v>
      </c>
      <c r="R87" s="109">
        <v>118754.0</v>
      </c>
      <c r="S87" s="109">
        <v>99529.0</v>
      </c>
      <c r="T87" s="109"/>
      <c r="U87" s="109"/>
      <c r="V87" s="109"/>
      <c r="W87" s="109"/>
      <c r="X87" s="109">
        <v>20612.0</v>
      </c>
      <c r="Y87" s="109">
        <v>16066.0</v>
      </c>
      <c r="Z87" s="109">
        <v>16915.0</v>
      </c>
      <c r="AA87" s="109">
        <v>16700.0</v>
      </c>
      <c r="AB87" s="109">
        <v>4955.0</v>
      </c>
      <c r="AC87" s="109">
        <v>3024.0</v>
      </c>
      <c r="AD87" s="109">
        <v>5892.0</v>
      </c>
      <c r="AE87" s="109">
        <v>3367.0</v>
      </c>
      <c r="AF87" s="109">
        <v>5342.0</v>
      </c>
      <c r="AG87" s="109">
        <v>4450.0</v>
      </c>
      <c r="AH87" s="109">
        <v>5528.0</v>
      </c>
      <c r="AI87" s="109">
        <v>4370.0</v>
      </c>
      <c r="AJ87" s="109">
        <v>52167.0</v>
      </c>
      <c r="AK87" s="109">
        <v>60975.0</v>
      </c>
      <c r="AL87" s="109">
        <v>48182.0</v>
      </c>
      <c r="AM87" s="109">
        <v>55877.0</v>
      </c>
      <c r="AN87" s="109">
        <v>4707.0</v>
      </c>
      <c r="AO87" s="109">
        <v>1950.0</v>
      </c>
      <c r="AP87" s="109">
        <v>8968.0</v>
      </c>
      <c r="AQ87" s="109">
        <v>3810.0</v>
      </c>
      <c r="AR87" s="109">
        <v>20438.0</v>
      </c>
      <c r="AS87" s="109">
        <v>3205.0</v>
      </c>
      <c r="AT87" s="109">
        <v>22765.0</v>
      </c>
      <c r="AU87" s="109">
        <v>3985.0</v>
      </c>
      <c r="AV87" s="109"/>
      <c r="AW87" s="109">
        <v>1418.0</v>
      </c>
      <c r="AX87" s="109">
        <v>241.0</v>
      </c>
      <c r="AY87" s="109">
        <v>1370.0</v>
      </c>
      <c r="AZ87" s="109"/>
      <c r="BA87" s="109">
        <v>1777.0</v>
      </c>
      <c r="BB87" s="109">
        <v>489.0</v>
      </c>
      <c r="BC87" s="109">
        <v>1541.0</v>
      </c>
      <c r="BD87" s="109">
        <v>6563.0</v>
      </c>
      <c r="BE87" s="109">
        <v>4667.0</v>
      </c>
      <c r="BF87" s="109">
        <v>4785.0</v>
      </c>
      <c r="BG87" s="109">
        <v>4205.0</v>
      </c>
      <c r="BH87" s="109"/>
      <c r="BI87" s="109"/>
      <c r="BJ87" s="109">
        <v>927.0</v>
      </c>
      <c r="BK87" s="109">
        <v>721.0</v>
      </c>
      <c r="BL87" s="109"/>
      <c r="BM87" s="109">
        <v>109.0</v>
      </c>
      <c r="BN87" s="109">
        <v>824.0</v>
      </c>
      <c r="BO87" s="109">
        <v>993.0</v>
      </c>
      <c r="BP87" s="109"/>
      <c r="BQ87" s="109"/>
      <c r="BR87" s="109">
        <v>374.0</v>
      </c>
      <c r="BS87" s="109"/>
      <c r="BT87" s="109">
        <v>3607.0</v>
      </c>
      <c r="BU87" s="109">
        <v>1773.0</v>
      </c>
      <c r="BV87" s="109">
        <v>2258.0</v>
      </c>
      <c r="BW87" s="109">
        <v>1652.0</v>
      </c>
      <c r="BX87" s="109"/>
      <c r="BY87" s="109"/>
      <c r="BZ87" s="109"/>
      <c r="CA87" s="109"/>
      <c r="CB87" s="109"/>
      <c r="CC87" s="109"/>
      <c r="CD87" s="109"/>
      <c r="CE87" s="109">
        <v>72.0</v>
      </c>
      <c r="CF87" s="109"/>
      <c r="CG87" s="109"/>
      <c r="CH87" s="109">
        <v>18.0</v>
      </c>
      <c r="CI87" s="109">
        <v>11.0</v>
      </c>
      <c r="CJ87" s="109"/>
      <c r="CK87" s="109"/>
      <c r="CL87" s="109">
        <v>16.0</v>
      </c>
      <c r="CM87" s="109">
        <v>13.0</v>
      </c>
      <c r="CN87" s="109"/>
      <c r="CO87" s="109"/>
      <c r="CP87" s="109"/>
      <c r="CQ87" s="109"/>
      <c r="CR87" s="109"/>
      <c r="CS87" s="109"/>
      <c r="CT87" s="109"/>
      <c r="CU87" s="109"/>
      <c r="CV87" s="109"/>
      <c r="CW87" s="109"/>
      <c r="CX87" s="109"/>
      <c r="CY87" s="109"/>
      <c r="CZ87" s="109"/>
      <c r="DA87" s="109"/>
      <c r="DB87" s="109"/>
      <c r="DC87" s="109"/>
      <c r="DD87" s="109"/>
      <c r="DE87" s="109"/>
      <c r="DF87" s="109"/>
      <c r="DG87" s="109"/>
      <c r="DH87" s="109"/>
      <c r="DI87" s="109"/>
      <c r="DJ87" s="109">
        <v>86.0</v>
      </c>
      <c r="DK87" s="109"/>
      <c r="DL87" s="109"/>
      <c r="DM87" s="109"/>
      <c r="DN87" s="109">
        <v>96.0</v>
      </c>
      <c r="DO87" s="109"/>
      <c r="DP87" s="109"/>
      <c r="DQ87" s="109"/>
      <c r="DR87" s="109">
        <v>8.0</v>
      </c>
      <c r="DS87" s="109"/>
      <c r="DT87" s="109"/>
      <c r="DU87" s="109"/>
      <c r="DV87" s="109">
        <v>118.0</v>
      </c>
      <c r="DW87" s="109"/>
      <c r="DX87" s="109"/>
      <c r="DY87" s="109"/>
      <c r="DZ87" s="109"/>
      <c r="EA87" s="109"/>
      <c r="EB87" s="109"/>
      <c r="EC87" s="109"/>
      <c r="ED87" s="109"/>
      <c r="EE87" s="109"/>
      <c r="EF87" s="109"/>
      <c r="EG87" s="109"/>
      <c r="EH87" s="109"/>
      <c r="EI87" s="109"/>
      <c r="EJ87" s="109"/>
      <c r="EK87" s="109"/>
      <c r="EL87" s="109"/>
      <c r="EM87" s="109"/>
      <c r="EN87" s="109"/>
      <c r="EO87" s="109"/>
      <c r="EP87" s="109"/>
      <c r="EQ87" s="109"/>
      <c r="ER87" s="109"/>
      <c r="ES87" s="109"/>
      <c r="ET87" s="109">
        <v>106.0</v>
      </c>
      <c r="EU87" s="109"/>
      <c r="EV87" s="109"/>
      <c r="EW87" s="109"/>
      <c r="EX87" s="109">
        <v>158.0</v>
      </c>
      <c r="EY87" s="109"/>
      <c r="EZ87" s="109"/>
      <c r="FA87" s="109"/>
      <c r="FB87" s="109"/>
      <c r="FC87" s="109"/>
      <c r="FD87" s="109"/>
      <c r="FE87" s="109"/>
      <c r="FF87" s="109"/>
      <c r="FG87" s="109"/>
      <c r="FH87" s="109"/>
      <c r="FI87" s="109"/>
      <c r="FJ87" s="109"/>
      <c r="FK87" s="109">
        <v>90.0</v>
      </c>
      <c r="FL87" s="109"/>
      <c r="FM87" s="109"/>
      <c r="FN87" s="109"/>
      <c r="FO87" s="109"/>
      <c r="FP87" s="109"/>
      <c r="FQ87" s="109"/>
      <c r="FR87" s="109"/>
      <c r="FS87" s="109">
        <v>186.0</v>
      </c>
      <c r="FT87" s="109"/>
      <c r="FU87" s="109"/>
      <c r="FV87" s="109"/>
      <c r="FW87" s="109"/>
      <c r="FX87" s="109"/>
      <c r="FY87" s="109"/>
      <c r="FZ87" s="109"/>
      <c r="GA87" s="109"/>
      <c r="GB87" s="109"/>
      <c r="GC87" s="109"/>
      <c r="GD87" s="109"/>
      <c r="GE87" s="109"/>
      <c r="GF87" s="109"/>
      <c r="GG87" s="109"/>
      <c r="GH87" s="109"/>
      <c r="GI87" s="109">
        <v>566.0</v>
      </c>
    </row>
    <row r="88" ht="15.75" customHeight="1">
      <c r="A88" s="31">
        <v>228.0</v>
      </c>
      <c r="B88" s="31" t="s">
        <v>420</v>
      </c>
      <c r="C88" s="31">
        <v>9.0</v>
      </c>
      <c r="D88" s="109">
        <v>249836.0</v>
      </c>
      <c r="E88" s="109">
        <v>246103.0</v>
      </c>
      <c r="F88" s="109">
        <v>249836.0</v>
      </c>
      <c r="G88" s="109">
        <v>246103.0</v>
      </c>
      <c r="H88" s="109">
        <v>192966.0</v>
      </c>
      <c r="I88" s="109">
        <v>167952.0</v>
      </c>
      <c r="J88" s="109">
        <v>192966.0</v>
      </c>
      <c r="K88" s="109">
        <v>167952.0</v>
      </c>
      <c r="L88" s="109">
        <v>1731.0</v>
      </c>
      <c r="M88" s="109">
        <v>1613.0</v>
      </c>
      <c r="N88" s="109">
        <v>1266.0</v>
      </c>
      <c r="O88" s="109">
        <v>1191.0</v>
      </c>
      <c r="P88" s="109">
        <v>191235.0</v>
      </c>
      <c r="Q88" s="109">
        <v>166339.0</v>
      </c>
      <c r="R88" s="109">
        <v>191700.0</v>
      </c>
      <c r="S88" s="109">
        <v>166761.0</v>
      </c>
      <c r="T88" s="109"/>
      <c r="U88" s="109"/>
      <c r="V88" s="109"/>
      <c r="W88" s="109"/>
      <c r="X88" s="109">
        <v>25970.0</v>
      </c>
      <c r="Y88" s="109">
        <v>27100.0</v>
      </c>
      <c r="Z88" s="109">
        <v>25095.0</v>
      </c>
      <c r="AA88" s="109">
        <v>26720.0</v>
      </c>
      <c r="AB88" s="109">
        <v>6869.0</v>
      </c>
      <c r="AC88" s="109">
        <v>4832.0</v>
      </c>
      <c r="AD88" s="109">
        <v>9270.0</v>
      </c>
      <c r="AE88" s="109">
        <v>5074.0</v>
      </c>
      <c r="AF88" s="109">
        <v>12514.0</v>
      </c>
      <c r="AG88" s="109">
        <v>13785.0</v>
      </c>
      <c r="AH88" s="109">
        <v>13856.0</v>
      </c>
      <c r="AI88" s="109">
        <v>11181.0</v>
      </c>
      <c r="AJ88" s="109">
        <v>75702.0</v>
      </c>
      <c r="AK88" s="109">
        <v>96356.0</v>
      </c>
      <c r="AL88" s="109">
        <v>75521.0</v>
      </c>
      <c r="AM88" s="109">
        <v>89865.0</v>
      </c>
      <c r="AN88" s="109">
        <v>16297.0</v>
      </c>
      <c r="AO88" s="109">
        <v>5038.0</v>
      </c>
      <c r="AP88" s="109">
        <v>19361.0</v>
      </c>
      <c r="AQ88" s="109">
        <v>7840.0</v>
      </c>
      <c r="AR88" s="109">
        <v>24080.0</v>
      </c>
      <c r="AS88" s="109"/>
      <c r="AT88" s="109">
        <v>28061.0</v>
      </c>
      <c r="AU88" s="109">
        <v>6007.0</v>
      </c>
      <c r="AV88" s="109"/>
      <c r="AW88" s="109">
        <v>3291.0</v>
      </c>
      <c r="AX88" s="109">
        <v>612.0</v>
      </c>
      <c r="AY88" s="109">
        <v>2605.0</v>
      </c>
      <c r="AZ88" s="109"/>
      <c r="BA88" s="109">
        <v>2169.0</v>
      </c>
      <c r="BB88" s="109">
        <v>504.0</v>
      </c>
      <c r="BC88" s="109">
        <v>1351.0</v>
      </c>
      <c r="BD88" s="109">
        <v>22378.0</v>
      </c>
      <c r="BE88" s="109">
        <v>9859.0</v>
      </c>
      <c r="BF88" s="109">
        <v>10631.0</v>
      </c>
      <c r="BG88" s="109">
        <v>8856.0</v>
      </c>
      <c r="BH88" s="109"/>
      <c r="BI88" s="109"/>
      <c r="BJ88" s="109">
        <v>1758.0</v>
      </c>
      <c r="BK88" s="109">
        <v>1310.0</v>
      </c>
      <c r="BL88" s="109">
        <v>3979.0</v>
      </c>
      <c r="BM88" s="109">
        <v>3909.0</v>
      </c>
      <c r="BN88" s="109">
        <v>2133.0</v>
      </c>
      <c r="BO88" s="109">
        <v>2123.0</v>
      </c>
      <c r="BP88" s="109"/>
      <c r="BQ88" s="109"/>
      <c r="BR88" s="109">
        <v>976.0</v>
      </c>
      <c r="BS88" s="109"/>
      <c r="BT88" s="109">
        <v>3446.0</v>
      </c>
      <c r="BU88" s="109"/>
      <c r="BV88" s="109">
        <v>2557.0</v>
      </c>
      <c r="BW88" s="109">
        <v>2378.0</v>
      </c>
      <c r="BX88" s="109"/>
      <c r="BY88" s="109"/>
      <c r="BZ88" s="109"/>
      <c r="CA88" s="109"/>
      <c r="CB88" s="109"/>
      <c r="CC88" s="109"/>
      <c r="CD88" s="109"/>
      <c r="CE88" s="109">
        <v>177.0</v>
      </c>
      <c r="CF88" s="109"/>
      <c r="CG88" s="109"/>
      <c r="CH88" s="109">
        <v>30.0</v>
      </c>
      <c r="CI88" s="109">
        <v>22.0</v>
      </c>
      <c r="CJ88" s="109"/>
      <c r="CK88" s="109"/>
      <c r="CL88" s="109">
        <v>22.0</v>
      </c>
      <c r="CM88" s="109">
        <v>27.0</v>
      </c>
      <c r="CN88" s="109"/>
      <c r="CO88" s="109"/>
      <c r="CP88" s="109"/>
      <c r="CQ88" s="109"/>
      <c r="CR88" s="109"/>
      <c r="CS88" s="109"/>
      <c r="CT88" s="109"/>
      <c r="CU88" s="109"/>
      <c r="CV88" s="109"/>
      <c r="CW88" s="109"/>
      <c r="CX88" s="109"/>
      <c r="CY88" s="109"/>
      <c r="CZ88" s="109"/>
      <c r="DA88" s="109"/>
      <c r="DB88" s="109"/>
      <c r="DC88" s="109"/>
      <c r="DD88" s="109"/>
      <c r="DE88" s="109"/>
      <c r="DF88" s="109"/>
      <c r="DG88" s="109"/>
      <c r="DH88" s="109"/>
      <c r="DI88" s="109"/>
      <c r="DJ88" s="109">
        <v>237.0</v>
      </c>
      <c r="DK88" s="109"/>
      <c r="DL88" s="109"/>
      <c r="DM88" s="109"/>
      <c r="DN88" s="109">
        <v>260.0</v>
      </c>
      <c r="DO88" s="109"/>
      <c r="DP88" s="109"/>
      <c r="DQ88" s="109"/>
      <c r="DR88" s="109">
        <v>29.0</v>
      </c>
      <c r="DS88" s="109"/>
      <c r="DT88" s="109"/>
      <c r="DU88" s="109"/>
      <c r="DV88" s="109">
        <v>224.0</v>
      </c>
      <c r="DW88" s="109"/>
      <c r="DX88" s="109"/>
      <c r="DY88" s="109"/>
      <c r="DZ88" s="109"/>
      <c r="EA88" s="109"/>
      <c r="EB88" s="109"/>
      <c r="EC88" s="109"/>
      <c r="ED88" s="109"/>
      <c r="EE88" s="109"/>
      <c r="EF88" s="109"/>
      <c r="EG88" s="109"/>
      <c r="EH88" s="109"/>
      <c r="EI88" s="109"/>
      <c r="EJ88" s="109"/>
      <c r="EK88" s="109"/>
      <c r="EL88" s="109"/>
      <c r="EM88" s="109"/>
      <c r="EN88" s="109"/>
      <c r="EO88" s="109"/>
      <c r="EP88" s="109"/>
      <c r="EQ88" s="109"/>
      <c r="ER88" s="109"/>
      <c r="ES88" s="109"/>
      <c r="ET88" s="109">
        <v>239.0</v>
      </c>
      <c r="EU88" s="109"/>
      <c r="EV88" s="109"/>
      <c r="EW88" s="109"/>
      <c r="EX88" s="109">
        <v>324.0</v>
      </c>
      <c r="EY88" s="109"/>
      <c r="EZ88" s="109"/>
      <c r="FA88" s="109"/>
      <c r="FB88" s="109"/>
      <c r="FC88" s="109"/>
      <c r="FD88" s="109"/>
      <c r="FE88" s="109"/>
      <c r="FF88" s="109"/>
      <c r="FG88" s="109"/>
      <c r="FH88" s="109"/>
      <c r="FI88" s="109"/>
      <c r="FJ88" s="109"/>
      <c r="FK88" s="109">
        <v>266.0</v>
      </c>
      <c r="FL88" s="109"/>
      <c r="FM88" s="109"/>
      <c r="FN88" s="109"/>
      <c r="FO88" s="109"/>
      <c r="FP88" s="109"/>
      <c r="FQ88" s="109"/>
      <c r="FR88" s="109"/>
      <c r="FS88" s="109">
        <v>299.0</v>
      </c>
      <c r="FT88" s="109"/>
      <c r="FU88" s="109"/>
      <c r="FV88" s="109"/>
      <c r="FW88" s="109"/>
      <c r="FX88" s="109"/>
      <c r="FY88" s="109"/>
      <c r="FZ88" s="109"/>
      <c r="GA88" s="109"/>
      <c r="GB88" s="109"/>
      <c r="GC88" s="109"/>
      <c r="GD88" s="109"/>
      <c r="GE88" s="109"/>
      <c r="GF88" s="109"/>
      <c r="GG88" s="109"/>
      <c r="GH88" s="109"/>
      <c r="GI88" s="109">
        <v>660.0</v>
      </c>
    </row>
    <row r="89" ht="15.75" customHeight="1">
      <c r="A89" s="31">
        <v>229.0</v>
      </c>
      <c r="B89" s="31" t="s">
        <v>421</v>
      </c>
      <c r="C89" s="31">
        <v>9.0</v>
      </c>
      <c r="D89" s="109">
        <v>177387.0</v>
      </c>
      <c r="E89" s="109">
        <v>175517.0</v>
      </c>
      <c r="F89" s="109">
        <v>177387.0</v>
      </c>
      <c r="G89" s="109">
        <v>175517.0</v>
      </c>
      <c r="H89" s="109">
        <v>131350.0</v>
      </c>
      <c r="I89" s="109">
        <v>111024.0</v>
      </c>
      <c r="J89" s="109">
        <v>131350.0</v>
      </c>
      <c r="K89" s="109">
        <v>111024.0</v>
      </c>
      <c r="L89" s="109">
        <v>1179.0</v>
      </c>
      <c r="M89" s="109">
        <v>1229.0</v>
      </c>
      <c r="N89" s="109">
        <v>779.0</v>
      </c>
      <c r="O89" s="109">
        <v>909.0</v>
      </c>
      <c r="P89" s="109">
        <v>130171.0</v>
      </c>
      <c r="Q89" s="109">
        <v>109795.0</v>
      </c>
      <c r="R89" s="109">
        <v>130571.0</v>
      </c>
      <c r="S89" s="109">
        <v>110115.0</v>
      </c>
      <c r="T89" s="109"/>
      <c r="U89" s="109"/>
      <c r="V89" s="109"/>
      <c r="W89" s="109"/>
      <c r="X89" s="109">
        <v>24611.0</v>
      </c>
      <c r="Y89" s="109">
        <v>21558.0</v>
      </c>
      <c r="Z89" s="109">
        <v>19709.0</v>
      </c>
      <c r="AA89" s="109">
        <v>20349.0</v>
      </c>
      <c r="AB89" s="109">
        <v>6246.0</v>
      </c>
      <c r="AC89" s="109">
        <v>3541.0</v>
      </c>
      <c r="AD89" s="109">
        <v>7357.0</v>
      </c>
      <c r="AE89" s="109">
        <v>4139.0</v>
      </c>
      <c r="AF89" s="109">
        <v>7248.0</v>
      </c>
      <c r="AG89" s="109">
        <v>5693.0</v>
      </c>
      <c r="AH89" s="109">
        <v>8393.0</v>
      </c>
      <c r="AI89" s="109">
        <v>6590.0</v>
      </c>
      <c r="AJ89" s="109">
        <v>61835.0</v>
      </c>
      <c r="AK89" s="109">
        <v>65598.0</v>
      </c>
      <c r="AL89" s="109">
        <v>52937.0</v>
      </c>
      <c r="AM89" s="109">
        <v>59369.0</v>
      </c>
      <c r="AN89" s="109">
        <v>7900.0</v>
      </c>
      <c r="AO89" s="109"/>
      <c r="AP89" s="109">
        <v>11918.0</v>
      </c>
      <c r="AQ89" s="109">
        <v>4945.0</v>
      </c>
      <c r="AR89" s="109">
        <v>18328.0</v>
      </c>
      <c r="AS89" s="109">
        <v>3451.0</v>
      </c>
      <c r="AT89" s="109">
        <v>20967.0</v>
      </c>
      <c r="AU89" s="109">
        <v>4320.0</v>
      </c>
      <c r="AV89" s="109"/>
      <c r="AW89" s="109">
        <v>2069.0</v>
      </c>
      <c r="AX89" s="109">
        <v>318.0</v>
      </c>
      <c r="AY89" s="109">
        <v>1721.0</v>
      </c>
      <c r="AZ89" s="109"/>
      <c r="BA89" s="109">
        <v>1150.0</v>
      </c>
      <c r="BB89" s="109">
        <v>394.0</v>
      </c>
      <c r="BC89" s="109">
        <v>1003.0</v>
      </c>
      <c r="BD89" s="109"/>
      <c r="BE89" s="109">
        <v>3795.0</v>
      </c>
      <c r="BF89" s="109">
        <v>3146.0</v>
      </c>
      <c r="BG89" s="109">
        <v>3167.0</v>
      </c>
      <c r="BH89" s="109"/>
      <c r="BI89" s="109"/>
      <c r="BJ89" s="109">
        <v>1054.0</v>
      </c>
      <c r="BK89" s="109">
        <v>804.0</v>
      </c>
      <c r="BL89" s="109">
        <v>4003.0</v>
      </c>
      <c r="BM89" s="109">
        <v>2940.0</v>
      </c>
      <c r="BN89" s="109">
        <v>1698.0</v>
      </c>
      <c r="BO89" s="109">
        <v>1834.0</v>
      </c>
      <c r="BP89" s="109"/>
      <c r="BQ89" s="109"/>
      <c r="BR89" s="109">
        <v>587.0</v>
      </c>
      <c r="BS89" s="109"/>
      <c r="BT89" s="109"/>
      <c r="BU89" s="109"/>
      <c r="BV89" s="109">
        <v>1270.0</v>
      </c>
      <c r="BW89" s="109">
        <v>1027.0</v>
      </c>
      <c r="BX89" s="109"/>
      <c r="BY89" s="109"/>
      <c r="BZ89" s="109"/>
      <c r="CA89" s="109"/>
      <c r="CB89" s="109"/>
      <c r="CC89" s="109"/>
      <c r="CD89" s="109"/>
      <c r="CE89" s="109">
        <v>97.0</v>
      </c>
      <c r="CF89" s="109"/>
      <c r="CG89" s="109"/>
      <c r="CH89" s="109">
        <v>15.0</v>
      </c>
      <c r="CI89" s="109">
        <v>13.0</v>
      </c>
      <c r="CJ89" s="109"/>
      <c r="CK89" s="109"/>
      <c r="CL89" s="109">
        <v>15.0</v>
      </c>
      <c r="CM89" s="109">
        <v>19.0</v>
      </c>
      <c r="CN89" s="109"/>
      <c r="CO89" s="109"/>
      <c r="CP89" s="109"/>
      <c r="CQ89" s="109"/>
      <c r="CR89" s="109"/>
      <c r="CS89" s="109"/>
      <c r="CT89" s="109"/>
      <c r="CU89" s="109"/>
      <c r="CV89" s="109"/>
      <c r="CW89" s="109"/>
      <c r="CX89" s="109"/>
      <c r="CY89" s="109"/>
      <c r="CZ89" s="109"/>
      <c r="DA89" s="109"/>
      <c r="DB89" s="109"/>
      <c r="DC89" s="109"/>
      <c r="DD89" s="109"/>
      <c r="DE89" s="109"/>
      <c r="DF89" s="109"/>
      <c r="DG89" s="109"/>
      <c r="DH89" s="109"/>
      <c r="DI89" s="109"/>
      <c r="DJ89" s="109">
        <v>143.0</v>
      </c>
      <c r="DK89" s="109"/>
      <c r="DL89" s="109"/>
      <c r="DM89" s="109"/>
      <c r="DN89" s="109">
        <v>131.0</v>
      </c>
      <c r="DO89" s="109"/>
      <c r="DP89" s="109"/>
      <c r="DQ89" s="109"/>
      <c r="DR89" s="109">
        <v>13.0</v>
      </c>
      <c r="DS89" s="109"/>
      <c r="DT89" s="109"/>
      <c r="DU89" s="109"/>
      <c r="DV89" s="109">
        <v>151.0</v>
      </c>
      <c r="DW89" s="109"/>
      <c r="DX89" s="109"/>
      <c r="DY89" s="109"/>
      <c r="DZ89" s="109"/>
      <c r="EA89" s="109"/>
      <c r="EB89" s="109"/>
      <c r="EC89" s="109"/>
      <c r="ED89" s="109"/>
      <c r="EE89" s="109"/>
      <c r="EF89" s="109"/>
      <c r="EG89" s="109"/>
      <c r="EH89" s="109"/>
      <c r="EI89" s="109"/>
      <c r="EJ89" s="109"/>
      <c r="EK89" s="109"/>
      <c r="EL89" s="109"/>
      <c r="EM89" s="109"/>
      <c r="EN89" s="109"/>
      <c r="EO89" s="109"/>
      <c r="EP89" s="109"/>
      <c r="EQ89" s="109"/>
      <c r="ER89" s="109"/>
      <c r="ES89" s="109"/>
      <c r="ET89" s="109">
        <v>170.0</v>
      </c>
      <c r="EU89" s="109"/>
      <c r="EV89" s="109"/>
      <c r="EW89" s="109"/>
      <c r="EX89" s="109">
        <v>185.0</v>
      </c>
      <c r="EY89" s="109"/>
      <c r="EZ89" s="109"/>
      <c r="FA89" s="109"/>
      <c r="FB89" s="109"/>
      <c r="FC89" s="109"/>
      <c r="FD89" s="109"/>
      <c r="FE89" s="109"/>
      <c r="FF89" s="109"/>
      <c r="FG89" s="109"/>
      <c r="FH89" s="109"/>
      <c r="FI89" s="109"/>
      <c r="FJ89" s="109"/>
      <c r="FK89" s="109">
        <v>119.0</v>
      </c>
      <c r="FL89" s="109"/>
      <c r="FM89" s="109"/>
      <c r="FN89" s="109"/>
      <c r="FO89" s="109"/>
      <c r="FP89" s="109"/>
      <c r="FQ89" s="109"/>
      <c r="FR89" s="109"/>
      <c r="FS89" s="109">
        <v>175.0</v>
      </c>
      <c r="FT89" s="109"/>
      <c r="FU89" s="109"/>
      <c r="FV89" s="109"/>
      <c r="FW89" s="109"/>
      <c r="FX89" s="109"/>
      <c r="FY89" s="109"/>
      <c r="FZ89" s="109"/>
      <c r="GA89" s="109"/>
      <c r="GB89" s="109"/>
      <c r="GC89" s="109"/>
      <c r="GD89" s="109"/>
      <c r="GE89" s="109"/>
      <c r="GF89" s="109"/>
      <c r="GG89" s="109"/>
      <c r="GH89" s="109"/>
      <c r="GI89" s="109">
        <v>424.0</v>
      </c>
    </row>
    <row r="90" ht="15.75" customHeight="1">
      <c r="A90" s="31">
        <v>230.0</v>
      </c>
      <c r="B90" s="31" t="s">
        <v>423</v>
      </c>
      <c r="C90" s="31">
        <v>9.0</v>
      </c>
      <c r="D90" s="109">
        <v>168642.0</v>
      </c>
      <c r="E90" s="109">
        <v>168478.0</v>
      </c>
      <c r="F90" s="109">
        <v>168642.0</v>
      </c>
      <c r="G90" s="109">
        <v>168478.0</v>
      </c>
      <c r="H90" s="109">
        <v>124299.0</v>
      </c>
      <c r="I90" s="109">
        <v>107566.0</v>
      </c>
      <c r="J90" s="109">
        <v>124299.0</v>
      </c>
      <c r="K90" s="109">
        <v>107566.0</v>
      </c>
      <c r="L90" s="109">
        <v>1239.0</v>
      </c>
      <c r="M90" s="109">
        <v>1268.0</v>
      </c>
      <c r="N90" s="109">
        <v>794.0</v>
      </c>
      <c r="O90" s="109">
        <v>917.0</v>
      </c>
      <c r="P90" s="109">
        <v>123060.0</v>
      </c>
      <c r="Q90" s="109">
        <v>106298.0</v>
      </c>
      <c r="R90" s="109">
        <v>123505.0</v>
      </c>
      <c r="S90" s="109">
        <v>106649.0</v>
      </c>
      <c r="T90" s="109"/>
      <c r="U90" s="109"/>
      <c r="V90" s="109"/>
      <c r="W90" s="109"/>
      <c r="X90" s="109">
        <v>17683.0</v>
      </c>
      <c r="Y90" s="109">
        <v>17056.0</v>
      </c>
      <c r="Z90" s="109">
        <v>15765.0</v>
      </c>
      <c r="AA90" s="109">
        <v>16066.0</v>
      </c>
      <c r="AB90" s="109">
        <v>4851.0</v>
      </c>
      <c r="AC90" s="109">
        <v>2756.0</v>
      </c>
      <c r="AD90" s="109">
        <v>5510.0</v>
      </c>
      <c r="AE90" s="109">
        <v>2840.0</v>
      </c>
      <c r="AF90" s="109">
        <v>6061.0</v>
      </c>
      <c r="AG90" s="109">
        <v>5073.0</v>
      </c>
      <c r="AH90" s="109">
        <v>6478.0</v>
      </c>
      <c r="AI90" s="109">
        <v>5242.0</v>
      </c>
      <c r="AJ90" s="109">
        <v>55364.0</v>
      </c>
      <c r="AK90" s="109">
        <v>65095.0</v>
      </c>
      <c r="AL90" s="109">
        <v>52752.0</v>
      </c>
      <c r="AM90" s="109">
        <v>62705.0</v>
      </c>
      <c r="AN90" s="109">
        <v>8625.0</v>
      </c>
      <c r="AO90" s="109">
        <v>2179.0</v>
      </c>
      <c r="AP90" s="109">
        <v>11215.0</v>
      </c>
      <c r="AQ90" s="109">
        <v>4344.0</v>
      </c>
      <c r="AR90" s="109">
        <v>18539.0</v>
      </c>
      <c r="AS90" s="109">
        <v>3129.0</v>
      </c>
      <c r="AT90" s="109">
        <v>20401.0</v>
      </c>
      <c r="AU90" s="109">
        <v>3827.0</v>
      </c>
      <c r="AV90" s="109"/>
      <c r="AW90" s="109">
        <v>58.0</v>
      </c>
      <c r="AX90" s="109">
        <v>277.0</v>
      </c>
      <c r="AY90" s="109">
        <v>1471.0</v>
      </c>
      <c r="AZ90" s="109"/>
      <c r="BA90" s="109">
        <v>1669.0</v>
      </c>
      <c r="BB90" s="109">
        <v>363.0</v>
      </c>
      <c r="BC90" s="109">
        <v>1323.0</v>
      </c>
      <c r="BD90" s="109">
        <v>6030.0</v>
      </c>
      <c r="BE90" s="109">
        <v>5561.0</v>
      </c>
      <c r="BF90" s="109">
        <v>4690.0</v>
      </c>
      <c r="BG90" s="109">
        <v>3784.0</v>
      </c>
      <c r="BH90" s="109"/>
      <c r="BI90" s="109"/>
      <c r="BJ90" s="109">
        <v>1023.0</v>
      </c>
      <c r="BK90" s="109">
        <v>740.0</v>
      </c>
      <c r="BL90" s="109">
        <v>3131.0</v>
      </c>
      <c r="BM90" s="109">
        <v>2950.0</v>
      </c>
      <c r="BN90" s="109">
        <v>2004.0</v>
      </c>
      <c r="BO90" s="109">
        <v>1793.0</v>
      </c>
      <c r="BP90" s="109"/>
      <c r="BQ90" s="109">
        <v>772.0</v>
      </c>
      <c r="BR90" s="109">
        <v>460.0</v>
      </c>
      <c r="BS90" s="109"/>
      <c r="BT90" s="109">
        <v>2776.0</v>
      </c>
      <c r="BU90" s="109"/>
      <c r="BV90" s="109">
        <v>1859.0</v>
      </c>
      <c r="BW90" s="109">
        <v>1432.0</v>
      </c>
      <c r="BX90" s="109"/>
      <c r="BY90" s="109"/>
      <c r="BZ90" s="109"/>
      <c r="CA90" s="109"/>
      <c r="CB90" s="109"/>
      <c r="CC90" s="109"/>
      <c r="CD90" s="109"/>
      <c r="CE90" s="109">
        <v>135.0</v>
      </c>
      <c r="CF90" s="109"/>
      <c r="CG90" s="109"/>
      <c r="CH90" s="109">
        <v>11.0</v>
      </c>
      <c r="CI90" s="109">
        <v>17.0</v>
      </c>
      <c r="CJ90" s="109"/>
      <c r="CK90" s="109"/>
      <c r="CL90" s="109">
        <v>19.0</v>
      </c>
      <c r="CM90" s="109">
        <v>32.0</v>
      </c>
      <c r="CN90" s="109"/>
      <c r="CO90" s="109"/>
      <c r="CP90" s="109"/>
      <c r="CQ90" s="109"/>
      <c r="CR90" s="109"/>
      <c r="CS90" s="109"/>
      <c r="CT90" s="109"/>
      <c r="CU90" s="109"/>
      <c r="CV90" s="109"/>
      <c r="CW90" s="109"/>
      <c r="CX90" s="109"/>
      <c r="CY90" s="109"/>
      <c r="CZ90" s="109"/>
      <c r="DA90" s="109"/>
      <c r="DB90" s="109"/>
      <c r="DC90" s="109"/>
      <c r="DD90" s="109"/>
      <c r="DE90" s="109"/>
      <c r="DF90" s="109"/>
      <c r="DG90" s="109"/>
      <c r="DH90" s="109"/>
      <c r="DI90" s="109"/>
      <c r="DJ90" s="109">
        <v>109.0</v>
      </c>
      <c r="DK90" s="109"/>
      <c r="DL90" s="109"/>
      <c r="DM90" s="109"/>
      <c r="DN90" s="109">
        <v>99.0</v>
      </c>
      <c r="DO90" s="109"/>
      <c r="DP90" s="109"/>
      <c r="DQ90" s="109"/>
      <c r="DR90" s="109">
        <v>10.0</v>
      </c>
      <c r="DS90" s="109"/>
      <c r="DT90" s="109"/>
      <c r="DU90" s="109"/>
      <c r="DV90" s="109">
        <v>160.0</v>
      </c>
      <c r="DW90" s="109"/>
      <c r="DX90" s="109"/>
      <c r="DY90" s="109"/>
      <c r="DZ90" s="109"/>
      <c r="EA90" s="109"/>
      <c r="EB90" s="109"/>
      <c r="EC90" s="109"/>
      <c r="ED90" s="109"/>
      <c r="EE90" s="109"/>
      <c r="EF90" s="109"/>
      <c r="EG90" s="109"/>
      <c r="EH90" s="109"/>
      <c r="EI90" s="109"/>
      <c r="EJ90" s="109"/>
      <c r="EK90" s="109"/>
      <c r="EL90" s="109"/>
      <c r="EM90" s="109"/>
      <c r="EN90" s="109"/>
      <c r="EO90" s="109"/>
      <c r="EP90" s="109"/>
      <c r="EQ90" s="109"/>
      <c r="ER90" s="109"/>
      <c r="ES90" s="109"/>
      <c r="ET90" s="109">
        <v>156.0</v>
      </c>
      <c r="EU90" s="109"/>
      <c r="EV90" s="109"/>
      <c r="EW90" s="109"/>
      <c r="EX90" s="109">
        <v>144.0</v>
      </c>
      <c r="EY90" s="109"/>
      <c r="EZ90" s="109"/>
      <c r="FA90" s="109"/>
      <c r="FB90" s="109"/>
      <c r="FC90" s="109"/>
      <c r="FD90" s="109"/>
      <c r="FE90" s="109"/>
      <c r="FF90" s="109"/>
      <c r="FG90" s="109"/>
      <c r="FH90" s="109"/>
      <c r="FI90" s="109"/>
      <c r="FJ90" s="109"/>
      <c r="FK90" s="109">
        <v>121.0</v>
      </c>
      <c r="FL90" s="109"/>
      <c r="FM90" s="109"/>
      <c r="FN90" s="109"/>
      <c r="FO90" s="109"/>
      <c r="FP90" s="109"/>
      <c r="FQ90" s="109"/>
      <c r="FR90" s="109"/>
      <c r="FS90" s="109">
        <v>195.0</v>
      </c>
      <c r="FT90" s="109"/>
      <c r="FU90" s="109"/>
      <c r="FV90" s="109"/>
      <c r="FW90" s="109"/>
      <c r="FX90" s="109"/>
      <c r="FY90" s="109"/>
      <c r="FZ90" s="109"/>
      <c r="GA90" s="109"/>
      <c r="GB90" s="109"/>
      <c r="GC90" s="109"/>
      <c r="GD90" s="109"/>
      <c r="GE90" s="109"/>
      <c r="GF90" s="109"/>
      <c r="GG90" s="109"/>
      <c r="GH90" s="109"/>
      <c r="GI90" s="109">
        <v>582.0</v>
      </c>
    </row>
    <row r="91" ht="15.75" customHeight="1">
      <c r="A91" s="31">
        <v>231.0</v>
      </c>
      <c r="B91" s="31" t="s">
        <v>784</v>
      </c>
      <c r="C91" s="31">
        <v>9.0</v>
      </c>
      <c r="D91" s="109">
        <v>173953.0</v>
      </c>
      <c r="E91" s="109">
        <v>173773.0</v>
      </c>
      <c r="F91" s="109">
        <v>173953.0</v>
      </c>
      <c r="G91" s="109">
        <v>173773.0</v>
      </c>
      <c r="H91" s="109">
        <v>129424.0</v>
      </c>
      <c r="I91" s="109">
        <v>111537.0</v>
      </c>
      <c r="J91" s="109">
        <v>129424.0</v>
      </c>
      <c r="K91" s="109">
        <v>111537.0</v>
      </c>
      <c r="L91" s="109">
        <v>1374.0</v>
      </c>
      <c r="M91" s="109">
        <v>1167.0</v>
      </c>
      <c r="N91" s="109">
        <v>1215.0</v>
      </c>
      <c r="O91" s="109">
        <v>988.0</v>
      </c>
      <c r="P91" s="109">
        <v>128050.0</v>
      </c>
      <c r="Q91" s="109">
        <v>110370.0</v>
      </c>
      <c r="R91" s="109">
        <v>128209.0</v>
      </c>
      <c r="S91" s="109">
        <v>110549.0</v>
      </c>
      <c r="T91" s="109"/>
      <c r="U91" s="109"/>
      <c r="V91" s="109"/>
      <c r="W91" s="109"/>
      <c r="X91" s="109">
        <v>21525.0</v>
      </c>
      <c r="Y91" s="109">
        <v>19400.0</v>
      </c>
      <c r="Z91" s="109">
        <v>17512.0</v>
      </c>
      <c r="AA91" s="109">
        <v>17790.0</v>
      </c>
      <c r="AB91" s="109">
        <v>4766.0</v>
      </c>
      <c r="AC91" s="109">
        <v>2757.0</v>
      </c>
      <c r="AD91" s="109">
        <v>5590.0</v>
      </c>
      <c r="AE91" s="109">
        <v>3297.0</v>
      </c>
      <c r="AF91" s="109">
        <v>4602.0</v>
      </c>
      <c r="AG91" s="109">
        <v>3582.0</v>
      </c>
      <c r="AH91" s="109">
        <v>5846.0</v>
      </c>
      <c r="AI91" s="109">
        <v>4324.0</v>
      </c>
      <c r="AJ91" s="109">
        <v>60976.0</v>
      </c>
      <c r="AK91" s="109">
        <v>67579.0</v>
      </c>
      <c r="AL91" s="109">
        <v>53712.0</v>
      </c>
      <c r="AM91" s="109">
        <v>63887.0</v>
      </c>
      <c r="AN91" s="109">
        <v>5670.0</v>
      </c>
      <c r="AO91" s="109">
        <v>2596.0</v>
      </c>
      <c r="AP91" s="109">
        <v>10308.0</v>
      </c>
      <c r="AQ91" s="109">
        <v>4653.0</v>
      </c>
      <c r="AR91" s="109">
        <v>19261.0</v>
      </c>
      <c r="AS91" s="109">
        <v>3662.0</v>
      </c>
      <c r="AT91" s="109">
        <v>23576.0</v>
      </c>
      <c r="AU91" s="109">
        <v>4375.0</v>
      </c>
      <c r="AV91" s="109"/>
      <c r="AW91" s="109">
        <v>1915.0</v>
      </c>
      <c r="AX91" s="109">
        <v>281.0</v>
      </c>
      <c r="AY91" s="109">
        <v>1627.0</v>
      </c>
      <c r="AZ91" s="109"/>
      <c r="BA91" s="109">
        <v>1858.0</v>
      </c>
      <c r="BB91" s="109">
        <v>583.0</v>
      </c>
      <c r="BC91" s="109">
        <v>1513.0</v>
      </c>
      <c r="BD91" s="109">
        <v>5875.0</v>
      </c>
      <c r="BE91" s="109">
        <v>3820.0</v>
      </c>
      <c r="BF91" s="109">
        <v>5410.0</v>
      </c>
      <c r="BG91" s="109">
        <v>4171.0</v>
      </c>
      <c r="BH91" s="109"/>
      <c r="BI91" s="109"/>
      <c r="BJ91" s="109">
        <v>946.0</v>
      </c>
      <c r="BK91" s="109">
        <v>688.0</v>
      </c>
      <c r="BL91" s="109">
        <v>2749.0</v>
      </c>
      <c r="BM91" s="109">
        <v>3201.0</v>
      </c>
      <c r="BN91" s="109">
        <v>1647.0</v>
      </c>
      <c r="BO91" s="109">
        <v>1939.0</v>
      </c>
      <c r="BP91" s="109"/>
      <c r="BQ91" s="109"/>
      <c r="BR91" s="109">
        <v>441.0</v>
      </c>
      <c r="BS91" s="109"/>
      <c r="BT91" s="109">
        <v>2626.0</v>
      </c>
      <c r="BU91" s="109"/>
      <c r="BV91" s="109">
        <v>1700.0</v>
      </c>
      <c r="BW91" s="109">
        <v>1390.0</v>
      </c>
      <c r="BX91" s="109"/>
      <c r="BY91" s="109"/>
      <c r="BZ91" s="109"/>
      <c r="CA91" s="109"/>
      <c r="CB91" s="109"/>
      <c r="CC91" s="109"/>
      <c r="CD91" s="109"/>
      <c r="CE91" s="109">
        <v>138.0</v>
      </c>
      <c r="CF91" s="109"/>
      <c r="CG91" s="109"/>
      <c r="CH91" s="109">
        <v>19.0</v>
      </c>
      <c r="CI91" s="109">
        <v>16.0</v>
      </c>
      <c r="CJ91" s="109"/>
      <c r="CK91" s="109"/>
      <c r="CL91" s="109">
        <v>7.0</v>
      </c>
      <c r="CM91" s="109">
        <v>14.0</v>
      </c>
      <c r="CN91" s="109"/>
      <c r="CO91" s="109"/>
      <c r="CP91" s="109"/>
      <c r="CQ91" s="109"/>
      <c r="CR91" s="109"/>
      <c r="CS91" s="109"/>
      <c r="CT91" s="109"/>
      <c r="CU91" s="109"/>
      <c r="CV91" s="109"/>
      <c r="CW91" s="109"/>
      <c r="CX91" s="109"/>
      <c r="CY91" s="109"/>
      <c r="CZ91" s="109"/>
      <c r="DA91" s="109"/>
      <c r="DB91" s="109"/>
      <c r="DC91" s="109"/>
      <c r="DD91" s="109"/>
      <c r="DE91" s="109"/>
      <c r="DF91" s="109"/>
      <c r="DG91" s="109"/>
      <c r="DH91" s="109"/>
      <c r="DI91" s="109"/>
      <c r="DJ91" s="109">
        <v>86.0</v>
      </c>
      <c r="DK91" s="109"/>
      <c r="DL91" s="109"/>
      <c r="DM91" s="109"/>
      <c r="DN91" s="109">
        <v>95.0</v>
      </c>
      <c r="DO91" s="109"/>
      <c r="DP91" s="109"/>
      <c r="DQ91" s="109"/>
      <c r="DR91" s="109">
        <v>15.0</v>
      </c>
      <c r="DS91" s="109"/>
      <c r="DT91" s="109"/>
      <c r="DU91" s="109"/>
      <c r="DV91" s="109">
        <v>164.0</v>
      </c>
      <c r="DW91" s="109"/>
      <c r="DX91" s="109"/>
      <c r="DY91" s="109"/>
      <c r="DZ91" s="109"/>
      <c r="EA91" s="109"/>
      <c r="EB91" s="109"/>
      <c r="EC91" s="109"/>
      <c r="ED91" s="109"/>
      <c r="EE91" s="109"/>
      <c r="EF91" s="109"/>
      <c r="EG91" s="109"/>
      <c r="EH91" s="109"/>
      <c r="EI91" s="109"/>
      <c r="EJ91" s="109"/>
      <c r="EK91" s="109"/>
      <c r="EL91" s="109"/>
      <c r="EM91" s="109"/>
      <c r="EN91" s="109"/>
      <c r="EO91" s="109"/>
      <c r="EP91" s="109"/>
      <c r="EQ91" s="109"/>
      <c r="ER91" s="109"/>
      <c r="ES91" s="109"/>
      <c r="ET91" s="109">
        <v>122.0</v>
      </c>
      <c r="EU91" s="109"/>
      <c r="EV91" s="109"/>
      <c r="EW91" s="109"/>
      <c r="EX91" s="109">
        <v>149.0</v>
      </c>
      <c r="EY91" s="109"/>
      <c r="EZ91" s="109"/>
      <c r="FA91" s="109"/>
      <c r="FB91" s="109"/>
      <c r="FC91" s="109"/>
      <c r="FD91" s="109"/>
      <c r="FE91" s="109"/>
      <c r="FF91" s="109"/>
      <c r="FG91" s="109"/>
      <c r="FH91" s="109"/>
      <c r="FI91" s="109"/>
      <c r="FJ91" s="109"/>
      <c r="FK91" s="109">
        <v>81.0</v>
      </c>
      <c r="FL91" s="109"/>
      <c r="FM91" s="109"/>
      <c r="FN91" s="109"/>
      <c r="FO91" s="109"/>
      <c r="FP91" s="109"/>
      <c r="FQ91" s="109"/>
      <c r="FR91" s="109"/>
      <c r="FS91" s="109">
        <v>191.0</v>
      </c>
      <c r="FT91" s="109"/>
      <c r="FU91" s="109"/>
      <c r="FV91" s="109"/>
      <c r="FW91" s="109"/>
      <c r="FX91" s="109"/>
      <c r="FY91" s="109"/>
      <c r="FZ91" s="109"/>
      <c r="GA91" s="109"/>
      <c r="GB91" s="109"/>
      <c r="GC91" s="109"/>
      <c r="GD91" s="109"/>
      <c r="GE91" s="109"/>
      <c r="GF91" s="109"/>
      <c r="GG91" s="109"/>
      <c r="GH91" s="109"/>
      <c r="GI91" s="109">
        <v>455.0</v>
      </c>
    </row>
    <row r="92" ht="15.75" customHeight="1">
      <c r="A92" s="31">
        <v>232.0</v>
      </c>
      <c r="B92" s="31" t="s">
        <v>1291</v>
      </c>
      <c r="C92" s="31">
        <v>9.0</v>
      </c>
      <c r="D92" s="109">
        <v>215876.0</v>
      </c>
      <c r="E92" s="109">
        <v>215146.0</v>
      </c>
      <c r="F92" s="109">
        <v>215876.0</v>
      </c>
      <c r="G92" s="109">
        <v>215146.0</v>
      </c>
      <c r="H92" s="109">
        <v>169507.0</v>
      </c>
      <c r="I92" s="109">
        <v>151021.0</v>
      </c>
      <c r="J92" s="109">
        <v>169507.0</v>
      </c>
      <c r="K92" s="109">
        <v>151021.0</v>
      </c>
      <c r="L92" s="109">
        <v>1657.0</v>
      </c>
      <c r="M92" s="109">
        <v>1542.0</v>
      </c>
      <c r="N92" s="109">
        <v>1302.0</v>
      </c>
      <c r="O92" s="109">
        <v>1285.0</v>
      </c>
      <c r="P92" s="109">
        <v>167850.0</v>
      </c>
      <c r="Q92" s="109">
        <v>149479.0</v>
      </c>
      <c r="R92" s="109">
        <v>168205.0</v>
      </c>
      <c r="S92" s="109">
        <v>149736.0</v>
      </c>
      <c r="T92" s="109"/>
      <c r="U92" s="109"/>
      <c r="V92" s="109"/>
      <c r="W92" s="109"/>
      <c r="X92" s="109">
        <v>25580.0</v>
      </c>
      <c r="Y92" s="109">
        <v>31253.0</v>
      </c>
      <c r="Z92" s="109">
        <v>26080.0</v>
      </c>
      <c r="AA92" s="109">
        <v>29036.0</v>
      </c>
      <c r="AB92" s="109">
        <v>7461.0</v>
      </c>
      <c r="AC92" s="109">
        <v>4909.0</v>
      </c>
      <c r="AD92" s="109">
        <v>8948.0</v>
      </c>
      <c r="AE92" s="109">
        <v>5052.0</v>
      </c>
      <c r="AF92" s="109">
        <v>11612.0</v>
      </c>
      <c r="AG92" s="109">
        <v>7365.0</v>
      </c>
      <c r="AH92" s="109">
        <v>11997.0</v>
      </c>
      <c r="AI92" s="109">
        <v>8997.0</v>
      </c>
      <c r="AJ92" s="109">
        <v>80075.0</v>
      </c>
      <c r="AK92" s="109">
        <v>87248.0</v>
      </c>
      <c r="AL92" s="109">
        <v>71720.0</v>
      </c>
      <c r="AM92" s="109">
        <v>80073.0</v>
      </c>
      <c r="AN92" s="109">
        <v>8388.0</v>
      </c>
      <c r="AO92" s="109">
        <v>3148.0</v>
      </c>
      <c r="AP92" s="109">
        <v>12854.0</v>
      </c>
      <c r="AQ92" s="109">
        <v>5633.0</v>
      </c>
      <c r="AR92" s="109">
        <v>18790.0</v>
      </c>
      <c r="AS92" s="109"/>
      <c r="AT92" s="109">
        <v>21550.0</v>
      </c>
      <c r="AU92" s="109">
        <v>5273.0</v>
      </c>
      <c r="AV92" s="109"/>
      <c r="AW92" s="109">
        <v>3781.0</v>
      </c>
      <c r="AX92" s="109">
        <v>475.0</v>
      </c>
      <c r="AY92" s="109">
        <v>2920.0</v>
      </c>
      <c r="AZ92" s="109"/>
      <c r="BA92" s="109">
        <v>2229.0</v>
      </c>
      <c r="BB92" s="109">
        <v>666.0</v>
      </c>
      <c r="BC92" s="109">
        <v>1586.0</v>
      </c>
      <c r="BD92" s="109">
        <v>10184.0</v>
      </c>
      <c r="BE92" s="109">
        <v>5722.0</v>
      </c>
      <c r="BF92" s="109">
        <v>7103.0</v>
      </c>
      <c r="BG92" s="109">
        <v>5681.0</v>
      </c>
      <c r="BH92" s="109"/>
      <c r="BI92" s="109"/>
      <c r="BJ92" s="109">
        <v>1536.0</v>
      </c>
      <c r="BK92" s="109">
        <v>981.0</v>
      </c>
      <c r="BL92" s="109">
        <v>2851.0</v>
      </c>
      <c r="BM92" s="109">
        <v>3824.0</v>
      </c>
      <c r="BN92" s="109">
        <v>1747.0</v>
      </c>
      <c r="BO92" s="109">
        <v>1959.0</v>
      </c>
      <c r="BP92" s="109"/>
      <c r="BQ92" s="109"/>
      <c r="BR92" s="109">
        <v>928.0</v>
      </c>
      <c r="BS92" s="109"/>
      <c r="BT92" s="109">
        <v>1835.0</v>
      </c>
      <c r="BU92" s="109"/>
      <c r="BV92" s="109">
        <v>1450.0</v>
      </c>
      <c r="BW92" s="109">
        <v>1375.0</v>
      </c>
      <c r="BX92" s="109"/>
      <c r="BY92" s="109"/>
      <c r="BZ92" s="109"/>
      <c r="CA92" s="109"/>
      <c r="CB92" s="109"/>
      <c r="CC92" s="109"/>
      <c r="CD92" s="109"/>
      <c r="CE92" s="109">
        <v>152.0</v>
      </c>
      <c r="CF92" s="109"/>
      <c r="CG92" s="109"/>
      <c r="CH92" s="109">
        <v>48.0</v>
      </c>
      <c r="CI92" s="109">
        <v>32.0</v>
      </c>
      <c r="CJ92" s="109"/>
      <c r="CK92" s="109"/>
      <c r="CL92" s="109">
        <v>18.0</v>
      </c>
      <c r="CM92" s="109">
        <v>30.0</v>
      </c>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v>187.0</v>
      </c>
      <c r="DK92" s="109"/>
      <c r="DL92" s="109"/>
      <c r="DM92" s="109"/>
      <c r="DN92" s="109">
        <v>184.0</v>
      </c>
      <c r="DO92" s="109"/>
      <c r="DP92" s="109"/>
      <c r="DQ92" s="109"/>
      <c r="DR92" s="109">
        <v>21.0</v>
      </c>
      <c r="DS92" s="109"/>
      <c r="DT92" s="109"/>
      <c r="DU92" s="109"/>
      <c r="DV92" s="109">
        <v>242.0</v>
      </c>
      <c r="DW92" s="109"/>
      <c r="DX92" s="109"/>
      <c r="DY92" s="109"/>
      <c r="DZ92" s="109"/>
      <c r="EA92" s="109"/>
      <c r="EB92" s="109"/>
      <c r="EC92" s="109"/>
      <c r="ED92" s="109"/>
      <c r="EE92" s="109"/>
      <c r="EF92" s="109"/>
      <c r="EG92" s="109"/>
      <c r="EH92" s="109"/>
      <c r="EI92" s="109"/>
      <c r="EJ92" s="109"/>
      <c r="EK92" s="109"/>
      <c r="EL92" s="109"/>
      <c r="EM92" s="109"/>
      <c r="EN92" s="109"/>
      <c r="EO92" s="109"/>
      <c r="EP92" s="109"/>
      <c r="EQ92" s="109"/>
      <c r="ER92" s="109"/>
      <c r="ES92" s="109"/>
      <c r="ET92" s="109">
        <v>222.0</v>
      </c>
      <c r="EU92" s="109"/>
      <c r="EV92" s="109"/>
      <c r="EW92" s="109"/>
      <c r="EX92" s="109">
        <v>229.0</v>
      </c>
      <c r="EY92" s="109"/>
      <c r="EZ92" s="109"/>
      <c r="FA92" s="109"/>
      <c r="FB92" s="109"/>
      <c r="FC92" s="109"/>
      <c r="FD92" s="109"/>
      <c r="FE92" s="109"/>
      <c r="FF92" s="109"/>
      <c r="FG92" s="109"/>
      <c r="FH92" s="109"/>
      <c r="FI92" s="109"/>
      <c r="FJ92" s="109"/>
      <c r="FK92" s="109">
        <v>142.0</v>
      </c>
      <c r="FL92" s="109"/>
      <c r="FM92" s="109"/>
      <c r="FN92" s="109"/>
      <c r="FO92" s="109"/>
      <c r="FP92" s="109"/>
      <c r="FQ92" s="109"/>
      <c r="FR92" s="109"/>
      <c r="FS92" s="109">
        <v>280.0</v>
      </c>
      <c r="FT92" s="109"/>
      <c r="FU92" s="109"/>
      <c r="FV92" s="109"/>
      <c r="FW92" s="109"/>
      <c r="FX92" s="109"/>
      <c r="FY92" s="109"/>
      <c r="FZ92" s="109"/>
      <c r="GA92" s="109"/>
      <c r="GB92" s="109">
        <v>1074.0</v>
      </c>
      <c r="GC92" s="109"/>
      <c r="GD92" s="109"/>
      <c r="GE92" s="109"/>
      <c r="GF92" s="109"/>
      <c r="GG92" s="109"/>
      <c r="GH92" s="109"/>
      <c r="GI92" s="109">
        <v>534.0</v>
      </c>
    </row>
    <row r="93" ht="15.75" customHeight="1">
      <c r="A93" s="31">
        <v>233.0</v>
      </c>
      <c r="B93" s="31" t="s">
        <v>433</v>
      </c>
      <c r="C93" s="31">
        <v>9.0</v>
      </c>
      <c r="D93" s="109">
        <v>252916.0</v>
      </c>
      <c r="E93" s="109">
        <v>248820.0</v>
      </c>
      <c r="F93" s="109">
        <v>252916.0</v>
      </c>
      <c r="G93" s="109">
        <v>248820.0</v>
      </c>
      <c r="H93" s="109">
        <v>198780.0</v>
      </c>
      <c r="I93" s="109">
        <v>171954.0</v>
      </c>
      <c r="J93" s="109">
        <v>198780.0</v>
      </c>
      <c r="K93" s="109">
        <v>171954.0</v>
      </c>
      <c r="L93" s="109">
        <v>1891.0</v>
      </c>
      <c r="M93" s="109">
        <v>1394.0</v>
      </c>
      <c r="N93" s="109">
        <v>1119.0</v>
      </c>
      <c r="O93" s="109">
        <v>1315.0</v>
      </c>
      <c r="P93" s="109">
        <v>196889.0</v>
      </c>
      <c r="Q93" s="109">
        <v>170560.0</v>
      </c>
      <c r="R93" s="109">
        <v>197661.0</v>
      </c>
      <c r="S93" s="109">
        <v>170639.0</v>
      </c>
      <c r="T93" s="109"/>
      <c r="U93" s="109"/>
      <c r="V93" s="109"/>
      <c r="W93" s="109"/>
      <c r="X93" s="109">
        <v>32862.0</v>
      </c>
      <c r="Y93" s="109">
        <v>37541.0</v>
      </c>
      <c r="Z93" s="109">
        <v>28582.0</v>
      </c>
      <c r="AA93" s="109">
        <v>32902.0</v>
      </c>
      <c r="AB93" s="109">
        <v>11761.0</v>
      </c>
      <c r="AC93" s="109">
        <v>5839.0</v>
      </c>
      <c r="AD93" s="109">
        <v>13259.0</v>
      </c>
      <c r="AE93" s="109">
        <v>6617.0</v>
      </c>
      <c r="AF93" s="109">
        <v>18343.0</v>
      </c>
      <c r="AG93" s="109">
        <v>14202.0</v>
      </c>
      <c r="AH93" s="109">
        <v>20332.0</v>
      </c>
      <c r="AI93" s="109">
        <v>15759.0</v>
      </c>
      <c r="AJ93" s="109">
        <v>78858.0</v>
      </c>
      <c r="AK93" s="109">
        <v>82648.0</v>
      </c>
      <c r="AL93" s="109">
        <v>74720.0</v>
      </c>
      <c r="AM93" s="109">
        <v>82556.0</v>
      </c>
      <c r="AN93" s="109">
        <v>12254.0</v>
      </c>
      <c r="AO93" s="109">
        <v>6830.0</v>
      </c>
      <c r="AP93" s="109">
        <v>17719.0</v>
      </c>
      <c r="AQ93" s="109">
        <v>7835.0</v>
      </c>
      <c r="AR93" s="109">
        <v>23275.0</v>
      </c>
      <c r="AS93" s="109">
        <v>6229.0</v>
      </c>
      <c r="AT93" s="109">
        <v>25625.0</v>
      </c>
      <c r="AU93" s="109">
        <v>7000.0</v>
      </c>
      <c r="AV93" s="109">
        <v>1656.0</v>
      </c>
      <c r="AW93" s="109">
        <v>3453.0</v>
      </c>
      <c r="AX93" s="109">
        <v>777.0</v>
      </c>
      <c r="AY93" s="109">
        <v>3354.0</v>
      </c>
      <c r="AZ93" s="109"/>
      <c r="BA93" s="109">
        <v>1442.0</v>
      </c>
      <c r="BB93" s="109">
        <v>422.0</v>
      </c>
      <c r="BC93" s="109">
        <v>1280.0</v>
      </c>
      <c r="BD93" s="109">
        <v>12922.0</v>
      </c>
      <c r="BE93" s="109">
        <v>7799.0</v>
      </c>
      <c r="BF93" s="109">
        <v>8374.0</v>
      </c>
      <c r="BG93" s="109">
        <v>6886.0</v>
      </c>
      <c r="BH93" s="109"/>
      <c r="BI93" s="109"/>
      <c r="BJ93" s="109">
        <v>1704.0</v>
      </c>
      <c r="BK93" s="109">
        <v>1261.0</v>
      </c>
      <c r="BL93" s="109">
        <v>4599.0</v>
      </c>
      <c r="BM93" s="109">
        <v>4184.0</v>
      </c>
      <c r="BN93" s="109">
        <v>1949.0</v>
      </c>
      <c r="BO93" s="109">
        <v>2571.0</v>
      </c>
      <c r="BP93" s="109"/>
      <c r="BQ93" s="109"/>
      <c r="BR93" s="109">
        <v>1358.0</v>
      </c>
      <c r="BS93" s="109"/>
      <c r="BT93" s="109"/>
      <c r="BU93" s="109"/>
      <c r="BV93" s="109">
        <v>1376.0</v>
      </c>
      <c r="BW93" s="109">
        <v>1320.0</v>
      </c>
      <c r="BX93" s="109"/>
      <c r="BY93" s="109"/>
      <c r="BZ93" s="109"/>
      <c r="CA93" s="109"/>
      <c r="CB93" s="109"/>
      <c r="CC93" s="109"/>
      <c r="CD93" s="109"/>
      <c r="CE93" s="109">
        <v>137.0</v>
      </c>
      <c r="CF93" s="109"/>
      <c r="CG93" s="109"/>
      <c r="CH93" s="109">
        <v>31.0</v>
      </c>
      <c r="CI93" s="109">
        <v>33.0</v>
      </c>
      <c r="CJ93" s="109"/>
      <c r="CK93" s="109"/>
      <c r="CL93" s="109">
        <v>31.0</v>
      </c>
      <c r="CM93" s="109">
        <v>23.0</v>
      </c>
      <c r="CN93" s="109"/>
      <c r="CO93" s="109"/>
      <c r="CP93" s="109"/>
      <c r="CQ93" s="109"/>
      <c r="CR93" s="109"/>
      <c r="CS93" s="109"/>
      <c r="CT93" s="109"/>
      <c r="CU93" s="109"/>
      <c r="CV93" s="109"/>
      <c r="CW93" s="109"/>
      <c r="CX93" s="109"/>
      <c r="CY93" s="109"/>
      <c r="CZ93" s="109"/>
      <c r="DA93" s="109"/>
      <c r="DB93" s="109"/>
      <c r="DC93" s="109"/>
      <c r="DD93" s="109"/>
      <c r="DE93" s="109"/>
      <c r="DF93" s="109"/>
      <c r="DG93" s="109"/>
      <c r="DH93" s="109"/>
      <c r="DI93" s="109"/>
      <c r="DJ93" s="109">
        <v>232.0</v>
      </c>
      <c r="DK93" s="109"/>
      <c r="DL93" s="109"/>
      <c r="DM93" s="109"/>
      <c r="DN93" s="109">
        <v>286.0</v>
      </c>
      <c r="DO93" s="109"/>
      <c r="DP93" s="109"/>
      <c r="DQ93" s="109"/>
      <c r="DR93" s="109">
        <v>42.0</v>
      </c>
      <c r="DS93" s="109"/>
      <c r="DT93" s="109"/>
      <c r="DU93" s="109"/>
      <c r="DV93" s="109">
        <v>268.0</v>
      </c>
      <c r="DW93" s="109"/>
      <c r="DX93" s="109"/>
      <c r="DY93" s="109"/>
      <c r="DZ93" s="109"/>
      <c r="EA93" s="109"/>
      <c r="EB93" s="109"/>
      <c r="EC93" s="109"/>
      <c r="ED93" s="109"/>
      <c r="EE93" s="109"/>
      <c r="EF93" s="109"/>
      <c r="EG93" s="109"/>
      <c r="EH93" s="109"/>
      <c r="EI93" s="109"/>
      <c r="EJ93" s="109"/>
      <c r="EK93" s="109"/>
      <c r="EL93" s="109"/>
      <c r="EM93" s="109"/>
      <c r="EN93" s="109"/>
      <c r="EO93" s="109"/>
      <c r="EP93" s="109"/>
      <c r="EQ93" s="109"/>
      <c r="ER93" s="109"/>
      <c r="ES93" s="109"/>
      <c r="ET93" s="109">
        <v>234.0</v>
      </c>
      <c r="EU93" s="109"/>
      <c r="EV93" s="109"/>
      <c r="EW93" s="109"/>
      <c r="EX93" s="109">
        <v>340.0</v>
      </c>
      <c r="EY93" s="109"/>
      <c r="EZ93" s="109"/>
      <c r="FA93" s="109"/>
      <c r="FB93" s="109"/>
      <c r="FC93" s="109"/>
      <c r="FD93" s="109"/>
      <c r="FE93" s="109"/>
      <c r="FF93" s="109"/>
      <c r="FG93" s="109"/>
      <c r="FH93" s="109">
        <v>359.0</v>
      </c>
      <c r="FI93" s="109"/>
      <c r="FJ93" s="109"/>
      <c r="FK93" s="109">
        <v>213.0</v>
      </c>
      <c r="FL93" s="109"/>
      <c r="FM93" s="109"/>
      <c r="FN93" s="109"/>
      <c r="FO93" s="109"/>
      <c r="FP93" s="109"/>
      <c r="FQ93" s="109"/>
      <c r="FR93" s="109"/>
      <c r="FS93" s="109">
        <v>279.0</v>
      </c>
      <c r="FT93" s="109"/>
      <c r="FU93" s="109"/>
      <c r="FV93" s="109"/>
      <c r="FW93" s="109"/>
      <c r="FX93" s="109"/>
      <c r="FY93" s="109"/>
      <c r="FZ93" s="109"/>
      <c r="GA93" s="109"/>
      <c r="GB93" s="109"/>
      <c r="GC93" s="109"/>
      <c r="GD93" s="109"/>
      <c r="GE93" s="109"/>
      <c r="GF93" s="109"/>
      <c r="GG93" s="109">
        <v>393.0</v>
      </c>
      <c r="GH93" s="109"/>
      <c r="GI93" s="109">
        <v>613.0</v>
      </c>
    </row>
    <row r="94" ht="15.75" customHeight="1">
      <c r="A94" s="31">
        <v>234.0</v>
      </c>
      <c r="B94" s="31" t="s">
        <v>434</v>
      </c>
      <c r="C94" s="31">
        <v>9.0</v>
      </c>
      <c r="D94" s="109">
        <v>216418.0</v>
      </c>
      <c r="E94" s="109">
        <v>216389.0</v>
      </c>
      <c r="F94" s="109">
        <v>216418.0</v>
      </c>
      <c r="G94" s="109">
        <v>216389.0</v>
      </c>
      <c r="H94" s="109">
        <v>162549.0</v>
      </c>
      <c r="I94" s="109">
        <v>141364.0</v>
      </c>
      <c r="J94" s="109">
        <v>162549.0</v>
      </c>
      <c r="K94" s="109">
        <v>141364.0</v>
      </c>
      <c r="L94" s="109">
        <v>3463.0</v>
      </c>
      <c r="M94" s="109">
        <v>1247.0</v>
      </c>
      <c r="N94" s="109">
        <v>1268.0</v>
      </c>
      <c r="O94" s="109">
        <v>1564.0</v>
      </c>
      <c r="P94" s="109">
        <v>159086.0</v>
      </c>
      <c r="Q94" s="109">
        <v>140117.0</v>
      </c>
      <c r="R94" s="109">
        <v>161281.0</v>
      </c>
      <c r="S94" s="109">
        <v>139800.0</v>
      </c>
      <c r="T94" s="109"/>
      <c r="U94" s="109"/>
      <c r="V94" s="109"/>
      <c r="W94" s="109"/>
      <c r="X94" s="109">
        <v>38461.0</v>
      </c>
      <c r="Y94" s="109">
        <v>34716.0</v>
      </c>
      <c r="Z94" s="109">
        <v>26122.0</v>
      </c>
      <c r="AA94" s="109">
        <v>27066.0</v>
      </c>
      <c r="AB94" s="109">
        <v>7929.0</v>
      </c>
      <c r="AC94" s="109">
        <v>3820.0</v>
      </c>
      <c r="AD94" s="109">
        <v>7339.0</v>
      </c>
      <c r="AE94" s="109">
        <v>4505.0</v>
      </c>
      <c r="AF94" s="109">
        <v>6172.0</v>
      </c>
      <c r="AG94" s="109">
        <v>4516.0</v>
      </c>
      <c r="AH94" s="109">
        <v>7302.0</v>
      </c>
      <c r="AI94" s="109">
        <v>5927.0</v>
      </c>
      <c r="AJ94" s="109">
        <v>77092.0</v>
      </c>
      <c r="AK94" s="109">
        <v>80840.0</v>
      </c>
      <c r="AL94" s="109">
        <v>66827.0</v>
      </c>
      <c r="AM94" s="109">
        <v>76453.0</v>
      </c>
      <c r="AN94" s="109">
        <v>7392.0</v>
      </c>
      <c r="AO94" s="109">
        <v>2430.0</v>
      </c>
      <c r="AP94" s="109">
        <v>10608.0</v>
      </c>
      <c r="AQ94" s="109">
        <v>4701.0</v>
      </c>
      <c r="AR94" s="109"/>
      <c r="AS94" s="109"/>
      <c r="AT94" s="109">
        <v>28006.0</v>
      </c>
      <c r="AU94" s="109">
        <v>4575.0</v>
      </c>
      <c r="AV94" s="109"/>
      <c r="AW94" s="109"/>
      <c r="AX94" s="109">
        <v>444.0</v>
      </c>
      <c r="AY94" s="109">
        <v>2153.0</v>
      </c>
      <c r="AZ94" s="109"/>
      <c r="BA94" s="109">
        <v>2155.0</v>
      </c>
      <c r="BB94" s="109">
        <v>646.0</v>
      </c>
      <c r="BC94" s="109">
        <v>1705.0</v>
      </c>
      <c r="BD94" s="109">
        <v>15496.0</v>
      </c>
      <c r="BE94" s="109">
        <v>6524.0</v>
      </c>
      <c r="BF94" s="109">
        <v>8278.0</v>
      </c>
      <c r="BG94" s="109">
        <v>6858.0</v>
      </c>
      <c r="BH94" s="109"/>
      <c r="BI94" s="109"/>
      <c r="BJ94" s="109">
        <v>1280.0</v>
      </c>
      <c r="BK94" s="109">
        <v>1020.0</v>
      </c>
      <c r="BL94" s="109">
        <v>3624.0</v>
      </c>
      <c r="BM94" s="109">
        <v>2152.0</v>
      </c>
      <c r="BN94" s="109">
        <v>1388.0</v>
      </c>
      <c r="BO94" s="109">
        <v>1527.0</v>
      </c>
      <c r="BP94" s="109"/>
      <c r="BQ94" s="109"/>
      <c r="BR94" s="109">
        <v>594.0</v>
      </c>
      <c r="BS94" s="109"/>
      <c r="BT94" s="109"/>
      <c r="BU94" s="109">
        <v>2964.0</v>
      </c>
      <c r="BV94" s="109">
        <v>1592.0</v>
      </c>
      <c r="BW94" s="109">
        <v>2120.0</v>
      </c>
      <c r="BX94" s="109"/>
      <c r="BY94" s="109"/>
      <c r="BZ94" s="109"/>
      <c r="CA94" s="109"/>
      <c r="CB94" s="109"/>
      <c r="CC94" s="109"/>
      <c r="CD94" s="109"/>
      <c r="CE94" s="109">
        <v>159.0</v>
      </c>
      <c r="CF94" s="109"/>
      <c r="CG94" s="109"/>
      <c r="CH94" s="109">
        <v>31.0</v>
      </c>
      <c r="CI94" s="109">
        <v>38.0</v>
      </c>
      <c r="CJ94" s="109"/>
      <c r="CK94" s="109"/>
      <c r="CL94" s="109">
        <v>15.0</v>
      </c>
      <c r="CM94" s="109">
        <v>21.0</v>
      </c>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v>104.0</v>
      </c>
      <c r="DK94" s="109"/>
      <c r="DL94" s="109"/>
      <c r="DM94" s="109"/>
      <c r="DN94" s="109">
        <v>141.0</v>
      </c>
      <c r="DO94" s="109"/>
      <c r="DP94" s="109"/>
      <c r="DQ94" s="109"/>
      <c r="DR94" s="109">
        <v>16.0</v>
      </c>
      <c r="DS94" s="109"/>
      <c r="DT94" s="109"/>
      <c r="DU94" s="109"/>
      <c r="DV94" s="109">
        <v>162.0</v>
      </c>
      <c r="DW94" s="109"/>
      <c r="DX94" s="109"/>
      <c r="DY94" s="109"/>
      <c r="DZ94" s="109"/>
      <c r="EA94" s="109"/>
      <c r="EB94" s="109"/>
      <c r="EC94" s="109"/>
      <c r="ED94" s="109"/>
      <c r="EE94" s="109"/>
      <c r="EF94" s="109"/>
      <c r="EG94" s="109"/>
      <c r="EH94" s="109"/>
      <c r="EI94" s="109"/>
      <c r="EJ94" s="109"/>
      <c r="EK94" s="109"/>
      <c r="EL94" s="109"/>
      <c r="EM94" s="109"/>
      <c r="EN94" s="109"/>
      <c r="EO94" s="109"/>
      <c r="EP94" s="109"/>
      <c r="EQ94" s="109"/>
      <c r="ER94" s="109"/>
      <c r="ES94" s="109"/>
      <c r="ET94" s="109">
        <v>195.0</v>
      </c>
      <c r="EU94" s="109"/>
      <c r="EV94" s="109"/>
      <c r="EW94" s="109"/>
      <c r="EX94" s="109">
        <v>191.0</v>
      </c>
      <c r="EY94" s="109"/>
      <c r="EZ94" s="109"/>
      <c r="FA94" s="109"/>
      <c r="FB94" s="109"/>
      <c r="FC94" s="109"/>
      <c r="FD94" s="109"/>
      <c r="FE94" s="109"/>
      <c r="FF94" s="109"/>
      <c r="FG94" s="109"/>
      <c r="FH94" s="109"/>
      <c r="FI94" s="109"/>
      <c r="FJ94" s="109"/>
      <c r="FK94" s="109">
        <v>103.0</v>
      </c>
      <c r="FL94" s="109"/>
      <c r="FM94" s="109"/>
      <c r="FN94" s="109"/>
      <c r="FO94" s="109"/>
      <c r="FP94" s="109"/>
      <c r="FQ94" s="109"/>
      <c r="FR94" s="109"/>
      <c r="FS94" s="109">
        <v>253.0</v>
      </c>
      <c r="FT94" s="109"/>
      <c r="FU94" s="109"/>
      <c r="FV94" s="109"/>
      <c r="FW94" s="109"/>
      <c r="FX94" s="109"/>
      <c r="FY94" s="109"/>
      <c r="FZ94" s="109"/>
      <c r="GA94" s="109"/>
      <c r="GB94" s="109"/>
      <c r="GC94" s="109"/>
      <c r="GD94" s="109"/>
      <c r="GE94" s="109"/>
      <c r="GF94" s="109">
        <v>2920.0</v>
      </c>
      <c r="GG94" s="109"/>
      <c r="GH94" s="109"/>
      <c r="GI94" s="109">
        <v>616.0</v>
      </c>
    </row>
    <row r="95" ht="15.75" customHeight="1">
      <c r="A95" s="31">
        <v>235.0</v>
      </c>
      <c r="B95" s="31" t="s">
        <v>794</v>
      </c>
      <c r="C95" s="31">
        <v>9.0</v>
      </c>
      <c r="D95" s="109">
        <v>168415.0</v>
      </c>
      <c r="E95" s="109">
        <v>170403.0</v>
      </c>
      <c r="F95" s="109">
        <v>168415.0</v>
      </c>
      <c r="G95" s="109">
        <v>170403.0</v>
      </c>
      <c r="H95" s="109">
        <v>130514.0</v>
      </c>
      <c r="I95" s="109">
        <v>118903.0</v>
      </c>
      <c r="J95" s="109">
        <v>130514.0</v>
      </c>
      <c r="K95" s="109">
        <v>118903.0</v>
      </c>
      <c r="L95" s="109">
        <v>2323.0</v>
      </c>
      <c r="M95" s="109">
        <v>1114.0</v>
      </c>
      <c r="N95" s="109">
        <v>1172.0</v>
      </c>
      <c r="O95" s="109">
        <v>1193.0</v>
      </c>
      <c r="P95" s="109">
        <v>128191.0</v>
      </c>
      <c r="Q95" s="109">
        <v>117789.0</v>
      </c>
      <c r="R95" s="109">
        <v>129342.0</v>
      </c>
      <c r="S95" s="109">
        <v>117710.0</v>
      </c>
      <c r="T95" s="109"/>
      <c r="U95" s="109"/>
      <c r="V95" s="109"/>
      <c r="W95" s="109"/>
      <c r="X95" s="109">
        <v>28614.0</v>
      </c>
      <c r="Y95" s="109">
        <v>25881.0</v>
      </c>
      <c r="Z95" s="109">
        <v>24631.0</v>
      </c>
      <c r="AA95" s="109">
        <v>26484.0</v>
      </c>
      <c r="AB95" s="109">
        <v>5677.0</v>
      </c>
      <c r="AC95" s="109">
        <v>3117.0</v>
      </c>
      <c r="AD95" s="109">
        <v>6204.0</v>
      </c>
      <c r="AE95" s="109">
        <v>3982.0</v>
      </c>
      <c r="AF95" s="109">
        <v>4553.0</v>
      </c>
      <c r="AG95" s="109">
        <v>4531.0</v>
      </c>
      <c r="AH95" s="109">
        <v>6426.0</v>
      </c>
      <c r="AI95" s="109">
        <v>5072.0</v>
      </c>
      <c r="AJ95" s="109">
        <v>59285.0</v>
      </c>
      <c r="AK95" s="109">
        <v>64930.0</v>
      </c>
      <c r="AL95" s="109">
        <v>55691.0</v>
      </c>
      <c r="AM95" s="109">
        <v>62126.0</v>
      </c>
      <c r="AN95" s="109">
        <v>5269.0</v>
      </c>
      <c r="AO95" s="109">
        <v>1735.0</v>
      </c>
      <c r="AP95" s="109">
        <v>8479.0</v>
      </c>
      <c r="AQ95" s="109">
        <v>3953.0</v>
      </c>
      <c r="AR95" s="109"/>
      <c r="AS95" s="109">
        <v>2855.0</v>
      </c>
      <c r="AT95" s="109">
        <v>17411.0</v>
      </c>
      <c r="AU95" s="109">
        <v>4243.0</v>
      </c>
      <c r="AV95" s="109"/>
      <c r="AW95" s="109">
        <v>1806.0</v>
      </c>
      <c r="AX95" s="109">
        <v>352.0</v>
      </c>
      <c r="AY95" s="109">
        <v>1758.0</v>
      </c>
      <c r="AZ95" s="109"/>
      <c r="BA95" s="109">
        <v>1895.0</v>
      </c>
      <c r="BB95" s="109">
        <v>494.0</v>
      </c>
      <c r="BC95" s="109">
        <v>1909.0</v>
      </c>
      <c r="BD95" s="109">
        <v>7295.0</v>
      </c>
      <c r="BE95" s="109">
        <v>4165.0</v>
      </c>
      <c r="BF95" s="109">
        <v>5061.0</v>
      </c>
      <c r="BG95" s="109">
        <v>4259.0</v>
      </c>
      <c r="BH95" s="109"/>
      <c r="BI95" s="109"/>
      <c r="BJ95" s="109">
        <v>966.0</v>
      </c>
      <c r="BK95" s="109">
        <v>772.0</v>
      </c>
      <c r="BL95" s="109">
        <v>1613.0</v>
      </c>
      <c r="BM95" s="109">
        <v>1489.0</v>
      </c>
      <c r="BN95" s="109">
        <v>960.0</v>
      </c>
      <c r="BO95" s="109">
        <v>1098.0</v>
      </c>
      <c r="BP95" s="109"/>
      <c r="BQ95" s="109"/>
      <c r="BR95" s="109">
        <v>580.0</v>
      </c>
      <c r="BS95" s="109"/>
      <c r="BT95" s="109">
        <v>3103.0</v>
      </c>
      <c r="BU95" s="109"/>
      <c r="BV95" s="109">
        <v>1293.0</v>
      </c>
      <c r="BW95" s="109">
        <v>1071.0</v>
      </c>
      <c r="BX95" s="109"/>
      <c r="BY95" s="109"/>
      <c r="BZ95" s="109"/>
      <c r="CA95" s="109"/>
      <c r="CB95" s="109"/>
      <c r="CC95" s="109"/>
      <c r="CD95" s="109"/>
      <c r="CE95" s="109">
        <v>162.0</v>
      </c>
      <c r="CF95" s="109"/>
      <c r="CG95" s="109"/>
      <c r="CH95" s="109">
        <v>22.0</v>
      </c>
      <c r="CI95" s="109">
        <v>18.0</v>
      </c>
      <c r="CJ95" s="109"/>
      <c r="CK95" s="109"/>
      <c r="CL95" s="109">
        <v>14.0</v>
      </c>
      <c r="CM95" s="109">
        <v>19.0</v>
      </c>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v>113.0</v>
      </c>
      <c r="DK95" s="109"/>
      <c r="DL95" s="109"/>
      <c r="DM95" s="109"/>
      <c r="DN95" s="109">
        <v>97.0</v>
      </c>
      <c r="DO95" s="109"/>
      <c r="DP95" s="109"/>
      <c r="DQ95" s="109"/>
      <c r="DR95" s="109">
        <v>17.0</v>
      </c>
      <c r="DS95" s="109"/>
      <c r="DT95" s="109"/>
      <c r="DU95" s="109"/>
      <c r="DV95" s="109">
        <v>143.0</v>
      </c>
      <c r="DW95" s="109"/>
      <c r="DX95" s="109"/>
      <c r="DY95" s="109"/>
      <c r="DZ95" s="109"/>
      <c r="EA95" s="109"/>
      <c r="EB95" s="109"/>
      <c r="EC95" s="109"/>
      <c r="ED95" s="109"/>
      <c r="EE95" s="109"/>
      <c r="EF95" s="109"/>
      <c r="EG95" s="109"/>
      <c r="EH95" s="109"/>
      <c r="EI95" s="109"/>
      <c r="EJ95" s="109"/>
      <c r="EK95" s="109"/>
      <c r="EL95" s="109"/>
      <c r="EM95" s="109"/>
      <c r="EN95" s="109"/>
      <c r="EO95" s="109"/>
      <c r="EP95" s="109"/>
      <c r="EQ95" s="109"/>
      <c r="ER95" s="109"/>
      <c r="ES95" s="109"/>
      <c r="ET95" s="109">
        <v>196.0</v>
      </c>
      <c r="EU95" s="109"/>
      <c r="EV95" s="109"/>
      <c r="EW95" s="109"/>
      <c r="EX95" s="109">
        <v>192.0</v>
      </c>
      <c r="EY95" s="109"/>
      <c r="EZ95" s="109"/>
      <c r="FA95" s="109"/>
      <c r="FB95" s="109"/>
      <c r="FC95" s="109"/>
      <c r="FD95" s="109"/>
      <c r="FE95" s="109"/>
      <c r="FF95" s="109"/>
      <c r="FG95" s="109"/>
      <c r="FH95" s="109"/>
      <c r="FI95" s="109"/>
      <c r="FJ95" s="109"/>
      <c r="FK95" s="109">
        <v>105.0</v>
      </c>
      <c r="FL95" s="109"/>
      <c r="FM95" s="109"/>
      <c r="FN95" s="109"/>
      <c r="FO95" s="109"/>
      <c r="FP95" s="109"/>
      <c r="FQ95" s="109"/>
      <c r="FR95" s="109"/>
      <c r="FS95" s="109">
        <v>254.0</v>
      </c>
      <c r="FT95" s="109"/>
      <c r="FU95" s="109"/>
      <c r="FV95" s="109"/>
      <c r="FW95" s="109"/>
      <c r="FX95" s="109"/>
      <c r="FY95" s="109"/>
      <c r="FZ95" s="109"/>
      <c r="GA95" s="109"/>
      <c r="GB95" s="109"/>
      <c r="GC95" s="109"/>
      <c r="GD95" s="109"/>
      <c r="GE95" s="109"/>
      <c r="GF95" s="109">
        <v>12782.0</v>
      </c>
      <c r="GG95" s="109">
        <v>5385.0</v>
      </c>
      <c r="GH95" s="109"/>
      <c r="GI95" s="109">
        <v>425.0</v>
      </c>
    </row>
    <row r="96" ht="15.75" customHeight="1">
      <c r="A96" s="31">
        <v>236.0</v>
      </c>
      <c r="B96" s="31" t="s">
        <v>440</v>
      </c>
      <c r="C96" s="31">
        <v>9.0</v>
      </c>
      <c r="D96" s="109">
        <v>182513.0</v>
      </c>
      <c r="E96" s="109">
        <v>179923.0</v>
      </c>
      <c r="F96" s="109">
        <v>182513.0</v>
      </c>
      <c r="G96" s="109">
        <v>179923.0</v>
      </c>
      <c r="H96" s="109">
        <v>145222.0</v>
      </c>
      <c r="I96" s="109">
        <v>126869.0</v>
      </c>
      <c r="J96" s="109">
        <v>145222.0</v>
      </c>
      <c r="K96" s="109">
        <v>126869.0</v>
      </c>
      <c r="L96" s="109">
        <v>1089.0</v>
      </c>
      <c r="M96" s="109">
        <v>995.0</v>
      </c>
      <c r="N96" s="109">
        <v>801.0</v>
      </c>
      <c r="O96" s="109">
        <v>920.0</v>
      </c>
      <c r="P96" s="109">
        <v>144133.0</v>
      </c>
      <c r="Q96" s="109">
        <v>125874.0</v>
      </c>
      <c r="R96" s="109">
        <v>144421.0</v>
      </c>
      <c r="S96" s="109">
        <v>125949.0</v>
      </c>
      <c r="T96" s="109"/>
      <c r="U96" s="109"/>
      <c r="V96" s="109"/>
      <c r="W96" s="109"/>
      <c r="X96" s="109">
        <v>29475.0</v>
      </c>
      <c r="Y96" s="109">
        <v>28794.0</v>
      </c>
      <c r="Z96" s="109">
        <v>22529.0</v>
      </c>
      <c r="AA96" s="109">
        <v>24924.0</v>
      </c>
      <c r="AB96" s="109">
        <v>7504.0</v>
      </c>
      <c r="AC96" s="109">
        <v>4365.0</v>
      </c>
      <c r="AD96" s="109">
        <v>9351.0</v>
      </c>
      <c r="AE96" s="109">
        <v>5143.0</v>
      </c>
      <c r="AF96" s="109">
        <v>13194.0</v>
      </c>
      <c r="AG96" s="109">
        <v>10283.0</v>
      </c>
      <c r="AH96" s="109">
        <v>14279.0</v>
      </c>
      <c r="AI96" s="109">
        <v>11267.0</v>
      </c>
      <c r="AJ96" s="109">
        <v>60675.0</v>
      </c>
      <c r="AK96" s="109">
        <v>65723.0</v>
      </c>
      <c r="AL96" s="109">
        <v>56138.0</v>
      </c>
      <c r="AM96" s="109">
        <v>61546.0</v>
      </c>
      <c r="AN96" s="109">
        <v>9364.0</v>
      </c>
      <c r="AO96" s="109">
        <v>4252.0</v>
      </c>
      <c r="AP96" s="109">
        <v>13776.0</v>
      </c>
      <c r="AQ96" s="109">
        <v>6073.0</v>
      </c>
      <c r="AR96" s="109">
        <v>16603.0</v>
      </c>
      <c r="AS96" s="109">
        <v>4222.0</v>
      </c>
      <c r="AT96" s="109">
        <v>18392.0</v>
      </c>
      <c r="AU96" s="109">
        <v>5211.0</v>
      </c>
      <c r="AV96" s="109"/>
      <c r="AW96" s="109">
        <v>3025.0</v>
      </c>
      <c r="AX96" s="109">
        <v>480.0</v>
      </c>
      <c r="AY96" s="109">
        <v>2905.0</v>
      </c>
      <c r="AZ96" s="109"/>
      <c r="BA96" s="109">
        <v>1661.0</v>
      </c>
      <c r="BB96" s="109">
        <v>566.0</v>
      </c>
      <c r="BC96" s="109">
        <v>1619.0</v>
      </c>
      <c r="BD96" s="109">
        <v>4203.0</v>
      </c>
      <c r="BE96" s="109">
        <v>3549.0</v>
      </c>
      <c r="BF96" s="109">
        <v>3425.0</v>
      </c>
      <c r="BG96" s="109">
        <v>3559.0</v>
      </c>
      <c r="BH96" s="109"/>
      <c r="BI96" s="109"/>
      <c r="BJ96" s="109">
        <v>1305.0</v>
      </c>
      <c r="BK96" s="109">
        <v>964.0</v>
      </c>
      <c r="BL96" s="109">
        <v>1942.0</v>
      </c>
      <c r="BM96" s="109"/>
      <c r="BN96" s="109">
        <v>947.0</v>
      </c>
      <c r="BO96" s="109">
        <v>792.0</v>
      </c>
      <c r="BP96" s="109"/>
      <c r="BQ96" s="109"/>
      <c r="BR96" s="109">
        <v>1303.0</v>
      </c>
      <c r="BS96" s="109"/>
      <c r="BT96" s="109">
        <v>821.0</v>
      </c>
      <c r="BU96" s="109"/>
      <c r="BV96" s="109">
        <v>622.0</v>
      </c>
      <c r="BW96" s="109">
        <v>570.0</v>
      </c>
      <c r="BX96" s="109"/>
      <c r="BY96" s="109"/>
      <c r="BZ96" s="109"/>
      <c r="CA96" s="109"/>
      <c r="CB96" s="109"/>
      <c r="CC96" s="109"/>
      <c r="CD96" s="109"/>
      <c r="CE96" s="109">
        <v>131.0</v>
      </c>
      <c r="CF96" s="109">
        <v>352.0</v>
      </c>
      <c r="CG96" s="109"/>
      <c r="CH96" s="109">
        <v>110.0</v>
      </c>
      <c r="CI96" s="109">
        <v>60.0</v>
      </c>
      <c r="CJ96" s="109"/>
      <c r="CK96" s="109"/>
      <c r="CL96" s="109">
        <v>25.0</v>
      </c>
      <c r="CM96" s="109">
        <v>19.0</v>
      </c>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v>204.0</v>
      </c>
      <c r="DK96" s="109"/>
      <c r="DL96" s="109"/>
      <c r="DM96" s="109"/>
      <c r="DN96" s="109">
        <v>234.0</v>
      </c>
      <c r="DO96" s="109"/>
      <c r="DP96" s="109"/>
      <c r="DQ96" s="109"/>
      <c r="DR96" s="109">
        <v>16.0</v>
      </c>
      <c r="DS96" s="109"/>
      <c r="DT96" s="109"/>
      <c r="DU96" s="109"/>
      <c r="DV96" s="109">
        <v>285.0</v>
      </c>
      <c r="DW96" s="109"/>
      <c r="DX96" s="109"/>
      <c r="DY96" s="109"/>
      <c r="DZ96" s="109"/>
      <c r="EA96" s="109"/>
      <c r="EB96" s="109"/>
      <c r="EC96" s="109"/>
      <c r="ED96" s="109"/>
      <c r="EE96" s="109"/>
      <c r="EF96" s="109"/>
      <c r="EG96" s="109"/>
      <c r="EH96" s="109"/>
      <c r="EI96" s="109"/>
      <c r="EJ96" s="109"/>
      <c r="EK96" s="109"/>
      <c r="EL96" s="109"/>
      <c r="EM96" s="109"/>
      <c r="EN96" s="109"/>
      <c r="EO96" s="109"/>
      <c r="EP96" s="109"/>
      <c r="EQ96" s="109"/>
      <c r="ER96" s="109"/>
      <c r="ES96" s="109"/>
      <c r="ET96" s="109">
        <v>188.0</v>
      </c>
      <c r="EU96" s="109"/>
      <c r="EV96" s="109"/>
      <c r="EW96" s="109"/>
      <c r="EX96" s="109">
        <v>246.0</v>
      </c>
      <c r="EY96" s="109"/>
      <c r="EZ96" s="109"/>
      <c r="FA96" s="109"/>
      <c r="FB96" s="109"/>
      <c r="FC96" s="109"/>
      <c r="FD96" s="109"/>
      <c r="FE96" s="109"/>
      <c r="FF96" s="109"/>
      <c r="FG96" s="109"/>
      <c r="FH96" s="109"/>
      <c r="FI96" s="109"/>
      <c r="FJ96" s="109"/>
      <c r="FK96" s="109">
        <v>139.0</v>
      </c>
      <c r="FL96" s="109"/>
      <c r="FM96" s="109"/>
      <c r="FN96" s="109"/>
      <c r="FO96" s="109"/>
      <c r="FP96" s="109"/>
      <c r="FQ96" s="109"/>
      <c r="FR96" s="109"/>
      <c r="FS96" s="109">
        <v>319.0</v>
      </c>
      <c r="FT96" s="109"/>
      <c r="FU96" s="109"/>
      <c r="FV96" s="109"/>
      <c r="FW96" s="109"/>
      <c r="FX96" s="109"/>
      <c r="FY96" s="109"/>
      <c r="FZ96" s="109"/>
      <c r="GA96" s="109"/>
      <c r="GB96" s="109"/>
      <c r="GC96" s="109"/>
      <c r="GD96" s="109"/>
      <c r="GE96" s="109"/>
      <c r="GF96" s="109"/>
      <c r="GG96" s="109"/>
      <c r="GH96" s="109"/>
      <c r="GI96" s="109">
        <v>708.0</v>
      </c>
    </row>
    <row r="97" ht="15.75" customHeight="1">
      <c r="A97" s="31">
        <v>237.0</v>
      </c>
      <c r="B97" s="31" t="s">
        <v>441</v>
      </c>
      <c r="C97" s="31">
        <v>9.0</v>
      </c>
      <c r="D97" s="109">
        <v>163934.0</v>
      </c>
      <c r="E97" s="109">
        <v>164828.0</v>
      </c>
      <c r="F97" s="109">
        <v>163934.0</v>
      </c>
      <c r="G97" s="109">
        <v>164828.0</v>
      </c>
      <c r="H97" s="109">
        <v>127222.0</v>
      </c>
      <c r="I97" s="109">
        <v>115659.0</v>
      </c>
      <c r="J97" s="109">
        <v>127222.0</v>
      </c>
      <c r="K97" s="109">
        <v>115659.0</v>
      </c>
      <c r="L97" s="109">
        <v>1051.0</v>
      </c>
      <c r="M97" s="109">
        <v>1187.0</v>
      </c>
      <c r="N97" s="109">
        <v>693.0</v>
      </c>
      <c r="O97" s="109">
        <v>855.0</v>
      </c>
      <c r="P97" s="109">
        <v>126171.0</v>
      </c>
      <c r="Q97" s="109">
        <v>114472.0</v>
      </c>
      <c r="R97" s="109">
        <v>126529.0</v>
      </c>
      <c r="S97" s="109">
        <v>114804.0</v>
      </c>
      <c r="T97" s="109"/>
      <c r="U97" s="109"/>
      <c r="V97" s="109"/>
      <c r="W97" s="109"/>
      <c r="X97" s="109">
        <v>26785.0</v>
      </c>
      <c r="Y97" s="109">
        <v>29344.0</v>
      </c>
      <c r="Z97" s="109">
        <v>23198.0</v>
      </c>
      <c r="AA97" s="109">
        <v>26676.0</v>
      </c>
      <c r="AB97" s="109">
        <v>5476.0</v>
      </c>
      <c r="AC97" s="109">
        <v>3246.0</v>
      </c>
      <c r="AD97" s="109">
        <v>7022.0</v>
      </c>
      <c r="AE97" s="109">
        <v>3783.0</v>
      </c>
      <c r="AF97" s="109">
        <v>8936.0</v>
      </c>
      <c r="AG97" s="109">
        <v>7189.0</v>
      </c>
      <c r="AH97" s="109">
        <v>9994.0</v>
      </c>
      <c r="AI97" s="109">
        <v>7803.0</v>
      </c>
      <c r="AJ97" s="109">
        <v>58665.0</v>
      </c>
      <c r="AK97" s="109">
        <v>63936.0</v>
      </c>
      <c r="AL97" s="109">
        <v>53063.0</v>
      </c>
      <c r="AM97" s="109">
        <v>56846.0</v>
      </c>
      <c r="AN97" s="109">
        <v>8368.0</v>
      </c>
      <c r="AO97" s="109">
        <v>3133.0</v>
      </c>
      <c r="AP97" s="109">
        <v>11369.0</v>
      </c>
      <c r="AQ97" s="109">
        <v>5539.0</v>
      </c>
      <c r="AR97" s="109">
        <v>11845.0</v>
      </c>
      <c r="AS97" s="109">
        <v>3569.0</v>
      </c>
      <c r="AT97" s="109">
        <v>13566.0</v>
      </c>
      <c r="AU97" s="109">
        <v>4435.0</v>
      </c>
      <c r="AV97" s="109"/>
      <c r="AW97" s="109">
        <v>2663.0</v>
      </c>
      <c r="AX97" s="109">
        <v>373.0</v>
      </c>
      <c r="AY97" s="109">
        <v>2192.0</v>
      </c>
      <c r="AZ97" s="109"/>
      <c r="BA97" s="109">
        <v>1392.0</v>
      </c>
      <c r="BB97" s="109">
        <v>386.0</v>
      </c>
      <c r="BC97" s="109">
        <v>1104.0</v>
      </c>
      <c r="BD97" s="109">
        <v>4434.0</v>
      </c>
      <c r="BE97" s="109"/>
      <c r="BF97" s="109">
        <v>3441.0</v>
      </c>
      <c r="BG97" s="109">
        <v>3524.0</v>
      </c>
      <c r="BH97" s="109"/>
      <c r="BI97" s="109"/>
      <c r="BJ97" s="109">
        <v>1015.0</v>
      </c>
      <c r="BK97" s="109">
        <v>796.0</v>
      </c>
      <c r="BL97" s="109"/>
      <c r="BM97" s="109"/>
      <c r="BN97" s="109">
        <v>532.0</v>
      </c>
      <c r="BO97" s="109">
        <v>556.0</v>
      </c>
      <c r="BP97" s="109">
        <v>1662.0</v>
      </c>
      <c r="BQ97" s="109"/>
      <c r="BR97" s="109">
        <v>1194.0</v>
      </c>
      <c r="BS97" s="109"/>
      <c r="BT97" s="109"/>
      <c r="BU97" s="109"/>
      <c r="BV97" s="109">
        <v>347.0</v>
      </c>
      <c r="BW97" s="109">
        <v>398.0</v>
      </c>
      <c r="BX97" s="109"/>
      <c r="BY97" s="109"/>
      <c r="BZ97" s="109"/>
      <c r="CA97" s="109"/>
      <c r="CB97" s="109"/>
      <c r="CC97" s="109"/>
      <c r="CD97" s="109"/>
      <c r="CE97" s="109">
        <v>111.0</v>
      </c>
      <c r="CF97" s="109"/>
      <c r="CG97" s="109"/>
      <c r="CH97" s="109">
        <v>24.0</v>
      </c>
      <c r="CI97" s="109">
        <v>24.0</v>
      </c>
      <c r="CJ97" s="109"/>
      <c r="CK97" s="109"/>
      <c r="CL97" s="109">
        <v>12.0</v>
      </c>
      <c r="CM97" s="109">
        <v>16.0</v>
      </c>
      <c r="CN97" s="109"/>
      <c r="CO97" s="109"/>
      <c r="CP97" s="109"/>
      <c r="CQ97" s="109"/>
      <c r="CR97" s="109"/>
      <c r="CS97" s="109"/>
      <c r="CT97" s="109"/>
      <c r="CU97" s="109"/>
      <c r="CV97" s="109"/>
      <c r="CW97" s="109"/>
      <c r="CX97" s="109"/>
      <c r="CY97" s="109"/>
      <c r="CZ97" s="109"/>
      <c r="DA97" s="109"/>
      <c r="DB97" s="109"/>
      <c r="DC97" s="109"/>
      <c r="DD97" s="109"/>
      <c r="DE97" s="109"/>
      <c r="DF97" s="109"/>
      <c r="DG97" s="109"/>
      <c r="DH97" s="109"/>
      <c r="DI97" s="109"/>
      <c r="DJ97" s="109">
        <v>138.0</v>
      </c>
      <c r="DK97" s="109"/>
      <c r="DL97" s="109"/>
      <c r="DM97" s="109"/>
      <c r="DN97" s="109">
        <v>156.0</v>
      </c>
      <c r="DO97" s="109"/>
      <c r="DP97" s="109"/>
      <c r="DQ97" s="109"/>
      <c r="DR97" s="109">
        <v>15.0</v>
      </c>
      <c r="DS97" s="109"/>
      <c r="DT97" s="109"/>
      <c r="DU97" s="109"/>
      <c r="DV97" s="109">
        <v>177.0</v>
      </c>
      <c r="DW97" s="109"/>
      <c r="DX97" s="109"/>
      <c r="DY97" s="109"/>
      <c r="DZ97" s="109"/>
      <c r="EA97" s="109"/>
      <c r="EB97" s="109"/>
      <c r="EC97" s="109"/>
      <c r="ED97" s="109"/>
      <c r="EE97" s="109"/>
      <c r="EF97" s="109"/>
      <c r="EG97" s="109"/>
      <c r="EH97" s="109"/>
      <c r="EI97" s="109"/>
      <c r="EJ97" s="109"/>
      <c r="EK97" s="109"/>
      <c r="EL97" s="109"/>
      <c r="EM97" s="109"/>
      <c r="EN97" s="109"/>
      <c r="EO97" s="109"/>
      <c r="EP97" s="109"/>
      <c r="EQ97" s="109"/>
      <c r="ER97" s="109"/>
      <c r="ES97" s="109"/>
      <c r="ET97" s="109">
        <v>189.0</v>
      </c>
      <c r="EU97" s="109"/>
      <c r="EV97" s="109"/>
      <c r="EW97" s="109"/>
      <c r="EX97" s="109">
        <v>318.0</v>
      </c>
      <c r="EY97" s="109"/>
      <c r="EZ97" s="109"/>
      <c r="FA97" s="109"/>
      <c r="FB97" s="109"/>
      <c r="FC97" s="109"/>
      <c r="FD97" s="109"/>
      <c r="FE97" s="109"/>
      <c r="FF97" s="109"/>
      <c r="FG97" s="109"/>
      <c r="FH97" s="109"/>
      <c r="FI97" s="109"/>
      <c r="FJ97" s="109"/>
      <c r="FK97" s="109">
        <v>112.0</v>
      </c>
      <c r="FL97" s="109"/>
      <c r="FM97" s="109"/>
      <c r="FN97" s="109"/>
      <c r="FO97" s="109"/>
      <c r="FP97" s="109"/>
      <c r="FQ97" s="109"/>
      <c r="FR97" s="109"/>
      <c r="FS97" s="109">
        <v>245.0</v>
      </c>
      <c r="FT97" s="109"/>
      <c r="FU97" s="109"/>
      <c r="FV97" s="109"/>
      <c r="FW97" s="109"/>
      <c r="FX97" s="109"/>
      <c r="FY97" s="109"/>
      <c r="FZ97" s="109"/>
      <c r="GA97" s="109"/>
      <c r="GB97" s="109"/>
      <c r="GC97" s="109"/>
      <c r="GD97" s="109"/>
      <c r="GE97" s="109"/>
      <c r="GF97" s="109"/>
      <c r="GG97" s="109"/>
      <c r="GH97" s="109"/>
      <c r="GI97" s="109">
        <v>644.0</v>
      </c>
    </row>
    <row r="98" ht="15.75" customHeight="1">
      <c r="A98" s="31">
        <v>238.0</v>
      </c>
      <c r="B98" s="31" t="s">
        <v>442</v>
      </c>
      <c r="C98" s="31">
        <v>9.0</v>
      </c>
      <c r="D98" s="109">
        <v>159654.0</v>
      </c>
      <c r="E98" s="109">
        <v>162587.0</v>
      </c>
      <c r="F98" s="109">
        <v>159654.0</v>
      </c>
      <c r="G98" s="109">
        <v>162587.0</v>
      </c>
      <c r="H98" s="109">
        <v>123200.0</v>
      </c>
      <c r="I98" s="109">
        <v>113159.0</v>
      </c>
      <c r="J98" s="109">
        <v>123200.0</v>
      </c>
      <c r="K98" s="109">
        <v>113159.0</v>
      </c>
      <c r="L98" s="109">
        <v>1507.0</v>
      </c>
      <c r="M98" s="109">
        <v>996.0</v>
      </c>
      <c r="N98" s="109">
        <v>1021.0</v>
      </c>
      <c r="O98" s="109">
        <v>1021.0</v>
      </c>
      <c r="P98" s="109">
        <v>121693.0</v>
      </c>
      <c r="Q98" s="109">
        <v>112163.0</v>
      </c>
      <c r="R98" s="109">
        <v>122179.0</v>
      </c>
      <c r="S98" s="109">
        <v>112138.0</v>
      </c>
      <c r="T98" s="109"/>
      <c r="U98" s="109"/>
      <c r="V98" s="109"/>
      <c r="W98" s="109"/>
      <c r="X98" s="109">
        <v>32163.0</v>
      </c>
      <c r="Y98" s="109">
        <v>36370.0</v>
      </c>
      <c r="Z98" s="109">
        <v>27553.0</v>
      </c>
      <c r="AA98" s="109">
        <v>31297.0</v>
      </c>
      <c r="AB98" s="109">
        <v>6305.0</v>
      </c>
      <c r="AC98" s="109">
        <v>3739.0</v>
      </c>
      <c r="AD98" s="109">
        <v>6895.0</v>
      </c>
      <c r="AE98" s="109">
        <v>4468.0</v>
      </c>
      <c r="AF98" s="109">
        <v>7129.0</v>
      </c>
      <c r="AG98" s="109">
        <v>4327.0</v>
      </c>
      <c r="AH98" s="109">
        <v>8155.0</v>
      </c>
      <c r="AI98" s="109">
        <v>6380.0</v>
      </c>
      <c r="AJ98" s="109">
        <v>55078.0</v>
      </c>
      <c r="AK98" s="109">
        <v>56302.0</v>
      </c>
      <c r="AL98" s="109">
        <v>48410.0</v>
      </c>
      <c r="AM98" s="109">
        <v>52429.0</v>
      </c>
      <c r="AN98" s="109">
        <v>5877.0</v>
      </c>
      <c r="AO98" s="109">
        <v>1850.0</v>
      </c>
      <c r="AP98" s="109">
        <v>9967.0</v>
      </c>
      <c r="AQ98" s="109">
        <v>4506.0</v>
      </c>
      <c r="AR98" s="109">
        <v>12763.0</v>
      </c>
      <c r="AS98" s="109">
        <v>3178.0</v>
      </c>
      <c r="AT98" s="109">
        <v>14208.0</v>
      </c>
      <c r="AU98" s="109">
        <v>4776.0</v>
      </c>
      <c r="AV98" s="109"/>
      <c r="AW98" s="109">
        <v>1717.0</v>
      </c>
      <c r="AX98" s="109">
        <v>387.0</v>
      </c>
      <c r="AY98" s="109">
        <v>1811.0</v>
      </c>
      <c r="AZ98" s="109">
        <v>583.0</v>
      </c>
      <c r="BA98" s="109">
        <v>1771.0</v>
      </c>
      <c r="BB98" s="109">
        <v>560.0</v>
      </c>
      <c r="BC98" s="109">
        <v>1644.0</v>
      </c>
      <c r="BD98" s="109"/>
      <c r="BE98" s="109">
        <v>2909.0</v>
      </c>
      <c r="BF98" s="109">
        <v>2449.0</v>
      </c>
      <c r="BG98" s="109">
        <v>2448.0</v>
      </c>
      <c r="BH98" s="109"/>
      <c r="BI98" s="109"/>
      <c r="BJ98" s="109">
        <v>1135.0</v>
      </c>
      <c r="BK98" s="109">
        <v>688.0</v>
      </c>
      <c r="BL98" s="109">
        <v>1659.0</v>
      </c>
      <c r="BM98" s="109"/>
      <c r="BN98" s="109">
        <v>637.0</v>
      </c>
      <c r="BO98" s="109">
        <v>543.0</v>
      </c>
      <c r="BP98" s="109"/>
      <c r="BQ98" s="109"/>
      <c r="BR98" s="109">
        <v>829.0</v>
      </c>
      <c r="BS98" s="109"/>
      <c r="BT98" s="109"/>
      <c r="BU98" s="109"/>
      <c r="BV98" s="109">
        <v>236.0</v>
      </c>
      <c r="BW98" s="109">
        <v>312.0</v>
      </c>
      <c r="BX98" s="109"/>
      <c r="BY98" s="109"/>
      <c r="BZ98" s="109"/>
      <c r="CA98" s="109"/>
      <c r="CB98" s="109"/>
      <c r="CC98" s="109"/>
      <c r="CD98" s="109"/>
      <c r="CE98" s="109">
        <v>101.0</v>
      </c>
      <c r="CF98" s="109">
        <v>136.0</v>
      </c>
      <c r="CG98" s="109"/>
      <c r="CH98" s="109">
        <v>71.0</v>
      </c>
      <c r="CI98" s="109">
        <v>39.0</v>
      </c>
      <c r="CJ98" s="109"/>
      <c r="CK98" s="109"/>
      <c r="CL98" s="109">
        <v>13.0</v>
      </c>
      <c r="CM98" s="109">
        <v>17.0</v>
      </c>
      <c r="CN98" s="109"/>
      <c r="CO98" s="109"/>
      <c r="CP98" s="109"/>
      <c r="CQ98" s="109"/>
      <c r="CR98" s="109"/>
      <c r="CS98" s="109"/>
      <c r="CT98" s="109"/>
      <c r="CU98" s="109"/>
      <c r="CV98" s="109"/>
      <c r="CW98" s="109"/>
      <c r="CX98" s="109"/>
      <c r="CY98" s="109"/>
      <c r="CZ98" s="109"/>
      <c r="DA98" s="109"/>
      <c r="DB98" s="109"/>
      <c r="DC98" s="109"/>
      <c r="DD98" s="109"/>
      <c r="DE98" s="109"/>
      <c r="DF98" s="109"/>
      <c r="DG98" s="109"/>
      <c r="DH98" s="109"/>
      <c r="DI98" s="109"/>
      <c r="DJ98" s="109">
        <v>107.0</v>
      </c>
      <c r="DK98" s="109"/>
      <c r="DL98" s="109"/>
      <c r="DM98" s="109"/>
      <c r="DN98" s="109">
        <v>156.0</v>
      </c>
      <c r="DO98" s="109"/>
      <c r="DP98" s="109"/>
      <c r="DQ98" s="109"/>
      <c r="DR98" s="109">
        <v>12.0</v>
      </c>
      <c r="DS98" s="109"/>
      <c r="DT98" s="109"/>
      <c r="DU98" s="109"/>
      <c r="DV98" s="109">
        <v>131.0</v>
      </c>
      <c r="DW98" s="109"/>
      <c r="DX98" s="109"/>
      <c r="DY98" s="109"/>
      <c r="DZ98" s="109"/>
      <c r="EA98" s="109"/>
      <c r="EB98" s="109"/>
      <c r="EC98" s="109"/>
      <c r="ED98" s="109"/>
      <c r="EE98" s="109"/>
      <c r="EF98" s="109"/>
      <c r="EG98" s="109"/>
      <c r="EH98" s="109"/>
      <c r="EI98" s="109"/>
      <c r="EJ98" s="109"/>
      <c r="EK98" s="109"/>
      <c r="EL98" s="109"/>
      <c r="EM98" s="109"/>
      <c r="EN98" s="109"/>
      <c r="EO98" s="109"/>
      <c r="EP98" s="109"/>
      <c r="EQ98" s="109"/>
      <c r="ER98" s="109"/>
      <c r="ES98" s="109"/>
      <c r="ET98" s="109">
        <v>138.0</v>
      </c>
      <c r="EU98" s="109"/>
      <c r="EV98" s="109"/>
      <c r="EW98" s="109"/>
      <c r="EX98" s="109">
        <v>130.0</v>
      </c>
      <c r="EY98" s="109"/>
      <c r="EZ98" s="109"/>
      <c r="FA98" s="109"/>
      <c r="FB98" s="109"/>
      <c r="FC98" s="109"/>
      <c r="FD98" s="109"/>
      <c r="FE98" s="109"/>
      <c r="FF98" s="109"/>
      <c r="FG98" s="109"/>
      <c r="FH98" s="109"/>
      <c r="FI98" s="109"/>
      <c r="FJ98" s="109"/>
      <c r="FK98" s="109">
        <v>112.0</v>
      </c>
      <c r="FL98" s="109"/>
      <c r="FM98" s="109"/>
      <c r="FN98" s="109"/>
      <c r="FO98" s="109"/>
      <c r="FP98" s="109"/>
      <c r="FQ98" s="109"/>
      <c r="FR98" s="109"/>
      <c r="FS98" s="109">
        <v>250.0</v>
      </c>
      <c r="FT98" s="109"/>
      <c r="FU98" s="109"/>
      <c r="FV98" s="109"/>
      <c r="FW98" s="109"/>
      <c r="FX98" s="109"/>
      <c r="FY98" s="109"/>
      <c r="FZ98" s="109"/>
      <c r="GA98" s="109"/>
      <c r="GB98" s="109"/>
      <c r="GC98" s="109"/>
      <c r="GD98" s="109"/>
      <c r="GE98" s="109"/>
      <c r="GF98" s="109"/>
      <c r="GG98" s="109"/>
      <c r="GH98" s="109"/>
      <c r="GI98" s="109">
        <v>317.0</v>
      </c>
    </row>
    <row r="99" ht="15.75" customHeight="1">
      <c r="A99" s="31">
        <v>239.0</v>
      </c>
      <c r="B99" s="31" t="s">
        <v>444</v>
      </c>
      <c r="C99" s="31">
        <v>9.0</v>
      </c>
      <c r="D99" s="109">
        <v>167552.0</v>
      </c>
      <c r="E99" s="109">
        <v>172085.0</v>
      </c>
      <c r="F99" s="109">
        <v>167552.0</v>
      </c>
      <c r="G99" s="109">
        <v>172085.0</v>
      </c>
      <c r="H99" s="109">
        <v>126918.0</v>
      </c>
      <c r="I99" s="109">
        <v>117057.0</v>
      </c>
      <c r="J99" s="109">
        <v>126918.0</v>
      </c>
      <c r="K99" s="109">
        <v>117057.0</v>
      </c>
      <c r="L99" s="109">
        <v>1060.0</v>
      </c>
      <c r="M99" s="109">
        <v>1078.0</v>
      </c>
      <c r="N99" s="109">
        <v>1126.0</v>
      </c>
      <c r="O99" s="109">
        <v>1188.0</v>
      </c>
      <c r="P99" s="109">
        <v>125858.0</v>
      </c>
      <c r="Q99" s="109">
        <v>115979.0</v>
      </c>
      <c r="R99" s="109">
        <v>125792.0</v>
      </c>
      <c r="S99" s="109">
        <v>115869.0</v>
      </c>
      <c r="T99" s="109"/>
      <c r="U99" s="109"/>
      <c r="V99" s="109"/>
      <c r="W99" s="109"/>
      <c r="X99" s="109">
        <v>29641.0</v>
      </c>
      <c r="Y99" s="109">
        <v>33146.0</v>
      </c>
      <c r="Z99" s="109">
        <v>27775.0</v>
      </c>
      <c r="AA99" s="109">
        <v>30817.0</v>
      </c>
      <c r="AB99" s="109">
        <v>5560.0</v>
      </c>
      <c r="AC99" s="109">
        <v>5206.0</v>
      </c>
      <c r="AD99" s="109">
        <v>7185.0</v>
      </c>
      <c r="AE99" s="109">
        <v>5566.0</v>
      </c>
      <c r="AF99" s="109">
        <v>5936.0</v>
      </c>
      <c r="AG99" s="109">
        <v>6396.0</v>
      </c>
      <c r="AH99" s="109">
        <v>6989.0</v>
      </c>
      <c r="AI99" s="109">
        <v>6244.0</v>
      </c>
      <c r="AJ99" s="109">
        <v>59182.0</v>
      </c>
      <c r="AK99" s="109">
        <v>63895.0</v>
      </c>
      <c r="AL99" s="109">
        <v>48772.0</v>
      </c>
      <c r="AM99" s="109">
        <v>54357.0</v>
      </c>
      <c r="AN99" s="109">
        <v>4716.0</v>
      </c>
      <c r="AO99" s="109">
        <v>1512.0</v>
      </c>
      <c r="AP99" s="109">
        <v>9890.0</v>
      </c>
      <c r="AQ99" s="109">
        <v>4381.0</v>
      </c>
      <c r="AR99" s="109">
        <v>14893.0</v>
      </c>
      <c r="AS99" s="109">
        <v>4133.0</v>
      </c>
      <c r="AT99" s="109">
        <v>16605.0</v>
      </c>
      <c r="AU99" s="109">
        <v>5063.0</v>
      </c>
      <c r="AV99" s="109">
        <v>957.0</v>
      </c>
      <c r="AW99" s="109"/>
      <c r="AX99" s="109">
        <v>498.0</v>
      </c>
      <c r="AY99" s="109">
        <v>2231.0</v>
      </c>
      <c r="AZ99" s="109"/>
      <c r="BA99" s="109">
        <v>1691.0</v>
      </c>
      <c r="BB99" s="109">
        <v>565.0</v>
      </c>
      <c r="BC99" s="109">
        <v>1438.0</v>
      </c>
      <c r="BD99" s="109">
        <v>3362.0</v>
      </c>
      <c r="BE99" s="109"/>
      <c r="BF99" s="109">
        <v>3301.0</v>
      </c>
      <c r="BG99" s="109">
        <v>2585.0</v>
      </c>
      <c r="BH99" s="109"/>
      <c r="BI99" s="109"/>
      <c r="BJ99" s="109">
        <v>1284.0</v>
      </c>
      <c r="BK99" s="109">
        <v>1020.0</v>
      </c>
      <c r="BL99" s="109"/>
      <c r="BM99" s="109"/>
      <c r="BN99" s="109">
        <v>381.0</v>
      </c>
      <c r="BO99" s="109">
        <v>497.0</v>
      </c>
      <c r="BP99" s="109">
        <v>1253.0</v>
      </c>
      <c r="BQ99" s="109"/>
      <c r="BR99" s="109">
        <v>1260.0</v>
      </c>
      <c r="BS99" s="109"/>
      <c r="BT99" s="109"/>
      <c r="BU99" s="109"/>
      <c r="BV99" s="109">
        <v>343.0</v>
      </c>
      <c r="BW99" s="109">
        <v>590.0</v>
      </c>
      <c r="BX99" s="109"/>
      <c r="BY99" s="109"/>
      <c r="BZ99" s="109"/>
      <c r="CA99" s="109"/>
      <c r="CB99" s="109"/>
      <c r="CC99" s="109"/>
      <c r="CD99" s="109"/>
      <c r="CE99" s="109">
        <v>154.0</v>
      </c>
      <c r="CF99" s="109"/>
      <c r="CG99" s="109"/>
      <c r="CH99" s="109">
        <v>34.0</v>
      </c>
      <c r="CI99" s="109">
        <v>19.0</v>
      </c>
      <c r="CJ99" s="109"/>
      <c r="CK99" s="109"/>
      <c r="CL99" s="109">
        <v>18.0</v>
      </c>
      <c r="CM99" s="109">
        <v>14.0</v>
      </c>
      <c r="CN99" s="109"/>
      <c r="CO99" s="109"/>
      <c r="CP99" s="109"/>
      <c r="CQ99" s="109"/>
      <c r="CR99" s="109"/>
      <c r="CS99" s="109"/>
      <c r="CT99" s="109"/>
      <c r="CU99" s="109"/>
      <c r="CV99" s="109"/>
      <c r="CW99" s="109"/>
      <c r="CX99" s="109"/>
      <c r="CY99" s="109"/>
      <c r="CZ99" s="109"/>
      <c r="DA99" s="109"/>
      <c r="DB99" s="109"/>
      <c r="DC99" s="109"/>
      <c r="DD99" s="109"/>
      <c r="DE99" s="109"/>
      <c r="DF99" s="109"/>
      <c r="DG99" s="109"/>
      <c r="DH99" s="109"/>
      <c r="DI99" s="109"/>
      <c r="DJ99" s="109">
        <v>184.0</v>
      </c>
      <c r="DK99" s="109"/>
      <c r="DL99" s="109"/>
      <c r="DM99" s="109"/>
      <c r="DN99" s="109">
        <v>147.0</v>
      </c>
      <c r="DO99" s="109"/>
      <c r="DP99" s="109"/>
      <c r="DQ99" s="109"/>
      <c r="DR99" s="109">
        <v>16.0</v>
      </c>
      <c r="DS99" s="109"/>
      <c r="DT99" s="109"/>
      <c r="DU99" s="109"/>
      <c r="DV99" s="109">
        <v>172.0</v>
      </c>
      <c r="DW99" s="109"/>
      <c r="DX99" s="109"/>
      <c r="DY99" s="109"/>
      <c r="DZ99" s="109"/>
      <c r="EA99" s="109"/>
      <c r="EB99" s="109"/>
      <c r="EC99" s="109"/>
      <c r="ED99" s="109"/>
      <c r="EE99" s="109"/>
      <c r="EF99" s="109"/>
      <c r="EG99" s="109"/>
      <c r="EH99" s="109"/>
      <c r="EI99" s="109"/>
      <c r="EJ99" s="109"/>
      <c r="EK99" s="109"/>
      <c r="EL99" s="109"/>
      <c r="EM99" s="109"/>
      <c r="EN99" s="109"/>
      <c r="EO99" s="109"/>
      <c r="EP99" s="109"/>
      <c r="EQ99" s="109"/>
      <c r="ER99" s="109"/>
      <c r="ES99" s="109"/>
      <c r="ET99" s="109">
        <v>176.0</v>
      </c>
      <c r="EU99" s="109"/>
      <c r="EV99" s="109"/>
      <c r="EW99" s="109"/>
      <c r="EX99" s="109">
        <v>197.0</v>
      </c>
      <c r="EY99" s="109"/>
      <c r="EZ99" s="109">
        <v>358.0</v>
      </c>
      <c r="FA99" s="109"/>
      <c r="FB99" s="109"/>
      <c r="FC99" s="109"/>
      <c r="FD99" s="109"/>
      <c r="FE99" s="109"/>
      <c r="FF99" s="109"/>
      <c r="FG99" s="109"/>
      <c r="FH99" s="109"/>
      <c r="FI99" s="109"/>
      <c r="FJ99" s="109"/>
      <c r="FK99" s="109">
        <v>84.0</v>
      </c>
      <c r="FL99" s="109"/>
      <c r="FM99" s="109"/>
      <c r="FN99" s="109"/>
      <c r="FO99" s="109"/>
      <c r="FP99" s="109"/>
      <c r="FQ99" s="109"/>
      <c r="FR99" s="109"/>
      <c r="FS99" s="109">
        <v>228.0</v>
      </c>
      <c r="FT99" s="109"/>
      <c r="FU99" s="109"/>
      <c r="FV99" s="109"/>
      <c r="FW99" s="109"/>
      <c r="FX99" s="109"/>
      <c r="FY99" s="109"/>
      <c r="FZ99" s="109"/>
      <c r="GA99" s="109"/>
      <c r="GB99" s="109"/>
      <c r="GC99" s="109"/>
      <c r="GD99" s="109"/>
      <c r="GE99" s="109"/>
      <c r="GF99" s="109"/>
      <c r="GG99" s="109"/>
      <c r="GH99" s="109"/>
      <c r="GI99" s="109">
        <v>581.0</v>
      </c>
    </row>
    <row r="100" ht="15.75" customHeight="1">
      <c r="A100" s="31">
        <v>240.0</v>
      </c>
      <c r="B100" s="31" t="s">
        <v>446</v>
      </c>
      <c r="C100" s="31">
        <v>9.0</v>
      </c>
      <c r="D100" s="109">
        <v>170897.0</v>
      </c>
      <c r="E100" s="109">
        <v>172449.0</v>
      </c>
      <c r="F100" s="109">
        <v>170897.0</v>
      </c>
      <c r="G100" s="109">
        <v>172449.0</v>
      </c>
      <c r="H100" s="109">
        <v>135072.0</v>
      </c>
      <c r="I100" s="109">
        <v>122307.0</v>
      </c>
      <c r="J100" s="109">
        <v>135072.0</v>
      </c>
      <c r="K100" s="109">
        <v>122307.0</v>
      </c>
      <c r="L100" s="109">
        <v>1395.0</v>
      </c>
      <c r="M100" s="109">
        <v>1225.0</v>
      </c>
      <c r="N100" s="109">
        <v>1160.0</v>
      </c>
      <c r="O100" s="109">
        <v>1207.0</v>
      </c>
      <c r="P100" s="109">
        <v>133677.0</v>
      </c>
      <c r="Q100" s="109">
        <v>121082.0</v>
      </c>
      <c r="R100" s="109">
        <v>133912.0</v>
      </c>
      <c r="S100" s="109">
        <v>121100.0</v>
      </c>
      <c r="T100" s="109"/>
      <c r="U100" s="109"/>
      <c r="V100" s="109"/>
      <c r="W100" s="109"/>
      <c r="X100" s="109">
        <v>21494.0</v>
      </c>
      <c r="Y100" s="109">
        <v>27587.0</v>
      </c>
      <c r="Z100" s="109">
        <v>23675.0</v>
      </c>
      <c r="AA100" s="109">
        <v>26030.0</v>
      </c>
      <c r="AB100" s="109">
        <v>5057.0</v>
      </c>
      <c r="AC100" s="109">
        <v>3616.0</v>
      </c>
      <c r="AD100" s="109">
        <v>6431.0</v>
      </c>
      <c r="AE100" s="109">
        <v>4392.0</v>
      </c>
      <c r="AF100" s="109">
        <v>5880.0</v>
      </c>
      <c r="AG100" s="109">
        <v>4845.0</v>
      </c>
      <c r="AH100" s="109">
        <v>7966.0</v>
      </c>
      <c r="AI100" s="109">
        <v>6396.0</v>
      </c>
      <c r="AJ100" s="109">
        <v>74105.0</v>
      </c>
      <c r="AK100" s="109">
        <v>68903.0</v>
      </c>
      <c r="AL100" s="109">
        <v>58112.0</v>
      </c>
      <c r="AM100" s="109">
        <v>63378.0</v>
      </c>
      <c r="AN100" s="109">
        <v>5381.0</v>
      </c>
      <c r="AO100" s="109">
        <v>1996.0</v>
      </c>
      <c r="AP100" s="109">
        <v>10335.0</v>
      </c>
      <c r="AQ100" s="109">
        <v>4513.0</v>
      </c>
      <c r="AR100" s="109">
        <v>15497.0</v>
      </c>
      <c r="AS100" s="109">
        <v>3829.0</v>
      </c>
      <c r="AT100" s="109">
        <v>17997.0</v>
      </c>
      <c r="AU100" s="109">
        <v>4800.0</v>
      </c>
      <c r="AV100" s="109"/>
      <c r="AW100" s="109">
        <v>2212.0</v>
      </c>
      <c r="AX100" s="109">
        <v>421.0</v>
      </c>
      <c r="AY100" s="109">
        <v>2316.0</v>
      </c>
      <c r="AZ100" s="109"/>
      <c r="BA100" s="109">
        <v>2013.0</v>
      </c>
      <c r="BB100" s="109">
        <v>742.0</v>
      </c>
      <c r="BC100" s="109">
        <v>2017.0</v>
      </c>
      <c r="BD100" s="109">
        <v>4199.0</v>
      </c>
      <c r="BE100" s="109">
        <v>3533.0</v>
      </c>
      <c r="BF100" s="109">
        <v>3560.0</v>
      </c>
      <c r="BG100" s="109">
        <v>3476.0</v>
      </c>
      <c r="BH100" s="109"/>
      <c r="BI100" s="109"/>
      <c r="BJ100" s="109">
        <v>1203.0</v>
      </c>
      <c r="BK100" s="109">
        <v>889.0</v>
      </c>
      <c r="BL100" s="109">
        <v>2064.0</v>
      </c>
      <c r="BM100" s="109">
        <v>1430.0</v>
      </c>
      <c r="BN100" s="109">
        <v>932.0</v>
      </c>
      <c r="BO100" s="109">
        <v>856.0</v>
      </c>
      <c r="BP100" s="109"/>
      <c r="BQ100" s="109"/>
      <c r="BR100" s="109">
        <v>1006.0</v>
      </c>
      <c r="BS100" s="109"/>
      <c r="BT100" s="109"/>
      <c r="BU100" s="109">
        <v>1118.0</v>
      </c>
      <c r="BV100" s="109">
        <v>514.0</v>
      </c>
      <c r="BW100" s="109">
        <v>758.0</v>
      </c>
      <c r="BX100" s="109"/>
      <c r="BY100" s="109"/>
      <c r="BZ100" s="109"/>
      <c r="CA100" s="109"/>
      <c r="CB100" s="109"/>
      <c r="CC100" s="109"/>
      <c r="CD100" s="109"/>
      <c r="CE100" s="109">
        <v>120.0</v>
      </c>
      <c r="CF100" s="109"/>
      <c r="CG100" s="109"/>
      <c r="CH100" s="109">
        <v>51.0</v>
      </c>
      <c r="CI100" s="109">
        <v>28.0</v>
      </c>
      <c r="CJ100" s="109"/>
      <c r="CK100" s="109"/>
      <c r="CL100" s="109">
        <v>10.0</v>
      </c>
      <c r="CM100" s="109">
        <v>12.0</v>
      </c>
      <c r="CN100" s="109"/>
      <c r="CO100" s="109"/>
      <c r="CP100" s="109"/>
      <c r="CQ100" s="109"/>
      <c r="CR100" s="109"/>
      <c r="CS100" s="109"/>
      <c r="CT100" s="109"/>
      <c r="CU100" s="109"/>
      <c r="CV100" s="109"/>
      <c r="CW100" s="109"/>
      <c r="CX100" s="109"/>
      <c r="CY100" s="109"/>
      <c r="CZ100" s="109"/>
      <c r="DA100" s="109"/>
      <c r="DB100" s="109"/>
      <c r="DC100" s="109"/>
      <c r="DD100" s="109"/>
      <c r="DE100" s="109"/>
      <c r="DF100" s="109"/>
      <c r="DG100" s="109"/>
      <c r="DH100" s="109"/>
      <c r="DI100" s="109"/>
      <c r="DJ100" s="109">
        <v>150.0</v>
      </c>
      <c r="DK100" s="109"/>
      <c r="DL100" s="109"/>
      <c r="DM100" s="109"/>
      <c r="DN100" s="109">
        <v>153.0</v>
      </c>
      <c r="DO100" s="109"/>
      <c r="DP100" s="109"/>
      <c r="DQ100" s="109"/>
      <c r="DR100" s="109">
        <v>17.0</v>
      </c>
      <c r="DS100" s="109"/>
      <c r="DT100" s="109"/>
      <c r="DU100" s="109"/>
      <c r="DV100" s="109">
        <v>247.0</v>
      </c>
      <c r="DW100" s="109"/>
      <c r="DX100" s="109"/>
      <c r="DY100" s="109"/>
      <c r="DZ100" s="109"/>
      <c r="EA100" s="109"/>
      <c r="EB100" s="109"/>
      <c r="EC100" s="109"/>
      <c r="ED100" s="109"/>
      <c r="EE100" s="109"/>
      <c r="EF100" s="109"/>
      <c r="EG100" s="109"/>
      <c r="EH100" s="109"/>
      <c r="EI100" s="109"/>
      <c r="EJ100" s="109"/>
      <c r="EK100" s="109"/>
      <c r="EL100" s="109"/>
      <c r="EM100" s="109"/>
      <c r="EN100" s="109"/>
      <c r="EO100" s="109"/>
      <c r="EP100" s="109"/>
      <c r="EQ100" s="109"/>
      <c r="ER100" s="109"/>
      <c r="ES100" s="109"/>
      <c r="ET100" s="109">
        <v>199.0</v>
      </c>
      <c r="EU100" s="109"/>
      <c r="EV100" s="109"/>
      <c r="EW100" s="109"/>
      <c r="EX100" s="109">
        <v>191.0</v>
      </c>
      <c r="EY100" s="109"/>
      <c r="EZ100" s="109"/>
      <c r="FA100" s="109"/>
      <c r="FB100" s="109"/>
      <c r="FC100" s="109"/>
      <c r="FD100" s="109"/>
      <c r="FE100" s="109"/>
      <c r="FF100" s="109"/>
      <c r="FG100" s="109"/>
      <c r="FH100" s="109"/>
      <c r="FI100" s="109"/>
      <c r="FJ100" s="109"/>
      <c r="FK100" s="109">
        <v>122.0</v>
      </c>
      <c r="FL100" s="109"/>
      <c r="FM100" s="109"/>
      <c r="FN100" s="109"/>
      <c r="FO100" s="109"/>
      <c r="FP100" s="109"/>
      <c r="FQ100" s="109"/>
      <c r="FR100" s="109"/>
      <c r="FS100" s="109">
        <v>307.0</v>
      </c>
      <c r="FT100" s="109"/>
      <c r="FU100" s="109"/>
      <c r="FV100" s="109"/>
      <c r="FW100" s="109"/>
      <c r="FX100" s="109"/>
      <c r="FY100" s="109"/>
      <c r="FZ100" s="109"/>
      <c r="GA100" s="109"/>
      <c r="GB100" s="109"/>
      <c r="GC100" s="109"/>
      <c r="GD100" s="109"/>
      <c r="GE100" s="109"/>
      <c r="GF100" s="109"/>
      <c r="GG100" s="109"/>
      <c r="GH100" s="109"/>
      <c r="GI100" s="109">
        <v>690.0</v>
      </c>
    </row>
    <row r="101" ht="15.75" customHeight="1">
      <c r="A101" s="31">
        <v>241.0</v>
      </c>
      <c r="B101" s="31" t="s">
        <v>454</v>
      </c>
      <c r="C101" s="31">
        <v>9.0</v>
      </c>
      <c r="D101" s="109">
        <v>243760.0</v>
      </c>
      <c r="E101" s="109">
        <v>243643.0</v>
      </c>
      <c r="F101" s="109">
        <v>243760.0</v>
      </c>
      <c r="G101" s="109">
        <v>243643.0</v>
      </c>
      <c r="H101" s="109">
        <v>185955.0</v>
      </c>
      <c r="I101" s="109">
        <v>166555.0</v>
      </c>
      <c r="J101" s="109">
        <v>185955.0</v>
      </c>
      <c r="K101" s="109">
        <v>166555.0</v>
      </c>
      <c r="L101" s="109">
        <v>2052.0</v>
      </c>
      <c r="M101" s="109">
        <v>1683.0</v>
      </c>
      <c r="N101" s="109">
        <v>1537.0</v>
      </c>
      <c r="O101" s="109">
        <v>1458.0</v>
      </c>
      <c r="P101" s="109">
        <v>183903.0</v>
      </c>
      <c r="Q101" s="109">
        <v>164872.0</v>
      </c>
      <c r="R101" s="109">
        <v>184418.0</v>
      </c>
      <c r="S101" s="109">
        <v>165097.0</v>
      </c>
      <c r="T101" s="109"/>
      <c r="U101" s="109"/>
      <c r="V101" s="109"/>
      <c r="W101" s="109"/>
      <c r="X101" s="109">
        <v>33755.0</v>
      </c>
      <c r="Y101" s="109">
        <v>38331.0</v>
      </c>
      <c r="Z101" s="109">
        <v>31464.0</v>
      </c>
      <c r="AA101" s="109">
        <v>36690.0</v>
      </c>
      <c r="AB101" s="109">
        <v>11179.0</v>
      </c>
      <c r="AC101" s="109">
        <v>6202.0</v>
      </c>
      <c r="AD101" s="109">
        <v>12208.0</v>
      </c>
      <c r="AE101" s="109">
        <v>6368.0</v>
      </c>
      <c r="AF101" s="109">
        <v>13946.0</v>
      </c>
      <c r="AG101" s="109">
        <v>9665.0</v>
      </c>
      <c r="AH101" s="109">
        <v>16239.0</v>
      </c>
      <c r="AI101" s="109">
        <v>13771.0</v>
      </c>
      <c r="AJ101" s="109">
        <v>81431.0</v>
      </c>
      <c r="AK101" s="109">
        <v>87922.0</v>
      </c>
      <c r="AL101" s="109">
        <v>74425.0</v>
      </c>
      <c r="AM101" s="109">
        <v>78640.0</v>
      </c>
      <c r="AN101" s="109">
        <v>7661.0</v>
      </c>
      <c r="AO101" s="109">
        <v>7454.0</v>
      </c>
      <c r="AP101" s="109">
        <v>13825.0</v>
      </c>
      <c r="AQ101" s="109">
        <v>7619.0</v>
      </c>
      <c r="AR101" s="109">
        <v>19396.0</v>
      </c>
      <c r="AS101" s="109"/>
      <c r="AT101" s="109">
        <v>21734.0</v>
      </c>
      <c r="AU101" s="109">
        <v>5950.0</v>
      </c>
      <c r="AV101" s="109"/>
      <c r="AW101" s="109">
        <v>3938.0</v>
      </c>
      <c r="AX101" s="109">
        <v>812.0</v>
      </c>
      <c r="AY101" s="109">
        <v>3276.0</v>
      </c>
      <c r="AZ101" s="109"/>
      <c r="BA101" s="109">
        <v>2496.0</v>
      </c>
      <c r="BB101" s="109">
        <v>788.0</v>
      </c>
      <c r="BC101" s="109">
        <v>2008.0</v>
      </c>
      <c r="BD101" s="109">
        <v>11980.0</v>
      </c>
      <c r="BE101" s="109">
        <v>6705.0</v>
      </c>
      <c r="BF101" s="109">
        <v>6252.0</v>
      </c>
      <c r="BG101" s="109">
        <v>5208.0</v>
      </c>
      <c r="BH101" s="109"/>
      <c r="BI101" s="109"/>
      <c r="BJ101" s="109">
        <v>1585.0</v>
      </c>
      <c r="BK101" s="109">
        <v>1114.0</v>
      </c>
      <c r="BL101" s="109">
        <v>4244.0</v>
      </c>
      <c r="BM101" s="109"/>
      <c r="BN101" s="109">
        <v>2131.0</v>
      </c>
      <c r="BO101" s="109">
        <v>1848.0</v>
      </c>
      <c r="BP101" s="109"/>
      <c r="BQ101" s="109"/>
      <c r="BR101" s="109">
        <v>1209.0</v>
      </c>
      <c r="BS101" s="109"/>
      <c r="BT101" s="109"/>
      <c r="BU101" s="109">
        <v>1522.0</v>
      </c>
      <c r="BV101" s="109">
        <v>494.0</v>
      </c>
      <c r="BW101" s="109">
        <v>860.0</v>
      </c>
      <c r="BX101" s="109"/>
      <c r="BY101" s="109"/>
      <c r="BZ101" s="109"/>
      <c r="CA101" s="109"/>
      <c r="CB101" s="109"/>
      <c r="CC101" s="109"/>
      <c r="CD101" s="109"/>
      <c r="CE101" s="109">
        <v>156.0</v>
      </c>
      <c r="CF101" s="109"/>
      <c r="CG101" s="109"/>
      <c r="CH101" s="109">
        <v>36.0</v>
      </c>
      <c r="CI101" s="109">
        <v>23.0</v>
      </c>
      <c r="CJ101" s="109"/>
      <c r="CK101" s="109"/>
      <c r="CL101" s="109">
        <v>21.0</v>
      </c>
      <c r="CM101" s="109">
        <v>33.0</v>
      </c>
      <c r="CN101" s="109"/>
      <c r="CO101" s="109"/>
      <c r="CP101" s="109"/>
      <c r="CQ101" s="109"/>
      <c r="CR101" s="109"/>
      <c r="CS101" s="109"/>
      <c r="CT101" s="109"/>
      <c r="CU101" s="109"/>
      <c r="CV101" s="109"/>
      <c r="CW101" s="109"/>
      <c r="CX101" s="109"/>
      <c r="CY101" s="109"/>
      <c r="CZ101" s="109"/>
      <c r="DA101" s="109"/>
      <c r="DB101" s="109"/>
      <c r="DC101" s="109"/>
      <c r="DD101" s="109"/>
      <c r="DE101" s="109"/>
      <c r="DF101" s="109"/>
      <c r="DG101" s="109"/>
      <c r="DH101" s="109"/>
      <c r="DI101" s="109"/>
      <c r="DJ101" s="109">
        <v>176.0</v>
      </c>
      <c r="DK101" s="109"/>
      <c r="DL101" s="109"/>
      <c r="DM101" s="109"/>
      <c r="DN101" s="109">
        <v>178.0</v>
      </c>
      <c r="DO101" s="109"/>
      <c r="DP101" s="109"/>
      <c r="DQ101" s="109"/>
      <c r="DR101" s="109">
        <v>25.0</v>
      </c>
      <c r="DS101" s="109"/>
      <c r="DT101" s="109"/>
      <c r="DU101" s="109"/>
      <c r="DV101" s="109">
        <v>292.0</v>
      </c>
      <c r="DW101" s="109"/>
      <c r="DX101" s="109"/>
      <c r="DY101" s="109"/>
      <c r="DZ101" s="109"/>
      <c r="EA101" s="109"/>
      <c r="EB101" s="109"/>
      <c r="EC101" s="109"/>
      <c r="ED101" s="109"/>
      <c r="EE101" s="109"/>
      <c r="EF101" s="109"/>
      <c r="EG101" s="109"/>
      <c r="EH101" s="109"/>
      <c r="EI101" s="109"/>
      <c r="EJ101" s="109"/>
      <c r="EK101" s="109"/>
      <c r="EL101" s="109"/>
      <c r="EM101" s="109"/>
      <c r="EN101" s="109"/>
      <c r="EO101" s="109"/>
      <c r="EP101" s="109"/>
      <c r="EQ101" s="109"/>
      <c r="ER101" s="109"/>
      <c r="ES101" s="109"/>
      <c r="ET101" s="109">
        <v>291.0</v>
      </c>
      <c r="EU101" s="109"/>
      <c r="EV101" s="109"/>
      <c r="EW101" s="109"/>
      <c r="EX101" s="109">
        <v>233.0</v>
      </c>
      <c r="EY101" s="109"/>
      <c r="EZ101" s="109"/>
      <c r="FA101" s="109"/>
      <c r="FB101" s="109"/>
      <c r="FC101" s="109"/>
      <c r="FD101" s="109"/>
      <c r="FE101" s="109"/>
      <c r="FF101" s="109"/>
      <c r="FG101" s="109"/>
      <c r="FH101" s="109">
        <v>311.0</v>
      </c>
      <c r="FI101" s="109">
        <v>433.0</v>
      </c>
      <c r="FJ101" s="109"/>
      <c r="FK101" s="109">
        <v>239.0</v>
      </c>
      <c r="FL101" s="109"/>
      <c r="FM101" s="109"/>
      <c r="FN101" s="109"/>
      <c r="FO101" s="109"/>
      <c r="FP101" s="109"/>
      <c r="FQ101" s="109"/>
      <c r="FR101" s="109"/>
      <c r="FS101" s="109">
        <v>351.0</v>
      </c>
      <c r="FT101" s="109"/>
      <c r="FU101" s="109"/>
      <c r="FV101" s="109"/>
      <c r="FW101" s="109"/>
      <c r="FX101" s="109"/>
      <c r="FY101" s="109"/>
      <c r="FZ101" s="109"/>
      <c r="GA101" s="109"/>
      <c r="GB101" s="109"/>
      <c r="GC101" s="109"/>
      <c r="GD101" s="109"/>
      <c r="GE101" s="109"/>
      <c r="GF101" s="109"/>
      <c r="GG101" s="109">
        <v>204.0</v>
      </c>
      <c r="GH101" s="109"/>
      <c r="GI101" s="109">
        <v>943.0</v>
      </c>
    </row>
    <row r="102" ht="15.75" customHeight="1">
      <c r="A102" s="31">
        <v>242.0</v>
      </c>
      <c r="B102" s="31" t="s">
        <v>807</v>
      </c>
      <c r="C102" s="31">
        <v>9.0</v>
      </c>
      <c r="D102" s="109">
        <v>180730.0</v>
      </c>
      <c r="E102" s="109">
        <v>179506.0</v>
      </c>
      <c r="F102" s="109">
        <v>180730.0</v>
      </c>
      <c r="G102" s="109">
        <v>179506.0</v>
      </c>
      <c r="H102" s="109">
        <v>148048.0</v>
      </c>
      <c r="I102" s="109">
        <v>135186.0</v>
      </c>
      <c r="J102" s="109">
        <v>148048.0</v>
      </c>
      <c r="K102" s="109">
        <v>135186.0</v>
      </c>
      <c r="L102" s="109">
        <v>888.0</v>
      </c>
      <c r="M102" s="109">
        <v>863.0</v>
      </c>
      <c r="N102" s="109">
        <v>676.0</v>
      </c>
      <c r="O102" s="109">
        <v>937.0</v>
      </c>
      <c r="P102" s="109">
        <v>147160.0</v>
      </c>
      <c r="Q102" s="109">
        <v>134323.0</v>
      </c>
      <c r="R102" s="109">
        <v>147372.0</v>
      </c>
      <c r="S102" s="109">
        <v>134249.0</v>
      </c>
      <c r="T102" s="109"/>
      <c r="U102" s="109"/>
      <c r="V102" s="109"/>
      <c r="W102" s="109"/>
      <c r="X102" s="109">
        <v>30965.0</v>
      </c>
      <c r="Y102" s="109">
        <v>35377.0</v>
      </c>
      <c r="Z102" s="109">
        <v>25578.0</v>
      </c>
      <c r="AA102" s="109">
        <v>32638.0</v>
      </c>
      <c r="AB102" s="109">
        <v>8633.0</v>
      </c>
      <c r="AC102" s="109">
        <v>5611.0</v>
      </c>
      <c r="AD102" s="109">
        <v>11115.0</v>
      </c>
      <c r="AE102" s="109">
        <v>5840.0</v>
      </c>
      <c r="AF102" s="109">
        <v>16179.0</v>
      </c>
      <c r="AG102" s="109">
        <v>11980.0</v>
      </c>
      <c r="AH102" s="109">
        <v>19862.0</v>
      </c>
      <c r="AI102" s="109">
        <v>15395.0</v>
      </c>
      <c r="AJ102" s="109">
        <v>62767.0</v>
      </c>
      <c r="AK102" s="109">
        <v>65151.0</v>
      </c>
      <c r="AL102" s="109">
        <v>52414.0</v>
      </c>
      <c r="AM102" s="109">
        <v>55940.0</v>
      </c>
      <c r="AN102" s="109">
        <v>8713.0</v>
      </c>
      <c r="AO102" s="109">
        <v>2990.0</v>
      </c>
      <c r="AP102" s="109">
        <v>14973.0</v>
      </c>
      <c r="AQ102" s="109">
        <v>7440.0</v>
      </c>
      <c r="AR102" s="109">
        <v>11670.0</v>
      </c>
      <c r="AS102" s="109">
        <v>4393.0</v>
      </c>
      <c r="AT102" s="109">
        <v>13953.0</v>
      </c>
      <c r="AU102" s="109">
        <v>5590.0</v>
      </c>
      <c r="AV102" s="109">
        <v>1354.0</v>
      </c>
      <c r="AW102" s="109">
        <v>3216.0</v>
      </c>
      <c r="AX102" s="109">
        <v>678.0</v>
      </c>
      <c r="AY102" s="109">
        <v>3311.0</v>
      </c>
      <c r="AZ102" s="109"/>
      <c r="BA102" s="109">
        <v>957.0</v>
      </c>
      <c r="BB102" s="109">
        <v>361.0</v>
      </c>
      <c r="BC102" s="109">
        <v>917.0</v>
      </c>
      <c r="BD102" s="109">
        <v>4229.0</v>
      </c>
      <c r="BE102" s="109">
        <v>4079.0</v>
      </c>
      <c r="BF102" s="109">
        <v>3235.0</v>
      </c>
      <c r="BG102" s="109">
        <v>3684.0</v>
      </c>
      <c r="BH102" s="109"/>
      <c r="BI102" s="109"/>
      <c r="BJ102" s="109">
        <v>1167.0</v>
      </c>
      <c r="BK102" s="109">
        <v>901.0</v>
      </c>
      <c r="BL102" s="109">
        <v>2650.0</v>
      </c>
      <c r="BM102" s="109"/>
      <c r="BN102" s="109">
        <v>1266.0</v>
      </c>
      <c r="BO102" s="109">
        <v>1144.0</v>
      </c>
      <c r="BP102" s="109"/>
      <c r="BQ102" s="109"/>
      <c r="BR102" s="109">
        <v>1254.0</v>
      </c>
      <c r="BS102" s="109"/>
      <c r="BT102" s="109"/>
      <c r="BU102" s="109">
        <v>569.0</v>
      </c>
      <c r="BV102" s="109">
        <v>280.0</v>
      </c>
      <c r="BW102" s="109">
        <v>507.0</v>
      </c>
      <c r="BX102" s="109"/>
      <c r="BY102" s="109"/>
      <c r="BZ102" s="109"/>
      <c r="CA102" s="109"/>
      <c r="CB102" s="109"/>
      <c r="CC102" s="109"/>
      <c r="CD102" s="109"/>
      <c r="CE102" s="109">
        <v>113.0</v>
      </c>
      <c r="CF102" s="109"/>
      <c r="CG102" s="109"/>
      <c r="CH102" s="109">
        <v>68.0</v>
      </c>
      <c r="CI102" s="109">
        <v>45.0</v>
      </c>
      <c r="CJ102" s="109"/>
      <c r="CK102" s="109"/>
      <c r="CL102" s="109">
        <v>17.0</v>
      </c>
      <c r="CM102" s="109">
        <v>26.0</v>
      </c>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v>212.0</v>
      </c>
      <c r="DK102" s="109"/>
      <c r="DL102" s="109"/>
      <c r="DM102" s="109"/>
      <c r="DN102" s="109">
        <v>302.0</v>
      </c>
      <c r="DO102" s="109"/>
      <c r="DP102" s="109"/>
      <c r="DQ102" s="109"/>
      <c r="DR102" s="109">
        <v>16.0</v>
      </c>
      <c r="DS102" s="109"/>
      <c r="DT102" s="109"/>
      <c r="DU102" s="109"/>
      <c r="DV102" s="109">
        <v>216.0</v>
      </c>
      <c r="DW102" s="109"/>
      <c r="DX102" s="109"/>
      <c r="DY102" s="109"/>
      <c r="DZ102" s="109"/>
      <c r="EA102" s="109"/>
      <c r="EB102" s="109"/>
      <c r="EC102" s="109"/>
      <c r="ED102" s="109"/>
      <c r="EE102" s="109"/>
      <c r="EF102" s="109"/>
      <c r="EG102" s="109"/>
      <c r="EH102" s="109"/>
      <c r="EI102" s="109"/>
      <c r="EJ102" s="109"/>
      <c r="EK102" s="109"/>
      <c r="EL102" s="109"/>
      <c r="EM102" s="109"/>
      <c r="EN102" s="109"/>
      <c r="EO102" s="109"/>
      <c r="EP102" s="109"/>
      <c r="EQ102" s="109"/>
      <c r="ER102" s="109"/>
      <c r="ES102" s="109"/>
      <c r="ET102" s="109">
        <v>142.0</v>
      </c>
      <c r="EU102" s="109"/>
      <c r="EV102" s="109"/>
      <c r="EW102" s="109"/>
      <c r="EX102" s="109">
        <v>263.0</v>
      </c>
      <c r="EY102" s="109"/>
      <c r="EZ102" s="109"/>
      <c r="FA102" s="109"/>
      <c r="FB102" s="109"/>
      <c r="FC102" s="109"/>
      <c r="FD102" s="109"/>
      <c r="FE102" s="109"/>
      <c r="FF102" s="109"/>
      <c r="FG102" s="109"/>
      <c r="FH102" s="109"/>
      <c r="FI102" s="109"/>
      <c r="FJ102" s="109"/>
      <c r="FK102" s="109">
        <v>126.0</v>
      </c>
      <c r="FL102" s="109"/>
      <c r="FM102" s="109"/>
      <c r="FN102" s="109"/>
      <c r="FO102" s="109"/>
      <c r="FP102" s="109"/>
      <c r="FQ102" s="109"/>
      <c r="FR102" s="109"/>
      <c r="FS102" s="109">
        <v>222.0</v>
      </c>
      <c r="FT102" s="109"/>
      <c r="FU102" s="109"/>
      <c r="FV102" s="109"/>
      <c r="FW102" s="109"/>
      <c r="FX102" s="109"/>
      <c r="FY102" s="109"/>
      <c r="FZ102" s="109"/>
      <c r="GA102" s="109"/>
      <c r="GB102" s="109"/>
      <c r="GC102" s="109"/>
      <c r="GD102" s="109"/>
      <c r="GE102" s="109"/>
      <c r="GF102" s="109"/>
      <c r="GG102" s="109"/>
      <c r="GH102" s="109"/>
      <c r="GI102" s="109">
        <v>410.0</v>
      </c>
    </row>
    <row r="103" ht="15.75" customHeight="1">
      <c r="A103" s="31">
        <v>243.0</v>
      </c>
      <c r="B103" s="31" t="s">
        <v>456</v>
      </c>
      <c r="C103" s="31">
        <v>9.0</v>
      </c>
      <c r="D103" s="109">
        <v>255491.0</v>
      </c>
      <c r="E103" s="109">
        <v>253603.0</v>
      </c>
      <c r="F103" s="109">
        <v>255491.0</v>
      </c>
      <c r="G103" s="109">
        <v>253603.0</v>
      </c>
      <c r="H103" s="109">
        <v>198742.0</v>
      </c>
      <c r="I103" s="109">
        <v>178211.0</v>
      </c>
      <c r="J103" s="109">
        <v>198742.0</v>
      </c>
      <c r="K103" s="109">
        <v>178211.0</v>
      </c>
      <c r="L103" s="109">
        <v>1715.0</v>
      </c>
      <c r="M103" s="109">
        <v>1370.0</v>
      </c>
      <c r="N103" s="109">
        <v>1398.0</v>
      </c>
      <c r="O103" s="109">
        <v>1504.0</v>
      </c>
      <c r="P103" s="109">
        <v>197027.0</v>
      </c>
      <c r="Q103" s="109">
        <v>176841.0</v>
      </c>
      <c r="R103" s="109">
        <v>197344.0</v>
      </c>
      <c r="S103" s="109">
        <v>176707.0</v>
      </c>
      <c r="T103" s="109"/>
      <c r="U103" s="109"/>
      <c r="V103" s="109"/>
      <c r="W103" s="109"/>
      <c r="X103" s="109">
        <v>45055.0</v>
      </c>
      <c r="Y103" s="109">
        <v>47936.0</v>
      </c>
      <c r="Z103" s="109">
        <v>37089.0</v>
      </c>
      <c r="AA103" s="109">
        <v>44485.0</v>
      </c>
      <c r="AB103" s="109">
        <v>13311.0</v>
      </c>
      <c r="AC103" s="109">
        <v>7524.0</v>
      </c>
      <c r="AD103" s="109">
        <v>15442.0</v>
      </c>
      <c r="AE103" s="109">
        <v>8816.0</v>
      </c>
      <c r="AF103" s="109">
        <v>19088.0</v>
      </c>
      <c r="AG103" s="109">
        <v>14595.0</v>
      </c>
      <c r="AH103" s="109">
        <v>20540.0</v>
      </c>
      <c r="AI103" s="109">
        <v>16126.0</v>
      </c>
      <c r="AJ103" s="109">
        <v>78559.0</v>
      </c>
      <c r="AK103" s="109">
        <v>86997.0</v>
      </c>
      <c r="AL103" s="109">
        <v>69472.0</v>
      </c>
      <c r="AM103" s="109">
        <v>75595.0</v>
      </c>
      <c r="AN103" s="109">
        <v>10618.0</v>
      </c>
      <c r="AO103" s="109">
        <v>3239.0</v>
      </c>
      <c r="AP103" s="109">
        <v>17545.0</v>
      </c>
      <c r="AQ103" s="109">
        <v>8251.0</v>
      </c>
      <c r="AR103" s="109">
        <v>20968.0</v>
      </c>
      <c r="AS103" s="109">
        <v>5588.0</v>
      </c>
      <c r="AT103" s="109">
        <v>23033.0</v>
      </c>
      <c r="AU103" s="109">
        <v>7824.0</v>
      </c>
      <c r="AV103" s="109"/>
      <c r="AW103" s="109">
        <v>4792.0</v>
      </c>
      <c r="AX103" s="109">
        <v>861.0</v>
      </c>
      <c r="AY103" s="109">
        <v>4148.0</v>
      </c>
      <c r="AZ103" s="109"/>
      <c r="BA103" s="109">
        <v>2246.0</v>
      </c>
      <c r="BB103" s="109">
        <v>676.0</v>
      </c>
      <c r="BC103" s="109">
        <v>1739.0</v>
      </c>
      <c r="BD103" s="109">
        <v>8619.0</v>
      </c>
      <c r="BE103" s="109">
        <v>3924.0</v>
      </c>
      <c r="BF103" s="109">
        <v>5169.0</v>
      </c>
      <c r="BG103" s="109">
        <v>4335.0</v>
      </c>
      <c r="BH103" s="109"/>
      <c r="BI103" s="109"/>
      <c r="BJ103" s="109">
        <v>2110.0</v>
      </c>
      <c r="BK103" s="109">
        <v>1338.0</v>
      </c>
      <c r="BL103" s="109"/>
      <c r="BM103" s="109"/>
      <c r="BN103" s="109">
        <v>1258.0</v>
      </c>
      <c r="BO103" s="109">
        <v>1374.0</v>
      </c>
      <c r="BP103" s="109"/>
      <c r="BQ103" s="109"/>
      <c r="BR103" s="109">
        <v>1750.0</v>
      </c>
      <c r="BS103" s="109"/>
      <c r="BT103" s="109">
        <v>809.0</v>
      </c>
      <c r="BU103" s="109"/>
      <c r="BV103" s="109">
        <v>630.0</v>
      </c>
      <c r="BW103" s="109">
        <v>772.0</v>
      </c>
      <c r="BX103" s="109"/>
      <c r="BY103" s="109"/>
      <c r="BZ103" s="109"/>
      <c r="CA103" s="109"/>
      <c r="CB103" s="109"/>
      <c r="CC103" s="109"/>
      <c r="CD103" s="109"/>
      <c r="CE103" s="109">
        <v>217.0</v>
      </c>
      <c r="CF103" s="109"/>
      <c r="CG103" s="109"/>
      <c r="CH103" s="109">
        <v>50.0</v>
      </c>
      <c r="CI103" s="109">
        <v>70.0</v>
      </c>
      <c r="CJ103" s="109"/>
      <c r="CK103" s="109"/>
      <c r="CL103" s="109">
        <v>21.0</v>
      </c>
      <c r="CM103" s="109">
        <v>30.0</v>
      </c>
      <c r="CN103" s="109"/>
      <c r="CO103" s="109"/>
      <c r="CP103" s="109"/>
      <c r="CQ103" s="109"/>
      <c r="CR103" s="109"/>
      <c r="CS103" s="109"/>
      <c r="CT103" s="109"/>
      <c r="CU103" s="109"/>
      <c r="CV103" s="109"/>
      <c r="CW103" s="109"/>
      <c r="CX103" s="109"/>
      <c r="CY103" s="109"/>
      <c r="CZ103" s="109"/>
      <c r="DA103" s="109"/>
      <c r="DB103" s="109"/>
      <c r="DC103" s="109"/>
      <c r="DD103" s="109"/>
      <c r="DE103" s="109"/>
      <c r="DF103" s="109"/>
      <c r="DG103" s="109"/>
      <c r="DH103" s="109"/>
      <c r="DI103" s="109"/>
      <c r="DJ103" s="109">
        <v>262.0</v>
      </c>
      <c r="DK103" s="109"/>
      <c r="DL103" s="109"/>
      <c r="DM103" s="109"/>
      <c r="DN103" s="109">
        <v>369.0</v>
      </c>
      <c r="DO103" s="109"/>
      <c r="DP103" s="109"/>
      <c r="DQ103" s="109"/>
      <c r="DR103" s="109">
        <v>46.0</v>
      </c>
      <c r="DS103" s="109"/>
      <c r="DT103" s="109"/>
      <c r="DU103" s="109"/>
      <c r="DV103" s="109">
        <v>334.0</v>
      </c>
      <c r="DW103" s="109"/>
      <c r="DX103" s="109"/>
      <c r="DY103" s="109"/>
      <c r="DZ103" s="109"/>
      <c r="EA103" s="109"/>
      <c r="EB103" s="109"/>
      <c r="EC103" s="109"/>
      <c r="ED103" s="109"/>
      <c r="EE103" s="109"/>
      <c r="EF103" s="109"/>
      <c r="EG103" s="109"/>
      <c r="EH103" s="109"/>
      <c r="EI103" s="109"/>
      <c r="EJ103" s="109"/>
      <c r="EK103" s="109"/>
      <c r="EL103" s="109"/>
      <c r="EM103" s="109"/>
      <c r="EN103" s="109"/>
      <c r="EO103" s="109"/>
      <c r="EP103" s="109"/>
      <c r="EQ103" s="109"/>
      <c r="ER103" s="109"/>
      <c r="ES103" s="109"/>
      <c r="ET103" s="109">
        <v>324.0</v>
      </c>
      <c r="EU103" s="109"/>
      <c r="EV103" s="109"/>
      <c r="EW103" s="109"/>
      <c r="EX103" s="109">
        <v>363.0</v>
      </c>
      <c r="EY103" s="109"/>
      <c r="EZ103" s="109"/>
      <c r="FA103" s="109"/>
      <c r="FB103" s="109"/>
      <c r="FC103" s="109"/>
      <c r="FD103" s="109"/>
      <c r="FE103" s="109"/>
      <c r="FF103" s="109"/>
      <c r="FG103" s="109"/>
      <c r="FH103" s="109"/>
      <c r="FI103" s="109"/>
      <c r="FJ103" s="109"/>
      <c r="FK103" s="109">
        <v>185.0</v>
      </c>
      <c r="FL103" s="109"/>
      <c r="FM103" s="109"/>
      <c r="FN103" s="109"/>
      <c r="FO103" s="109"/>
      <c r="FP103" s="109"/>
      <c r="FQ103" s="109"/>
      <c r="FR103" s="109"/>
      <c r="FS103" s="109">
        <v>305.0</v>
      </c>
      <c r="FT103" s="109"/>
      <c r="FU103" s="109"/>
      <c r="FV103" s="109"/>
      <c r="FW103" s="109"/>
      <c r="FX103" s="109"/>
      <c r="FY103" s="109"/>
      <c r="FZ103" s="109"/>
      <c r="GA103" s="109"/>
      <c r="GB103" s="109"/>
      <c r="GC103" s="109"/>
      <c r="GD103" s="109"/>
      <c r="GE103" s="109"/>
      <c r="GF103" s="109"/>
      <c r="GG103" s="109"/>
      <c r="GH103" s="109"/>
      <c r="GI103" s="109">
        <v>1097.0</v>
      </c>
    </row>
    <row r="104" ht="15.75" customHeight="1">
      <c r="A104" s="31">
        <v>244.0</v>
      </c>
      <c r="B104" s="31" t="s">
        <v>809</v>
      </c>
      <c r="C104" s="31">
        <v>9.0</v>
      </c>
      <c r="D104" s="109">
        <v>192214.0</v>
      </c>
      <c r="E104" s="109">
        <v>193031.0</v>
      </c>
      <c r="F104" s="109">
        <v>192214.0</v>
      </c>
      <c r="G104" s="109">
        <v>193031.0</v>
      </c>
      <c r="H104" s="109">
        <v>146205.0</v>
      </c>
      <c r="I104" s="109">
        <v>132674.0</v>
      </c>
      <c r="J104" s="109">
        <v>146205.0</v>
      </c>
      <c r="K104" s="109">
        <v>132674.0</v>
      </c>
      <c r="L104" s="109">
        <v>1282.0</v>
      </c>
      <c r="M104" s="109">
        <v>1053.0</v>
      </c>
      <c r="N104" s="109">
        <v>902.0</v>
      </c>
      <c r="O104" s="109">
        <v>1027.0</v>
      </c>
      <c r="P104" s="109">
        <v>144923.0</v>
      </c>
      <c r="Q104" s="109">
        <v>131621.0</v>
      </c>
      <c r="R104" s="109">
        <v>145303.0</v>
      </c>
      <c r="S104" s="109">
        <v>131647.0</v>
      </c>
      <c r="T104" s="109"/>
      <c r="U104" s="109"/>
      <c r="V104" s="109"/>
      <c r="W104" s="109"/>
      <c r="X104" s="109">
        <v>37068.0</v>
      </c>
      <c r="Y104" s="109">
        <v>41666.0</v>
      </c>
      <c r="Z104" s="109">
        <v>26456.0</v>
      </c>
      <c r="AA104" s="109">
        <v>35310.0</v>
      </c>
      <c r="AB104" s="109">
        <v>14511.0</v>
      </c>
      <c r="AC104" s="109">
        <v>8099.0</v>
      </c>
      <c r="AD104" s="109">
        <v>16962.0</v>
      </c>
      <c r="AE104" s="109">
        <v>9311.0</v>
      </c>
      <c r="AF104" s="109">
        <v>18463.0</v>
      </c>
      <c r="AG104" s="109">
        <v>13336.0</v>
      </c>
      <c r="AH104" s="109">
        <v>21909.0</v>
      </c>
      <c r="AI104" s="109">
        <v>17444.0</v>
      </c>
      <c r="AJ104" s="109">
        <v>45340.0</v>
      </c>
      <c r="AK104" s="109">
        <v>51829.0</v>
      </c>
      <c r="AL104" s="109">
        <v>40106.0</v>
      </c>
      <c r="AM104" s="109">
        <v>45748.0</v>
      </c>
      <c r="AN104" s="109">
        <v>10379.0</v>
      </c>
      <c r="AO104" s="109">
        <v>3556.0</v>
      </c>
      <c r="AP104" s="109">
        <v>15412.0</v>
      </c>
      <c r="AQ104" s="109">
        <v>7150.0</v>
      </c>
      <c r="AR104" s="109">
        <v>13398.0</v>
      </c>
      <c r="AS104" s="109">
        <v>4417.0</v>
      </c>
      <c r="AT104" s="109">
        <v>14503.0</v>
      </c>
      <c r="AU104" s="109">
        <v>5906.0</v>
      </c>
      <c r="AV104" s="109"/>
      <c r="AW104" s="109">
        <v>4055.0</v>
      </c>
      <c r="AX104" s="109">
        <v>809.0</v>
      </c>
      <c r="AY104" s="109">
        <v>4221.0</v>
      </c>
      <c r="AZ104" s="109"/>
      <c r="BA104" s="109">
        <v>1341.0</v>
      </c>
      <c r="BB104" s="109">
        <v>311.0</v>
      </c>
      <c r="BC104" s="109">
        <v>1061.0</v>
      </c>
      <c r="BD104" s="109">
        <v>3058.0</v>
      </c>
      <c r="BE104" s="109">
        <v>2134.0</v>
      </c>
      <c r="BF104" s="109">
        <v>1824.0</v>
      </c>
      <c r="BG104" s="109">
        <v>1909.0</v>
      </c>
      <c r="BH104" s="109"/>
      <c r="BI104" s="109"/>
      <c r="BJ104" s="109">
        <v>1595.0</v>
      </c>
      <c r="BK104" s="109">
        <v>1032.0</v>
      </c>
      <c r="BL104" s="109">
        <v>2342.0</v>
      </c>
      <c r="BM104" s="109"/>
      <c r="BN104" s="109">
        <v>1254.0</v>
      </c>
      <c r="BO104" s="109">
        <v>940.0</v>
      </c>
      <c r="BP104" s="109"/>
      <c r="BQ104" s="109">
        <v>873.0</v>
      </c>
      <c r="BR104" s="109">
        <v>2076.0</v>
      </c>
      <c r="BS104" s="109"/>
      <c r="BT104" s="109"/>
      <c r="BU104" s="109"/>
      <c r="BV104" s="109">
        <v>251.0</v>
      </c>
      <c r="BW104" s="109">
        <v>337.0</v>
      </c>
      <c r="BX104" s="109"/>
      <c r="BY104" s="109"/>
      <c r="BZ104" s="109"/>
      <c r="CA104" s="109"/>
      <c r="CB104" s="109"/>
      <c r="CC104" s="109"/>
      <c r="CD104" s="109"/>
      <c r="CE104" s="109">
        <v>147.0</v>
      </c>
      <c r="CF104" s="109">
        <v>364.0</v>
      </c>
      <c r="CG104" s="109">
        <v>122.0</v>
      </c>
      <c r="CH104" s="109">
        <v>124.0</v>
      </c>
      <c r="CI104" s="109">
        <v>149.0</v>
      </c>
      <c r="CJ104" s="109"/>
      <c r="CK104" s="109"/>
      <c r="CL104" s="109">
        <v>18.0</v>
      </c>
      <c r="CM104" s="109">
        <v>26.0</v>
      </c>
      <c r="CN104" s="109"/>
      <c r="CO104" s="109"/>
      <c r="CP104" s="109"/>
      <c r="CQ104" s="109"/>
      <c r="CR104" s="109"/>
      <c r="CS104" s="109"/>
      <c r="CT104" s="109"/>
      <c r="CU104" s="109"/>
      <c r="CV104" s="109"/>
      <c r="CW104" s="109"/>
      <c r="CX104" s="109"/>
      <c r="CY104" s="109"/>
      <c r="CZ104" s="109"/>
      <c r="DA104" s="109"/>
      <c r="DB104" s="109"/>
      <c r="DC104" s="109"/>
      <c r="DD104" s="109"/>
      <c r="DE104" s="109"/>
      <c r="DF104" s="109"/>
      <c r="DG104" s="109"/>
      <c r="DH104" s="109"/>
      <c r="DI104" s="109"/>
      <c r="DJ104" s="109">
        <v>353.0</v>
      </c>
      <c r="DK104" s="109"/>
      <c r="DL104" s="109"/>
      <c r="DM104" s="109"/>
      <c r="DN104" s="109">
        <v>448.0</v>
      </c>
      <c r="DO104" s="109"/>
      <c r="DP104" s="109"/>
      <c r="DQ104" s="109"/>
      <c r="DR104" s="109">
        <v>108.0</v>
      </c>
      <c r="DS104" s="109"/>
      <c r="DT104" s="109"/>
      <c r="DU104" s="109"/>
      <c r="DV104" s="109">
        <v>253.0</v>
      </c>
      <c r="DW104" s="109"/>
      <c r="DX104" s="109"/>
      <c r="DY104" s="109"/>
      <c r="DZ104" s="109"/>
      <c r="EA104" s="109"/>
      <c r="EB104" s="109"/>
      <c r="EC104" s="109"/>
      <c r="ED104" s="109"/>
      <c r="EE104" s="109"/>
      <c r="EF104" s="109"/>
      <c r="EG104" s="109"/>
      <c r="EH104" s="109"/>
      <c r="EI104" s="109"/>
      <c r="EJ104" s="109"/>
      <c r="EK104" s="109"/>
      <c r="EL104" s="109"/>
      <c r="EM104" s="109"/>
      <c r="EN104" s="109"/>
      <c r="EO104" s="109"/>
      <c r="EP104" s="109"/>
      <c r="EQ104" s="109"/>
      <c r="ER104" s="109"/>
      <c r="ES104" s="109"/>
      <c r="ET104" s="109">
        <v>203.0</v>
      </c>
      <c r="EU104" s="109"/>
      <c r="EV104" s="109"/>
      <c r="EW104" s="109"/>
      <c r="EX104" s="109">
        <v>328.0</v>
      </c>
      <c r="EY104" s="109"/>
      <c r="EZ104" s="109"/>
      <c r="FA104" s="109"/>
      <c r="FB104" s="109"/>
      <c r="FC104" s="109"/>
      <c r="FD104" s="109"/>
      <c r="FE104" s="109"/>
      <c r="FF104" s="109"/>
      <c r="FG104" s="109"/>
      <c r="FH104" s="109"/>
      <c r="FI104" s="109"/>
      <c r="FJ104" s="109"/>
      <c r="FK104" s="109">
        <v>165.0</v>
      </c>
      <c r="FL104" s="109"/>
      <c r="FM104" s="109"/>
      <c r="FN104" s="109"/>
      <c r="FO104" s="109"/>
      <c r="FP104" s="109"/>
      <c r="FQ104" s="109"/>
      <c r="FR104" s="109"/>
      <c r="FS104" s="109">
        <v>244.0</v>
      </c>
      <c r="FT104" s="109"/>
      <c r="FU104" s="109"/>
      <c r="FV104" s="109"/>
      <c r="FW104" s="109"/>
      <c r="FX104" s="109"/>
      <c r="FY104" s="109"/>
      <c r="FZ104" s="109"/>
      <c r="GA104" s="109"/>
      <c r="GB104" s="109"/>
      <c r="GC104" s="109"/>
      <c r="GD104" s="109"/>
      <c r="GE104" s="109"/>
      <c r="GF104" s="109"/>
      <c r="GG104" s="109">
        <v>193.0</v>
      </c>
      <c r="GH104" s="109"/>
      <c r="GI104" s="109">
        <v>547.0</v>
      </c>
    </row>
    <row r="105" ht="15.75" customHeight="1">
      <c r="A105" s="31">
        <v>245.0</v>
      </c>
      <c r="B105" s="31" t="s">
        <v>810</v>
      </c>
      <c r="C105" s="31">
        <v>9.0</v>
      </c>
      <c r="D105" s="109">
        <v>181809.0</v>
      </c>
      <c r="E105" s="109">
        <v>185799.0</v>
      </c>
      <c r="F105" s="109">
        <v>181809.0</v>
      </c>
      <c r="G105" s="109">
        <v>185799.0</v>
      </c>
      <c r="H105" s="109">
        <v>132085.0</v>
      </c>
      <c r="I105" s="109">
        <v>121814.0</v>
      </c>
      <c r="J105" s="109">
        <v>132085.0</v>
      </c>
      <c r="K105" s="109">
        <v>121814.0</v>
      </c>
      <c r="L105" s="109">
        <v>1410.0</v>
      </c>
      <c r="M105" s="109">
        <v>1157.0</v>
      </c>
      <c r="N105" s="109">
        <v>1107.0</v>
      </c>
      <c r="O105" s="109">
        <v>1239.0</v>
      </c>
      <c r="P105" s="109">
        <v>130675.0</v>
      </c>
      <c r="Q105" s="109">
        <v>120657.0</v>
      </c>
      <c r="R105" s="109">
        <v>130978.0</v>
      </c>
      <c r="S105" s="109">
        <v>120575.0</v>
      </c>
      <c r="T105" s="109"/>
      <c r="U105" s="109"/>
      <c r="V105" s="109"/>
      <c r="W105" s="109"/>
      <c r="X105" s="109">
        <v>34621.0</v>
      </c>
      <c r="Y105" s="109">
        <v>38942.0</v>
      </c>
      <c r="Z105" s="109">
        <v>27467.0</v>
      </c>
      <c r="AA105" s="109">
        <v>34363.0</v>
      </c>
      <c r="AB105" s="109">
        <v>10772.0</v>
      </c>
      <c r="AC105" s="109">
        <v>6038.0</v>
      </c>
      <c r="AD105" s="109">
        <v>11640.0</v>
      </c>
      <c r="AE105" s="109">
        <v>6948.0</v>
      </c>
      <c r="AF105" s="109">
        <v>10163.0</v>
      </c>
      <c r="AG105" s="109">
        <v>8165.0</v>
      </c>
      <c r="AH105" s="109">
        <v>12166.0</v>
      </c>
      <c r="AI105" s="109">
        <v>9705.0</v>
      </c>
      <c r="AJ105" s="109">
        <v>46511.0</v>
      </c>
      <c r="AK105" s="109">
        <v>53519.0</v>
      </c>
      <c r="AL105" s="109">
        <v>40882.0</v>
      </c>
      <c r="AM105" s="109">
        <v>48881.0</v>
      </c>
      <c r="AN105" s="109">
        <v>7632.0</v>
      </c>
      <c r="AO105" s="109">
        <v>2192.0</v>
      </c>
      <c r="AP105" s="109">
        <v>11199.0</v>
      </c>
      <c r="AQ105" s="109">
        <v>5087.0</v>
      </c>
      <c r="AR105" s="109">
        <v>17270.0</v>
      </c>
      <c r="AS105" s="109">
        <v>4498.0</v>
      </c>
      <c r="AT105" s="109">
        <v>18679.0</v>
      </c>
      <c r="AU105" s="109">
        <v>5737.0</v>
      </c>
      <c r="AV105" s="109"/>
      <c r="AW105" s="109">
        <v>3056.0</v>
      </c>
      <c r="AX105" s="109">
        <v>664.0</v>
      </c>
      <c r="AY105" s="109">
        <v>2936.0</v>
      </c>
      <c r="AZ105" s="109"/>
      <c r="BA105" s="109">
        <v>1701.0</v>
      </c>
      <c r="BB105" s="109">
        <v>513.0</v>
      </c>
      <c r="BC105" s="109">
        <v>1572.0</v>
      </c>
      <c r="BD105" s="109">
        <v>3706.0</v>
      </c>
      <c r="BE105" s="109">
        <v>2378.0</v>
      </c>
      <c r="BF105" s="109">
        <v>2192.0</v>
      </c>
      <c r="BG105" s="109">
        <v>2187.0</v>
      </c>
      <c r="BH105" s="109"/>
      <c r="BI105" s="109"/>
      <c r="BJ105" s="109">
        <v>1629.0</v>
      </c>
      <c r="BK105" s="109">
        <v>890.0</v>
      </c>
      <c r="BL105" s="109"/>
      <c r="BM105" s="109"/>
      <c r="BN105" s="109">
        <v>888.0</v>
      </c>
      <c r="BO105" s="109">
        <v>761.0</v>
      </c>
      <c r="BP105" s="109"/>
      <c r="BQ105" s="109"/>
      <c r="BR105" s="109">
        <v>1253.0</v>
      </c>
      <c r="BS105" s="109"/>
      <c r="BT105" s="109"/>
      <c r="BU105" s="109"/>
      <c r="BV105" s="109">
        <v>353.0</v>
      </c>
      <c r="BW105" s="109">
        <v>318.0</v>
      </c>
      <c r="BX105" s="109"/>
      <c r="BY105" s="109"/>
      <c r="BZ105" s="109"/>
      <c r="CA105" s="109"/>
      <c r="CB105" s="109"/>
      <c r="CC105" s="109"/>
      <c r="CD105" s="109"/>
      <c r="CE105" s="109">
        <v>131.0</v>
      </c>
      <c r="CF105" s="109"/>
      <c r="CG105" s="109"/>
      <c r="CH105" s="109">
        <v>66.0</v>
      </c>
      <c r="CI105" s="109">
        <v>50.0</v>
      </c>
      <c r="CJ105" s="109"/>
      <c r="CK105" s="109"/>
      <c r="CL105" s="109">
        <v>17.0</v>
      </c>
      <c r="CM105" s="109">
        <v>11.0</v>
      </c>
      <c r="CN105" s="109"/>
      <c r="CO105" s="109"/>
      <c r="CP105" s="109"/>
      <c r="CQ105" s="109"/>
      <c r="CR105" s="109"/>
      <c r="CS105" s="109"/>
      <c r="CT105" s="109"/>
      <c r="CU105" s="109"/>
      <c r="CV105" s="109"/>
      <c r="CW105" s="109"/>
      <c r="CX105" s="109"/>
      <c r="CY105" s="109"/>
      <c r="CZ105" s="109"/>
      <c r="DA105" s="109"/>
      <c r="DB105" s="109"/>
      <c r="DC105" s="109"/>
      <c r="DD105" s="109"/>
      <c r="DE105" s="109"/>
      <c r="DF105" s="109"/>
      <c r="DG105" s="109"/>
      <c r="DH105" s="109"/>
      <c r="DI105" s="109"/>
      <c r="DJ105" s="109">
        <v>259.0</v>
      </c>
      <c r="DK105" s="109"/>
      <c r="DL105" s="109"/>
      <c r="DM105" s="109"/>
      <c r="DN105" s="109">
        <v>263.0</v>
      </c>
      <c r="DO105" s="109"/>
      <c r="DP105" s="109"/>
      <c r="DQ105" s="109"/>
      <c r="DR105" s="109">
        <v>55.0</v>
      </c>
      <c r="DS105" s="109"/>
      <c r="DT105" s="109"/>
      <c r="DU105" s="109"/>
      <c r="DV105" s="109">
        <v>282.0</v>
      </c>
      <c r="DW105" s="109"/>
      <c r="DX105" s="109"/>
      <c r="DY105" s="109"/>
      <c r="DZ105" s="109"/>
      <c r="EA105" s="109"/>
      <c r="EB105" s="109"/>
      <c r="EC105" s="109"/>
      <c r="ED105" s="109"/>
      <c r="EE105" s="109"/>
      <c r="EF105" s="109"/>
      <c r="EG105" s="109"/>
      <c r="EH105" s="109"/>
      <c r="EI105" s="109"/>
      <c r="EJ105" s="109"/>
      <c r="EK105" s="109"/>
      <c r="EL105" s="109"/>
      <c r="EM105" s="109"/>
      <c r="EN105" s="109"/>
      <c r="EO105" s="109"/>
      <c r="EP105" s="109"/>
      <c r="EQ105" s="109"/>
      <c r="ER105" s="109"/>
      <c r="ES105" s="109"/>
      <c r="ET105" s="109">
        <v>259.0</v>
      </c>
      <c r="EU105" s="109"/>
      <c r="EV105" s="109"/>
      <c r="EW105" s="109"/>
      <c r="EX105" s="109">
        <v>252.0</v>
      </c>
      <c r="EY105" s="109"/>
      <c r="EZ105" s="109"/>
      <c r="FA105" s="109"/>
      <c r="FB105" s="109"/>
      <c r="FC105" s="109"/>
      <c r="FD105" s="109"/>
      <c r="FE105" s="109"/>
      <c r="FF105" s="109"/>
      <c r="FG105" s="109"/>
      <c r="FH105" s="109"/>
      <c r="FI105" s="109"/>
      <c r="FJ105" s="109"/>
      <c r="FK105" s="109">
        <v>114.0</v>
      </c>
      <c r="FL105" s="109"/>
      <c r="FM105" s="109"/>
      <c r="FN105" s="109"/>
      <c r="FO105" s="109"/>
      <c r="FP105" s="109"/>
      <c r="FQ105" s="109"/>
      <c r="FR105" s="109"/>
      <c r="FS105" s="109">
        <v>214.0</v>
      </c>
      <c r="FT105" s="109"/>
      <c r="FU105" s="109"/>
      <c r="FV105" s="109"/>
      <c r="FW105" s="109"/>
      <c r="FX105" s="109"/>
      <c r="FY105" s="109"/>
      <c r="FZ105" s="109"/>
      <c r="GA105" s="109"/>
      <c r="GB105" s="109"/>
      <c r="GC105" s="109"/>
      <c r="GD105" s="109"/>
      <c r="GE105" s="109"/>
      <c r="GF105" s="109"/>
      <c r="GG105" s="109">
        <v>168.0</v>
      </c>
      <c r="GH105" s="109"/>
      <c r="GI105" s="109">
        <v>670.0</v>
      </c>
    </row>
    <row r="106" ht="15.75" customHeight="1">
      <c r="A106" s="31">
        <v>246.0</v>
      </c>
      <c r="B106" s="31" t="s">
        <v>459</v>
      </c>
      <c r="C106" s="31">
        <v>9.0</v>
      </c>
      <c r="D106" s="109">
        <v>227560.0</v>
      </c>
      <c r="E106" s="109">
        <v>226102.0</v>
      </c>
      <c r="F106" s="109">
        <v>227560.0</v>
      </c>
      <c r="G106" s="109">
        <v>226102.0</v>
      </c>
      <c r="H106" s="109">
        <v>185895.0</v>
      </c>
      <c r="I106" s="109">
        <v>168765.0</v>
      </c>
      <c r="J106" s="109">
        <v>185895.0</v>
      </c>
      <c r="K106" s="109">
        <v>168765.0</v>
      </c>
      <c r="L106" s="109">
        <v>1709.0</v>
      </c>
      <c r="M106" s="109">
        <v>1566.0</v>
      </c>
      <c r="N106" s="109">
        <v>1341.0</v>
      </c>
      <c r="O106" s="109">
        <v>1312.0</v>
      </c>
      <c r="P106" s="109">
        <v>184186.0</v>
      </c>
      <c r="Q106" s="109">
        <v>167199.0</v>
      </c>
      <c r="R106" s="109">
        <v>184554.0</v>
      </c>
      <c r="S106" s="109">
        <v>167453.0</v>
      </c>
      <c r="T106" s="109"/>
      <c r="U106" s="109"/>
      <c r="V106" s="109"/>
      <c r="W106" s="109"/>
      <c r="X106" s="109">
        <v>37920.0</v>
      </c>
      <c r="Y106" s="109">
        <v>46200.0</v>
      </c>
      <c r="Z106" s="109">
        <v>34040.0</v>
      </c>
      <c r="AA106" s="109">
        <v>41107.0</v>
      </c>
      <c r="AB106" s="109">
        <v>8887.0</v>
      </c>
      <c r="AC106" s="109">
        <v>6064.0</v>
      </c>
      <c r="AD106" s="109">
        <v>11635.0</v>
      </c>
      <c r="AE106" s="109">
        <v>6394.0</v>
      </c>
      <c r="AF106" s="109">
        <v>14465.0</v>
      </c>
      <c r="AG106" s="109">
        <v>11142.0</v>
      </c>
      <c r="AH106" s="109">
        <v>18033.0</v>
      </c>
      <c r="AI106" s="109">
        <v>14247.0</v>
      </c>
      <c r="AJ106" s="109">
        <v>81874.0</v>
      </c>
      <c r="AK106" s="109">
        <v>84618.0</v>
      </c>
      <c r="AL106" s="109">
        <v>69743.0</v>
      </c>
      <c r="AM106" s="109">
        <v>76181.0</v>
      </c>
      <c r="AN106" s="109">
        <v>8583.0</v>
      </c>
      <c r="AO106" s="109">
        <v>5371.0</v>
      </c>
      <c r="AP106" s="109">
        <v>15990.0</v>
      </c>
      <c r="AQ106" s="109">
        <v>7467.0</v>
      </c>
      <c r="AR106" s="109">
        <v>18925.0</v>
      </c>
      <c r="AS106" s="109"/>
      <c r="AT106" s="109">
        <v>21317.0</v>
      </c>
      <c r="AU106" s="109">
        <v>6533.0</v>
      </c>
      <c r="AV106" s="109">
        <v>2070.0</v>
      </c>
      <c r="AW106" s="109">
        <v>4137.0</v>
      </c>
      <c r="AX106" s="109">
        <v>851.0</v>
      </c>
      <c r="AY106" s="109">
        <v>3252.0</v>
      </c>
      <c r="AZ106" s="109"/>
      <c r="BA106" s="109">
        <v>2598.0</v>
      </c>
      <c r="BB106" s="109">
        <v>557.0</v>
      </c>
      <c r="BC106" s="109">
        <v>1471.0</v>
      </c>
      <c r="BD106" s="109">
        <v>9191.0</v>
      </c>
      <c r="BE106" s="109">
        <v>7069.0</v>
      </c>
      <c r="BF106" s="109">
        <v>6080.0</v>
      </c>
      <c r="BG106" s="109">
        <v>6192.0</v>
      </c>
      <c r="BH106" s="109"/>
      <c r="BI106" s="109"/>
      <c r="BJ106" s="109">
        <v>1914.0</v>
      </c>
      <c r="BK106" s="109">
        <v>1235.0</v>
      </c>
      <c r="BL106" s="109">
        <v>2271.0</v>
      </c>
      <c r="BM106" s="109"/>
      <c r="BN106" s="109">
        <v>1206.0</v>
      </c>
      <c r="BO106" s="109">
        <v>1095.0</v>
      </c>
      <c r="BP106" s="109"/>
      <c r="BQ106" s="109"/>
      <c r="BR106" s="109">
        <v>1257.0</v>
      </c>
      <c r="BS106" s="109"/>
      <c r="BT106" s="109"/>
      <c r="BU106" s="109"/>
      <c r="BV106" s="109">
        <v>488.0</v>
      </c>
      <c r="BW106" s="109">
        <v>560.0</v>
      </c>
      <c r="BX106" s="109"/>
      <c r="BY106" s="109"/>
      <c r="BZ106" s="109"/>
      <c r="CA106" s="109"/>
      <c r="CB106" s="109"/>
      <c r="CC106" s="109"/>
      <c r="CD106" s="109"/>
      <c r="CE106" s="109">
        <v>192.0</v>
      </c>
      <c r="CF106" s="109"/>
      <c r="CG106" s="109"/>
      <c r="CH106" s="109">
        <v>36.0</v>
      </c>
      <c r="CI106" s="109">
        <v>24.0</v>
      </c>
      <c r="CJ106" s="109"/>
      <c r="CK106" s="109"/>
      <c r="CL106" s="109">
        <v>22.0</v>
      </c>
      <c r="CM106" s="109">
        <v>18.0</v>
      </c>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v>227.0</v>
      </c>
      <c r="DK106" s="109"/>
      <c r="DL106" s="109"/>
      <c r="DM106" s="109"/>
      <c r="DN106" s="109">
        <v>249.0</v>
      </c>
      <c r="DO106" s="109"/>
      <c r="DP106" s="109"/>
      <c r="DQ106" s="109"/>
      <c r="DR106" s="109">
        <v>30.0</v>
      </c>
      <c r="DS106" s="109"/>
      <c r="DT106" s="109"/>
      <c r="DU106" s="109"/>
      <c r="DV106" s="109">
        <v>343.0</v>
      </c>
      <c r="DW106" s="109"/>
      <c r="DX106" s="109"/>
      <c r="DY106" s="109"/>
      <c r="DZ106" s="109"/>
      <c r="EA106" s="109"/>
      <c r="EB106" s="109"/>
      <c r="EC106" s="109"/>
      <c r="ED106" s="109"/>
      <c r="EE106" s="109"/>
      <c r="EF106" s="109"/>
      <c r="EG106" s="109"/>
      <c r="EH106" s="109"/>
      <c r="EI106" s="109"/>
      <c r="EJ106" s="109"/>
      <c r="EK106" s="109"/>
      <c r="EL106" s="109"/>
      <c r="EM106" s="109"/>
      <c r="EN106" s="109"/>
      <c r="EO106" s="109"/>
      <c r="EP106" s="109"/>
      <c r="EQ106" s="109"/>
      <c r="ER106" s="109"/>
      <c r="ES106" s="109"/>
      <c r="ET106" s="109">
        <v>256.0</v>
      </c>
      <c r="EU106" s="109"/>
      <c r="EV106" s="109"/>
      <c r="EW106" s="109"/>
      <c r="EX106" s="109">
        <v>280.0</v>
      </c>
      <c r="EY106" s="109"/>
      <c r="EZ106" s="109"/>
      <c r="FA106" s="109"/>
      <c r="FB106" s="109"/>
      <c r="FC106" s="109"/>
      <c r="FD106" s="109"/>
      <c r="FE106" s="109"/>
      <c r="FF106" s="109"/>
      <c r="FG106" s="109"/>
      <c r="FH106" s="109"/>
      <c r="FI106" s="109"/>
      <c r="FJ106" s="109"/>
      <c r="FK106" s="109">
        <v>180.0</v>
      </c>
      <c r="FL106" s="109"/>
      <c r="FM106" s="109"/>
      <c r="FN106" s="109"/>
      <c r="FO106" s="109"/>
      <c r="FP106" s="109"/>
      <c r="FQ106" s="109"/>
      <c r="FR106" s="109"/>
      <c r="FS106" s="109">
        <v>293.0</v>
      </c>
      <c r="FT106" s="109"/>
      <c r="FU106" s="109"/>
      <c r="FV106" s="109"/>
      <c r="FW106" s="109"/>
      <c r="FX106" s="109"/>
      <c r="FY106" s="109"/>
      <c r="FZ106" s="109"/>
      <c r="GA106" s="109"/>
      <c r="GB106" s="109"/>
      <c r="GC106" s="109"/>
      <c r="GD106" s="109"/>
      <c r="GE106" s="109"/>
      <c r="GF106" s="109"/>
      <c r="GG106" s="109"/>
      <c r="GH106" s="109"/>
      <c r="GI106" s="109">
        <v>1012.0</v>
      </c>
    </row>
    <row r="107" ht="15.75" customHeight="1">
      <c r="A107" s="31">
        <v>247.0</v>
      </c>
      <c r="B107" s="31" t="s">
        <v>464</v>
      </c>
      <c r="C107" s="31">
        <v>9.0</v>
      </c>
      <c r="D107" s="109">
        <v>183362.0</v>
      </c>
      <c r="E107" s="109">
        <v>184171.0</v>
      </c>
      <c r="F107" s="109">
        <v>183362.0</v>
      </c>
      <c r="G107" s="109">
        <v>184171.0</v>
      </c>
      <c r="H107" s="109">
        <v>144938.0</v>
      </c>
      <c r="I107" s="109">
        <v>131310.0</v>
      </c>
      <c r="J107" s="109">
        <v>144938.0</v>
      </c>
      <c r="K107" s="109">
        <v>131310.0</v>
      </c>
      <c r="L107" s="109">
        <v>2048.0</v>
      </c>
      <c r="M107" s="109">
        <v>2410.0</v>
      </c>
      <c r="N107" s="109">
        <v>1508.0</v>
      </c>
      <c r="O107" s="109">
        <v>1964.0</v>
      </c>
      <c r="P107" s="109">
        <v>142890.0</v>
      </c>
      <c r="Q107" s="109">
        <v>128900.0</v>
      </c>
      <c r="R107" s="109">
        <v>143430.0</v>
      </c>
      <c r="S107" s="109">
        <v>129346.0</v>
      </c>
      <c r="T107" s="109"/>
      <c r="U107" s="109"/>
      <c r="V107" s="109"/>
      <c r="W107" s="109"/>
      <c r="X107" s="109">
        <v>23660.0</v>
      </c>
      <c r="Y107" s="109">
        <v>32308.0</v>
      </c>
      <c r="Z107" s="109">
        <v>25198.0</v>
      </c>
      <c r="AA107" s="109">
        <v>28408.0</v>
      </c>
      <c r="AB107" s="109">
        <v>6833.0</v>
      </c>
      <c r="AC107" s="109">
        <v>3641.0</v>
      </c>
      <c r="AD107" s="109">
        <v>8699.0</v>
      </c>
      <c r="AE107" s="109">
        <v>4691.0</v>
      </c>
      <c r="AF107" s="109">
        <v>13144.0</v>
      </c>
      <c r="AG107" s="109">
        <v>10284.0</v>
      </c>
      <c r="AH107" s="109">
        <v>13432.0</v>
      </c>
      <c r="AI107" s="109">
        <v>11135.0</v>
      </c>
      <c r="AJ107" s="109">
        <v>68708.0</v>
      </c>
      <c r="AK107" s="109">
        <v>67591.0</v>
      </c>
      <c r="AL107" s="109">
        <v>55009.0</v>
      </c>
      <c r="AM107" s="109">
        <v>61741.0</v>
      </c>
      <c r="AN107" s="109">
        <v>11381.0</v>
      </c>
      <c r="AO107" s="109">
        <v>4199.0</v>
      </c>
      <c r="AP107" s="109">
        <v>15610.0</v>
      </c>
      <c r="AQ107" s="109">
        <v>7003.0</v>
      </c>
      <c r="AR107" s="109">
        <v>14985.0</v>
      </c>
      <c r="AS107" s="109"/>
      <c r="AT107" s="109">
        <v>16642.0</v>
      </c>
      <c r="AU107" s="109">
        <v>5263.0</v>
      </c>
      <c r="AV107" s="109"/>
      <c r="AW107" s="109">
        <v>3314.0</v>
      </c>
      <c r="AX107" s="109">
        <v>464.0</v>
      </c>
      <c r="AY107" s="109">
        <v>2545.0</v>
      </c>
      <c r="AZ107" s="109"/>
      <c r="BA107" s="109">
        <v>2173.0</v>
      </c>
      <c r="BB107" s="109">
        <v>470.0</v>
      </c>
      <c r="BC107" s="109">
        <v>1550.0</v>
      </c>
      <c r="BD107" s="109"/>
      <c r="BE107" s="109">
        <v>3373.0</v>
      </c>
      <c r="BF107" s="109">
        <v>2423.0</v>
      </c>
      <c r="BG107" s="109">
        <v>2902.0</v>
      </c>
      <c r="BH107" s="109"/>
      <c r="BI107" s="109"/>
      <c r="BJ107" s="109">
        <v>1327.0</v>
      </c>
      <c r="BK107" s="109">
        <v>1098.0</v>
      </c>
      <c r="BL107" s="109">
        <v>2798.0</v>
      </c>
      <c r="BM107" s="109">
        <v>1551.0</v>
      </c>
      <c r="BN107" s="109">
        <v>1096.0</v>
      </c>
      <c r="BO107" s="109">
        <v>791.0</v>
      </c>
      <c r="BP107" s="109"/>
      <c r="BQ107" s="109"/>
      <c r="BR107" s="109">
        <v>1235.0</v>
      </c>
      <c r="BS107" s="109"/>
      <c r="BT107" s="109"/>
      <c r="BU107" s="109"/>
      <c r="BV107" s="109">
        <v>404.0</v>
      </c>
      <c r="BW107" s="109">
        <v>563.0</v>
      </c>
      <c r="BX107" s="109"/>
      <c r="BY107" s="109"/>
      <c r="BZ107" s="109"/>
      <c r="CA107" s="109"/>
      <c r="CB107" s="109"/>
      <c r="CC107" s="109"/>
      <c r="CD107" s="109"/>
      <c r="CE107" s="109">
        <v>166.0</v>
      </c>
      <c r="CF107" s="109">
        <v>344.0</v>
      </c>
      <c r="CG107" s="109"/>
      <c r="CH107" s="109">
        <v>105.0</v>
      </c>
      <c r="CI107" s="109">
        <v>75.0</v>
      </c>
      <c r="CJ107" s="109"/>
      <c r="CK107" s="109"/>
      <c r="CL107" s="109">
        <v>20.0</v>
      </c>
      <c r="CM107" s="109">
        <v>15.0</v>
      </c>
      <c r="CN107" s="109"/>
      <c r="CO107" s="109"/>
      <c r="CP107" s="109"/>
      <c r="CQ107" s="109"/>
      <c r="CR107" s="109"/>
      <c r="CS107" s="109"/>
      <c r="CT107" s="109"/>
      <c r="CU107" s="109"/>
      <c r="CV107" s="109"/>
      <c r="CW107" s="109"/>
      <c r="CX107" s="109"/>
      <c r="CY107" s="109"/>
      <c r="CZ107" s="109"/>
      <c r="DA107" s="109"/>
      <c r="DB107" s="109"/>
      <c r="DC107" s="109"/>
      <c r="DD107" s="109"/>
      <c r="DE107" s="109"/>
      <c r="DF107" s="109"/>
      <c r="DG107" s="109"/>
      <c r="DH107" s="109"/>
      <c r="DI107" s="109"/>
      <c r="DJ107" s="109">
        <v>202.0</v>
      </c>
      <c r="DK107" s="109"/>
      <c r="DL107" s="109"/>
      <c r="DM107" s="109"/>
      <c r="DN107" s="109">
        <v>201.0</v>
      </c>
      <c r="DO107" s="109"/>
      <c r="DP107" s="109"/>
      <c r="DQ107" s="109"/>
      <c r="DR107" s="109">
        <v>25.0</v>
      </c>
      <c r="DS107" s="109"/>
      <c r="DT107" s="109"/>
      <c r="DU107" s="109"/>
      <c r="DV107" s="109">
        <v>306.0</v>
      </c>
      <c r="DW107" s="109"/>
      <c r="DX107" s="109"/>
      <c r="DY107" s="109"/>
      <c r="DZ107" s="109"/>
      <c r="EA107" s="109"/>
      <c r="EB107" s="109"/>
      <c r="EC107" s="109"/>
      <c r="ED107" s="109"/>
      <c r="EE107" s="109"/>
      <c r="EF107" s="109"/>
      <c r="EG107" s="109"/>
      <c r="EH107" s="109"/>
      <c r="EI107" s="109"/>
      <c r="EJ107" s="109"/>
      <c r="EK107" s="109"/>
      <c r="EL107" s="109"/>
      <c r="EM107" s="109"/>
      <c r="EN107" s="109"/>
      <c r="EO107" s="109"/>
      <c r="EP107" s="109"/>
      <c r="EQ107" s="109"/>
      <c r="ER107" s="109"/>
      <c r="ES107" s="109"/>
      <c r="ET107" s="109">
        <v>238.0</v>
      </c>
      <c r="EU107" s="109"/>
      <c r="EV107" s="109"/>
      <c r="EW107" s="109"/>
      <c r="EX107" s="109">
        <v>324.0</v>
      </c>
      <c r="EY107" s="109"/>
      <c r="EZ107" s="109"/>
      <c r="FA107" s="109"/>
      <c r="FB107" s="109"/>
      <c r="FC107" s="109"/>
      <c r="FD107" s="109"/>
      <c r="FE107" s="109"/>
      <c r="FF107" s="109"/>
      <c r="FG107" s="109"/>
      <c r="FH107" s="109"/>
      <c r="FI107" s="109"/>
      <c r="FJ107" s="109"/>
      <c r="FK107" s="109">
        <v>190.0</v>
      </c>
      <c r="FL107" s="109"/>
      <c r="FM107" s="109"/>
      <c r="FN107" s="109"/>
      <c r="FO107" s="109"/>
      <c r="FP107" s="109"/>
      <c r="FQ107" s="109"/>
      <c r="FR107" s="109"/>
      <c r="FS107" s="109">
        <v>263.0</v>
      </c>
      <c r="FT107" s="109"/>
      <c r="FU107" s="109"/>
      <c r="FV107" s="109"/>
      <c r="FW107" s="109"/>
      <c r="FX107" s="109"/>
      <c r="FY107" s="109"/>
      <c r="FZ107" s="109"/>
      <c r="GA107" s="109"/>
      <c r="GB107" s="109"/>
      <c r="GC107" s="109"/>
      <c r="GD107" s="109"/>
      <c r="GE107" s="109"/>
      <c r="GF107" s="109">
        <v>1037.0</v>
      </c>
      <c r="GG107" s="109">
        <v>466.0</v>
      </c>
      <c r="GH107" s="109"/>
      <c r="GI107" s="109">
        <v>947.0</v>
      </c>
    </row>
    <row r="108" ht="15.75" customHeight="1">
      <c r="A108" s="31">
        <v>248.0</v>
      </c>
      <c r="B108" s="31" t="s">
        <v>465</v>
      </c>
      <c r="C108" s="31">
        <v>9.0</v>
      </c>
      <c r="D108" s="109">
        <v>216030.0</v>
      </c>
      <c r="E108" s="109">
        <v>217994.0</v>
      </c>
      <c r="F108" s="109">
        <v>216030.0</v>
      </c>
      <c r="G108" s="109">
        <v>217994.0</v>
      </c>
      <c r="H108" s="109">
        <v>171202.0</v>
      </c>
      <c r="I108" s="109">
        <v>155355.0</v>
      </c>
      <c r="J108" s="109">
        <v>171202.0</v>
      </c>
      <c r="K108" s="109">
        <v>155355.0</v>
      </c>
      <c r="L108" s="109">
        <v>1795.0</v>
      </c>
      <c r="M108" s="109">
        <v>1822.0</v>
      </c>
      <c r="N108" s="109">
        <v>1300.0</v>
      </c>
      <c r="O108" s="109">
        <v>1733.0</v>
      </c>
      <c r="P108" s="109">
        <v>169407.0</v>
      </c>
      <c r="Q108" s="109">
        <v>153533.0</v>
      </c>
      <c r="R108" s="109">
        <v>169902.0</v>
      </c>
      <c r="S108" s="109">
        <v>153622.0</v>
      </c>
      <c r="T108" s="109"/>
      <c r="U108" s="109"/>
      <c r="V108" s="109"/>
      <c r="W108" s="109"/>
      <c r="X108" s="109">
        <v>32383.0</v>
      </c>
      <c r="Y108" s="109">
        <v>30564.0</v>
      </c>
      <c r="Z108" s="109">
        <v>26904.0</v>
      </c>
      <c r="AA108" s="109">
        <v>27931.0</v>
      </c>
      <c r="AB108" s="109">
        <v>9071.0</v>
      </c>
      <c r="AC108" s="109">
        <v>6930.0</v>
      </c>
      <c r="AD108" s="109">
        <v>10085.0</v>
      </c>
      <c r="AE108" s="109">
        <v>6946.0</v>
      </c>
      <c r="AF108" s="109">
        <v>11980.0</v>
      </c>
      <c r="AG108" s="109">
        <v>12127.0</v>
      </c>
      <c r="AH108" s="109">
        <v>11359.0</v>
      </c>
      <c r="AI108" s="109">
        <v>9874.0</v>
      </c>
      <c r="AJ108" s="109">
        <v>86603.0</v>
      </c>
      <c r="AK108" s="109">
        <v>88911.0</v>
      </c>
      <c r="AL108" s="109">
        <v>75788.0</v>
      </c>
      <c r="AM108" s="109">
        <v>82760.0</v>
      </c>
      <c r="AN108" s="109">
        <v>9534.0</v>
      </c>
      <c r="AO108" s="109">
        <v>4391.0</v>
      </c>
      <c r="AP108" s="109">
        <v>15084.0</v>
      </c>
      <c r="AQ108" s="109">
        <v>7342.0</v>
      </c>
      <c r="AR108" s="109">
        <v>17753.0</v>
      </c>
      <c r="AS108" s="109"/>
      <c r="AT108" s="109">
        <v>19650.0</v>
      </c>
      <c r="AU108" s="109">
        <v>4988.0</v>
      </c>
      <c r="AV108" s="109"/>
      <c r="AW108" s="109">
        <v>3562.0</v>
      </c>
      <c r="AX108" s="109">
        <v>610.0</v>
      </c>
      <c r="AY108" s="109">
        <v>2980.0</v>
      </c>
      <c r="AZ108" s="109"/>
      <c r="BA108" s="109">
        <v>2789.0</v>
      </c>
      <c r="BB108" s="109">
        <v>926.0</v>
      </c>
      <c r="BC108" s="109">
        <v>2018.0</v>
      </c>
      <c r="BD108" s="109"/>
      <c r="BE108" s="109">
        <v>4259.0</v>
      </c>
      <c r="BF108" s="109">
        <v>4075.0</v>
      </c>
      <c r="BG108" s="109">
        <v>4129.0</v>
      </c>
      <c r="BH108" s="109"/>
      <c r="BI108" s="109"/>
      <c r="BJ108" s="109">
        <v>1428.0</v>
      </c>
      <c r="BK108" s="109">
        <v>919.0</v>
      </c>
      <c r="BL108" s="109">
        <v>2083.0</v>
      </c>
      <c r="BM108" s="109"/>
      <c r="BN108" s="109">
        <v>1089.0</v>
      </c>
      <c r="BO108" s="109">
        <v>1119.0</v>
      </c>
      <c r="BP108" s="109"/>
      <c r="BQ108" s="109"/>
      <c r="BR108" s="109">
        <v>1078.0</v>
      </c>
      <c r="BS108" s="109"/>
      <c r="BT108" s="109"/>
      <c r="BU108" s="109"/>
      <c r="BV108" s="109">
        <v>494.0</v>
      </c>
      <c r="BW108" s="109">
        <v>756.0</v>
      </c>
      <c r="BX108" s="109"/>
      <c r="BY108" s="109"/>
      <c r="BZ108" s="109"/>
      <c r="CA108" s="109"/>
      <c r="CB108" s="109"/>
      <c r="CC108" s="109"/>
      <c r="CD108" s="109"/>
      <c r="CE108" s="109">
        <v>239.0</v>
      </c>
      <c r="CF108" s="109"/>
      <c r="CG108" s="109"/>
      <c r="CH108" s="109">
        <v>38.0</v>
      </c>
      <c r="CI108" s="109">
        <v>40.0</v>
      </c>
      <c r="CJ108" s="109"/>
      <c r="CK108" s="109"/>
      <c r="CL108" s="109">
        <v>26.0</v>
      </c>
      <c r="CM108" s="109">
        <v>27.0</v>
      </c>
      <c r="CN108" s="109"/>
      <c r="CO108" s="109"/>
      <c r="CP108" s="109"/>
      <c r="CQ108" s="109"/>
      <c r="CR108" s="109"/>
      <c r="CS108" s="109"/>
      <c r="CT108" s="109"/>
      <c r="CU108" s="109"/>
      <c r="CV108" s="109"/>
      <c r="CW108" s="109"/>
      <c r="CX108" s="109"/>
      <c r="CY108" s="109"/>
      <c r="CZ108" s="109"/>
      <c r="DA108" s="109"/>
      <c r="DB108" s="109"/>
      <c r="DC108" s="109"/>
      <c r="DD108" s="109"/>
      <c r="DE108" s="109"/>
      <c r="DF108" s="109"/>
      <c r="DG108" s="109"/>
      <c r="DH108" s="109"/>
      <c r="DI108" s="109"/>
      <c r="DJ108" s="109">
        <v>195.0</v>
      </c>
      <c r="DK108" s="109"/>
      <c r="DL108" s="109"/>
      <c r="DM108" s="109"/>
      <c r="DN108" s="109">
        <v>188.0</v>
      </c>
      <c r="DO108" s="109"/>
      <c r="DP108" s="109"/>
      <c r="DQ108" s="109"/>
      <c r="DR108" s="109">
        <v>16.0</v>
      </c>
      <c r="DS108" s="109"/>
      <c r="DT108" s="109"/>
      <c r="DU108" s="109"/>
      <c r="DV108" s="109">
        <v>313.0</v>
      </c>
      <c r="DW108" s="109"/>
      <c r="DX108" s="109"/>
      <c r="DY108" s="109"/>
      <c r="DZ108" s="109"/>
      <c r="EA108" s="109"/>
      <c r="EB108" s="109"/>
      <c r="EC108" s="109"/>
      <c r="ED108" s="109"/>
      <c r="EE108" s="109"/>
      <c r="EF108" s="109"/>
      <c r="EG108" s="109"/>
      <c r="EH108" s="109"/>
      <c r="EI108" s="109"/>
      <c r="EJ108" s="109"/>
      <c r="EK108" s="109"/>
      <c r="EL108" s="109"/>
      <c r="EM108" s="109"/>
      <c r="EN108" s="109"/>
      <c r="EO108" s="109"/>
      <c r="EP108" s="109"/>
      <c r="EQ108" s="109"/>
      <c r="ER108" s="109"/>
      <c r="ES108" s="109"/>
      <c r="ET108" s="109">
        <v>283.0</v>
      </c>
      <c r="EU108" s="109"/>
      <c r="EV108" s="109"/>
      <c r="EW108" s="109"/>
      <c r="EX108" s="109">
        <v>273.0</v>
      </c>
      <c r="EY108" s="109"/>
      <c r="EZ108" s="109"/>
      <c r="FA108" s="109"/>
      <c r="FB108" s="109"/>
      <c r="FC108" s="109"/>
      <c r="FD108" s="109"/>
      <c r="FE108" s="109"/>
      <c r="FF108" s="109"/>
      <c r="FG108" s="109"/>
      <c r="FH108" s="109"/>
      <c r="FI108" s="109"/>
      <c r="FJ108" s="109"/>
      <c r="FK108" s="109">
        <v>167.0</v>
      </c>
      <c r="FL108" s="109"/>
      <c r="FM108" s="109"/>
      <c r="FN108" s="109"/>
      <c r="FO108" s="109"/>
      <c r="FP108" s="109"/>
      <c r="FQ108" s="109"/>
      <c r="FR108" s="109"/>
      <c r="FS108" s="109">
        <v>311.0</v>
      </c>
      <c r="FT108" s="109"/>
      <c r="FU108" s="109"/>
      <c r="FV108" s="109"/>
      <c r="FW108" s="109"/>
      <c r="FX108" s="109"/>
      <c r="FY108" s="109"/>
      <c r="FZ108" s="109"/>
      <c r="GA108" s="109"/>
      <c r="GB108" s="109"/>
      <c r="GC108" s="109"/>
      <c r="GD108" s="109"/>
      <c r="GE108" s="109"/>
      <c r="GF108" s="109"/>
      <c r="GG108" s="109"/>
      <c r="GH108" s="109"/>
      <c r="GI108" s="109">
        <v>1076.0</v>
      </c>
    </row>
    <row r="109" ht="15.75" customHeight="1">
      <c r="A109" s="31">
        <v>249.0</v>
      </c>
      <c r="B109" s="31" t="s">
        <v>470</v>
      </c>
      <c r="C109" s="31">
        <v>9.0</v>
      </c>
      <c r="D109" s="109">
        <v>196183.0</v>
      </c>
      <c r="E109" s="109">
        <v>197762.0</v>
      </c>
      <c r="F109" s="109">
        <v>196183.0</v>
      </c>
      <c r="G109" s="109">
        <v>197762.0</v>
      </c>
      <c r="H109" s="109">
        <v>157206.0</v>
      </c>
      <c r="I109" s="109">
        <v>143137.0</v>
      </c>
      <c r="J109" s="109">
        <v>157206.0</v>
      </c>
      <c r="K109" s="109">
        <v>143137.0</v>
      </c>
      <c r="L109" s="109">
        <v>1829.0</v>
      </c>
      <c r="M109" s="109">
        <v>2024.0</v>
      </c>
      <c r="N109" s="109">
        <v>1238.0</v>
      </c>
      <c r="O109" s="109">
        <v>1707.0</v>
      </c>
      <c r="P109" s="109">
        <v>155377.0</v>
      </c>
      <c r="Q109" s="109">
        <v>141113.0</v>
      </c>
      <c r="R109" s="109">
        <v>155968.0</v>
      </c>
      <c r="S109" s="109">
        <v>141430.0</v>
      </c>
      <c r="T109" s="109"/>
      <c r="U109" s="109"/>
      <c r="V109" s="109"/>
      <c r="W109" s="109"/>
      <c r="X109" s="109">
        <v>35148.0</v>
      </c>
      <c r="Y109" s="109">
        <v>32812.0</v>
      </c>
      <c r="Z109" s="109">
        <v>28903.0</v>
      </c>
      <c r="AA109" s="109">
        <v>30486.0</v>
      </c>
      <c r="AB109" s="109">
        <v>7515.0</v>
      </c>
      <c r="AC109" s="109">
        <v>4426.0</v>
      </c>
      <c r="AD109" s="109">
        <v>8562.0</v>
      </c>
      <c r="AE109" s="109">
        <v>4839.0</v>
      </c>
      <c r="AF109" s="109">
        <v>11050.0</v>
      </c>
      <c r="AG109" s="109">
        <v>8810.0</v>
      </c>
      <c r="AH109" s="109">
        <v>11939.0</v>
      </c>
      <c r="AI109" s="109">
        <v>9972.0</v>
      </c>
      <c r="AJ109" s="109">
        <v>72406.0</v>
      </c>
      <c r="AK109" s="109">
        <v>73001.0</v>
      </c>
      <c r="AL109" s="109">
        <v>65245.0</v>
      </c>
      <c r="AM109" s="109">
        <v>69953.0</v>
      </c>
      <c r="AN109" s="109">
        <v>7708.0</v>
      </c>
      <c r="AO109" s="109">
        <v>3632.0</v>
      </c>
      <c r="AP109" s="109">
        <v>13720.0</v>
      </c>
      <c r="AQ109" s="109">
        <v>6413.0</v>
      </c>
      <c r="AR109" s="109">
        <v>14075.0</v>
      </c>
      <c r="AS109" s="109">
        <v>4652.0</v>
      </c>
      <c r="AT109" s="109">
        <v>16856.0</v>
      </c>
      <c r="AU109" s="109">
        <v>5583.0</v>
      </c>
      <c r="AV109" s="109"/>
      <c r="AW109" s="109">
        <v>2822.0</v>
      </c>
      <c r="AX109" s="109">
        <v>491.0</v>
      </c>
      <c r="AY109" s="109">
        <v>2670.0</v>
      </c>
      <c r="AZ109" s="109"/>
      <c r="BA109" s="109">
        <v>1360.0</v>
      </c>
      <c r="BB109" s="109">
        <v>453.0</v>
      </c>
      <c r="BC109" s="109">
        <v>1404.0</v>
      </c>
      <c r="BD109" s="109">
        <v>5488.0</v>
      </c>
      <c r="BE109" s="109">
        <v>8045.0</v>
      </c>
      <c r="BF109" s="109">
        <v>4511.0</v>
      </c>
      <c r="BG109" s="109">
        <v>5619.0</v>
      </c>
      <c r="BH109" s="109"/>
      <c r="BI109" s="109"/>
      <c r="BJ109" s="109">
        <v>1379.0</v>
      </c>
      <c r="BK109" s="109">
        <v>1119.0</v>
      </c>
      <c r="BL109" s="109">
        <v>1987.0</v>
      </c>
      <c r="BM109" s="109"/>
      <c r="BN109" s="109">
        <v>951.0</v>
      </c>
      <c r="BO109" s="109">
        <v>915.0</v>
      </c>
      <c r="BP109" s="109"/>
      <c r="BQ109" s="109"/>
      <c r="BR109" s="109">
        <v>1055.0</v>
      </c>
      <c r="BS109" s="109"/>
      <c r="BT109" s="109"/>
      <c r="BU109" s="109"/>
      <c r="BV109" s="109">
        <v>344.0</v>
      </c>
      <c r="BW109" s="109">
        <v>525.0</v>
      </c>
      <c r="BX109" s="109"/>
      <c r="BY109" s="109"/>
      <c r="BZ109" s="109"/>
      <c r="CA109" s="109"/>
      <c r="CB109" s="109"/>
      <c r="CC109" s="109"/>
      <c r="CD109" s="109"/>
      <c r="CE109" s="109">
        <v>166.0</v>
      </c>
      <c r="CF109" s="109"/>
      <c r="CG109" s="109"/>
      <c r="CH109" s="109">
        <v>52.0</v>
      </c>
      <c r="CI109" s="109">
        <v>25.0</v>
      </c>
      <c r="CJ109" s="109"/>
      <c r="CK109" s="109"/>
      <c r="CL109" s="109">
        <v>21.0</v>
      </c>
      <c r="CM109" s="109">
        <v>31.0</v>
      </c>
      <c r="CN109" s="109"/>
      <c r="CO109" s="109"/>
      <c r="CP109" s="109"/>
      <c r="CQ109" s="109"/>
      <c r="CR109" s="109"/>
      <c r="CS109" s="109"/>
      <c r="CT109" s="109"/>
      <c r="CU109" s="109"/>
      <c r="CV109" s="109"/>
      <c r="CW109" s="109"/>
      <c r="CX109" s="109"/>
      <c r="CY109" s="109"/>
      <c r="CZ109" s="109"/>
      <c r="DA109" s="109"/>
      <c r="DB109" s="109"/>
      <c r="DC109" s="109"/>
      <c r="DD109" s="109"/>
      <c r="DE109" s="109"/>
      <c r="DF109" s="109"/>
      <c r="DG109" s="109"/>
      <c r="DH109" s="109"/>
      <c r="DI109" s="109"/>
      <c r="DJ109" s="109">
        <v>184.0</v>
      </c>
      <c r="DK109" s="109"/>
      <c r="DL109" s="109"/>
      <c r="DM109" s="109"/>
      <c r="DN109" s="109">
        <v>170.0</v>
      </c>
      <c r="DO109" s="109"/>
      <c r="DP109" s="109"/>
      <c r="DQ109" s="109"/>
      <c r="DR109" s="109">
        <v>19.0</v>
      </c>
      <c r="DS109" s="109"/>
      <c r="DT109" s="109"/>
      <c r="DU109" s="109"/>
      <c r="DV109" s="109">
        <v>343.0</v>
      </c>
      <c r="DW109" s="109"/>
      <c r="DX109" s="109"/>
      <c r="DY109" s="109"/>
      <c r="DZ109" s="109"/>
      <c r="EA109" s="109"/>
      <c r="EB109" s="109"/>
      <c r="EC109" s="109"/>
      <c r="ED109" s="109"/>
      <c r="EE109" s="109"/>
      <c r="EF109" s="109"/>
      <c r="EG109" s="109"/>
      <c r="EH109" s="109"/>
      <c r="EI109" s="109"/>
      <c r="EJ109" s="109"/>
      <c r="EK109" s="109"/>
      <c r="EL109" s="109"/>
      <c r="EM109" s="109"/>
      <c r="EN109" s="109"/>
      <c r="EO109" s="109"/>
      <c r="EP109" s="109"/>
      <c r="EQ109" s="109"/>
      <c r="ER109" s="109"/>
      <c r="ES109" s="109"/>
      <c r="ET109" s="109">
        <v>255.0</v>
      </c>
      <c r="EU109" s="109"/>
      <c r="EV109" s="109"/>
      <c r="EW109" s="109"/>
      <c r="EX109" s="109">
        <v>515.0</v>
      </c>
      <c r="EY109" s="109"/>
      <c r="EZ109" s="109"/>
      <c r="FA109" s="109"/>
      <c r="FB109" s="109"/>
      <c r="FC109" s="109"/>
      <c r="FD109" s="109"/>
      <c r="FE109" s="109"/>
      <c r="FF109" s="109"/>
      <c r="FG109" s="109"/>
      <c r="FH109" s="109"/>
      <c r="FI109" s="109"/>
      <c r="FJ109" s="109"/>
      <c r="FK109" s="109">
        <v>167.0</v>
      </c>
      <c r="FL109" s="109"/>
      <c r="FM109" s="109"/>
      <c r="FN109" s="109"/>
      <c r="FO109" s="109"/>
      <c r="FP109" s="109"/>
      <c r="FQ109" s="109"/>
      <c r="FR109" s="109"/>
      <c r="FS109" s="109">
        <v>301.0</v>
      </c>
      <c r="FT109" s="109"/>
      <c r="FU109" s="109"/>
      <c r="FV109" s="109"/>
      <c r="FW109" s="109"/>
      <c r="FX109" s="109"/>
      <c r="FY109" s="109"/>
      <c r="FZ109" s="109"/>
      <c r="GA109" s="109"/>
      <c r="GB109" s="109"/>
      <c r="GC109" s="109"/>
      <c r="GD109" s="109"/>
      <c r="GE109" s="109"/>
      <c r="GF109" s="109"/>
      <c r="GG109" s="109">
        <v>1553.0</v>
      </c>
      <c r="GH109" s="109"/>
      <c r="GI109" s="109">
        <v>1242.0</v>
      </c>
    </row>
    <row r="110" ht="15.75" customHeight="1">
      <c r="A110" s="31">
        <v>250.0</v>
      </c>
      <c r="B110" s="31" t="s">
        <v>471</v>
      </c>
      <c r="C110" s="31">
        <v>9.0</v>
      </c>
      <c r="D110" s="109">
        <v>199041.0</v>
      </c>
      <c r="E110" s="109">
        <v>200150.0</v>
      </c>
      <c r="F110" s="109">
        <v>199041.0</v>
      </c>
      <c r="G110" s="109">
        <v>200150.0</v>
      </c>
      <c r="H110" s="109">
        <v>156159.0</v>
      </c>
      <c r="I110" s="109">
        <v>141275.0</v>
      </c>
      <c r="J110" s="109">
        <v>156159.0</v>
      </c>
      <c r="K110" s="109">
        <v>141275.0</v>
      </c>
      <c r="L110" s="109">
        <v>1890.0</v>
      </c>
      <c r="M110" s="109">
        <v>1713.0</v>
      </c>
      <c r="N110" s="109">
        <v>1218.0</v>
      </c>
      <c r="O110" s="109">
        <v>1416.0</v>
      </c>
      <c r="P110" s="109">
        <v>154269.0</v>
      </c>
      <c r="Q110" s="109">
        <v>139562.0</v>
      </c>
      <c r="R110" s="109">
        <v>154941.0</v>
      </c>
      <c r="S110" s="109">
        <v>139859.0</v>
      </c>
      <c r="T110" s="109"/>
      <c r="U110" s="109"/>
      <c r="V110" s="109"/>
      <c r="W110" s="109"/>
      <c r="X110" s="109">
        <v>26346.0</v>
      </c>
      <c r="Y110" s="109">
        <v>32190.0</v>
      </c>
      <c r="Z110" s="109">
        <v>26163.0</v>
      </c>
      <c r="AA110" s="109">
        <v>28872.0</v>
      </c>
      <c r="AB110" s="109">
        <v>12091.0</v>
      </c>
      <c r="AC110" s="109">
        <v>7514.0</v>
      </c>
      <c r="AD110" s="109">
        <v>10422.0</v>
      </c>
      <c r="AE110" s="109">
        <v>6940.0</v>
      </c>
      <c r="AF110" s="109">
        <v>11466.0</v>
      </c>
      <c r="AG110" s="109">
        <v>8052.0</v>
      </c>
      <c r="AH110" s="109">
        <v>11717.0</v>
      </c>
      <c r="AI110" s="109">
        <v>9903.0</v>
      </c>
      <c r="AJ110" s="109">
        <v>73901.0</v>
      </c>
      <c r="AK110" s="109">
        <v>76548.0</v>
      </c>
      <c r="AL110" s="109">
        <v>63674.0</v>
      </c>
      <c r="AM110" s="109">
        <v>71264.0</v>
      </c>
      <c r="AN110" s="109">
        <v>9506.0</v>
      </c>
      <c r="AO110" s="109">
        <v>2921.0</v>
      </c>
      <c r="AP110" s="109">
        <v>13789.0</v>
      </c>
      <c r="AQ110" s="109">
        <v>5906.0</v>
      </c>
      <c r="AR110" s="109">
        <v>17198.0</v>
      </c>
      <c r="AS110" s="109"/>
      <c r="AT110" s="109">
        <v>18905.0</v>
      </c>
      <c r="AU110" s="109">
        <v>4665.0</v>
      </c>
      <c r="AV110" s="109"/>
      <c r="AW110" s="109">
        <v>2994.0</v>
      </c>
      <c r="AX110" s="109">
        <v>540.0</v>
      </c>
      <c r="AY110" s="109">
        <v>2493.0</v>
      </c>
      <c r="AZ110" s="109"/>
      <c r="BA110" s="109">
        <v>2042.0</v>
      </c>
      <c r="BB110" s="109">
        <v>566.0</v>
      </c>
      <c r="BC110" s="109">
        <v>1333.0</v>
      </c>
      <c r="BD110" s="109"/>
      <c r="BE110" s="109">
        <v>4614.0</v>
      </c>
      <c r="BF110" s="109">
        <v>3684.0</v>
      </c>
      <c r="BG110" s="109">
        <v>4041.0</v>
      </c>
      <c r="BH110" s="109"/>
      <c r="BI110" s="109"/>
      <c r="BJ110" s="109">
        <v>1532.0</v>
      </c>
      <c r="BK110" s="109">
        <v>852.0</v>
      </c>
      <c r="BL110" s="109">
        <v>1973.0</v>
      </c>
      <c r="BM110" s="109">
        <v>1155.0</v>
      </c>
      <c r="BN110" s="109">
        <v>889.0</v>
      </c>
      <c r="BO110" s="109">
        <v>859.0</v>
      </c>
      <c r="BP110" s="109"/>
      <c r="BQ110" s="109"/>
      <c r="BR110" s="109">
        <v>1002.0</v>
      </c>
      <c r="BS110" s="109"/>
      <c r="BT110" s="109">
        <v>1525.0</v>
      </c>
      <c r="BU110" s="109">
        <v>1532.0</v>
      </c>
      <c r="BV110" s="109">
        <v>654.0</v>
      </c>
      <c r="BW110" s="109">
        <v>828.0</v>
      </c>
      <c r="BX110" s="109"/>
      <c r="BY110" s="109"/>
      <c r="BZ110" s="109"/>
      <c r="CA110" s="109"/>
      <c r="CB110" s="109"/>
      <c r="CC110" s="109"/>
      <c r="CD110" s="109"/>
      <c r="CE110" s="109">
        <v>155.0</v>
      </c>
      <c r="CF110" s="109">
        <v>263.0</v>
      </c>
      <c r="CG110" s="109"/>
      <c r="CH110" s="109">
        <v>125.0</v>
      </c>
      <c r="CI110" s="109">
        <v>52.0</v>
      </c>
      <c r="CJ110" s="109"/>
      <c r="CK110" s="109"/>
      <c r="CL110" s="109">
        <v>20.0</v>
      </c>
      <c r="CM110" s="109">
        <v>23.0</v>
      </c>
      <c r="CN110" s="109"/>
      <c r="CO110" s="109"/>
      <c r="CP110" s="109"/>
      <c r="CQ110" s="109"/>
      <c r="CR110" s="109"/>
      <c r="CS110" s="109"/>
      <c r="CT110" s="109"/>
      <c r="CU110" s="109"/>
      <c r="CV110" s="109"/>
      <c r="CW110" s="109"/>
      <c r="CX110" s="109"/>
      <c r="CY110" s="109"/>
      <c r="CZ110" s="109"/>
      <c r="DA110" s="109"/>
      <c r="DB110" s="109"/>
      <c r="DC110" s="109"/>
      <c r="DD110" s="109"/>
      <c r="DE110" s="109"/>
      <c r="DF110" s="109"/>
      <c r="DG110" s="109"/>
      <c r="DH110" s="109"/>
      <c r="DI110" s="109"/>
      <c r="DJ110" s="109">
        <v>163.0</v>
      </c>
      <c r="DK110" s="109"/>
      <c r="DL110" s="109"/>
      <c r="DM110" s="109"/>
      <c r="DN110" s="109">
        <v>165.0</v>
      </c>
      <c r="DO110" s="109"/>
      <c r="DP110" s="109"/>
      <c r="DQ110" s="109"/>
      <c r="DR110" s="109">
        <v>17.0</v>
      </c>
      <c r="DS110" s="109"/>
      <c r="DT110" s="109"/>
      <c r="DU110" s="109"/>
      <c r="DV110" s="109">
        <v>407.0</v>
      </c>
      <c r="DW110" s="109"/>
      <c r="DX110" s="109"/>
      <c r="DY110" s="109"/>
      <c r="DZ110" s="109"/>
      <c r="EA110" s="109"/>
      <c r="EB110" s="109"/>
      <c r="EC110" s="109"/>
      <c r="ED110" s="109"/>
      <c r="EE110" s="109"/>
      <c r="EF110" s="109"/>
      <c r="EG110" s="109"/>
      <c r="EH110" s="109"/>
      <c r="EI110" s="109"/>
      <c r="EJ110" s="109"/>
      <c r="EK110" s="109"/>
      <c r="EL110" s="109"/>
      <c r="EM110" s="109"/>
      <c r="EN110" s="109"/>
      <c r="EO110" s="109"/>
      <c r="EP110" s="109"/>
      <c r="EQ110" s="109"/>
      <c r="ER110" s="109"/>
      <c r="ES110" s="109"/>
      <c r="ET110" s="109">
        <v>236.0</v>
      </c>
      <c r="EU110" s="109"/>
      <c r="EV110" s="109"/>
      <c r="EW110" s="109"/>
      <c r="EX110" s="109">
        <v>271.0</v>
      </c>
      <c r="EY110" s="109"/>
      <c r="EZ110" s="109"/>
      <c r="FA110" s="109"/>
      <c r="FB110" s="109"/>
      <c r="FC110" s="109"/>
      <c r="FD110" s="109"/>
      <c r="FE110" s="109"/>
      <c r="FF110" s="109"/>
      <c r="FG110" s="109"/>
      <c r="FH110" s="109"/>
      <c r="FI110" s="109"/>
      <c r="FJ110" s="109"/>
      <c r="FK110" s="109">
        <v>114.0</v>
      </c>
      <c r="FL110" s="109"/>
      <c r="FM110" s="109"/>
      <c r="FN110" s="109"/>
      <c r="FO110" s="109"/>
      <c r="FP110" s="109"/>
      <c r="FQ110" s="109"/>
      <c r="FR110" s="109"/>
      <c r="FS110" s="109">
        <v>264.0</v>
      </c>
      <c r="FT110" s="109"/>
      <c r="FU110" s="109"/>
      <c r="FV110" s="109"/>
      <c r="FW110" s="109"/>
      <c r="FX110" s="109"/>
      <c r="FY110" s="109"/>
      <c r="FZ110" s="109"/>
      <c r="GA110" s="109"/>
      <c r="GB110" s="109"/>
      <c r="GC110" s="109"/>
      <c r="GD110" s="109"/>
      <c r="GE110" s="109"/>
      <c r="GF110" s="109"/>
      <c r="GG110" s="109"/>
      <c r="GH110" s="109"/>
      <c r="GI110" s="109">
        <v>1295.0</v>
      </c>
    </row>
    <row r="111" ht="15.75" customHeight="1">
      <c r="A111" s="31">
        <v>251.0</v>
      </c>
      <c r="B111" s="31" t="s">
        <v>472</v>
      </c>
      <c r="C111" s="31">
        <v>9.0</v>
      </c>
      <c r="D111" s="109">
        <v>225998.0</v>
      </c>
      <c r="E111" s="109">
        <v>226597.0</v>
      </c>
      <c r="F111" s="109">
        <v>225998.0</v>
      </c>
      <c r="G111" s="109">
        <v>226597.0</v>
      </c>
      <c r="H111" s="109">
        <v>182961.0</v>
      </c>
      <c r="I111" s="109">
        <v>166593.0</v>
      </c>
      <c r="J111" s="109">
        <v>182961.0</v>
      </c>
      <c r="K111" s="109">
        <v>166593.0</v>
      </c>
      <c r="L111" s="109">
        <v>1664.0</v>
      </c>
      <c r="M111" s="109">
        <v>1364.0</v>
      </c>
      <c r="N111" s="109">
        <v>1054.0</v>
      </c>
      <c r="O111" s="109">
        <v>1322.0</v>
      </c>
      <c r="P111" s="109">
        <v>181297.0</v>
      </c>
      <c r="Q111" s="109">
        <v>165229.0</v>
      </c>
      <c r="R111" s="109">
        <v>181907.0</v>
      </c>
      <c r="S111" s="109">
        <v>165271.0</v>
      </c>
      <c r="T111" s="109"/>
      <c r="U111" s="109"/>
      <c r="V111" s="109"/>
      <c r="W111" s="109"/>
      <c r="X111" s="109">
        <v>33929.0</v>
      </c>
      <c r="Y111" s="109">
        <v>42136.0</v>
      </c>
      <c r="Z111" s="109">
        <v>32126.0</v>
      </c>
      <c r="AA111" s="109">
        <v>37225.0</v>
      </c>
      <c r="AB111" s="109">
        <v>10130.0</v>
      </c>
      <c r="AC111" s="109">
        <v>5374.0</v>
      </c>
      <c r="AD111" s="109">
        <v>12931.0</v>
      </c>
      <c r="AE111" s="109">
        <v>6637.0</v>
      </c>
      <c r="AF111" s="109">
        <v>25359.0</v>
      </c>
      <c r="AG111" s="109">
        <v>16454.0</v>
      </c>
      <c r="AH111" s="109">
        <v>23719.0</v>
      </c>
      <c r="AI111" s="109">
        <v>19311.0</v>
      </c>
      <c r="AJ111" s="109">
        <v>76515.0</v>
      </c>
      <c r="AK111" s="109">
        <v>80776.0</v>
      </c>
      <c r="AL111" s="109">
        <v>67585.0</v>
      </c>
      <c r="AM111" s="109">
        <v>74187.0</v>
      </c>
      <c r="AN111" s="109">
        <v>14592.0</v>
      </c>
      <c r="AO111" s="109">
        <v>5323.0</v>
      </c>
      <c r="AP111" s="109">
        <v>18813.0</v>
      </c>
      <c r="AQ111" s="109">
        <v>8485.0</v>
      </c>
      <c r="AR111" s="109">
        <v>13872.0</v>
      </c>
      <c r="AS111" s="109">
        <v>4831.0</v>
      </c>
      <c r="AT111" s="109">
        <v>15764.0</v>
      </c>
      <c r="AU111" s="109">
        <v>6388.0</v>
      </c>
      <c r="AV111" s="109"/>
      <c r="AW111" s="109">
        <v>4134.0</v>
      </c>
      <c r="AX111" s="109">
        <v>646.0</v>
      </c>
      <c r="AY111" s="109">
        <v>4014.0</v>
      </c>
      <c r="AZ111" s="109"/>
      <c r="BA111" s="109">
        <v>1439.0</v>
      </c>
      <c r="BB111" s="109">
        <v>391.0</v>
      </c>
      <c r="BC111" s="109">
        <v>946.0</v>
      </c>
      <c r="BD111" s="109"/>
      <c r="BE111" s="109">
        <v>2859.0</v>
      </c>
      <c r="BF111" s="109">
        <v>2633.0</v>
      </c>
      <c r="BG111" s="109">
        <v>2920.0</v>
      </c>
      <c r="BH111" s="109"/>
      <c r="BI111" s="109"/>
      <c r="BJ111" s="109">
        <v>1836.0</v>
      </c>
      <c r="BK111" s="109">
        <v>1136.0</v>
      </c>
      <c r="BL111" s="109">
        <v>3072.0</v>
      </c>
      <c r="BM111" s="109">
        <v>1903.0</v>
      </c>
      <c r="BN111" s="109">
        <v>1233.0</v>
      </c>
      <c r="BO111" s="109">
        <v>1388.0</v>
      </c>
      <c r="BP111" s="109">
        <v>3828.0</v>
      </c>
      <c r="BQ111" s="109"/>
      <c r="BR111" s="109">
        <v>2049.0</v>
      </c>
      <c r="BS111" s="109"/>
      <c r="BT111" s="109"/>
      <c r="BU111" s="109"/>
      <c r="BV111" s="109">
        <v>323.0</v>
      </c>
      <c r="BW111" s="109">
        <v>495.0</v>
      </c>
      <c r="BX111" s="109"/>
      <c r="BY111" s="109"/>
      <c r="BZ111" s="109"/>
      <c r="CA111" s="109"/>
      <c r="CB111" s="109"/>
      <c r="CC111" s="109"/>
      <c r="CD111" s="109"/>
      <c r="CE111" s="109">
        <v>182.0</v>
      </c>
      <c r="CF111" s="109"/>
      <c r="CG111" s="109"/>
      <c r="CH111" s="109">
        <v>60.0</v>
      </c>
      <c r="CI111" s="109">
        <v>29.0</v>
      </c>
      <c r="CJ111" s="109"/>
      <c r="CK111" s="109"/>
      <c r="CL111" s="109">
        <v>16.0</v>
      </c>
      <c r="CM111" s="109">
        <v>20.0</v>
      </c>
      <c r="CN111" s="109"/>
      <c r="CO111" s="109"/>
      <c r="CP111" s="109"/>
      <c r="CQ111" s="109"/>
      <c r="CR111" s="109"/>
      <c r="CS111" s="109"/>
      <c r="CT111" s="109"/>
      <c r="CU111" s="109"/>
      <c r="CV111" s="109"/>
      <c r="CW111" s="109"/>
      <c r="CX111" s="109"/>
      <c r="CY111" s="109"/>
      <c r="CZ111" s="109"/>
      <c r="DA111" s="109"/>
      <c r="DB111" s="109"/>
      <c r="DC111" s="109"/>
      <c r="DD111" s="109"/>
      <c r="DE111" s="109"/>
      <c r="DF111" s="109"/>
      <c r="DG111" s="109"/>
      <c r="DH111" s="109"/>
      <c r="DI111" s="109"/>
      <c r="DJ111" s="109">
        <v>314.0</v>
      </c>
      <c r="DK111" s="109"/>
      <c r="DL111" s="109"/>
      <c r="DM111" s="109"/>
      <c r="DN111" s="109">
        <v>351.0</v>
      </c>
      <c r="DO111" s="109"/>
      <c r="DP111" s="109"/>
      <c r="DQ111" s="109"/>
      <c r="DR111" s="109">
        <v>27.0</v>
      </c>
      <c r="DS111" s="109"/>
      <c r="DT111" s="109"/>
      <c r="DU111" s="109"/>
      <c r="DV111" s="109">
        <v>464.0</v>
      </c>
      <c r="DW111" s="109"/>
      <c r="DX111" s="109"/>
      <c r="DY111" s="109"/>
      <c r="DZ111" s="109"/>
      <c r="EA111" s="109"/>
      <c r="EB111" s="109"/>
      <c r="EC111" s="109"/>
      <c r="ED111" s="109"/>
      <c r="EE111" s="109"/>
      <c r="EF111" s="109"/>
      <c r="EG111" s="109"/>
      <c r="EH111" s="109"/>
      <c r="EI111" s="109"/>
      <c r="EJ111" s="109"/>
      <c r="EK111" s="109"/>
      <c r="EL111" s="109"/>
      <c r="EM111" s="109"/>
      <c r="EN111" s="109"/>
      <c r="EO111" s="109"/>
      <c r="EP111" s="109"/>
      <c r="EQ111" s="109"/>
      <c r="ER111" s="109"/>
      <c r="ES111" s="109"/>
      <c r="ET111" s="109">
        <v>217.0</v>
      </c>
      <c r="EU111" s="109"/>
      <c r="EV111" s="109"/>
      <c r="EW111" s="109"/>
      <c r="EX111" s="109">
        <v>409.0</v>
      </c>
      <c r="EY111" s="109"/>
      <c r="EZ111" s="109"/>
      <c r="FA111" s="109"/>
      <c r="FB111" s="109"/>
      <c r="FC111" s="109"/>
      <c r="FD111" s="109"/>
      <c r="FE111" s="109"/>
      <c r="FF111" s="109"/>
      <c r="FG111" s="109"/>
      <c r="FH111" s="109"/>
      <c r="FI111" s="109"/>
      <c r="FJ111" s="109"/>
      <c r="FK111" s="109">
        <v>167.0</v>
      </c>
      <c r="FL111" s="109"/>
      <c r="FM111" s="109"/>
      <c r="FN111" s="109"/>
      <c r="FO111" s="109"/>
      <c r="FP111" s="109"/>
      <c r="FQ111" s="109"/>
      <c r="FR111" s="109"/>
      <c r="FS111" s="109">
        <v>319.0</v>
      </c>
      <c r="FT111" s="109"/>
      <c r="FU111" s="109"/>
      <c r="FV111" s="109"/>
      <c r="FW111" s="109"/>
      <c r="FX111" s="109"/>
      <c r="FY111" s="109"/>
      <c r="FZ111" s="109"/>
      <c r="GA111" s="109"/>
      <c r="GB111" s="109"/>
      <c r="GC111" s="109"/>
      <c r="GD111" s="109"/>
      <c r="GE111" s="109"/>
      <c r="GF111" s="109"/>
      <c r="GG111" s="109"/>
      <c r="GH111" s="109"/>
      <c r="GI111" s="109">
        <v>1422.0</v>
      </c>
    </row>
    <row r="112" ht="15.75" customHeight="1">
      <c r="A112" s="31">
        <v>252.0</v>
      </c>
      <c r="B112" s="31" t="s">
        <v>821</v>
      </c>
      <c r="C112" s="31">
        <v>9.0</v>
      </c>
      <c r="D112" s="109">
        <v>210528.0</v>
      </c>
      <c r="E112" s="109">
        <v>208231.0</v>
      </c>
      <c r="F112" s="109">
        <v>210528.0</v>
      </c>
      <c r="G112" s="109">
        <v>208231.0</v>
      </c>
      <c r="H112" s="109">
        <v>153228.0</v>
      </c>
      <c r="I112" s="109">
        <v>133378.0</v>
      </c>
      <c r="J112" s="109">
        <v>153228.0</v>
      </c>
      <c r="K112" s="109">
        <v>133378.0</v>
      </c>
      <c r="L112" s="109">
        <v>1586.0</v>
      </c>
      <c r="M112" s="109">
        <v>1354.0</v>
      </c>
      <c r="N112" s="109">
        <v>1174.0</v>
      </c>
      <c r="O112" s="109">
        <v>1112.0</v>
      </c>
      <c r="P112" s="109">
        <v>151642.0</v>
      </c>
      <c r="Q112" s="109">
        <v>132024.0</v>
      </c>
      <c r="R112" s="109">
        <v>152054.0</v>
      </c>
      <c r="S112" s="109">
        <v>132266.0</v>
      </c>
      <c r="T112" s="109"/>
      <c r="U112" s="109"/>
      <c r="V112" s="109"/>
      <c r="W112" s="109"/>
      <c r="X112" s="109">
        <v>29285.0</v>
      </c>
      <c r="Y112" s="109">
        <v>33145.0</v>
      </c>
      <c r="Z112" s="109">
        <v>24112.0</v>
      </c>
      <c r="AA112" s="109">
        <v>29328.0</v>
      </c>
      <c r="AB112" s="109">
        <v>12850.0</v>
      </c>
      <c r="AC112" s="109">
        <v>6408.0</v>
      </c>
      <c r="AD112" s="109">
        <v>13649.0</v>
      </c>
      <c r="AE112" s="109">
        <v>7391.0</v>
      </c>
      <c r="AF112" s="109">
        <v>21062.0</v>
      </c>
      <c r="AG112" s="109">
        <v>14568.0</v>
      </c>
      <c r="AH112" s="109">
        <v>18782.0</v>
      </c>
      <c r="AI112" s="109">
        <v>13940.0</v>
      </c>
      <c r="AJ112" s="109">
        <v>52769.0</v>
      </c>
      <c r="AK112" s="109">
        <v>58622.0</v>
      </c>
      <c r="AL112" s="109">
        <v>48420.0</v>
      </c>
      <c r="AM112" s="109">
        <v>57699.0</v>
      </c>
      <c r="AN112" s="109">
        <v>9191.0</v>
      </c>
      <c r="AO112" s="109">
        <v>4511.0</v>
      </c>
      <c r="AP112" s="109">
        <v>15149.0</v>
      </c>
      <c r="AQ112" s="109">
        <v>6187.0</v>
      </c>
      <c r="AR112" s="109">
        <v>20170.0</v>
      </c>
      <c r="AS112" s="109">
        <v>6301.0</v>
      </c>
      <c r="AT112" s="109">
        <v>21015.0</v>
      </c>
      <c r="AU112" s="109">
        <v>7136.0</v>
      </c>
      <c r="AV112" s="109"/>
      <c r="AW112" s="109">
        <v>3508.0</v>
      </c>
      <c r="AX112" s="109">
        <v>936.0</v>
      </c>
      <c r="AY112" s="109">
        <v>3424.0</v>
      </c>
      <c r="AZ112" s="109"/>
      <c r="BA112" s="109">
        <v>908.0</v>
      </c>
      <c r="BB112" s="109">
        <v>334.0</v>
      </c>
      <c r="BC112" s="109">
        <v>841.0</v>
      </c>
      <c r="BD112" s="109">
        <v>3204.0</v>
      </c>
      <c r="BE112" s="109">
        <v>2764.0</v>
      </c>
      <c r="BF112" s="109">
        <v>2302.0</v>
      </c>
      <c r="BG112" s="109">
        <v>1976.0</v>
      </c>
      <c r="BH112" s="109"/>
      <c r="BI112" s="109"/>
      <c r="BJ112" s="109">
        <v>1592.0</v>
      </c>
      <c r="BK112" s="109">
        <v>1012.0</v>
      </c>
      <c r="BL112" s="109">
        <v>2375.0</v>
      </c>
      <c r="BM112" s="109"/>
      <c r="BN112" s="109">
        <v>1243.0</v>
      </c>
      <c r="BO112" s="109">
        <v>1034.0</v>
      </c>
      <c r="BP112" s="109"/>
      <c r="BQ112" s="109"/>
      <c r="BR112" s="109">
        <v>1697.0</v>
      </c>
      <c r="BS112" s="109"/>
      <c r="BT112" s="109"/>
      <c r="BU112" s="109"/>
      <c r="BV112" s="109">
        <v>714.0</v>
      </c>
      <c r="BW112" s="109">
        <v>700.0</v>
      </c>
      <c r="BX112" s="109"/>
      <c r="BY112" s="109"/>
      <c r="BZ112" s="109"/>
      <c r="CA112" s="109"/>
      <c r="CB112" s="109"/>
      <c r="CC112" s="109"/>
      <c r="CD112" s="109"/>
      <c r="CE112" s="109">
        <v>136.0</v>
      </c>
      <c r="CF112" s="109">
        <v>406.0</v>
      </c>
      <c r="CG112" s="109">
        <v>162.0</v>
      </c>
      <c r="CH112" s="109">
        <v>145.0</v>
      </c>
      <c r="CI112" s="109">
        <v>84.0</v>
      </c>
      <c r="CJ112" s="109">
        <v>330.0</v>
      </c>
      <c r="CK112" s="109">
        <v>142.0</v>
      </c>
      <c r="CL112" s="109">
        <v>81.0</v>
      </c>
      <c r="CM112" s="109">
        <v>43.0</v>
      </c>
      <c r="CN112" s="109"/>
      <c r="CO112" s="109"/>
      <c r="CP112" s="109"/>
      <c r="CQ112" s="109"/>
      <c r="CR112" s="109"/>
      <c r="CS112" s="109"/>
      <c r="CT112" s="109"/>
      <c r="CU112" s="109"/>
      <c r="CV112" s="109"/>
      <c r="CW112" s="109"/>
      <c r="CX112" s="109"/>
      <c r="CY112" s="109"/>
      <c r="CZ112" s="109"/>
      <c r="DA112" s="109"/>
      <c r="DB112" s="109"/>
      <c r="DC112" s="109"/>
      <c r="DD112" s="109"/>
      <c r="DE112" s="109"/>
      <c r="DF112" s="109"/>
      <c r="DG112" s="109"/>
      <c r="DH112" s="109"/>
      <c r="DI112" s="109"/>
      <c r="DJ112" s="109">
        <v>319.0</v>
      </c>
      <c r="DK112" s="109"/>
      <c r="DL112" s="109"/>
      <c r="DM112" s="109"/>
      <c r="DN112" s="109">
        <v>355.0</v>
      </c>
      <c r="DO112" s="109"/>
      <c r="DP112" s="109"/>
      <c r="DQ112" s="109"/>
      <c r="DR112" s="109">
        <v>41.0</v>
      </c>
      <c r="DS112" s="109"/>
      <c r="DT112" s="109"/>
      <c r="DU112" s="109"/>
      <c r="DV112" s="109">
        <v>335.0</v>
      </c>
      <c r="DW112" s="109"/>
      <c r="DX112" s="109"/>
      <c r="DY112" s="109"/>
      <c r="DZ112" s="109"/>
      <c r="EA112" s="109"/>
      <c r="EB112" s="109"/>
      <c r="EC112" s="109"/>
      <c r="ED112" s="109"/>
      <c r="EE112" s="109"/>
      <c r="EF112" s="109"/>
      <c r="EG112" s="109"/>
      <c r="EH112" s="109"/>
      <c r="EI112" s="109"/>
      <c r="EJ112" s="109"/>
      <c r="EK112" s="109"/>
      <c r="EL112" s="109"/>
      <c r="EM112" s="109"/>
      <c r="EN112" s="109"/>
      <c r="EO112" s="109"/>
      <c r="EP112" s="109"/>
      <c r="EQ112" s="109"/>
      <c r="ER112" s="109"/>
      <c r="ES112" s="109"/>
      <c r="ET112" s="109">
        <v>218.0</v>
      </c>
      <c r="EU112" s="109"/>
      <c r="EV112" s="109"/>
      <c r="EW112" s="109"/>
      <c r="EX112" s="109">
        <v>615.0</v>
      </c>
      <c r="EY112" s="109"/>
      <c r="EZ112" s="109"/>
      <c r="FA112" s="109"/>
      <c r="FB112" s="109"/>
      <c r="FC112" s="109"/>
      <c r="FD112" s="109"/>
      <c r="FE112" s="109"/>
      <c r="FF112" s="109"/>
      <c r="FG112" s="109"/>
      <c r="FH112" s="109"/>
      <c r="FI112" s="109"/>
      <c r="FJ112" s="109"/>
      <c r="FK112" s="109">
        <v>205.0</v>
      </c>
      <c r="FL112" s="109"/>
      <c r="FM112" s="109"/>
      <c r="FN112" s="109"/>
      <c r="FO112" s="109"/>
      <c r="FP112" s="109"/>
      <c r="FQ112" s="109"/>
      <c r="FR112" s="109"/>
      <c r="FS112" s="109">
        <v>258.0</v>
      </c>
      <c r="FT112" s="109"/>
      <c r="FU112" s="109"/>
      <c r="FV112" s="109"/>
      <c r="FW112" s="109"/>
      <c r="FX112" s="109"/>
      <c r="FY112" s="109"/>
      <c r="FZ112" s="109"/>
      <c r="GA112" s="109"/>
      <c r="GB112" s="109"/>
      <c r="GC112" s="109"/>
      <c r="GD112" s="109"/>
      <c r="GE112" s="109"/>
      <c r="GF112" s="109"/>
      <c r="GG112" s="109">
        <v>985.0</v>
      </c>
      <c r="GH112" s="109"/>
      <c r="GI112" s="109">
        <v>872.0</v>
      </c>
    </row>
    <row r="113" ht="15.75" customHeight="1">
      <c r="A113" s="31">
        <v>253.0</v>
      </c>
      <c r="B113" s="31" t="s">
        <v>822</v>
      </c>
      <c r="C113" s="31">
        <v>9.0</v>
      </c>
      <c r="D113" s="109">
        <v>248812.0</v>
      </c>
      <c r="E113" s="109">
        <v>244203.0</v>
      </c>
      <c r="F113" s="109">
        <v>248812.0</v>
      </c>
      <c r="G113" s="109">
        <v>244203.0</v>
      </c>
      <c r="H113" s="109">
        <v>199077.0</v>
      </c>
      <c r="I113" s="109">
        <v>176239.0</v>
      </c>
      <c r="J113" s="109">
        <v>199077.0</v>
      </c>
      <c r="K113" s="109">
        <v>176239.0</v>
      </c>
      <c r="L113" s="109">
        <v>1814.0</v>
      </c>
      <c r="M113" s="109">
        <v>1600.0</v>
      </c>
      <c r="N113" s="109">
        <v>1231.0</v>
      </c>
      <c r="O113" s="109">
        <v>1229.0</v>
      </c>
      <c r="P113" s="109">
        <v>197263.0</v>
      </c>
      <c r="Q113" s="109">
        <v>174639.0</v>
      </c>
      <c r="R113" s="109">
        <v>197846.0</v>
      </c>
      <c r="S113" s="109">
        <v>175010.0</v>
      </c>
      <c r="T113" s="109"/>
      <c r="U113" s="109"/>
      <c r="V113" s="109"/>
      <c r="W113" s="109"/>
      <c r="X113" s="109">
        <v>27813.0</v>
      </c>
      <c r="Y113" s="109">
        <v>30879.0</v>
      </c>
      <c r="Z113" s="109">
        <v>25240.0</v>
      </c>
      <c r="AA113" s="109">
        <v>30126.0</v>
      </c>
      <c r="AB113" s="109">
        <v>7231.0</v>
      </c>
      <c r="AC113" s="109">
        <v>5177.0</v>
      </c>
      <c r="AD113" s="109">
        <v>9737.0</v>
      </c>
      <c r="AE113" s="109">
        <v>5631.0</v>
      </c>
      <c r="AF113" s="109">
        <v>14809.0</v>
      </c>
      <c r="AG113" s="109">
        <v>12067.0</v>
      </c>
      <c r="AH113" s="109">
        <v>17447.0</v>
      </c>
      <c r="AI113" s="109">
        <v>12670.0</v>
      </c>
      <c r="AJ113" s="109">
        <v>94252.0</v>
      </c>
      <c r="AK113" s="109">
        <v>105841.0</v>
      </c>
      <c r="AL113" s="109">
        <v>81831.0</v>
      </c>
      <c r="AM113" s="109">
        <v>93973.0</v>
      </c>
      <c r="AN113" s="109">
        <v>11976.0</v>
      </c>
      <c r="AO113" s="109">
        <v>3974.0</v>
      </c>
      <c r="AP113" s="109">
        <v>20565.0</v>
      </c>
      <c r="AQ113" s="109">
        <v>8134.0</v>
      </c>
      <c r="AR113" s="109">
        <v>24279.0</v>
      </c>
      <c r="AS113" s="109">
        <v>7912.0</v>
      </c>
      <c r="AT113" s="109">
        <v>27045.0</v>
      </c>
      <c r="AU113" s="109">
        <v>9040.0</v>
      </c>
      <c r="AV113" s="109"/>
      <c r="AW113" s="109">
        <v>3550.0</v>
      </c>
      <c r="AX113" s="109">
        <v>722.0</v>
      </c>
      <c r="AY113" s="109">
        <v>3089.0</v>
      </c>
      <c r="AZ113" s="109"/>
      <c r="BA113" s="109">
        <v>1840.0</v>
      </c>
      <c r="BB113" s="109">
        <v>533.0</v>
      </c>
      <c r="BC113" s="109">
        <v>1279.0</v>
      </c>
      <c r="BD113" s="109">
        <v>13080.0</v>
      </c>
      <c r="BE113" s="109"/>
      <c r="BF113" s="109">
        <v>6579.0</v>
      </c>
      <c r="BG113" s="109">
        <v>3929.0</v>
      </c>
      <c r="BH113" s="109"/>
      <c r="BI113" s="109"/>
      <c r="BJ113" s="109">
        <v>1907.0</v>
      </c>
      <c r="BK113" s="109">
        <v>1384.0</v>
      </c>
      <c r="BL113" s="109">
        <v>3823.0</v>
      </c>
      <c r="BM113" s="109">
        <v>2665.0</v>
      </c>
      <c r="BN113" s="109">
        <v>1941.0</v>
      </c>
      <c r="BO113" s="109">
        <v>1784.0</v>
      </c>
      <c r="BP113" s="109"/>
      <c r="BQ113" s="109"/>
      <c r="BR113" s="109">
        <v>1092.0</v>
      </c>
      <c r="BS113" s="109"/>
      <c r="BT113" s="109"/>
      <c r="BU113" s="109"/>
      <c r="BV113" s="109">
        <v>1494.0</v>
      </c>
      <c r="BW113" s="109">
        <v>1580.0</v>
      </c>
      <c r="BX113" s="109"/>
      <c r="BY113" s="109"/>
      <c r="BZ113" s="109"/>
      <c r="CA113" s="109"/>
      <c r="CB113" s="109"/>
      <c r="CC113" s="109"/>
      <c r="CD113" s="109"/>
      <c r="CE113" s="109">
        <v>168.0</v>
      </c>
      <c r="CF113" s="109"/>
      <c r="CG113" s="109"/>
      <c r="CH113" s="109">
        <v>46.0</v>
      </c>
      <c r="CI113" s="109">
        <v>42.0</v>
      </c>
      <c r="CJ113" s="109"/>
      <c r="CK113" s="109"/>
      <c r="CL113" s="109">
        <v>31.0</v>
      </c>
      <c r="CM113" s="109">
        <v>29.0</v>
      </c>
      <c r="CN113" s="109"/>
      <c r="CO113" s="109"/>
      <c r="CP113" s="109"/>
      <c r="CQ113" s="109"/>
      <c r="CR113" s="109"/>
      <c r="CS113" s="109"/>
      <c r="CT113" s="109"/>
      <c r="CU113" s="109"/>
      <c r="CV113" s="109"/>
      <c r="CW113" s="109"/>
      <c r="CX113" s="109"/>
      <c r="CY113" s="109"/>
      <c r="CZ113" s="109"/>
      <c r="DA113" s="109"/>
      <c r="DB113" s="109"/>
      <c r="DC113" s="109"/>
      <c r="DD113" s="109"/>
      <c r="DE113" s="109"/>
      <c r="DF113" s="109"/>
      <c r="DG113" s="109"/>
      <c r="DH113" s="109"/>
      <c r="DI113" s="109"/>
      <c r="DJ113" s="109">
        <v>239.0</v>
      </c>
      <c r="DK113" s="109"/>
      <c r="DL113" s="109"/>
      <c r="DM113" s="109"/>
      <c r="DN113" s="109">
        <v>261.0</v>
      </c>
      <c r="DO113" s="109"/>
      <c r="DP113" s="109"/>
      <c r="DQ113" s="109"/>
      <c r="DR113" s="109">
        <v>28.0</v>
      </c>
      <c r="DS113" s="109"/>
      <c r="DT113" s="109"/>
      <c r="DU113" s="109"/>
      <c r="DV113" s="109">
        <v>363.0</v>
      </c>
      <c r="DW113" s="109"/>
      <c r="DX113" s="109"/>
      <c r="DY113" s="109"/>
      <c r="DZ113" s="109"/>
      <c r="EA113" s="109"/>
      <c r="EB113" s="109"/>
      <c r="EC113" s="109"/>
      <c r="ED113" s="109"/>
      <c r="EE113" s="109"/>
      <c r="EF113" s="109"/>
      <c r="EG113" s="109"/>
      <c r="EH113" s="109"/>
      <c r="EI113" s="109"/>
      <c r="EJ113" s="109"/>
      <c r="EK113" s="109"/>
      <c r="EL113" s="109"/>
      <c r="EM113" s="109"/>
      <c r="EN113" s="109"/>
      <c r="EO113" s="109"/>
      <c r="EP113" s="109"/>
      <c r="EQ113" s="109"/>
      <c r="ER113" s="109"/>
      <c r="ES113" s="109"/>
      <c r="ET113" s="109">
        <v>262.0</v>
      </c>
      <c r="EU113" s="109"/>
      <c r="EV113" s="109"/>
      <c r="EW113" s="109"/>
      <c r="EX113" s="109">
        <v>483.0</v>
      </c>
      <c r="EY113" s="109"/>
      <c r="EZ113" s="109"/>
      <c r="FA113" s="109"/>
      <c r="FB113" s="109"/>
      <c r="FC113" s="109"/>
      <c r="FD113" s="109"/>
      <c r="FE113" s="109"/>
      <c r="FF113" s="109"/>
      <c r="FG113" s="109"/>
      <c r="FH113" s="109"/>
      <c r="FI113" s="109"/>
      <c r="FJ113" s="109"/>
      <c r="FK113" s="109">
        <v>221.0</v>
      </c>
      <c r="FL113" s="109"/>
      <c r="FM113" s="109"/>
      <c r="FN113" s="109"/>
      <c r="FO113" s="109"/>
      <c r="FP113" s="109"/>
      <c r="FQ113" s="109"/>
      <c r="FR113" s="109"/>
      <c r="FS113" s="109">
        <v>390.0</v>
      </c>
      <c r="FT113" s="109"/>
      <c r="FU113" s="109"/>
      <c r="FV113" s="109"/>
      <c r="FW113" s="109"/>
      <c r="FX113" s="109"/>
      <c r="FY113" s="109"/>
      <c r="FZ113" s="109"/>
      <c r="GA113" s="109"/>
      <c r="GB113" s="109"/>
      <c r="GC113" s="109"/>
      <c r="GD113" s="109"/>
      <c r="GE113" s="109"/>
      <c r="GF113" s="109"/>
      <c r="GG113" s="109">
        <v>734.0</v>
      </c>
      <c r="GH113" s="109"/>
      <c r="GI113" s="109">
        <v>1541.0</v>
      </c>
    </row>
    <row r="114" ht="15.75" customHeight="1">
      <c r="A114" s="31">
        <v>254.0</v>
      </c>
      <c r="B114" s="31" t="s">
        <v>485</v>
      </c>
      <c r="C114" s="31">
        <v>9.0</v>
      </c>
      <c r="D114" s="109">
        <v>190782.0</v>
      </c>
      <c r="E114" s="109">
        <v>189974.0</v>
      </c>
      <c r="F114" s="109">
        <v>190782.0</v>
      </c>
      <c r="G114" s="109">
        <v>189974.0</v>
      </c>
      <c r="H114" s="109">
        <v>147825.0</v>
      </c>
      <c r="I114" s="109">
        <v>131055.0</v>
      </c>
      <c r="J114" s="109">
        <v>147825.0</v>
      </c>
      <c r="K114" s="109">
        <v>131055.0</v>
      </c>
      <c r="L114" s="109">
        <v>1369.0</v>
      </c>
      <c r="M114" s="109">
        <v>1560.0</v>
      </c>
      <c r="N114" s="109">
        <v>1000.0</v>
      </c>
      <c r="O114" s="109">
        <v>1297.0</v>
      </c>
      <c r="P114" s="109">
        <v>146456.0</v>
      </c>
      <c r="Q114" s="109">
        <v>129495.0</v>
      </c>
      <c r="R114" s="109">
        <v>146825.0</v>
      </c>
      <c r="S114" s="109">
        <v>129758.0</v>
      </c>
      <c r="T114" s="109"/>
      <c r="U114" s="109"/>
      <c r="V114" s="109"/>
      <c r="W114" s="109"/>
      <c r="X114" s="109">
        <v>26562.0</v>
      </c>
      <c r="Y114" s="109">
        <v>22858.0</v>
      </c>
      <c r="Z114" s="109">
        <v>20289.0</v>
      </c>
      <c r="AA114" s="109">
        <v>21616.0</v>
      </c>
      <c r="AB114" s="109">
        <v>6198.0</v>
      </c>
      <c r="AC114" s="109">
        <v>5797.0</v>
      </c>
      <c r="AD114" s="109">
        <v>6687.0</v>
      </c>
      <c r="AE114" s="109">
        <v>4260.0</v>
      </c>
      <c r="AF114" s="109">
        <v>9436.0</v>
      </c>
      <c r="AG114" s="109">
        <v>8153.0</v>
      </c>
      <c r="AH114" s="109">
        <v>10102.0</v>
      </c>
      <c r="AI114" s="109">
        <v>7773.0</v>
      </c>
      <c r="AJ114" s="109">
        <v>68770.0</v>
      </c>
      <c r="AK114" s="109">
        <v>78524.0</v>
      </c>
      <c r="AL114" s="109">
        <v>63638.0</v>
      </c>
      <c r="AM114" s="109">
        <v>72065.0</v>
      </c>
      <c r="AN114" s="109">
        <v>7321.0</v>
      </c>
      <c r="AO114" s="109">
        <v>3170.0</v>
      </c>
      <c r="AP114" s="109">
        <v>13440.0</v>
      </c>
      <c r="AQ114" s="109">
        <v>5824.0</v>
      </c>
      <c r="AR114" s="109">
        <v>18799.0</v>
      </c>
      <c r="AS114" s="109"/>
      <c r="AT114" s="109">
        <v>21585.0</v>
      </c>
      <c r="AU114" s="109">
        <v>5433.0</v>
      </c>
      <c r="AV114" s="109"/>
      <c r="AW114" s="109"/>
      <c r="AX114" s="109">
        <v>499.0</v>
      </c>
      <c r="AY114" s="109">
        <v>1938.0</v>
      </c>
      <c r="AZ114" s="109"/>
      <c r="BA114" s="109">
        <v>2342.0</v>
      </c>
      <c r="BB114" s="109">
        <v>632.0</v>
      </c>
      <c r="BC114" s="109">
        <v>1503.0</v>
      </c>
      <c r="BD114" s="109">
        <v>7379.0</v>
      </c>
      <c r="BE114" s="109">
        <v>5371.0</v>
      </c>
      <c r="BF114" s="109">
        <v>5093.0</v>
      </c>
      <c r="BG114" s="109">
        <v>3964.0</v>
      </c>
      <c r="BH114" s="109"/>
      <c r="BI114" s="109"/>
      <c r="BJ114" s="109">
        <v>1163.0</v>
      </c>
      <c r="BK114" s="109">
        <v>877.0</v>
      </c>
      <c r="BL114" s="109">
        <v>1991.0</v>
      </c>
      <c r="BM114" s="109">
        <v>2899.0</v>
      </c>
      <c r="BN114" s="109">
        <v>1062.0</v>
      </c>
      <c r="BO114" s="109">
        <v>1312.0</v>
      </c>
      <c r="BP114" s="109"/>
      <c r="BQ114" s="109"/>
      <c r="BR114" s="109">
        <v>640.0</v>
      </c>
      <c r="BS114" s="109"/>
      <c r="BT114" s="109"/>
      <c r="BU114" s="109"/>
      <c r="BV114" s="109">
        <v>1060.0</v>
      </c>
      <c r="BW114" s="109">
        <v>1144.0</v>
      </c>
      <c r="BX114" s="109"/>
      <c r="BY114" s="109"/>
      <c r="BZ114" s="109"/>
      <c r="CA114" s="109"/>
      <c r="CB114" s="109"/>
      <c r="CC114" s="109"/>
      <c r="CD114" s="109"/>
      <c r="CE114" s="109">
        <v>134.0</v>
      </c>
      <c r="CF114" s="109"/>
      <c r="CG114" s="109"/>
      <c r="CH114" s="109">
        <v>26.0</v>
      </c>
      <c r="CI114" s="109">
        <v>26.0</v>
      </c>
      <c r="CJ114" s="109"/>
      <c r="CK114" s="109"/>
      <c r="CL114" s="109">
        <v>14.0</v>
      </c>
      <c r="CM114" s="109">
        <v>12.0</v>
      </c>
      <c r="CN114" s="109"/>
      <c r="CO114" s="109"/>
      <c r="CP114" s="109"/>
      <c r="CQ114" s="109"/>
      <c r="CR114" s="109"/>
      <c r="CS114" s="109"/>
      <c r="CT114" s="109"/>
      <c r="CU114" s="109"/>
      <c r="CV114" s="109"/>
      <c r="CW114" s="109"/>
      <c r="CX114" s="109"/>
      <c r="CY114" s="109"/>
      <c r="CZ114" s="109"/>
      <c r="DA114" s="109"/>
      <c r="DB114" s="109"/>
      <c r="DC114" s="109"/>
      <c r="DD114" s="109"/>
      <c r="DE114" s="109"/>
      <c r="DF114" s="109"/>
      <c r="DG114" s="109"/>
      <c r="DH114" s="109"/>
      <c r="DI114" s="109"/>
      <c r="DJ114" s="109">
        <v>123.0</v>
      </c>
      <c r="DK114" s="109"/>
      <c r="DL114" s="109"/>
      <c r="DM114" s="109"/>
      <c r="DN114" s="109">
        <v>130.0</v>
      </c>
      <c r="DO114" s="109"/>
      <c r="DP114" s="109"/>
      <c r="DQ114" s="109"/>
      <c r="DR114" s="109">
        <v>20.0</v>
      </c>
      <c r="DS114" s="109"/>
      <c r="DT114" s="109"/>
      <c r="DU114" s="109"/>
      <c r="DV114" s="109">
        <v>191.0</v>
      </c>
      <c r="DW114" s="109"/>
      <c r="DX114" s="109"/>
      <c r="DY114" s="109"/>
      <c r="DZ114" s="109"/>
      <c r="EA114" s="109"/>
      <c r="EB114" s="109"/>
      <c r="EC114" s="109"/>
      <c r="ED114" s="109"/>
      <c r="EE114" s="109"/>
      <c r="EF114" s="109"/>
      <c r="EG114" s="109"/>
      <c r="EH114" s="109"/>
      <c r="EI114" s="109"/>
      <c r="EJ114" s="109"/>
      <c r="EK114" s="109"/>
      <c r="EL114" s="109"/>
      <c r="EM114" s="109"/>
      <c r="EN114" s="109"/>
      <c r="EO114" s="109"/>
      <c r="EP114" s="109"/>
      <c r="EQ114" s="109"/>
      <c r="ER114" s="109"/>
      <c r="ES114" s="109"/>
      <c r="ET114" s="109">
        <v>198.0</v>
      </c>
      <c r="EU114" s="109"/>
      <c r="EV114" s="109"/>
      <c r="EW114" s="109"/>
      <c r="EX114" s="109">
        <v>233.0</v>
      </c>
      <c r="EY114" s="109"/>
      <c r="EZ114" s="109"/>
      <c r="FA114" s="109"/>
      <c r="FB114" s="109"/>
      <c r="FC114" s="109"/>
      <c r="FD114" s="109"/>
      <c r="FE114" s="109"/>
      <c r="FF114" s="109"/>
      <c r="FG114" s="109"/>
      <c r="FH114" s="109"/>
      <c r="FI114" s="109"/>
      <c r="FJ114" s="109"/>
      <c r="FK114" s="109">
        <v>214.0</v>
      </c>
      <c r="FL114" s="109"/>
      <c r="FM114" s="109"/>
      <c r="FN114" s="109"/>
      <c r="FO114" s="109"/>
      <c r="FP114" s="109"/>
      <c r="FQ114" s="109"/>
      <c r="FR114" s="109"/>
      <c r="FS114" s="109">
        <v>462.0</v>
      </c>
      <c r="FT114" s="109"/>
      <c r="FU114" s="109"/>
      <c r="FV114" s="109"/>
      <c r="FW114" s="109"/>
      <c r="FX114" s="109"/>
      <c r="FY114" s="109"/>
      <c r="FZ114" s="109"/>
      <c r="GA114" s="109"/>
      <c r="GB114" s="109"/>
      <c r="GC114" s="109"/>
      <c r="GD114" s="109"/>
      <c r="GE114" s="109"/>
      <c r="GF114" s="109"/>
      <c r="GG114" s="109">
        <v>381.0</v>
      </c>
      <c r="GH114" s="109"/>
      <c r="GI114" s="109">
        <v>1201.0</v>
      </c>
    </row>
    <row r="115" ht="15.75" customHeight="1">
      <c r="A115" s="31">
        <v>255.0</v>
      </c>
      <c r="B115" s="31" t="s">
        <v>481</v>
      </c>
      <c r="C115" s="31">
        <v>9.0</v>
      </c>
      <c r="D115" s="109">
        <v>239647.0</v>
      </c>
      <c r="E115" s="109">
        <v>237651.0</v>
      </c>
      <c r="F115" s="109">
        <v>239647.0</v>
      </c>
      <c r="G115" s="109">
        <v>237651.0</v>
      </c>
      <c r="H115" s="109">
        <v>182045.0</v>
      </c>
      <c r="I115" s="109">
        <v>161614.0</v>
      </c>
      <c r="J115" s="109">
        <v>182045.0</v>
      </c>
      <c r="K115" s="109">
        <v>161614.0</v>
      </c>
      <c r="L115" s="109">
        <v>1669.0</v>
      </c>
      <c r="M115" s="109">
        <v>1697.0</v>
      </c>
      <c r="N115" s="109">
        <v>1270.0</v>
      </c>
      <c r="O115" s="109">
        <v>1248.0</v>
      </c>
      <c r="P115" s="109">
        <v>180376.0</v>
      </c>
      <c r="Q115" s="109">
        <v>159917.0</v>
      </c>
      <c r="R115" s="109">
        <v>180775.0</v>
      </c>
      <c r="S115" s="109">
        <v>160366.0</v>
      </c>
      <c r="T115" s="109"/>
      <c r="U115" s="109"/>
      <c r="V115" s="109"/>
      <c r="W115" s="109"/>
      <c r="X115" s="109">
        <v>26419.0</v>
      </c>
      <c r="Y115" s="109">
        <v>29420.0</v>
      </c>
      <c r="Z115" s="109">
        <v>24828.0</v>
      </c>
      <c r="AA115" s="109">
        <v>29023.0</v>
      </c>
      <c r="AB115" s="109">
        <v>7855.0</v>
      </c>
      <c r="AC115" s="109">
        <v>5546.0</v>
      </c>
      <c r="AD115" s="109">
        <v>9274.0</v>
      </c>
      <c r="AE115" s="109">
        <v>5958.0</v>
      </c>
      <c r="AF115" s="109">
        <v>16519.0</v>
      </c>
      <c r="AG115" s="109">
        <v>12505.0</v>
      </c>
      <c r="AH115" s="109">
        <v>14898.0</v>
      </c>
      <c r="AI115" s="109">
        <v>10417.0</v>
      </c>
      <c r="AJ115" s="109">
        <v>80503.0</v>
      </c>
      <c r="AK115" s="109">
        <v>91961.0</v>
      </c>
      <c r="AL115" s="109">
        <v>72104.0</v>
      </c>
      <c r="AM115" s="109">
        <v>84598.0</v>
      </c>
      <c r="AN115" s="109">
        <v>10780.0</v>
      </c>
      <c r="AO115" s="109">
        <v>4377.0</v>
      </c>
      <c r="AP115" s="109">
        <v>18627.0</v>
      </c>
      <c r="AQ115" s="109">
        <v>7485.0</v>
      </c>
      <c r="AR115" s="109">
        <v>24612.0</v>
      </c>
      <c r="AS115" s="109">
        <v>7521.0</v>
      </c>
      <c r="AT115" s="109">
        <v>27327.0</v>
      </c>
      <c r="AU115" s="109">
        <v>8986.0</v>
      </c>
      <c r="AV115" s="109">
        <v>1287.0</v>
      </c>
      <c r="AW115" s="109">
        <v>3085.0</v>
      </c>
      <c r="AX115" s="109">
        <v>858.0</v>
      </c>
      <c r="AY115" s="109">
        <v>2990.0</v>
      </c>
      <c r="AZ115" s="109"/>
      <c r="BA115" s="109">
        <v>3009.0</v>
      </c>
      <c r="BB115" s="109">
        <v>853.0</v>
      </c>
      <c r="BC115" s="109">
        <v>2444.0</v>
      </c>
      <c r="BD115" s="109">
        <v>9222.0</v>
      </c>
      <c r="BE115" s="109"/>
      <c r="BF115" s="109">
        <v>5142.0</v>
      </c>
      <c r="BG115" s="109">
        <v>2985.0</v>
      </c>
      <c r="BH115" s="109"/>
      <c r="BI115" s="109"/>
      <c r="BJ115" s="109">
        <v>1750.0</v>
      </c>
      <c r="BK115" s="109">
        <v>1187.0</v>
      </c>
      <c r="BL115" s="109">
        <v>2391.0</v>
      </c>
      <c r="BM115" s="109">
        <v>2493.0</v>
      </c>
      <c r="BN115" s="109">
        <v>1652.0</v>
      </c>
      <c r="BO115" s="109">
        <v>1732.0</v>
      </c>
      <c r="BP115" s="109"/>
      <c r="BQ115" s="109"/>
      <c r="BR115" s="109">
        <v>1007.0</v>
      </c>
      <c r="BS115" s="109"/>
      <c r="BT115" s="109"/>
      <c r="BU115" s="109"/>
      <c r="BV115" s="109">
        <v>871.0</v>
      </c>
      <c r="BW115" s="109">
        <v>986.0</v>
      </c>
      <c r="BX115" s="109"/>
      <c r="BY115" s="109"/>
      <c r="BZ115" s="109"/>
      <c r="CA115" s="109"/>
      <c r="CB115" s="109"/>
      <c r="CC115" s="109"/>
      <c r="CD115" s="109"/>
      <c r="CE115" s="109">
        <v>174.0</v>
      </c>
      <c r="CF115" s="109"/>
      <c r="CG115" s="109"/>
      <c r="CH115" s="109">
        <v>39.0</v>
      </c>
      <c r="CI115" s="109">
        <v>46.0</v>
      </c>
      <c r="CJ115" s="109"/>
      <c r="CK115" s="109"/>
      <c r="CL115" s="109">
        <v>33.0</v>
      </c>
      <c r="CM115" s="109">
        <v>39.0</v>
      </c>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v>268.0</v>
      </c>
      <c r="DK115" s="109"/>
      <c r="DL115" s="109"/>
      <c r="DM115" s="109"/>
      <c r="DN115" s="109">
        <v>217.0</v>
      </c>
      <c r="DO115" s="109"/>
      <c r="DP115" s="109"/>
      <c r="DQ115" s="109"/>
      <c r="DR115" s="109">
        <v>28.0</v>
      </c>
      <c r="DS115" s="109"/>
      <c r="DT115" s="109"/>
      <c r="DU115" s="109"/>
      <c r="DV115" s="109">
        <v>377.0</v>
      </c>
      <c r="DW115" s="109"/>
      <c r="DX115" s="109"/>
      <c r="DY115" s="109"/>
      <c r="DZ115" s="109"/>
      <c r="EA115" s="109"/>
      <c r="EB115" s="109"/>
      <c r="EC115" s="109"/>
      <c r="ED115" s="109"/>
      <c r="EE115" s="109"/>
      <c r="EF115" s="109"/>
      <c r="EG115" s="109"/>
      <c r="EH115" s="109"/>
      <c r="EI115" s="109"/>
      <c r="EJ115" s="109"/>
      <c r="EK115" s="109"/>
      <c r="EL115" s="109"/>
      <c r="EM115" s="109"/>
      <c r="EN115" s="109"/>
      <c r="EO115" s="109"/>
      <c r="EP115" s="109"/>
      <c r="EQ115" s="109"/>
      <c r="ER115" s="109"/>
      <c r="ES115" s="109"/>
      <c r="ET115" s="109">
        <v>285.0</v>
      </c>
      <c r="EU115" s="109"/>
      <c r="EV115" s="109"/>
      <c r="EW115" s="109"/>
      <c r="EX115" s="109">
        <v>337.0</v>
      </c>
      <c r="EY115" s="109"/>
      <c r="EZ115" s="109"/>
      <c r="FA115" s="109"/>
      <c r="FB115" s="109"/>
      <c r="FC115" s="109"/>
      <c r="FD115" s="109"/>
      <c r="FE115" s="109"/>
      <c r="FF115" s="109"/>
      <c r="FG115" s="109"/>
      <c r="FH115" s="109"/>
      <c r="FI115" s="109"/>
      <c r="FJ115" s="109"/>
      <c r="FK115" s="109">
        <v>185.0</v>
      </c>
      <c r="FL115" s="109"/>
      <c r="FM115" s="109"/>
      <c r="FN115" s="109"/>
      <c r="FO115" s="109"/>
      <c r="FP115" s="109"/>
      <c r="FQ115" s="109"/>
      <c r="FR115" s="109"/>
      <c r="FS115" s="109">
        <v>355.0</v>
      </c>
      <c r="FT115" s="109"/>
      <c r="FU115" s="109"/>
      <c r="FV115" s="109"/>
      <c r="FW115" s="109"/>
      <c r="FX115" s="109"/>
      <c r="FY115" s="109"/>
      <c r="FZ115" s="109"/>
      <c r="GA115" s="109"/>
      <c r="GB115" s="109">
        <v>788.0</v>
      </c>
      <c r="GC115" s="109"/>
      <c r="GD115" s="109"/>
      <c r="GE115" s="109"/>
      <c r="GF115" s="109"/>
      <c r="GG115" s="109"/>
      <c r="GH115" s="109"/>
      <c r="GI115" s="109">
        <v>776.0</v>
      </c>
    </row>
    <row r="116" ht="15.75" customHeight="1">
      <c r="A116" s="31">
        <v>256.0</v>
      </c>
      <c r="B116" s="31" t="s">
        <v>486</v>
      </c>
      <c r="C116" s="31">
        <v>9.0</v>
      </c>
      <c r="D116" s="109">
        <v>226604.0</v>
      </c>
      <c r="E116" s="109">
        <v>224278.0</v>
      </c>
      <c r="F116" s="109">
        <v>226604.0</v>
      </c>
      <c r="G116" s="109">
        <v>224278.0</v>
      </c>
      <c r="H116" s="109">
        <v>176437.0</v>
      </c>
      <c r="I116" s="109">
        <v>155635.0</v>
      </c>
      <c r="J116" s="109">
        <v>176437.0</v>
      </c>
      <c r="K116" s="109">
        <v>155635.0</v>
      </c>
      <c r="L116" s="109">
        <v>1240.0</v>
      </c>
      <c r="M116" s="109">
        <v>1531.0</v>
      </c>
      <c r="N116" s="109">
        <v>1092.0</v>
      </c>
      <c r="O116" s="109">
        <v>1084.0</v>
      </c>
      <c r="P116" s="109">
        <v>175197.0</v>
      </c>
      <c r="Q116" s="109">
        <v>154104.0</v>
      </c>
      <c r="R116" s="109">
        <v>175345.0</v>
      </c>
      <c r="S116" s="109">
        <v>154551.0</v>
      </c>
      <c r="T116" s="109"/>
      <c r="U116" s="109"/>
      <c r="V116" s="109"/>
      <c r="W116" s="109"/>
      <c r="X116" s="109">
        <v>21451.0</v>
      </c>
      <c r="Y116" s="109">
        <v>26722.0</v>
      </c>
      <c r="Z116" s="109">
        <v>21725.0</v>
      </c>
      <c r="AA116" s="109">
        <v>24776.0</v>
      </c>
      <c r="AB116" s="109">
        <v>8264.0</v>
      </c>
      <c r="AC116" s="109">
        <v>5530.0</v>
      </c>
      <c r="AD116" s="109">
        <v>10130.0</v>
      </c>
      <c r="AE116" s="109">
        <v>5574.0</v>
      </c>
      <c r="AF116" s="109">
        <v>16162.0</v>
      </c>
      <c r="AG116" s="109">
        <v>13011.0</v>
      </c>
      <c r="AH116" s="109">
        <v>19792.0</v>
      </c>
      <c r="AI116" s="109">
        <v>14329.0</v>
      </c>
      <c r="AJ116" s="109">
        <v>88357.0</v>
      </c>
      <c r="AK116" s="109">
        <v>93494.0</v>
      </c>
      <c r="AL116" s="109">
        <v>72855.0</v>
      </c>
      <c r="AM116" s="109">
        <v>80902.0</v>
      </c>
      <c r="AN116" s="109">
        <v>12262.0</v>
      </c>
      <c r="AO116" s="109">
        <v>5501.0</v>
      </c>
      <c r="AP116" s="109">
        <v>18935.0</v>
      </c>
      <c r="AQ116" s="109">
        <v>8749.0</v>
      </c>
      <c r="AR116" s="109">
        <v>16825.0</v>
      </c>
      <c r="AS116" s="109"/>
      <c r="AT116" s="109">
        <v>18529.0</v>
      </c>
      <c r="AU116" s="109">
        <v>6695.0</v>
      </c>
      <c r="AV116" s="109"/>
      <c r="AW116" s="109">
        <v>3072.0</v>
      </c>
      <c r="AX116" s="109">
        <v>577.0</v>
      </c>
      <c r="AY116" s="109">
        <v>2431.0</v>
      </c>
      <c r="AZ116" s="109"/>
      <c r="BA116" s="109"/>
      <c r="BB116" s="109">
        <v>365.0</v>
      </c>
      <c r="BC116" s="109">
        <v>861.0</v>
      </c>
      <c r="BD116" s="109">
        <v>7805.0</v>
      </c>
      <c r="BE116" s="109"/>
      <c r="BF116" s="109">
        <v>5156.0</v>
      </c>
      <c r="BG116" s="109">
        <v>3918.0</v>
      </c>
      <c r="BH116" s="109"/>
      <c r="BI116" s="109"/>
      <c r="BJ116" s="109">
        <v>1614.0</v>
      </c>
      <c r="BK116" s="109">
        <v>1201.0</v>
      </c>
      <c r="BL116" s="109">
        <v>2233.0</v>
      </c>
      <c r="BM116" s="109">
        <v>4127.0</v>
      </c>
      <c r="BN116" s="109">
        <v>1607.0</v>
      </c>
      <c r="BO116" s="109">
        <v>2089.0</v>
      </c>
      <c r="BP116" s="109"/>
      <c r="BQ116" s="109"/>
      <c r="BR116" s="109">
        <v>929.0</v>
      </c>
      <c r="BS116" s="109"/>
      <c r="BT116" s="109">
        <v>1838.0</v>
      </c>
      <c r="BU116" s="109"/>
      <c r="BV116" s="109">
        <v>1289.0</v>
      </c>
      <c r="BW116" s="109">
        <v>976.0</v>
      </c>
      <c r="BX116" s="109"/>
      <c r="BY116" s="109"/>
      <c r="BZ116" s="109"/>
      <c r="CA116" s="109"/>
      <c r="CB116" s="109"/>
      <c r="CC116" s="109"/>
      <c r="CD116" s="109"/>
      <c r="CE116" s="109">
        <v>153.0</v>
      </c>
      <c r="CF116" s="109"/>
      <c r="CG116" s="109"/>
      <c r="CH116" s="109">
        <v>40.0</v>
      </c>
      <c r="CI116" s="109">
        <v>35.0</v>
      </c>
      <c r="CJ116" s="109"/>
      <c r="CK116" s="109"/>
      <c r="CL116" s="109">
        <v>28.0</v>
      </c>
      <c r="CM116" s="109">
        <v>30.0</v>
      </c>
      <c r="CN116" s="109"/>
      <c r="CO116" s="109"/>
      <c r="CP116" s="109"/>
      <c r="CQ116" s="109"/>
      <c r="CR116" s="109"/>
      <c r="CS116" s="109"/>
      <c r="CT116" s="109"/>
      <c r="CU116" s="109"/>
      <c r="CV116" s="109"/>
      <c r="CW116" s="109"/>
      <c r="CX116" s="109"/>
      <c r="CY116" s="109"/>
      <c r="CZ116" s="109"/>
      <c r="DA116" s="109"/>
      <c r="DB116" s="109"/>
      <c r="DC116" s="109"/>
      <c r="DD116" s="109"/>
      <c r="DE116" s="109"/>
      <c r="DF116" s="109"/>
      <c r="DG116" s="109"/>
      <c r="DH116" s="109"/>
      <c r="DI116" s="109"/>
      <c r="DJ116" s="109">
        <v>559.0</v>
      </c>
      <c r="DK116" s="109"/>
      <c r="DL116" s="109"/>
      <c r="DM116" s="109"/>
      <c r="DN116" s="109">
        <v>229.0</v>
      </c>
      <c r="DO116" s="109"/>
      <c r="DP116" s="109"/>
      <c r="DQ116" s="109"/>
      <c r="DR116" s="109">
        <v>18.0</v>
      </c>
      <c r="DS116" s="109"/>
      <c r="DT116" s="109"/>
      <c r="DU116" s="109"/>
      <c r="DV116" s="109">
        <v>431.0</v>
      </c>
      <c r="DW116" s="109"/>
      <c r="DX116" s="109"/>
      <c r="DY116" s="109"/>
      <c r="DZ116" s="109"/>
      <c r="EA116" s="109"/>
      <c r="EB116" s="109"/>
      <c r="EC116" s="109"/>
      <c r="ED116" s="109"/>
      <c r="EE116" s="109"/>
      <c r="EF116" s="109"/>
      <c r="EG116" s="109"/>
      <c r="EH116" s="109"/>
      <c r="EI116" s="109"/>
      <c r="EJ116" s="109"/>
      <c r="EK116" s="109"/>
      <c r="EL116" s="109"/>
      <c r="EM116" s="109"/>
      <c r="EN116" s="109"/>
      <c r="EO116" s="109"/>
      <c r="EP116" s="109"/>
      <c r="EQ116" s="109"/>
      <c r="ER116" s="109"/>
      <c r="ES116" s="109"/>
      <c r="ET116" s="109">
        <v>211.0</v>
      </c>
      <c r="EU116" s="109"/>
      <c r="EV116" s="109"/>
      <c r="EW116" s="109"/>
      <c r="EX116" s="109">
        <v>326.0</v>
      </c>
      <c r="EY116" s="109"/>
      <c r="EZ116" s="109"/>
      <c r="FA116" s="109"/>
      <c r="FB116" s="109"/>
      <c r="FC116" s="109"/>
      <c r="FD116" s="109"/>
      <c r="FE116" s="109"/>
      <c r="FF116" s="109"/>
      <c r="FG116" s="109"/>
      <c r="FH116" s="109"/>
      <c r="FI116" s="109"/>
      <c r="FJ116" s="109"/>
      <c r="FK116" s="109">
        <v>230.0</v>
      </c>
      <c r="FL116" s="109"/>
      <c r="FM116" s="109"/>
      <c r="FN116" s="109"/>
      <c r="FO116" s="109"/>
      <c r="FP116" s="109"/>
      <c r="FQ116" s="109"/>
      <c r="FR116" s="109"/>
      <c r="FS116" s="109">
        <v>290.0</v>
      </c>
      <c r="FT116" s="109"/>
      <c r="FU116" s="109"/>
      <c r="FV116" s="109"/>
      <c r="FW116" s="109"/>
      <c r="FX116" s="109"/>
      <c r="FY116" s="109"/>
      <c r="FZ116" s="109"/>
      <c r="GA116" s="109"/>
      <c r="GB116" s="109"/>
      <c r="GC116" s="109"/>
      <c r="GD116" s="109"/>
      <c r="GE116" s="109"/>
      <c r="GF116" s="109"/>
      <c r="GG116" s="109">
        <v>2647.0</v>
      </c>
      <c r="GH116" s="109"/>
      <c r="GI116" s="109">
        <v>1312.0</v>
      </c>
    </row>
    <row r="117" ht="15.75" customHeight="1">
      <c r="A117" s="31">
        <v>257.0</v>
      </c>
      <c r="B117" s="31" t="s">
        <v>483</v>
      </c>
      <c r="C117" s="31">
        <v>9.0</v>
      </c>
      <c r="D117" s="109">
        <v>247539.0</v>
      </c>
      <c r="E117" s="109">
        <v>244541.0</v>
      </c>
      <c r="F117" s="109">
        <v>247539.0</v>
      </c>
      <c r="G117" s="109">
        <v>244541.0</v>
      </c>
      <c r="H117" s="109">
        <v>191581.0</v>
      </c>
      <c r="I117" s="109">
        <v>167668.0</v>
      </c>
      <c r="J117" s="109">
        <v>191581.0</v>
      </c>
      <c r="K117" s="109">
        <v>167668.0</v>
      </c>
      <c r="L117" s="109">
        <v>1692.0</v>
      </c>
      <c r="M117" s="109">
        <v>1456.0</v>
      </c>
      <c r="N117" s="109">
        <v>1412.0</v>
      </c>
      <c r="O117" s="109">
        <v>1328.0</v>
      </c>
      <c r="P117" s="109">
        <v>189889.0</v>
      </c>
      <c r="Q117" s="109">
        <v>166212.0</v>
      </c>
      <c r="R117" s="109">
        <v>190169.0</v>
      </c>
      <c r="S117" s="109">
        <v>166340.0</v>
      </c>
      <c r="T117" s="109"/>
      <c r="U117" s="109"/>
      <c r="V117" s="109"/>
      <c r="W117" s="109"/>
      <c r="X117" s="109">
        <v>21610.0</v>
      </c>
      <c r="Y117" s="109">
        <v>25009.0</v>
      </c>
      <c r="Z117" s="109">
        <v>23044.0</v>
      </c>
      <c r="AA117" s="109">
        <v>24971.0</v>
      </c>
      <c r="AB117" s="109">
        <v>10153.0</v>
      </c>
      <c r="AC117" s="109">
        <v>4731.0</v>
      </c>
      <c r="AD117" s="109">
        <v>10387.0</v>
      </c>
      <c r="AE117" s="109">
        <v>5270.0</v>
      </c>
      <c r="AF117" s="109">
        <v>16537.0</v>
      </c>
      <c r="AG117" s="109">
        <v>10039.0</v>
      </c>
      <c r="AH117" s="109">
        <v>16214.0</v>
      </c>
      <c r="AI117" s="109">
        <v>11785.0</v>
      </c>
      <c r="AJ117" s="109">
        <v>93430.0</v>
      </c>
      <c r="AK117" s="109">
        <v>99333.0</v>
      </c>
      <c r="AL117" s="109">
        <v>79932.0</v>
      </c>
      <c r="AM117" s="109">
        <v>91664.0</v>
      </c>
      <c r="AN117" s="109">
        <v>10627.0</v>
      </c>
      <c r="AO117" s="109">
        <v>2847.0</v>
      </c>
      <c r="AP117" s="109">
        <v>19898.0</v>
      </c>
      <c r="AQ117" s="109">
        <v>7677.0</v>
      </c>
      <c r="AR117" s="109">
        <v>24018.0</v>
      </c>
      <c r="AS117" s="109">
        <v>6842.0</v>
      </c>
      <c r="AT117" s="109">
        <v>25384.0</v>
      </c>
      <c r="AU117" s="109">
        <v>7991.0</v>
      </c>
      <c r="AV117" s="109"/>
      <c r="AW117" s="109">
        <v>3260.0</v>
      </c>
      <c r="AX117" s="109">
        <v>629.0</v>
      </c>
      <c r="AY117" s="109">
        <v>2904.0</v>
      </c>
      <c r="AZ117" s="109"/>
      <c r="BA117" s="109"/>
      <c r="BB117" s="109">
        <v>532.0</v>
      </c>
      <c r="BC117" s="109">
        <v>1374.0</v>
      </c>
      <c r="BD117" s="109">
        <v>6445.0</v>
      </c>
      <c r="BE117" s="109">
        <v>5425.0</v>
      </c>
      <c r="BF117" s="109">
        <v>5112.0</v>
      </c>
      <c r="BG117" s="109">
        <v>4537.0</v>
      </c>
      <c r="BH117" s="109"/>
      <c r="BI117" s="109"/>
      <c r="BJ117" s="109">
        <v>1553.0</v>
      </c>
      <c r="BK117" s="109">
        <v>1103.0</v>
      </c>
      <c r="BL117" s="109">
        <v>3813.0</v>
      </c>
      <c r="BM117" s="109">
        <v>3258.0</v>
      </c>
      <c r="BN117" s="109">
        <v>2789.0</v>
      </c>
      <c r="BO117" s="109">
        <v>2593.0</v>
      </c>
      <c r="BP117" s="109"/>
      <c r="BQ117" s="109"/>
      <c r="BR117" s="109">
        <v>949.0</v>
      </c>
      <c r="BS117" s="109"/>
      <c r="BT117" s="109">
        <v>2660.0</v>
      </c>
      <c r="BU117" s="109">
        <v>4808.0</v>
      </c>
      <c r="BV117" s="109">
        <v>2123.0</v>
      </c>
      <c r="BW117" s="109">
        <v>2913.0</v>
      </c>
      <c r="BX117" s="109"/>
      <c r="BY117" s="109"/>
      <c r="BZ117" s="109"/>
      <c r="CA117" s="109"/>
      <c r="CB117" s="109"/>
      <c r="CC117" s="109"/>
      <c r="CD117" s="109"/>
      <c r="CE117" s="109">
        <v>176.0</v>
      </c>
      <c r="CF117" s="109"/>
      <c r="CG117" s="109"/>
      <c r="CH117" s="109">
        <v>35.0</v>
      </c>
      <c r="CI117" s="109">
        <v>30.0</v>
      </c>
      <c r="CJ117" s="109"/>
      <c r="CK117" s="109"/>
      <c r="CL117" s="109">
        <v>24.0</v>
      </c>
      <c r="CM117" s="109">
        <v>28.0</v>
      </c>
      <c r="CN117" s="109"/>
      <c r="CO117" s="109"/>
      <c r="CP117" s="109"/>
      <c r="CQ117" s="109"/>
      <c r="CR117" s="109"/>
      <c r="CS117" s="109"/>
      <c r="CT117" s="109"/>
      <c r="CU117" s="109"/>
      <c r="CV117" s="109"/>
      <c r="CW117" s="109"/>
      <c r="CX117" s="109"/>
      <c r="CY117" s="109"/>
      <c r="CZ117" s="109"/>
      <c r="DA117" s="109"/>
      <c r="DB117" s="109"/>
      <c r="DC117" s="109"/>
      <c r="DD117" s="109"/>
      <c r="DE117" s="109"/>
      <c r="DF117" s="109"/>
      <c r="DG117" s="109"/>
      <c r="DH117" s="109"/>
      <c r="DI117" s="109"/>
      <c r="DJ117" s="109">
        <v>345.0</v>
      </c>
      <c r="DK117" s="109"/>
      <c r="DL117" s="109"/>
      <c r="DM117" s="109"/>
      <c r="DN117" s="109">
        <v>219.0</v>
      </c>
      <c r="DO117" s="109"/>
      <c r="DP117" s="109"/>
      <c r="DQ117" s="109"/>
      <c r="DR117" s="109">
        <v>24.0</v>
      </c>
      <c r="DS117" s="109"/>
      <c r="DT117" s="109"/>
      <c r="DU117" s="109"/>
      <c r="DV117" s="109">
        <v>424.0</v>
      </c>
      <c r="DW117" s="109"/>
      <c r="DX117" s="109"/>
      <c r="DY117" s="109"/>
      <c r="DZ117" s="109"/>
      <c r="EA117" s="109"/>
      <c r="EB117" s="109"/>
      <c r="EC117" s="109"/>
      <c r="ED117" s="109"/>
      <c r="EE117" s="109"/>
      <c r="EF117" s="109"/>
      <c r="EG117" s="109"/>
      <c r="EH117" s="109"/>
      <c r="EI117" s="109"/>
      <c r="EJ117" s="109"/>
      <c r="EK117" s="109"/>
      <c r="EL117" s="109"/>
      <c r="EM117" s="109"/>
      <c r="EN117" s="109"/>
      <c r="EO117" s="109"/>
      <c r="EP117" s="109"/>
      <c r="EQ117" s="109"/>
      <c r="ER117" s="109"/>
      <c r="ES117" s="109"/>
      <c r="ET117" s="109">
        <v>227.0</v>
      </c>
      <c r="EU117" s="109"/>
      <c r="EV117" s="109"/>
      <c r="EW117" s="109"/>
      <c r="EX117" s="109">
        <v>325.0</v>
      </c>
      <c r="EY117" s="109"/>
      <c r="EZ117" s="109"/>
      <c r="FA117" s="109"/>
      <c r="FB117" s="109"/>
      <c r="FC117" s="109"/>
      <c r="FD117" s="109"/>
      <c r="FE117" s="109"/>
      <c r="FF117" s="109"/>
      <c r="FG117" s="109"/>
      <c r="FH117" s="109"/>
      <c r="FI117" s="109"/>
      <c r="FJ117" s="109"/>
      <c r="FK117" s="109">
        <v>199.0</v>
      </c>
      <c r="FL117" s="109"/>
      <c r="FM117" s="109"/>
      <c r="FN117" s="109"/>
      <c r="FO117" s="109"/>
      <c r="FP117" s="109"/>
      <c r="FQ117" s="109"/>
      <c r="FR117" s="109"/>
      <c r="FS117" s="109">
        <v>382.0</v>
      </c>
      <c r="FT117" s="109"/>
      <c r="FU117" s="109"/>
      <c r="FV117" s="109"/>
      <c r="FW117" s="109"/>
      <c r="FX117" s="109"/>
      <c r="FY117" s="109"/>
      <c r="FZ117" s="109"/>
      <c r="GA117" s="109"/>
      <c r="GB117" s="109">
        <v>596.0</v>
      </c>
      <c r="GC117" s="109"/>
      <c r="GD117" s="109"/>
      <c r="GE117" s="109"/>
      <c r="GF117" s="109"/>
      <c r="GG117" s="109">
        <v>660.0</v>
      </c>
      <c r="GH117" s="109"/>
      <c r="GI117" s="109">
        <v>743.0</v>
      </c>
    </row>
    <row r="118" ht="15.75" customHeight="1">
      <c r="A118" s="31">
        <v>258.0</v>
      </c>
      <c r="B118" s="31" t="s">
        <v>1040</v>
      </c>
      <c r="C118" s="31">
        <v>8.0</v>
      </c>
      <c r="D118" s="109">
        <v>194368.0</v>
      </c>
      <c r="E118" s="109">
        <v>191191.0</v>
      </c>
      <c r="F118" s="109">
        <v>194368.0</v>
      </c>
      <c r="G118" s="109">
        <v>191191.0</v>
      </c>
      <c r="H118" s="109">
        <v>160834.0</v>
      </c>
      <c r="I118" s="109">
        <v>152546.0</v>
      </c>
      <c r="J118" s="109">
        <v>160834.0</v>
      </c>
      <c r="K118" s="109">
        <v>152546.0</v>
      </c>
      <c r="L118" s="109">
        <v>1157.0</v>
      </c>
      <c r="M118" s="109">
        <v>1298.0</v>
      </c>
      <c r="N118" s="109">
        <v>849.0</v>
      </c>
      <c r="O118" s="109">
        <v>1046.0</v>
      </c>
      <c r="P118" s="109">
        <v>159677.0</v>
      </c>
      <c r="Q118" s="109">
        <v>151248.0</v>
      </c>
      <c r="R118" s="109">
        <v>159985.0</v>
      </c>
      <c r="S118" s="109">
        <v>151500.0</v>
      </c>
      <c r="T118" s="109">
        <v>51118.0</v>
      </c>
      <c r="U118" s="109">
        <v>63465.0</v>
      </c>
      <c r="V118" s="109">
        <v>46243.0</v>
      </c>
      <c r="W118" s="109">
        <v>56794.0</v>
      </c>
      <c r="X118" s="109">
        <v>20512.0</v>
      </c>
      <c r="Y118" s="109">
        <v>25050.0</v>
      </c>
      <c r="Z118" s="109">
        <v>23350.0</v>
      </c>
      <c r="AA118" s="109">
        <v>31766.0</v>
      </c>
      <c r="AB118" s="109">
        <v>10409.0</v>
      </c>
      <c r="AC118" s="109">
        <v>5824.0</v>
      </c>
      <c r="AD118" s="109">
        <v>14830.0</v>
      </c>
      <c r="AE118" s="109">
        <v>9432.0</v>
      </c>
      <c r="AF118" s="109">
        <v>47430.0</v>
      </c>
      <c r="AG118" s="109">
        <v>41522.0</v>
      </c>
      <c r="AH118" s="109">
        <v>31283.0</v>
      </c>
      <c r="AI118" s="109">
        <v>26534.0</v>
      </c>
      <c r="AJ118" s="109"/>
      <c r="AK118" s="109"/>
      <c r="AL118" s="109"/>
      <c r="AM118" s="109"/>
      <c r="AN118" s="109">
        <v>13399.0</v>
      </c>
      <c r="AO118" s="109">
        <v>3894.0</v>
      </c>
      <c r="AP118" s="109">
        <v>26203.0</v>
      </c>
      <c r="AQ118" s="109">
        <v>12548.0</v>
      </c>
      <c r="AR118" s="109">
        <v>10646.0</v>
      </c>
      <c r="AS118" s="109">
        <v>4151.0</v>
      </c>
      <c r="AT118" s="109">
        <v>11455.0</v>
      </c>
      <c r="AU118" s="109">
        <v>6281.0</v>
      </c>
      <c r="AV118" s="109">
        <v>1438.0</v>
      </c>
      <c r="AW118" s="109">
        <v>3315.0</v>
      </c>
      <c r="AX118" s="109">
        <v>1006.0</v>
      </c>
      <c r="AY118" s="109">
        <v>4338.0</v>
      </c>
      <c r="AZ118" s="109"/>
      <c r="BA118" s="109">
        <v>673.0</v>
      </c>
      <c r="BB118" s="109">
        <v>114.0</v>
      </c>
      <c r="BC118" s="109">
        <v>506.0</v>
      </c>
      <c r="BD118" s="109"/>
      <c r="BE118" s="109">
        <v>864.0</v>
      </c>
      <c r="BF118" s="109">
        <v>480.0</v>
      </c>
      <c r="BG118" s="109">
        <v>645.0</v>
      </c>
      <c r="BH118" s="109">
        <v>1576.0</v>
      </c>
      <c r="BI118" s="109"/>
      <c r="BJ118" s="109">
        <v>1063.0</v>
      </c>
      <c r="BK118" s="109">
        <v>860.0</v>
      </c>
      <c r="BL118" s="109">
        <v>721.0</v>
      </c>
      <c r="BM118" s="109">
        <v>697.0</v>
      </c>
      <c r="BN118" s="109">
        <v>498.0</v>
      </c>
      <c r="BO118" s="109">
        <v>528.0</v>
      </c>
      <c r="BP118" s="109">
        <v>1755.0</v>
      </c>
      <c r="BQ118" s="109"/>
      <c r="BR118" s="109">
        <v>1602.0</v>
      </c>
      <c r="BS118" s="109"/>
      <c r="BT118" s="109"/>
      <c r="BU118" s="109"/>
      <c r="BV118" s="109"/>
      <c r="BW118" s="109"/>
      <c r="BX118" s="109"/>
      <c r="BY118" s="109"/>
      <c r="BZ118" s="109"/>
      <c r="CA118" s="109">
        <v>141.0</v>
      </c>
      <c r="CB118" s="109"/>
      <c r="CC118" s="109"/>
      <c r="CD118" s="109"/>
      <c r="CE118" s="109">
        <v>91.0</v>
      </c>
      <c r="CF118" s="109">
        <v>215.0</v>
      </c>
      <c r="CG118" s="109"/>
      <c r="CH118" s="109">
        <v>144.0</v>
      </c>
      <c r="CI118" s="109">
        <v>103.0</v>
      </c>
      <c r="CJ118" s="109">
        <v>86.0</v>
      </c>
      <c r="CK118" s="109">
        <v>161.0</v>
      </c>
      <c r="CL118" s="109"/>
      <c r="CM118" s="109">
        <v>79.0</v>
      </c>
      <c r="CN118" s="109"/>
      <c r="CO118" s="109"/>
      <c r="CP118" s="109"/>
      <c r="CQ118" s="109"/>
      <c r="CR118" s="109"/>
      <c r="CS118" s="109"/>
      <c r="CT118" s="109">
        <v>14.0</v>
      </c>
      <c r="CU118" s="109"/>
      <c r="CV118" s="109"/>
      <c r="CW118" s="109"/>
      <c r="CX118" s="109"/>
      <c r="CY118" s="109"/>
      <c r="CZ118" s="109"/>
      <c r="DA118" s="109"/>
      <c r="DB118" s="109">
        <v>203.0</v>
      </c>
      <c r="DC118" s="109"/>
      <c r="DD118" s="109"/>
      <c r="DE118" s="109"/>
      <c r="DF118" s="109"/>
      <c r="DG118" s="109"/>
      <c r="DH118" s="109"/>
      <c r="DI118" s="109"/>
      <c r="DJ118" s="109">
        <v>404.0</v>
      </c>
      <c r="DK118" s="109"/>
      <c r="DL118" s="109"/>
      <c r="DM118" s="109"/>
      <c r="DN118" s="109">
        <v>432.0</v>
      </c>
      <c r="DO118" s="109"/>
      <c r="DP118" s="109"/>
      <c r="DQ118" s="109"/>
      <c r="DR118" s="109">
        <v>53.0</v>
      </c>
      <c r="DS118" s="109"/>
      <c r="DT118" s="109"/>
      <c r="DU118" s="109"/>
      <c r="DV118" s="109">
        <v>250.0</v>
      </c>
      <c r="DW118" s="109"/>
      <c r="DX118" s="109"/>
      <c r="DY118" s="109"/>
      <c r="DZ118" s="109"/>
      <c r="EA118" s="109"/>
      <c r="EB118" s="109"/>
      <c r="EC118" s="109"/>
      <c r="ED118" s="109"/>
      <c r="EE118" s="109"/>
      <c r="EF118" s="109"/>
      <c r="EG118" s="109"/>
      <c r="EH118" s="109"/>
      <c r="EI118" s="109"/>
      <c r="EJ118" s="109"/>
      <c r="EK118" s="109"/>
      <c r="EL118" s="109">
        <v>136.0</v>
      </c>
      <c r="EM118" s="109"/>
      <c r="EN118" s="109"/>
      <c r="EO118" s="109"/>
      <c r="EP118" s="109"/>
      <c r="EQ118" s="109"/>
      <c r="ER118" s="109"/>
      <c r="ES118" s="109"/>
      <c r="ET118" s="109"/>
      <c r="EU118" s="109"/>
      <c r="EV118" s="109"/>
      <c r="EW118" s="109"/>
      <c r="EX118" s="109">
        <v>222.0</v>
      </c>
      <c r="EY118" s="109"/>
      <c r="EZ118" s="109"/>
      <c r="FA118" s="109"/>
      <c r="FB118" s="109"/>
      <c r="FC118" s="109"/>
      <c r="FD118" s="109"/>
      <c r="FE118" s="109"/>
      <c r="FF118" s="109"/>
      <c r="FG118" s="109"/>
      <c r="FH118" s="109"/>
      <c r="FI118" s="109"/>
      <c r="FJ118" s="109"/>
      <c r="FK118" s="109"/>
      <c r="FL118" s="109"/>
      <c r="FM118" s="109"/>
      <c r="FN118" s="109"/>
      <c r="FO118" s="109"/>
      <c r="FP118" s="109"/>
      <c r="FQ118" s="109"/>
      <c r="FR118" s="109"/>
      <c r="FS118" s="109"/>
      <c r="FT118" s="109"/>
      <c r="FU118" s="109"/>
      <c r="FV118" s="109"/>
      <c r="FW118" s="109"/>
      <c r="FX118" s="109"/>
      <c r="FY118" s="109"/>
      <c r="FZ118" s="109"/>
      <c r="GA118" s="109"/>
      <c r="GB118" s="109"/>
      <c r="GC118" s="109"/>
      <c r="GD118" s="109"/>
      <c r="GE118" s="109"/>
      <c r="GF118" s="109">
        <v>372.0</v>
      </c>
      <c r="GG118" s="109">
        <v>1632.0</v>
      </c>
      <c r="GH118" s="109"/>
      <c r="GI118" s="109">
        <v>854.0</v>
      </c>
    </row>
    <row r="119" ht="15.75" customHeight="1">
      <c r="A119" s="31">
        <v>259.0</v>
      </c>
      <c r="B119" s="31" t="s">
        <v>1042</v>
      </c>
      <c r="C119" s="31">
        <v>8.0</v>
      </c>
      <c r="D119" s="109">
        <v>182501.0</v>
      </c>
      <c r="E119" s="109">
        <v>183064.0</v>
      </c>
      <c r="F119" s="109">
        <v>182501.0</v>
      </c>
      <c r="G119" s="109">
        <v>183064.0</v>
      </c>
      <c r="H119" s="109">
        <v>139180.0</v>
      </c>
      <c r="I119" s="109">
        <v>134355.0</v>
      </c>
      <c r="J119" s="109">
        <v>139180.0</v>
      </c>
      <c r="K119" s="109">
        <v>134355.0</v>
      </c>
      <c r="L119" s="109">
        <v>1343.0</v>
      </c>
      <c r="M119" s="109">
        <v>1520.0</v>
      </c>
      <c r="N119" s="109">
        <v>1153.0</v>
      </c>
      <c r="O119" s="109">
        <v>1314.0</v>
      </c>
      <c r="P119" s="109">
        <v>137837.0</v>
      </c>
      <c r="Q119" s="109">
        <v>132835.0</v>
      </c>
      <c r="R119" s="109">
        <v>138027.0</v>
      </c>
      <c r="S119" s="109">
        <v>133041.0</v>
      </c>
      <c r="T119" s="109">
        <v>46166.0</v>
      </c>
      <c r="U119" s="109">
        <v>58222.0</v>
      </c>
      <c r="V119" s="109">
        <v>40109.0</v>
      </c>
      <c r="W119" s="109">
        <v>52323.0</v>
      </c>
      <c r="X119" s="109">
        <v>25469.0</v>
      </c>
      <c r="Y119" s="109">
        <v>34690.0</v>
      </c>
      <c r="Z119" s="109">
        <v>23458.0</v>
      </c>
      <c r="AA119" s="109">
        <v>30469.0</v>
      </c>
      <c r="AB119" s="109">
        <v>12321.0</v>
      </c>
      <c r="AC119" s="109">
        <v>6633.0</v>
      </c>
      <c r="AD119" s="109">
        <v>12553.0</v>
      </c>
      <c r="AE119" s="109">
        <v>8902.0</v>
      </c>
      <c r="AF119" s="109">
        <v>21850.0</v>
      </c>
      <c r="AG119" s="109">
        <v>18505.0</v>
      </c>
      <c r="AH119" s="109">
        <v>21071.0</v>
      </c>
      <c r="AI119" s="109">
        <v>18341.0</v>
      </c>
      <c r="AJ119" s="109"/>
      <c r="AK119" s="109"/>
      <c r="AL119" s="109"/>
      <c r="AM119" s="109"/>
      <c r="AN119" s="109">
        <v>11903.0</v>
      </c>
      <c r="AO119" s="109">
        <v>3594.0</v>
      </c>
      <c r="AP119" s="109">
        <v>19210.0</v>
      </c>
      <c r="AQ119" s="109">
        <v>8920.0</v>
      </c>
      <c r="AR119" s="109">
        <v>14345.0</v>
      </c>
      <c r="AS119" s="109">
        <v>4497.0</v>
      </c>
      <c r="AT119" s="109">
        <v>14899.0</v>
      </c>
      <c r="AU119" s="109">
        <v>6047.0</v>
      </c>
      <c r="AV119" s="109">
        <v>1354.0</v>
      </c>
      <c r="AW119" s="109">
        <v>3064.0</v>
      </c>
      <c r="AX119" s="109">
        <v>991.0</v>
      </c>
      <c r="AY119" s="109">
        <v>3460.0</v>
      </c>
      <c r="AZ119" s="109"/>
      <c r="BA119" s="109">
        <v>1074.0</v>
      </c>
      <c r="BB119" s="109">
        <v>181.0</v>
      </c>
      <c r="BC119" s="109">
        <v>799.0</v>
      </c>
      <c r="BD119" s="109"/>
      <c r="BE119" s="109">
        <v>1203.0</v>
      </c>
      <c r="BF119" s="109">
        <v>561.0</v>
      </c>
      <c r="BG119" s="109">
        <v>732.0</v>
      </c>
      <c r="BH119" s="109">
        <v>1807.0</v>
      </c>
      <c r="BI119" s="109"/>
      <c r="BJ119" s="109">
        <v>1286.0</v>
      </c>
      <c r="BK119" s="109">
        <v>846.0</v>
      </c>
      <c r="BL119" s="109">
        <v>613.0</v>
      </c>
      <c r="BM119" s="109"/>
      <c r="BN119" s="109">
        <v>444.0</v>
      </c>
      <c r="BO119" s="109">
        <v>382.0</v>
      </c>
      <c r="BP119" s="109">
        <v>1549.0</v>
      </c>
      <c r="BQ119" s="109"/>
      <c r="BR119" s="109">
        <v>1394.0</v>
      </c>
      <c r="BS119" s="109"/>
      <c r="BT119" s="109"/>
      <c r="BU119" s="109"/>
      <c r="BV119" s="109"/>
      <c r="BW119" s="109"/>
      <c r="BX119" s="109"/>
      <c r="BY119" s="109"/>
      <c r="BZ119" s="109"/>
      <c r="CA119" s="109">
        <v>153.0</v>
      </c>
      <c r="CB119" s="109"/>
      <c r="CC119" s="109"/>
      <c r="CD119" s="109"/>
      <c r="CE119" s="109">
        <v>84.0</v>
      </c>
      <c r="CF119" s="109">
        <v>347.0</v>
      </c>
      <c r="CG119" s="109">
        <v>281.0</v>
      </c>
      <c r="CH119" s="109">
        <v>253.0</v>
      </c>
      <c r="CI119" s="109">
        <v>219.0</v>
      </c>
      <c r="CJ119" s="109">
        <v>113.0</v>
      </c>
      <c r="CK119" s="109">
        <v>121.0</v>
      </c>
      <c r="CL119" s="109"/>
      <c r="CM119" s="109">
        <v>44.0</v>
      </c>
      <c r="CN119" s="109"/>
      <c r="CO119" s="109"/>
      <c r="CP119" s="109"/>
      <c r="CQ119" s="109"/>
      <c r="CR119" s="109"/>
      <c r="CS119" s="109"/>
      <c r="CT119" s="109">
        <v>27.0</v>
      </c>
      <c r="CU119" s="109"/>
      <c r="CV119" s="109"/>
      <c r="CW119" s="109"/>
      <c r="CX119" s="109"/>
      <c r="CY119" s="109"/>
      <c r="CZ119" s="109"/>
      <c r="DA119" s="109"/>
      <c r="DB119" s="109">
        <v>254.0</v>
      </c>
      <c r="DC119" s="109"/>
      <c r="DD119" s="109"/>
      <c r="DE119" s="109"/>
      <c r="DF119" s="109"/>
      <c r="DG119" s="109"/>
      <c r="DH119" s="109"/>
      <c r="DI119" s="109"/>
      <c r="DJ119" s="109">
        <v>403.0</v>
      </c>
      <c r="DK119" s="109"/>
      <c r="DL119" s="109"/>
      <c r="DM119" s="109"/>
      <c r="DN119" s="109">
        <v>284.0</v>
      </c>
      <c r="DO119" s="109"/>
      <c r="DP119" s="109"/>
      <c r="DQ119" s="109"/>
      <c r="DR119" s="109">
        <v>43.0</v>
      </c>
      <c r="DS119" s="109"/>
      <c r="DT119" s="109"/>
      <c r="DU119" s="109"/>
      <c r="DV119" s="109">
        <v>307.0</v>
      </c>
      <c r="DW119" s="109"/>
      <c r="DX119" s="109"/>
      <c r="DY119" s="109"/>
      <c r="DZ119" s="109"/>
      <c r="EA119" s="109"/>
      <c r="EB119" s="109"/>
      <c r="EC119" s="109"/>
      <c r="ED119" s="109"/>
      <c r="EE119" s="109"/>
      <c r="EF119" s="109"/>
      <c r="EG119" s="109"/>
      <c r="EH119" s="109"/>
      <c r="EI119" s="109"/>
      <c r="EJ119" s="109"/>
      <c r="EK119" s="109"/>
      <c r="EL119" s="109">
        <v>149.0</v>
      </c>
      <c r="EM119" s="109"/>
      <c r="EN119" s="109"/>
      <c r="EO119" s="109"/>
      <c r="EP119" s="109"/>
      <c r="EQ119" s="109"/>
      <c r="ER119" s="109"/>
      <c r="ES119" s="109"/>
      <c r="ET119" s="109"/>
      <c r="EU119" s="109"/>
      <c r="EV119" s="109"/>
      <c r="EW119" s="109"/>
      <c r="EX119" s="109">
        <v>150.0</v>
      </c>
      <c r="EY119" s="109"/>
      <c r="EZ119" s="109"/>
      <c r="FA119" s="109"/>
      <c r="FB119" s="109"/>
      <c r="FC119" s="109"/>
      <c r="FD119" s="109"/>
      <c r="FE119" s="109"/>
      <c r="FF119" s="109"/>
      <c r="FG119" s="109"/>
      <c r="FH119" s="109"/>
      <c r="FI119" s="109"/>
      <c r="FJ119" s="109"/>
      <c r="FK119" s="109"/>
      <c r="FL119" s="109"/>
      <c r="FM119" s="109"/>
      <c r="FN119" s="109"/>
      <c r="FO119" s="109"/>
      <c r="FP119" s="109"/>
      <c r="FQ119" s="109"/>
      <c r="FR119" s="109"/>
      <c r="FS119" s="109"/>
      <c r="FT119" s="109"/>
      <c r="FU119" s="109"/>
      <c r="FV119" s="109"/>
      <c r="FW119" s="109"/>
      <c r="FX119" s="109"/>
      <c r="FY119" s="109"/>
      <c r="FZ119" s="109"/>
      <c r="GA119" s="109"/>
      <c r="GB119" s="109"/>
      <c r="GC119" s="109"/>
      <c r="GD119" s="109"/>
      <c r="GE119" s="109"/>
      <c r="GF119" s="109"/>
      <c r="GG119" s="109">
        <v>951.0</v>
      </c>
      <c r="GH119" s="109"/>
      <c r="GI119" s="109">
        <v>1320.0</v>
      </c>
    </row>
    <row r="120" ht="15.75" customHeight="1">
      <c r="A120" s="31">
        <v>260.0</v>
      </c>
      <c r="B120" s="31" t="s">
        <v>347</v>
      </c>
      <c r="C120" s="31">
        <v>8.0</v>
      </c>
      <c r="D120" s="109">
        <v>245678.0</v>
      </c>
      <c r="E120" s="109">
        <v>241596.0</v>
      </c>
      <c r="F120" s="109">
        <v>245678.0</v>
      </c>
      <c r="G120" s="109">
        <v>241596.0</v>
      </c>
      <c r="H120" s="109">
        <v>196557.0</v>
      </c>
      <c r="I120" s="109">
        <v>186565.0</v>
      </c>
      <c r="J120" s="109">
        <v>196557.0</v>
      </c>
      <c r="K120" s="109">
        <v>186565.0</v>
      </c>
      <c r="L120" s="109">
        <v>2271.0</v>
      </c>
      <c r="M120" s="109">
        <v>2356.0</v>
      </c>
      <c r="N120" s="109">
        <v>1657.0</v>
      </c>
      <c r="O120" s="109">
        <v>1846.0</v>
      </c>
      <c r="P120" s="109">
        <v>194286.0</v>
      </c>
      <c r="Q120" s="109">
        <v>184209.0</v>
      </c>
      <c r="R120" s="109">
        <v>194900.0</v>
      </c>
      <c r="S120" s="109">
        <v>184719.0</v>
      </c>
      <c r="T120" s="109">
        <v>75323.0</v>
      </c>
      <c r="U120" s="109">
        <v>99752.0</v>
      </c>
      <c r="V120" s="109">
        <v>68991.0</v>
      </c>
      <c r="W120" s="109">
        <v>86453.0</v>
      </c>
      <c r="X120" s="109">
        <v>38053.0</v>
      </c>
      <c r="Y120" s="109">
        <v>43803.0</v>
      </c>
      <c r="Z120" s="109">
        <v>30296.0</v>
      </c>
      <c r="AA120" s="109">
        <v>37047.0</v>
      </c>
      <c r="AB120" s="109">
        <v>9715.0</v>
      </c>
      <c r="AC120" s="109">
        <v>7473.0</v>
      </c>
      <c r="AD120" s="109">
        <v>10434.0</v>
      </c>
      <c r="AE120" s="109">
        <v>8080.0</v>
      </c>
      <c r="AF120" s="109">
        <v>23206.0</v>
      </c>
      <c r="AG120" s="109">
        <v>17245.0</v>
      </c>
      <c r="AH120" s="109">
        <v>24746.0</v>
      </c>
      <c r="AI120" s="109">
        <v>19091.0</v>
      </c>
      <c r="AJ120" s="109"/>
      <c r="AK120" s="109"/>
      <c r="AL120" s="109"/>
      <c r="AM120" s="109"/>
      <c r="AN120" s="109">
        <v>24867.0</v>
      </c>
      <c r="AO120" s="109">
        <v>6352.0</v>
      </c>
      <c r="AP120" s="109">
        <v>29510.0</v>
      </c>
      <c r="AQ120" s="109">
        <v>13170.0</v>
      </c>
      <c r="AR120" s="109">
        <v>21842.0</v>
      </c>
      <c r="AS120" s="109"/>
      <c r="AT120" s="109">
        <v>22874.0</v>
      </c>
      <c r="AU120" s="109">
        <v>9432.0</v>
      </c>
      <c r="AV120" s="109"/>
      <c r="AW120" s="109">
        <v>4393.0</v>
      </c>
      <c r="AX120" s="109">
        <v>1028.0</v>
      </c>
      <c r="AY120" s="109">
        <v>4060.0</v>
      </c>
      <c r="AZ120" s="109"/>
      <c r="BA120" s="109">
        <v>2525.0</v>
      </c>
      <c r="BB120" s="109">
        <v>487.0</v>
      </c>
      <c r="BC120" s="109">
        <v>1707.0</v>
      </c>
      <c r="BD120" s="109"/>
      <c r="BE120" s="109">
        <v>2365.0</v>
      </c>
      <c r="BF120" s="109">
        <v>1429.0</v>
      </c>
      <c r="BG120" s="109">
        <v>1249.0</v>
      </c>
      <c r="BH120" s="109"/>
      <c r="BI120" s="109"/>
      <c r="BJ120" s="109">
        <v>1361.0</v>
      </c>
      <c r="BK120" s="109">
        <v>1295.0</v>
      </c>
      <c r="BL120" s="109"/>
      <c r="BM120" s="109"/>
      <c r="BN120" s="109">
        <v>469.0</v>
      </c>
      <c r="BO120" s="109">
        <v>518.0</v>
      </c>
      <c r="BP120" s="109"/>
      <c r="BQ120" s="109"/>
      <c r="BR120" s="109">
        <v>1262.0</v>
      </c>
      <c r="BS120" s="109"/>
      <c r="BT120" s="109"/>
      <c r="BU120" s="109"/>
      <c r="BV120" s="109"/>
      <c r="BW120" s="109"/>
      <c r="BX120" s="109"/>
      <c r="BY120" s="109"/>
      <c r="BZ120" s="109"/>
      <c r="CA120" s="109">
        <v>448.0</v>
      </c>
      <c r="CB120" s="109"/>
      <c r="CC120" s="109"/>
      <c r="CD120" s="109"/>
      <c r="CE120" s="109">
        <v>111.0</v>
      </c>
      <c r="CF120" s="109">
        <v>346.0</v>
      </c>
      <c r="CG120" s="109">
        <v>301.0</v>
      </c>
      <c r="CH120" s="109">
        <v>157.0</v>
      </c>
      <c r="CI120" s="109">
        <v>162.0</v>
      </c>
      <c r="CJ120" s="109"/>
      <c r="CK120" s="109"/>
      <c r="CL120" s="109"/>
      <c r="CM120" s="109">
        <v>85.0</v>
      </c>
      <c r="CN120" s="109"/>
      <c r="CO120" s="109"/>
      <c r="CP120" s="109"/>
      <c r="CQ120" s="109"/>
      <c r="CR120" s="109"/>
      <c r="CS120" s="109"/>
      <c r="CT120" s="109">
        <v>55.0</v>
      </c>
      <c r="CU120" s="109"/>
      <c r="CV120" s="109"/>
      <c r="CW120" s="109"/>
      <c r="CX120" s="109"/>
      <c r="CY120" s="109"/>
      <c r="CZ120" s="109"/>
      <c r="DA120" s="109"/>
      <c r="DB120" s="109">
        <v>371.0</v>
      </c>
      <c r="DC120" s="109"/>
      <c r="DD120" s="109"/>
      <c r="DE120" s="109"/>
      <c r="DF120" s="109"/>
      <c r="DG120" s="109"/>
      <c r="DH120" s="109"/>
      <c r="DI120" s="109"/>
      <c r="DJ120" s="109">
        <v>244.0</v>
      </c>
      <c r="DK120" s="109"/>
      <c r="DL120" s="109"/>
      <c r="DM120" s="109"/>
      <c r="DN120" s="109">
        <v>336.0</v>
      </c>
      <c r="DO120" s="109"/>
      <c r="DP120" s="109"/>
      <c r="DQ120" s="109"/>
      <c r="DR120" s="109">
        <v>26.0</v>
      </c>
      <c r="DS120" s="109"/>
      <c r="DT120" s="109"/>
      <c r="DU120" s="109"/>
      <c r="DV120" s="109">
        <v>380.0</v>
      </c>
      <c r="DW120" s="109"/>
      <c r="DX120" s="109"/>
      <c r="DY120" s="109"/>
      <c r="DZ120" s="109"/>
      <c r="EA120" s="109"/>
      <c r="EB120" s="109"/>
      <c r="EC120" s="109"/>
      <c r="ED120" s="109"/>
      <c r="EE120" s="109"/>
      <c r="EF120" s="109"/>
      <c r="EG120" s="109"/>
      <c r="EH120" s="109"/>
      <c r="EI120" s="109"/>
      <c r="EJ120" s="109"/>
      <c r="EK120" s="109"/>
      <c r="EL120" s="109">
        <v>215.0</v>
      </c>
      <c r="EM120" s="109"/>
      <c r="EN120" s="109"/>
      <c r="EO120" s="109"/>
      <c r="EP120" s="109"/>
      <c r="EQ120" s="109"/>
      <c r="ER120" s="109"/>
      <c r="ES120" s="109"/>
      <c r="ET120" s="109"/>
      <c r="EU120" s="109"/>
      <c r="EV120" s="109"/>
      <c r="EW120" s="109"/>
      <c r="EX120" s="109">
        <v>229.0</v>
      </c>
      <c r="EY120" s="109"/>
      <c r="EZ120" s="109"/>
      <c r="FA120" s="109"/>
      <c r="FB120" s="109"/>
      <c r="FC120" s="109"/>
      <c r="FD120" s="109"/>
      <c r="FE120" s="109"/>
      <c r="FF120" s="109"/>
      <c r="FG120" s="109"/>
      <c r="FH120" s="109"/>
      <c r="FI120" s="109"/>
      <c r="FJ120" s="109"/>
      <c r="FK120" s="109"/>
      <c r="FL120" s="109"/>
      <c r="FM120" s="109"/>
      <c r="FN120" s="109"/>
      <c r="FO120" s="109"/>
      <c r="FP120" s="109"/>
      <c r="FQ120" s="109"/>
      <c r="FR120" s="109"/>
      <c r="FS120" s="109"/>
      <c r="FT120" s="109"/>
      <c r="FU120" s="109"/>
      <c r="FV120" s="109"/>
      <c r="FW120" s="109"/>
      <c r="FX120" s="109"/>
      <c r="FY120" s="109"/>
      <c r="FZ120" s="109"/>
      <c r="GA120" s="109"/>
      <c r="GB120" s="109"/>
      <c r="GC120" s="109"/>
      <c r="GD120" s="109"/>
      <c r="GE120" s="109"/>
      <c r="GF120" s="109">
        <v>934.0</v>
      </c>
      <c r="GG120" s="109"/>
      <c r="GH120" s="109"/>
      <c r="GI120" s="109">
        <v>1811.0</v>
      </c>
    </row>
    <row r="121" ht="15.75" customHeight="1">
      <c r="A121" s="31">
        <v>261.0</v>
      </c>
      <c r="B121" s="31" t="s">
        <v>348</v>
      </c>
      <c r="C121" s="31">
        <v>8.0</v>
      </c>
      <c r="D121" s="109">
        <v>168715.0</v>
      </c>
      <c r="E121" s="109">
        <v>166975.0</v>
      </c>
      <c r="F121" s="109">
        <v>168715.0</v>
      </c>
      <c r="G121" s="109">
        <v>166975.0</v>
      </c>
      <c r="H121" s="109">
        <v>135479.0</v>
      </c>
      <c r="I121" s="109">
        <v>129700.0</v>
      </c>
      <c r="J121" s="109">
        <v>135479.0</v>
      </c>
      <c r="K121" s="109">
        <v>129700.0</v>
      </c>
      <c r="L121" s="109">
        <v>1361.0</v>
      </c>
      <c r="M121" s="109">
        <v>1275.0</v>
      </c>
      <c r="N121" s="109">
        <v>1094.0</v>
      </c>
      <c r="O121" s="109">
        <v>1164.0</v>
      </c>
      <c r="P121" s="109">
        <v>134118.0</v>
      </c>
      <c r="Q121" s="109">
        <v>128425.0</v>
      </c>
      <c r="R121" s="109">
        <v>134385.0</v>
      </c>
      <c r="S121" s="109">
        <v>128536.0</v>
      </c>
      <c r="T121" s="109">
        <v>53665.0</v>
      </c>
      <c r="U121" s="109">
        <v>65825.0</v>
      </c>
      <c r="V121" s="109">
        <v>44748.0</v>
      </c>
      <c r="W121" s="109">
        <v>57598.0</v>
      </c>
      <c r="X121" s="109">
        <v>25697.0</v>
      </c>
      <c r="Y121" s="109">
        <v>32379.0</v>
      </c>
      <c r="Z121" s="109">
        <v>22579.0</v>
      </c>
      <c r="AA121" s="109">
        <v>28205.0</v>
      </c>
      <c r="AB121" s="109">
        <v>7853.0</v>
      </c>
      <c r="AC121" s="109">
        <v>4788.0</v>
      </c>
      <c r="AD121" s="109">
        <v>8361.0</v>
      </c>
      <c r="AE121" s="109">
        <v>5862.0</v>
      </c>
      <c r="AF121" s="109">
        <v>20501.0</v>
      </c>
      <c r="AG121" s="109">
        <v>14236.0</v>
      </c>
      <c r="AH121" s="109">
        <v>19565.0</v>
      </c>
      <c r="AI121" s="109">
        <v>15483.0</v>
      </c>
      <c r="AJ121" s="109"/>
      <c r="AK121" s="109"/>
      <c r="AL121" s="109"/>
      <c r="AM121" s="109"/>
      <c r="AN121" s="109">
        <v>11657.0</v>
      </c>
      <c r="AO121" s="109">
        <v>2474.0</v>
      </c>
      <c r="AP121" s="109">
        <v>18512.0</v>
      </c>
      <c r="AQ121" s="109">
        <v>7859.0</v>
      </c>
      <c r="AR121" s="109">
        <v>14390.0</v>
      </c>
      <c r="AS121" s="109">
        <v>3871.0</v>
      </c>
      <c r="AT121" s="109">
        <v>14692.0</v>
      </c>
      <c r="AU121" s="109">
        <v>5835.0</v>
      </c>
      <c r="AV121" s="109"/>
      <c r="AW121" s="109">
        <v>2936.0</v>
      </c>
      <c r="AX121" s="109">
        <v>708.0</v>
      </c>
      <c r="AY121" s="109">
        <v>2871.0</v>
      </c>
      <c r="AZ121" s="109"/>
      <c r="BA121" s="109">
        <v>912.0</v>
      </c>
      <c r="BB121" s="109">
        <v>290.0</v>
      </c>
      <c r="BC121" s="109">
        <v>880.0</v>
      </c>
      <c r="BD121" s="109"/>
      <c r="BE121" s="109"/>
      <c r="BF121" s="109">
        <v>992.0</v>
      </c>
      <c r="BG121" s="109">
        <v>647.0</v>
      </c>
      <c r="BH121" s="109"/>
      <c r="BI121" s="109"/>
      <c r="BJ121" s="109">
        <v>1243.0</v>
      </c>
      <c r="BK121" s="109">
        <v>1110.0</v>
      </c>
      <c r="BL121" s="109"/>
      <c r="BM121" s="109"/>
      <c r="BN121" s="109">
        <v>314.0</v>
      </c>
      <c r="BO121" s="109">
        <v>302.0</v>
      </c>
      <c r="BP121" s="109"/>
      <c r="BQ121" s="109"/>
      <c r="BR121" s="109">
        <v>979.0</v>
      </c>
      <c r="BS121" s="109"/>
      <c r="BT121" s="109"/>
      <c r="BU121" s="109"/>
      <c r="BV121" s="109"/>
      <c r="BW121" s="109"/>
      <c r="BX121" s="109"/>
      <c r="BY121" s="109"/>
      <c r="BZ121" s="109"/>
      <c r="CA121" s="109">
        <v>152.0</v>
      </c>
      <c r="CB121" s="109"/>
      <c r="CC121" s="109"/>
      <c r="CD121" s="109"/>
      <c r="CE121" s="109">
        <v>89.0</v>
      </c>
      <c r="CF121" s="109">
        <v>355.0</v>
      </c>
      <c r="CG121" s="109"/>
      <c r="CH121" s="109">
        <v>171.0</v>
      </c>
      <c r="CI121" s="109">
        <v>111.0</v>
      </c>
      <c r="CJ121" s="109"/>
      <c r="CK121" s="109"/>
      <c r="CL121" s="109"/>
      <c r="CM121" s="109">
        <v>18.0</v>
      </c>
      <c r="CN121" s="109"/>
      <c r="CO121" s="109"/>
      <c r="CP121" s="109"/>
      <c r="CQ121" s="109"/>
      <c r="CR121" s="109"/>
      <c r="CS121" s="109"/>
      <c r="CT121" s="109">
        <v>27.0</v>
      </c>
      <c r="CU121" s="109"/>
      <c r="CV121" s="109"/>
      <c r="CW121" s="109"/>
      <c r="CX121" s="109"/>
      <c r="CY121" s="109"/>
      <c r="CZ121" s="109"/>
      <c r="DA121" s="109"/>
      <c r="DB121" s="109">
        <v>266.0</v>
      </c>
      <c r="DC121" s="109"/>
      <c r="DD121" s="109"/>
      <c r="DE121" s="109"/>
      <c r="DF121" s="109"/>
      <c r="DG121" s="109"/>
      <c r="DH121" s="109"/>
      <c r="DI121" s="109"/>
      <c r="DJ121" s="109">
        <v>223.0</v>
      </c>
      <c r="DK121" s="109"/>
      <c r="DL121" s="109"/>
      <c r="DM121" s="109"/>
      <c r="DN121" s="109">
        <v>202.0</v>
      </c>
      <c r="DO121" s="109"/>
      <c r="DP121" s="109"/>
      <c r="DQ121" s="109"/>
      <c r="DR121" s="109">
        <v>8.0</v>
      </c>
      <c r="DS121" s="109"/>
      <c r="DT121" s="109"/>
      <c r="DU121" s="109"/>
      <c r="DV121" s="109">
        <v>187.0</v>
      </c>
      <c r="DW121" s="109"/>
      <c r="DX121" s="109"/>
      <c r="DY121" s="109"/>
      <c r="DZ121" s="109"/>
      <c r="EA121" s="109"/>
      <c r="EB121" s="109"/>
      <c r="EC121" s="109"/>
      <c r="ED121" s="109"/>
      <c r="EE121" s="109"/>
      <c r="EF121" s="109"/>
      <c r="EG121" s="109"/>
      <c r="EH121" s="109"/>
      <c r="EI121" s="109"/>
      <c r="EJ121" s="109"/>
      <c r="EK121" s="109"/>
      <c r="EL121" s="109">
        <v>140.0</v>
      </c>
      <c r="EM121" s="109"/>
      <c r="EN121" s="109"/>
      <c r="EO121" s="109"/>
      <c r="EP121" s="109"/>
      <c r="EQ121" s="109"/>
      <c r="ER121" s="109"/>
      <c r="ES121" s="109"/>
      <c r="ET121" s="109"/>
      <c r="EU121" s="109"/>
      <c r="EV121" s="109"/>
      <c r="EW121" s="109"/>
      <c r="EX121" s="109">
        <v>178.0</v>
      </c>
      <c r="EY121" s="109"/>
      <c r="EZ121" s="109"/>
      <c r="FA121" s="109"/>
      <c r="FB121" s="109"/>
      <c r="FC121" s="109"/>
      <c r="FD121" s="109"/>
      <c r="FE121" s="109"/>
      <c r="FF121" s="109"/>
      <c r="FG121" s="109"/>
      <c r="FH121" s="109"/>
      <c r="FI121" s="109"/>
      <c r="FJ121" s="109"/>
      <c r="FK121" s="109"/>
      <c r="FL121" s="109"/>
      <c r="FM121" s="109"/>
      <c r="FN121" s="109"/>
      <c r="FO121" s="109"/>
      <c r="FP121" s="109"/>
      <c r="FQ121" s="109"/>
      <c r="FR121" s="109"/>
      <c r="FS121" s="109"/>
      <c r="FT121" s="109"/>
      <c r="FU121" s="109"/>
      <c r="FV121" s="109"/>
      <c r="FW121" s="109"/>
      <c r="FX121" s="109"/>
      <c r="FY121" s="109"/>
      <c r="FZ121" s="109"/>
      <c r="GA121" s="109"/>
      <c r="GB121" s="109"/>
      <c r="GC121" s="109"/>
      <c r="GD121" s="109"/>
      <c r="GE121" s="109"/>
      <c r="GF121" s="109"/>
      <c r="GG121" s="109">
        <v>1004.0</v>
      </c>
      <c r="GH121" s="109"/>
      <c r="GI121" s="109">
        <v>1514.0</v>
      </c>
    </row>
    <row r="122" ht="15.75" customHeight="1">
      <c r="A122" s="31">
        <v>262.0</v>
      </c>
      <c r="B122" s="31" t="s">
        <v>833</v>
      </c>
      <c r="C122" s="31">
        <v>8.0</v>
      </c>
      <c r="D122" s="109">
        <v>207044.0</v>
      </c>
      <c r="E122" s="109">
        <v>205756.0</v>
      </c>
      <c r="F122" s="109">
        <v>207044.0</v>
      </c>
      <c r="G122" s="109">
        <v>205756.0</v>
      </c>
      <c r="H122" s="109">
        <v>168052.0</v>
      </c>
      <c r="I122" s="109">
        <v>160053.0</v>
      </c>
      <c r="J122" s="109">
        <v>168052.0</v>
      </c>
      <c r="K122" s="109">
        <v>160053.0</v>
      </c>
      <c r="L122" s="109">
        <v>1765.0</v>
      </c>
      <c r="M122" s="109">
        <v>1680.0</v>
      </c>
      <c r="N122" s="109">
        <v>1443.0</v>
      </c>
      <c r="O122" s="109">
        <v>1627.0</v>
      </c>
      <c r="P122" s="109">
        <v>166287.0</v>
      </c>
      <c r="Q122" s="109">
        <v>158373.0</v>
      </c>
      <c r="R122" s="109">
        <v>166609.0</v>
      </c>
      <c r="S122" s="109">
        <v>158426.0</v>
      </c>
      <c r="T122" s="109">
        <v>65566.0</v>
      </c>
      <c r="U122" s="109">
        <v>80710.0</v>
      </c>
      <c r="V122" s="109">
        <v>56105.0</v>
      </c>
      <c r="W122" s="109">
        <v>72844.0</v>
      </c>
      <c r="X122" s="109">
        <v>31655.0</v>
      </c>
      <c r="Y122" s="109">
        <v>40013.0</v>
      </c>
      <c r="Z122" s="109">
        <v>25190.0</v>
      </c>
      <c r="AA122" s="109">
        <v>31499.0</v>
      </c>
      <c r="AB122" s="109">
        <v>7978.0</v>
      </c>
      <c r="AC122" s="109">
        <v>5205.0</v>
      </c>
      <c r="AD122" s="109">
        <v>9132.0</v>
      </c>
      <c r="AE122" s="109">
        <v>6533.0</v>
      </c>
      <c r="AF122" s="109">
        <v>24540.0</v>
      </c>
      <c r="AG122" s="109">
        <v>15685.0</v>
      </c>
      <c r="AH122" s="109">
        <v>23673.0</v>
      </c>
      <c r="AI122" s="109">
        <v>18435.0</v>
      </c>
      <c r="AJ122" s="109"/>
      <c r="AK122" s="109"/>
      <c r="AL122" s="109"/>
      <c r="AM122" s="109"/>
      <c r="AN122" s="109">
        <v>16390.0</v>
      </c>
      <c r="AO122" s="109">
        <v>3997.0</v>
      </c>
      <c r="AP122" s="109">
        <v>24922.0</v>
      </c>
      <c r="AQ122" s="109">
        <v>10880.0</v>
      </c>
      <c r="AR122" s="109">
        <v>19833.0</v>
      </c>
      <c r="AS122" s="109">
        <v>5055.0</v>
      </c>
      <c r="AT122" s="109">
        <v>20544.0</v>
      </c>
      <c r="AU122" s="109">
        <v>7599.0</v>
      </c>
      <c r="AV122" s="109"/>
      <c r="AW122" s="109">
        <v>3238.0</v>
      </c>
      <c r="AX122" s="109">
        <v>811.0</v>
      </c>
      <c r="AY122" s="109">
        <v>3602.0</v>
      </c>
      <c r="AZ122" s="109"/>
      <c r="BA122" s="109">
        <v>1201.0</v>
      </c>
      <c r="BB122" s="109">
        <v>373.0</v>
      </c>
      <c r="BC122" s="109">
        <v>1181.0</v>
      </c>
      <c r="BD122" s="109"/>
      <c r="BE122" s="109">
        <v>1142.0</v>
      </c>
      <c r="BF122" s="109">
        <v>1189.0</v>
      </c>
      <c r="BG122" s="109">
        <v>915.0</v>
      </c>
      <c r="BH122" s="109"/>
      <c r="BI122" s="109"/>
      <c r="BJ122" s="109">
        <v>1544.0</v>
      </c>
      <c r="BK122" s="109">
        <v>1233.0</v>
      </c>
      <c r="BL122" s="109"/>
      <c r="BM122" s="109"/>
      <c r="BN122" s="109">
        <v>411.0</v>
      </c>
      <c r="BO122" s="109">
        <v>476.0</v>
      </c>
      <c r="BP122" s="109"/>
      <c r="BQ122" s="109"/>
      <c r="BR122" s="109">
        <v>1107.0</v>
      </c>
      <c r="BS122" s="109"/>
      <c r="BT122" s="109"/>
      <c r="BU122" s="109"/>
      <c r="BV122" s="109"/>
      <c r="BW122" s="109"/>
      <c r="BX122" s="109"/>
      <c r="BY122" s="109"/>
      <c r="BZ122" s="109"/>
      <c r="CA122" s="109">
        <v>320.0</v>
      </c>
      <c r="CB122" s="109"/>
      <c r="CC122" s="109"/>
      <c r="CD122" s="109"/>
      <c r="CE122" s="109">
        <v>99.0</v>
      </c>
      <c r="CF122" s="109">
        <v>325.0</v>
      </c>
      <c r="CG122" s="109"/>
      <c r="CH122" s="109">
        <v>121.0</v>
      </c>
      <c r="CI122" s="109">
        <v>59.0</v>
      </c>
      <c r="CJ122" s="109"/>
      <c r="CK122" s="109"/>
      <c r="CL122" s="109"/>
      <c r="CM122" s="109">
        <v>10.0</v>
      </c>
      <c r="CN122" s="109"/>
      <c r="CO122" s="109"/>
      <c r="CP122" s="109"/>
      <c r="CQ122" s="109"/>
      <c r="CR122" s="109"/>
      <c r="CS122" s="109"/>
      <c r="CT122" s="109">
        <v>68.0</v>
      </c>
      <c r="CU122" s="109"/>
      <c r="CV122" s="109"/>
      <c r="CW122" s="109"/>
      <c r="CX122" s="109"/>
      <c r="CY122" s="109"/>
      <c r="CZ122" s="109"/>
      <c r="DA122" s="109"/>
      <c r="DB122" s="109">
        <v>317.0</v>
      </c>
      <c r="DC122" s="109"/>
      <c r="DD122" s="109"/>
      <c r="DE122" s="109"/>
      <c r="DF122" s="109"/>
      <c r="DG122" s="109"/>
      <c r="DH122" s="109"/>
      <c r="DI122" s="109"/>
      <c r="DJ122" s="109">
        <v>226.0</v>
      </c>
      <c r="DK122" s="109"/>
      <c r="DL122" s="109"/>
      <c r="DM122" s="109"/>
      <c r="DN122" s="109">
        <v>293.0</v>
      </c>
      <c r="DO122" s="109"/>
      <c r="DP122" s="109"/>
      <c r="DQ122" s="109"/>
      <c r="DR122" s="109">
        <v>15.0</v>
      </c>
      <c r="DS122" s="109"/>
      <c r="DT122" s="109"/>
      <c r="DU122" s="109"/>
      <c r="DV122" s="109">
        <v>259.0</v>
      </c>
      <c r="DW122" s="109"/>
      <c r="DX122" s="109"/>
      <c r="DY122" s="109"/>
      <c r="DZ122" s="109"/>
      <c r="EA122" s="109"/>
      <c r="EB122" s="109"/>
      <c r="EC122" s="109"/>
      <c r="ED122" s="109"/>
      <c r="EE122" s="109"/>
      <c r="EF122" s="109"/>
      <c r="EG122" s="109"/>
      <c r="EH122" s="109"/>
      <c r="EI122" s="109"/>
      <c r="EJ122" s="109"/>
      <c r="EK122" s="109"/>
      <c r="EL122" s="109">
        <v>148.0</v>
      </c>
      <c r="EM122" s="109"/>
      <c r="EN122" s="109"/>
      <c r="EO122" s="109"/>
      <c r="EP122" s="109"/>
      <c r="EQ122" s="109"/>
      <c r="ER122" s="109"/>
      <c r="ES122" s="109"/>
      <c r="ET122" s="109"/>
      <c r="EU122" s="109"/>
      <c r="EV122" s="109"/>
      <c r="EW122" s="109"/>
      <c r="EX122" s="109">
        <v>161.0</v>
      </c>
      <c r="EY122" s="109"/>
      <c r="EZ122" s="109"/>
      <c r="FA122" s="109"/>
      <c r="FB122" s="109"/>
      <c r="FC122" s="109"/>
      <c r="FD122" s="109"/>
      <c r="FE122" s="109"/>
      <c r="FF122" s="109"/>
      <c r="FG122" s="109"/>
      <c r="FH122" s="109"/>
      <c r="FI122" s="109"/>
      <c r="FJ122" s="109"/>
      <c r="FK122" s="109"/>
      <c r="FL122" s="109"/>
      <c r="FM122" s="109"/>
      <c r="FN122" s="109"/>
      <c r="FO122" s="109"/>
      <c r="FP122" s="109"/>
      <c r="FQ122" s="109"/>
      <c r="FR122" s="109"/>
      <c r="FS122" s="109"/>
      <c r="FT122" s="109"/>
      <c r="FU122" s="109"/>
      <c r="FV122" s="109"/>
      <c r="FW122" s="109"/>
      <c r="FX122" s="109"/>
      <c r="FY122" s="109"/>
      <c r="FZ122" s="109"/>
      <c r="GA122" s="109"/>
      <c r="GB122" s="109"/>
      <c r="GC122" s="109"/>
      <c r="GD122" s="109"/>
      <c r="GE122" s="109"/>
      <c r="GF122" s="109"/>
      <c r="GG122" s="109">
        <v>2127.0</v>
      </c>
      <c r="GH122" s="109"/>
      <c r="GI122" s="109">
        <v>2741.0</v>
      </c>
    </row>
    <row r="123" ht="15.75" customHeight="1">
      <c r="A123" s="31">
        <v>263.0</v>
      </c>
      <c r="B123" s="31" t="s">
        <v>349</v>
      </c>
      <c r="C123" s="31">
        <v>8.0</v>
      </c>
      <c r="D123" s="109">
        <v>178409.0</v>
      </c>
      <c r="E123" s="109">
        <v>179130.0</v>
      </c>
      <c r="F123" s="109">
        <v>178409.0</v>
      </c>
      <c r="G123" s="109">
        <v>179130.0</v>
      </c>
      <c r="H123" s="109">
        <v>137585.0</v>
      </c>
      <c r="I123" s="109">
        <v>132632.0</v>
      </c>
      <c r="J123" s="109">
        <v>137585.0</v>
      </c>
      <c r="K123" s="109">
        <v>132632.0</v>
      </c>
      <c r="L123" s="109">
        <v>2115.0</v>
      </c>
      <c r="M123" s="109">
        <v>1921.0</v>
      </c>
      <c r="N123" s="109">
        <v>1637.0</v>
      </c>
      <c r="O123" s="109">
        <v>1529.0</v>
      </c>
      <c r="P123" s="109">
        <v>135470.0</v>
      </c>
      <c r="Q123" s="109">
        <v>130711.0</v>
      </c>
      <c r="R123" s="109">
        <v>135948.0</v>
      </c>
      <c r="S123" s="109">
        <v>131103.0</v>
      </c>
      <c r="T123" s="109">
        <v>50892.0</v>
      </c>
      <c r="U123" s="109">
        <v>64095.0</v>
      </c>
      <c r="V123" s="109">
        <v>45290.0</v>
      </c>
      <c r="W123" s="109">
        <v>60058.0</v>
      </c>
      <c r="X123" s="109">
        <v>29730.0</v>
      </c>
      <c r="Y123" s="109">
        <v>31646.0</v>
      </c>
      <c r="Z123" s="109">
        <v>23924.0</v>
      </c>
      <c r="AA123" s="109">
        <v>28435.0</v>
      </c>
      <c r="AB123" s="109">
        <v>5994.0</v>
      </c>
      <c r="AC123" s="109">
        <v>4710.0</v>
      </c>
      <c r="AD123" s="109">
        <v>6882.0</v>
      </c>
      <c r="AE123" s="109">
        <v>5569.0</v>
      </c>
      <c r="AF123" s="109">
        <v>16420.0</v>
      </c>
      <c r="AG123" s="109">
        <v>14010.0</v>
      </c>
      <c r="AH123" s="109">
        <v>16749.0</v>
      </c>
      <c r="AI123" s="109">
        <v>13275.0</v>
      </c>
      <c r="AJ123" s="109"/>
      <c r="AK123" s="109"/>
      <c r="AL123" s="109"/>
      <c r="AM123" s="109"/>
      <c r="AN123" s="109">
        <v>12492.0</v>
      </c>
      <c r="AO123" s="109">
        <v>4393.0</v>
      </c>
      <c r="AP123" s="109">
        <v>17188.0</v>
      </c>
      <c r="AQ123" s="109">
        <v>7646.0</v>
      </c>
      <c r="AR123" s="109">
        <v>19588.0</v>
      </c>
      <c r="AS123" s="109">
        <v>6891.0</v>
      </c>
      <c r="AT123" s="109">
        <v>19956.0</v>
      </c>
      <c r="AU123" s="109">
        <v>8259.0</v>
      </c>
      <c r="AV123" s="109"/>
      <c r="AW123" s="109">
        <v>2557.0</v>
      </c>
      <c r="AX123" s="109">
        <v>801.0</v>
      </c>
      <c r="AY123" s="109">
        <v>2629.0</v>
      </c>
      <c r="AZ123" s="109"/>
      <c r="BA123" s="109">
        <v>1813.0</v>
      </c>
      <c r="BB123" s="109">
        <v>372.0</v>
      </c>
      <c r="BC123" s="109">
        <v>1599.0</v>
      </c>
      <c r="BD123" s="109"/>
      <c r="BE123" s="109"/>
      <c r="BF123" s="109">
        <v>907.0</v>
      </c>
      <c r="BG123" s="109">
        <v>530.0</v>
      </c>
      <c r="BH123" s="109"/>
      <c r="BI123" s="109"/>
      <c r="BJ123" s="109">
        <v>1246.0</v>
      </c>
      <c r="BK123" s="109">
        <v>1000.0</v>
      </c>
      <c r="BL123" s="109"/>
      <c r="BM123" s="109">
        <v>596.0</v>
      </c>
      <c r="BN123" s="109">
        <v>344.0</v>
      </c>
      <c r="BO123" s="109">
        <v>403.0</v>
      </c>
      <c r="BP123" s="109"/>
      <c r="BQ123" s="109"/>
      <c r="BR123" s="109">
        <v>898.0</v>
      </c>
      <c r="BS123" s="109"/>
      <c r="BT123" s="109"/>
      <c r="BU123" s="109"/>
      <c r="BV123" s="109"/>
      <c r="BW123" s="109"/>
      <c r="BX123" s="109"/>
      <c r="BY123" s="109"/>
      <c r="BZ123" s="109"/>
      <c r="CA123" s="109">
        <v>198.0</v>
      </c>
      <c r="CB123" s="109"/>
      <c r="CC123" s="109"/>
      <c r="CD123" s="109"/>
      <c r="CE123" s="109">
        <v>115.0</v>
      </c>
      <c r="CF123" s="109">
        <v>354.0</v>
      </c>
      <c r="CG123" s="109"/>
      <c r="CH123" s="109">
        <v>136.0</v>
      </c>
      <c r="CI123" s="109">
        <v>67.0</v>
      </c>
      <c r="CJ123" s="109"/>
      <c r="CK123" s="109"/>
      <c r="CL123" s="109"/>
      <c r="CM123" s="109">
        <v>17.0</v>
      </c>
      <c r="CN123" s="109"/>
      <c r="CO123" s="109"/>
      <c r="CP123" s="109"/>
      <c r="CQ123" s="109"/>
      <c r="CR123" s="109"/>
      <c r="CS123" s="109"/>
      <c r="CT123" s="109">
        <v>43.0</v>
      </c>
      <c r="CU123" s="109"/>
      <c r="CV123" s="109"/>
      <c r="CW123" s="109"/>
      <c r="CX123" s="109"/>
      <c r="CY123" s="109"/>
      <c r="CZ123" s="109"/>
      <c r="DA123" s="109"/>
      <c r="DB123" s="109">
        <v>296.0</v>
      </c>
      <c r="DC123" s="109"/>
      <c r="DD123" s="109"/>
      <c r="DE123" s="109"/>
      <c r="DF123" s="109"/>
      <c r="DG123" s="109"/>
      <c r="DH123" s="109"/>
      <c r="DI123" s="109"/>
      <c r="DJ123" s="109">
        <v>187.0</v>
      </c>
      <c r="DK123" s="109"/>
      <c r="DL123" s="109"/>
      <c r="DM123" s="109"/>
      <c r="DN123" s="109">
        <v>153.0</v>
      </c>
      <c r="DO123" s="109"/>
      <c r="DP123" s="109"/>
      <c r="DQ123" s="109"/>
      <c r="DR123" s="109">
        <v>25.0</v>
      </c>
      <c r="DS123" s="109"/>
      <c r="DT123" s="109"/>
      <c r="DU123" s="109"/>
      <c r="DV123" s="109">
        <v>221.0</v>
      </c>
      <c r="DW123" s="109"/>
      <c r="DX123" s="109"/>
      <c r="DY123" s="109"/>
      <c r="DZ123" s="109"/>
      <c r="EA123" s="109"/>
      <c r="EB123" s="109"/>
      <c r="EC123" s="109"/>
      <c r="ED123" s="109"/>
      <c r="EE123" s="109"/>
      <c r="EF123" s="109"/>
      <c r="EG123" s="109"/>
      <c r="EH123" s="109"/>
      <c r="EI123" s="109"/>
      <c r="EJ123" s="109"/>
      <c r="EK123" s="109"/>
      <c r="EL123" s="109">
        <v>158.0</v>
      </c>
      <c r="EM123" s="109"/>
      <c r="EN123" s="109"/>
      <c r="EO123" s="109"/>
      <c r="EP123" s="109"/>
      <c r="EQ123" s="109"/>
      <c r="ER123" s="109"/>
      <c r="ES123" s="109"/>
      <c r="ET123" s="109"/>
      <c r="EU123" s="109"/>
      <c r="EV123" s="109"/>
      <c r="EW123" s="109"/>
      <c r="EX123" s="109">
        <v>172.0</v>
      </c>
      <c r="EY123" s="109"/>
      <c r="EZ123" s="109"/>
      <c r="FA123" s="109"/>
      <c r="FB123" s="109"/>
      <c r="FC123" s="109"/>
      <c r="FD123" s="109"/>
      <c r="FE123" s="109"/>
      <c r="FF123" s="109"/>
      <c r="FG123" s="109"/>
      <c r="FH123" s="109"/>
      <c r="FI123" s="109"/>
      <c r="FJ123" s="109"/>
      <c r="FK123" s="109"/>
      <c r="FL123" s="109"/>
      <c r="FM123" s="109"/>
      <c r="FN123" s="109"/>
      <c r="FO123" s="109"/>
      <c r="FP123" s="109"/>
      <c r="FQ123" s="109"/>
      <c r="FR123" s="109"/>
      <c r="FS123" s="109"/>
      <c r="FT123" s="109"/>
      <c r="FU123" s="109"/>
      <c r="FV123" s="109"/>
      <c r="FW123" s="109"/>
      <c r="FX123" s="109"/>
      <c r="FY123" s="109"/>
      <c r="FZ123" s="109"/>
      <c r="GA123" s="109"/>
      <c r="GB123" s="109"/>
      <c r="GC123" s="109"/>
      <c r="GD123" s="109"/>
      <c r="GE123" s="109"/>
      <c r="GF123" s="109"/>
      <c r="GG123" s="109"/>
      <c r="GH123" s="109"/>
      <c r="GI123" s="109">
        <v>1303.0</v>
      </c>
    </row>
    <row r="124" ht="15.75" customHeight="1">
      <c r="A124" s="31">
        <v>264.0</v>
      </c>
      <c r="B124" s="31" t="s">
        <v>834</v>
      </c>
      <c r="C124" s="31">
        <v>8.0</v>
      </c>
      <c r="D124" s="109">
        <v>222891.0</v>
      </c>
      <c r="E124" s="109">
        <v>221739.0</v>
      </c>
      <c r="F124" s="109">
        <v>222891.0</v>
      </c>
      <c r="G124" s="109">
        <v>221739.0</v>
      </c>
      <c r="H124" s="109">
        <v>178340.0</v>
      </c>
      <c r="I124" s="109">
        <v>171509.0</v>
      </c>
      <c r="J124" s="109">
        <v>178340.0</v>
      </c>
      <c r="K124" s="109">
        <v>171509.0</v>
      </c>
      <c r="L124" s="109">
        <v>1933.0</v>
      </c>
      <c r="M124" s="109">
        <v>2110.0</v>
      </c>
      <c r="N124" s="109">
        <v>1447.0</v>
      </c>
      <c r="O124" s="109">
        <v>1650.0</v>
      </c>
      <c r="P124" s="109">
        <v>176407.0</v>
      </c>
      <c r="Q124" s="109">
        <v>169399.0</v>
      </c>
      <c r="R124" s="109">
        <v>176893.0</v>
      </c>
      <c r="S124" s="109">
        <v>169859.0</v>
      </c>
      <c r="T124" s="109">
        <v>64958.0</v>
      </c>
      <c r="U124" s="109">
        <v>87082.0</v>
      </c>
      <c r="V124" s="109">
        <v>58372.0</v>
      </c>
      <c r="W124" s="109">
        <v>77461.0</v>
      </c>
      <c r="X124" s="109">
        <v>33898.0</v>
      </c>
      <c r="Y124" s="109">
        <v>38908.0</v>
      </c>
      <c r="Z124" s="109">
        <v>28146.0</v>
      </c>
      <c r="AA124" s="109">
        <v>34086.0</v>
      </c>
      <c r="AB124" s="109">
        <v>8626.0</v>
      </c>
      <c r="AC124" s="109">
        <v>6211.0</v>
      </c>
      <c r="AD124" s="109">
        <v>9881.0</v>
      </c>
      <c r="AE124" s="109">
        <v>7663.0</v>
      </c>
      <c r="AF124" s="109">
        <v>21542.0</v>
      </c>
      <c r="AG124" s="109">
        <v>17838.0</v>
      </c>
      <c r="AH124" s="109">
        <v>21539.0</v>
      </c>
      <c r="AI124" s="109">
        <v>17511.0</v>
      </c>
      <c r="AJ124" s="109"/>
      <c r="AK124" s="109"/>
      <c r="AL124" s="109"/>
      <c r="AM124" s="109"/>
      <c r="AN124" s="109">
        <v>23568.0</v>
      </c>
      <c r="AO124" s="109">
        <v>6354.0</v>
      </c>
      <c r="AP124" s="109">
        <v>28617.0</v>
      </c>
      <c r="AQ124" s="109">
        <v>13327.0</v>
      </c>
      <c r="AR124" s="109">
        <v>21863.0</v>
      </c>
      <c r="AS124" s="109">
        <v>6503.0</v>
      </c>
      <c r="AT124" s="109">
        <v>22870.0</v>
      </c>
      <c r="AU124" s="109">
        <v>9160.0</v>
      </c>
      <c r="AV124" s="109"/>
      <c r="AW124" s="109">
        <v>3739.0</v>
      </c>
      <c r="AX124" s="109">
        <v>1092.0</v>
      </c>
      <c r="AY124" s="109">
        <v>3583.0</v>
      </c>
      <c r="AZ124" s="109"/>
      <c r="BA124" s="109">
        <v>2244.0</v>
      </c>
      <c r="BB124" s="109">
        <v>403.0</v>
      </c>
      <c r="BC124" s="109">
        <v>1783.0</v>
      </c>
      <c r="BD124" s="109"/>
      <c r="BE124" s="109"/>
      <c r="BF124" s="109">
        <v>1036.0</v>
      </c>
      <c r="BG124" s="109">
        <v>564.0</v>
      </c>
      <c r="BH124" s="109"/>
      <c r="BI124" s="109"/>
      <c r="BJ124" s="109">
        <v>1555.0</v>
      </c>
      <c r="BK124" s="109">
        <v>1359.0</v>
      </c>
      <c r="BL124" s="109">
        <v>1661.0</v>
      </c>
      <c r="BM124" s="109"/>
      <c r="BN124" s="109">
        <v>697.0</v>
      </c>
      <c r="BO124" s="109">
        <v>577.0</v>
      </c>
      <c r="BP124" s="109"/>
      <c r="BQ124" s="109"/>
      <c r="BR124" s="109">
        <v>963.0</v>
      </c>
      <c r="BS124" s="109"/>
      <c r="BT124" s="109"/>
      <c r="BU124" s="109"/>
      <c r="BV124" s="109"/>
      <c r="BW124" s="109"/>
      <c r="BX124" s="109"/>
      <c r="BY124" s="109"/>
      <c r="BZ124" s="109"/>
      <c r="CA124" s="109">
        <v>399.0</v>
      </c>
      <c r="CB124" s="109"/>
      <c r="CC124" s="109"/>
      <c r="CD124" s="109"/>
      <c r="CE124" s="109">
        <v>118.0</v>
      </c>
      <c r="CF124" s="109">
        <v>291.0</v>
      </c>
      <c r="CG124" s="109"/>
      <c r="CH124" s="109">
        <v>143.0</v>
      </c>
      <c r="CI124" s="109">
        <v>116.0</v>
      </c>
      <c r="CJ124" s="109"/>
      <c r="CK124" s="109"/>
      <c r="CL124" s="109"/>
      <c r="CM124" s="109">
        <v>16.0</v>
      </c>
      <c r="CN124" s="109"/>
      <c r="CO124" s="109"/>
      <c r="CP124" s="109"/>
      <c r="CQ124" s="109"/>
      <c r="CR124" s="109"/>
      <c r="CS124" s="109"/>
      <c r="CT124" s="109">
        <v>25.0</v>
      </c>
      <c r="CU124" s="109"/>
      <c r="CV124" s="109"/>
      <c r="CW124" s="109"/>
      <c r="CX124" s="109"/>
      <c r="CY124" s="109"/>
      <c r="CZ124" s="109"/>
      <c r="DA124" s="109"/>
      <c r="DB124" s="109">
        <v>431.0</v>
      </c>
      <c r="DC124" s="109"/>
      <c r="DD124" s="109"/>
      <c r="DE124" s="109"/>
      <c r="DF124" s="109"/>
      <c r="DG124" s="109"/>
      <c r="DH124" s="109"/>
      <c r="DI124" s="109"/>
      <c r="DJ124" s="109">
        <v>222.0</v>
      </c>
      <c r="DK124" s="109"/>
      <c r="DL124" s="109"/>
      <c r="DM124" s="109"/>
      <c r="DN124" s="109">
        <v>240.0</v>
      </c>
      <c r="DO124" s="109"/>
      <c r="DP124" s="109"/>
      <c r="DQ124" s="109"/>
      <c r="DR124" s="109">
        <v>21.0</v>
      </c>
      <c r="DS124" s="109"/>
      <c r="DT124" s="109"/>
      <c r="DU124" s="109"/>
      <c r="DV124" s="109">
        <v>285.0</v>
      </c>
      <c r="DW124" s="109"/>
      <c r="DX124" s="109"/>
      <c r="DY124" s="109"/>
      <c r="DZ124" s="109"/>
      <c r="EA124" s="109"/>
      <c r="EB124" s="109"/>
      <c r="EC124" s="109"/>
      <c r="ED124" s="109"/>
      <c r="EE124" s="109"/>
      <c r="EF124" s="109"/>
      <c r="EG124" s="109"/>
      <c r="EH124" s="109"/>
      <c r="EI124" s="109"/>
      <c r="EJ124" s="109"/>
      <c r="EK124" s="109"/>
      <c r="EL124" s="109">
        <v>168.0</v>
      </c>
      <c r="EM124" s="109"/>
      <c r="EN124" s="109"/>
      <c r="EO124" s="109"/>
      <c r="EP124" s="109"/>
      <c r="EQ124" s="109"/>
      <c r="ER124" s="109"/>
      <c r="ES124" s="109"/>
      <c r="ET124" s="109"/>
      <c r="EU124" s="109"/>
      <c r="EV124" s="109"/>
      <c r="EW124" s="109"/>
      <c r="EX124" s="109">
        <v>187.0</v>
      </c>
      <c r="EY124" s="109"/>
      <c r="EZ124" s="109"/>
      <c r="FA124" s="109"/>
      <c r="FB124" s="109"/>
      <c r="FC124" s="109"/>
      <c r="FD124" s="109"/>
      <c r="FE124" s="109"/>
      <c r="FF124" s="109"/>
      <c r="FG124" s="109"/>
      <c r="FH124" s="109"/>
      <c r="FI124" s="109">
        <v>520.0</v>
      </c>
      <c r="FJ124" s="109"/>
      <c r="FK124" s="109"/>
      <c r="FL124" s="109"/>
      <c r="FM124" s="109"/>
      <c r="FN124" s="109"/>
      <c r="FO124" s="109"/>
      <c r="FP124" s="109"/>
      <c r="FQ124" s="109"/>
      <c r="FR124" s="109"/>
      <c r="FS124" s="109"/>
      <c r="FT124" s="109"/>
      <c r="FU124" s="109"/>
      <c r="FV124" s="109"/>
      <c r="FW124" s="109"/>
      <c r="FX124" s="109"/>
      <c r="FY124" s="109"/>
      <c r="FZ124" s="109"/>
      <c r="GA124" s="109"/>
      <c r="GB124" s="109"/>
      <c r="GC124" s="109"/>
      <c r="GD124" s="109"/>
      <c r="GE124" s="109"/>
      <c r="GF124" s="109"/>
      <c r="GG124" s="109"/>
      <c r="GH124" s="109"/>
      <c r="GI124" s="109">
        <v>2136.0</v>
      </c>
    </row>
    <row r="125" ht="15.75" customHeight="1">
      <c r="A125" s="31">
        <v>265.0</v>
      </c>
      <c r="B125" s="31" t="s">
        <v>350</v>
      </c>
      <c r="C125" s="31">
        <v>8.0</v>
      </c>
      <c r="D125" s="109">
        <v>218074.0</v>
      </c>
      <c r="E125" s="109">
        <v>215500.0</v>
      </c>
      <c r="F125" s="109">
        <v>218074.0</v>
      </c>
      <c r="G125" s="109">
        <v>215500.0</v>
      </c>
      <c r="H125" s="109">
        <v>175304.0</v>
      </c>
      <c r="I125" s="109">
        <v>167399.0</v>
      </c>
      <c r="J125" s="109">
        <v>175304.0</v>
      </c>
      <c r="K125" s="109">
        <v>167399.0</v>
      </c>
      <c r="L125" s="109">
        <v>1769.0</v>
      </c>
      <c r="M125" s="109">
        <v>2298.0</v>
      </c>
      <c r="N125" s="109">
        <v>1317.0</v>
      </c>
      <c r="O125" s="109">
        <v>1570.0</v>
      </c>
      <c r="P125" s="109">
        <v>173535.0</v>
      </c>
      <c r="Q125" s="109">
        <v>165101.0</v>
      </c>
      <c r="R125" s="109">
        <v>173987.0</v>
      </c>
      <c r="S125" s="109">
        <v>165829.0</v>
      </c>
      <c r="T125" s="109">
        <v>66430.0</v>
      </c>
      <c r="U125" s="109">
        <v>83591.0</v>
      </c>
      <c r="V125" s="109">
        <v>58003.0</v>
      </c>
      <c r="W125" s="109">
        <v>73263.0</v>
      </c>
      <c r="X125" s="109">
        <v>30971.0</v>
      </c>
      <c r="Y125" s="109">
        <v>34850.0</v>
      </c>
      <c r="Z125" s="109">
        <v>28547.0</v>
      </c>
      <c r="AA125" s="109">
        <v>35099.0</v>
      </c>
      <c r="AB125" s="109">
        <v>9487.0</v>
      </c>
      <c r="AC125" s="109">
        <v>7887.0</v>
      </c>
      <c r="AD125" s="109">
        <v>10451.0</v>
      </c>
      <c r="AE125" s="109">
        <v>7748.0</v>
      </c>
      <c r="AF125" s="109">
        <v>24702.0</v>
      </c>
      <c r="AG125" s="109">
        <v>22171.0</v>
      </c>
      <c r="AH125" s="109">
        <v>24000.0</v>
      </c>
      <c r="AI125" s="109">
        <v>19364.0</v>
      </c>
      <c r="AJ125" s="109"/>
      <c r="AK125" s="109"/>
      <c r="AL125" s="109"/>
      <c r="AM125" s="109"/>
      <c r="AN125" s="109">
        <v>17691.0</v>
      </c>
      <c r="AO125" s="109">
        <v>5275.0</v>
      </c>
      <c r="AP125" s="109">
        <v>25538.0</v>
      </c>
      <c r="AQ125" s="109">
        <v>11486.0</v>
      </c>
      <c r="AR125" s="109">
        <v>20157.0</v>
      </c>
      <c r="AS125" s="109"/>
      <c r="AT125" s="109">
        <v>19780.0</v>
      </c>
      <c r="AU125" s="109">
        <v>8481.0</v>
      </c>
      <c r="AV125" s="109"/>
      <c r="AW125" s="109">
        <v>4438.0</v>
      </c>
      <c r="AX125" s="109">
        <v>882.0</v>
      </c>
      <c r="AY125" s="109">
        <v>3640.0</v>
      </c>
      <c r="AZ125" s="109"/>
      <c r="BA125" s="109">
        <v>2307.0</v>
      </c>
      <c r="BB125" s="109">
        <v>333.0</v>
      </c>
      <c r="BC125" s="109">
        <v>1395.0</v>
      </c>
      <c r="BD125" s="109">
        <v>3644.0</v>
      </c>
      <c r="BE125" s="109">
        <v>3433.0</v>
      </c>
      <c r="BF125" s="109">
        <v>1503.0</v>
      </c>
      <c r="BG125" s="109">
        <v>1422.0</v>
      </c>
      <c r="BH125" s="109"/>
      <c r="BI125" s="109"/>
      <c r="BJ125" s="109">
        <v>1274.0</v>
      </c>
      <c r="BK125" s="109">
        <v>1138.0</v>
      </c>
      <c r="BL125" s="109"/>
      <c r="BM125" s="109">
        <v>1145.0</v>
      </c>
      <c r="BN125" s="109">
        <v>522.0</v>
      </c>
      <c r="BO125" s="109">
        <v>572.0</v>
      </c>
      <c r="BP125" s="109"/>
      <c r="BQ125" s="109"/>
      <c r="BR125" s="109">
        <v>1229.0</v>
      </c>
      <c r="BS125" s="109"/>
      <c r="BT125" s="109"/>
      <c r="BU125" s="109"/>
      <c r="BV125" s="109"/>
      <c r="BW125" s="109"/>
      <c r="BX125" s="109"/>
      <c r="BY125" s="109"/>
      <c r="BZ125" s="109"/>
      <c r="CA125" s="109">
        <v>210.0</v>
      </c>
      <c r="CB125" s="109"/>
      <c r="CC125" s="109"/>
      <c r="CD125" s="109"/>
      <c r="CE125" s="109">
        <v>141.0</v>
      </c>
      <c r="CF125" s="109">
        <v>453.0</v>
      </c>
      <c r="CG125" s="109">
        <v>4.0</v>
      </c>
      <c r="CH125" s="109">
        <v>223.0</v>
      </c>
      <c r="CI125" s="109">
        <v>121.0</v>
      </c>
      <c r="CJ125" s="109"/>
      <c r="CK125" s="109"/>
      <c r="CL125" s="109"/>
      <c r="CM125" s="109">
        <v>21.0</v>
      </c>
      <c r="CN125" s="109"/>
      <c r="CO125" s="109"/>
      <c r="CP125" s="109"/>
      <c r="CQ125" s="109"/>
      <c r="CR125" s="109"/>
      <c r="CS125" s="109"/>
      <c r="CT125" s="109">
        <v>42.0</v>
      </c>
      <c r="CU125" s="109"/>
      <c r="CV125" s="109"/>
      <c r="CW125" s="109"/>
      <c r="CX125" s="109"/>
      <c r="CY125" s="109"/>
      <c r="CZ125" s="109"/>
      <c r="DA125" s="109"/>
      <c r="DB125" s="109">
        <v>410.0</v>
      </c>
      <c r="DC125" s="109"/>
      <c r="DD125" s="109"/>
      <c r="DE125" s="109"/>
      <c r="DF125" s="109"/>
      <c r="DG125" s="109"/>
      <c r="DH125" s="109"/>
      <c r="DI125" s="109"/>
      <c r="DJ125" s="109">
        <v>276.0</v>
      </c>
      <c r="DK125" s="109"/>
      <c r="DL125" s="109"/>
      <c r="DM125" s="109"/>
      <c r="DN125" s="109">
        <v>256.0</v>
      </c>
      <c r="DO125" s="109"/>
      <c r="DP125" s="109"/>
      <c r="DQ125" s="109"/>
      <c r="DR125" s="109">
        <v>23.0</v>
      </c>
      <c r="DS125" s="109"/>
      <c r="DT125" s="109"/>
      <c r="DU125" s="109"/>
      <c r="DV125" s="109">
        <v>266.0</v>
      </c>
      <c r="DW125" s="109"/>
      <c r="DX125" s="109"/>
      <c r="DY125" s="109"/>
      <c r="DZ125" s="109"/>
      <c r="EA125" s="109"/>
      <c r="EB125" s="109"/>
      <c r="EC125" s="109"/>
      <c r="ED125" s="109"/>
      <c r="EE125" s="109"/>
      <c r="EF125" s="109"/>
      <c r="EG125" s="109"/>
      <c r="EH125" s="109"/>
      <c r="EI125" s="109"/>
      <c r="EJ125" s="109"/>
      <c r="EK125" s="109"/>
      <c r="EL125" s="109">
        <v>182.0</v>
      </c>
      <c r="EM125" s="109"/>
      <c r="EN125" s="109"/>
      <c r="EO125" s="109"/>
      <c r="EP125" s="109"/>
      <c r="EQ125" s="109"/>
      <c r="ER125" s="109"/>
      <c r="ES125" s="109"/>
      <c r="ET125" s="109"/>
      <c r="EU125" s="109"/>
      <c r="EV125" s="109"/>
      <c r="EW125" s="109"/>
      <c r="EX125" s="109">
        <v>247.0</v>
      </c>
      <c r="EY125" s="109"/>
      <c r="EZ125" s="109"/>
      <c r="FA125" s="109"/>
      <c r="FB125" s="109"/>
      <c r="FC125" s="109"/>
      <c r="FD125" s="109"/>
      <c r="FE125" s="109"/>
      <c r="FF125" s="109"/>
      <c r="FG125" s="109"/>
      <c r="FH125" s="109"/>
      <c r="FI125" s="109"/>
      <c r="FJ125" s="109"/>
      <c r="FK125" s="109"/>
      <c r="FL125" s="109"/>
      <c r="FM125" s="109"/>
      <c r="FN125" s="109"/>
      <c r="FO125" s="109"/>
      <c r="FP125" s="109"/>
      <c r="FQ125" s="109"/>
      <c r="FR125" s="109"/>
      <c r="FS125" s="109"/>
      <c r="FT125" s="109"/>
      <c r="FU125" s="109"/>
      <c r="FV125" s="109"/>
      <c r="FW125" s="109"/>
      <c r="FX125" s="109"/>
      <c r="FY125" s="109"/>
      <c r="FZ125" s="109"/>
      <c r="GA125" s="109"/>
      <c r="GB125" s="109"/>
      <c r="GC125" s="109"/>
      <c r="GD125" s="109"/>
      <c r="GE125" s="109"/>
      <c r="GF125" s="109"/>
      <c r="GG125" s="109"/>
      <c r="GH125" s="109"/>
      <c r="GI125" s="109">
        <v>1728.0</v>
      </c>
    </row>
    <row r="126" ht="15.75" customHeight="1">
      <c r="A126" s="31">
        <v>266.0</v>
      </c>
      <c r="B126" s="31" t="s">
        <v>835</v>
      </c>
      <c r="C126" s="31">
        <v>8.0</v>
      </c>
      <c r="D126" s="109">
        <v>229280.0</v>
      </c>
      <c r="E126" s="109">
        <v>226751.0</v>
      </c>
      <c r="F126" s="109">
        <v>229280.0</v>
      </c>
      <c r="G126" s="109">
        <v>226751.0</v>
      </c>
      <c r="H126" s="109">
        <v>186362.0</v>
      </c>
      <c r="I126" s="109">
        <v>177134.0</v>
      </c>
      <c r="J126" s="109">
        <v>186362.0</v>
      </c>
      <c r="K126" s="109">
        <v>177134.0</v>
      </c>
      <c r="L126" s="109">
        <v>1980.0</v>
      </c>
      <c r="M126" s="109">
        <v>2854.0</v>
      </c>
      <c r="N126" s="109">
        <v>1525.0</v>
      </c>
      <c r="O126" s="109">
        <v>1876.0</v>
      </c>
      <c r="P126" s="109">
        <v>184382.0</v>
      </c>
      <c r="Q126" s="109">
        <v>174280.0</v>
      </c>
      <c r="R126" s="109">
        <v>184837.0</v>
      </c>
      <c r="S126" s="109">
        <v>175258.0</v>
      </c>
      <c r="T126" s="109">
        <v>73689.0</v>
      </c>
      <c r="U126" s="109">
        <v>92693.0</v>
      </c>
      <c r="V126" s="109">
        <v>60898.0</v>
      </c>
      <c r="W126" s="109">
        <v>79372.0</v>
      </c>
      <c r="X126" s="109">
        <v>36327.0</v>
      </c>
      <c r="Y126" s="109">
        <v>45962.0</v>
      </c>
      <c r="Z126" s="109">
        <v>30472.0</v>
      </c>
      <c r="AA126" s="109">
        <v>36849.0</v>
      </c>
      <c r="AB126" s="109">
        <v>8453.0</v>
      </c>
      <c r="AC126" s="109">
        <v>7697.0</v>
      </c>
      <c r="AD126" s="109">
        <v>9719.0</v>
      </c>
      <c r="AE126" s="109">
        <v>7271.0</v>
      </c>
      <c r="AF126" s="109">
        <v>23092.0</v>
      </c>
      <c r="AG126" s="109">
        <v>16474.0</v>
      </c>
      <c r="AH126" s="109">
        <v>24282.0</v>
      </c>
      <c r="AI126" s="109">
        <v>18551.0</v>
      </c>
      <c r="AJ126" s="109"/>
      <c r="AK126" s="109"/>
      <c r="AL126" s="109"/>
      <c r="AM126" s="109"/>
      <c r="AN126" s="109">
        <v>16191.0</v>
      </c>
      <c r="AO126" s="109">
        <v>5404.0</v>
      </c>
      <c r="AP126" s="109">
        <v>27145.0</v>
      </c>
      <c r="AQ126" s="109">
        <v>11799.0</v>
      </c>
      <c r="AR126" s="109">
        <v>23215.0</v>
      </c>
      <c r="AS126" s="109"/>
      <c r="AT126" s="109">
        <v>24212.0</v>
      </c>
      <c r="AU126" s="109">
        <v>9703.0</v>
      </c>
      <c r="AV126" s="109"/>
      <c r="AW126" s="109"/>
      <c r="AX126" s="109">
        <v>771.0</v>
      </c>
      <c r="AY126" s="109">
        <v>3810.0</v>
      </c>
      <c r="AZ126" s="109"/>
      <c r="BA126" s="109">
        <v>3442.0</v>
      </c>
      <c r="BB126" s="109">
        <v>574.0</v>
      </c>
      <c r="BC126" s="109">
        <v>1921.0</v>
      </c>
      <c r="BD126" s="109">
        <v>3128.0</v>
      </c>
      <c r="BE126" s="109"/>
      <c r="BF126" s="109">
        <v>1818.0</v>
      </c>
      <c r="BG126" s="109">
        <v>1051.0</v>
      </c>
      <c r="BH126" s="109"/>
      <c r="BI126" s="109"/>
      <c r="BJ126" s="109">
        <v>1444.0</v>
      </c>
      <c r="BK126" s="109">
        <v>1350.0</v>
      </c>
      <c r="BL126" s="109"/>
      <c r="BM126" s="109">
        <v>2608.0</v>
      </c>
      <c r="BN126" s="109">
        <v>555.0</v>
      </c>
      <c r="BO126" s="109">
        <v>705.0</v>
      </c>
      <c r="BP126" s="109"/>
      <c r="BQ126" s="109"/>
      <c r="BR126" s="109">
        <v>1197.0</v>
      </c>
      <c r="BS126" s="109"/>
      <c r="BT126" s="109"/>
      <c r="BU126" s="109"/>
      <c r="BV126" s="109"/>
      <c r="BW126" s="109"/>
      <c r="BX126" s="109"/>
      <c r="BY126" s="109"/>
      <c r="BZ126" s="109"/>
      <c r="CA126" s="109">
        <v>299.0</v>
      </c>
      <c r="CB126" s="109"/>
      <c r="CC126" s="109"/>
      <c r="CD126" s="109"/>
      <c r="CE126" s="109">
        <v>179.0</v>
      </c>
      <c r="CF126" s="109">
        <v>287.0</v>
      </c>
      <c r="CG126" s="109"/>
      <c r="CH126" s="109">
        <v>125.0</v>
      </c>
      <c r="CI126" s="109">
        <v>86.0</v>
      </c>
      <c r="CJ126" s="109"/>
      <c r="CK126" s="109"/>
      <c r="CL126" s="109"/>
      <c r="CM126" s="109">
        <v>79.0</v>
      </c>
      <c r="CN126" s="109"/>
      <c r="CO126" s="109"/>
      <c r="CP126" s="109"/>
      <c r="CQ126" s="109"/>
      <c r="CR126" s="109"/>
      <c r="CS126" s="109"/>
      <c r="CT126" s="109">
        <v>66.0</v>
      </c>
      <c r="CU126" s="109"/>
      <c r="CV126" s="109"/>
      <c r="CW126" s="109"/>
      <c r="CX126" s="109"/>
      <c r="CY126" s="109"/>
      <c r="CZ126" s="109"/>
      <c r="DA126" s="109"/>
      <c r="DB126" s="109">
        <v>425.0</v>
      </c>
      <c r="DC126" s="109"/>
      <c r="DD126" s="109"/>
      <c r="DE126" s="109"/>
      <c r="DF126" s="109"/>
      <c r="DG126" s="109"/>
      <c r="DH126" s="109"/>
      <c r="DI126" s="109"/>
      <c r="DJ126" s="109">
        <v>222.0</v>
      </c>
      <c r="DK126" s="109"/>
      <c r="DL126" s="109"/>
      <c r="DM126" s="109"/>
      <c r="DN126" s="109">
        <v>219.0</v>
      </c>
      <c r="DO126" s="109"/>
      <c r="DP126" s="109"/>
      <c r="DQ126" s="109"/>
      <c r="DR126" s="109">
        <v>12.0</v>
      </c>
      <c r="DS126" s="109"/>
      <c r="DT126" s="109"/>
      <c r="DU126" s="109"/>
      <c r="DV126" s="109">
        <v>260.0</v>
      </c>
      <c r="DW126" s="109"/>
      <c r="DX126" s="109"/>
      <c r="DY126" s="109"/>
      <c r="DZ126" s="109"/>
      <c r="EA126" s="109"/>
      <c r="EB126" s="109"/>
      <c r="EC126" s="109"/>
      <c r="ED126" s="109"/>
      <c r="EE126" s="109"/>
      <c r="EF126" s="109"/>
      <c r="EG126" s="109"/>
      <c r="EH126" s="109"/>
      <c r="EI126" s="109"/>
      <c r="EJ126" s="109"/>
      <c r="EK126" s="109"/>
      <c r="EL126" s="109">
        <v>212.0</v>
      </c>
      <c r="EM126" s="109"/>
      <c r="EN126" s="109"/>
      <c r="EO126" s="109"/>
      <c r="EP126" s="109"/>
      <c r="EQ126" s="109"/>
      <c r="ER126" s="109"/>
      <c r="ES126" s="109"/>
      <c r="ET126" s="109"/>
      <c r="EU126" s="109"/>
      <c r="EV126" s="109"/>
      <c r="EW126" s="109"/>
      <c r="EX126" s="109">
        <v>209.0</v>
      </c>
      <c r="EY126" s="109"/>
      <c r="EZ126" s="109"/>
      <c r="FA126" s="109"/>
      <c r="FB126" s="109"/>
      <c r="FC126" s="109"/>
      <c r="FD126" s="109"/>
      <c r="FE126" s="109"/>
      <c r="FF126" s="109"/>
      <c r="FG126" s="109"/>
      <c r="FH126" s="109"/>
      <c r="FI126" s="109"/>
      <c r="FJ126" s="109"/>
      <c r="FK126" s="109"/>
      <c r="FL126" s="109"/>
      <c r="FM126" s="109"/>
      <c r="FN126" s="109"/>
      <c r="FO126" s="109"/>
      <c r="FP126" s="109"/>
      <c r="FQ126" s="109"/>
      <c r="FR126" s="109"/>
      <c r="FS126" s="109"/>
      <c r="FT126" s="109"/>
      <c r="FU126" s="109"/>
      <c r="FV126" s="109"/>
      <c r="FW126" s="109"/>
      <c r="FX126" s="109"/>
      <c r="FY126" s="109"/>
      <c r="FZ126" s="109"/>
      <c r="GA126" s="109"/>
      <c r="GB126" s="109"/>
      <c r="GC126" s="109"/>
      <c r="GD126" s="109"/>
      <c r="GE126" s="109"/>
      <c r="GF126" s="109"/>
      <c r="GG126" s="109"/>
      <c r="GH126" s="109"/>
      <c r="GI126" s="109">
        <v>2233.0</v>
      </c>
    </row>
    <row r="127" ht="15.75" customHeight="1">
      <c r="A127" s="31">
        <v>267.0</v>
      </c>
      <c r="B127" s="31" t="s">
        <v>353</v>
      </c>
      <c r="C127" s="31">
        <v>8.0</v>
      </c>
      <c r="D127" s="109">
        <v>242553.0</v>
      </c>
      <c r="E127" s="109">
        <v>241656.0</v>
      </c>
      <c r="F127" s="109">
        <v>242553.0</v>
      </c>
      <c r="G127" s="109">
        <v>241656.0</v>
      </c>
      <c r="H127" s="109">
        <v>185705.0</v>
      </c>
      <c r="I127" s="109">
        <v>173772.0</v>
      </c>
      <c r="J127" s="109">
        <v>185705.0</v>
      </c>
      <c r="K127" s="109">
        <v>173772.0</v>
      </c>
      <c r="L127" s="109">
        <v>2595.0</v>
      </c>
      <c r="M127" s="109">
        <v>2885.0</v>
      </c>
      <c r="N127" s="109">
        <v>2419.0</v>
      </c>
      <c r="O127" s="109">
        <v>2182.0</v>
      </c>
      <c r="P127" s="109">
        <v>183110.0</v>
      </c>
      <c r="Q127" s="109">
        <v>170887.0</v>
      </c>
      <c r="R127" s="109">
        <v>183286.0</v>
      </c>
      <c r="S127" s="109">
        <v>171590.0</v>
      </c>
      <c r="T127" s="109">
        <v>64591.0</v>
      </c>
      <c r="U127" s="109">
        <v>87777.0</v>
      </c>
      <c r="V127" s="109">
        <v>58755.0</v>
      </c>
      <c r="W127" s="109">
        <v>78544.0</v>
      </c>
      <c r="X127" s="109">
        <v>42455.0</v>
      </c>
      <c r="Y127" s="109">
        <v>46231.0</v>
      </c>
      <c r="Z127" s="109">
        <v>32489.0</v>
      </c>
      <c r="AA127" s="109">
        <v>37933.0</v>
      </c>
      <c r="AB127" s="109">
        <v>8448.0</v>
      </c>
      <c r="AC127" s="109">
        <v>7554.0</v>
      </c>
      <c r="AD127" s="109">
        <v>10520.0</v>
      </c>
      <c r="AE127" s="109">
        <v>8138.0</v>
      </c>
      <c r="AF127" s="109">
        <v>14920.0</v>
      </c>
      <c r="AG127" s="109">
        <v>12771.0</v>
      </c>
      <c r="AH127" s="109">
        <v>19016.0</v>
      </c>
      <c r="AI127" s="109">
        <v>14662.0</v>
      </c>
      <c r="AJ127" s="109"/>
      <c r="AK127" s="109"/>
      <c r="AL127" s="109"/>
      <c r="AM127" s="109"/>
      <c r="AN127" s="109">
        <v>17566.0</v>
      </c>
      <c r="AO127" s="109">
        <v>6178.0</v>
      </c>
      <c r="AP127" s="109">
        <v>23872.0</v>
      </c>
      <c r="AQ127" s="109">
        <v>10927.0</v>
      </c>
      <c r="AR127" s="109">
        <v>28575.0</v>
      </c>
      <c r="AS127" s="109"/>
      <c r="AT127" s="109">
        <v>30089.0</v>
      </c>
      <c r="AU127" s="109">
        <v>9271.0</v>
      </c>
      <c r="AV127" s="109"/>
      <c r="AW127" s="109">
        <v>4599.0</v>
      </c>
      <c r="AX127" s="109">
        <v>728.0</v>
      </c>
      <c r="AY127" s="109">
        <v>3789.0</v>
      </c>
      <c r="AZ127" s="109"/>
      <c r="BA127" s="109">
        <v>3905.0</v>
      </c>
      <c r="BB127" s="109">
        <v>835.0</v>
      </c>
      <c r="BC127" s="109">
        <v>2672.0</v>
      </c>
      <c r="BD127" s="109">
        <v>1896.0</v>
      </c>
      <c r="BE127" s="109"/>
      <c r="BF127" s="109">
        <v>1281.0</v>
      </c>
      <c r="BG127" s="109">
        <v>771.0</v>
      </c>
      <c r="BH127" s="109"/>
      <c r="BI127" s="109"/>
      <c r="BJ127" s="109">
        <v>1236.0</v>
      </c>
      <c r="BK127" s="109">
        <v>1250.0</v>
      </c>
      <c r="BL127" s="109">
        <v>1210.0</v>
      </c>
      <c r="BM127" s="109">
        <v>1469.0</v>
      </c>
      <c r="BN127" s="109">
        <v>758.0</v>
      </c>
      <c r="BO127" s="109">
        <v>731.0</v>
      </c>
      <c r="BP127" s="109">
        <v>2167.0</v>
      </c>
      <c r="BQ127" s="109"/>
      <c r="BR127" s="109">
        <v>1530.0</v>
      </c>
      <c r="BS127" s="109"/>
      <c r="BT127" s="109"/>
      <c r="BU127" s="109"/>
      <c r="BV127" s="109"/>
      <c r="BW127" s="109"/>
      <c r="BX127" s="109"/>
      <c r="BY127" s="109"/>
      <c r="BZ127" s="109"/>
      <c r="CA127" s="109">
        <v>308.0</v>
      </c>
      <c r="CB127" s="109"/>
      <c r="CC127" s="109"/>
      <c r="CD127" s="109"/>
      <c r="CE127" s="109">
        <v>166.0</v>
      </c>
      <c r="CF127" s="109">
        <v>302.0</v>
      </c>
      <c r="CG127" s="109">
        <v>403.0</v>
      </c>
      <c r="CH127" s="109">
        <v>181.0</v>
      </c>
      <c r="CI127" s="109">
        <v>126.0</v>
      </c>
      <c r="CJ127" s="109"/>
      <c r="CK127" s="109"/>
      <c r="CL127" s="109"/>
      <c r="CM127" s="109">
        <v>28.0</v>
      </c>
      <c r="CN127" s="109"/>
      <c r="CO127" s="109"/>
      <c r="CP127" s="109"/>
      <c r="CQ127" s="109"/>
      <c r="CR127" s="109">
        <v>248.0</v>
      </c>
      <c r="CS127" s="109"/>
      <c r="CT127" s="109">
        <v>141.0</v>
      </c>
      <c r="CU127" s="109"/>
      <c r="CV127" s="109"/>
      <c r="CW127" s="109"/>
      <c r="CX127" s="109"/>
      <c r="CY127" s="109"/>
      <c r="CZ127" s="109"/>
      <c r="DA127" s="109"/>
      <c r="DB127" s="109">
        <v>442.0</v>
      </c>
      <c r="DC127" s="109"/>
      <c r="DD127" s="109"/>
      <c r="DE127" s="109"/>
      <c r="DF127" s="109"/>
      <c r="DG127" s="109"/>
      <c r="DH127" s="109"/>
      <c r="DI127" s="109"/>
      <c r="DJ127" s="109">
        <v>200.0</v>
      </c>
      <c r="DK127" s="109"/>
      <c r="DL127" s="109"/>
      <c r="DM127" s="109"/>
      <c r="DN127" s="109">
        <v>222.0</v>
      </c>
      <c r="DO127" s="109"/>
      <c r="DP127" s="109"/>
      <c r="DQ127" s="109"/>
      <c r="DR127" s="109">
        <v>24.0</v>
      </c>
      <c r="DS127" s="109"/>
      <c r="DT127" s="109"/>
      <c r="DU127" s="109"/>
      <c r="DV127" s="109">
        <v>470.0</v>
      </c>
      <c r="DW127" s="109"/>
      <c r="DX127" s="109"/>
      <c r="DY127" s="109"/>
      <c r="DZ127" s="109"/>
      <c r="EA127" s="109"/>
      <c r="EB127" s="109"/>
      <c r="EC127" s="109"/>
      <c r="ED127" s="109"/>
      <c r="EE127" s="109"/>
      <c r="EF127" s="109"/>
      <c r="EG127" s="109"/>
      <c r="EH127" s="109"/>
      <c r="EI127" s="109"/>
      <c r="EJ127" s="109"/>
      <c r="EK127" s="109"/>
      <c r="EL127" s="109">
        <v>271.0</v>
      </c>
      <c r="EM127" s="109"/>
      <c r="EN127" s="109"/>
      <c r="EO127" s="109"/>
      <c r="EP127" s="109"/>
      <c r="EQ127" s="109"/>
      <c r="ER127" s="109"/>
      <c r="ES127" s="109"/>
      <c r="ET127" s="109"/>
      <c r="EU127" s="109"/>
      <c r="EV127" s="109"/>
      <c r="EW127" s="109"/>
      <c r="EX127" s="109">
        <v>226.0</v>
      </c>
      <c r="EY127" s="109"/>
      <c r="EZ127" s="109"/>
      <c r="FA127" s="109"/>
      <c r="FB127" s="109"/>
      <c r="FC127" s="109"/>
      <c r="FD127" s="109"/>
      <c r="FE127" s="109"/>
      <c r="FF127" s="109"/>
      <c r="FG127" s="109"/>
      <c r="FH127" s="109"/>
      <c r="FI127" s="109"/>
      <c r="FJ127" s="109"/>
      <c r="FK127" s="109"/>
      <c r="FL127" s="109"/>
      <c r="FM127" s="109"/>
      <c r="FN127" s="109"/>
      <c r="FO127" s="109"/>
      <c r="FP127" s="109"/>
      <c r="FQ127" s="109"/>
      <c r="FR127" s="109"/>
      <c r="FS127" s="109"/>
      <c r="FT127" s="109"/>
      <c r="FU127" s="109"/>
      <c r="FV127" s="109"/>
      <c r="FW127" s="109"/>
      <c r="FX127" s="109"/>
      <c r="FY127" s="109"/>
      <c r="FZ127" s="109"/>
      <c r="GA127" s="109"/>
      <c r="GB127" s="109"/>
      <c r="GC127" s="109"/>
      <c r="GD127" s="109"/>
      <c r="GE127" s="109"/>
      <c r="GF127" s="109">
        <v>732.0</v>
      </c>
      <c r="GG127" s="109"/>
      <c r="GH127" s="109"/>
      <c r="GI127" s="109">
        <v>2274.0</v>
      </c>
    </row>
    <row r="128" ht="15.75" customHeight="1">
      <c r="A128" s="31">
        <v>268.0</v>
      </c>
      <c r="B128" s="31" t="s">
        <v>1292</v>
      </c>
      <c r="C128" s="31">
        <v>8.0</v>
      </c>
      <c r="D128" s="109">
        <v>225785.0</v>
      </c>
      <c r="E128" s="109">
        <v>224384.0</v>
      </c>
      <c r="F128" s="109">
        <v>225785.0</v>
      </c>
      <c r="G128" s="109">
        <v>224384.0</v>
      </c>
      <c r="H128" s="109">
        <v>171760.0</v>
      </c>
      <c r="I128" s="109">
        <v>158389.0</v>
      </c>
      <c r="J128" s="109">
        <v>171760.0</v>
      </c>
      <c r="K128" s="109">
        <v>158389.0</v>
      </c>
      <c r="L128" s="109">
        <v>1900.0</v>
      </c>
      <c r="M128" s="109">
        <v>2624.0</v>
      </c>
      <c r="N128" s="109">
        <v>1965.0</v>
      </c>
      <c r="O128" s="109">
        <v>2156.0</v>
      </c>
      <c r="P128" s="109">
        <v>169860.0</v>
      </c>
      <c r="Q128" s="109">
        <v>155765.0</v>
      </c>
      <c r="R128" s="109">
        <v>169795.0</v>
      </c>
      <c r="S128" s="109">
        <v>156233.0</v>
      </c>
      <c r="T128" s="109">
        <v>68717.0</v>
      </c>
      <c r="U128" s="109">
        <v>81427.0</v>
      </c>
      <c r="V128" s="109">
        <v>58215.0</v>
      </c>
      <c r="W128" s="109">
        <v>72835.0</v>
      </c>
      <c r="X128" s="109">
        <v>31406.0</v>
      </c>
      <c r="Y128" s="109">
        <v>35728.0</v>
      </c>
      <c r="Z128" s="109">
        <v>27472.0</v>
      </c>
      <c r="AA128" s="109">
        <v>31230.0</v>
      </c>
      <c r="AB128" s="109">
        <v>7314.0</v>
      </c>
      <c r="AC128" s="109">
        <v>6626.0</v>
      </c>
      <c r="AD128" s="109">
        <v>9594.0</v>
      </c>
      <c r="AE128" s="109">
        <v>7535.0</v>
      </c>
      <c r="AF128" s="109">
        <v>21468.0</v>
      </c>
      <c r="AG128" s="109">
        <v>15569.0</v>
      </c>
      <c r="AH128" s="109">
        <v>20512.0</v>
      </c>
      <c r="AI128" s="109">
        <v>15641.0</v>
      </c>
      <c r="AJ128" s="109"/>
      <c r="AK128" s="109"/>
      <c r="AL128" s="109"/>
      <c r="AM128" s="109"/>
      <c r="AN128" s="109">
        <v>14252.0</v>
      </c>
      <c r="AO128" s="109">
        <v>6128.0</v>
      </c>
      <c r="AP128" s="109">
        <v>21629.0</v>
      </c>
      <c r="AQ128" s="109">
        <v>10355.0</v>
      </c>
      <c r="AR128" s="109">
        <v>22894.0</v>
      </c>
      <c r="AS128" s="109"/>
      <c r="AT128" s="109">
        <v>24827.0</v>
      </c>
      <c r="AU128" s="109">
        <v>7799.0</v>
      </c>
      <c r="AV128" s="109">
        <v>1610.0</v>
      </c>
      <c r="AW128" s="109">
        <v>4226.0</v>
      </c>
      <c r="AX128" s="109">
        <v>870.0</v>
      </c>
      <c r="AY128" s="109">
        <v>3371.0</v>
      </c>
      <c r="AZ128" s="109"/>
      <c r="BA128" s="109">
        <v>3184.0</v>
      </c>
      <c r="BB128" s="109">
        <v>783.0</v>
      </c>
      <c r="BC128" s="109">
        <v>2119.0</v>
      </c>
      <c r="BD128" s="109"/>
      <c r="BE128" s="109"/>
      <c r="BF128" s="109">
        <v>896.0</v>
      </c>
      <c r="BG128" s="109">
        <v>608.0</v>
      </c>
      <c r="BH128" s="109"/>
      <c r="BI128" s="109"/>
      <c r="BJ128" s="109">
        <v>1072.0</v>
      </c>
      <c r="BK128" s="109">
        <v>1143.0</v>
      </c>
      <c r="BL128" s="109">
        <v>1934.0</v>
      </c>
      <c r="BM128" s="109">
        <v>2877.0</v>
      </c>
      <c r="BN128" s="109">
        <v>1098.0</v>
      </c>
      <c r="BO128" s="109">
        <v>1188.0</v>
      </c>
      <c r="BP128" s="109"/>
      <c r="BQ128" s="109"/>
      <c r="BR128" s="109">
        <v>979.0</v>
      </c>
      <c r="BS128" s="109"/>
      <c r="BT128" s="109"/>
      <c r="BU128" s="109"/>
      <c r="BV128" s="109"/>
      <c r="BW128" s="109"/>
      <c r="BX128" s="109"/>
      <c r="BY128" s="109"/>
      <c r="BZ128" s="109"/>
      <c r="CA128" s="109">
        <v>278.0</v>
      </c>
      <c r="CB128" s="109"/>
      <c r="CC128" s="109"/>
      <c r="CD128" s="109"/>
      <c r="CE128" s="109">
        <v>174.0</v>
      </c>
      <c r="CF128" s="109">
        <v>265.0</v>
      </c>
      <c r="CG128" s="109"/>
      <c r="CH128" s="109">
        <v>121.0</v>
      </c>
      <c r="CI128" s="109">
        <v>81.0</v>
      </c>
      <c r="CJ128" s="109"/>
      <c r="CK128" s="109"/>
      <c r="CL128" s="109"/>
      <c r="CM128" s="109">
        <v>23.0</v>
      </c>
      <c r="CN128" s="109"/>
      <c r="CO128" s="109"/>
      <c r="CP128" s="109"/>
      <c r="CQ128" s="109"/>
      <c r="CR128" s="109"/>
      <c r="CS128" s="109"/>
      <c r="CT128" s="109">
        <v>52.0</v>
      </c>
      <c r="CU128" s="109"/>
      <c r="CV128" s="109"/>
      <c r="CW128" s="109"/>
      <c r="CX128" s="109"/>
      <c r="CY128" s="109"/>
      <c r="CZ128" s="109"/>
      <c r="DA128" s="109"/>
      <c r="DB128" s="109">
        <v>380.0</v>
      </c>
      <c r="DC128" s="109"/>
      <c r="DD128" s="109"/>
      <c r="DE128" s="109"/>
      <c r="DF128" s="109"/>
      <c r="DG128" s="109"/>
      <c r="DH128" s="109"/>
      <c r="DI128" s="109"/>
      <c r="DJ128" s="109">
        <v>195.0</v>
      </c>
      <c r="DK128" s="109"/>
      <c r="DL128" s="109"/>
      <c r="DM128" s="109"/>
      <c r="DN128" s="109">
        <v>190.0</v>
      </c>
      <c r="DO128" s="109"/>
      <c r="DP128" s="109"/>
      <c r="DQ128" s="109"/>
      <c r="DR128" s="109">
        <v>36.0</v>
      </c>
      <c r="DS128" s="109"/>
      <c r="DT128" s="109"/>
      <c r="DU128" s="109"/>
      <c r="DV128" s="109">
        <v>363.0</v>
      </c>
      <c r="DW128" s="109"/>
      <c r="DX128" s="109"/>
      <c r="DY128" s="109"/>
      <c r="DZ128" s="109"/>
      <c r="EA128" s="109"/>
      <c r="EB128" s="109"/>
      <c r="EC128" s="109"/>
      <c r="ED128" s="109"/>
      <c r="EE128" s="109"/>
      <c r="EF128" s="109"/>
      <c r="EG128" s="109"/>
      <c r="EH128" s="109"/>
      <c r="EI128" s="109"/>
      <c r="EJ128" s="109"/>
      <c r="EK128" s="109"/>
      <c r="EL128" s="109">
        <v>220.0</v>
      </c>
      <c r="EM128" s="109"/>
      <c r="EN128" s="109"/>
      <c r="EO128" s="109"/>
      <c r="EP128" s="109"/>
      <c r="EQ128" s="109"/>
      <c r="ER128" s="109"/>
      <c r="ES128" s="109"/>
      <c r="ET128" s="109"/>
      <c r="EU128" s="109"/>
      <c r="EV128" s="109"/>
      <c r="EW128" s="109"/>
      <c r="EX128" s="109">
        <v>291.0</v>
      </c>
      <c r="EY128" s="109"/>
      <c r="EZ128" s="109"/>
      <c r="FA128" s="109"/>
      <c r="FB128" s="109"/>
      <c r="FC128" s="109"/>
      <c r="FD128" s="109"/>
      <c r="FE128" s="109"/>
      <c r="FF128" s="109"/>
      <c r="FG128" s="109"/>
      <c r="FH128" s="109"/>
      <c r="FI128" s="109"/>
      <c r="FJ128" s="109"/>
      <c r="FK128" s="109"/>
      <c r="FL128" s="109"/>
      <c r="FM128" s="109"/>
      <c r="FN128" s="109"/>
      <c r="FO128" s="109"/>
      <c r="FP128" s="109"/>
      <c r="FQ128" s="109"/>
      <c r="FR128" s="109"/>
      <c r="FS128" s="109"/>
      <c r="FT128" s="109"/>
      <c r="FU128" s="109"/>
      <c r="FV128" s="109"/>
      <c r="FW128" s="109"/>
      <c r="FX128" s="109"/>
      <c r="FY128" s="109"/>
      <c r="FZ128" s="109"/>
      <c r="GA128" s="109"/>
      <c r="GB128" s="109"/>
      <c r="GC128" s="109"/>
      <c r="GD128" s="109"/>
      <c r="GE128" s="109"/>
      <c r="GF128" s="109"/>
      <c r="GG128" s="109"/>
      <c r="GH128" s="109"/>
      <c r="GI128" s="109">
        <v>1853.0</v>
      </c>
    </row>
    <row r="129" ht="15.75" customHeight="1">
      <c r="A129" s="31">
        <v>269.0</v>
      </c>
      <c r="B129" s="31" t="s">
        <v>839</v>
      </c>
      <c r="C129" s="31">
        <v>8.0</v>
      </c>
      <c r="D129" s="109">
        <v>176968.0</v>
      </c>
      <c r="E129" s="109">
        <v>175434.0</v>
      </c>
      <c r="F129" s="109">
        <v>176968.0</v>
      </c>
      <c r="G129" s="109">
        <v>175434.0</v>
      </c>
      <c r="H129" s="109">
        <v>136717.0</v>
      </c>
      <c r="I129" s="109">
        <v>130255.0</v>
      </c>
      <c r="J129" s="109">
        <v>136717.0</v>
      </c>
      <c r="K129" s="109">
        <v>130255.0</v>
      </c>
      <c r="L129" s="109">
        <v>1916.0</v>
      </c>
      <c r="M129" s="109">
        <v>2468.0</v>
      </c>
      <c r="N129" s="109">
        <v>1406.0</v>
      </c>
      <c r="O129" s="109">
        <v>1647.0</v>
      </c>
      <c r="P129" s="109">
        <v>134801.0</v>
      </c>
      <c r="Q129" s="109">
        <v>127787.0</v>
      </c>
      <c r="R129" s="109">
        <v>135311.0</v>
      </c>
      <c r="S129" s="109">
        <v>128608.0</v>
      </c>
      <c r="T129" s="109">
        <v>55595.0</v>
      </c>
      <c r="U129" s="109">
        <v>70748.0</v>
      </c>
      <c r="V129" s="109">
        <v>47588.0</v>
      </c>
      <c r="W129" s="109">
        <v>62236.0</v>
      </c>
      <c r="X129" s="109">
        <v>26971.0</v>
      </c>
      <c r="Y129" s="109">
        <v>31673.0</v>
      </c>
      <c r="Z129" s="109">
        <v>22298.0</v>
      </c>
      <c r="AA129" s="109">
        <v>26198.0</v>
      </c>
      <c r="AB129" s="109">
        <v>7581.0</v>
      </c>
      <c r="AC129" s="109">
        <v>5079.0</v>
      </c>
      <c r="AD129" s="109">
        <v>7999.0</v>
      </c>
      <c r="AE129" s="109">
        <v>5454.0</v>
      </c>
      <c r="AF129" s="109">
        <v>15216.0</v>
      </c>
      <c r="AG129" s="109">
        <v>10439.0</v>
      </c>
      <c r="AH129" s="109">
        <v>15482.0</v>
      </c>
      <c r="AI129" s="109">
        <v>11657.0</v>
      </c>
      <c r="AJ129" s="109"/>
      <c r="AK129" s="109"/>
      <c r="AL129" s="109"/>
      <c r="AM129" s="109"/>
      <c r="AN129" s="109">
        <v>10882.0</v>
      </c>
      <c r="AO129" s="109">
        <v>3541.0</v>
      </c>
      <c r="AP129" s="109">
        <v>16717.0</v>
      </c>
      <c r="AQ129" s="109">
        <v>7420.0</v>
      </c>
      <c r="AR129" s="109">
        <v>17788.0</v>
      </c>
      <c r="AS129" s="109"/>
      <c r="AT129" s="109">
        <v>19438.0</v>
      </c>
      <c r="AU129" s="109">
        <v>7268.0</v>
      </c>
      <c r="AV129" s="109"/>
      <c r="AW129" s="109">
        <v>3856.0</v>
      </c>
      <c r="AX129" s="109">
        <v>719.0</v>
      </c>
      <c r="AY129" s="109">
        <v>2761.0</v>
      </c>
      <c r="AZ129" s="109">
        <v>489.0</v>
      </c>
      <c r="BA129" s="109">
        <v>2451.0</v>
      </c>
      <c r="BB129" s="109">
        <v>462.0</v>
      </c>
      <c r="BC129" s="109">
        <v>1587.0</v>
      </c>
      <c r="BD129" s="109"/>
      <c r="BE129" s="109"/>
      <c r="BF129" s="109">
        <v>690.0</v>
      </c>
      <c r="BG129" s="109">
        <v>433.0</v>
      </c>
      <c r="BH129" s="109"/>
      <c r="BI129" s="109"/>
      <c r="BJ129" s="109">
        <v>1189.0</v>
      </c>
      <c r="BK129" s="109">
        <v>1011.0</v>
      </c>
      <c r="BL129" s="109"/>
      <c r="BM129" s="109"/>
      <c r="BN129" s="109">
        <v>465.0</v>
      </c>
      <c r="BO129" s="109">
        <v>424.0</v>
      </c>
      <c r="BP129" s="109"/>
      <c r="BQ129" s="109"/>
      <c r="BR129" s="109">
        <v>859.0</v>
      </c>
      <c r="BS129" s="109"/>
      <c r="BT129" s="109"/>
      <c r="BU129" s="109"/>
      <c r="BV129" s="109"/>
      <c r="BW129" s="109"/>
      <c r="BX129" s="109"/>
      <c r="BY129" s="109"/>
      <c r="BZ129" s="109"/>
      <c r="CA129" s="109">
        <v>245.0</v>
      </c>
      <c r="CB129" s="109"/>
      <c r="CC129" s="109"/>
      <c r="CD129" s="109"/>
      <c r="CE129" s="109">
        <v>169.0</v>
      </c>
      <c r="CF129" s="109">
        <v>279.0</v>
      </c>
      <c r="CG129" s="109"/>
      <c r="CH129" s="109">
        <v>91.0</v>
      </c>
      <c r="CI129" s="109">
        <v>76.0</v>
      </c>
      <c r="CJ129" s="109"/>
      <c r="CK129" s="109"/>
      <c r="CL129" s="109"/>
      <c r="CM129" s="109">
        <v>29.0</v>
      </c>
      <c r="CN129" s="109"/>
      <c r="CO129" s="109"/>
      <c r="CP129" s="109"/>
      <c r="CQ129" s="109"/>
      <c r="CR129" s="109"/>
      <c r="CS129" s="109"/>
      <c r="CT129" s="109">
        <v>44.0</v>
      </c>
      <c r="CU129" s="109"/>
      <c r="CV129" s="109"/>
      <c r="CW129" s="109"/>
      <c r="CX129" s="109"/>
      <c r="CY129" s="109"/>
      <c r="CZ129" s="109"/>
      <c r="DA129" s="109"/>
      <c r="DB129" s="109">
        <v>248.0</v>
      </c>
      <c r="DC129" s="109"/>
      <c r="DD129" s="109"/>
      <c r="DE129" s="109"/>
      <c r="DF129" s="109"/>
      <c r="DG129" s="109"/>
      <c r="DH129" s="109"/>
      <c r="DI129" s="109"/>
      <c r="DJ129" s="109">
        <v>210.0</v>
      </c>
      <c r="DK129" s="109"/>
      <c r="DL129" s="109"/>
      <c r="DM129" s="109"/>
      <c r="DN129" s="109">
        <v>205.0</v>
      </c>
      <c r="DO129" s="109"/>
      <c r="DP129" s="109"/>
      <c r="DQ129" s="109"/>
      <c r="DR129" s="109">
        <v>22.0</v>
      </c>
      <c r="DS129" s="109"/>
      <c r="DT129" s="109"/>
      <c r="DU129" s="109"/>
      <c r="DV129" s="109">
        <v>265.0</v>
      </c>
      <c r="DW129" s="109"/>
      <c r="DX129" s="109"/>
      <c r="DY129" s="109"/>
      <c r="DZ129" s="109"/>
      <c r="EA129" s="109"/>
      <c r="EB129" s="109"/>
      <c r="EC129" s="109"/>
      <c r="ED129" s="109"/>
      <c r="EE129" s="109"/>
      <c r="EF129" s="109"/>
      <c r="EG129" s="109"/>
      <c r="EH129" s="109"/>
      <c r="EI129" s="109"/>
      <c r="EJ129" s="109"/>
      <c r="EK129" s="109"/>
      <c r="EL129" s="109">
        <v>159.0</v>
      </c>
      <c r="EM129" s="109"/>
      <c r="EN129" s="109"/>
      <c r="EO129" s="109"/>
      <c r="EP129" s="109"/>
      <c r="EQ129" s="109"/>
      <c r="ER129" s="109"/>
      <c r="ES129" s="109"/>
      <c r="ET129" s="109"/>
      <c r="EU129" s="109"/>
      <c r="EV129" s="109"/>
      <c r="EW129" s="109"/>
      <c r="EX129" s="109">
        <v>161.0</v>
      </c>
      <c r="EY129" s="109"/>
      <c r="EZ129" s="109"/>
      <c r="FA129" s="109"/>
      <c r="FB129" s="109"/>
      <c r="FC129" s="109"/>
      <c r="FD129" s="109"/>
      <c r="FE129" s="109"/>
      <c r="FF129" s="109"/>
      <c r="FG129" s="109"/>
      <c r="FH129" s="109"/>
      <c r="FI129" s="109"/>
      <c r="FJ129" s="109"/>
      <c r="FK129" s="109"/>
      <c r="FL129" s="109"/>
      <c r="FM129" s="109"/>
      <c r="FN129" s="109"/>
      <c r="FO129" s="109"/>
      <c r="FP129" s="109"/>
      <c r="FQ129" s="109"/>
      <c r="FR129" s="109"/>
      <c r="FS129" s="109"/>
      <c r="FT129" s="109"/>
      <c r="FU129" s="109"/>
      <c r="FV129" s="109"/>
      <c r="FW129" s="109"/>
      <c r="FX129" s="109"/>
      <c r="FY129" s="109"/>
      <c r="FZ129" s="109"/>
      <c r="GA129" s="109"/>
      <c r="GB129" s="109"/>
      <c r="GC129" s="109"/>
      <c r="GD129" s="109"/>
      <c r="GE129" s="109"/>
      <c r="GF129" s="109"/>
      <c r="GG129" s="109"/>
      <c r="GH129" s="109"/>
      <c r="GI129" s="109">
        <v>1640.0</v>
      </c>
    </row>
    <row r="130" ht="15.75" customHeight="1">
      <c r="A130" s="31">
        <v>270.0</v>
      </c>
      <c r="B130" s="31" t="s">
        <v>840</v>
      </c>
      <c r="C130" s="31">
        <v>8.0</v>
      </c>
      <c r="D130" s="109">
        <v>221853.0</v>
      </c>
      <c r="E130" s="109">
        <v>222959.0</v>
      </c>
      <c r="F130" s="109">
        <v>221853.0</v>
      </c>
      <c r="G130" s="109">
        <v>222959.0</v>
      </c>
      <c r="H130" s="109">
        <v>170191.0</v>
      </c>
      <c r="I130" s="109">
        <v>162969.0</v>
      </c>
      <c r="J130" s="109">
        <v>170191.0</v>
      </c>
      <c r="K130" s="109">
        <v>162969.0</v>
      </c>
      <c r="L130" s="109">
        <v>2605.0</v>
      </c>
      <c r="M130" s="109">
        <v>2859.0</v>
      </c>
      <c r="N130" s="109">
        <v>1975.0</v>
      </c>
      <c r="O130" s="109">
        <v>2036.0</v>
      </c>
      <c r="P130" s="109">
        <v>167586.0</v>
      </c>
      <c r="Q130" s="109">
        <v>160110.0</v>
      </c>
      <c r="R130" s="109">
        <v>168216.0</v>
      </c>
      <c r="S130" s="109">
        <v>160933.0</v>
      </c>
      <c r="T130" s="109">
        <v>77752.0</v>
      </c>
      <c r="U130" s="109">
        <v>92293.0</v>
      </c>
      <c r="V130" s="109">
        <v>64217.0</v>
      </c>
      <c r="W130" s="109">
        <v>79409.0</v>
      </c>
      <c r="X130" s="109">
        <v>35164.0</v>
      </c>
      <c r="Y130" s="109">
        <v>39464.0</v>
      </c>
      <c r="Z130" s="109">
        <v>31341.0</v>
      </c>
      <c r="AA130" s="109">
        <v>35861.0</v>
      </c>
      <c r="AB130" s="109">
        <v>8678.0</v>
      </c>
      <c r="AC130" s="109">
        <v>7929.0</v>
      </c>
      <c r="AD130" s="109">
        <v>9233.0</v>
      </c>
      <c r="AE130" s="109">
        <v>7483.0</v>
      </c>
      <c r="AF130" s="109">
        <v>16123.0</v>
      </c>
      <c r="AG130" s="109">
        <v>12402.0</v>
      </c>
      <c r="AH130" s="109">
        <v>18427.0</v>
      </c>
      <c r="AI130" s="109">
        <v>13532.0</v>
      </c>
      <c r="AJ130" s="109"/>
      <c r="AK130" s="109"/>
      <c r="AL130" s="109"/>
      <c r="AM130" s="109"/>
      <c r="AN130" s="109">
        <v>10218.0</v>
      </c>
      <c r="AO130" s="109">
        <v>2857.0</v>
      </c>
      <c r="AP130" s="109">
        <v>17707.0</v>
      </c>
      <c r="AQ130" s="109">
        <v>7267.0</v>
      </c>
      <c r="AR130" s="109">
        <v>18447.0</v>
      </c>
      <c r="AS130" s="109"/>
      <c r="AT130" s="109">
        <v>20616.0</v>
      </c>
      <c r="AU130" s="109">
        <v>7255.0</v>
      </c>
      <c r="AV130" s="109"/>
      <c r="AW130" s="109">
        <v>4934.0</v>
      </c>
      <c r="AX130" s="109">
        <v>609.0</v>
      </c>
      <c r="AY130" s="109">
        <v>3118.0</v>
      </c>
      <c r="AZ130" s="109">
        <v>822.0</v>
      </c>
      <c r="BA130" s="109"/>
      <c r="BB130" s="109">
        <v>655.0</v>
      </c>
      <c r="BC130" s="109">
        <v>2166.0</v>
      </c>
      <c r="BD130" s="109"/>
      <c r="BE130" s="109"/>
      <c r="BF130" s="109">
        <v>1061.0</v>
      </c>
      <c r="BG130" s="109">
        <v>692.0</v>
      </c>
      <c r="BH130" s="109"/>
      <c r="BI130" s="109"/>
      <c r="BJ130" s="109">
        <v>1217.0</v>
      </c>
      <c r="BK130" s="109">
        <v>1010.0</v>
      </c>
      <c r="BL130" s="109"/>
      <c r="BM130" s="109"/>
      <c r="BN130" s="109">
        <v>550.0</v>
      </c>
      <c r="BO130" s="109">
        <v>655.0</v>
      </c>
      <c r="BP130" s="109"/>
      <c r="BQ130" s="109"/>
      <c r="BR130" s="109">
        <v>1000.0</v>
      </c>
      <c r="BS130" s="109"/>
      <c r="BT130" s="109"/>
      <c r="BU130" s="109"/>
      <c r="BV130" s="109"/>
      <c r="BW130" s="109"/>
      <c r="BX130" s="109"/>
      <c r="BY130" s="109"/>
      <c r="BZ130" s="109"/>
      <c r="CA130" s="109">
        <v>282.0</v>
      </c>
      <c r="CB130" s="109"/>
      <c r="CC130" s="109"/>
      <c r="CD130" s="109"/>
      <c r="CE130" s="109">
        <v>124.0</v>
      </c>
      <c r="CF130" s="109">
        <v>382.0</v>
      </c>
      <c r="CG130" s="109"/>
      <c r="CH130" s="109">
        <v>125.0</v>
      </c>
      <c r="CI130" s="109">
        <v>49.0</v>
      </c>
      <c r="CJ130" s="109"/>
      <c r="CK130" s="109"/>
      <c r="CL130" s="109"/>
      <c r="CM130" s="109">
        <v>16.0</v>
      </c>
      <c r="CN130" s="109"/>
      <c r="CO130" s="109"/>
      <c r="CP130" s="109"/>
      <c r="CQ130" s="109"/>
      <c r="CR130" s="109"/>
      <c r="CS130" s="109"/>
      <c r="CT130" s="109">
        <v>66.0</v>
      </c>
      <c r="CU130" s="109"/>
      <c r="CV130" s="109"/>
      <c r="CW130" s="109"/>
      <c r="CX130" s="109"/>
      <c r="CY130" s="109"/>
      <c r="CZ130" s="109"/>
      <c r="DA130" s="109"/>
      <c r="DB130" s="109">
        <v>321.0</v>
      </c>
      <c r="DC130" s="109"/>
      <c r="DD130" s="109"/>
      <c r="DE130" s="109"/>
      <c r="DF130" s="109"/>
      <c r="DG130" s="109"/>
      <c r="DH130" s="109"/>
      <c r="DI130" s="109"/>
      <c r="DJ130" s="109">
        <v>221.0</v>
      </c>
      <c r="DK130" s="109"/>
      <c r="DL130" s="109"/>
      <c r="DM130" s="109"/>
      <c r="DN130" s="109">
        <v>188.0</v>
      </c>
      <c r="DO130" s="109"/>
      <c r="DP130" s="109"/>
      <c r="DQ130" s="109">
        <v>231.0</v>
      </c>
      <c r="DR130" s="109">
        <v>79.0</v>
      </c>
      <c r="DS130" s="109"/>
      <c r="DT130" s="109"/>
      <c r="DU130" s="109"/>
      <c r="DV130" s="109">
        <v>204.0</v>
      </c>
      <c r="DW130" s="109"/>
      <c r="DX130" s="109"/>
      <c r="DY130" s="109"/>
      <c r="DZ130" s="109"/>
      <c r="EA130" s="109"/>
      <c r="EB130" s="109"/>
      <c r="EC130" s="109"/>
      <c r="ED130" s="109"/>
      <c r="EE130" s="109"/>
      <c r="EF130" s="109"/>
      <c r="EG130" s="109"/>
      <c r="EH130" s="109"/>
      <c r="EI130" s="109"/>
      <c r="EJ130" s="109"/>
      <c r="EK130" s="109"/>
      <c r="EL130" s="109">
        <v>206.0</v>
      </c>
      <c r="EM130" s="109"/>
      <c r="EN130" s="109"/>
      <c r="EO130" s="109"/>
      <c r="EP130" s="109"/>
      <c r="EQ130" s="109"/>
      <c r="ER130" s="109"/>
      <c r="ES130" s="109"/>
      <c r="ET130" s="109"/>
      <c r="EU130" s="109"/>
      <c r="EV130" s="109"/>
      <c r="EW130" s="109"/>
      <c r="EX130" s="109">
        <v>173.0</v>
      </c>
      <c r="EY130" s="109"/>
      <c r="EZ130" s="109"/>
      <c r="FA130" s="109"/>
      <c r="FB130" s="109"/>
      <c r="FC130" s="109"/>
      <c r="FD130" s="109"/>
      <c r="FE130" s="109"/>
      <c r="FF130" s="109"/>
      <c r="FG130" s="109"/>
      <c r="FH130" s="109"/>
      <c r="FI130" s="109"/>
      <c r="FJ130" s="109"/>
      <c r="FK130" s="109"/>
      <c r="FL130" s="109"/>
      <c r="FM130" s="109"/>
      <c r="FN130" s="109"/>
      <c r="FO130" s="109"/>
      <c r="FP130" s="109"/>
      <c r="FQ130" s="109"/>
      <c r="FR130" s="109"/>
      <c r="FS130" s="109"/>
      <c r="FT130" s="109"/>
      <c r="FU130" s="109"/>
      <c r="FV130" s="109"/>
      <c r="FW130" s="109"/>
      <c r="FX130" s="109"/>
      <c r="FY130" s="109"/>
      <c r="FZ130" s="109"/>
      <c r="GA130" s="109"/>
      <c r="GB130" s="109"/>
      <c r="GC130" s="109"/>
      <c r="GD130" s="109"/>
      <c r="GE130" s="109"/>
      <c r="GF130" s="109"/>
      <c r="GG130" s="109"/>
      <c r="GH130" s="109"/>
      <c r="GI130" s="109">
        <v>2014.0</v>
      </c>
    </row>
    <row r="131" ht="15.75" customHeight="1">
      <c r="A131" s="31">
        <v>271.0</v>
      </c>
      <c r="B131" s="31" t="s">
        <v>842</v>
      </c>
      <c r="C131" s="31">
        <v>8.0</v>
      </c>
      <c r="D131" s="109">
        <v>208868.0</v>
      </c>
      <c r="E131" s="109">
        <v>205735.0</v>
      </c>
      <c r="F131" s="109">
        <v>208868.0</v>
      </c>
      <c r="G131" s="109">
        <v>205735.0</v>
      </c>
      <c r="H131" s="109">
        <v>162139.0</v>
      </c>
      <c r="I131" s="109">
        <v>150050.0</v>
      </c>
      <c r="J131" s="109">
        <v>162139.0</v>
      </c>
      <c r="K131" s="109">
        <v>150050.0</v>
      </c>
      <c r="L131" s="109">
        <v>1633.0</v>
      </c>
      <c r="M131" s="109">
        <v>1939.0</v>
      </c>
      <c r="N131" s="109">
        <v>1228.0</v>
      </c>
      <c r="O131" s="109">
        <v>1444.0</v>
      </c>
      <c r="P131" s="109">
        <v>160506.0</v>
      </c>
      <c r="Q131" s="109">
        <v>148111.0</v>
      </c>
      <c r="R131" s="109">
        <v>160911.0</v>
      </c>
      <c r="S131" s="109">
        <v>148606.0</v>
      </c>
      <c r="T131" s="109">
        <v>45821.0</v>
      </c>
      <c r="U131" s="109">
        <v>58452.0</v>
      </c>
      <c r="V131" s="109">
        <v>44776.0</v>
      </c>
      <c r="W131" s="109">
        <v>55791.0</v>
      </c>
      <c r="X131" s="109">
        <v>37924.0</v>
      </c>
      <c r="Y131" s="109">
        <v>43866.0</v>
      </c>
      <c r="Z131" s="109">
        <v>27044.0</v>
      </c>
      <c r="AA131" s="109">
        <v>33785.0</v>
      </c>
      <c r="AB131" s="109">
        <v>12155.0</v>
      </c>
      <c r="AC131" s="109">
        <v>7254.0</v>
      </c>
      <c r="AD131" s="109">
        <v>15452.0</v>
      </c>
      <c r="AE131" s="109">
        <v>8933.0</v>
      </c>
      <c r="AF131" s="109">
        <v>28268.0</v>
      </c>
      <c r="AG131" s="109">
        <v>20337.0</v>
      </c>
      <c r="AH131" s="109">
        <v>29408.0</v>
      </c>
      <c r="AI131" s="109">
        <v>22263.0</v>
      </c>
      <c r="AJ131" s="109"/>
      <c r="AK131" s="109"/>
      <c r="AL131" s="109"/>
      <c r="AM131" s="109"/>
      <c r="AN131" s="109">
        <v>13829.0</v>
      </c>
      <c r="AO131" s="109">
        <v>4714.0</v>
      </c>
      <c r="AP131" s="109">
        <v>19251.0</v>
      </c>
      <c r="AQ131" s="109">
        <v>8978.0</v>
      </c>
      <c r="AR131" s="109">
        <v>16073.0</v>
      </c>
      <c r="AS131" s="109">
        <v>5983.0</v>
      </c>
      <c r="AT131" s="109">
        <v>16741.0</v>
      </c>
      <c r="AU131" s="109">
        <v>8334.0</v>
      </c>
      <c r="AV131" s="109"/>
      <c r="AW131" s="109">
        <v>5149.0</v>
      </c>
      <c r="AX131" s="109">
        <v>999.0</v>
      </c>
      <c r="AY131" s="109">
        <v>6009.0</v>
      </c>
      <c r="AZ131" s="109"/>
      <c r="BA131" s="109">
        <v>912.0</v>
      </c>
      <c r="BB131" s="109">
        <v>188.0</v>
      </c>
      <c r="BC131" s="109">
        <v>853.0</v>
      </c>
      <c r="BD131" s="109"/>
      <c r="BE131" s="109">
        <v>992.0</v>
      </c>
      <c r="BF131" s="109">
        <v>600.0</v>
      </c>
      <c r="BG131" s="109">
        <v>724.0</v>
      </c>
      <c r="BH131" s="109">
        <v>2412.0</v>
      </c>
      <c r="BI131" s="109"/>
      <c r="BJ131" s="109">
        <v>1595.0</v>
      </c>
      <c r="BK131" s="109">
        <v>1111.0</v>
      </c>
      <c r="BL131" s="109"/>
      <c r="BM131" s="109"/>
      <c r="BN131" s="109">
        <v>438.0</v>
      </c>
      <c r="BO131" s="109">
        <v>423.0</v>
      </c>
      <c r="BP131" s="109">
        <v>2899.0</v>
      </c>
      <c r="BQ131" s="109"/>
      <c r="BR131" s="109">
        <v>2179.0</v>
      </c>
      <c r="BS131" s="109"/>
      <c r="BT131" s="109"/>
      <c r="BU131" s="109"/>
      <c r="BV131" s="109"/>
      <c r="BW131" s="109"/>
      <c r="BX131" s="109"/>
      <c r="BY131" s="109"/>
      <c r="BZ131" s="109"/>
      <c r="CA131" s="109">
        <v>185.0</v>
      </c>
      <c r="CB131" s="109"/>
      <c r="CC131" s="109"/>
      <c r="CD131" s="109"/>
      <c r="CE131" s="109">
        <v>116.0</v>
      </c>
      <c r="CF131" s="109">
        <v>250.0</v>
      </c>
      <c r="CG131" s="109"/>
      <c r="CH131" s="109">
        <v>142.0</v>
      </c>
      <c r="CI131" s="109">
        <v>93.0</v>
      </c>
      <c r="CJ131" s="109"/>
      <c r="CK131" s="109"/>
      <c r="CL131" s="109"/>
      <c r="CM131" s="109">
        <v>34.0</v>
      </c>
      <c r="CN131" s="109"/>
      <c r="CO131" s="109"/>
      <c r="CP131" s="109"/>
      <c r="CQ131" s="109"/>
      <c r="CR131" s="109">
        <v>151.0</v>
      </c>
      <c r="CS131" s="109"/>
      <c r="CT131" s="109">
        <v>78.0</v>
      </c>
      <c r="CU131" s="109"/>
      <c r="CV131" s="109"/>
      <c r="CW131" s="109"/>
      <c r="CX131" s="109"/>
      <c r="CY131" s="109"/>
      <c r="CZ131" s="109"/>
      <c r="DA131" s="109"/>
      <c r="DB131" s="109">
        <v>346.0</v>
      </c>
      <c r="DC131" s="109"/>
      <c r="DD131" s="109"/>
      <c r="DE131" s="109"/>
      <c r="DF131" s="109"/>
      <c r="DG131" s="109"/>
      <c r="DH131" s="109"/>
      <c r="DI131" s="109"/>
      <c r="DJ131" s="109">
        <v>442.0</v>
      </c>
      <c r="DK131" s="109"/>
      <c r="DL131" s="109"/>
      <c r="DM131" s="109"/>
      <c r="DN131" s="109">
        <v>505.0</v>
      </c>
      <c r="DO131" s="109"/>
      <c r="DP131" s="109"/>
      <c r="DQ131" s="109"/>
      <c r="DR131" s="109">
        <v>33.0</v>
      </c>
      <c r="DS131" s="109"/>
      <c r="DT131" s="109"/>
      <c r="DU131" s="109"/>
      <c r="DV131" s="109">
        <v>263.0</v>
      </c>
      <c r="DW131" s="109"/>
      <c r="DX131" s="109"/>
      <c r="DY131" s="109"/>
      <c r="DZ131" s="109"/>
      <c r="EA131" s="109"/>
      <c r="EB131" s="109"/>
      <c r="EC131" s="109"/>
      <c r="ED131" s="109"/>
      <c r="EE131" s="109"/>
      <c r="EF131" s="109"/>
      <c r="EG131" s="109"/>
      <c r="EH131" s="109"/>
      <c r="EI131" s="109"/>
      <c r="EJ131" s="109"/>
      <c r="EK131" s="109"/>
      <c r="EL131" s="109">
        <v>191.0</v>
      </c>
      <c r="EM131" s="109"/>
      <c r="EN131" s="109"/>
      <c r="EO131" s="109"/>
      <c r="EP131" s="109"/>
      <c r="EQ131" s="109"/>
      <c r="ER131" s="109"/>
      <c r="ES131" s="109"/>
      <c r="ET131" s="109"/>
      <c r="EU131" s="109"/>
      <c r="EV131" s="109"/>
      <c r="EW131" s="109"/>
      <c r="EX131" s="109">
        <v>240.0</v>
      </c>
      <c r="EY131" s="109"/>
      <c r="EZ131" s="109"/>
      <c r="FA131" s="109"/>
      <c r="FB131" s="109"/>
      <c r="FC131" s="109"/>
      <c r="FD131" s="109"/>
      <c r="FE131" s="109"/>
      <c r="FF131" s="109"/>
      <c r="FG131" s="109"/>
      <c r="FH131" s="109"/>
      <c r="FI131" s="109"/>
      <c r="FJ131" s="109"/>
      <c r="FK131" s="109"/>
      <c r="FL131" s="109"/>
      <c r="FM131" s="109"/>
      <c r="FN131" s="109"/>
      <c r="FO131" s="109"/>
      <c r="FP131" s="109"/>
      <c r="FQ131" s="109"/>
      <c r="FR131" s="109"/>
      <c r="FS131" s="109"/>
      <c r="FT131" s="109"/>
      <c r="FU131" s="109"/>
      <c r="FV131" s="109"/>
      <c r="FW131" s="109"/>
      <c r="FX131" s="109"/>
      <c r="FY131" s="109"/>
      <c r="FZ131" s="109"/>
      <c r="GA131" s="109"/>
      <c r="GB131" s="109"/>
      <c r="GC131" s="109"/>
      <c r="GD131" s="109"/>
      <c r="GE131" s="109"/>
      <c r="GF131" s="109">
        <v>724.0</v>
      </c>
      <c r="GG131" s="109">
        <v>452.0</v>
      </c>
      <c r="GH131" s="109"/>
      <c r="GI131" s="109">
        <v>974.0</v>
      </c>
    </row>
    <row r="132" ht="15.75" customHeight="1">
      <c r="A132" s="31">
        <v>272.0</v>
      </c>
      <c r="B132" s="31" t="s">
        <v>843</v>
      </c>
      <c r="C132" s="31">
        <v>8.0</v>
      </c>
      <c r="D132" s="109">
        <v>209741.0</v>
      </c>
      <c r="E132" s="109">
        <v>209733.0</v>
      </c>
      <c r="F132" s="109">
        <v>209741.0</v>
      </c>
      <c r="G132" s="109">
        <v>209733.0</v>
      </c>
      <c r="H132" s="109">
        <v>168801.0</v>
      </c>
      <c r="I132" s="109">
        <v>159992.0</v>
      </c>
      <c r="J132" s="109">
        <v>168801.0</v>
      </c>
      <c r="K132" s="109">
        <v>159992.0</v>
      </c>
      <c r="L132" s="109">
        <v>2061.0</v>
      </c>
      <c r="M132" s="109">
        <v>2737.0</v>
      </c>
      <c r="N132" s="109">
        <v>1675.0</v>
      </c>
      <c r="O132" s="109">
        <v>1887.0</v>
      </c>
      <c r="P132" s="109">
        <v>166740.0</v>
      </c>
      <c r="Q132" s="109">
        <v>157255.0</v>
      </c>
      <c r="R132" s="109">
        <v>167126.0</v>
      </c>
      <c r="S132" s="109">
        <v>158105.0</v>
      </c>
      <c r="T132" s="109">
        <v>67396.0</v>
      </c>
      <c r="U132" s="109">
        <v>83848.0</v>
      </c>
      <c r="V132" s="109">
        <v>59137.0</v>
      </c>
      <c r="W132" s="109">
        <v>73805.0</v>
      </c>
      <c r="X132" s="109">
        <v>32886.0</v>
      </c>
      <c r="Y132" s="109">
        <v>40735.0</v>
      </c>
      <c r="Z132" s="109">
        <v>28591.0</v>
      </c>
      <c r="AA132" s="109">
        <v>33416.0</v>
      </c>
      <c r="AB132" s="109">
        <v>7627.0</v>
      </c>
      <c r="AC132" s="109">
        <v>5896.0</v>
      </c>
      <c r="AD132" s="109">
        <v>9119.0</v>
      </c>
      <c r="AE132" s="109">
        <v>6461.0</v>
      </c>
      <c r="AF132" s="109">
        <v>19076.0</v>
      </c>
      <c r="AG132" s="109">
        <v>12298.0</v>
      </c>
      <c r="AH132" s="109">
        <v>20489.0</v>
      </c>
      <c r="AI132" s="109">
        <v>15175.0</v>
      </c>
      <c r="AJ132" s="109"/>
      <c r="AK132" s="109"/>
      <c r="AL132" s="109"/>
      <c r="AM132" s="109"/>
      <c r="AN132" s="109">
        <v>15138.0</v>
      </c>
      <c r="AO132" s="109">
        <v>4490.0</v>
      </c>
      <c r="AP132" s="109">
        <v>21441.0</v>
      </c>
      <c r="AQ132" s="109">
        <v>9553.0</v>
      </c>
      <c r="AR132" s="109">
        <v>19512.0</v>
      </c>
      <c r="AS132" s="109"/>
      <c r="AT132" s="109">
        <v>20887.0</v>
      </c>
      <c r="AU132" s="109">
        <v>9473.0</v>
      </c>
      <c r="AV132" s="109"/>
      <c r="AW132" s="109">
        <v>4374.0</v>
      </c>
      <c r="AX132" s="109">
        <v>660.0</v>
      </c>
      <c r="AY132" s="109">
        <v>3761.0</v>
      </c>
      <c r="AZ132" s="109"/>
      <c r="BA132" s="109">
        <v>1853.0</v>
      </c>
      <c r="BB132" s="109">
        <v>309.0</v>
      </c>
      <c r="BC132" s="109">
        <v>1301.0</v>
      </c>
      <c r="BD132" s="109">
        <v>2657.0</v>
      </c>
      <c r="BE132" s="109">
        <v>2537.0</v>
      </c>
      <c r="BF132" s="109">
        <v>1475.0</v>
      </c>
      <c r="BG132" s="109">
        <v>1205.0</v>
      </c>
      <c r="BH132" s="109"/>
      <c r="BI132" s="109"/>
      <c r="BJ132" s="109">
        <v>1479.0</v>
      </c>
      <c r="BK132" s="109">
        <v>1278.0</v>
      </c>
      <c r="BL132" s="109"/>
      <c r="BM132" s="109"/>
      <c r="BN132" s="109">
        <v>297.0</v>
      </c>
      <c r="BO132" s="109">
        <v>346.0</v>
      </c>
      <c r="BP132" s="109">
        <v>2261.0</v>
      </c>
      <c r="BQ132" s="109"/>
      <c r="BR132" s="109">
        <v>1420.0</v>
      </c>
      <c r="BS132" s="109"/>
      <c r="BT132" s="109"/>
      <c r="BU132" s="109"/>
      <c r="BV132" s="109"/>
      <c r="BW132" s="109"/>
      <c r="BX132" s="109"/>
      <c r="BY132" s="109"/>
      <c r="BZ132" s="109"/>
      <c r="CA132" s="109">
        <v>258.0</v>
      </c>
      <c r="CB132" s="109"/>
      <c r="CC132" s="109"/>
      <c r="CD132" s="109"/>
      <c r="CE132" s="109">
        <v>151.0</v>
      </c>
      <c r="CF132" s="109"/>
      <c r="CG132" s="109"/>
      <c r="CH132" s="109">
        <v>67.0</v>
      </c>
      <c r="CI132" s="109">
        <v>41.0</v>
      </c>
      <c r="CJ132" s="109"/>
      <c r="CK132" s="109"/>
      <c r="CL132" s="109"/>
      <c r="CM132" s="109">
        <v>16.0</v>
      </c>
      <c r="CN132" s="109"/>
      <c r="CO132" s="109"/>
      <c r="CP132" s="109"/>
      <c r="CQ132" s="109"/>
      <c r="CR132" s="109">
        <v>187.0</v>
      </c>
      <c r="CS132" s="109"/>
      <c r="CT132" s="109">
        <v>120.0</v>
      </c>
      <c r="CU132" s="109"/>
      <c r="CV132" s="109"/>
      <c r="CW132" s="109"/>
      <c r="CX132" s="109"/>
      <c r="CY132" s="109"/>
      <c r="CZ132" s="109"/>
      <c r="DA132" s="109"/>
      <c r="DB132" s="109">
        <v>429.0</v>
      </c>
      <c r="DC132" s="109"/>
      <c r="DD132" s="109"/>
      <c r="DE132" s="109"/>
      <c r="DF132" s="109"/>
      <c r="DG132" s="109"/>
      <c r="DH132" s="109"/>
      <c r="DI132" s="109"/>
      <c r="DJ132" s="109">
        <v>275.0</v>
      </c>
      <c r="DK132" s="109"/>
      <c r="DL132" s="109"/>
      <c r="DM132" s="109"/>
      <c r="DN132" s="109">
        <v>261.0</v>
      </c>
      <c r="DO132" s="109"/>
      <c r="DP132" s="109"/>
      <c r="DQ132" s="109"/>
      <c r="DR132" s="109">
        <v>34.0</v>
      </c>
      <c r="DS132" s="109"/>
      <c r="DT132" s="109"/>
      <c r="DU132" s="109"/>
      <c r="DV132" s="109">
        <v>244.0</v>
      </c>
      <c r="DW132" s="109"/>
      <c r="DX132" s="109"/>
      <c r="DY132" s="109"/>
      <c r="DZ132" s="109"/>
      <c r="EA132" s="109"/>
      <c r="EB132" s="109"/>
      <c r="EC132" s="109"/>
      <c r="ED132" s="109"/>
      <c r="EE132" s="109"/>
      <c r="EF132" s="109"/>
      <c r="EG132" s="109"/>
      <c r="EH132" s="109"/>
      <c r="EI132" s="109"/>
      <c r="EJ132" s="109"/>
      <c r="EK132" s="109"/>
      <c r="EL132" s="109">
        <v>207.0</v>
      </c>
      <c r="EM132" s="109"/>
      <c r="EN132" s="109"/>
      <c r="EO132" s="109"/>
      <c r="EP132" s="109"/>
      <c r="EQ132" s="109"/>
      <c r="ER132" s="109"/>
      <c r="ES132" s="109"/>
      <c r="ET132" s="109"/>
      <c r="EU132" s="109"/>
      <c r="EV132" s="109"/>
      <c r="EW132" s="109"/>
      <c r="EX132" s="109">
        <v>185.0</v>
      </c>
      <c r="EY132" s="109"/>
      <c r="EZ132" s="109"/>
      <c r="FA132" s="109"/>
      <c r="FB132" s="109"/>
      <c r="FC132" s="109"/>
      <c r="FD132" s="109"/>
      <c r="FE132" s="109"/>
      <c r="FF132" s="109"/>
      <c r="FG132" s="109"/>
      <c r="FH132" s="109"/>
      <c r="FI132" s="109"/>
      <c r="FJ132" s="109"/>
      <c r="FK132" s="109"/>
      <c r="FL132" s="109"/>
      <c r="FM132" s="109"/>
      <c r="FN132" s="109"/>
      <c r="FO132" s="109"/>
      <c r="FP132" s="109"/>
      <c r="FQ132" s="109"/>
      <c r="FR132" s="109"/>
      <c r="FS132" s="109"/>
      <c r="FT132" s="109"/>
      <c r="FU132" s="109"/>
      <c r="FV132" s="109"/>
      <c r="FW132" s="109"/>
      <c r="FX132" s="109"/>
      <c r="FY132" s="109"/>
      <c r="FZ132" s="109"/>
      <c r="GA132" s="109"/>
      <c r="GB132" s="109"/>
      <c r="GC132" s="109"/>
      <c r="GD132" s="109"/>
      <c r="GE132" s="109"/>
      <c r="GF132" s="109"/>
      <c r="GG132" s="109">
        <v>1224.0</v>
      </c>
      <c r="GH132" s="109"/>
      <c r="GI132" s="109">
        <v>1865.0</v>
      </c>
    </row>
    <row r="133" ht="15.75" customHeight="1">
      <c r="A133" s="31">
        <v>273.0</v>
      </c>
      <c r="B133" s="31" t="s">
        <v>362</v>
      </c>
      <c r="C133" s="31">
        <v>8.0</v>
      </c>
      <c r="D133" s="109">
        <v>206484.0</v>
      </c>
      <c r="E133" s="109">
        <v>207555.0</v>
      </c>
      <c r="F133" s="109">
        <v>206484.0</v>
      </c>
      <c r="G133" s="109">
        <v>207555.0</v>
      </c>
      <c r="H133" s="109">
        <v>157208.0</v>
      </c>
      <c r="I133" s="109">
        <v>148159.0</v>
      </c>
      <c r="J133" s="109">
        <v>157208.0</v>
      </c>
      <c r="K133" s="109">
        <v>148159.0</v>
      </c>
      <c r="L133" s="109">
        <v>2318.0</v>
      </c>
      <c r="M133" s="109">
        <v>2513.0</v>
      </c>
      <c r="N133" s="109">
        <v>1960.0</v>
      </c>
      <c r="O133" s="109">
        <v>2202.0</v>
      </c>
      <c r="P133" s="109">
        <v>154890.0</v>
      </c>
      <c r="Q133" s="109">
        <v>145646.0</v>
      </c>
      <c r="R133" s="109">
        <v>155248.0</v>
      </c>
      <c r="S133" s="109">
        <v>145957.0</v>
      </c>
      <c r="T133" s="109">
        <v>68259.0</v>
      </c>
      <c r="U133" s="109">
        <v>77850.0</v>
      </c>
      <c r="V133" s="109">
        <v>58798.0</v>
      </c>
      <c r="W133" s="109">
        <v>71752.0</v>
      </c>
      <c r="X133" s="109">
        <v>29486.0</v>
      </c>
      <c r="Y133" s="109">
        <v>33482.0</v>
      </c>
      <c r="Z133" s="109">
        <v>26374.0</v>
      </c>
      <c r="AA133" s="109">
        <v>30043.0</v>
      </c>
      <c r="AB133" s="109">
        <v>7123.0</v>
      </c>
      <c r="AC133" s="109">
        <v>5073.0</v>
      </c>
      <c r="AD133" s="109">
        <v>8369.0</v>
      </c>
      <c r="AE133" s="109">
        <v>6055.0</v>
      </c>
      <c r="AF133" s="109">
        <v>16954.0</v>
      </c>
      <c r="AG133" s="109">
        <v>12233.0</v>
      </c>
      <c r="AH133" s="109">
        <v>17766.0</v>
      </c>
      <c r="AI133" s="109">
        <v>13223.0</v>
      </c>
      <c r="AJ133" s="109"/>
      <c r="AK133" s="109"/>
      <c r="AL133" s="109"/>
      <c r="AM133" s="109"/>
      <c r="AN133" s="109">
        <v>11150.0</v>
      </c>
      <c r="AO133" s="109">
        <v>4527.0</v>
      </c>
      <c r="AP133" s="109">
        <v>17847.0</v>
      </c>
      <c r="AQ133" s="109">
        <v>8436.0</v>
      </c>
      <c r="AR133" s="109">
        <v>18849.0</v>
      </c>
      <c r="AS133" s="109">
        <v>7021.0</v>
      </c>
      <c r="AT133" s="109">
        <v>19701.0</v>
      </c>
      <c r="AU133" s="109">
        <v>8397.0</v>
      </c>
      <c r="AV133" s="109"/>
      <c r="AW133" s="109">
        <v>3058.0</v>
      </c>
      <c r="AX133" s="109">
        <v>644.0</v>
      </c>
      <c r="AY133" s="109">
        <v>2906.0</v>
      </c>
      <c r="AZ133" s="109"/>
      <c r="BA133" s="109">
        <v>1642.0</v>
      </c>
      <c r="BB133" s="109">
        <v>313.0</v>
      </c>
      <c r="BC133" s="109">
        <v>1409.0</v>
      </c>
      <c r="BD133" s="109">
        <v>2809.0</v>
      </c>
      <c r="BE133" s="109"/>
      <c r="BF133" s="109">
        <v>1496.0</v>
      </c>
      <c r="BG133" s="109">
        <v>751.0</v>
      </c>
      <c r="BH133" s="109"/>
      <c r="BI133" s="109"/>
      <c r="BJ133" s="109">
        <v>1132.0</v>
      </c>
      <c r="BK133" s="109">
        <v>1076.0</v>
      </c>
      <c r="BL133" s="109"/>
      <c r="BM133" s="109"/>
      <c r="BN133" s="109">
        <v>266.0</v>
      </c>
      <c r="BO133" s="109">
        <v>280.0</v>
      </c>
      <c r="BP133" s="109"/>
      <c r="BQ133" s="109"/>
      <c r="BR133" s="109">
        <v>921.0</v>
      </c>
      <c r="BS133" s="109"/>
      <c r="BT133" s="109"/>
      <c r="BU133" s="109"/>
      <c r="BV133" s="109"/>
      <c r="BW133" s="109"/>
      <c r="BX133" s="109"/>
      <c r="BY133" s="109"/>
      <c r="BZ133" s="109"/>
      <c r="CA133" s="109">
        <v>329.0</v>
      </c>
      <c r="CB133" s="109"/>
      <c r="CC133" s="109"/>
      <c r="CD133" s="109"/>
      <c r="CE133" s="109">
        <v>137.0</v>
      </c>
      <c r="CF133" s="109"/>
      <c r="CG133" s="109"/>
      <c r="CH133" s="109">
        <v>60.0</v>
      </c>
      <c r="CI133" s="109">
        <v>54.0</v>
      </c>
      <c r="CJ133" s="109"/>
      <c r="CK133" s="109"/>
      <c r="CL133" s="109"/>
      <c r="CM133" s="109">
        <v>12.0</v>
      </c>
      <c r="CN133" s="109"/>
      <c r="CO133" s="109"/>
      <c r="CP133" s="109"/>
      <c r="CQ133" s="109"/>
      <c r="CR133" s="109">
        <v>148.0</v>
      </c>
      <c r="CS133" s="109"/>
      <c r="CT133" s="109">
        <v>111.0</v>
      </c>
      <c r="CU133" s="109"/>
      <c r="CV133" s="109"/>
      <c r="CW133" s="109"/>
      <c r="CX133" s="109"/>
      <c r="CY133" s="109"/>
      <c r="CZ133" s="109"/>
      <c r="DA133" s="109"/>
      <c r="DB133" s="109">
        <v>385.0</v>
      </c>
      <c r="DC133" s="109"/>
      <c r="DD133" s="109"/>
      <c r="DE133" s="109"/>
      <c r="DF133" s="109"/>
      <c r="DG133" s="109"/>
      <c r="DH133" s="109"/>
      <c r="DI133" s="109"/>
      <c r="DJ133" s="109">
        <v>162.0</v>
      </c>
      <c r="DK133" s="109"/>
      <c r="DL133" s="109"/>
      <c r="DM133" s="109"/>
      <c r="DN133" s="109">
        <v>208.0</v>
      </c>
      <c r="DO133" s="109"/>
      <c r="DP133" s="109"/>
      <c r="DQ133" s="109"/>
      <c r="DR133" s="109">
        <v>27.0</v>
      </c>
      <c r="DS133" s="109"/>
      <c r="DT133" s="109"/>
      <c r="DU133" s="109"/>
      <c r="DV133" s="109">
        <v>295.0</v>
      </c>
      <c r="DW133" s="109"/>
      <c r="DX133" s="109"/>
      <c r="DY133" s="109"/>
      <c r="DZ133" s="109"/>
      <c r="EA133" s="109"/>
      <c r="EB133" s="109"/>
      <c r="EC133" s="109"/>
      <c r="ED133" s="109"/>
      <c r="EE133" s="109"/>
      <c r="EF133" s="109"/>
      <c r="EG133" s="109"/>
      <c r="EH133" s="109"/>
      <c r="EI133" s="109"/>
      <c r="EJ133" s="109"/>
      <c r="EK133" s="109"/>
      <c r="EL133" s="109">
        <v>195.0</v>
      </c>
      <c r="EM133" s="109"/>
      <c r="EN133" s="109"/>
      <c r="EO133" s="109"/>
      <c r="EP133" s="109"/>
      <c r="EQ133" s="109"/>
      <c r="ER133" s="109"/>
      <c r="ES133" s="109"/>
      <c r="ET133" s="109"/>
      <c r="EU133" s="109"/>
      <c r="EV133" s="109"/>
      <c r="EW133" s="109"/>
      <c r="EX133" s="109">
        <v>178.0</v>
      </c>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v>112.0</v>
      </c>
      <c r="GG133" s="109">
        <v>760.0</v>
      </c>
      <c r="GH133" s="109"/>
      <c r="GI133" s="109">
        <v>1097.0</v>
      </c>
    </row>
    <row r="134" ht="15.75" customHeight="1">
      <c r="A134" s="31">
        <v>274.0</v>
      </c>
      <c r="B134" s="31" t="s">
        <v>845</v>
      </c>
      <c r="C134" s="31">
        <v>8.0</v>
      </c>
      <c r="D134" s="109">
        <v>217934.0</v>
      </c>
      <c r="E134" s="109">
        <v>215943.0</v>
      </c>
      <c r="F134" s="109">
        <v>217934.0</v>
      </c>
      <c r="G134" s="109">
        <v>215943.0</v>
      </c>
      <c r="H134" s="109">
        <v>179138.0</v>
      </c>
      <c r="I134" s="109">
        <v>168177.0</v>
      </c>
      <c r="J134" s="109">
        <v>179138.0</v>
      </c>
      <c r="K134" s="109">
        <v>168177.0</v>
      </c>
      <c r="L134" s="109">
        <v>1568.0</v>
      </c>
      <c r="M134" s="109">
        <v>1858.0</v>
      </c>
      <c r="N134" s="109">
        <v>1306.0</v>
      </c>
      <c r="O134" s="109">
        <v>1771.0</v>
      </c>
      <c r="P134" s="109">
        <v>177570.0</v>
      </c>
      <c r="Q134" s="109">
        <v>166319.0</v>
      </c>
      <c r="R134" s="109">
        <v>177832.0</v>
      </c>
      <c r="S134" s="109">
        <v>166406.0</v>
      </c>
      <c r="T134" s="109">
        <v>58019.0</v>
      </c>
      <c r="U134" s="109">
        <v>68061.0</v>
      </c>
      <c r="V134" s="109">
        <v>53138.0</v>
      </c>
      <c r="W134" s="109">
        <v>62331.0</v>
      </c>
      <c r="X134" s="109">
        <v>46219.0</v>
      </c>
      <c r="Y134" s="109">
        <v>50850.0</v>
      </c>
      <c r="Z134" s="109">
        <v>32806.0</v>
      </c>
      <c r="AA134" s="109">
        <v>38915.0</v>
      </c>
      <c r="AB134" s="109">
        <v>10751.0</v>
      </c>
      <c r="AC134" s="109">
        <v>6892.0</v>
      </c>
      <c r="AD134" s="109">
        <v>14812.0</v>
      </c>
      <c r="AE134" s="109">
        <v>9413.0</v>
      </c>
      <c r="AF134" s="109">
        <v>29664.0</v>
      </c>
      <c r="AG134" s="109">
        <v>20392.0</v>
      </c>
      <c r="AH134" s="109">
        <v>30491.0</v>
      </c>
      <c r="AI134" s="109">
        <v>24601.0</v>
      </c>
      <c r="AJ134" s="109"/>
      <c r="AK134" s="109"/>
      <c r="AL134" s="109"/>
      <c r="AM134" s="109"/>
      <c r="AN134" s="109">
        <v>11769.0</v>
      </c>
      <c r="AO134" s="109">
        <v>5180.0</v>
      </c>
      <c r="AP134" s="109">
        <v>22556.0</v>
      </c>
      <c r="AQ134" s="109">
        <v>11626.0</v>
      </c>
      <c r="AR134" s="109">
        <v>15803.0</v>
      </c>
      <c r="AS134" s="109">
        <v>8143.0</v>
      </c>
      <c r="AT134" s="109">
        <v>16850.0</v>
      </c>
      <c r="AU134" s="109">
        <v>10219.0</v>
      </c>
      <c r="AV134" s="109">
        <v>1174.0</v>
      </c>
      <c r="AW134" s="109">
        <v>3430.0</v>
      </c>
      <c r="AX134" s="109">
        <v>734.0</v>
      </c>
      <c r="AY134" s="109">
        <v>4581.0</v>
      </c>
      <c r="AZ134" s="109"/>
      <c r="BA134" s="109">
        <v>1210.0</v>
      </c>
      <c r="BB134" s="109">
        <v>303.0</v>
      </c>
      <c r="BC134" s="109">
        <v>1136.0</v>
      </c>
      <c r="BD134" s="109">
        <v>1792.0</v>
      </c>
      <c r="BE134" s="109">
        <v>776.0</v>
      </c>
      <c r="BF134" s="109">
        <v>990.0</v>
      </c>
      <c r="BG134" s="109">
        <v>766.0</v>
      </c>
      <c r="BH134" s="109"/>
      <c r="BI134" s="109"/>
      <c r="BJ134" s="109">
        <v>1151.0</v>
      </c>
      <c r="BK134" s="109">
        <v>1187.0</v>
      </c>
      <c r="BL134" s="109"/>
      <c r="BM134" s="109">
        <v>663.0</v>
      </c>
      <c r="BN134" s="109">
        <v>386.0</v>
      </c>
      <c r="BO134" s="109">
        <v>405.0</v>
      </c>
      <c r="BP134" s="109">
        <v>2183.0</v>
      </c>
      <c r="BQ134" s="109">
        <v>722.0</v>
      </c>
      <c r="BR134" s="109">
        <v>1780.0</v>
      </c>
      <c r="BS134" s="109"/>
      <c r="BT134" s="109"/>
      <c r="BU134" s="109"/>
      <c r="BV134" s="109"/>
      <c r="BW134" s="109"/>
      <c r="BX134" s="109"/>
      <c r="BY134" s="109"/>
      <c r="BZ134" s="109"/>
      <c r="CA134" s="109">
        <v>188.0</v>
      </c>
      <c r="CB134" s="109"/>
      <c r="CC134" s="109"/>
      <c r="CD134" s="109"/>
      <c r="CE134" s="109">
        <v>121.0</v>
      </c>
      <c r="CF134" s="109">
        <v>196.0</v>
      </c>
      <c r="CG134" s="109"/>
      <c r="CH134" s="109">
        <v>83.0</v>
      </c>
      <c r="CI134" s="109">
        <v>44.0</v>
      </c>
      <c r="CJ134" s="109"/>
      <c r="CK134" s="109"/>
      <c r="CL134" s="109"/>
      <c r="CM134" s="109">
        <v>10.0</v>
      </c>
      <c r="CN134" s="109"/>
      <c r="CO134" s="109"/>
      <c r="CP134" s="109"/>
      <c r="CQ134" s="109"/>
      <c r="CR134" s="109"/>
      <c r="CS134" s="109"/>
      <c r="CT134" s="109">
        <v>24.0</v>
      </c>
      <c r="CU134" s="109"/>
      <c r="CV134" s="109"/>
      <c r="CW134" s="109"/>
      <c r="CX134" s="109"/>
      <c r="CY134" s="109"/>
      <c r="CZ134" s="109"/>
      <c r="DA134" s="109"/>
      <c r="DB134" s="109">
        <v>389.0</v>
      </c>
      <c r="DC134" s="109"/>
      <c r="DD134" s="109"/>
      <c r="DE134" s="109"/>
      <c r="DF134" s="109"/>
      <c r="DG134" s="109"/>
      <c r="DH134" s="109"/>
      <c r="DI134" s="109"/>
      <c r="DJ134" s="109">
        <v>297.0</v>
      </c>
      <c r="DK134" s="109"/>
      <c r="DL134" s="109"/>
      <c r="DM134" s="109"/>
      <c r="DN134" s="109">
        <v>388.0</v>
      </c>
      <c r="DO134" s="109"/>
      <c r="DP134" s="109"/>
      <c r="DQ134" s="109"/>
      <c r="DR134" s="109">
        <v>40.0</v>
      </c>
      <c r="DS134" s="109"/>
      <c r="DT134" s="109"/>
      <c r="DU134" s="109"/>
      <c r="DV134" s="109">
        <v>199.0</v>
      </c>
      <c r="DW134" s="109"/>
      <c r="DX134" s="109"/>
      <c r="DY134" s="109"/>
      <c r="DZ134" s="109"/>
      <c r="EA134" s="109"/>
      <c r="EB134" s="109"/>
      <c r="EC134" s="109"/>
      <c r="ED134" s="109"/>
      <c r="EE134" s="109"/>
      <c r="EF134" s="109"/>
      <c r="EG134" s="109"/>
      <c r="EH134" s="109"/>
      <c r="EI134" s="109"/>
      <c r="EJ134" s="109"/>
      <c r="EK134" s="109"/>
      <c r="EL134" s="109">
        <v>167.0</v>
      </c>
      <c r="EM134" s="109"/>
      <c r="EN134" s="109"/>
      <c r="EO134" s="109"/>
      <c r="EP134" s="109"/>
      <c r="EQ134" s="109"/>
      <c r="ER134" s="109"/>
      <c r="ES134" s="109"/>
      <c r="ET134" s="109"/>
      <c r="EU134" s="109"/>
      <c r="EV134" s="109"/>
      <c r="EW134" s="109"/>
      <c r="EX134" s="109">
        <v>248.0</v>
      </c>
      <c r="EY134" s="109"/>
      <c r="EZ134" s="109"/>
      <c r="FA134" s="109"/>
      <c r="FB134" s="109"/>
      <c r="FC134" s="109"/>
      <c r="FD134" s="109"/>
      <c r="FE134" s="109"/>
      <c r="FF134" s="109"/>
      <c r="FG134" s="109"/>
      <c r="FH134" s="109"/>
      <c r="FI134" s="109"/>
      <c r="FJ134" s="109"/>
      <c r="FK134" s="109"/>
      <c r="FL134" s="109"/>
      <c r="FM134" s="109"/>
      <c r="FN134" s="109"/>
      <c r="FO134" s="109"/>
      <c r="FP134" s="109"/>
      <c r="FQ134" s="109"/>
      <c r="FR134" s="109"/>
      <c r="FS134" s="109"/>
      <c r="FT134" s="109"/>
      <c r="FU134" s="109"/>
      <c r="FV134" s="109"/>
      <c r="FW134" s="109"/>
      <c r="FX134" s="109"/>
      <c r="FY134" s="109"/>
      <c r="FZ134" s="109"/>
      <c r="GA134" s="109"/>
      <c r="GB134" s="109"/>
      <c r="GC134" s="109"/>
      <c r="GD134" s="109"/>
      <c r="GE134" s="109"/>
      <c r="GF134" s="109"/>
      <c r="GG134" s="109"/>
      <c r="GH134" s="109"/>
      <c r="GI134" s="109">
        <v>863.0</v>
      </c>
    </row>
    <row r="135" ht="15.75" customHeight="1">
      <c r="A135" s="31">
        <v>275.0</v>
      </c>
      <c r="B135" s="31" t="s">
        <v>846</v>
      </c>
      <c r="C135" s="31">
        <v>8.0</v>
      </c>
      <c r="D135" s="109">
        <v>197289.0</v>
      </c>
      <c r="E135" s="109">
        <v>198525.0</v>
      </c>
      <c r="F135" s="109">
        <v>197289.0</v>
      </c>
      <c r="G135" s="109">
        <v>198525.0</v>
      </c>
      <c r="H135" s="109">
        <v>144078.0</v>
      </c>
      <c r="I135" s="109">
        <v>137796.0</v>
      </c>
      <c r="J135" s="109">
        <v>144078.0</v>
      </c>
      <c r="K135" s="109">
        <v>137796.0</v>
      </c>
      <c r="L135" s="109">
        <v>1504.0</v>
      </c>
      <c r="M135" s="109">
        <v>2629.0</v>
      </c>
      <c r="N135" s="109">
        <v>1355.0</v>
      </c>
      <c r="O135" s="109">
        <v>2052.0</v>
      </c>
      <c r="P135" s="109">
        <v>142574.0</v>
      </c>
      <c r="Q135" s="109">
        <v>135167.0</v>
      </c>
      <c r="R135" s="109">
        <v>142723.0</v>
      </c>
      <c r="S135" s="109">
        <v>135744.0</v>
      </c>
      <c r="T135" s="109">
        <v>41812.0</v>
      </c>
      <c r="U135" s="109">
        <v>53819.0</v>
      </c>
      <c r="V135" s="109">
        <v>38746.0</v>
      </c>
      <c r="W135" s="109">
        <v>47598.0</v>
      </c>
      <c r="X135" s="109">
        <v>39795.0</v>
      </c>
      <c r="Y135" s="109">
        <v>43736.0</v>
      </c>
      <c r="Z135" s="109">
        <v>30309.0</v>
      </c>
      <c r="AA135" s="109">
        <v>37367.0</v>
      </c>
      <c r="AB135" s="109">
        <v>10493.0</v>
      </c>
      <c r="AC135" s="109">
        <v>8951.0</v>
      </c>
      <c r="AD135" s="109">
        <v>12989.0</v>
      </c>
      <c r="AE135" s="109">
        <v>10227.0</v>
      </c>
      <c r="AF135" s="109">
        <v>18739.0</v>
      </c>
      <c r="AG135" s="109">
        <v>16544.0</v>
      </c>
      <c r="AH135" s="109">
        <v>18803.0</v>
      </c>
      <c r="AI135" s="109">
        <v>15047.0</v>
      </c>
      <c r="AJ135" s="109"/>
      <c r="AK135" s="109"/>
      <c r="AL135" s="109"/>
      <c r="AM135" s="109"/>
      <c r="AN135" s="109">
        <v>9835.0</v>
      </c>
      <c r="AO135" s="109">
        <v>3772.0</v>
      </c>
      <c r="AP135" s="109">
        <v>16050.0</v>
      </c>
      <c r="AQ135" s="109">
        <v>7427.0</v>
      </c>
      <c r="AR135" s="109">
        <v>17833.0</v>
      </c>
      <c r="AS135" s="109"/>
      <c r="AT135" s="109">
        <v>18309.0</v>
      </c>
      <c r="AU135" s="109">
        <v>8148.0</v>
      </c>
      <c r="AV135" s="109"/>
      <c r="AW135" s="109">
        <v>4606.0</v>
      </c>
      <c r="AX135" s="109">
        <v>689.0</v>
      </c>
      <c r="AY135" s="109">
        <v>4287.0</v>
      </c>
      <c r="AZ135" s="109"/>
      <c r="BA135" s="109">
        <v>2514.0</v>
      </c>
      <c r="BB135" s="109">
        <v>381.0</v>
      </c>
      <c r="BC135" s="109">
        <v>1585.0</v>
      </c>
      <c r="BD135" s="109">
        <v>1444.0</v>
      </c>
      <c r="BE135" s="109"/>
      <c r="BF135" s="109">
        <v>826.0</v>
      </c>
      <c r="BG135" s="109">
        <v>465.0</v>
      </c>
      <c r="BH135" s="109"/>
      <c r="BI135" s="109"/>
      <c r="BJ135" s="109">
        <v>1552.0</v>
      </c>
      <c r="BK135" s="109">
        <v>1378.0</v>
      </c>
      <c r="BL135" s="109"/>
      <c r="BM135" s="109"/>
      <c r="BN135" s="109">
        <v>231.0</v>
      </c>
      <c r="BO135" s="109">
        <v>278.0</v>
      </c>
      <c r="BP135" s="109">
        <v>2337.0</v>
      </c>
      <c r="BQ135" s="109">
        <v>955.0</v>
      </c>
      <c r="BR135" s="109">
        <v>1807.0</v>
      </c>
      <c r="BS135" s="109"/>
      <c r="BT135" s="109"/>
      <c r="BU135" s="109"/>
      <c r="BV135" s="109"/>
      <c r="BW135" s="109"/>
      <c r="BX135" s="109"/>
      <c r="BY135" s="109"/>
      <c r="BZ135" s="109"/>
      <c r="CA135" s="109">
        <v>277.0</v>
      </c>
      <c r="CB135" s="109"/>
      <c r="CC135" s="109"/>
      <c r="CD135" s="109"/>
      <c r="CE135" s="109">
        <v>100.0</v>
      </c>
      <c r="CF135" s="109">
        <v>286.0</v>
      </c>
      <c r="CG135" s="109">
        <v>270.0</v>
      </c>
      <c r="CH135" s="109">
        <v>160.0</v>
      </c>
      <c r="CI135" s="109">
        <v>120.0</v>
      </c>
      <c r="CJ135" s="109"/>
      <c r="CK135" s="109"/>
      <c r="CL135" s="109"/>
      <c r="CM135" s="109">
        <v>27.0</v>
      </c>
      <c r="CN135" s="109"/>
      <c r="CO135" s="109"/>
      <c r="CP135" s="109"/>
      <c r="CQ135" s="109"/>
      <c r="CR135" s="109"/>
      <c r="CS135" s="109"/>
      <c r="CT135" s="109">
        <v>33.0</v>
      </c>
      <c r="CU135" s="109"/>
      <c r="CV135" s="109"/>
      <c r="CW135" s="109"/>
      <c r="CX135" s="109"/>
      <c r="CY135" s="109"/>
      <c r="CZ135" s="109"/>
      <c r="DA135" s="109"/>
      <c r="DB135" s="109">
        <v>414.0</v>
      </c>
      <c r="DC135" s="109"/>
      <c r="DD135" s="109"/>
      <c r="DE135" s="109"/>
      <c r="DF135" s="109"/>
      <c r="DG135" s="109"/>
      <c r="DH135" s="109"/>
      <c r="DI135" s="109"/>
      <c r="DJ135" s="109">
        <v>395.0</v>
      </c>
      <c r="DK135" s="109"/>
      <c r="DL135" s="109"/>
      <c r="DM135" s="109"/>
      <c r="DN135" s="109">
        <v>311.0</v>
      </c>
      <c r="DO135" s="109"/>
      <c r="DP135" s="109"/>
      <c r="DQ135" s="109"/>
      <c r="DR135" s="109">
        <v>46.0</v>
      </c>
      <c r="DS135" s="109"/>
      <c r="DT135" s="109"/>
      <c r="DU135" s="109"/>
      <c r="DV135" s="109">
        <v>240.0</v>
      </c>
      <c r="DW135" s="109"/>
      <c r="DX135" s="109"/>
      <c r="DY135" s="109"/>
      <c r="DZ135" s="109"/>
      <c r="EA135" s="109"/>
      <c r="EB135" s="109"/>
      <c r="EC135" s="109"/>
      <c r="ED135" s="109"/>
      <c r="EE135" s="109"/>
      <c r="EF135" s="109"/>
      <c r="EG135" s="109"/>
      <c r="EH135" s="109"/>
      <c r="EI135" s="109"/>
      <c r="EJ135" s="109"/>
      <c r="EK135" s="109"/>
      <c r="EL135" s="109">
        <v>186.0</v>
      </c>
      <c r="EM135" s="109"/>
      <c r="EN135" s="109"/>
      <c r="EO135" s="109"/>
      <c r="EP135" s="109"/>
      <c r="EQ135" s="109"/>
      <c r="ER135" s="109"/>
      <c r="ES135" s="109"/>
      <c r="ET135" s="109"/>
      <c r="EU135" s="109"/>
      <c r="EV135" s="109"/>
      <c r="EW135" s="109"/>
      <c r="EX135" s="109">
        <v>246.0</v>
      </c>
      <c r="EY135" s="109"/>
      <c r="EZ135" s="109"/>
      <c r="FA135" s="109"/>
      <c r="FB135" s="109"/>
      <c r="FC135" s="109"/>
      <c r="FD135" s="109"/>
      <c r="FE135" s="109"/>
      <c r="FF135" s="109"/>
      <c r="FG135" s="109"/>
      <c r="FH135" s="109"/>
      <c r="FI135" s="109"/>
      <c r="FJ135" s="109"/>
      <c r="FK135" s="109"/>
      <c r="FL135" s="109"/>
      <c r="FM135" s="109"/>
      <c r="FN135" s="109"/>
      <c r="FO135" s="109"/>
      <c r="FP135" s="109"/>
      <c r="FQ135" s="109"/>
      <c r="FR135" s="109"/>
      <c r="FS135" s="109"/>
      <c r="FT135" s="109"/>
      <c r="FU135" s="109"/>
      <c r="FV135" s="109"/>
      <c r="FW135" s="109"/>
      <c r="FX135" s="109"/>
      <c r="FY135" s="109"/>
      <c r="FZ135" s="109"/>
      <c r="GA135" s="109"/>
      <c r="GB135" s="109"/>
      <c r="GC135" s="109"/>
      <c r="GD135" s="109"/>
      <c r="GE135" s="109"/>
      <c r="GF135" s="109"/>
      <c r="GG135" s="109"/>
      <c r="GH135" s="109"/>
      <c r="GI135" s="109">
        <v>1413.0</v>
      </c>
    </row>
    <row r="136" ht="15.75" customHeight="1">
      <c r="A136" s="31">
        <v>276.0</v>
      </c>
      <c r="B136" s="31" t="s">
        <v>847</v>
      </c>
      <c r="C136" s="31">
        <v>8.0</v>
      </c>
      <c r="D136" s="109">
        <v>210876.0</v>
      </c>
      <c r="E136" s="109">
        <v>213424.0</v>
      </c>
      <c r="F136" s="109">
        <v>210876.0</v>
      </c>
      <c r="G136" s="109">
        <v>213424.0</v>
      </c>
      <c r="H136" s="109">
        <v>163339.0</v>
      </c>
      <c r="I136" s="109">
        <v>155585.0</v>
      </c>
      <c r="J136" s="109">
        <v>163339.0</v>
      </c>
      <c r="K136" s="109">
        <v>155585.0</v>
      </c>
      <c r="L136" s="109">
        <v>2116.0</v>
      </c>
      <c r="M136" s="109">
        <v>2300.0</v>
      </c>
      <c r="N136" s="109">
        <v>2114.0</v>
      </c>
      <c r="O136" s="109">
        <v>2339.0</v>
      </c>
      <c r="P136" s="109">
        <v>161223.0</v>
      </c>
      <c r="Q136" s="109">
        <v>153285.0</v>
      </c>
      <c r="R136" s="109">
        <v>161225.0</v>
      </c>
      <c r="S136" s="109">
        <v>153246.0</v>
      </c>
      <c r="T136" s="109">
        <v>75531.0</v>
      </c>
      <c r="U136" s="109">
        <v>90624.0</v>
      </c>
      <c r="V136" s="109">
        <v>64208.0</v>
      </c>
      <c r="W136" s="109">
        <v>79516.0</v>
      </c>
      <c r="X136" s="109">
        <v>30849.0</v>
      </c>
      <c r="Y136" s="109">
        <v>32696.0</v>
      </c>
      <c r="Z136" s="109">
        <v>27175.0</v>
      </c>
      <c r="AA136" s="109">
        <v>30269.0</v>
      </c>
      <c r="AB136" s="109">
        <v>8422.0</v>
      </c>
      <c r="AC136" s="109">
        <v>5158.0</v>
      </c>
      <c r="AD136" s="109">
        <v>8907.0</v>
      </c>
      <c r="AE136" s="109">
        <v>6379.0</v>
      </c>
      <c r="AF136" s="109">
        <v>11090.0</v>
      </c>
      <c r="AG136" s="109">
        <v>9019.0</v>
      </c>
      <c r="AH136" s="109">
        <v>13642.0</v>
      </c>
      <c r="AI136" s="109">
        <v>10984.0</v>
      </c>
      <c r="AJ136" s="109"/>
      <c r="AK136" s="109"/>
      <c r="AL136" s="109"/>
      <c r="AM136" s="109"/>
      <c r="AN136" s="109">
        <v>11419.0</v>
      </c>
      <c r="AO136" s="109">
        <v>2807.0</v>
      </c>
      <c r="AP136" s="109">
        <v>17564.0</v>
      </c>
      <c r="AQ136" s="109">
        <v>7956.0</v>
      </c>
      <c r="AR136" s="109">
        <v>21849.0</v>
      </c>
      <c r="AS136" s="109">
        <v>6280.0</v>
      </c>
      <c r="AT136" s="109">
        <v>22289.0</v>
      </c>
      <c r="AU136" s="109">
        <v>7994.0</v>
      </c>
      <c r="AV136" s="109"/>
      <c r="AW136" s="109">
        <v>2968.0</v>
      </c>
      <c r="AX136" s="109">
        <v>564.0</v>
      </c>
      <c r="AY136" s="109">
        <v>3049.0</v>
      </c>
      <c r="AZ136" s="109"/>
      <c r="BA136" s="109">
        <v>2177.0</v>
      </c>
      <c r="BB136" s="109">
        <v>654.0</v>
      </c>
      <c r="BC136" s="109">
        <v>2023.0</v>
      </c>
      <c r="BD136" s="109"/>
      <c r="BE136" s="109"/>
      <c r="BF136" s="109">
        <v>1300.0</v>
      </c>
      <c r="BG136" s="109">
        <v>911.0</v>
      </c>
      <c r="BH136" s="109"/>
      <c r="BI136" s="109"/>
      <c r="BJ136" s="109">
        <v>1282.0</v>
      </c>
      <c r="BK136" s="109">
        <v>1199.0</v>
      </c>
      <c r="BL136" s="109">
        <v>2063.0</v>
      </c>
      <c r="BM136" s="109">
        <v>1556.0</v>
      </c>
      <c r="BN136" s="109">
        <v>1102.0</v>
      </c>
      <c r="BO136" s="109">
        <v>1030.0</v>
      </c>
      <c r="BP136" s="109"/>
      <c r="BQ136" s="109"/>
      <c r="BR136" s="109">
        <v>984.0</v>
      </c>
      <c r="BS136" s="109"/>
      <c r="BT136" s="109"/>
      <c r="BU136" s="109"/>
      <c r="BV136" s="109"/>
      <c r="BW136" s="109"/>
      <c r="BX136" s="109"/>
      <c r="BY136" s="109"/>
      <c r="BZ136" s="109"/>
      <c r="CA136" s="109">
        <v>299.0</v>
      </c>
      <c r="CB136" s="109"/>
      <c r="CC136" s="109"/>
      <c r="CD136" s="109"/>
      <c r="CE136" s="109">
        <v>141.0</v>
      </c>
      <c r="CF136" s="109"/>
      <c r="CG136" s="109"/>
      <c r="CH136" s="109">
        <v>43.0</v>
      </c>
      <c r="CI136" s="109">
        <v>34.0</v>
      </c>
      <c r="CJ136" s="109"/>
      <c r="CK136" s="109"/>
      <c r="CL136" s="109"/>
      <c r="CM136" s="109">
        <v>24.0</v>
      </c>
      <c r="CN136" s="109"/>
      <c r="CO136" s="109"/>
      <c r="CP136" s="109"/>
      <c r="CQ136" s="109"/>
      <c r="CR136" s="109"/>
      <c r="CS136" s="109"/>
      <c r="CT136" s="109">
        <v>42.0</v>
      </c>
      <c r="CU136" s="109"/>
      <c r="CV136" s="109"/>
      <c r="CW136" s="109"/>
      <c r="CX136" s="109"/>
      <c r="CY136" s="109"/>
      <c r="CZ136" s="109"/>
      <c r="DA136" s="109"/>
      <c r="DB136" s="109">
        <v>387.0</v>
      </c>
      <c r="DC136" s="109"/>
      <c r="DD136" s="109"/>
      <c r="DE136" s="109"/>
      <c r="DF136" s="109"/>
      <c r="DG136" s="109"/>
      <c r="DH136" s="109"/>
      <c r="DI136" s="109"/>
      <c r="DJ136" s="109">
        <v>190.0</v>
      </c>
      <c r="DK136" s="109"/>
      <c r="DL136" s="109"/>
      <c r="DM136" s="109"/>
      <c r="DN136" s="109">
        <v>140.0</v>
      </c>
      <c r="DO136" s="109"/>
      <c r="DP136" s="109"/>
      <c r="DQ136" s="109"/>
      <c r="DR136" s="109">
        <v>22.0</v>
      </c>
      <c r="DS136" s="109"/>
      <c r="DT136" s="109"/>
      <c r="DU136" s="109"/>
      <c r="DV136" s="109">
        <v>323.0</v>
      </c>
      <c r="DW136" s="109"/>
      <c r="DX136" s="109"/>
      <c r="DY136" s="109"/>
      <c r="DZ136" s="109"/>
      <c r="EA136" s="109"/>
      <c r="EB136" s="109"/>
      <c r="EC136" s="109"/>
      <c r="ED136" s="109"/>
      <c r="EE136" s="109"/>
      <c r="EF136" s="109"/>
      <c r="EG136" s="109"/>
      <c r="EH136" s="109"/>
      <c r="EI136" s="109"/>
      <c r="EJ136" s="109"/>
      <c r="EK136" s="109"/>
      <c r="EL136" s="109">
        <v>214.0</v>
      </c>
      <c r="EM136" s="109"/>
      <c r="EN136" s="109"/>
      <c r="EO136" s="109"/>
      <c r="EP136" s="109"/>
      <c r="EQ136" s="109"/>
      <c r="ER136" s="109"/>
      <c r="ES136" s="109"/>
      <c r="ET136" s="109"/>
      <c r="EU136" s="109"/>
      <c r="EV136" s="109"/>
      <c r="EW136" s="109"/>
      <c r="EX136" s="109">
        <v>193.0</v>
      </c>
      <c r="EY136" s="109"/>
      <c r="EZ136" s="109"/>
      <c r="FA136" s="109"/>
      <c r="FB136" s="109"/>
      <c r="FC136" s="109"/>
      <c r="FD136" s="109"/>
      <c r="FE136" s="109"/>
      <c r="FF136" s="109"/>
      <c r="FG136" s="109"/>
      <c r="FH136" s="109"/>
      <c r="FI136" s="109"/>
      <c r="FJ136" s="109"/>
      <c r="FK136" s="109"/>
      <c r="FL136" s="109"/>
      <c r="FM136" s="109"/>
      <c r="FN136" s="109"/>
      <c r="FO136" s="109"/>
      <c r="FP136" s="109"/>
      <c r="FQ136" s="109"/>
      <c r="FR136" s="109"/>
      <c r="FS136" s="109"/>
      <c r="FT136" s="109"/>
      <c r="FU136" s="109"/>
      <c r="FV136" s="109"/>
      <c r="FW136" s="109"/>
      <c r="FX136" s="109"/>
      <c r="FY136" s="109"/>
      <c r="FZ136" s="109"/>
      <c r="GA136" s="109"/>
      <c r="GB136" s="109"/>
      <c r="GC136" s="109"/>
      <c r="GD136" s="109"/>
      <c r="GE136" s="109"/>
      <c r="GF136" s="109"/>
      <c r="GG136" s="109"/>
      <c r="GH136" s="109"/>
      <c r="GI136" s="109">
        <v>1438.0</v>
      </c>
    </row>
    <row r="137" ht="15.75" customHeight="1">
      <c r="A137" s="31">
        <v>277.0</v>
      </c>
      <c r="B137" s="31" t="s">
        <v>848</v>
      </c>
      <c r="C137" s="31">
        <v>8.0</v>
      </c>
      <c r="D137" s="109">
        <v>198251.0</v>
      </c>
      <c r="E137" s="109">
        <v>197424.0</v>
      </c>
      <c r="F137" s="109">
        <v>198251.0</v>
      </c>
      <c r="G137" s="109">
        <v>197424.0</v>
      </c>
      <c r="H137" s="109">
        <v>156402.0</v>
      </c>
      <c r="I137" s="109">
        <v>147782.0</v>
      </c>
      <c r="J137" s="109">
        <v>156402.0</v>
      </c>
      <c r="K137" s="109">
        <v>147782.0</v>
      </c>
      <c r="L137" s="109">
        <v>1986.0</v>
      </c>
      <c r="M137" s="109">
        <v>2228.0</v>
      </c>
      <c r="N137" s="109">
        <v>1748.0</v>
      </c>
      <c r="O137" s="109">
        <v>2035.0</v>
      </c>
      <c r="P137" s="109">
        <v>154416.0</v>
      </c>
      <c r="Q137" s="109">
        <v>145554.0</v>
      </c>
      <c r="R137" s="109">
        <v>154654.0</v>
      </c>
      <c r="S137" s="109">
        <v>145747.0</v>
      </c>
      <c r="T137" s="109">
        <v>57788.0</v>
      </c>
      <c r="U137" s="109">
        <v>72271.0</v>
      </c>
      <c r="V137" s="109">
        <v>51797.0</v>
      </c>
      <c r="W137" s="109">
        <v>63876.0</v>
      </c>
      <c r="X137" s="109">
        <v>36886.0</v>
      </c>
      <c r="Y137" s="109">
        <v>37724.0</v>
      </c>
      <c r="Z137" s="109">
        <v>28486.0</v>
      </c>
      <c r="AA137" s="109">
        <v>32456.0</v>
      </c>
      <c r="AB137" s="109">
        <v>8010.0</v>
      </c>
      <c r="AC137" s="109">
        <v>5824.0</v>
      </c>
      <c r="AD137" s="109">
        <v>9738.0</v>
      </c>
      <c r="AE137" s="109">
        <v>6959.0</v>
      </c>
      <c r="AF137" s="109">
        <v>14792.0</v>
      </c>
      <c r="AG137" s="109">
        <v>12031.0</v>
      </c>
      <c r="AH137" s="109">
        <v>17687.0</v>
      </c>
      <c r="AI137" s="109">
        <v>13912.0</v>
      </c>
      <c r="AJ137" s="109"/>
      <c r="AK137" s="109"/>
      <c r="AL137" s="109"/>
      <c r="AM137" s="109"/>
      <c r="AN137" s="109">
        <v>12571.0</v>
      </c>
      <c r="AO137" s="109">
        <v>3709.0</v>
      </c>
      <c r="AP137" s="109">
        <v>18933.0</v>
      </c>
      <c r="AQ137" s="109">
        <v>9444.0</v>
      </c>
      <c r="AR137" s="109">
        <v>20177.0</v>
      </c>
      <c r="AS137" s="109">
        <v>6675.0</v>
      </c>
      <c r="AT137" s="109">
        <v>20942.0</v>
      </c>
      <c r="AU137" s="109">
        <v>8786.0</v>
      </c>
      <c r="AV137" s="109"/>
      <c r="AW137" s="109">
        <v>3866.0</v>
      </c>
      <c r="AX137" s="109">
        <v>615.0</v>
      </c>
      <c r="AY137" s="109">
        <v>3909.0</v>
      </c>
      <c r="AZ137" s="109"/>
      <c r="BA137" s="109">
        <v>2040.0</v>
      </c>
      <c r="BB137" s="109">
        <v>534.0</v>
      </c>
      <c r="BC137" s="109">
        <v>1936.0</v>
      </c>
      <c r="BD137" s="109">
        <v>2255.0</v>
      </c>
      <c r="BE137" s="109"/>
      <c r="BF137" s="109">
        <v>1381.0</v>
      </c>
      <c r="BG137" s="109">
        <v>932.0</v>
      </c>
      <c r="BH137" s="109"/>
      <c r="BI137" s="109"/>
      <c r="BJ137" s="109">
        <v>1252.0</v>
      </c>
      <c r="BK137" s="109">
        <v>1255.0</v>
      </c>
      <c r="BL137" s="109"/>
      <c r="BM137" s="109">
        <v>759.0</v>
      </c>
      <c r="BN137" s="109">
        <v>327.0</v>
      </c>
      <c r="BO137" s="109">
        <v>421.0</v>
      </c>
      <c r="BP137" s="109">
        <v>1937.0</v>
      </c>
      <c r="BQ137" s="109"/>
      <c r="BR137" s="109">
        <v>1376.0</v>
      </c>
      <c r="BS137" s="109"/>
      <c r="BT137" s="109"/>
      <c r="BU137" s="109"/>
      <c r="BV137" s="109"/>
      <c r="BW137" s="109"/>
      <c r="BX137" s="109"/>
      <c r="BY137" s="109"/>
      <c r="BZ137" s="109"/>
      <c r="CA137" s="109">
        <v>267.0</v>
      </c>
      <c r="CB137" s="109"/>
      <c r="CC137" s="109"/>
      <c r="CD137" s="109"/>
      <c r="CE137" s="109">
        <v>146.0</v>
      </c>
      <c r="CF137" s="109"/>
      <c r="CG137" s="109"/>
      <c r="CH137" s="109">
        <v>68.0</v>
      </c>
      <c r="CI137" s="109">
        <v>36.0</v>
      </c>
      <c r="CJ137" s="109"/>
      <c r="CK137" s="109"/>
      <c r="CL137" s="109"/>
      <c r="CM137" s="109">
        <v>18.0</v>
      </c>
      <c r="CN137" s="109"/>
      <c r="CO137" s="109"/>
      <c r="CP137" s="109"/>
      <c r="CQ137" s="109"/>
      <c r="CR137" s="109"/>
      <c r="CS137" s="109"/>
      <c r="CT137" s="109">
        <v>70.0</v>
      </c>
      <c r="CU137" s="109"/>
      <c r="CV137" s="109"/>
      <c r="CW137" s="109"/>
      <c r="CX137" s="109"/>
      <c r="CY137" s="109"/>
      <c r="CZ137" s="109"/>
      <c r="DA137" s="109"/>
      <c r="DB137" s="109">
        <v>362.0</v>
      </c>
      <c r="DC137" s="109"/>
      <c r="DD137" s="109"/>
      <c r="DE137" s="109"/>
      <c r="DF137" s="109"/>
      <c r="DG137" s="109"/>
      <c r="DH137" s="109"/>
      <c r="DI137" s="109"/>
      <c r="DJ137" s="109">
        <v>194.0</v>
      </c>
      <c r="DK137" s="109"/>
      <c r="DL137" s="109"/>
      <c r="DM137" s="109"/>
      <c r="DN137" s="109">
        <v>183.0</v>
      </c>
      <c r="DO137" s="109"/>
      <c r="DP137" s="109"/>
      <c r="DQ137" s="109"/>
      <c r="DR137" s="109">
        <v>15.0</v>
      </c>
      <c r="DS137" s="109"/>
      <c r="DT137" s="109"/>
      <c r="DU137" s="109"/>
      <c r="DV137" s="109">
        <v>259.0</v>
      </c>
      <c r="DW137" s="109"/>
      <c r="DX137" s="109"/>
      <c r="DY137" s="109"/>
      <c r="DZ137" s="109"/>
      <c r="EA137" s="109"/>
      <c r="EB137" s="109"/>
      <c r="EC137" s="109"/>
      <c r="ED137" s="109"/>
      <c r="EE137" s="109"/>
      <c r="EF137" s="109"/>
      <c r="EG137" s="109"/>
      <c r="EH137" s="109"/>
      <c r="EI137" s="109"/>
      <c r="EJ137" s="109"/>
      <c r="EK137" s="109"/>
      <c r="EL137" s="109">
        <v>194.0</v>
      </c>
      <c r="EM137" s="109"/>
      <c r="EN137" s="109"/>
      <c r="EO137" s="109"/>
      <c r="EP137" s="109"/>
      <c r="EQ137" s="109"/>
      <c r="ER137" s="109"/>
      <c r="ES137" s="109"/>
      <c r="ET137" s="109"/>
      <c r="EU137" s="109"/>
      <c r="EV137" s="109"/>
      <c r="EW137" s="109"/>
      <c r="EX137" s="109">
        <v>241.0</v>
      </c>
      <c r="EY137" s="109"/>
      <c r="EZ137" s="109"/>
      <c r="FA137" s="109"/>
      <c r="FB137" s="109"/>
      <c r="FC137" s="109"/>
      <c r="FD137" s="109"/>
      <c r="FE137" s="109"/>
      <c r="FF137" s="109"/>
      <c r="FG137" s="109"/>
      <c r="FH137" s="109"/>
      <c r="FI137" s="109"/>
      <c r="FJ137" s="109"/>
      <c r="FK137" s="109"/>
      <c r="FL137" s="109"/>
      <c r="FM137" s="109"/>
      <c r="FN137" s="109"/>
      <c r="FO137" s="109"/>
      <c r="FP137" s="109"/>
      <c r="FQ137" s="109"/>
      <c r="FR137" s="109"/>
      <c r="FS137" s="109"/>
      <c r="FT137" s="109"/>
      <c r="FU137" s="109"/>
      <c r="FV137" s="109"/>
      <c r="FW137" s="109"/>
      <c r="FX137" s="109"/>
      <c r="FY137" s="109"/>
      <c r="FZ137" s="109"/>
      <c r="GA137" s="109"/>
      <c r="GB137" s="109"/>
      <c r="GC137" s="109"/>
      <c r="GD137" s="109"/>
      <c r="GE137" s="109"/>
      <c r="GF137" s="109"/>
      <c r="GG137" s="109">
        <v>655.0</v>
      </c>
      <c r="GH137" s="109"/>
      <c r="GI137" s="109">
        <v>1394.0</v>
      </c>
    </row>
    <row r="138" ht="15.75" customHeight="1">
      <c r="A138" s="31">
        <v>278.0</v>
      </c>
      <c r="B138" s="31" t="s">
        <v>849</v>
      </c>
      <c r="C138" s="31">
        <v>8.0</v>
      </c>
      <c r="D138" s="109">
        <v>196426.0</v>
      </c>
      <c r="E138" s="109">
        <v>195953.0</v>
      </c>
      <c r="F138" s="109">
        <v>196426.0</v>
      </c>
      <c r="G138" s="109">
        <v>195953.0</v>
      </c>
      <c r="H138" s="109">
        <v>154622.0</v>
      </c>
      <c r="I138" s="109">
        <v>145107.0</v>
      </c>
      <c r="J138" s="109">
        <v>154622.0</v>
      </c>
      <c r="K138" s="109">
        <v>145107.0</v>
      </c>
      <c r="L138" s="109">
        <v>2264.0</v>
      </c>
      <c r="M138" s="109">
        <v>2468.0</v>
      </c>
      <c r="N138" s="109">
        <v>1932.0</v>
      </c>
      <c r="O138" s="109">
        <v>2072.0</v>
      </c>
      <c r="P138" s="109">
        <v>152358.0</v>
      </c>
      <c r="Q138" s="109">
        <v>142639.0</v>
      </c>
      <c r="R138" s="109">
        <v>152690.0</v>
      </c>
      <c r="S138" s="109">
        <v>143035.0</v>
      </c>
      <c r="T138" s="109">
        <v>63166.0</v>
      </c>
      <c r="U138" s="109">
        <v>73944.0</v>
      </c>
      <c r="V138" s="109">
        <v>53147.0</v>
      </c>
      <c r="W138" s="109">
        <v>66656.0</v>
      </c>
      <c r="X138" s="109">
        <v>29684.0</v>
      </c>
      <c r="Y138" s="109">
        <v>35252.0</v>
      </c>
      <c r="Z138" s="109">
        <v>26560.0</v>
      </c>
      <c r="AA138" s="109">
        <v>30861.0</v>
      </c>
      <c r="AB138" s="109">
        <v>7016.0</v>
      </c>
      <c r="AC138" s="109">
        <v>5345.0</v>
      </c>
      <c r="AD138" s="109">
        <v>8674.0</v>
      </c>
      <c r="AE138" s="109">
        <v>6357.0</v>
      </c>
      <c r="AF138" s="109">
        <v>12641.0</v>
      </c>
      <c r="AG138" s="109">
        <v>9678.0</v>
      </c>
      <c r="AH138" s="109">
        <v>15500.0</v>
      </c>
      <c r="AI138" s="109">
        <v>11696.0</v>
      </c>
      <c r="AJ138" s="109"/>
      <c r="AK138" s="109"/>
      <c r="AL138" s="109"/>
      <c r="AM138" s="109"/>
      <c r="AN138" s="109">
        <v>10255.0</v>
      </c>
      <c r="AO138" s="109">
        <v>3966.0</v>
      </c>
      <c r="AP138" s="109">
        <v>18180.0</v>
      </c>
      <c r="AQ138" s="109">
        <v>8133.0</v>
      </c>
      <c r="AR138" s="109">
        <v>21960.0</v>
      </c>
      <c r="AS138" s="109">
        <v>6277.0</v>
      </c>
      <c r="AT138" s="109">
        <v>22794.0</v>
      </c>
      <c r="AU138" s="109">
        <v>8700.0</v>
      </c>
      <c r="AV138" s="109"/>
      <c r="AW138" s="109">
        <v>3396.0</v>
      </c>
      <c r="AX138" s="109">
        <v>543.0</v>
      </c>
      <c r="AY138" s="109">
        <v>3556.0</v>
      </c>
      <c r="AZ138" s="109"/>
      <c r="BA138" s="109">
        <v>1716.0</v>
      </c>
      <c r="BB138" s="109">
        <v>470.0</v>
      </c>
      <c r="BC138" s="109">
        <v>1628.0</v>
      </c>
      <c r="BD138" s="109">
        <v>2824.0</v>
      </c>
      <c r="BE138" s="109">
        <v>1804.0</v>
      </c>
      <c r="BF138" s="109">
        <v>1667.0</v>
      </c>
      <c r="BG138" s="109">
        <v>1364.0</v>
      </c>
      <c r="BH138" s="109">
        <v>2991.0</v>
      </c>
      <c r="BI138" s="109"/>
      <c r="BJ138" s="109">
        <v>2045.0</v>
      </c>
      <c r="BK138" s="109">
        <v>1416.0</v>
      </c>
      <c r="BL138" s="109"/>
      <c r="BM138" s="109"/>
      <c r="BN138" s="109">
        <v>235.0</v>
      </c>
      <c r="BO138" s="109">
        <v>278.0</v>
      </c>
      <c r="BP138" s="109">
        <v>1498.0</v>
      </c>
      <c r="BQ138" s="109"/>
      <c r="BR138" s="109">
        <v>1289.0</v>
      </c>
      <c r="BS138" s="109"/>
      <c r="BT138" s="109"/>
      <c r="BU138" s="109"/>
      <c r="BV138" s="109"/>
      <c r="BW138" s="109"/>
      <c r="BX138" s="109"/>
      <c r="BY138" s="109"/>
      <c r="BZ138" s="109"/>
      <c r="CA138" s="109">
        <v>272.0</v>
      </c>
      <c r="CB138" s="109"/>
      <c r="CC138" s="109"/>
      <c r="CD138" s="109"/>
      <c r="CE138" s="109">
        <v>173.0</v>
      </c>
      <c r="CF138" s="109"/>
      <c r="CG138" s="109"/>
      <c r="CH138" s="109">
        <v>79.0</v>
      </c>
      <c r="CI138" s="109">
        <v>42.0</v>
      </c>
      <c r="CJ138" s="109"/>
      <c r="CK138" s="109"/>
      <c r="CL138" s="109"/>
      <c r="CM138" s="109">
        <v>22.0</v>
      </c>
      <c r="CN138" s="109"/>
      <c r="CO138" s="109"/>
      <c r="CP138" s="109"/>
      <c r="CQ138" s="109"/>
      <c r="CR138" s="109">
        <v>240.0</v>
      </c>
      <c r="CS138" s="109"/>
      <c r="CT138" s="109">
        <v>114.0</v>
      </c>
      <c r="CU138" s="109"/>
      <c r="CV138" s="109"/>
      <c r="CW138" s="109"/>
      <c r="CX138" s="109"/>
      <c r="CY138" s="109"/>
      <c r="CZ138" s="109"/>
      <c r="DA138" s="109"/>
      <c r="DB138" s="109">
        <v>354.0</v>
      </c>
      <c r="DC138" s="109"/>
      <c r="DD138" s="109"/>
      <c r="DE138" s="109"/>
      <c r="DF138" s="109"/>
      <c r="DG138" s="109"/>
      <c r="DH138" s="109"/>
      <c r="DI138" s="109"/>
      <c r="DJ138" s="109">
        <v>176.0</v>
      </c>
      <c r="DK138" s="109"/>
      <c r="DL138" s="109"/>
      <c r="DM138" s="109"/>
      <c r="DN138" s="109">
        <v>216.0</v>
      </c>
      <c r="DO138" s="109"/>
      <c r="DP138" s="109"/>
      <c r="DQ138" s="109"/>
      <c r="DR138" s="109">
        <v>12.0</v>
      </c>
      <c r="DS138" s="109"/>
      <c r="DT138" s="109"/>
      <c r="DU138" s="109"/>
      <c r="DV138" s="109">
        <v>214.0</v>
      </c>
      <c r="DW138" s="109"/>
      <c r="DX138" s="109"/>
      <c r="DY138" s="109"/>
      <c r="DZ138" s="109"/>
      <c r="EA138" s="109"/>
      <c r="EB138" s="109"/>
      <c r="EC138" s="109"/>
      <c r="ED138" s="109"/>
      <c r="EE138" s="109"/>
      <c r="EF138" s="109"/>
      <c r="EG138" s="109"/>
      <c r="EH138" s="109"/>
      <c r="EI138" s="109"/>
      <c r="EJ138" s="109"/>
      <c r="EK138" s="109"/>
      <c r="EL138" s="109">
        <v>229.0</v>
      </c>
      <c r="EM138" s="109"/>
      <c r="EN138" s="109"/>
      <c r="EO138" s="109"/>
      <c r="EP138" s="109"/>
      <c r="EQ138" s="109"/>
      <c r="ER138" s="109"/>
      <c r="ES138" s="109"/>
      <c r="ET138" s="109"/>
      <c r="EU138" s="109"/>
      <c r="EV138" s="109"/>
      <c r="EW138" s="109"/>
      <c r="EX138" s="109">
        <v>192.0</v>
      </c>
      <c r="EY138" s="109"/>
      <c r="EZ138" s="109"/>
      <c r="FA138" s="109"/>
      <c r="FB138" s="109"/>
      <c r="FC138" s="109"/>
      <c r="FD138" s="109"/>
      <c r="FE138" s="109"/>
      <c r="FF138" s="109"/>
      <c r="FG138" s="109"/>
      <c r="FH138" s="109"/>
      <c r="FI138" s="109"/>
      <c r="FJ138" s="109"/>
      <c r="FK138" s="109"/>
      <c r="FL138" s="109"/>
      <c r="FM138" s="109"/>
      <c r="FN138" s="109"/>
      <c r="FO138" s="109"/>
      <c r="FP138" s="109"/>
      <c r="FQ138" s="109"/>
      <c r="FR138" s="109"/>
      <c r="FS138" s="109"/>
      <c r="FT138" s="109"/>
      <c r="FU138" s="109"/>
      <c r="FV138" s="109"/>
      <c r="FW138" s="109"/>
      <c r="FX138" s="109"/>
      <c r="FY138" s="109"/>
      <c r="FZ138" s="109"/>
      <c r="GA138" s="109"/>
      <c r="GB138" s="109"/>
      <c r="GC138" s="109"/>
      <c r="GD138" s="109"/>
      <c r="GE138" s="109"/>
      <c r="GF138" s="109">
        <v>83.0</v>
      </c>
      <c r="GG138" s="109">
        <v>1261.0</v>
      </c>
      <c r="GH138" s="109"/>
      <c r="GI138" s="109">
        <v>1881.0</v>
      </c>
    </row>
    <row r="139" ht="15.75" customHeight="1">
      <c r="A139" s="31">
        <v>279.0</v>
      </c>
      <c r="B139" s="31" t="s">
        <v>850</v>
      </c>
      <c r="C139" s="31">
        <v>8.0</v>
      </c>
      <c r="D139" s="109">
        <v>219577.0</v>
      </c>
      <c r="E139" s="109">
        <v>219976.0</v>
      </c>
      <c r="F139" s="109">
        <v>219577.0</v>
      </c>
      <c r="G139" s="109">
        <v>219976.0</v>
      </c>
      <c r="H139" s="109">
        <v>167977.0</v>
      </c>
      <c r="I139" s="109">
        <v>159491.0</v>
      </c>
      <c r="J139" s="109">
        <v>167977.0</v>
      </c>
      <c r="K139" s="109">
        <v>159491.0</v>
      </c>
      <c r="L139" s="109">
        <v>2004.0</v>
      </c>
      <c r="M139" s="109">
        <v>2294.0</v>
      </c>
      <c r="N139" s="109">
        <v>1897.0</v>
      </c>
      <c r="O139" s="109">
        <v>2095.0</v>
      </c>
      <c r="P139" s="109">
        <v>165973.0</v>
      </c>
      <c r="Q139" s="109">
        <v>157197.0</v>
      </c>
      <c r="R139" s="109">
        <v>166080.0</v>
      </c>
      <c r="S139" s="109">
        <v>157396.0</v>
      </c>
      <c r="T139" s="109">
        <v>60476.0</v>
      </c>
      <c r="U139" s="109">
        <v>77737.0</v>
      </c>
      <c r="V139" s="109">
        <v>54364.0</v>
      </c>
      <c r="W139" s="109">
        <v>70997.0</v>
      </c>
      <c r="X139" s="109">
        <v>31611.0</v>
      </c>
      <c r="Y139" s="109">
        <v>36059.0</v>
      </c>
      <c r="Z139" s="109">
        <v>27101.0</v>
      </c>
      <c r="AA139" s="109">
        <v>31788.0</v>
      </c>
      <c r="AB139" s="109">
        <v>7730.0</v>
      </c>
      <c r="AC139" s="109">
        <v>6435.0</v>
      </c>
      <c r="AD139" s="109">
        <v>8952.0</v>
      </c>
      <c r="AE139" s="109">
        <v>7248.0</v>
      </c>
      <c r="AF139" s="109">
        <v>16016.0</v>
      </c>
      <c r="AG139" s="109">
        <v>12539.0</v>
      </c>
      <c r="AH139" s="109">
        <v>17869.0</v>
      </c>
      <c r="AI139" s="109">
        <v>14081.0</v>
      </c>
      <c r="AJ139" s="109"/>
      <c r="AK139" s="109"/>
      <c r="AL139" s="109"/>
      <c r="AM139" s="109"/>
      <c r="AN139" s="109">
        <v>19760.0</v>
      </c>
      <c r="AO139" s="109">
        <v>9064.0</v>
      </c>
      <c r="AP139" s="109">
        <v>22643.0</v>
      </c>
      <c r="AQ139" s="109">
        <v>11171.0</v>
      </c>
      <c r="AR139" s="109">
        <v>26172.0</v>
      </c>
      <c r="AS139" s="109">
        <v>8045.0</v>
      </c>
      <c r="AT139" s="109">
        <v>27107.0</v>
      </c>
      <c r="AU139" s="109">
        <v>11379.0</v>
      </c>
      <c r="AV139" s="109"/>
      <c r="AW139" s="109">
        <v>3457.0</v>
      </c>
      <c r="AX139" s="109">
        <v>609.0</v>
      </c>
      <c r="AY139" s="109">
        <v>3405.0</v>
      </c>
      <c r="AZ139" s="109"/>
      <c r="BA139" s="109">
        <v>2502.0</v>
      </c>
      <c r="BB139" s="109">
        <v>446.0</v>
      </c>
      <c r="BC139" s="109">
        <v>2125.0</v>
      </c>
      <c r="BD139" s="109"/>
      <c r="BE139" s="109">
        <v>1359.0</v>
      </c>
      <c r="BF139" s="109">
        <v>1138.0</v>
      </c>
      <c r="BG139" s="109">
        <v>1014.0</v>
      </c>
      <c r="BH139" s="109">
        <v>3892.0</v>
      </c>
      <c r="BI139" s="109"/>
      <c r="BJ139" s="109">
        <v>2536.0</v>
      </c>
      <c r="BK139" s="109">
        <v>1324.0</v>
      </c>
      <c r="BL139" s="109"/>
      <c r="BM139" s="109"/>
      <c r="BN139" s="109">
        <v>371.0</v>
      </c>
      <c r="BO139" s="109">
        <v>389.0</v>
      </c>
      <c r="BP139" s="109"/>
      <c r="BQ139" s="109"/>
      <c r="BR139" s="109">
        <v>1171.0</v>
      </c>
      <c r="BS139" s="109"/>
      <c r="BT139" s="109"/>
      <c r="BU139" s="109"/>
      <c r="BV139" s="109"/>
      <c r="BW139" s="109"/>
      <c r="BX139" s="109"/>
      <c r="BY139" s="109"/>
      <c r="BZ139" s="109"/>
      <c r="CA139" s="109">
        <v>317.0</v>
      </c>
      <c r="CB139" s="109"/>
      <c r="CC139" s="109"/>
      <c r="CD139" s="109"/>
      <c r="CE139" s="109">
        <v>160.0</v>
      </c>
      <c r="CF139" s="109"/>
      <c r="CG139" s="109"/>
      <c r="CH139" s="109">
        <v>116.0</v>
      </c>
      <c r="CI139" s="109">
        <v>38.0</v>
      </c>
      <c r="CJ139" s="109"/>
      <c r="CK139" s="109"/>
      <c r="CL139" s="109"/>
      <c r="CM139" s="109">
        <v>15.0</v>
      </c>
      <c r="CN139" s="109"/>
      <c r="CO139" s="109"/>
      <c r="CP139" s="109"/>
      <c r="CQ139" s="109"/>
      <c r="CR139" s="109">
        <v>168.0</v>
      </c>
      <c r="CS139" s="109"/>
      <c r="CT139" s="109">
        <v>110.0</v>
      </c>
      <c r="CU139" s="109"/>
      <c r="CV139" s="109"/>
      <c r="CW139" s="109"/>
      <c r="CX139" s="109"/>
      <c r="CY139" s="109"/>
      <c r="CZ139" s="109"/>
      <c r="DA139" s="109"/>
      <c r="DB139" s="109">
        <v>352.0</v>
      </c>
      <c r="DC139" s="109"/>
      <c r="DD139" s="109"/>
      <c r="DE139" s="109"/>
      <c r="DF139" s="109"/>
      <c r="DG139" s="109"/>
      <c r="DH139" s="109"/>
      <c r="DI139" s="109"/>
      <c r="DJ139" s="109">
        <v>303.0</v>
      </c>
      <c r="DK139" s="109"/>
      <c r="DL139" s="109"/>
      <c r="DM139" s="109"/>
      <c r="DN139" s="109">
        <v>201.0</v>
      </c>
      <c r="DO139" s="109"/>
      <c r="DP139" s="109"/>
      <c r="DQ139" s="109"/>
      <c r="DR139" s="109">
        <v>16.0</v>
      </c>
      <c r="DS139" s="109"/>
      <c r="DT139" s="109"/>
      <c r="DU139" s="109"/>
      <c r="DV139" s="109">
        <v>269.0</v>
      </c>
      <c r="DW139" s="109"/>
      <c r="DX139" s="109"/>
      <c r="DY139" s="109"/>
      <c r="DZ139" s="109"/>
      <c r="EA139" s="109"/>
      <c r="EB139" s="109"/>
      <c r="EC139" s="109"/>
      <c r="ED139" s="109"/>
      <c r="EE139" s="109"/>
      <c r="EF139" s="109"/>
      <c r="EG139" s="109"/>
      <c r="EH139" s="109"/>
      <c r="EI139" s="109"/>
      <c r="EJ139" s="109"/>
      <c r="EK139" s="109"/>
      <c r="EL139" s="109">
        <v>217.0</v>
      </c>
      <c r="EM139" s="109"/>
      <c r="EN139" s="109"/>
      <c r="EO139" s="109"/>
      <c r="EP139" s="109"/>
      <c r="EQ139" s="109"/>
      <c r="ER139" s="109"/>
      <c r="ES139" s="109"/>
      <c r="ET139" s="109"/>
      <c r="EU139" s="109"/>
      <c r="EV139" s="109"/>
      <c r="EW139" s="109"/>
      <c r="EX139" s="109">
        <v>189.0</v>
      </c>
      <c r="EY139" s="109"/>
      <c r="EZ139" s="109"/>
      <c r="FA139" s="109"/>
      <c r="FB139" s="109"/>
      <c r="FC139" s="109"/>
      <c r="FD139" s="109"/>
      <c r="FE139" s="109"/>
      <c r="FF139" s="109"/>
      <c r="FG139" s="109"/>
      <c r="FH139" s="109"/>
      <c r="FI139" s="109"/>
      <c r="FJ139" s="109"/>
      <c r="FK139" s="109"/>
      <c r="FL139" s="109"/>
      <c r="FM139" s="109"/>
      <c r="FN139" s="109"/>
      <c r="FO139" s="109"/>
      <c r="FP139" s="109"/>
      <c r="FQ139" s="109"/>
      <c r="FR139" s="109"/>
      <c r="FS139" s="109"/>
      <c r="FT139" s="109"/>
      <c r="FU139" s="109"/>
      <c r="FV139" s="109"/>
      <c r="FW139" s="109"/>
      <c r="FX139" s="109"/>
      <c r="FY139" s="109"/>
      <c r="FZ139" s="109"/>
      <c r="GA139" s="109"/>
      <c r="GB139" s="109"/>
      <c r="GC139" s="109"/>
      <c r="GD139" s="109"/>
      <c r="GE139" s="109"/>
      <c r="GF139" s="109">
        <v>148.0</v>
      </c>
      <c r="GG139" s="109"/>
      <c r="GH139" s="109"/>
      <c r="GI139" s="109">
        <v>1945.0</v>
      </c>
    </row>
    <row r="140" ht="15.75" customHeight="1">
      <c r="A140" s="31">
        <v>280.0</v>
      </c>
      <c r="B140" s="31" t="s">
        <v>368</v>
      </c>
      <c r="C140" s="31">
        <v>8.0</v>
      </c>
      <c r="D140" s="109">
        <v>198021.0</v>
      </c>
      <c r="E140" s="109">
        <v>197679.0</v>
      </c>
      <c r="F140" s="109">
        <v>198021.0</v>
      </c>
      <c r="G140" s="109">
        <v>197679.0</v>
      </c>
      <c r="H140" s="109">
        <v>153463.0</v>
      </c>
      <c r="I140" s="109">
        <v>145151.0</v>
      </c>
      <c r="J140" s="109">
        <v>153463.0</v>
      </c>
      <c r="K140" s="109">
        <v>145151.0</v>
      </c>
      <c r="L140" s="109">
        <v>1739.0</v>
      </c>
      <c r="M140" s="109">
        <v>2442.0</v>
      </c>
      <c r="N140" s="109">
        <v>1858.0</v>
      </c>
      <c r="O140" s="109">
        <v>1881.0</v>
      </c>
      <c r="P140" s="109">
        <v>151724.0</v>
      </c>
      <c r="Q140" s="109">
        <v>142709.0</v>
      </c>
      <c r="R140" s="109">
        <v>151605.0</v>
      </c>
      <c r="S140" s="109">
        <v>143270.0</v>
      </c>
      <c r="T140" s="109">
        <v>65676.0</v>
      </c>
      <c r="U140" s="109">
        <v>83514.0</v>
      </c>
      <c r="V140" s="109">
        <v>56330.0</v>
      </c>
      <c r="W140" s="109">
        <v>73263.0</v>
      </c>
      <c r="X140" s="109">
        <v>25601.0</v>
      </c>
      <c r="Y140" s="109">
        <v>28892.0</v>
      </c>
      <c r="Z140" s="109">
        <v>21832.0</v>
      </c>
      <c r="AA140" s="109">
        <v>25285.0</v>
      </c>
      <c r="AB140" s="109">
        <v>6832.0</v>
      </c>
      <c r="AC140" s="109">
        <v>6094.0</v>
      </c>
      <c r="AD140" s="109">
        <v>7759.0</v>
      </c>
      <c r="AE140" s="109">
        <v>5948.0</v>
      </c>
      <c r="AF140" s="109">
        <v>13284.0</v>
      </c>
      <c r="AG140" s="109">
        <v>10036.0</v>
      </c>
      <c r="AH140" s="109">
        <v>14989.0</v>
      </c>
      <c r="AI140" s="109">
        <v>10946.0</v>
      </c>
      <c r="AJ140" s="109"/>
      <c r="AK140" s="109"/>
      <c r="AL140" s="109"/>
      <c r="AM140" s="109"/>
      <c r="AN140" s="109">
        <v>14154.0</v>
      </c>
      <c r="AO140" s="109">
        <v>4072.0</v>
      </c>
      <c r="AP140" s="109">
        <v>21646.0</v>
      </c>
      <c r="AQ140" s="109">
        <v>9194.0</v>
      </c>
      <c r="AR140" s="109">
        <v>21431.0</v>
      </c>
      <c r="AS140" s="109"/>
      <c r="AT140" s="109">
        <v>22715.0</v>
      </c>
      <c r="AU140" s="109">
        <v>9013.0</v>
      </c>
      <c r="AV140" s="109">
        <v>969.0</v>
      </c>
      <c r="AW140" s="109">
        <v>3038.0</v>
      </c>
      <c r="AX140" s="109">
        <v>610.0</v>
      </c>
      <c r="AY140" s="109">
        <v>2642.0</v>
      </c>
      <c r="AZ140" s="109"/>
      <c r="BA140" s="109">
        <v>2107.0</v>
      </c>
      <c r="BB140" s="109">
        <v>496.0</v>
      </c>
      <c r="BC140" s="109">
        <v>1689.0</v>
      </c>
      <c r="BD140" s="109">
        <v>1596.0</v>
      </c>
      <c r="BE140" s="109">
        <v>2270.0</v>
      </c>
      <c r="BF140" s="109">
        <v>1137.0</v>
      </c>
      <c r="BG140" s="109">
        <v>1017.0</v>
      </c>
      <c r="BH140" s="109">
        <v>2008.0</v>
      </c>
      <c r="BI140" s="109"/>
      <c r="BJ140" s="109">
        <v>1391.0</v>
      </c>
      <c r="BK140" s="109">
        <v>995.0</v>
      </c>
      <c r="BL140" s="109"/>
      <c r="BM140" s="109">
        <v>1164.0</v>
      </c>
      <c r="BN140" s="109">
        <v>451.0</v>
      </c>
      <c r="BO140" s="109">
        <v>524.0</v>
      </c>
      <c r="BP140" s="109"/>
      <c r="BQ140" s="109"/>
      <c r="BR140" s="109">
        <v>725.0</v>
      </c>
      <c r="BS140" s="109"/>
      <c r="BT140" s="109"/>
      <c r="BU140" s="109"/>
      <c r="BV140" s="109"/>
      <c r="BW140" s="109"/>
      <c r="BX140" s="109"/>
      <c r="BY140" s="109"/>
      <c r="BZ140" s="109"/>
      <c r="CA140" s="109">
        <v>257.0</v>
      </c>
      <c r="CB140" s="109"/>
      <c r="CC140" s="109"/>
      <c r="CD140" s="109"/>
      <c r="CE140" s="109">
        <v>117.0</v>
      </c>
      <c r="CF140" s="109">
        <v>173.0</v>
      </c>
      <c r="CG140" s="109"/>
      <c r="CH140" s="109">
        <v>90.0</v>
      </c>
      <c r="CI140" s="109">
        <v>39.0</v>
      </c>
      <c r="CJ140" s="109"/>
      <c r="CK140" s="109"/>
      <c r="CL140" s="109"/>
      <c r="CM140" s="109">
        <v>21.0</v>
      </c>
      <c r="CN140" s="109"/>
      <c r="CO140" s="109"/>
      <c r="CP140" s="109"/>
      <c r="CQ140" s="109"/>
      <c r="CR140" s="109"/>
      <c r="CS140" s="109"/>
      <c r="CT140" s="109">
        <v>67.0</v>
      </c>
      <c r="CU140" s="109"/>
      <c r="CV140" s="109"/>
      <c r="CW140" s="109"/>
      <c r="CX140" s="109"/>
      <c r="CY140" s="109"/>
      <c r="CZ140" s="109"/>
      <c r="DA140" s="109"/>
      <c r="DB140" s="109">
        <v>287.0</v>
      </c>
      <c r="DC140" s="109"/>
      <c r="DD140" s="109"/>
      <c r="DE140" s="109"/>
      <c r="DF140" s="109"/>
      <c r="DG140" s="109"/>
      <c r="DH140" s="109"/>
      <c r="DI140" s="109"/>
      <c r="DJ140" s="109">
        <v>242.0</v>
      </c>
      <c r="DK140" s="109"/>
      <c r="DL140" s="109"/>
      <c r="DM140" s="109"/>
      <c r="DN140" s="109">
        <v>159.0</v>
      </c>
      <c r="DO140" s="109"/>
      <c r="DP140" s="109"/>
      <c r="DQ140" s="109"/>
      <c r="DR140" s="109">
        <v>14.0</v>
      </c>
      <c r="DS140" s="109"/>
      <c r="DT140" s="109"/>
      <c r="DU140" s="109"/>
      <c r="DV140" s="109">
        <v>323.0</v>
      </c>
      <c r="DW140" s="109"/>
      <c r="DX140" s="109"/>
      <c r="DY140" s="109"/>
      <c r="DZ140" s="109"/>
      <c r="EA140" s="109"/>
      <c r="EB140" s="109"/>
      <c r="EC140" s="109"/>
      <c r="ED140" s="109"/>
      <c r="EE140" s="109"/>
      <c r="EF140" s="109"/>
      <c r="EG140" s="109"/>
      <c r="EH140" s="109"/>
      <c r="EI140" s="109"/>
      <c r="EJ140" s="109"/>
      <c r="EK140" s="109"/>
      <c r="EL140" s="109">
        <v>161.0</v>
      </c>
      <c r="EM140" s="109"/>
      <c r="EN140" s="109"/>
      <c r="EO140" s="109"/>
      <c r="EP140" s="109"/>
      <c r="EQ140" s="109"/>
      <c r="ER140" s="109"/>
      <c r="ES140" s="109"/>
      <c r="ET140" s="109"/>
      <c r="EU140" s="109"/>
      <c r="EV140" s="109"/>
      <c r="EW140" s="109"/>
      <c r="EX140" s="109">
        <v>181.0</v>
      </c>
      <c r="EY140" s="109"/>
      <c r="EZ140" s="109"/>
      <c r="FA140" s="109"/>
      <c r="FB140" s="109"/>
      <c r="FC140" s="109"/>
      <c r="FD140" s="109"/>
      <c r="FE140" s="109"/>
      <c r="FF140" s="109"/>
      <c r="FG140" s="109"/>
      <c r="FH140" s="109"/>
      <c r="FI140" s="109"/>
      <c r="FJ140" s="109"/>
      <c r="FK140" s="109"/>
      <c r="FL140" s="109"/>
      <c r="FM140" s="109"/>
      <c r="FN140" s="109"/>
      <c r="FO140" s="109"/>
      <c r="FP140" s="109"/>
      <c r="FQ140" s="109"/>
      <c r="FR140" s="109"/>
      <c r="FS140" s="109"/>
      <c r="FT140" s="109"/>
      <c r="FU140" s="109"/>
      <c r="FV140" s="109"/>
      <c r="FW140" s="109"/>
      <c r="FX140" s="109"/>
      <c r="FY140" s="109"/>
      <c r="FZ140" s="109"/>
      <c r="GA140" s="109"/>
      <c r="GB140" s="109"/>
      <c r="GC140" s="109"/>
      <c r="GD140" s="109"/>
      <c r="GE140" s="109"/>
      <c r="GF140" s="109"/>
      <c r="GG140" s="109">
        <v>1522.0</v>
      </c>
      <c r="GH140" s="109"/>
      <c r="GI140" s="109">
        <v>2320.0</v>
      </c>
    </row>
    <row r="141" ht="15.75" customHeight="1">
      <c r="A141" s="31">
        <v>281.0</v>
      </c>
      <c r="B141" s="31" t="s">
        <v>852</v>
      </c>
      <c r="C141" s="31">
        <v>8.0</v>
      </c>
      <c r="D141" s="109">
        <v>222308.0</v>
      </c>
      <c r="E141" s="109">
        <v>219472.0</v>
      </c>
      <c r="F141" s="109">
        <v>222308.0</v>
      </c>
      <c r="G141" s="109">
        <v>219472.0</v>
      </c>
      <c r="H141" s="109">
        <v>180854.0</v>
      </c>
      <c r="I141" s="109">
        <v>168260.0</v>
      </c>
      <c r="J141" s="109">
        <v>180854.0</v>
      </c>
      <c r="K141" s="109">
        <v>168260.0</v>
      </c>
      <c r="L141" s="109">
        <v>1480.0</v>
      </c>
      <c r="M141" s="109">
        <v>1726.0</v>
      </c>
      <c r="N141" s="109">
        <v>1319.0</v>
      </c>
      <c r="O141" s="109">
        <v>1681.0</v>
      </c>
      <c r="P141" s="109">
        <v>179374.0</v>
      </c>
      <c r="Q141" s="109">
        <v>166534.0</v>
      </c>
      <c r="R141" s="109">
        <v>179535.0</v>
      </c>
      <c r="S141" s="109">
        <v>166579.0</v>
      </c>
      <c r="T141" s="109">
        <v>50256.0</v>
      </c>
      <c r="U141" s="109">
        <v>58106.0</v>
      </c>
      <c r="V141" s="109">
        <v>50423.0</v>
      </c>
      <c r="W141" s="109">
        <v>59007.0</v>
      </c>
      <c r="X141" s="109">
        <v>40647.0</v>
      </c>
      <c r="Y141" s="109">
        <v>50004.0</v>
      </c>
      <c r="Z141" s="109">
        <v>31452.0</v>
      </c>
      <c r="AA141" s="109">
        <v>36791.0</v>
      </c>
      <c r="AB141" s="109">
        <v>13172.0</v>
      </c>
      <c r="AC141" s="109">
        <v>8083.0</v>
      </c>
      <c r="AD141" s="109">
        <v>20168.0</v>
      </c>
      <c r="AE141" s="109">
        <v>13105.0</v>
      </c>
      <c r="AF141" s="109">
        <v>46115.0</v>
      </c>
      <c r="AG141" s="109">
        <v>34762.0</v>
      </c>
      <c r="AH141" s="109">
        <v>38002.0</v>
      </c>
      <c r="AI141" s="109">
        <v>33044.0</v>
      </c>
      <c r="AJ141" s="109"/>
      <c r="AK141" s="109"/>
      <c r="AL141" s="109"/>
      <c r="AM141" s="109"/>
      <c r="AN141" s="109">
        <v>9546.0</v>
      </c>
      <c r="AO141" s="109">
        <v>3182.0</v>
      </c>
      <c r="AP141" s="109">
        <v>16725.0</v>
      </c>
      <c r="AQ141" s="109">
        <v>8059.0</v>
      </c>
      <c r="AR141" s="109">
        <v>12984.0</v>
      </c>
      <c r="AS141" s="109">
        <v>4207.0</v>
      </c>
      <c r="AT141" s="109">
        <v>14103.0</v>
      </c>
      <c r="AU141" s="109">
        <v>6384.0</v>
      </c>
      <c r="AV141" s="109"/>
      <c r="AW141" s="109">
        <v>3829.0</v>
      </c>
      <c r="AX141" s="109">
        <v>626.0</v>
      </c>
      <c r="AY141" s="109">
        <v>4973.0</v>
      </c>
      <c r="AZ141" s="109"/>
      <c r="BA141" s="109">
        <v>950.0</v>
      </c>
      <c r="BB141" s="109">
        <v>261.0</v>
      </c>
      <c r="BC141" s="109">
        <v>784.0</v>
      </c>
      <c r="BD141" s="109"/>
      <c r="BE141" s="109">
        <v>1111.0</v>
      </c>
      <c r="BF141" s="109">
        <v>608.0</v>
      </c>
      <c r="BG141" s="109">
        <v>732.0</v>
      </c>
      <c r="BH141" s="109">
        <v>2890.0</v>
      </c>
      <c r="BI141" s="109"/>
      <c r="BJ141" s="109">
        <v>1958.0</v>
      </c>
      <c r="BK141" s="109">
        <v>1465.0</v>
      </c>
      <c r="BL141" s="109"/>
      <c r="BM141" s="109"/>
      <c r="BN141" s="109">
        <v>716.0</v>
      </c>
      <c r="BO141" s="109">
        <v>642.0</v>
      </c>
      <c r="BP141" s="109">
        <v>2538.0</v>
      </c>
      <c r="BQ141" s="109"/>
      <c r="BR141" s="109">
        <v>1846.0</v>
      </c>
      <c r="BS141" s="109"/>
      <c r="BT141" s="109"/>
      <c r="BU141" s="109"/>
      <c r="BV141" s="109"/>
      <c r="BW141" s="109"/>
      <c r="BX141" s="109"/>
      <c r="BY141" s="109"/>
      <c r="BZ141" s="109"/>
      <c r="CA141" s="109">
        <v>261.0</v>
      </c>
      <c r="CB141" s="109"/>
      <c r="CC141" s="109"/>
      <c r="CD141" s="109"/>
      <c r="CE141" s="109">
        <v>120.0</v>
      </c>
      <c r="CF141" s="109">
        <v>237.0</v>
      </c>
      <c r="CG141" s="109"/>
      <c r="CH141" s="109">
        <v>137.0</v>
      </c>
      <c r="CI141" s="109">
        <v>77.0</v>
      </c>
      <c r="CJ141" s="109"/>
      <c r="CK141" s="109"/>
      <c r="CL141" s="109"/>
      <c r="CM141" s="109">
        <v>21.0</v>
      </c>
      <c r="CN141" s="109"/>
      <c r="CO141" s="109"/>
      <c r="CP141" s="109"/>
      <c r="CQ141" s="109"/>
      <c r="CR141" s="109"/>
      <c r="CS141" s="109"/>
      <c r="CT141" s="109">
        <v>34.0</v>
      </c>
      <c r="CU141" s="109"/>
      <c r="CV141" s="109"/>
      <c r="CW141" s="109"/>
      <c r="CX141" s="109"/>
      <c r="CY141" s="109"/>
      <c r="CZ141" s="109"/>
      <c r="DA141" s="109"/>
      <c r="DB141" s="109">
        <v>275.0</v>
      </c>
      <c r="DC141" s="109"/>
      <c r="DD141" s="109"/>
      <c r="DE141" s="109"/>
      <c r="DF141" s="109"/>
      <c r="DG141" s="109"/>
      <c r="DH141" s="109"/>
      <c r="DI141" s="109"/>
      <c r="DJ141" s="109">
        <v>871.0</v>
      </c>
      <c r="DK141" s="109"/>
      <c r="DL141" s="109"/>
      <c r="DM141" s="109"/>
      <c r="DN141" s="109">
        <v>560.0</v>
      </c>
      <c r="DO141" s="109"/>
      <c r="DP141" s="109"/>
      <c r="DQ141" s="109"/>
      <c r="DR141" s="109">
        <v>45.0</v>
      </c>
      <c r="DS141" s="109"/>
      <c r="DT141" s="109"/>
      <c r="DU141" s="109"/>
      <c r="DV141" s="109">
        <v>257.0</v>
      </c>
      <c r="DW141" s="109"/>
      <c r="DX141" s="109"/>
      <c r="DY141" s="109"/>
      <c r="DZ141" s="109"/>
      <c r="EA141" s="109"/>
      <c r="EB141" s="109"/>
      <c r="EC141" s="109"/>
      <c r="ED141" s="109"/>
      <c r="EE141" s="109"/>
      <c r="EF141" s="109"/>
      <c r="EG141" s="109"/>
      <c r="EH141" s="109"/>
      <c r="EI141" s="109"/>
      <c r="EJ141" s="109"/>
      <c r="EK141" s="109"/>
      <c r="EL141" s="109">
        <v>239.0</v>
      </c>
      <c r="EM141" s="109"/>
      <c r="EN141" s="109"/>
      <c r="EO141" s="109"/>
      <c r="EP141" s="109"/>
      <c r="EQ141" s="109"/>
      <c r="ER141" s="109"/>
      <c r="ES141" s="109"/>
      <c r="ET141" s="109"/>
      <c r="EU141" s="109"/>
      <c r="EV141" s="109"/>
      <c r="EW141" s="109"/>
      <c r="EX141" s="109">
        <v>229.0</v>
      </c>
      <c r="EY141" s="109"/>
      <c r="EZ141" s="109">
        <v>406.0</v>
      </c>
      <c r="FA141" s="109"/>
      <c r="FB141" s="109"/>
      <c r="FC141" s="109"/>
      <c r="FD141" s="109"/>
      <c r="FE141" s="109"/>
      <c r="FF141" s="109"/>
      <c r="FG141" s="109"/>
      <c r="FH141" s="109"/>
      <c r="FI141" s="109">
        <v>452.0</v>
      </c>
      <c r="FJ141" s="109"/>
      <c r="FK141" s="109"/>
      <c r="FL141" s="109"/>
      <c r="FM141" s="109"/>
      <c r="FN141" s="109"/>
      <c r="FO141" s="109"/>
      <c r="FP141" s="109"/>
      <c r="FQ141" s="109"/>
      <c r="FR141" s="109"/>
      <c r="FS141" s="109"/>
      <c r="FT141" s="109"/>
      <c r="FU141" s="109"/>
      <c r="FV141" s="109"/>
      <c r="FW141" s="109"/>
      <c r="FX141" s="109"/>
      <c r="FY141" s="109"/>
      <c r="FZ141" s="109"/>
      <c r="GA141" s="109"/>
      <c r="GB141" s="109"/>
      <c r="GC141" s="109"/>
      <c r="GD141" s="109"/>
      <c r="GE141" s="109"/>
      <c r="GF141" s="109">
        <v>583.0</v>
      </c>
      <c r="GG141" s="109">
        <v>1848.0</v>
      </c>
      <c r="GH141" s="109"/>
      <c r="GI141" s="109">
        <v>1114.0</v>
      </c>
    </row>
    <row r="142" ht="15.75" customHeight="1">
      <c r="A142" s="31">
        <v>282.0</v>
      </c>
      <c r="B142" s="31" t="s">
        <v>853</v>
      </c>
      <c r="C142" s="31">
        <v>8.0</v>
      </c>
      <c r="D142" s="109">
        <v>232208.0</v>
      </c>
      <c r="E142" s="109">
        <v>229316.0</v>
      </c>
      <c r="F142" s="109">
        <v>232208.0</v>
      </c>
      <c r="G142" s="109">
        <v>229316.0</v>
      </c>
      <c r="H142" s="109">
        <v>177399.0</v>
      </c>
      <c r="I142" s="109">
        <v>164341.0</v>
      </c>
      <c r="J142" s="109">
        <v>177399.0</v>
      </c>
      <c r="K142" s="109">
        <v>164341.0</v>
      </c>
      <c r="L142" s="109">
        <v>1882.0</v>
      </c>
      <c r="M142" s="109">
        <v>2298.0</v>
      </c>
      <c r="N142" s="109">
        <v>1695.0</v>
      </c>
      <c r="O142" s="109">
        <v>2139.0</v>
      </c>
      <c r="P142" s="109">
        <v>175517.0</v>
      </c>
      <c r="Q142" s="109">
        <v>162043.0</v>
      </c>
      <c r="R142" s="109">
        <v>175704.0</v>
      </c>
      <c r="S142" s="109">
        <v>162202.0</v>
      </c>
      <c r="T142" s="109">
        <v>69148.0</v>
      </c>
      <c r="U142" s="109">
        <v>81205.0</v>
      </c>
      <c r="V142" s="109">
        <v>60513.0</v>
      </c>
      <c r="W142" s="109">
        <v>70888.0</v>
      </c>
      <c r="X142" s="109">
        <v>36986.0</v>
      </c>
      <c r="Y142" s="109">
        <v>39902.0</v>
      </c>
      <c r="Z142" s="109">
        <v>31249.0</v>
      </c>
      <c r="AA142" s="109">
        <v>35328.0</v>
      </c>
      <c r="AB142" s="109">
        <v>8854.0</v>
      </c>
      <c r="AC142" s="109">
        <v>6305.0</v>
      </c>
      <c r="AD142" s="109">
        <v>10898.0</v>
      </c>
      <c r="AE142" s="109">
        <v>7856.0</v>
      </c>
      <c r="AF142" s="109">
        <v>26244.0</v>
      </c>
      <c r="AG142" s="109">
        <v>19468.0</v>
      </c>
      <c r="AH142" s="109">
        <v>27014.0</v>
      </c>
      <c r="AI142" s="109">
        <v>20593.0</v>
      </c>
      <c r="AJ142" s="109"/>
      <c r="AK142" s="109"/>
      <c r="AL142" s="109"/>
      <c r="AM142" s="109"/>
      <c r="AN142" s="109">
        <v>15271.0</v>
      </c>
      <c r="AO142" s="109">
        <v>3856.0</v>
      </c>
      <c r="AP142" s="109">
        <v>19449.0</v>
      </c>
      <c r="AQ142" s="109">
        <v>9159.0</v>
      </c>
      <c r="AR142" s="109">
        <v>16854.0</v>
      </c>
      <c r="AS142" s="109">
        <v>5819.0</v>
      </c>
      <c r="AT142" s="109">
        <v>18459.0</v>
      </c>
      <c r="AU142" s="109">
        <v>8267.0</v>
      </c>
      <c r="AV142" s="109">
        <v>1958.0</v>
      </c>
      <c r="AW142" s="109">
        <v>3747.0</v>
      </c>
      <c r="AX142" s="109">
        <v>879.0</v>
      </c>
      <c r="AY142" s="109">
        <v>3594.0</v>
      </c>
      <c r="AZ142" s="109"/>
      <c r="BA142" s="109">
        <v>1741.0</v>
      </c>
      <c r="BB142" s="109">
        <v>419.0</v>
      </c>
      <c r="BC142" s="109">
        <v>1412.0</v>
      </c>
      <c r="BD142" s="109"/>
      <c r="BE142" s="109"/>
      <c r="BF142" s="109">
        <v>1187.0</v>
      </c>
      <c r="BG142" s="109">
        <v>738.0</v>
      </c>
      <c r="BH142" s="109"/>
      <c r="BI142" s="109"/>
      <c r="BJ142" s="109">
        <v>1585.0</v>
      </c>
      <c r="BK142" s="109">
        <v>1393.0</v>
      </c>
      <c r="BL142" s="109"/>
      <c r="BM142" s="109"/>
      <c r="BN142" s="109">
        <v>469.0</v>
      </c>
      <c r="BO142" s="109">
        <v>410.0</v>
      </c>
      <c r="BP142" s="109"/>
      <c r="BQ142" s="109"/>
      <c r="BR142" s="109">
        <v>1247.0</v>
      </c>
      <c r="BS142" s="109"/>
      <c r="BT142" s="109"/>
      <c r="BU142" s="109"/>
      <c r="BV142" s="109"/>
      <c r="BW142" s="109"/>
      <c r="BX142" s="109"/>
      <c r="BY142" s="109"/>
      <c r="BZ142" s="109"/>
      <c r="CA142" s="109">
        <v>514.0</v>
      </c>
      <c r="CB142" s="109"/>
      <c r="CC142" s="109"/>
      <c r="CD142" s="109"/>
      <c r="CE142" s="109">
        <v>151.0</v>
      </c>
      <c r="CF142" s="109"/>
      <c r="CG142" s="109"/>
      <c r="CH142" s="109">
        <v>162.0</v>
      </c>
      <c r="CI142" s="109">
        <v>50.0</v>
      </c>
      <c r="CJ142" s="109"/>
      <c r="CK142" s="109"/>
      <c r="CL142" s="109"/>
      <c r="CM142" s="109">
        <v>24.0</v>
      </c>
      <c r="CN142" s="109"/>
      <c r="CO142" s="109"/>
      <c r="CP142" s="109"/>
      <c r="CQ142" s="109"/>
      <c r="CR142" s="109"/>
      <c r="CS142" s="109"/>
      <c r="CT142" s="109">
        <v>56.0</v>
      </c>
      <c r="CU142" s="109"/>
      <c r="CV142" s="109"/>
      <c r="CW142" s="109"/>
      <c r="CX142" s="109"/>
      <c r="CY142" s="109"/>
      <c r="CZ142" s="109"/>
      <c r="DA142" s="109"/>
      <c r="DB142" s="109">
        <v>472.0</v>
      </c>
      <c r="DC142" s="109"/>
      <c r="DD142" s="109"/>
      <c r="DE142" s="109"/>
      <c r="DF142" s="109"/>
      <c r="DG142" s="109"/>
      <c r="DH142" s="109"/>
      <c r="DI142" s="109"/>
      <c r="DJ142" s="109">
        <v>544.0</v>
      </c>
      <c r="DK142" s="109"/>
      <c r="DL142" s="109"/>
      <c r="DM142" s="109"/>
      <c r="DN142" s="109">
        <v>276.0</v>
      </c>
      <c r="DO142" s="109"/>
      <c r="DP142" s="109"/>
      <c r="DQ142" s="109"/>
      <c r="DR142" s="109">
        <v>24.0</v>
      </c>
      <c r="DS142" s="109"/>
      <c r="DT142" s="109"/>
      <c r="DU142" s="109"/>
      <c r="DV142" s="109">
        <v>321.0</v>
      </c>
      <c r="DW142" s="109"/>
      <c r="DX142" s="109"/>
      <c r="DY142" s="109"/>
      <c r="DZ142" s="109"/>
      <c r="EA142" s="109"/>
      <c r="EB142" s="109"/>
      <c r="EC142" s="109"/>
      <c r="ED142" s="109"/>
      <c r="EE142" s="109"/>
      <c r="EF142" s="109"/>
      <c r="EG142" s="109"/>
      <c r="EH142" s="109"/>
      <c r="EI142" s="109"/>
      <c r="EJ142" s="109"/>
      <c r="EK142" s="109"/>
      <c r="EL142" s="109">
        <v>273.0</v>
      </c>
      <c r="EM142" s="109"/>
      <c r="EN142" s="109"/>
      <c r="EO142" s="109"/>
      <c r="EP142" s="109"/>
      <c r="EQ142" s="109"/>
      <c r="ER142" s="109"/>
      <c r="ES142" s="109"/>
      <c r="ET142" s="109"/>
      <c r="EU142" s="109"/>
      <c r="EV142" s="109"/>
      <c r="EW142" s="109"/>
      <c r="EX142" s="109">
        <v>208.0</v>
      </c>
      <c r="EY142" s="109"/>
      <c r="EZ142" s="109"/>
      <c r="FA142" s="109"/>
      <c r="FB142" s="109"/>
      <c r="FC142" s="109"/>
      <c r="FD142" s="109"/>
      <c r="FE142" s="109"/>
      <c r="FF142" s="109"/>
      <c r="FG142" s="109"/>
      <c r="FH142" s="109"/>
      <c r="FI142" s="109"/>
      <c r="FJ142" s="109"/>
      <c r="FK142" s="109"/>
      <c r="FL142" s="109"/>
      <c r="FM142" s="109"/>
      <c r="FN142" s="109"/>
      <c r="FO142" s="109"/>
      <c r="FP142" s="109"/>
      <c r="FQ142" s="109"/>
      <c r="FR142" s="109"/>
      <c r="FS142" s="109"/>
      <c r="FT142" s="109"/>
      <c r="FU142" s="109"/>
      <c r="FV142" s="109"/>
      <c r="FW142" s="109"/>
      <c r="FX142" s="109"/>
      <c r="FY142" s="109"/>
      <c r="FZ142" s="109"/>
      <c r="GA142" s="109"/>
      <c r="GB142" s="109"/>
      <c r="GC142" s="109"/>
      <c r="GD142" s="109"/>
      <c r="GE142" s="109"/>
      <c r="GF142" s="109">
        <v>202.0</v>
      </c>
      <c r="GG142" s="109"/>
      <c r="GH142" s="109"/>
      <c r="GI142" s="109">
        <v>1825.0</v>
      </c>
    </row>
    <row r="143" ht="15.75" customHeight="1">
      <c r="A143" s="31">
        <v>283.0</v>
      </c>
      <c r="B143" s="31" t="s">
        <v>854</v>
      </c>
      <c r="C143" s="31">
        <v>8.0</v>
      </c>
      <c r="D143" s="109">
        <v>218287.0</v>
      </c>
      <c r="E143" s="109">
        <v>215623.0</v>
      </c>
      <c r="F143" s="109">
        <v>218287.0</v>
      </c>
      <c r="G143" s="109">
        <v>215623.0</v>
      </c>
      <c r="H143" s="109">
        <v>168468.0</v>
      </c>
      <c r="I143" s="109">
        <v>153869.0</v>
      </c>
      <c r="J143" s="109">
        <v>168468.0</v>
      </c>
      <c r="K143" s="109">
        <v>153869.0</v>
      </c>
      <c r="L143" s="109">
        <v>2112.0</v>
      </c>
      <c r="M143" s="109">
        <v>3254.0</v>
      </c>
      <c r="N143" s="109">
        <v>2024.0</v>
      </c>
      <c r="O143" s="109">
        <v>2600.0</v>
      </c>
      <c r="P143" s="109">
        <v>166356.0</v>
      </c>
      <c r="Q143" s="109">
        <v>150615.0</v>
      </c>
      <c r="R143" s="109">
        <v>166444.0</v>
      </c>
      <c r="S143" s="109">
        <v>151269.0</v>
      </c>
      <c r="T143" s="109">
        <v>62476.0</v>
      </c>
      <c r="U143" s="109">
        <v>78797.0</v>
      </c>
      <c r="V143" s="109">
        <v>59784.0</v>
      </c>
      <c r="W143" s="109">
        <v>69272.0</v>
      </c>
      <c r="X143" s="109">
        <v>39472.0</v>
      </c>
      <c r="Y143" s="109">
        <v>39772.0</v>
      </c>
      <c r="Z143" s="109">
        <v>29738.0</v>
      </c>
      <c r="AA143" s="109">
        <v>32131.0</v>
      </c>
      <c r="AB143" s="109">
        <v>8691.0</v>
      </c>
      <c r="AC143" s="109">
        <v>7002.0</v>
      </c>
      <c r="AD143" s="109">
        <v>9588.0</v>
      </c>
      <c r="AE143" s="109">
        <v>7016.0</v>
      </c>
      <c r="AF143" s="109">
        <v>18537.0</v>
      </c>
      <c r="AG143" s="109">
        <v>17368.0</v>
      </c>
      <c r="AH143" s="109">
        <v>22806.0</v>
      </c>
      <c r="AI143" s="109">
        <v>18293.0</v>
      </c>
      <c r="AJ143" s="109"/>
      <c r="AK143" s="109"/>
      <c r="AL143" s="109"/>
      <c r="AM143" s="109"/>
      <c r="AN143" s="109">
        <v>14275.0</v>
      </c>
      <c r="AO143" s="109">
        <v>2742.0</v>
      </c>
      <c r="AP143" s="109">
        <v>17626.0</v>
      </c>
      <c r="AQ143" s="109">
        <v>7749.0</v>
      </c>
      <c r="AR143" s="109">
        <v>18027.0</v>
      </c>
      <c r="AS143" s="109"/>
      <c r="AT143" s="109">
        <v>19139.0</v>
      </c>
      <c r="AU143" s="109">
        <v>6823.0</v>
      </c>
      <c r="AV143" s="109"/>
      <c r="AW143" s="109"/>
      <c r="AX143" s="109">
        <v>705.0</v>
      </c>
      <c r="AY143" s="109">
        <v>3667.0</v>
      </c>
      <c r="AZ143" s="109"/>
      <c r="BA143" s="109">
        <v>1928.0</v>
      </c>
      <c r="BB143" s="109">
        <v>363.0</v>
      </c>
      <c r="BC143" s="109">
        <v>1176.0</v>
      </c>
      <c r="BD143" s="109"/>
      <c r="BE143" s="109"/>
      <c r="BF143" s="109">
        <v>1264.0</v>
      </c>
      <c r="BG143" s="109">
        <v>710.0</v>
      </c>
      <c r="BH143" s="109">
        <v>3180.0</v>
      </c>
      <c r="BI143" s="109"/>
      <c r="BJ143" s="109">
        <v>2105.0</v>
      </c>
      <c r="BK143" s="109">
        <v>1490.0</v>
      </c>
      <c r="BL143" s="109">
        <v>1698.0</v>
      </c>
      <c r="BM143" s="109">
        <v>3006.0</v>
      </c>
      <c r="BN143" s="109">
        <v>959.0</v>
      </c>
      <c r="BO143" s="109">
        <v>1087.0</v>
      </c>
      <c r="BP143" s="109"/>
      <c r="BQ143" s="109"/>
      <c r="BR143" s="109">
        <v>959.0</v>
      </c>
      <c r="BS143" s="109"/>
      <c r="BT143" s="109"/>
      <c r="BU143" s="109"/>
      <c r="BV143" s="109"/>
      <c r="BW143" s="109"/>
      <c r="BX143" s="109"/>
      <c r="BY143" s="109"/>
      <c r="BZ143" s="109"/>
      <c r="CA143" s="109">
        <v>363.0</v>
      </c>
      <c r="CB143" s="109"/>
      <c r="CC143" s="109"/>
      <c r="CD143" s="109"/>
      <c r="CE143" s="109">
        <v>122.0</v>
      </c>
      <c r="CF143" s="109"/>
      <c r="CG143" s="109"/>
      <c r="CH143" s="109">
        <v>70.0</v>
      </c>
      <c r="CI143" s="109">
        <v>29.0</v>
      </c>
      <c r="CJ143" s="109"/>
      <c r="CK143" s="109"/>
      <c r="CL143" s="109"/>
      <c r="CM143" s="109">
        <v>26.0</v>
      </c>
      <c r="CN143" s="109"/>
      <c r="CO143" s="109"/>
      <c r="CP143" s="109"/>
      <c r="CQ143" s="109"/>
      <c r="CR143" s="109"/>
      <c r="CS143" s="109"/>
      <c r="CT143" s="109">
        <v>33.0</v>
      </c>
      <c r="CU143" s="109"/>
      <c r="CV143" s="109"/>
      <c r="CW143" s="109"/>
      <c r="CX143" s="109"/>
      <c r="CY143" s="109"/>
      <c r="CZ143" s="109"/>
      <c r="DA143" s="109"/>
      <c r="DB143" s="109">
        <v>289.0</v>
      </c>
      <c r="DC143" s="109"/>
      <c r="DD143" s="109"/>
      <c r="DE143" s="109"/>
      <c r="DF143" s="109"/>
      <c r="DG143" s="109"/>
      <c r="DH143" s="109"/>
      <c r="DI143" s="109"/>
      <c r="DJ143" s="109">
        <v>284.0</v>
      </c>
      <c r="DK143" s="109"/>
      <c r="DL143" s="109"/>
      <c r="DM143" s="109"/>
      <c r="DN143" s="109">
        <v>186.0</v>
      </c>
      <c r="DO143" s="109"/>
      <c r="DP143" s="109"/>
      <c r="DQ143" s="109"/>
      <c r="DR143" s="109">
        <v>15.0</v>
      </c>
      <c r="DS143" s="109"/>
      <c r="DT143" s="109"/>
      <c r="DU143" s="109"/>
      <c r="DV143" s="109">
        <v>208.0</v>
      </c>
      <c r="DW143" s="109"/>
      <c r="DX143" s="109"/>
      <c r="DY143" s="109"/>
      <c r="DZ143" s="109"/>
      <c r="EA143" s="109"/>
      <c r="EB143" s="109"/>
      <c r="EC143" s="109"/>
      <c r="ED143" s="109"/>
      <c r="EE143" s="109"/>
      <c r="EF143" s="109"/>
      <c r="EG143" s="109"/>
      <c r="EH143" s="109"/>
      <c r="EI143" s="109"/>
      <c r="EJ143" s="109"/>
      <c r="EK143" s="109"/>
      <c r="EL143" s="109">
        <v>150.0</v>
      </c>
      <c r="EM143" s="109"/>
      <c r="EN143" s="109"/>
      <c r="EO143" s="109"/>
      <c r="EP143" s="109"/>
      <c r="EQ143" s="109"/>
      <c r="ER143" s="109"/>
      <c r="ES143" s="109"/>
      <c r="ET143" s="109"/>
      <c r="EU143" s="109"/>
      <c r="EV143" s="109"/>
      <c r="EW143" s="109"/>
      <c r="EX143" s="109">
        <v>173.0</v>
      </c>
      <c r="EY143" s="109"/>
      <c r="EZ143" s="109"/>
      <c r="FA143" s="109"/>
      <c r="FB143" s="109"/>
      <c r="FC143" s="109"/>
      <c r="FD143" s="109"/>
      <c r="FE143" s="109"/>
      <c r="FF143" s="109"/>
      <c r="FG143" s="109"/>
      <c r="FH143" s="109"/>
      <c r="FI143" s="109"/>
      <c r="FJ143" s="109"/>
      <c r="FK143" s="109"/>
      <c r="FL143" s="109"/>
      <c r="FM143" s="109"/>
      <c r="FN143" s="109"/>
      <c r="FO143" s="109"/>
      <c r="FP143" s="109"/>
      <c r="FQ143" s="109"/>
      <c r="FR143" s="109"/>
      <c r="FS143" s="109"/>
      <c r="FT143" s="109"/>
      <c r="FU143" s="109"/>
      <c r="FV143" s="109"/>
      <c r="FW143" s="109"/>
      <c r="FX143" s="109"/>
      <c r="FY143" s="109"/>
      <c r="FZ143" s="109"/>
      <c r="GA143" s="109"/>
      <c r="GB143" s="109"/>
      <c r="GC143" s="109"/>
      <c r="GD143" s="109"/>
      <c r="GE143" s="109"/>
      <c r="GF143" s="109"/>
      <c r="GG143" s="109"/>
      <c r="GH143" s="109"/>
      <c r="GI143" s="109">
        <v>1315.0</v>
      </c>
    </row>
    <row r="144" ht="15.75" customHeight="1">
      <c r="A144" s="31">
        <v>284.0</v>
      </c>
      <c r="B144" s="31" t="s">
        <v>855</v>
      </c>
      <c r="C144" s="31">
        <v>8.0</v>
      </c>
      <c r="D144" s="109">
        <v>205551.0</v>
      </c>
      <c r="E144" s="109">
        <v>205119.0</v>
      </c>
      <c r="F144" s="109">
        <v>205551.0</v>
      </c>
      <c r="G144" s="109">
        <v>205119.0</v>
      </c>
      <c r="H144" s="109">
        <v>155724.0</v>
      </c>
      <c r="I144" s="109">
        <v>145259.0</v>
      </c>
      <c r="J144" s="109">
        <v>155724.0</v>
      </c>
      <c r="K144" s="109">
        <v>145259.0</v>
      </c>
      <c r="L144" s="109">
        <v>2118.0</v>
      </c>
      <c r="M144" s="109">
        <v>2386.0</v>
      </c>
      <c r="N144" s="109">
        <v>2075.0</v>
      </c>
      <c r="O144" s="109">
        <v>2437.0</v>
      </c>
      <c r="P144" s="109">
        <v>153606.0</v>
      </c>
      <c r="Q144" s="109">
        <v>142873.0</v>
      </c>
      <c r="R144" s="109">
        <v>153649.0</v>
      </c>
      <c r="S144" s="109">
        <v>142822.0</v>
      </c>
      <c r="T144" s="109">
        <v>73935.0</v>
      </c>
      <c r="U144" s="109">
        <v>80083.0</v>
      </c>
      <c r="V144" s="109">
        <v>57033.0</v>
      </c>
      <c r="W144" s="109">
        <v>68973.0</v>
      </c>
      <c r="X144" s="109">
        <v>26532.0</v>
      </c>
      <c r="Y144" s="109">
        <v>28862.0</v>
      </c>
      <c r="Z144" s="109">
        <v>25406.0</v>
      </c>
      <c r="AA144" s="109">
        <v>27448.0</v>
      </c>
      <c r="AB144" s="109">
        <v>8264.0</v>
      </c>
      <c r="AC144" s="109">
        <v>6083.0</v>
      </c>
      <c r="AD144" s="109">
        <v>8411.0</v>
      </c>
      <c r="AE144" s="109">
        <v>6762.0</v>
      </c>
      <c r="AF144" s="109">
        <v>19383.0</v>
      </c>
      <c r="AG144" s="109">
        <v>14111.0</v>
      </c>
      <c r="AH144" s="109">
        <v>21220.0</v>
      </c>
      <c r="AI144" s="109">
        <v>15311.0</v>
      </c>
      <c r="AJ144" s="109"/>
      <c r="AK144" s="109"/>
      <c r="AL144" s="109"/>
      <c r="AM144" s="109"/>
      <c r="AN144" s="109">
        <v>9593.0</v>
      </c>
      <c r="AO144" s="109">
        <v>3063.0</v>
      </c>
      <c r="AP144" s="109">
        <v>16940.0</v>
      </c>
      <c r="AQ144" s="109">
        <v>8140.0</v>
      </c>
      <c r="AR144" s="109">
        <v>15899.0</v>
      </c>
      <c r="AS144" s="109">
        <v>5563.0</v>
      </c>
      <c r="AT144" s="109">
        <v>17800.0</v>
      </c>
      <c r="AU144" s="109">
        <v>7743.0</v>
      </c>
      <c r="AV144" s="109"/>
      <c r="AW144" s="109">
        <v>2836.0</v>
      </c>
      <c r="AX144" s="109">
        <v>651.0</v>
      </c>
      <c r="AY144" s="109">
        <v>3028.0</v>
      </c>
      <c r="AZ144" s="109"/>
      <c r="BA144" s="109">
        <v>1471.0</v>
      </c>
      <c r="BB144" s="109">
        <v>358.0</v>
      </c>
      <c r="BC144" s="109">
        <v>1318.0</v>
      </c>
      <c r="BD144" s="109"/>
      <c r="BE144" s="109">
        <v>801.0</v>
      </c>
      <c r="BF144" s="109">
        <v>1301.0</v>
      </c>
      <c r="BG144" s="109">
        <v>852.0</v>
      </c>
      <c r="BH144" s="109"/>
      <c r="BI144" s="109"/>
      <c r="BJ144" s="109">
        <v>1449.0</v>
      </c>
      <c r="BK144" s="109">
        <v>1244.0</v>
      </c>
      <c r="BL144" s="109"/>
      <c r="BM144" s="109"/>
      <c r="BN144" s="109">
        <v>380.0</v>
      </c>
      <c r="BO144" s="109">
        <v>350.0</v>
      </c>
      <c r="BP144" s="109"/>
      <c r="BQ144" s="109"/>
      <c r="BR144" s="109">
        <v>959.0</v>
      </c>
      <c r="BS144" s="109"/>
      <c r="BT144" s="109"/>
      <c r="BU144" s="109"/>
      <c r="BV144" s="109"/>
      <c r="BW144" s="109"/>
      <c r="BX144" s="109"/>
      <c r="BY144" s="109"/>
      <c r="BZ144" s="109"/>
      <c r="CA144" s="109">
        <v>332.0</v>
      </c>
      <c r="CB144" s="109"/>
      <c r="CC144" s="109"/>
      <c r="CD144" s="109"/>
      <c r="CE144" s="109">
        <v>309.0</v>
      </c>
      <c r="CF144" s="109"/>
      <c r="CG144" s="109"/>
      <c r="CH144" s="109">
        <v>35.0</v>
      </c>
      <c r="CI144" s="109">
        <v>32.0</v>
      </c>
      <c r="CJ144" s="109"/>
      <c r="CK144" s="109"/>
      <c r="CL144" s="109"/>
      <c r="CM144" s="109">
        <v>14.0</v>
      </c>
      <c r="CN144" s="109"/>
      <c r="CO144" s="109"/>
      <c r="CP144" s="109"/>
      <c r="CQ144" s="109"/>
      <c r="CR144" s="109"/>
      <c r="CS144" s="109"/>
      <c r="CT144" s="109">
        <v>49.0</v>
      </c>
      <c r="CU144" s="109"/>
      <c r="CV144" s="109"/>
      <c r="CW144" s="109"/>
      <c r="CX144" s="109"/>
      <c r="CY144" s="109"/>
      <c r="CZ144" s="109"/>
      <c r="DA144" s="109"/>
      <c r="DB144" s="109">
        <v>395.0</v>
      </c>
      <c r="DC144" s="109"/>
      <c r="DD144" s="109"/>
      <c r="DE144" s="109"/>
      <c r="DF144" s="109"/>
      <c r="DG144" s="109"/>
      <c r="DH144" s="109"/>
      <c r="DI144" s="109"/>
      <c r="DJ144" s="109">
        <v>239.0</v>
      </c>
      <c r="DK144" s="109"/>
      <c r="DL144" s="109"/>
      <c r="DM144" s="109"/>
      <c r="DN144" s="109">
        <v>174.0</v>
      </c>
      <c r="DO144" s="109"/>
      <c r="DP144" s="109"/>
      <c r="DQ144" s="109"/>
      <c r="DR144" s="109">
        <v>27.0</v>
      </c>
      <c r="DS144" s="109"/>
      <c r="DT144" s="109"/>
      <c r="DU144" s="109"/>
      <c r="DV144" s="109">
        <v>342.0</v>
      </c>
      <c r="DW144" s="109"/>
      <c r="DX144" s="109"/>
      <c r="DY144" s="109"/>
      <c r="DZ144" s="109"/>
      <c r="EA144" s="109"/>
      <c r="EB144" s="109"/>
      <c r="EC144" s="109"/>
      <c r="ED144" s="109"/>
      <c r="EE144" s="109"/>
      <c r="EF144" s="109"/>
      <c r="EG144" s="109"/>
      <c r="EH144" s="109"/>
      <c r="EI144" s="109"/>
      <c r="EJ144" s="109"/>
      <c r="EK144" s="109"/>
      <c r="EL144" s="109">
        <v>233.0</v>
      </c>
      <c r="EM144" s="109"/>
      <c r="EN144" s="109"/>
      <c r="EO144" s="109"/>
      <c r="EP144" s="109"/>
      <c r="EQ144" s="109"/>
      <c r="ER144" s="109"/>
      <c r="ES144" s="109"/>
      <c r="ET144" s="109"/>
      <c r="EU144" s="109"/>
      <c r="EV144" s="109"/>
      <c r="EW144" s="109"/>
      <c r="EX144" s="109">
        <v>247.0</v>
      </c>
      <c r="EY144" s="109"/>
      <c r="EZ144" s="109"/>
      <c r="FA144" s="109"/>
      <c r="FB144" s="109"/>
      <c r="FC144" s="109"/>
      <c r="FD144" s="109"/>
      <c r="FE144" s="109"/>
      <c r="FF144" s="109"/>
      <c r="FG144" s="109"/>
      <c r="FH144" s="109"/>
      <c r="FI144" s="109"/>
      <c r="FJ144" s="109"/>
      <c r="FK144" s="109"/>
      <c r="FL144" s="109"/>
      <c r="FM144" s="109"/>
      <c r="FN144" s="109"/>
      <c r="FO144" s="109"/>
      <c r="FP144" s="109"/>
      <c r="FQ144" s="109"/>
      <c r="FR144" s="109"/>
      <c r="FS144" s="109"/>
      <c r="FT144" s="109"/>
      <c r="FU144" s="109"/>
      <c r="FV144" s="109"/>
      <c r="FW144" s="109"/>
      <c r="FX144" s="109"/>
      <c r="FY144" s="109"/>
      <c r="FZ144" s="109"/>
      <c r="GA144" s="109"/>
      <c r="GB144" s="109"/>
      <c r="GC144" s="109"/>
      <c r="GD144" s="109"/>
      <c r="GE144" s="109"/>
      <c r="GF144" s="109"/>
      <c r="GG144" s="109"/>
      <c r="GH144" s="109"/>
      <c r="GI144" s="109">
        <v>966.0</v>
      </c>
    </row>
    <row r="145" ht="15.75" customHeight="1">
      <c r="A145" s="31">
        <v>285.0</v>
      </c>
      <c r="B145" s="31" t="s">
        <v>1293</v>
      </c>
      <c r="C145" s="31">
        <v>8.0</v>
      </c>
      <c r="D145" s="109">
        <v>199227.0</v>
      </c>
      <c r="E145" s="109">
        <v>199241.0</v>
      </c>
      <c r="F145" s="109">
        <v>199227.0</v>
      </c>
      <c r="G145" s="109">
        <v>199241.0</v>
      </c>
      <c r="H145" s="109">
        <v>152001.0</v>
      </c>
      <c r="I145" s="109">
        <v>143449.0</v>
      </c>
      <c r="J145" s="109">
        <v>152001.0</v>
      </c>
      <c r="K145" s="109">
        <v>143449.0</v>
      </c>
      <c r="L145" s="109">
        <v>1971.0</v>
      </c>
      <c r="M145" s="109">
        <v>2519.0</v>
      </c>
      <c r="N145" s="109">
        <v>1951.0</v>
      </c>
      <c r="O145" s="109">
        <v>2281.0</v>
      </c>
      <c r="P145" s="109">
        <v>150030.0</v>
      </c>
      <c r="Q145" s="109">
        <v>140930.0</v>
      </c>
      <c r="R145" s="109">
        <v>150050.0</v>
      </c>
      <c r="S145" s="109">
        <v>141168.0</v>
      </c>
      <c r="T145" s="109">
        <v>64558.0</v>
      </c>
      <c r="U145" s="109">
        <v>81517.0</v>
      </c>
      <c r="V145" s="109">
        <v>57060.0</v>
      </c>
      <c r="W145" s="109">
        <v>72998.0</v>
      </c>
      <c r="X145" s="109">
        <v>23855.0</v>
      </c>
      <c r="Y145" s="109">
        <v>25044.0</v>
      </c>
      <c r="Z145" s="109">
        <v>21900.0</v>
      </c>
      <c r="AA145" s="109">
        <v>24757.0</v>
      </c>
      <c r="AB145" s="109">
        <v>5825.0</v>
      </c>
      <c r="AC145" s="109">
        <v>5290.0</v>
      </c>
      <c r="AD145" s="109">
        <v>7141.0</v>
      </c>
      <c r="AE145" s="109">
        <v>5601.0</v>
      </c>
      <c r="AF145" s="109">
        <v>14299.0</v>
      </c>
      <c r="AG145" s="109">
        <v>10546.0</v>
      </c>
      <c r="AH145" s="109">
        <v>15329.0</v>
      </c>
      <c r="AI145" s="109">
        <v>10385.0</v>
      </c>
      <c r="AJ145" s="109"/>
      <c r="AK145" s="109"/>
      <c r="AL145" s="109"/>
      <c r="AM145" s="109"/>
      <c r="AN145" s="109">
        <v>16255.0</v>
      </c>
      <c r="AO145" s="109">
        <v>4714.0</v>
      </c>
      <c r="AP145" s="109">
        <v>20328.0</v>
      </c>
      <c r="AQ145" s="109">
        <v>9025.0</v>
      </c>
      <c r="AR145" s="109">
        <v>19543.0</v>
      </c>
      <c r="AS145" s="109">
        <v>7112.0</v>
      </c>
      <c r="AT145" s="109">
        <v>20942.0</v>
      </c>
      <c r="AU145" s="109">
        <v>8214.0</v>
      </c>
      <c r="AV145" s="109"/>
      <c r="AW145" s="109"/>
      <c r="AX145" s="109">
        <v>567.0</v>
      </c>
      <c r="AY145" s="109">
        <v>2582.0</v>
      </c>
      <c r="AZ145" s="109"/>
      <c r="BA145" s="109">
        <v>2296.0</v>
      </c>
      <c r="BB145" s="109">
        <v>527.0</v>
      </c>
      <c r="BC145" s="109">
        <v>2080.0</v>
      </c>
      <c r="BD145" s="109">
        <v>1869.0</v>
      </c>
      <c r="BE145" s="109">
        <v>1992.0</v>
      </c>
      <c r="BF145" s="109">
        <v>1418.0</v>
      </c>
      <c r="BG145" s="109">
        <v>1383.0</v>
      </c>
      <c r="BH145" s="109"/>
      <c r="BI145" s="109"/>
      <c r="BJ145" s="109">
        <v>893.0</v>
      </c>
      <c r="BK145" s="109">
        <v>968.0</v>
      </c>
      <c r="BL145" s="109">
        <v>1814.0</v>
      </c>
      <c r="BM145" s="109">
        <v>2419.0</v>
      </c>
      <c r="BN145" s="109">
        <v>1103.0</v>
      </c>
      <c r="BO145" s="109">
        <v>1250.0</v>
      </c>
      <c r="BP145" s="109"/>
      <c r="BQ145" s="109"/>
      <c r="BR145" s="109">
        <v>788.0</v>
      </c>
      <c r="BS145" s="109"/>
      <c r="BT145" s="109"/>
      <c r="BU145" s="109"/>
      <c r="BV145" s="109"/>
      <c r="BW145" s="109"/>
      <c r="BX145" s="109"/>
      <c r="BY145" s="109"/>
      <c r="BZ145" s="109"/>
      <c r="CA145" s="109">
        <v>353.0</v>
      </c>
      <c r="CB145" s="109"/>
      <c r="CC145" s="109"/>
      <c r="CD145" s="109"/>
      <c r="CE145" s="109">
        <v>171.0</v>
      </c>
      <c r="CF145" s="109"/>
      <c r="CG145" s="109"/>
      <c r="CH145" s="109">
        <v>49.0</v>
      </c>
      <c r="CI145" s="109">
        <v>29.0</v>
      </c>
      <c r="CJ145" s="109"/>
      <c r="CK145" s="109"/>
      <c r="CL145" s="109"/>
      <c r="CM145" s="109">
        <v>27.0</v>
      </c>
      <c r="CN145" s="109"/>
      <c r="CO145" s="109"/>
      <c r="CP145" s="109"/>
      <c r="CQ145" s="109"/>
      <c r="CR145" s="109"/>
      <c r="CS145" s="109"/>
      <c r="CT145" s="109">
        <v>44.0</v>
      </c>
      <c r="CU145" s="109"/>
      <c r="CV145" s="109"/>
      <c r="CW145" s="109"/>
      <c r="CX145" s="109"/>
      <c r="CY145" s="109"/>
      <c r="CZ145" s="109">
        <v>2012.0</v>
      </c>
      <c r="DA145" s="109"/>
      <c r="DB145" s="109">
        <v>875.0</v>
      </c>
      <c r="DC145" s="109"/>
      <c r="DD145" s="109"/>
      <c r="DE145" s="109"/>
      <c r="DF145" s="109"/>
      <c r="DG145" s="109"/>
      <c r="DH145" s="109"/>
      <c r="DI145" s="109"/>
      <c r="DJ145" s="109">
        <v>213.0</v>
      </c>
      <c r="DK145" s="109"/>
      <c r="DL145" s="109"/>
      <c r="DM145" s="109"/>
      <c r="DN145" s="109">
        <v>162.0</v>
      </c>
      <c r="DO145" s="109"/>
      <c r="DP145" s="109"/>
      <c r="DQ145" s="109"/>
      <c r="DR145" s="109">
        <v>28.0</v>
      </c>
      <c r="DS145" s="109"/>
      <c r="DT145" s="109"/>
      <c r="DU145" s="109"/>
      <c r="DV145" s="109">
        <v>337.0</v>
      </c>
      <c r="DW145" s="109"/>
      <c r="DX145" s="109"/>
      <c r="DY145" s="109"/>
      <c r="DZ145" s="109"/>
      <c r="EA145" s="109"/>
      <c r="EB145" s="109"/>
      <c r="EC145" s="109"/>
      <c r="ED145" s="109"/>
      <c r="EE145" s="109"/>
      <c r="EF145" s="109"/>
      <c r="EG145" s="109"/>
      <c r="EH145" s="109"/>
      <c r="EI145" s="109"/>
      <c r="EJ145" s="109"/>
      <c r="EK145" s="109"/>
      <c r="EL145" s="109">
        <v>178.0</v>
      </c>
      <c r="EM145" s="109"/>
      <c r="EN145" s="109"/>
      <c r="EO145" s="109"/>
      <c r="EP145" s="109"/>
      <c r="EQ145" s="109"/>
      <c r="ER145" s="109"/>
      <c r="ES145" s="109"/>
      <c r="ET145" s="109"/>
      <c r="EU145" s="109"/>
      <c r="EV145" s="109"/>
      <c r="EW145" s="109"/>
      <c r="EX145" s="109">
        <v>168.0</v>
      </c>
      <c r="EY145" s="109"/>
      <c r="EZ145" s="109"/>
      <c r="FA145" s="109"/>
      <c r="FB145" s="109"/>
      <c r="FC145" s="109"/>
      <c r="FD145" s="109"/>
      <c r="FE145" s="109"/>
      <c r="FF145" s="109"/>
      <c r="FG145" s="109"/>
      <c r="FH145" s="109"/>
      <c r="FI145" s="109"/>
      <c r="FJ145" s="109"/>
      <c r="FK145" s="109"/>
      <c r="FL145" s="109"/>
      <c r="FM145" s="109"/>
      <c r="FN145" s="109"/>
      <c r="FO145" s="109"/>
      <c r="FP145" s="109"/>
      <c r="FQ145" s="109"/>
      <c r="FR145" s="109"/>
      <c r="FS145" s="109"/>
      <c r="FT145" s="109"/>
      <c r="FU145" s="109"/>
      <c r="FV145" s="109"/>
      <c r="FW145" s="109"/>
      <c r="FX145" s="109"/>
      <c r="FY145" s="109"/>
      <c r="FZ145" s="109"/>
      <c r="GA145" s="109"/>
      <c r="GB145" s="109"/>
      <c r="GC145" s="109"/>
      <c r="GD145" s="109"/>
      <c r="GE145" s="109"/>
      <c r="GF145" s="109"/>
      <c r="GG145" s="109"/>
      <c r="GH145" s="109"/>
      <c r="GI145" s="109">
        <v>1345.0</v>
      </c>
    </row>
    <row r="146" ht="15.75" customHeight="1">
      <c r="A146" s="31">
        <v>286.0</v>
      </c>
      <c r="B146" s="31" t="s">
        <v>856</v>
      </c>
      <c r="C146" s="31">
        <v>8.0</v>
      </c>
      <c r="D146" s="109">
        <v>165041.0</v>
      </c>
      <c r="E146" s="109">
        <v>166191.0</v>
      </c>
      <c r="F146" s="109">
        <v>165041.0</v>
      </c>
      <c r="G146" s="109">
        <v>166191.0</v>
      </c>
      <c r="H146" s="109">
        <v>125344.0</v>
      </c>
      <c r="I146" s="109">
        <v>119181.0</v>
      </c>
      <c r="J146" s="109">
        <v>125344.0</v>
      </c>
      <c r="K146" s="109">
        <v>119181.0</v>
      </c>
      <c r="L146" s="109">
        <v>1654.0</v>
      </c>
      <c r="M146" s="109">
        <v>1815.0</v>
      </c>
      <c r="N146" s="109">
        <v>1615.0</v>
      </c>
      <c r="O146" s="109">
        <v>1836.0</v>
      </c>
      <c r="P146" s="109">
        <v>123690.0</v>
      </c>
      <c r="Q146" s="109">
        <v>117366.0</v>
      </c>
      <c r="R146" s="109">
        <v>123729.0</v>
      </c>
      <c r="S146" s="109">
        <v>117345.0</v>
      </c>
      <c r="T146" s="109">
        <v>58149.0</v>
      </c>
      <c r="U146" s="109">
        <v>66505.0</v>
      </c>
      <c r="V146" s="109">
        <v>46812.0</v>
      </c>
      <c r="W146" s="109">
        <v>57912.0</v>
      </c>
      <c r="X146" s="109">
        <v>20672.0</v>
      </c>
      <c r="Y146" s="109">
        <v>22211.0</v>
      </c>
      <c r="Z146" s="109">
        <v>19337.0</v>
      </c>
      <c r="AA146" s="109">
        <v>22414.0</v>
      </c>
      <c r="AB146" s="109">
        <v>5347.0</v>
      </c>
      <c r="AC146" s="109">
        <v>4144.0</v>
      </c>
      <c r="AD146" s="109">
        <v>6608.0</v>
      </c>
      <c r="AE146" s="109">
        <v>4860.0</v>
      </c>
      <c r="AF146" s="109">
        <v>12085.0</v>
      </c>
      <c r="AG146" s="109">
        <v>8984.0</v>
      </c>
      <c r="AH146" s="109">
        <v>15113.0</v>
      </c>
      <c r="AI146" s="109">
        <v>10613.0</v>
      </c>
      <c r="AJ146" s="109"/>
      <c r="AK146" s="109"/>
      <c r="AL146" s="109"/>
      <c r="AM146" s="109"/>
      <c r="AN146" s="109">
        <v>10438.0</v>
      </c>
      <c r="AO146" s="109">
        <v>2946.0</v>
      </c>
      <c r="AP146" s="109">
        <v>15124.0</v>
      </c>
      <c r="AQ146" s="109">
        <v>6933.0</v>
      </c>
      <c r="AR146" s="109">
        <v>14069.0</v>
      </c>
      <c r="AS146" s="109">
        <v>4603.0</v>
      </c>
      <c r="AT146" s="109">
        <v>15350.0</v>
      </c>
      <c r="AU146" s="109">
        <v>6697.0</v>
      </c>
      <c r="AV146" s="109"/>
      <c r="AW146" s="109"/>
      <c r="AX146" s="109">
        <v>464.0</v>
      </c>
      <c r="AY146" s="109">
        <v>2260.0</v>
      </c>
      <c r="AZ146" s="109">
        <v>745.0</v>
      </c>
      <c r="BA146" s="109">
        <v>1963.0</v>
      </c>
      <c r="BB146" s="109">
        <v>590.0</v>
      </c>
      <c r="BC146" s="109">
        <v>1737.0</v>
      </c>
      <c r="BD146" s="109">
        <v>1405.0</v>
      </c>
      <c r="BE146" s="109">
        <v>1845.0</v>
      </c>
      <c r="BF146" s="109">
        <v>992.0</v>
      </c>
      <c r="BG146" s="109">
        <v>1084.0</v>
      </c>
      <c r="BH146" s="109"/>
      <c r="BI146" s="109"/>
      <c r="BJ146" s="109">
        <v>1028.0</v>
      </c>
      <c r="BK146" s="109">
        <v>926.0</v>
      </c>
      <c r="BL146" s="109"/>
      <c r="BM146" s="109">
        <v>586.0</v>
      </c>
      <c r="BN146" s="109">
        <v>305.0</v>
      </c>
      <c r="BO146" s="109">
        <v>375.0</v>
      </c>
      <c r="BP146" s="109"/>
      <c r="BQ146" s="109"/>
      <c r="BR146" s="109">
        <v>688.0</v>
      </c>
      <c r="BS146" s="109"/>
      <c r="BT146" s="109"/>
      <c r="BU146" s="109"/>
      <c r="BV146" s="109"/>
      <c r="BW146" s="109"/>
      <c r="BX146" s="109"/>
      <c r="BY146" s="109"/>
      <c r="BZ146" s="109"/>
      <c r="CA146" s="109">
        <v>229.0</v>
      </c>
      <c r="CB146" s="109"/>
      <c r="CC146" s="109"/>
      <c r="CD146" s="109"/>
      <c r="CE146" s="109">
        <v>118.0</v>
      </c>
      <c r="CF146" s="109">
        <v>201.0</v>
      </c>
      <c r="CG146" s="109"/>
      <c r="CH146" s="109">
        <v>99.0</v>
      </c>
      <c r="CI146" s="109">
        <v>57.0</v>
      </c>
      <c r="CJ146" s="109"/>
      <c r="CK146" s="109"/>
      <c r="CL146" s="109"/>
      <c r="CM146" s="109">
        <v>17.0</v>
      </c>
      <c r="CN146" s="109"/>
      <c r="CO146" s="109"/>
      <c r="CP146" s="109"/>
      <c r="CQ146" s="109"/>
      <c r="CR146" s="109"/>
      <c r="CS146" s="109"/>
      <c r="CT146" s="109">
        <v>39.0</v>
      </c>
      <c r="CU146" s="109"/>
      <c r="CV146" s="109"/>
      <c r="CW146" s="109"/>
      <c r="CX146" s="109"/>
      <c r="CY146" s="109"/>
      <c r="CZ146" s="109"/>
      <c r="DA146" s="109"/>
      <c r="DB146" s="109">
        <v>324.0</v>
      </c>
      <c r="DC146" s="109"/>
      <c r="DD146" s="109"/>
      <c r="DE146" s="109"/>
      <c r="DF146" s="109"/>
      <c r="DG146" s="109"/>
      <c r="DH146" s="109"/>
      <c r="DI146" s="109"/>
      <c r="DJ146" s="109">
        <v>150.0</v>
      </c>
      <c r="DK146" s="109"/>
      <c r="DL146" s="109"/>
      <c r="DM146" s="109"/>
      <c r="DN146" s="109">
        <v>119.0</v>
      </c>
      <c r="DO146" s="109"/>
      <c r="DP146" s="109"/>
      <c r="DQ146" s="109"/>
      <c r="DR146" s="109">
        <v>25.0</v>
      </c>
      <c r="DS146" s="109"/>
      <c r="DT146" s="109"/>
      <c r="DU146" s="109"/>
      <c r="DV146" s="109">
        <v>236.0</v>
      </c>
      <c r="DW146" s="109"/>
      <c r="DX146" s="109"/>
      <c r="DY146" s="109"/>
      <c r="DZ146" s="109"/>
      <c r="EA146" s="109"/>
      <c r="EB146" s="109"/>
      <c r="EC146" s="109"/>
      <c r="ED146" s="109"/>
      <c r="EE146" s="109"/>
      <c r="EF146" s="109"/>
      <c r="EG146" s="109"/>
      <c r="EH146" s="109"/>
      <c r="EI146" s="109"/>
      <c r="EJ146" s="109"/>
      <c r="EK146" s="109"/>
      <c r="EL146" s="109">
        <v>164.0</v>
      </c>
      <c r="EM146" s="109"/>
      <c r="EN146" s="109"/>
      <c r="EO146" s="109"/>
      <c r="EP146" s="109"/>
      <c r="EQ146" s="109"/>
      <c r="ER146" s="109"/>
      <c r="ES146" s="109"/>
      <c r="ET146" s="109"/>
      <c r="EU146" s="109"/>
      <c r="EV146" s="109"/>
      <c r="EW146" s="109"/>
      <c r="EX146" s="109">
        <v>162.0</v>
      </c>
      <c r="EY146" s="109"/>
      <c r="EZ146" s="109"/>
      <c r="FA146" s="109"/>
      <c r="FB146" s="109"/>
      <c r="FC146" s="109"/>
      <c r="FD146" s="109"/>
      <c r="FE146" s="109"/>
      <c r="FF146" s="109"/>
      <c r="FG146" s="109"/>
      <c r="FH146" s="109"/>
      <c r="FI146" s="109"/>
      <c r="FJ146" s="109"/>
      <c r="FK146" s="109"/>
      <c r="FL146" s="109"/>
      <c r="FM146" s="109"/>
      <c r="FN146" s="109"/>
      <c r="FO146" s="109"/>
      <c r="FP146" s="109"/>
      <c r="FQ146" s="109"/>
      <c r="FR146" s="109"/>
      <c r="FS146" s="109"/>
      <c r="FT146" s="109"/>
      <c r="FU146" s="109"/>
      <c r="FV146" s="109"/>
      <c r="FW146" s="109"/>
      <c r="FX146" s="109"/>
      <c r="FY146" s="109"/>
      <c r="FZ146" s="109"/>
      <c r="GA146" s="109"/>
      <c r="GB146" s="109"/>
      <c r="GC146" s="109"/>
      <c r="GD146" s="109"/>
      <c r="GE146" s="109"/>
      <c r="GF146" s="109">
        <v>579.0</v>
      </c>
      <c r="GG146" s="109">
        <v>3579.0</v>
      </c>
      <c r="GH146" s="109"/>
      <c r="GI146" s="109">
        <v>1113.0</v>
      </c>
    </row>
    <row r="147" ht="15.75" customHeight="1">
      <c r="A147" s="31">
        <v>287.0</v>
      </c>
      <c r="B147" s="31" t="s">
        <v>378</v>
      </c>
      <c r="C147" s="31">
        <v>8.0</v>
      </c>
      <c r="D147" s="109">
        <v>205135.0</v>
      </c>
      <c r="E147" s="109">
        <v>202393.0</v>
      </c>
      <c r="F147" s="109">
        <v>205135.0</v>
      </c>
      <c r="G147" s="109">
        <v>202393.0</v>
      </c>
      <c r="H147" s="109">
        <v>158861.0</v>
      </c>
      <c r="I147" s="109">
        <v>147557.0</v>
      </c>
      <c r="J147" s="109">
        <v>158861.0</v>
      </c>
      <c r="K147" s="109">
        <v>147557.0</v>
      </c>
      <c r="L147" s="109">
        <v>1752.0</v>
      </c>
      <c r="M147" s="109">
        <v>1907.0</v>
      </c>
      <c r="N147" s="109">
        <v>1478.0</v>
      </c>
      <c r="O147" s="109">
        <v>1741.0</v>
      </c>
      <c r="P147" s="109">
        <v>157109.0</v>
      </c>
      <c r="Q147" s="109">
        <v>145650.0</v>
      </c>
      <c r="R147" s="109">
        <v>157383.0</v>
      </c>
      <c r="S147" s="109">
        <v>145816.0</v>
      </c>
      <c r="T147" s="109">
        <v>70355.0</v>
      </c>
      <c r="U147" s="109">
        <v>75524.0</v>
      </c>
      <c r="V147" s="109">
        <v>52194.0</v>
      </c>
      <c r="W147" s="109">
        <v>63563.0</v>
      </c>
      <c r="X147" s="109">
        <v>26396.0</v>
      </c>
      <c r="Y147" s="109">
        <v>27956.0</v>
      </c>
      <c r="Z147" s="109">
        <v>24529.0</v>
      </c>
      <c r="AA147" s="109">
        <v>29504.0</v>
      </c>
      <c r="AB147" s="109">
        <v>11003.0</v>
      </c>
      <c r="AC147" s="109">
        <v>5980.0</v>
      </c>
      <c r="AD147" s="109">
        <v>11306.0</v>
      </c>
      <c r="AE147" s="109">
        <v>7295.0</v>
      </c>
      <c r="AF147" s="109">
        <v>21052.0</v>
      </c>
      <c r="AG147" s="109">
        <v>19322.0</v>
      </c>
      <c r="AH147" s="109">
        <v>25202.0</v>
      </c>
      <c r="AI147" s="109">
        <v>18446.0</v>
      </c>
      <c r="AJ147" s="109"/>
      <c r="AK147" s="109"/>
      <c r="AL147" s="109"/>
      <c r="AM147" s="109"/>
      <c r="AN147" s="109">
        <v>11425.0</v>
      </c>
      <c r="AO147" s="109">
        <v>5476.0</v>
      </c>
      <c r="AP147" s="109">
        <v>20758.0</v>
      </c>
      <c r="AQ147" s="109">
        <v>10735.0</v>
      </c>
      <c r="AR147" s="109">
        <v>15006.0</v>
      </c>
      <c r="AS147" s="109">
        <v>5852.0</v>
      </c>
      <c r="AT147" s="109">
        <v>16215.0</v>
      </c>
      <c r="AU147" s="109">
        <v>8027.0</v>
      </c>
      <c r="AV147" s="109"/>
      <c r="AW147" s="109">
        <v>3198.0</v>
      </c>
      <c r="AX147" s="109">
        <v>639.0</v>
      </c>
      <c r="AY147" s="109">
        <v>3190.0</v>
      </c>
      <c r="AZ147" s="109"/>
      <c r="BA147" s="109">
        <v>1237.0</v>
      </c>
      <c r="BB147" s="109">
        <v>337.0</v>
      </c>
      <c r="BC147" s="109">
        <v>1116.0</v>
      </c>
      <c r="BD147" s="109"/>
      <c r="BE147" s="109"/>
      <c r="BF147" s="109">
        <v>988.0</v>
      </c>
      <c r="BG147" s="109">
        <v>649.0</v>
      </c>
      <c r="BH147" s="109"/>
      <c r="BI147" s="109"/>
      <c r="BJ147" s="109">
        <v>1473.0</v>
      </c>
      <c r="BK147" s="109">
        <v>1180.0</v>
      </c>
      <c r="BL147" s="109"/>
      <c r="BM147" s="109">
        <v>1105.0</v>
      </c>
      <c r="BN147" s="109">
        <v>456.0</v>
      </c>
      <c r="BO147" s="109">
        <v>661.0</v>
      </c>
      <c r="BP147" s="109">
        <v>1552.0</v>
      </c>
      <c r="BQ147" s="109"/>
      <c r="BR147" s="109">
        <v>1354.0</v>
      </c>
      <c r="BS147" s="109"/>
      <c r="BT147" s="109"/>
      <c r="BU147" s="109"/>
      <c r="BV147" s="109"/>
      <c r="BW147" s="109"/>
      <c r="BX147" s="109"/>
      <c r="BY147" s="109"/>
      <c r="BZ147" s="109"/>
      <c r="CA147" s="109">
        <v>384.0</v>
      </c>
      <c r="CB147" s="109"/>
      <c r="CC147" s="109"/>
      <c r="CD147" s="109"/>
      <c r="CE147" s="109">
        <v>101.0</v>
      </c>
      <c r="CF147" s="109"/>
      <c r="CG147" s="109"/>
      <c r="CH147" s="109">
        <v>82.0</v>
      </c>
      <c r="CI147" s="109">
        <v>43.0</v>
      </c>
      <c r="CJ147" s="109"/>
      <c r="CK147" s="109"/>
      <c r="CL147" s="109"/>
      <c r="CM147" s="109">
        <v>20.0</v>
      </c>
      <c r="CN147" s="109"/>
      <c r="CO147" s="109"/>
      <c r="CP147" s="109"/>
      <c r="CQ147" s="109"/>
      <c r="CR147" s="109"/>
      <c r="CS147" s="109"/>
      <c r="CT147" s="109">
        <v>39.0</v>
      </c>
      <c r="CU147" s="109"/>
      <c r="CV147" s="109"/>
      <c r="CW147" s="109"/>
      <c r="CX147" s="109"/>
      <c r="CY147" s="109"/>
      <c r="CZ147" s="109"/>
      <c r="DA147" s="109"/>
      <c r="DB147" s="109">
        <v>346.0</v>
      </c>
      <c r="DC147" s="109"/>
      <c r="DD147" s="109"/>
      <c r="DE147" s="109"/>
      <c r="DF147" s="109"/>
      <c r="DG147" s="109"/>
      <c r="DH147" s="109"/>
      <c r="DI147" s="109"/>
      <c r="DJ147" s="109">
        <v>374.0</v>
      </c>
      <c r="DK147" s="109"/>
      <c r="DL147" s="109"/>
      <c r="DM147" s="109"/>
      <c r="DN147" s="109">
        <v>303.0</v>
      </c>
      <c r="DO147" s="109"/>
      <c r="DP147" s="109"/>
      <c r="DQ147" s="109"/>
      <c r="DR147" s="109">
        <v>25.0</v>
      </c>
      <c r="DS147" s="109"/>
      <c r="DT147" s="109"/>
      <c r="DU147" s="109"/>
      <c r="DV147" s="109">
        <v>357.0</v>
      </c>
      <c r="DW147" s="109"/>
      <c r="DX147" s="109"/>
      <c r="DY147" s="109"/>
      <c r="DZ147" s="109"/>
      <c r="EA147" s="109"/>
      <c r="EB147" s="109"/>
      <c r="EC147" s="109"/>
      <c r="ED147" s="109"/>
      <c r="EE147" s="109"/>
      <c r="EF147" s="109"/>
      <c r="EG147" s="109"/>
      <c r="EH147" s="109"/>
      <c r="EI147" s="109"/>
      <c r="EJ147" s="109"/>
      <c r="EK147" s="109"/>
      <c r="EL147" s="109">
        <v>194.0</v>
      </c>
      <c r="EM147" s="109"/>
      <c r="EN147" s="109"/>
      <c r="EO147" s="109"/>
      <c r="EP147" s="109"/>
      <c r="EQ147" s="109"/>
      <c r="ER147" s="109"/>
      <c r="ES147" s="109"/>
      <c r="ET147" s="109"/>
      <c r="EU147" s="109"/>
      <c r="EV147" s="109"/>
      <c r="EW147" s="109"/>
      <c r="EX147" s="109">
        <v>212.0</v>
      </c>
      <c r="EY147" s="109"/>
      <c r="EZ147" s="109"/>
      <c r="FA147" s="109"/>
      <c r="FB147" s="109"/>
      <c r="FC147" s="109"/>
      <c r="FD147" s="109"/>
      <c r="FE147" s="109"/>
      <c r="FF147" s="109"/>
      <c r="FG147" s="109"/>
      <c r="FH147" s="109"/>
      <c r="FI147" s="109"/>
      <c r="FJ147" s="109"/>
      <c r="FK147" s="109"/>
      <c r="FL147" s="109"/>
      <c r="FM147" s="109"/>
      <c r="FN147" s="109"/>
      <c r="FO147" s="109"/>
      <c r="FP147" s="109"/>
      <c r="FQ147" s="109"/>
      <c r="FR147" s="109"/>
      <c r="FS147" s="109"/>
      <c r="FT147" s="109"/>
      <c r="FU147" s="109"/>
      <c r="FV147" s="109"/>
      <c r="FW147" s="109"/>
      <c r="FX147" s="109"/>
      <c r="FY147" s="109"/>
      <c r="FZ147" s="109"/>
      <c r="GA147" s="109"/>
      <c r="GB147" s="109"/>
      <c r="GC147" s="109"/>
      <c r="GD147" s="109"/>
      <c r="GE147" s="109"/>
      <c r="GF147" s="109">
        <v>320.0</v>
      </c>
      <c r="GG147" s="109"/>
      <c r="GH147" s="109"/>
      <c r="GI147" s="109">
        <v>902.0</v>
      </c>
    </row>
    <row r="148" ht="15.75" customHeight="1">
      <c r="A148" s="31">
        <v>288.0</v>
      </c>
      <c r="B148" s="31" t="s">
        <v>380</v>
      </c>
      <c r="C148" s="31">
        <v>8.0</v>
      </c>
      <c r="D148" s="109">
        <v>177806.0</v>
      </c>
      <c r="E148" s="109">
        <v>177313.0</v>
      </c>
      <c r="F148" s="109">
        <v>177806.0</v>
      </c>
      <c r="G148" s="109">
        <v>177313.0</v>
      </c>
      <c r="H148" s="109">
        <v>136595.0</v>
      </c>
      <c r="I148" s="109">
        <v>128808.0</v>
      </c>
      <c r="J148" s="109">
        <v>136595.0</v>
      </c>
      <c r="K148" s="109">
        <v>128808.0</v>
      </c>
      <c r="L148" s="109">
        <v>1536.0</v>
      </c>
      <c r="M148" s="109">
        <v>2367.0</v>
      </c>
      <c r="N148" s="109">
        <v>1466.0</v>
      </c>
      <c r="O148" s="109">
        <v>1772.0</v>
      </c>
      <c r="P148" s="109">
        <v>135059.0</v>
      </c>
      <c r="Q148" s="109">
        <v>126441.0</v>
      </c>
      <c r="R148" s="109">
        <v>135129.0</v>
      </c>
      <c r="S148" s="109">
        <v>127036.0</v>
      </c>
      <c r="T148" s="109">
        <v>56528.0</v>
      </c>
      <c r="U148" s="109">
        <v>65009.0</v>
      </c>
      <c r="V148" s="109">
        <v>53066.0</v>
      </c>
      <c r="W148" s="109">
        <v>62610.0</v>
      </c>
      <c r="X148" s="109">
        <v>32522.0</v>
      </c>
      <c r="Y148" s="109">
        <v>35359.0</v>
      </c>
      <c r="Z148" s="109">
        <v>22122.0</v>
      </c>
      <c r="AA148" s="109">
        <v>24130.0</v>
      </c>
      <c r="AB148" s="109">
        <v>6767.0</v>
      </c>
      <c r="AC148" s="109">
        <v>5613.0</v>
      </c>
      <c r="AD148" s="109">
        <v>7369.0</v>
      </c>
      <c r="AE148" s="109">
        <v>5482.0</v>
      </c>
      <c r="AF148" s="109">
        <v>16030.0</v>
      </c>
      <c r="AG148" s="109">
        <v>12768.0</v>
      </c>
      <c r="AH148" s="109">
        <v>18842.0</v>
      </c>
      <c r="AI148" s="109">
        <v>13987.0</v>
      </c>
      <c r="AJ148" s="109"/>
      <c r="AK148" s="109"/>
      <c r="AL148" s="109"/>
      <c r="AM148" s="109"/>
      <c r="AN148" s="109">
        <v>8402.0</v>
      </c>
      <c r="AO148" s="109">
        <v>4184.0</v>
      </c>
      <c r="AP148" s="109">
        <v>14647.0</v>
      </c>
      <c r="AQ148" s="109">
        <v>7307.0</v>
      </c>
      <c r="AR148" s="109">
        <v>12388.0</v>
      </c>
      <c r="AS148" s="109"/>
      <c r="AT148" s="109">
        <v>13299.0</v>
      </c>
      <c r="AU148" s="109">
        <v>5979.0</v>
      </c>
      <c r="AV148" s="109"/>
      <c r="AW148" s="109"/>
      <c r="AX148" s="109">
        <v>432.0</v>
      </c>
      <c r="AY148" s="109">
        <v>2335.0</v>
      </c>
      <c r="AZ148" s="109"/>
      <c r="BA148" s="109">
        <v>1694.0</v>
      </c>
      <c r="BB148" s="109">
        <v>305.0</v>
      </c>
      <c r="BC148" s="109">
        <v>947.0</v>
      </c>
      <c r="BD148" s="109">
        <v>1414.0</v>
      </c>
      <c r="BE148" s="109"/>
      <c r="BF148" s="109">
        <v>1117.0</v>
      </c>
      <c r="BG148" s="109">
        <v>890.0</v>
      </c>
      <c r="BH148" s="109"/>
      <c r="BI148" s="109"/>
      <c r="BJ148" s="109">
        <v>1235.0</v>
      </c>
      <c r="BK148" s="109">
        <v>876.0</v>
      </c>
      <c r="BL148" s="109">
        <v>1008.0</v>
      </c>
      <c r="BM148" s="109">
        <v>1814.0</v>
      </c>
      <c r="BN148" s="109">
        <v>534.0</v>
      </c>
      <c r="BO148" s="109">
        <v>683.0</v>
      </c>
      <c r="BP148" s="109"/>
      <c r="BQ148" s="109"/>
      <c r="BR148" s="109">
        <v>781.0</v>
      </c>
      <c r="BS148" s="109"/>
      <c r="BT148" s="109"/>
      <c r="BU148" s="109"/>
      <c r="BV148" s="109"/>
      <c r="BW148" s="109"/>
      <c r="BX148" s="109"/>
      <c r="BY148" s="109"/>
      <c r="BZ148" s="109"/>
      <c r="CA148" s="109">
        <v>344.0</v>
      </c>
      <c r="CB148" s="109"/>
      <c r="CC148" s="109"/>
      <c r="CD148" s="109"/>
      <c r="CE148" s="109">
        <v>95.0</v>
      </c>
      <c r="CF148" s="109"/>
      <c r="CG148" s="109"/>
      <c r="CH148" s="109">
        <v>22.0</v>
      </c>
      <c r="CI148" s="109">
        <v>30.0</v>
      </c>
      <c r="CJ148" s="109"/>
      <c r="CK148" s="109"/>
      <c r="CL148" s="109"/>
      <c r="CM148" s="109">
        <v>21.0</v>
      </c>
      <c r="CN148" s="109"/>
      <c r="CO148" s="109"/>
      <c r="CP148" s="109"/>
      <c r="CQ148" s="109"/>
      <c r="CR148" s="109"/>
      <c r="CS148" s="109"/>
      <c r="CT148" s="109">
        <v>35.0</v>
      </c>
      <c r="CU148" s="109"/>
      <c r="CV148" s="109"/>
      <c r="CW148" s="109"/>
      <c r="CX148" s="109"/>
      <c r="CY148" s="109"/>
      <c r="CZ148" s="109"/>
      <c r="DA148" s="109"/>
      <c r="DB148" s="109">
        <v>309.0</v>
      </c>
      <c r="DC148" s="109"/>
      <c r="DD148" s="109"/>
      <c r="DE148" s="109"/>
      <c r="DF148" s="109"/>
      <c r="DG148" s="109"/>
      <c r="DH148" s="109"/>
      <c r="DI148" s="109"/>
      <c r="DJ148" s="109">
        <v>270.0</v>
      </c>
      <c r="DK148" s="109"/>
      <c r="DL148" s="109"/>
      <c r="DM148" s="109"/>
      <c r="DN148" s="109">
        <v>188.0</v>
      </c>
      <c r="DO148" s="109"/>
      <c r="DP148" s="109"/>
      <c r="DQ148" s="109"/>
      <c r="DR148" s="109">
        <v>10.0</v>
      </c>
      <c r="DS148" s="109"/>
      <c r="DT148" s="109"/>
      <c r="DU148" s="109"/>
      <c r="DV148" s="109">
        <v>219.0</v>
      </c>
      <c r="DW148" s="109"/>
      <c r="DX148" s="109"/>
      <c r="DY148" s="109"/>
      <c r="DZ148" s="109"/>
      <c r="EA148" s="109"/>
      <c r="EB148" s="109"/>
      <c r="EC148" s="109"/>
      <c r="ED148" s="109"/>
      <c r="EE148" s="109"/>
      <c r="EF148" s="109"/>
      <c r="EG148" s="109"/>
      <c r="EH148" s="109"/>
      <c r="EI148" s="109"/>
      <c r="EJ148" s="109"/>
      <c r="EK148" s="109"/>
      <c r="EL148" s="109">
        <v>183.0</v>
      </c>
      <c r="EM148" s="109"/>
      <c r="EN148" s="109"/>
      <c r="EO148" s="109"/>
      <c r="EP148" s="109"/>
      <c r="EQ148" s="109"/>
      <c r="ER148" s="109"/>
      <c r="ES148" s="109"/>
      <c r="ET148" s="109"/>
      <c r="EU148" s="109"/>
      <c r="EV148" s="109"/>
      <c r="EW148" s="109"/>
      <c r="EX148" s="109">
        <v>144.0</v>
      </c>
      <c r="EY148" s="109"/>
      <c r="EZ148" s="109"/>
      <c r="FA148" s="109"/>
      <c r="FB148" s="109"/>
      <c r="FC148" s="109"/>
      <c r="FD148" s="109"/>
      <c r="FE148" s="109"/>
      <c r="FF148" s="109"/>
      <c r="FG148" s="109"/>
      <c r="FH148" s="109"/>
      <c r="FI148" s="109"/>
      <c r="FJ148" s="109"/>
      <c r="FK148" s="109"/>
      <c r="FL148" s="109"/>
      <c r="FM148" s="109"/>
      <c r="FN148" s="109"/>
      <c r="FO148" s="109"/>
      <c r="FP148" s="109"/>
      <c r="FQ148" s="109"/>
      <c r="FR148" s="109"/>
      <c r="FS148" s="109"/>
      <c r="FT148" s="109"/>
      <c r="FU148" s="109"/>
      <c r="FV148" s="109"/>
      <c r="FW148" s="109"/>
      <c r="FX148" s="109"/>
      <c r="FY148" s="109"/>
      <c r="FZ148" s="109"/>
      <c r="GA148" s="109"/>
      <c r="GB148" s="109"/>
      <c r="GC148" s="109"/>
      <c r="GD148" s="109"/>
      <c r="GE148" s="109"/>
      <c r="GF148" s="109"/>
      <c r="GG148" s="109"/>
      <c r="GH148" s="109"/>
      <c r="GI148" s="109">
        <v>1320.0</v>
      </c>
    </row>
    <row r="149" ht="15.75" customHeight="1">
      <c r="A149" s="31">
        <v>289.0</v>
      </c>
      <c r="B149" s="31" t="s">
        <v>381</v>
      </c>
      <c r="C149" s="31">
        <v>8.0</v>
      </c>
      <c r="D149" s="109">
        <v>199934.0</v>
      </c>
      <c r="E149" s="109">
        <v>199091.0</v>
      </c>
      <c r="F149" s="109">
        <v>199934.0</v>
      </c>
      <c r="G149" s="109">
        <v>199091.0</v>
      </c>
      <c r="H149" s="109">
        <v>157642.0</v>
      </c>
      <c r="I149" s="109">
        <v>150014.0</v>
      </c>
      <c r="J149" s="109">
        <v>157642.0</v>
      </c>
      <c r="K149" s="109">
        <v>150014.0</v>
      </c>
      <c r="L149" s="109">
        <v>1839.0</v>
      </c>
      <c r="M149" s="109">
        <v>1883.0</v>
      </c>
      <c r="N149" s="109">
        <v>1583.0</v>
      </c>
      <c r="O149" s="109">
        <v>1992.0</v>
      </c>
      <c r="P149" s="109">
        <v>155803.0</v>
      </c>
      <c r="Q149" s="109">
        <v>148131.0</v>
      </c>
      <c r="R149" s="109">
        <v>156059.0</v>
      </c>
      <c r="S149" s="109">
        <v>148022.0</v>
      </c>
      <c r="T149" s="109">
        <v>63494.0</v>
      </c>
      <c r="U149" s="109">
        <v>76870.0</v>
      </c>
      <c r="V149" s="109">
        <v>53873.0</v>
      </c>
      <c r="W149" s="109">
        <v>68394.0</v>
      </c>
      <c r="X149" s="109">
        <v>23397.0</v>
      </c>
      <c r="Y149" s="109">
        <v>29859.0</v>
      </c>
      <c r="Z149" s="109">
        <v>23321.0</v>
      </c>
      <c r="AA149" s="109">
        <v>28558.0</v>
      </c>
      <c r="AB149" s="109">
        <v>9711.0</v>
      </c>
      <c r="AC149" s="109">
        <v>5966.0</v>
      </c>
      <c r="AD149" s="109">
        <v>9543.0</v>
      </c>
      <c r="AE149" s="109">
        <v>7089.0</v>
      </c>
      <c r="AF149" s="109">
        <v>22309.0</v>
      </c>
      <c r="AG149" s="109">
        <v>18399.0</v>
      </c>
      <c r="AH149" s="109">
        <v>21695.0</v>
      </c>
      <c r="AI149" s="109">
        <v>16195.0</v>
      </c>
      <c r="AJ149" s="109"/>
      <c r="AK149" s="109"/>
      <c r="AL149" s="109"/>
      <c r="AM149" s="109"/>
      <c r="AN149" s="109">
        <v>15533.0</v>
      </c>
      <c r="AO149" s="109">
        <v>5665.0</v>
      </c>
      <c r="AP149" s="109">
        <v>21425.0</v>
      </c>
      <c r="AQ149" s="109">
        <v>10441.0</v>
      </c>
      <c r="AR149" s="109">
        <v>18702.0</v>
      </c>
      <c r="AS149" s="109">
        <v>6435.0</v>
      </c>
      <c r="AT149" s="109">
        <v>20171.0</v>
      </c>
      <c r="AU149" s="109">
        <v>8245.0</v>
      </c>
      <c r="AV149" s="109"/>
      <c r="AW149" s="109"/>
      <c r="AX149" s="109">
        <v>639.0</v>
      </c>
      <c r="AY149" s="109">
        <v>3267.0</v>
      </c>
      <c r="AZ149" s="109"/>
      <c r="BA149" s="109">
        <v>1764.0</v>
      </c>
      <c r="BB149" s="109">
        <v>362.0</v>
      </c>
      <c r="BC149" s="109">
        <v>1517.0</v>
      </c>
      <c r="BD149" s="109"/>
      <c r="BE149" s="109">
        <v>1119.0</v>
      </c>
      <c r="BF149" s="109">
        <v>856.0</v>
      </c>
      <c r="BG149" s="109">
        <v>875.0</v>
      </c>
      <c r="BH149" s="109"/>
      <c r="BI149" s="109"/>
      <c r="BJ149" s="109">
        <v>1047.0</v>
      </c>
      <c r="BK149" s="109">
        <v>962.0</v>
      </c>
      <c r="BL149" s="109"/>
      <c r="BM149" s="109">
        <v>794.0</v>
      </c>
      <c r="BN149" s="109">
        <v>459.0</v>
      </c>
      <c r="BO149" s="109">
        <v>505.0</v>
      </c>
      <c r="BP149" s="109">
        <v>1539.0</v>
      </c>
      <c r="BQ149" s="109"/>
      <c r="BR149" s="109">
        <v>1141.0</v>
      </c>
      <c r="BS149" s="109"/>
      <c r="BT149" s="109"/>
      <c r="BU149" s="109"/>
      <c r="BV149" s="109"/>
      <c r="BW149" s="109"/>
      <c r="BX149" s="109"/>
      <c r="BY149" s="109"/>
      <c r="BZ149" s="109"/>
      <c r="CA149" s="109">
        <v>324.0</v>
      </c>
      <c r="CB149" s="109"/>
      <c r="CC149" s="109"/>
      <c r="CD149" s="109"/>
      <c r="CE149" s="109">
        <v>110.0</v>
      </c>
      <c r="CF149" s="109">
        <v>244.0</v>
      </c>
      <c r="CG149" s="109">
        <v>296.0</v>
      </c>
      <c r="CH149" s="109">
        <v>154.0</v>
      </c>
      <c r="CI149" s="109">
        <v>139.0</v>
      </c>
      <c r="CJ149" s="109"/>
      <c r="CK149" s="109"/>
      <c r="CL149" s="109"/>
      <c r="CM149" s="109">
        <v>23.0</v>
      </c>
      <c r="CN149" s="109"/>
      <c r="CO149" s="109"/>
      <c r="CP149" s="109"/>
      <c r="CQ149" s="109"/>
      <c r="CR149" s="109"/>
      <c r="CS149" s="109"/>
      <c r="CT149" s="109">
        <v>45.0</v>
      </c>
      <c r="CU149" s="109"/>
      <c r="CV149" s="109"/>
      <c r="CW149" s="109"/>
      <c r="CX149" s="109"/>
      <c r="CY149" s="109"/>
      <c r="CZ149" s="109"/>
      <c r="DA149" s="109"/>
      <c r="DB149" s="109">
        <v>318.0</v>
      </c>
      <c r="DC149" s="109"/>
      <c r="DD149" s="109"/>
      <c r="DE149" s="109"/>
      <c r="DF149" s="109"/>
      <c r="DG149" s="109"/>
      <c r="DH149" s="109"/>
      <c r="DI149" s="109"/>
      <c r="DJ149" s="109">
        <v>216.0</v>
      </c>
      <c r="DK149" s="109"/>
      <c r="DL149" s="109"/>
      <c r="DM149" s="109"/>
      <c r="DN149" s="109">
        <v>209.0</v>
      </c>
      <c r="DO149" s="109"/>
      <c r="DP149" s="109"/>
      <c r="DQ149" s="109"/>
      <c r="DR149" s="109">
        <v>25.0</v>
      </c>
      <c r="DS149" s="109"/>
      <c r="DT149" s="109"/>
      <c r="DU149" s="109"/>
      <c r="DV149" s="109">
        <v>206.0</v>
      </c>
      <c r="DW149" s="109"/>
      <c r="DX149" s="109"/>
      <c r="DY149" s="109"/>
      <c r="DZ149" s="109"/>
      <c r="EA149" s="109"/>
      <c r="EB149" s="109"/>
      <c r="EC149" s="109"/>
      <c r="ED149" s="109"/>
      <c r="EE149" s="109"/>
      <c r="EF149" s="109"/>
      <c r="EG149" s="109"/>
      <c r="EH149" s="109"/>
      <c r="EI149" s="109"/>
      <c r="EJ149" s="109"/>
      <c r="EK149" s="109"/>
      <c r="EL149" s="109">
        <v>164.0</v>
      </c>
      <c r="EM149" s="109"/>
      <c r="EN149" s="109"/>
      <c r="EO149" s="109"/>
      <c r="EP149" s="109"/>
      <c r="EQ149" s="109"/>
      <c r="ER149" s="109"/>
      <c r="ES149" s="109"/>
      <c r="ET149" s="109"/>
      <c r="EU149" s="109"/>
      <c r="EV149" s="109"/>
      <c r="EW149" s="109"/>
      <c r="EX149" s="109">
        <v>190.0</v>
      </c>
      <c r="EY149" s="109"/>
      <c r="EZ149" s="109"/>
      <c r="FA149" s="109"/>
      <c r="FB149" s="109"/>
      <c r="FC149" s="109"/>
      <c r="FD149" s="109"/>
      <c r="FE149" s="109"/>
      <c r="FF149" s="109"/>
      <c r="FG149" s="109"/>
      <c r="FH149" s="109"/>
      <c r="FI149" s="109"/>
      <c r="FJ149" s="109"/>
      <c r="FK149" s="109"/>
      <c r="FL149" s="109"/>
      <c r="FM149" s="109"/>
      <c r="FN149" s="109"/>
      <c r="FO149" s="109"/>
      <c r="FP149" s="109"/>
      <c r="FQ149" s="109"/>
      <c r="FR149" s="109"/>
      <c r="FS149" s="109"/>
      <c r="FT149" s="109"/>
      <c r="FU149" s="109"/>
      <c r="FV149" s="109"/>
      <c r="FW149" s="109"/>
      <c r="FX149" s="109"/>
      <c r="FY149" s="109"/>
      <c r="FZ149" s="109"/>
      <c r="GA149" s="109"/>
      <c r="GB149" s="109"/>
      <c r="GC149" s="109"/>
      <c r="GD149" s="109"/>
      <c r="GE149" s="109"/>
      <c r="GF149" s="109">
        <v>874.0</v>
      </c>
      <c r="GG149" s="109">
        <v>964.0</v>
      </c>
      <c r="GH149" s="109"/>
      <c r="GI149" s="109">
        <v>1378.0</v>
      </c>
    </row>
    <row r="150" ht="15.75" customHeight="1">
      <c r="A150" s="31">
        <v>290.0</v>
      </c>
      <c r="B150" s="31" t="s">
        <v>382</v>
      </c>
      <c r="C150" s="31">
        <v>8.0</v>
      </c>
      <c r="D150" s="109">
        <v>196488.0</v>
      </c>
      <c r="E150" s="109">
        <v>193188.0</v>
      </c>
      <c r="F150" s="109">
        <v>196488.0</v>
      </c>
      <c r="G150" s="109">
        <v>193188.0</v>
      </c>
      <c r="H150" s="109">
        <v>159801.0</v>
      </c>
      <c r="I150" s="109">
        <v>149768.0</v>
      </c>
      <c r="J150" s="109">
        <v>159801.0</v>
      </c>
      <c r="K150" s="109">
        <v>149768.0</v>
      </c>
      <c r="L150" s="109">
        <v>1615.0</v>
      </c>
      <c r="M150" s="109">
        <v>1789.0</v>
      </c>
      <c r="N150" s="109">
        <v>1391.0</v>
      </c>
      <c r="O150" s="109">
        <v>1487.0</v>
      </c>
      <c r="P150" s="109">
        <v>158186.0</v>
      </c>
      <c r="Q150" s="109">
        <v>147979.0</v>
      </c>
      <c r="R150" s="109">
        <v>158410.0</v>
      </c>
      <c r="S150" s="109">
        <v>148281.0</v>
      </c>
      <c r="T150" s="109">
        <v>56446.0</v>
      </c>
      <c r="U150" s="109">
        <v>69354.0</v>
      </c>
      <c r="V150" s="109">
        <v>48828.0</v>
      </c>
      <c r="W150" s="109">
        <v>61889.0</v>
      </c>
      <c r="X150" s="109">
        <v>27325.0</v>
      </c>
      <c r="Y150" s="109">
        <v>30160.0</v>
      </c>
      <c r="Z150" s="109">
        <v>24865.0</v>
      </c>
      <c r="AA150" s="109">
        <v>30417.0</v>
      </c>
      <c r="AB150" s="109">
        <v>13862.0</v>
      </c>
      <c r="AC150" s="109">
        <v>9589.0</v>
      </c>
      <c r="AD150" s="109">
        <v>15096.0</v>
      </c>
      <c r="AE150" s="109">
        <v>9820.0</v>
      </c>
      <c r="AF150" s="109">
        <v>30197.0</v>
      </c>
      <c r="AG150" s="109">
        <v>24477.0</v>
      </c>
      <c r="AH150" s="109">
        <v>28521.0</v>
      </c>
      <c r="AI150" s="109">
        <v>21978.0</v>
      </c>
      <c r="AJ150" s="109"/>
      <c r="AK150" s="109"/>
      <c r="AL150" s="109"/>
      <c r="AM150" s="109"/>
      <c r="AN150" s="109">
        <v>12504.0</v>
      </c>
      <c r="AO150" s="109">
        <v>3358.0</v>
      </c>
      <c r="AP150" s="109">
        <v>18718.0</v>
      </c>
      <c r="AQ150" s="109">
        <v>8208.0</v>
      </c>
      <c r="AR150" s="109">
        <v>13684.0</v>
      </c>
      <c r="AS150" s="109">
        <v>5081.0</v>
      </c>
      <c r="AT150" s="109">
        <v>15887.0</v>
      </c>
      <c r="AU150" s="109">
        <v>6815.0</v>
      </c>
      <c r="AV150" s="109"/>
      <c r="AW150" s="109">
        <v>4402.0</v>
      </c>
      <c r="AX150" s="109">
        <v>715.0</v>
      </c>
      <c r="AY150" s="109">
        <v>3979.0</v>
      </c>
      <c r="AZ150" s="109"/>
      <c r="BA150" s="109">
        <v>1558.0</v>
      </c>
      <c r="BB150" s="109">
        <v>326.0</v>
      </c>
      <c r="BC150" s="109">
        <v>1297.0</v>
      </c>
      <c r="BD150" s="109"/>
      <c r="BE150" s="109"/>
      <c r="BF150" s="109">
        <v>758.0</v>
      </c>
      <c r="BG150" s="109">
        <v>509.0</v>
      </c>
      <c r="BH150" s="109"/>
      <c r="BI150" s="109"/>
      <c r="BJ150" s="109">
        <v>994.0</v>
      </c>
      <c r="BK150" s="109">
        <v>1053.0</v>
      </c>
      <c r="BL150" s="109"/>
      <c r="BM150" s="109"/>
      <c r="BN150" s="109">
        <v>629.0</v>
      </c>
      <c r="BO150" s="109">
        <v>589.0</v>
      </c>
      <c r="BP150" s="109">
        <v>2293.0</v>
      </c>
      <c r="BQ150" s="109"/>
      <c r="BR150" s="109">
        <v>1307.0</v>
      </c>
      <c r="BS150" s="109"/>
      <c r="BT150" s="109"/>
      <c r="BU150" s="109"/>
      <c r="BV150" s="109"/>
      <c r="BW150" s="109"/>
      <c r="BX150" s="109"/>
      <c r="BY150" s="109"/>
      <c r="BZ150" s="109"/>
      <c r="CA150" s="109">
        <v>267.0</v>
      </c>
      <c r="CB150" s="109"/>
      <c r="CC150" s="109"/>
      <c r="CD150" s="109"/>
      <c r="CE150" s="109">
        <v>113.0</v>
      </c>
      <c r="CF150" s="109">
        <v>285.0</v>
      </c>
      <c r="CG150" s="109"/>
      <c r="CH150" s="109">
        <v>142.0</v>
      </c>
      <c r="CI150" s="109">
        <v>95.0</v>
      </c>
      <c r="CJ150" s="109"/>
      <c r="CK150" s="109"/>
      <c r="CL150" s="109"/>
      <c r="CM150" s="109">
        <v>30.0</v>
      </c>
      <c r="CN150" s="109"/>
      <c r="CO150" s="109"/>
      <c r="CP150" s="109"/>
      <c r="CQ150" s="109"/>
      <c r="CR150" s="109"/>
      <c r="CS150" s="109"/>
      <c r="CT150" s="109">
        <v>34.0</v>
      </c>
      <c r="CU150" s="109"/>
      <c r="CV150" s="109"/>
      <c r="CW150" s="109"/>
      <c r="CX150" s="109"/>
      <c r="CY150" s="109"/>
      <c r="CZ150" s="109"/>
      <c r="DA150" s="109"/>
      <c r="DB150" s="109">
        <v>281.0</v>
      </c>
      <c r="DC150" s="109"/>
      <c r="DD150" s="109"/>
      <c r="DE150" s="109"/>
      <c r="DF150" s="109"/>
      <c r="DG150" s="109"/>
      <c r="DH150" s="109"/>
      <c r="DI150" s="109"/>
      <c r="DJ150" s="109">
        <v>282.0</v>
      </c>
      <c r="DK150" s="109"/>
      <c r="DL150" s="109"/>
      <c r="DM150" s="109"/>
      <c r="DN150" s="109">
        <v>376.0</v>
      </c>
      <c r="DO150" s="109"/>
      <c r="DP150" s="109"/>
      <c r="DQ150" s="109"/>
      <c r="DR150" s="109">
        <v>52.0</v>
      </c>
      <c r="DS150" s="109"/>
      <c r="DT150" s="109"/>
      <c r="DU150" s="109"/>
      <c r="DV150" s="109">
        <v>212.0</v>
      </c>
      <c r="DW150" s="109"/>
      <c r="DX150" s="109"/>
      <c r="DY150" s="109"/>
      <c r="DZ150" s="109"/>
      <c r="EA150" s="109"/>
      <c r="EB150" s="109"/>
      <c r="EC150" s="109"/>
      <c r="ED150" s="109"/>
      <c r="EE150" s="109"/>
      <c r="EF150" s="109"/>
      <c r="EG150" s="109"/>
      <c r="EH150" s="109"/>
      <c r="EI150" s="109"/>
      <c r="EJ150" s="109"/>
      <c r="EK150" s="109"/>
      <c r="EL150" s="109">
        <v>171.0</v>
      </c>
      <c r="EM150" s="109"/>
      <c r="EN150" s="109"/>
      <c r="EO150" s="109"/>
      <c r="EP150" s="109"/>
      <c r="EQ150" s="109"/>
      <c r="ER150" s="109"/>
      <c r="ES150" s="109"/>
      <c r="ET150" s="109"/>
      <c r="EU150" s="109"/>
      <c r="EV150" s="109"/>
      <c r="EW150" s="109"/>
      <c r="EX150" s="109">
        <v>216.0</v>
      </c>
      <c r="EY150" s="109"/>
      <c r="EZ150" s="109"/>
      <c r="FA150" s="109"/>
      <c r="FB150" s="109"/>
      <c r="FC150" s="109"/>
      <c r="FD150" s="109"/>
      <c r="FE150" s="109"/>
      <c r="FF150" s="109"/>
      <c r="FG150" s="109"/>
      <c r="FH150" s="109"/>
      <c r="FI150" s="109"/>
      <c r="FJ150" s="109"/>
      <c r="FK150" s="109"/>
      <c r="FL150" s="109"/>
      <c r="FM150" s="109"/>
      <c r="FN150" s="109"/>
      <c r="FO150" s="109"/>
      <c r="FP150" s="109"/>
      <c r="FQ150" s="109"/>
      <c r="FR150" s="109"/>
      <c r="FS150" s="109"/>
      <c r="FT150" s="109"/>
      <c r="FU150" s="109"/>
      <c r="FV150" s="109"/>
      <c r="FW150" s="109"/>
      <c r="FX150" s="109"/>
      <c r="FY150" s="109"/>
      <c r="FZ150" s="109"/>
      <c r="GA150" s="109"/>
      <c r="GB150" s="109"/>
      <c r="GC150" s="109"/>
      <c r="GD150" s="109"/>
      <c r="GE150" s="109"/>
      <c r="GF150" s="109">
        <v>1590.0</v>
      </c>
      <c r="GG150" s="109"/>
      <c r="GH150" s="109"/>
      <c r="GI150" s="109">
        <v>1222.0</v>
      </c>
    </row>
    <row r="151" ht="15.75" customHeight="1">
      <c r="A151" s="31">
        <v>291.0</v>
      </c>
      <c r="B151" s="31" t="s">
        <v>858</v>
      </c>
      <c r="C151" s="31">
        <v>8.0</v>
      </c>
      <c r="D151" s="109">
        <v>222673.0</v>
      </c>
      <c r="E151" s="109">
        <v>220702.0</v>
      </c>
      <c r="F151" s="109">
        <v>222673.0</v>
      </c>
      <c r="G151" s="109">
        <v>220702.0</v>
      </c>
      <c r="H151" s="109">
        <v>177460.0</v>
      </c>
      <c r="I151" s="109">
        <v>167199.0</v>
      </c>
      <c r="J151" s="109">
        <v>177460.0</v>
      </c>
      <c r="K151" s="109">
        <v>167199.0</v>
      </c>
      <c r="L151" s="109">
        <v>2016.0</v>
      </c>
      <c r="M151" s="109">
        <v>2153.0</v>
      </c>
      <c r="N151" s="109">
        <v>1597.0</v>
      </c>
      <c r="O151" s="109">
        <v>1731.0</v>
      </c>
      <c r="P151" s="109">
        <v>175444.0</v>
      </c>
      <c r="Q151" s="109">
        <v>165046.0</v>
      </c>
      <c r="R151" s="109">
        <v>175863.0</v>
      </c>
      <c r="S151" s="109">
        <v>165468.0</v>
      </c>
      <c r="T151" s="109">
        <v>74849.0</v>
      </c>
      <c r="U151" s="109">
        <v>85984.0</v>
      </c>
      <c r="V151" s="109">
        <v>64988.0</v>
      </c>
      <c r="W151" s="109">
        <v>80370.0</v>
      </c>
      <c r="X151" s="109">
        <v>35456.0</v>
      </c>
      <c r="Y151" s="109">
        <v>39321.0</v>
      </c>
      <c r="Z151" s="109">
        <v>27889.0</v>
      </c>
      <c r="AA151" s="109">
        <v>33432.0</v>
      </c>
      <c r="AB151" s="109">
        <v>8105.0</v>
      </c>
      <c r="AC151" s="109">
        <v>6012.0</v>
      </c>
      <c r="AD151" s="109">
        <v>9976.0</v>
      </c>
      <c r="AE151" s="109">
        <v>7087.0</v>
      </c>
      <c r="AF151" s="109">
        <v>20990.0</v>
      </c>
      <c r="AG151" s="109">
        <v>16041.0</v>
      </c>
      <c r="AH151" s="109">
        <v>24160.0</v>
      </c>
      <c r="AI151" s="109">
        <v>17023.0</v>
      </c>
      <c r="AJ151" s="109"/>
      <c r="AK151" s="109"/>
      <c r="AL151" s="109"/>
      <c r="AM151" s="109"/>
      <c r="AN151" s="109">
        <v>14173.0</v>
      </c>
      <c r="AO151" s="109">
        <v>4371.0</v>
      </c>
      <c r="AP151" s="109">
        <v>20277.0</v>
      </c>
      <c r="AQ151" s="109">
        <v>8662.0</v>
      </c>
      <c r="AR151" s="109">
        <v>18734.0</v>
      </c>
      <c r="AS151" s="109">
        <v>5989.0</v>
      </c>
      <c r="AT151" s="109">
        <v>20432.0</v>
      </c>
      <c r="AU151" s="109">
        <v>7839.0</v>
      </c>
      <c r="AV151" s="109">
        <v>2837.0</v>
      </c>
      <c r="AW151" s="109">
        <v>4320.0</v>
      </c>
      <c r="AX151" s="109">
        <v>1048.0</v>
      </c>
      <c r="AY151" s="109">
        <v>4075.0</v>
      </c>
      <c r="AZ151" s="109"/>
      <c r="BA151" s="109"/>
      <c r="BB151" s="109">
        <v>499.0</v>
      </c>
      <c r="BC151" s="109">
        <v>1747.0</v>
      </c>
      <c r="BD151" s="109"/>
      <c r="BE151" s="109">
        <v>1660.0</v>
      </c>
      <c r="BF151" s="109">
        <v>1275.0</v>
      </c>
      <c r="BG151" s="109">
        <v>1147.0</v>
      </c>
      <c r="BH151" s="109"/>
      <c r="BI151" s="109"/>
      <c r="BJ151" s="109">
        <v>1412.0</v>
      </c>
      <c r="BK151" s="109">
        <v>1158.0</v>
      </c>
      <c r="BL151" s="109"/>
      <c r="BM151" s="109"/>
      <c r="BN151" s="109">
        <v>672.0</v>
      </c>
      <c r="BO151" s="109">
        <v>724.0</v>
      </c>
      <c r="BP151" s="109"/>
      <c r="BQ151" s="109"/>
      <c r="BR151" s="109">
        <v>1258.0</v>
      </c>
      <c r="BS151" s="109"/>
      <c r="BT151" s="109"/>
      <c r="BU151" s="109"/>
      <c r="BV151" s="109"/>
      <c r="BW151" s="109"/>
      <c r="BX151" s="109"/>
      <c r="BY151" s="109"/>
      <c r="BZ151" s="109"/>
      <c r="CA151" s="109">
        <v>342.0</v>
      </c>
      <c r="CB151" s="109"/>
      <c r="CC151" s="109"/>
      <c r="CD151" s="109"/>
      <c r="CE151" s="109">
        <v>141.0</v>
      </c>
      <c r="CF151" s="109">
        <v>300.0</v>
      </c>
      <c r="CG151" s="109"/>
      <c r="CH151" s="109">
        <v>102.0</v>
      </c>
      <c r="CI151" s="109">
        <v>114.0</v>
      </c>
      <c r="CJ151" s="109"/>
      <c r="CK151" s="109"/>
      <c r="CL151" s="109"/>
      <c r="CM151" s="109">
        <v>46.0</v>
      </c>
      <c r="CN151" s="109"/>
      <c r="CO151" s="109"/>
      <c r="CP151" s="109"/>
      <c r="CQ151" s="109"/>
      <c r="CR151" s="109"/>
      <c r="CS151" s="109"/>
      <c r="CT151" s="109">
        <v>44.0</v>
      </c>
      <c r="CU151" s="109"/>
      <c r="CV151" s="109"/>
      <c r="CW151" s="109"/>
      <c r="CX151" s="109"/>
      <c r="CY151" s="109"/>
      <c r="CZ151" s="109"/>
      <c r="DA151" s="109"/>
      <c r="DB151" s="109">
        <v>385.0</v>
      </c>
      <c r="DC151" s="109"/>
      <c r="DD151" s="109"/>
      <c r="DE151" s="109"/>
      <c r="DF151" s="109"/>
      <c r="DG151" s="109"/>
      <c r="DH151" s="109"/>
      <c r="DI151" s="109"/>
      <c r="DJ151" s="109">
        <v>309.0</v>
      </c>
      <c r="DK151" s="109"/>
      <c r="DL151" s="109"/>
      <c r="DM151" s="109"/>
      <c r="DN151" s="109">
        <v>274.0</v>
      </c>
      <c r="DO151" s="109"/>
      <c r="DP151" s="109"/>
      <c r="DQ151" s="109"/>
      <c r="DR151" s="109">
        <v>19.0</v>
      </c>
      <c r="DS151" s="109"/>
      <c r="DT151" s="109"/>
      <c r="DU151" s="109"/>
      <c r="DV151" s="109">
        <v>370.0</v>
      </c>
      <c r="DW151" s="109"/>
      <c r="DX151" s="109"/>
      <c r="DY151" s="109"/>
      <c r="DZ151" s="109"/>
      <c r="EA151" s="109"/>
      <c r="EB151" s="109"/>
      <c r="EC151" s="109"/>
      <c r="ED151" s="109"/>
      <c r="EE151" s="109"/>
      <c r="EF151" s="109"/>
      <c r="EG151" s="109"/>
      <c r="EH151" s="109"/>
      <c r="EI151" s="109"/>
      <c r="EJ151" s="109"/>
      <c r="EK151" s="109"/>
      <c r="EL151" s="109">
        <v>217.0</v>
      </c>
      <c r="EM151" s="109"/>
      <c r="EN151" s="109"/>
      <c r="EO151" s="109"/>
      <c r="EP151" s="109"/>
      <c r="EQ151" s="109"/>
      <c r="ER151" s="109"/>
      <c r="ES151" s="109"/>
      <c r="ET151" s="109"/>
      <c r="EU151" s="109"/>
      <c r="EV151" s="109"/>
      <c r="EW151" s="109"/>
      <c r="EX151" s="109">
        <v>257.0</v>
      </c>
      <c r="EY151" s="109"/>
      <c r="EZ151" s="109"/>
      <c r="FA151" s="109"/>
      <c r="FB151" s="109"/>
      <c r="FC151" s="109"/>
      <c r="FD151" s="109"/>
      <c r="FE151" s="109"/>
      <c r="FF151" s="109"/>
      <c r="FG151" s="109"/>
      <c r="FH151" s="109"/>
      <c r="FI151" s="109"/>
      <c r="FJ151" s="109"/>
      <c r="FK151" s="109"/>
      <c r="FL151" s="109"/>
      <c r="FM151" s="109"/>
      <c r="FN151" s="109"/>
      <c r="FO151" s="109"/>
      <c r="FP151" s="109"/>
      <c r="FQ151" s="109"/>
      <c r="FR151" s="109"/>
      <c r="FS151" s="109"/>
      <c r="FT151" s="109"/>
      <c r="FU151" s="109"/>
      <c r="FV151" s="109"/>
      <c r="FW151" s="109"/>
      <c r="FX151" s="109"/>
      <c r="FY151" s="109"/>
      <c r="FZ151" s="109"/>
      <c r="GA151" s="109"/>
      <c r="GB151" s="109"/>
      <c r="GC151" s="109"/>
      <c r="GD151" s="109"/>
      <c r="GE151" s="109"/>
      <c r="GF151" s="109"/>
      <c r="GG151" s="109">
        <v>1348.0</v>
      </c>
      <c r="GH151" s="109"/>
      <c r="GI151" s="109">
        <v>1561.0</v>
      </c>
    </row>
    <row r="152" ht="15.75" customHeight="1">
      <c r="A152" s="31">
        <v>292.0</v>
      </c>
      <c r="B152" s="31" t="s">
        <v>386</v>
      </c>
      <c r="C152" s="31">
        <v>8.0</v>
      </c>
      <c r="D152" s="109">
        <v>167025.0</v>
      </c>
      <c r="E152" s="109">
        <v>163772.0</v>
      </c>
      <c r="F152" s="109">
        <v>167025.0</v>
      </c>
      <c r="G152" s="109">
        <v>163772.0</v>
      </c>
      <c r="H152" s="109">
        <v>131693.0</v>
      </c>
      <c r="I152" s="109">
        <v>121718.0</v>
      </c>
      <c r="J152" s="109">
        <v>131693.0</v>
      </c>
      <c r="K152" s="109">
        <v>121718.0</v>
      </c>
      <c r="L152" s="109">
        <v>1611.0</v>
      </c>
      <c r="M152" s="109">
        <v>2131.0</v>
      </c>
      <c r="N152" s="109">
        <v>1418.0</v>
      </c>
      <c r="O152" s="109">
        <v>1630.0</v>
      </c>
      <c r="P152" s="109">
        <v>130082.0</v>
      </c>
      <c r="Q152" s="109">
        <v>119587.0</v>
      </c>
      <c r="R152" s="109">
        <v>130275.0</v>
      </c>
      <c r="S152" s="109">
        <v>120088.0</v>
      </c>
      <c r="T152" s="109">
        <v>57837.0</v>
      </c>
      <c r="U152" s="109">
        <v>70540.0</v>
      </c>
      <c r="V152" s="109">
        <v>56162.0</v>
      </c>
      <c r="W152" s="109">
        <v>67567.0</v>
      </c>
      <c r="X152" s="109">
        <v>22034.0</v>
      </c>
      <c r="Y152" s="109">
        <v>23786.0</v>
      </c>
      <c r="Z152" s="109">
        <v>16557.0</v>
      </c>
      <c r="AA152" s="109">
        <v>17814.0</v>
      </c>
      <c r="AB152" s="109">
        <v>4907.0</v>
      </c>
      <c r="AC152" s="109">
        <v>4013.0</v>
      </c>
      <c r="AD152" s="109">
        <v>5997.0</v>
      </c>
      <c r="AE152" s="109">
        <v>4075.0</v>
      </c>
      <c r="AF152" s="109">
        <v>17589.0</v>
      </c>
      <c r="AG152" s="109">
        <v>10754.0</v>
      </c>
      <c r="AH152" s="109">
        <v>14729.0</v>
      </c>
      <c r="AI152" s="109">
        <v>10887.0</v>
      </c>
      <c r="AJ152" s="109"/>
      <c r="AK152" s="109"/>
      <c r="AL152" s="109"/>
      <c r="AM152" s="109"/>
      <c r="AN152" s="109">
        <v>9775.0</v>
      </c>
      <c r="AO152" s="109">
        <v>2567.0</v>
      </c>
      <c r="AP152" s="109">
        <v>14321.0</v>
      </c>
      <c r="AQ152" s="109">
        <v>5851.0</v>
      </c>
      <c r="AR152" s="109">
        <v>14640.0</v>
      </c>
      <c r="AS152" s="109"/>
      <c r="AT152" s="109">
        <v>16236.0</v>
      </c>
      <c r="AU152" s="109">
        <v>5072.0</v>
      </c>
      <c r="AV152" s="109"/>
      <c r="AW152" s="109">
        <v>3411.0</v>
      </c>
      <c r="AX152" s="109">
        <v>609.0</v>
      </c>
      <c r="AY152" s="109">
        <v>2503.0</v>
      </c>
      <c r="AZ152" s="109"/>
      <c r="BA152" s="109"/>
      <c r="BB152" s="109">
        <v>384.0</v>
      </c>
      <c r="BC152" s="109">
        <v>1062.0</v>
      </c>
      <c r="BD152" s="109">
        <v>1576.0</v>
      </c>
      <c r="BE152" s="109">
        <v>2558.0</v>
      </c>
      <c r="BF152" s="109">
        <v>1201.0</v>
      </c>
      <c r="BG152" s="109">
        <v>1516.0</v>
      </c>
      <c r="BH152" s="109"/>
      <c r="BI152" s="109"/>
      <c r="BJ152" s="109">
        <v>923.0</v>
      </c>
      <c r="BK152" s="109">
        <v>825.0</v>
      </c>
      <c r="BL152" s="109">
        <v>1724.0</v>
      </c>
      <c r="BM152" s="109">
        <v>1958.0</v>
      </c>
      <c r="BN152" s="109">
        <v>1180.0</v>
      </c>
      <c r="BO152" s="109">
        <v>1166.0</v>
      </c>
      <c r="BP152" s="109"/>
      <c r="BQ152" s="109"/>
      <c r="BR152" s="109">
        <v>620.0</v>
      </c>
      <c r="BS152" s="109"/>
      <c r="BT152" s="109"/>
      <c r="BU152" s="109"/>
      <c r="BV152" s="109"/>
      <c r="BW152" s="109"/>
      <c r="BX152" s="109"/>
      <c r="BY152" s="109"/>
      <c r="BZ152" s="109"/>
      <c r="CA152" s="109">
        <v>273.0</v>
      </c>
      <c r="CB152" s="109"/>
      <c r="CC152" s="109"/>
      <c r="CD152" s="109"/>
      <c r="CE152" s="109">
        <v>134.0</v>
      </c>
      <c r="CF152" s="109"/>
      <c r="CG152" s="109"/>
      <c r="CH152" s="109">
        <v>36.0</v>
      </c>
      <c r="CI152" s="109">
        <v>20.0</v>
      </c>
      <c r="CJ152" s="109"/>
      <c r="CK152" s="109"/>
      <c r="CL152" s="109"/>
      <c r="CM152" s="109">
        <v>28.0</v>
      </c>
      <c r="CN152" s="109"/>
      <c r="CO152" s="109"/>
      <c r="CP152" s="109"/>
      <c r="CQ152" s="109"/>
      <c r="CR152" s="109"/>
      <c r="CS152" s="109"/>
      <c r="CT152" s="109">
        <v>39.0</v>
      </c>
      <c r="CU152" s="109"/>
      <c r="CV152" s="109"/>
      <c r="CW152" s="109"/>
      <c r="CX152" s="109"/>
      <c r="CY152" s="109"/>
      <c r="CZ152" s="109"/>
      <c r="DA152" s="109"/>
      <c r="DB152" s="109">
        <v>293.0</v>
      </c>
      <c r="DC152" s="109"/>
      <c r="DD152" s="109"/>
      <c r="DE152" s="109"/>
      <c r="DF152" s="109"/>
      <c r="DG152" s="109"/>
      <c r="DH152" s="109"/>
      <c r="DI152" s="109"/>
      <c r="DJ152" s="109">
        <v>224.0</v>
      </c>
      <c r="DK152" s="109"/>
      <c r="DL152" s="109"/>
      <c r="DM152" s="109"/>
      <c r="DN152" s="109">
        <v>129.0</v>
      </c>
      <c r="DO152" s="109"/>
      <c r="DP152" s="109"/>
      <c r="DQ152" s="109"/>
      <c r="DR152" s="109">
        <v>16.0</v>
      </c>
      <c r="DS152" s="109"/>
      <c r="DT152" s="109"/>
      <c r="DU152" s="109"/>
      <c r="DV152" s="109">
        <v>244.0</v>
      </c>
      <c r="DW152" s="109"/>
      <c r="DX152" s="109"/>
      <c r="DY152" s="109"/>
      <c r="DZ152" s="109"/>
      <c r="EA152" s="109"/>
      <c r="EB152" s="109"/>
      <c r="EC152" s="109"/>
      <c r="ED152" s="109"/>
      <c r="EE152" s="109"/>
      <c r="EF152" s="109"/>
      <c r="EG152" s="109"/>
      <c r="EH152" s="109"/>
      <c r="EI152" s="109"/>
      <c r="EJ152" s="109"/>
      <c r="EK152" s="109"/>
      <c r="EL152" s="109">
        <v>219.0</v>
      </c>
      <c r="EM152" s="109"/>
      <c r="EN152" s="109"/>
      <c r="EO152" s="109"/>
      <c r="EP152" s="109"/>
      <c r="EQ152" s="109"/>
      <c r="ER152" s="109"/>
      <c r="ES152" s="109"/>
      <c r="ET152" s="109"/>
      <c r="EU152" s="109"/>
      <c r="EV152" s="109"/>
      <c r="EW152" s="109"/>
      <c r="EX152" s="109">
        <v>156.0</v>
      </c>
      <c r="EY152" s="109"/>
      <c r="EZ152" s="109"/>
      <c r="FA152" s="109"/>
      <c r="FB152" s="109"/>
      <c r="FC152" s="109"/>
      <c r="FD152" s="109"/>
      <c r="FE152" s="109"/>
      <c r="FF152" s="109"/>
      <c r="FG152" s="109"/>
      <c r="FH152" s="109"/>
      <c r="FI152" s="109"/>
      <c r="FJ152" s="109"/>
      <c r="FK152" s="109"/>
      <c r="FL152" s="109"/>
      <c r="FM152" s="109"/>
      <c r="FN152" s="109"/>
      <c r="FO152" s="109"/>
      <c r="FP152" s="109"/>
      <c r="FQ152" s="109"/>
      <c r="FR152" s="109"/>
      <c r="FS152" s="109"/>
      <c r="FT152" s="109"/>
      <c r="FU152" s="109"/>
      <c r="FV152" s="109"/>
      <c r="FW152" s="109"/>
      <c r="FX152" s="109"/>
      <c r="FY152" s="109"/>
      <c r="FZ152" s="109"/>
      <c r="GA152" s="109"/>
      <c r="GB152" s="109"/>
      <c r="GC152" s="109"/>
      <c r="GD152" s="109"/>
      <c r="GE152" s="109"/>
      <c r="GF152" s="109"/>
      <c r="GG152" s="109"/>
      <c r="GH152" s="109"/>
      <c r="GI152" s="109">
        <v>1295.0</v>
      </c>
    </row>
    <row r="153" ht="15.75" customHeight="1">
      <c r="A153" s="31">
        <v>293.0</v>
      </c>
      <c r="B153" s="31" t="s">
        <v>860</v>
      </c>
      <c r="C153" s="31">
        <v>8.0</v>
      </c>
      <c r="D153" s="109">
        <v>172782.0</v>
      </c>
      <c r="E153" s="109">
        <v>171016.0</v>
      </c>
      <c r="F153" s="109">
        <v>172782.0</v>
      </c>
      <c r="G153" s="109">
        <v>171016.0</v>
      </c>
      <c r="H153" s="109">
        <v>137146.0</v>
      </c>
      <c r="I153" s="109">
        <v>128696.0</v>
      </c>
      <c r="J153" s="109">
        <v>137146.0</v>
      </c>
      <c r="K153" s="109">
        <v>128696.0</v>
      </c>
      <c r="L153" s="109">
        <v>1352.0</v>
      </c>
      <c r="M153" s="109">
        <v>1930.0</v>
      </c>
      <c r="N153" s="109">
        <v>1195.0</v>
      </c>
      <c r="O153" s="109">
        <v>1487.0</v>
      </c>
      <c r="P153" s="109">
        <v>135794.0</v>
      </c>
      <c r="Q153" s="109">
        <v>126766.0</v>
      </c>
      <c r="R153" s="109">
        <v>135951.0</v>
      </c>
      <c r="S153" s="109">
        <v>127209.0</v>
      </c>
      <c r="T153" s="109">
        <v>56165.0</v>
      </c>
      <c r="U153" s="109">
        <v>68333.0</v>
      </c>
      <c r="V153" s="109">
        <v>50428.0</v>
      </c>
      <c r="W153" s="109">
        <v>61961.0</v>
      </c>
      <c r="X153" s="109">
        <v>24451.0</v>
      </c>
      <c r="Y153" s="109">
        <v>26105.0</v>
      </c>
      <c r="Z153" s="109">
        <v>19321.0</v>
      </c>
      <c r="AA153" s="109">
        <v>23125.0</v>
      </c>
      <c r="AB153" s="109">
        <v>7185.0</v>
      </c>
      <c r="AC153" s="109">
        <v>5749.0</v>
      </c>
      <c r="AD153" s="109">
        <v>8316.0</v>
      </c>
      <c r="AE153" s="109">
        <v>5629.0</v>
      </c>
      <c r="AF153" s="109">
        <v>18811.0</v>
      </c>
      <c r="AG153" s="109">
        <v>14224.0</v>
      </c>
      <c r="AH153" s="109">
        <v>20015.0</v>
      </c>
      <c r="AI153" s="109">
        <v>14955.0</v>
      </c>
      <c r="AJ153" s="109"/>
      <c r="AK153" s="109"/>
      <c r="AL153" s="109"/>
      <c r="AM153" s="109"/>
      <c r="AN153" s="109">
        <v>11999.0</v>
      </c>
      <c r="AO153" s="109">
        <v>4955.0</v>
      </c>
      <c r="AP153" s="109">
        <v>17954.0</v>
      </c>
      <c r="AQ153" s="109">
        <v>8086.0</v>
      </c>
      <c r="AR153" s="109">
        <v>14079.0</v>
      </c>
      <c r="AS153" s="109"/>
      <c r="AT153" s="109">
        <v>14164.0</v>
      </c>
      <c r="AU153" s="109">
        <v>5689.0</v>
      </c>
      <c r="AV153" s="109"/>
      <c r="AW153" s="109">
        <v>2825.0</v>
      </c>
      <c r="AX153" s="109">
        <v>462.0</v>
      </c>
      <c r="AY153" s="109">
        <v>2594.0</v>
      </c>
      <c r="AZ153" s="109"/>
      <c r="BA153" s="109">
        <v>1594.0</v>
      </c>
      <c r="BB153" s="109">
        <v>265.0</v>
      </c>
      <c r="BC153" s="109">
        <v>1091.0</v>
      </c>
      <c r="BD153" s="109">
        <v>1338.0</v>
      </c>
      <c r="BE153" s="109">
        <v>1566.0</v>
      </c>
      <c r="BF153" s="109">
        <v>1001.0</v>
      </c>
      <c r="BG153" s="109">
        <v>863.0</v>
      </c>
      <c r="BH153" s="109"/>
      <c r="BI153" s="109"/>
      <c r="BJ153" s="109">
        <v>919.0</v>
      </c>
      <c r="BK153" s="109">
        <v>950.0</v>
      </c>
      <c r="BL153" s="109">
        <v>1412.0</v>
      </c>
      <c r="BM153" s="109">
        <v>1415.0</v>
      </c>
      <c r="BN153" s="109">
        <v>726.0</v>
      </c>
      <c r="BO153" s="109">
        <v>902.0</v>
      </c>
      <c r="BP153" s="109"/>
      <c r="BQ153" s="109"/>
      <c r="BR153" s="109">
        <v>794.0</v>
      </c>
      <c r="BS153" s="109"/>
      <c r="BT153" s="109"/>
      <c r="BU153" s="109"/>
      <c r="BV153" s="109"/>
      <c r="BW153" s="109"/>
      <c r="BX153" s="109"/>
      <c r="BY153" s="109"/>
      <c r="BZ153" s="109"/>
      <c r="CA153" s="109">
        <v>362.0</v>
      </c>
      <c r="CB153" s="109"/>
      <c r="CC153" s="109"/>
      <c r="CD153" s="109"/>
      <c r="CE153" s="109">
        <v>98.0</v>
      </c>
      <c r="CF153" s="109"/>
      <c r="CG153" s="109"/>
      <c r="CH153" s="109">
        <v>58.0</v>
      </c>
      <c r="CI153" s="109">
        <v>51.0</v>
      </c>
      <c r="CJ153" s="109"/>
      <c r="CK153" s="109"/>
      <c r="CL153" s="109"/>
      <c r="CM153" s="109">
        <v>21.0</v>
      </c>
      <c r="CN153" s="109"/>
      <c r="CO153" s="109"/>
      <c r="CP153" s="109"/>
      <c r="CQ153" s="109"/>
      <c r="CR153" s="109"/>
      <c r="CS153" s="109"/>
      <c r="CT153" s="109">
        <v>42.0</v>
      </c>
      <c r="CU153" s="109"/>
      <c r="CV153" s="109"/>
      <c r="CW153" s="109"/>
      <c r="CX153" s="109"/>
      <c r="CY153" s="109"/>
      <c r="CZ153" s="109"/>
      <c r="DA153" s="109"/>
      <c r="DB153" s="109">
        <v>260.0</v>
      </c>
      <c r="DC153" s="109"/>
      <c r="DD153" s="109"/>
      <c r="DE153" s="109"/>
      <c r="DF153" s="109"/>
      <c r="DG153" s="109"/>
      <c r="DH153" s="109"/>
      <c r="DI153" s="109"/>
      <c r="DJ153" s="109">
        <v>286.0</v>
      </c>
      <c r="DK153" s="109"/>
      <c r="DL153" s="109"/>
      <c r="DM153" s="109"/>
      <c r="DN153" s="109">
        <v>208.0</v>
      </c>
      <c r="DO153" s="109"/>
      <c r="DP153" s="109"/>
      <c r="DQ153" s="109"/>
      <c r="DR153" s="109">
        <v>16.0</v>
      </c>
      <c r="DS153" s="109"/>
      <c r="DT153" s="109"/>
      <c r="DU153" s="109"/>
      <c r="DV153" s="109">
        <v>278.0</v>
      </c>
      <c r="DW153" s="109"/>
      <c r="DX153" s="109"/>
      <c r="DY153" s="109"/>
      <c r="DZ153" s="109"/>
      <c r="EA153" s="109"/>
      <c r="EB153" s="109"/>
      <c r="EC153" s="109"/>
      <c r="ED153" s="109"/>
      <c r="EE153" s="109"/>
      <c r="EF153" s="109"/>
      <c r="EG153" s="109"/>
      <c r="EH153" s="109"/>
      <c r="EI153" s="109"/>
      <c r="EJ153" s="109"/>
      <c r="EK153" s="109"/>
      <c r="EL153" s="109">
        <v>239.0</v>
      </c>
      <c r="EM153" s="109"/>
      <c r="EN153" s="109"/>
      <c r="EO153" s="109"/>
      <c r="EP153" s="109"/>
      <c r="EQ153" s="109"/>
      <c r="ER153" s="109"/>
      <c r="ES153" s="109"/>
      <c r="ET153" s="109"/>
      <c r="EU153" s="109"/>
      <c r="EV153" s="109"/>
      <c r="EW153" s="109"/>
      <c r="EX153" s="109">
        <v>199.0</v>
      </c>
      <c r="EY153" s="109"/>
      <c r="EZ153" s="109"/>
      <c r="FA153" s="109"/>
      <c r="FB153" s="109"/>
      <c r="FC153" s="109"/>
      <c r="FD153" s="109"/>
      <c r="FE153" s="109"/>
      <c r="FF153" s="109"/>
      <c r="FG153" s="109"/>
      <c r="FH153" s="109"/>
      <c r="FI153" s="109"/>
      <c r="FJ153" s="109"/>
      <c r="FK153" s="109"/>
      <c r="FL153" s="109"/>
      <c r="FM153" s="109"/>
      <c r="FN153" s="109"/>
      <c r="FO153" s="109"/>
      <c r="FP153" s="109"/>
      <c r="FQ153" s="109"/>
      <c r="FR153" s="109"/>
      <c r="FS153" s="109"/>
      <c r="FT153" s="109"/>
      <c r="FU153" s="109"/>
      <c r="FV153" s="109"/>
      <c r="FW153" s="109"/>
      <c r="FX153" s="109"/>
      <c r="FY153" s="109"/>
      <c r="FZ153" s="109"/>
      <c r="GA153" s="109"/>
      <c r="GB153" s="109"/>
      <c r="GC153" s="109"/>
      <c r="GD153" s="109"/>
      <c r="GE153" s="109"/>
      <c r="GF153" s="109">
        <v>354.0</v>
      </c>
      <c r="GG153" s="109"/>
      <c r="GH153" s="109"/>
      <c r="GI153" s="109">
        <v>832.0</v>
      </c>
    </row>
    <row r="154" ht="15.75" customHeight="1">
      <c r="A154" s="31">
        <v>294.0</v>
      </c>
      <c r="B154" s="31" t="s">
        <v>388</v>
      </c>
      <c r="C154" s="31">
        <v>8.0</v>
      </c>
      <c r="D154" s="109">
        <v>186958.0</v>
      </c>
      <c r="E154" s="109">
        <v>185006.0</v>
      </c>
      <c r="F154" s="109">
        <v>186958.0</v>
      </c>
      <c r="G154" s="109">
        <v>185006.0</v>
      </c>
      <c r="H154" s="109">
        <v>146174.0</v>
      </c>
      <c r="I154" s="109">
        <v>135877.0</v>
      </c>
      <c r="J154" s="109">
        <v>146174.0</v>
      </c>
      <c r="K154" s="109">
        <v>135877.0</v>
      </c>
      <c r="L154" s="109">
        <v>1517.0</v>
      </c>
      <c r="M154" s="109">
        <v>1630.0</v>
      </c>
      <c r="N154" s="109">
        <v>1387.0</v>
      </c>
      <c r="O154" s="109">
        <v>1371.0</v>
      </c>
      <c r="P154" s="109">
        <v>144657.0</v>
      </c>
      <c r="Q154" s="109">
        <v>134247.0</v>
      </c>
      <c r="R154" s="109">
        <v>144787.0</v>
      </c>
      <c r="S154" s="109">
        <v>134506.0</v>
      </c>
      <c r="T154" s="109">
        <v>55758.0</v>
      </c>
      <c r="U154" s="109">
        <v>69312.0</v>
      </c>
      <c r="V154" s="109">
        <v>56264.0</v>
      </c>
      <c r="W154" s="109">
        <v>67251.0</v>
      </c>
      <c r="X154" s="109">
        <v>17958.0</v>
      </c>
      <c r="Y154" s="109">
        <v>26909.0</v>
      </c>
      <c r="Z154" s="109">
        <v>19398.0</v>
      </c>
      <c r="AA154" s="109">
        <v>23266.0</v>
      </c>
      <c r="AB154" s="109">
        <v>7860.0</v>
      </c>
      <c r="AC154" s="109">
        <v>4424.0</v>
      </c>
      <c r="AD154" s="109">
        <v>8889.0</v>
      </c>
      <c r="AE154" s="109">
        <v>5770.0</v>
      </c>
      <c r="AF154" s="109">
        <v>29216.0</v>
      </c>
      <c r="AG154" s="109">
        <v>18298.0</v>
      </c>
      <c r="AH154" s="109">
        <v>21770.0</v>
      </c>
      <c r="AI154" s="109">
        <v>16571.0</v>
      </c>
      <c r="AJ154" s="109"/>
      <c r="AK154" s="109"/>
      <c r="AL154" s="109"/>
      <c r="AM154" s="109"/>
      <c r="AN154" s="109">
        <v>14672.0</v>
      </c>
      <c r="AO154" s="109">
        <v>3320.0</v>
      </c>
      <c r="AP154" s="109">
        <v>16441.0</v>
      </c>
      <c r="AQ154" s="109">
        <v>7047.0</v>
      </c>
      <c r="AR154" s="109">
        <v>13668.0</v>
      </c>
      <c r="AS154" s="109">
        <v>3674.0</v>
      </c>
      <c r="AT154" s="109">
        <v>14901.0</v>
      </c>
      <c r="AU154" s="109">
        <v>5200.0</v>
      </c>
      <c r="AV154" s="109"/>
      <c r="AW154" s="109">
        <v>2761.0</v>
      </c>
      <c r="AX154" s="109">
        <v>496.0</v>
      </c>
      <c r="AY154" s="109">
        <v>2837.0</v>
      </c>
      <c r="AZ154" s="109"/>
      <c r="BA154" s="109">
        <v>1252.0</v>
      </c>
      <c r="BB154" s="109">
        <v>274.0</v>
      </c>
      <c r="BC154" s="109">
        <v>1164.0</v>
      </c>
      <c r="BD154" s="109">
        <v>2085.0</v>
      </c>
      <c r="BE154" s="109">
        <v>1192.0</v>
      </c>
      <c r="BF154" s="109">
        <v>1296.0</v>
      </c>
      <c r="BG154" s="109">
        <v>901.0</v>
      </c>
      <c r="BH154" s="109"/>
      <c r="BI154" s="109"/>
      <c r="BJ154" s="109">
        <v>1007.0</v>
      </c>
      <c r="BK154" s="109">
        <v>951.0</v>
      </c>
      <c r="BL154" s="109">
        <v>2483.0</v>
      </c>
      <c r="BM154" s="109">
        <v>2782.0</v>
      </c>
      <c r="BN154" s="109">
        <v>1618.0</v>
      </c>
      <c r="BO154" s="109">
        <v>1982.0</v>
      </c>
      <c r="BP154" s="109"/>
      <c r="BQ154" s="109"/>
      <c r="BR154" s="109">
        <v>768.0</v>
      </c>
      <c r="BS154" s="109"/>
      <c r="BT154" s="109"/>
      <c r="BU154" s="109"/>
      <c r="BV154" s="109"/>
      <c r="BW154" s="109"/>
      <c r="BX154" s="109"/>
      <c r="BY154" s="109"/>
      <c r="BZ154" s="109"/>
      <c r="CA154" s="109">
        <v>320.0</v>
      </c>
      <c r="CB154" s="109"/>
      <c r="CC154" s="109"/>
      <c r="CD154" s="109"/>
      <c r="CE154" s="109">
        <v>103.0</v>
      </c>
      <c r="CF154" s="109">
        <v>131.0</v>
      </c>
      <c r="CG154" s="109"/>
      <c r="CH154" s="109">
        <v>56.0</v>
      </c>
      <c r="CI154" s="109">
        <v>60.0</v>
      </c>
      <c r="CJ154" s="109"/>
      <c r="CK154" s="109"/>
      <c r="CL154" s="109"/>
      <c r="CM154" s="109">
        <v>23.0</v>
      </c>
      <c r="CN154" s="109"/>
      <c r="CO154" s="109"/>
      <c r="CP154" s="109"/>
      <c r="CQ154" s="109"/>
      <c r="CR154" s="109"/>
      <c r="CS154" s="109"/>
      <c r="CT154" s="109">
        <v>41.0</v>
      </c>
      <c r="CU154" s="109"/>
      <c r="CV154" s="109"/>
      <c r="CW154" s="109"/>
      <c r="CX154" s="109"/>
      <c r="CY154" s="109"/>
      <c r="CZ154" s="109"/>
      <c r="DA154" s="109"/>
      <c r="DB154" s="109">
        <v>289.0</v>
      </c>
      <c r="DC154" s="109"/>
      <c r="DD154" s="109"/>
      <c r="DE154" s="109"/>
      <c r="DF154" s="109"/>
      <c r="DG154" s="109"/>
      <c r="DH154" s="109"/>
      <c r="DI154" s="109"/>
      <c r="DJ154" s="109">
        <v>254.0</v>
      </c>
      <c r="DK154" s="109"/>
      <c r="DL154" s="109"/>
      <c r="DM154" s="109"/>
      <c r="DN154" s="109">
        <v>167.0</v>
      </c>
      <c r="DO154" s="109"/>
      <c r="DP154" s="109"/>
      <c r="DQ154" s="109"/>
      <c r="DR154" s="109">
        <v>19.0</v>
      </c>
      <c r="DS154" s="109"/>
      <c r="DT154" s="109"/>
      <c r="DU154" s="109"/>
      <c r="DV154" s="109">
        <v>217.0</v>
      </c>
      <c r="DW154" s="109"/>
      <c r="DX154" s="109"/>
      <c r="DY154" s="109"/>
      <c r="DZ154" s="109"/>
      <c r="EA154" s="109"/>
      <c r="EB154" s="109"/>
      <c r="EC154" s="109"/>
      <c r="ED154" s="109"/>
      <c r="EE154" s="109"/>
      <c r="EF154" s="109"/>
      <c r="EG154" s="109"/>
      <c r="EH154" s="109"/>
      <c r="EI154" s="109"/>
      <c r="EJ154" s="109">
        <v>652.0</v>
      </c>
      <c r="EK154" s="109"/>
      <c r="EL154" s="109">
        <v>457.0</v>
      </c>
      <c r="EM154" s="109"/>
      <c r="EN154" s="109"/>
      <c r="EO154" s="109"/>
      <c r="EP154" s="109"/>
      <c r="EQ154" s="109"/>
      <c r="ER154" s="109"/>
      <c r="ES154" s="109"/>
      <c r="ET154" s="109"/>
      <c r="EU154" s="109"/>
      <c r="EV154" s="109"/>
      <c r="EW154" s="109"/>
      <c r="EX154" s="109">
        <v>165.0</v>
      </c>
      <c r="EY154" s="109"/>
      <c r="EZ154" s="109"/>
      <c r="FA154" s="109"/>
      <c r="FB154" s="109"/>
      <c r="FC154" s="109"/>
      <c r="FD154" s="109"/>
      <c r="FE154" s="109"/>
      <c r="FF154" s="109"/>
      <c r="FG154" s="109"/>
      <c r="FH154" s="109"/>
      <c r="FI154" s="109"/>
      <c r="FJ154" s="109"/>
      <c r="FK154" s="109"/>
      <c r="FL154" s="109"/>
      <c r="FM154" s="109"/>
      <c r="FN154" s="109"/>
      <c r="FO154" s="109"/>
      <c r="FP154" s="109"/>
      <c r="FQ154" s="109"/>
      <c r="FR154" s="109"/>
      <c r="FS154" s="109"/>
      <c r="FT154" s="109"/>
      <c r="FU154" s="109"/>
      <c r="FV154" s="109"/>
      <c r="FW154" s="109"/>
      <c r="FX154" s="109"/>
      <c r="FY154" s="109"/>
      <c r="FZ154" s="109"/>
      <c r="GA154" s="109"/>
      <c r="GB154" s="109"/>
      <c r="GC154" s="109"/>
      <c r="GD154" s="109"/>
      <c r="GE154" s="109"/>
      <c r="GF154" s="109">
        <v>174.0</v>
      </c>
      <c r="GG154" s="109">
        <v>323.0</v>
      </c>
      <c r="GH154" s="109"/>
      <c r="GI154" s="109">
        <v>1060.0</v>
      </c>
    </row>
    <row r="155" ht="15.75" customHeight="1">
      <c r="A155" s="31">
        <v>295.0</v>
      </c>
      <c r="B155" s="31" t="s">
        <v>861</v>
      </c>
      <c r="C155" s="31">
        <v>8.0</v>
      </c>
      <c r="D155" s="109">
        <v>183588.0</v>
      </c>
      <c r="E155" s="109">
        <v>184370.0</v>
      </c>
      <c r="F155" s="109">
        <v>183588.0</v>
      </c>
      <c r="G155" s="109">
        <v>184370.0</v>
      </c>
      <c r="H155" s="109">
        <v>139548.0</v>
      </c>
      <c r="I155" s="109">
        <v>132905.0</v>
      </c>
      <c r="J155" s="109">
        <v>139548.0</v>
      </c>
      <c r="K155" s="109">
        <v>132905.0</v>
      </c>
      <c r="L155" s="109">
        <v>2354.0</v>
      </c>
      <c r="M155" s="109">
        <v>2714.0</v>
      </c>
      <c r="N155" s="109">
        <v>1821.0</v>
      </c>
      <c r="O155" s="109">
        <v>1844.0</v>
      </c>
      <c r="P155" s="109">
        <v>137194.0</v>
      </c>
      <c r="Q155" s="109">
        <v>130191.0</v>
      </c>
      <c r="R155" s="109">
        <v>137727.0</v>
      </c>
      <c r="S155" s="109">
        <v>131061.0</v>
      </c>
      <c r="T155" s="109">
        <v>61694.0</v>
      </c>
      <c r="U155" s="109">
        <v>78966.0</v>
      </c>
      <c r="V155" s="109">
        <v>52284.0</v>
      </c>
      <c r="W155" s="109">
        <v>69176.0</v>
      </c>
      <c r="X155" s="109">
        <v>19716.0</v>
      </c>
      <c r="Y155" s="109">
        <v>23684.0</v>
      </c>
      <c r="Z155" s="109">
        <v>19446.0</v>
      </c>
      <c r="AA155" s="109">
        <v>22447.0</v>
      </c>
      <c r="AB155" s="109">
        <v>6450.0</v>
      </c>
      <c r="AC155" s="109">
        <v>5460.0</v>
      </c>
      <c r="AD155" s="109">
        <v>7061.0</v>
      </c>
      <c r="AE155" s="109">
        <v>5359.0</v>
      </c>
      <c r="AF155" s="109">
        <v>17489.0</v>
      </c>
      <c r="AG155" s="109">
        <v>10802.0</v>
      </c>
      <c r="AH155" s="109">
        <v>15798.0</v>
      </c>
      <c r="AI155" s="109">
        <v>11008.0</v>
      </c>
      <c r="AJ155" s="109"/>
      <c r="AK155" s="109"/>
      <c r="AL155" s="109"/>
      <c r="AM155" s="109"/>
      <c r="AN155" s="109">
        <v>12695.0</v>
      </c>
      <c r="AO155" s="109">
        <v>3069.0</v>
      </c>
      <c r="AP155" s="109">
        <v>18394.0</v>
      </c>
      <c r="AQ155" s="109">
        <v>7393.0</v>
      </c>
      <c r="AR155" s="109">
        <v>18609.0</v>
      </c>
      <c r="AS155" s="109"/>
      <c r="AT155" s="109">
        <v>18814.0</v>
      </c>
      <c r="AU155" s="109">
        <v>6161.0</v>
      </c>
      <c r="AV155" s="109"/>
      <c r="AW155" s="109"/>
      <c r="AX155" s="109">
        <v>590.0</v>
      </c>
      <c r="AY155" s="109">
        <v>2746.0</v>
      </c>
      <c r="AZ155" s="109"/>
      <c r="BA155" s="109">
        <v>2756.0</v>
      </c>
      <c r="BB155" s="109">
        <v>519.0</v>
      </c>
      <c r="BC155" s="109">
        <v>1854.0</v>
      </c>
      <c r="BD155" s="109"/>
      <c r="BE155" s="109">
        <v>3716.0</v>
      </c>
      <c r="BF155" s="109">
        <v>1018.0</v>
      </c>
      <c r="BG155" s="109">
        <v>1222.0</v>
      </c>
      <c r="BH155" s="109"/>
      <c r="BI155" s="109"/>
      <c r="BJ155" s="109">
        <v>1182.0</v>
      </c>
      <c r="BK155" s="109">
        <v>1012.0</v>
      </c>
      <c r="BL155" s="109"/>
      <c r="BM155" s="109">
        <v>1194.0</v>
      </c>
      <c r="BN155" s="109">
        <v>378.0</v>
      </c>
      <c r="BO155" s="109">
        <v>543.0</v>
      </c>
      <c r="BP155" s="109"/>
      <c r="BQ155" s="109"/>
      <c r="BR155" s="109">
        <v>722.0</v>
      </c>
      <c r="BS155" s="109"/>
      <c r="BT155" s="109"/>
      <c r="BU155" s="109"/>
      <c r="BV155" s="109"/>
      <c r="BW155" s="109"/>
      <c r="BX155" s="109"/>
      <c r="BY155" s="109"/>
      <c r="BZ155" s="109"/>
      <c r="CA155" s="109">
        <v>282.0</v>
      </c>
      <c r="CB155" s="109"/>
      <c r="CC155" s="109"/>
      <c r="CD155" s="109"/>
      <c r="CE155" s="109">
        <v>161.0</v>
      </c>
      <c r="CF155" s="109">
        <v>541.0</v>
      </c>
      <c r="CG155" s="109">
        <v>544.0</v>
      </c>
      <c r="CH155" s="109">
        <v>173.0</v>
      </c>
      <c r="CI155" s="109">
        <v>198.0</v>
      </c>
      <c r="CJ155" s="109"/>
      <c r="CK155" s="109"/>
      <c r="CL155" s="109"/>
      <c r="CM155" s="109">
        <v>37.0</v>
      </c>
      <c r="CN155" s="109"/>
      <c r="CO155" s="109"/>
      <c r="CP155" s="109"/>
      <c r="CQ155" s="109"/>
      <c r="CR155" s="109"/>
      <c r="CS155" s="109"/>
      <c r="CT155" s="109">
        <v>41.0</v>
      </c>
      <c r="CU155" s="109"/>
      <c r="CV155" s="109"/>
      <c r="CW155" s="109"/>
      <c r="CX155" s="109"/>
      <c r="CY155" s="109"/>
      <c r="CZ155" s="109"/>
      <c r="DA155" s="109"/>
      <c r="DB155" s="109">
        <v>326.0</v>
      </c>
      <c r="DC155" s="109"/>
      <c r="DD155" s="109"/>
      <c r="DE155" s="109"/>
      <c r="DF155" s="109"/>
      <c r="DG155" s="109"/>
      <c r="DH155" s="109"/>
      <c r="DI155" s="109"/>
      <c r="DJ155" s="109">
        <v>222.0</v>
      </c>
      <c r="DK155" s="109"/>
      <c r="DL155" s="109"/>
      <c r="DM155" s="109"/>
      <c r="DN155" s="109">
        <v>118.0</v>
      </c>
      <c r="DO155" s="109"/>
      <c r="DP155" s="109"/>
      <c r="DQ155" s="109"/>
      <c r="DR155" s="109">
        <v>14.0</v>
      </c>
      <c r="DS155" s="109"/>
      <c r="DT155" s="109"/>
      <c r="DU155" s="109"/>
      <c r="DV155" s="109">
        <v>245.0</v>
      </c>
      <c r="DW155" s="109"/>
      <c r="DX155" s="109"/>
      <c r="DY155" s="109"/>
      <c r="DZ155" s="109"/>
      <c r="EA155" s="109"/>
      <c r="EB155" s="109"/>
      <c r="EC155" s="109"/>
      <c r="ED155" s="109"/>
      <c r="EE155" s="109"/>
      <c r="EF155" s="109"/>
      <c r="EG155" s="109"/>
      <c r="EH155" s="109"/>
      <c r="EI155" s="109"/>
      <c r="EJ155" s="109"/>
      <c r="EK155" s="109"/>
      <c r="EL155" s="109">
        <v>206.0</v>
      </c>
      <c r="EM155" s="109"/>
      <c r="EN155" s="109"/>
      <c r="EO155" s="109"/>
      <c r="EP155" s="109"/>
      <c r="EQ155" s="109"/>
      <c r="ER155" s="109"/>
      <c r="ES155" s="109"/>
      <c r="ET155" s="109"/>
      <c r="EU155" s="109"/>
      <c r="EV155" s="109"/>
      <c r="EW155" s="109"/>
      <c r="EX155" s="109">
        <v>176.0</v>
      </c>
      <c r="EY155" s="109"/>
      <c r="EZ155" s="109"/>
      <c r="FA155" s="109"/>
      <c r="FB155" s="109"/>
      <c r="FC155" s="109"/>
      <c r="FD155" s="109"/>
      <c r="FE155" s="109"/>
      <c r="FF155" s="109"/>
      <c r="FG155" s="109"/>
      <c r="FH155" s="109"/>
      <c r="FI155" s="109"/>
      <c r="FJ155" s="109"/>
      <c r="FK155" s="109"/>
      <c r="FL155" s="109"/>
      <c r="FM155" s="109"/>
      <c r="FN155" s="109"/>
      <c r="FO155" s="109"/>
      <c r="FP155" s="109"/>
      <c r="FQ155" s="109"/>
      <c r="FR155" s="109"/>
      <c r="FS155" s="109"/>
      <c r="FT155" s="109"/>
      <c r="FU155" s="109"/>
      <c r="FV155" s="109"/>
      <c r="FW155" s="109"/>
      <c r="FX155" s="109"/>
      <c r="FY155" s="109"/>
      <c r="FZ155" s="109"/>
      <c r="GA155" s="109"/>
      <c r="GB155" s="109"/>
      <c r="GC155" s="109"/>
      <c r="GD155" s="109"/>
      <c r="GE155" s="109"/>
      <c r="GF155" s="109"/>
      <c r="GG155" s="109"/>
      <c r="GH155" s="109"/>
      <c r="GI155" s="109">
        <v>1462.0</v>
      </c>
    </row>
    <row r="156" ht="15.75" customHeight="1">
      <c r="A156" s="31">
        <v>24.0</v>
      </c>
      <c r="B156" s="31" t="s">
        <v>1294</v>
      </c>
      <c r="C156" s="31">
        <v>3.0</v>
      </c>
      <c r="D156" s="109">
        <v>191541.0</v>
      </c>
      <c r="E156" s="109">
        <v>190987.0</v>
      </c>
      <c r="F156" s="109">
        <v>191541.0</v>
      </c>
      <c r="G156" s="109">
        <v>190987.0</v>
      </c>
      <c r="H156" s="109">
        <v>142676.0</v>
      </c>
      <c r="I156" s="109">
        <v>134256.0</v>
      </c>
      <c r="J156" s="109">
        <v>142676.0</v>
      </c>
      <c r="K156" s="109">
        <v>134256.0</v>
      </c>
      <c r="L156" s="109">
        <v>3092.0</v>
      </c>
      <c r="M156" s="109">
        <v>2217.0</v>
      </c>
      <c r="N156" s="109">
        <v>1605.0</v>
      </c>
      <c r="O156" s="109">
        <v>1724.0</v>
      </c>
      <c r="P156" s="109">
        <v>139584.0</v>
      </c>
      <c r="Q156" s="109">
        <v>132039.0</v>
      </c>
      <c r="R156" s="109">
        <v>141071.0</v>
      </c>
      <c r="S156" s="109">
        <v>132532.0</v>
      </c>
      <c r="T156" s="109">
        <v>38531.0</v>
      </c>
      <c r="U156" s="109">
        <v>42737.0</v>
      </c>
      <c r="V156" s="109">
        <v>39552.0</v>
      </c>
      <c r="W156" s="109">
        <v>43026.0</v>
      </c>
      <c r="X156" s="109">
        <v>69231.0</v>
      </c>
      <c r="Y156" s="109">
        <v>66348.0</v>
      </c>
      <c r="Z156" s="109">
        <v>53353.0</v>
      </c>
      <c r="AA156" s="109">
        <v>58080.0</v>
      </c>
      <c r="AB156" s="109">
        <v>9403.0</v>
      </c>
      <c r="AC156" s="109">
        <v>6373.0</v>
      </c>
      <c r="AD156" s="109">
        <v>10142.0</v>
      </c>
      <c r="AE156" s="109">
        <v>6588.0</v>
      </c>
      <c r="AF156" s="109">
        <v>9787.0</v>
      </c>
      <c r="AG156" s="109">
        <v>12627.0</v>
      </c>
      <c r="AH156" s="109">
        <v>10503.0</v>
      </c>
      <c r="AI156" s="109">
        <v>11028.0</v>
      </c>
      <c r="AJ156" s="109"/>
      <c r="AK156" s="109"/>
      <c r="AL156" s="109"/>
      <c r="AM156" s="109"/>
      <c r="AN156" s="109">
        <v>6882.0</v>
      </c>
      <c r="AO156" s="109">
        <v>2085.0</v>
      </c>
      <c r="AP156" s="109">
        <v>10079.0</v>
      </c>
      <c r="AQ156" s="109">
        <v>4323.0</v>
      </c>
      <c r="AR156" s="109"/>
      <c r="AS156" s="109"/>
      <c r="AT156" s="109">
        <v>12877.0</v>
      </c>
      <c r="AU156" s="109">
        <v>4136.0</v>
      </c>
      <c r="AV156" s="109">
        <v>2304.0</v>
      </c>
      <c r="AW156" s="109"/>
      <c r="AX156" s="109">
        <v>568.0</v>
      </c>
      <c r="AY156" s="109">
        <v>1900.0</v>
      </c>
      <c r="AZ156" s="109"/>
      <c r="BA156" s="109"/>
      <c r="BB156" s="109">
        <v>357.0</v>
      </c>
      <c r="BC156" s="109">
        <v>1259.0</v>
      </c>
      <c r="BD156" s="109">
        <v>3326.0</v>
      </c>
      <c r="BE156" s="109">
        <v>1869.0</v>
      </c>
      <c r="BF156" s="109">
        <v>760.0</v>
      </c>
      <c r="BG156" s="109">
        <v>713.0</v>
      </c>
      <c r="BH156" s="109"/>
      <c r="BI156" s="109"/>
      <c r="BJ156" s="109">
        <v>1162.0</v>
      </c>
      <c r="BK156" s="109">
        <v>1065.0</v>
      </c>
      <c r="BL156" s="109"/>
      <c r="BM156" s="109"/>
      <c r="BN156" s="109">
        <v>77.0</v>
      </c>
      <c r="BO156" s="109"/>
      <c r="BP156" s="109"/>
      <c r="BQ156" s="109"/>
      <c r="BR156" s="109">
        <v>961.0</v>
      </c>
      <c r="BS156" s="109"/>
      <c r="BT156" s="109"/>
      <c r="BU156" s="109"/>
      <c r="BV156" s="109"/>
      <c r="BW156" s="109"/>
      <c r="BX156" s="109"/>
      <c r="BY156" s="109"/>
      <c r="BZ156" s="109"/>
      <c r="CA156" s="109"/>
      <c r="CB156" s="109"/>
      <c r="CC156" s="109"/>
      <c r="CD156" s="109"/>
      <c r="CE156" s="109"/>
      <c r="CF156" s="109"/>
      <c r="CG156" s="109"/>
      <c r="CH156" s="109">
        <v>35.0</v>
      </c>
      <c r="CI156" s="109">
        <v>35.0</v>
      </c>
      <c r="CJ156" s="109"/>
      <c r="CK156" s="109"/>
      <c r="CL156" s="109"/>
      <c r="CM156" s="109"/>
      <c r="CN156" s="109"/>
      <c r="CO156" s="109"/>
      <c r="CP156" s="109"/>
      <c r="CQ156" s="109"/>
      <c r="CR156" s="109"/>
      <c r="CS156" s="109"/>
      <c r="CT156" s="109"/>
      <c r="CU156" s="109"/>
      <c r="CV156" s="109"/>
      <c r="CW156" s="109"/>
      <c r="CX156" s="109"/>
      <c r="CY156" s="109"/>
      <c r="CZ156" s="109"/>
      <c r="DA156" s="109"/>
      <c r="DB156" s="109"/>
      <c r="DC156" s="109"/>
      <c r="DD156" s="109"/>
      <c r="DE156" s="109"/>
      <c r="DF156" s="109"/>
      <c r="DG156" s="109"/>
      <c r="DH156" s="109"/>
      <c r="DI156" s="109"/>
      <c r="DJ156" s="109">
        <v>191.0</v>
      </c>
      <c r="DK156" s="109"/>
      <c r="DL156" s="109"/>
      <c r="DM156" s="109"/>
      <c r="DN156" s="109">
        <v>123.0</v>
      </c>
      <c r="DO156" s="109"/>
      <c r="DP156" s="109"/>
      <c r="DQ156" s="109"/>
      <c r="DR156" s="109">
        <v>35.0</v>
      </c>
      <c r="DS156" s="109"/>
      <c r="DT156" s="109"/>
      <c r="DU156" s="109"/>
      <c r="DV156" s="109">
        <v>136.0</v>
      </c>
      <c r="DW156" s="109"/>
      <c r="DX156" s="109"/>
      <c r="DY156" s="109"/>
      <c r="DZ156" s="109"/>
      <c r="EA156" s="109"/>
      <c r="EB156" s="109"/>
      <c r="EC156" s="109"/>
      <c r="ED156" s="109"/>
      <c r="EE156" s="109"/>
      <c r="EF156" s="109"/>
      <c r="EG156" s="109"/>
      <c r="EH156" s="109"/>
      <c r="EI156" s="109"/>
      <c r="EJ156" s="109"/>
      <c r="EK156" s="109"/>
      <c r="EL156" s="109"/>
      <c r="EM156" s="109"/>
      <c r="EN156" s="109"/>
      <c r="EO156" s="109"/>
      <c r="EP156" s="109"/>
      <c r="EQ156" s="109"/>
      <c r="ER156" s="109"/>
      <c r="ES156" s="109"/>
      <c r="ET156" s="109"/>
      <c r="EU156" s="109"/>
      <c r="EV156" s="109"/>
      <c r="EW156" s="109"/>
      <c r="EX156" s="109">
        <v>160.0</v>
      </c>
      <c r="EY156" s="109"/>
      <c r="EZ156" s="109"/>
      <c r="FA156" s="109"/>
      <c r="FB156" s="109"/>
      <c r="FC156" s="109"/>
      <c r="FD156" s="109"/>
      <c r="FE156" s="109"/>
      <c r="FF156" s="109"/>
      <c r="FG156" s="109"/>
      <c r="FH156" s="109"/>
      <c r="FI156" s="109"/>
      <c r="FJ156" s="109"/>
      <c r="FK156" s="109"/>
      <c r="FL156" s="109"/>
      <c r="FM156" s="109"/>
      <c r="FN156" s="109"/>
      <c r="FO156" s="109"/>
      <c r="FP156" s="109"/>
      <c r="FQ156" s="109"/>
      <c r="FR156" s="109"/>
      <c r="FS156" s="109"/>
      <c r="FT156" s="109"/>
      <c r="FU156" s="109"/>
      <c r="FV156" s="109"/>
      <c r="FW156" s="109"/>
      <c r="FX156" s="109"/>
      <c r="FY156" s="109"/>
      <c r="FZ156" s="109"/>
      <c r="GA156" s="109"/>
      <c r="GB156" s="109"/>
      <c r="GC156" s="109"/>
      <c r="GD156" s="109"/>
      <c r="GE156" s="109"/>
      <c r="GF156" s="109">
        <v>120.0</v>
      </c>
      <c r="GG156" s="109"/>
      <c r="GH156" s="109"/>
      <c r="GI156" s="109">
        <v>379.0</v>
      </c>
    </row>
    <row r="157" ht="15.75" customHeight="1">
      <c r="A157" s="31">
        <v>25.0</v>
      </c>
      <c r="B157" s="31" t="s">
        <v>863</v>
      </c>
      <c r="C157" s="31">
        <v>3.0</v>
      </c>
      <c r="D157" s="109">
        <v>235234.0</v>
      </c>
      <c r="E157" s="109">
        <v>232784.0</v>
      </c>
      <c r="F157" s="109">
        <v>235234.0</v>
      </c>
      <c r="G157" s="109">
        <v>232784.0</v>
      </c>
      <c r="H157" s="109">
        <v>176342.0</v>
      </c>
      <c r="I157" s="109">
        <v>166959.0</v>
      </c>
      <c r="J157" s="109">
        <v>176342.0</v>
      </c>
      <c r="K157" s="109">
        <v>166959.0</v>
      </c>
      <c r="L157" s="109">
        <v>1553.0</v>
      </c>
      <c r="M157" s="109">
        <v>2096.0</v>
      </c>
      <c r="N157" s="109">
        <v>1390.0</v>
      </c>
      <c r="O157" s="109">
        <v>1645.0</v>
      </c>
      <c r="P157" s="109">
        <v>174789.0</v>
      </c>
      <c r="Q157" s="109">
        <v>164863.0</v>
      </c>
      <c r="R157" s="109">
        <v>174952.0</v>
      </c>
      <c r="S157" s="109">
        <v>165314.0</v>
      </c>
      <c r="T157" s="109">
        <v>87406.0</v>
      </c>
      <c r="U157" s="109">
        <v>90236.0</v>
      </c>
      <c r="V157" s="109">
        <v>74173.0</v>
      </c>
      <c r="W157" s="109">
        <v>80616.0</v>
      </c>
      <c r="X157" s="109">
        <v>48959.0</v>
      </c>
      <c r="Y157" s="109">
        <v>51409.0</v>
      </c>
      <c r="Z157" s="109">
        <v>48194.0</v>
      </c>
      <c r="AA157" s="109">
        <v>51079.0</v>
      </c>
      <c r="AB157" s="109">
        <v>7726.0</v>
      </c>
      <c r="AC157" s="109">
        <v>6426.0</v>
      </c>
      <c r="AD157" s="109">
        <v>9459.0</v>
      </c>
      <c r="AE157" s="109">
        <v>6771.0</v>
      </c>
      <c r="AF157" s="109">
        <v>8255.0</v>
      </c>
      <c r="AG157" s="109">
        <v>8441.0</v>
      </c>
      <c r="AH157" s="109">
        <v>10258.0</v>
      </c>
      <c r="AI157" s="109">
        <v>9506.0</v>
      </c>
      <c r="AJ157" s="109"/>
      <c r="AK157" s="109"/>
      <c r="AL157" s="109"/>
      <c r="AM157" s="109"/>
      <c r="AN157" s="109">
        <v>7758.0</v>
      </c>
      <c r="AO157" s="109">
        <v>4288.0</v>
      </c>
      <c r="AP157" s="109">
        <v>13629.0</v>
      </c>
      <c r="AQ157" s="109">
        <v>6537.0</v>
      </c>
      <c r="AR157" s="109">
        <v>13387.0</v>
      </c>
      <c r="AS157" s="109"/>
      <c r="AT157" s="109">
        <v>14620.0</v>
      </c>
      <c r="AU157" s="109">
        <v>4870.0</v>
      </c>
      <c r="AV157" s="109"/>
      <c r="AW157" s="109"/>
      <c r="AX157" s="109">
        <v>491.0</v>
      </c>
      <c r="AY157" s="109">
        <v>2218.0</v>
      </c>
      <c r="AZ157" s="109"/>
      <c r="BA157" s="109">
        <v>1656.0</v>
      </c>
      <c r="BB157" s="109">
        <v>421.0</v>
      </c>
      <c r="BC157" s="109">
        <v>1339.0</v>
      </c>
      <c r="BD157" s="109"/>
      <c r="BE157" s="109">
        <v>1820.0</v>
      </c>
      <c r="BF157" s="109">
        <v>413.0</v>
      </c>
      <c r="BG157" s="109">
        <v>747.0</v>
      </c>
      <c r="BH157" s="109"/>
      <c r="BI157" s="109"/>
      <c r="BJ157" s="109">
        <v>1185.0</v>
      </c>
      <c r="BK157" s="109">
        <v>1070.0</v>
      </c>
      <c r="BL157" s="109"/>
      <c r="BM157" s="109"/>
      <c r="BN157" s="109">
        <v>127.0</v>
      </c>
      <c r="BO157" s="109"/>
      <c r="BP157" s="109">
        <v>1298.0</v>
      </c>
      <c r="BQ157" s="109"/>
      <c r="BR157" s="109">
        <v>1359.0</v>
      </c>
      <c r="BS157" s="109"/>
      <c r="BT157" s="109"/>
      <c r="BU157" s="109"/>
      <c r="BV157" s="109"/>
      <c r="BW157" s="109"/>
      <c r="BX157" s="109"/>
      <c r="BY157" s="109"/>
      <c r="BZ157" s="109"/>
      <c r="CA157" s="109"/>
      <c r="CB157" s="109"/>
      <c r="CC157" s="109"/>
      <c r="CD157" s="109"/>
      <c r="CE157" s="109"/>
      <c r="CF157" s="109"/>
      <c r="CG157" s="109"/>
      <c r="CH157" s="109">
        <v>30.0</v>
      </c>
      <c r="CI157" s="109">
        <v>24.0</v>
      </c>
      <c r="CJ157" s="109"/>
      <c r="CK157" s="109"/>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v>159.0</v>
      </c>
      <c r="DK157" s="109"/>
      <c r="DL157" s="109"/>
      <c r="DM157" s="109"/>
      <c r="DN157" s="109">
        <v>147.0</v>
      </c>
      <c r="DO157" s="109"/>
      <c r="DP157" s="109"/>
      <c r="DQ157" s="109"/>
      <c r="DR157" s="109">
        <v>21.0</v>
      </c>
      <c r="DS157" s="109"/>
      <c r="DT157" s="109"/>
      <c r="DU157" s="109"/>
      <c r="DV157" s="109">
        <v>144.0</v>
      </c>
      <c r="DW157" s="109"/>
      <c r="DX157" s="109"/>
      <c r="DY157" s="109"/>
      <c r="DZ157" s="109"/>
      <c r="EA157" s="109"/>
      <c r="EB157" s="109"/>
      <c r="EC157" s="109"/>
      <c r="ED157" s="109"/>
      <c r="EE157" s="109"/>
      <c r="EF157" s="109"/>
      <c r="EG157" s="109"/>
      <c r="EH157" s="109"/>
      <c r="EI157" s="109"/>
      <c r="EJ157" s="109"/>
      <c r="EK157" s="109"/>
      <c r="EL157" s="109"/>
      <c r="EM157" s="109"/>
      <c r="EN157" s="109"/>
      <c r="EO157" s="109"/>
      <c r="EP157" s="109"/>
      <c r="EQ157" s="109"/>
      <c r="ER157" s="109"/>
      <c r="ES157" s="109"/>
      <c r="ET157" s="109"/>
      <c r="EU157" s="109"/>
      <c r="EV157" s="109"/>
      <c r="EW157" s="109"/>
      <c r="EX157" s="109">
        <v>122.0</v>
      </c>
      <c r="EY157" s="109"/>
      <c r="EZ157" s="109"/>
      <c r="FA157" s="109"/>
      <c r="FB157" s="109"/>
      <c r="FC157" s="109"/>
      <c r="FD157" s="109"/>
      <c r="FE157" s="109"/>
      <c r="FF157" s="109"/>
      <c r="FG157" s="109"/>
      <c r="FH157" s="109"/>
      <c r="FI157" s="109"/>
      <c r="FJ157" s="109"/>
      <c r="FK157" s="109"/>
      <c r="FL157" s="109"/>
      <c r="FM157" s="109"/>
      <c r="FN157" s="109"/>
      <c r="FO157" s="109"/>
      <c r="FP157" s="109"/>
      <c r="FQ157" s="109"/>
      <c r="FR157" s="109"/>
      <c r="FS157" s="109"/>
      <c r="FT157" s="109"/>
      <c r="FU157" s="109"/>
      <c r="FV157" s="109"/>
      <c r="FW157" s="109"/>
      <c r="FX157" s="109"/>
      <c r="FY157" s="109"/>
      <c r="FZ157" s="109"/>
      <c r="GA157" s="109"/>
      <c r="GB157" s="109"/>
      <c r="GC157" s="109"/>
      <c r="GD157" s="109"/>
      <c r="GE157" s="109"/>
      <c r="GF157" s="109"/>
      <c r="GG157" s="109">
        <v>587.0</v>
      </c>
      <c r="GH157" s="109"/>
      <c r="GI157" s="109">
        <v>537.0</v>
      </c>
    </row>
    <row r="158" ht="15.75" customHeight="1">
      <c r="A158" s="31">
        <v>26.0</v>
      </c>
      <c r="B158" s="31" t="s">
        <v>1295</v>
      </c>
      <c r="C158" s="31">
        <v>3.0</v>
      </c>
      <c r="D158" s="109">
        <v>189344.0</v>
      </c>
      <c r="E158" s="109">
        <v>190034.0</v>
      </c>
      <c r="F158" s="109">
        <v>189344.0</v>
      </c>
      <c r="G158" s="109">
        <v>190034.0</v>
      </c>
      <c r="H158" s="109">
        <v>139153.0</v>
      </c>
      <c r="I158" s="109">
        <v>134162.0</v>
      </c>
      <c r="J158" s="109">
        <v>139153.0</v>
      </c>
      <c r="K158" s="109">
        <v>134162.0</v>
      </c>
      <c r="L158" s="109">
        <v>1810.0</v>
      </c>
      <c r="M158" s="109">
        <v>2369.0</v>
      </c>
      <c r="N158" s="109">
        <v>1557.0</v>
      </c>
      <c r="O158" s="109">
        <v>1760.0</v>
      </c>
      <c r="P158" s="109">
        <v>137343.0</v>
      </c>
      <c r="Q158" s="109">
        <v>131793.0</v>
      </c>
      <c r="R158" s="109">
        <v>137596.0</v>
      </c>
      <c r="S158" s="109">
        <v>132402.0</v>
      </c>
      <c r="T158" s="109">
        <v>44537.0</v>
      </c>
      <c r="U158" s="109">
        <v>52275.0</v>
      </c>
      <c r="V158" s="109">
        <v>45098.0</v>
      </c>
      <c r="W158" s="109">
        <v>50796.0</v>
      </c>
      <c r="X158" s="109">
        <v>54504.0</v>
      </c>
      <c r="Y158" s="109">
        <v>58178.0</v>
      </c>
      <c r="Z158" s="109">
        <v>42207.0</v>
      </c>
      <c r="AA158" s="109">
        <v>48011.0</v>
      </c>
      <c r="AB158" s="109">
        <v>8127.0</v>
      </c>
      <c r="AC158" s="109">
        <v>6736.0</v>
      </c>
      <c r="AD158" s="109">
        <v>9738.0</v>
      </c>
      <c r="AE158" s="109">
        <v>6814.0</v>
      </c>
      <c r="AF158" s="109">
        <v>7542.0</v>
      </c>
      <c r="AG158" s="109">
        <v>7362.0</v>
      </c>
      <c r="AH158" s="109">
        <v>9984.0</v>
      </c>
      <c r="AI158" s="109">
        <v>9731.0</v>
      </c>
      <c r="AJ158" s="109"/>
      <c r="AK158" s="109"/>
      <c r="AL158" s="109"/>
      <c r="AM158" s="109"/>
      <c r="AN158" s="109">
        <v>8074.0</v>
      </c>
      <c r="AO158" s="109">
        <v>3024.0</v>
      </c>
      <c r="AP158" s="109">
        <v>12958.0</v>
      </c>
      <c r="AQ158" s="109">
        <v>5670.0</v>
      </c>
      <c r="AR158" s="109">
        <v>11392.0</v>
      </c>
      <c r="AS158" s="109"/>
      <c r="AT158" s="109">
        <v>12490.0</v>
      </c>
      <c r="AU158" s="109">
        <v>5479.0</v>
      </c>
      <c r="AV158" s="109"/>
      <c r="AW158" s="109"/>
      <c r="AX158" s="109">
        <v>377.0</v>
      </c>
      <c r="AY158" s="109">
        <v>2007.0</v>
      </c>
      <c r="AZ158" s="109"/>
      <c r="BA158" s="109">
        <v>1680.0</v>
      </c>
      <c r="BB158" s="109">
        <v>389.0</v>
      </c>
      <c r="BC158" s="109">
        <v>1206.0</v>
      </c>
      <c r="BD158" s="109">
        <v>1236.0</v>
      </c>
      <c r="BE158" s="109">
        <v>2538.0</v>
      </c>
      <c r="BF158" s="109">
        <v>880.0</v>
      </c>
      <c r="BG158" s="109">
        <v>1106.0</v>
      </c>
      <c r="BH158" s="109"/>
      <c r="BI158" s="109"/>
      <c r="BJ158" s="109">
        <v>1423.0</v>
      </c>
      <c r="BK158" s="109">
        <v>1194.0</v>
      </c>
      <c r="BL158" s="109"/>
      <c r="BM158" s="109"/>
      <c r="BN158" s="109">
        <v>90.0</v>
      </c>
      <c r="BO158" s="109"/>
      <c r="BP158" s="109">
        <v>1749.0</v>
      </c>
      <c r="BQ158" s="109"/>
      <c r="BR158" s="109">
        <v>1216.0</v>
      </c>
      <c r="BS158" s="109"/>
      <c r="BT158" s="109"/>
      <c r="BU158" s="109"/>
      <c r="BV158" s="109"/>
      <c r="BW158" s="109"/>
      <c r="BX158" s="109"/>
      <c r="BY158" s="109"/>
      <c r="BZ158" s="109"/>
      <c r="CA158" s="109"/>
      <c r="CB158" s="109"/>
      <c r="CC158" s="109"/>
      <c r="CD158" s="109"/>
      <c r="CE158" s="109"/>
      <c r="CF158" s="109">
        <v>182.0</v>
      </c>
      <c r="CG158" s="109"/>
      <c r="CH158" s="109">
        <v>93.0</v>
      </c>
      <c r="CI158" s="109">
        <v>70.0</v>
      </c>
      <c r="CJ158" s="109"/>
      <c r="CK158" s="109"/>
      <c r="CL158" s="109"/>
      <c r="CM158" s="109"/>
      <c r="CN158" s="109"/>
      <c r="CO158" s="109"/>
      <c r="CP158" s="109"/>
      <c r="CQ158" s="109"/>
      <c r="CR158" s="109"/>
      <c r="CS158" s="109"/>
      <c r="CT158" s="109"/>
      <c r="CU158" s="109"/>
      <c r="CV158" s="109"/>
      <c r="CW158" s="109"/>
      <c r="CX158" s="109"/>
      <c r="CY158" s="109"/>
      <c r="CZ158" s="109"/>
      <c r="DA158" s="109"/>
      <c r="DB158" s="109"/>
      <c r="DC158" s="109"/>
      <c r="DD158" s="109"/>
      <c r="DE158" s="109"/>
      <c r="DF158" s="109"/>
      <c r="DG158" s="109"/>
      <c r="DH158" s="109"/>
      <c r="DI158" s="109"/>
      <c r="DJ158" s="109">
        <v>175.0</v>
      </c>
      <c r="DK158" s="109"/>
      <c r="DL158" s="109"/>
      <c r="DM158" s="109"/>
      <c r="DN158" s="109">
        <v>121.0</v>
      </c>
      <c r="DO158" s="109"/>
      <c r="DP158" s="109"/>
      <c r="DQ158" s="109"/>
      <c r="DR158" s="109">
        <v>30.0</v>
      </c>
      <c r="DS158" s="109"/>
      <c r="DT158" s="109"/>
      <c r="DU158" s="109"/>
      <c r="DV158" s="109">
        <v>177.0</v>
      </c>
      <c r="DW158" s="109"/>
      <c r="DX158" s="109"/>
      <c r="DY158" s="109"/>
      <c r="DZ158" s="109"/>
      <c r="EA158" s="109"/>
      <c r="EB158" s="109"/>
      <c r="EC158" s="109"/>
      <c r="ED158" s="109"/>
      <c r="EE158" s="109"/>
      <c r="EF158" s="109"/>
      <c r="EG158" s="109"/>
      <c r="EH158" s="109"/>
      <c r="EI158" s="109"/>
      <c r="EJ158" s="109"/>
      <c r="EK158" s="109"/>
      <c r="EL158" s="109"/>
      <c r="EM158" s="109"/>
      <c r="EN158" s="109"/>
      <c r="EO158" s="109"/>
      <c r="EP158" s="109"/>
      <c r="EQ158" s="109"/>
      <c r="ER158" s="109"/>
      <c r="ES158" s="109"/>
      <c r="ET158" s="109"/>
      <c r="EU158" s="109"/>
      <c r="EV158" s="109"/>
      <c r="EW158" s="109"/>
      <c r="EX158" s="109">
        <v>150.0</v>
      </c>
      <c r="EY158" s="109"/>
      <c r="EZ158" s="109"/>
      <c r="FA158" s="109"/>
      <c r="FB158" s="109"/>
      <c r="FC158" s="109"/>
      <c r="FD158" s="109"/>
      <c r="FE158" s="109"/>
      <c r="FF158" s="109"/>
      <c r="FG158" s="109"/>
      <c r="FH158" s="109"/>
      <c r="FI158" s="109"/>
      <c r="FJ158" s="109"/>
      <c r="FK158" s="109"/>
      <c r="FL158" s="109"/>
      <c r="FM158" s="109"/>
      <c r="FN158" s="109"/>
      <c r="FO158" s="109"/>
      <c r="FP158" s="109"/>
      <c r="FQ158" s="109"/>
      <c r="FR158" s="109"/>
      <c r="FS158" s="109"/>
      <c r="FT158" s="109"/>
      <c r="FU158" s="109"/>
      <c r="FV158" s="109"/>
      <c r="FW158" s="109"/>
      <c r="FX158" s="109"/>
      <c r="FY158" s="109"/>
      <c r="FZ158" s="109"/>
      <c r="GA158" s="109"/>
      <c r="GB158" s="109"/>
      <c r="GC158" s="109"/>
      <c r="GD158" s="109"/>
      <c r="GE158" s="109"/>
      <c r="GF158" s="109"/>
      <c r="GG158" s="109"/>
      <c r="GH158" s="109"/>
      <c r="GI158" s="109">
        <v>318.0</v>
      </c>
    </row>
    <row r="159" ht="15.75" customHeight="1">
      <c r="A159" s="31">
        <v>27.0</v>
      </c>
      <c r="B159" s="31" t="s">
        <v>1296</v>
      </c>
      <c r="C159" s="31">
        <v>3.0</v>
      </c>
      <c r="D159" s="109">
        <v>226253.0</v>
      </c>
      <c r="E159" s="109">
        <v>220409.0</v>
      </c>
      <c r="F159" s="109">
        <v>226253.0</v>
      </c>
      <c r="G159" s="109">
        <v>220409.0</v>
      </c>
      <c r="H159" s="109">
        <v>175967.0</v>
      </c>
      <c r="I159" s="109">
        <v>163543.0</v>
      </c>
      <c r="J159" s="109">
        <v>175967.0</v>
      </c>
      <c r="K159" s="109">
        <v>163543.0</v>
      </c>
      <c r="L159" s="109">
        <v>1797.0</v>
      </c>
      <c r="M159" s="109">
        <v>1748.0</v>
      </c>
      <c r="N159" s="109">
        <v>1286.0</v>
      </c>
      <c r="O159" s="109">
        <v>1402.0</v>
      </c>
      <c r="P159" s="109">
        <v>174170.0</v>
      </c>
      <c r="Q159" s="109">
        <v>161795.0</v>
      </c>
      <c r="R159" s="109">
        <v>174681.0</v>
      </c>
      <c r="S159" s="109">
        <v>162141.0</v>
      </c>
      <c r="T159" s="109">
        <v>52598.0</v>
      </c>
      <c r="U159" s="109">
        <v>59525.0</v>
      </c>
      <c r="V159" s="109">
        <v>53417.0</v>
      </c>
      <c r="W159" s="109">
        <v>57067.0</v>
      </c>
      <c r="X159" s="109">
        <v>63235.0</v>
      </c>
      <c r="Y159" s="109">
        <v>60547.0</v>
      </c>
      <c r="Z159" s="109">
        <v>45514.0</v>
      </c>
      <c r="AA159" s="109">
        <v>52856.0</v>
      </c>
      <c r="AB159" s="109">
        <v>14081.0</v>
      </c>
      <c r="AC159" s="109">
        <v>8794.0</v>
      </c>
      <c r="AD159" s="109">
        <v>16351.0</v>
      </c>
      <c r="AE159" s="109">
        <v>10523.0</v>
      </c>
      <c r="AF159" s="109">
        <v>19827.0</v>
      </c>
      <c r="AG159" s="109">
        <v>18552.0</v>
      </c>
      <c r="AH159" s="109">
        <v>21821.0</v>
      </c>
      <c r="AI159" s="109">
        <v>20170.0</v>
      </c>
      <c r="AJ159" s="109"/>
      <c r="AK159" s="109"/>
      <c r="AL159" s="109"/>
      <c r="AM159" s="109"/>
      <c r="AN159" s="109">
        <v>10635.0</v>
      </c>
      <c r="AO159" s="109">
        <v>3966.0</v>
      </c>
      <c r="AP159" s="109">
        <v>18136.0</v>
      </c>
      <c r="AQ159" s="109">
        <v>8210.0</v>
      </c>
      <c r="AR159" s="109">
        <v>11592.0</v>
      </c>
      <c r="AS159" s="109">
        <v>5502.0</v>
      </c>
      <c r="AT159" s="109">
        <v>12625.0</v>
      </c>
      <c r="AU159" s="109">
        <v>6833.0</v>
      </c>
      <c r="AV159" s="109"/>
      <c r="AW159" s="109">
        <v>2669.0</v>
      </c>
      <c r="AX159" s="109">
        <v>682.0</v>
      </c>
      <c r="AY159" s="109">
        <v>2853.0</v>
      </c>
      <c r="AZ159" s="109"/>
      <c r="BA159" s="109">
        <v>1093.0</v>
      </c>
      <c r="BB159" s="109">
        <v>336.0</v>
      </c>
      <c r="BC159" s="109">
        <v>1050.0</v>
      </c>
      <c r="BD159" s="109">
        <v>1393.0</v>
      </c>
      <c r="BE159" s="109">
        <v>1147.0</v>
      </c>
      <c r="BF159" s="109">
        <v>687.0</v>
      </c>
      <c r="BG159" s="109">
        <v>923.0</v>
      </c>
      <c r="BH159" s="109"/>
      <c r="BI159" s="109"/>
      <c r="BJ159" s="109">
        <v>1457.0</v>
      </c>
      <c r="BK159" s="109">
        <v>1308.0</v>
      </c>
      <c r="BL159" s="109">
        <v>809.0</v>
      </c>
      <c r="BM159" s="109"/>
      <c r="BN159" s="109">
        <v>418.0</v>
      </c>
      <c r="BO159" s="109"/>
      <c r="BP159" s="109"/>
      <c r="BQ159" s="109"/>
      <c r="BR159" s="109">
        <v>1837.0</v>
      </c>
      <c r="BS159" s="109"/>
      <c r="BT159" s="109"/>
      <c r="BU159" s="109"/>
      <c r="BV159" s="109"/>
      <c r="BW159" s="109"/>
      <c r="BX159" s="109"/>
      <c r="BY159" s="109"/>
      <c r="BZ159" s="109"/>
      <c r="CA159" s="109"/>
      <c r="CB159" s="109"/>
      <c r="CC159" s="109"/>
      <c r="CD159" s="109"/>
      <c r="CE159" s="109"/>
      <c r="CF159" s="109"/>
      <c r="CG159" s="109"/>
      <c r="CH159" s="109">
        <v>77.0</v>
      </c>
      <c r="CI159" s="109">
        <v>62.0</v>
      </c>
      <c r="CJ159" s="109"/>
      <c r="CK159" s="109"/>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v>372.0</v>
      </c>
      <c r="DK159" s="109"/>
      <c r="DL159" s="109"/>
      <c r="DM159" s="109"/>
      <c r="DN159" s="109">
        <v>298.0</v>
      </c>
      <c r="DO159" s="109"/>
      <c r="DP159" s="109"/>
      <c r="DQ159" s="109"/>
      <c r="DR159" s="109">
        <v>57.0</v>
      </c>
      <c r="DS159" s="109"/>
      <c r="DT159" s="109"/>
      <c r="DU159" s="109"/>
      <c r="DV159" s="109">
        <v>264.0</v>
      </c>
      <c r="DW159" s="109"/>
      <c r="DX159" s="109"/>
      <c r="DY159" s="109"/>
      <c r="DZ159" s="109"/>
      <c r="EA159" s="109"/>
      <c r="EB159" s="109"/>
      <c r="EC159" s="109"/>
      <c r="ED159" s="109"/>
      <c r="EE159" s="109"/>
      <c r="EF159" s="109"/>
      <c r="EG159" s="109"/>
      <c r="EH159" s="109"/>
      <c r="EI159" s="109"/>
      <c r="EJ159" s="109"/>
      <c r="EK159" s="109"/>
      <c r="EL159" s="109"/>
      <c r="EM159" s="109"/>
      <c r="EN159" s="109"/>
      <c r="EO159" s="109"/>
      <c r="EP159" s="109"/>
      <c r="EQ159" s="109"/>
      <c r="ER159" s="109"/>
      <c r="ES159" s="109"/>
      <c r="ET159" s="109"/>
      <c r="EU159" s="109"/>
      <c r="EV159" s="109"/>
      <c r="EW159" s="109"/>
      <c r="EX159" s="109">
        <v>332.0</v>
      </c>
      <c r="EY159" s="109"/>
      <c r="EZ159" s="109"/>
      <c r="FA159" s="109"/>
      <c r="FB159" s="109"/>
      <c r="FC159" s="109"/>
      <c r="FD159" s="109"/>
      <c r="FE159" s="109"/>
      <c r="FF159" s="109"/>
      <c r="FG159" s="109"/>
      <c r="FH159" s="109"/>
      <c r="FI159" s="109"/>
      <c r="FJ159" s="109"/>
      <c r="FK159" s="109"/>
      <c r="FL159" s="109"/>
      <c r="FM159" s="109"/>
      <c r="FN159" s="109"/>
      <c r="FO159" s="109"/>
      <c r="FP159" s="109"/>
      <c r="FQ159" s="109"/>
      <c r="FR159" s="109"/>
      <c r="FS159" s="109"/>
      <c r="FT159" s="109"/>
      <c r="FU159" s="109"/>
      <c r="FV159" s="109"/>
      <c r="FW159" s="109"/>
      <c r="FX159" s="109"/>
      <c r="FY159" s="109"/>
      <c r="FZ159" s="109"/>
      <c r="GA159" s="109"/>
      <c r="GB159" s="109"/>
      <c r="GC159" s="109"/>
      <c r="GD159" s="109"/>
      <c r="GE159" s="109"/>
      <c r="GF159" s="109"/>
      <c r="GG159" s="109"/>
      <c r="GH159" s="109"/>
      <c r="GI159" s="109">
        <v>286.0</v>
      </c>
    </row>
    <row r="160" ht="15.75" customHeight="1">
      <c r="A160" s="31">
        <v>28.0</v>
      </c>
      <c r="B160" s="31" t="s">
        <v>1297</v>
      </c>
      <c r="C160" s="31">
        <v>3.0</v>
      </c>
      <c r="D160" s="109">
        <v>227696.0</v>
      </c>
      <c r="E160" s="109">
        <v>227719.0</v>
      </c>
      <c r="F160" s="109">
        <v>227696.0</v>
      </c>
      <c r="G160" s="109">
        <v>227719.0</v>
      </c>
      <c r="H160" s="109">
        <v>170194.0</v>
      </c>
      <c r="I160" s="109">
        <v>162698.0</v>
      </c>
      <c r="J160" s="109">
        <v>170194.0</v>
      </c>
      <c r="K160" s="109">
        <v>162698.0</v>
      </c>
      <c r="L160" s="109">
        <v>1966.0</v>
      </c>
      <c r="M160" s="109">
        <v>2059.0</v>
      </c>
      <c r="N160" s="109">
        <v>1375.0</v>
      </c>
      <c r="O160" s="109">
        <v>1911.0</v>
      </c>
      <c r="P160" s="109">
        <v>168228.0</v>
      </c>
      <c r="Q160" s="109">
        <v>160639.0</v>
      </c>
      <c r="R160" s="109">
        <v>168819.0</v>
      </c>
      <c r="S160" s="109">
        <v>160787.0</v>
      </c>
      <c r="T160" s="109">
        <v>57390.0</v>
      </c>
      <c r="U160" s="109">
        <v>63832.0</v>
      </c>
      <c r="V160" s="109">
        <v>56526.0</v>
      </c>
      <c r="W160" s="109">
        <v>62620.0</v>
      </c>
      <c r="X160" s="109">
        <v>55326.0</v>
      </c>
      <c r="Y160" s="109">
        <v>63256.0</v>
      </c>
      <c r="Z160" s="109">
        <v>47622.0</v>
      </c>
      <c r="AA160" s="109">
        <v>54848.0</v>
      </c>
      <c r="AB160" s="109">
        <v>10262.0</v>
      </c>
      <c r="AC160" s="109">
        <v>7273.0</v>
      </c>
      <c r="AD160" s="109">
        <v>11567.0</v>
      </c>
      <c r="AE160" s="109">
        <v>8814.0</v>
      </c>
      <c r="AF160" s="109">
        <v>12933.0</v>
      </c>
      <c r="AG160" s="109">
        <v>9784.0</v>
      </c>
      <c r="AH160" s="109">
        <v>13525.0</v>
      </c>
      <c r="AI160" s="109">
        <v>13059.0</v>
      </c>
      <c r="AJ160" s="109"/>
      <c r="AK160" s="109"/>
      <c r="AL160" s="109"/>
      <c r="AM160" s="109"/>
      <c r="AN160" s="109">
        <v>15208.0</v>
      </c>
      <c r="AO160" s="109">
        <v>5263.0</v>
      </c>
      <c r="AP160" s="109">
        <v>17076.0</v>
      </c>
      <c r="AQ160" s="109">
        <v>8035.0</v>
      </c>
      <c r="AR160" s="109">
        <v>15122.0</v>
      </c>
      <c r="AS160" s="109">
        <v>5292.0</v>
      </c>
      <c r="AT160" s="109">
        <v>16392.0</v>
      </c>
      <c r="AU160" s="109">
        <v>6359.0</v>
      </c>
      <c r="AV160" s="109"/>
      <c r="AW160" s="109">
        <v>2747.0</v>
      </c>
      <c r="AX160" s="109">
        <v>605.0</v>
      </c>
      <c r="AY160" s="109">
        <v>2577.0</v>
      </c>
      <c r="AZ160" s="109"/>
      <c r="BA160" s="109">
        <v>1655.0</v>
      </c>
      <c r="BB160" s="109">
        <v>449.0</v>
      </c>
      <c r="BC160" s="109">
        <v>1612.0</v>
      </c>
      <c r="BD160" s="109">
        <v>1987.0</v>
      </c>
      <c r="BE160" s="109">
        <v>1299.0</v>
      </c>
      <c r="BF160" s="109">
        <v>1094.0</v>
      </c>
      <c r="BG160" s="109">
        <v>1072.0</v>
      </c>
      <c r="BH160" s="109"/>
      <c r="BI160" s="109"/>
      <c r="BJ160" s="109">
        <v>1498.0</v>
      </c>
      <c r="BK160" s="109">
        <v>1390.0</v>
      </c>
      <c r="BL160" s="109"/>
      <c r="BM160" s="109"/>
      <c r="BN160" s="109">
        <v>154.0</v>
      </c>
      <c r="BO160" s="109"/>
      <c r="BP160" s="109"/>
      <c r="BQ160" s="109"/>
      <c r="BR160" s="109">
        <v>1302.0</v>
      </c>
      <c r="BS160" s="109"/>
      <c r="BT160" s="109"/>
      <c r="BU160" s="109"/>
      <c r="BV160" s="109"/>
      <c r="BW160" s="109"/>
      <c r="BX160" s="109"/>
      <c r="BY160" s="109"/>
      <c r="BZ160" s="109"/>
      <c r="CA160" s="109"/>
      <c r="CB160" s="109"/>
      <c r="CC160" s="109"/>
      <c r="CD160" s="109"/>
      <c r="CE160" s="109"/>
      <c r="CF160" s="109"/>
      <c r="CG160" s="109"/>
      <c r="CH160" s="109">
        <v>46.0</v>
      </c>
      <c r="CI160" s="109">
        <v>41.0</v>
      </c>
      <c r="CJ160" s="109"/>
      <c r="CK160" s="109"/>
      <c r="CL160" s="109"/>
      <c r="CM160" s="109"/>
      <c r="CN160" s="109"/>
      <c r="CO160" s="109"/>
      <c r="CP160" s="109"/>
      <c r="CQ160" s="109"/>
      <c r="CR160" s="109"/>
      <c r="CS160" s="109"/>
      <c r="CT160" s="109"/>
      <c r="CU160" s="109"/>
      <c r="CV160" s="109"/>
      <c r="CW160" s="109"/>
      <c r="CX160" s="109"/>
      <c r="CY160" s="109"/>
      <c r="CZ160" s="109"/>
      <c r="DA160" s="109"/>
      <c r="DB160" s="109"/>
      <c r="DC160" s="109"/>
      <c r="DD160" s="109"/>
      <c r="DE160" s="109"/>
      <c r="DF160" s="109"/>
      <c r="DG160" s="109"/>
      <c r="DH160" s="109"/>
      <c r="DI160" s="109"/>
      <c r="DJ160" s="109">
        <v>235.0</v>
      </c>
      <c r="DK160" s="109"/>
      <c r="DL160" s="109"/>
      <c r="DM160" s="109"/>
      <c r="DN160" s="109">
        <v>157.0</v>
      </c>
      <c r="DO160" s="109"/>
      <c r="DP160" s="109"/>
      <c r="DQ160" s="109"/>
      <c r="DR160" s="109">
        <v>36.0</v>
      </c>
      <c r="DS160" s="109"/>
      <c r="DT160" s="109"/>
      <c r="DU160" s="109"/>
      <c r="DV160" s="109">
        <v>308.0</v>
      </c>
      <c r="DW160" s="109"/>
      <c r="DX160" s="109"/>
      <c r="DY160" s="109"/>
      <c r="DZ160" s="109"/>
      <c r="EA160" s="109"/>
      <c r="EB160" s="109"/>
      <c r="EC160" s="109"/>
      <c r="ED160" s="109"/>
      <c r="EE160" s="109"/>
      <c r="EF160" s="109"/>
      <c r="EG160" s="109"/>
      <c r="EH160" s="109"/>
      <c r="EI160" s="109"/>
      <c r="EJ160" s="109"/>
      <c r="EK160" s="109"/>
      <c r="EL160" s="109"/>
      <c r="EM160" s="109"/>
      <c r="EN160" s="109"/>
      <c r="EO160" s="109"/>
      <c r="EP160" s="109"/>
      <c r="EQ160" s="109"/>
      <c r="ER160" s="109"/>
      <c r="ES160" s="109"/>
      <c r="ET160" s="109"/>
      <c r="EU160" s="109"/>
      <c r="EV160" s="109"/>
      <c r="EW160" s="109"/>
      <c r="EX160" s="109">
        <v>227.0</v>
      </c>
      <c r="EY160" s="109"/>
      <c r="EZ160" s="109"/>
      <c r="FA160" s="109"/>
      <c r="FB160" s="109"/>
      <c r="FC160" s="109"/>
      <c r="FD160" s="109"/>
      <c r="FE160" s="109"/>
      <c r="FF160" s="109"/>
      <c r="FG160" s="109"/>
      <c r="FH160" s="109"/>
      <c r="FI160" s="109"/>
      <c r="FJ160" s="109"/>
      <c r="FK160" s="109"/>
      <c r="FL160" s="109"/>
      <c r="FM160" s="109"/>
      <c r="FN160" s="109"/>
      <c r="FO160" s="109"/>
      <c r="FP160" s="109"/>
      <c r="FQ160" s="109"/>
      <c r="FR160" s="109"/>
      <c r="FS160" s="109"/>
      <c r="FT160" s="109"/>
      <c r="FU160" s="109"/>
      <c r="FV160" s="109"/>
      <c r="FW160" s="109"/>
      <c r="FX160" s="109"/>
      <c r="FY160" s="109"/>
      <c r="FZ160" s="109"/>
      <c r="GA160" s="109"/>
      <c r="GB160" s="109"/>
      <c r="GC160" s="109"/>
      <c r="GD160" s="109"/>
      <c r="GE160" s="109"/>
      <c r="GF160" s="109"/>
      <c r="GG160" s="109">
        <v>238.0</v>
      </c>
      <c r="GH160" s="109"/>
      <c r="GI160" s="109">
        <v>360.0</v>
      </c>
    </row>
    <row r="161" ht="15.75" customHeight="1">
      <c r="A161" s="31">
        <v>29.0</v>
      </c>
      <c r="B161" s="31" t="s">
        <v>867</v>
      </c>
      <c r="C161" s="31">
        <v>3.0</v>
      </c>
      <c r="D161" s="109">
        <v>187679.0</v>
      </c>
      <c r="E161" s="109">
        <v>187640.0</v>
      </c>
      <c r="F161" s="109">
        <v>187679.0</v>
      </c>
      <c r="G161" s="109">
        <v>187640.0</v>
      </c>
      <c r="H161" s="109">
        <v>141726.0</v>
      </c>
      <c r="I161" s="109">
        <v>137151.0</v>
      </c>
      <c r="J161" s="109">
        <v>141726.0</v>
      </c>
      <c r="K161" s="109">
        <v>137151.0</v>
      </c>
      <c r="L161" s="109">
        <v>1433.0</v>
      </c>
      <c r="M161" s="109">
        <v>1490.0</v>
      </c>
      <c r="N161" s="109">
        <v>1007.0</v>
      </c>
      <c r="O161" s="109">
        <v>1184.0</v>
      </c>
      <c r="P161" s="109">
        <v>140293.0</v>
      </c>
      <c r="Q161" s="109">
        <v>135661.0</v>
      </c>
      <c r="R161" s="109">
        <v>140719.0</v>
      </c>
      <c r="S161" s="109">
        <v>135967.0</v>
      </c>
      <c r="T161" s="109">
        <v>59930.0</v>
      </c>
      <c r="U161" s="109">
        <v>63431.0</v>
      </c>
      <c r="V161" s="109">
        <v>54163.0</v>
      </c>
      <c r="W161" s="109">
        <v>59699.0</v>
      </c>
      <c r="X161" s="109">
        <v>43077.0</v>
      </c>
      <c r="Y161" s="109">
        <v>49395.0</v>
      </c>
      <c r="Z161" s="109">
        <v>38923.0</v>
      </c>
      <c r="AA161" s="109">
        <v>45534.0</v>
      </c>
      <c r="AB161" s="109">
        <v>8121.0</v>
      </c>
      <c r="AC161" s="109">
        <v>4904.0</v>
      </c>
      <c r="AD161" s="109">
        <v>9121.0</v>
      </c>
      <c r="AE161" s="109">
        <v>6241.0</v>
      </c>
      <c r="AF161" s="109">
        <v>8491.0</v>
      </c>
      <c r="AG161" s="109">
        <v>8326.0</v>
      </c>
      <c r="AH161" s="109">
        <v>9709.0</v>
      </c>
      <c r="AI161" s="109">
        <v>9592.0</v>
      </c>
      <c r="AJ161" s="109"/>
      <c r="AK161" s="109"/>
      <c r="AL161" s="109"/>
      <c r="AM161" s="109"/>
      <c r="AN161" s="109">
        <v>6984.0</v>
      </c>
      <c r="AO161" s="109">
        <v>1872.0</v>
      </c>
      <c r="AP161" s="109">
        <v>11483.0</v>
      </c>
      <c r="AQ161" s="109">
        <v>4924.0</v>
      </c>
      <c r="AR161" s="109">
        <v>11862.0</v>
      </c>
      <c r="AS161" s="109">
        <v>4034.0</v>
      </c>
      <c r="AT161" s="109">
        <v>12650.0</v>
      </c>
      <c r="AU161" s="109">
        <v>4753.0</v>
      </c>
      <c r="AV161" s="109"/>
      <c r="AW161" s="109">
        <v>2120.0</v>
      </c>
      <c r="AX161" s="109">
        <v>410.0</v>
      </c>
      <c r="AY161" s="109">
        <v>1968.0</v>
      </c>
      <c r="AZ161" s="109"/>
      <c r="BA161" s="109">
        <v>1306.0</v>
      </c>
      <c r="BB161" s="109">
        <v>396.0</v>
      </c>
      <c r="BC161" s="109">
        <v>1270.0</v>
      </c>
      <c r="BD161" s="109">
        <v>1828.0</v>
      </c>
      <c r="BE161" s="109"/>
      <c r="BF161" s="109">
        <v>907.0</v>
      </c>
      <c r="BG161" s="109">
        <v>586.0</v>
      </c>
      <c r="BH161" s="109"/>
      <c r="BI161" s="109"/>
      <c r="BJ161" s="109">
        <v>1338.0</v>
      </c>
      <c r="BK161" s="109">
        <v>1074.0</v>
      </c>
      <c r="BL161" s="109"/>
      <c r="BM161" s="109"/>
      <c r="BN161" s="109">
        <v>106.0</v>
      </c>
      <c r="BO161" s="109"/>
      <c r="BP161" s="109"/>
      <c r="BQ161" s="109"/>
      <c r="BR161" s="109">
        <v>890.0</v>
      </c>
      <c r="BS161" s="109"/>
      <c r="BT161" s="109"/>
      <c r="BU161" s="109"/>
      <c r="BV161" s="109"/>
      <c r="BW161" s="109"/>
      <c r="BX161" s="109"/>
      <c r="BY161" s="109"/>
      <c r="BZ161" s="109"/>
      <c r="CA161" s="109"/>
      <c r="CB161" s="109"/>
      <c r="CC161" s="109"/>
      <c r="CD161" s="109"/>
      <c r="CE161" s="109"/>
      <c r="CF161" s="109"/>
      <c r="CG161" s="109"/>
      <c r="CH161" s="109">
        <v>26.0</v>
      </c>
      <c r="CI161" s="109">
        <v>42.0</v>
      </c>
      <c r="CJ161" s="109"/>
      <c r="CK161" s="109"/>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v>163.0</v>
      </c>
      <c r="DK161" s="109"/>
      <c r="DL161" s="109"/>
      <c r="DM161" s="109"/>
      <c r="DN161" s="109">
        <v>100.0</v>
      </c>
      <c r="DO161" s="109"/>
      <c r="DP161" s="109"/>
      <c r="DQ161" s="109"/>
      <c r="DR161" s="109">
        <v>20.0</v>
      </c>
      <c r="DS161" s="109"/>
      <c r="DT161" s="109"/>
      <c r="DU161" s="109"/>
      <c r="DV161" s="109">
        <v>181.0</v>
      </c>
      <c r="DW161" s="109"/>
      <c r="DX161" s="109"/>
      <c r="DY161" s="109"/>
      <c r="DZ161" s="109"/>
      <c r="EA161" s="109"/>
      <c r="EB161" s="109"/>
      <c r="EC161" s="109"/>
      <c r="ED161" s="109"/>
      <c r="EE161" s="109"/>
      <c r="EF161" s="109"/>
      <c r="EG161" s="109"/>
      <c r="EH161" s="109"/>
      <c r="EI161" s="109"/>
      <c r="EJ161" s="109"/>
      <c r="EK161" s="109"/>
      <c r="EL161" s="109"/>
      <c r="EM161" s="109"/>
      <c r="EN161" s="109"/>
      <c r="EO161" s="109"/>
      <c r="EP161" s="109"/>
      <c r="EQ161" s="109"/>
      <c r="ER161" s="109"/>
      <c r="ES161" s="109"/>
      <c r="ET161" s="109"/>
      <c r="EU161" s="109"/>
      <c r="EV161" s="109"/>
      <c r="EW161" s="109"/>
      <c r="EX161" s="109">
        <v>133.0</v>
      </c>
      <c r="EY161" s="109"/>
      <c r="EZ161" s="109"/>
      <c r="FA161" s="109"/>
      <c r="FB161" s="109"/>
      <c r="FC161" s="109"/>
      <c r="FD161" s="109"/>
      <c r="FE161" s="109"/>
      <c r="FF161" s="109"/>
      <c r="FG161" s="109"/>
      <c r="FH161" s="109"/>
      <c r="FI161" s="109"/>
      <c r="FJ161" s="109"/>
      <c r="FK161" s="109"/>
      <c r="FL161" s="109"/>
      <c r="FM161" s="109"/>
      <c r="FN161" s="109"/>
      <c r="FO161" s="109"/>
      <c r="FP161" s="109"/>
      <c r="FQ161" s="109"/>
      <c r="FR161" s="109"/>
      <c r="FS161" s="109"/>
      <c r="FT161" s="109"/>
      <c r="FU161" s="109"/>
      <c r="FV161" s="109"/>
      <c r="FW161" s="109"/>
      <c r="FX161" s="109"/>
      <c r="FY161" s="109"/>
      <c r="FZ161" s="109"/>
      <c r="GA161" s="109"/>
      <c r="GB161" s="109"/>
      <c r="GC161" s="109"/>
      <c r="GD161" s="109"/>
      <c r="GE161" s="109"/>
      <c r="GF161" s="109"/>
      <c r="GG161" s="109">
        <v>273.0</v>
      </c>
      <c r="GH161" s="109"/>
      <c r="GI161" s="109">
        <v>284.0</v>
      </c>
    </row>
    <row r="162" ht="15.75" customHeight="1">
      <c r="A162" s="31">
        <v>30.0</v>
      </c>
      <c r="B162" s="31" t="s">
        <v>868</v>
      </c>
      <c r="C162" s="31">
        <v>3.0</v>
      </c>
      <c r="D162" s="109">
        <v>197297.0</v>
      </c>
      <c r="E162" s="109">
        <v>194958.0</v>
      </c>
      <c r="F162" s="109">
        <v>197297.0</v>
      </c>
      <c r="G162" s="109">
        <v>194958.0</v>
      </c>
      <c r="H162" s="109">
        <v>153044.0</v>
      </c>
      <c r="I162" s="109">
        <v>145131.0</v>
      </c>
      <c r="J162" s="109">
        <v>153044.0</v>
      </c>
      <c r="K162" s="109">
        <v>145131.0</v>
      </c>
      <c r="L162" s="109">
        <v>1192.0</v>
      </c>
      <c r="M162" s="109">
        <v>1161.0</v>
      </c>
      <c r="N162" s="109">
        <v>849.0</v>
      </c>
      <c r="O162" s="109">
        <v>947.0</v>
      </c>
      <c r="P162" s="109">
        <v>151852.0</v>
      </c>
      <c r="Q162" s="109">
        <v>143970.0</v>
      </c>
      <c r="R162" s="109">
        <v>152195.0</v>
      </c>
      <c r="S162" s="109">
        <v>144184.0</v>
      </c>
      <c r="T162" s="109">
        <v>67463.0</v>
      </c>
      <c r="U162" s="109">
        <v>68545.0</v>
      </c>
      <c r="V162" s="109">
        <v>59229.0</v>
      </c>
      <c r="W162" s="109">
        <v>64472.0</v>
      </c>
      <c r="X162" s="109">
        <v>42829.0</v>
      </c>
      <c r="Y162" s="109">
        <v>49111.0</v>
      </c>
      <c r="Z162" s="109">
        <v>37361.0</v>
      </c>
      <c r="AA162" s="109">
        <v>44598.0</v>
      </c>
      <c r="AB162" s="109">
        <v>7994.0</v>
      </c>
      <c r="AC162" s="109">
        <v>4878.0</v>
      </c>
      <c r="AD162" s="109">
        <v>9564.0</v>
      </c>
      <c r="AE162" s="109">
        <v>6021.0</v>
      </c>
      <c r="AF162" s="109">
        <v>10613.0</v>
      </c>
      <c r="AG162" s="109">
        <v>9099.0</v>
      </c>
      <c r="AH162" s="109">
        <v>12511.0</v>
      </c>
      <c r="AI162" s="109">
        <v>11209.0</v>
      </c>
      <c r="AJ162" s="109"/>
      <c r="AK162" s="109"/>
      <c r="AL162" s="109"/>
      <c r="AM162" s="109"/>
      <c r="AN162" s="109">
        <v>8797.0</v>
      </c>
      <c r="AO162" s="109">
        <v>2505.0</v>
      </c>
      <c r="AP162" s="109">
        <v>14538.0</v>
      </c>
      <c r="AQ162" s="109">
        <v>6023.0</v>
      </c>
      <c r="AR162" s="109">
        <v>12590.0</v>
      </c>
      <c r="AS162" s="109">
        <v>5632.0</v>
      </c>
      <c r="AT162" s="109">
        <v>13513.0</v>
      </c>
      <c r="AU162" s="109">
        <v>6531.0</v>
      </c>
      <c r="AV162" s="109">
        <v>1334.0</v>
      </c>
      <c r="AW162" s="109">
        <v>1985.0</v>
      </c>
      <c r="AX162" s="109">
        <v>645.0</v>
      </c>
      <c r="AY162" s="109">
        <v>2131.0</v>
      </c>
      <c r="AZ162" s="109"/>
      <c r="BA162" s="109">
        <v>1457.0</v>
      </c>
      <c r="BB162" s="109">
        <v>555.0</v>
      </c>
      <c r="BC162" s="109">
        <v>1302.0</v>
      </c>
      <c r="BD162" s="109"/>
      <c r="BE162" s="109">
        <v>758.0</v>
      </c>
      <c r="BF162" s="109">
        <v>778.0</v>
      </c>
      <c r="BG162" s="109">
        <v>620.0</v>
      </c>
      <c r="BH162" s="109"/>
      <c r="BI162" s="109"/>
      <c r="BJ162" s="109">
        <v>1335.0</v>
      </c>
      <c r="BK162" s="109">
        <v>979.0</v>
      </c>
      <c r="BL162" s="109"/>
      <c r="BM162" s="109"/>
      <c r="BN162" s="109">
        <v>139.0</v>
      </c>
      <c r="BO162" s="109"/>
      <c r="BP162" s="109"/>
      <c r="BQ162" s="109"/>
      <c r="BR162" s="109">
        <v>1147.0</v>
      </c>
      <c r="BS162" s="109"/>
      <c r="BT162" s="109"/>
      <c r="BU162" s="109"/>
      <c r="BV162" s="109"/>
      <c r="BW162" s="109"/>
      <c r="BX162" s="109"/>
      <c r="BY162" s="109"/>
      <c r="BZ162" s="109"/>
      <c r="CA162" s="109"/>
      <c r="CB162" s="109"/>
      <c r="CC162" s="109"/>
      <c r="CD162" s="109"/>
      <c r="CE162" s="109"/>
      <c r="CF162" s="109"/>
      <c r="CG162" s="109"/>
      <c r="CH162" s="109">
        <v>29.0</v>
      </c>
      <c r="CI162" s="109">
        <v>17.0</v>
      </c>
      <c r="CJ162" s="109"/>
      <c r="CK162" s="109"/>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v>262.0</v>
      </c>
      <c r="DK162" s="109"/>
      <c r="DL162" s="109"/>
      <c r="DM162" s="109"/>
      <c r="DN162" s="109">
        <v>196.0</v>
      </c>
      <c r="DO162" s="109"/>
      <c r="DP162" s="109"/>
      <c r="DQ162" s="109"/>
      <c r="DR162" s="109">
        <v>23.0</v>
      </c>
      <c r="DS162" s="109"/>
      <c r="DT162" s="109"/>
      <c r="DU162" s="109"/>
      <c r="DV162" s="109">
        <v>193.0</v>
      </c>
      <c r="DW162" s="109"/>
      <c r="DX162" s="109"/>
      <c r="DY162" s="109"/>
      <c r="DZ162" s="109"/>
      <c r="EA162" s="109"/>
      <c r="EB162" s="109"/>
      <c r="EC162" s="109"/>
      <c r="ED162" s="109"/>
      <c r="EE162" s="109"/>
      <c r="EF162" s="109"/>
      <c r="EG162" s="109"/>
      <c r="EH162" s="109"/>
      <c r="EI162" s="109"/>
      <c r="EJ162" s="109"/>
      <c r="EK162" s="109"/>
      <c r="EL162" s="109"/>
      <c r="EM162" s="109"/>
      <c r="EN162" s="109"/>
      <c r="EO162" s="109"/>
      <c r="EP162" s="109"/>
      <c r="EQ162" s="109"/>
      <c r="ER162" s="109"/>
      <c r="ES162" s="109"/>
      <c r="ET162" s="109"/>
      <c r="EU162" s="109"/>
      <c r="EV162" s="109"/>
      <c r="EW162" s="109"/>
      <c r="EX162" s="109">
        <v>177.0</v>
      </c>
      <c r="EY162" s="109"/>
      <c r="EZ162" s="109"/>
      <c r="FA162" s="109"/>
      <c r="FB162" s="109"/>
      <c r="FC162" s="109"/>
      <c r="FD162" s="109"/>
      <c r="FE162" s="109"/>
      <c r="FF162" s="109"/>
      <c r="FG162" s="109"/>
      <c r="FH162" s="109"/>
      <c r="FI162" s="109"/>
      <c r="FJ162" s="109"/>
      <c r="FK162" s="109"/>
      <c r="FL162" s="109"/>
      <c r="FM162" s="109"/>
      <c r="FN162" s="109"/>
      <c r="FO162" s="109"/>
      <c r="FP162" s="109"/>
      <c r="FQ162" s="109"/>
      <c r="FR162" s="109"/>
      <c r="FS162" s="109"/>
      <c r="FT162" s="109"/>
      <c r="FU162" s="109"/>
      <c r="FV162" s="109"/>
      <c r="FW162" s="109"/>
      <c r="FX162" s="109"/>
      <c r="FY162" s="109"/>
      <c r="FZ162" s="109"/>
      <c r="GA162" s="109"/>
      <c r="GB162" s="109"/>
      <c r="GC162" s="109"/>
      <c r="GD162" s="109"/>
      <c r="GE162" s="109"/>
      <c r="GF162" s="109">
        <v>232.0</v>
      </c>
      <c r="GG162" s="109"/>
      <c r="GH162" s="109"/>
      <c r="GI162" s="109">
        <v>281.0</v>
      </c>
    </row>
    <row r="163" ht="15.75" customHeight="1">
      <c r="A163" s="31">
        <v>31.0</v>
      </c>
      <c r="B163" s="31" t="s">
        <v>869</v>
      </c>
      <c r="C163" s="31">
        <v>3.0</v>
      </c>
      <c r="D163" s="109">
        <v>230151.0</v>
      </c>
      <c r="E163" s="109">
        <v>228051.0</v>
      </c>
      <c r="F163" s="109">
        <v>230151.0</v>
      </c>
      <c r="G163" s="109">
        <v>228051.0</v>
      </c>
      <c r="H163" s="109">
        <v>179811.0</v>
      </c>
      <c r="I163" s="109">
        <v>170444.0</v>
      </c>
      <c r="J163" s="109">
        <v>179811.0</v>
      </c>
      <c r="K163" s="109">
        <v>170444.0</v>
      </c>
      <c r="L163" s="109">
        <v>1187.0</v>
      </c>
      <c r="M163" s="109">
        <v>1571.0</v>
      </c>
      <c r="N163" s="109">
        <v>959.0</v>
      </c>
      <c r="O163" s="109">
        <v>1206.0</v>
      </c>
      <c r="P163" s="109">
        <v>178624.0</v>
      </c>
      <c r="Q163" s="109">
        <v>168873.0</v>
      </c>
      <c r="R163" s="109">
        <v>178852.0</v>
      </c>
      <c r="S163" s="109">
        <v>169238.0</v>
      </c>
      <c r="T163" s="109">
        <v>95815.0</v>
      </c>
      <c r="U163" s="109">
        <v>99705.0</v>
      </c>
      <c r="V163" s="109">
        <v>88310.0</v>
      </c>
      <c r="W163" s="109">
        <v>94923.0</v>
      </c>
      <c r="X163" s="109">
        <v>47107.0</v>
      </c>
      <c r="Y163" s="109">
        <v>48903.0</v>
      </c>
      <c r="Z163" s="109">
        <v>41983.0</v>
      </c>
      <c r="AA163" s="109">
        <v>44069.0</v>
      </c>
      <c r="AB163" s="109">
        <v>6813.0</v>
      </c>
      <c r="AC163" s="109">
        <v>4543.0</v>
      </c>
      <c r="AD163" s="109">
        <v>8167.0</v>
      </c>
      <c r="AE163" s="109">
        <v>5107.0</v>
      </c>
      <c r="AF163" s="109">
        <v>8900.0</v>
      </c>
      <c r="AG163" s="109">
        <v>8393.0</v>
      </c>
      <c r="AH163" s="109">
        <v>10803.0</v>
      </c>
      <c r="AI163" s="109">
        <v>9160.0</v>
      </c>
      <c r="AJ163" s="109"/>
      <c r="AK163" s="109"/>
      <c r="AL163" s="109"/>
      <c r="AM163" s="109"/>
      <c r="AN163" s="109">
        <v>10089.0</v>
      </c>
      <c r="AO163" s="109">
        <v>2673.0</v>
      </c>
      <c r="AP163" s="109">
        <v>16181.0</v>
      </c>
      <c r="AQ163" s="109">
        <v>7032.0</v>
      </c>
      <c r="AR163" s="109">
        <v>8949.0</v>
      </c>
      <c r="AS163" s="109">
        <v>3777.0</v>
      </c>
      <c r="AT163" s="109">
        <v>9701.0</v>
      </c>
      <c r="AU163" s="109">
        <v>4331.0</v>
      </c>
      <c r="AV163" s="109"/>
      <c r="AW163" s="109"/>
      <c r="AX163" s="109">
        <v>385.0</v>
      </c>
      <c r="AY163" s="109">
        <v>2456.0</v>
      </c>
      <c r="AZ163" s="109"/>
      <c r="BA163" s="109">
        <v>879.0</v>
      </c>
      <c r="BB163" s="109">
        <v>285.0</v>
      </c>
      <c r="BC163" s="109">
        <v>790.0</v>
      </c>
      <c r="BD163" s="109"/>
      <c r="BE163" s="109"/>
      <c r="BF163" s="109">
        <v>271.0</v>
      </c>
      <c r="BG163" s="109">
        <v>285.0</v>
      </c>
      <c r="BH163" s="109"/>
      <c r="BI163" s="109"/>
      <c r="BJ163" s="109">
        <v>939.0</v>
      </c>
      <c r="BK163" s="109">
        <v>767.0</v>
      </c>
      <c r="BL163" s="109"/>
      <c r="BM163" s="109"/>
      <c r="BN163" s="109">
        <v>238.0</v>
      </c>
      <c r="BO163" s="109"/>
      <c r="BP163" s="109">
        <v>951.0</v>
      </c>
      <c r="BQ163" s="109"/>
      <c r="BR163" s="109">
        <v>984.0</v>
      </c>
      <c r="BS163" s="109"/>
      <c r="BT163" s="109"/>
      <c r="BU163" s="109"/>
      <c r="BV163" s="109"/>
      <c r="BW163" s="109"/>
      <c r="BX163" s="109"/>
      <c r="BY163" s="109"/>
      <c r="BZ163" s="109"/>
      <c r="CA163" s="109"/>
      <c r="CB163" s="109"/>
      <c r="CC163" s="109"/>
      <c r="CD163" s="109"/>
      <c r="CE163" s="109"/>
      <c r="CF163" s="109"/>
      <c r="CG163" s="109"/>
      <c r="CH163" s="109">
        <v>35.0</v>
      </c>
      <c r="CI163" s="109">
        <v>20.0</v>
      </c>
      <c r="CJ163" s="109"/>
      <c r="CK163" s="109"/>
      <c r="CL163" s="109"/>
      <c r="CM163" s="109"/>
      <c r="CN163" s="109"/>
      <c r="CO163" s="109"/>
      <c r="CP163" s="109"/>
      <c r="CQ163" s="109"/>
      <c r="CR163" s="109"/>
      <c r="CS163" s="109"/>
      <c r="CT163" s="109"/>
      <c r="CU163" s="109"/>
      <c r="CV163" s="109"/>
      <c r="CW163" s="109"/>
      <c r="CX163" s="109"/>
      <c r="CY163" s="109"/>
      <c r="CZ163" s="109"/>
      <c r="DA163" s="109"/>
      <c r="DB163" s="109"/>
      <c r="DC163" s="109"/>
      <c r="DD163" s="109"/>
      <c r="DE163" s="109"/>
      <c r="DF163" s="109"/>
      <c r="DG163" s="109"/>
      <c r="DH163" s="109"/>
      <c r="DI163" s="109"/>
      <c r="DJ163" s="109">
        <v>136.0</v>
      </c>
      <c r="DK163" s="109"/>
      <c r="DL163" s="109"/>
      <c r="DM163" s="109"/>
      <c r="DN163" s="109">
        <v>134.0</v>
      </c>
      <c r="DO163" s="109"/>
      <c r="DP163" s="109"/>
      <c r="DQ163" s="109"/>
      <c r="DR163" s="109">
        <v>27.0</v>
      </c>
      <c r="DS163" s="109"/>
      <c r="DT163" s="109"/>
      <c r="DU163" s="109"/>
      <c r="DV163" s="109">
        <v>146.0</v>
      </c>
      <c r="DW163" s="109"/>
      <c r="DX163" s="109"/>
      <c r="DY163" s="109"/>
      <c r="DZ163" s="109"/>
      <c r="EA163" s="109"/>
      <c r="EB163" s="109"/>
      <c r="EC163" s="109"/>
      <c r="ED163" s="109"/>
      <c r="EE163" s="109"/>
      <c r="EF163" s="109"/>
      <c r="EG163" s="109"/>
      <c r="EH163" s="109"/>
      <c r="EI163" s="109"/>
      <c r="EJ163" s="109"/>
      <c r="EK163" s="109"/>
      <c r="EL163" s="109"/>
      <c r="EM163" s="109"/>
      <c r="EN163" s="109"/>
      <c r="EO163" s="109"/>
      <c r="EP163" s="109"/>
      <c r="EQ163" s="109"/>
      <c r="ER163" s="109"/>
      <c r="ES163" s="109"/>
      <c r="ET163" s="109"/>
      <c r="EU163" s="109"/>
      <c r="EV163" s="109"/>
      <c r="EW163" s="109"/>
      <c r="EX163" s="109">
        <v>127.0</v>
      </c>
      <c r="EY163" s="109"/>
      <c r="EZ163" s="109"/>
      <c r="FA163" s="109"/>
      <c r="FB163" s="109"/>
      <c r="FC163" s="109"/>
      <c r="FD163" s="109"/>
      <c r="FE163" s="109"/>
      <c r="FF163" s="109"/>
      <c r="FG163" s="109"/>
      <c r="FH163" s="109"/>
      <c r="FI163" s="109"/>
      <c r="FJ163" s="109"/>
      <c r="FK163" s="109"/>
      <c r="FL163" s="109"/>
      <c r="FM163" s="109"/>
      <c r="FN163" s="109"/>
      <c r="FO163" s="109"/>
      <c r="FP163" s="109"/>
      <c r="FQ163" s="109"/>
      <c r="FR163" s="109"/>
      <c r="FS163" s="109"/>
      <c r="FT163" s="109"/>
      <c r="FU163" s="109"/>
      <c r="FV163" s="109"/>
      <c r="FW163" s="109"/>
      <c r="FX163" s="109"/>
      <c r="FY163" s="109"/>
      <c r="FZ163" s="109"/>
      <c r="GA163" s="109"/>
      <c r="GB163" s="109"/>
      <c r="GC163" s="109"/>
      <c r="GD163" s="109"/>
      <c r="GE163" s="109"/>
      <c r="GF163" s="109"/>
      <c r="GG163" s="109"/>
      <c r="GH163" s="109"/>
      <c r="GI163" s="109">
        <v>298.0</v>
      </c>
    </row>
    <row r="164" ht="15.75" customHeight="1">
      <c r="A164" s="31">
        <v>32.0</v>
      </c>
      <c r="B164" s="31" t="s">
        <v>1298</v>
      </c>
      <c r="C164" s="31">
        <v>3.0</v>
      </c>
      <c r="D164" s="109">
        <v>220042.0</v>
      </c>
      <c r="E164" s="109">
        <v>216300.0</v>
      </c>
      <c r="F164" s="109">
        <v>220042.0</v>
      </c>
      <c r="G164" s="109">
        <v>216300.0</v>
      </c>
      <c r="H164" s="109">
        <v>163669.0</v>
      </c>
      <c r="I164" s="109">
        <v>153769.0</v>
      </c>
      <c r="J164" s="109">
        <v>163669.0</v>
      </c>
      <c r="K164" s="109">
        <v>153769.0</v>
      </c>
      <c r="L164" s="109">
        <v>1550.0</v>
      </c>
      <c r="M164" s="109">
        <v>1416.0</v>
      </c>
      <c r="N164" s="109">
        <v>1153.0</v>
      </c>
      <c r="O164" s="109">
        <v>1205.0</v>
      </c>
      <c r="P164" s="109">
        <v>162119.0</v>
      </c>
      <c r="Q164" s="109">
        <v>152353.0</v>
      </c>
      <c r="R164" s="109">
        <v>162516.0</v>
      </c>
      <c r="S164" s="109">
        <v>152564.0</v>
      </c>
      <c r="T164" s="109">
        <v>93545.0</v>
      </c>
      <c r="U164" s="109">
        <v>101015.0</v>
      </c>
      <c r="V164" s="109">
        <v>86301.0</v>
      </c>
      <c r="W164" s="109">
        <v>96401.0</v>
      </c>
      <c r="X164" s="109">
        <v>32997.0</v>
      </c>
      <c r="Y164" s="109">
        <v>32422.0</v>
      </c>
      <c r="Z164" s="109">
        <v>28870.0</v>
      </c>
      <c r="AA164" s="109">
        <v>30168.0</v>
      </c>
      <c r="AB164" s="109">
        <v>6640.0</v>
      </c>
      <c r="AC164" s="109">
        <v>3821.0</v>
      </c>
      <c r="AD164" s="109">
        <v>7145.0</v>
      </c>
      <c r="AE164" s="109">
        <v>4259.0</v>
      </c>
      <c r="AF164" s="109">
        <v>7034.0</v>
      </c>
      <c r="AG164" s="109">
        <v>5702.0</v>
      </c>
      <c r="AH164" s="109">
        <v>8207.0</v>
      </c>
      <c r="AI164" s="109">
        <v>6488.0</v>
      </c>
      <c r="AJ164" s="109"/>
      <c r="AK164" s="109"/>
      <c r="AL164" s="109"/>
      <c r="AM164" s="109"/>
      <c r="AN164" s="109">
        <v>8306.0</v>
      </c>
      <c r="AO164" s="109">
        <v>2812.0</v>
      </c>
      <c r="AP164" s="109">
        <v>15298.0</v>
      </c>
      <c r="AQ164" s="109">
        <v>7073.0</v>
      </c>
      <c r="AR164" s="109">
        <v>12683.0</v>
      </c>
      <c r="AS164" s="109">
        <v>3238.0</v>
      </c>
      <c r="AT164" s="109">
        <v>13145.0</v>
      </c>
      <c r="AU164" s="109">
        <v>3576.0</v>
      </c>
      <c r="AV164" s="109"/>
      <c r="AW164" s="109"/>
      <c r="AX164" s="109">
        <v>381.0</v>
      </c>
      <c r="AY164" s="109">
        <v>1816.0</v>
      </c>
      <c r="AZ164" s="109"/>
      <c r="BA164" s="109">
        <v>870.0</v>
      </c>
      <c r="BB164" s="109">
        <v>308.0</v>
      </c>
      <c r="BC164" s="109">
        <v>877.0</v>
      </c>
      <c r="BD164" s="109">
        <v>914.0</v>
      </c>
      <c r="BE164" s="109">
        <v>1451.0</v>
      </c>
      <c r="BF164" s="109">
        <v>530.0</v>
      </c>
      <c r="BG164" s="109">
        <v>799.0</v>
      </c>
      <c r="BH164" s="109"/>
      <c r="BI164" s="109"/>
      <c r="BJ164" s="109">
        <v>803.0</v>
      </c>
      <c r="BK164" s="109">
        <v>681.0</v>
      </c>
      <c r="BL164" s="109"/>
      <c r="BM164" s="109"/>
      <c r="BN164" s="109">
        <v>110.0</v>
      </c>
      <c r="BO164" s="109"/>
      <c r="BP164" s="109"/>
      <c r="BQ164" s="109"/>
      <c r="BR164" s="109">
        <v>868.0</v>
      </c>
      <c r="BS164" s="109"/>
      <c r="BT164" s="109"/>
      <c r="BU164" s="109"/>
      <c r="BV164" s="109"/>
      <c r="BW164" s="109"/>
      <c r="BX164" s="109"/>
      <c r="BY164" s="109"/>
      <c r="BZ164" s="109"/>
      <c r="CA164" s="109"/>
      <c r="CB164" s="109"/>
      <c r="CC164" s="109"/>
      <c r="CD164" s="109"/>
      <c r="CE164" s="109"/>
      <c r="CF164" s="109"/>
      <c r="CG164" s="109"/>
      <c r="CH164" s="109">
        <v>21.0</v>
      </c>
      <c r="CI164" s="109">
        <v>21.0</v>
      </c>
      <c r="CJ164" s="109"/>
      <c r="CK164" s="109"/>
      <c r="CL164" s="109"/>
      <c r="CM164" s="109"/>
      <c r="CN164" s="109"/>
      <c r="CO164" s="109"/>
      <c r="CP164" s="109"/>
      <c r="CQ164" s="109"/>
      <c r="CR164" s="109"/>
      <c r="CS164" s="109"/>
      <c r="CT164" s="109"/>
      <c r="CU164" s="109"/>
      <c r="CV164" s="109"/>
      <c r="CW164" s="109"/>
      <c r="CX164" s="109"/>
      <c r="CY164" s="109"/>
      <c r="CZ164" s="109"/>
      <c r="DA164" s="109"/>
      <c r="DB164" s="109"/>
      <c r="DC164" s="109"/>
      <c r="DD164" s="109"/>
      <c r="DE164" s="109"/>
      <c r="DF164" s="109"/>
      <c r="DG164" s="109"/>
      <c r="DH164" s="109"/>
      <c r="DI164" s="109"/>
      <c r="DJ164" s="109">
        <v>91.0</v>
      </c>
      <c r="DK164" s="109"/>
      <c r="DL164" s="109"/>
      <c r="DM164" s="109"/>
      <c r="DN164" s="109">
        <v>105.0</v>
      </c>
      <c r="DO164" s="109"/>
      <c r="DP164" s="109"/>
      <c r="DQ164" s="109"/>
      <c r="DR164" s="109">
        <v>18.0</v>
      </c>
      <c r="DS164" s="109"/>
      <c r="DT164" s="109"/>
      <c r="DU164" s="109"/>
      <c r="DV164" s="109">
        <v>181.0</v>
      </c>
      <c r="DW164" s="109"/>
      <c r="DX164" s="109"/>
      <c r="DY164" s="109"/>
      <c r="DZ164" s="109"/>
      <c r="EA164" s="109"/>
      <c r="EB164" s="109"/>
      <c r="EC164" s="109"/>
      <c r="ED164" s="109"/>
      <c r="EE164" s="109"/>
      <c r="EF164" s="109"/>
      <c r="EG164" s="109"/>
      <c r="EH164" s="109"/>
      <c r="EI164" s="109"/>
      <c r="EJ164" s="109"/>
      <c r="EK164" s="109"/>
      <c r="EL164" s="109"/>
      <c r="EM164" s="109"/>
      <c r="EN164" s="109"/>
      <c r="EO164" s="109"/>
      <c r="EP164" s="109"/>
      <c r="EQ164" s="109"/>
      <c r="ER164" s="109"/>
      <c r="ES164" s="109"/>
      <c r="ET164" s="109"/>
      <c r="EU164" s="109"/>
      <c r="EV164" s="109"/>
      <c r="EW164" s="109"/>
      <c r="EX164" s="109">
        <v>134.0</v>
      </c>
      <c r="EY164" s="109"/>
      <c r="EZ164" s="109"/>
      <c r="FA164" s="109"/>
      <c r="FB164" s="109"/>
      <c r="FC164" s="109"/>
      <c r="FD164" s="109"/>
      <c r="FE164" s="109"/>
      <c r="FF164" s="109"/>
      <c r="FG164" s="109"/>
      <c r="FH164" s="109"/>
      <c r="FI164" s="109"/>
      <c r="FJ164" s="109"/>
      <c r="FK164" s="109"/>
      <c r="FL164" s="109"/>
      <c r="FM164" s="109">
        <v>1022.0</v>
      </c>
      <c r="FN164" s="109"/>
      <c r="FO164" s="109"/>
      <c r="FP164" s="109"/>
      <c r="FQ164" s="109"/>
      <c r="FR164" s="109"/>
      <c r="FS164" s="109"/>
      <c r="FT164" s="109"/>
      <c r="FU164" s="109"/>
      <c r="FV164" s="109"/>
      <c r="FW164" s="109"/>
      <c r="FX164" s="109"/>
      <c r="FY164" s="109"/>
      <c r="FZ164" s="109"/>
      <c r="GA164" s="109"/>
      <c r="GB164" s="109"/>
      <c r="GC164" s="109"/>
      <c r="GD164" s="109"/>
      <c r="GE164" s="109"/>
      <c r="GF164" s="109"/>
      <c r="GG164" s="109"/>
      <c r="GH164" s="109"/>
      <c r="GI164" s="109">
        <v>405.0</v>
      </c>
    </row>
    <row r="165" ht="15.75" customHeight="1">
      <c r="A165" s="31">
        <v>33.0</v>
      </c>
      <c r="B165" s="31" t="s">
        <v>1299</v>
      </c>
      <c r="C165" s="31">
        <v>3.0</v>
      </c>
      <c r="D165" s="109">
        <v>193934.0</v>
      </c>
      <c r="E165" s="109">
        <v>193097.0</v>
      </c>
      <c r="F165" s="109">
        <v>193934.0</v>
      </c>
      <c r="G165" s="109">
        <v>193097.0</v>
      </c>
      <c r="H165" s="109">
        <v>148298.0</v>
      </c>
      <c r="I165" s="109">
        <v>142350.0</v>
      </c>
      <c r="J165" s="109">
        <v>148298.0</v>
      </c>
      <c r="K165" s="109">
        <v>142350.0</v>
      </c>
      <c r="L165" s="109">
        <v>1480.0</v>
      </c>
      <c r="M165" s="109">
        <v>1496.0</v>
      </c>
      <c r="N165" s="109">
        <v>1020.0</v>
      </c>
      <c r="O165" s="109">
        <v>1215.0</v>
      </c>
      <c r="P165" s="109">
        <v>146818.0</v>
      </c>
      <c r="Q165" s="109">
        <v>140854.0</v>
      </c>
      <c r="R165" s="109">
        <v>147278.0</v>
      </c>
      <c r="S165" s="109">
        <v>141135.0</v>
      </c>
      <c r="T165" s="109">
        <v>65465.0</v>
      </c>
      <c r="U165" s="109">
        <v>66862.0</v>
      </c>
      <c r="V165" s="109">
        <v>55833.0</v>
      </c>
      <c r="W165" s="109">
        <v>61404.0</v>
      </c>
      <c r="X165" s="109">
        <v>40102.0</v>
      </c>
      <c r="Y165" s="109">
        <v>47067.0</v>
      </c>
      <c r="Z165" s="109">
        <v>37505.0</v>
      </c>
      <c r="AA165" s="109">
        <v>44431.0</v>
      </c>
      <c r="AB165" s="109">
        <v>7759.0</v>
      </c>
      <c r="AC165" s="109">
        <v>4933.0</v>
      </c>
      <c r="AD165" s="109">
        <v>8951.0</v>
      </c>
      <c r="AE165" s="109">
        <v>6359.0</v>
      </c>
      <c r="AF165" s="109">
        <v>11252.0</v>
      </c>
      <c r="AG165" s="109">
        <v>10651.0</v>
      </c>
      <c r="AH165" s="109">
        <v>11992.0</v>
      </c>
      <c r="AI165" s="109">
        <v>11556.0</v>
      </c>
      <c r="AJ165" s="109"/>
      <c r="AK165" s="109"/>
      <c r="AL165" s="109"/>
      <c r="AM165" s="109"/>
      <c r="AN165" s="109">
        <v>10285.0</v>
      </c>
      <c r="AO165" s="109">
        <v>2797.0</v>
      </c>
      <c r="AP165" s="109">
        <v>15515.0</v>
      </c>
      <c r="AQ165" s="109">
        <v>6929.0</v>
      </c>
      <c r="AR165" s="109">
        <v>11955.0</v>
      </c>
      <c r="AS165" s="109">
        <v>3571.0</v>
      </c>
      <c r="AT165" s="109">
        <v>12434.0</v>
      </c>
      <c r="AU165" s="109">
        <v>4840.0</v>
      </c>
      <c r="AV165" s="109"/>
      <c r="AW165" s="109">
        <v>2166.0</v>
      </c>
      <c r="AX165" s="109">
        <v>476.0</v>
      </c>
      <c r="AY165" s="109">
        <v>2143.0</v>
      </c>
      <c r="AZ165" s="109"/>
      <c r="BA165" s="109">
        <v>1288.0</v>
      </c>
      <c r="BB165" s="109">
        <v>366.0</v>
      </c>
      <c r="BC165" s="109">
        <v>1175.0</v>
      </c>
      <c r="BD165" s="109"/>
      <c r="BE165" s="109">
        <v>903.0</v>
      </c>
      <c r="BF165" s="109">
        <v>668.0</v>
      </c>
      <c r="BG165" s="109">
        <v>673.0</v>
      </c>
      <c r="BH165" s="109"/>
      <c r="BI165" s="109"/>
      <c r="BJ165" s="109">
        <v>1353.0</v>
      </c>
      <c r="BK165" s="109">
        <v>1196.0</v>
      </c>
      <c r="BL165" s="109"/>
      <c r="BM165" s="109"/>
      <c r="BN165" s="109">
        <v>219.0</v>
      </c>
      <c r="BO165" s="109"/>
      <c r="BP165" s="109"/>
      <c r="BQ165" s="109"/>
      <c r="BR165" s="109">
        <v>1104.0</v>
      </c>
      <c r="BS165" s="109"/>
      <c r="BT165" s="109"/>
      <c r="BU165" s="109"/>
      <c r="BV165" s="109"/>
      <c r="BW165" s="109"/>
      <c r="BX165" s="109"/>
      <c r="BY165" s="109"/>
      <c r="BZ165" s="109"/>
      <c r="CA165" s="109"/>
      <c r="CB165" s="109"/>
      <c r="CC165" s="109"/>
      <c r="CD165" s="109"/>
      <c r="CE165" s="109"/>
      <c r="CF165" s="109"/>
      <c r="CG165" s="109"/>
      <c r="CH165" s="109">
        <v>28.0</v>
      </c>
      <c r="CI165" s="109">
        <v>21.0</v>
      </c>
      <c r="CJ165" s="109"/>
      <c r="CK165" s="109"/>
      <c r="CL165" s="109"/>
      <c r="CM165" s="109"/>
      <c r="CN165" s="109"/>
      <c r="CO165" s="109"/>
      <c r="CP165" s="109"/>
      <c r="CQ165" s="109"/>
      <c r="CR165" s="109"/>
      <c r="CS165" s="109"/>
      <c r="CT165" s="109"/>
      <c r="CU165" s="109"/>
      <c r="CV165" s="109"/>
      <c r="CW165" s="109"/>
      <c r="CX165" s="109"/>
      <c r="CY165" s="109"/>
      <c r="CZ165" s="109"/>
      <c r="DA165" s="109"/>
      <c r="DB165" s="109"/>
      <c r="DC165" s="109"/>
      <c r="DD165" s="109"/>
      <c r="DE165" s="109"/>
      <c r="DF165" s="109"/>
      <c r="DG165" s="109"/>
      <c r="DH165" s="109"/>
      <c r="DI165" s="109"/>
      <c r="DJ165" s="109">
        <v>258.0</v>
      </c>
      <c r="DK165" s="109"/>
      <c r="DL165" s="109"/>
      <c r="DM165" s="109"/>
      <c r="DN165" s="109">
        <v>162.0</v>
      </c>
      <c r="DO165" s="109"/>
      <c r="DP165" s="109"/>
      <c r="DQ165" s="109"/>
      <c r="DR165" s="109">
        <v>17.0</v>
      </c>
      <c r="DS165" s="109"/>
      <c r="DT165" s="109"/>
      <c r="DU165" s="109"/>
      <c r="DV165" s="109">
        <v>206.0</v>
      </c>
      <c r="DW165" s="109"/>
      <c r="DX165" s="109"/>
      <c r="DY165" s="109"/>
      <c r="DZ165" s="109"/>
      <c r="EA165" s="109"/>
      <c r="EB165" s="109"/>
      <c r="EC165" s="109"/>
      <c r="ED165" s="109"/>
      <c r="EE165" s="109"/>
      <c r="EF165" s="109"/>
      <c r="EG165" s="109"/>
      <c r="EH165" s="109"/>
      <c r="EI165" s="109"/>
      <c r="EJ165" s="109"/>
      <c r="EK165" s="109"/>
      <c r="EL165" s="109"/>
      <c r="EM165" s="109"/>
      <c r="EN165" s="109"/>
      <c r="EO165" s="109"/>
      <c r="EP165" s="109"/>
      <c r="EQ165" s="109"/>
      <c r="ER165" s="109"/>
      <c r="ES165" s="109"/>
      <c r="ET165" s="109"/>
      <c r="EU165" s="109"/>
      <c r="EV165" s="109"/>
      <c r="EW165" s="109"/>
      <c r="EX165" s="109">
        <v>191.0</v>
      </c>
      <c r="EY165" s="109"/>
      <c r="EZ165" s="109"/>
      <c r="FA165" s="109"/>
      <c r="FB165" s="109"/>
      <c r="FC165" s="109"/>
      <c r="FD165" s="109"/>
      <c r="FE165" s="109"/>
      <c r="FF165" s="109"/>
      <c r="FG165" s="109"/>
      <c r="FH165" s="109"/>
      <c r="FI165" s="109"/>
      <c r="FJ165" s="109"/>
      <c r="FK165" s="109"/>
      <c r="FL165" s="109"/>
      <c r="FM165" s="109"/>
      <c r="FN165" s="109"/>
      <c r="FO165" s="109"/>
      <c r="FP165" s="109"/>
      <c r="FQ165" s="109"/>
      <c r="FR165" s="109"/>
      <c r="FS165" s="109"/>
      <c r="FT165" s="109"/>
      <c r="FU165" s="109"/>
      <c r="FV165" s="109"/>
      <c r="FW165" s="109"/>
      <c r="FX165" s="109"/>
      <c r="FY165" s="109"/>
      <c r="FZ165" s="109"/>
      <c r="GA165" s="109"/>
      <c r="GB165" s="109"/>
      <c r="GC165" s="109"/>
      <c r="GD165" s="109"/>
      <c r="GE165" s="109"/>
      <c r="GF165" s="109"/>
      <c r="GG165" s="109">
        <v>616.0</v>
      </c>
      <c r="GH165" s="109"/>
      <c r="GI165" s="109">
        <v>408.0</v>
      </c>
    </row>
    <row r="166" ht="15.75" customHeight="1">
      <c r="A166" s="31">
        <v>34.0</v>
      </c>
      <c r="B166" s="31" t="s">
        <v>1300</v>
      </c>
      <c r="C166" s="31">
        <v>3.0</v>
      </c>
      <c r="D166" s="109">
        <v>196136.0</v>
      </c>
      <c r="E166" s="109">
        <v>193643.0</v>
      </c>
      <c r="F166" s="109">
        <v>196136.0</v>
      </c>
      <c r="G166" s="109">
        <v>193643.0</v>
      </c>
      <c r="H166" s="109">
        <v>153036.0</v>
      </c>
      <c r="I166" s="109">
        <v>144923.0</v>
      </c>
      <c r="J166" s="109">
        <v>153036.0</v>
      </c>
      <c r="K166" s="109">
        <v>144923.0</v>
      </c>
      <c r="L166" s="109">
        <v>1268.0</v>
      </c>
      <c r="M166" s="109">
        <v>1502.0</v>
      </c>
      <c r="N166" s="109">
        <v>1238.0</v>
      </c>
      <c r="O166" s="109">
        <v>1708.0</v>
      </c>
      <c r="P166" s="109">
        <v>151768.0</v>
      </c>
      <c r="Q166" s="109">
        <v>143421.0</v>
      </c>
      <c r="R166" s="109">
        <v>151798.0</v>
      </c>
      <c r="S166" s="109">
        <v>143215.0</v>
      </c>
      <c r="T166" s="109">
        <v>59560.0</v>
      </c>
      <c r="U166" s="109">
        <v>63174.0</v>
      </c>
      <c r="V166" s="109">
        <v>53035.0</v>
      </c>
      <c r="W166" s="109">
        <v>57243.0</v>
      </c>
      <c r="X166" s="109">
        <v>48505.0</v>
      </c>
      <c r="Y166" s="109">
        <v>53660.0</v>
      </c>
      <c r="Z166" s="109">
        <v>40047.0</v>
      </c>
      <c r="AA166" s="109">
        <v>47413.0</v>
      </c>
      <c r="AB166" s="109">
        <v>10714.0</v>
      </c>
      <c r="AC166" s="109">
        <v>7195.0</v>
      </c>
      <c r="AD166" s="109">
        <v>11055.0</v>
      </c>
      <c r="AE166" s="109">
        <v>8008.0</v>
      </c>
      <c r="AF166" s="109">
        <v>10146.0</v>
      </c>
      <c r="AG166" s="109">
        <v>9729.0</v>
      </c>
      <c r="AH166" s="109">
        <v>14052.0</v>
      </c>
      <c r="AI166" s="109">
        <v>13708.0</v>
      </c>
      <c r="AJ166" s="109"/>
      <c r="AK166" s="109"/>
      <c r="AL166" s="109"/>
      <c r="AM166" s="109"/>
      <c r="AN166" s="109">
        <v>8273.0</v>
      </c>
      <c r="AO166" s="109">
        <v>1359.0</v>
      </c>
      <c r="AP166" s="109">
        <v>13464.0</v>
      </c>
      <c r="AQ166" s="109">
        <v>5235.0</v>
      </c>
      <c r="AR166" s="109">
        <v>12995.0</v>
      </c>
      <c r="AS166" s="109">
        <v>4499.0</v>
      </c>
      <c r="AT166" s="109">
        <v>14675.0</v>
      </c>
      <c r="AU166" s="109">
        <v>5487.0</v>
      </c>
      <c r="AV166" s="109"/>
      <c r="AW166" s="109">
        <v>2516.0</v>
      </c>
      <c r="AX166" s="109">
        <v>560.0</v>
      </c>
      <c r="AY166" s="109">
        <v>2655.0</v>
      </c>
      <c r="AZ166" s="109"/>
      <c r="BA166" s="109">
        <v>1289.0</v>
      </c>
      <c r="BB166" s="109">
        <v>354.0</v>
      </c>
      <c r="BC166" s="109">
        <v>1321.0</v>
      </c>
      <c r="BD166" s="109">
        <v>1072.0</v>
      </c>
      <c r="BE166" s="109"/>
      <c r="BF166" s="109">
        <v>631.0</v>
      </c>
      <c r="BG166" s="109">
        <v>392.0</v>
      </c>
      <c r="BH166" s="109"/>
      <c r="BI166" s="109"/>
      <c r="BJ166" s="109">
        <v>1445.0</v>
      </c>
      <c r="BK166" s="109">
        <v>1250.0</v>
      </c>
      <c r="BL166" s="109"/>
      <c r="BM166" s="109"/>
      <c r="BN166" s="109">
        <v>125.0</v>
      </c>
      <c r="BO166" s="109"/>
      <c r="BP166" s="109"/>
      <c r="BQ166" s="109"/>
      <c r="BR166" s="109">
        <v>1252.0</v>
      </c>
      <c r="BS166" s="109"/>
      <c r="BT166" s="109"/>
      <c r="BU166" s="109"/>
      <c r="BV166" s="109"/>
      <c r="BW166" s="109"/>
      <c r="BX166" s="109"/>
      <c r="BY166" s="109"/>
      <c r="BZ166" s="109"/>
      <c r="CA166" s="109"/>
      <c r="CB166" s="109"/>
      <c r="CC166" s="109"/>
      <c r="CD166" s="109"/>
      <c r="CE166" s="109"/>
      <c r="CF166" s="109"/>
      <c r="CG166" s="109"/>
      <c r="CH166" s="109">
        <v>35.0</v>
      </c>
      <c r="CI166" s="109">
        <v>58.0</v>
      </c>
      <c r="CJ166" s="109"/>
      <c r="CK166" s="109"/>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v>343.0</v>
      </c>
      <c r="DK166" s="109"/>
      <c r="DL166" s="109"/>
      <c r="DM166" s="109"/>
      <c r="DN166" s="109">
        <v>228.0</v>
      </c>
      <c r="DO166" s="109"/>
      <c r="DP166" s="109"/>
      <c r="DQ166" s="109"/>
      <c r="DR166" s="109">
        <v>19.0</v>
      </c>
      <c r="DS166" s="109"/>
      <c r="DT166" s="109"/>
      <c r="DU166" s="109"/>
      <c r="DV166" s="109">
        <v>284.0</v>
      </c>
      <c r="DW166" s="109"/>
      <c r="DX166" s="109"/>
      <c r="DY166" s="109"/>
      <c r="DZ166" s="109"/>
      <c r="EA166" s="109"/>
      <c r="EB166" s="109"/>
      <c r="EC166" s="109"/>
      <c r="ED166" s="109"/>
      <c r="EE166" s="109"/>
      <c r="EF166" s="109"/>
      <c r="EG166" s="109"/>
      <c r="EH166" s="109"/>
      <c r="EI166" s="109"/>
      <c r="EJ166" s="109"/>
      <c r="EK166" s="109"/>
      <c r="EL166" s="109"/>
      <c r="EM166" s="109"/>
      <c r="EN166" s="109"/>
      <c r="EO166" s="109"/>
      <c r="EP166" s="109"/>
      <c r="EQ166" s="109"/>
      <c r="ER166" s="109"/>
      <c r="ES166" s="109"/>
      <c r="ET166" s="109"/>
      <c r="EU166" s="109"/>
      <c r="EV166" s="109"/>
      <c r="EW166" s="109"/>
      <c r="EX166" s="109">
        <v>194.0</v>
      </c>
      <c r="EY166" s="109"/>
      <c r="EZ166" s="109"/>
      <c r="FA166" s="109"/>
      <c r="FB166" s="109"/>
      <c r="FC166" s="109"/>
      <c r="FD166" s="109"/>
      <c r="FE166" s="109"/>
      <c r="FF166" s="109"/>
      <c r="FG166" s="109"/>
      <c r="FH166" s="109"/>
      <c r="FI166" s="109"/>
      <c r="FJ166" s="109"/>
      <c r="FK166" s="109"/>
      <c r="FL166" s="109"/>
      <c r="FM166" s="109"/>
      <c r="FN166" s="109"/>
      <c r="FO166" s="109"/>
      <c r="FP166" s="109"/>
      <c r="FQ166" s="109"/>
      <c r="FR166" s="109"/>
      <c r="FS166" s="109"/>
      <c r="FT166" s="109"/>
      <c r="FU166" s="109"/>
      <c r="FV166" s="109"/>
      <c r="FW166" s="109"/>
      <c r="FX166" s="109"/>
      <c r="FY166" s="109"/>
      <c r="FZ166" s="109"/>
      <c r="GA166" s="109"/>
      <c r="GB166" s="109"/>
      <c r="GC166" s="109"/>
      <c r="GD166" s="109"/>
      <c r="GE166" s="109"/>
      <c r="GF166" s="109">
        <v>503.0</v>
      </c>
      <c r="GG166" s="109"/>
      <c r="GH166" s="109"/>
      <c r="GI166" s="109">
        <v>445.0</v>
      </c>
    </row>
    <row r="167" ht="15.75" customHeight="1">
      <c r="A167" s="31">
        <v>35.0</v>
      </c>
      <c r="B167" s="31" t="s">
        <v>1301</v>
      </c>
      <c r="C167" s="31">
        <v>3.0</v>
      </c>
      <c r="D167" s="109">
        <v>168101.0</v>
      </c>
      <c r="E167" s="109">
        <v>167867.0</v>
      </c>
      <c r="F167" s="109">
        <v>168101.0</v>
      </c>
      <c r="G167" s="109">
        <v>167867.0</v>
      </c>
      <c r="H167" s="109">
        <v>127071.0</v>
      </c>
      <c r="I167" s="109">
        <v>122823.0</v>
      </c>
      <c r="J167" s="109">
        <v>127071.0</v>
      </c>
      <c r="K167" s="109">
        <v>122823.0</v>
      </c>
      <c r="L167" s="109">
        <v>974.0</v>
      </c>
      <c r="M167" s="109">
        <v>1317.0</v>
      </c>
      <c r="N167" s="109">
        <v>967.0</v>
      </c>
      <c r="O167" s="109">
        <v>994.0</v>
      </c>
      <c r="P167" s="109">
        <v>126097.0</v>
      </c>
      <c r="Q167" s="109">
        <v>121506.0</v>
      </c>
      <c r="R167" s="109">
        <v>126104.0</v>
      </c>
      <c r="S167" s="109">
        <v>121829.0</v>
      </c>
      <c r="T167" s="109">
        <v>45510.0</v>
      </c>
      <c r="U167" s="109">
        <v>54448.0</v>
      </c>
      <c r="V167" s="109">
        <v>47558.0</v>
      </c>
      <c r="W167" s="109">
        <v>53163.0</v>
      </c>
      <c r="X167" s="109">
        <v>51938.0</v>
      </c>
      <c r="Y167" s="109">
        <v>49301.0</v>
      </c>
      <c r="Z167" s="109">
        <v>34211.0</v>
      </c>
      <c r="AA167" s="109">
        <v>38018.0</v>
      </c>
      <c r="AB167" s="109">
        <v>5219.0</v>
      </c>
      <c r="AC167" s="109">
        <v>4758.0</v>
      </c>
      <c r="AD167" s="109">
        <v>7422.0</v>
      </c>
      <c r="AE167" s="109">
        <v>5572.0</v>
      </c>
      <c r="AF167" s="109">
        <v>6053.0</v>
      </c>
      <c r="AG167" s="109">
        <v>6026.0</v>
      </c>
      <c r="AH167" s="109">
        <v>10068.0</v>
      </c>
      <c r="AI167" s="109">
        <v>10332.0</v>
      </c>
      <c r="AJ167" s="109"/>
      <c r="AK167" s="109"/>
      <c r="AL167" s="109"/>
      <c r="AM167" s="109"/>
      <c r="AN167" s="109">
        <v>5659.0</v>
      </c>
      <c r="AO167" s="109">
        <v>2097.0</v>
      </c>
      <c r="AP167" s="109">
        <v>10699.0</v>
      </c>
      <c r="AQ167" s="109">
        <v>4930.0</v>
      </c>
      <c r="AR167" s="109">
        <v>10331.0</v>
      </c>
      <c r="AS167" s="109"/>
      <c r="AT167" s="109">
        <v>11671.0</v>
      </c>
      <c r="AU167" s="109">
        <v>4586.0</v>
      </c>
      <c r="AV167" s="109"/>
      <c r="AW167" s="109">
        <v>1875.0</v>
      </c>
      <c r="AX167" s="109">
        <v>396.0</v>
      </c>
      <c r="AY167" s="109">
        <v>1722.0</v>
      </c>
      <c r="AZ167" s="109"/>
      <c r="BA167" s="109">
        <v>1617.0</v>
      </c>
      <c r="BB167" s="109">
        <v>447.0</v>
      </c>
      <c r="BC167" s="109">
        <v>1275.0</v>
      </c>
      <c r="BD167" s="109">
        <v>1387.0</v>
      </c>
      <c r="BE167" s="109">
        <v>1384.0</v>
      </c>
      <c r="BF167" s="109">
        <v>770.0</v>
      </c>
      <c r="BG167" s="109">
        <v>796.0</v>
      </c>
      <c r="BH167" s="109"/>
      <c r="BI167" s="109"/>
      <c r="BJ167" s="109">
        <v>1145.0</v>
      </c>
      <c r="BK167" s="109">
        <v>1028.0</v>
      </c>
      <c r="BL167" s="109"/>
      <c r="BM167" s="109"/>
      <c r="BN167" s="109">
        <v>114.0</v>
      </c>
      <c r="BO167" s="109"/>
      <c r="BP167" s="109"/>
      <c r="BQ167" s="109"/>
      <c r="BR167" s="109">
        <v>877.0</v>
      </c>
      <c r="BS167" s="109"/>
      <c r="BT167" s="109"/>
      <c r="BU167" s="109"/>
      <c r="BV167" s="109"/>
      <c r="BW167" s="109"/>
      <c r="BX167" s="109"/>
      <c r="BY167" s="109"/>
      <c r="BZ167" s="109"/>
      <c r="CA167" s="109"/>
      <c r="CB167" s="109"/>
      <c r="CC167" s="109"/>
      <c r="CD167" s="109"/>
      <c r="CE167" s="109"/>
      <c r="CF167" s="109"/>
      <c r="CG167" s="109"/>
      <c r="CH167" s="109">
        <v>34.0</v>
      </c>
      <c r="CI167" s="109">
        <v>22.0</v>
      </c>
      <c r="CJ167" s="109"/>
      <c r="CK167" s="109"/>
      <c r="CL167" s="109"/>
      <c r="CM167" s="109"/>
      <c r="CN167" s="109"/>
      <c r="CO167" s="109"/>
      <c r="CP167" s="109"/>
      <c r="CQ167" s="109"/>
      <c r="CR167" s="109"/>
      <c r="CS167" s="109"/>
      <c r="CT167" s="109"/>
      <c r="CU167" s="109"/>
      <c r="CV167" s="109"/>
      <c r="CW167" s="109"/>
      <c r="CX167" s="109"/>
      <c r="CY167" s="109"/>
      <c r="CZ167" s="109"/>
      <c r="DA167" s="109"/>
      <c r="DB167" s="109"/>
      <c r="DC167" s="109"/>
      <c r="DD167" s="109"/>
      <c r="DE167" s="109"/>
      <c r="DF167" s="109"/>
      <c r="DG167" s="109"/>
      <c r="DH167" s="109"/>
      <c r="DI167" s="109"/>
      <c r="DJ167" s="109">
        <v>188.0</v>
      </c>
      <c r="DK167" s="109"/>
      <c r="DL167" s="109"/>
      <c r="DM167" s="109"/>
      <c r="DN167" s="109">
        <v>138.0</v>
      </c>
      <c r="DO167" s="109"/>
      <c r="DP167" s="109"/>
      <c r="DQ167" s="109"/>
      <c r="DR167" s="109">
        <v>10.0</v>
      </c>
      <c r="DS167" s="109"/>
      <c r="DT167" s="109"/>
      <c r="DU167" s="109"/>
      <c r="DV167" s="109">
        <v>219.0</v>
      </c>
      <c r="DW167" s="109"/>
      <c r="DX167" s="109"/>
      <c r="DY167" s="109"/>
      <c r="DZ167" s="109"/>
      <c r="EA167" s="109"/>
      <c r="EB167" s="109"/>
      <c r="EC167" s="109"/>
      <c r="ED167" s="109"/>
      <c r="EE167" s="109"/>
      <c r="EF167" s="109"/>
      <c r="EG167" s="109"/>
      <c r="EH167" s="109"/>
      <c r="EI167" s="109"/>
      <c r="EJ167" s="109"/>
      <c r="EK167" s="109"/>
      <c r="EL167" s="109"/>
      <c r="EM167" s="109"/>
      <c r="EN167" s="109"/>
      <c r="EO167" s="109"/>
      <c r="EP167" s="109"/>
      <c r="EQ167" s="109"/>
      <c r="ER167" s="109"/>
      <c r="ES167" s="109"/>
      <c r="ET167" s="109"/>
      <c r="EU167" s="109"/>
      <c r="EV167" s="109"/>
      <c r="EW167" s="109"/>
      <c r="EX167" s="109">
        <v>137.0</v>
      </c>
      <c r="EY167" s="109"/>
      <c r="EZ167" s="109"/>
      <c r="FA167" s="109"/>
      <c r="FB167" s="109"/>
      <c r="FC167" s="109"/>
      <c r="FD167" s="109"/>
      <c r="FE167" s="109"/>
      <c r="FF167" s="109"/>
      <c r="FG167" s="109"/>
      <c r="FH167" s="109"/>
      <c r="FI167" s="109"/>
      <c r="FJ167" s="109"/>
      <c r="FK167" s="109"/>
      <c r="FL167" s="109"/>
      <c r="FM167" s="109"/>
      <c r="FN167" s="109"/>
      <c r="FO167" s="109"/>
      <c r="FP167" s="109"/>
      <c r="FQ167" s="109"/>
      <c r="FR167" s="109"/>
      <c r="FS167" s="109"/>
      <c r="FT167" s="109"/>
      <c r="FU167" s="109"/>
      <c r="FV167" s="109"/>
      <c r="FW167" s="109"/>
      <c r="FX167" s="109"/>
      <c r="FY167" s="109"/>
      <c r="FZ167" s="109"/>
      <c r="GA167" s="109"/>
      <c r="GB167" s="109"/>
      <c r="GC167" s="109"/>
      <c r="GD167" s="109"/>
      <c r="GE167" s="109"/>
      <c r="GF167" s="109"/>
      <c r="GG167" s="109"/>
      <c r="GH167" s="109"/>
      <c r="GI167" s="109">
        <v>385.0</v>
      </c>
    </row>
    <row r="168" ht="15.75" customHeight="1">
      <c r="A168" s="31">
        <v>36.0</v>
      </c>
      <c r="B168" s="31" t="s">
        <v>198</v>
      </c>
      <c r="C168" s="31">
        <v>3.0</v>
      </c>
      <c r="D168" s="109">
        <v>199081.0</v>
      </c>
      <c r="E168" s="109">
        <v>194856.0</v>
      </c>
      <c r="F168" s="109">
        <v>199081.0</v>
      </c>
      <c r="G168" s="109">
        <v>194856.0</v>
      </c>
      <c r="H168" s="109">
        <v>161837.0</v>
      </c>
      <c r="I168" s="109">
        <v>152819.0</v>
      </c>
      <c r="J168" s="109">
        <v>161837.0</v>
      </c>
      <c r="K168" s="109">
        <v>152819.0</v>
      </c>
      <c r="L168" s="109">
        <v>1325.0</v>
      </c>
      <c r="M168" s="109">
        <v>1416.0</v>
      </c>
      <c r="N168" s="109">
        <v>982.0</v>
      </c>
      <c r="O168" s="109">
        <v>1219.0</v>
      </c>
      <c r="P168" s="109">
        <v>160512.0</v>
      </c>
      <c r="Q168" s="109">
        <v>151403.0</v>
      </c>
      <c r="R168" s="109">
        <v>160855.0</v>
      </c>
      <c r="S168" s="109">
        <v>151600.0</v>
      </c>
      <c r="T168" s="109">
        <v>65223.0</v>
      </c>
      <c r="U168" s="109">
        <v>68458.0</v>
      </c>
      <c r="V168" s="109">
        <v>57815.0</v>
      </c>
      <c r="W168" s="109">
        <v>64905.0</v>
      </c>
      <c r="X168" s="109">
        <v>44017.0</v>
      </c>
      <c r="Y168" s="109">
        <v>47908.0</v>
      </c>
      <c r="Z168" s="109">
        <v>35377.0</v>
      </c>
      <c r="AA168" s="109">
        <v>42915.0</v>
      </c>
      <c r="AB168" s="109">
        <v>8638.0</v>
      </c>
      <c r="AC168" s="109">
        <v>5472.0</v>
      </c>
      <c r="AD168" s="109">
        <v>10117.0</v>
      </c>
      <c r="AE168" s="109">
        <v>6641.0</v>
      </c>
      <c r="AF168" s="109">
        <v>14565.0</v>
      </c>
      <c r="AG168" s="109">
        <v>10754.0</v>
      </c>
      <c r="AH168" s="109">
        <v>16410.0</v>
      </c>
      <c r="AI168" s="109">
        <v>14078.0</v>
      </c>
      <c r="AJ168" s="109"/>
      <c r="AK168" s="109"/>
      <c r="AL168" s="109"/>
      <c r="AM168" s="109"/>
      <c r="AN168" s="109">
        <v>10458.0</v>
      </c>
      <c r="AO168" s="109">
        <v>5110.0</v>
      </c>
      <c r="AP168" s="109">
        <v>18839.0</v>
      </c>
      <c r="AQ168" s="109">
        <v>7382.0</v>
      </c>
      <c r="AR168" s="109">
        <v>14826.0</v>
      </c>
      <c r="AS168" s="109">
        <v>8704.0</v>
      </c>
      <c r="AT168" s="109">
        <v>16047.0</v>
      </c>
      <c r="AU168" s="109">
        <v>9069.0</v>
      </c>
      <c r="AV168" s="109"/>
      <c r="AW168" s="109">
        <v>2376.0</v>
      </c>
      <c r="AX168" s="109">
        <v>475.0</v>
      </c>
      <c r="AY168" s="109">
        <v>2499.0</v>
      </c>
      <c r="AZ168" s="109"/>
      <c r="BA168" s="109">
        <v>1112.0</v>
      </c>
      <c r="BB168" s="109">
        <v>358.0</v>
      </c>
      <c r="BC168" s="109">
        <v>1193.0</v>
      </c>
      <c r="BD168" s="109">
        <v>2785.0</v>
      </c>
      <c r="BE168" s="109">
        <v>1509.0</v>
      </c>
      <c r="BF168" s="109">
        <v>1340.0</v>
      </c>
      <c r="BG168" s="109">
        <v>1145.0</v>
      </c>
      <c r="BH168" s="109"/>
      <c r="BI168" s="109"/>
      <c r="BJ168" s="109">
        <v>1632.0</v>
      </c>
      <c r="BK168" s="109">
        <v>1366.0</v>
      </c>
      <c r="BL168" s="109"/>
      <c r="BM168" s="109"/>
      <c r="BN168" s="109">
        <v>198.0</v>
      </c>
      <c r="BO168" s="109"/>
      <c r="BP168" s="109"/>
      <c r="BQ168" s="109"/>
      <c r="BR168" s="109">
        <v>1238.0</v>
      </c>
      <c r="BS168" s="109"/>
      <c r="BT168" s="109"/>
      <c r="BU168" s="109"/>
      <c r="BV168" s="109"/>
      <c r="BW168" s="109"/>
      <c r="BX168" s="109"/>
      <c r="BY168" s="109"/>
      <c r="BZ168" s="109"/>
      <c r="CA168" s="109"/>
      <c r="CB168" s="109"/>
      <c r="CC168" s="109"/>
      <c r="CD168" s="109"/>
      <c r="CE168" s="109"/>
      <c r="CF168" s="109"/>
      <c r="CG168" s="109"/>
      <c r="CH168" s="109">
        <v>35.0</v>
      </c>
      <c r="CI168" s="109">
        <v>33.0</v>
      </c>
      <c r="CJ168" s="109"/>
      <c r="CK168" s="109"/>
      <c r="CL168" s="109"/>
      <c r="CM168" s="109"/>
      <c r="CN168" s="109"/>
      <c r="CO168" s="109"/>
      <c r="CP168" s="109"/>
      <c r="CQ168" s="109"/>
      <c r="CR168" s="109"/>
      <c r="CS168" s="109"/>
      <c r="CT168" s="109"/>
      <c r="CU168" s="109"/>
      <c r="CV168" s="109"/>
      <c r="CW168" s="109"/>
      <c r="CX168" s="109"/>
      <c r="CY168" s="109"/>
      <c r="CZ168" s="109"/>
      <c r="DA168" s="109"/>
      <c r="DB168" s="109"/>
      <c r="DC168" s="109"/>
      <c r="DD168" s="109"/>
      <c r="DE168" s="109"/>
      <c r="DF168" s="109"/>
      <c r="DG168" s="109"/>
      <c r="DH168" s="109"/>
      <c r="DI168" s="109"/>
      <c r="DJ168" s="109">
        <v>209.0</v>
      </c>
      <c r="DK168" s="109"/>
      <c r="DL168" s="109"/>
      <c r="DM168" s="109"/>
      <c r="DN168" s="109">
        <v>240.0</v>
      </c>
      <c r="DO168" s="109"/>
      <c r="DP168" s="109"/>
      <c r="DQ168" s="109"/>
      <c r="DR168" s="109">
        <v>31.0</v>
      </c>
      <c r="DS168" s="109"/>
      <c r="DT168" s="109"/>
      <c r="DU168" s="109"/>
      <c r="DV168" s="109">
        <v>201.0</v>
      </c>
      <c r="DW168" s="109"/>
      <c r="DX168" s="109"/>
      <c r="DY168" s="109"/>
      <c r="DZ168" s="109"/>
      <c r="EA168" s="109"/>
      <c r="EB168" s="109"/>
      <c r="EC168" s="109"/>
      <c r="ED168" s="109"/>
      <c r="EE168" s="109"/>
      <c r="EF168" s="109"/>
      <c r="EG168" s="109"/>
      <c r="EH168" s="109"/>
      <c r="EI168" s="109"/>
      <c r="EJ168" s="109"/>
      <c r="EK168" s="109"/>
      <c r="EL168" s="109"/>
      <c r="EM168" s="109"/>
      <c r="EN168" s="109"/>
      <c r="EO168" s="109"/>
      <c r="EP168" s="109"/>
      <c r="EQ168" s="109"/>
      <c r="ER168" s="109"/>
      <c r="ES168" s="109"/>
      <c r="ET168" s="109"/>
      <c r="EU168" s="109"/>
      <c r="EV168" s="109"/>
      <c r="EW168" s="109"/>
      <c r="EX168" s="109">
        <v>293.0</v>
      </c>
      <c r="EY168" s="109"/>
      <c r="EZ168" s="109"/>
      <c r="FA168" s="109"/>
      <c r="FB168" s="109"/>
      <c r="FC168" s="109"/>
      <c r="FD168" s="109"/>
      <c r="FE168" s="109"/>
      <c r="FF168" s="109"/>
      <c r="FG168" s="109"/>
      <c r="FH168" s="109"/>
      <c r="FI168" s="109"/>
      <c r="FJ168" s="109"/>
      <c r="FK168" s="109"/>
      <c r="FL168" s="109"/>
      <c r="FM168" s="109"/>
      <c r="FN168" s="109"/>
      <c r="FO168" s="109"/>
      <c r="FP168" s="109"/>
      <c r="FQ168" s="109"/>
      <c r="FR168" s="109"/>
      <c r="FS168" s="109"/>
      <c r="FT168" s="109"/>
      <c r="FU168" s="109"/>
      <c r="FV168" s="109"/>
      <c r="FW168" s="109"/>
      <c r="FX168" s="109"/>
      <c r="FY168" s="109"/>
      <c r="FZ168" s="109"/>
      <c r="GA168" s="109"/>
      <c r="GB168" s="109"/>
      <c r="GC168" s="109"/>
      <c r="GD168" s="109"/>
      <c r="GE168" s="109"/>
      <c r="GF168" s="109"/>
      <c r="GG168" s="109"/>
      <c r="GH168" s="109"/>
      <c r="GI168" s="109">
        <v>374.0</v>
      </c>
    </row>
    <row r="169" ht="15.75" customHeight="1">
      <c r="A169" s="31">
        <v>37.0</v>
      </c>
      <c r="B169" s="31" t="s">
        <v>1302</v>
      </c>
      <c r="C169" s="31">
        <v>3.0</v>
      </c>
      <c r="D169" s="109">
        <v>180865.0</v>
      </c>
      <c r="E169" s="109">
        <v>179069.0</v>
      </c>
      <c r="F169" s="109">
        <v>180865.0</v>
      </c>
      <c r="G169" s="109">
        <v>179069.0</v>
      </c>
      <c r="H169" s="109">
        <v>141000.0</v>
      </c>
      <c r="I169" s="109">
        <v>133574.0</v>
      </c>
      <c r="J169" s="109">
        <v>141000.0</v>
      </c>
      <c r="K169" s="109">
        <v>133574.0</v>
      </c>
      <c r="L169" s="109">
        <v>1382.0</v>
      </c>
      <c r="M169" s="109">
        <v>1375.0</v>
      </c>
      <c r="N169" s="109">
        <v>861.0</v>
      </c>
      <c r="O169" s="109">
        <v>1158.0</v>
      </c>
      <c r="P169" s="109">
        <v>139618.0</v>
      </c>
      <c r="Q169" s="109">
        <v>132199.0</v>
      </c>
      <c r="R169" s="109">
        <v>140139.0</v>
      </c>
      <c r="S169" s="109">
        <v>132416.0</v>
      </c>
      <c r="T169" s="109">
        <v>46740.0</v>
      </c>
      <c r="U169" s="109">
        <v>52644.0</v>
      </c>
      <c r="V169" s="109">
        <v>43861.0</v>
      </c>
      <c r="W169" s="109">
        <v>48756.0</v>
      </c>
      <c r="X169" s="109">
        <v>39169.0</v>
      </c>
      <c r="Y169" s="109">
        <v>44491.0</v>
      </c>
      <c r="Z169" s="109">
        <v>32865.0</v>
      </c>
      <c r="AA169" s="109">
        <v>38415.0</v>
      </c>
      <c r="AB169" s="109">
        <v>11729.0</v>
      </c>
      <c r="AC169" s="109">
        <v>7784.0</v>
      </c>
      <c r="AD169" s="109">
        <v>12705.0</v>
      </c>
      <c r="AE169" s="109">
        <v>9202.0</v>
      </c>
      <c r="AF169" s="109">
        <v>20604.0</v>
      </c>
      <c r="AG169" s="109">
        <v>15918.0</v>
      </c>
      <c r="AH169" s="109">
        <v>18906.0</v>
      </c>
      <c r="AI169" s="109">
        <v>18892.0</v>
      </c>
      <c r="AJ169" s="109"/>
      <c r="AK169" s="109"/>
      <c r="AL169" s="109"/>
      <c r="AM169" s="109"/>
      <c r="AN169" s="109">
        <v>9245.0</v>
      </c>
      <c r="AO169" s="109">
        <v>2112.0</v>
      </c>
      <c r="AP169" s="109">
        <v>12959.0</v>
      </c>
      <c r="AQ169" s="109">
        <v>5281.0</v>
      </c>
      <c r="AR169" s="109">
        <v>12131.0</v>
      </c>
      <c r="AS169" s="109">
        <v>4925.0</v>
      </c>
      <c r="AT169" s="109">
        <v>12498.0</v>
      </c>
      <c r="AU169" s="109">
        <v>5852.0</v>
      </c>
      <c r="AV169" s="109"/>
      <c r="AW169" s="109">
        <v>2879.0</v>
      </c>
      <c r="AX169" s="109">
        <v>486.0</v>
      </c>
      <c r="AY169" s="109">
        <v>3000.0</v>
      </c>
      <c r="AZ169" s="109"/>
      <c r="BA169" s="109">
        <v>1240.0</v>
      </c>
      <c r="BB169" s="109">
        <v>395.0</v>
      </c>
      <c r="BC169" s="109">
        <v>1145.0</v>
      </c>
      <c r="BD169" s="109"/>
      <c r="BE169" s="109"/>
      <c r="BF169" s="109">
        <v>552.0</v>
      </c>
      <c r="BG169" s="109">
        <v>402.0</v>
      </c>
      <c r="BH169" s="109"/>
      <c r="BI169" s="109"/>
      <c r="BJ169" s="109">
        <v>1506.0</v>
      </c>
      <c r="BK169" s="109">
        <v>1081.0</v>
      </c>
      <c r="BL169" s="109"/>
      <c r="BM169" s="109"/>
      <c r="BN169" s="109">
        <v>250.0</v>
      </c>
      <c r="BO169" s="109"/>
      <c r="BP169" s="109"/>
      <c r="BQ169" s="109"/>
      <c r="BR169" s="109">
        <v>1387.0</v>
      </c>
      <c r="BS169" s="109"/>
      <c r="BT169" s="109"/>
      <c r="BU169" s="109"/>
      <c r="BV169" s="109"/>
      <c r="BW169" s="109"/>
      <c r="BX169" s="109"/>
      <c r="BY169" s="109"/>
      <c r="BZ169" s="109"/>
      <c r="CA169" s="109"/>
      <c r="CB169" s="109"/>
      <c r="CC169" s="109"/>
      <c r="CD169" s="109"/>
      <c r="CE169" s="109"/>
      <c r="CF169" s="109"/>
      <c r="CG169" s="109"/>
      <c r="CH169" s="109">
        <v>36.0</v>
      </c>
      <c r="CI169" s="109">
        <v>30.0</v>
      </c>
      <c r="CJ169" s="109"/>
      <c r="CK169" s="109"/>
      <c r="CL169" s="109"/>
      <c r="CM169" s="109"/>
      <c r="CN169" s="109"/>
      <c r="CO169" s="109"/>
      <c r="CP169" s="109"/>
      <c r="CQ169" s="109"/>
      <c r="CR169" s="109"/>
      <c r="CS169" s="109"/>
      <c r="CT169" s="109"/>
      <c r="CU169" s="109"/>
      <c r="CV169" s="109"/>
      <c r="CW169" s="109"/>
      <c r="CX169" s="109"/>
      <c r="CY169" s="109"/>
      <c r="CZ169" s="109"/>
      <c r="DA169" s="109"/>
      <c r="DB169" s="109"/>
      <c r="DC169" s="109"/>
      <c r="DD169" s="109"/>
      <c r="DE169" s="109"/>
      <c r="DF169" s="109"/>
      <c r="DG169" s="109"/>
      <c r="DH169" s="109"/>
      <c r="DI169" s="109"/>
      <c r="DJ169" s="109">
        <v>881.0</v>
      </c>
      <c r="DK169" s="109"/>
      <c r="DL169" s="109"/>
      <c r="DM169" s="109"/>
      <c r="DN169" s="109">
        <v>312.0</v>
      </c>
      <c r="DO169" s="109"/>
      <c r="DP169" s="109"/>
      <c r="DQ169" s="109"/>
      <c r="DR169" s="109">
        <v>36.0</v>
      </c>
      <c r="DS169" s="109"/>
      <c r="DT169" s="109"/>
      <c r="DU169" s="109"/>
      <c r="DV169" s="109">
        <v>263.0</v>
      </c>
      <c r="DW169" s="109"/>
      <c r="DX169" s="109"/>
      <c r="DY169" s="109"/>
      <c r="DZ169" s="109"/>
      <c r="EA169" s="109"/>
      <c r="EB169" s="109"/>
      <c r="EC169" s="109"/>
      <c r="ED169" s="109"/>
      <c r="EE169" s="109"/>
      <c r="EF169" s="109"/>
      <c r="EG169" s="109"/>
      <c r="EH169" s="109"/>
      <c r="EI169" s="109"/>
      <c r="EJ169" s="109"/>
      <c r="EK169" s="109"/>
      <c r="EL169" s="109"/>
      <c r="EM169" s="109"/>
      <c r="EN169" s="109"/>
      <c r="EO169" s="109"/>
      <c r="EP169" s="109"/>
      <c r="EQ169" s="109"/>
      <c r="ER169" s="109"/>
      <c r="ES169" s="109"/>
      <c r="ET169" s="109"/>
      <c r="EU169" s="109"/>
      <c r="EV169" s="109"/>
      <c r="EW169" s="109"/>
      <c r="EX169" s="109">
        <v>241.0</v>
      </c>
      <c r="EY169" s="109"/>
      <c r="EZ169" s="109"/>
      <c r="FA169" s="109"/>
      <c r="FB169" s="109"/>
      <c r="FC169" s="109"/>
      <c r="FD169" s="109"/>
      <c r="FE169" s="109"/>
      <c r="FF169" s="109"/>
      <c r="FG169" s="109"/>
      <c r="FH169" s="109"/>
      <c r="FI169" s="109"/>
      <c r="FJ169" s="109"/>
      <c r="FK169" s="109"/>
      <c r="FL169" s="109"/>
      <c r="FM169" s="109"/>
      <c r="FN169" s="109"/>
      <c r="FO169" s="109"/>
      <c r="FP169" s="109"/>
      <c r="FQ169" s="109"/>
      <c r="FR169" s="109"/>
      <c r="FS169" s="109"/>
      <c r="FT169" s="109"/>
      <c r="FU169" s="109"/>
      <c r="FV169" s="109"/>
      <c r="FW169" s="109"/>
      <c r="FX169" s="109"/>
      <c r="FY169" s="109"/>
      <c r="FZ169" s="109"/>
      <c r="GA169" s="109"/>
      <c r="GB169" s="109"/>
      <c r="GC169" s="109"/>
      <c r="GD169" s="109"/>
      <c r="GE169" s="109"/>
      <c r="GF169" s="109"/>
      <c r="GG169" s="109">
        <v>206.0</v>
      </c>
      <c r="GH169" s="109"/>
      <c r="GI169" s="109">
        <v>360.0</v>
      </c>
    </row>
    <row r="170" ht="15.75" customHeight="1">
      <c r="A170" s="31">
        <v>38.0</v>
      </c>
      <c r="B170" s="31" t="s">
        <v>872</v>
      </c>
      <c r="C170" s="31">
        <v>3.0</v>
      </c>
      <c r="D170" s="109">
        <v>199131.0</v>
      </c>
      <c r="E170" s="109">
        <v>197532.0</v>
      </c>
      <c r="F170" s="109">
        <v>199131.0</v>
      </c>
      <c r="G170" s="109">
        <v>197532.0</v>
      </c>
      <c r="H170" s="109">
        <v>151302.0</v>
      </c>
      <c r="I170" s="109">
        <v>144853.0</v>
      </c>
      <c r="J170" s="109">
        <v>151302.0</v>
      </c>
      <c r="K170" s="109">
        <v>144853.0</v>
      </c>
      <c r="L170" s="109">
        <v>1226.0</v>
      </c>
      <c r="M170" s="109">
        <v>1390.0</v>
      </c>
      <c r="N170" s="109">
        <v>1107.0</v>
      </c>
      <c r="O170" s="109">
        <v>1120.0</v>
      </c>
      <c r="P170" s="109">
        <v>150076.0</v>
      </c>
      <c r="Q170" s="109">
        <v>143463.0</v>
      </c>
      <c r="R170" s="109">
        <v>150195.0</v>
      </c>
      <c r="S170" s="109">
        <v>143733.0</v>
      </c>
      <c r="T170" s="109">
        <v>68379.0</v>
      </c>
      <c r="U170" s="109">
        <v>76179.0</v>
      </c>
      <c r="V170" s="109">
        <v>60737.0</v>
      </c>
      <c r="W170" s="109">
        <v>68972.0</v>
      </c>
      <c r="X170" s="109">
        <v>42438.0</v>
      </c>
      <c r="Y170" s="109">
        <v>46365.0</v>
      </c>
      <c r="Z170" s="109">
        <v>38529.0</v>
      </c>
      <c r="AA170" s="109">
        <v>42214.0</v>
      </c>
      <c r="AB170" s="109">
        <v>7908.0</v>
      </c>
      <c r="AC170" s="109">
        <v>5162.0</v>
      </c>
      <c r="AD170" s="109">
        <v>9156.0</v>
      </c>
      <c r="AE170" s="109">
        <v>5783.0</v>
      </c>
      <c r="AF170" s="109">
        <v>11613.0</v>
      </c>
      <c r="AG170" s="109">
        <v>8330.0</v>
      </c>
      <c r="AH170" s="109">
        <v>12346.0</v>
      </c>
      <c r="AI170" s="109">
        <v>11046.0</v>
      </c>
      <c r="AJ170" s="109"/>
      <c r="AK170" s="109"/>
      <c r="AL170" s="109"/>
      <c r="AM170" s="109"/>
      <c r="AN170" s="109">
        <v>9576.0</v>
      </c>
      <c r="AO170" s="109">
        <v>2546.0</v>
      </c>
      <c r="AP170" s="109">
        <v>14603.0</v>
      </c>
      <c r="AQ170" s="109">
        <v>6599.0</v>
      </c>
      <c r="AR170" s="109">
        <v>9934.0</v>
      </c>
      <c r="AS170" s="109"/>
      <c r="AT170" s="109">
        <v>10940.0</v>
      </c>
      <c r="AU170" s="109">
        <v>4060.0</v>
      </c>
      <c r="AV170" s="109"/>
      <c r="AW170" s="109">
        <v>2526.0</v>
      </c>
      <c r="AX170" s="109">
        <v>490.0</v>
      </c>
      <c r="AY170" s="109">
        <v>2188.0</v>
      </c>
      <c r="AZ170" s="109"/>
      <c r="BA170" s="109">
        <v>1135.0</v>
      </c>
      <c r="BB170" s="109">
        <v>322.0</v>
      </c>
      <c r="BC170" s="109">
        <v>968.0</v>
      </c>
      <c r="BD170" s="109"/>
      <c r="BE170" s="109">
        <v>816.0</v>
      </c>
      <c r="BF170" s="109">
        <v>381.0</v>
      </c>
      <c r="BG170" s="109">
        <v>478.0</v>
      </c>
      <c r="BH170" s="109"/>
      <c r="BI170" s="109"/>
      <c r="BJ170" s="109">
        <v>958.0</v>
      </c>
      <c r="BK170" s="109">
        <v>801.0</v>
      </c>
      <c r="BL170" s="109"/>
      <c r="BM170" s="109"/>
      <c r="BN170" s="109">
        <v>119.0</v>
      </c>
      <c r="BO170" s="109"/>
      <c r="BP170" s="109"/>
      <c r="BQ170" s="109"/>
      <c r="BR170" s="109">
        <v>902.0</v>
      </c>
      <c r="BS170" s="109"/>
      <c r="BT170" s="109"/>
      <c r="BU170" s="109"/>
      <c r="BV170" s="109"/>
      <c r="BW170" s="109"/>
      <c r="BX170" s="109"/>
      <c r="BY170" s="109"/>
      <c r="BZ170" s="109"/>
      <c r="CA170" s="109"/>
      <c r="CB170" s="109"/>
      <c r="CC170" s="109"/>
      <c r="CD170" s="109"/>
      <c r="CE170" s="109"/>
      <c r="CF170" s="109"/>
      <c r="CG170" s="109"/>
      <c r="CH170" s="109">
        <v>19.0</v>
      </c>
      <c r="CI170" s="109">
        <v>23.0</v>
      </c>
      <c r="CJ170" s="109"/>
      <c r="CK170" s="109"/>
      <c r="CL170" s="109"/>
      <c r="CM170" s="109"/>
      <c r="CN170" s="109"/>
      <c r="CO170" s="109"/>
      <c r="CP170" s="109"/>
      <c r="CQ170" s="109"/>
      <c r="CR170" s="109"/>
      <c r="CS170" s="109"/>
      <c r="CT170" s="109"/>
      <c r="CU170" s="109"/>
      <c r="CV170" s="109"/>
      <c r="CW170" s="109"/>
      <c r="CX170" s="109"/>
      <c r="CY170" s="109"/>
      <c r="CZ170" s="109"/>
      <c r="DA170" s="109"/>
      <c r="DB170" s="109"/>
      <c r="DC170" s="109"/>
      <c r="DD170" s="109"/>
      <c r="DE170" s="109"/>
      <c r="DF170" s="109"/>
      <c r="DG170" s="109"/>
      <c r="DH170" s="109"/>
      <c r="DI170" s="109"/>
      <c r="DJ170" s="109">
        <v>205.0</v>
      </c>
      <c r="DK170" s="109"/>
      <c r="DL170" s="109"/>
      <c r="DM170" s="109"/>
      <c r="DN170" s="109">
        <v>140.0</v>
      </c>
      <c r="DO170" s="109"/>
      <c r="DP170" s="109"/>
      <c r="DQ170" s="109"/>
      <c r="DR170" s="109">
        <v>29.0</v>
      </c>
      <c r="DS170" s="109"/>
      <c r="DT170" s="109"/>
      <c r="DU170" s="109"/>
      <c r="DV170" s="109">
        <v>168.0</v>
      </c>
      <c r="DW170" s="109"/>
      <c r="DX170" s="109"/>
      <c r="DY170" s="109"/>
      <c r="DZ170" s="109"/>
      <c r="EA170" s="109"/>
      <c r="EB170" s="109"/>
      <c r="EC170" s="109"/>
      <c r="ED170" s="109"/>
      <c r="EE170" s="109"/>
      <c r="EF170" s="109"/>
      <c r="EG170" s="109"/>
      <c r="EH170" s="109"/>
      <c r="EI170" s="109"/>
      <c r="EJ170" s="109"/>
      <c r="EK170" s="109"/>
      <c r="EL170" s="109"/>
      <c r="EM170" s="109"/>
      <c r="EN170" s="109"/>
      <c r="EO170" s="109"/>
      <c r="EP170" s="109"/>
      <c r="EQ170" s="109"/>
      <c r="ER170" s="109"/>
      <c r="ES170" s="109"/>
      <c r="ET170" s="109"/>
      <c r="EU170" s="109"/>
      <c r="EV170" s="109"/>
      <c r="EW170" s="109"/>
      <c r="EX170" s="109">
        <v>151.0</v>
      </c>
      <c r="EY170" s="109"/>
      <c r="EZ170" s="109">
        <v>228.0</v>
      </c>
      <c r="FA170" s="109"/>
      <c r="FB170" s="109"/>
      <c r="FC170" s="109"/>
      <c r="FD170" s="109"/>
      <c r="FE170" s="109"/>
      <c r="FF170" s="109"/>
      <c r="FG170" s="109"/>
      <c r="FH170" s="109"/>
      <c r="FI170" s="109"/>
      <c r="FJ170" s="109"/>
      <c r="FK170" s="109"/>
      <c r="FL170" s="109"/>
      <c r="FM170" s="109"/>
      <c r="FN170" s="109"/>
      <c r="FO170" s="109"/>
      <c r="FP170" s="109"/>
      <c r="FQ170" s="109"/>
      <c r="FR170" s="109"/>
      <c r="FS170" s="109"/>
      <c r="FT170" s="109"/>
      <c r="FU170" s="109"/>
      <c r="FV170" s="109"/>
      <c r="FW170" s="109"/>
      <c r="FX170" s="109"/>
      <c r="FY170" s="109"/>
      <c r="FZ170" s="109"/>
      <c r="GA170" s="109"/>
      <c r="GB170" s="109"/>
      <c r="GC170" s="109"/>
      <c r="GD170" s="109"/>
      <c r="GE170" s="109"/>
      <c r="GF170" s="109"/>
      <c r="GG170" s="109">
        <v>404.0</v>
      </c>
      <c r="GH170" s="109"/>
      <c r="GI170" s="109">
        <v>601.0</v>
      </c>
    </row>
    <row r="171" ht="15.75" customHeight="1">
      <c r="A171" s="31">
        <v>39.0</v>
      </c>
      <c r="B171" s="31" t="s">
        <v>873</v>
      </c>
      <c r="C171" s="31">
        <v>3.0</v>
      </c>
      <c r="D171" s="109">
        <v>196720.0</v>
      </c>
      <c r="E171" s="109">
        <v>194231.0</v>
      </c>
      <c r="F171" s="109">
        <v>196720.0</v>
      </c>
      <c r="G171" s="109">
        <v>194231.0</v>
      </c>
      <c r="H171" s="109">
        <v>152107.0</v>
      </c>
      <c r="I171" s="109">
        <v>142840.0</v>
      </c>
      <c r="J171" s="109">
        <v>152107.0</v>
      </c>
      <c r="K171" s="109">
        <v>142840.0</v>
      </c>
      <c r="L171" s="109">
        <v>2699.0</v>
      </c>
      <c r="M171" s="109">
        <v>1919.0</v>
      </c>
      <c r="N171" s="109">
        <v>938.0</v>
      </c>
      <c r="O171" s="109">
        <v>1641.0</v>
      </c>
      <c r="P171" s="109">
        <v>149408.0</v>
      </c>
      <c r="Q171" s="109">
        <v>140921.0</v>
      </c>
      <c r="R171" s="109">
        <v>151169.0</v>
      </c>
      <c r="S171" s="109">
        <v>141199.0</v>
      </c>
      <c r="T171" s="109">
        <v>60185.0</v>
      </c>
      <c r="U171" s="109">
        <v>64416.0</v>
      </c>
      <c r="V171" s="109">
        <v>53977.0</v>
      </c>
      <c r="W171" s="109">
        <v>60754.0</v>
      </c>
      <c r="X171" s="109">
        <v>47279.0</v>
      </c>
      <c r="Y171" s="109">
        <v>49059.0</v>
      </c>
      <c r="Z171" s="109">
        <v>37336.0</v>
      </c>
      <c r="AA171" s="109">
        <v>43099.0</v>
      </c>
      <c r="AB171" s="109">
        <v>12521.0</v>
      </c>
      <c r="AC171" s="109">
        <v>5840.0</v>
      </c>
      <c r="AD171" s="109">
        <v>12759.0</v>
      </c>
      <c r="AE171" s="109">
        <v>7188.0</v>
      </c>
      <c r="AF171" s="109">
        <v>15108.0</v>
      </c>
      <c r="AG171" s="109">
        <v>12568.0</v>
      </c>
      <c r="AH171" s="109">
        <v>18353.0</v>
      </c>
      <c r="AI171" s="109">
        <v>15390.0</v>
      </c>
      <c r="AJ171" s="109"/>
      <c r="AK171" s="109"/>
      <c r="AL171" s="109"/>
      <c r="AM171" s="109"/>
      <c r="AN171" s="109">
        <v>13353.0</v>
      </c>
      <c r="AO171" s="109">
        <v>3934.0</v>
      </c>
      <c r="AP171" s="109">
        <v>14309.0</v>
      </c>
      <c r="AQ171" s="109">
        <v>5874.0</v>
      </c>
      <c r="AR171" s="109"/>
      <c r="AS171" s="109"/>
      <c r="AT171" s="109">
        <v>9499.0</v>
      </c>
      <c r="AU171" s="109">
        <v>3765.0</v>
      </c>
      <c r="AV171" s="109"/>
      <c r="AW171" s="109">
        <v>3102.0</v>
      </c>
      <c r="AX171" s="109">
        <v>702.0</v>
      </c>
      <c r="AY171" s="109">
        <v>2794.0</v>
      </c>
      <c r="AZ171" s="109"/>
      <c r="BA171" s="109">
        <v>884.0</v>
      </c>
      <c r="BB171" s="109">
        <v>211.0</v>
      </c>
      <c r="BC171" s="109">
        <v>652.0</v>
      </c>
      <c r="BD171" s="109"/>
      <c r="BE171" s="109">
        <v>828.0</v>
      </c>
      <c r="BF171" s="109">
        <v>344.0</v>
      </c>
      <c r="BG171" s="109">
        <v>472.0</v>
      </c>
      <c r="BH171" s="109"/>
      <c r="BI171" s="109"/>
      <c r="BJ171" s="109">
        <v>933.0</v>
      </c>
      <c r="BK171" s="109">
        <v>815.0</v>
      </c>
      <c r="BL171" s="109"/>
      <c r="BM171" s="109"/>
      <c r="BN171" s="109">
        <v>173.0</v>
      </c>
      <c r="BO171" s="109"/>
      <c r="BP171" s="109"/>
      <c r="BQ171" s="109"/>
      <c r="BR171" s="109">
        <v>1361.0</v>
      </c>
      <c r="BS171" s="109"/>
      <c r="BT171" s="109"/>
      <c r="BU171" s="109"/>
      <c r="BV171" s="109"/>
      <c r="BW171" s="109"/>
      <c r="BX171" s="109"/>
      <c r="BY171" s="109"/>
      <c r="BZ171" s="109"/>
      <c r="CA171" s="109"/>
      <c r="CB171" s="109"/>
      <c r="CC171" s="109"/>
      <c r="CD171" s="109"/>
      <c r="CE171" s="109"/>
      <c r="CF171" s="109"/>
      <c r="CG171" s="109"/>
      <c r="CH171" s="109">
        <v>28.0</v>
      </c>
      <c r="CI171" s="109">
        <v>33.0</v>
      </c>
      <c r="CJ171" s="109"/>
      <c r="CK171" s="109"/>
      <c r="CL171" s="109"/>
      <c r="CM171" s="109"/>
      <c r="CN171" s="109"/>
      <c r="CO171" s="109"/>
      <c r="CP171" s="109"/>
      <c r="CQ171" s="109"/>
      <c r="CR171" s="109"/>
      <c r="CS171" s="109"/>
      <c r="CT171" s="109"/>
      <c r="CU171" s="109"/>
      <c r="CV171" s="109"/>
      <c r="CW171" s="109"/>
      <c r="CX171" s="109"/>
      <c r="CY171" s="109"/>
      <c r="CZ171" s="109"/>
      <c r="DA171" s="109"/>
      <c r="DB171" s="109"/>
      <c r="DC171" s="109"/>
      <c r="DD171" s="109"/>
      <c r="DE171" s="109"/>
      <c r="DF171" s="109"/>
      <c r="DG171" s="109"/>
      <c r="DH171" s="109"/>
      <c r="DI171" s="109"/>
      <c r="DJ171" s="109">
        <v>402.0</v>
      </c>
      <c r="DK171" s="109"/>
      <c r="DL171" s="109"/>
      <c r="DM171" s="109"/>
      <c r="DN171" s="109">
        <v>264.0</v>
      </c>
      <c r="DO171" s="109"/>
      <c r="DP171" s="109">
        <v>962.0</v>
      </c>
      <c r="DQ171" s="109"/>
      <c r="DR171" s="109">
        <v>77.0</v>
      </c>
      <c r="DS171" s="109"/>
      <c r="DT171" s="109"/>
      <c r="DU171" s="109"/>
      <c r="DV171" s="109">
        <v>232.0</v>
      </c>
      <c r="DW171" s="109"/>
      <c r="DX171" s="109"/>
      <c r="DY171" s="109"/>
      <c r="DZ171" s="109"/>
      <c r="EA171" s="109"/>
      <c r="EB171" s="109"/>
      <c r="EC171" s="109"/>
      <c r="ED171" s="109"/>
      <c r="EE171" s="109"/>
      <c r="EF171" s="109"/>
      <c r="EG171" s="109"/>
      <c r="EH171" s="109"/>
      <c r="EI171" s="109"/>
      <c r="EJ171" s="109"/>
      <c r="EK171" s="109"/>
      <c r="EL171" s="109"/>
      <c r="EM171" s="109"/>
      <c r="EN171" s="109"/>
      <c r="EO171" s="109"/>
      <c r="EP171" s="109"/>
      <c r="EQ171" s="109"/>
      <c r="ER171" s="109"/>
      <c r="ES171" s="109"/>
      <c r="ET171" s="109"/>
      <c r="EU171" s="109"/>
      <c r="EV171" s="109"/>
      <c r="EW171" s="109"/>
      <c r="EX171" s="109">
        <v>209.0</v>
      </c>
      <c r="EY171" s="109"/>
      <c r="EZ171" s="109"/>
      <c r="FA171" s="109"/>
      <c r="FB171" s="109"/>
      <c r="FC171" s="109"/>
      <c r="FD171" s="109"/>
      <c r="FE171" s="109"/>
      <c r="FF171" s="109"/>
      <c r="FG171" s="109"/>
      <c r="FH171" s="109"/>
      <c r="FI171" s="109"/>
      <c r="FJ171" s="109"/>
      <c r="FK171" s="109"/>
      <c r="FL171" s="109"/>
      <c r="FM171" s="109"/>
      <c r="FN171" s="109"/>
      <c r="FO171" s="109"/>
      <c r="FP171" s="109"/>
      <c r="FQ171" s="109"/>
      <c r="FR171" s="109"/>
      <c r="FS171" s="109"/>
      <c r="FT171" s="109"/>
      <c r="FU171" s="109"/>
      <c r="FV171" s="109"/>
      <c r="FW171" s="109"/>
      <c r="FX171" s="109"/>
      <c r="FY171" s="109"/>
      <c r="FZ171" s="109"/>
      <c r="GA171" s="109"/>
      <c r="GB171" s="109"/>
      <c r="GC171" s="109"/>
      <c r="GD171" s="109"/>
      <c r="GE171" s="109"/>
      <c r="GF171" s="109"/>
      <c r="GG171" s="109">
        <v>290.0</v>
      </c>
      <c r="GH171" s="109"/>
      <c r="GI171" s="109">
        <v>363.0</v>
      </c>
    </row>
    <row r="172" ht="15.75" customHeight="1">
      <c r="A172" s="31">
        <v>40.0</v>
      </c>
      <c r="B172" s="31" t="s">
        <v>874</v>
      </c>
      <c r="C172" s="31">
        <v>3.0</v>
      </c>
      <c r="D172" s="109">
        <v>194800.0</v>
      </c>
      <c r="E172" s="109">
        <v>195948.0</v>
      </c>
      <c r="F172" s="109">
        <v>194800.0</v>
      </c>
      <c r="G172" s="109">
        <v>195948.0</v>
      </c>
      <c r="H172" s="109">
        <v>146673.0</v>
      </c>
      <c r="I172" s="109">
        <v>141773.0</v>
      </c>
      <c r="J172" s="109">
        <v>146673.0</v>
      </c>
      <c r="K172" s="109">
        <v>141773.0</v>
      </c>
      <c r="L172" s="109">
        <v>1196.0</v>
      </c>
      <c r="M172" s="109">
        <v>1464.0</v>
      </c>
      <c r="N172" s="109">
        <v>1019.0</v>
      </c>
      <c r="O172" s="109">
        <v>1156.0</v>
      </c>
      <c r="P172" s="109">
        <v>145477.0</v>
      </c>
      <c r="Q172" s="109">
        <v>140309.0</v>
      </c>
      <c r="R172" s="109">
        <v>145654.0</v>
      </c>
      <c r="S172" s="109">
        <v>140617.0</v>
      </c>
      <c r="T172" s="109">
        <v>59128.0</v>
      </c>
      <c r="U172" s="109">
        <v>58349.0</v>
      </c>
      <c r="V172" s="109">
        <v>49896.0</v>
      </c>
      <c r="W172" s="109">
        <v>56279.0</v>
      </c>
      <c r="X172" s="109">
        <v>47615.0</v>
      </c>
      <c r="Y172" s="109">
        <v>62641.0</v>
      </c>
      <c r="Z172" s="109">
        <v>43307.0</v>
      </c>
      <c r="AA172" s="109">
        <v>51043.0</v>
      </c>
      <c r="AB172" s="109">
        <v>6530.0</v>
      </c>
      <c r="AC172" s="109">
        <v>4649.0</v>
      </c>
      <c r="AD172" s="109">
        <v>8289.0</v>
      </c>
      <c r="AE172" s="109">
        <v>6006.0</v>
      </c>
      <c r="AF172" s="109">
        <v>11206.0</v>
      </c>
      <c r="AG172" s="109">
        <v>8173.0</v>
      </c>
      <c r="AH172" s="109">
        <v>11831.0</v>
      </c>
      <c r="AI172" s="109">
        <v>11370.0</v>
      </c>
      <c r="AJ172" s="109"/>
      <c r="AK172" s="109"/>
      <c r="AL172" s="109"/>
      <c r="AM172" s="109"/>
      <c r="AN172" s="109">
        <v>6539.0</v>
      </c>
      <c r="AO172" s="109">
        <v>1950.0</v>
      </c>
      <c r="AP172" s="109">
        <v>12430.0</v>
      </c>
      <c r="AQ172" s="109">
        <v>4993.0</v>
      </c>
      <c r="AR172" s="109">
        <v>13292.0</v>
      </c>
      <c r="AS172" s="109"/>
      <c r="AT172" s="109">
        <v>14945.0</v>
      </c>
      <c r="AU172" s="109">
        <v>5514.0</v>
      </c>
      <c r="AV172" s="109">
        <v>1167.0</v>
      </c>
      <c r="AW172" s="109">
        <v>2693.0</v>
      </c>
      <c r="AX172" s="109">
        <v>545.0</v>
      </c>
      <c r="AY172" s="109">
        <v>2108.0</v>
      </c>
      <c r="AZ172" s="109"/>
      <c r="BA172" s="109">
        <v>1854.0</v>
      </c>
      <c r="BB172" s="109">
        <v>406.0</v>
      </c>
      <c r="BC172" s="109">
        <v>1216.0</v>
      </c>
      <c r="BD172" s="109"/>
      <c r="BE172" s="109"/>
      <c r="BF172" s="109">
        <v>469.0</v>
      </c>
      <c r="BG172" s="109">
        <v>436.0</v>
      </c>
      <c r="BH172" s="109"/>
      <c r="BI172" s="109"/>
      <c r="BJ172" s="109">
        <v>1467.0</v>
      </c>
      <c r="BK172" s="109">
        <v>1129.0</v>
      </c>
      <c r="BL172" s="109"/>
      <c r="BM172" s="109"/>
      <c r="BN172" s="109">
        <v>119.0</v>
      </c>
      <c r="BO172" s="109"/>
      <c r="BP172" s="109"/>
      <c r="BQ172" s="109"/>
      <c r="BR172" s="109">
        <v>1066.0</v>
      </c>
      <c r="BS172" s="109"/>
      <c r="BT172" s="109"/>
      <c r="BU172" s="109"/>
      <c r="BV172" s="109"/>
      <c r="BW172" s="109"/>
      <c r="BX172" s="109"/>
      <c r="BY172" s="109"/>
      <c r="BZ172" s="109"/>
      <c r="CA172" s="109"/>
      <c r="CB172" s="109"/>
      <c r="CC172" s="109"/>
      <c r="CD172" s="109"/>
      <c r="CE172" s="109"/>
      <c r="CF172" s="109"/>
      <c r="CG172" s="109"/>
      <c r="CH172" s="109">
        <v>46.0</v>
      </c>
      <c r="CI172" s="109">
        <v>41.0</v>
      </c>
      <c r="CJ172" s="109"/>
      <c r="CK172" s="109"/>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v>191.0</v>
      </c>
      <c r="DK172" s="109"/>
      <c r="DL172" s="109"/>
      <c r="DM172" s="109"/>
      <c r="DN172" s="109">
        <v>171.0</v>
      </c>
      <c r="DO172" s="109"/>
      <c r="DP172" s="109"/>
      <c r="DQ172" s="109"/>
      <c r="DR172" s="109">
        <v>21.0</v>
      </c>
      <c r="DS172" s="109"/>
      <c r="DT172" s="109"/>
      <c r="DU172" s="109"/>
      <c r="DV172" s="109">
        <v>278.0</v>
      </c>
      <c r="DW172" s="109"/>
      <c r="DX172" s="109"/>
      <c r="DY172" s="109"/>
      <c r="DZ172" s="109"/>
      <c r="EA172" s="109"/>
      <c r="EB172" s="109"/>
      <c r="EC172" s="109"/>
      <c r="ED172" s="109"/>
      <c r="EE172" s="109"/>
      <c r="EF172" s="109"/>
      <c r="EG172" s="109"/>
      <c r="EH172" s="109"/>
      <c r="EI172" s="109"/>
      <c r="EJ172" s="109"/>
      <c r="EK172" s="109"/>
      <c r="EL172" s="109"/>
      <c r="EM172" s="109"/>
      <c r="EN172" s="109"/>
      <c r="EO172" s="109"/>
      <c r="EP172" s="109"/>
      <c r="EQ172" s="109"/>
      <c r="ER172" s="109"/>
      <c r="ES172" s="109"/>
      <c r="ET172" s="109"/>
      <c r="EU172" s="109"/>
      <c r="EV172" s="109"/>
      <c r="EW172" s="109"/>
      <c r="EX172" s="109">
        <v>177.0</v>
      </c>
      <c r="EY172" s="109"/>
      <c r="EZ172" s="109"/>
      <c r="FA172" s="109"/>
      <c r="FB172" s="109"/>
      <c r="FC172" s="109"/>
      <c r="FD172" s="109"/>
      <c r="FE172" s="109"/>
      <c r="FF172" s="109"/>
      <c r="FG172" s="109"/>
      <c r="FH172" s="109"/>
      <c r="FI172" s="109"/>
      <c r="FJ172" s="109"/>
      <c r="FK172" s="109"/>
      <c r="FL172" s="109"/>
      <c r="FM172" s="109"/>
      <c r="FN172" s="109"/>
      <c r="FO172" s="109"/>
      <c r="FP172" s="109"/>
      <c r="FQ172" s="109"/>
      <c r="FR172" s="109"/>
      <c r="FS172" s="109"/>
      <c r="FT172" s="109"/>
      <c r="FU172" s="109"/>
      <c r="FV172" s="109"/>
      <c r="FW172" s="109"/>
      <c r="FX172" s="109"/>
      <c r="FY172" s="109"/>
      <c r="FZ172" s="109"/>
      <c r="GA172" s="109"/>
      <c r="GB172" s="109"/>
      <c r="GC172" s="109"/>
      <c r="GD172" s="109"/>
      <c r="GE172" s="109"/>
      <c r="GF172" s="109"/>
      <c r="GG172" s="109"/>
      <c r="GH172" s="109"/>
      <c r="GI172" s="109">
        <v>482.0</v>
      </c>
    </row>
    <row r="173" ht="15.75" customHeight="1">
      <c r="A173" s="31">
        <v>41.0</v>
      </c>
      <c r="B173" s="31" t="s">
        <v>1016</v>
      </c>
      <c r="C173" s="31">
        <v>3.0</v>
      </c>
      <c r="D173" s="109">
        <v>179883.0</v>
      </c>
      <c r="E173" s="109">
        <v>181122.0</v>
      </c>
      <c r="F173" s="109">
        <v>179883.0</v>
      </c>
      <c r="G173" s="109">
        <v>181122.0</v>
      </c>
      <c r="H173" s="109">
        <v>134805.0</v>
      </c>
      <c r="I173" s="109">
        <v>129867.0</v>
      </c>
      <c r="J173" s="109">
        <v>134805.0</v>
      </c>
      <c r="K173" s="109">
        <v>129867.0</v>
      </c>
      <c r="L173" s="109">
        <v>1390.0</v>
      </c>
      <c r="M173" s="109">
        <v>1888.0</v>
      </c>
      <c r="N173" s="109">
        <v>956.0</v>
      </c>
      <c r="O173" s="109">
        <v>1868.0</v>
      </c>
      <c r="P173" s="109">
        <v>133415.0</v>
      </c>
      <c r="Q173" s="109">
        <v>127979.0</v>
      </c>
      <c r="R173" s="109">
        <v>133849.0</v>
      </c>
      <c r="S173" s="109">
        <v>127999.0</v>
      </c>
      <c r="T173" s="109">
        <v>39487.0</v>
      </c>
      <c r="U173" s="109">
        <v>46650.0</v>
      </c>
      <c r="V173" s="109">
        <v>36401.0</v>
      </c>
      <c r="W173" s="109">
        <v>42910.0</v>
      </c>
      <c r="X173" s="109">
        <v>47549.0</v>
      </c>
      <c r="Y173" s="109">
        <v>55711.0</v>
      </c>
      <c r="Z173" s="109">
        <v>36645.0</v>
      </c>
      <c r="AA173" s="109">
        <v>45441.0</v>
      </c>
      <c r="AB173" s="109">
        <v>9579.0</v>
      </c>
      <c r="AC173" s="109">
        <v>6435.0</v>
      </c>
      <c r="AD173" s="109">
        <v>12470.0</v>
      </c>
      <c r="AE173" s="109">
        <v>7993.0</v>
      </c>
      <c r="AF173" s="109">
        <v>12102.0</v>
      </c>
      <c r="AG173" s="109">
        <v>9876.0</v>
      </c>
      <c r="AH173" s="109">
        <v>16292.0</v>
      </c>
      <c r="AI173" s="109">
        <v>15718.0</v>
      </c>
      <c r="AJ173" s="109"/>
      <c r="AK173" s="109"/>
      <c r="AL173" s="109"/>
      <c r="AM173" s="109"/>
      <c r="AN173" s="109">
        <v>8734.0</v>
      </c>
      <c r="AO173" s="109">
        <v>1889.0</v>
      </c>
      <c r="AP173" s="109">
        <v>13658.0</v>
      </c>
      <c r="AQ173" s="109">
        <v>6043.0</v>
      </c>
      <c r="AR173" s="109">
        <v>11364.0</v>
      </c>
      <c r="AS173" s="109">
        <v>4051.0</v>
      </c>
      <c r="AT173" s="109">
        <v>12226.0</v>
      </c>
      <c r="AU173" s="109">
        <v>4654.0</v>
      </c>
      <c r="AV173" s="109">
        <v>1231.0</v>
      </c>
      <c r="AW173" s="109">
        <v>2434.0</v>
      </c>
      <c r="AX173" s="109">
        <v>768.0</v>
      </c>
      <c r="AY173" s="109">
        <v>2434.0</v>
      </c>
      <c r="AZ173" s="109"/>
      <c r="BA173" s="109"/>
      <c r="BB173" s="109">
        <v>244.0</v>
      </c>
      <c r="BC173" s="109">
        <v>808.0</v>
      </c>
      <c r="BD173" s="109">
        <v>668.0</v>
      </c>
      <c r="BE173" s="109">
        <v>790.0</v>
      </c>
      <c r="BF173" s="109">
        <v>409.0</v>
      </c>
      <c r="BG173" s="109">
        <v>505.0</v>
      </c>
      <c r="BH173" s="109"/>
      <c r="BI173" s="109"/>
      <c r="BJ173" s="109">
        <v>1222.0</v>
      </c>
      <c r="BK173" s="109">
        <v>988.0</v>
      </c>
      <c r="BL173" s="109"/>
      <c r="BM173" s="109"/>
      <c r="BN173" s="109">
        <v>162.0</v>
      </c>
      <c r="BO173" s="109"/>
      <c r="BP173" s="109">
        <v>2401.0</v>
      </c>
      <c r="BQ173" s="109"/>
      <c r="BR173" s="109">
        <v>1768.0</v>
      </c>
      <c r="BS173" s="109"/>
      <c r="BT173" s="109"/>
      <c r="BU173" s="109"/>
      <c r="BV173" s="109"/>
      <c r="BW173" s="109"/>
      <c r="BX173" s="109"/>
      <c r="BY173" s="109"/>
      <c r="BZ173" s="109"/>
      <c r="CA173" s="109"/>
      <c r="CB173" s="109"/>
      <c r="CC173" s="109"/>
      <c r="CD173" s="109"/>
      <c r="CE173" s="109"/>
      <c r="CF173" s="109">
        <v>163.0</v>
      </c>
      <c r="CG173" s="109">
        <v>143.0</v>
      </c>
      <c r="CH173" s="109">
        <v>78.0</v>
      </c>
      <c r="CI173" s="109">
        <v>78.0</v>
      </c>
      <c r="CJ173" s="109"/>
      <c r="CK173" s="109"/>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v>365.0</v>
      </c>
      <c r="DK173" s="109"/>
      <c r="DL173" s="109"/>
      <c r="DM173" s="109"/>
      <c r="DN173" s="109">
        <v>297.0</v>
      </c>
      <c r="DO173" s="109"/>
      <c r="DP173" s="109">
        <v>137.0</v>
      </c>
      <c r="DQ173" s="109"/>
      <c r="DR173" s="109">
        <v>79.0</v>
      </c>
      <c r="DS173" s="109"/>
      <c r="DT173" s="109"/>
      <c r="DU173" s="109"/>
      <c r="DV173" s="109">
        <v>545.0</v>
      </c>
      <c r="DW173" s="109"/>
      <c r="DX173" s="109"/>
      <c r="DY173" s="109"/>
      <c r="DZ173" s="109"/>
      <c r="EA173" s="109"/>
      <c r="EB173" s="109"/>
      <c r="EC173" s="109"/>
      <c r="ED173" s="109"/>
      <c r="EE173" s="109"/>
      <c r="EF173" s="109"/>
      <c r="EG173" s="109"/>
      <c r="EH173" s="109"/>
      <c r="EI173" s="109"/>
      <c r="EJ173" s="109"/>
      <c r="EK173" s="109"/>
      <c r="EL173" s="109"/>
      <c r="EM173" s="109"/>
      <c r="EN173" s="109"/>
      <c r="EO173" s="109"/>
      <c r="EP173" s="109"/>
      <c r="EQ173" s="109"/>
      <c r="ER173" s="109"/>
      <c r="ES173" s="109"/>
      <c r="ET173" s="109"/>
      <c r="EU173" s="109"/>
      <c r="EV173" s="109"/>
      <c r="EW173" s="109"/>
      <c r="EX173" s="109">
        <v>220.0</v>
      </c>
      <c r="EY173" s="109"/>
      <c r="EZ173" s="109"/>
      <c r="FA173" s="109"/>
      <c r="FB173" s="109"/>
      <c r="FC173" s="109"/>
      <c r="FD173" s="109"/>
      <c r="FE173" s="109"/>
      <c r="FF173" s="109"/>
      <c r="FG173" s="109"/>
      <c r="FH173" s="109"/>
      <c r="FI173" s="109"/>
      <c r="FJ173" s="109"/>
      <c r="FK173" s="109"/>
      <c r="FL173" s="109"/>
      <c r="FM173" s="109"/>
      <c r="FN173" s="109"/>
      <c r="FO173" s="109"/>
      <c r="FP173" s="109"/>
      <c r="FQ173" s="109"/>
      <c r="FR173" s="109"/>
      <c r="FS173" s="109"/>
      <c r="FT173" s="109"/>
      <c r="FU173" s="109"/>
      <c r="FV173" s="109"/>
      <c r="FW173" s="109"/>
      <c r="FX173" s="109"/>
      <c r="FY173" s="109"/>
      <c r="FZ173" s="109"/>
      <c r="GA173" s="109"/>
      <c r="GB173" s="109"/>
      <c r="GC173" s="109"/>
      <c r="GD173" s="109"/>
      <c r="GE173" s="109"/>
      <c r="GF173" s="109"/>
      <c r="GG173" s="109"/>
      <c r="GH173" s="109"/>
      <c r="GI173" s="109">
        <v>427.0</v>
      </c>
    </row>
    <row r="174" ht="15.75" customHeight="1">
      <c r="A174" s="31">
        <v>42.0</v>
      </c>
      <c r="B174" s="31" t="s">
        <v>1018</v>
      </c>
      <c r="C174" s="31">
        <v>3.0</v>
      </c>
      <c r="D174" s="109">
        <v>193433.0</v>
      </c>
      <c r="E174" s="109">
        <v>193157.0</v>
      </c>
      <c r="F174" s="109">
        <v>193433.0</v>
      </c>
      <c r="G174" s="109">
        <v>193157.0</v>
      </c>
      <c r="H174" s="109">
        <v>149031.0</v>
      </c>
      <c r="I174" s="109">
        <v>141215.0</v>
      </c>
      <c r="J174" s="109">
        <v>149031.0</v>
      </c>
      <c r="K174" s="109">
        <v>141215.0</v>
      </c>
      <c r="L174" s="109">
        <v>1407.0</v>
      </c>
      <c r="M174" s="109">
        <v>1871.0</v>
      </c>
      <c r="N174" s="109">
        <v>940.0</v>
      </c>
      <c r="O174" s="109">
        <v>1925.0</v>
      </c>
      <c r="P174" s="109">
        <v>147624.0</v>
      </c>
      <c r="Q174" s="109">
        <v>139344.0</v>
      </c>
      <c r="R174" s="109">
        <v>148091.0</v>
      </c>
      <c r="S174" s="109">
        <v>139290.0</v>
      </c>
      <c r="T174" s="109">
        <v>42713.0</v>
      </c>
      <c r="U174" s="109">
        <v>47180.0</v>
      </c>
      <c r="V174" s="109">
        <v>36203.0</v>
      </c>
      <c r="W174" s="109">
        <v>41684.0</v>
      </c>
      <c r="X174" s="109">
        <v>49744.0</v>
      </c>
      <c r="Y174" s="109">
        <v>59686.0</v>
      </c>
      <c r="Z174" s="109">
        <v>37964.0</v>
      </c>
      <c r="AA174" s="109">
        <v>48292.0</v>
      </c>
      <c r="AB174" s="109">
        <v>13775.0</v>
      </c>
      <c r="AC174" s="109">
        <v>8657.0</v>
      </c>
      <c r="AD174" s="109">
        <v>17823.0</v>
      </c>
      <c r="AE174" s="109">
        <v>11129.0</v>
      </c>
      <c r="AF174" s="109">
        <v>16486.0</v>
      </c>
      <c r="AG174" s="109">
        <v>14229.0</v>
      </c>
      <c r="AH174" s="109">
        <v>22079.0</v>
      </c>
      <c r="AI174" s="109">
        <v>21559.0</v>
      </c>
      <c r="AJ174" s="109"/>
      <c r="AK174" s="109"/>
      <c r="AL174" s="109"/>
      <c r="AM174" s="109"/>
      <c r="AN174" s="109">
        <v>8165.0</v>
      </c>
      <c r="AO174" s="109">
        <v>2050.0</v>
      </c>
      <c r="AP174" s="109">
        <v>14735.0</v>
      </c>
      <c r="AQ174" s="109">
        <v>5983.0</v>
      </c>
      <c r="AR174" s="109">
        <v>10590.0</v>
      </c>
      <c r="AS174" s="109">
        <v>3802.0</v>
      </c>
      <c r="AT174" s="109">
        <v>11241.0</v>
      </c>
      <c r="AU174" s="109">
        <v>4749.0</v>
      </c>
      <c r="AV174" s="109">
        <v>1516.0</v>
      </c>
      <c r="AW174" s="109">
        <v>2937.0</v>
      </c>
      <c r="AX174" s="109">
        <v>968.0</v>
      </c>
      <c r="AY174" s="109">
        <v>3113.0</v>
      </c>
      <c r="AZ174" s="109"/>
      <c r="BA174" s="109">
        <v>803.0</v>
      </c>
      <c r="BB174" s="109">
        <v>186.0</v>
      </c>
      <c r="BC174" s="109">
        <v>736.0</v>
      </c>
      <c r="BD174" s="109"/>
      <c r="BE174" s="109"/>
      <c r="BF174" s="109">
        <v>355.0</v>
      </c>
      <c r="BG174" s="109">
        <v>398.0</v>
      </c>
      <c r="BH174" s="109"/>
      <c r="BI174" s="109"/>
      <c r="BJ174" s="109">
        <v>1342.0</v>
      </c>
      <c r="BK174" s="109">
        <v>1171.0</v>
      </c>
      <c r="BL174" s="109"/>
      <c r="BM174" s="109"/>
      <c r="BN174" s="109">
        <v>186.0</v>
      </c>
      <c r="BO174" s="109"/>
      <c r="BP174" s="109">
        <v>4168.0</v>
      </c>
      <c r="BQ174" s="109"/>
      <c r="BR174" s="109">
        <v>2966.0</v>
      </c>
      <c r="BS174" s="109"/>
      <c r="BT174" s="109"/>
      <c r="BU174" s="109"/>
      <c r="BV174" s="109"/>
      <c r="BW174" s="109"/>
      <c r="BX174" s="109"/>
      <c r="BY174" s="109"/>
      <c r="BZ174" s="109"/>
      <c r="CA174" s="109"/>
      <c r="CB174" s="109"/>
      <c r="CC174" s="109"/>
      <c r="CD174" s="109"/>
      <c r="CE174" s="109"/>
      <c r="CF174" s="109">
        <v>235.0</v>
      </c>
      <c r="CG174" s="109"/>
      <c r="CH174" s="109">
        <v>127.0</v>
      </c>
      <c r="CI174" s="109">
        <v>95.0</v>
      </c>
      <c r="CJ174" s="109"/>
      <c r="CK174" s="109"/>
      <c r="CL174" s="109"/>
      <c r="CM174" s="109"/>
      <c r="CN174" s="109"/>
      <c r="CO174" s="109"/>
      <c r="CP174" s="109"/>
      <c r="CQ174" s="109"/>
      <c r="CR174" s="109"/>
      <c r="CS174" s="109"/>
      <c r="CT174" s="109"/>
      <c r="CU174" s="109"/>
      <c r="CV174" s="109"/>
      <c r="CW174" s="109"/>
      <c r="CX174" s="109"/>
      <c r="CY174" s="109"/>
      <c r="CZ174" s="109"/>
      <c r="DA174" s="109"/>
      <c r="DB174" s="109"/>
      <c r="DC174" s="109"/>
      <c r="DD174" s="109"/>
      <c r="DE174" s="109"/>
      <c r="DF174" s="109"/>
      <c r="DG174" s="109"/>
      <c r="DH174" s="109"/>
      <c r="DI174" s="109"/>
      <c r="DJ174" s="109">
        <v>489.0</v>
      </c>
      <c r="DK174" s="109"/>
      <c r="DL174" s="109"/>
      <c r="DM174" s="109"/>
      <c r="DN174" s="109">
        <v>470.0</v>
      </c>
      <c r="DO174" s="109"/>
      <c r="DP174" s="109">
        <v>232.0</v>
      </c>
      <c r="DQ174" s="109"/>
      <c r="DR174" s="109">
        <v>139.0</v>
      </c>
      <c r="DS174" s="109"/>
      <c r="DT174" s="109"/>
      <c r="DU174" s="109"/>
      <c r="DV174" s="109">
        <v>512.0</v>
      </c>
      <c r="DW174" s="109"/>
      <c r="DX174" s="109"/>
      <c r="DY174" s="109"/>
      <c r="DZ174" s="109"/>
      <c r="EA174" s="109"/>
      <c r="EB174" s="109"/>
      <c r="EC174" s="109"/>
      <c r="ED174" s="109"/>
      <c r="EE174" s="109"/>
      <c r="EF174" s="109"/>
      <c r="EG174" s="109"/>
      <c r="EH174" s="109"/>
      <c r="EI174" s="109"/>
      <c r="EJ174" s="109"/>
      <c r="EK174" s="109"/>
      <c r="EL174" s="109"/>
      <c r="EM174" s="109"/>
      <c r="EN174" s="109"/>
      <c r="EO174" s="109"/>
      <c r="EP174" s="109"/>
      <c r="EQ174" s="109"/>
      <c r="ER174" s="109"/>
      <c r="ES174" s="109"/>
      <c r="ET174" s="109"/>
      <c r="EU174" s="109"/>
      <c r="EV174" s="109"/>
      <c r="EW174" s="109"/>
      <c r="EX174" s="109">
        <v>306.0</v>
      </c>
      <c r="EY174" s="109"/>
      <c r="EZ174" s="109"/>
      <c r="FA174" s="109"/>
      <c r="FB174" s="109"/>
      <c r="FC174" s="109"/>
      <c r="FD174" s="109"/>
      <c r="FE174" s="109"/>
      <c r="FF174" s="109"/>
      <c r="FG174" s="109"/>
      <c r="FH174" s="109"/>
      <c r="FI174" s="109"/>
      <c r="FJ174" s="109"/>
      <c r="FK174" s="109"/>
      <c r="FL174" s="109"/>
      <c r="FM174" s="109"/>
      <c r="FN174" s="109"/>
      <c r="FO174" s="109"/>
      <c r="FP174" s="109"/>
      <c r="FQ174" s="109"/>
      <c r="FR174" s="109"/>
      <c r="FS174" s="109"/>
      <c r="FT174" s="109"/>
      <c r="FU174" s="109"/>
      <c r="FV174" s="109"/>
      <c r="FW174" s="109"/>
      <c r="FX174" s="109"/>
      <c r="FY174" s="109"/>
      <c r="FZ174" s="109"/>
      <c r="GA174" s="109"/>
      <c r="GB174" s="109"/>
      <c r="GC174" s="109"/>
      <c r="GD174" s="109"/>
      <c r="GE174" s="109"/>
      <c r="GF174" s="109"/>
      <c r="GG174" s="109"/>
      <c r="GH174" s="109"/>
      <c r="GI174" s="109">
        <v>381.0</v>
      </c>
    </row>
    <row r="175" ht="15.75" customHeight="1">
      <c r="A175" s="31">
        <v>43.0</v>
      </c>
      <c r="B175" s="31" t="s">
        <v>1019</v>
      </c>
      <c r="C175" s="31">
        <v>3.0</v>
      </c>
      <c r="D175" s="109">
        <v>232926.0</v>
      </c>
      <c r="E175" s="109">
        <v>232941.0</v>
      </c>
      <c r="F175" s="109">
        <v>232926.0</v>
      </c>
      <c r="G175" s="109">
        <v>232941.0</v>
      </c>
      <c r="H175" s="109">
        <v>181650.0</v>
      </c>
      <c r="I175" s="109">
        <v>176671.0</v>
      </c>
      <c r="J175" s="109">
        <v>181650.0</v>
      </c>
      <c r="K175" s="109">
        <v>176671.0</v>
      </c>
      <c r="L175" s="109">
        <v>1554.0</v>
      </c>
      <c r="M175" s="109">
        <v>1658.0</v>
      </c>
      <c r="N175" s="109">
        <v>1274.0</v>
      </c>
      <c r="O175" s="109">
        <v>1530.0</v>
      </c>
      <c r="P175" s="109">
        <v>180096.0</v>
      </c>
      <c r="Q175" s="109">
        <v>175013.0</v>
      </c>
      <c r="R175" s="109">
        <v>180376.0</v>
      </c>
      <c r="S175" s="109">
        <v>175141.0</v>
      </c>
      <c r="T175" s="109">
        <v>72282.0</v>
      </c>
      <c r="U175" s="109">
        <v>77509.0</v>
      </c>
      <c r="V175" s="109">
        <v>62828.0</v>
      </c>
      <c r="W175" s="109">
        <v>72286.0</v>
      </c>
      <c r="X175" s="109">
        <v>59552.0</v>
      </c>
      <c r="Y175" s="109">
        <v>67440.0</v>
      </c>
      <c r="Z175" s="109">
        <v>48783.0</v>
      </c>
      <c r="AA175" s="109">
        <v>57922.0</v>
      </c>
      <c r="AB175" s="109">
        <v>8958.0</v>
      </c>
      <c r="AC175" s="109">
        <v>6220.0</v>
      </c>
      <c r="AD175" s="109">
        <v>10890.0</v>
      </c>
      <c r="AE175" s="109">
        <v>7931.0</v>
      </c>
      <c r="AF175" s="109">
        <v>10725.0</v>
      </c>
      <c r="AG175" s="109">
        <v>8735.0</v>
      </c>
      <c r="AH175" s="109">
        <v>14335.0</v>
      </c>
      <c r="AI175" s="109">
        <v>14308.0</v>
      </c>
      <c r="AJ175" s="109"/>
      <c r="AK175" s="109"/>
      <c r="AL175" s="109"/>
      <c r="AM175" s="109"/>
      <c r="AN175" s="109">
        <v>9325.0</v>
      </c>
      <c r="AO175" s="109">
        <v>4504.0</v>
      </c>
      <c r="AP175" s="109">
        <v>18869.0</v>
      </c>
      <c r="AQ175" s="109">
        <v>8725.0</v>
      </c>
      <c r="AR175" s="109">
        <v>17217.0</v>
      </c>
      <c r="AS175" s="109">
        <v>5393.0</v>
      </c>
      <c r="AT175" s="109">
        <v>18366.0</v>
      </c>
      <c r="AU175" s="109">
        <v>7038.0</v>
      </c>
      <c r="AV175" s="109"/>
      <c r="AW175" s="109">
        <v>2232.0</v>
      </c>
      <c r="AX175" s="109">
        <v>653.0</v>
      </c>
      <c r="AY175" s="109">
        <v>2516.0</v>
      </c>
      <c r="AZ175" s="109"/>
      <c r="BA175" s="109">
        <v>1619.0</v>
      </c>
      <c r="BB175" s="109">
        <v>406.0</v>
      </c>
      <c r="BC175" s="109">
        <v>1487.0</v>
      </c>
      <c r="BD175" s="109">
        <v>2037.0</v>
      </c>
      <c r="BE175" s="109">
        <v>1109.0</v>
      </c>
      <c r="BF175" s="109">
        <v>830.0</v>
      </c>
      <c r="BG175" s="109">
        <v>937.0</v>
      </c>
      <c r="BH175" s="109"/>
      <c r="BI175" s="109"/>
      <c r="BJ175" s="109">
        <v>1516.0</v>
      </c>
      <c r="BK175" s="109">
        <v>1346.0</v>
      </c>
      <c r="BL175" s="109"/>
      <c r="BM175" s="109"/>
      <c r="BN175" s="109">
        <v>154.0</v>
      </c>
      <c r="BO175" s="109"/>
      <c r="BP175" s="109"/>
      <c r="BQ175" s="109"/>
      <c r="BR175" s="109">
        <v>1450.0</v>
      </c>
      <c r="BS175" s="109"/>
      <c r="BT175" s="109"/>
      <c r="BU175" s="109"/>
      <c r="BV175" s="109"/>
      <c r="BW175" s="109"/>
      <c r="BX175" s="109"/>
      <c r="BY175" s="109"/>
      <c r="BZ175" s="109"/>
      <c r="CA175" s="109"/>
      <c r="CB175" s="109"/>
      <c r="CC175" s="109"/>
      <c r="CD175" s="109"/>
      <c r="CE175" s="109"/>
      <c r="CF175" s="109"/>
      <c r="CG175" s="109"/>
      <c r="CH175" s="109">
        <v>59.0</v>
      </c>
      <c r="CI175" s="109">
        <v>37.0</v>
      </c>
      <c r="CJ175" s="109"/>
      <c r="CK175" s="109"/>
      <c r="CL175" s="109"/>
      <c r="CM175" s="109"/>
      <c r="CN175" s="109"/>
      <c r="CO175" s="109"/>
      <c r="CP175" s="109"/>
      <c r="CQ175" s="109"/>
      <c r="CR175" s="109"/>
      <c r="CS175" s="109"/>
      <c r="CT175" s="109"/>
      <c r="CU175" s="109"/>
      <c r="CV175" s="109"/>
      <c r="CW175" s="109"/>
      <c r="CX175" s="109"/>
      <c r="CY175" s="109"/>
      <c r="CZ175" s="109"/>
      <c r="DA175" s="109"/>
      <c r="DB175" s="109"/>
      <c r="DC175" s="109"/>
      <c r="DD175" s="109"/>
      <c r="DE175" s="109"/>
      <c r="DF175" s="109"/>
      <c r="DG175" s="109"/>
      <c r="DH175" s="109"/>
      <c r="DI175" s="109"/>
      <c r="DJ175" s="109">
        <v>250.0</v>
      </c>
      <c r="DK175" s="109"/>
      <c r="DL175" s="109"/>
      <c r="DM175" s="109"/>
      <c r="DN175" s="109">
        <v>228.0</v>
      </c>
      <c r="DO175" s="109"/>
      <c r="DP175" s="109"/>
      <c r="DQ175" s="109"/>
      <c r="DR175" s="109">
        <v>47.0</v>
      </c>
      <c r="DS175" s="109"/>
      <c r="DT175" s="109"/>
      <c r="DU175" s="109"/>
      <c r="DV175" s="109">
        <v>463.0</v>
      </c>
      <c r="DW175" s="109"/>
      <c r="DX175" s="109"/>
      <c r="DY175" s="109"/>
      <c r="DZ175" s="109"/>
      <c r="EA175" s="109"/>
      <c r="EB175" s="109"/>
      <c r="EC175" s="109"/>
      <c r="ED175" s="109"/>
      <c r="EE175" s="109"/>
      <c r="EF175" s="109"/>
      <c r="EG175" s="109"/>
      <c r="EH175" s="109"/>
      <c r="EI175" s="109"/>
      <c r="EJ175" s="109"/>
      <c r="EK175" s="109"/>
      <c r="EL175" s="109"/>
      <c r="EM175" s="109"/>
      <c r="EN175" s="109"/>
      <c r="EO175" s="109"/>
      <c r="EP175" s="109"/>
      <c r="EQ175" s="109"/>
      <c r="ER175" s="109"/>
      <c r="ES175" s="109"/>
      <c r="ET175" s="109"/>
      <c r="EU175" s="109"/>
      <c r="EV175" s="109"/>
      <c r="EW175" s="109"/>
      <c r="EX175" s="109">
        <v>249.0</v>
      </c>
      <c r="EY175" s="109"/>
      <c r="EZ175" s="109"/>
      <c r="FA175" s="109"/>
      <c r="FB175" s="109"/>
      <c r="FC175" s="109"/>
      <c r="FD175" s="109"/>
      <c r="FE175" s="109"/>
      <c r="FF175" s="109"/>
      <c r="FG175" s="109"/>
      <c r="FH175" s="109"/>
      <c r="FI175" s="109"/>
      <c r="FJ175" s="109"/>
      <c r="FK175" s="109"/>
      <c r="FL175" s="109"/>
      <c r="FM175" s="109"/>
      <c r="FN175" s="109"/>
      <c r="FO175" s="109"/>
      <c r="FP175" s="109"/>
      <c r="FQ175" s="109"/>
      <c r="FR175" s="109"/>
      <c r="FS175" s="109"/>
      <c r="FT175" s="109"/>
      <c r="FU175" s="109"/>
      <c r="FV175" s="109"/>
      <c r="FW175" s="109"/>
      <c r="FX175" s="109"/>
      <c r="FY175" s="109"/>
      <c r="FZ175" s="109"/>
      <c r="GA175" s="109"/>
      <c r="GB175" s="109"/>
      <c r="GC175" s="109"/>
      <c r="GD175" s="109"/>
      <c r="GE175" s="109"/>
      <c r="GF175" s="109"/>
      <c r="GG175" s="109">
        <v>252.0</v>
      </c>
      <c r="GH175" s="109"/>
      <c r="GI175" s="109">
        <v>608.0</v>
      </c>
    </row>
    <row r="176" ht="15.75" customHeight="1">
      <c r="A176" s="31">
        <v>44.0</v>
      </c>
      <c r="B176" s="31" t="s">
        <v>1303</v>
      </c>
      <c r="C176" s="31">
        <v>3.0</v>
      </c>
      <c r="D176" s="109">
        <v>214612.0</v>
      </c>
      <c r="E176" s="109">
        <v>215285.0</v>
      </c>
      <c r="F176" s="109">
        <v>214612.0</v>
      </c>
      <c r="G176" s="109">
        <v>215285.0</v>
      </c>
      <c r="H176" s="109">
        <v>162145.0</v>
      </c>
      <c r="I176" s="109">
        <v>157058.0</v>
      </c>
      <c r="J176" s="109">
        <v>162145.0</v>
      </c>
      <c r="K176" s="109">
        <v>157058.0</v>
      </c>
      <c r="L176" s="109">
        <v>1349.0</v>
      </c>
      <c r="M176" s="109">
        <v>1562.0</v>
      </c>
      <c r="N176" s="109">
        <v>1139.0</v>
      </c>
      <c r="O176" s="109">
        <v>1361.0</v>
      </c>
      <c r="P176" s="109">
        <v>160796.0</v>
      </c>
      <c r="Q176" s="109">
        <v>155496.0</v>
      </c>
      <c r="R176" s="109">
        <v>161006.0</v>
      </c>
      <c r="S176" s="109">
        <v>155697.0</v>
      </c>
      <c r="T176" s="109">
        <v>68655.0</v>
      </c>
      <c r="U176" s="109">
        <v>75369.0</v>
      </c>
      <c r="V176" s="109">
        <v>58858.0</v>
      </c>
      <c r="W176" s="109">
        <v>68568.0</v>
      </c>
      <c r="X176" s="109">
        <v>48189.0</v>
      </c>
      <c r="Y176" s="109">
        <v>53237.0</v>
      </c>
      <c r="Z176" s="109">
        <v>40899.0</v>
      </c>
      <c r="AA176" s="109">
        <v>46931.0</v>
      </c>
      <c r="AB176" s="109">
        <v>7901.0</v>
      </c>
      <c r="AC176" s="109">
        <v>5655.0</v>
      </c>
      <c r="AD176" s="109">
        <v>9297.0</v>
      </c>
      <c r="AE176" s="109">
        <v>7085.0</v>
      </c>
      <c r="AF176" s="109">
        <v>9266.0</v>
      </c>
      <c r="AG176" s="109">
        <v>9563.0</v>
      </c>
      <c r="AH176" s="109">
        <v>12478.0</v>
      </c>
      <c r="AI176" s="109">
        <v>12071.0</v>
      </c>
      <c r="AJ176" s="109"/>
      <c r="AK176" s="109"/>
      <c r="AL176" s="109"/>
      <c r="AM176" s="109"/>
      <c r="AN176" s="109">
        <v>8830.0</v>
      </c>
      <c r="AO176" s="109">
        <v>2091.0</v>
      </c>
      <c r="AP176" s="109">
        <v>16334.0</v>
      </c>
      <c r="AQ176" s="109">
        <v>6478.0</v>
      </c>
      <c r="AR176" s="109">
        <v>16199.0</v>
      </c>
      <c r="AS176" s="109">
        <v>6591.0</v>
      </c>
      <c r="AT176" s="109">
        <v>17554.0</v>
      </c>
      <c r="AU176" s="109">
        <v>7722.0</v>
      </c>
      <c r="AV176" s="109"/>
      <c r="AW176" s="109"/>
      <c r="AX176" s="109">
        <v>476.0</v>
      </c>
      <c r="AY176" s="109">
        <v>2673.0</v>
      </c>
      <c r="AZ176" s="109"/>
      <c r="BA176" s="109">
        <v>1677.0</v>
      </c>
      <c r="BB176" s="109">
        <v>438.0</v>
      </c>
      <c r="BC176" s="109">
        <v>1511.0</v>
      </c>
      <c r="BD176" s="109">
        <v>1756.0</v>
      </c>
      <c r="BE176" s="109">
        <v>1313.0</v>
      </c>
      <c r="BF176" s="109">
        <v>888.0</v>
      </c>
      <c r="BG176" s="109">
        <v>982.0</v>
      </c>
      <c r="BH176" s="109"/>
      <c r="BI176" s="109"/>
      <c r="BJ176" s="109">
        <v>1436.0</v>
      </c>
      <c r="BK176" s="109">
        <v>1173.0</v>
      </c>
      <c r="BL176" s="109"/>
      <c r="BM176" s="109"/>
      <c r="BN176" s="109">
        <v>145.0</v>
      </c>
      <c r="BO176" s="109"/>
      <c r="BP176" s="109"/>
      <c r="BQ176" s="109"/>
      <c r="BR176" s="109">
        <v>1331.0</v>
      </c>
      <c r="BS176" s="109"/>
      <c r="BT176" s="109"/>
      <c r="BU176" s="109"/>
      <c r="BV176" s="109"/>
      <c r="BW176" s="109"/>
      <c r="BX176" s="109"/>
      <c r="BY176" s="109"/>
      <c r="BZ176" s="109"/>
      <c r="CA176" s="109"/>
      <c r="CB176" s="109"/>
      <c r="CC176" s="109"/>
      <c r="CD176" s="109"/>
      <c r="CE176" s="109"/>
      <c r="CF176" s="109"/>
      <c r="CG176" s="109"/>
      <c r="CH176" s="109">
        <v>49.0</v>
      </c>
      <c r="CI176" s="109">
        <v>27.0</v>
      </c>
      <c r="CJ176" s="109"/>
      <c r="CK176" s="109"/>
      <c r="CL176" s="109"/>
      <c r="CM176" s="109"/>
      <c r="CN176" s="109"/>
      <c r="CO176" s="109"/>
      <c r="CP176" s="109"/>
      <c r="CQ176" s="109"/>
      <c r="CR176" s="109"/>
      <c r="CS176" s="109"/>
      <c r="CT176" s="109"/>
      <c r="CU176" s="109"/>
      <c r="CV176" s="109"/>
      <c r="CW176" s="109"/>
      <c r="CX176" s="109"/>
      <c r="CY176" s="109"/>
      <c r="CZ176" s="109"/>
      <c r="DA176" s="109"/>
      <c r="DB176" s="109"/>
      <c r="DC176" s="109"/>
      <c r="DD176" s="109"/>
      <c r="DE176" s="109"/>
      <c r="DF176" s="109"/>
      <c r="DG176" s="109"/>
      <c r="DH176" s="109"/>
      <c r="DI176" s="109"/>
      <c r="DJ176" s="109">
        <v>217.0</v>
      </c>
      <c r="DK176" s="109"/>
      <c r="DL176" s="109"/>
      <c r="DM176" s="109"/>
      <c r="DN176" s="109">
        <v>176.0</v>
      </c>
      <c r="DO176" s="109"/>
      <c r="DP176" s="109"/>
      <c r="DQ176" s="109"/>
      <c r="DR176" s="109">
        <v>22.0</v>
      </c>
      <c r="DS176" s="109"/>
      <c r="DT176" s="109"/>
      <c r="DU176" s="109"/>
      <c r="DV176" s="109">
        <v>232.0</v>
      </c>
      <c r="DW176" s="109"/>
      <c r="DX176" s="109"/>
      <c r="DY176" s="109"/>
      <c r="DZ176" s="109"/>
      <c r="EA176" s="109"/>
      <c r="EB176" s="109"/>
      <c r="EC176" s="109"/>
      <c r="ED176" s="109"/>
      <c r="EE176" s="109"/>
      <c r="EF176" s="109"/>
      <c r="EG176" s="109"/>
      <c r="EH176" s="109"/>
      <c r="EI176" s="109"/>
      <c r="EJ176" s="109"/>
      <c r="EK176" s="109"/>
      <c r="EL176" s="109"/>
      <c r="EM176" s="109"/>
      <c r="EN176" s="109"/>
      <c r="EO176" s="109"/>
      <c r="EP176" s="109"/>
      <c r="EQ176" s="109"/>
      <c r="ER176" s="109"/>
      <c r="ES176" s="109"/>
      <c r="ET176" s="109"/>
      <c r="EU176" s="109"/>
      <c r="EV176" s="109"/>
      <c r="EW176" s="109"/>
      <c r="EX176" s="109">
        <v>176.0</v>
      </c>
      <c r="EY176" s="109"/>
      <c r="EZ176" s="109"/>
      <c r="FA176" s="109"/>
      <c r="FB176" s="109"/>
      <c r="FC176" s="109"/>
      <c r="FD176" s="109"/>
      <c r="FE176" s="109"/>
      <c r="FF176" s="109"/>
      <c r="FG176" s="109"/>
      <c r="FH176" s="109"/>
      <c r="FI176" s="109"/>
      <c r="FJ176" s="109"/>
      <c r="FK176" s="109"/>
      <c r="FL176" s="109"/>
      <c r="FM176" s="109"/>
      <c r="FN176" s="109"/>
      <c r="FO176" s="109"/>
      <c r="FP176" s="109"/>
      <c r="FQ176" s="109"/>
      <c r="FR176" s="109"/>
      <c r="FS176" s="109"/>
      <c r="FT176" s="109"/>
      <c r="FU176" s="109"/>
      <c r="FV176" s="109"/>
      <c r="FW176" s="109"/>
      <c r="FX176" s="109"/>
      <c r="FY176" s="109"/>
      <c r="FZ176" s="109"/>
      <c r="GA176" s="109"/>
      <c r="GB176" s="109"/>
      <c r="GC176" s="109"/>
      <c r="GD176" s="109"/>
      <c r="GE176" s="109"/>
      <c r="GF176" s="109"/>
      <c r="GG176" s="109"/>
      <c r="GH176" s="109"/>
      <c r="GI176" s="109">
        <v>476.0</v>
      </c>
    </row>
    <row r="177" ht="15.75" customHeight="1">
      <c r="A177" s="31">
        <v>45.0</v>
      </c>
      <c r="B177" s="31" t="s">
        <v>1304</v>
      </c>
      <c r="C177" s="31">
        <v>3.0</v>
      </c>
      <c r="D177" s="109">
        <v>218556.0</v>
      </c>
      <c r="E177" s="109">
        <v>217256.0</v>
      </c>
      <c r="F177" s="109">
        <v>218556.0</v>
      </c>
      <c r="G177" s="109">
        <v>217256.0</v>
      </c>
      <c r="H177" s="109">
        <v>168861.0</v>
      </c>
      <c r="I177" s="109">
        <v>161941.0</v>
      </c>
      <c r="J177" s="109">
        <v>168861.0</v>
      </c>
      <c r="K177" s="109">
        <v>161941.0</v>
      </c>
      <c r="L177" s="109">
        <v>1488.0</v>
      </c>
      <c r="M177" s="109">
        <v>1788.0</v>
      </c>
      <c r="N177" s="109">
        <v>1288.0</v>
      </c>
      <c r="O177" s="109">
        <v>1473.0</v>
      </c>
      <c r="P177" s="109">
        <v>167373.0</v>
      </c>
      <c r="Q177" s="109">
        <v>160153.0</v>
      </c>
      <c r="R177" s="109">
        <v>167573.0</v>
      </c>
      <c r="S177" s="109">
        <v>160468.0</v>
      </c>
      <c r="T177" s="109">
        <v>60345.0</v>
      </c>
      <c r="U177" s="109">
        <v>67368.0</v>
      </c>
      <c r="V177" s="109">
        <v>56567.0</v>
      </c>
      <c r="W177" s="109">
        <v>64451.0</v>
      </c>
      <c r="X177" s="109">
        <v>63294.0</v>
      </c>
      <c r="Y177" s="109">
        <v>69259.0</v>
      </c>
      <c r="Z177" s="109">
        <v>50445.0</v>
      </c>
      <c r="AA177" s="109">
        <v>57875.0</v>
      </c>
      <c r="AB177" s="109">
        <v>8827.0</v>
      </c>
      <c r="AC177" s="109">
        <v>6810.0</v>
      </c>
      <c r="AD177" s="109">
        <v>10166.0</v>
      </c>
      <c r="AE177" s="109">
        <v>7575.0</v>
      </c>
      <c r="AF177" s="109">
        <v>9342.0</v>
      </c>
      <c r="AG177" s="109">
        <v>7666.0</v>
      </c>
      <c r="AH177" s="109">
        <v>12094.0</v>
      </c>
      <c r="AI177" s="109">
        <v>11855.0</v>
      </c>
      <c r="AJ177" s="109"/>
      <c r="AK177" s="109"/>
      <c r="AL177" s="109"/>
      <c r="AM177" s="109"/>
      <c r="AN177" s="109">
        <v>8062.0</v>
      </c>
      <c r="AO177" s="109">
        <v>2266.0</v>
      </c>
      <c r="AP177" s="109">
        <v>14004.0</v>
      </c>
      <c r="AQ177" s="109">
        <v>5648.0</v>
      </c>
      <c r="AR177" s="109">
        <v>16501.0</v>
      </c>
      <c r="AS177" s="109"/>
      <c r="AT177" s="109">
        <v>18289.0</v>
      </c>
      <c r="AU177" s="109">
        <v>5786.0</v>
      </c>
      <c r="AV177" s="109"/>
      <c r="AW177" s="109">
        <v>3063.0</v>
      </c>
      <c r="AX177" s="109">
        <v>663.0</v>
      </c>
      <c r="AY177" s="109">
        <v>2833.0</v>
      </c>
      <c r="AZ177" s="109"/>
      <c r="BA177" s="109">
        <v>1937.0</v>
      </c>
      <c r="BB177" s="109">
        <v>463.0</v>
      </c>
      <c r="BC177" s="109">
        <v>1524.0</v>
      </c>
      <c r="BD177" s="109"/>
      <c r="BE177" s="109">
        <v>934.0</v>
      </c>
      <c r="BF177" s="109">
        <v>581.0</v>
      </c>
      <c r="BG177" s="109">
        <v>671.0</v>
      </c>
      <c r="BH177" s="109"/>
      <c r="BI177" s="109"/>
      <c r="BJ177" s="109">
        <v>1591.0</v>
      </c>
      <c r="BK177" s="109">
        <v>1242.0</v>
      </c>
      <c r="BL177" s="109"/>
      <c r="BM177" s="109"/>
      <c r="BN177" s="109">
        <v>123.0</v>
      </c>
      <c r="BO177" s="109"/>
      <c r="BP177" s="109"/>
      <c r="BQ177" s="109"/>
      <c r="BR177" s="109">
        <v>1454.0</v>
      </c>
      <c r="BS177" s="109"/>
      <c r="BT177" s="109"/>
      <c r="BU177" s="109"/>
      <c r="BV177" s="109"/>
      <c r="BW177" s="109"/>
      <c r="BX177" s="109"/>
      <c r="BY177" s="109"/>
      <c r="BZ177" s="109"/>
      <c r="CA177" s="109"/>
      <c r="CB177" s="109"/>
      <c r="CC177" s="109"/>
      <c r="CD177" s="109"/>
      <c r="CE177" s="109"/>
      <c r="CF177" s="109">
        <v>277.0</v>
      </c>
      <c r="CG177" s="109"/>
      <c r="CH177" s="109">
        <v>97.0</v>
      </c>
      <c r="CI177" s="109">
        <v>46.0</v>
      </c>
      <c r="CJ177" s="109"/>
      <c r="CK177" s="109"/>
      <c r="CL177" s="109"/>
      <c r="CM177" s="109"/>
      <c r="CN177" s="109"/>
      <c r="CO177" s="109"/>
      <c r="CP177" s="109"/>
      <c r="CQ177" s="109"/>
      <c r="CR177" s="109"/>
      <c r="CS177" s="109"/>
      <c r="CT177" s="109"/>
      <c r="CU177" s="109"/>
      <c r="CV177" s="109"/>
      <c r="CW177" s="109"/>
      <c r="CX177" s="109"/>
      <c r="CY177" s="109"/>
      <c r="CZ177" s="109"/>
      <c r="DA177" s="109"/>
      <c r="DB177" s="109"/>
      <c r="DC177" s="109"/>
      <c r="DD177" s="109"/>
      <c r="DE177" s="109"/>
      <c r="DF177" s="109"/>
      <c r="DG177" s="109"/>
      <c r="DH177" s="109"/>
      <c r="DI177" s="109"/>
      <c r="DJ177" s="109">
        <v>208.0</v>
      </c>
      <c r="DK177" s="109"/>
      <c r="DL177" s="109"/>
      <c r="DM177" s="109"/>
      <c r="DN177" s="109">
        <v>185.0</v>
      </c>
      <c r="DO177" s="109"/>
      <c r="DP177" s="109"/>
      <c r="DQ177" s="109"/>
      <c r="DR177" s="109">
        <v>17.0</v>
      </c>
      <c r="DS177" s="109"/>
      <c r="DT177" s="109"/>
      <c r="DU177" s="109"/>
      <c r="DV177" s="109">
        <v>367.0</v>
      </c>
      <c r="DW177" s="109"/>
      <c r="DX177" s="109"/>
      <c r="DY177" s="109"/>
      <c r="DZ177" s="109"/>
      <c r="EA177" s="109"/>
      <c r="EB177" s="109"/>
      <c r="EC177" s="109"/>
      <c r="ED177" s="109"/>
      <c r="EE177" s="109"/>
      <c r="EF177" s="109"/>
      <c r="EG177" s="109"/>
      <c r="EH177" s="109"/>
      <c r="EI177" s="109"/>
      <c r="EJ177" s="109"/>
      <c r="EK177" s="109"/>
      <c r="EL177" s="109"/>
      <c r="EM177" s="109"/>
      <c r="EN177" s="109"/>
      <c r="EO177" s="109"/>
      <c r="EP177" s="109"/>
      <c r="EQ177" s="109"/>
      <c r="ER177" s="109"/>
      <c r="ES177" s="109"/>
      <c r="ET177" s="109"/>
      <c r="EU177" s="109"/>
      <c r="EV177" s="109"/>
      <c r="EW177" s="109"/>
      <c r="EX177" s="109">
        <v>259.0</v>
      </c>
      <c r="EY177" s="109"/>
      <c r="EZ177" s="109">
        <v>725.0</v>
      </c>
      <c r="FA177" s="109"/>
      <c r="FB177" s="109"/>
      <c r="FC177" s="109"/>
      <c r="FD177" s="109"/>
      <c r="FE177" s="109"/>
      <c r="FF177" s="109"/>
      <c r="FG177" s="109"/>
      <c r="FH177" s="109"/>
      <c r="FI177" s="109"/>
      <c r="FJ177" s="109"/>
      <c r="FK177" s="109"/>
      <c r="FL177" s="109"/>
      <c r="FM177" s="109"/>
      <c r="FN177" s="109"/>
      <c r="FO177" s="109"/>
      <c r="FP177" s="109"/>
      <c r="FQ177" s="109"/>
      <c r="FR177" s="109"/>
      <c r="FS177" s="109"/>
      <c r="FT177" s="109"/>
      <c r="FU177" s="109"/>
      <c r="FV177" s="109"/>
      <c r="FW177" s="109"/>
      <c r="FX177" s="109"/>
      <c r="FY177" s="109"/>
      <c r="FZ177" s="109"/>
      <c r="GA177" s="109"/>
      <c r="GB177" s="109"/>
      <c r="GC177" s="109"/>
      <c r="GD177" s="109"/>
      <c r="GE177" s="109"/>
      <c r="GF177" s="109"/>
      <c r="GG177" s="109">
        <v>850.0</v>
      </c>
      <c r="GH177" s="109"/>
      <c r="GI177" s="109">
        <v>962.0</v>
      </c>
    </row>
    <row r="178" ht="15.75" customHeight="1">
      <c r="A178" s="31">
        <v>46.0</v>
      </c>
      <c r="B178" s="31" t="s">
        <v>1305</v>
      </c>
      <c r="C178" s="31">
        <v>3.0</v>
      </c>
      <c r="D178" s="109">
        <v>187377.0</v>
      </c>
      <c r="E178" s="109">
        <v>191980.0</v>
      </c>
      <c r="F178" s="109">
        <v>187377.0</v>
      </c>
      <c r="G178" s="109">
        <v>191980.0</v>
      </c>
      <c r="H178" s="109">
        <v>139780.0</v>
      </c>
      <c r="I178" s="109">
        <v>137839.0</v>
      </c>
      <c r="J178" s="109">
        <v>139780.0</v>
      </c>
      <c r="K178" s="109">
        <v>137839.0</v>
      </c>
      <c r="L178" s="109">
        <v>1311.0</v>
      </c>
      <c r="M178" s="109">
        <v>2075.0</v>
      </c>
      <c r="N178" s="109">
        <v>1107.0</v>
      </c>
      <c r="O178" s="109">
        <v>1943.0</v>
      </c>
      <c r="P178" s="109">
        <v>138469.0</v>
      </c>
      <c r="Q178" s="109">
        <v>135764.0</v>
      </c>
      <c r="R178" s="109">
        <v>138673.0</v>
      </c>
      <c r="S178" s="109">
        <v>135896.0</v>
      </c>
      <c r="T178" s="109">
        <v>46181.0</v>
      </c>
      <c r="U178" s="109">
        <v>53726.0</v>
      </c>
      <c r="V178" s="109">
        <v>44424.0</v>
      </c>
      <c r="W178" s="109">
        <v>50937.0</v>
      </c>
      <c r="X178" s="109">
        <v>54130.0</v>
      </c>
      <c r="Y178" s="109">
        <v>57484.0</v>
      </c>
      <c r="Z178" s="109">
        <v>44190.0</v>
      </c>
      <c r="AA178" s="109">
        <v>49411.0</v>
      </c>
      <c r="AB178" s="109">
        <v>8220.0</v>
      </c>
      <c r="AC178" s="109">
        <v>6308.0</v>
      </c>
      <c r="AD178" s="109">
        <v>9130.0</v>
      </c>
      <c r="AE178" s="109">
        <v>7201.0</v>
      </c>
      <c r="AF178" s="109">
        <v>7511.0</v>
      </c>
      <c r="AG178" s="109">
        <v>8202.0</v>
      </c>
      <c r="AH178" s="109">
        <v>9995.0</v>
      </c>
      <c r="AI178" s="109">
        <v>11428.0</v>
      </c>
      <c r="AJ178" s="109"/>
      <c r="AK178" s="109"/>
      <c r="AL178" s="109"/>
      <c r="AM178" s="109"/>
      <c r="AN178" s="109">
        <v>8034.0</v>
      </c>
      <c r="AO178" s="109">
        <v>2496.0</v>
      </c>
      <c r="AP178" s="109">
        <v>12531.0</v>
      </c>
      <c r="AQ178" s="109">
        <v>5985.0</v>
      </c>
      <c r="AR178" s="109">
        <v>13143.0</v>
      </c>
      <c r="AS178" s="109">
        <v>4971.0</v>
      </c>
      <c r="AT178" s="109">
        <v>14054.0</v>
      </c>
      <c r="AU178" s="109">
        <v>5550.0</v>
      </c>
      <c r="AV178" s="109">
        <v>1250.0</v>
      </c>
      <c r="AW178" s="109">
        <v>2577.0</v>
      </c>
      <c r="AX178" s="109">
        <v>560.0</v>
      </c>
      <c r="AY178" s="109">
        <v>2152.0</v>
      </c>
      <c r="AZ178" s="109"/>
      <c r="BA178" s="109"/>
      <c r="BB178" s="109">
        <v>411.0</v>
      </c>
      <c r="BC178" s="109">
        <v>1271.0</v>
      </c>
      <c r="BD178" s="109"/>
      <c r="BE178" s="109"/>
      <c r="BF178" s="109">
        <v>390.0</v>
      </c>
      <c r="BG178" s="109">
        <v>461.0</v>
      </c>
      <c r="BH178" s="109"/>
      <c r="BI178" s="109"/>
      <c r="BJ178" s="109">
        <v>1285.0</v>
      </c>
      <c r="BK178" s="109">
        <v>1031.0</v>
      </c>
      <c r="BL178" s="109"/>
      <c r="BM178" s="109"/>
      <c r="BN178" s="109">
        <v>109.0</v>
      </c>
      <c r="BO178" s="109"/>
      <c r="BP178" s="109"/>
      <c r="BQ178" s="109"/>
      <c r="BR178" s="109">
        <v>878.0</v>
      </c>
      <c r="BS178" s="109"/>
      <c r="BT178" s="109"/>
      <c r="BU178" s="109"/>
      <c r="BV178" s="109"/>
      <c r="BW178" s="109"/>
      <c r="BX178" s="109"/>
      <c r="BY178" s="109"/>
      <c r="BZ178" s="109"/>
      <c r="CA178" s="109"/>
      <c r="CB178" s="109"/>
      <c r="CC178" s="109"/>
      <c r="CD178" s="109"/>
      <c r="CE178" s="109"/>
      <c r="CF178" s="109"/>
      <c r="CG178" s="109"/>
      <c r="CH178" s="109">
        <v>33.0</v>
      </c>
      <c r="CI178" s="109">
        <v>30.0</v>
      </c>
      <c r="CJ178" s="109"/>
      <c r="CK178" s="109"/>
      <c r="CL178" s="109"/>
      <c r="CM178" s="109"/>
      <c r="CN178" s="109"/>
      <c r="CO178" s="109"/>
      <c r="CP178" s="109"/>
      <c r="CQ178" s="109"/>
      <c r="CR178" s="109"/>
      <c r="CS178" s="109"/>
      <c r="CT178" s="109"/>
      <c r="CU178" s="109"/>
      <c r="CV178" s="109"/>
      <c r="CW178" s="109"/>
      <c r="CX178" s="109"/>
      <c r="CY178" s="109"/>
      <c r="CZ178" s="109"/>
      <c r="DA178" s="109"/>
      <c r="DB178" s="109"/>
      <c r="DC178" s="109"/>
      <c r="DD178" s="109"/>
      <c r="DE178" s="109"/>
      <c r="DF178" s="109"/>
      <c r="DG178" s="109"/>
      <c r="DH178" s="109"/>
      <c r="DI178" s="109"/>
      <c r="DJ178" s="109">
        <v>185.0</v>
      </c>
      <c r="DK178" s="109"/>
      <c r="DL178" s="109"/>
      <c r="DM178" s="109"/>
      <c r="DN178" s="109">
        <v>125.0</v>
      </c>
      <c r="DO178" s="109"/>
      <c r="DP178" s="109"/>
      <c r="DQ178" s="109"/>
      <c r="DR178" s="109">
        <v>27.0</v>
      </c>
      <c r="DS178" s="109"/>
      <c r="DT178" s="109"/>
      <c r="DU178" s="109"/>
      <c r="DV178" s="109">
        <v>159.0</v>
      </c>
      <c r="DW178" s="109"/>
      <c r="DX178" s="109"/>
      <c r="DY178" s="109"/>
      <c r="DZ178" s="109"/>
      <c r="EA178" s="109"/>
      <c r="EB178" s="109"/>
      <c r="EC178" s="109"/>
      <c r="ED178" s="109"/>
      <c r="EE178" s="109"/>
      <c r="EF178" s="109"/>
      <c r="EG178" s="109"/>
      <c r="EH178" s="109"/>
      <c r="EI178" s="109"/>
      <c r="EJ178" s="109"/>
      <c r="EK178" s="109"/>
      <c r="EL178" s="109"/>
      <c r="EM178" s="109"/>
      <c r="EN178" s="109"/>
      <c r="EO178" s="109"/>
      <c r="EP178" s="109"/>
      <c r="EQ178" s="109"/>
      <c r="ER178" s="109"/>
      <c r="ES178" s="109"/>
      <c r="ET178" s="109"/>
      <c r="EU178" s="109"/>
      <c r="EV178" s="109"/>
      <c r="EW178" s="109"/>
      <c r="EX178" s="109">
        <v>187.0</v>
      </c>
      <c r="EY178" s="109"/>
      <c r="EZ178" s="109"/>
      <c r="FA178" s="109"/>
      <c r="FB178" s="109"/>
      <c r="FC178" s="109"/>
      <c r="FD178" s="109"/>
      <c r="FE178" s="109"/>
      <c r="FF178" s="109"/>
      <c r="FG178" s="109"/>
      <c r="FH178" s="109"/>
      <c r="FI178" s="109"/>
      <c r="FJ178" s="109"/>
      <c r="FK178" s="109"/>
      <c r="FL178" s="109"/>
      <c r="FM178" s="109"/>
      <c r="FN178" s="109"/>
      <c r="FO178" s="109"/>
      <c r="FP178" s="109"/>
      <c r="FQ178" s="109"/>
      <c r="FR178" s="109"/>
      <c r="FS178" s="109"/>
      <c r="FT178" s="109"/>
      <c r="FU178" s="109"/>
      <c r="FV178" s="109"/>
      <c r="FW178" s="109"/>
      <c r="FX178" s="109"/>
      <c r="FY178" s="109"/>
      <c r="FZ178" s="109"/>
      <c r="GA178" s="109"/>
      <c r="GB178" s="109"/>
      <c r="GC178" s="109"/>
      <c r="GD178" s="109"/>
      <c r="GE178" s="109"/>
      <c r="GF178" s="109"/>
      <c r="GG178" s="109"/>
      <c r="GH178" s="109"/>
      <c r="GI178" s="109">
        <v>439.0</v>
      </c>
    </row>
    <row r="179" ht="15.75" customHeight="1">
      <c r="A179" s="31">
        <v>47.0</v>
      </c>
      <c r="B179" s="31" t="s">
        <v>1021</v>
      </c>
      <c r="C179" s="31">
        <v>3.0</v>
      </c>
      <c r="D179" s="109">
        <v>239923.0</v>
      </c>
      <c r="E179" s="109">
        <v>240409.0</v>
      </c>
      <c r="F179" s="109">
        <v>239923.0</v>
      </c>
      <c r="G179" s="109">
        <v>240409.0</v>
      </c>
      <c r="H179" s="109">
        <v>188495.0</v>
      </c>
      <c r="I179" s="109">
        <v>182963.0</v>
      </c>
      <c r="J179" s="109">
        <v>188495.0</v>
      </c>
      <c r="K179" s="109">
        <v>182963.0</v>
      </c>
      <c r="L179" s="109">
        <v>1729.0</v>
      </c>
      <c r="M179" s="109">
        <v>2067.0</v>
      </c>
      <c r="N179" s="109">
        <v>1479.0</v>
      </c>
      <c r="O179" s="109">
        <v>1672.0</v>
      </c>
      <c r="P179" s="109">
        <v>186766.0</v>
      </c>
      <c r="Q179" s="109">
        <v>180896.0</v>
      </c>
      <c r="R179" s="109">
        <v>187016.0</v>
      </c>
      <c r="S179" s="109">
        <v>181291.0</v>
      </c>
      <c r="T179" s="109">
        <v>65815.0</v>
      </c>
      <c r="U179" s="109">
        <v>75761.0</v>
      </c>
      <c r="V179" s="109">
        <v>58984.0</v>
      </c>
      <c r="W179" s="109">
        <v>69644.0</v>
      </c>
      <c r="X179" s="109">
        <v>69104.0</v>
      </c>
      <c r="Y179" s="109">
        <v>78433.0</v>
      </c>
      <c r="Z179" s="109">
        <v>55161.0</v>
      </c>
      <c r="AA179" s="109">
        <v>65169.0</v>
      </c>
      <c r="AB179" s="109">
        <v>10124.0</v>
      </c>
      <c r="AC179" s="109">
        <v>7350.0</v>
      </c>
      <c r="AD179" s="109">
        <v>12305.0</v>
      </c>
      <c r="AE179" s="109">
        <v>8669.0</v>
      </c>
      <c r="AF179" s="109">
        <v>10693.0</v>
      </c>
      <c r="AG179" s="109">
        <v>9422.0</v>
      </c>
      <c r="AH179" s="109">
        <v>16290.0</v>
      </c>
      <c r="AI179" s="109">
        <v>16212.0</v>
      </c>
      <c r="AJ179" s="109"/>
      <c r="AK179" s="109"/>
      <c r="AL179" s="109"/>
      <c r="AM179" s="109"/>
      <c r="AN179" s="109">
        <v>10092.0</v>
      </c>
      <c r="AO179" s="109">
        <v>2567.0</v>
      </c>
      <c r="AP179" s="109">
        <v>17925.0</v>
      </c>
      <c r="AQ179" s="109">
        <v>7228.0</v>
      </c>
      <c r="AR179" s="109">
        <v>17570.0</v>
      </c>
      <c r="AS179" s="109"/>
      <c r="AT179" s="109">
        <v>19392.0</v>
      </c>
      <c r="AU179" s="109">
        <v>6958.0</v>
      </c>
      <c r="AV179" s="109">
        <v>1677.0</v>
      </c>
      <c r="AW179" s="109">
        <v>3144.0</v>
      </c>
      <c r="AX179" s="109">
        <v>936.0</v>
      </c>
      <c r="AY179" s="109">
        <v>2737.0</v>
      </c>
      <c r="AZ179" s="109"/>
      <c r="BA179" s="109">
        <v>2247.0</v>
      </c>
      <c r="BB179" s="109">
        <v>508.0</v>
      </c>
      <c r="BC179" s="109">
        <v>1499.0</v>
      </c>
      <c r="BD179" s="109">
        <v>1691.0</v>
      </c>
      <c r="BE179" s="109">
        <v>1972.0</v>
      </c>
      <c r="BF179" s="109">
        <v>822.0</v>
      </c>
      <c r="BG179" s="109">
        <v>1044.0</v>
      </c>
      <c r="BH179" s="109"/>
      <c r="BI179" s="109"/>
      <c r="BJ179" s="109">
        <v>1556.0</v>
      </c>
      <c r="BK179" s="109">
        <v>1429.0</v>
      </c>
      <c r="BL179" s="109"/>
      <c r="BM179" s="109"/>
      <c r="BN179" s="109">
        <v>163.0</v>
      </c>
      <c r="BO179" s="109"/>
      <c r="BP179" s="109"/>
      <c r="BQ179" s="109"/>
      <c r="BR179" s="109">
        <v>1679.0</v>
      </c>
      <c r="BS179" s="109"/>
      <c r="BT179" s="109"/>
      <c r="BU179" s="109"/>
      <c r="BV179" s="109"/>
      <c r="BW179" s="109"/>
      <c r="BX179" s="109"/>
      <c r="BY179" s="109"/>
      <c r="BZ179" s="109"/>
      <c r="CA179" s="109"/>
      <c r="CB179" s="109"/>
      <c r="CC179" s="109"/>
      <c r="CD179" s="109"/>
      <c r="CE179" s="109"/>
      <c r="CF179" s="109"/>
      <c r="CG179" s="109"/>
      <c r="CH179" s="109">
        <v>66.0</v>
      </c>
      <c r="CI179" s="109">
        <v>53.0</v>
      </c>
      <c r="CJ179" s="109"/>
      <c r="CK179" s="109"/>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v>250.0</v>
      </c>
      <c r="DK179" s="109"/>
      <c r="DL179" s="109"/>
      <c r="DM179" s="109"/>
      <c r="DN179" s="109">
        <v>312.0</v>
      </c>
      <c r="DO179" s="109"/>
      <c r="DP179" s="109"/>
      <c r="DQ179" s="109"/>
      <c r="DR179" s="109">
        <v>34.0</v>
      </c>
      <c r="DS179" s="109"/>
      <c r="DT179" s="109"/>
      <c r="DU179" s="109"/>
      <c r="DV179" s="109">
        <v>396.0</v>
      </c>
      <c r="DW179" s="109"/>
      <c r="DX179" s="109"/>
      <c r="DY179" s="109"/>
      <c r="DZ179" s="109"/>
      <c r="EA179" s="109"/>
      <c r="EB179" s="109"/>
      <c r="EC179" s="109"/>
      <c r="ED179" s="109"/>
      <c r="EE179" s="109"/>
      <c r="EF179" s="109"/>
      <c r="EG179" s="109"/>
      <c r="EH179" s="109"/>
      <c r="EI179" s="109"/>
      <c r="EJ179" s="109"/>
      <c r="EK179" s="109"/>
      <c r="EL179" s="109"/>
      <c r="EM179" s="109"/>
      <c r="EN179" s="109"/>
      <c r="EO179" s="109"/>
      <c r="EP179" s="109"/>
      <c r="EQ179" s="109"/>
      <c r="ER179" s="109"/>
      <c r="ES179" s="109"/>
      <c r="ET179" s="109"/>
      <c r="EU179" s="109"/>
      <c r="EV179" s="109"/>
      <c r="EW179" s="109"/>
      <c r="EX179" s="109">
        <v>237.0</v>
      </c>
      <c r="EY179" s="109"/>
      <c r="EZ179" s="109"/>
      <c r="FA179" s="109"/>
      <c r="FB179" s="109"/>
      <c r="FC179" s="109"/>
      <c r="FD179" s="109"/>
      <c r="FE179" s="109"/>
      <c r="FF179" s="109"/>
      <c r="FG179" s="109"/>
      <c r="FH179" s="109"/>
      <c r="FI179" s="109"/>
      <c r="FJ179" s="109"/>
      <c r="FK179" s="109"/>
      <c r="FL179" s="109"/>
      <c r="FM179" s="109"/>
      <c r="FN179" s="109"/>
      <c r="FO179" s="109"/>
      <c r="FP179" s="109"/>
      <c r="FQ179" s="109"/>
      <c r="FR179" s="109"/>
      <c r="FS179" s="109"/>
      <c r="FT179" s="109"/>
      <c r="FU179" s="109"/>
      <c r="FV179" s="109"/>
      <c r="FW179" s="109"/>
      <c r="FX179" s="109"/>
      <c r="FY179" s="109"/>
      <c r="FZ179" s="109"/>
      <c r="GA179" s="109"/>
      <c r="GB179" s="109"/>
      <c r="GC179" s="109"/>
      <c r="GD179" s="109"/>
      <c r="GE179" s="109"/>
      <c r="GF179" s="109"/>
      <c r="GG179" s="109"/>
      <c r="GH179" s="109"/>
      <c r="GI179" s="109">
        <v>649.0</v>
      </c>
    </row>
    <row r="180" ht="15.75" customHeight="1">
      <c r="A180" s="31">
        <v>48.0</v>
      </c>
      <c r="B180" s="31" t="s">
        <v>192</v>
      </c>
      <c r="C180" s="31">
        <v>3.0</v>
      </c>
      <c r="D180" s="109">
        <v>218349.0</v>
      </c>
      <c r="E180" s="109">
        <v>219571.0</v>
      </c>
      <c r="F180" s="109">
        <v>218349.0</v>
      </c>
      <c r="G180" s="109">
        <v>219571.0</v>
      </c>
      <c r="H180" s="109">
        <v>169613.0</v>
      </c>
      <c r="I180" s="109">
        <v>164796.0</v>
      </c>
      <c r="J180" s="109">
        <v>169613.0</v>
      </c>
      <c r="K180" s="109">
        <v>164796.0</v>
      </c>
      <c r="L180" s="109">
        <v>1752.0</v>
      </c>
      <c r="M180" s="109">
        <v>2451.0</v>
      </c>
      <c r="N180" s="109">
        <v>1316.0</v>
      </c>
      <c r="O180" s="109">
        <v>1799.0</v>
      </c>
      <c r="P180" s="109">
        <v>167861.0</v>
      </c>
      <c r="Q180" s="109">
        <v>162345.0</v>
      </c>
      <c r="R180" s="109">
        <v>168297.0</v>
      </c>
      <c r="S180" s="109">
        <v>162997.0</v>
      </c>
      <c r="T180" s="109">
        <v>60457.0</v>
      </c>
      <c r="U180" s="109">
        <v>68653.0</v>
      </c>
      <c r="V180" s="109">
        <v>54871.0</v>
      </c>
      <c r="W180" s="109">
        <v>63041.0</v>
      </c>
      <c r="X180" s="109">
        <v>62448.0</v>
      </c>
      <c r="Y180" s="109">
        <v>66986.0</v>
      </c>
      <c r="Z180" s="109">
        <v>52077.0</v>
      </c>
      <c r="AA180" s="109">
        <v>59319.0</v>
      </c>
      <c r="AB180" s="109">
        <v>8502.0</v>
      </c>
      <c r="AC180" s="109">
        <v>7909.0</v>
      </c>
      <c r="AD180" s="109">
        <v>10932.0</v>
      </c>
      <c r="AE180" s="109">
        <v>8120.0</v>
      </c>
      <c r="AF180" s="109">
        <v>12691.0</v>
      </c>
      <c r="AG180" s="109">
        <v>13771.0</v>
      </c>
      <c r="AH180" s="109">
        <v>14806.0</v>
      </c>
      <c r="AI180" s="109">
        <v>14587.0</v>
      </c>
      <c r="AJ180" s="109"/>
      <c r="AK180" s="109"/>
      <c r="AL180" s="109"/>
      <c r="AM180" s="109"/>
      <c r="AN180" s="109">
        <v>9330.0</v>
      </c>
      <c r="AO180" s="109">
        <v>2489.0</v>
      </c>
      <c r="AP180" s="109">
        <v>13876.0</v>
      </c>
      <c r="AQ180" s="109">
        <v>5589.0</v>
      </c>
      <c r="AR180" s="109">
        <v>14433.0</v>
      </c>
      <c r="AS180" s="109"/>
      <c r="AT180" s="109">
        <v>15695.0</v>
      </c>
      <c r="AU180" s="109">
        <v>5601.0</v>
      </c>
      <c r="AV180" s="109"/>
      <c r="AW180" s="109"/>
      <c r="AX180" s="109">
        <v>593.0</v>
      </c>
      <c r="AY180" s="109">
        <v>2937.0</v>
      </c>
      <c r="AZ180" s="109"/>
      <c r="BA180" s="109">
        <v>2537.0</v>
      </c>
      <c r="BB180" s="109">
        <v>468.0</v>
      </c>
      <c r="BC180" s="109">
        <v>1482.0</v>
      </c>
      <c r="BD180" s="109"/>
      <c r="BE180" s="109"/>
      <c r="BF180" s="109">
        <v>453.0</v>
      </c>
      <c r="BG180" s="109">
        <v>455.0</v>
      </c>
      <c r="BH180" s="109"/>
      <c r="BI180" s="109"/>
      <c r="BJ180" s="109">
        <v>1693.0</v>
      </c>
      <c r="BK180" s="109">
        <v>1208.0</v>
      </c>
      <c r="BL180" s="109"/>
      <c r="BM180" s="109"/>
      <c r="BN180" s="109">
        <v>150.0</v>
      </c>
      <c r="BO180" s="109"/>
      <c r="BP180" s="109"/>
      <c r="BQ180" s="109"/>
      <c r="BR180" s="109">
        <v>1445.0</v>
      </c>
      <c r="BS180" s="109"/>
      <c r="BT180" s="109"/>
      <c r="BU180" s="109"/>
      <c r="BV180" s="109"/>
      <c r="BW180" s="109"/>
      <c r="BX180" s="109"/>
      <c r="BY180" s="109"/>
      <c r="BZ180" s="109"/>
      <c r="CA180" s="109"/>
      <c r="CB180" s="109"/>
      <c r="CC180" s="109"/>
      <c r="CD180" s="109"/>
      <c r="CE180" s="109"/>
      <c r="CF180" s="109"/>
      <c r="CG180" s="109"/>
      <c r="CH180" s="109">
        <v>56.0</v>
      </c>
      <c r="CI180" s="109">
        <v>31.0</v>
      </c>
      <c r="CJ180" s="109"/>
      <c r="CK180" s="109"/>
      <c r="CL180" s="109"/>
      <c r="CM180" s="109"/>
      <c r="CN180" s="109"/>
      <c r="CO180" s="109"/>
      <c r="CP180" s="109"/>
      <c r="CQ180" s="109"/>
      <c r="CR180" s="109"/>
      <c r="CS180" s="109"/>
      <c r="CT180" s="109"/>
      <c r="CU180" s="109"/>
      <c r="CV180" s="109"/>
      <c r="CW180" s="109"/>
      <c r="CX180" s="109"/>
      <c r="CY180" s="109"/>
      <c r="CZ180" s="109"/>
      <c r="DA180" s="109"/>
      <c r="DB180" s="109"/>
      <c r="DC180" s="109"/>
      <c r="DD180" s="109"/>
      <c r="DE180" s="109"/>
      <c r="DF180" s="109"/>
      <c r="DG180" s="109"/>
      <c r="DH180" s="109"/>
      <c r="DI180" s="109"/>
      <c r="DJ180" s="109">
        <v>320.0</v>
      </c>
      <c r="DK180" s="109"/>
      <c r="DL180" s="109"/>
      <c r="DM180" s="109"/>
      <c r="DN180" s="109">
        <v>304.0</v>
      </c>
      <c r="DO180" s="109"/>
      <c r="DP180" s="109"/>
      <c r="DQ180" s="109"/>
      <c r="DR180" s="109">
        <v>32.0</v>
      </c>
      <c r="DS180" s="109"/>
      <c r="DT180" s="109"/>
      <c r="DU180" s="109"/>
      <c r="DV180" s="109">
        <v>305.0</v>
      </c>
      <c r="DW180" s="109"/>
      <c r="DX180" s="109"/>
      <c r="DY180" s="109"/>
      <c r="DZ180" s="109"/>
      <c r="EA180" s="109"/>
      <c r="EB180" s="109"/>
      <c r="EC180" s="109"/>
      <c r="ED180" s="109"/>
      <c r="EE180" s="109"/>
      <c r="EF180" s="109"/>
      <c r="EG180" s="109"/>
      <c r="EH180" s="109"/>
      <c r="EI180" s="109"/>
      <c r="EJ180" s="109"/>
      <c r="EK180" s="109"/>
      <c r="EL180" s="109"/>
      <c r="EM180" s="109"/>
      <c r="EN180" s="109"/>
      <c r="EO180" s="109"/>
      <c r="EP180" s="109"/>
      <c r="EQ180" s="109"/>
      <c r="ER180" s="109"/>
      <c r="ES180" s="109"/>
      <c r="ET180" s="109"/>
      <c r="EU180" s="109"/>
      <c r="EV180" s="109"/>
      <c r="EW180" s="109"/>
      <c r="EX180" s="109">
        <v>221.0</v>
      </c>
      <c r="EY180" s="109"/>
      <c r="EZ180" s="109"/>
      <c r="FA180" s="109"/>
      <c r="FB180" s="109"/>
      <c r="FC180" s="109"/>
      <c r="FD180" s="109"/>
      <c r="FE180" s="109"/>
      <c r="FF180" s="109"/>
      <c r="FG180" s="109"/>
      <c r="FH180" s="109"/>
      <c r="FI180" s="109"/>
      <c r="FJ180" s="109"/>
      <c r="FK180" s="109"/>
      <c r="FL180" s="109"/>
      <c r="FM180" s="109"/>
      <c r="FN180" s="109"/>
      <c r="FO180" s="109"/>
      <c r="FP180" s="109"/>
      <c r="FQ180" s="109"/>
      <c r="FR180" s="109"/>
      <c r="FS180" s="109"/>
      <c r="FT180" s="109"/>
      <c r="FU180" s="109"/>
      <c r="FV180" s="109"/>
      <c r="FW180" s="109"/>
      <c r="FX180" s="109"/>
      <c r="FY180" s="109"/>
      <c r="FZ180" s="109"/>
      <c r="GA180" s="109"/>
      <c r="GB180" s="109"/>
      <c r="GC180" s="109"/>
      <c r="GD180" s="109"/>
      <c r="GE180" s="109"/>
      <c r="GF180" s="109"/>
      <c r="GG180" s="109"/>
      <c r="GH180" s="109"/>
      <c r="GI180" s="109">
        <v>627.0</v>
      </c>
    </row>
    <row r="181" ht="15.75" customHeight="1">
      <c r="A181" s="31">
        <v>49.0</v>
      </c>
      <c r="B181" s="31" t="s">
        <v>1306</v>
      </c>
      <c r="C181" s="31">
        <v>3.0</v>
      </c>
      <c r="D181" s="109">
        <v>206133.0</v>
      </c>
      <c r="E181" s="109">
        <v>208990.0</v>
      </c>
      <c r="F181" s="109">
        <v>206133.0</v>
      </c>
      <c r="G181" s="109">
        <v>208990.0</v>
      </c>
      <c r="H181" s="109">
        <v>157046.0</v>
      </c>
      <c r="I181" s="109">
        <v>152599.0</v>
      </c>
      <c r="J181" s="109">
        <v>157046.0</v>
      </c>
      <c r="K181" s="109">
        <v>152599.0</v>
      </c>
      <c r="L181" s="109">
        <v>1567.0</v>
      </c>
      <c r="M181" s="109">
        <v>2208.0</v>
      </c>
      <c r="N181" s="109">
        <v>1327.0</v>
      </c>
      <c r="O181" s="109">
        <v>2618.0</v>
      </c>
      <c r="P181" s="109">
        <v>155479.0</v>
      </c>
      <c r="Q181" s="109">
        <v>150391.0</v>
      </c>
      <c r="R181" s="109">
        <v>155719.0</v>
      </c>
      <c r="S181" s="109">
        <v>149981.0</v>
      </c>
      <c r="T181" s="109">
        <v>45310.0</v>
      </c>
      <c r="U181" s="109">
        <v>55720.0</v>
      </c>
      <c r="V181" s="109">
        <v>45985.0</v>
      </c>
      <c r="W181" s="109">
        <v>53593.0</v>
      </c>
      <c r="X181" s="109">
        <v>66587.0</v>
      </c>
      <c r="Y181" s="109">
        <v>70080.0</v>
      </c>
      <c r="Z181" s="109">
        <v>50482.0</v>
      </c>
      <c r="AA181" s="109">
        <v>58881.0</v>
      </c>
      <c r="AB181" s="109">
        <v>9290.0</v>
      </c>
      <c r="AC181" s="109">
        <v>6524.0</v>
      </c>
      <c r="AD181" s="109">
        <v>11266.0</v>
      </c>
      <c r="AE181" s="109">
        <v>8461.0</v>
      </c>
      <c r="AF181" s="109">
        <v>6680.0</v>
      </c>
      <c r="AG181" s="109">
        <v>6630.0</v>
      </c>
      <c r="AH181" s="109">
        <v>10213.0</v>
      </c>
      <c r="AI181" s="109">
        <v>11013.0</v>
      </c>
      <c r="AJ181" s="109"/>
      <c r="AK181" s="109"/>
      <c r="AL181" s="109"/>
      <c r="AM181" s="109"/>
      <c r="AN181" s="109">
        <v>7268.0</v>
      </c>
      <c r="AO181" s="109">
        <v>1582.0</v>
      </c>
      <c r="AP181" s="109">
        <v>12450.0</v>
      </c>
      <c r="AQ181" s="109">
        <v>5142.0</v>
      </c>
      <c r="AR181" s="109">
        <v>18564.0</v>
      </c>
      <c r="AS181" s="109">
        <v>4548.0</v>
      </c>
      <c r="AT181" s="109">
        <v>19115.0</v>
      </c>
      <c r="AU181" s="109">
        <v>5938.0</v>
      </c>
      <c r="AV181" s="109">
        <v>1335.0</v>
      </c>
      <c r="AW181" s="109">
        <v>2119.0</v>
      </c>
      <c r="AX181" s="109">
        <v>684.0</v>
      </c>
      <c r="AY181" s="109">
        <v>2228.0</v>
      </c>
      <c r="AZ181" s="109"/>
      <c r="BA181" s="109">
        <v>1940.0</v>
      </c>
      <c r="BB181" s="109">
        <v>606.0</v>
      </c>
      <c r="BC181" s="109">
        <v>1796.0</v>
      </c>
      <c r="BD181" s="109"/>
      <c r="BE181" s="109">
        <v>1248.0</v>
      </c>
      <c r="BF181" s="109">
        <v>531.0</v>
      </c>
      <c r="BG181" s="109">
        <v>1046.0</v>
      </c>
      <c r="BH181" s="109"/>
      <c r="BI181" s="109"/>
      <c r="BJ181" s="109">
        <v>1591.0</v>
      </c>
      <c r="BK181" s="109">
        <v>1286.0</v>
      </c>
      <c r="BL181" s="109"/>
      <c r="BM181" s="109"/>
      <c r="BN181" s="109">
        <v>117.0</v>
      </c>
      <c r="BO181" s="109"/>
      <c r="BP181" s="109"/>
      <c r="BQ181" s="109"/>
      <c r="BR181" s="109">
        <v>1557.0</v>
      </c>
      <c r="BS181" s="109"/>
      <c r="BT181" s="109"/>
      <c r="BU181" s="109"/>
      <c r="BV181" s="109"/>
      <c r="BW181" s="109"/>
      <c r="BX181" s="109"/>
      <c r="BY181" s="109"/>
      <c r="BZ181" s="109"/>
      <c r="CA181" s="109"/>
      <c r="CB181" s="109"/>
      <c r="CC181" s="109"/>
      <c r="CD181" s="109"/>
      <c r="CE181" s="109"/>
      <c r="CF181" s="109"/>
      <c r="CG181" s="109"/>
      <c r="CH181" s="109">
        <v>74.0</v>
      </c>
      <c r="CI181" s="109">
        <v>39.0</v>
      </c>
      <c r="CJ181" s="109"/>
      <c r="CK181" s="109"/>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v>207.0</v>
      </c>
      <c r="DK181" s="109"/>
      <c r="DL181" s="109"/>
      <c r="DM181" s="109"/>
      <c r="DN181" s="109">
        <v>197.0</v>
      </c>
      <c r="DO181" s="109"/>
      <c r="DP181" s="109"/>
      <c r="DQ181" s="109"/>
      <c r="DR181" s="109">
        <v>31.0</v>
      </c>
      <c r="DS181" s="109"/>
      <c r="DT181" s="109"/>
      <c r="DU181" s="109"/>
      <c r="DV181" s="109">
        <v>430.0</v>
      </c>
      <c r="DW181" s="109"/>
      <c r="DX181" s="109"/>
      <c r="DY181" s="109"/>
      <c r="DZ181" s="109"/>
      <c r="EA181" s="109"/>
      <c r="EB181" s="109"/>
      <c r="EC181" s="109"/>
      <c r="ED181" s="109"/>
      <c r="EE181" s="109"/>
      <c r="EF181" s="109"/>
      <c r="EG181" s="109"/>
      <c r="EH181" s="109"/>
      <c r="EI181" s="109"/>
      <c r="EJ181" s="109"/>
      <c r="EK181" s="109"/>
      <c r="EL181" s="109"/>
      <c r="EM181" s="109"/>
      <c r="EN181" s="109"/>
      <c r="EO181" s="109"/>
      <c r="EP181" s="109"/>
      <c r="EQ181" s="109"/>
      <c r="ER181" s="109"/>
      <c r="ES181" s="109"/>
      <c r="ET181" s="109"/>
      <c r="EU181" s="109"/>
      <c r="EV181" s="109"/>
      <c r="EW181" s="109"/>
      <c r="EX181" s="109">
        <v>183.0</v>
      </c>
      <c r="EY181" s="109"/>
      <c r="EZ181" s="109"/>
      <c r="FA181" s="109"/>
      <c r="FB181" s="109"/>
      <c r="FC181" s="109"/>
      <c r="FD181" s="109"/>
      <c r="FE181" s="109"/>
      <c r="FF181" s="109"/>
      <c r="FG181" s="109"/>
      <c r="FH181" s="109"/>
      <c r="FI181" s="109"/>
      <c r="FJ181" s="109"/>
      <c r="FK181" s="109"/>
      <c r="FL181" s="109"/>
      <c r="FM181" s="109"/>
      <c r="FN181" s="109"/>
      <c r="FO181" s="109"/>
      <c r="FP181" s="109"/>
      <c r="FQ181" s="109"/>
      <c r="FR181" s="109"/>
      <c r="FS181" s="109"/>
      <c r="FT181" s="109"/>
      <c r="FU181" s="109"/>
      <c r="FV181" s="109"/>
      <c r="FW181" s="109"/>
      <c r="FX181" s="109"/>
      <c r="FY181" s="109"/>
      <c r="FZ181" s="109"/>
      <c r="GA181" s="109"/>
      <c r="GB181" s="109"/>
      <c r="GC181" s="109"/>
      <c r="GD181" s="109"/>
      <c r="GE181" s="109"/>
      <c r="GF181" s="109">
        <v>445.0</v>
      </c>
      <c r="GG181" s="109"/>
      <c r="GH181" s="109"/>
      <c r="GI181" s="109">
        <v>558.0</v>
      </c>
    </row>
    <row r="182" ht="15.75" customHeight="1">
      <c r="A182" s="31">
        <v>50.0</v>
      </c>
      <c r="B182" s="31" t="s">
        <v>876</v>
      </c>
      <c r="C182" s="31">
        <v>3.0</v>
      </c>
      <c r="D182" s="109">
        <v>192041.0</v>
      </c>
      <c r="E182" s="109">
        <v>193799.0</v>
      </c>
      <c r="F182" s="109">
        <v>192041.0</v>
      </c>
      <c r="G182" s="109">
        <v>193799.0</v>
      </c>
      <c r="H182" s="109">
        <v>147712.0</v>
      </c>
      <c r="I182" s="109">
        <v>143752.0</v>
      </c>
      <c r="J182" s="109">
        <v>147712.0</v>
      </c>
      <c r="K182" s="109">
        <v>143752.0</v>
      </c>
      <c r="L182" s="109">
        <v>1362.0</v>
      </c>
      <c r="M182" s="109">
        <v>1649.0</v>
      </c>
      <c r="N182" s="109">
        <v>1055.0</v>
      </c>
      <c r="O182" s="109">
        <v>1467.0</v>
      </c>
      <c r="P182" s="109">
        <v>146350.0</v>
      </c>
      <c r="Q182" s="109">
        <v>142103.0</v>
      </c>
      <c r="R182" s="109">
        <v>146657.0</v>
      </c>
      <c r="S182" s="109">
        <v>142285.0</v>
      </c>
      <c r="T182" s="109">
        <v>45881.0</v>
      </c>
      <c r="U182" s="109">
        <v>49710.0</v>
      </c>
      <c r="V182" s="109">
        <v>42534.0</v>
      </c>
      <c r="W182" s="109">
        <v>48419.0</v>
      </c>
      <c r="X182" s="109">
        <v>55641.0</v>
      </c>
      <c r="Y182" s="109">
        <v>61952.0</v>
      </c>
      <c r="Z182" s="109">
        <v>38695.0</v>
      </c>
      <c r="AA182" s="109">
        <v>47741.0</v>
      </c>
      <c r="AB182" s="109">
        <v>11145.0</v>
      </c>
      <c r="AC182" s="109">
        <v>7119.0</v>
      </c>
      <c r="AD182" s="109">
        <v>13673.0</v>
      </c>
      <c r="AE182" s="109">
        <v>9527.0</v>
      </c>
      <c r="AF182" s="109">
        <v>11761.0</v>
      </c>
      <c r="AG182" s="109">
        <v>10117.0</v>
      </c>
      <c r="AH182" s="109">
        <v>17295.0</v>
      </c>
      <c r="AI182" s="109">
        <v>17614.0</v>
      </c>
      <c r="AJ182" s="109"/>
      <c r="AK182" s="109"/>
      <c r="AL182" s="109"/>
      <c r="AM182" s="109"/>
      <c r="AN182" s="109">
        <v>7877.0</v>
      </c>
      <c r="AO182" s="109">
        <v>3243.0</v>
      </c>
      <c r="AP182" s="109">
        <v>14684.0</v>
      </c>
      <c r="AQ182" s="109">
        <v>6214.0</v>
      </c>
      <c r="AR182" s="109">
        <v>11377.0</v>
      </c>
      <c r="AS182" s="109">
        <v>3894.0</v>
      </c>
      <c r="AT182" s="109">
        <v>12268.0</v>
      </c>
      <c r="AU182" s="109">
        <v>5092.0</v>
      </c>
      <c r="AV182" s="109"/>
      <c r="AW182" s="109">
        <v>4012.0</v>
      </c>
      <c r="AX182" s="109">
        <v>905.0</v>
      </c>
      <c r="AY182" s="109">
        <v>4169.0</v>
      </c>
      <c r="AZ182" s="109"/>
      <c r="BA182" s="109">
        <v>1032.0</v>
      </c>
      <c r="BB182" s="109">
        <v>308.0</v>
      </c>
      <c r="BC182" s="109">
        <v>1038.0</v>
      </c>
      <c r="BD182" s="109"/>
      <c r="BE182" s="109">
        <v>908.0</v>
      </c>
      <c r="BF182" s="109">
        <v>413.0</v>
      </c>
      <c r="BG182" s="109">
        <v>724.0</v>
      </c>
      <c r="BH182" s="109"/>
      <c r="BI182" s="109"/>
      <c r="BJ182" s="109">
        <v>1423.0</v>
      </c>
      <c r="BK182" s="109">
        <v>1295.0</v>
      </c>
      <c r="BL182" s="109"/>
      <c r="BM182" s="109"/>
      <c r="BN182" s="109">
        <v>223.0</v>
      </c>
      <c r="BO182" s="109"/>
      <c r="BP182" s="109"/>
      <c r="BQ182" s="109"/>
      <c r="BR182" s="109">
        <v>2698.0</v>
      </c>
      <c r="BS182" s="109"/>
      <c r="BT182" s="109"/>
      <c r="BU182" s="109"/>
      <c r="BV182" s="109"/>
      <c r="BW182" s="109"/>
      <c r="BX182" s="109"/>
      <c r="BY182" s="109"/>
      <c r="BZ182" s="109"/>
      <c r="CA182" s="109"/>
      <c r="CB182" s="109"/>
      <c r="CC182" s="109"/>
      <c r="CD182" s="109"/>
      <c r="CE182" s="109"/>
      <c r="CF182" s="109">
        <v>344.0</v>
      </c>
      <c r="CG182" s="109">
        <v>116.0</v>
      </c>
      <c r="CH182" s="109">
        <v>130.0</v>
      </c>
      <c r="CI182" s="109">
        <v>100.0</v>
      </c>
      <c r="CJ182" s="109"/>
      <c r="CK182" s="109"/>
      <c r="CL182" s="109"/>
      <c r="CM182" s="109"/>
      <c r="CN182" s="109"/>
      <c r="CO182" s="109"/>
      <c r="CP182" s="109"/>
      <c r="CQ182" s="109"/>
      <c r="CR182" s="109"/>
      <c r="CS182" s="109"/>
      <c r="CT182" s="109"/>
      <c r="CU182" s="109"/>
      <c r="CV182" s="109"/>
      <c r="CW182" s="109"/>
      <c r="CX182" s="109"/>
      <c r="CY182" s="109"/>
      <c r="CZ182" s="109"/>
      <c r="DA182" s="109"/>
      <c r="DB182" s="109"/>
      <c r="DC182" s="109"/>
      <c r="DD182" s="109"/>
      <c r="DE182" s="109"/>
      <c r="DF182" s="109"/>
      <c r="DG182" s="109"/>
      <c r="DH182" s="109"/>
      <c r="DI182" s="109"/>
      <c r="DJ182" s="109">
        <v>394.0</v>
      </c>
      <c r="DK182" s="109"/>
      <c r="DL182" s="109"/>
      <c r="DM182" s="109"/>
      <c r="DN182" s="109">
        <v>390.0</v>
      </c>
      <c r="DO182" s="109"/>
      <c r="DP182" s="109"/>
      <c r="DQ182" s="109"/>
      <c r="DR182" s="109">
        <v>30.0</v>
      </c>
      <c r="DS182" s="109"/>
      <c r="DT182" s="109"/>
      <c r="DU182" s="109"/>
      <c r="DV182" s="109">
        <v>298.0</v>
      </c>
      <c r="DW182" s="109"/>
      <c r="DX182" s="109"/>
      <c r="DY182" s="109"/>
      <c r="DZ182" s="109"/>
      <c r="EA182" s="109"/>
      <c r="EB182" s="109"/>
      <c r="EC182" s="109"/>
      <c r="ED182" s="109"/>
      <c r="EE182" s="109"/>
      <c r="EF182" s="109"/>
      <c r="EG182" s="109"/>
      <c r="EH182" s="109"/>
      <c r="EI182" s="109"/>
      <c r="EJ182" s="109"/>
      <c r="EK182" s="109"/>
      <c r="EL182" s="109"/>
      <c r="EM182" s="109"/>
      <c r="EN182" s="109"/>
      <c r="EO182" s="109"/>
      <c r="EP182" s="109"/>
      <c r="EQ182" s="109"/>
      <c r="ER182" s="109"/>
      <c r="ES182" s="109"/>
      <c r="ET182" s="109"/>
      <c r="EU182" s="109"/>
      <c r="EV182" s="109"/>
      <c r="EW182" s="109"/>
      <c r="EX182" s="109">
        <v>296.0</v>
      </c>
      <c r="EY182" s="109"/>
      <c r="EZ182" s="109"/>
      <c r="FA182" s="109"/>
      <c r="FB182" s="109"/>
      <c r="FC182" s="109"/>
      <c r="FD182" s="109"/>
      <c r="FE182" s="109"/>
      <c r="FF182" s="109"/>
      <c r="FG182" s="109"/>
      <c r="FH182" s="109"/>
      <c r="FI182" s="109"/>
      <c r="FJ182" s="109"/>
      <c r="FK182" s="109"/>
      <c r="FL182" s="109"/>
      <c r="FM182" s="109"/>
      <c r="FN182" s="109"/>
      <c r="FO182" s="109"/>
      <c r="FP182" s="109"/>
      <c r="FQ182" s="109"/>
      <c r="FR182" s="109"/>
      <c r="FS182" s="109"/>
      <c r="FT182" s="109"/>
      <c r="FU182" s="109"/>
      <c r="FV182" s="109"/>
      <c r="FW182" s="109"/>
      <c r="FX182" s="109"/>
      <c r="FY182" s="109"/>
      <c r="FZ182" s="109"/>
      <c r="GA182" s="109"/>
      <c r="GB182" s="109"/>
      <c r="GC182" s="109"/>
      <c r="GD182" s="109"/>
      <c r="GE182" s="109"/>
      <c r="GF182" s="109">
        <v>2324.0</v>
      </c>
      <c r="GG182" s="109"/>
      <c r="GH182" s="109"/>
      <c r="GI182" s="109">
        <v>352.0</v>
      </c>
    </row>
    <row r="183" ht="15.75" customHeight="1">
      <c r="A183" s="31">
        <v>51.0</v>
      </c>
      <c r="B183" s="31" t="s">
        <v>1307</v>
      </c>
      <c r="C183" s="31">
        <v>3.0</v>
      </c>
      <c r="D183" s="109">
        <v>183961.0</v>
      </c>
      <c r="E183" s="109">
        <v>187425.0</v>
      </c>
      <c r="F183" s="109">
        <v>183961.0</v>
      </c>
      <c r="G183" s="109">
        <v>187425.0</v>
      </c>
      <c r="H183" s="109">
        <v>137303.0</v>
      </c>
      <c r="I183" s="109">
        <v>133269.0</v>
      </c>
      <c r="J183" s="109">
        <v>137303.0</v>
      </c>
      <c r="K183" s="109">
        <v>133269.0</v>
      </c>
      <c r="L183" s="109">
        <v>1471.0</v>
      </c>
      <c r="M183" s="109">
        <v>1927.0</v>
      </c>
      <c r="N183" s="109">
        <v>1291.0</v>
      </c>
      <c r="O183" s="109">
        <v>1494.0</v>
      </c>
      <c r="P183" s="109">
        <v>135832.0</v>
      </c>
      <c r="Q183" s="109">
        <v>131342.0</v>
      </c>
      <c r="R183" s="109">
        <v>136012.0</v>
      </c>
      <c r="S183" s="109">
        <v>131775.0</v>
      </c>
      <c r="T183" s="109">
        <v>47416.0</v>
      </c>
      <c r="U183" s="109">
        <v>58760.0</v>
      </c>
      <c r="V183" s="109">
        <v>47037.0</v>
      </c>
      <c r="W183" s="109">
        <v>54188.0</v>
      </c>
      <c r="X183" s="109">
        <v>51646.0</v>
      </c>
      <c r="Y183" s="109">
        <v>50826.0</v>
      </c>
      <c r="Z183" s="109">
        <v>40740.0</v>
      </c>
      <c r="AA183" s="109">
        <v>45837.0</v>
      </c>
      <c r="AB183" s="109">
        <v>8128.0</v>
      </c>
      <c r="AC183" s="109">
        <v>5731.0</v>
      </c>
      <c r="AD183" s="109">
        <v>9050.0</v>
      </c>
      <c r="AE183" s="109">
        <v>6440.0</v>
      </c>
      <c r="AF183" s="109">
        <v>6096.0</v>
      </c>
      <c r="AG183" s="109">
        <v>6666.0</v>
      </c>
      <c r="AH183" s="109">
        <v>8064.0</v>
      </c>
      <c r="AI183" s="109">
        <v>9004.0</v>
      </c>
      <c r="AJ183" s="109"/>
      <c r="AK183" s="109"/>
      <c r="AL183" s="109"/>
      <c r="AM183" s="109"/>
      <c r="AN183" s="109">
        <v>7791.0</v>
      </c>
      <c r="AO183" s="109">
        <v>1839.0</v>
      </c>
      <c r="AP183" s="109">
        <v>10988.0</v>
      </c>
      <c r="AQ183" s="109">
        <v>4796.0</v>
      </c>
      <c r="AR183" s="109">
        <v>13857.0</v>
      </c>
      <c r="AS183" s="109"/>
      <c r="AT183" s="109">
        <v>14862.0</v>
      </c>
      <c r="AU183" s="109">
        <v>4892.0</v>
      </c>
      <c r="AV183" s="109"/>
      <c r="AW183" s="109">
        <v>2972.0</v>
      </c>
      <c r="AX183" s="109">
        <v>592.0</v>
      </c>
      <c r="AY183" s="109">
        <v>2460.0</v>
      </c>
      <c r="AZ183" s="109"/>
      <c r="BA183" s="109">
        <v>2599.0</v>
      </c>
      <c r="BB183" s="109">
        <v>623.0</v>
      </c>
      <c r="BC183" s="109">
        <v>1840.0</v>
      </c>
      <c r="BD183" s="109"/>
      <c r="BE183" s="109">
        <v>1049.0</v>
      </c>
      <c r="BF183" s="109">
        <v>455.0</v>
      </c>
      <c r="BG183" s="109">
        <v>643.0</v>
      </c>
      <c r="BH183" s="109"/>
      <c r="BI183" s="109"/>
      <c r="BJ183" s="109">
        <v>1307.0</v>
      </c>
      <c r="BK183" s="109">
        <v>1182.0</v>
      </c>
      <c r="BL183" s="109"/>
      <c r="BM183" s="109"/>
      <c r="BN183" s="109">
        <v>198.0</v>
      </c>
      <c r="BO183" s="109"/>
      <c r="BP183" s="109"/>
      <c r="BQ183" s="109"/>
      <c r="BR183" s="109">
        <v>1229.0</v>
      </c>
      <c r="BS183" s="109"/>
      <c r="BT183" s="109"/>
      <c r="BU183" s="109"/>
      <c r="BV183" s="109"/>
      <c r="BW183" s="109"/>
      <c r="BX183" s="109"/>
      <c r="BY183" s="109"/>
      <c r="BZ183" s="109"/>
      <c r="CA183" s="109"/>
      <c r="CB183" s="109"/>
      <c r="CC183" s="109"/>
      <c r="CD183" s="109"/>
      <c r="CE183" s="109"/>
      <c r="CF183" s="109">
        <v>152.0</v>
      </c>
      <c r="CG183" s="109"/>
      <c r="CH183" s="109">
        <v>82.0</v>
      </c>
      <c r="CI183" s="109">
        <v>38.0</v>
      </c>
      <c r="CJ183" s="109"/>
      <c r="CK183" s="109"/>
      <c r="CL183" s="109"/>
      <c r="CM183" s="109"/>
      <c r="CN183" s="109"/>
      <c r="CO183" s="109"/>
      <c r="CP183" s="109"/>
      <c r="CQ183" s="109"/>
      <c r="CR183" s="109"/>
      <c r="CS183" s="109"/>
      <c r="CT183" s="109"/>
      <c r="CU183" s="109"/>
      <c r="CV183" s="109"/>
      <c r="CW183" s="109"/>
      <c r="CX183" s="109"/>
      <c r="CY183" s="109"/>
      <c r="CZ183" s="109"/>
      <c r="DA183" s="109"/>
      <c r="DB183" s="109"/>
      <c r="DC183" s="109"/>
      <c r="DD183" s="109"/>
      <c r="DE183" s="109"/>
      <c r="DF183" s="109"/>
      <c r="DG183" s="109"/>
      <c r="DH183" s="109"/>
      <c r="DI183" s="109"/>
      <c r="DJ183" s="109">
        <v>138.0</v>
      </c>
      <c r="DK183" s="109"/>
      <c r="DL183" s="109"/>
      <c r="DM183" s="109"/>
      <c r="DN183" s="109">
        <v>141.0</v>
      </c>
      <c r="DO183" s="109"/>
      <c r="DP183" s="109"/>
      <c r="DQ183" s="109"/>
      <c r="DR183" s="109">
        <v>36.0</v>
      </c>
      <c r="DS183" s="109"/>
      <c r="DT183" s="109"/>
      <c r="DU183" s="109"/>
      <c r="DV183" s="109">
        <v>276.0</v>
      </c>
      <c r="DW183" s="109"/>
      <c r="DX183" s="109"/>
      <c r="DY183" s="109"/>
      <c r="DZ183" s="109"/>
      <c r="EA183" s="109"/>
      <c r="EB183" s="109"/>
      <c r="EC183" s="109"/>
      <c r="ED183" s="109"/>
      <c r="EE183" s="109"/>
      <c r="EF183" s="109"/>
      <c r="EG183" s="109"/>
      <c r="EH183" s="109"/>
      <c r="EI183" s="109"/>
      <c r="EJ183" s="109"/>
      <c r="EK183" s="109"/>
      <c r="EL183" s="109"/>
      <c r="EM183" s="109"/>
      <c r="EN183" s="109"/>
      <c r="EO183" s="109"/>
      <c r="EP183" s="109"/>
      <c r="EQ183" s="109"/>
      <c r="ER183" s="109"/>
      <c r="ES183" s="109"/>
      <c r="ET183" s="109"/>
      <c r="EU183" s="109"/>
      <c r="EV183" s="109"/>
      <c r="EW183" s="109"/>
      <c r="EX183" s="109">
        <v>194.0</v>
      </c>
      <c r="EY183" s="109"/>
      <c r="EZ183" s="109"/>
      <c r="FA183" s="109"/>
      <c r="FB183" s="109"/>
      <c r="FC183" s="109"/>
      <c r="FD183" s="109"/>
      <c r="FE183" s="109"/>
      <c r="FF183" s="109"/>
      <c r="FG183" s="109"/>
      <c r="FH183" s="109"/>
      <c r="FI183" s="109"/>
      <c r="FJ183" s="109"/>
      <c r="FK183" s="109"/>
      <c r="FL183" s="109"/>
      <c r="FM183" s="109"/>
      <c r="FN183" s="109"/>
      <c r="FO183" s="109"/>
      <c r="FP183" s="109"/>
      <c r="FQ183" s="109"/>
      <c r="FR183" s="109"/>
      <c r="FS183" s="109"/>
      <c r="FT183" s="109"/>
      <c r="FU183" s="109"/>
      <c r="FV183" s="109"/>
      <c r="FW183" s="109"/>
      <c r="FX183" s="109"/>
      <c r="FY183" s="109"/>
      <c r="FZ183" s="109"/>
      <c r="GA183" s="109"/>
      <c r="GB183" s="109"/>
      <c r="GC183" s="109"/>
      <c r="GD183" s="109"/>
      <c r="GE183" s="109"/>
      <c r="GF183" s="109">
        <v>746.0</v>
      </c>
      <c r="GG183" s="109">
        <v>900.0</v>
      </c>
      <c r="GH183" s="109"/>
      <c r="GI183" s="109">
        <v>455.0</v>
      </c>
    </row>
    <row r="184" ht="15.75" customHeight="1">
      <c r="A184" s="31">
        <v>52.0</v>
      </c>
      <c r="B184" s="31" t="s">
        <v>1308</v>
      </c>
      <c r="C184" s="31">
        <v>3.0</v>
      </c>
      <c r="D184" s="109">
        <v>202963.0</v>
      </c>
      <c r="E184" s="109">
        <v>208311.0</v>
      </c>
      <c r="F184" s="109">
        <v>202963.0</v>
      </c>
      <c r="G184" s="109">
        <v>208311.0</v>
      </c>
      <c r="H184" s="109">
        <v>150977.0</v>
      </c>
      <c r="I184" s="109">
        <v>149429.0</v>
      </c>
      <c r="J184" s="109">
        <v>150977.0</v>
      </c>
      <c r="K184" s="109">
        <v>149429.0</v>
      </c>
      <c r="L184" s="109">
        <v>1605.0</v>
      </c>
      <c r="M184" s="109">
        <v>2599.0</v>
      </c>
      <c r="N184" s="109">
        <v>1187.0</v>
      </c>
      <c r="O184" s="109">
        <v>2165.0</v>
      </c>
      <c r="P184" s="109">
        <v>149372.0</v>
      </c>
      <c r="Q184" s="109">
        <v>146830.0</v>
      </c>
      <c r="R184" s="109">
        <v>149790.0</v>
      </c>
      <c r="S184" s="109">
        <v>147264.0</v>
      </c>
      <c r="T184" s="109">
        <v>59391.0</v>
      </c>
      <c r="U184" s="109">
        <v>61723.0</v>
      </c>
      <c r="V184" s="109">
        <v>48131.0</v>
      </c>
      <c r="W184" s="109">
        <v>55775.0</v>
      </c>
      <c r="X184" s="109">
        <v>51953.0</v>
      </c>
      <c r="Y184" s="109">
        <v>62209.0</v>
      </c>
      <c r="Z184" s="109">
        <v>48016.0</v>
      </c>
      <c r="AA184" s="109">
        <v>55985.0</v>
      </c>
      <c r="AB184" s="109">
        <v>8525.0</v>
      </c>
      <c r="AC184" s="109">
        <v>6805.0</v>
      </c>
      <c r="AD184" s="109">
        <v>9521.0</v>
      </c>
      <c r="AE184" s="109">
        <v>7475.0</v>
      </c>
      <c r="AF184" s="109">
        <v>8128.0</v>
      </c>
      <c r="AG184" s="109">
        <v>7833.0</v>
      </c>
      <c r="AH184" s="109">
        <v>9929.0</v>
      </c>
      <c r="AI184" s="109">
        <v>10141.0</v>
      </c>
      <c r="AJ184" s="109"/>
      <c r="AK184" s="109"/>
      <c r="AL184" s="109"/>
      <c r="AM184" s="109"/>
      <c r="AN184" s="109">
        <v>7438.0</v>
      </c>
      <c r="AO184" s="109">
        <v>2249.0</v>
      </c>
      <c r="AP184" s="109">
        <v>13734.0</v>
      </c>
      <c r="AQ184" s="109">
        <v>6099.0</v>
      </c>
      <c r="AR184" s="109">
        <v>13937.0</v>
      </c>
      <c r="AS184" s="109"/>
      <c r="AT184" s="109">
        <v>15132.0</v>
      </c>
      <c r="AU184" s="109">
        <v>5733.0</v>
      </c>
      <c r="AV184" s="109"/>
      <c r="AW184" s="109">
        <v>2373.0</v>
      </c>
      <c r="AX184" s="109">
        <v>426.0</v>
      </c>
      <c r="AY184" s="109">
        <v>2141.0</v>
      </c>
      <c r="AZ184" s="109"/>
      <c r="BA184" s="109">
        <v>1967.0</v>
      </c>
      <c r="BB184" s="109">
        <v>595.0</v>
      </c>
      <c r="BC184" s="109">
        <v>1493.0</v>
      </c>
      <c r="BD184" s="109"/>
      <c r="BE184" s="109">
        <v>1402.0</v>
      </c>
      <c r="BF184" s="109">
        <v>513.0</v>
      </c>
      <c r="BG184" s="109">
        <v>835.0</v>
      </c>
      <c r="BH184" s="109"/>
      <c r="BI184" s="109"/>
      <c r="BJ184" s="109">
        <v>1512.0</v>
      </c>
      <c r="BK184" s="109">
        <v>1086.0</v>
      </c>
      <c r="BL184" s="109"/>
      <c r="BM184" s="109"/>
      <c r="BN184" s="109">
        <v>102.0</v>
      </c>
      <c r="BO184" s="109"/>
      <c r="BP184" s="109"/>
      <c r="BQ184" s="109"/>
      <c r="BR184" s="109">
        <v>1246.0</v>
      </c>
      <c r="BS184" s="109"/>
      <c r="BT184" s="109"/>
      <c r="BU184" s="109"/>
      <c r="BV184" s="109"/>
      <c r="BW184" s="109"/>
      <c r="BX184" s="109"/>
      <c r="BY184" s="109"/>
      <c r="BZ184" s="109"/>
      <c r="CA184" s="109"/>
      <c r="CB184" s="109"/>
      <c r="CC184" s="109"/>
      <c r="CD184" s="109"/>
      <c r="CE184" s="109"/>
      <c r="CF184" s="109"/>
      <c r="CG184" s="109"/>
      <c r="CH184" s="109">
        <v>36.0</v>
      </c>
      <c r="CI184" s="109">
        <v>33.0</v>
      </c>
      <c r="CJ184" s="109"/>
      <c r="CK184" s="109"/>
      <c r="CL184" s="109"/>
      <c r="CM184" s="109"/>
      <c r="CN184" s="109"/>
      <c r="CO184" s="109"/>
      <c r="CP184" s="109"/>
      <c r="CQ184" s="109"/>
      <c r="CR184" s="109"/>
      <c r="CS184" s="109"/>
      <c r="CT184" s="109"/>
      <c r="CU184" s="109"/>
      <c r="CV184" s="109"/>
      <c r="CW184" s="109"/>
      <c r="CX184" s="109"/>
      <c r="CY184" s="109"/>
      <c r="CZ184" s="109"/>
      <c r="DA184" s="109"/>
      <c r="DB184" s="109"/>
      <c r="DC184" s="109"/>
      <c r="DD184" s="109"/>
      <c r="DE184" s="109"/>
      <c r="DF184" s="109"/>
      <c r="DG184" s="109"/>
      <c r="DH184" s="109"/>
      <c r="DI184" s="109"/>
      <c r="DJ184" s="109">
        <v>199.0</v>
      </c>
      <c r="DK184" s="109"/>
      <c r="DL184" s="109"/>
      <c r="DM184" s="109"/>
      <c r="DN184" s="109">
        <v>173.0</v>
      </c>
      <c r="DO184" s="109"/>
      <c r="DP184" s="109"/>
      <c r="DQ184" s="109"/>
      <c r="DR184" s="109">
        <v>27.0</v>
      </c>
      <c r="DS184" s="109"/>
      <c r="DT184" s="109"/>
      <c r="DU184" s="109"/>
      <c r="DV184" s="109">
        <v>329.0</v>
      </c>
      <c r="DW184" s="109"/>
      <c r="DX184" s="109"/>
      <c r="DY184" s="109"/>
      <c r="DZ184" s="109"/>
      <c r="EA184" s="109"/>
      <c r="EB184" s="109"/>
      <c r="EC184" s="109"/>
      <c r="ED184" s="109"/>
      <c r="EE184" s="109"/>
      <c r="EF184" s="109"/>
      <c r="EG184" s="109"/>
      <c r="EH184" s="109"/>
      <c r="EI184" s="109"/>
      <c r="EJ184" s="109"/>
      <c r="EK184" s="109"/>
      <c r="EL184" s="109"/>
      <c r="EM184" s="109"/>
      <c r="EN184" s="109"/>
      <c r="EO184" s="109"/>
      <c r="EP184" s="109"/>
      <c r="EQ184" s="109"/>
      <c r="ER184" s="109"/>
      <c r="ES184" s="109"/>
      <c r="ET184" s="109"/>
      <c r="EU184" s="109"/>
      <c r="EV184" s="109"/>
      <c r="EW184" s="109"/>
      <c r="EX184" s="109">
        <v>169.0</v>
      </c>
      <c r="EY184" s="109"/>
      <c r="EZ184" s="109"/>
      <c r="FA184" s="109"/>
      <c r="FB184" s="109"/>
      <c r="FC184" s="109"/>
      <c r="FD184" s="109"/>
      <c r="FE184" s="109"/>
      <c r="FF184" s="109"/>
      <c r="FG184" s="109"/>
      <c r="FH184" s="109"/>
      <c r="FI184" s="109"/>
      <c r="FJ184" s="109"/>
      <c r="FK184" s="109"/>
      <c r="FL184" s="109"/>
      <c r="FM184" s="109"/>
      <c r="FN184" s="109"/>
      <c r="FO184" s="109"/>
      <c r="FP184" s="109"/>
      <c r="FQ184" s="109"/>
      <c r="FR184" s="109"/>
      <c r="FS184" s="109"/>
      <c r="FT184" s="109"/>
      <c r="FU184" s="109"/>
      <c r="FV184" s="109"/>
      <c r="FW184" s="109"/>
      <c r="FX184" s="109"/>
      <c r="FY184" s="109"/>
      <c r="FZ184" s="109"/>
      <c r="GA184" s="109"/>
      <c r="GB184" s="109"/>
      <c r="GC184" s="109"/>
      <c r="GD184" s="109"/>
      <c r="GE184" s="109"/>
      <c r="GF184" s="109"/>
      <c r="GG184" s="109">
        <v>269.0</v>
      </c>
      <c r="GH184" s="109"/>
      <c r="GI184" s="109">
        <v>468.0</v>
      </c>
    </row>
    <row r="185" ht="15.75" customHeight="1">
      <c r="A185" s="31">
        <v>53.0</v>
      </c>
      <c r="B185" s="31" t="s">
        <v>182</v>
      </c>
      <c r="C185" s="31">
        <v>3.0</v>
      </c>
      <c r="D185" s="109">
        <v>220420.0</v>
      </c>
      <c r="E185" s="109">
        <v>222102.0</v>
      </c>
      <c r="F185" s="109">
        <v>220420.0</v>
      </c>
      <c r="G185" s="109">
        <v>222102.0</v>
      </c>
      <c r="H185" s="109">
        <v>170547.0</v>
      </c>
      <c r="I185" s="109">
        <v>165814.0</v>
      </c>
      <c r="J185" s="109">
        <v>170547.0</v>
      </c>
      <c r="K185" s="109">
        <v>165814.0</v>
      </c>
      <c r="L185" s="109">
        <v>1439.0</v>
      </c>
      <c r="M185" s="109">
        <v>1974.0</v>
      </c>
      <c r="N185" s="109">
        <v>1223.0</v>
      </c>
      <c r="O185" s="109">
        <v>1511.0</v>
      </c>
      <c r="P185" s="109">
        <v>169108.0</v>
      </c>
      <c r="Q185" s="109">
        <v>163840.0</v>
      </c>
      <c r="R185" s="109">
        <v>169324.0</v>
      </c>
      <c r="S185" s="109">
        <v>164303.0</v>
      </c>
      <c r="T185" s="109">
        <v>56250.0</v>
      </c>
      <c r="U185" s="109">
        <v>62558.0</v>
      </c>
      <c r="V185" s="109">
        <v>51177.0</v>
      </c>
      <c r="W185" s="109">
        <v>59000.0</v>
      </c>
      <c r="X185" s="109">
        <v>59032.0</v>
      </c>
      <c r="Y185" s="109">
        <v>66192.0</v>
      </c>
      <c r="Z185" s="109">
        <v>47871.0</v>
      </c>
      <c r="AA185" s="109">
        <v>54410.0</v>
      </c>
      <c r="AB185" s="109">
        <v>9905.0</v>
      </c>
      <c r="AC185" s="109">
        <v>8581.0</v>
      </c>
      <c r="AD185" s="109">
        <v>14748.0</v>
      </c>
      <c r="AE185" s="109">
        <v>10432.0</v>
      </c>
      <c r="AF185" s="109">
        <v>19131.0</v>
      </c>
      <c r="AG185" s="109">
        <v>16740.0</v>
      </c>
      <c r="AH185" s="109">
        <v>19676.0</v>
      </c>
      <c r="AI185" s="109">
        <v>20076.0</v>
      </c>
      <c r="AJ185" s="109"/>
      <c r="AK185" s="109"/>
      <c r="AL185" s="109"/>
      <c r="AM185" s="109"/>
      <c r="AN185" s="109">
        <v>7734.0</v>
      </c>
      <c r="AO185" s="109">
        <v>2633.0</v>
      </c>
      <c r="AP185" s="109">
        <v>15421.0</v>
      </c>
      <c r="AQ185" s="109">
        <v>6667.0</v>
      </c>
      <c r="AR185" s="109">
        <v>11870.0</v>
      </c>
      <c r="AS185" s="109"/>
      <c r="AT185" s="109">
        <v>13446.0</v>
      </c>
      <c r="AU185" s="109">
        <v>6121.0</v>
      </c>
      <c r="AV185" s="109">
        <v>1400.0</v>
      </c>
      <c r="AW185" s="109">
        <v>3219.0</v>
      </c>
      <c r="AX185" s="109">
        <v>785.0</v>
      </c>
      <c r="AY185" s="109">
        <v>3173.0</v>
      </c>
      <c r="AZ185" s="109"/>
      <c r="BA185" s="109">
        <v>1730.0</v>
      </c>
      <c r="BB185" s="109">
        <v>423.0</v>
      </c>
      <c r="BC185" s="109">
        <v>1280.0</v>
      </c>
      <c r="BD185" s="109">
        <v>1458.0</v>
      </c>
      <c r="BE185" s="109">
        <v>2187.0</v>
      </c>
      <c r="BF185" s="109">
        <v>1063.0</v>
      </c>
      <c r="BG185" s="109">
        <v>1427.0</v>
      </c>
      <c r="BH185" s="109"/>
      <c r="BI185" s="109"/>
      <c r="BJ185" s="109">
        <v>1434.0</v>
      </c>
      <c r="BK185" s="109">
        <v>1178.0</v>
      </c>
      <c r="BL185" s="109"/>
      <c r="BM185" s="109"/>
      <c r="BN185" s="109">
        <v>163.0</v>
      </c>
      <c r="BO185" s="109"/>
      <c r="BP185" s="109">
        <v>2159.0</v>
      </c>
      <c r="BQ185" s="109"/>
      <c r="BR185" s="109">
        <v>1776.0</v>
      </c>
      <c r="BS185" s="109"/>
      <c r="BT185" s="109"/>
      <c r="BU185" s="109"/>
      <c r="BV185" s="109"/>
      <c r="BW185" s="109"/>
      <c r="BX185" s="109"/>
      <c r="BY185" s="109"/>
      <c r="BZ185" s="109"/>
      <c r="CA185" s="109"/>
      <c r="CB185" s="109"/>
      <c r="CC185" s="109"/>
      <c r="CD185" s="109"/>
      <c r="CE185" s="109"/>
      <c r="CF185" s="109">
        <v>169.0</v>
      </c>
      <c r="CG185" s="109"/>
      <c r="CH185" s="109">
        <v>76.0</v>
      </c>
      <c r="CI185" s="109">
        <v>67.0</v>
      </c>
      <c r="CJ185" s="109"/>
      <c r="CK185" s="109"/>
      <c r="CL185" s="109"/>
      <c r="CM185" s="109"/>
      <c r="CN185" s="109"/>
      <c r="CO185" s="109"/>
      <c r="CP185" s="109"/>
      <c r="CQ185" s="109"/>
      <c r="CR185" s="109"/>
      <c r="CS185" s="109"/>
      <c r="CT185" s="109"/>
      <c r="CU185" s="109"/>
      <c r="CV185" s="109"/>
      <c r="CW185" s="109"/>
      <c r="CX185" s="109"/>
      <c r="CY185" s="109"/>
      <c r="CZ185" s="109"/>
      <c r="DA185" s="109"/>
      <c r="DB185" s="109"/>
      <c r="DC185" s="109"/>
      <c r="DD185" s="109"/>
      <c r="DE185" s="109"/>
      <c r="DF185" s="109"/>
      <c r="DG185" s="109"/>
      <c r="DH185" s="109"/>
      <c r="DI185" s="109"/>
      <c r="DJ185" s="109">
        <v>401.0</v>
      </c>
      <c r="DK185" s="109"/>
      <c r="DL185" s="109"/>
      <c r="DM185" s="109"/>
      <c r="DN185" s="109">
        <v>315.0</v>
      </c>
      <c r="DO185" s="109"/>
      <c r="DP185" s="109"/>
      <c r="DQ185" s="109"/>
      <c r="DR185" s="109">
        <v>72.0</v>
      </c>
      <c r="DS185" s="109"/>
      <c r="DT185" s="109"/>
      <c r="DU185" s="109"/>
      <c r="DV185" s="109">
        <v>253.0</v>
      </c>
      <c r="DW185" s="109"/>
      <c r="DX185" s="109"/>
      <c r="DY185" s="109"/>
      <c r="DZ185" s="109"/>
      <c r="EA185" s="109"/>
      <c r="EB185" s="109"/>
      <c r="EC185" s="109"/>
      <c r="ED185" s="109"/>
      <c r="EE185" s="109"/>
      <c r="EF185" s="109"/>
      <c r="EG185" s="109"/>
      <c r="EH185" s="109"/>
      <c r="EI185" s="109"/>
      <c r="EJ185" s="109"/>
      <c r="EK185" s="109"/>
      <c r="EL185" s="109"/>
      <c r="EM185" s="109"/>
      <c r="EN185" s="109"/>
      <c r="EO185" s="109"/>
      <c r="EP185" s="109"/>
      <c r="EQ185" s="109"/>
      <c r="ER185" s="109"/>
      <c r="ES185" s="109"/>
      <c r="ET185" s="109"/>
      <c r="EU185" s="109"/>
      <c r="EV185" s="109"/>
      <c r="EW185" s="109"/>
      <c r="EX185" s="109">
        <v>224.0</v>
      </c>
      <c r="EY185" s="109"/>
      <c r="EZ185" s="109"/>
      <c r="FA185" s="109"/>
      <c r="FB185" s="109"/>
      <c r="FC185" s="109"/>
      <c r="FD185" s="109"/>
      <c r="FE185" s="109"/>
      <c r="FF185" s="109"/>
      <c r="FG185" s="109"/>
      <c r="FH185" s="109"/>
      <c r="FI185" s="109"/>
      <c r="FJ185" s="109"/>
      <c r="FK185" s="109"/>
      <c r="FL185" s="109"/>
      <c r="FM185" s="109"/>
      <c r="FN185" s="109"/>
      <c r="FO185" s="109"/>
      <c r="FP185" s="109"/>
      <c r="FQ185" s="109"/>
      <c r="FR185" s="109"/>
      <c r="FS185" s="109"/>
      <c r="FT185" s="109"/>
      <c r="FU185" s="109"/>
      <c r="FV185" s="109"/>
      <c r="FW185" s="109"/>
      <c r="FX185" s="109"/>
      <c r="FY185" s="109"/>
      <c r="FZ185" s="109"/>
      <c r="GA185" s="109"/>
      <c r="GB185" s="109"/>
      <c r="GC185" s="109"/>
      <c r="GD185" s="109"/>
      <c r="GE185" s="109"/>
      <c r="GF185" s="109"/>
      <c r="GG185" s="109"/>
      <c r="GH185" s="109"/>
      <c r="GI185" s="109">
        <v>472.0</v>
      </c>
    </row>
    <row r="186" ht="15.75" customHeight="1">
      <c r="A186" s="31">
        <v>167.0</v>
      </c>
      <c r="B186" s="31" t="s">
        <v>879</v>
      </c>
      <c r="C186" s="31">
        <v>6.0</v>
      </c>
      <c r="D186" s="109">
        <v>186825.0</v>
      </c>
      <c r="E186" s="109">
        <v>189728.0</v>
      </c>
      <c r="F186" s="109">
        <v>186825.0</v>
      </c>
      <c r="G186" s="109">
        <v>189728.0</v>
      </c>
      <c r="H186" s="109">
        <v>142852.0</v>
      </c>
      <c r="I186" s="109">
        <v>138632.0</v>
      </c>
      <c r="J186" s="109">
        <v>142852.0</v>
      </c>
      <c r="K186" s="109">
        <v>138632.0</v>
      </c>
      <c r="L186" s="109">
        <v>2214.0</v>
      </c>
      <c r="M186" s="109">
        <v>4931.0</v>
      </c>
      <c r="N186" s="109">
        <v>2119.0</v>
      </c>
      <c r="O186" s="109">
        <v>4216.0</v>
      </c>
      <c r="P186" s="109">
        <v>140638.0</v>
      </c>
      <c r="Q186" s="109">
        <v>133701.0</v>
      </c>
      <c r="R186" s="109">
        <v>140733.0</v>
      </c>
      <c r="S186" s="109">
        <v>134416.0</v>
      </c>
      <c r="T186" s="109">
        <v>47269.0</v>
      </c>
      <c r="U186" s="109">
        <v>55444.0</v>
      </c>
      <c r="V186" s="109">
        <v>42232.0</v>
      </c>
      <c r="W186" s="109">
        <v>49063.0</v>
      </c>
      <c r="X186" s="109">
        <v>49341.0</v>
      </c>
      <c r="Y186" s="109">
        <v>55217.0</v>
      </c>
      <c r="Z186" s="109">
        <v>43446.0</v>
      </c>
      <c r="AA186" s="109">
        <v>48420.0</v>
      </c>
      <c r="AB186" s="109">
        <v>8600.0</v>
      </c>
      <c r="AC186" s="109">
        <v>7253.0</v>
      </c>
      <c r="AD186" s="109">
        <v>9891.0</v>
      </c>
      <c r="AE186" s="109">
        <v>7356.0</v>
      </c>
      <c r="AF186" s="109">
        <v>8062.0</v>
      </c>
      <c r="AG186" s="109">
        <v>8486.0</v>
      </c>
      <c r="AH186" s="109">
        <v>9660.0</v>
      </c>
      <c r="AI186" s="109">
        <v>10872.0</v>
      </c>
      <c r="AJ186" s="109"/>
      <c r="AK186" s="109"/>
      <c r="AL186" s="109"/>
      <c r="AM186" s="109"/>
      <c r="AN186" s="109">
        <v>9930.0</v>
      </c>
      <c r="AO186" s="109">
        <v>3579.0</v>
      </c>
      <c r="AP186" s="109">
        <v>13918.0</v>
      </c>
      <c r="AQ186" s="109">
        <v>6452.0</v>
      </c>
      <c r="AR186" s="109">
        <v>15438.0</v>
      </c>
      <c r="AS186" s="109"/>
      <c r="AT186" s="109">
        <v>16411.0</v>
      </c>
      <c r="AU186" s="109">
        <v>6774.0</v>
      </c>
      <c r="AV186" s="109"/>
      <c r="AW186" s="109">
        <v>3177.0</v>
      </c>
      <c r="AX186" s="109">
        <v>497.0</v>
      </c>
      <c r="AY186" s="109">
        <v>2242.0</v>
      </c>
      <c r="AZ186" s="109"/>
      <c r="BA186" s="109"/>
      <c r="BB186" s="109">
        <v>442.0</v>
      </c>
      <c r="BC186" s="109">
        <v>1159.0</v>
      </c>
      <c r="BD186" s="109">
        <v>1910.0</v>
      </c>
      <c r="BE186" s="109"/>
      <c r="BF186" s="109">
        <v>1268.0</v>
      </c>
      <c r="BG186" s="109">
        <v>1013.0</v>
      </c>
      <c r="BH186" s="109"/>
      <c r="BI186" s="109"/>
      <c r="BJ186" s="109">
        <v>1329.0</v>
      </c>
      <c r="BK186" s="109"/>
      <c r="BL186" s="109"/>
      <c r="BM186" s="109"/>
      <c r="BN186" s="109">
        <v>127.0</v>
      </c>
      <c r="BO186" s="109"/>
      <c r="BP186" s="109"/>
      <c r="BQ186" s="109"/>
      <c r="BR186" s="109">
        <v>900.0</v>
      </c>
      <c r="BS186" s="109">
        <v>525.0</v>
      </c>
      <c r="BT186" s="109"/>
      <c r="BU186" s="109"/>
      <c r="BV186" s="109"/>
      <c r="BW186" s="109"/>
      <c r="BX186" s="109"/>
      <c r="BY186" s="109"/>
      <c r="BZ186" s="109"/>
      <c r="CA186" s="109"/>
      <c r="CB186" s="109"/>
      <c r="CC186" s="109"/>
      <c r="CD186" s="109"/>
      <c r="CE186" s="109"/>
      <c r="CF186" s="109"/>
      <c r="CG186" s="109"/>
      <c r="CH186" s="109">
        <v>45.0</v>
      </c>
      <c r="CI186" s="109">
        <v>33.0</v>
      </c>
      <c r="CJ186" s="109"/>
      <c r="CK186" s="109"/>
      <c r="CL186" s="109">
        <v>17.0</v>
      </c>
      <c r="CM186" s="109">
        <v>47.0</v>
      </c>
      <c r="CN186" s="109"/>
      <c r="CO186" s="109"/>
      <c r="CP186" s="109"/>
      <c r="CQ186" s="109">
        <v>71.0</v>
      </c>
      <c r="CR186" s="109"/>
      <c r="CS186" s="109"/>
      <c r="CT186" s="109"/>
      <c r="CU186" s="109"/>
      <c r="CV186" s="109"/>
      <c r="CW186" s="109"/>
      <c r="CX186" s="109"/>
      <c r="CY186" s="109"/>
      <c r="CZ186" s="109"/>
      <c r="DA186" s="109"/>
      <c r="DB186" s="109"/>
      <c r="DC186" s="109"/>
      <c r="DD186" s="109"/>
      <c r="DE186" s="109"/>
      <c r="DF186" s="109"/>
      <c r="DG186" s="109"/>
      <c r="DH186" s="109"/>
      <c r="DI186" s="109"/>
      <c r="DJ186" s="109">
        <v>203.0</v>
      </c>
      <c r="DK186" s="109"/>
      <c r="DL186" s="109"/>
      <c r="DM186" s="109"/>
      <c r="DN186" s="109"/>
      <c r="DO186" s="109"/>
      <c r="DP186" s="109"/>
      <c r="DQ186" s="109"/>
      <c r="DR186" s="109">
        <v>17.0</v>
      </c>
      <c r="DS186" s="109"/>
      <c r="DT186" s="109"/>
      <c r="DU186" s="109"/>
      <c r="DV186" s="109">
        <v>175.0</v>
      </c>
      <c r="DW186" s="109"/>
      <c r="DX186" s="109"/>
      <c r="DY186" s="109"/>
      <c r="DZ186" s="109"/>
      <c r="EA186" s="109"/>
      <c r="EB186" s="109"/>
      <c r="EC186" s="109"/>
      <c r="ED186" s="109"/>
      <c r="EE186" s="109"/>
      <c r="EF186" s="109"/>
      <c r="EG186" s="109"/>
      <c r="EH186" s="109"/>
      <c r="EI186" s="109"/>
      <c r="EJ186" s="109"/>
      <c r="EK186" s="109"/>
      <c r="EL186" s="109"/>
      <c r="EM186" s="109"/>
      <c r="EN186" s="109"/>
      <c r="EO186" s="109"/>
      <c r="EP186" s="109"/>
      <c r="EQ186" s="109"/>
      <c r="ER186" s="109"/>
      <c r="ES186" s="109"/>
      <c r="ET186" s="109"/>
      <c r="EU186" s="109"/>
      <c r="EV186" s="109"/>
      <c r="EW186" s="109"/>
      <c r="EX186" s="109">
        <v>155.0</v>
      </c>
      <c r="EY186" s="109"/>
      <c r="EZ186" s="109"/>
      <c r="FA186" s="109"/>
      <c r="FB186" s="109"/>
      <c r="FC186" s="109"/>
      <c r="FD186" s="109"/>
      <c r="FE186" s="109"/>
      <c r="FF186" s="109"/>
      <c r="FG186" s="109"/>
      <c r="FH186" s="109"/>
      <c r="FI186" s="109"/>
      <c r="FJ186" s="109"/>
      <c r="FK186" s="109"/>
      <c r="FL186" s="109"/>
      <c r="FM186" s="109"/>
      <c r="FN186" s="109"/>
      <c r="FO186" s="109"/>
      <c r="FP186" s="109"/>
      <c r="FQ186" s="109"/>
      <c r="FR186" s="109"/>
      <c r="FS186" s="109"/>
      <c r="FT186" s="109"/>
      <c r="FU186" s="109"/>
      <c r="FV186" s="109"/>
      <c r="FW186" s="109"/>
      <c r="FX186" s="109"/>
      <c r="FY186" s="109"/>
      <c r="FZ186" s="109"/>
      <c r="GA186" s="109"/>
      <c r="GB186" s="109"/>
      <c r="GC186" s="109"/>
      <c r="GD186" s="109"/>
      <c r="GE186" s="109"/>
      <c r="GF186" s="109">
        <v>88.0</v>
      </c>
      <c r="GG186" s="109">
        <v>545.0</v>
      </c>
      <c r="GH186" s="109"/>
      <c r="GI186" s="109">
        <v>389.0</v>
      </c>
    </row>
    <row r="187" ht="15.75" customHeight="1">
      <c r="A187" s="31">
        <v>168.0</v>
      </c>
      <c r="B187" s="31" t="s">
        <v>304</v>
      </c>
      <c r="C187" s="31">
        <v>6.0</v>
      </c>
      <c r="D187" s="109">
        <v>222451.0</v>
      </c>
      <c r="E187" s="109">
        <v>224555.0</v>
      </c>
      <c r="F187" s="109">
        <v>222451.0</v>
      </c>
      <c r="G187" s="109">
        <v>224555.0</v>
      </c>
      <c r="H187" s="109">
        <v>167855.0</v>
      </c>
      <c r="I187" s="109">
        <v>160695.0</v>
      </c>
      <c r="J187" s="109">
        <v>167855.0</v>
      </c>
      <c r="K187" s="109">
        <v>160695.0</v>
      </c>
      <c r="L187" s="109">
        <v>2577.0</v>
      </c>
      <c r="M187" s="109">
        <v>5232.0</v>
      </c>
      <c r="N187" s="109">
        <v>2452.0</v>
      </c>
      <c r="O187" s="109">
        <v>4216.0</v>
      </c>
      <c r="P187" s="109">
        <v>165278.0</v>
      </c>
      <c r="Q187" s="109">
        <v>155463.0</v>
      </c>
      <c r="R187" s="109">
        <v>165403.0</v>
      </c>
      <c r="S187" s="109">
        <v>156479.0</v>
      </c>
      <c r="T187" s="109">
        <v>44425.0</v>
      </c>
      <c r="U187" s="109">
        <v>54674.0</v>
      </c>
      <c r="V187" s="109">
        <v>41736.0</v>
      </c>
      <c r="W187" s="109">
        <v>48361.0</v>
      </c>
      <c r="X187" s="109">
        <v>58759.0</v>
      </c>
      <c r="Y187" s="109">
        <v>62178.0</v>
      </c>
      <c r="Z187" s="109">
        <v>46769.0</v>
      </c>
      <c r="AA187" s="109">
        <v>53232.0</v>
      </c>
      <c r="AB187" s="109">
        <v>14472.0</v>
      </c>
      <c r="AC187" s="109">
        <v>13066.0</v>
      </c>
      <c r="AD187" s="109">
        <v>18677.0</v>
      </c>
      <c r="AE187" s="109">
        <v>13680.0</v>
      </c>
      <c r="AF187" s="109">
        <v>15466.0</v>
      </c>
      <c r="AG187" s="109">
        <v>16559.0</v>
      </c>
      <c r="AH187" s="109">
        <v>18935.0</v>
      </c>
      <c r="AI187" s="109">
        <v>19884.0</v>
      </c>
      <c r="AJ187" s="109"/>
      <c r="AK187" s="109"/>
      <c r="AL187" s="109"/>
      <c r="AM187" s="109"/>
      <c r="AN187" s="109">
        <v>9759.0</v>
      </c>
      <c r="AO187" s="109">
        <v>3192.0</v>
      </c>
      <c r="AP187" s="109">
        <v>15046.0</v>
      </c>
      <c r="AQ187" s="109">
        <v>6259.0</v>
      </c>
      <c r="AR187" s="109">
        <v>16501.0</v>
      </c>
      <c r="AS187" s="109"/>
      <c r="AT187" s="109">
        <v>17288.0</v>
      </c>
      <c r="AU187" s="109">
        <v>7977.0</v>
      </c>
      <c r="AV187" s="109">
        <v>1222.0</v>
      </c>
      <c r="AW187" s="109">
        <v>4624.0</v>
      </c>
      <c r="AX187" s="109">
        <v>794.0</v>
      </c>
      <c r="AY187" s="109">
        <v>3575.0</v>
      </c>
      <c r="AZ187" s="109"/>
      <c r="BA187" s="109"/>
      <c r="BB187" s="109">
        <v>417.0</v>
      </c>
      <c r="BC187" s="109">
        <v>1218.0</v>
      </c>
      <c r="BD187" s="109">
        <v>1311.0</v>
      </c>
      <c r="BE187" s="109"/>
      <c r="BF187" s="109">
        <v>1003.0</v>
      </c>
      <c r="BG187" s="109">
        <v>839.0</v>
      </c>
      <c r="BH187" s="109"/>
      <c r="BI187" s="109"/>
      <c r="BJ187" s="109">
        <v>1590.0</v>
      </c>
      <c r="BK187" s="109"/>
      <c r="BL187" s="109"/>
      <c r="BM187" s="109"/>
      <c r="BN187" s="109">
        <v>224.0</v>
      </c>
      <c r="BO187" s="109"/>
      <c r="BP187" s="109">
        <v>2180.0</v>
      </c>
      <c r="BQ187" s="109"/>
      <c r="BR187" s="109">
        <v>1589.0</v>
      </c>
      <c r="BS187" s="109">
        <v>796.0</v>
      </c>
      <c r="BT187" s="109"/>
      <c r="BU187" s="109"/>
      <c r="BV187" s="109"/>
      <c r="BW187" s="109"/>
      <c r="BX187" s="109"/>
      <c r="BY187" s="109"/>
      <c r="BZ187" s="109"/>
      <c r="CA187" s="109"/>
      <c r="CB187" s="109"/>
      <c r="CC187" s="109"/>
      <c r="CD187" s="109"/>
      <c r="CE187" s="109"/>
      <c r="CF187" s="109">
        <v>313.0</v>
      </c>
      <c r="CG187" s="109">
        <v>325.0</v>
      </c>
      <c r="CH187" s="109">
        <v>184.0</v>
      </c>
      <c r="CI187" s="109">
        <v>165.0</v>
      </c>
      <c r="CJ187" s="109"/>
      <c r="CK187" s="109"/>
      <c r="CL187" s="109">
        <v>29.0</v>
      </c>
      <c r="CM187" s="109">
        <v>51.0</v>
      </c>
      <c r="CN187" s="109"/>
      <c r="CO187" s="109"/>
      <c r="CP187" s="109"/>
      <c r="CQ187" s="109">
        <v>89.0</v>
      </c>
      <c r="CR187" s="109"/>
      <c r="CS187" s="109"/>
      <c r="CT187" s="109"/>
      <c r="CU187" s="109"/>
      <c r="CV187" s="109"/>
      <c r="CW187" s="109"/>
      <c r="CX187" s="109"/>
      <c r="CY187" s="109"/>
      <c r="CZ187" s="109"/>
      <c r="DA187" s="109"/>
      <c r="DB187" s="109"/>
      <c r="DC187" s="109"/>
      <c r="DD187" s="109"/>
      <c r="DE187" s="109"/>
      <c r="DF187" s="109"/>
      <c r="DG187" s="109"/>
      <c r="DH187" s="109"/>
      <c r="DI187" s="109"/>
      <c r="DJ187" s="109">
        <v>488.0</v>
      </c>
      <c r="DK187" s="109"/>
      <c r="DL187" s="109"/>
      <c r="DM187" s="109"/>
      <c r="DN187" s="109"/>
      <c r="DO187" s="109"/>
      <c r="DP187" s="109"/>
      <c r="DQ187" s="109"/>
      <c r="DR187" s="109">
        <v>59.0</v>
      </c>
      <c r="DS187" s="109"/>
      <c r="DT187" s="109"/>
      <c r="DU187" s="109"/>
      <c r="DV187" s="109">
        <v>360.0</v>
      </c>
      <c r="DW187" s="109"/>
      <c r="DX187" s="109"/>
      <c r="DY187" s="109"/>
      <c r="DZ187" s="109"/>
      <c r="EA187" s="109"/>
      <c r="EB187" s="109"/>
      <c r="EC187" s="109"/>
      <c r="ED187" s="109"/>
      <c r="EE187" s="109"/>
      <c r="EF187" s="109"/>
      <c r="EG187" s="109"/>
      <c r="EH187" s="109"/>
      <c r="EI187" s="109"/>
      <c r="EJ187" s="109"/>
      <c r="EK187" s="109"/>
      <c r="EL187" s="109"/>
      <c r="EM187" s="109"/>
      <c r="EN187" s="109"/>
      <c r="EO187" s="109"/>
      <c r="EP187" s="109"/>
      <c r="EQ187" s="109"/>
      <c r="ER187" s="109"/>
      <c r="ES187" s="109"/>
      <c r="ET187" s="109"/>
      <c r="EU187" s="109"/>
      <c r="EV187" s="109"/>
      <c r="EW187" s="109"/>
      <c r="EX187" s="109">
        <v>215.0</v>
      </c>
      <c r="EY187" s="109"/>
      <c r="EZ187" s="109"/>
      <c r="FA187" s="109"/>
      <c r="FB187" s="109"/>
      <c r="FC187" s="109"/>
      <c r="FD187" s="109"/>
      <c r="FE187" s="109"/>
      <c r="FF187" s="109"/>
      <c r="FG187" s="109"/>
      <c r="FH187" s="109"/>
      <c r="FI187" s="109"/>
      <c r="FJ187" s="109"/>
      <c r="FK187" s="109"/>
      <c r="FL187" s="109"/>
      <c r="FM187" s="109"/>
      <c r="FN187" s="109"/>
      <c r="FO187" s="109"/>
      <c r="FP187" s="109"/>
      <c r="FQ187" s="109"/>
      <c r="FR187" s="109"/>
      <c r="FS187" s="109"/>
      <c r="FT187" s="109"/>
      <c r="FU187" s="109"/>
      <c r="FV187" s="109"/>
      <c r="FW187" s="109"/>
      <c r="FX187" s="109"/>
      <c r="FY187" s="109"/>
      <c r="FZ187" s="109"/>
      <c r="GA187" s="109"/>
      <c r="GB187" s="109"/>
      <c r="GC187" s="109"/>
      <c r="GD187" s="109"/>
      <c r="GE187" s="109"/>
      <c r="GF187" s="109">
        <v>870.0</v>
      </c>
      <c r="GG187" s="109">
        <v>845.0</v>
      </c>
      <c r="GH187" s="109"/>
      <c r="GI187" s="109">
        <v>353.0</v>
      </c>
    </row>
    <row r="188" ht="15.75" customHeight="1">
      <c r="A188" s="31">
        <v>169.0</v>
      </c>
      <c r="B188" s="31" t="s">
        <v>1309</v>
      </c>
      <c r="C188" s="31">
        <v>6.0</v>
      </c>
      <c r="D188" s="109">
        <v>175992.0</v>
      </c>
      <c r="E188" s="109">
        <v>180203.0</v>
      </c>
      <c r="F188" s="109">
        <v>175992.0</v>
      </c>
      <c r="G188" s="109">
        <v>180203.0</v>
      </c>
      <c r="H188" s="109">
        <v>133726.0</v>
      </c>
      <c r="I188" s="109">
        <v>131446.0</v>
      </c>
      <c r="J188" s="109">
        <v>133726.0</v>
      </c>
      <c r="K188" s="109">
        <v>131446.0</v>
      </c>
      <c r="L188" s="109">
        <v>2494.0</v>
      </c>
      <c r="M188" s="109">
        <v>4632.0</v>
      </c>
      <c r="N188" s="109">
        <v>2659.0</v>
      </c>
      <c r="O188" s="109">
        <v>4193.0</v>
      </c>
      <c r="P188" s="109">
        <v>131232.0</v>
      </c>
      <c r="Q188" s="109">
        <v>126814.0</v>
      </c>
      <c r="R188" s="109">
        <v>131067.0</v>
      </c>
      <c r="S188" s="109">
        <v>127253.0</v>
      </c>
      <c r="T188" s="109">
        <v>39302.0</v>
      </c>
      <c r="U188" s="109">
        <v>51386.0</v>
      </c>
      <c r="V188" s="109">
        <v>38531.0</v>
      </c>
      <c r="W188" s="109">
        <v>45872.0</v>
      </c>
      <c r="X188" s="109">
        <v>54033.0</v>
      </c>
      <c r="Y188" s="109">
        <v>54630.0</v>
      </c>
      <c r="Z188" s="109">
        <v>42737.0</v>
      </c>
      <c r="AA188" s="109">
        <v>46913.0</v>
      </c>
      <c r="AB188" s="109">
        <v>7281.0</v>
      </c>
      <c r="AC188" s="109">
        <v>7277.0</v>
      </c>
      <c r="AD188" s="109">
        <v>8746.0</v>
      </c>
      <c r="AE188" s="109">
        <v>7584.0</v>
      </c>
      <c r="AF188" s="109">
        <v>5236.0</v>
      </c>
      <c r="AG188" s="109">
        <v>6333.0</v>
      </c>
      <c r="AH188" s="109">
        <v>7843.0</v>
      </c>
      <c r="AI188" s="109">
        <v>8868.0</v>
      </c>
      <c r="AJ188" s="109"/>
      <c r="AK188" s="109"/>
      <c r="AL188" s="109"/>
      <c r="AM188" s="109"/>
      <c r="AN188" s="109">
        <v>6594.0</v>
      </c>
      <c r="AO188" s="109">
        <v>2513.0</v>
      </c>
      <c r="AP188" s="109">
        <v>11096.0</v>
      </c>
      <c r="AQ188" s="109">
        <v>5014.0</v>
      </c>
      <c r="AR188" s="109">
        <v>16411.0</v>
      </c>
      <c r="AS188" s="109"/>
      <c r="AT188" s="109">
        <v>17173.0</v>
      </c>
      <c r="AU188" s="109">
        <v>7096.0</v>
      </c>
      <c r="AV188" s="109"/>
      <c r="AW188" s="109">
        <v>2283.0</v>
      </c>
      <c r="AX188" s="109">
        <v>430.0</v>
      </c>
      <c r="AY188" s="109">
        <v>1954.0</v>
      </c>
      <c r="AZ188" s="109"/>
      <c r="BA188" s="109">
        <v>2392.0</v>
      </c>
      <c r="BB188" s="109">
        <v>608.0</v>
      </c>
      <c r="BC188" s="109">
        <v>2013.0</v>
      </c>
      <c r="BD188" s="109">
        <v>2375.0</v>
      </c>
      <c r="BE188" s="109"/>
      <c r="BF188" s="109">
        <v>1229.0</v>
      </c>
      <c r="BG188" s="109">
        <v>961.0</v>
      </c>
      <c r="BH188" s="109"/>
      <c r="BI188" s="109"/>
      <c r="BJ188" s="109">
        <v>1031.0</v>
      </c>
      <c r="BK188" s="109"/>
      <c r="BL188" s="109"/>
      <c r="BM188" s="109"/>
      <c r="BN188" s="109">
        <v>135.0</v>
      </c>
      <c r="BO188" s="109"/>
      <c r="BP188" s="109"/>
      <c r="BQ188" s="109"/>
      <c r="BR188" s="109">
        <v>854.0</v>
      </c>
      <c r="BS188" s="109">
        <v>521.0</v>
      </c>
      <c r="BT188" s="109"/>
      <c r="BU188" s="109"/>
      <c r="BV188" s="109"/>
      <c r="BW188" s="109"/>
      <c r="BX188" s="109"/>
      <c r="BY188" s="109"/>
      <c r="BZ188" s="109"/>
      <c r="CA188" s="109"/>
      <c r="CB188" s="109"/>
      <c r="CC188" s="109"/>
      <c r="CD188" s="109"/>
      <c r="CE188" s="109"/>
      <c r="CF188" s="109"/>
      <c r="CG188" s="109"/>
      <c r="CH188" s="109">
        <v>35.0</v>
      </c>
      <c r="CI188" s="109">
        <v>41.0</v>
      </c>
      <c r="CJ188" s="109"/>
      <c r="CK188" s="109"/>
      <c r="CL188" s="109">
        <v>27.0</v>
      </c>
      <c r="CM188" s="109">
        <v>55.0</v>
      </c>
      <c r="CN188" s="109"/>
      <c r="CO188" s="109"/>
      <c r="CP188" s="109"/>
      <c r="CQ188" s="109">
        <v>55.0</v>
      </c>
      <c r="CR188" s="109"/>
      <c r="CS188" s="109"/>
      <c r="CT188" s="109"/>
      <c r="CU188" s="109"/>
      <c r="CV188" s="109"/>
      <c r="CW188" s="109"/>
      <c r="CX188" s="109"/>
      <c r="CY188" s="109"/>
      <c r="CZ188" s="109"/>
      <c r="DA188" s="109"/>
      <c r="DB188" s="109"/>
      <c r="DC188" s="109"/>
      <c r="DD188" s="109"/>
      <c r="DE188" s="109"/>
      <c r="DF188" s="109"/>
      <c r="DG188" s="109"/>
      <c r="DH188" s="109"/>
      <c r="DI188" s="109"/>
      <c r="DJ188" s="109">
        <v>202.0</v>
      </c>
      <c r="DK188" s="109"/>
      <c r="DL188" s="109"/>
      <c r="DM188" s="109"/>
      <c r="DN188" s="109"/>
      <c r="DO188" s="109"/>
      <c r="DP188" s="109"/>
      <c r="DQ188" s="109"/>
      <c r="DR188" s="109">
        <v>33.0</v>
      </c>
      <c r="DS188" s="109"/>
      <c r="DT188" s="109"/>
      <c r="DU188" s="109"/>
      <c r="DV188" s="109">
        <v>210.0</v>
      </c>
      <c r="DW188" s="109"/>
      <c r="DX188" s="109"/>
      <c r="DY188" s="109"/>
      <c r="DZ188" s="109"/>
      <c r="EA188" s="109"/>
      <c r="EB188" s="109"/>
      <c r="EC188" s="109"/>
      <c r="ED188" s="109"/>
      <c r="EE188" s="109"/>
      <c r="EF188" s="109"/>
      <c r="EG188" s="109"/>
      <c r="EH188" s="109"/>
      <c r="EI188" s="109"/>
      <c r="EJ188" s="109"/>
      <c r="EK188" s="109"/>
      <c r="EL188" s="109"/>
      <c r="EM188" s="109"/>
      <c r="EN188" s="109"/>
      <c r="EO188" s="109"/>
      <c r="EP188" s="109"/>
      <c r="EQ188" s="109"/>
      <c r="ER188" s="109"/>
      <c r="ES188" s="109"/>
      <c r="ET188" s="109"/>
      <c r="EU188" s="109"/>
      <c r="EV188" s="109"/>
      <c r="EW188" s="109"/>
      <c r="EX188" s="109">
        <v>147.0</v>
      </c>
      <c r="EY188" s="109"/>
      <c r="EZ188" s="109"/>
      <c r="FA188" s="109"/>
      <c r="FB188" s="109"/>
      <c r="FC188" s="109"/>
      <c r="FD188" s="109"/>
      <c r="FE188" s="109"/>
      <c r="FF188" s="109"/>
      <c r="FG188" s="109"/>
      <c r="FH188" s="109"/>
      <c r="FI188" s="109"/>
      <c r="FJ188" s="109"/>
      <c r="FK188" s="109"/>
      <c r="FL188" s="109"/>
      <c r="FM188" s="109"/>
      <c r="FN188" s="109"/>
      <c r="FO188" s="109"/>
      <c r="FP188" s="109"/>
      <c r="FQ188" s="109"/>
      <c r="FR188" s="109"/>
      <c r="FS188" s="109"/>
      <c r="FT188" s="109"/>
      <c r="FU188" s="109"/>
      <c r="FV188" s="109"/>
      <c r="FW188" s="109"/>
      <c r="FX188" s="109"/>
      <c r="FY188" s="109"/>
      <c r="FZ188" s="109"/>
      <c r="GA188" s="109"/>
      <c r="GB188" s="109"/>
      <c r="GC188" s="109"/>
      <c r="GD188" s="109"/>
      <c r="GE188" s="109"/>
      <c r="GF188" s="109"/>
      <c r="GG188" s="109"/>
      <c r="GH188" s="109"/>
      <c r="GI188" s="109">
        <v>306.0</v>
      </c>
    </row>
    <row r="189" ht="15.75" customHeight="1">
      <c r="A189" s="31">
        <v>170.0</v>
      </c>
      <c r="B189" s="31" t="s">
        <v>882</v>
      </c>
      <c r="C189" s="31">
        <v>6.0</v>
      </c>
      <c r="D189" s="109">
        <v>188074.0</v>
      </c>
      <c r="E189" s="109">
        <v>191354.0</v>
      </c>
      <c r="F189" s="109">
        <v>188074.0</v>
      </c>
      <c r="G189" s="109">
        <v>191354.0</v>
      </c>
      <c r="H189" s="109">
        <v>145743.0</v>
      </c>
      <c r="I189" s="109">
        <v>141665.0</v>
      </c>
      <c r="J189" s="109">
        <v>145743.0</v>
      </c>
      <c r="K189" s="109">
        <v>141665.0</v>
      </c>
      <c r="L189" s="109">
        <v>2656.0</v>
      </c>
      <c r="M189" s="109">
        <v>4836.0</v>
      </c>
      <c r="N189" s="109">
        <v>2691.0</v>
      </c>
      <c r="O189" s="109">
        <v>4684.0</v>
      </c>
      <c r="P189" s="109">
        <v>143087.0</v>
      </c>
      <c r="Q189" s="109">
        <v>136829.0</v>
      </c>
      <c r="R189" s="109">
        <v>143052.0</v>
      </c>
      <c r="S189" s="109">
        <v>136981.0</v>
      </c>
      <c r="T189" s="109">
        <v>43514.0</v>
      </c>
      <c r="U189" s="109">
        <v>54162.0</v>
      </c>
      <c r="V189" s="109">
        <v>41795.0</v>
      </c>
      <c r="W189" s="109">
        <v>48747.0</v>
      </c>
      <c r="X189" s="109">
        <v>53892.0</v>
      </c>
      <c r="Y189" s="109">
        <v>57944.0</v>
      </c>
      <c r="Z189" s="109">
        <v>44847.0</v>
      </c>
      <c r="AA189" s="109">
        <v>50052.0</v>
      </c>
      <c r="AB189" s="109">
        <v>7852.0</v>
      </c>
      <c r="AC189" s="109">
        <v>6890.0</v>
      </c>
      <c r="AD189" s="109">
        <v>9270.0</v>
      </c>
      <c r="AE189" s="109">
        <v>7442.0</v>
      </c>
      <c r="AF189" s="109">
        <v>8003.0</v>
      </c>
      <c r="AG189" s="109">
        <v>7884.0</v>
      </c>
      <c r="AH189" s="109">
        <v>9436.0</v>
      </c>
      <c r="AI189" s="109">
        <v>10498.0</v>
      </c>
      <c r="AJ189" s="109"/>
      <c r="AK189" s="109"/>
      <c r="AL189" s="109"/>
      <c r="AM189" s="109"/>
      <c r="AN189" s="109">
        <v>9298.0</v>
      </c>
      <c r="AO189" s="109">
        <v>3005.0</v>
      </c>
      <c r="AP189" s="109">
        <v>13118.0</v>
      </c>
      <c r="AQ189" s="109">
        <v>6362.0</v>
      </c>
      <c r="AR189" s="109">
        <v>17198.0</v>
      </c>
      <c r="AS189" s="109"/>
      <c r="AT189" s="109">
        <v>18504.0</v>
      </c>
      <c r="AU189" s="109">
        <v>7394.0</v>
      </c>
      <c r="AV189" s="109"/>
      <c r="AW189" s="109">
        <v>2771.0</v>
      </c>
      <c r="AX189" s="109">
        <v>519.0</v>
      </c>
      <c r="AY189" s="109">
        <v>2306.0</v>
      </c>
      <c r="AZ189" s="109"/>
      <c r="BA189" s="109">
        <v>2019.0</v>
      </c>
      <c r="BB189" s="109">
        <v>652.0</v>
      </c>
      <c r="BC189" s="109">
        <v>1532.0</v>
      </c>
      <c r="BD189" s="109">
        <v>3330.0</v>
      </c>
      <c r="BE189" s="109">
        <v>2154.0</v>
      </c>
      <c r="BF189" s="109">
        <v>1968.0</v>
      </c>
      <c r="BG189" s="109">
        <v>1592.0</v>
      </c>
      <c r="BH189" s="109"/>
      <c r="BI189" s="109"/>
      <c r="BJ189" s="109">
        <v>1287.0</v>
      </c>
      <c r="BK189" s="109"/>
      <c r="BL189" s="109"/>
      <c r="BM189" s="109"/>
      <c r="BN189" s="109">
        <v>128.0</v>
      </c>
      <c r="BO189" s="109"/>
      <c r="BP189" s="109"/>
      <c r="BQ189" s="109"/>
      <c r="BR189" s="109">
        <v>935.0</v>
      </c>
      <c r="BS189" s="109">
        <v>529.0</v>
      </c>
      <c r="BT189" s="109"/>
      <c r="BU189" s="109"/>
      <c r="BV189" s="109"/>
      <c r="BW189" s="109"/>
      <c r="BX189" s="109"/>
      <c r="BY189" s="109"/>
      <c r="BZ189" s="109"/>
      <c r="CA189" s="109"/>
      <c r="CB189" s="109"/>
      <c r="CC189" s="109"/>
      <c r="CD189" s="109"/>
      <c r="CE189" s="109"/>
      <c r="CF189" s="109"/>
      <c r="CG189" s="109"/>
      <c r="CH189" s="109">
        <v>26.0</v>
      </c>
      <c r="CI189" s="109">
        <v>32.0</v>
      </c>
      <c r="CJ189" s="109"/>
      <c r="CK189" s="109"/>
      <c r="CL189" s="109">
        <v>20.0</v>
      </c>
      <c r="CM189" s="109">
        <v>46.0</v>
      </c>
      <c r="CN189" s="109"/>
      <c r="CO189" s="109"/>
      <c r="CP189" s="109"/>
      <c r="CQ189" s="109">
        <v>58.0</v>
      </c>
      <c r="CR189" s="109"/>
      <c r="CS189" s="109"/>
      <c r="CT189" s="109"/>
      <c r="CU189" s="109"/>
      <c r="CV189" s="109"/>
      <c r="CW189" s="109"/>
      <c r="CX189" s="109"/>
      <c r="CY189" s="109"/>
      <c r="CZ189" s="109"/>
      <c r="DA189" s="109"/>
      <c r="DB189" s="109"/>
      <c r="DC189" s="109"/>
      <c r="DD189" s="109"/>
      <c r="DE189" s="109"/>
      <c r="DF189" s="109"/>
      <c r="DG189" s="109"/>
      <c r="DH189" s="109"/>
      <c r="DI189" s="109"/>
      <c r="DJ189" s="109">
        <v>180.0</v>
      </c>
      <c r="DK189" s="109"/>
      <c r="DL189" s="109"/>
      <c r="DM189" s="109"/>
      <c r="DN189" s="109"/>
      <c r="DO189" s="109"/>
      <c r="DP189" s="109"/>
      <c r="DQ189" s="109"/>
      <c r="DR189" s="109">
        <v>33.0</v>
      </c>
      <c r="DS189" s="109"/>
      <c r="DT189" s="109"/>
      <c r="DU189" s="109"/>
      <c r="DV189" s="109">
        <v>173.0</v>
      </c>
      <c r="DW189" s="109"/>
      <c r="DX189" s="109"/>
      <c r="DY189" s="109"/>
      <c r="DZ189" s="109"/>
      <c r="EA189" s="109"/>
      <c r="EB189" s="109"/>
      <c r="EC189" s="109"/>
      <c r="ED189" s="109"/>
      <c r="EE189" s="109"/>
      <c r="EF189" s="109"/>
      <c r="EG189" s="109"/>
      <c r="EH189" s="109"/>
      <c r="EI189" s="109"/>
      <c r="EJ189" s="109"/>
      <c r="EK189" s="109"/>
      <c r="EL189" s="109"/>
      <c r="EM189" s="109"/>
      <c r="EN189" s="109"/>
      <c r="EO189" s="109"/>
      <c r="EP189" s="109"/>
      <c r="EQ189" s="109"/>
      <c r="ER189" s="109"/>
      <c r="ES189" s="109"/>
      <c r="ET189" s="109"/>
      <c r="EU189" s="109"/>
      <c r="EV189" s="109"/>
      <c r="EW189" s="109"/>
      <c r="EX189" s="109">
        <v>161.0</v>
      </c>
      <c r="EY189" s="109"/>
      <c r="EZ189" s="109"/>
      <c r="FA189" s="109"/>
      <c r="FB189" s="109"/>
      <c r="FC189" s="109"/>
      <c r="FD189" s="109"/>
      <c r="FE189" s="109"/>
      <c r="FF189" s="109"/>
      <c r="FG189" s="109"/>
      <c r="FH189" s="109"/>
      <c r="FI189" s="109"/>
      <c r="FJ189" s="109"/>
      <c r="FK189" s="109"/>
      <c r="FL189" s="109"/>
      <c r="FM189" s="109"/>
      <c r="FN189" s="109"/>
      <c r="FO189" s="109"/>
      <c r="FP189" s="109"/>
      <c r="FQ189" s="109"/>
      <c r="FR189" s="109"/>
      <c r="FS189" s="109"/>
      <c r="FT189" s="109"/>
      <c r="FU189" s="109"/>
      <c r="FV189" s="109"/>
      <c r="FW189" s="109"/>
      <c r="FX189" s="109"/>
      <c r="FY189" s="109"/>
      <c r="FZ189" s="109"/>
      <c r="GA189" s="109"/>
      <c r="GB189" s="109"/>
      <c r="GC189" s="109"/>
      <c r="GD189" s="109"/>
      <c r="GE189" s="109"/>
      <c r="GF189" s="109"/>
      <c r="GG189" s="109"/>
      <c r="GH189" s="109"/>
      <c r="GI189" s="109">
        <v>391.0</v>
      </c>
    </row>
    <row r="190" ht="15.75" customHeight="1">
      <c r="A190" s="31">
        <v>171.0</v>
      </c>
      <c r="B190" s="31" t="s">
        <v>883</v>
      </c>
      <c r="C190" s="31">
        <v>6.0</v>
      </c>
      <c r="D190" s="109">
        <v>183296.0</v>
      </c>
      <c r="E190" s="109">
        <v>184686.0</v>
      </c>
      <c r="F190" s="109">
        <v>183296.0</v>
      </c>
      <c r="G190" s="109">
        <v>184686.0</v>
      </c>
      <c r="H190" s="109">
        <v>142365.0</v>
      </c>
      <c r="I190" s="109">
        <v>130945.0</v>
      </c>
      <c r="J190" s="109">
        <v>142365.0</v>
      </c>
      <c r="K190" s="109">
        <v>130945.0</v>
      </c>
      <c r="L190" s="109">
        <v>1799.0</v>
      </c>
      <c r="M190" s="109">
        <v>2943.0</v>
      </c>
      <c r="N190" s="109">
        <v>1579.0</v>
      </c>
      <c r="O190" s="109">
        <v>3036.0</v>
      </c>
      <c r="P190" s="109">
        <v>140566.0</v>
      </c>
      <c r="Q190" s="109">
        <v>128002.0</v>
      </c>
      <c r="R190" s="109">
        <v>140786.0</v>
      </c>
      <c r="S190" s="109">
        <v>127909.0</v>
      </c>
      <c r="T190" s="109">
        <v>46888.0</v>
      </c>
      <c r="U190" s="109">
        <v>50683.0</v>
      </c>
      <c r="V190" s="109">
        <v>42377.0</v>
      </c>
      <c r="W190" s="109">
        <v>46993.0</v>
      </c>
      <c r="X190" s="109">
        <v>50214.0</v>
      </c>
      <c r="Y190" s="109">
        <v>55982.0</v>
      </c>
      <c r="Z190" s="109">
        <v>37202.0</v>
      </c>
      <c r="AA190" s="109">
        <v>42749.0</v>
      </c>
      <c r="AB190" s="109">
        <v>11557.0</v>
      </c>
      <c r="AC190" s="109">
        <v>6746.0</v>
      </c>
      <c r="AD190" s="109">
        <v>14420.0</v>
      </c>
      <c r="AE190" s="109">
        <v>8720.0</v>
      </c>
      <c r="AF190" s="109">
        <v>8989.0</v>
      </c>
      <c r="AG190" s="109">
        <v>7595.0</v>
      </c>
      <c r="AH190" s="109">
        <v>13088.0</v>
      </c>
      <c r="AI190" s="109">
        <v>13443.0</v>
      </c>
      <c r="AJ190" s="109"/>
      <c r="AK190" s="109"/>
      <c r="AL190" s="109"/>
      <c r="AM190" s="109"/>
      <c r="AN190" s="109">
        <v>6044.0</v>
      </c>
      <c r="AO190" s="109">
        <v>2229.0</v>
      </c>
      <c r="AP190" s="109">
        <v>12191.0</v>
      </c>
      <c r="AQ190" s="109">
        <v>5111.0</v>
      </c>
      <c r="AR190" s="109">
        <v>14378.0</v>
      </c>
      <c r="AS190" s="109"/>
      <c r="AT190" s="109">
        <v>16125.0</v>
      </c>
      <c r="AU190" s="109">
        <v>5858.0</v>
      </c>
      <c r="AV190" s="109"/>
      <c r="AW190" s="109">
        <v>2581.0</v>
      </c>
      <c r="AX190" s="109">
        <v>527.0</v>
      </c>
      <c r="AY190" s="109">
        <v>2206.0</v>
      </c>
      <c r="AZ190" s="109"/>
      <c r="BA190" s="109">
        <v>1459.0</v>
      </c>
      <c r="BB190" s="109">
        <v>357.0</v>
      </c>
      <c r="BC190" s="109">
        <v>1034.0</v>
      </c>
      <c r="BD190" s="109">
        <v>2005.0</v>
      </c>
      <c r="BE190" s="109"/>
      <c r="BF190" s="109">
        <v>950.0</v>
      </c>
      <c r="BG190" s="109">
        <v>593.0</v>
      </c>
      <c r="BH190" s="109"/>
      <c r="BI190" s="109"/>
      <c r="BJ190" s="109">
        <v>1148.0</v>
      </c>
      <c r="BK190" s="109"/>
      <c r="BL190" s="109"/>
      <c r="BM190" s="109"/>
      <c r="BN190" s="109">
        <v>312.0</v>
      </c>
      <c r="BO190" s="109"/>
      <c r="BP190" s="109"/>
      <c r="BQ190" s="109">
        <v>727.0</v>
      </c>
      <c r="BR190" s="109">
        <v>1296.0</v>
      </c>
      <c r="BS190" s="109">
        <v>645.0</v>
      </c>
      <c r="BT190" s="109"/>
      <c r="BU190" s="109"/>
      <c r="BV190" s="109"/>
      <c r="BW190" s="109"/>
      <c r="BX190" s="109"/>
      <c r="BY190" s="109"/>
      <c r="BZ190" s="109"/>
      <c r="CA190" s="109"/>
      <c r="CB190" s="109"/>
      <c r="CC190" s="109"/>
      <c r="CD190" s="109"/>
      <c r="CE190" s="109"/>
      <c r="CF190" s="109"/>
      <c r="CG190" s="109"/>
      <c r="CH190" s="109">
        <v>45.0</v>
      </c>
      <c r="CI190" s="109">
        <v>26.0</v>
      </c>
      <c r="CJ190" s="109"/>
      <c r="CK190" s="109"/>
      <c r="CL190" s="109">
        <v>33.0</v>
      </c>
      <c r="CM190" s="109">
        <v>47.0</v>
      </c>
      <c r="CN190" s="109"/>
      <c r="CO190" s="109"/>
      <c r="CP190" s="109"/>
      <c r="CQ190" s="109">
        <v>62.0</v>
      </c>
      <c r="CR190" s="109"/>
      <c r="CS190" s="109"/>
      <c r="CT190" s="109"/>
      <c r="CU190" s="109"/>
      <c r="CV190" s="109"/>
      <c r="CW190" s="109"/>
      <c r="CX190" s="109"/>
      <c r="CY190" s="109"/>
      <c r="CZ190" s="109"/>
      <c r="DA190" s="109"/>
      <c r="DB190" s="109"/>
      <c r="DC190" s="109"/>
      <c r="DD190" s="109"/>
      <c r="DE190" s="109"/>
      <c r="DF190" s="109"/>
      <c r="DG190" s="109"/>
      <c r="DH190" s="109"/>
      <c r="DI190" s="109"/>
      <c r="DJ190" s="109">
        <v>297.0</v>
      </c>
      <c r="DK190" s="109"/>
      <c r="DL190" s="109"/>
      <c r="DM190" s="109"/>
      <c r="DN190" s="109"/>
      <c r="DO190" s="109"/>
      <c r="DP190" s="109"/>
      <c r="DQ190" s="109"/>
      <c r="DR190" s="109">
        <v>64.0</v>
      </c>
      <c r="DS190" s="109"/>
      <c r="DT190" s="109"/>
      <c r="DU190" s="109"/>
      <c r="DV190" s="109">
        <v>180.0</v>
      </c>
      <c r="DW190" s="109"/>
      <c r="DX190" s="109"/>
      <c r="DY190" s="109"/>
      <c r="DZ190" s="109"/>
      <c r="EA190" s="109"/>
      <c r="EB190" s="109"/>
      <c r="EC190" s="109"/>
      <c r="ED190" s="109"/>
      <c r="EE190" s="109"/>
      <c r="EF190" s="109"/>
      <c r="EG190" s="109"/>
      <c r="EH190" s="109"/>
      <c r="EI190" s="109"/>
      <c r="EJ190" s="109"/>
      <c r="EK190" s="109"/>
      <c r="EL190" s="109"/>
      <c r="EM190" s="109"/>
      <c r="EN190" s="109"/>
      <c r="EO190" s="109"/>
      <c r="EP190" s="109"/>
      <c r="EQ190" s="109"/>
      <c r="ER190" s="109"/>
      <c r="ES190" s="109"/>
      <c r="ET190" s="109"/>
      <c r="EU190" s="109"/>
      <c r="EV190" s="109"/>
      <c r="EW190" s="109"/>
      <c r="EX190" s="109">
        <v>174.0</v>
      </c>
      <c r="EY190" s="109"/>
      <c r="EZ190" s="109"/>
      <c r="FA190" s="109"/>
      <c r="FB190" s="109"/>
      <c r="FC190" s="109"/>
      <c r="FD190" s="109"/>
      <c r="FE190" s="109"/>
      <c r="FF190" s="109"/>
      <c r="FG190" s="109"/>
      <c r="FH190" s="109"/>
      <c r="FI190" s="109"/>
      <c r="FJ190" s="109"/>
      <c r="FK190" s="109"/>
      <c r="FL190" s="109"/>
      <c r="FM190" s="109"/>
      <c r="FN190" s="109"/>
      <c r="FO190" s="109"/>
      <c r="FP190" s="109"/>
      <c r="FQ190" s="109"/>
      <c r="FR190" s="109"/>
      <c r="FS190" s="109"/>
      <c r="FT190" s="109"/>
      <c r="FU190" s="109"/>
      <c r="FV190" s="109"/>
      <c r="FW190" s="109"/>
      <c r="FX190" s="109"/>
      <c r="FY190" s="109"/>
      <c r="FZ190" s="109"/>
      <c r="GA190" s="109"/>
      <c r="GB190" s="109"/>
      <c r="GC190" s="109"/>
      <c r="GD190" s="109"/>
      <c r="GE190" s="109"/>
      <c r="GF190" s="109">
        <v>491.0</v>
      </c>
      <c r="GG190" s="109"/>
      <c r="GH190" s="109"/>
      <c r="GI190" s="109">
        <v>422.0</v>
      </c>
    </row>
    <row r="191" ht="15.75" customHeight="1">
      <c r="A191" s="31">
        <v>172.0</v>
      </c>
      <c r="B191" s="31" t="s">
        <v>884</v>
      </c>
      <c r="C191" s="31">
        <v>6.0</v>
      </c>
      <c r="D191" s="109">
        <v>208744.0</v>
      </c>
      <c r="E191" s="109">
        <v>210867.0</v>
      </c>
      <c r="F191" s="109">
        <v>208744.0</v>
      </c>
      <c r="G191" s="109">
        <v>210867.0</v>
      </c>
      <c r="H191" s="109">
        <v>155002.0</v>
      </c>
      <c r="I191" s="109">
        <v>146943.0</v>
      </c>
      <c r="J191" s="109">
        <v>155002.0</v>
      </c>
      <c r="K191" s="109">
        <v>146943.0</v>
      </c>
      <c r="L191" s="109">
        <v>2448.0</v>
      </c>
      <c r="M191" s="109">
        <v>4108.0</v>
      </c>
      <c r="N191" s="109">
        <v>2201.0</v>
      </c>
      <c r="O191" s="109">
        <v>3840.0</v>
      </c>
      <c r="P191" s="109">
        <v>152554.0</v>
      </c>
      <c r="Q191" s="109">
        <v>142835.0</v>
      </c>
      <c r="R191" s="109">
        <v>152801.0</v>
      </c>
      <c r="S191" s="109">
        <v>143103.0</v>
      </c>
      <c r="T191" s="109">
        <v>58417.0</v>
      </c>
      <c r="U191" s="109">
        <v>68666.0</v>
      </c>
      <c r="V191" s="109">
        <v>51125.0</v>
      </c>
      <c r="W191" s="109">
        <v>59760.0</v>
      </c>
      <c r="X191" s="109">
        <v>45375.0</v>
      </c>
      <c r="Y191" s="109">
        <v>49213.0</v>
      </c>
      <c r="Z191" s="109">
        <v>37794.0</v>
      </c>
      <c r="AA191" s="109">
        <v>43406.0</v>
      </c>
      <c r="AB191" s="109">
        <v>7116.0</v>
      </c>
      <c r="AC191" s="109">
        <v>6603.0</v>
      </c>
      <c r="AD191" s="109">
        <v>10210.0</v>
      </c>
      <c r="AE191" s="109">
        <v>7433.0</v>
      </c>
      <c r="AF191" s="109">
        <v>8909.0</v>
      </c>
      <c r="AG191" s="109">
        <v>8647.0</v>
      </c>
      <c r="AH191" s="109">
        <v>10768.0</v>
      </c>
      <c r="AI191" s="109">
        <v>10600.0</v>
      </c>
      <c r="AJ191" s="109"/>
      <c r="AK191" s="109"/>
      <c r="AL191" s="109"/>
      <c r="AM191" s="109"/>
      <c r="AN191" s="109">
        <v>9590.0</v>
      </c>
      <c r="AO191" s="109">
        <v>3033.0</v>
      </c>
      <c r="AP191" s="109">
        <v>14821.0</v>
      </c>
      <c r="AQ191" s="109">
        <v>6323.0</v>
      </c>
      <c r="AR191" s="109">
        <v>17874.0</v>
      </c>
      <c r="AS191" s="109"/>
      <c r="AT191" s="109">
        <v>20931.0</v>
      </c>
      <c r="AU191" s="109">
        <v>8315.0</v>
      </c>
      <c r="AV191" s="109"/>
      <c r="AW191" s="109">
        <v>3265.0</v>
      </c>
      <c r="AX191" s="109">
        <v>534.0</v>
      </c>
      <c r="AY191" s="109">
        <v>2533.0</v>
      </c>
      <c r="AZ191" s="109">
        <v>773.0</v>
      </c>
      <c r="BA191" s="109">
        <v>2867.0</v>
      </c>
      <c r="BB191" s="109">
        <v>897.0</v>
      </c>
      <c r="BC191" s="109">
        <v>2253.0</v>
      </c>
      <c r="BD191" s="109">
        <v>1789.0</v>
      </c>
      <c r="BE191" s="109"/>
      <c r="BF191" s="109">
        <v>1564.0</v>
      </c>
      <c r="BG191" s="109">
        <v>1250.0</v>
      </c>
      <c r="BH191" s="109"/>
      <c r="BI191" s="109"/>
      <c r="BJ191" s="109">
        <v>1437.0</v>
      </c>
      <c r="BK191" s="109"/>
      <c r="BL191" s="109"/>
      <c r="BM191" s="109"/>
      <c r="BN191" s="109">
        <v>361.0</v>
      </c>
      <c r="BO191" s="109"/>
      <c r="BP191" s="109">
        <v>2024.0</v>
      </c>
      <c r="BQ191" s="109"/>
      <c r="BR191" s="109">
        <v>1429.0</v>
      </c>
      <c r="BS191" s="109">
        <v>566.0</v>
      </c>
      <c r="BT191" s="109"/>
      <c r="BU191" s="109"/>
      <c r="BV191" s="109"/>
      <c r="BW191" s="109"/>
      <c r="BX191" s="109"/>
      <c r="BY191" s="109"/>
      <c r="BZ191" s="109"/>
      <c r="CA191" s="109"/>
      <c r="CB191" s="109"/>
      <c r="CC191" s="109"/>
      <c r="CD191" s="109"/>
      <c r="CE191" s="109"/>
      <c r="CF191" s="109"/>
      <c r="CG191" s="109"/>
      <c r="CH191" s="109">
        <v>40.0</v>
      </c>
      <c r="CI191" s="109">
        <v>37.0</v>
      </c>
      <c r="CJ191" s="109"/>
      <c r="CK191" s="109"/>
      <c r="CL191" s="109">
        <v>31.0</v>
      </c>
      <c r="CM191" s="109">
        <v>63.0</v>
      </c>
      <c r="CN191" s="109"/>
      <c r="CO191" s="109"/>
      <c r="CP191" s="109"/>
      <c r="CQ191" s="109">
        <v>63.0</v>
      </c>
      <c r="CR191" s="109"/>
      <c r="CS191" s="109"/>
      <c r="CT191" s="109"/>
      <c r="CU191" s="109"/>
      <c r="CV191" s="109"/>
      <c r="CW191" s="109"/>
      <c r="CX191" s="109"/>
      <c r="CY191" s="109"/>
      <c r="CZ191" s="109"/>
      <c r="DA191" s="109"/>
      <c r="DB191" s="109"/>
      <c r="DC191" s="109"/>
      <c r="DD191" s="109"/>
      <c r="DE191" s="109"/>
      <c r="DF191" s="109"/>
      <c r="DG191" s="109"/>
      <c r="DH191" s="109"/>
      <c r="DI191" s="109"/>
      <c r="DJ191" s="109">
        <v>234.0</v>
      </c>
      <c r="DK191" s="109"/>
      <c r="DL191" s="109"/>
      <c r="DM191" s="109"/>
      <c r="DN191" s="109"/>
      <c r="DO191" s="109"/>
      <c r="DP191" s="109"/>
      <c r="DQ191" s="109"/>
      <c r="DR191" s="109">
        <v>53.0</v>
      </c>
      <c r="DS191" s="109"/>
      <c r="DT191" s="109"/>
      <c r="DU191" s="109"/>
      <c r="DV191" s="109">
        <v>399.0</v>
      </c>
      <c r="DW191" s="109"/>
      <c r="DX191" s="109"/>
      <c r="DY191" s="109"/>
      <c r="DZ191" s="109"/>
      <c r="EA191" s="109"/>
      <c r="EB191" s="109"/>
      <c r="EC191" s="109"/>
      <c r="ED191" s="109"/>
      <c r="EE191" s="109"/>
      <c r="EF191" s="109"/>
      <c r="EG191" s="109"/>
      <c r="EH191" s="109"/>
      <c r="EI191" s="109"/>
      <c r="EJ191" s="109"/>
      <c r="EK191" s="109"/>
      <c r="EL191" s="109"/>
      <c r="EM191" s="109"/>
      <c r="EN191" s="109"/>
      <c r="EO191" s="109"/>
      <c r="EP191" s="109"/>
      <c r="EQ191" s="109"/>
      <c r="ER191" s="109"/>
      <c r="ES191" s="109"/>
      <c r="ET191" s="109"/>
      <c r="EU191" s="109"/>
      <c r="EV191" s="109"/>
      <c r="EW191" s="109"/>
      <c r="EX191" s="109">
        <v>173.0</v>
      </c>
      <c r="EY191" s="109"/>
      <c r="EZ191" s="109"/>
      <c r="FA191" s="109"/>
      <c r="FB191" s="109"/>
      <c r="FC191" s="109"/>
      <c r="FD191" s="109"/>
      <c r="FE191" s="109"/>
      <c r="FF191" s="109"/>
      <c r="FG191" s="109"/>
      <c r="FH191" s="109"/>
      <c r="FI191" s="109"/>
      <c r="FJ191" s="109"/>
      <c r="FK191" s="109"/>
      <c r="FL191" s="109"/>
      <c r="FM191" s="109"/>
      <c r="FN191" s="109"/>
      <c r="FO191" s="109"/>
      <c r="FP191" s="109"/>
      <c r="FQ191" s="109"/>
      <c r="FR191" s="109"/>
      <c r="FS191" s="109"/>
      <c r="FT191" s="109"/>
      <c r="FU191" s="109"/>
      <c r="FV191" s="109"/>
      <c r="FW191" s="109"/>
      <c r="FX191" s="109"/>
      <c r="FY191" s="109"/>
      <c r="FZ191" s="109"/>
      <c r="GA191" s="109"/>
      <c r="GB191" s="109"/>
      <c r="GC191" s="109"/>
      <c r="GD191" s="109"/>
      <c r="GE191" s="109"/>
      <c r="GF191" s="109">
        <v>687.0</v>
      </c>
      <c r="GG191" s="109">
        <v>541.0</v>
      </c>
      <c r="GH191" s="109"/>
      <c r="GI191" s="109">
        <v>501.0</v>
      </c>
    </row>
    <row r="192" ht="15.75" customHeight="1">
      <c r="A192" s="31">
        <v>173.0</v>
      </c>
      <c r="B192" s="31" t="s">
        <v>296</v>
      </c>
      <c r="C192" s="31">
        <v>6.0</v>
      </c>
      <c r="D192" s="109">
        <v>217806.0</v>
      </c>
      <c r="E192" s="109">
        <v>215246.0</v>
      </c>
      <c r="F192" s="109">
        <v>217806.0</v>
      </c>
      <c r="G192" s="109">
        <v>215246.0</v>
      </c>
      <c r="H192" s="109">
        <v>166621.0</v>
      </c>
      <c r="I192" s="109">
        <v>156652.0</v>
      </c>
      <c r="J192" s="109">
        <v>166621.0</v>
      </c>
      <c r="K192" s="109">
        <v>156652.0</v>
      </c>
      <c r="L192" s="109">
        <v>2463.0</v>
      </c>
      <c r="M192" s="109">
        <v>4350.0</v>
      </c>
      <c r="N192" s="109">
        <v>2308.0</v>
      </c>
      <c r="O192" s="109">
        <v>3929.0</v>
      </c>
      <c r="P192" s="109">
        <v>164158.0</v>
      </c>
      <c r="Q192" s="109">
        <v>152302.0</v>
      </c>
      <c r="R192" s="109">
        <v>164313.0</v>
      </c>
      <c r="S192" s="109">
        <v>152723.0</v>
      </c>
      <c r="T192" s="109">
        <v>57610.0</v>
      </c>
      <c r="U192" s="109">
        <v>67587.0</v>
      </c>
      <c r="V192" s="109">
        <v>49518.0</v>
      </c>
      <c r="W192" s="109">
        <v>59062.0</v>
      </c>
      <c r="X192" s="109">
        <v>46216.0</v>
      </c>
      <c r="Y192" s="109">
        <v>54028.0</v>
      </c>
      <c r="Z192" s="109">
        <v>39252.0</v>
      </c>
      <c r="AA192" s="109">
        <v>45299.0</v>
      </c>
      <c r="AB192" s="109">
        <v>10346.0</v>
      </c>
      <c r="AC192" s="109">
        <v>7802.0</v>
      </c>
      <c r="AD192" s="109">
        <v>13798.0</v>
      </c>
      <c r="AE192" s="109">
        <v>9928.0</v>
      </c>
      <c r="AF192" s="109">
        <v>13619.0</v>
      </c>
      <c r="AG192" s="109">
        <v>11186.0</v>
      </c>
      <c r="AH192" s="109">
        <v>15898.0</v>
      </c>
      <c r="AI192" s="109">
        <v>14759.0</v>
      </c>
      <c r="AJ192" s="109"/>
      <c r="AK192" s="109"/>
      <c r="AL192" s="109"/>
      <c r="AM192" s="109"/>
      <c r="AN192" s="109">
        <v>12641.0</v>
      </c>
      <c r="AO192" s="109">
        <v>4543.0</v>
      </c>
      <c r="AP192" s="109">
        <v>16926.0</v>
      </c>
      <c r="AQ192" s="109">
        <v>7553.0</v>
      </c>
      <c r="AR192" s="109">
        <v>18918.0</v>
      </c>
      <c r="AS192" s="109"/>
      <c r="AT192" s="109">
        <v>20358.0</v>
      </c>
      <c r="AU192" s="109">
        <v>7444.0</v>
      </c>
      <c r="AV192" s="109"/>
      <c r="AW192" s="109">
        <v>3949.0</v>
      </c>
      <c r="AX192" s="109">
        <v>654.0</v>
      </c>
      <c r="AY192" s="109">
        <v>3268.0</v>
      </c>
      <c r="AZ192" s="109">
        <v>603.0</v>
      </c>
      <c r="BA192" s="109">
        <v>2483.0</v>
      </c>
      <c r="BB192" s="109">
        <v>751.0</v>
      </c>
      <c r="BC192" s="109">
        <v>1977.0</v>
      </c>
      <c r="BD192" s="109">
        <v>3190.0</v>
      </c>
      <c r="BE192" s="109"/>
      <c r="BF192" s="109">
        <v>2170.0</v>
      </c>
      <c r="BG192" s="109">
        <v>1982.0</v>
      </c>
      <c r="BH192" s="109"/>
      <c r="BI192" s="109"/>
      <c r="BJ192" s="109">
        <v>1572.0</v>
      </c>
      <c r="BK192" s="109"/>
      <c r="BL192" s="109"/>
      <c r="BM192" s="109"/>
      <c r="BN192" s="109">
        <v>384.0</v>
      </c>
      <c r="BO192" s="109"/>
      <c r="BP192" s="109"/>
      <c r="BQ192" s="109"/>
      <c r="BR192" s="109">
        <v>1967.0</v>
      </c>
      <c r="BS192" s="109">
        <v>759.0</v>
      </c>
      <c r="BT192" s="109"/>
      <c r="BU192" s="109"/>
      <c r="BV192" s="109"/>
      <c r="BW192" s="109"/>
      <c r="BX192" s="109"/>
      <c r="BY192" s="109"/>
      <c r="BZ192" s="109"/>
      <c r="CA192" s="109"/>
      <c r="CB192" s="109"/>
      <c r="CC192" s="109"/>
      <c r="CD192" s="109"/>
      <c r="CE192" s="109"/>
      <c r="CF192" s="109">
        <v>405.0</v>
      </c>
      <c r="CG192" s="109"/>
      <c r="CH192" s="109">
        <v>109.0</v>
      </c>
      <c r="CI192" s="109">
        <v>59.0</v>
      </c>
      <c r="CJ192" s="109"/>
      <c r="CK192" s="109"/>
      <c r="CL192" s="109">
        <v>44.0</v>
      </c>
      <c r="CM192" s="109">
        <v>93.0</v>
      </c>
      <c r="CN192" s="109"/>
      <c r="CO192" s="109"/>
      <c r="CP192" s="109"/>
      <c r="CQ192" s="109">
        <v>84.0</v>
      </c>
      <c r="CR192" s="109"/>
      <c r="CS192" s="109"/>
      <c r="CT192" s="109"/>
      <c r="CU192" s="109"/>
      <c r="CV192" s="109"/>
      <c r="CW192" s="109"/>
      <c r="CX192" s="109"/>
      <c r="CY192" s="109"/>
      <c r="CZ192" s="109"/>
      <c r="DA192" s="109"/>
      <c r="DB192" s="109"/>
      <c r="DC192" s="109"/>
      <c r="DD192" s="109"/>
      <c r="DE192" s="109"/>
      <c r="DF192" s="109"/>
      <c r="DG192" s="109"/>
      <c r="DH192" s="109"/>
      <c r="DI192" s="109"/>
      <c r="DJ192" s="109">
        <v>271.0</v>
      </c>
      <c r="DK192" s="109"/>
      <c r="DL192" s="109"/>
      <c r="DM192" s="109"/>
      <c r="DN192" s="109"/>
      <c r="DO192" s="109"/>
      <c r="DP192" s="109">
        <v>234.0</v>
      </c>
      <c r="DQ192" s="109"/>
      <c r="DR192" s="109">
        <v>119.0</v>
      </c>
      <c r="DS192" s="109"/>
      <c r="DT192" s="109"/>
      <c r="DU192" s="109"/>
      <c r="DV192" s="109">
        <v>254.0</v>
      </c>
      <c r="DW192" s="109"/>
      <c r="DX192" s="109"/>
      <c r="DY192" s="109"/>
      <c r="DZ192" s="109"/>
      <c r="EA192" s="109"/>
      <c r="EB192" s="109"/>
      <c r="EC192" s="109"/>
      <c r="ED192" s="109"/>
      <c r="EE192" s="109"/>
      <c r="EF192" s="109"/>
      <c r="EG192" s="109"/>
      <c r="EH192" s="109"/>
      <c r="EI192" s="109"/>
      <c r="EJ192" s="109"/>
      <c r="EK192" s="109"/>
      <c r="EL192" s="109"/>
      <c r="EM192" s="109"/>
      <c r="EN192" s="109"/>
      <c r="EO192" s="109"/>
      <c r="EP192" s="109"/>
      <c r="EQ192" s="109"/>
      <c r="ER192" s="109"/>
      <c r="ES192" s="109"/>
      <c r="ET192" s="109"/>
      <c r="EU192" s="109"/>
      <c r="EV192" s="109"/>
      <c r="EW192" s="109"/>
      <c r="EX192" s="109">
        <v>268.0</v>
      </c>
      <c r="EY192" s="109"/>
      <c r="EZ192" s="109"/>
      <c r="FA192" s="109"/>
      <c r="FB192" s="109"/>
      <c r="FC192" s="109"/>
      <c r="FD192" s="109"/>
      <c r="FE192" s="109"/>
      <c r="FF192" s="109"/>
      <c r="FG192" s="109"/>
      <c r="FH192" s="109"/>
      <c r="FI192" s="109"/>
      <c r="FJ192" s="109"/>
      <c r="FK192" s="109"/>
      <c r="FL192" s="109"/>
      <c r="FM192" s="109"/>
      <c r="FN192" s="109"/>
      <c r="FO192" s="109"/>
      <c r="FP192" s="109"/>
      <c r="FQ192" s="109"/>
      <c r="FR192" s="109"/>
      <c r="FS192" s="109"/>
      <c r="FT192" s="109"/>
      <c r="FU192" s="109"/>
      <c r="FV192" s="109"/>
      <c r="FW192" s="109"/>
      <c r="FX192" s="109"/>
      <c r="FY192" s="109"/>
      <c r="FZ192" s="109"/>
      <c r="GA192" s="109"/>
      <c r="GB192" s="109"/>
      <c r="GC192" s="109"/>
      <c r="GD192" s="109"/>
      <c r="GE192" s="109"/>
      <c r="GF192" s="109">
        <v>376.0</v>
      </c>
      <c r="GG192" s="109">
        <v>724.0</v>
      </c>
      <c r="GH192" s="109"/>
      <c r="GI192" s="109">
        <v>456.0</v>
      </c>
    </row>
    <row r="193" ht="15.75" customHeight="1">
      <c r="A193" s="31">
        <v>174.0</v>
      </c>
      <c r="B193" s="31" t="s">
        <v>302</v>
      </c>
      <c r="C193" s="31">
        <v>6.0</v>
      </c>
      <c r="D193" s="109">
        <v>209966.0</v>
      </c>
      <c r="E193" s="109">
        <v>209960.0</v>
      </c>
      <c r="F193" s="109">
        <v>209966.0</v>
      </c>
      <c r="G193" s="109">
        <v>209960.0</v>
      </c>
      <c r="H193" s="109">
        <v>161981.0</v>
      </c>
      <c r="I193" s="109">
        <v>154025.0</v>
      </c>
      <c r="J193" s="109">
        <v>161981.0</v>
      </c>
      <c r="K193" s="109">
        <v>154025.0</v>
      </c>
      <c r="L193" s="109">
        <v>2682.0</v>
      </c>
      <c r="M193" s="109">
        <v>4429.0</v>
      </c>
      <c r="N193" s="109">
        <v>3299.0</v>
      </c>
      <c r="O193" s="109">
        <v>3795.0</v>
      </c>
      <c r="P193" s="109">
        <v>159299.0</v>
      </c>
      <c r="Q193" s="109">
        <v>149596.0</v>
      </c>
      <c r="R193" s="109">
        <v>158682.0</v>
      </c>
      <c r="S193" s="109">
        <v>150230.0</v>
      </c>
      <c r="T193" s="109">
        <v>71946.0</v>
      </c>
      <c r="U193" s="109">
        <v>87263.0</v>
      </c>
      <c r="V193" s="109">
        <v>61811.0</v>
      </c>
      <c r="W193" s="109">
        <v>76778.0</v>
      </c>
      <c r="X193" s="109">
        <v>32150.0</v>
      </c>
      <c r="Y193" s="109">
        <v>37352.0</v>
      </c>
      <c r="Z193" s="109">
        <v>28745.0</v>
      </c>
      <c r="AA193" s="109">
        <v>33218.0</v>
      </c>
      <c r="AB193" s="109">
        <v>7669.0</v>
      </c>
      <c r="AC193" s="109">
        <v>6869.0</v>
      </c>
      <c r="AD193" s="109">
        <v>9266.0</v>
      </c>
      <c r="AE193" s="109">
        <v>6900.0</v>
      </c>
      <c r="AF193" s="109">
        <v>8874.0</v>
      </c>
      <c r="AG193" s="109">
        <v>8125.0</v>
      </c>
      <c r="AH193" s="109">
        <v>10593.0</v>
      </c>
      <c r="AI193" s="109">
        <v>10058.0</v>
      </c>
      <c r="AJ193" s="109"/>
      <c r="AK193" s="109"/>
      <c r="AL193" s="109"/>
      <c r="AM193" s="109"/>
      <c r="AN193" s="109">
        <v>8437.0</v>
      </c>
      <c r="AO193" s="109">
        <v>3605.0</v>
      </c>
      <c r="AP193" s="109">
        <v>17122.0</v>
      </c>
      <c r="AQ193" s="109">
        <v>7313.0</v>
      </c>
      <c r="AR193" s="109">
        <v>27990.0</v>
      </c>
      <c r="AS193" s="109"/>
      <c r="AT193" s="109">
        <v>25145.0</v>
      </c>
      <c r="AU193" s="109">
        <v>8711.0</v>
      </c>
      <c r="AV193" s="109"/>
      <c r="AW193" s="109">
        <v>3390.0</v>
      </c>
      <c r="AX193" s="109">
        <v>427.0</v>
      </c>
      <c r="AY193" s="109">
        <v>2715.0</v>
      </c>
      <c r="AZ193" s="109">
        <v>576.0</v>
      </c>
      <c r="BA193" s="109">
        <v>2992.0</v>
      </c>
      <c r="BB193" s="109">
        <v>663.0</v>
      </c>
      <c r="BC193" s="109">
        <v>2190.0</v>
      </c>
      <c r="BD193" s="109">
        <v>1657.0</v>
      </c>
      <c r="BE193" s="109"/>
      <c r="BF193" s="109">
        <v>1178.0</v>
      </c>
      <c r="BG193" s="109">
        <v>1033.0</v>
      </c>
      <c r="BH193" s="109"/>
      <c r="BI193" s="109"/>
      <c r="BJ193" s="109">
        <v>1318.0</v>
      </c>
      <c r="BK193" s="109"/>
      <c r="BL193" s="109"/>
      <c r="BM193" s="109"/>
      <c r="BN193" s="109">
        <v>346.0</v>
      </c>
      <c r="BO193" s="109"/>
      <c r="BP193" s="109"/>
      <c r="BQ193" s="109"/>
      <c r="BR193" s="109">
        <v>1189.0</v>
      </c>
      <c r="BS193" s="109">
        <v>578.0</v>
      </c>
      <c r="BT193" s="109"/>
      <c r="BU193" s="109"/>
      <c r="BV193" s="109"/>
      <c r="BW193" s="109"/>
      <c r="BX193" s="109"/>
      <c r="BY193" s="109"/>
      <c r="BZ193" s="109"/>
      <c r="CA193" s="109"/>
      <c r="CB193" s="109"/>
      <c r="CC193" s="109"/>
      <c r="CD193" s="109"/>
      <c r="CE193" s="109"/>
      <c r="CF193" s="109"/>
      <c r="CG193" s="109"/>
      <c r="CH193" s="109">
        <v>36.0</v>
      </c>
      <c r="CI193" s="109">
        <v>25.0</v>
      </c>
      <c r="CJ193" s="109"/>
      <c r="CK193" s="109"/>
      <c r="CL193" s="109">
        <v>25.0</v>
      </c>
      <c r="CM193" s="109">
        <v>64.0</v>
      </c>
      <c r="CN193" s="109"/>
      <c r="CO193" s="109"/>
      <c r="CP193" s="109"/>
      <c r="CQ193" s="109">
        <v>71.0</v>
      </c>
      <c r="CR193" s="109"/>
      <c r="CS193" s="109"/>
      <c r="CT193" s="109"/>
      <c r="CU193" s="109"/>
      <c r="CV193" s="109"/>
      <c r="CW193" s="109"/>
      <c r="CX193" s="109"/>
      <c r="CY193" s="109"/>
      <c r="CZ193" s="109"/>
      <c r="DA193" s="109"/>
      <c r="DB193" s="109"/>
      <c r="DC193" s="109"/>
      <c r="DD193" s="109"/>
      <c r="DE193" s="109"/>
      <c r="DF193" s="109"/>
      <c r="DG193" s="109"/>
      <c r="DH193" s="109"/>
      <c r="DI193" s="109"/>
      <c r="DJ193" s="109">
        <v>277.0</v>
      </c>
      <c r="DK193" s="109"/>
      <c r="DL193" s="109"/>
      <c r="DM193" s="109"/>
      <c r="DN193" s="109"/>
      <c r="DO193" s="109"/>
      <c r="DP193" s="109"/>
      <c r="DQ193" s="109"/>
      <c r="DR193" s="109">
        <v>30.0</v>
      </c>
      <c r="DS193" s="109"/>
      <c r="DT193" s="109"/>
      <c r="DU193" s="109"/>
      <c r="DV193" s="109">
        <v>295.0</v>
      </c>
      <c r="DW193" s="109"/>
      <c r="DX193" s="109"/>
      <c r="DY193" s="109"/>
      <c r="DZ193" s="109"/>
      <c r="EA193" s="109"/>
      <c r="EB193" s="109"/>
      <c r="EC193" s="109"/>
      <c r="ED193" s="109"/>
      <c r="EE193" s="109"/>
      <c r="EF193" s="109"/>
      <c r="EG193" s="109"/>
      <c r="EH193" s="109"/>
      <c r="EI193" s="109"/>
      <c r="EJ193" s="109"/>
      <c r="EK193" s="109"/>
      <c r="EL193" s="109"/>
      <c r="EM193" s="109"/>
      <c r="EN193" s="109"/>
      <c r="EO193" s="109"/>
      <c r="EP193" s="109"/>
      <c r="EQ193" s="109"/>
      <c r="ER193" s="109"/>
      <c r="ES193" s="109"/>
      <c r="ET193" s="109"/>
      <c r="EU193" s="109"/>
      <c r="EV193" s="109"/>
      <c r="EW193" s="109"/>
      <c r="EX193" s="109">
        <v>216.0</v>
      </c>
      <c r="EY193" s="109"/>
      <c r="EZ193" s="109"/>
      <c r="FA193" s="109"/>
      <c r="FB193" s="109"/>
      <c r="FC193" s="109"/>
      <c r="FD193" s="109"/>
      <c r="FE193" s="109"/>
      <c r="FF193" s="109"/>
      <c r="FG193" s="109"/>
      <c r="FH193" s="109"/>
      <c r="FI193" s="109"/>
      <c r="FJ193" s="109"/>
      <c r="FK193" s="109"/>
      <c r="FL193" s="109"/>
      <c r="FM193" s="109"/>
      <c r="FN193" s="109"/>
      <c r="FO193" s="109"/>
      <c r="FP193" s="109"/>
      <c r="FQ193" s="109"/>
      <c r="FR193" s="109"/>
      <c r="FS193" s="109"/>
      <c r="FT193" s="109"/>
      <c r="FU193" s="109"/>
      <c r="FV193" s="109"/>
      <c r="FW193" s="109"/>
      <c r="FX193" s="109"/>
      <c r="FY193" s="109"/>
      <c r="FZ193" s="109"/>
      <c r="GA193" s="109"/>
      <c r="GB193" s="109"/>
      <c r="GC193" s="109"/>
      <c r="GD193" s="109"/>
      <c r="GE193" s="109"/>
      <c r="GF193" s="109"/>
      <c r="GG193" s="109"/>
      <c r="GH193" s="109"/>
      <c r="GI193" s="109">
        <v>576.0</v>
      </c>
    </row>
    <row r="194" ht="15.75" customHeight="1">
      <c r="A194" s="31">
        <v>175.0</v>
      </c>
      <c r="B194" s="31" t="s">
        <v>1047</v>
      </c>
      <c r="C194" s="31">
        <v>6.0</v>
      </c>
      <c r="D194" s="109">
        <v>179307.0</v>
      </c>
      <c r="E194" s="109">
        <v>180491.0</v>
      </c>
      <c r="F194" s="109">
        <v>179307.0</v>
      </c>
      <c r="G194" s="109">
        <v>180491.0</v>
      </c>
      <c r="H194" s="109">
        <v>138193.0</v>
      </c>
      <c r="I194" s="109">
        <v>131010.0</v>
      </c>
      <c r="J194" s="109">
        <v>138193.0</v>
      </c>
      <c r="K194" s="109">
        <v>131010.0</v>
      </c>
      <c r="L194" s="109">
        <v>2324.0</v>
      </c>
      <c r="M194" s="109">
        <v>4237.0</v>
      </c>
      <c r="N194" s="109">
        <v>2167.0</v>
      </c>
      <c r="O194" s="109">
        <v>3996.0</v>
      </c>
      <c r="P194" s="109">
        <v>135869.0</v>
      </c>
      <c r="Q194" s="109">
        <v>126773.0</v>
      </c>
      <c r="R194" s="109">
        <v>136026.0</v>
      </c>
      <c r="S194" s="109">
        <v>127014.0</v>
      </c>
      <c r="T194" s="109">
        <v>49479.0</v>
      </c>
      <c r="U194" s="109">
        <v>61911.0</v>
      </c>
      <c r="V194" s="109">
        <v>43147.0</v>
      </c>
      <c r="W194" s="109">
        <v>52305.0</v>
      </c>
      <c r="X194" s="109">
        <v>38462.0</v>
      </c>
      <c r="Y194" s="109">
        <v>41061.0</v>
      </c>
      <c r="Z194" s="109">
        <v>32069.0</v>
      </c>
      <c r="AA194" s="109">
        <v>35313.0</v>
      </c>
      <c r="AB194" s="109">
        <v>8007.0</v>
      </c>
      <c r="AC194" s="109">
        <v>6739.0</v>
      </c>
      <c r="AD194" s="109">
        <v>8938.0</v>
      </c>
      <c r="AE194" s="109">
        <v>6934.0</v>
      </c>
      <c r="AF194" s="109">
        <v>7346.0</v>
      </c>
      <c r="AG194" s="109">
        <v>6815.0</v>
      </c>
      <c r="AH194" s="109">
        <v>9614.0</v>
      </c>
      <c r="AI194" s="109">
        <v>9720.0</v>
      </c>
      <c r="AJ194" s="109"/>
      <c r="AK194" s="109"/>
      <c r="AL194" s="109"/>
      <c r="AM194" s="109"/>
      <c r="AN194" s="109">
        <v>8326.0</v>
      </c>
      <c r="AO194" s="109">
        <v>2963.0</v>
      </c>
      <c r="AP194" s="109">
        <v>14144.0</v>
      </c>
      <c r="AQ194" s="109">
        <v>6516.0</v>
      </c>
      <c r="AR194" s="109">
        <v>20172.0</v>
      </c>
      <c r="AS194" s="109"/>
      <c r="AT194" s="109">
        <v>20927.0</v>
      </c>
      <c r="AU194" s="109">
        <v>8098.0</v>
      </c>
      <c r="AV194" s="109"/>
      <c r="AW194" s="109">
        <v>3746.0</v>
      </c>
      <c r="AX194" s="109">
        <v>549.0</v>
      </c>
      <c r="AY194" s="109">
        <v>2666.0</v>
      </c>
      <c r="AZ194" s="109">
        <v>1212.0</v>
      </c>
      <c r="BA194" s="109">
        <v>3538.0</v>
      </c>
      <c r="BB194" s="109">
        <v>1249.0</v>
      </c>
      <c r="BC194" s="109">
        <v>2662.0</v>
      </c>
      <c r="BD194" s="109">
        <v>2865.0</v>
      </c>
      <c r="BE194" s="109"/>
      <c r="BF194" s="109">
        <v>1590.0</v>
      </c>
      <c r="BG194" s="109">
        <v>1325.0</v>
      </c>
      <c r="BH194" s="109"/>
      <c r="BI194" s="109"/>
      <c r="BJ194" s="109">
        <v>1668.0</v>
      </c>
      <c r="BK194" s="109"/>
      <c r="BL194" s="109"/>
      <c r="BM194" s="109"/>
      <c r="BN194" s="109">
        <v>249.0</v>
      </c>
      <c r="BO194" s="109"/>
      <c r="BP194" s="109"/>
      <c r="BQ194" s="109"/>
      <c r="BR194" s="109">
        <v>1142.0</v>
      </c>
      <c r="BS194" s="109">
        <v>630.0</v>
      </c>
      <c r="BT194" s="109"/>
      <c r="BU194" s="109"/>
      <c r="BV194" s="109"/>
      <c r="BW194" s="109"/>
      <c r="BX194" s="109"/>
      <c r="BY194" s="109"/>
      <c r="BZ194" s="109"/>
      <c r="CA194" s="109"/>
      <c r="CB194" s="109"/>
      <c r="CC194" s="109"/>
      <c r="CD194" s="109"/>
      <c r="CE194" s="109"/>
      <c r="CF194" s="109"/>
      <c r="CG194" s="109"/>
      <c r="CH194" s="109">
        <v>37.0</v>
      </c>
      <c r="CI194" s="109">
        <v>25.0</v>
      </c>
      <c r="CJ194" s="109"/>
      <c r="CK194" s="109"/>
      <c r="CL194" s="109">
        <v>42.0</v>
      </c>
      <c r="CM194" s="109">
        <v>72.0</v>
      </c>
      <c r="CN194" s="109"/>
      <c r="CO194" s="109"/>
      <c r="CP194" s="109"/>
      <c r="CQ194" s="109">
        <v>74.0</v>
      </c>
      <c r="CR194" s="109"/>
      <c r="CS194" s="109"/>
      <c r="CT194" s="109"/>
      <c r="CU194" s="109"/>
      <c r="CV194" s="109"/>
      <c r="CW194" s="109"/>
      <c r="CX194" s="109"/>
      <c r="CY194" s="109"/>
      <c r="CZ194" s="109"/>
      <c r="DA194" s="109"/>
      <c r="DB194" s="109"/>
      <c r="DC194" s="109"/>
      <c r="DD194" s="109"/>
      <c r="DE194" s="109"/>
      <c r="DF194" s="109"/>
      <c r="DG194" s="109"/>
      <c r="DH194" s="109"/>
      <c r="DI194" s="109"/>
      <c r="DJ194" s="109">
        <v>208.0</v>
      </c>
      <c r="DK194" s="109"/>
      <c r="DL194" s="109"/>
      <c r="DM194" s="109"/>
      <c r="DN194" s="109"/>
      <c r="DO194" s="109"/>
      <c r="DP194" s="109"/>
      <c r="DQ194" s="109"/>
      <c r="DR194" s="109">
        <v>22.0</v>
      </c>
      <c r="DS194" s="109"/>
      <c r="DT194" s="109"/>
      <c r="DU194" s="109"/>
      <c r="DV194" s="109">
        <v>222.0</v>
      </c>
      <c r="DW194" s="109"/>
      <c r="DX194" s="109"/>
      <c r="DY194" s="109"/>
      <c r="DZ194" s="109"/>
      <c r="EA194" s="109"/>
      <c r="EB194" s="109"/>
      <c r="EC194" s="109"/>
      <c r="ED194" s="109"/>
      <c r="EE194" s="109"/>
      <c r="EF194" s="109"/>
      <c r="EG194" s="109"/>
      <c r="EH194" s="109"/>
      <c r="EI194" s="109"/>
      <c r="EJ194" s="109"/>
      <c r="EK194" s="109"/>
      <c r="EL194" s="109"/>
      <c r="EM194" s="109"/>
      <c r="EN194" s="109"/>
      <c r="EO194" s="109"/>
      <c r="EP194" s="109"/>
      <c r="EQ194" s="109"/>
      <c r="ER194" s="109"/>
      <c r="ES194" s="109"/>
      <c r="ET194" s="109"/>
      <c r="EU194" s="109"/>
      <c r="EV194" s="109"/>
      <c r="EW194" s="109"/>
      <c r="EX194" s="109">
        <v>209.0</v>
      </c>
      <c r="EY194" s="109"/>
      <c r="EZ194" s="109"/>
      <c r="FA194" s="109"/>
      <c r="FB194" s="109"/>
      <c r="FC194" s="109"/>
      <c r="FD194" s="109"/>
      <c r="FE194" s="109"/>
      <c r="FF194" s="109"/>
      <c r="FG194" s="109"/>
      <c r="FH194" s="109"/>
      <c r="FI194" s="109"/>
      <c r="FJ194" s="109"/>
      <c r="FK194" s="109"/>
      <c r="FL194" s="109"/>
      <c r="FM194" s="109"/>
      <c r="FN194" s="109"/>
      <c r="FO194" s="109"/>
      <c r="FP194" s="109"/>
      <c r="FQ194" s="109"/>
      <c r="FR194" s="109"/>
      <c r="FS194" s="109"/>
      <c r="FT194" s="109"/>
      <c r="FU194" s="109"/>
      <c r="FV194" s="109"/>
      <c r="FW194" s="109"/>
      <c r="FX194" s="109"/>
      <c r="FY194" s="109"/>
      <c r="FZ194" s="109"/>
      <c r="GA194" s="109"/>
      <c r="GB194" s="109"/>
      <c r="GC194" s="109"/>
      <c r="GD194" s="109"/>
      <c r="GE194" s="109"/>
      <c r="GF194" s="109"/>
      <c r="GG194" s="109"/>
      <c r="GH194" s="109"/>
      <c r="GI194" s="109">
        <v>674.0</v>
      </c>
    </row>
    <row r="195" ht="15.75" customHeight="1">
      <c r="A195" s="31">
        <v>176.0</v>
      </c>
      <c r="B195" s="31" t="s">
        <v>887</v>
      </c>
      <c r="C195" s="31">
        <v>6.0</v>
      </c>
      <c r="D195" s="109">
        <v>181516.0</v>
      </c>
      <c r="E195" s="109">
        <v>182026.0</v>
      </c>
      <c r="F195" s="109">
        <v>181516.0</v>
      </c>
      <c r="G195" s="109">
        <v>182026.0</v>
      </c>
      <c r="H195" s="109">
        <v>146315.0</v>
      </c>
      <c r="I195" s="109">
        <v>139886.0</v>
      </c>
      <c r="J195" s="109">
        <v>146315.0</v>
      </c>
      <c r="K195" s="109">
        <v>139886.0</v>
      </c>
      <c r="L195" s="109">
        <v>2055.0</v>
      </c>
      <c r="M195" s="109">
        <v>2911.0</v>
      </c>
      <c r="N195" s="109">
        <v>1706.0</v>
      </c>
      <c r="O195" s="109">
        <v>3003.0</v>
      </c>
      <c r="P195" s="109">
        <v>144260.0</v>
      </c>
      <c r="Q195" s="109">
        <v>136975.0</v>
      </c>
      <c r="R195" s="109">
        <v>144609.0</v>
      </c>
      <c r="S195" s="109">
        <v>136883.0</v>
      </c>
      <c r="T195" s="109">
        <v>57579.0</v>
      </c>
      <c r="U195" s="109">
        <v>66785.0</v>
      </c>
      <c r="V195" s="109">
        <v>48436.0</v>
      </c>
      <c r="W195" s="109">
        <v>58822.0</v>
      </c>
      <c r="X195" s="109">
        <v>33201.0</v>
      </c>
      <c r="Y195" s="109">
        <v>38435.0</v>
      </c>
      <c r="Z195" s="109">
        <v>28947.0</v>
      </c>
      <c r="AA195" s="109">
        <v>33846.0</v>
      </c>
      <c r="AB195" s="109">
        <v>8556.0</v>
      </c>
      <c r="AC195" s="109">
        <v>5482.0</v>
      </c>
      <c r="AD195" s="109">
        <v>9562.0</v>
      </c>
      <c r="AE195" s="109">
        <v>6358.0</v>
      </c>
      <c r="AF195" s="109">
        <v>12884.0</v>
      </c>
      <c r="AG195" s="109">
        <v>10064.0</v>
      </c>
      <c r="AH195" s="109">
        <v>14074.0</v>
      </c>
      <c r="AI195" s="109">
        <v>12690.0</v>
      </c>
      <c r="AJ195" s="109"/>
      <c r="AK195" s="109"/>
      <c r="AL195" s="109"/>
      <c r="AM195" s="109"/>
      <c r="AN195" s="109">
        <v>14954.0</v>
      </c>
      <c r="AO195" s="109">
        <v>4866.0</v>
      </c>
      <c r="AP195" s="109">
        <v>21713.0</v>
      </c>
      <c r="AQ195" s="109">
        <v>10334.0</v>
      </c>
      <c r="AR195" s="109">
        <v>15075.0</v>
      </c>
      <c r="AS195" s="109">
        <v>7748.0</v>
      </c>
      <c r="AT195" s="109">
        <v>16132.0</v>
      </c>
      <c r="AU195" s="109">
        <v>9447.0</v>
      </c>
      <c r="AV195" s="109"/>
      <c r="AW195" s="109">
        <v>2194.0</v>
      </c>
      <c r="AX195" s="109">
        <v>476.0</v>
      </c>
      <c r="AY195" s="109">
        <v>2266.0</v>
      </c>
      <c r="AZ195" s="109"/>
      <c r="BA195" s="109">
        <v>934.0</v>
      </c>
      <c r="BB195" s="109">
        <v>388.0</v>
      </c>
      <c r="BC195" s="109">
        <v>1024.0</v>
      </c>
      <c r="BD195" s="109">
        <v>2011.0</v>
      </c>
      <c r="BE195" s="109"/>
      <c r="BF195" s="109">
        <v>1090.0</v>
      </c>
      <c r="BG195" s="109">
        <v>876.0</v>
      </c>
      <c r="BH195" s="109"/>
      <c r="BI195" s="109"/>
      <c r="BJ195" s="109">
        <v>1751.0</v>
      </c>
      <c r="BK195" s="109"/>
      <c r="BL195" s="109"/>
      <c r="BM195" s="109"/>
      <c r="BN195" s="109">
        <v>218.0</v>
      </c>
      <c r="BO195" s="109"/>
      <c r="BP195" s="109"/>
      <c r="BQ195" s="109"/>
      <c r="BR195" s="109">
        <v>1079.0</v>
      </c>
      <c r="BS195" s="109">
        <v>510.0</v>
      </c>
      <c r="BT195" s="109"/>
      <c r="BU195" s="109"/>
      <c r="BV195" s="109"/>
      <c r="BW195" s="109"/>
      <c r="BX195" s="109"/>
      <c r="BY195" s="109"/>
      <c r="BZ195" s="109"/>
      <c r="CA195" s="109"/>
      <c r="CB195" s="109"/>
      <c r="CC195" s="109"/>
      <c r="CD195" s="109"/>
      <c r="CE195" s="109"/>
      <c r="CF195" s="109"/>
      <c r="CG195" s="109"/>
      <c r="CH195" s="109">
        <v>31.0</v>
      </c>
      <c r="CI195" s="109">
        <v>18.0</v>
      </c>
      <c r="CJ195" s="109"/>
      <c r="CK195" s="109"/>
      <c r="CL195" s="109">
        <v>26.0</v>
      </c>
      <c r="CM195" s="109">
        <v>51.0</v>
      </c>
      <c r="CN195" s="109"/>
      <c r="CO195" s="109"/>
      <c r="CP195" s="109"/>
      <c r="CQ195" s="109">
        <v>38.0</v>
      </c>
      <c r="CR195" s="109"/>
      <c r="CS195" s="109"/>
      <c r="CT195" s="109"/>
      <c r="CU195" s="109"/>
      <c r="CV195" s="109"/>
      <c r="CW195" s="109"/>
      <c r="CX195" s="109"/>
      <c r="CY195" s="109"/>
      <c r="CZ195" s="109"/>
      <c r="DA195" s="109"/>
      <c r="DB195" s="109"/>
      <c r="DC195" s="109"/>
      <c r="DD195" s="109"/>
      <c r="DE195" s="109"/>
      <c r="DF195" s="109"/>
      <c r="DG195" s="109"/>
      <c r="DH195" s="109"/>
      <c r="DI195" s="109"/>
      <c r="DJ195" s="109">
        <v>238.0</v>
      </c>
      <c r="DK195" s="109"/>
      <c r="DL195" s="109"/>
      <c r="DM195" s="109"/>
      <c r="DN195" s="109"/>
      <c r="DO195" s="109"/>
      <c r="DP195" s="109"/>
      <c r="DQ195" s="109"/>
      <c r="DR195" s="109">
        <v>24.0</v>
      </c>
      <c r="DS195" s="109"/>
      <c r="DT195" s="109"/>
      <c r="DU195" s="109"/>
      <c r="DV195" s="109">
        <v>202.0</v>
      </c>
      <c r="DW195" s="109"/>
      <c r="DX195" s="109"/>
      <c r="DY195" s="109"/>
      <c r="DZ195" s="109"/>
      <c r="EA195" s="109"/>
      <c r="EB195" s="109"/>
      <c r="EC195" s="109"/>
      <c r="ED195" s="109"/>
      <c r="EE195" s="109"/>
      <c r="EF195" s="109"/>
      <c r="EG195" s="109"/>
      <c r="EH195" s="109"/>
      <c r="EI195" s="109"/>
      <c r="EJ195" s="109"/>
      <c r="EK195" s="109"/>
      <c r="EL195" s="109"/>
      <c r="EM195" s="109"/>
      <c r="EN195" s="109"/>
      <c r="EO195" s="109"/>
      <c r="EP195" s="109"/>
      <c r="EQ195" s="109"/>
      <c r="ER195" s="109"/>
      <c r="ES195" s="109"/>
      <c r="ET195" s="109"/>
      <c r="EU195" s="109"/>
      <c r="EV195" s="109"/>
      <c r="EW195" s="109"/>
      <c r="EX195" s="109">
        <v>222.0</v>
      </c>
      <c r="EY195" s="109"/>
      <c r="EZ195" s="109"/>
      <c r="FA195" s="109"/>
      <c r="FB195" s="109"/>
      <c r="FC195" s="109"/>
      <c r="FD195" s="109"/>
      <c r="FE195" s="109"/>
      <c r="FF195" s="109"/>
      <c r="FG195" s="109"/>
      <c r="FH195" s="109"/>
      <c r="FI195" s="109"/>
      <c r="FJ195" s="109"/>
      <c r="FK195" s="109"/>
      <c r="FL195" s="109"/>
      <c r="FM195" s="109"/>
      <c r="FN195" s="109"/>
      <c r="FO195" s="109"/>
      <c r="FP195" s="109"/>
      <c r="FQ195" s="109"/>
      <c r="FR195" s="109"/>
      <c r="FS195" s="109"/>
      <c r="FT195" s="109"/>
      <c r="FU195" s="109"/>
      <c r="FV195" s="109"/>
      <c r="FW195" s="109"/>
      <c r="FX195" s="109"/>
      <c r="FY195" s="109"/>
      <c r="FZ195" s="109"/>
      <c r="GA195" s="109"/>
      <c r="GB195" s="109"/>
      <c r="GC195" s="109"/>
      <c r="GD195" s="109"/>
      <c r="GE195" s="109"/>
      <c r="GF195" s="109"/>
      <c r="GG195" s="109">
        <v>467.0</v>
      </c>
      <c r="GH195" s="109"/>
      <c r="GI195" s="109">
        <v>603.0</v>
      </c>
    </row>
    <row r="196" ht="15.75" customHeight="1">
      <c r="A196" s="31">
        <v>177.0</v>
      </c>
      <c r="B196" s="31" t="s">
        <v>888</v>
      </c>
      <c r="C196" s="31">
        <v>6.0</v>
      </c>
      <c r="D196" s="109">
        <v>176435.0</v>
      </c>
      <c r="E196" s="109">
        <v>175085.0</v>
      </c>
      <c r="F196" s="109">
        <v>176435.0</v>
      </c>
      <c r="G196" s="109">
        <v>175085.0</v>
      </c>
      <c r="H196" s="109">
        <v>138853.0</v>
      </c>
      <c r="I196" s="109">
        <v>131480.0</v>
      </c>
      <c r="J196" s="109">
        <v>138853.0</v>
      </c>
      <c r="K196" s="109">
        <v>131480.0</v>
      </c>
      <c r="L196" s="109">
        <v>1932.0</v>
      </c>
      <c r="M196" s="109">
        <v>3710.0</v>
      </c>
      <c r="N196" s="109">
        <v>1633.0</v>
      </c>
      <c r="O196" s="109">
        <v>3331.0</v>
      </c>
      <c r="P196" s="109">
        <v>136921.0</v>
      </c>
      <c r="Q196" s="109">
        <v>127770.0</v>
      </c>
      <c r="R196" s="109">
        <v>137220.0</v>
      </c>
      <c r="S196" s="109">
        <v>128149.0</v>
      </c>
      <c r="T196" s="109">
        <v>49891.0</v>
      </c>
      <c r="U196" s="109">
        <v>60118.0</v>
      </c>
      <c r="V196" s="109">
        <v>43951.0</v>
      </c>
      <c r="W196" s="109">
        <v>52419.0</v>
      </c>
      <c r="X196" s="109">
        <v>39773.0</v>
      </c>
      <c r="Y196" s="109">
        <v>40805.0</v>
      </c>
      <c r="Z196" s="109">
        <v>31152.0</v>
      </c>
      <c r="AA196" s="109">
        <v>34937.0</v>
      </c>
      <c r="AB196" s="109">
        <v>6719.0</v>
      </c>
      <c r="AC196" s="109">
        <v>6174.0</v>
      </c>
      <c r="AD196" s="109">
        <v>9249.0</v>
      </c>
      <c r="AE196" s="109">
        <v>6615.0</v>
      </c>
      <c r="AF196" s="109">
        <v>11368.0</v>
      </c>
      <c r="AG196" s="109">
        <v>9497.0</v>
      </c>
      <c r="AH196" s="109">
        <v>13002.0</v>
      </c>
      <c r="AI196" s="109">
        <v>11991.0</v>
      </c>
      <c r="AJ196" s="109"/>
      <c r="AK196" s="109"/>
      <c r="AL196" s="109"/>
      <c r="AM196" s="109"/>
      <c r="AN196" s="109">
        <v>11047.0</v>
      </c>
      <c r="AO196" s="109">
        <v>3527.0</v>
      </c>
      <c r="AP196" s="109">
        <v>17462.0</v>
      </c>
      <c r="AQ196" s="109">
        <v>7586.0</v>
      </c>
      <c r="AR196" s="109">
        <v>14987.0</v>
      </c>
      <c r="AS196" s="109"/>
      <c r="AT196" s="109">
        <v>15895.0</v>
      </c>
      <c r="AU196" s="109">
        <v>7608.0</v>
      </c>
      <c r="AV196" s="109"/>
      <c r="AW196" s="109">
        <v>2863.0</v>
      </c>
      <c r="AX196" s="109">
        <v>544.0</v>
      </c>
      <c r="AY196" s="109">
        <v>2535.0</v>
      </c>
      <c r="AZ196" s="109">
        <v>719.0</v>
      </c>
      <c r="BA196" s="109">
        <v>2364.0</v>
      </c>
      <c r="BB196" s="109">
        <v>811.0</v>
      </c>
      <c r="BC196" s="109">
        <v>1860.0</v>
      </c>
      <c r="BD196" s="109">
        <v>2417.0</v>
      </c>
      <c r="BE196" s="109">
        <v>2422.0</v>
      </c>
      <c r="BF196" s="109">
        <v>1299.0</v>
      </c>
      <c r="BG196" s="109">
        <v>1440.0</v>
      </c>
      <c r="BH196" s="109"/>
      <c r="BI196" s="109"/>
      <c r="BJ196" s="109">
        <v>1632.0</v>
      </c>
      <c r="BK196" s="109"/>
      <c r="BL196" s="109"/>
      <c r="BM196" s="109"/>
      <c r="BN196" s="109">
        <v>229.0</v>
      </c>
      <c r="BO196" s="109"/>
      <c r="BP196" s="109"/>
      <c r="BQ196" s="109"/>
      <c r="BR196" s="109">
        <v>1199.0</v>
      </c>
      <c r="BS196" s="109">
        <v>604.0</v>
      </c>
      <c r="BT196" s="109"/>
      <c r="BU196" s="109"/>
      <c r="BV196" s="109"/>
      <c r="BW196" s="109"/>
      <c r="BX196" s="109"/>
      <c r="BY196" s="109"/>
      <c r="BZ196" s="109"/>
      <c r="CA196" s="109"/>
      <c r="CB196" s="109"/>
      <c r="CC196" s="109"/>
      <c r="CD196" s="109"/>
      <c r="CE196" s="109"/>
      <c r="CF196" s="109"/>
      <c r="CG196" s="109"/>
      <c r="CH196" s="109">
        <v>24.0</v>
      </c>
      <c r="CI196" s="109">
        <v>23.0</v>
      </c>
      <c r="CJ196" s="109"/>
      <c r="CK196" s="109"/>
      <c r="CL196" s="109">
        <v>27.0</v>
      </c>
      <c r="CM196" s="109">
        <v>110.0</v>
      </c>
      <c r="CN196" s="109"/>
      <c r="CO196" s="109"/>
      <c r="CP196" s="109"/>
      <c r="CQ196" s="109">
        <v>57.0</v>
      </c>
      <c r="CR196" s="109"/>
      <c r="CS196" s="109"/>
      <c r="CT196" s="109"/>
      <c r="CU196" s="109"/>
      <c r="CV196" s="109"/>
      <c r="CW196" s="109"/>
      <c r="CX196" s="109"/>
      <c r="CY196" s="109"/>
      <c r="CZ196" s="109"/>
      <c r="DA196" s="109"/>
      <c r="DB196" s="109"/>
      <c r="DC196" s="109"/>
      <c r="DD196" s="109"/>
      <c r="DE196" s="109"/>
      <c r="DF196" s="109"/>
      <c r="DG196" s="109"/>
      <c r="DH196" s="109"/>
      <c r="DI196" s="109"/>
      <c r="DJ196" s="109">
        <v>233.0</v>
      </c>
      <c r="DK196" s="109"/>
      <c r="DL196" s="109"/>
      <c r="DM196" s="109"/>
      <c r="DN196" s="109"/>
      <c r="DO196" s="109"/>
      <c r="DP196" s="109"/>
      <c r="DQ196" s="109"/>
      <c r="DR196" s="109">
        <v>23.0</v>
      </c>
      <c r="DS196" s="109"/>
      <c r="DT196" s="109"/>
      <c r="DU196" s="109"/>
      <c r="DV196" s="109">
        <v>249.0</v>
      </c>
      <c r="DW196" s="109"/>
      <c r="DX196" s="109"/>
      <c r="DY196" s="109"/>
      <c r="DZ196" s="109"/>
      <c r="EA196" s="109"/>
      <c r="EB196" s="109"/>
      <c r="EC196" s="109"/>
      <c r="ED196" s="109"/>
      <c r="EE196" s="109"/>
      <c r="EF196" s="109"/>
      <c r="EG196" s="109"/>
      <c r="EH196" s="109"/>
      <c r="EI196" s="109"/>
      <c r="EJ196" s="109"/>
      <c r="EK196" s="109"/>
      <c r="EL196" s="109"/>
      <c r="EM196" s="109"/>
      <c r="EN196" s="109"/>
      <c r="EO196" s="109"/>
      <c r="EP196" s="109"/>
      <c r="EQ196" s="109"/>
      <c r="ER196" s="109"/>
      <c r="ES196" s="109"/>
      <c r="ET196" s="109"/>
      <c r="EU196" s="109"/>
      <c r="EV196" s="109"/>
      <c r="EW196" s="109"/>
      <c r="EX196" s="109">
        <v>239.0</v>
      </c>
      <c r="EY196" s="109"/>
      <c r="EZ196" s="109"/>
      <c r="FA196" s="109"/>
      <c r="FB196" s="109"/>
      <c r="FC196" s="109"/>
      <c r="FD196" s="109"/>
      <c r="FE196" s="109"/>
      <c r="FF196" s="109"/>
      <c r="FG196" s="109"/>
      <c r="FH196" s="109"/>
      <c r="FI196" s="109"/>
      <c r="FJ196" s="109"/>
      <c r="FK196" s="109"/>
      <c r="FL196" s="109"/>
      <c r="FM196" s="109"/>
      <c r="FN196" s="109"/>
      <c r="FO196" s="109"/>
      <c r="FP196" s="109"/>
      <c r="FQ196" s="109"/>
      <c r="FR196" s="109"/>
      <c r="FS196" s="109"/>
      <c r="FT196" s="109"/>
      <c r="FU196" s="109"/>
      <c r="FV196" s="109"/>
      <c r="FW196" s="109"/>
      <c r="FX196" s="109"/>
      <c r="FY196" s="109"/>
      <c r="FZ196" s="109"/>
      <c r="GA196" s="109"/>
      <c r="GB196" s="109"/>
      <c r="GC196" s="109"/>
      <c r="GD196" s="109"/>
      <c r="GE196" s="109"/>
      <c r="GF196" s="109"/>
      <c r="GG196" s="109"/>
      <c r="GH196" s="109"/>
      <c r="GI196" s="109">
        <v>364.0</v>
      </c>
    </row>
    <row r="197" ht="15.75" customHeight="1">
      <c r="A197" s="31">
        <v>178.0</v>
      </c>
      <c r="B197" s="31" t="s">
        <v>1310</v>
      </c>
      <c r="C197" s="31">
        <v>6.0</v>
      </c>
      <c r="D197" s="109">
        <v>220342.0</v>
      </c>
      <c r="E197" s="109">
        <v>220668.0</v>
      </c>
      <c r="F197" s="109">
        <v>220342.0</v>
      </c>
      <c r="G197" s="109">
        <v>220668.0</v>
      </c>
      <c r="H197" s="109">
        <v>173627.0</v>
      </c>
      <c r="I197" s="109">
        <v>165788.0</v>
      </c>
      <c r="J197" s="109">
        <v>173627.0</v>
      </c>
      <c r="K197" s="109">
        <v>165788.0</v>
      </c>
      <c r="L197" s="109">
        <v>2289.0</v>
      </c>
      <c r="M197" s="109">
        <v>3756.0</v>
      </c>
      <c r="N197" s="109">
        <v>2002.0</v>
      </c>
      <c r="O197" s="109">
        <v>3864.0</v>
      </c>
      <c r="P197" s="109">
        <v>171338.0</v>
      </c>
      <c r="Q197" s="109">
        <v>162032.0</v>
      </c>
      <c r="R197" s="109">
        <v>171625.0</v>
      </c>
      <c r="S197" s="109">
        <v>161924.0</v>
      </c>
      <c r="T197" s="109">
        <v>71555.0</v>
      </c>
      <c r="U197" s="109">
        <v>84489.0</v>
      </c>
      <c r="V197" s="109">
        <v>59346.0</v>
      </c>
      <c r="W197" s="109">
        <v>73599.0</v>
      </c>
      <c r="X197" s="109">
        <v>43427.0</v>
      </c>
      <c r="Y197" s="109">
        <v>47152.0</v>
      </c>
      <c r="Z197" s="109">
        <v>35604.0</v>
      </c>
      <c r="AA197" s="109">
        <v>40718.0</v>
      </c>
      <c r="AB197" s="109">
        <v>9394.0</v>
      </c>
      <c r="AC197" s="109">
        <v>6300.0</v>
      </c>
      <c r="AD197" s="109">
        <v>11069.0</v>
      </c>
      <c r="AE197" s="109">
        <v>7290.0</v>
      </c>
      <c r="AF197" s="109">
        <v>12020.0</v>
      </c>
      <c r="AG197" s="109">
        <v>9119.0</v>
      </c>
      <c r="AH197" s="109">
        <v>15273.0</v>
      </c>
      <c r="AI197" s="109">
        <v>13955.0</v>
      </c>
      <c r="AJ197" s="109"/>
      <c r="AK197" s="109"/>
      <c r="AL197" s="109"/>
      <c r="AM197" s="109"/>
      <c r="AN197" s="109">
        <v>13053.0</v>
      </c>
      <c r="AO197" s="109">
        <v>3726.0</v>
      </c>
      <c r="AP197" s="109">
        <v>22650.0</v>
      </c>
      <c r="AQ197" s="109">
        <v>10139.0</v>
      </c>
      <c r="AR197" s="109">
        <v>17439.0</v>
      </c>
      <c r="AS197" s="109">
        <v>6913.0</v>
      </c>
      <c r="AT197" s="109">
        <v>20399.0</v>
      </c>
      <c r="AU197" s="109">
        <v>9469.0</v>
      </c>
      <c r="AV197" s="109"/>
      <c r="AW197" s="109">
        <v>2869.0</v>
      </c>
      <c r="AX197" s="109">
        <v>556.0</v>
      </c>
      <c r="AY197" s="109">
        <v>2884.0</v>
      </c>
      <c r="AZ197" s="109"/>
      <c r="BA197" s="109">
        <v>1464.0</v>
      </c>
      <c r="BB197" s="109">
        <v>443.0</v>
      </c>
      <c r="BC197" s="109">
        <v>1476.0</v>
      </c>
      <c r="BD197" s="109">
        <v>4450.0</v>
      </c>
      <c r="BE197" s="109"/>
      <c r="BF197" s="109">
        <v>1794.0</v>
      </c>
      <c r="BG197" s="109">
        <v>1126.0</v>
      </c>
      <c r="BH197" s="109"/>
      <c r="BI197" s="109"/>
      <c r="BJ197" s="109">
        <v>1827.0</v>
      </c>
      <c r="BK197" s="109"/>
      <c r="BL197" s="109"/>
      <c r="BM197" s="109"/>
      <c r="BN197" s="109">
        <v>238.0</v>
      </c>
      <c r="BO197" s="109"/>
      <c r="BP197" s="109"/>
      <c r="BQ197" s="109"/>
      <c r="BR197" s="109">
        <v>1447.0</v>
      </c>
      <c r="BS197" s="109">
        <v>611.0</v>
      </c>
      <c r="BT197" s="109"/>
      <c r="BU197" s="109"/>
      <c r="BV197" s="109"/>
      <c r="BW197" s="109"/>
      <c r="BX197" s="109"/>
      <c r="BY197" s="109"/>
      <c r="BZ197" s="109"/>
      <c r="CA197" s="109"/>
      <c r="CB197" s="109"/>
      <c r="CC197" s="109"/>
      <c r="CD197" s="109"/>
      <c r="CE197" s="109"/>
      <c r="CF197" s="109"/>
      <c r="CG197" s="109"/>
      <c r="CH197" s="109">
        <v>40.0</v>
      </c>
      <c r="CI197" s="109">
        <v>42.0</v>
      </c>
      <c r="CJ197" s="109"/>
      <c r="CK197" s="109"/>
      <c r="CL197" s="109">
        <v>30.0</v>
      </c>
      <c r="CM197" s="109">
        <v>57.0</v>
      </c>
      <c r="CN197" s="109"/>
      <c r="CO197" s="109"/>
      <c r="CP197" s="109"/>
      <c r="CQ197" s="109">
        <v>67.0</v>
      </c>
      <c r="CR197" s="109"/>
      <c r="CS197" s="109"/>
      <c r="CT197" s="109"/>
      <c r="CU197" s="109"/>
      <c r="CV197" s="109"/>
      <c r="CW197" s="109"/>
      <c r="CX197" s="109"/>
      <c r="CY197" s="109"/>
      <c r="CZ197" s="109"/>
      <c r="DA197" s="109"/>
      <c r="DB197" s="109"/>
      <c r="DC197" s="109"/>
      <c r="DD197" s="109"/>
      <c r="DE197" s="109"/>
      <c r="DF197" s="109"/>
      <c r="DG197" s="109"/>
      <c r="DH197" s="109"/>
      <c r="DI197" s="109"/>
      <c r="DJ197" s="109">
        <v>318.0</v>
      </c>
      <c r="DK197" s="109"/>
      <c r="DL197" s="109"/>
      <c r="DM197" s="109"/>
      <c r="DN197" s="109"/>
      <c r="DO197" s="109"/>
      <c r="DP197" s="109"/>
      <c r="DQ197" s="109"/>
      <c r="DR197" s="109">
        <v>32.0</v>
      </c>
      <c r="DS197" s="109"/>
      <c r="DT197" s="109"/>
      <c r="DU197" s="109"/>
      <c r="DV197" s="109">
        <v>265.0</v>
      </c>
      <c r="DW197" s="109"/>
      <c r="DX197" s="109"/>
      <c r="DY197" s="109"/>
      <c r="DZ197" s="109"/>
      <c r="EA197" s="109"/>
      <c r="EB197" s="109"/>
      <c r="EC197" s="109"/>
      <c r="ED197" s="109"/>
      <c r="EE197" s="109"/>
      <c r="EF197" s="109"/>
      <c r="EG197" s="109"/>
      <c r="EH197" s="109"/>
      <c r="EI197" s="109"/>
      <c r="EJ197" s="109"/>
      <c r="EK197" s="109"/>
      <c r="EL197" s="109"/>
      <c r="EM197" s="109"/>
      <c r="EN197" s="109"/>
      <c r="EO197" s="109"/>
      <c r="EP197" s="109"/>
      <c r="EQ197" s="109"/>
      <c r="ER197" s="109"/>
      <c r="ES197" s="109"/>
      <c r="ET197" s="109"/>
      <c r="EU197" s="109"/>
      <c r="EV197" s="109"/>
      <c r="EW197" s="109"/>
      <c r="EX197" s="109">
        <v>294.0</v>
      </c>
      <c r="EY197" s="109"/>
      <c r="EZ197" s="109"/>
      <c r="FA197" s="109"/>
      <c r="FB197" s="109"/>
      <c r="FC197" s="109"/>
      <c r="FD197" s="109"/>
      <c r="FE197" s="109"/>
      <c r="FF197" s="109"/>
      <c r="FG197" s="109"/>
      <c r="FH197" s="109"/>
      <c r="FI197" s="109"/>
      <c r="FJ197" s="109"/>
      <c r="FK197" s="109"/>
      <c r="FL197" s="109"/>
      <c r="FM197" s="109"/>
      <c r="FN197" s="109"/>
      <c r="FO197" s="109"/>
      <c r="FP197" s="109"/>
      <c r="FQ197" s="109"/>
      <c r="FR197" s="109"/>
      <c r="FS197" s="109"/>
      <c r="FT197" s="109"/>
      <c r="FU197" s="109"/>
      <c r="FV197" s="109"/>
      <c r="FW197" s="109"/>
      <c r="FX197" s="109"/>
      <c r="FY197" s="109"/>
      <c r="FZ197" s="109"/>
      <c r="GA197" s="109"/>
      <c r="GB197" s="109"/>
      <c r="GC197" s="109"/>
      <c r="GD197" s="109"/>
      <c r="GE197" s="109"/>
      <c r="GF197" s="109"/>
      <c r="GG197" s="109"/>
      <c r="GH197" s="109"/>
      <c r="GI197" s="109">
        <v>491.0</v>
      </c>
    </row>
    <row r="198" ht="15.75" customHeight="1">
      <c r="A198" s="31">
        <v>179.0</v>
      </c>
      <c r="B198" s="31" t="s">
        <v>891</v>
      </c>
      <c r="C198" s="31">
        <v>6.0</v>
      </c>
      <c r="D198" s="109">
        <v>189372.0</v>
      </c>
      <c r="E198" s="109">
        <v>189698.0</v>
      </c>
      <c r="F198" s="109">
        <v>189372.0</v>
      </c>
      <c r="G198" s="109">
        <v>189698.0</v>
      </c>
      <c r="H198" s="109">
        <v>139775.0</v>
      </c>
      <c r="I198" s="109">
        <v>132335.0</v>
      </c>
      <c r="J198" s="109">
        <v>139775.0</v>
      </c>
      <c r="K198" s="109">
        <v>132335.0</v>
      </c>
      <c r="L198" s="109">
        <v>1810.0</v>
      </c>
      <c r="M198" s="109">
        <v>2705.0</v>
      </c>
      <c r="N198" s="109">
        <v>1546.0</v>
      </c>
      <c r="O198" s="109">
        <v>2652.0</v>
      </c>
      <c r="P198" s="109">
        <v>137965.0</v>
      </c>
      <c r="Q198" s="109">
        <v>129630.0</v>
      </c>
      <c r="R198" s="109">
        <v>138229.0</v>
      </c>
      <c r="S198" s="109">
        <v>129683.0</v>
      </c>
      <c r="T198" s="109">
        <v>47309.0</v>
      </c>
      <c r="U198" s="109">
        <v>56466.0</v>
      </c>
      <c r="V198" s="109">
        <v>40022.0</v>
      </c>
      <c r="W198" s="109">
        <v>50187.0</v>
      </c>
      <c r="X198" s="109">
        <v>39396.0</v>
      </c>
      <c r="Y198" s="109">
        <v>45311.0</v>
      </c>
      <c r="Z198" s="109">
        <v>29247.0</v>
      </c>
      <c r="AA198" s="109">
        <v>36041.0</v>
      </c>
      <c r="AB198" s="109">
        <v>10558.0</v>
      </c>
      <c r="AC198" s="109">
        <v>6097.0</v>
      </c>
      <c r="AD198" s="109">
        <v>13160.0</v>
      </c>
      <c r="AE198" s="109">
        <v>7668.0</v>
      </c>
      <c r="AF198" s="109">
        <v>12321.0</v>
      </c>
      <c r="AG198" s="109">
        <v>9784.0</v>
      </c>
      <c r="AH198" s="109">
        <v>16286.0</v>
      </c>
      <c r="AI198" s="109">
        <v>15133.0</v>
      </c>
      <c r="AJ198" s="109"/>
      <c r="AK198" s="109"/>
      <c r="AL198" s="109"/>
      <c r="AM198" s="109"/>
      <c r="AN198" s="109">
        <v>9693.0</v>
      </c>
      <c r="AO198" s="109">
        <v>3296.0</v>
      </c>
      <c r="AP198" s="109">
        <v>18400.0</v>
      </c>
      <c r="AQ198" s="109">
        <v>8801.0</v>
      </c>
      <c r="AR198" s="109">
        <v>14417.0</v>
      </c>
      <c r="AS198" s="109">
        <v>5176.0</v>
      </c>
      <c r="AT198" s="109">
        <v>15496.0</v>
      </c>
      <c r="AU198" s="109">
        <v>6550.0</v>
      </c>
      <c r="AV198" s="109">
        <v>841.0</v>
      </c>
      <c r="AW198" s="109">
        <v>2224.0</v>
      </c>
      <c r="AX198" s="109">
        <v>578.0</v>
      </c>
      <c r="AY198" s="109">
        <v>2531.0</v>
      </c>
      <c r="AZ198" s="109"/>
      <c r="BA198" s="109">
        <v>941.0</v>
      </c>
      <c r="BB198" s="109">
        <v>222.0</v>
      </c>
      <c r="BC198" s="109">
        <v>865.0</v>
      </c>
      <c r="BD198" s="109">
        <v>1467.0</v>
      </c>
      <c r="BE198" s="109"/>
      <c r="BF198" s="109">
        <v>943.0</v>
      </c>
      <c r="BG198" s="109">
        <v>665.0</v>
      </c>
      <c r="BH198" s="109"/>
      <c r="BI198" s="109"/>
      <c r="BJ198" s="109">
        <v>1196.0</v>
      </c>
      <c r="BK198" s="109"/>
      <c r="BL198" s="109"/>
      <c r="BM198" s="109"/>
      <c r="BN198" s="109">
        <v>297.0</v>
      </c>
      <c r="BO198" s="109"/>
      <c r="BP198" s="109">
        <v>1963.0</v>
      </c>
      <c r="BQ198" s="109"/>
      <c r="BR198" s="109">
        <v>1360.0</v>
      </c>
      <c r="BS198" s="109">
        <v>525.0</v>
      </c>
      <c r="BT198" s="109"/>
      <c r="BU198" s="109"/>
      <c r="BV198" s="109"/>
      <c r="BW198" s="109"/>
      <c r="BX198" s="109"/>
      <c r="BY198" s="109"/>
      <c r="BZ198" s="109"/>
      <c r="CA198" s="109"/>
      <c r="CB198" s="109"/>
      <c r="CC198" s="109"/>
      <c r="CD198" s="109"/>
      <c r="CE198" s="109"/>
      <c r="CF198" s="109"/>
      <c r="CG198" s="109"/>
      <c r="CH198" s="109">
        <v>75.0</v>
      </c>
      <c r="CI198" s="109">
        <v>52.0</v>
      </c>
      <c r="CJ198" s="109"/>
      <c r="CK198" s="109">
        <v>335.0</v>
      </c>
      <c r="CL198" s="109">
        <v>54.0</v>
      </c>
      <c r="CM198" s="109">
        <v>151.0</v>
      </c>
      <c r="CN198" s="109"/>
      <c r="CO198" s="109"/>
      <c r="CP198" s="109"/>
      <c r="CQ198" s="109">
        <v>38.0</v>
      </c>
      <c r="CR198" s="109"/>
      <c r="CS198" s="109"/>
      <c r="CT198" s="109"/>
      <c r="CU198" s="109"/>
      <c r="CV198" s="109"/>
      <c r="CW198" s="109"/>
      <c r="CX198" s="109"/>
      <c r="CY198" s="109"/>
      <c r="CZ198" s="109"/>
      <c r="DA198" s="109"/>
      <c r="DB198" s="109"/>
      <c r="DC198" s="109"/>
      <c r="DD198" s="109"/>
      <c r="DE198" s="109"/>
      <c r="DF198" s="109"/>
      <c r="DG198" s="109"/>
      <c r="DH198" s="109"/>
      <c r="DI198" s="109"/>
      <c r="DJ198" s="109">
        <v>341.0</v>
      </c>
      <c r="DK198" s="109"/>
      <c r="DL198" s="109"/>
      <c r="DM198" s="109"/>
      <c r="DN198" s="109"/>
      <c r="DO198" s="109"/>
      <c r="DP198" s="109"/>
      <c r="DQ198" s="109"/>
      <c r="DR198" s="109">
        <v>26.0</v>
      </c>
      <c r="DS198" s="109"/>
      <c r="DT198" s="109"/>
      <c r="DU198" s="109"/>
      <c r="DV198" s="109">
        <v>273.0</v>
      </c>
      <c r="DW198" s="109"/>
      <c r="DX198" s="109"/>
      <c r="DY198" s="109"/>
      <c r="DZ198" s="109"/>
      <c r="EA198" s="109"/>
      <c r="EB198" s="109"/>
      <c r="EC198" s="109"/>
      <c r="ED198" s="109"/>
      <c r="EE198" s="109"/>
      <c r="EF198" s="109"/>
      <c r="EG198" s="109"/>
      <c r="EH198" s="109"/>
      <c r="EI198" s="109"/>
      <c r="EJ198" s="109"/>
      <c r="EK198" s="109"/>
      <c r="EL198" s="109"/>
      <c r="EM198" s="109"/>
      <c r="EN198" s="109"/>
      <c r="EO198" s="109"/>
      <c r="EP198" s="109"/>
      <c r="EQ198" s="109"/>
      <c r="ER198" s="109"/>
      <c r="ES198" s="109"/>
      <c r="ET198" s="109"/>
      <c r="EU198" s="109"/>
      <c r="EV198" s="109"/>
      <c r="EW198" s="109"/>
      <c r="EX198" s="109">
        <v>253.0</v>
      </c>
      <c r="EY198" s="109"/>
      <c r="EZ198" s="109"/>
      <c r="FA198" s="109"/>
      <c r="FB198" s="109"/>
      <c r="FC198" s="109"/>
      <c r="FD198" s="109"/>
      <c r="FE198" s="109"/>
      <c r="FF198" s="109"/>
      <c r="FG198" s="109"/>
      <c r="FH198" s="109"/>
      <c r="FI198" s="109"/>
      <c r="FJ198" s="109"/>
      <c r="FK198" s="109"/>
      <c r="FL198" s="109"/>
      <c r="FM198" s="109"/>
      <c r="FN198" s="109"/>
      <c r="FO198" s="109"/>
      <c r="FP198" s="109"/>
      <c r="FQ198" s="109"/>
      <c r="FR198" s="109"/>
      <c r="FS198" s="109"/>
      <c r="FT198" s="109"/>
      <c r="FU198" s="109"/>
      <c r="FV198" s="109"/>
      <c r="FW198" s="109"/>
      <c r="FX198" s="109"/>
      <c r="FY198" s="109"/>
      <c r="FZ198" s="109"/>
      <c r="GA198" s="109"/>
      <c r="GB198" s="109"/>
      <c r="GC198" s="109"/>
      <c r="GD198" s="109"/>
      <c r="GE198" s="109"/>
      <c r="GF198" s="109"/>
      <c r="GG198" s="109"/>
      <c r="GH198" s="109"/>
      <c r="GI198" s="109">
        <v>476.0</v>
      </c>
    </row>
    <row r="199" ht="15.75" customHeight="1">
      <c r="A199" s="31">
        <v>180.0</v>
      </c>
      <c r="B199" s="31" t="s">
        <v>1046</v>
      </c>
      <c r="C199" s="31">
        <v>6.0</v>
      </c>
      <c r="D199" s="109">
        <v>177469.0</v>
      </c>
      <c r="E199" s="109">
        <v>177413.0</v>
      </c>
      <c r="F199" s="109">
        <v>177469.0</v>
      </c>
      <c r="G199" s="109">
        <v>177413.0</v>
      </c>
      <c r="H199" s="109">
        <v>134190.0</v>
      </c>
      <c r="I199" s="109">
        <v>128280.0</v>
      </c>
      <c r="J199" s="109">
        <v>134190.0</v>
      </c>
      <c r="K199" s="109">
        <v>128280.0</v>
      </c>
      <c r="L199" s="109">
        <v>2131.0</v>
      </c>
      <c r="M199" s="109">
        <v>4179.0</v>
      </c>
      <c r="N199" s="109">
        <v>1867.0</v>
      </c>
      <c r="O199" s="109">
        <v>3786.0</v>
      </c>
      <c r="P199" s="109">
        <v>132059.0</v>
      </c>
      <c r="Q199" s="109">
        <v>124101.0</v>
      </c>
      <c r="R199" s="109">
        <v>132323.0</v>
      </c>
      <c r="S199" s="109">
        <v>124494.0</v>
      </c>
      <c r="T199" s="109">
        <v>46656.0</v>
      </c>
      <c r="U199" s="109">
        <v>54920.0</v>
      </c>
      <c r="V199" s="109">
        <v>39126.0</v>
      </c>
      <c r="W199" s="109">
        <v>48828.0</v>
      </c>
      <c r="X199" s="109">
        <v>40185.0</v>
      </c>
      <c r="Y199" s="109">
        <v>45184.0</v>
      </c>
      <c r="Z199" s="109">
        <v>31150.0</v>
      </c>
      <c r="AA199" s="109">
        <v>35650.0</v>
      </c>
      <c r="AB199" s="109">
        <v>7715.0</v>
      </c>
      <c r="AC199" s="109">
        <v>7069.0</v>
      </c>
      <c r="AD199" s="109">
        <v>10006.0</v>
      </c>
      <c r="AE199" s="109">
        <v>7630.0</v>
      </c>
      <c r="AF199" s="109">
        <v>8054.0</v>
      </c>
      <c r="AG199" s="109">
        <v>7217.0</v>
      </c>
      <c r="AH199" s="109">
        <v>11345.0</v>
      </c>
      <c r="AI199" s="109">
        <v>11183.0</v>
      </c>
      <c r="AJ199" s="109"/>
      <c r="AK199" s="109"/>
      <c r="AL199" s="109"/>
      <c r="AM199" s="109"/>
      <c r="AN199" s="109">
        <v>8418.0</v>
      </c>
      <c r="AO199" s="109">
        <v>3053.0</v>
      </c>
      <c r="AP199" s="109">
        <v>15185.0</v>
      </c>
      <c r="AQ199" s="109">
        <v>6611.0</v>
      </c>
      <c r="AR199" s="109">
        <v>16907.0</v>
      </c>
      <c r="AS199" s="109"/>
      <c r="AT199" s="109">
        <v>18626.0</v>
      </c>
      <c r="AU199" s="109">
        <v>7356.0</v>
      </c>
      <c r="AV199" s="109"/>
      <c r="AW199" s="109">
        <v>2985.0</v>
      </c>
      <c r="AX199" s="109">
        <v>568.0</v>
      </c>
      <c r="AY199" s="109">
        <v>2549.0</v>
      </c>
      <c r="AZ199" s="109">
        <v>540.0</v>
      </c>
      <c r="BA199" s="109">
        <v>2625.0</v>
      </c>
      <c r="BB199" s="109">
        <v>636.0</v>
      </c>
      <c r="BC199" s="109">
        <v>1899.0</v>
      </c>
      <c r="BD199" s="109">
        <v>1679.0</v>
      </c>
      <c r="BE199" s="109"/>
      <c r="BF199" s="109">
        <v>1024.0</v>
      </c>
      <c r="BG199" s="109">
        <v>847.0</v>
      </c>
      <c r="BH199" s="109"/>
      <c r="BI199" s="109"/>
      <c r="BJ199" s="109">
        <v>2008.0</v>
      </c>
      <c r="BK199" s="109"/>
      <c r="BL199" s="109"/>
      <c r="BM199" s="109"/>
      <c r="BN199" s="109">
        <v>240.0</v>
      </c>
      <c r="BO199" s="109"/>
      <c r="BP199" s="109">
        <v>1905.0</v>
      </c>
      <c r="BQ199" s="109">
        <v>1048.0</v>
      </c>
      <c r="BR199" s="109">
        <v>1237.0</v>
      </c>
      <c r="BS199" s="109">
        <v>876.0</v>
      </c>
      <c r="BT199" s="109"/>
      <c r="BU199" s="109"/>
      <c r="BV199" s="109"/>
      <c r="BW199" s="109"/>
      <c r="BX199" s="109"/>
      <c r="BY199" s="109"/>
      <c r="BZ199" s="109"/>
      <c r="CA199" s="109"/>
      <c r="CB199" s="109"/>
      <c r="CC199" s="109"/>
      <c r="CD199" s="109"/>
      <c r="CE199" s="109"/>
      <c r="CF199" s="109"/>
      <c r="CG199" s="109"/>
      <c r="CH199" s="109">
        <v>58.0</v>
      </c>
      <c r="CI199" s="109">
        <v>28.0</v>
      </c>
      <c r="CJ199" s="109"/>
      <c r="CK199" s="109"/>
      <c r="CL199" s="109">
        <v>32.0</v>
      </c>
      <c r="CM199" s="109">
        <v>73.0</v>
      </c>
      <c r="CN199" s="109"/>
      <c r="CO199" s="109"/>
      <c r="CP199" s="109"/>
      <c r="CQ199" s="109">
        <v>65.0</v>
      </c>
      <c r="CR199" s="109"/>
      <c r="CS199" s="109"/>
      <c r="CT199" s="109"/>
      <c r="CU199" s="109"/>
      <c r="CV199" s="109"/>
      <c r="CW199" s="109"/>
      <c r="CX199" s="109"/>
      <c r="CY199" s="109"/>
      <c r="CZ199" s="109"/>
      <c r="DA199" s="109"/>
      <c r="DB199" s="109"/>
      <c r="DC199" s="109"/>
      <c r="DD199" s="109"/>
      <c r="DE199" s="109"/>
      <c r="DF199" s="109"/>
      <c r="DG199" s="109"/>
      <c r="DH199" s="109"/>
      <c r="DI199" s="109"/>
      <c r="DJ199" s="109">
        <v>231.0</v>
      </c>
      <c r="DK199" s="109"/>
      <c r="DL199" s="109"/>
      <c r="DM199" s="109"/>
      <c r="DN199" s="109"/>
      <c r="DO199" s="109"/>
      <c r="DP199" s="109"/>
      <c r="DQ199" s="109"/>
      <c r="DR199" s="109">
        <v>72.0</v>
      </c>
      <c r="DS199" s="109"/>
      <c r="DT199" s="109"/>
      <c r="DU199" s="109"/>
      <c r="DV199" s="109">
        <v>515.0</v>
      </c>
      <c r="DW199" s="109"/>
      <c r="DX199" s="109"/>
      <c r="DY199" s="109"/>
      <c r="DZ199" s="109"/>
      <c r="EA199" s="109"/>
      <c r="EB199" s="109"/>
      <c r="EC199" s="109"/>
      <c r="ED199" s="109"/>
      <c r="EE199" s="109"/>
      <c r="EF199" s="109"/>
      <c r="EG199" s="109"/>
      <c r="EH199" s="109"/>
      <c r="EI199" s="109"/>
      <c r="EJ199" s="109"/>
      <c r="EK199" s="109"/>
      <c r="EL199" s="109"/>
      <c r="EM199" s="109"/>
      <c r="EN199" s="109"/>
      <c r="EO199" s="109"/>
      <c r="EP199" s="109"/>
      <c r="EQ199" s="109"/>
      <c r="ER199" s="109"/>
      <c r="ES199" s="109"/>
      <c r="ET199" s="109"/>
      <c r="EU199" s="109"/>
      <c r="EV199" s="109"/>
      <c r="EW199" s="109"/>
      <c r="EX199" s="109">
        <v>264.0</v>
      </c>
      <c r="EY199" s="109"/>
      <c r="EZ199" s="109"/>
      <c r="FA199" s="109"/>
      <c r="FB199" s="109"/>
      <c r="FC199" s="109"/>
      <c r="FD199" s="109"/>
      <c r="FE199" s="109"/>
      <c r="FF199" s="109"/>
      <c r="FG199" s="109"/>
      <c r="FH199" s="109"/>
      <c r="FI199" s="109"/>
      <c r="FJ199" s="109"/>
      <c r="FK199" s="109"/>
      <c r="FL199" s="109"/>
      <c r="FM199" s="109"/>
      <c r="FN199" s="109"/>
      <c r="FO199" s="109"/>
      <c r="FP199" s="109"/>
      <c r="FQ199" s="109"/>
      <c r="FR199" s="109"/>
      <c r="FS199" s="109"/>
      <c r="FT199" s="109"/>
      <c r="FU199" s="109"/>
      <c r="FV199" s="109"/>
      <c r="FW199" s="109"/>
      <c r="FX199" s="109"/>
      <c r="FY199" s="109"/>
      <c r="FZ199" s="109"/>
      <c r="GA199" s="109"/>
      <c r="GB199" s="109"/>
      <c r="GC199" s="109"/>
      <c r="GD199" s="109"/>
      <c r="GE199" s="109"/>
      <c r="GF199" s="109"/>
      <c r="GG199" s="109"/>
      <c r="GH199" s="109"/>
      <c r="GI199" s="109">
        <v>899.0</v>
      </c>
    </row>
    <row r="200" ht="15.75" customHeight="1">
      <c r="A200" s="31">
        <v>181.0</v>
      </c>
      <c r="B200" s="31" t="s">
        <v>892</v>
      </c>
      <c r="C200" s="31">
        <v>6.0</v>
      </c>
      <c r="D200" s="109">
        <v>197291.0</v>
      </c>
      <c r="E200" s="109">
        <v>196605.0</v>
      </c>
      <c r="F200" s="109">
        <v>197291.0</v>
      </c>
      <c r="G200" s="109">
        <v>196605.0</v>
      </c>
      <c r="H200" s="109">
        <v>160647.0</v>
      </c>
      <c r="I200" s="109">
        <v>155145.0</v>
      </c>
      <c r="J200" s="109">
        <v>160647.0</v>
      </c>
      <c r="K200" s="109">
        <v>155145.0</v>
      </c>
      <c r="L200" s="109">
        <v>2122.0</v>
      </c>
      <c r="M200" s="109">
        <v>4078.0</v>
      </c>
      <c r="N200" s="109">
        <v>1788.0</v>
      </c>
      <c r="O200" s="109">
        <v>3226.0</v>
      </c>
      <c r="P200" s="109">
        <v>158525.0</v>
      </c>
      <c r="Q200" s="109">
        <v>151067.0</v>
      </c>
      <c r="R200" s="109">
        <v>158859.0</v>
      </c>
      <c r="S200" s="109">
        <v>151919.0</v>
      </c>
      <c r="T200" s="109">
        <v>66490.0</v>
      </c>
      <c r="U200" s="109">
        <v>79353.0</v>
      </c>
      <c r="V200" s="109">
        <v>54902.0</v>
      </c>
      <c r="W200" s="109">
        <v>66598.0</v>
      </c>
      <c r="X200" s="109">
        <v>34527.0</v>
      </c>
      <c r="Y200" s="109">
        <v>40927.0</v>
      </c>
      <c r="Z200" s="109">
        <v>28786.0</v>
      </c>
      <c r="AA200" s="109">
        <v>34156.0</v>
      </c>
      <c r="AB200" s="109">
        <v>7887.0</v>
      </c>
      <c r="AC200" s="109">
        <v>6355.0</v>
      </c>
      <c r="AD200" s="109">
        <v>9504.0</v>
      </c>
      <c r="AE200" s="109">
        <v>6406.0</v>
      </c>
      <c r="AF200" s="109">
        <v>14458.0</v>
      </c>
      <c r="AG200" s="109">
        <v>12453.0</v>
      </c>
      <c r="AH200" s="109">
        <v>16752.0</v>
      </c>
      <c r="AI200" s="109">
        <v>15057.0</v>
      </c>
      <c r="AJ200" s="109"/>
      <c r="AK200" s="109"/>
      <c r="AL200" s="109"/>
      <c r="AM200" s="109"/>
      <c r="AN200" s="109">
        <v>17224.0</v>
      </c>
      <c r="AO200" s="109">
        <v>6472.0</v>
      </c>
      <c r="AP200" s="109">
        <v>26571.0</v>
      </c>
      <c r="AQ200" s="109">
        <v>13100.0</v>
      </c>
      <c r="AR200" s="109">
        <v>15319.0</v>
      </c>
      <c r="AS200" s="109"/>
      <c r="AT200" s="109">
        <v>16395.0</v>
      </c>
      <c r="AU200" s="109">
        <v>10470.0</v>
      </c>
      <c r="AV200" s="109"/>
      <c r="AW200" s="109">
        <v>3729.0</v>
      </c>
      <c r="AX200" s="109">
        <v>561.0</v>
      </c>
      <c r="AY200" s="109">
        <v>2773.0</v>
      </c>
      <c r="AZ200" s="109"/>
      <c r="BA200" s="109">
        <v>1778.0</v>
      </c>
      <c r="BB200" s="109">
        <v>337.0</v>
      </c>
      <c r="BC200" s="109">
        <v>1003.0</v>
      </c>
      <c r="BD200" s="109">
        <v>2620.0</v>
      </c>
      <c r="BE200" s="109"/>
      <c r="BF200" s="109">
        <v>1293.0</v>
      </c>
      <c r="BG200" s="109">
        <v>1212.0</v>
      </c>
      <c r="BH200" s="109"/>
      <c r="BI200" s="109"/>
      <c r="BJ200" s="109">
        <v>1500.0</v>
      </c>
      <c r="BK200" s="109"/>
      <c r="BL200" s="109"/>
      <c r="BM200" s="109"/>
      <c r="BN200" s="109">
        <v>340.0</v>
      </c>
      <c r="BO200" s="109"/>
      <c r="BP200" s="109"/>
      <c r="BQ200" s="109"/>
      <c r="BR200" s="109">
        <v>1173.0</v>
      </c>
      <c r="BS200" s="109">
        <v>549.0</v>
      </c>
      <c r="BT200" s="109"/>
      <c r="BU200" s="109"/>
      <c r="BV200" s="109"/>
      <c r="BW200" s="109"/>
      <c r="BX200" s="109"/>
      <c r="BY200" s="109"/>
      <c r="BZ200" s="109"/>
      <c r="CA200" s="109"/>
      <c r="CB200" s="109"/>
      <c r="CC200" s="109"/>
      <c r="CD200" s="109"/>
      <c r="CE200" s="109"/>
      <c r="CF200" s="109"/>
      <c r="CG200" s="109"/>
      <c r="CH200" s="109">
        <v>33.0</v>
      </c>
      <c r="CI200" s="109">
        <v>35.0</v>
      </c>
      <c r="CJ200" s="109"/>
      <c r="CK200" s="109"/>
      <c r="CL200" s="109">
        <v>26.0</v>
      </c>
      <c r="CM200" s="109">
        <v>53.0</v>
      </c>
      <c r="CN200" s="109"/>
      <c r="CO200" s="109"/>
      <c r="CP200" s="109"/>
      <c r="CQ200" s="109">
        <v>63.0</v>
      </c>
      <c r="CR200" s="109"/>
      <c r="CS200" s="109"/>
      <c r="CT200" s="109"/>
      <c r="CU200" s="109"/>
      <c r="CV200" s="109"/>
      <c r="CW200" s="109"/>
      <c r="CX200" s="109"/>
      <c r="CY200" s="109"/>
      <c r="CZ200" s="109"/>
      <c r="DA200" s="109"/>
      <c r="DB200" s="109"/>
      <c r="DC200" s="109"/>
      <c r="DD200" s="109"/>
      <c r="DE200" s="109"/>
      <c r="DF200" s="109"/>
      <c r="DG200" s="109"/>
      <c r="DH200" s="109"/>
      <c r="DI200" s="109"/>
      <c r="DJ200" s="109">
        <v>216.0</v>
      </c>
      <c r="DK200" s="109"/>
      <c r="DL200" s="109"/>
      <c r="DM200" s="109"/>
      <c r="DN200" s="109"/>
      <c r="DO200" s="109"/>
      <c r="DP200" s="109"/>
      <c r="DQ200" s="109"/>
      <c r="DR200" s="109">
        <v>24.0</v>
      </c>
      <c r="DS200" s="109"/>
      <c r="DT200" s="109"/>
      <c r="DU200" s="109"/>
      <c r="DV200" s="109">
        <v>222.0</v>
      </c>
      <c r="DW200" s="109"/>
      <c r="DX200" s="109"/>
      <c r="DY200" s="109"/>
      <c r="DZ200" s="109"/>
      <c r="EA200" s="109"/>
      <c r="EB200" s="109"/>
      <c r="EC200" s="109"/>
      <c r="ED200" s="109"/>
      <c r="EE200" s="109"/>
      <c r="EF200" s="109"/>
      <c r="EG200" s="109"/>
      <c r="EH200" s="109"/>
      <c r="EI200" s="109"/>
      <c r="EJ200" s="109"/>
      <c r="EK200" s="109"/>
      <c r="EL200" s="109"/>
      <c r="EM200" s="109"/>
      <c r="EN200" s="109"/>
      <c r="EO200" s="109"/>
      <c r="EP200" s="109"/>
      <c r="EQ200" s="109"/>
      <c r="ER200" s="109"/>
      <c r="ES200" s="109"/>
      <c r="ET200" s="109"/>
      <c r="EU200" s="109"/>
      <c r="EV200" s="109"/>
      <c r="EW200" s="109"/>
      <c r="EX200" s="109">
        <v>224.0</v>
      </c>
      <c r="EY200" s="109"/>
      <c r="EZ200" s="109"/>
      <c r="FA200" s="109"/>
      <c r="FB200" s="109"/>
      <c r="FC200" s="109"/>
      <c r="FD200" s="109"/>
      <c r="FE200" s="109"/>
      <c r="FF200" s="109"/>
      <c r="FG200" s="109"/>
      <c r="FH200" s="109"/>
      <c r="FI200" s="109"/>
      <c r="FJ200" s="109"/>
      <c r="FK200" s="109"/>
      <c r="FL200" s="109"/>
      <c r="FM200" s="109"/>
      <c r="FN200" s="109"/>
      <c r="FO200" s="109"/>
      <c r="FP200" s="109"/>
      <c r="FQ200" s="109"/>
      <c r="FR200" s="109"/>
      <c r="FS200" s="109"/>
      <c r="FT200" s="109"/>
      <c r="FU200" s="109"/>
      <c r="FV200" s="109"/>
      <c r="FW200" s="109"/>
      <c r="FX200" s="109"/>
      <c r="FY200" s="109"/>
      <c r="FZ200" s="109"/>
      <c r="GA200" s="109"/>
      <c r="GB200" s="109"/>
      <c r="GC200" s="109"/>
      <c r="GD200" s="109"/>
      <c r="GE200" s="109"/>
      <c r="GF200" s="109"/>
      <c r="GG200" s="109"/>
      <c r="GH200" s="109"/>
      <c r="GI200" s="109">
        <v>444.0</v>
      </c>
    </row>
    <row r="201" ht="15.75" customHeight="1">
      <c r="A201" s="31">
        <v>182.0</v>
      </c>
      <c r="B201" s="31" t="s">
        <v>1043</v>
      </c>
      <c r="C201" s="31">
        <v>6.0</v>
      </c>
      <c r="D201" s="109">
        <v>199775.0</v>
      </c>
      <c r="E201" s="109">
        <v>195615.0</v>
      </c>
      <c r="F201" s="109">
        <v>199775.0</v>
      </c>
      <c r="G201" s="109">
        <v>195615.0</v>
      </c>
      <c r="H201" s="109">
        <v>144841.0</v>
      </c>
      <c r="I201" s="109">
        <v>133575.0</v>
      </c>
      <c r="J201" s="109">
        <v>144841.0</v>
      </c>
      <c r="K201" s="109">
        <v>133575.0</v>
      </c>
      <c r="L201" s="109">
        <v>1792.0</v>
      </c>
      <c r="M201" s="109">
        <v>3056.0</v>
      </c>
      <c r="N201" s="109">
        <v>1614.0</v>
      </c>
      <c r="O201" s="109">
        <v>2687.0</v>
      </c>
      <c r="P201" s="109">
        <v>143049.0</v>
      </c>
      <c r="Q201" s="109">
        <v>130519.0</v>
      </c>
      <c r="R201" s="109">
        <v>143227.0</v>
      </c>
      <c r="S201" s="109">
        <v>130888.0</v>
      </c>
      <c r="T201" s="109">
        <v>43663.0</v>
      </c>
      <c r="U201" s="109">
        <v>52427.0</v>
      </c>
      <c r="V201" s="109">
        <v>37221.0</v>
      </c>
      <c r="W201" s="109">
        <v>43883.0</v>
      </c>
      <c r="X201" s="109">
        <v>38704.0</v>
      </c>
      <c r="Y201" s="109">
        <v>43124.0</v>
      </c>
      <c r="Z201" s="109">
        <v>29743.0</v>
      </c>
      <c r="AA201" s="109">
        <v>35106.0</v>
      </c>
      <c r="AB201" s="109">
        <v>13934.0</v>
      </c>
      <c r="AC201" s="109">
        <v>10280.0</v>
      </c>
      <c r="AD201" s="109">
        <v>17179.0</v>
      </c>
      <c r="AE201" s="109">
        <v>11684.0</v>
      </c>
      <c r="AF201" s="109">
        <v>15596.0</v>
      </c>
      <c r="AG201" s="109">
        <v>12875.0</v>
      </c>
      <c r="AH201" s="109">
        <v>19475.0</v>
      </c>
      <c r="AI201" s="109">
        <v>17398.0</v>
      </c>
      <c r="AJ201" s="109"/>
      <c r="AK201" s="109"/>
      <c r="AL201" s="109"/>
      <c r="AM201" s="109"/>
      <c r="AN201" s="109">
        <v>13185.0</v>
      </c>
      <c r="AO201" s="109">
        <v>4125.0</v>
      </c>
      <c r="AP201" s="109">
        <v>19989.0</v>
      </c>
      <c r="AQ201" s="109">
        <v>9209.0</v>
      </c>
      <c r="AR201" s="109">
        <v>12892.0</v>
      </c>
      <c r="AS201" s="109"/>
      <c r="AT201" s="109">
        <v>13342.0</v>
      </c>
      <c r="AU201" s="109">
        <v>6983.0</v>
      </c>
      <c r="AV201" s="109">
        <v>969.0</v>
      </c>
      <c r="AW201" s="109">
        <v>3066.0</v>
      </c>
      <c r="AX201" s="109">
        <v>692.0</v>
      </c>
      <c r="AY201" s="109">
        <v>3117.0</v>
      </c>
      <c r="AZ201" s="109"/>
      <c r="BA201" s="109">
        <v>1148.0</v>
      </c>
      <c r="BB201" s="109">
        <v>315.0</v>
      </c>
      <c r="BC201" s="109">
        <v>949.0</v>
      </c>
      <c r="BD201" s="109">
        <v>1307.0</v>
      </c>
      <c r="BE201" s="109">
        <v>1586.0</v>
      </c>
      <c r="BF201" s="109">
        <v>725.0</v>
      </c>
      <c r="BG201" s="109">
        <v>904.0</v>
      </c>
      <c r="BH201" s="109"/>
      <c r="BI201" s="109"/>
      <c r="BJ201" s="109">
        <v>1399.0</v>
      </c>
      <c r="BK201" s="109"/>
      <c r="BL201" s="109"/>
      <c r="BM201" s="109"/>
      <c r="BN201" s="109">
        <v>266.0</v>
      </c>
      <c r="BO201" s="109"/>
      <c r="BP201" s="109">
        <v>2493.0</v>
      </c>
      <c r="BQ201" s="109">
        <v>939.0</v>
      </c>
      <c r="BR201" s="109">
        <v>1755.0</v>
      </c>
      <c r="BS201" s="109">
        <v>869.0</v>
      </c>
      <c r="BT201" s="109"/>
      <c r="BU201" s="109"/>
      <c r="BV201" s="109"/>
      <c r="BW201" s="109"/>
      <c r="BX201" s="109"/>
      <c r="BY201" s="109"/>
      <c r="BZ201" s="109"/>
      <c r="CA201" s="109"/>
      <c r="CB201" s="109"/>
      <c r="CC201" s="109"/>
      <c r="CD201" s="109"/>
      <c r="CE201" s="109"/>
      <c r="CF201" s="109">
        <v>209.0</v>
      </c>
      <c r="CG201" s="109"/>
      <c r="CH201" s="109">
        <v>134.0</v>
      </c>
      <c r="CI201" s="109">
        <v>56.0</v>
      </c>
      <c r="CJ201" s="109"/>
      <c r="CK201" s="109">
        <v>177.0</v>
      </c>
      <c r="CL201" s="109">
        <v>31.0</v>
      </c>
      <c r="CM201" s="109">
        <v>85.0</v>
      </c>
      <c r="CN201" s="109">
        <v>97.0</v>
      </c>
      <c r="CO201" s="109"/>
      <c r="CP201" s="109"/>
      <c r="CQ201" s="109">
        <v>62.0</v>
      </c>
      <c r="CR201" s="109"/>
      <c r="CS201" s="109"/>
      <c r="CT201" s="109"/>
      <c r="CU201" s="109"/>
      <c r="CV201" s="109"/>
      <c r="CW201" s="109"/>
      <c r="CX201" s="109"/>
      <c r="CY201" s="109"/>
      <c r="CZ201" s="109"/>
      <c r="DA201" s="109"/>
      <c r="DB201" s="109"/>
      <c r="DC201" s="109"/>
      <c r="DD201" s="109"/>
      <c r="DE201" s="109"/>
      <c r="DF201" s="109"/>
      <c r="DG201" s="109"/>
      <c r="DH201" s="109"/>
      <c r="DI201" s="109"/>
      <c r="DJ201" s="109">
        <v>331.0</v>
      </c>
      <c r="DK201" s="109"/>
      <c r="DL201" s="109"/>
      <c r="DM201" s="109"/>
      <c r="DN201" s="109"/>
      <c r="DO201" s="109"/>
      <c r="DP201" s="109"/>
      <c r="DQ201" s="109"/>
      <c r="DR201" s="109">
        <v>53.0</v>
      </c>
      <c r="DS201" s="109"/>
      <c r="DT201" s="109"/>
      <c r="DU201" s="109"/>
      <c r="DV201" s="109">
        <v>325.0</v>
      </c>
      <c r="DW201" s="109"/>
      <c r="DX201" s="109"/>
      <c r="DY201" s="109"/>
      <c r="DZ201" s="109"/>
      <c r="EA201" s="109"/>
      <c r="EB201" s="109"/>
      <c r="EC201" s="109"/>
      <c r="ED201" s="109"/>
      <c r="EE201" s="109"/>
      <c r="EF201" s="109"/>
      <c r="EG201" s="109"/>
      <c r="EH201" s="109"/>
      <c r="EI201" s="109"/>
      <c r="EJ201" s="109"/>
      <c r="EK201" s="109"/>
      <c r="EL201" s="109"/>
      <c r="EM201" s="109"/>
      <c r="EN201" s="109"/>
      <c r="EO201" s="109"/>
      <c r="EP201" s="109"/>
      <c r="EQ201" s="109"/>
      <c r="ER201" s="109"/>
      <c r="ES201" s="109"/>
      <c r="ET201" s="109"/>
      <c r="EU201" s="109"/>
      <c r="EV201" s="109"/>
      <c r="EW201" s="109"/>
      <c r="EX201" s="109">
        <v>252.0</v>
      </c>
      <c r="EY201" s="109"/>
      <c r="EZ201" s="109"/>
      <c r="FA201" s="109"/>
      <c r="FB201" s="109"/>
      <c r="FC201" s="109"/>
      <c r="FD201" s="109"/>
      <c r="FE201" s="109"/>
      <c r="FF201" s="109"/>
      <c r="FG201" s="109"/>
      <c r="FH201" s="109"/>
      <c r="FI201" s="109"/>
      <c r="FJ201" s="109"/>
      <c r="FK201" s="109"/>
      <c r="FL201" s="109"/>
      <c r="FM201" s="109"/>
      <c r="FN201" s="109"/>
      <c r="FO201" s="109"/>
      <c r="FP201" s="109"/>
      <c r="FQ201" s="109"/>
      <c r="FR201" s="109"/>
      <c r="FS201" s="109"/>
      <c r="FT201" s="109"/>
      <c r="FU201" s="109"/>
      <c r="FV201" s="109"/>
      <c r="FW201" s="109"/>
      <c r="FX201" s="109"/>
      <c r="FY201" s="109"/>
      <c r="FZ201" s="109"/>
      <c r="GA201" s="109"/>
      <c r="GB201" s="109"/>
      <c r="GC201" s="109"/>
      <c r="GD201" s="109"/>
      <c r="GE201" s="109"/>
      <c r="GF201" s="109"/>
      <c r="GG201" s="109">
        <v>772.0</v>
      </c>
      <c r="GH201" s="109"/>
      <c r="GI201" s="109">
        <v>583.0</v>
      </c>
    </row>
    <row r="202" ht="15.75" customHeight="1">
      <c r="A202" s="31">
        <v>183.0</v>
      </c>
      <c r="B202" s="31" t="s">
        <v>1045</v>
      </c>
      <c r="C202" s="31">
        <v>6.0</v>
      </c>
      <c r="D202" s="109">
        <v>223942.0</v>
      </c>
      <c r="E202" s="109">
        <v>219357.0</v>
      </c>
      <c r="F202" s="109">
        <v>223942.0</v>
      </c>
      <c r="G202" s="109">
        <v>219357.0</v>
      </c>
      <c r="H202" s="109">
        <v>172393.0</v>
      </c>
      <c r="I202" s="109">
        <v>159914.0</v>
      </c>
      <c r="J202" s="109">
        <v>172393.0</v>
      </c>
      <c r="K202" s="109">
        <v>159914.0</v>
      </c>
      <c r="L202" s="109">
        <v>1824.0</v>
      </c>
      <c r="M202" s="109">
        <v>2937.0</v>
      </c>
      <c r="N202" s="109">
        <v>1620.0</v>
      </c>
      <c r="O202" s="109">
        <v>2901.0</v>
      </c>
      <c r="P202" s="109">
        <v>170569.0</v>
      </c>
      <c r="Q202" s="109">
        <v>156977.0</v>
      </c>
      <c r="R202" s="109">
        <v>170773.0</v>
      </c>
      <c r="S202" s="109">
        <v>157013.0</v>
      </c>
      <c r="T202" s="109">
        <v>55221.0</v>
      </c>
      <c r="U202" s="109">
        <v>57004.0</v>
      </c>
      <c r="V202" s="109">
        <v>45731.0</v>
      </c>
      <c r="W202" s="109">
        <v>53198.0</v>
      </c>
      <c r="X202" s="109">
        <v>44240.0</v>
      </c>
      <c r="Y202" s="109">
        <v>47854.0</v>
      </c>
      <c r="Z202" s="109">
        <v>33511.0</v>
      </c>
      <c r="AA202" s="109">
        <v>41360.0</v>
      </c>
      <c r="AB202" s="109">
        <v>15523.0</v>
      </c>
      <c r="AC202" s="109">
        <v>9547.0</v>
      </c>
      <c r="AD202" s="109">
        <v>20059.0</v>
      </c>
      <c r="AE202" s="109">
        <v>12778.0</v>
      </c>
      <c r="AF202" s="109">
        <v>23026.0</v>
      </c>
      <c r="AG202" s="109">
        <v>21184.0</v>
      </c>
      <c r="AH202" s="109">
        <v>26415.0</v>
      </c>
      <c r="AI202" s="109">
        <v>24165.0</v>
      </c>
      <c r="AJ202" s="109"/>
      <c r="AK202" s="109"/>
      <c r="AL202" s="109"/>
      <c r="AM202" s="109"/>
      <c r="AN202" s="109">
        <v>13877.0</v>
      </c>
      <c r="AO202" s="109">
        <v>5434.0</v>
      </c>
      <c r="AP202" s="109">
        <v>24336.0</v>
      </c>
      <c r="AQ202" s="109">
        <v>10979.0</v>
      </c>
      <c r="AR202" s="109">
        <v>13033.0</v>
      </c>
      <c r="AS202" s="109">
        <v>5155.0</v>
      </c>
      <c r="AT202" s="109">
        <v>13737.0</v>
      </c>
      <c r="AU202" s="109">
        <v>7669.0</v>
      </c>
      <c r="AV202" s="109">
        <v>1226.0</v>
      </c>
      <c r="AW202" s="109">
        <v>2858.0</v>
      </c>
      <c r="AX202" s="109">
        <v>762.0</v>
      </c>
      <c r="AY202" s="109">
        <v>3426.0</v>
      </c>
      <c r="AZ202" s="109"/>
      <c r="BA202" s="109">
        <v>1015.0</v>
      </c>
      <c r="BB202" s="109">
        <v>265.0</v>
      </c>
      <c r="BC202" s="109">
        <v>930.0</v>
      </c>
      <c r="BD202" s="109">
        <v>1026.0</v>
      </c>
      <c r="BE202" s="109">
        <v>988.0</v>
      </c>
      <c r="BF202" s="109">
        <v>736.0</v>
      </c>
      <c r="BG202" s="109">
        <v>932.0</v>
      </c>
      <c r="BH202" s="109"/>
      <c r="BI202" s="109"/>
      <c r="BJ202" s="109">
        <v>1577.0</v>
      </c>
      <c r="BK202" s="109"/>
      <c r="BL202" s="109"/>
      <c r="BM202" s="109"/>
      <c r="BN202" s="109">
        <v>295.0</v>
      </c>
      <c r="BO202" s="109"/>
      <c r="BP202" s="109">
        <v>3221.0</v>
      </c>
      <c r="BQ202" s="109">
        <v>1155.0</v>
      </c>
      <c r="BR202" s="109">
        <v>2065.0</v>
      </c>
      <c r="BS202" s="109">
        <v>1006.0</v>
      </c>
      <c r="BT202" s="109"/>
      <c r="BU202" s="109"/>
      <c r="BV202" s="109"/>
      <c r="BW202" s="109"/>
      <c r="BX202" s="109"/>
      <c r="BY202" s="109"/>
      <c r="BZ202" s="109"/>
      <c r="CA202" s="109"/>
      <c r="CB202" s="109"/>
      <c r="CC202" s="109"/>
      <c r="CD202" s="109"/>
      <c r="CE202" s="109"/>
      <c r="CF202" s="109">
        <v>176.0</v>
      </c>
      <c r="CG202" s="109"/>
      <c r="CH202" s="109">
        <v>114.0</v>
      </c>
      <c r="CI202" s="109">
        <v>54.0</v>
      </c>
      <c r="CJ202" s="109"/>
      <c r="CK202" s="109">
        <v>101.0</v>
      </c>
      <c r="CL202" s="109">
        <v>30.0</v>
      </c>
      <c r="CM202" s="109">
        <v>87.0</v>
      </c>
      <c r="CN202" s="109"/>
      <c r="CO202" s="109"/>
      <c r="CP202" s="109"/>
      <c r="CQ202" s="109">
        <v>69.0</v>
      </c>
      <c r="CR202" s="109"/>
      <c r="CS202" s="109"/>
      <c r="CT202" s="109"/>
      <c r="CU202" s="109"/>
      <c r="CV202" s="109"/>
      <c r="CW202" s="109"/>
      <c r="CX202" s="109"/>
      <c r="CY202" s="109"/>
      <c r="CZ202" s="109"/>
      <c r="DA202" s="109"/>
      <c r="DB202" s="109"/>
      <c r="DC202" s="109"/>
      <c r="DD202" s="109"/>
      <c r="DE202" s="109"/>
      <c r="DF202" s="109"/>
      <c r="DG202" s="109"/>
      <c r="DH202" s="109"/>
      <c r="DI202" s="109"/>
      <c r="DJ202" s="109">
        <v>435.0</v>
      </c>
      <c r="DK202" s="109"/>
      <c r="DL202" s="109"/>
      <c r="DM202" s="109"/>
      <c r="DN202" s="109"/>
      <c r="DO202" s="109"/>
      <c r="DP202" s="109"/>
      <c r="DQ202" s="109"/>
      <c r="DR202" s="109">
        <v>91.0</v>
      </c>
      <c r="DS202" s="109"/>
      <c r="DT202" s="109"/>
      <c r="DU202" s="109"/>
      <c r="DV202" s="109">
        <v>250.0</v>
      </c>
      <c r="DW202" s="109"/>
      <c r="DX202" s="109"/>
      <c r="DY202" s="109"/>
      <c r="DZ202" s="109"/>
      <c r="EA202" s="109"/>
      <c r="EB202" s="109"/>
      <c r="EC202" s="109"/>
      <c r="ED202" s="109"/>
      <c r="EE202" s="109"/>
      <c r="EF202" s="109"/>
      <c r="EG202" s="109"/>
      <c r="EH202" s="109"/>
      <c r="EI202" s="109"/>
      <c r="EJ202" s="109"/>
      <c r="EK202" s="109"/>
      <c r="EL202" s="109"/>
      <c r="EM202" s="109"/>
      <c r="EN202" s="109"/>
      <c r="EO202" s="109"/>
      <c r="EP202" s="109"/>
      <c r="EQ202" s="109"/>
      <c r="ER202" s="109"/>
      <c r="ES202" s="109"/>
      <c r="ET202" s="109"/>
      <c r="EU202" s="109"/>
      <c r="EV202" s="109"/>
      <c r="EW202" s="109"/>
      <c r="EX202" s="109">
        <v>364.0</v>
      </c>
      <c r="EY202" s="109"/>
      <c r="EZ202" s="109"/>
      <c r="FA202" s="109"/>
      <c r="FB202" s="109"/>
      <c r="FC202" s="109"/>
      <c r="FD202" s="109"/>
      <c r="FE202" s="109"/>
      <c r="FF202" s="109"/>
      <c r="FG202" s="109"/>
      <c r="FH202" s="109"/>
      <c r="FI202" s="109"/>
      <c r="FJ202" s="109"/>
      <c r="FK202" s="109"/>
      <c r="FL202" s="109"/>
      <c r="FM202" s="109"/>
      <c r="FN202" s="109"/>
      <c r="FO202" s="109"/>
      <c r="FP202" s="109"/>
      <c r="FQ202" s="109"/>
      <c r="FR202" s="109"/>
      <c r="FS202" s="109"/>
      <c r="FT202" s="109"/>
      <c r="FU202" s="109"/>
      <c r="FV202" s="109"/>
      <c r="FW202" s="109"/>
      <c r="FX202" s="109"/>
      <c r="FY202" s="109"/>
      <c r="FZ202" s="109"/>
      <c r="GA202" s="109"/>
      <c r="GB202" s="109"/>
      <c r="GC202" s="109"/>
      <c r="GD202" s="109"/>
      <c r="GE202" s="109"/>
      <c r="GF202" s="109"/>
      <c r="GG202" s="109">
        <v>4682.0</v>
      </c>
      <c r="GH202" s="109"/>
      <c r="GI202" s="109">
        <v>360.0</v>
      </c>
    </row>
    <row r="203" ht="15.75" customHeight="1">
      <c r="A203" s="31">
        <v>184.0</v>
      </c>
      <c r="B203" s="31" t="s">
        <v>288</v>
      </c>
      <c r="C203" s="31">
        <v>6.0</v>
      </c>
      <c r="D203" s="109">
        <v>174727.0</v>
      </c>
      <c r="E203" s="109">
        <v>174002.0</v>
      </c>
      <c r="F203" s="109">
        <v>174727.0</v>
      </c>
      <c r="G203" s="109">
        <v>174002.0</v>
      </c>
      <c r="H203" s="109">
        <v>133318.0</v>
      </c>
      <c r="I203" s="109">
        <v>127383.0</v>
      </c>
      <c r="J203" s="109">
        <v>133318.0</v>
      </c>
      <c r="K203" s="109">
        <v>127383.0</v>
      </c>
      <c r="L203" s="109">
        <v>2461.0</v>
      </c>
      <c r="M203" s="109">
        <v>4079.0</v>
      </c>
      <c r="N203" s="109">
        <v>2138.0</v>
      </c>
      <c r="O203" s="109">
        <v>3694.0</v>
      </c>
      <c r="P203" s="109">
        <v>130857.0</v>
      </c>
      <c r="Q203" s="109">
        <v>123304.0</v>
      </c>
      <c r="R203" s="109">
        <v>131180.0</v>
      </c>
      <c r="S203" s="109">
        <v>123689.0</v>
      </c>
      <c r="T203" s="109">
        <v>45963.0</v>
      </c>
      <c r="U203" s="109">
        <v>52087.0</v>
      </c>
      <c r="V203" s="109">
        <v>39950.0</v>
      </c>
      <c r="W203" s="109">
        <v>45389.0</v>
      </c>
      <c r="X203" s="109">
        <v>42342.0</v>
      </c>
      <c r="Y203" s="109">
        <v>46942.0</v>
      </c>
      <c r="Z203" s="109">
        <v>33318.0</v>
      </c>
      <c r="AA203" s="109">
        <v>37781.0</v>
      </c>
      <c r="AB203" s="109">
        <v>8729.0</v>
      </c>
      <c r="AC203" s="109">
        <v>7645.0</v>
      </c>
      <c r="AD203" s="109">
        <v>10755.0</v>
      </c>
      <c r="AE203" s="109">
        <v>7693.0</v>
      </c>
      <c r="AF203" s="109">
        <v>8877.0</v>
      </c>
      <c r="AG203" s="109">
        <v>9502.0</v>
      </c>
      <c r="AH203" s="109">
        <v>11862.0</v>
      </c>
      <c r="AI203" s="109">
        <v>13129.0</v>
      </c>
      <c r="AJ203" s="109"/>
      <c r="AK203" s="109"/>
      <c r="AL203" s="109"/>
      <c r="AM203" s="109"/>
      <c r="AN203" s="109">
        <v>7358.0</v>
      </c>
      <c r="AO203" s="109">
        <v>2489.0</v>
      </c>
      <c r="AP203" s="109">
        <v>12645.0</v>
      </c>
      <c r="AQ203" s="109">
        <v>5762.0</v>
      </c>
      <c r="AR203" s="109">
        <v>14805.0</v>
      </c>
      <c r="AS203" s="109"/>
      <c r="AT203" s="109">
        <v>15943.0</v>
      </c>
      <c r="AU203" s="109">
        <v>6939.0</v>
      </c>
      <c r="AV203" s="109"/>
      <c r="AW203" s="109">
        <v>4639.0</v>
      </c>
      <c r="AX203" s="109">
        <v>962.0</v>
      </c>
      <c r="AY203" s="109">
        <v>2989.0</v>
      </c>
      <c r="AZ203" s="109"/>
      <c r="BA203" s="109"/>
      <c r="BB203" s="109">
        <v>403.0</v>
      </c>
      <c r="BC203" s="109">
        <v>1430.0</v>
      </c>
      <c r="BD203" s="109">
        <v>2507.0</v>
      </c>
      <c r="BE203" s="109"/>
      <c r="BF203" s="109">
        <v>1387.0</v>
      </c>
      <c r="BG203" s="109">
        <v>1036.0</v>
      </c>
      <c r="BH203" s="109"/>
      <c r="BI203" s="109"/>
      <c r="BJ203" s="109">
        <v>1463.0</v>
      </c>
      <c r="BK203" s="109"/>
      <c r="BL203" s="109"/>
      <c r="BM203" s="109"/>
      <c r="BN203" s="109">
        <v>201.0</v>
      </c>
      <c r="BO203" s="109"/>
      <c r="BP203" s="109"/>
      <c r="BQ203" s="109"/>
      <c r="BR203" s="109">
        <v>1192.0</v>
      </c>
      <c r="BS203" s="109">
        <v>643.0</v>
      </c>
      <c r="BT203" s="109"/>
      <c r="BU203" s="109"/>
      <c r="BV203" s="109"/>
      <c r="BW203" s="109"/>
      <c r="BX203" s="109"/>
      <c r="BY203" s="109"/>
      <c r="BZ203" s="109"/>
      <c r="CA203" s="109"/>
      <c r="CB203" s="109"/>
      <c r="CC203" s="109"/>
      <c r="CD203" s="109"/>
      <c r="CE203" s="109"/>
      <c r="CF203" s="109">
        <v>276.0</v>
      </c>
      <c r="CG203" s="109"/>
      <c r="CH203" s="109">
        <v>124.0</v>
      </c>
      <c r="CI203" s="109">
        <v>76.0</v>
      </c>
      <c r="CJ203" s="109"/>
      <c r="CK203" s="109"/>
      <c r="CL203" s="109">
        <v>42.0</v>
      </c>
      <c r="CM203" s="109">
        <v>52.0</v>
      </c>
      <c r="CN203" s="109"/>
      <c r="CO203" s="109"/>
      <c r="CP203" s="109"/>
      <c r="CQ203" s="109">
        <v>61.0</v>
      </c>
      <c r="CR203" s="109"/>
      <c r="CS203" s="109"/>
      <c r="CT203" s="109"/>
      <c r="CU203" s="109"/>
      <c r="CV203" s="109"/>
      <c r="CW203" s="109"/>
      <c r="CX203" s="109"/>
      <c r="CY203" s="109"/>
      <c r="CZ203" s="109"/>
      <c r="DA203" s="109"/>
      <c r="DB203" s="109"/>
      <c r="DC203" s="109"/>
      <c r="DD203" s="109"/>
      <c r="DE203" s="109"/>
      <c r="DF203" s="109"/>
      <c r="DG203" s="109"/>
      <c r="DH203" s="109"/>
      <c r="DI203" s="109"/>
      <c r="DJ203" s="109">
        <v>244.0</v>
      </c>
      <c r="DK203" s="109"/>
      <c r="DL203" s="109"/>
      <c r="DM203" s="109"/>
      <c r="DN203" s="109"/>
      <c r="DO203" s="109"/>
      <c r="DP203" s="109"/>
      <c r="DQ203" s="109"/>
      <c r="DR203" s="109">
        <v>81.0</v>
      </c>
      <c r="DS203" s="109"/>
      <c r="DT203" s="109"/>
      <c r="DU203" s="109"/>
      <c r="DV203" s="109">
        <v>386.0</v>
      </c>
      <c r="DW203" s="109"/>
      <c r="DX203" s="109"/>
      <c r="DY203" s="109"/>
      <c r="DZ203" s="109"/>
      <c r="EA203" s="109"/>
      <c r="EB203" s="109"/>
      <c r="EC203" s="109"/>
      <c r="ED203" s="109"/>
      <c r="EE203" s="109"/>
      <c r="EF203" s="109"/>
      <c r="EG203" s="109"/>
      <c r="EH203" s="109"/>
      <c r="EI203" s="109"/>
      <c r="EJ203" s="109"/>
      <c r="EK203" s="109"/>
      <c r="EL203" s="109"/>
      <c r="EM203" s="109"/>
      <c r="EN203" s="109"/>
      <c r="EO203" s="109"/>
      <c r="EP203" s="109"/>
      <c r="EQ203" s="109"/>
      <c r="ER203" s="109"/>
      <c r="ES203" s="109"/>
      <c r="ET203" s="109"/>
      <c r="EU203" s="109"/>
      <c r="EV203" s="109"/>
      <c r="EW203" s="109"/>
      <c r="EX203" s="109">
        <v>222.0</v>
      </c>
      <c r="EY203" s="109"/>
      <c r="EZ203" s="109"/>
      <c r="FA203" s="109"/>
      <c r="FB203" s="109"/>
      <c r="FC203" s="109"/>
      <c r="FD203" s="109"/>
      <c r="FE203" s="109"/>
      <c r="FF203" s="109"/>
      <c r="FG203" s="109"/>
      <c r="FH203" s="109"/>
      <c r="FI203" s="109"/>
      <c r="FJ203" s="109"/>
      <c r="FK203" s="109"/>
      <c r="FL203" s="109"/>
      <c r="FM203" s="109"/>
      <c r="FN203" s="109"/>
      <c r="FO203" s="109"/>
      <c r="FP203" s="109"/>
      <c r="FQ203" s="109"/>
      <c r="FR203" s="109"/>
      <c r="FS203" s="109"/>
      <c r="FT203" s="109"/>
      <c r="FU203" s="109"/>
      <c r="FV203" s="109"/>
      <c r="FW203" s="109"/>
      <c r="FX203" s="109"/>
      <c r="FY203" s="109"/>
      <c r="FZ203" s="109"/>
      <c r="GA203" s="109"/>
      <c r="GB203" s="109"/>
      <c r="GC203" s="109"/>
      <c r="GD203" s="109"/>
      <c r="GE203" s="109"/>
      <c r="GF203" s="109"/>
      <c r="GG203" s="109"/>
      <c r="GH203" s="109"/>
      <c r="GI203" s="109">
        <v>709.0</v>
      </c>
    </row>
    <row r="204" ht="15.75" customHeight="1">
      <c r="A204" s="31">
        <v>185.0</v>
      </c>
      <c r="B204" s="31" t="s">
        <v>293</v>
      </c>
      <c r="C204" s="31">
        <v>6.0</v>
      </c>
      <c r="D204" s="109">
        <v>220194.0</v>
      </c>
      <c r="E204" s="109">
        <v>221650.0</v>
      </c>
      <c r="F204" s="109">
        <v>220194.0</v>
      </c>
      <c r="G204" s="109">
        <v>221650.0</v>
      </c>
      <c r="H204" s="109">
        <v>163580.0</v>
      </c>
      <c r="I204" s="109">
        <v>158240.0</v>
      </c>
      <c r="J204" s="109">
        <v>163580.0</v>
      </c>
      <c r="K204" s="109">
        <v>158240.0</v>
      </c>
      <c r="L204" s="109">
        <v>2597.0</v>
      </c>
      <c r="M204" s="109">
        <v>4637.0</v>
      </c>
      <c r="N204" s="109">
        <v>2286.0</v>
      </c>
      <c r="O204" s="109">
        <v>3990.0</v>
      </c>
      <c r="P204" s="109">
        <v>160983.0</v>
      </c>
      <c r="Q204" s="109">
        <v>153603.0</v>
      </c>
      <c r="R204" s="109">
        <v>161294.0</v>
      </c>
      <c r="S204" s="109">
        <v>154250.0</v>
      </c>
      <c r="T204" s="109">
        <v>58565.0</v>
      </c>
      <c r="U204" s="109">
        <v>69930.0</v>
      </c>
      <c r="V204" s="109">
        <v>49302.0</v>
      </c>
      <c r="W204" s="109">
        <v>59905.0</v>
      </c>
      <c r="X204" s="109">
        <v>40106.0</v>
      </c>
      <c r="Y204" s="109">
        <v>47984.0</v>
      </c>
      <c r="Z204" s="109">
        <v>34519.0</v>
      </c>
      <c r="AA204" s="109">
        <v>40203.0</v>
      </c>
      <c r="AB204" s="109">
        <v>12435.0</v>
      </c>
      <c r="AC204" s="109">
        <v>9479.0</v>
      </c>
      <c r="AD204" s="109">
        <v>14261.0</v>
      </c>
      <c r="AE204" s="109">
        <v>10205.0</v>
      </c>
      <c r="AF204" s="109">
        <v>14246.0</v>
      </c>
      <c r="AG204" s="109">
        <v>12548.0</v>
      </c>
      <c r="AH204" s="109">
        <v>16421.0</v>
      </c>
      <c r="AI204" s="109">
        <v>16503.0</v>
      </c>
      <c r="AJ204" s="109"/>
      <c r="AK204" s="109"/>
      <c r="AL204" s="109"/>
      <c r="AM204" s="109"/>
      <c r="AN204" s="109">
        <v>12420.0</v>
      </c>
      <c r="AO204" s="109">
        <v>4376.0</v>
      </c>
      <c r="AP204" s="109">
        <v>20372.0</v>
      </c>
      <c r="AQ204" s="109">
        <v>9836.0</v>
      </c>
      <c r="AR204" s="109">
        <v>18047.0</v>
      </c>
      <c r="AS204" s="109"/>
      <c r="AT204" s="109">
        <v>19050.0</v>
      </c>
      <c r="AU204" s="109">
        <v>8994.0</v>
      </c>
      <c r="AV204" s="109">
        <v>1586.0</v>
      </c>
      <c r="AW204" s="109">
        <v>3780.0</v>
      </c>
      <c r="AX204" s="109">
        <v>945.0</v>
      </c>
      <c r="AY204" s="109">
        <v>3627.0</v>
      </c>
      <c r="AZ204" s="109"/>
      <c r="BA204" s="109">
        <v>2538.0</v>
      </c>
      <c r="BB204" s="109">
        <v>429.0</v>
      </c>
      <c r="BC204" s="109">
        <v>1663.0</v>
      </c>
      <c r="BD204" s="109">
        <v>3056.0</v>
      </c>
      <c r="BE204" s="109">
        <v>2968.0</v>
      </c>
      <c r="BF204" s="109">
        <v>1363.0</v>
      </c>
      <c r="BG204" s="109">
        <v>1461.0</v>
      </c>
      <c r="BH204" s="109"/>
      <c r="BI204" s="109"/>
      <c r="BJ204" s="109">
        <v>1642.0</v>
      </c>
      <c r="BK204" s="109"/>
      <c r="BL204" s="109"/>
      <c r="BM204" s="109"/>
      <c r="BN204" s="109">
        <v>285.0</v>
      </c>
      <c r="BO204" s="109"/>
      <c r="BP204" s="109"/>
      <c r="BQ204" s="109"/>
      <c r="BR204" s="109">
        <v>1564.0</v>
      </c>
      <c r="BS204" s="109">
        <v>839.0</v>
      </c>
      <c r="BT204" s="109"/>
      <c r="BU204" s="109"/>
      <c r="BV204" s="109"/>
      <c r="BW204" s="109"/>
      <c r="BX204" s="109"/>
      <c r="BY204" s="109"/>
      <c r="BZ204" s="109"/>
      <c r="CA204" s="109"/>
      <c r="CB204" s="109"/>
      <c r="CC204" s="109"/>
      <c r="CD204" s="109"/>
      <c r="CE204" s="109"/>
      <c r="CF204" s="109"/>
      <c r="CG204" s="109"/>
      <c r="CH204" s="109">
        <v>77.0</v>
      </c>
      <c r="CI204" s="109">
        <v>40.0</v>
      </c>
      <c r="CJ204" s="109"/>
      <c r="CK204" s="109"/>
      <c r="CL204" s="109">
        <v>38.0</v>
      </c>
      <c r="CM204" s="109">
        <v>49.0</v>
      </c>
      <c r="CN204" s="109"/>
      <c r="CO204" s="109"/>
      <c r="CP204" s="109"/>
      <c r="CQ204" s="109">
        <v>75.0</v>
      </c>
      <c r="CR204" s="109"/>
      <c r="CS204" s="109"/>
      <c r="CT204" s="109"/>
      <c r="CU204" s="109"/>
      <c r="CV204" s="109"/>
      <c r="CW204" s="109"/>
      <c r="CX204" s="109"/>
      <c r="CY204" s="109"/>
      <c r="CZ204" s="109"/>
      <c r="DA204" s="109"/>
      <c r="DB204" s="109"/>
      <c r="DC204" s="109"/>
      <c r="DD204" s="109"/>
      <c r="DE204" s="109"/>
      <c r="DF204" s="109"/>
      <c r="DG204" s="109"/>
      <c r="DH204" s="109"/>
      <c r="DI204" s="109"/>
      <c r="DJ204" s="109">
        <v>354.0</v>
      </c>
      <c r="DK204" s="109"/>
      <c r="DL204" s="109"/>
      <c r="DM204" s="109"/>
      <c r="DN204" s="109"/>
      <c r="DO204" s="109"/>
      <c r="DP204" s="109"/>
      <c r="DQ204" s="109"/>
      <c r="DR204" s="109">
        <v>56.0</v>
      </c>
      <c r="DS204" s="109"/>
      <c r="DT204" s="109"/>
      <c r="DU204" s="109"/>
      <c r="DV204" s="109">
        <v>322.0</v>
      </c>
      <c r="DW204" s="109"/>
      <c r="DX204" s="109"/>
      <c r="DY204" s="109"/>
      <c r="DZ204" s="109"/>
      <c r="EA204" s="109"/>
      <c r="EB204" s="109"/>
      <c r="EC204" s="109"/>
      <c r="ED204" s="109"/>
      <c r="EE204" s="109"/>
      <c r="EF204" s="109"/>
      <c r="EG204" s="109"/>
      <c r="EH204" s="109"/>
      <c r="EI204" s="109"/>
      <c r="EJ204" s="109"/>
      <c r="EK204" s="109"/>
      <c r="EL204" s="109"/>
      <c r="EM204" s="109"/>
      <c r="EN204" s="109"/>
      <c r="EO204" s="109"/>
      <c r="EP204" s="109"/>
      <c r="EQ204" s="109"/>
      <c r="ER204" s="109"/>
      <c r="ES204" s="109"/>
      <c r="ET204" s="109"/>
      <c r="EU204" s="109"/>
      <c r="EV204" s="109"/>
      <c r="EW204" s="109"/>
      <c r="EX204" s="109">
        <v>294.0</v>
      </c>
      <c r="EY204" s="109"/>
      <c r="EZ204" s="109"/>
      <c r="FA204" s="109"/>
      <c r="FB204" s="109"/>
      <c r="FC204" s="109"/>
      <c r="FD204" s="109"/>
      <c r="FE204" s="109"/>
      <c r="FF204" s="109"/>
      <c r="FG204" s="109"/>
      <c r="FH204" s="109">
        <v>522.0</v>
      </c>
      <c r="FI204" s="109"/>
      <c r="FJ204" s="109"/>
      <c r="FK204" s="109"/>
      <c r="FL204" s="109"/>
      <c r="FM204" s="109"/>
      <c r="FN204" s="109"/>
      <c r="FO204" s="109"/>
      <c r="FP204" s="109"/>
      <c r="FQ204" s="109"/>
      <c r="FR204" s="109"/>
      <c r="FS204" s="109"/>
      <c r="FT204" s="109"/>
      <c r="FU204" s="109"/>
      <c r="FV204" s="109"/>
      <c r="FW204" s="109"/>
      <c r="FX204" s="109"/>
      <c r="FY204" s="109"/>
      <c r="FZ204" s="109"/>
      <c r="GA204" s="109"/>
      <c r="GB204" s="109"/>
      <c r="GC204" s="109"/>
      <c r="GD204" s="109"/>
      <c r="GE204" s="109"/>
      <c r="GF204" s="109"/>
      <c r="GG204" s="109"/>
      <c r="GH204" s="109"/>
      <c r="GI204" s="109">
        <v>850.0</v>
      </c>
    </row>
    <row r="205" ht="15.75" customHeight="1">
      <c r="A205" s="31">
        <v>186.0</v>
      </c>
      <c r="B205" s="31" t="s">
        <v>1311</v>
      </c>
      <c r="C205" s="31">
        <v>6.0</v>
      </c>
      <c r="D205" s="109">
        <v>242622.0</v>
      </c>
      <c r="E205" s="109">
        <v>240017.0</v>
      </c>
      <c r="F205" s="109">
        <v>242622.0</v>
      </c>
      <c r="G205" s="109">
        <v>240017.0</v>
      </c>
      <c r="H205" s="109">
        <v>192508.0</v>
      </c>
      <c r="I205" s="109">
        <v>180790.0</v>
      </c>
      <c r="J205" s="109">
        <v>192508.0</v>
      </c>
      <c r="K205" s="109">
        <v>180790.0</v>
      </c>
      <c r="L205" s="109">
        <v>2733.0</v>
      </c>
      <c r="M205" s="109">
        <v>4193.0</v>
      </c>
      <c r="N205" s="109">
        <v>2133.0</v>
      </c>
      <c r="O205" s="109">
        <v>4090.0</v>
      </c>
      <c r="P205" s="109">
        <v>189775.0</v>
      </c>
      <c r="Q205" s="109">
        <v>176597.0</v>
      </c>
      <c r="R205" s="109">
        <v>190375.0</v>
      </c>
      <c r="S205" s="109">
        <v>176700.0</v>
      </c>
      <c r="T205" s="109">
        <v>58216.0</v>
      </c>
      <c r="U205" s="109">
        <v>63397.0</v>
      </c>
      <c r="V205" s="109">
        <v>52218.0</v>
      </c>
      <c r="W205" s="109">
        <v>61677.0</v>
      </c>
      <c r="X205" s="109">
        <v>56442.0</v>
      </c>
      <c r="Y205" s="109">
        <v>65820.0</v>
      </c>
      <c r="Z205" s="109">
        <v>42638.0</v>
      </c>
      <c r="AA205" s="109">
        <v>50416.0</v>
      </c>
      <c r="AB205" s="109">
        <v>16146.0</v>
      </c>
      <c r="AC205" s="109">
        <v>9111.0</v>
      </c>
      <c r="AD205" s="109">
        <v>19508.0</v>
      </c>
      <c r="AE205" s="109">
        <v>11866.0</v>
      </c>
      <c r="AF205" s="109">
        <v>26939.0</v>
      </c>
      <c r="AG205" s="109">
        <v>20704.0</v>
      </c>
      <c r="AH205" s="109">
        <v>27317.0</v>
      </c>
      <c r="AI205" s="109">
        <v>25149.0</v>
      </c>
      <c r="AJ205" s="109"/>
      <c r="AK205" s="109"/>
      <c r="AL205" s="109"/>
      <c r="AM205" s="109"/>
      <c r="AN205" s="109">
        <v>11739.0</v>
      </c>
      <c r="AO205" s="109">
        <v>4306.0</v>
      </c>
      <c r="AP205" s="109">
        <v>20893.0</v>
      </c>
      <c r="AQ205" s="109">
        <v>8945.0</v>
      </c>
      <c r="AR205" s="109">
        <v>17227.0</v>
      </c>
      <c r="AS205" s="109">
        <v>6789.0</v>
      </c>
      <c r="AT205" s="109">
        <v>18654.0</v>
      </c>
      <c r="AU205" s="109">
        <v>9169.0</v>
      </c>
      <c r="AV205" s="109"/>
      <c r="AW205" s="109">
        <v>5033.0</v>
      </c>
      <c r="AX205" s="109">
        <v>1352.0</v>
      </c>
      <c r="AY205" s="109">
        <v>5508.0</v>
      </c>
      <c r="AZ205" s="109"/>
      <c r="BA205" s="109">
        <v>1437.0</v>
      </c>
      <c r="BB205" s="109">
        <v>450.0</v>
      </c>
      <c r="BC205" s="109">
        <v>1354.0</v>
      </c>
      <c r="BD205" s="109">
        <v>2576.0</v>
      </c>
      <c r="BE205" s="109"/>
      <c r="BF205" s="109">
        <v>1192.0</v>
      </c>
      <c r="BG205" s="109">
        <v>933.0</v>
      </c>
      <c r="BH205" s="109"/>
      <c r="BI205" s="109"/>
      <c r="BJ205" s="109">
        <v>1820.0</v>
      </c>
      <c r="BK205" s="109"/>
      <c r="BL205" s="109"/>
      <c r="BM205" s="109"/>
      <c r="BN205" s="109">
        <v>534.0</v>
      </c>
      <c r="BO205" s="109"/>
      <c r="BP205" s="109"/>
      <c r="BQ205" s="109"/>
      <c r="BR205" s="109">
        <v>2280.0</v>
      </c>
      <c r="BS205" s="109">
        <v>991.0</v>
      </c>
      <c r="BT205" s="109"/>
      <c r="BU205" s="109"/>
      <c r="BV205" s="109"/>
      <c r="BW205" s="109"/>
      <c r="BX205" s="109"/>
      <c r="BY205" s="109"/>
      <c r="BZ205" s="109"/>
      <c r="CA205" s="109"/>
      <c r="CB205" s="109"/>
      <c r="CC205" s="109"/>
      <c r="CD205" s="109"/>
      <c r="CE205" s="109"/>
      <c r="CF205" s="109">
        <v>490.0</v>
      </c>
      <c r="CG205" s="109"/>
      <c r="CH205" s="109">
        <v>186.0</v>
      </c>
      <c r="CI205" s="109">
        <v>96.0</v>
      </c>
      <c r="CJ205" s="109"/>
      <c r="CK205" s="109"/>
      <c r="CL205" s="109">
        <v>39.0</v>
      </c>
      <c r="CM205" s="109">
        <v>62.0</v>
      </c>
      <c r="CN205" s="109"/>
      <c r="CO205" s="109"/>
      <c r="CP205" s="109"/>
      <c r="CQ205" s="109">
        <v>77.0</v>
      </c>
      <c r="CR205" s="109"/>
      <c r="CS205" s="109"/>
      <c r="CT205" s="109"/>
      <c r="CU205" s="109"/>
      <c r="CV205" s="109"/>
      <c r="CW205" s="109"/>
      <c r="CX205" s="109"/>
      <c r="CY205" s="109"/>
      <c r="CZ205" s="109"/>
      <c r="DA205" s="109"/>
      <c r="DB205" s="109"/>
      <c r="DC205" s="109"/>
      <c r="DD205" s="109"/>
      <c r="DE205" s="109"/>
      <c r="DF205" s="109"/>
      <c r="DG205" s="109"/>
      <c r="DH205" s="109"/>
      <c r="DI205" s="109"/>
      <c r="DJ205" s="109">
        <v>483.0</v>
      </c>
      <c r="DK205" s="109"/>
      <c r="DL205" s="109"/>
      <c r="DM205" s="109"/>
      <c r="DN205" s="109"/>
      <c r="DO205" s="109"/>
      <c r="DP205" s="109"/>
      <c r="DQ205" s="109"/>
      <c r="DR205" s="109">
        <v>64.0</v>
      </c>
      <c r="DS205" s="109"/>
      <c r="DT205" s="109"/>
      <c r="DU205" s="109"/>
      <c r="DV205" s="109">
        <v>409.0</v>
      </c>
      <c r="DW205" s="109"/>
      <c r="DX205" s="109"/>
      <c r="DY205" s="109"/>
      <c r="DZ205" s="109"/>
      <c r="EA205" s="109"/>
      <c r="EB205" s="109"/>
      <c r="EC205" s="109"/>
      <c r="ED205" s="109"/>
      <c r="EE205" s="109"/>
      <c r="EF205" s="109"/>
      <c r="EG205" s="109"/>
      <c r="EH205" s="109"/>
      <c r="EI205" s="109"/>
      <c r="EJ205" s="109"/>
      <c r="EK205" s="109"/>
      <c r="EL205" s="109"/>
      <c r="EM205" s="109"/>
      <c r="EN205" s="109"/>
      <c r="EO205" s="109"/>
      <c r="EP205" s="109"/>
      <c r="EQ205" s="109"/>
      <c r="ER205" s="109"/>
      <c r="ES205" s="109"/>
      <c r="ET205" s="109"/>
      <c r="EU205" s="109"/>
      <c r="EV205" s="109"/>
      <c r="EW205" s="109"/>
      <c r="EX205" s="109">
        <v>338.0</v>
      </c>
      <c r="EY205" s="109"/>
      <c r="EZ205" s="109"/>
      <c r="FA205" s="109"/>
      <c r="FB205" s="109"/>
      <c r="FC205" s="109"/>
      <c r="FD205" s="109"/>
      <c r="FE205" s="109"/>
      <c r="FF205" s="109"/>
      <c r="FG205" s="109"/>
      <c r="FH205" s="109"/>
      <c r="FI205" s="109"/>
      <c r="FJ205" s="109"/>
      <c r="FK205" s="109"/>
      <c r="FL205" s="109"/>
      <c r="FM205" s="109"/>
      <c r="FN205" s="109"/>
      <c r="FO205" s="109"/>
      <c r="FP205" s="109"/>
      <c r="FQ205" s="109"/>
      <c r="FR205" s="109"/>
      <c r="FS205" s="109"/>
      <c r="FT205" s="109"/>
      <c r="FU205" s="109"/>
      <c r="FV205" s="109"/>
      <c r="FW205" s="109"/>
      <c r="FX205" s="109"/>
      <c r="FY205" s="109"/>
      <c r="FZ205" s="109"/>
      <c r="GA205" s="109"/>
      <c r="GB205" s="109"/>
      <c r="GC205" s="109"/>
      <c r="GD205" s="109"/>
      <c r="GE205" s="109"/>
      <c r="GF205" s="109"/>
      <c r="GG205" s="109"/>
      <c r="GH205" s="109"/>
      <c r="GI205" s="109">
        <v>457.0</v>
      </c>
    </row>
    <row r="206" ht="15.75" customHeight="1">
      <c r="A206" s="31">
        <v>187.0</v>
      </c>
      <c r="B206" s="31" t="s">
        <v>896</v>
      </c>
      <c r="C206" s="31">
        <v>6.0</v>
      </c>
      <c r="D206" s="109">
        <v>234422.0</v>
      </c>
      <c r="E206" s="109">
        <v>234360.0</v>
      </c>
      <c r="F206" s="109">
        <v>234422.0</v>
      </c>
      <c r="G206" s="109">
        <v>234360.0</v>
      </c>
      <c r="H206" s="109">
        <v>184974.0</v>
      </c>
      <c r="I206" s="109">
        <v>177273.0</v>
      </c>
      <c r="J206" s="109">
        <v>184974.0</v>
      </c>
      <c r="K206" s="109">
        <v>177273.0</v>
      </c>
      <c r="L206" s="109">
        <v>3143.0</v>
      </c>
      <c r="M206" s="109">
        <v>6023.0</v>
      </c>
      <c r="N206" s="109">
        <v>2745.0</v>
      </c>
      <c r="O206" s="109">
        <v>5441.0</v>
      </c>
      <c r="P206" s="109">
        <v>181831.0</v>
      </c>
      <c r="Q206" s="109">
        <v>171250.0</v>
      </c>
      <c r="R206" s="109">
        <v>182229.0</v>
      </c>
      <c r="S206" s="109">
        <v>171832.0</v>
      </c>
      <c r="T206" s="109">
        <v>65654.0</v>
      </c>
      <c r="U206" s="109">
        <v>80323.0</v>
      </c>
      <c r="V206" s="109">
        <v>59635.0</v>
      </c>
      <c r="W206" s="109">
        <v>70211.0</v>
      </c>
      <c r="X206" s="109">
        <v>52761.0</v>
      </c>
      <c r="Y206" s="109">
        <v>57586.0</v>
      </c>
      <c r="Z206" s="109">
        <v>42516.0</v>
      </c>
      <c r="AA206" s="109">
        <v>48252.0</v>
      </c>
      <c r="AB206" s="109">
        <v>11138.0</v>
      </c>
      <c r="AC206" s="109">
        <v>8621.0</v>
      </c>
      <c r="AD206" s="109">
        <v>13433.0</v>
      </c>
      <c r="AE206" s="109">
        <v>9459.0</v>
      </c>
      <c r="AF206" s="109">
        <v>14181.0</v>
      </c>
      <c r="AG206" s="109">
        <v>11854.0</v>
      </c>
      <c r="AH206" s="109">
        <v>16084.0</v>
      </c>
      <c r="AI206" s="109">
        <v>15560.0</v>
      </c>
      <c r="AJ206" s="109"/>
      <c r="AK206" s="109"/>
      <c r="AL206" s="109"/>
      <c r="AM206" s="109"/>
      <c r="AN206" s="109">
        <v>13139.0</v>
      </c>
      <c r="AO206" s="109">
        <v>4581.0</v>
      </c>
      <c r="AP206" s="109">
        <v>19948.0</v>
      </c>
      <c r="AQ206" s="109">
        <v>8964.0</v>
      </c>
      <c r="AR206" s="109">
        <v>21347.0</v>
      </c>
      <c r="AS206" s="109"/>
      <c r="AT206" s="109">
        <v>22258.0</v>
      </c>
      <c r="AU206" s="109">
        <v>9864.0</v>
      </c>
      <c r="AV206" s="109"/>
      <c r="AW206" s="109">
        <v>5279.0</v>
      </c>
      <c r="AX206" s="109">
        <v>833.0</v>
      </c>
      <c r="AY206" s="109">
        <v>4034.0</v>
      </c>
      <c r="AZ206" s="109"/>
      <c r="BA206" s="109">
        <v>3006.0</v>
      </c>
      <c r="BB206" s="109">
        <v>624.0</v>
      </c>
      <c r="BC206" s="109">
        <v>2035.0</v>
      </c>
      <c r="BD206" s="109">
        <v>2651.0</v>
      </c>
      <c r="BE206" s="109"/>
      <c r="BF206" s="109">
        <v>1514.0</v>
      </c>
      <c r="BG206" s="109">
        <v>1307.0</v>
      </c>
      <c r="BH206" s="109"/>
      <c r="BI206" s="109"/>
      <c r="BJ206" s="109">
        <v>2091.0</v>
      </c>
      <c r="BK206" s="109"/>
      <c r="BL206" s="109"/>
      <c r="BM206" s="109"/>
      <c r="BN206" s="109">
        <v>379.0</v>
      </c>
      <c r="BO206" s="109"/>
      <c r="BP206" s="109"/>
      <c r="BQ206" s="109"/>
      <c r="BR206" s="109">
        <v>1587.0</v>
      </c>
      <c r="BS206" s="109">
        <v>833.0</v>
      </c>
      <c r="BT206" s="109"/>
      <c r="BU206" s="109"/>
      <c r="BV206" s="109"/>
      <c r="BW206" s="109"/>
      <c r="BX206" s="109"/>
      <c r="BY206" s="109"/>
      <c r="BZ206" s="109"/>
      <c r="CA206" s="109"/>
      <c r="CB206" s="109"/>
      <c r="CC206" s="109"/>
      <c r="CD206" s="109"/>
      <c r="CE206" s="109"/>
      <c r="CF206" s="109"/>
      <c r="CG206" s="109"/>
      <c r="CH206" s="109">
        <v>117.0</v>
      </c>
      <c r="CI206" s="109">
        <v>76.0</v>
      </c>
      <c r="CJ206" s="109"/>
      <c r="CK206" s="109"/>
      <c r="CL206" s="109">
        <v>30.0</v>
      </c>
      <c r="CM206" s="109">
        <v>101.0</v>
      </c>
      <c r="CN206" s="109"/>
      <c r="CO206" s="109"/>
      <c r="CP206" s="109"/>
      <c r="CQ206" s="109">
        <v>83.0</v>
      </c>
      <c r="CR206" s="109"/>
      <c r="CS206" s="109"/>
      <c r="CT206" s="109"/>
      <c r="CU206" s="109"/>
      <c r="CV206" s="109"/>
      <c r="CW206" s="109"/>
      <c r="CX206" s="109"/>
      <c r="CY206" s="109"/>
      <c r="CZ206" s="109"/>
      <c r="DA206" s="109"/>
      <c r="DB206" s="109"/>
      <c r="DC206" s="109"/>
      <c r="DD206" s="109"/>
      <c r="DE206" s="109"/>
      <c r="DF206" s="109"/>
      <c r="DG206" s="109"/>
      <c r="DH206" s="109"/>
      <c r="DI206" s="109"/>
      <c r="DJ206" s="109">
        <v>293.0</v>
      </c>
      <c r="DK206" s="109"/>
      <c r="DL206" s="109"/>
      <c r="DM206" s="109"/>
      <c r="DN206" s="109"/>
      <c r="DO206" s="109"/>
      <c r="DP206" s="109"/>
      <c r="DQ206" s="109"/>
      <c r="DR206" s="109">
        <v>135.0</v>
      </c>
      <c r="DS206" s="109"/>
      <c r="DT206" s="109"/>
      <c r="DU206" s="109"/>
      <c r="DV206" s="109">
        <v>409.0</v>
      </c>
      <c r="DW206" s="109"/>
      <c r="DX206" s="109"/>
      <c r="DY206" s="109"/>
      <c r="DZ206" s="109"/>
      <c r="EA206" s="109"/>
      <c r="EB206" s="109"/>
      <c r="EC206" s="109"/>
      <c r="ED206" s="109"/>
      <c r="EE206" s="109"/>
      <c r="EF206" s="109"/>
      <c r="EG206" s="109"/>
      <c r="EH206" s="109"/>
      <c r="EI206" s="109"/>
      <c r="EJ206" s="109"/>
      <c r="EK206" s="109"/>
      <c r="EL206" s="109"/>
      <c r="EM206" s="109"/>
      <c r="EN206" s="109"/>
      <c r="EO206" s="109"/>
      <c r="EP206" s="109"/>
      <c r="EQ206" s="109"/>
      <c r="ER206" s="109"/>
      <c r="ES206" s="109"/>
      <c r="ET206" s="109"/>
      <c r="EU206" s="109"/>
      <c r="EV206" s="109"/>
      <c r="EW206" s="109"/>
      <c r="EX206" s="109">
        <v>343.0</v>
      </c>
      <c r="EY206" s="109"/>
      <c r="EZ206" s="109"/>
      <c r="FA206" s="109"/>
      <c r="FB206" s="109"/>
      <c r="FC206" s="109"/>
      <c r="FD206" s="109"/>
      <c r="FE206" s="109"/>
      <c r="FF206" s="109"/>
      <c r="FG206" s="109"/>
      <c r="FH206" s="109"/>
      <c r="FI206" s="109"/>
      <c r="FJ206" s="109"/>
      <c r="FK206" s="109"/>
      <c r="FL206" s="109"/>
      <c r="FM206" s="109"/>
      <c r="FN206" s="109"/>
      <c r="FO206" s="109"/>
      <c r="FP206" s="109"/>
      <c r="FQ206" s="109"/>
      <c r="FR206" s="109"/>
      <c r="FS206" s="109"/>
      <c r="FT206" s="109"/>
      <c r="FU206" s="109"/>
      <c r="FV206" s="109"/>
      <c r="FW206" s="109"/>
      <c r="FX206" s="109"/>
      <c r="FY206" s="109"/>
      <c r="FZ206" s="109"/>
      <c r="GA206" s="109"/>
      <c r="GB206" s="109"/>
      <c r="GC206" s="109"/>
      <c r="GD206" s="109"/>
      <c r="GE206" s="109"/>
      <c r="GF206" s="109">
        <v>960.0</v>
      </c>
      <c r="GG206" s="109"/>
      <c r="GH206" s="109"/>
      <c r="GI206" s="109">
        <v>1053.0</v>
      </c>
    </row>
    <row r="207" ht="15.75" customHeight="1">
      <c r="A207" s="31">
        <v>188.0</v>
      </c>
      <c r="B207" s="31" t="s">
        <v>286</v>
      </c>
      <c r="C207" s="31">
        <v>6.0</v>
      </c>
      <c r="D207" s="109">
        <v>198418.0</v>
      </c>
      <c r="E207" s="109">
        <v>199685.0</v>
      </c>
      <c r="F207" s="109">
        <v>198418.0</v>
      </c>
      <c r="G207" s="109">
        <v>199685.0</v>
      </c>
      <c r="H207" s="109">
        <v>156082.0</v>
      </c>
      <c r="I207" s="109">
        <v>148381.0</v>
      </c>
      <c r="J207" s="109">
        <v>156082.0</v>
      </c>
      <c r="K207" s="109">
        <v>148381.0</v>
      </c>
      <c r="L207" s="109">
        <v>2343.0</v>
      </c>
      <c r="M207" s="109">
        <v>3252.0</v>
      </c>
      <c r="N207" s="109">
        <v>1988.0</v>
      </c>
      <c r="O207" s="109">
        <v>3822.0</v>
      </c>
      <c r="P207" s="109">
        <v>153739.0</v>
      </c>
      <c r="Q207" s="109">
        <v>145129.0</v>
      </c>
      <c r="R207" s="109">
        <v>154094.0</v>
      </c>
      <c r="S207" s="109">
        <v>144559.0</v>
      </c>
      <c r="T207" s="109">
        <v>59781.0</v>
      </c>
      <c r="U207" s="109">
        <v>70131.0</v>
      </c>
      <c r="V207" s="109">
        <v>51088.0</v>
      </c>
      <c r="W207" s="109">
        <v>61337.0</v>
      </c>
      <c r="X207" s="109">
        <v>41408.0</v>
      </c>
      <c r="Y207" s="109">
        <v>46099.0</v>
      </c>
      <c r="Z207" s="109">
        <v>34435.0</v>
      </c>
      <c r="AA207" s="109">
        <v>39838.0</v>
      </c>
      <c r="AB207" s="109">
        <v>8511.0</v>
      </c>
      <c r="AC207" s="109">
        <v>5730.0</v>
      </c>
      <c r="AD207" s="109">
        <v>10197.0</v>
      </c>
      <c r="AE207" s="109">
        <v>7025.0</v>
      </c>
      <c r="AF207" s="109">
        <v>11747.0</v>
      </c>
      <c r="AG207" s="109">
        <v>8222.0</v>
      </c>
      <c r="AH207" s="109">
        <v>13595.0</v>
      </c>
      <c r="AI207" s="109">
        <v>12520.0</v>
      </c>
      <c r="AJ207" s="109"/>
      <c r="AK207" s="109"/>
      <c r="AL207" s="109"/>
      <c r="AM207" s="109"/>
      <c r="AN207" s="109">
        <v>11711.0</v>
      </c>
      <c r="AO207" s="109">
        <v>2795.0</v>
      </c>
      <c r="AP207" s="109">
        <v>18196.0</v>
      </c>
      <c r="AQ207" s="109">
        <v>7975.0</v>
      </c>
      <c r="AR207" s="109">
        <v>19153.0</v>
      </c>
      <c r="AS207" s="109">
        <v>6129.0</v>
      </c>
      <c r="AT207" s="109">
        <v>19923.0</v>
      </c>
      <c r="AU207" s="109">
        <v>8134.0</v>
      </c>
      <c r="AV207" s="109"/>
      <c r="AW207" s="109">
        <v>2779.0</v>
      </c>
      <c r="AX207" s="109">
        <v>688.0</v>
      </c>
      <c r="AY207" s="109">
        <v>2951.0</v>
      </c>
      <c r="AZ207" s="109"/>
      <c r="BA207" s="109">
        <v>1635.0</v>
      </c>
      <c r="BB207" s="109">
        <v>545.0</v>
      </c>
      <c r="BC207" s="109">
        <v>1589.0</v>
      </c>
      <c r="BD207" s="109"/>
      <c r="BE207" s="109">
        <v>1609.0</v>
      </c>
      <c r="BF207" s="109">
        <v>1227.0</v>
      </c>
      <c r="BG207" s="109">
        <v>1602.0</v>
      </c>
      <c r="BH207" s="109"/>
      <c r="BI207" s="109"/>
      <c r="BJ207" s="109">
        <v>1793.0</v>
      </c>
      <c r="BK207" s="109"/>
      <c r="BL207" s="109"/>
      <c r="BM207" s="109"/>
      <c r="BN207" s="109">
        <v>254.0</v>
      </c>
      <c r="BO207" s="109"/>
      <c r="BP207" s="109"/>
      <c r="BQ207" s="109"/>
      <c r="BR207" s="109">
        <v>1261.0</v>
      </c>
      <c r="BS207" s="109">
        <v>628.0</v>
      </c>
      <c r="BT207" s="109"/>
      <c r="BU207" s="109"/>
      <c r="BV207" s="109"/>
      <c r="BW207" s="109"/>
      <c r="BX207" s="109"/>
      <c r="BY207" s="109"/>
      <c r="BZ207" s="109"/>
      <c r="CA207" s="109"/>
      <c r="CB207" s="109"/>
      <c r="CC207" s="109"/>
      <c r="CD207" s="109"/>
      <c r="CE207" s="109"/>
      <c r="CF207" s="109"/>
      <c r="CG207" s="109"/>
      <c r="CH207" s="109">
        <v>57.0</v>
      </c>
      <c r="CI207" s="109">
        <v>32.0</v>
      </c>
      <c r="CJ207" s="109"/>
      <c r="CK207" s="109"/>
      <c r="CL207" s="109">
        <v>48.0</v>
      </c>
      <c r="CM207" s="109">
        <v>67.0</v>
      </c>
      <c r="CN207" s="109"/>
      <c r="CO207" s="109"/>
      <c r="CP207" s="109"/>
      <c r="CQ207" s="109">
        <v>62.0</v>
      </c>
      <c r="CR207" s="109"/>
      <c r="CS207" s="109"/>
      <c r="CT207" s="109"/>
      <c r="CU207" s="109"/>
      <c r="CV207" s="109"/>
      <c r="CW207" s="109"/>
      <c r="CX207" s="109"/>
      <c r="CY207" s="109"/>
      <c r="CZ207" s="109"/>
      <c r="DA207" s="109"/>
      <c r="DB207" s="109"/>
      <c r="DC207" s="109"/>
      <c r="DD207" s="109"/>
      <c r="DE207" s="109"/>
      <c r="DF207" s="109"/>
      <c r="DG207" s="109"/>
      <c r="DH207" s="109"/>
      <c r="DI207" s="109"/>
      <c r="DJ207" s="109">
        <v>243.0</v>
      </c>
      <c r="DK207" s="109"/>
      <c r="DL207" s="109"/>
      <c r="DM207" s="109"/>
      <c r="DN207" s="109"/>
      <c r="DO207" s="109"/>
      <c r="DP207" s="109"/>
      <c r="DQ207" s="109"/>
      <c r="DR207" s="109">
        <v>27.0</v>
      </c>
      <c r="DS207" s="109"/>
      <c r="DT207" s="109"/>
      <c r="DU207" s="109"/>
      <c r="DV207" s="109">
        <v>298.0</v>
      </c>
      <c r="DW207" s="109"/>
      <c r="DX207" s="109"/>
      <c r="DY207" s="109"/>
      <c r="DZ207" s="109"/>
      <c r="EA207" s="109"/>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v>219.0</v>
      </c>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v>1428.0</v>
      </c>
      <c r="GG207" s="109"/>
      <c r="GH207" s="109"/>
      <c r="GI207" s="109">
        <v>799.0</v>
      </c>
    </row>
    <row r="208" ht="15.75" customHeight="1">
      <c r="A208" s="31">
        <v>151.0</v>
      </c>
      <c r="B208" s="31" t="s">
        <v>537</v>
      </c>
      <c r="C208" s="31">
        <v>14.0</v>
      </c>
      <c r="D208" s="109">
        <v>163916.0</v>
      </c>
      <c r="E208" s="109">
        <v>168695.0</v>
      </c>
      <c r="F208" s="109">
        <v>163916.0</v>
      </c>
      <c r="G208" s="109">
        <v>168695.0</v>
      </c>
      <c r="H208" s="109">
        <v>118170.0</v>
      </c>
      <c r="I208" s="109">
        <v>112071.0</v>
      </c>
      <c r="J208" s="109">
        <v>118170.0</v>
      </c>
      <c r="K208" s="109">
        <v>112071.0</v>
      </c>
      <c r="L208" s="109">
        <v>1732.0</v>
      </c>
      <c r="M208" s="109">
        <v>2610.0</v>
      </c>
      <c r="N208" s="109">
        <v>1607.0</v>
      </c>
      <c r="O208" s="109">
        <v>1908.0</v>
      </c>
      <c r="P208" s="109">
        <v>116438.0</v>
      </c>
      <c r="Q208" s="109">
        <v>109461.0</v>
      </c>
      <c r="R208" s="109">
        <v>116563.0</v>
      </c>
      <c r="S208" s="109">
        <v>110163.0</v>
      </c>
      <c r="T208" s="109">
        <v>38207.0</v>
      </c>
      <c r="U208" s="109">
        <v>49906.0</v>
      </c>
      <c r="V208" s="109">
        <v>34321.0</v>
      </c>
      <c r="W208" s="109">
        <v>49473.0</v>
      </c>
      <c r="X208" s="109">
        <v>16248.0</v>
      </c>
      <c r="Y208" s="109">
        <v>22316.0</v>
      </c>
      <c r="Z208" s="109">
        <v>14519.0</v>
      </c>
      <c r="AA208" s="109">
        <v>16970.0</v>
      </c>
      <c r="AB208" s="109">
        <v>20028.0</v>
      </c>
      <c r="AC208" s="109">
        <v>23843.0</v>
      </c>
      <c r="AD208" s="109">
        <v>17173.0</v>
      </c>
      <c r="AE208" s="109">
        <v>22696.0</v>
      </c>
      <c r="AF208" s="109">
        <v>3070.0</v>
      </c>
      <c r="AG208" s="109">
        <v>3399.0</v>
      </c>
      <c r="AH208" s="109">
        <v>3021.0</v>
      </c>
      <c r="AI208" s="109">
        <v>3144.0</v>
      </c>
      <c r="AJ208" s="109"/>
      <c r="AK208" s="109"/>
      <c r="AL208" s="109"/>
      <c r="AM208" s="109"/>
      <c r="AN208" s="109">
        <v>7641.0</v>
      </c>
      <c r="AO208" s="109">
        <v>2276.0</v>
      </c>
      <c r="AP208" s="109">
        <v>9189.0</v>
      </c>
      <c r="AQ208" s="109">
        <v>2912.0</v>
      </c>
      <c r="AR208" s="109">
        <v>31244.0</v>
      </c>
      <c r="AS208" s="109"/>
      <c r="AT208" s="109">
        <v>31301.0</v>
      </c>
      <c r="AU208" s="109">
        <v>6762.0</v>
      </c>
      <c r="AV208" s="109"/>
      <c r="AW208" s="109">
        <v>2149.0</v>
      </c>
      <c r="AX208" s="109">
        <v>397.0</v>
      </c>
      <c r="AY208" s="109">
        <v>2141.0</v>
      </c>
      <c r="AZ208" s="109"/>
      <c r="BA208" s="109">
        <v>5572.0</v>
      </c>
      <c r="BB208" s="109">
        <v>1789.0</v>
      </c>
      <c r="BC208" s="109">
        <v>4272.0</v>
      </c>
      <c r="BD208" s="109"/>
      <c r="BE208" s="109"/>
      <c r="BF208" s="109">
        <v>1273.0</v>
      </c>
      <c r="BG208" s="109">
        <v>1158.0</v>
      </c>
      <c r="BH208" s="109"/>
      <c r="BI208" s="109"/>
      <c r="BJ208" s="109">
        <v>1714.0</v>
      </c>
      <c r="BK208" s="109"/>
      <c r="BL208" s="109"/>
      <c r="BM208" s="109"/>
      <c r="BN208" s="109">
        <v>167.0</v>
      </c>
      <c r="BO208" s="109"/>
      <c r="BP208" s="109"/>
      <c r="BQ208" s="109"/>
      <c r="BR208" s="109">
        <v>891.0</v>
      </c>
      <c r="BS208" s="109"/>
      <c r="BT208" s="109"/>
      <c r="BU208" s="109"/>
      <c r="BV208" s="109"/>
      <c r="BW208" s="109"/>
      <c r="BX208" s="109"/>
      <c r="BY208" s="109"/>
      <c r="BZ208" s="109"/>
      <c r="CA208" s="109"/>
      <c r="CB208" s="109"/>
      <c r="CC208" s="109"/>
      <c r="CD208" s="109"/>
      <c r="CE208" s="109"/>
      <c r="CF208" s="109"/>
      <c r="CG208" s="109"/>
      <c r="CH208" s="109">
        <v>99.0</v>
      </c>
      <c r="CI208" s="109">
        <v>104.0</v>
      </c>
      <c r="CJ208" s="109"/>
      <c r="CK208" s="109"/>
      <c r="CL208" s="109">
        <v>60.0</v>
      </c>
      <c r="CM208" s="109">
        <v>137.0</v>
      </c>
      <c r="CN208" s="109"/>
      <c r="CO208" s="109"/>
      <c r="CP208" s="109"/>
      <c r="CQ208" s="109"/>
      <c r="CR208" s="109"/>
      <c r="CS208" s="109"/>
      <c r="CT208" s="109"/>
      <c r="CU208" s="109"/>
      <c r="CV208" s="109"/>
      <c r="CW208" s="109"/>
      <c r="CX208" s="109"/>
      <c r="CY208" s="109"/>
      <c r="CZ208" s="109"/>
      <c r="DA208" s="109"/>
      <c r="DB208" s="109"/>
      <c r="DC208" s="109"/>
      <c r="DD208" s="109"/>
      <c r="DE208" s="109"/>
      <c r="DF208" s="109"/>
      <c r="DG208" s="109"/>
      <c r="DH208" s="109"/>
      <c r="DI208" s="109"/>
      <c r="DJ208" s="109">
        <v>340.0</v>
      </c>
      <c r="DK208" s="109"/>
      <c r="DL208" s="109"/>
      <c r="DM208" s="109"/>
      <c r="DN208" s="109">
        <v>155.0</v>
      </c>
      <c r="DO208" s="109"/>
      <c r="DP208" s="109"/>
      <c r="DQ208" s="109"/>
      <c r="DR208" s="109"/>
      <c r="DS208" s="109"/>
      <c r="DT208" s="109"/>
      <c r="DU208" s="109"/>
      <c r="DV208" s="109"/>
      <c r="DW208" s="109"/>
      <c r="DX208" s="109"/>
      <c r="DY208" s="109"/>
      <c r="DZ208" s="109"/>
      <c r="EA208" s="109"/>
      <c r="EB208" s="109"/>
      <c r="EC208" s="109"/>
      <c r="ED208" s="109"/>
      <c r="EE208" s="109"/>
      <c r="EF208" s="109"/>
      <c r="EG208" s="109"/>
      <c r="EH208" s="109"/>
      <c r="EI208" s="109"/>
      <c r="EJ208" s="109"/>
      <c r="EK208" s="109"/>
      <c r="EL208" s="109"/>
      <c r="EM208" s="109"/>
      <c r="EN208" s="109"/>
      <c r="EO208" s="109"/>
      <c r="EP208" s="109"/>
      <c r="EQ208" s="109"/>
      <c r="ER208" s="109"/>
      <c r="ES208" s="109"/>
      <c r="ET208" s="109"/>
      <c r="EU208" s="109"/>
      <c r="EV208" s="109"/>
      <c r="EW208" s="109"/>
      <c r="EX208" s="109">
        <v>154.0</v>
      </c>
      <c r="EY208" s="109"/>
      <c r="EZ208" s="109"/>
      <c r="FA208" s="109"/>
      <c r="FB208" s="109"/>
      <c r="FC208" s="109"/>
      <c r="FD208" s="109"/>
      <c r="FE208" s="109"/>
      <c r="FF208" s="109"/>
      <c r="FG208" s="109"/>
      <c r="FH208" s="109"/>
      <c r="FI208" s="109"/>
      <c r="FJ208" s="109"/>
      <c r="FK208" s="109"/>
      <c r="FL208" s="109"/>
      <c r="FM208" s="109"/>
      <c r="FN208" s="109"/>
      <c r="FO208" s="109"/>
      <c r="FP208" s="109"/>
      <c r="FQ208" s="109"/>
      <c r="FR208" s="109"/>
      <c r="FS208" s="109"/>
      <c r="FT208" s="109"/>
      <c r="FU208" s="109"/>
      <c r="FV208" s="109"/>
      <c r="FW208" s="109"/>
      <c r="FX208" s="109"/>
      <c r="FY208" s="109"/>
      <c r="FZ208" s="109"/>
      <c r="GA208" s="109"/>
      <c r="GB208" s="109"/>
      <c r="GC208" s="109"/>
      <c r="GD208" s="109"/>
      <c r="GE208" s="109"/>
      <c r="GF208" s="109"/>
      <c r="GG208" s="109"/>
      <c r="GH208" s="109"/>
      <c r="GI208" s="109">
        <v>394.0</v>
      </c>
    </row>
    <row r="209" ht="15.75" customHeight="1">
      <c r="A209" s="31">
        <v>152.0</v>
      </c>
      <c r="B209" s="31" t="s">
        <v>1048</v>
      </c>
      <c r="C209" s="31">
        <v>14.0</v>
      </c>
      <c r="D209" s="109">
        <v>220654.0</v>
      </c>
      <c r="E209" s="109">
        <v>210456.0</v>
      </c>
      <c r="F209" s="109">
        <v>220654.0</v>
      </c>
      <c r="G209" s="109">
        <v>210456.0</v>
      </c>
      <c r="H209" s="109">
        <v>161407.0</v>
      </c>
      <c r="I209" s="109">
        <v>138427.0</v>
      </c>
      <c r="J209" s="109">
        <v>161407.0</v>
      </c>
      <c r="K209" s="109">
        <v>138427.0</v>
      </c>
      <c r="L209" s="109">
        <v>1626.0</v>
      </c>
      <c r="M209" s="109">
        <v>2028.0</v>
      </c>
      <c r="N209" s="109">
        <v>1477.0</v>
      </c>
      <c r="O209" s="109">
        <v>1633.0</v>
      </c>
      <c r="P209" s="109">
        <v>159781.0</v>
      </c>
      <c r="Q209" s="109">
        <v>136399.0</v>
      </c>
      <c r="R209" s="109">
        <v>159930.0</v>
      </c>
      <c r="S209" s="109">
        <v>136794.0</v>
      </c>
      <c r="T209" s="109">
        <v>43919.0</v>
      </c>
      <c r="U209" s="109">
        <v>54566.0</v>
      </c>
      <c r="V209" s="109">
        <v>37622.0</v>
      </c>
      <c r="W209" s="109">
        <v>50481.0</v>
      </c>
      <c r="X209" s="109">
        <v>26330.0</v>
      </c>
      <c r="Y209" s="109">
        <v>29511.0</v>
      </c>
      <c r="Z209" s="109">
        <v>20674.0</v>
      </c>
      <c r="AA209" s="109">
        <v>25286.0</v>
      </c>
      <c r="AB209" s="109">
        <v>31132.0</v>
      </c>
      <c r="AC209" s="109">
        <v>31923.0</v>
      </c>
      <c r="AD209" s="109">
        <v>31137.0</v>
      </c>
      <c r="AE209" s="109">
        <v>29122.0</v>
      </c>
      <c r="AF209" s="109">
        <v>8735.0</v>
      </c>
      <c r="AG209" s="109">
        <v>7683.0</v>
      </c>
      <c r="AH209" s="109">
        <v>11300.0</v>
      </c>
      <c r="AI209" s="109">
        <v>9466.0</v>
      </c>
      <c r="AJ209" s="109"/>
      <c r="AK209" s="109"/>
      <c r="AL209" s="109"/>
      <c r="AM209" s="109"/>
      <c r="AN209" s="109">
        <v>9074.0</v>
      </c>
      <c r="AO209" s="109">
        <v>2307.0</v>
      </c>
      <c r="AP209" s="109">
        <v>13565.0</v>
      </c>
      <c r="AQ209" s="109">
        <v>4028.0</v>
      </c>
      <c r="AR209" s="109">
        <v>32702.0</v>
      </c>
      <c r="AS209" s="109"/>
      <c r="AT209" s="109">
        <v>33291.0</v>
      </c>
      <c r="AU209" s="109">
        <v>8394.0</v>
      </c>
      <c r="AV209" s="109"/>
      <c r="AW209" s="109">
        <v>4043.0</v>
      </c>
      <c r="AX209" s="109">
        <v>850.0</v>
      </c>
      <c r="AY209" s="109">
        <v>4362.0</v>
      </c>
      <c r="AZ209" s="109"/>
      <c r="BA209" s="109">
        <v>4489.0</v>
      </c>
      <c r="BB209" s="109">
        <v>1169.0</v>
      </c>
      <c r="BC209" s="109">
        <v>3246.0</v>
      </c>
      <c r="BD209" s="109">
        <v>1876.0</v>
      </c>
      <c r="BE209" s="109"/>
      <c r="BF209" s="109">
        <v>1443.0</v>
      </c>
      <c r="BG209" s="109">
        <v>1309.0</v>
      </c>
      <c r="BH209" s="109"/>
      <c r="BI209" s="109"/>
      <c r="BJ209" s="109">
        <v>2877.0</v>
      </c>
      <c r="BK209" s="109"/>
      <c r="BL209" s="109"/>
      <c r="BM209" s="109"/>
      <c r="BN209" s="109">
        <v>330.0</v>
      </c>
      <c r="BO209" s="109"/>
      <c r="BP209" s="109">
        <v>4173.0</v>
      </c>
      <c r="BQ209" s="109"/>
      <c r="BR209" s="109">
        <v>3205.0</v>
      </c>
      <c r="BS209" s="109"/>
      <c r="BT209" s="109"/>
      <c r="BU209" s="109"/>
      <c r="BV209" s="109"/>
      <c r="BW209" s="109"/>
      <c r="BX209" s="109"/>
      <c r="BY209" s="109"/>
      <c r="BZ209" s="109"/>
      <c r="CA209" s="109"/>
      <c r="CB209" s="109"/>
      <c r="CC209" s="109"/>
      <c r="CD209" s="109"/>
      <c r="CE209" s="109"/>
      <c r="CF209" s="109"/>
      <c r="CG209" s="109"/>
      <c r="CH209" s="109">
        <v>247.0</v>
      </c>
      <c r="CI209" s="109">
        <v>203.0</v>
      </c>
      <c r="CJ209" s="109">
        <v>550.0</v>
      </c>
      <c r="CK209" s="109">
        <v>1877.0</v>
      </c>
      <c r="CL209" s="109">
        <v>241.0</v>
      </c>
      <c r="CM209" s="109">
        <v>408.0</v>
      </c>
      <c r="CN209" s="109">
        <v>334.0</v>
      </c>
      <c r="CO209" s="109"/>
      <c r="CP209" s="109"/>
      <c r="CQ209" s="109"/>
      <c r="CR209" s="109"/>
      <c r="CS209" s="109"/>
      <c r="CT209" s="109"/>
      <c r="CU209" s="109"/>
      <c r="CV209" s="109"/>
      <c r="CW209" s="109"/>
      <c r="CX209" s="109"/>
      <c r="CY209" s="109"/>
      <c r="CZ209" s="109"/>
      <c r="DA209" s="109"/>
      <c r="DB209" s="109"/>
      <c r="DC209" s="109"/>
      <c r="DD209" s="109"/>
      <c r="DE209" s="109"/>
      <c r="DF209" s="109"/>
      <c r="DG209" s="109"/>
      <c r="DH209" s="109"/>
      <c r="DI209" s="109"/>
      <c r="DJ209" s="109">
        <v>876.0</v>
      </c>
      <c r="DK209" s="109"/>
      <c r="DL209" s="109"/>
      <c r="DM209" s="109"/>
      <c r="DN209" s="109">
        <v>770.0</v>
      </c>
      <c r="DO209" s="109"/>
      <c r="DP209" s="109"/>
      <c r="DQ209" s="109"/>
      <c r="DR209" s="109"/>
      <c r="DS209" s="109"/>
      <c r="DT209" s="109"/>
      <c r="DU209" s="109"/>
      <c r="DV209" s="109"/>
      <c r="DW209" s="109"/>
      <c r="DX209" s="109"/>
      <c r="DY209" s="109"/>
      <c r="DZ209" s="109"/>
      <c r="EA209" s="109"/>
      <c r="EB209" s="109"/>
      <c r="EC209" s="109"/>
      <c r="ED209" s="109"/>
      <c r="EE209" s="109"/>
      <c r="EF209" s="109"/>
      <c r="EG209" s="109"/>
      <c r="EH209" s="109"/>
      <c r="EI209" s="109"/>
      <c r="EJ209" s="109"/>
      <c r="EK209" s="109"/>
      <c r="EL209" s="109"/>
      <c r="EM209" s="109"/>
      <c r="EN209" s="109"/>
      <c r="EO209" s="109"/>
      <c r="EP209" s="109"/>
      <c r="EQ209" s="109"/>
      <c r="ER209" s="109"/>
      <c r="ES209" s="109"/>
      <c r="ET209" s="109"/>
      <c r="EU209" s="109"/>
      <c r="EV209" s="109"/>
      <c r="EW209" s="109"/>
      <c r="EX209" s="109">
        <v>333.0</v>
      </c>
      <c r="EY209" s="109"/>
      <c r="EZ209" s="109"/>
      <c r="FA209" s="109"/>
      <c r="FB209" s="109"/>
      <c r="FC209" s="109"/>
      <c r="FD209" s="109"/>
      <c r="FE209" s="109"/>
      <c r="FF209" s="109"/>
      <c r="FG209" s="109"/>
      <c r="FH209" s="109"/>
      <c r="FI209" s="109"/>
      <c r="FJ209" s="109"/>
      <c r="FK209" s="109"/>
      <c r="FL209" s="109"/>
      <c r="FM209" s="109"/>
      <c r="FN209" s="109"/>
      <c r="FO209" s="109"/>
      <c r="FP209" s="109"/>
      <c r="FQ209" s="109"/>
      <c r="FR209" s="109"/>
      <c r="FS209" s="109"/>
      <c r="FT209" s="109"/>
      <c r="FU209" s="109"/>
      <c r="FV209" s="109"/>
      <c r="FW209" s="109"/>
      <c r="FX209" s="109"/>
      <c r="FY209" s="109"/>
      <c r="FZ209" s="109"/>
      <c r="GA209" s="109"/>
      <c r="GB209" s="109"/>
      <c r="GC209" s="109"/>
      <c r="GD209" s="109"/>
      <c r="GE209" s="109"/>
      <c r="GF209" s="109">
        <v>956.0</v>
      </c>
      <c r="GG209" s="109"/>
      <c r="GH209" s="109"/>
      <c r="GI209" s="109">
        <v>489.0</v>
      </c>
    </row>
    <row r="210" ht="15.75" customHeight="1">
      <c r="A210" s="31">
        <v>153.0</v>
      </c>
      <c r="B210" s="31" t="s">
        <v>1050</v>
      </c>
      <c r="C210" s="31">
        <v>14.0</v>
      </c>
      <c r="D210" s="109">
        <v>227718.0</v>
      </c>
      <c r="E210" s="109">
        <v>219865.0</v>
      </c>
      <c r="F210" s="109">
        <v>227718.0</v>
      </c>
      <c r="G210" s="109">
        <v>219865.0</v>
      </c>
      <c r="H210" s="109">
        <v>175198.0</v>
      </c>
      <c r="I210" s="109">
        <v>153935.0</v>
      </c>
      <c r="J210" s="109">
        <v>175198.0</v>
      </c>
      <c r="K210" s="109">
        <v>153935.0</v>
      </c>
      <c r="L210" s="109">
        <v>1562.0</v>
      </c>
      <c r="M210" s="109">
        <v>2075.0</v>
      </c>
      <c r="N210" s="109">
        <v>1414.0</v>
      </c>
      <c r="O210" s="109">
        <v>1748.0</v>
      </c>
      <c r="P210" s="109">
        <v>173636.0</v>
      </c>
      <c r="Q210" s="109">
        <v>151860.0</v>
      </c>
      <c r="R210" s="109">
        <v>173784.0</v>
      </c>
      <c r="S210" s="109">
        <v>152187.0</v>
      </c>
      <c r="T210" s="109">
        <v>42778.0</v>
      </c>
      <c r="U210" s="109">
        <v>52077.0</v>
      </c>
      <c r="V210" s="109">
        <v>38111.0</v>
      </c>
      <c r="W210" s="109">
        <v>49553.0</v>
      </c>
      <c r="X210" s="109">
        <v>23787.0</v>
      </c>
      <c r="Y210" s="109">
        <v>35515.0</v>
      </c>
      <c r="Z210" s="109">
        <v>22725.0</v>
      </c>
      <c r="AA210" s="109">
        <v>28778.0</v>
      </c>
      <c r="AB210" s="109">
        <v>43948.0</v>
      </c>
      <c r="AC210" s="109">
        <v>37750.0</v>
      </c>
      <c r="AD210" s="109">
        <v>39058.0</v>
      </c>
      <c r="AE210" s="109">
        <v>34302.0</v>
      </c>
      <c r="AF210" s="109">
        <v>17273.0</v>
      </c>
      <c r="AG210" s="109">
        <v>13732.0</v>
      </c>
      <c r="AH210" s="109">
        <v>18154.0</v>
      </c>
      <c r="AI210" s="109">
        <v>17075.0</v>
      </c>
      <c r="AJ210" s="109"/>
      <c r="AK210" s="109"/>
      <c r="AL210" s="109"/>
      <c r="AM210" s="109"/>
      <c r="AN210" s="109">
        <v>10052.0</v>
      </c>
      <c r="AO210" s="109">
        <v>2237.0</v>
      </c>
      <c r="AP210" s="109">
        <v>14866.0</v>
      </c>
      <c r="AQ210" s="109">
        <v>4583.0</v>
      </c>
      <c r="AR210" s="109">
        <v>25968.0</v>
      </c>
      <c r="AS210" s="109"/>
      <c r="AT210" s="109">
        <v>27774.0</v>
      </c>
      <c r="AU210" s="109">
        <v>7702.0</v>
      </c>
      <c r="AV210" s="109">
        <v>1325.0</v>
      </c>
      <c r="AW210" s="109">
        <v>3914.0</v>
      </c>
      <c r="AX210" s="109">
        <v>967.0</v>
      </c>
      <c r="AY210" s="109">
        <v>5897.0</v>
      </c>
      <c r="AZ210" s="109"/>
      <c r="BA210" s="109">
        <v>3096.0</v>
      </c>
      <c r="BB210" s="109">
        <v>678.0</v>
      </c>
      <c r="BC210" s="109">
        <v>2207.0</v>
      </c>
      <c r="BD210" s="109">
        <v>2034.0</v>
      </c>
      <c r="BE210" s="109"/>
      <c r="BF210" s="109">
        <v>1302.0</v>
      </c>
      <c r="BG210" s="109">
        <v>1137.0</v>
      </c>
      <c r="BH210" s="109"/>
      <c r="BI210" s="109"/>
      <c r="BJ210" s="109">
        <v>2555.0</v>
      </c>
      <c r="BK210" s="109"/>
      <c r="BL210" s="109"/>
      <c r="BM210" s="109"/>
      <c r="BN210" s="109">
        <v>376.0</v>
      </c>
      <c r="BO210" s="109"/>
      <c r="BP210" s="109">
        <v>5191.0</v>
      </c>
      <c r="BQ210" s="109">
        <v>2347.0</v>
      </c>
      <c r="BR210" s="109">
        <v>4203.0</v>
      </c>
      <c r="BS210" s="109"/>
      <c r="BT210" s="109"/>
      <c r="BU210" s="109"/>
      <c r="BV210" s="109"/>
      <c r="BW210" s="109"/>
      <c r="BX210" s="109"/>
      <c r="BY210" s="109"/>
      <c r="BZ210" s="109"/>
      <c r="CA210" s="109"/>
      <c r="CB210" s="109"/>
      <c r="CC210" s="109"/>
      <c r="CD210" s="109"/>
      <c r="CE210" s="109"/>
      <c r="CF210" s="109">
        <v>407.0</v>
      </c>
      <c r="CG210" s="109"/>
      <c r="CH210" s="109">
        <v>258.0</v>
      </c>
      <c r="CI210" s="109">
        <v>221.0</v>
      </c>
      <c r="CJ210" s="109">
        <v>380.0</v>
      </c>
      <c r="CK210" s="109">
        <v>1192.0</v>
      </c>
      <c r="CL210" s="109">
        <v>199.0</v>
      </c>
      <c r="CM210" s="109">
        <v>349.0</v>
      </c>
      <c r="CN210" s="109"/>
      <c r="CO210" s="109"/>
      <c r="CP210" s="109"/>
      <c r="CQ210" s="109"/>
      <c r="CR210" s="109"/>
      <c r="CS210" s="109"/>
      <c r="CT210" s="109"/>
      <c r="CU210" s="109"/>
      <c r="CV210" s="109"/>
      <c r="CW210" s="109"/>
      <c r="CX210" s="109"/>
      <c r="CY210" s="109"/>
      <c r="CZ210" s="109"/>
      <c r="DA210" s="109"/>
      <c r="DB210" s="109"/>
      <c r="DC210" s="109"/>
      <c r="DD210" s="109"/>
      <c r="DE210" s="109"/>
      <c r="DF210" s="109"/>
      <c r="DG210" s="109"/>
      <c r="DH210" s="109"/>
      <c r="DI210" s="109"/>
      <c r="DJ210" s="109">
        <v>1175.0</v>
      </c>
      <c r="DK210" s="109"/>
      <c r="DL210" s="109"/>
      <c r="DM210" s="109"/>
      <c r="DN210" s="109">
        <v>884.0</v>
      </c>
      <c r="DO210" s="109"/>
      <c r="DP210" s="109"/>
      <c r="DQ210" s="109"/>
      <c r="DR210" s="109"/>
      <c r="DS210" s="109"/>
      <c r="DT210" s="109"/>
      <c r="DU210" s="109"/>
      <c r="DV210" s="109"/>
      <c r="DW210" s="109"/>
      <c r="DX210" s="109"/>
      <c r="DY210" s="109"/>
      <c r="DZ210" s="109"/>
      <c r="EA210" s="109"/>
      <c r="EB210" s="109"/>
      <c r="EC210" s="109"/>
      <c r="ED210" s="109"/>
      <c r="EE210" s="109"/>
      <c r="EF210" s="109"/>
      <c r="EG210" s="109"/>
      <c r="EH210" s="109"/>
      <c r="EI210" s="109"/>
      <c r="EJ210" s="109"/>
      <c r="EK210" s="109"/>
      <c r="EL210" s="109"/>
      <c r="EM210" s="109"/>
      <c r="EN210" s="109"/>
      <c r="EO210" s="109"/>
      <c r="EP210" s="109"/>
      <c r="EQ210" s="109"/>
      <c r="ER210" s="109"/>
      <c r="ES210" s="109"/>
      <c r="ET210" s="109"/>
      <c r="EU210" s="109"/>
      <c r="EV210" s="109"/>
      <c r="EW210" s="109"/>
      <c r="EX210" s="109">
        <v>499.0</v>
      </c>
      <c r="EY210" s="109"/>
      <c r="EZ210" s="109"/>
      <c r="FA210" s="109"/>
      <c r="FB210" s="109"/>
      <c r="FC210" s="109"/>
      <c r="FD210" s="109"/>
      <c r="FE210" s="109"/>
      <c r="FF210" s="109"/>
      <c r="FG210" s="109"/>
      <c r="FH210" s="109"/>
      <c r="FI210" s="109"/>
      <c r="FJ210" s="109"/>
      <c r="FK210" s="109"/>
      <c r="FL210" s="109"/>
      <c r="FM210" s="109"/>
      <c r="FN210" s="109"/>
      <c r="FO210" s="109"/>
      <c r="FP210" s="109"/>
      <c r="FQ210" s="109"/>
      <c r="FR210" s="109"/>
      <c r="FS210" s="109"/>
      <c r="FT210" s="109"/>
      <c r="FU210" s="109"/>
      <c r="FV210" s="109"/>
      <c r="FW210" s="109"/>
      <c r="FX210" s="109"/>
      <c r="FY210" s="109"/>
      <c r="FZ210" s="109"/>
      <c r="GA210" s="109"/>
      <c r="GB210" s="109"/>
      <c r="GC210" s="109"/>
      <c r="GD210" s="109"/>
      <c r="GE210" s="109"/>
      <c r="GF210" s="109">
        <v>493.0</v>
      </c>
      <c r="GG210" s="109"/>
      <c r="GH210" s="109"/>
      <c r="GI210" s="109">
        <v>383.0</v>
      </c>
    </row>
    <row r="211" ht="15.75" customHeight="1">
      <c r="A211" s="31">
        <v>154.0</v>
      </c>
      <c r="B211" s="31" t="s">
        <v>897</v>
      </c>
      <c r="C211" s="31">
        <v>14.0</v>
      </c>
      <c r="D211" s="109">
        <v>215616.0</v>
      </c>
      <c r="E211" s="109">
        <v>220400.0</v>
      </c>
      <c r="F211" s="109">
        <v>215616.0</v>
      </c>
      <c r="G211" s="109">
        <v>220400.0</v>
      </c>
      <c r="H211" s="109">
        <v>161321.0</v>
      </c>
      <c r="I211" s="109">
        <v>151537.0</v>
      </c>
      <c r="J211" s="109">
        <v>161321.0</v>
      </c>
      <c r="K211" s="109">
        <v>151537.0</v>
      </c>
      <c r="L211" s="109">
        <v>2317.0</v>
      </c>
      <c r="M211" s="109">
        <v>2797.0</v>
      </c>
      <c r="N211" s="109">
        <v>1930.0</v>
      </c>
      <c r="O211" s="109">
        <v>2332.0</v>
      </c>
      <c r="P211" s="109">
        <v>159004.0</v>
      </c>
      <c r="Q211" s="109">
        <v>148740.0</v>
      </c>
      <c r="R211" s="109">
        <v>159391.0</v>
      </c>
      <c r="S211" s="109">
        <v>149205.0</v>
      </c>
      <c r="T211" s="109">
        <v>54152.0</v>
      </c>
      <c r="U211" s="109">
        <v>76273.0</v>
      </c>
      <c r="V211" s="109">
        <v>47944.0</v>
      </c>
      <c r="W211" s="109">
        <v>68348.0</v>
      </c>
      <c r="X211" s="109">
        <v>18221.0</v>
      </c>
      <c r="Y211" s="109">
        <v>23542.0</v>
      </c>
      <c r="Z211" s="109">
        <v>18139.0</v>
      </c>
      <c r="AA211" s="109">
        <v>22681.0</v>
      </c>
      <c r="AB211" s="109">
        <v>24801.0</v>
      </c>
      <c r="AC211" s="109">
        <v>31865.0</v>
      </c>
      <c r="AD211" s="109">
        <v>23368.0</v>
      </c>
      <c r="AE211" s="109">
        <v>29716.0</v>
      </c>
      <c r="AF211" s="109">
        <v>6219.0</v>
      </c>
      <c r="AG211" s="109">
        <v>4905.0</v>
      </c>
      <c r="AH211" s="109">
        <v>5157.0</v>
      </c>
      <c r="AI211" s="109">
        <v>4899.0</v>
      </c>
      <c r="AJ211" s="109"/>
      <c r="AK211" s="109"/>
      <c r="AL211" s="109"/>
      <c r="AM211" s="109"/>
      <c r="AN211" s="109">
        <v>10048.0</v>
      </c>
      <c r="AO211" s="109">
        <v>2890.0</v>
      </c>
      <c r="AP211" s="109">
        <v>12859.0</v>
      </c>
      <c r="AQ211" s="109">
        <v>4292.0</v>
      </c>
      <c r="AR211" s="109">
        <v>45563.0</v>
      </c>
      <c r="AS211" s="109"/>
      <c r="AT211" s="109">
        <v>42823.0</v>
      </c>
      <c r="AU211" s="109">
        <v>9562.0</v>
      </c>
      <c r="AV211" s="109"/>
      <c r="AW211" s="109">
        <v>3199.0</v>
      </c>
      <c r="AX211" s="109">
        <v>505.0</v>
      </c>
      <c r="AY211" s="109">
        <v>2905.0</v>
      </c>
      <c r="AZ211" s="109"/>
      <c r="BA211" s="109">
        <v>6066.0</v>
      </c>
      <c r="BB211" s="109">
        <v>1793.0</v>
      </c>
      <c r="BC211" s="109">
        <v>4513.0</v>
      </c>
      <c r="BD211" s="109"/>
      <c r="BE211" s="109"/>
      <c r="BF211" s="109">
        <v>1580.0</v>
      </c>
      <c r="BG211" s="109">
        <v>1485.0</v>
      </c>
      <c r="BH211" s="109"/>
      <c r="BI211" s="109"/>
      <c r="BJ211" s="109">
        <v>2298.0</v>
      </c>
      <c r="BK211" s="109"/>
      <c r="BL211" s="109"/>
      <c r="BM211" s="109"/>
      <c r="BN211" s="109">
        <v>251.0</v>
      </c>
      <c r="BO211" s="109"/>
      <c r="BP211" s="109"/>
      <c r="BQ211" s="109"/>
      <c r="BR211" s="109">
        <v>1366.0</v>
      </c>
      <c r="BS211" s="109"/>
      <c r="BT211" s="109"/>
      <c r="BU211" s="109"/>
      <c r="BV211" s="109"/>
      <c r="BW211" s="109"/>
      <c r="BX211" s="109"/>
      <c r="BY211" s="109"/>
      <c r="BZ211" s="109"/>
      <c r="CA211" s="109"/>
      <c r="CB211" s="109"/>
      <c r="CC211" s="109"/>
      <c r="CD211" s="109"/>
      <c r="CE211" s="109"/>
      <c r="CF211" s="109"/>
      <c r="CG211" s="109"/>
      <c r="CH211" s="109">
        <v>168.0</v>
      </c>
      <c r="CI211" s="109">
        <v>137.0</v>
      </c>
      <c r="CJ211" s="109"/>
      <c r="CK211" s="109"/>
      <c r="CL211" s="109">
        <v>100.0</v>
      </c>
      <c r="CM211" s="109">
        <v>172.0</v>
      </c>
      <c r="CN211" s="109"/>
      <c r="CO211" s="109"/>
      <c r="CP211" s="109"/>
      <c r="CQ211" s="109"/>
      <c r="CR211" s="109"/>
      <c r="CS211" s="109"/>
      <c r="CT211" s="109"/>
      <c r="CU211" s="109"/>
      <c r="CV211" s="109"/>
      <c r="CW211" s="109"/>
      <c r="CX211" s="109"/>
      <c r="CY211" s="109"/>
      <c r="CZ211" s="109"/>
      <c r="DA211" s="109"/>
      <c r="DB211" s="109"/>
      <c r="DC211" s="109"/>
      <c r="DD211" s="109"/>
      <c r="DE211" s="109"/>
      <c r="DF211" s="109"/>
      <c r="DG211" s="109"/>
      <c r="DH211" s="109"/>
      <c r="DI211" s="109"/>
      <c r="DJ211" s="109">
        <v>510.0</v>
      </c>
      <c r="DK211" s="109"/>
      <c r="DL211" s="109"/>
      <c r="DM211" s="109"/>
      <c r="DN211" s="109">
        <v>297.0</v>
      </c>
      <c r="DO211" s="109"/>
      <c r="DP211" s="109"/>
      <c r="DQ211" s="109"/>
      <c r="DR211" s="109"/>
      <c r="DS211" s="109"/>
      <c r="DT211" s="109"/>
      <c r="DU211" s="109"/>
      <c r="DV211" s="109"/>
      <c r="DW211" s="109"/>
      <c r="DX211" s="109"/>
      <c r="DY211" s="109"/>
      <c r="DZ211" s="109"/>
      <c r="EA211" s="109"/>
      <c r="EB211" s="109"/>
      <c r="EC211" s="109"/>
      <c r="ED211" s="109"/>
      <c r="EE211" s="109"/>
      <c r="EF211" s="109"/>
      <c r="EG211" s="109"/>
      <c r="EH211" s="109"/>
      <c r="EI211" s="109"/>
      <c r="EJ211" s="109"/>
      <c r="EK211" s="109"/>
      <c r="EL211" s="109"/>
      <c r="EM211" s="109"/>
      <c r="EN211" s="109"/>
      <c r="EO211" s="109"/>
      <c r="EP211" s="109"/>
      <c r="EQ211" s="109"/>
      <c r="ER211" s="109"/>
      <c r="ES211" s="109"/>
      <c r="ET211" s="109"/>
      <c r="EU211" s="109"/>
      <c r="EV211" s="109"/>
      <c r="EW211" s="109"/>
      <c r="EX211" s="109">
        <v>233.0</v>
      </c>
      <c r="EY211" s="109"/>
      <c r="EZ211" s="109"/>
      <c r="FA211" s="109"/>
      <c r="FB211" s="109"/>
      <c r="FC211" s="109"/>
      <c r="FD211" s="109"/>
      <c r="FE211" s="109"/>
      <c r="FF211" s="109"/>
      <c r="FG211" s="109"/>
      <c r="FH211" s="109"/>
      <c r="FI211" s="109"/>
      <c r="FJ211" s="109"/>
      <c r="FK211" s="109"/>
      <c r="FL211" s="109"/>
      <c r="FM211" s="109"/>
      <c r="FN211" s="109"/>
      <c r="FO211" s="109"/>
      <c r="FP211" s="109"/>
      <c r="FQ211" s="109"/>
      <c r="FR211" s="109"/>
      <c r="FS211" s="109"/>
      <c r="FT211" s="109"/>
      <c r="FU211" s="109"/>
      <c r="FV211" s="109"/>
      <c r="FW211" s="109"/>
      <c r="FX211" s="109"/>
      <c r="FY211" s="109"/>
      <c r="FZ211" s="109"/>
      <c r="GA211" s="109"/>
      <c r="GB211" s="109"/>
      <c r="GC211" s="109"/>
      <c r="GD211" s="109"/>
      <c r="GE211" s="109"/>
      <c r="GF211" s="109"/>
      <c r="GG211" s="109"/>
      <c r="GH211" s="109"/>
      <c r="GI211" s="109">
        <v>495.0</v>
      </c>
    </row>
    <row r="212" ht="15.75" customHeight="1">
      <c r="A212" s="31">
        <v>155.0</v>
      </c>
      <c r="B212" s="31" t="s">
        <v>533</v>
      </c>
      <c r="C212" s="31">
        <v>14.0</v>
      </c>
      <c r="D212" s="109">
        <v>201310.0</v>
      </c>
      <c r="E212" s="109">
        <v>207261.0</v>
      </c>
      <c r="F212" s="109">
        <v>201310.0</v>
      </c>
      <c r="G212" s="109">
        <v>207261.0</v>
      </c>
      <c r="H212" s="109">
        <v>152988.0</v>
      </c>
      <c r="I212" s="109">
        <v>145679.0</v>
      </c>
      <c r="J212" s="109">
        <v>152988.0</v>
      </c>
      <c r="K212" s="109">
        <v>145679.0</v>
      </c>
      <c r="L212" s="109">
        <v>2056.0</v>
      </c>
      <c r="M212" s="109">
        <v>2706.0</v>
      </c>
      <c r="N212" s="109">
        <v>2075.0</v>
      </c>
      <c r="O212" s="109">
        <v>2490.0</v>
      </c>
      <c r="P212" s="109">
        <v>150932.0</v>
      </c>
      <c r="Q212" s="109">
        <v>142973.0</v>
      </c>
      <c r="R212" s="109">
        <v>150913.0</v>
      </c>
      <c r="S212" s="109">
        <v>143189.0</v>
      </c>
      <c r="T212" s="109">
        <v>55326.0</v>
      </c>
      <c r="U212" s="109">
        <v>76666.0</v>
      </c>
      <c r="V212" s="109">
        <v>39406.0</v>
      </c>
      <c r="W212" s="109">
        <v>64622.0</v>
      </c>
      <c r="X212" s="109">
        <v>13486.0</v>
      </c>
      <c r="Y212" s="109">
        <v>18090.0</v>
      </c>
      <c r="Z212" s="109">
        <v>13148.0</v>
      </c>
      <c r="AA212" s="109">
        <v>18024.0</v>
      </c>
      <c r="AB212" s="109">
        <v>19122.0</v>
      </c>
      <c r="AC212" s="109">
        <v>25279.0</v>
      </c>
      <c r="AD212" s="109">
        <v>20111.0</v>
      </c>
      <c r="AE212" s="109">
        <v>26735.0</v>
      </c>
      <c r="AF212" s="109">
        <v>5051.0</v>
      </c>
      <c r="AG212" s="109">
        <v>4817.0</v>
      </c>
      <c r="AH212" s="109">
        <v>5531.0</v>
      </c>
      <c r="AI212" s="109">
        <v>5721.0</v>
      </c>
      <c r="AJ212" s="109"/>
      <c r="AK212" s="109"/>
      <c r="AL212" s="109"/>
      <c r="AM212" s="109"/>
      <c r="AN212" s="109">
        <v>7991.0</v>
      </c>
      <c r="AO212" s="109">
        <v>3461.0</v>
      </c>
      <c r="AP212" s="109">
        <v>13156.0</v>
      </c>
      <c r="AQ212" s="109">
        <v>5253.0</v>
      </c>
      <c r="AR212" s="109">
        <v>46765.0</v>
      </c>
      <c r="AS212" s="109"/>
      <c r="AT212" s="109">
        <v>49615.0</v>
      </c>
      <c r="AU212" s="109">
        <v>10195.0</v>
      </c>
      <c r="AV212" s="109"/>
      <c r="AW212" s="109">
        <v>3600.0</v>
      </c>
      <c r="AX212" s="109">
        <v>579.0</v>
      </c>
      <c r="AY212" s="109">
        <v>3252.0</v>
      </c>
      <c r="AZ212" s="109">
        <v>1928.0</v>
      </c>
      <c r="BA212" s="109">
        <v>6463.0</v>
      </c>
      <c r="BB212" s="109">
        <v>2279.0</v>
      </c>
      <c r="BC212" s="109">
        <v>5588.0</v>
      </c>
      <c r="BD212" s="109"/>
      <c r="BE212" s="109"/>
      <c r="BF212" s="109">
        <v>1585.0</v>
      </c>
      <c r="BG212" s="109">
        <v>1887.0</v>
      </c>
      <c r="BH212" s="109"/>
      <c r="BI212" s="109"/>
      <c r="BJ212" s="109">
        <v>2119.0</v>
      </c>
      <c r="BK212" s="109"/>
      <c r="BL212" s="109"/>
      <c r="BM212" s="109"/>
      <c r="BN212" s="109">
        <v>389.0</v>
      </c>
      <c r="BO212" s="109"/>
      <c r="BP212" s="109"/>
      <c r="BQ212" s="109"/>
      <c r="BR212" s="109">
        <v>1398.0</v>
      </c>
      <c r="BS212" s="109"/>
      <c r="BT212" s="109"/>
      <c r="BU212" s="109"/>
      <c r="BV212" s="109"/>
      <c r="BW212" s="109"/>
      <c r="BX212" s="109"/>
      <c r="BY212" s="109"/>
      <c r="BZ212" s="109"/>
      <c r="CA212" s="109"/>
      <c r="CB212" s="109"/>
      <c r="CC212" s="109"/>
      <c r="CD212" s="109"/>
      <c r="CE212" s="109"/>
      <c r="CF212" s="109"/>
      <c r="CG212" s="109"/>
      <c r="CH212" s="109">
        <v>119.0</v>
      </c>
      <c r="CI212" s="109">
        <v>136.0</v>
      </c>
      <c r="CJ212" s="109">
        <v>1263.0</v>
      </c>
      <c r="CK212" s="109">
        <v>1618.0</v>
      </c>
      <c r="CL212" s="109">
        <v>312.0</v>
      </c>
      <c r="CM212" s="109">
        <v>494.0</v>
      </c>
      <c r="CN212" s="109"/>
      <c r="CO212" s="109"/>
      <c r="CP212" s="109"/>
      <c r="CQ212" s="109"/>
      <c r="CR212" s="109"/>
      <c r="CS212" s="109"/>
      <c r="CT212" s="109"/>
      <c r="CU212" s="109"/>
      <c r="CV212" s="109"/>
      <c r="CW212" s="109"/>
      <c r="CX212" s="109"/>
      <c r="CY212" s="109"/>
      <c r="CZ212" s="109"/>
      <c r="DA212" s="109"/>
      <c r="DB212" s="109"/>
      <c r="DC212" s="109"/>
      <c r="DD212" s="109"/>
      <c r="DE212" s="109"/>
      <c r="DF212" s="109"/>
      <c r="DG212" s="109"/>
      <c r="DH212" s="109"/>
      <c r="DI212" s="109"/>
      <c r="DJ212" s="109">
        <v>601.0</v>
      </c>
      <c r="DK212" s="109"/>
      <c r="DL212" s="109"/>
      <c r="DM212" s="109"/>
      <c r="DN212" s="109">
        <v>330.0</v>
      </c>
      <c r="DO212" s="109"/>
      <c r="DP212" s="109"/>
      <c r="DQ212" s="109"/>
      <c r="DR212" s="109"/>
      <c r="DS212" s="109"/>
      <c r="DT212" s="109"/>
      <c r="DU212" s="109"/>
      <c r="DV212" s="109"/>
      <c r="DW212" s="109"/>
      <c r="DX212" s="109"/>
      <c r="DY212" s="109"/>
      <c r="DZ212" s="109"/>
      <c r="EA212" s="109"/>
      <c r="EB212" s="109"/>
      <c r="EC212" s="109"/>
      <c r="ED212" s="109"/>
      <c r="EE212" s="109"/>
      <c r="EF212" s="109"/>
      <c r="EG212" s="109"/>
      <c r="EH212" s="109"/>
      <c r="EI212" s="109"/>
      <c r="EJ212" s="109"/>
      <c r="EK212" s="109"/>
      <c r="EL212" s="109"/>
      <c r="EM212" s="109"/>
      <c r="EN212" s="109"/>
      <c r="EO212" s="109"/>
      <c r="EP212" s="109"/>
      <c r="EQ212" s="109"/>
      <c r="ER212" s="109"/>
      <c r="ES212" s="109"/>
      <c r="ET212" s="109"/>
      <c r="EU212" s="109"/>
      <c r="EV212" s="109"/>
      <c r="EW212" s="109"/>
      <c r="EX212" s="109">
        <v>235.0</v>
      </c>
      <c r="EY212" s="109"/>
      <c r="EZ212" s="109"/>
      <c r="FA212" s="109"/>
      <c r="FB212" s="109"/>
      <c r="FC212" s="109"/>
      <c r="FD212" s="109"/>
      <c r="FE212" s="109"/>
      <c r="FF212" s="109"/>
      <c r="FG212" s="109"/>
      <c r="FH212" s="109"/>
      <c r="FI212" s="109"/>
      <c r="FJ212" s="109"/>
      <c r="FK212" s="109"/>
      <c r="FL212" s="109"/>
      <c r="FM212" s="109"/>
      <c r="FN212" s="109"/>
      <c r="FO212" s="109"/>
      <c r="FP212" s="109"/>
      <c r="FQ212" s="109"/>
      <c r="FR212" s="109"/>
      <c r="FS212" s="109"/>
      <c r="FT212" s="109"/>
      <c r="FU212" s="109"/>
      <c r="FV212" s="109"/>
      <c r="FW212" s="109"/>
      <c r="FX212" s="109"/>
      <c r="FY212" s="109"/>
      <c r="FZ212" s="109"/>
      <c r="GA212" s="109"/>
      <c r="GB212" s="109"/>
      <c r="GC212" s="109"/>
      <c r="GD212" s="109"/>
      <c r="GE212" s="109"/>
      <c r="GF212" s="109"/>
      <c r="GG212" s="109">
        <v>2979.0</v>
      </c>
      <c r="GH212" s="109"/>
      <c r="GI212" s="109">
        <v>1282.0</v>
      </c>
    </row>
    <row r="213" ht="15.75" customHeight="1">
      <c r="A213" s="31">
        <v>156.0</v>
      </c>
      <c r="B213" s="31" t="s">
        <v>899</v>
      </c>
      <c r="C213" s="31">
        <v>14.0</v>
      </c>
      <c r="D213" s="109">
        <v>213990.0</v>
      </c>
      <c r="E213" s="109">
        <v>223726.0</v>
      </c>
      <c r="F213" s="109">
        <v>213990.0</v>
      </c>
      <c r="G213" s="109">
        <v>223726.0</v>
      </c>
      <c r="H213" s="109">
        <v>161319.0</v>
      </c>
      <c r="I213" s="109">
        <v>155255.0</v>
      </c>
      <c r="J213" s="109">
        <v>161319.0</v>
      </c>
      <c r="K213" s="109">
        <v>155255.0</v>
      </c>
      <c r="L213" s="109">
        <v>2443.0</v>
      </c>
      <c r="M213" s="109">
        <v>3252.0</v>
      </c>
      <c r="N213" s="109">
        <v>2477.0</v>
      </c>
      <c r="O213" s="109">
        <v>3242.0</v>
      </c>
      <c r="P213" s="109">
        <v>158876.0</v>
      </c>
      <c r="Q213" s="109">
        <v>152003.0</v>
      </c>
      <c r="R213" s="109">
        <v>158842.0</v>
      </c>
      <c r="S213" s="109">
        <v>152013.0</v>
      </c>
      <c r="T213" s="109">
        <v>48579.0</v>
      </c>
      <c r="U213" s="109">
        <v>74794.0</v>
      </c>
      <c r="V213" s="109">
        <v>42995.0</v>
      </c>
      <c r="W213" s="109">
        <v>69335.0</v>
      </c>
      <c r="X213" s="109">
        <v>15836.0</v>
      </c>
      <c r="Y213" s="109">
        <v>17268.0</v>
      </c>
      <c r="Z213" s="109">
        <v>14378.0</v>
      </c>
      <c r="AA213" s="109">
        <v>18502.0</v>
      </c>
      <c r="AB213" s="109">
        <v>24221.0</v>
      </c>
      <c r="AC213" s="109">
        <v>32452.0</v>
      </c>
      <c r="AD213" s="109">
        <v>22597.0</v>
      </c>
      <c r="AE213" s="109">
        <v>30290.0</v>
      </c>
      <c r="AF213" s="109">
        <v>3247.0</v>
      </c>
      <c r="AG213" s="109">
        <v>3709.0</v>
      </c>
      <c r="AH213" s="109">
        <v>3768.0</v>
      </c>
      <c r="AI213" s="109">
        <v>4249.0</v>
      </c>
      <c r="AJ213" s="109"/>
      <c r="AK213" s="109"/>
      <c r="AL213" s="109"/>
      <c r="AM213" s="109"/>
      <c r="AN213" s="109">
        <v>9247.0</v>
      </c>
      <c r="AO213" s="109">
        <v>3948.0</v>
      </c>
      <c r="AP213" s="109">
        <v>12122.0</v>
      </c>
      <c r="AQ213" s="109">
        <v>4723.0</v>
      </c>
      <c r="AR213" s="109">
        <v>52770.0</v>
      </c>
      <c r="AS213" s="109"/>
      <c r="AT213" s="109">
        <v>52041.0</v>
      </c>
      <c r="AU213" s="109">
        <v>10811.0</v>
      </c>
      <c r="AV213" s="109"/>
      <c r="AW213" s="109">
        <v>3035.0</v>
      </c>
      <c r="AX213" s="109">
        <v>602.0</v>
      </c>
      <c r="AY213" s="109">
        <v>3109.0</v>
      </c>
      <c r="AZ213" s="109"/>
      <c r="BA213" s="109">
        <v>7270.0</v>
      </c>
      <c r="BB213" s="109">
        <v>2371.0</v>
      </c>
      <c r="BC213" s="109">
        <v>6271.0</v>
      </c>
      <c r="BD213" s="109">
        <v>3562.0</v>
      </c>
      <c r="BE213" s="109">
        <v>4517.0</v>
      </c>
      <c r="BF213" s="109">
        <v>2569.0</v>
      </c>
      <c r="BG213" s="109">
        <v>3470.0</v>
      </c>
      <c r="BH213" s="109"/>
      <c r="BI213" s="109"/>
      <c r="BJ213" s="109">
        <v>2171.0</v>
      </c>
      <c r="BK213" s="109"/>
      <c r="BL213" s="109"/>
      <c r="BM213" s="109"/>
      <c r="BN213" s="109">
        <v>435.0</v>
      </c>
      <c r="BO213" s="109"/>
      <c r="BP213" s="109"/>
      <c r="BQ213" s="109"/>
      <c r="BR213" s="109">
        <v>1356.0</v>
      </c>
      <c r="BS213" s="109"/>
      <c r="BT213" s="109"/>
      <c r="BU213" s="109"/>
      <c r="BV213" s="109"/>
      <c r="BW213" s="109"/>
      <c r="BX213" s="109"/>
      <c r="BY213" s="109"/>
      <c r="BZ213" s="109"/>
      <c r="CA213" s="109"/>
      <c r="CB213" s="109"/>
      <c r="CC213" s="109"/>
      <c r="CD213" s="109"/>
      <c r="CE213" s="109"/>
      <c r="CF213" s="109"/>
      <c r="CG213" s="109"/>
      <c r="CH213" s="109">
        <v>138.0</v>
      </c>
      <c r="CI213" s="109">
        <v>146.0</v>
      </c>
      <c r="CJ213" s="109">
        <v>635.0</v>
      </c>
      <c r="CK213" s="109"/>
      <c r="CL213" s="109">
        <v>233.0</v>
      </c>
      <c r="CM213" s="109">
        <v>202.0</v>
      </c>
      <c r="CN213" s="109"/>
      <c r="CO213" s="109"/>
      <c r="CP213" s="109"/>
      <c r="CQ213" s="109"/>
      <c r="CR213" s="109"/>
      <c r="CS213" s="109"/>
      <c r="CT213" s="109"/>
      <c r="CU213" s="109"/>
      <c r="CV213" s="109"/>
      <c r="CW213" s="109"/>
      <c r="CX213" s="109"/>
      <c r="CY213" s="109"/>
      <c r="CZ213" s="109"/>
      <c r="DA213" s="109"/>
      <c r="DB213" s="109"/>
      <c r="DC213" s="109"/>
      <c r="DD213" s="109"/>
      <c r="DE213" s="109"/>
      <c r="DF213" s="109"/>
      <c r="DG213" s="109"/>
      <c r="DH213" s="109"/>
      <c r="DI213" s="109"/>
      <c r="DJ213" s="109">
        <v>559.0</v>
      </c>
      <c r="DK213" s="109"/>
      <c r="DL213" s="109"/>
      <c r="DM213" s="109"/>
      <c r="DN213" s="109">
        <v>312.0</v>
      </c>
      <c r="DO213" s="109"/>
      <c r="DP213" s="109"/>
      <c r="DQ213" s="109"/>
      <c r="DR213" s="109"/>
      <c r="DS213" s="109"/>
      <c r="DT213" s="109"/>
      <c r="DU213" s="109"/>
      <c r="DV213" s="109"/>
      <c r="DW213" s="109"/>
      <c r="DX213" s="109"/>
      <c r="DY213" s="109"/>
      <c r="DZ213" s="109"/>
      <c r="EA213" s="109"/>
      <c r="EB213" s="109"/>
      <c r="EC213" s="109"/>
      <c r="ED213" s="109"/>
      <c r="EE213" s="109"/>
      <c r="EF213" s="109"/>
      <c r="EG213" s="109"/>
      <c r="EH213" s="109"/>
      <c r="EI213" s="109"/>
      <c r="EJ213" s="109"/>
      <c r="EK213" s="109"/>
      <c r="EL213" s="109"/>
      <c r="EM213" s="109"/>
      <c r="EN213" s="109"/>
      <c r="EO213" s="109"/>
      <c r="EP213" s="109"/>
      <c r="EQ213" s="109"/>
      <c r="ER213" s="109"/>
      <c r="ES213" s="109"/>
      <c r="ET213" s="109"/>
      <c r="EU213" s="109"/>
      <c r="EV213" s="109"/>
      <c r="EW213" s="109"/>
      <c r="EX213" s="109">
        <v>195.0</v>
      </c>
      <c r="EY213" s="109"/>
      <c r="EZ213" s="109"/>
      <c r="FA213" s="109"/>
      <c r="FB213" s="109"/>
      <c r="FC213" s="109"/>
      <c r="FD213" s="109"/>
      <c r="FE213" s="109"/>
      <c r="FF213" s="109"/>
      <c r="FG213" s="109"/>
      <c r="FH213" s="109"/>
      <c r="FI213" s="109"/>
      <c r="FJ213" s="109"/>
      <c r="FK213" s="109"/>
      <c r="FL213" s="109"/>
      <c r="FM213" s="109"/>
      <c r="FN213" s="109"/>
      <c r="FO213" s="109"/>
      <c r="FP213" s="109"/>
      <c r="FQ213" s="109"/>
      <c r="FR213" s="109"/>
      <c r="FS213" s="109"/>
      <c r="FT213" s="109"/>
      <c r="FU213" s="109"/>
      <c r="FV213" s="109"/>
      <c r="FW213" s="109"/>
      <c r="FX213" s="109"/>
      <c r="FY213" s="109"/>
      <c r="FZ213" s="109"/>
      <c r="GA213" s="109"/>
      <c r="GB213" s="109"/>
      <c r="GC213" s="109"/>
      <c r="GD213" s="109"/>
      <c r="GE213" s="109"/>
      <c r="GF213" s="109">
        <v>779.0</v>
      </c>
      <c r="GG213" s="109">
        <v>5010.0</v>
      </c>
      <c r="GH213" s="109"/>
      <c r="GI213" s="109">
        <v>905.0</v>
      </c>
    </row>
    <row r="214" ht="15.75" customHeight="1">
      <c r="A214" s="31">
        <v>157.0</v>
      </c>
      <c r="B214" s="31" t="s">
        <v>532</v>
      </c>
      <c r="C214" s="31">
        <v>14.0</v>
      </c>
      <c r="D214" s="109">
        <v>213021.0</v>
      </c>
      <c r="E214" s="109">
        <v>223614.0</v>
      </c>
      <c r="F214" s="109">
        <v>213021.0</v>
      </c>
      <c r="G214" s="109">
        <v>223614.0</v>
      </c>
      <c r="H214" s="109">
        <v>156089.0</v>
      </c>
      <c r="I214" s="109">
        <v>152944.0</v>
      </c>
      <c r="J214" s="109">
        <v>156089.0</v>
      </c>
      <c r="K214" s="109">
        <v>152944.0</v>
      </c>
      <c r="L214" s="109">
        <v>2446.0</v>
      </c>
      <c r="M214" s="109">
        <v>3261.0</v>
      </c>
      <c r="N214" s="109">
        <v>2369.0</v>
      </c>
      <c r="O214" s="109">
        <v>2983.0</v>
      </c>
      <c r="P214" s="109">
        <v>153643.0</v>
      </c>
      <c r="Q214" s="109">
        <v>149683.0</v>
      </c>
      <c r="R214" s="109">
        <v>153720.0</v>
      </c>
      <c r="S214" s="109">
        <v>149961.0</v>
      </c>
      <c r="T214" s="109">
        <v>48256.0</v>
      </c>
      <c r="U214" s="109">
        <v>74204.0</v>
      </c>
      <c r="V214" s="109">
        <v>41000.0</v>
      </c>
      <c r="W214" s="109">
        <v>66106.0</v>
      </c>
      <c r="X214" s="109">
        <v>16801.0</v>
      </c>
      <c r="Y214" s="109">
        <v>22741.0</v>
      </c>
      <c r="Z214" s="109">
        <v>14249.0</v>
      </c>
      <c r="AA214" s="109">
        <v>18839.0</v>
      </c>
      <c r="AB214" s="109">
        <v>20853.0</v>
      </c>
      <c r="AC214" s="109">
        <v>29550.0</v>
      </c>
      <c r="AD214" s="109">
        <v>21534.0</v>
      </c>
      <c r="AE214" s="109">
        <v>29380.0</v>
      </c>
      <c r="AF214" s="109">
        <v>4995.0</v>
      </c>
      <c r="AG214" s="109">
        <v>5045.0</v>
      </c>
      <c r="AH214" s="109">
        <v>4476.0</v>
      </c>
      <c r="AI214" s="109">
        <v>5044.0</v>
      </c>
      <c r="AJ214" s="109"/>
      <c r="AK214" s="109"/>
      <c r="AL214" s="109"/>
      <c r="AM214" s="109"/>
      <c r="AN214" s="109">
        <v>7661.0</v>
      </c>
      <c r="AO214" s="109">
        <v>2442.0</v>
      </c>
      <c r="AP214" s="109">
        <v>10810.0</v>
      </c>
      <c r="AQ214" s="109">
        <v>4185.0</v>
      </c>
      <c r="AR214" s="109">
        <v>49834.0</v>
      </c>
      <c r="AS214" s="109"/>
      <c r="AT214" s="109">
        <v>50551.0</v>
      </c>
      <c r="AU214" s="109">
        <v>12331.0</v>
      </c>
      <c r="AV214" s="109"/>
      <c r="AW214" s="109">
        <v>3878.0</v>
      </c>
      <c r="AX214" s="109">
        <v>516.0</v>
      </c>
      <c r="AY214" s="109">
        <v>3259.0</v>
      </c>
      <c r="AZ214" s="109"/>
      <c r="BA214" s="109">
        <v>8323.0</v>
      </c>
      <c r="BB214" s="109">
        <v>2337.0</v>
      </c>
      <c r="BC214" s="109">
        <v>6360.0</v>
      </c>
      <c r="BD214" s="109">
        <v>3521.0</v>
      </c>
      <c r="BE214" s="109"/>
      <c r="BF214" s="109">
        <v>2464.0</v>
      </c>
      <c r="BG214" s="109">
        <v>2577.0</v>
      </c>
      <c r="BH214" s="109"/>
      <c r="BI214" s="109"/>
      <c r="BJ214" s="109">
        <v>2285.0</v>
      </c>
      <c r="BK214" s="109"/>
      <c r="BL214" s="109"/>
      <c r="BM214" s="109"/>
      <c r="BN214" s="109">
        <v>368.0</v>
      </c>
      <c r="BO214" s="109"/>
      <c r="BP214" s="109"/>
      <c r="BQ214" s="109"/>
      <c r="BR214" s="109">
        <v>1444.0</v>
      </c>
      <c r="BS214" s="109"/>
      <c r="BT214" s="109"/>
      <c r="BU214" s="109"/>
      <c r="BV214" s="109"/>
      <c r="BW214" s="109"/>
      <c r="BX214" s="109"/>
      <c r="BY214" s="109"/>
      <c r="BZ214" s="109"/>
      <c r="CA214" s="109"/>
      <c r="CB214" s="109"/>
      <c r="CC214" s="109"/>
      <c r="CD214" s="109"/>
      <c r="CE214" s="109"/>
      <c r="CF214" s="109"/>
      <c r="CG214" s="109"/>
      <c r="CH214" s="109">
        <v>128.0</v>
      </c>
      <c r="CI214" s="109">
        <v>172.0</v>
      </c>
      <c r="CJ214" s="109">
        <v>1722.0</v>
      </c>
      <c r="CK214" s="109">
        <v>2069.0</v>
      </c>
      <c r="CL214" s="109">
        <v>362.0</v>
      </c>
      <c r="CM214" s="109">
        <v>685.0</v>
      </c>
      <c r="CN214" s="109"/>
      <c r="CO214" s="109"/>
      <c r="CP214" s="109"/>
      <c r="CQ214" s="109"/>
      <c r="CR214" s="109"/>
      <c r="CS214" s="109"/>
      <c r="CT214" s="109"/>
      <c r="CU214" s="109"/>
      <c r="CV214" s="109"/>
      <c r="CW214" s="109"/>
      <c r="CX214" s="109"/>
      <c r="CY214" s="109"/>
      <c r="CZ214" s="109"/>
      <c r="DA214" s="109"/>
      <c r="DB214" s="109"/>
      <c r="DC214" s="109"/>
      <c r="DD214" s="109"/>
      <c r="DE214" s="109"/>
      <c r="DF214" s="109"/>
      <c r="DG214" s="109"/>
      <c r="DH214" s="109"/>
      <c r="DI214" s="109"/>
      <c r="DJ214" s="109">
        <v>658.0</v>
      </c>
      <c r="DK214" s="109"/>
      <c r="DL214" s="109"/>
      <c r="DM214" s="109"/>
      <c r="DN214" s="109">
        <v>290.0</v>
      </c>
      <c r="DO214" s="109"/>
      <c r="DP214" s="109"/>
      <c r="DQ214" s="109"/>
      <c r="DR214" s="109"/>
      <c r="DS214" s="109"/>
      <c r="DT214" s="109"/>
      <c r="DU214" s="109"/>
      <c r="DV214" s="109"/>
      <c r="DW214" s="109"/>
      <c r="DX214" s="109"/>
      <c r="DY214" s="109"/>
      <c r="DZ214" s="109"/>
      <c r="EA214" s="109"/>
      <c r="EB214" s="109"/>
      <c r="EC214" s="109"/>
      <c r="ED214" s="109"/>
      <c r="EE214" s="109"/>
      <c r="EF214" s="109"/>
      <c r="EG214" s="109"/>
      <c r="EH214" s="109"/>
      <c r="EI214" s="109"/>
      <c r="EJ214" s="109"/>
      <c r="EK214" s="109"/>
      <c r="EL214" s="109"/>
      <c r="EM214" s="109"/>
      <c r="EN214" s="109"/>
      <c r="EO214" s="109"/>
      <c r="EP214" s="109"/>
      <c r="EQ214" s="109"/>
      <c r="ER214" s="109"/>
      <c r="ES214" s="109"/>
      <c r="ET214" s="109"/>
      <c r="EU214" s="109"/>
      <c r="EV214" s="109"/>
      <c r="EW214" s="109"/>
      <c r="EX214" s="109">
        <v>248.0</v>
      </c>
      <c r="EY214" s="109"/>
      <c r="EZ214" s="109"/>
      <c r="FA214" s="109"/>
      <c r="FB214" s="109"/>
      <c r="FC214" s="109"/>
      <c r="FD214" s="109"/>
      <c r="FE214" s="109"/>
      <c r="FF214" s="109"/>
      <c r="FG214" s="109"/>
      <c r="FH214" s="109"/>
      <c r="FI214" s="109"/>
      <c r="FJ214" s="109"/>
      <c r="FK214" s="109"/>
      <c r="FL214" s="109"/>
      <c r="FM214" s="109"/>
      <c r="FN214" s="109"/>
      <c r="FO214" s="109"/>
      <c r="FP214" s="109"/>
      <c r="FQ214" s="109"/>
      <c r="FR214" s="109"/>
      <c r="FS214" s="109"/>
      <c r="FT214" s="109"/>
      <c r="FU214" s="109"/>
      <c r="FV214" s="109"/>
      <c r="FW214" s="109"/>
      <c r="FX214" s="109"/>
      <c r="FY214" s="109"/>
      <c r="FZ214" s="109"/>
      <c r="GA214" s="109"/>
      <c r="GB214" s="109"/>
      <c r="GC214" s="109"/>
      <c r="GD214" s="109"/>
      <c r="GE214" s="109"/>
      <c r="GF214" s="109"/>
      <c r="GG214" s="109">
        <v>1431.0</v>
      </c>
      <c r="GH214" s="109"/>
      <c r="GI214" s="109">
        <v>1023.0</v>
      </c>
    </row>
    <row r="215" ht="15.75" customHeight="1">
      <c r="A215" s="31">
        <v>158.0</v>
      </c>
      <c r="B215" s="31" t="s">
        <v>534</v>
      </c>
      <c r="C215" s="31">
        <v>14.0</v>
      </c>
      <c r="D215" s="109">
        <v>202580.0</v>
      </c>
      <c r="E215" s="109">
        <v>207752.0</v>
      </c>
      <c r="F215" s="109">
        <v>202580.0</v>
      </c>
      <c r="G215" s="109">
        <v>207752.0</v>
      </c>
      <c r="H215" s="109">
        <v>156342.0</v>
      </c>
      <c r="I215" s="109">
        <v>147427.0</v>
      </c>
      <c r="J215" s="109">
        <v>156342.0</v>
      </c>
      <c r="K215" s="109">
        <v>147427.0</v>
      </c>
      <c r="L215" s="109">
        <v>2443.0</v>
      </c>
      <c r="M215" s="109">
        <v>2656.0</v>
      </c>
      <c r="N215" s="109">
        <v>1967.0</v>
      </c>
      <c r="O215" s="109">
        <v>2452.0</v>
      </c>
      <c r="P215" s="109">
        <v>153899.0</v>
      </c>
      <c r="Q215" s="109">
        <v>144771.0</v>
      </c>
      <c r="R215" s="109">
        <v>154375.0</v>
      </c>
      <c r="S215" s="109">
        <v>144975.0</v>
      </c>
      <c r="T215" s="109">
        <v>44354.0</v>
      </c>
      <c r="U215" s="109">
        <v>72644.0</v>
      </c>
      <c r="V215" s="109">
        <v>39581.0</v>
      </c>
      <c r="W215" s="109">
        <v>66673.0</v>
      </c>
      <c r="X215" s="109">
        <v>11100.0</v>
      </c>
      <c r="Y215" s="109">
        <v>15442.0</v>
      </c>
      <c r="Z215" s="109">
        <v>12040.0</v>
      </c>
      <c r="AA215" s="109">
        <v>15865.0</v>
      </c>
      <c r="AB215" s="109">
        <v>22614.0</v>
      </c>
      <c r="AC215" s="109">
        <v>27571.0</v>
      </c>
      <c r="AD215" s="109">
        <v>19708.0</v>
      </c>
      <c r="AE215" s="109">
        <v>24848.0</v>
      </c>
      <c r="AF215" s="109">
        <v>4575.0</v>
      </c>
      <c r="AG215" s="109">
        <v>4244.0</v>
      </c>
      <c r="AH215" s="109">
        <v>4643.0</v>
      </c>
      <c r="AI215" s="109">
        <v>5158.0</v>
      </c>
      <c r="AJ215" s="109"/>
      <c r="AK215" s="109"/>
      <c r="AL215" s="109"/>
      <c r="AM215" s="109"/>
      <c r="AN215" s="109">
        <v>9933.0</v>
      </c>
      <c r="AO215" s="109">
        <v>2628.0</v>
      </c>
      <c r="AP215" s="109">
        <v>12795.0</v>
      </c>
      <c r="AQ215" s="109">
        <v>4655.0</v>
      </c>
      <c r="AR215" s="109">
        <v>57554.0</v>
      </c>
      <c r="AS215" s="109"/>
      <c r="AT215" s="109">
        <v>54749.0</v>
      </c>
      <c r="AU215" s="109">
        <v>11417.0</v>
      </c>
      <c r="AV215" s="109"/>
      <c r="AW215" s="109">
        <v>2779.0</v>
      </c>
      <c r="AX215" s="109">
        <v>483.0</v>
      </c>
      <c r="AY215" s="109">
        <v>2980.0</v>
      </c>
      <c r="AZ215" s="109"/>
      <c r="BA215" s="109">
        <v>9625.0</v>
      </c>
      <c r="BB215" s="109">
        <v>2875.0</v>
      </c>
      <c r="BC215" s="109">
        <v>7370.0</v>
      </c>
      <c r="BD215" s="109"/>
      <c r="BE215" s="109">
        <v>8382.0</v>
      </c>
      <c r="BF215" s="109">
        <v>2186.0</v>
      </c>
      <c r="BG215" s="109">
        <v>4705.0</v>
      </c>
      <c r="BH215" s="109"/>
      <c r="BI215" s="109"/>
      <c r="BJ215" s="109">
        <v>1975.0</v>
      </c>
      <c r="BK215" s="109"/>
      <c r="BL215" s="109"/>
      <c r="BM215" s="109"/>
      <c r="BN215" s="109">
        <v>456.0</v>
      </c>
      <c r="BO215" s="109"/>
      <c r="BP215" s="109"/>
      <c r="BQ215" s="109"/>
      <c r="BR215" s="109">
        <v>1278.0</v>
      </c>
      <c r="BS215" s="109"/>
      <c r="BT215" s="109"/>
      <c r="BU215" s="109"/>
      <c r="BV215" s="109"/>
      <c r="BW215" s="109"/>
      <c r="BX215" s="109"/>
      <c r="BY215" s="109"/>
      <c r="BZ215" s="109"/>
      <c r="CA215" s="109"/>
      <c r="CB215" s="109"/>
      <c r="CC215" s="109"/>
      <c r="CD215" s="109"/>
      <c r="CE215" s="109"/>
      <c r="CF215" s="109"/>
      <c r="CG215" s="109"/>
      <c r="CH215" s="109">
        <v>119.0</v>
      </c>
      <c r="CI215" s="109">
        <v>112.0</v>
      </c>
      <c r="CJ215" s="109">
        <v>2319.0</v>
      </c>
      <c r="CK215" s="109">
        <v>1456.0</v>
      </c>
      <c r="CL215" s="109">
        <v>437.0</v>
      </c>
      <c r="CM215" s="109">
        <v>522.0</v>
      </c>
      <c r="CN215" s="109"/>
      <c r="CO215" s="109"/>
      <c r="CP215" s="109"/>
      <c r="CQ215" s="109"/>
      <c r="CR215" s="109"/>
      <c r="CS215" s="109"/>
      <c r="CT215" s="109"/>
      <c r="CU215" s="109"/>
      <c r="CV215" s="109"/>
      <c r="CW215" s="109"/>
      <c r="CX215" s="109"/>
      <c r="CY215" s="109"/>
      <c r="CZ215" s="109"/>
      <c r="DA215" s="109"/>
      <c r="DB215" s="109"/>
      <c r="DC215" s="109"/>
      <c r="DD215" s="109"/>
      <c r="DE215" s="109"/>
      <c r="DF215" s="109"/>
      <c r="DG215" s="109"/>
      <c r="DH215" s="109"/>
      <c r="DI215" s="109"/>
      <c r="DJ215" s="109">
        <v>533.0</v>
      </c>
      <c r="DK215" s="109"/>
      <c r="DL215" s="109"/>
      <c r="DM215" s="109"/>
      <c r="DN215" s="109">
        <v>300.0</v>
      </c>
      <c r="DO215" s="109"/>
      <c r="DP215" s="109"/>
      <c r="DQ215" s="109"/>
      <c r="DR215" s="109"/>
      <c r="DS215" s="109"/>
      <c r="DT215" s="109"/>
      <c r="DU215" s="109"/>
      <c r="DV215" s="109"/>
      <c r="DW215" s="109"/>
      <c r="DX215" s="109"/>
      <c r="DY215" s="109"/>
      <c r="DZ215" s="109"/>
      <c r="EA215" s="109"/>
      <c r="EB215" s="109"/>
      <c r="EC215" s="109"/>
      <c r="ED215" s="109"/>
      <c r="EE215" s="109"/>
      <c r="EF215" s="109"/>
      <c r="EG215" s="109"/>
      <c r="EH215" s="109"/>
      <c r="EI215" s="109"/>
      <c r="EJ215" s="109"/>
      <c r="EK215" s="109"/>
      <c r="EL215" s="109"/>
      <c r="EM215" s="109"/>
      <c r="EN215" s="109"/>
      <c r="EO215" s="109"/>
      <c r="EP215" s="109"/>
      <c r="EQ215" s="109"/>
      <c r="ER215" s="109"/>
      <c r="ES215" s="109"/>
      <c r="ET215" s="109"/>
      <c r="EU215" s="109"/>
      <c r="EV215" s="109"/>
      <c r="EW215" s="109"/>
      <c r="EX215" s="109">
        <v>217.0</v>
      </c>
      <c r="EY215" s="109"/>
      <c r="EZ215" s="109"/>
      <c r="FA215" s="109"/>
      <c r="FB215" s="109"/>
      <c r="FC215" s="109"/>
      <c r="FD215" s="109"/>
      <c r="FE215" s="109"/>
      <c r="FF215" s="109"/>
      <c r="FG215" s="109"/>
      <c r="FH215" s="109"/>
      <c r="FI215" s="109"/>
      <c r="FJ215" s="109"/>
      <c r="FK215" s="109"/>
      <c r="FL215" s="109"/>
      <c r="FM215" s="109"/>
      <c r="FN215" s="109"/>
      <c r="FO215" s="109"/>
      <c r="FP215" s="109"/>
      <c r="FQ215" s="109"/>
      <c r="FR215" s="109"/>
      <c r="FS215" s="109"/>
      <c r="FT215" s="109"/>
      <c r="FU215" s="109"/>
      <c r="FV215" s="109"/>
      <c r="FW215" s="109"/>
      <c r="FX215" s="109"/>
      <c r="FY215" s="109"/>
      <c r="FZ215" s="109"/>
      <c r="GA215" s="109"/>
      <c r="GB215" s="109"/>
      <c r="GC215" s="109"/>
      <c r="GD215" s="109"/>
      <c r="GE215" s="109"/>
      <c r="GF215" s="109">
        <v>1450.0</v>
      </c>
      <c r="GG215" s="109"/>
      <c r="GH215" s="109"/>
      <c r="GI215" s="109">
        <v>670.0</v>
      </c>
    </row>
    <row r="216" ht="15.75" customHeight="1">
      <c r="A216" s="31">
        <v>159.0</v>
      </c>
      <c r="B216" s="31" t="s">
        <v>1051</v>
      </c>
      <c r="C216" s="31">
        <v>14.0</v>
      </c>
      <c r="D216" s="109">
        <v>232636.0</v>
      </c>
      <c r="E216" s="109">
        <v>233382.0</v>
      </c>
      <c r="F216" s="109">
        <v>232636.0</v>
      </c>
      <c r="G216" s="109">
        <v>233382.0</v>
      </c>
      <c r="H216" s="109">
        <v>182849.0</v>
      </c>
      <c r="I216" s="109">
        <v>173167.0</v>
      </c>
      <c r="J216" s="109">
        <v>182849.0</v>
      </c>
      <c r="K216" s="109">
        <v>173167.0</v>
      </c>
      <c r="L216" s="109">
        <v>2202.0</v>
      </c>
      <c r="M216" s="109">
        <v>2802.0</v>
      </c>
      <c r="N216" s="109">
        <v>1731.0</v>
      </c>
      <c r="O216" s="109">
        <v>2031.0</v>
      </c>
      <c r="P216" s="109">
        <v>180647.0</v>
      </c>
      <c r="Q216" s="109">
        <v>170365.0</v>
      </c>
      <c r="R216" s="109">
        <v>181118.0</v>
      </c>
      <c r="S216" s="109">
        <v>171136.0</v>
      </c>
      <c r="T216" s="109">
        <v>44388.0</v>
      </c>
      <c r="U216" s="109">
        <v>72537.0</v>
      </c>
      <c r="V216" s="109">
        <v>44104.0</v>
      </c>
      <c r="W216" s="109">
        <v>68192.0</v>
      </c>
      <c r="X216" s="109">
        <v>23906.0</v>
      </c>
      <c r="Y216" s="109">
        <v>25321.0</v>
      </c>
      <c r="Z216" s="109">
        <v>19246.0</v>
      </c>
      <c r="AA216" s="109">
        <v>26440.0</v>
      </c>
      <c r="AB216" s="109">
        <v>37936.0</v>
      </c>
      <c r="AC216" s="109">
        <v>42599.0</v>
      </c>
      <c r="AD216" s="109">
        <v>31004.0</v>
      </c>
      <c r="AE216" s="109">
        <v>32505.0</v>
      </c>
      <c r="AF216" s="109">
        <v>11765.0</v>
      </c>
      <c r="AG216" s="109">
        <v>10429.0</v>
      </c>
      <c r="AH216" s="109">
        <v>13936.0</v>
      </c>
      <c r="AI216" s="109">
        <v>13517.0</v>
      </c>
      <c r="AJ216" s="109"/>
      <c r="AK216" s="109"/>
      <c r="AL216" s="109"/>
      <c r="AM216" s="109"/>
      <c r="AN216" s="109">
        <v>13590.0</v>
      </c>
      <c r="AO216" s="109">
        <v>3305.0</v>
      </c>
      <c r="AP216" s="109">
        <v>18610.0</v>
      </c>
      <c r="AQ216" s="109">
        <v>5243.0</v>
      </c>
      <c r="AR216" s="109">
        <v>40380.0</v>
      </c>
      <c r="AS216" s="109"/>
      <c r="AT216" s="109">
        <v>41812.0</v>
      </c>
      <c r="AU216" s="109">
        <v>11814.0</v>
      </c>
      <c r="AV216" s="109">
        <v>1861.0</v>
      </c>
      <c r="AW216" s="109">
        <v>5217.0</v>
      </c>
      <c r="AX216" s="109">
        <v>1209.0</v>
      </c>
      <c r="AY216" s="109">
        <v>6086.0</v>
      </c>
      <c r="AZ216" s="109">
        <v>991.0</v>
      </c>
      <c r="BA216" s="109">
        <v>5196.0</v>
      </c>
      <c r="BB216" s="109">
        <v>1284.0</v>
      </c>
      <c r="BC216" s="109">
        <v>3888.0</v>
      </c>
      <c r="BD216" s="109"/>
      <c r="BE216" s="109">
        <v>4316.0</v>
      </c>
      <c r="BF216" s="109">
        <v>1371.0</v>
      </c>
      <c r="BG216" s="109">
        <v>2413.0</v>
      </c>
      <c r="BH216" s="109"/>
      <c r="BI216" s="109"/>
      <c r="BJ216" s="109">
        <v>2203.0</v>
      </c>
      <c r="BK216" s="109"/>
      <c r="BL216" s="109">
        <v>1481.0</v>
      </c>
      <c r="BM216" s="109"/>
      <c r="BN216" s="109">
        <v>1002.0</v>
      </c>
      <c r="BO216" s="109"/>
      <c r="BP216" s="109">
        <v>3680.0</v>
      </c>
      <c r="BQ216" s="109"/>
      <c r="BR216" s="109">
        <v>3022.0</v>
      </c>
      <c r="BS216" s="109"/>
      <c r="BT216" s="109"/>
      <c r="BU216" s="109"/>
      <c r="BV216" s="109"/>
      <c r="BW216" s="109"/>
      <c r="BX216" s="109"/>
      <c r="BY216" s="109"/>
      <c r="BZ216" s="109"/>
      <c r="CA216" s="109"/>
      <c r="CB216" s="109"/>
      <c r="CC216" s="109"/>
      <c r="CD216" s="109"/>
      <c r="CE216" s="109"/>
      <c r="CF216" s="109"/>
      <c r="CG216" s="109"/>
      <c r="CH216" s="109">
        <v>155.0</v>
      </c>
      <c r="CI216" s="109">
        <v>179.0</v>
      </c>
      <c r="CJ216" s="109">
        <v>669.0</v>
      </c>
      <c r="CK216" s="109">
        <v>1180.0</v>
      </c>
      <c r="CL216" s="109">
        <v>320.0</v>
      </c>
      <c r="CM216" s="109">
        <v>457.0</v>
      </c>
      <c r="CN216" s="109"/>
      <c r="CO216" s="109"/>
      <c r="CP216" s="109"/>
      <c r="CQ216" s="109"/>
      <c r="CR216" s="109"/>
      <c r="CS216" s="109"/>
      <c r="CT216" s="109"/>
      <c r="CU216" s="109"/>
      <c r="CV216" s="109"/>
      <c r="CW216" s="109"/>
      <c r="CX216" s="109"/>
      <c r="CY216" s="109"/>
      <c r="CZ216" s="109"/>
      <c r="DA216" s="109"/>
      <c r="DB216" s="109"/>
      <c r="DC216" s="109"/>
      <c r="DD216" s="109"/>
      <c r="DE216" s="109"/>
      <c r="DF216" s="109"/>
      <c r="DG216" s="109"/>
      <c r="DH216" s="109"/>
      <c r="DI216" s="109"/>
      <c r="DJ216" s="109">
        <v>811.0</v>
      </c>
      <c r="DK216" s="109"/>
      <c r="DL216" s="109"/>
      <c r="DM216" s="109"/>
      <c r="DN216" s="109">
        <v>700.0</v>
      </c>
      <c r="DO216" s="109"/>
      <c r="DP216" s="109"/>
      <c r="DQ216" s="109"/>
      <c r="DR216" s="109"/>
      <c r="DS216" s="109"/>
      <c r="DT216" s="109"/>
      <c r="DU216" s="109"/>
      <c r="DV216" s="109"/>
      <c r="DW216" s="109"/>
      <c r="DX216" s="109"/>
      <c r="DY216" s="109"/>
      <c r="DZ216" s="109"/>
      <c r="EA216" s="109"/>
      <c r="EB216" s="109"/>
      <c r="EC216" s="109"/>
      <c r="ED216" s="109"/>
      <c r="EE216" s="109"/>
      <c r="EF216" s="109"/>
      <c r="EG216" s="109"/>
      <c r="EH216" s="109"/>
      <c r="EI216" s="109"/>
      <c r="EJ216" s="109"/>
      <c r="EK216" s="109"/>
      <c r="EL216" s="109"/>
      <c r="EM216" s="109"/>
      <c r="EN216" s="109"/>
      <c r="EO216" s="109"/>
      <c r="EP216" s="109"/>
      <c r="EQ216" s="109"/>
      <c r="ER216" s="109"/>
      <c r="ES216" s="109"/>
      <c r="ET216" s="109"/>
      <c r="EU216" s="109"/>
      <c r="EV216" s="109"/>
      <c r="EW216" s="109"/>
      <c r="EX216" s="109">
        <v>329.0</v>
      </c>
      <c r="EY216" s="109"/>
      <c r="EZ216" s="109"/>
      <c r="FA216" s="109"/>
      <c r="FB216" s="109"/>
      <c r="FC216" s="109"/>
      <c r="FD216" s="109"/>
      <c r="FE216" s="109"/>
      <c r="FF216" s="109"/>
      <c r="FG216" s="109"/>
      <c r="FH216" s="109"/>
      <c r="FI216" s="109"/>
      <c r="FJ216" s="109"/>
      <c r="FK216" s="109"/>
      <c r="FL216" s="109"/>
      <c r="FM216" s="109"/>
      <c r="FN216" s="109"/>
      <c r="FO216" s="109"/>
      <c r="FP216" s="109"/>
      <c r="FQ216" s="109"/>
      <c r="FR216" s="109"/>
      <c r="FS216" s="109"/>
      <c r="FT216" s="109"/>
      <c r="FU216" s="109"/>
      <c r="FV216" s="109"/>
      <c r="FW216" s="109"/>
      <c r="FX216" s="109"/>
      <c r="FY216" s="109"/>
      <c r="FZ216" s="109"/>
      <c r="GA216" s="109"/>
      <c r="GB216" s="109"/>
      <c r="GC216" s="109"/>
      <c r="GD216" s="109"/>
      <c r="GE216" s="109"/>
      <c r="GF216" s="109"/>
      <c r="GG216" s="109">
        <v>265.0</v>
      </c>
      <c r="GH216" s="109"/>
      <c r="GI216" s="109">
        <v>402.0</v>
      </c>
    </row>
    <row r="217" ht="15.75" customHeight="1">
      <c r="A217" s="31">
        <v>160.0</v>
      </c>
      <c r="B217" s="31" t="s">
        <v>1052</v>
      </c>
      <c r="C217" s="31">
        <v>14.0</v>
      </c>
      <c r="D217" s="109">
        <v>235464.0</v>
      </c>
      <c r="E217" s="109">
        <v>235691.0</v>
      </c>
      <c r="F217" s="109">
        <v>235464.0</v>
      </c>
      <c r="G217" s="109">
        <v>235691.0</v>
      </c>
      <c r="H217" s="109">
        <v>186818.0</v>
      </c>
      <c r="I217" s="109">
        <v>173489.0</v>
      </c>
      <c r="J217" s="109">
        <v>186818.0</v>
      </c>
      <c r="K217" s="109">
        <v>173489.0</v>
      </c>
      <c r="L217" s="109">
        <v>2125.0</v>
      </c>
      <c r="M217" s="109">
        <v>3091.0</v>
      </c>
      <c r="N217" s="109">
        <v>1654.0</v>
      </c>
      <c r="O217" s="109">
        <v>2296.0</v>
      </c>
      <c r="P217" s="109">
        <v>184693.0</v>
      </c>
      <c r="Q217" s="109">
        <v>170398.0</v>
      </c>
      <c r="R217" s="109">
        <v>185164.0</v>
      </c>
      <c r="S217" s="109">
        <v>171193.0</v>
      </c>
      <c r="T217" s="109">
        <v>47185.0</v>
      </c>
      <c r="U217" s="109">
        <v>71227.0</v>
      </c>
      <c r="V217" s="109">
        <v>42792.0</v>
      </c>
      <c r="W217" s="109">
        <v>66092.0</v>
      </c>
      <c r="X217" s="109">
        <v>20593.0</v>
      </c>
      <c r="Y217" s="109">
        <v>25150.0</v>
      </c>
      <c r="Z217" s="109">
        <v>17977.0</v>
      </c>
      <c r="AA217" s="109">
        <v>23943.0</v>
      </c>
      <c r="AB217" s="109">
        <v>32397.0</v>
      </c>
      <c r="AC217" s="109">
        <v>32588.0</v>
      </c>
      <c r="AD217" s="109">
        <v>32040.0</v>
      </c>
      <c r="AE217" s="109">
        <v>31059.0</v>
      </c>
      <c r="AF217" s="109">
        <v>15839.0</v>
      </c>
      <c r="AG217" s="109">
        <v>16650.0</v>
      </c>
      <c r="AH217" s="109">
        <v>16588.0</v>
      </c>
      <c r="AI217" s="109">
        <v>16304.0</v>
      </c>
      <c r="AJ217" s="109"/>
      <c r="AK217" s="109"/>
      <c r="AL217" s="109"/>
      <c r="AM217" s="109"/>
      <c r="AN217" s="109">
        <v>12843.0</v>
      </c>
      <c r="AO217" s="109">
        <v>3471.0</v>
      </c>
      <c r="AP217" s="109">
        <v>17684.0</v>
      </c>
      <c r="AQ217" s="109">
        <v>5405.0</v>
      </c>
      <c r="AR217" s="109">
        <v>41202.0</v>
      </c>
      <c r="AS217" s="109"/>
      <c r="AT217" s="109">
        <v>43126.0</v>
      </c>
      <c r="AU217" s="109">
        <v>11930.0</v>
      </c>
      <c r="AV217" s="109">
        <v>2697.0</v>
      </c>
      <c r="AW217" s="109">
        <v>7841.0</v>
      </c>
      <c r="AX217" s="109">
        <v>1501.0</v>
      </c>
      <c r="AY217" s="109">
        <v>7508.0</v>
      </c>
      <c r="AZ217" s="109">
        <v>1160.0</v>
      </c>
      <c r="BA217" s="109">
        <v>5849.0</v>
      </c>
      <c r="BB217" s="109">
        <v>1372.0</v>
      </c>
      <c r="BC217" s="109">
        <v>4590.0</v>
      </c>
      <c r="BD217" s="109">
        <v>2768.0</v>
      </c>
      <c r="BE217" s="109">
        <v>6216.0</v>
      </c>
      <c r="BF217" s="109">
        <v>1927.0</v>
      </c>
      <c r="BG217" s="109">
        <v>3250.0</v>
      </c>
      <c r="BH217" s="109"/>
      <c r="BI217" s="109"/>
      <c r="BJ217" s="109">
        <v>2530.0</v>
      </c>
      <c r="BK217" s="109"/>
      <c r="BL217" s="109">
        <v>2141.0</v>
      </c>
      <c r="BM217" s="109"/>
      <c r="BN217" s="109">
        <v>1100.0</v>
      </c>
      <c r="BO217" s="109"/>
      <c r="BP217" s="109">
        <v>4997.0</v>
      </c>
      <c r="BQ217" s="109"/>
      <c r="BR217" s="109">
        <v>3850.0</v>
      </c>
      <c r="BS217" s="109"/>
      <c r="BT217" s="109"/>
      <c r="BU217" s="109"/>
      <c r="BV217" s="109"/>
      <c r="BW217" s="109"/>
      <c r="BX217" s="109"/>
      <c r="BY217" s="109"/>
      <c r="BZ217" s="109"/>
      <c r="CA217" s="109"/>
      <c r="CB217" s="109"/>
      <c r="CC217" s="109"/>
      <c r="CD217" s="109"/>
      <c r="CE217" s="109"/>
      <c r="CF217" s="109">
        <v>372.0</v>
      </c>
      <c r="CG217" s="109">
        <v>554.0</v>
      </c>
      <c r="CH217" s="109">
        <v>255.0</v>
      </c>
      <c r="CI217" s="109">
        <v>273.0</v>
      </c>
      <c r="CJ217" s="109">
        <v>499.0</v>
      </c>
      <c r="CK217" s="109">
        <v>852.0</v>
      </c>
      <c r="CL217" s="109">
        <v>219.0</v>
      </c>
      <c r="CM217" s="109">
        <v>400.0</v>
      </c>
      <c r="CN217" s="109"/>
      <c r="CO217" s="109"/>
      <c r="CP217" s="109"/>
      <c r="CQ217" s="109"/>
      <c r="CR217" s="109"/>
      <c r="CS217" s="109"/>
      <c r="CT217" s="109"/>
      <c r="CU217" s="109"/>
      <c r="CV217" s="109"/>
      <c r="CW217" s="109"/>
      <c r="CX217" s="109"/>
      <c r="CY217" s="109"/>
      <c r="CZ217" s="109"/>
      <c r="DA217" s="109"/>
      <c r="DB217" s="109"/>
      <c r="DC217" s="109"/>
      <c r="DD217" s="109"/>
      <c r="DE217" s="109"/>
      <c r="DF217" s="109"/>
      <c r="DG217" s="109"/>
      <c r="DH217" s="109"/>
      <c r="DI217" s="109"/>
      <c r="DJ217" s="109">
        <v>1041.0</v>
      </c>
      <c r="DK217" s="109"/>
      <c r="DL217" s="109"/>
      <c r="DM217" s="109"/>
      <c r="DN217" s="109">
        <v>758.0</v>
      </c>
      <c r="DO217" s="109"/>
      <c r="DP217" s="109"/>
      <c r="DQ217" s="109"/>
      <c r="DR217" s="109"/>
      <c r="DS217" s="109"/>
      <c r="DT217" s="109"/>
      <c r="DU217" s="109"/>
      <c r="DV217" s="109"/>
      <c r="DW217" s="109"/>
      <c r="DX217" s="109"/>
      <c r="DY217" s="109"/>
      <c r="DZ217" s="109"/>
      <c r="EA217" s="109"/>
      <c r="EB217" s="109"/>
      <c r="EC217" s="109"/>
      <c r="ED217" s="109"/>
      <c r="EE217" s="109"/>
      <c r="EF217" s="109"/>
      <c r="EG217" s="109"/>
      <c r="EH217" s="109"/>
      <c r="EI217" s="109"/>
      <c r="EJ217" s="109"/>
      <c r="EK217" s="109"/>
      <c r="EL217" s="109"/>
      <c r="EM217" s="109"/>
      <c r="EN217" s="109"/>
      <c r="EO217" s="109"/>
      <c r="EP217" s="109"/>
      <c r="EQ217" s="109"/>
      <c r="ER217" s="109"/>
      <c r="ES217" s="109"/>
      <c r="ET217" s="109"/>
      <c r="EU217" s="109"/>
      <c r="EV217" s="109"/>
      <c r="EW217" s="109"/>
      <c r="EX217" s="109">
        <v>404.0</v>
      </c>
      <c r="EY217" s="109"/>
      <c r="EZ217" s="109"/>
      <c r="FA217" s="109"/>
      <c r="FB217" s="109"/>
      <c r="FC217" s="109"/>
      <c r="FD217" s="109"/>
      <c r="FE217" s="109"/>
      <c r="FF217" s="109"/>
      <c r="FG217" s="109"/>
      <c r="FH217" s="109"/>
      <c r="FI217" s="109"/>
      <c r="FJ217" s="109"/>
      <c r="FK217" s="109"/>
      <c r="FL217" s="109"/>
      <c r="FM217" s="109"/>
      <c r="FN217" s="109"/>
      <c r="FO217" s="109"/>
      <c r="FP217" s="109"/>
      <c r="FQ217" s="109"/>
      <c r="FR217" s="109"/>
      <c r="FS217" s="109"/>
      <c r="FT217" s="109"/>
      <c r="FU217" s="109"/>
      <c r="FV217" s="109"/>
      <c r="FW217" s="109"/>
      <c r="FX217" s="109"/>
      <c r="FY217" s="109"/>
      <c r="FZ217" s="109"/>
      <c r="GA217" s="109"/>
      <c r="GB217" s="109"/>
      <c r="GC217" s="109"/>
      <c r="GD217" s="109"/>
      <c r="GE217" s="109"/>
      <c r="GF217" s="109"/>
      <c r="GG217" s="109"/>
      <c r="GH217" s="109"/>
      <c r="GI217" s="109">
        <v>439.0</v>
      </c>
    </row>
    <row r="218" ht="15.75" customHeight="1">
      <c r="A218" s="31">
        <v>161.0</v>
      </c>
      <c r="B218" s="31" t="s">
        <v>527</v>
      </c>
      <c r="C218" s="31">
        <v>14.0</v>
      </c>
      <c r="D218" s="109">
        <v>201629.0</v>
      </c>
      <c r="E218" s="109">
        <v>210677.0</v>
      </c>
      <c r="F218" s="109">
        <v>201629.0</v>
      </c>
      <c r="G218" s="109">
        <v>210677.0</v>
      </c>
      <c r="H218" s="109">
        <v>150648.0</v>
      </c>
      <c r="I218" s="109">
        <v>145578.0</v>
      </c>
      <c r="J218" s="109">
        <v>150648.0</v>
      </c>
      <c r="K218" s="109">
        <v>145578.0</v>
      </c>
      <c r="L218" s="109">
        <v>1974.0</v>
      </c>
      <c r="M218" s="109">
        <v>2592.0</v>
      </c>
      <c r="N218" s="109">
        <v>1759.0</v>
      </c>
      <c r="O218" s="109">
        <v>2204.0</v>
      </c>
      <c r="P218" s="109">
        <v>148674.0</v>
      </c>
      <c r="Q218" s="109">
        <v>142986.0</v>
      </c>
      <c r="R218" s="109">
        <v>148889.0</v>
      </c>
      <c r="S218" s="109">
        <v>143374.0</v>
      </c>
      <c r="T218" s="109">
        <v>48230.0</v>
      </c>
      <c r="U218" s="109">
        <v>74209.0</v>
      </c>
      <c r="V218" s="109">
        <v>41189.0</v>
      </c>
      <c r="W218" s="109">
        <v>64971.0</v>
      </c>
      <c r="X218" s="109">
        <v>17782.0</v>
      </c>
      <c r="Y218" s="109">
        <v>22079.0</v>
      </c>
      <c r="Z218" s="109">
        <v>14487.0</v>
      </c>
      <c r="AA218" s="109">
        <v>19070.0</v>
      </c>
      <c r="AB218" s="109">
        <v>20785.0</v>
      </c>
      <c r="AC218" s="109">
        <v>29079.0</v>
      </c>
      <c r="AD218" s="109">
        <v>21582.0</v>
      </c>
      <c r="AE218" s="109">
        <v>29525.0</v>
      </c>
      <c r="AF218" s="109">
        <v>4626.0</v>
      </c>
      <c r="AG218" s="109">
        <v>4583.0</v>
      </c>
      <c r="AH218" s="109">
        <v>4112.0</v>
      </c>
      <c r="AI218" s="109">
        <v>4703.0</v>
      </c>
      <c r="AJ218" s="109"/>
      <c r="AK218" s="109"/>
      <c r="AL218" s="109"/>
      <c r="AM218" s="109"/>
      <c r="AN218" s="109">
        <v>8652.0</v>
      </c>
      <c r="AO218" s="109">
        <v>3203.0</v>
      </c>
      <c r="AP218" s="109">
        <v>11767.0</v>
      </c>
      <c r="AQ218" s="109">
        <v>4933.0</v>
      </c>
      <c r="AR218" s="109">
        <v>46827.0</v>
      </c>
      <c r="AS218" s="109"/>
      <c r="AT218" s="109">
        <v>46522.0</v>
      </c>
      <c r="AU218" s="109">
        <v>8997.0</v>
      </c>
      <c r="AV218" s="109"/>
      <c r="AW218" s="109">
        <v>3131.0</v>
      </c>
      <c r="AX218" s="109">
        <v>651.0</v>
      </c>
      <c r="AY218" s="109">
        <v>3042.0</v>
      </c>
      <c r="AZ218" s="109"/>
      <c r="BA218" s="109">
        <v>6702.0</v>
      </c>
      <c r="BB218" s="109">
        <v>1967.0</v>
      </c>
      <c r="BC218" s="109">
        <v>5305.0</v>
      </c>
      <c r="BD218" s="109"/>
      <c r="BE218" s="109"/>
      <c r="BF218" s="109">
        <v>1549.0</v>
      </c>
      <c r="BG218" s="109">
        <v>1848.0</v>
      </c>
      <c r="BH218" s="109"/>
      <c r="BI218" s="109"/>
      <c r="BJ218" s="109">
        <v>1960.0</v>
      </c>
      <c r="BK218" s="109"/>
      <c r="BL218" s="109"/>
      <c r="BM218" s="109"/>
      <c r="BN218" s="109">
        <v>350.0</v>
      </c>
      <c r="BO218" s="109"/>
      <c r="BP218" s="109"/>
      <c r="BQ218" s="109"/>
      <c r="BR218" s="109">
        <v>1442.0</v>
      </c>
      <c r="BS218" s="109"/>
      <c r="BT218" s="109"/>
      <c r="BU218" s="109"/>
      <c r="BV218" s="109"/>
      <c r="BW218" s="109"/>
      <c r="BX218" s="109"/>
      <c r="BY218" s="109"/>
      <c r="BZ218" s="109"/>
      <c r="CA218" s="109"/>
      <c r="CB218" s="109"/>
      <c r="CC218" s="109"/>
      <c r="CD218" s="109"/>
      <c r="CE218" s="109"/>
      <c r="CF218" s="109"/>
      <c r="CG218" s="109"/>
      <c r="CH218" s="109">
        <v>154.0</v>
      </c>
      <c r="CI218" s="109">
        <v>139.0</v>
      </c>
      <c r="CJ218" s="109">
        <v>1772.0</v>
      </c>
      <c r="CK218" s="109"/>
      <c r="CL218" s="109">
        <v>384.0</v>
      </c>
      <c r="CM218" s="109">
        <v>207.0</v>
      </c>
      <c r="CN218" s="109"/>
      <c r="CO218" s="109"/>
      <c r="CP218" s="109"/>
      <c r="CQ218" s="109"/>
      <c r="CR218" s="109"/>
      <c r="CS218" s="109"/>
      <c r="CT218" s="109"/>
      <c r="CU218" s="109"/>
      <c r="CV218" s="109"/>
      <c r="CW218" s="109"/>
      <c r="CX218" s="109"/>
      <c r="CY218" s="109"/>
      <c r="CZ218" s="109"/>
      <c r="DA218" s="109"/>
      <c r="DB218" s="109"/>
      <c r="DC218" s="109"/>
      <c r="DD218" s="109"/>
      <c r="DE218" s="109"/>
      <c r="DF218" s="109"/>
      <c r="DG218" s="109"/>
      <c r="DH218" s="109"/>
      <c r="DI218" s="109"/>
      <c r="DJ218" s="109">
        <v>346.0</v>
      </c>
      <c r="DK218" s="109"/>
      <c r="DL218" s="109"/>
      <c r="DM218" s="109"/>
      <c r="DN218" s="109">
        <v>253.0</v>
      </c>
      <c r="DO218" s="109"/>
      <c r="DP218" s="109"/>
      <c r="DQ218" s="109"/>
      <c r="DR218" s="109"/>
      <c r="DS218" s="109"/>
      <c r="DT218" s="109"/>
      <c r="DU218" s="109"/>
      <c r="DV218" s="109"/>
      <c r="DW218" s="109"/>
      <c r="DX218" s="109"/>
      <c r="DY218" s="109"/>
      <c r="DZ218" s="109"/>
      <c r="EA218" s="109"/>
      <c r="EB218" s="109"/>
      <c r="EC218" s="109"/>
      <c r="ED218" s="109"/>
      <c r="EE218" s="109"/>
      <c r="EF218" s="109"/>
      <c r="EG218" s="109"/>
      <c r="EH218" s="109"/>
      <c r="EI218" s="109"/>
      <c r="EJ218" s="109"/>
      <c r="EK218" s="109"/>
      <c r="EL218" s="109"/>
      <c r="EM218" s="109"/>
      <c r="EN218" s="109"/>
      <c r="EO218" s="109"/>
      <c r="EP218" s="109"/>
      <c r="EQ218" s="109"/>
      <c r="ER218" s="109"/>
      <c r="ES218" s="109"/>
      <c r="ET218" s="109"/>
      <c r="EU218" s="109"/>
      <c r="EV218" s="109"/>
      <c r="EW218" s="109"/>
      <c r="EX218" s="109">
        <v>174.0</v>
      </c>
      <c r="EY218" s="109"/>
      <c r="EZ218" s="109"/>
      <c r="FA218" s="109"/>
      <c r="FB218" s="109"/>
      <c r="FC218" s="109"/>
      <c r="FD218" s="109"/>
      <c r="FE218" s="109"/>
      <c r="FF218" s="109"/>
      <c r="FG218" s="109"/>
      <c r="FH218" s="109"/>
      <c r="FI218" s="109"/>
      <c r="FJ218" s="109"/>
      <c r="FK218" s="109"/>
      <c r="FL218" s="109"/>
      <c r="FM218" s="109"/>
      <c r="FN218" s="109"/>
      <c r="FO218" s="109"/>
      <c r="FP218" s="109"/>
      <c r="FQ218" s="109"/>
      <c r="FR218" s="109"/>
      <c r="FS218" s="109"/>
      <c r="FT218" s="109"/>
      <c r="FU218" s="109"/>
      <c r="FV218" s="109"/>
      <c r="FW218" s="109"/>
      <c r="FX218" s="109"/>
      <c r="FY218" s="109"/>
      <c r="FZ218" s="109"/>
      <c r="GA218" s="109"/>
      <c r="GB218" s="109"/>
      <c r="GC218" s="109"/>
      <c r="GD218" s="109"/>
      <c r="GE218" s="109"/>
      <c r="GF218" s="109"/>
      <c r="GG218" s="109"/>
      <c r="GH218" s="109"/>
      <c r="GI218" s="109">
        <v>634.0</v>
      </c>
    </row>
    <row r="219" ht="15.75" customHeight="1">
      <c r="A219" s="31">
        <v>162.0</v>
      </c>
      <c r="B219" s="31" t="s">
        <v>901</v>
      </c>
      <c r="C219" s="31">
        <v>14.0</v>
      </c>
      <c r="D219" s="109">
        <v>195929.0</v>
      </c>
      <c r="E219" s="109">
        <v>201249.0</v>
      </c>
      <c r="F219" s="109">
        <v>195929.0</v>
      </c>
      <c r="G219" s="109">
        <v>201249.0</v>
      </c>
      <c r="H219" s="109">
        <v>147218.0</v>
      </c>
      <c r="I219" s="109">
        <v>135876.0</v>
      </c>
      <c r="J219" s="109">
        <v>147218.0</v>
      </c>
      <c r="K219" s="109">
        <v>135876.0</v>
      </c>
      <c r="L219" s="109">
        <v>1665.0</v>
      </c>
      <c r="M219" s="109">
        <v>1701.0</v>
      </c>
      <c r="N219" s="109">
        <v>1347.0</v>
      </c>
      <c r="O219" s="109">
        <v>1348.0</v>
      </c>
      <c r="P219" s="109">
        <v>145553.0</v>
      </c>
      <c r="Q219" s="109">
        <v>134175.0</v>
      </c>
      <c r="R219" s="109">
        <v>145871.0</v>
      </c>
      <c r="S219" s="109">
        <v>134528.0</v>
      </c>
      <c r="T219" s="109">
        <v>38653.0</v>
      </c>
      <c r="U219" s="109">
        <v>55909.0</v>
      </c>
      <c r="V219" s="109">
        <v>36270.0</v>
      </c>
      <c r="W219" s="109">
        <v>52380.0</v>
      </c>
      <c r="X219" s="109">
        <v>22413.0</v>
      </c>
      <c r="Y219" s="109">
        <v>28101.0</v>
      </c>
      <c r="Z219" s="109">
        <v>17373.0</v>
      </c>
      <c r="AA219" s="109">
        <v>23558.0</v>
      </c>
      <c r="AB219" s="109">
        <v>28213.0</v>
      </c>
      <c r="AC219" s="109">
        <v>31992.0</v>
      </c>
      <c r="AD219" s="109">
        <v>28010.0</v>
      </c>
      <c r="AE219" s="109">
        <v>31014.0</v>
      </c>
      <c r="AF219" s="109">
        <v>6157.0</v>
      </c>
      <c r="AG219" s="109">
        <v>6475.0</v>
      </c>
      <c r="AH219" s="109">
        <v>6818.0</v>
      </c>
      <c r="AI219" s="109">
        <v>7168.0</v>
      </c>
      <c r="AJ219" s="109"/>
      <c r="AK219" s="109"/>
      <c r="AL219" s="109"/>
      <c r="AM219" s="109"/>
      <c r="AN219" s="109">
        <v>9535.0</v>
      </c>
      <c r="AO219" s="109">
        <v>2724.0</v>
      </c>
      <c r="AP219" s="109">
        <v>12184.0</v>
      </c>
      <c r="AQ219" s="109">
        <v>3865.0</v>
      </c>
      <c r="AR219" s="109">
        <v>34958.0</v>
      </c>
      <c r="AS219" s="109"/>
      <c r="AT219" s="109">
        <v>35456.0</v>
      </c>
      <c r="AU219" s="109">
        <v>8138.0</v>
      </c>
      <c r="AV219" s="109">
        <v>1403.0</v>
      </c>
      <c r="AW219" s="109">
        <v>2808.0</v>
      </c>
      <c r="AX219" s="109">
        <v>874.0</v>
      </c>
      <c r="AY219" s="109">
        <v>3298.0</v>
      </c>
      <c r="AZ219" s="109"/>
      <c r="BA219" s="109">
        <v>4661.0</v>
      </c>
      <c r="BB219" s="109">
        <v>1149.0</v>
      </c>
      <c r="BC219" s="109">
        <v>3135.0</v>
      </c>
      <c r="BD219" s="109"/>
      <c r="BE219" s="109"/>
      <c r="BF219" s="109">
        <v>1068.0</v>
      </c>
      <c r="BG219" s="109">
        <v>1081.0</v>
      </c>
      <c r="BH219" s="109"/>
      <c r="BI219" s="109"/>
      <c r="BJ219" s="109">
        <v>2042.0</v>
      </c>
      <c r="BK219" s="109"/>
      <c r="BL219" s="109"/>
      <c r="BM219" s="109"/>
      <c r="BN219" s="109">
        <v>308.0</v>
      </c>
      <c r="BO219" s="109"/>
      <c r="BP219" s="109">
        <v>3432.0</v>
      </c>
      <c r="BQ219" s="109">
        <v>1505.0</v>
      </c>
      <c r="BR219" s="109">
        <v>2746.0</v>
      </c>
      <c r="BS219" s="109"/>
      <c r="BT219" s="109"/>
      <c r="BU219" s="109"/>
      <c r="BV219" s="109"/>
      <c r="BW219" s="109"/>
      <c r="BX219" s="109"/>
      <c r="BY219" s="109"/>
      <c r="BZ219" s="109"/>
      <c r="CA219" s="109"/>
      <c r="CB219" s="109"/>
      <c r="CC219" s="109"/>
      <c r="CD219" s="109"/>
      <c r="CE219" s="109"/>
      <c r="CF219" s="109"/>
      <c r="CG219" s="109"/>
      <c r="CH219" s="109">
        <v>156.0</v>
      </c>
      <c r="CI219" s="109">
        <v>184.0</v>
      </c>
      <c r="CJ219" s="109">
        <v>789.0</v>
      </c>
      <c r="CK219" s="109"/>
      <c r="CL219" s="109">
        <v>255.0</v>
      </c>
      <c r="CM219" s="109">
        <v>170.0</v>
      </c>
      <c r="CN219" s="109"/>
      <c r="CO219" s="109"/>
      <c r="CP219" s="109"/>
      <c r="CQ219" s="109"/>
      <c r="CR219" s="109"/>
      <c r="CS219" s="109"/>
      <c r="CT219" s="109"/>
      <c r="CU219" s="109"/>
      <c r="CV219" s="109"/>
      <c r="CW219" s="109"/>
      <c r="CX219" s="109"/>
      <c r="CY219" s="109"/>
      <c r="CZ219" s="109"/>
      <c r="DA219" s="109"/>
      <c r="DB219" s="109"/>
      <c r="DC219" s="109"/>
      <c r="DD219" s="109"/>
      <c r="DE219" s="109"/>
      <c r="DF219" s="109"/>
      <c r="DG219" s="109"/>
      <c r="DH219" s="109"/>
      <c r="DI219" s="109"/>
      <c r="DJ219" s="109">
        <v>478.0</v>
      </c>
      <c r="DK219" s="109"/>
      <c r="DL219" s="109"/>
      <c r="DM219" s="109"/>
      <c r="DN219" s="109">
        <v>407.0</v>
      </c>
      <c r="DO219" s="109"/>
      <c r="DP219" s="109"/>
      <c r="DQ219" s="109"/>
      <c r="DR219" s="109"/>
      <c r="DS219" s="109"/>
      <c r="DT219" s="109"/>
      <c r="DU219" s="109"/>
      <c r="DV219" s="109"/>
      <c r="DW219" s="109"/>
      <c r="DX219" s="109"/>
      <c r="DY219" s="109"/>
      <c r="DZ219" s="109"/>
      <c r="EA219" s="109"/>
      <c r="EB219" s="109"/>
      <c r="EC219" s="109"/>
      <c r="ED219" s="109"/>
      <c r="EE219" s="109"/>
      <c r="EF219" s="109"/>
      <c r="EG219" s="109"/>
      <c r="EH219" s="109"/>
      <c r="EI219" s="109"/>
      <c r="EJ219" s="109"/>
      <c r="EK219" s="109"/>
      <c r="EL219" s="109"/>
      <c r="EM219" s="109"/>
      <c r="EN219" s="109"/>
      <c r="EO219" s="109"/>
      <c r="EP219" s="109"/>
      <c r="EQ219" s="109"/>
      <c r="ER219" s="109"/>
      <c r="ES219" s="109"/>
      <c r="ET219" s="109"/>
      <c r="EU219" s="109"/>
      <c r="EV219" s="109"/>
      <c r="EW219" s="109"/>
      <c r="EX219" s="109">
        <v>277.0</v>
      </c>
      <c r="EY219" s="109"/>
      <c r="EZ219" s="109"/>
      <c r="FA219" s="109"/>
      <c r="FB219" s="109"/>
      <c r="FC219" s="109"/>
      <c r="FD219" s="109"/>
      <c r="FE219" s="109"/>
      <c r="FF219" s="109"/>
      <c r="FG219" s="109"/>
      <c r="FH219" s="109"/>
      <c r="FI219" s="109"/>
      <c r="FJ219" s="109"/>
      <c r="FK219" s="109"/>
      <c r="FL219" s="109"/>
      <c r="FM219" s="109"/>
      <c r="FN219" s="109"/>
      <c r="FO219" s="109"/>
      <c r="FP219" s="109"/>
      <c r="FQ219" s="109"/>
      <c r="FR219" s="109"/>
      <c r="FS219" s="109"/>
      <c r="FT219" s="109"/>
      <c r="FU219" s="109"/>
      <c r="FV219" s="109"/>
      <c r="FW219" s="109"/>
      <c r="FX219" s="109"/>
      <c r="FY219" s="109"/>
      <c r="FZ219" s="109"/>
      <c r="GA219" s="109"/>
      <c r="GB219" s="109"/>
      <c r="GC219" s="109"/>
      <c r="GD219" s="109"/>
      <c r="GE219" s="109"/>
      <c r="GF219" s="109"/>
      <c r="GG219" s="109"/>
      <c r="GH219" s="109"/>
      <c r="GI219" s="109">
        <v>537.0</v>
      </c>
    </row>
    <row r="220" ht="15.75" customHeight="1">
      <c r="A220" s="31">
        <v>163.0</v>
      </c>
      <c r="B220" s="31" t="s">
        <v>902</v>
      </c>
      <c r="C220" s="31">
        <v>14.0</v>
      </c>
      <c r="D220" s="109">
        <v>183483.0</v>
      </c>
      <c r="E220" s="109">
        <v>191550.0</v>
      </c>
      <c r="F220" s="109">
        <v>183483.0</v>
      </c>
      <c r="G220" s="109">
        <v>191550.0</v>
      </c>
      <c r="H220" s="109">
        <v>138891.0</v>
      </c>
      <c r="I220" s="109">
        <v>134560.0</v>
      </c>
      <c r="J220" s="109">
        <v>138891.0</v>
      </c>
      <c r="K220" s="109">
        <v>134560.0</v>
      </c>
      <c r="L220" s="109">
        <v>2221.0</v>
      </c>
      <c r="M220" s="109">
        <v>3115.0</v>
      </c>
      <c r="N220" s="109">
        <v>1708.0</v>
      </c>
      <c r="O220" s="109">
        <v>2125.0</v>
      </c>
      <c r="P220" s="109">
        <v>136670.0</v>
      </c>
      <c r="Q220" s="109">
        <v>131445.0</v>
      </c>
      <c r="R220" s="109">
        <v>137183.0</v>
      </c>
      <c r="S220" s="109">
        <v>132435.0</v>
      </c>
      <c r="T220" s="109">
        <v>48012.0</v>
      </c>
      <c r="U220" s="109">
        <v>65157.0</v>
      </c>
      <c r="V220" s="109">
        <v>41947.0</v>
      </c>
      <c r="W220" s="109">
        <v>59939.0</v>
      </c>
      <c r="X220" s="109">
        <v>14142.0</v>
      </c>
      <c r="Y220" s="109">
        <v>20517.0</v>
      </c>
      <c r="Z220" s="109">
        <v>14524.0</v>
      </c>
      <c r="AA220" s="109">
        <v>19178.0</v>
      </c>
      <c r="AB220" s="109">
        <v>23174.0</v>
      </c>
      <c r="AC220" s="109">
        <v>28783.0</v>
      </c>
      <c r="AD220" s="109">
        <v>20972.0</v>
      </c>
      <c r="AE220" s="109">
        <v>26434.0</v>
      </c>
      <c r="AF220" s="109">
        <v>4609.0</v>
      </c>
      <c r="AG220" s="109">
        <v>4874.0</v>
      </c>
      <c r="AH220" s="109">
        <v>3850.0</v>
      </c>
      <c r="AI220" s="109">
        <v>4282.0</v>
      </c>
      <c r="AJ220" s="109"/>
      <c r="AK220" s="109"/>
      <c r="AL220" s="109"/>
      <c r="AM220" s="109"/>
      <c r="AN220" s="109">
        <v>10345.0</v>
      </c>
      <c r="AO220" s="109">
        <v>3006.0</v>
      </c>
      <c r="AP220" s="109">
        <v>10542.0</v>
      </c>
      <c r="AQ220" s="109">
        <v>3594.0</v>
      </c>
      <c r="AR220" s="109">
        <v>36388.0</v>
      </c>
      <c r="AS220" s="109"/>
      <c r="AT220" s="109">
        <v>36746.0</v>
      </c>
      <c r="AU220" s="109">
        <v>9636.0</v>
      </c>
      <c r="AV220" s="109"/>
      <c r="AW220" s="109">
        <v>2903.0</v>
      </c>
      <c r="AX220" s="109">
        <v>513.0</v>
      </c>
      <c r="AY220" s="109">
        <v>2522.0</v>
      </c>
      <c r="AZ220" s="109"/>
      <c r="BA220" s="109">
        <v>6205.0</v>
      </c>
      <c r="BB220" s="109">
        <v>1686.0</v>
      </c>
      <c r="BC220" s="109">
        <v>4307.0</v>
      </c>
      <c r="BD220" s="109"/>
      <c r="BE220" s="109"/>
      <c r="BF220" s="109">
        <v>1838.0</v>
      </c>
      <c r="BG220" s="109">
        <v>1760.0</v>
      </c>
      <c r="BH220" s="109"/>
      <c r="BI220" s="109"/>
      <c r="BJ220" s="109">
        <v>1830.0</v>
      </c>
      <c r="BK220" s="109"/>
      <c r="BL220" s="109"/>
      <c r="BM220" s="109"/>
      <c r="BN220" s="109">
        <v>289.0</v>
      </c>
      <c r="BO220" s="109"/>
      <c r="BP220" s="109"/>
      <c r="BQ220" s="109"/>
      <c r="BR220" s="109">
        <v>1471.0</v>
      </c>
      <c r="BS220" s="109"/>
      <c r="BT220" s="109"/>
      <c r="BU220" s="109"/>
      <c r="BV220" s="109"/>
      <c r="BW220" s="109"/>
      <c r="BX220" s="109"/>
      <c r="BY220" s="109"/>
      <c r="BZ220" s="109"/>
      <c r="CA220" s="109"/>
      <c r="CB220" s="109"/>
      <c r="CC220" s="109"/>
      <c r="CD220" s="109"/>
      <c r="CE220" s="109"/>
      <c r="CF220" s="109"/>
      <c r="CG220" s="109"/>
      <c r="CH220" s="109">
        <v>103.0</v>
      </c>
      <c r="CI220" s="109">
        <v>121.0</v>
      </c>
      <c r="CJ220" s="109"/>
      <c r="CK220" s="109"/>
      <c r="CL220" s="109">
        <v>86.0</v>
      </c>
      <c r="CM220" s="109">
        <v>158.0</v>
      </c>
      <c r="CN220" s="109"/>
      <c r="CO220" s="109"/>
      <c r="CP220" s="109"/>
      <c r="CQ220" s="109"/>
      <c r="CR220" s="109"/>
      <c r="CS220" s="109"/>
      <c r="CT220" s="109"/>
      <c r="CU220" s="109"/>
      <c r="CV220" s="109"/>
      <c r="CW220" s="109"/>
      <c r="CX220" s="109"/>
      <c r="CY220" s="109"/>
      <c r="CZ220" s="109"/>
      <c r="DA220" s="109"/>
      <c r="DB220" s="109"/>
      <c r="DC220" s="109"/>
      <c r="DD220" s="109"/>
      <c r="DE220" s="109"/>
      <c r="DF220" s="109"/>
      <c r="DG220" s="109"/>
      <c r="DH220" s="109"/>
      <c r="DI220" s="109"/>
      <c r="DJ220" s="109">
        <v>349.0</v>
      </c>
      <c r="DK220" s="109"/>
      <c r="DL220" s="109"/>
      <c r="DM220" s="109"/>
      <c r="DN220" s="109">
        <v>265.0</v>
      </c>
      <c r="DO220" s="109"/>
      <c r="DP220" s="109"/>
      <c r="DQ220" s="109"/>
      <c r="DR220" s="109"/>
      <c r="DS220" s="109"/>
      <c r="DT220" s="109"/>
      <c r="DU220" s="109"/>
      <c r="DV220" s="109"/>
      <c r="DW220" s="109"/>
      <c r="DX220" s="109"/>
      <c r="DY220" s="109"/>
      <c r="DZ220" s="109"/>
      <c r="EA220" s="109"/>
      <c r="EB220" s="109"/>
      <c r="EC220" s="109"/>
      <c r="ED220" s="109"/>
      <c r="EE220" s="109"/>
      <c r="EF220" s="109"/>
      <c r="EG220" s="109"/>
      <c r="EH220" s="109"/>
      <c r="EI220" s="109"/>
      <c r="EJ220" s="109"/>
      <c r="EK220" s="109"/>
      <c r="EL220" s="109"/>
      <c r="EM220" s="109"/>
      <c r="EN220" s="109"/>
      <c r="EO220" s="109"/>
      <c r="EP220" s="109"/>
      <c r="EQ220" s="109"/>
      <c r="ER220" s="109"/>
      <c r="ES220" s="109"/>
      <c r="ET220" s="109"/>
      <c r="EU220" s="109"/>
      <c r="EV220" s="109"/>
      <c r="EW220" s="109"/>
      <c r="EX220" s="109">
        <v>172.0</v>
      </c>
      <c r="EY220" s="109"/>
      <c r="EZ220" s="109"/>
      <c r="FA220" s="109"/>
      <c r="FB220" s="109"/>
      <c r="FC220" s="109"/>
      <c r="FD220" s="109"/>
      <c r="FE220" s="109"/>
      <c r="FF220" s="109"/>
      <c r="FG220" s="109"/>
      <c r="FH220" s="109"/>
      <c r="FI220" s="109"/>
      <c r="FJ220" s="109"/>
      <c r="FK220" s="109"/>
      <c r="FL220" s="109"/>
      <c r="FM220" s="109"/>
      <c r="FN220" s="109"/>
      <c r="FO220" s="109"/>
      <c r="FP220" s="109"/>
      <c r="FQ220" s="109"/>
      <c r="FR220" s="109"/>
      <c r="FS220" s="109"/>
      <c r="FT220" s="109"/>
      <c r="FU220" s="109"/>
      <c r="FV220" s="109"/>
      <c r="FW220" s="109"/>
      <c r="FX220" s="109"/>
      <c r="FY220" s="109"/>
      <c r="FZ220" s="109"/>
      <c r="GA220" s="109"/>
      <c r="GB220" s="109"/>
      <c r="GC220" s="109"/>
      <c r="GD220" s="109"/>
      <c r="GE220" s="109"/>
      <c r="GF220" s="109"/>
      <c r="GG220" s="109"/>
      <c r="GH220" s="109"/>
      <c r="GI220" s="109">
        <v>504.0</v>
      </c>
    </row>
    <row r="221" ht="15.75" customHeight="1">
      <c r="A221" s="31">
        <v>164.0</v>
      </c>
      <c r="B221" s="31" t="s">
        <v>903</v>
      </c>
      <c r="C221" s="31">
        <v>14.0</v>
      </c>
      <c r="D221" s="109">
        <v>220917.0</v>
      </c>
      <c r="E221" s="109">
        <v>232499.0</v>
      </c>
      <c r="F221" s="109">
        <v>220917.0</v>
      </c>
      <c r="G221" s="109">
        <v>232499.0</v>
      </c>
      <c r="H221" s="109">
        <v>166701.0</v>
      </c>
      <c r="I221" s="109">
        <v>161718.0</v>
      </c>
      <c r="J221" s="109">
        <v>166701.0</v>
      </c>
      <c r="K221" s="109">
        <v>161718.0</v>
      </c>
      <c r="L221" s="109">
        <v>3149.0</v>
      </c>
      <c r="M221" s="109">
        <v>3800.0</v>
      </c>
      <c r="N221" s="109">
        <v>2730.0</v>
      </c>
      <c r="O221" s="109">
        <v>2968.0</v>
      </c>
      <c r="P221" s="109">
        <v>163552.0</v>
      </c>
      <c r="Q221" s="109">
        <v>157918.0</v>
      </c>
      <c r="R221" s="109">
        <v>163971.0</v>
      </c>
      <c r="S221" s="109">
        <v>158750.0</v>
      </c>
      <c r="T221" s="109">
        <v>56716.0</v>
      </c>
      <c r="U221" s="109">
        <v>79318.0</v>
      </c>
      <c r="V221" s="109">
        <v>50759.0</v>
      </c>
      <c r="W221" s="109">
        <v>73098.0</v>
      </c>
      <c r="X221" s="109">
        <v>14707.0</v>
      </c>
      <c r="Y221" s="109">
        <v>19143.0</v>
      </c>
      <c r="Z221" s="109">
        <v>15452.0</v>
      </c>
      <c r="AA221" s="109">
        <v>20114.0</v>
      </c>
      <c r="AB221" s="109">
        <v>24808.0</v>
      </c>
      <c r="AC221" s="109">
        <v>32472.0</v>
      </c>
      <c r="AD221" s="109">
        <v>23090.0</v>
      </c>
      <c r="AE221" s="109">
        <v>30741.0</v>
      </c>
      <c r="AF221" s="109">
        <v>4334.0</v>
      </c>
      <c r="AG221" s="109">
        <v>5051.0</v>
      </c>
      <c r="AH221" s="109">
        <v>3661.0</v>
      </c>
      <c r="AI221" s="109">
        <v>3964.0</v>
      </c>
      <c r="AJ221" s="109"/>
      <c r="AK221" s="109"/>
      <c r="AL221" s="109"/>
      <c r="AM221" s="109"/>
      <c r="AN221" s="109">
        <v>11820.0</v>
      </c>
      <c r="AO221" s="109">
        <v>10246.0</v>
      </c>
      <c r="AP221" s="109">
        <v>12106.0</v>
      </c>
      <c r="AQ221" s="109">
        <v>5828.0</v>
      </c>
      <c r="AR221" s="109">
        <v>49465.0</v>
      </c>
      <c r="AS221" s="109"/>
      <c r="AT221" s="109">
        <v>47952.0</v>
      </c>
      <c r="AU221" s="109">
        <v>12119.0</v>
      </c>
      <c r="AV221" s="109"/>
      <c r="AW221" s="109">
        <v>3263.0</v>
      </c>
      <c r="AX221" s="109">
        <v>531.0</v>
      </c>
      <c r="AY221" s="109">
        <v>3008.0</v>
      </c>
      <c r="AZ221" s="109"/>
      <c r="BA221" s="109">
        <v>8425.0</v>
      </c>
      <c r="BB221" s="109">
        <v>2727.0</v>
      </c>
      <c r="BC221" s="109">
        <v>6398.0</v>
      </c>
      <c r="BD221" s="109"/>
      <c r="BE221" s="109"/>
      <c r="BF221" s="109">
        <v>2343.0</v>
      </c>
      <c r="BG221" s="109">
        <v>2551.0</v>
      </c>
      <c r="BH221" s="109"/>
      <c r="BI221" s="109"/>
      <c r="BJ221" s="109">
        <v>2354.0</v>
      </c>
      <c r="BK221" s="109"/>
      <c r="BL221" s="109"/>
      <c r="BM221" s="109"/>
      <c r="BN221" s="109">
        <v>378.0</v>
      </c>
      <c r="BO221" s="109"/>
      <c r="BP221" s="109"/>
      <c r="BQ221" s="109"/>
      <c r="BR221" s="109">
        <v>1424.0</v>
      </c>
      <c r="BS221" s="109"/>
      <c r="BT221" s="109"/>
      <c r="BU221" s="109"/>
      <c r="BV221" s="109"/>
      <c r="BW221" s="109"/>
      <c r="BX221" s="109"/>
      <c r="BY221" s="109"/>
      <c r="BZ221" s="109"/>
      <c r="CA221" s="109"/>
      <c r="CB221" s="109"/>
      <c r="CC221" s="109"/>
      <c r="CD221" s="109"/>
      <c r="CE221" s="109"/>
      <c r="CF221" s="109"/>
      <c r="CG221" s="109"/>
      <c r="CH221" s="109">
        <v>121.0</v>
      </c>
      <c r="CI221" s="109">
        <v>133.0</v>
      </c>
      <c r="CJ221" s="109"/>
      <c r="CK221" s="109"/>
      <c r="CL221" s="109">
        <v>98.0</v>
      </c>
      <c r="CM221" s="109">
        <v>183.0</v>
      </c>
      <c r="CN221" s="109"/>
      <c r="CO221" s="109"/>
      <c r="CP221" s="109"/>
      <c r="CQ221" s="109"/>
      <c r="CR221" s="109"/>
      <c r="CS221" s="109"/>
      <c r="CT221" s="109"/>
      <c r="CU221" s="109"/>
      <c r="CV221" s="109"/>
      <c r="CW221" s="109"/>
      <c r="CX221" s="109"/>
      <c r="CY221" s="109"/>
      <c r="CZ221" s="109"/>
      <c r="DA221" s="109"/>
      <c r="DB221" s="109"/>
      <c r="DC221" s="109"/>
      <c r="DD221" s="109"/>
      <c r="DE221" s="109"/>
      <c r="DF221" s="109"/>
      <c r="DG221" s="109"/>
      <c r="DH221" s="109"/>
      <c r="DI221" s="109"/>
      <c r="DJ221" s="109">
        <v>493.0</v>
      </c>
      <c r="DK221" s="109"/>
      <c r="DL221" s="109"/>
      <c r="DM221" s="109"/>
      <c r="DN221" s="109">
        <v>269.0</v>
      </c>
      <c r="DO221" s="109"/>
      <c r="DP221" s="109"/>
      <c r="DQ221" s="109"/>
      <c r="DR221" s="109"/>
      <c r="DS221" s="109"/>
      <c r="DT221" s="109"/>
      <c r="DU221" s="109"/>
      <c r="DV221" s="109"/>
      <c r="DW221" s="109"/>
      <c r="DX221" s="109"/>
      <c r="DY221" s="109"/>
      <c r="DZ221" s="109"/>
      <c r="EA221" s="109"/>
      <c r="EB221" s="109"/>
      <c r="EC221" s="109"/>
      <c r="ED221" s="109"/>
      <c r="EE221" s="109"/>
      <c r="EF221" s="109"/>
      <c r="EG221" s="109"/>
      <c r="EH221" s="109"/>
      <c r="EI221" s="109"/>
      <c r="EJ221" s="109"/>
      <c r="EK221" s="109"/>
      <c r="EL221" s="109"/>
      <c r="EM221" s="109"/>
      <c r="EN221" s="109"/>
      <c r="EO221" s="109"/>
      <c r="EP221" s="109"/>
      <c r="EQ221" s="109"/>
      <c r="ER221" s="109"/>
      <c r="ES221" s="109"/>
      <c r="ET221" s="109"/>
      <c r="EU221" s="109"/>
      <c r="EV221" s="109"/>
      <c r="EW221" s="109"/>
      <c r="EX221" s="109">
        <v>213.0</v>
      </c>
      <c r="EY221" s="109"/>
      <c r="EZ221" s="109"/>
      <c r="FA221" s="109"/>
      <c r="FB221" s="109"/>
      <c r="FC221" s="109"/>
      <c r="FD221" s="109"/>
      <c r="FE221" s="109"/>
      <c r="FF221" s="109"/>
      <c r="FG221" s="109"/>
      <c r="FH221" s="109"/>
      <c r="FI221" s="109"/>
      <c r="FJ221" s="109"/>
      <c r="FK221" s="109"/>
      <c r="FL221" s="109"/>
      <c r="FM221" s="109"/>
      <c r="FN221" s="109"/>
      <c r="FO221" s="109"/>
      <c r="FP221" s="109"/>
      <c r="FQ221" s="109"/>
      <c r="FR221" s="109"/>
      <c r="FS221" s="109"/>
      <c r="FT221" s="109"/>
      <c r="FU221" s="109"/>
      <c r="FV221" s="109"/>
      <c r="FW221" s="109"/>
      <c r="FX221" s="109"/>
      <c r="FY221" s="109"/>
      <c r="FZ221" s="109"/>
      <c r="GA221" s="109"/>
      <c r="GB221" s="109"/>
      <c r="GC221" s="109"/>
      <c r="GD221" s="109"/>
      <c r="GE221" s="109"/>
      <c r="GF221" s="109">
        <v>1702.0</v>
      </c>
      <c r="GG221" s="109"/>
      <c r="GH221" s="109"/>
      <c r="GI221" s="109">
        <v>613.0</v>
      </c>
    </row>
    <row r="222" ht="15.75" customHeight="1">
      <c r="A222" s="31">
        <v>165.0</v>
      </c>
      <c r="B222" s="31" t="s">
        <v>529</v>
      </c>
      <c r="C222" s="31">
        <v>14.0</v>
      </c>
      <c r="D222" s="109">
        <v>207606.0</v>
      </c>
      <c r="E222" s="109">
        <v>217679.0</v>
      </c>
      <c r="F222" s="109">
        <v>207606.0</v>
      </c>
      <c r="G222" s="109">
        <v>217679.0</v>
      </c>
      <c r="H222" s="109">
        <v>150950.0</v>
      </c>
      <c r="I222" s="109">
        <v>148305.0</v>
      </c>
      <c r="J222" s="109">
        <v>150950.0</v>
      </c>
      <c r="K222" s="109">
        <v>148305.0</v>
      </c>
      <c r="L222" s="109">
        <v>7570.0</v>
      </c>
      <c r="M222" s="109">
        <v>2723.0</v>
      </c>
      <c r="N222" s="109">
        <v>2121.0</v>
      </c>
      <c r="O222" s="109">
        <v>2251.0</v>
      </c>
      <c r="P222" s="109">
        <v>143380.0</v>
      </c>
      <c r="Q222" s="109">
        <v>145582.0</v>
      </c>
      <c r="R222" s="109">
        <v>148829.0</v>
      </c>
      <c r="S222" s="109">
        <v>146054.0</v>
      </c>
      <c r="T222" s="109">
        <v>48347.0</v>
      </c>
      <c r="U222" s="109">
        <v>64857.0</v>
      </c>
      <c r="V222" s="109">
        <v>45106.0</v>
      </c>
      <c r="W222" s="109">
        <v>64872.0</v>
      </c>
      <c r="X222" s="109">
        <v>18219.0</v>
      </c>
      <c r="Y222" s="109">
        <v>23033.0</v>
      </c>
      <c r="Z222" s="109">
        <v>16131.0</v>
      </c>
      <c r="AA222" s="109">
        <v>21686.0</v>
      </c>
      <c r="AB222" s="109">
        <v>36881.0</v>
      </c>
      <c r="AC222" s="109">
        <v>35847.0</v>
      </c>
      <c r="AD222" s="109">
        <v>24665.0</v>
      </c>
      <c r="AE222" s="109">
        <v>31061.0</v>
      </c>
      <c r="AF222" s="109">
        <v>6513.0</v>
      </c>
      <c r="AG222" s="109">
        <v>4334.0</v>
      </c>
      <c r="AH222" s="109">
        <v>4327.0</v>
      </c>
      <c r="AI222" s="109">
        <v>4653.0</v>
      </c>
      <c r="AJ222" s="109"/>
      <c r="AK222" s="109"/>
      <c r="AL222" s="109"/>
      <c r="AM222" s="109"/>
      <c r="AN222" s="109">
        <v>19181.0</v>
      </c>
      <c r="AO222" s="109">
        <v>3996.0</v>
      </c>
      <c r="AP222" s="109">
        <v>11253.0</v>
      </c>
      <c r="AQ222" s="109">
        <v>3924.0</v>
      </c>
      <c r="AR222" s="109"/>
      <c r="AS222" s="109"/>
      <c r="AT222" s="109">
        <v>38964.0</v>
      </c>
      <c r="AU222" s="109">
        <v>8878.0</v>
      </c>
      <c r="AV222" s="109"/>
      <c r="AW222" s="109">
        <v>2744.0</v>
      </c>
      <c r="AX222" s="109">
        <v>463.0</v>
      </c>
      <c r="AY222" s="109">
        <v>2589.0</v>
      </c>
      <c r="AZ222" s="109"/>
      <c r="BA222" s="109">
        <v>5918.0</v>
      </c>
      <c r="BB222" s="109">
        <v>1302.0</v>
      </c>
      <c r="BC222" s="109">
        <v>4664.0</v>
      </c>
      <c r="BD222" s="109"/>
      <c r="BE222" s="109">
        <v>3823.0</v>
      </c>
      <c r="BF222" s="109">
        <v>1674.0</v>
      </c>
      <c r="BG222" s="109">
        <v>2690.0</v>
      </c>
      <c r="BH222" s="109"/>
      <c r="BI222" s="109"/>
      <c r="BJ222" s="109">
        <v>2162.0</v>
      </c>
      <c r="BK222" s="109"/>
      <c r="BL222" s="109"/>
      <c r="BM222" s="109"/>
      <c r="BN222" s="109">
        <v>299.0</v>
      </c>
      <c r="BO222" s="109"/>
      <c r="BP222" s="109"/>
      <c r="BQ222" s="109"/>
      <c r="BR222" s="109">
        <v>1408.0</v>
      </c>
      <c r="BS222" s="109"/>
      <c r="BT222" s="109"/>
      <c r="BU222" s="109"/>
      <c r="BV222" s="109"/>
      <c r="BW222" s="109"/>
      <c r="BX222" s="109"/>
      <c r="BY222" s="109"/>
      <c r="BZ222" s="109"/>
      <c r="CA222" s="109"/>
      <c r="CB222" s="109"/>
      <c r="CC222" s="109"/>
      <c r="CD222" s="109"/>
      <c r="CE222" s="109"/>
      <c r="CF222" s="109"/>
      <c r="CG222" s="109"/>
      <c r="CH222" s="109">
        <v>202.0</v>
      </c>
      <c r="CI222" s="109">
        <v>175.0</v>
      </c>
      <c r="CJ222" s="109"/>
      <c r="CK222" s="109">
        <v>1030.0</v>
      </c>
      <c r="CL222" s="109">
        <v>105.0</v>
      </c>
      <c r="CM222" s="109">
        <v>384.0</v>
      </c>
      <c r="CN222" s="109"/>
      <c r="CO222" s="109"/>
      <c r="CP222" s="109"/>
      <c r="CQ222" s="109"/>
      <c r="CR222" s="109"/>
      <c r="CS222" s="109"/>
      <c r="CT222" s="109"/>
      <c r="CU222" s="109"/>
      <c r="CV222" s="109"/>
      <c r="CW222" s="109"/>
      <c r="CX222" s="109"/>
      <c r="CY222" s="109"/>
      <c r="CZ222" s="109"/>
      <c r="DA222" s="109"/>
      <c r="DB222" s="109"/>
      <c r="DC222" s="109"/>
      <c r="DD222" s="109"/>
      <c r="DE222" s="109"/>
      <c r="DF222" s="109"/>
      <c r="DG222" s="109"/>
      <c r="DH222" s="109"/>
      <c r="DI222" s="109"/>
      <c r="DJ222" s="109">
        <v>326.0</v>
      </c>
      <c r="DK222" s="109"/>
      <c r="DL222" s="109"/>
      <c r="DM222" s="109"/>
      <c r="DN222" s="109">
        <v>230.0</v>
      </c>
      <c r="DO222" s="109"/>
      <c r="DP222" s="109"/>
      <c r="DQ222" s="109"/>
      <c r="DR222" s="109"/>
      <c r="DS222" s="109"/>
      <c r="DT222" s="109"/>
      <c r="DU222" s="109"/>
      <c r="DV222" s="109"/>
      <c r="DW222" s="109"/>
      <c r="DX222" s="109"/>
      <c r="DY222" s="109"/>
      <c r="DZ222" s="109"/>
      <c r="EA222" s="109"/>
      <c r="EB222" s="109"/>
      <c r="EC222" s="109"/>
      <c r="ED222" s="109"/>
      <c r="EE222" s="109"/>
      <c r="EF222" s="109"/>
      <c r="EG222" s="109"/>
      <c r="EH222" s="109"/>
      <c r="EI222" s="109"/>
      <c r="EJ222" s="109"/>
      <c r="EK222" s="109"/>
      <c r="EL222" s="109"/>
      <c r="EM222" s="109"/>
      <c r="EN222" s="109"/>
      <c r="EO222" s="109"/>
      <c r="EP222" s="109"/>
      <c r="EQ222" s="109"/>
      <c r="ER222" s="109"/>
      <c r="ES222" s="109"/>
      <c r="ET222" s="109"/>
      <c r="EU222" s="109"/>
      <c r="EV222" s="109"/>
      <c r="EW222" s="109"/>
      <c r="EX222" s="109">
        <v>212.0</v>
      </c>
      <c r="EY222" s="109"/>
      <c r="EZ222" s="109"/>
      <c r="FA222" s="109"/>
      <c r="FB222" s="109"/>
      <c r="FC222" s="109"/>
      <c r="FD222" s="109"/>
      <c r="FE222" s="109"/>
      <c r="FF222" s="109"/>
      <c r="FG222" s="109"/>
      <c r="FH222" s="109"/>
      <c r="FI222" s="109"/>
      <c r="FJ222" s="109"/>
      <c r="FK222" s="109"/>
      <c r="FL222" s="109"/>
      <c r="FM222" s="109"/>
      <c r="FN222" s="109"/>
      <c r="FO222" s="109"/>
      <c r="FP222" s="109"/>
      <c r="FQ222" s="109"/>
      <c r="FR222" s="109"/>
      <c r="FS222" s="109"/>
      <c r="FT222" s="109"/>
      <c r="FU222" s="109"/>
      <c r="FV222" s="109"/>
      <c r="FW222" s="109"/>
      <c r="FX222" s="109"/>
      <c r="FY222" s="109"/>
      <c r="FZ222" s="109"/>
      <c r="GA222" s="109"/>
      <c r="GB222" s="109"/>
      <c r="GC222" s="109"/>
      <c r="GD222" s="109"/>
      <c r="GE222" s="109"/>
      <c r="GF222" s="109">
        <v>14239.0</v>
      </c>
      <c r="GG222" s="109"/>
      <c r="GH222" s="109"/>
      <c r="GI222" s="109">
        <v>478.0</v>
      </c>
    </row>
    <row r="223" ht="15.75" customHeight="1">
      <c r="A223" s="31">
        <v>166.0</v>
      </c>
      <c r="B223" s="31" t="s">
        <v>528</v>
      </c>
      <c r="C223" s="31">
        <v>14.0</v>
      </c>
      <c r="D223" s="109">
        <v>193081.0</v>
      </c>
      <c r="E223" s="109">
        <v>201934.0</v>
      </c>
      <c r="F223" s="109">
        <v>193081.0</v>
      </c>
      <c r="G223" s="109">
        <v>201934.0</v>
      </c>
      <c r="H223" s="109">
        <v>142775.0</v>
      </c>
      <c r="I223" s="109">
        <v>138790.0</v>
      </c>
      <c r="J223" s="109">
        <v>142775.0</v>
      </c>
      <c r="K223" s="109">
        <v>138790.0</v>
      </c>
      <c r="L223" s="109">
        <v>2420.0</v>
      </c>
      <c r="M223" s="109">
        <v>2656.0</v>
      </c>
      <c r="N223" s="109">
        <v>1914.0</v>
      </c>
      <c r="O223" s="109">
        <v>2095.0</v>
      </c>
      <c r="P223" s="109">
        <v>140355.0</v>
      </c>
      <c r="Q223" s="109">
        <v>136134.0</v>
      </c>
      <c r="R223" s="109">
        <v>140861.0</v>
      </c>
      <c r="S223" s="109">
        <v>136695.0</v>
      </c>
      <c r="T223" s="109">
        <v>49104.0</v>
      </c>
      <c r="U223" s="109">
        <v>65743.0</v>
      </c>
      <c r="V223" s="109">
        <v>42604.0</v>
      </c>
      <c r="W223" s="109">
        <v>60466.0</v>
      </c>
      <c r="X223" s="109">
        <v>15538.0</v>
      </c>
      <c r="Y223" s="109">
        <v>28172.0</v>
      </c>
      <c r="Z223" s="109">
        <v>16043.0</v>
      </c>
      <c r="AA223" s="109">
        <v>21885.0</v>
      </c>
      <c r="AB223" s="109">
        <v>21809.0</v>
      </c>
      <c r="AC223" s="109">
        <v>26707.0</v>
      </c>
      <c r="AD223" s="109">
        <v>22578.0</v>
      </c>
      <c r="AE223" s="109">
        <v>27617.0</v>
      </c>
      <c r="AF223" s="109">
        <v>5292.0</v>
      </c>
      <c r="AG223" s="109">
        <v>3540.0</v>
      </c>
      <c r="AH223" s="109">
        <v>4266.0</v>
      </c>
      <c r="AI223" s="109">
        <v>4569.0</v>
      </c>
      <c r="AJ223" s="109"/>
      <c r="AK223" s="109"/>
      <c r="AL223" s="109"/>
      <c r="AM223" s="109"/>
      <c r="AN223" s="109">
        <v>7836.0</v>
      </c>
      <c r="AO223" s="109">
        <v>3533.0</v>
      </c>
      <c r="AP223" s="109">
        <v>10154.0</v>
      </c>
      <c r="AQ223" s="109">
        <v>3836.0</v>
      </c>
      <c r="AR223" s="109">
        <v>36428.0</v>
      </c>
      <c r="AS223" s="109"/>
      <c r="AT223" s="109">
        <v>37217.0</v>
      </c>
      <c r="AU223" s="109">
        <v>9095.0</v>
      </c>
      <c r="AV223" s="109"/>
      <c r="AW223" s="109">
        <v>2746.0</v>
      </c>
      <c r="AX223" s="109">
        <v>415.0</v>
      </c>
      <c r="AY223" s="109">
        <v>2603.0</v>
      </c>
      <c r="AZ223" s="109"/>
      <c r="BA223" s="109">
        <v>5693.0</v>
      </c>
      <c r="BB223" s="109">
        <v>1437.0</v>
      </c>
      <c r="BC223" s="109">
        <v>4322.0</v>
      </c>
      <c r="BD223" s="109"/>
      <c r="BE223" s="109"/>
      <c r="BF223" s="109">
        <v>1299.0</v>
      </c>
      <c r="BG223" s="109">
        <v>1537.0</v>
      </c>
      <c r="BH223" s="109"/>
      <c r="BI223" s="109"/>
      <c r="BJ223" s="109">
        <v>2046.0</v>
      </c>
      <c r="BK223" s="109"/>
      <c r="BL223" s="109"/>
      <c r="BM223" s="109"/>
      <c r="BN223" s="109">
        <v>311.0</v>
      </c>
      <c r="BO223" s="109"/>
      <c r="BP223" s="109"/>
      <c r="BQ223" s="109"/>
      <c r="BR223" s="109">
        <v>1495.0</v>
      </c>
      <c r="BS223" s="109"/>
      <c r="BT223" s="109"/>
      <c r="BU223" s="109"/>
      <c r="BV223" s="109"/>
      <c r="BW223" s="109"/>
      <c r="BX223" s="109"/>
      <c r="BY223" s="109"/>
      <c r="BZ223" s="109"/>
      <c r="CA223" s="109"/>
      <c r="CB223" s="109"/>
      <c r="CC223" s="109"/>
      <c r="CD223" s="109"/>
      <c r="CE223" s="109"/>
      <c r="CF223" s="109"/>
      <c r="CG223" s="109"/>
      <c r="CH223" s="109">
        <v>144.0</v>
      </c>
      <c r="CI223" s="109">
        <v>129.0</v>
      </c>
      <c r="CJ223" s="109"/>
      <c r="CK223" s="109"/>
      <c r="CL223" s="109">
        <v>79.0</v>
      </c>
      <c r="CM223" s="109">
        <v>148.0</v>
      </c>
      <c r="CN223" s="109"/>
      <c r="CO223" s="109"/>
      <c r="CP223" s="109"/>
      <c r="CQ223" s="109"/>
      <c r="CR223" s="109"/>
      <c r="CS223" s="109"/>
      <c r="CT223" s="109"/>
      <c r="CU223" s="109"/>
      <c r="CV223" s="109"/>
      <c r="CW223" s="109"/>
      <c r="CX223" s="109"/>
      <c r="CY223" s="109"/>
      <c r="CZ223" s="109"/>
      <c r="DA223" s="109"/>
      <c r="DB223" s="109"/>
      <c r="DC223" s="109"/>
      <c r="DD223" s="109"/>
      <c r="DE223" s="109"/>
      <c r="DF223" s="109"/>
      <c r="DG223" s="109"/>
      <c r="DH223" s="109"/>
      <c r="DI223" s="109"/>
      <c r="DJ223" s="109">
        <v>355.0</v>
      </c>
      <c r="DK223" s="109"/>
      <c r="DL223" s="109"/>
      <c r="DM223" s="109"/>
      <c r="DN223" s="109">
        <v>255.0</v>
      </c>
      <c r="DO223" s="109"/>
      <c r="DP223" s="109"/>
      <c r="DQ223" s="109"/>
      <c r="DR223" s="109"/>
      <c r="DS223" s="109"/>
      <c r="DT223" s="109"/>
      <c r="DU223" s="109"/>
      <c r="DV223" s="109"/>
      <c r="DW223" s="109"/>
      <c r="DX223" s="109"/>
      <c r="DY223" s="109"/>
      <c r="DZ223" s="109"/>
      <c r="EA223" s="109"/>
      <c r="EB223" s="109"/>
      <c r="EC223" s="109"/>
      <c r="ED223" s="109"/>
      <c r="EE223" s="109"/>
      <c r="EF223" s="109"/>
      <c r="EG223" s="109"/>
      <c r="EH223" s="109"/>
      <c r="EI223" s="109"/>
      <c r="EJ223" s="109"/>
      <c r="EK223" s="109"/>
      <c r="EL223" s="109"/>
      <c r="EM223" s="109"/>
      <c r="EN223" s="109"/>
      <c r="EO223" s="109"/>
      <c r="EP223" s="109"/>
      <c r="EQ223" s="109"/>
      <c r="ER223" s="109"/>
      <c r="ES223" s="109"/>
      <c r="ET223" s="109"/>
      <c r="EU223" s="109"/>
      <c r="EV223" s="109"/>
      <c r="EW223" s="109"/>
      <c r="EX223" s="109">
        <v>163.0</v>
      </c>
      <c r="EY223" s="109"/>
      <c r="EZ223" s="109"/>
      <c r="FA223" s="109"/>
      <c r="FB223" s="109"/>
      <c r="FC223" s="109"/>
      <c r="FD223" s="109"/>
      <c r="FE223" s="109"/>
      <c r="FF223" s="109"/>
      <c r="FG223" s="109"/>
      <c r="FH223" s="109"/>
      <c r="FI223" s="109"/>
      <c r="FJ223" s="109"/>
      <c r="FK223" s="109"/>
      <c r="FL223" s="109"/>
      <c r="FM223" s="109"/>
      <c r="FN223" s="109"/>
      <c r="FO223" s="109"/>
      <c r="FP223" s="109"/>
      <c r="FQ223" s="109"/>
      <c r="FR223" s="109"/>
      <c r="FS223" s="109"/>
      <c r="FT223" s="109"/>
      <c r="FU223" s="109"/>
      <c r="FV223" s="109"/>
      <c r="FW223" s="109"/>
      <c r="FX223" s="109"/>
      <c r="FY223" s="109"/>
      <c r="FZ223" s="109"/>
      <c r="GA223" s="109"/>
      <c r="GB223" s="109"/>
      <c r="GC223" s="109"/>
      <c r="GD223" s="109"/>
      <c r="GE223" s="109"/>
      <c r="GF223" s="109">
        <v>4348.0</v>
      </c>
      <c r="GG223" s="109"/>
      <c r="GH223" s="109"/>
      <c r="GI223" s="109">
        <v>488.0</v>
      </c>
    </row>
    <row r="224" ht="15.75" customHeight="1">
      <c r="A224" s="31">
        <v>197.0</v>
      </c>
      <c r="B224" s="31" t="s">
        <v>316</v>
      </c>
      <c r="C224" s="31">
        <v>7.0</v>
      </c>
      <c r="D224" s="109">
        <v>239284.0</v>
      </c>
      <c r="E224" s="109">
        <v>240333.0</v>
      </c>
      <c r="F224" s="109">
        <v>239284.0</v>
      </c>
      <c r="G224" s="109">
        <v>240333.0</v>
      </c>
      <c r="H224" s="109">
        <v>181607.0</v>
      </c>
      <c r="I224" s="109">
        <v>173536.0</v>
      </c>
      <c r="J224" s="109">
        <v>181607.0</v>
      </c>
      <c r="K224" s="109">
        <v>173536.0</v>
      </c>
      <c r="L224" s="109">
        <v>3402.0</v>
      </c>
      <c r="M224" s="109">
        <v>3247.0</v>
      </c>
      <c r="N224" s="109">
        <v>2547.0</v>
      </c>
      <c r="O224" s="109">
        <v>2380.0</v>
      </c>
      <c r="P224" s="109">
        <v>178205.0</v>
      </c>
      <c r="Q224" s="109">
        <v>170289.0</v>
      </c>
      <c r="R224" s="109">
        <v>179060.0</v>
      </c>
      <c r="S224" s="109">
        <v>171156.0</v>
      </c>
      <c r="T224" s="109">
        <v>76933.0</v>
      </c>
      <c r="U224" s="109">
        <v>79785.0</v>
      </c>
      <c r="V224" s="109">
        <v>68357.0</v>
      </c>
      <c r="W224" s="109">
        <v>78005.0</v>
      </c>
      <c r="X224" s="109">
        <v>50996.0</v>
      </c>
      <c r="Y224" s="109">
        <v>63453.0</v>
      </c>
      <c r="Z224" s="109">
        <v>45447.0</v>
      </c>
      <c r="AA224" s="109">
        <v>48866.0</v>
      </c>
      <c r="AB224" s="109">
        <v>9521.0</v>
      </c>
      <c r="AC224" s="109">
        <v>7655.0</v>
      </c>
      <c r="AD224" s="109">
        <v>11338.0</v>
      </c>
      <c r="AE224" s="109">
        <v>8965.0</v>
      </c>
      <c r="AF224" s="109">
        <v>9449.0</v>
      </c>
      <c r="AG224" s="109">
        <v>6779.0</v>
      </c>
      <c r="AH224" s="109">
        <v>10738.0</v>
      </c>
      <c r="AI224" s="109">
        <v>10661.0</v>
      </c>
      <c r="AJ224" s="109"/>
      <c r="AK224" s="109"/>
      <c r="AL224" s="109"/>
      <c r="AM224" s="109"/>
      <c r="AN224" s="109">
        <v>10898.0</v>
      </c>
      <c r="AO224" s="109">
        <v>3906.0</v>
      </c>
      <c r="AP224" s="109">
        <v>18071.0</v>
      </c>
      <c r="AQ224" s="109">
        <v>8023.0</v>
      </c>
      <c r="AR224" s="109">
        <v>16954.0</v>
      </c>
      <c r="AS224" s="109"/>
      <c r="AT224" s="109">
        <v>19273.0</v>
      </c>
      <c r="AU224" s="109">
        <v>8759.0</v>
      </c>
      <c r="AV224" s="109"/>
      <c r="AW224" s="109">
        <v>3418.0</v>
      </c>
      <c r="AX224" s="109">
        <v>726.0</v>
      </c>
      <c r="AY224" s="109">
        <v>3249.0</v>
      </c>
      <c r="AZ224" s="109"/>
      <c r="BA224" s="109">
        <v>2179.0</v>
      </c>
      <c r="BB224" s="109">
        <v>480.0</v>
      </c>
      <c r="BC224" s="109">
        <v>1610.0</v>
      </c>
      <c r="BD224" s="109">
        <v>3285.0</v>
      </c>
      <c r="BE224" s="109">
        <v>3114.0</v>
      </c>
      <c r="BF224" s="109">
        <v>1982.0</v>
      </c>
      <c r="BG224" s="109">
        <v>1657.0</v>
      </c>
      <c r="BH224" s="109"/>
      <c r="BI224" s="109"/>
      <c r="BJ224" s="109"/>
      <c r="BK224" s="109"/>
      <c r="BL224" s="109"/>
      <c r="BM224" s="109"/>
      <c r="BN224" s="109">
        <v>374.0</v>
      </c>
      <c r="BO224" s="109">
        <v>322.0</v>
      </c>
      <c r="BP224" s="109"/>
      <c r="BQ224" s="109"/>
      <c r="BR224" s="109">
        <v>1495.0</v>
      </c>
      <c r="BS224" s="109"/>
      <c r="BT224" s="109"/>
      <c r="BU224" s="109"/>
      <c r="BV224" s="109"/>
      <c r="BW224" s="109"/>
      <c r="BX224" s="109"/>
      <c r="BY224" s="109"/>
      <c r="BZ224" s="109"/>
      <c r="CA224" s="109"/>
      <c r="CB224" s="109"/>
      <c r="CC224" s="109"/>
      <c r="CD224" s="109"/>
      <c r="CE224" s="109">
        <v>354.0</v>
      </c>
      <c r="CF224" s="109">
        <v>169.0</v>
      </c>
      <c r="CG224" s="109"/>
      <c r="CH224" s="109">
        <v>86.0</v>
      </c>
      <c r="CI224" s="109">
        <v>68.0</v>
      </c>
      <c r="CJ224" s="109"/>
      <c r="CK224" s="109"/>
      <c r="CL224" s="109"/>
      <c r="CM224" s="109"/>
      <c r="CN224" s="109"/>
      <c r="CO224" s="109"/>
      <c r="CP224" s="109"/>
      <c r="CQ224" s="109"/>
      <c r="CR224" s="109"/>
      <c r="CS224" s="109"/>
      <c r="CT224" s="109"/>
      <c r="CU224" s="109"/>
      <c r="CV224" s="109"/>
      <c r="CW224" s="109"/>
      <c r="CX224" s="109"/>
      <c r="CY224" s="109"/>
      <c r="CZ224" s="109"/>
      <c r="DA224" s="109"/>
      <c r="DB224" s="109"/>
      <c r="DC224" s="109"/>
      <c r="DD224" s="109"/>
      <c r="DE224" s="109"/>
      <c r="DF224" s="109"/>
      <c r="DG224" s="109"/>
      <c r="DH224" s="109"/>
      <c r="DI224" s="109"/>
      <c r="DJ224" s="109">
        <v>297.0</v>
      </c>
      <c r="DK224" s="109"/>
      <c r="DL224" s="109"/>
      <c r="DM224" s="109"/>
      <c r="DN224" s="109"/>
      <c r="DO224" s="109"/>
      <c r="DP224" s="109"/>
      <c r="DQ224" s="109"/>
      <c r="DR224" s="109"/>
      <c r="DS224" s="109"/>
      <c r="DT224" s="109"/>
      <c r="DU224" s="109"/>
      <c r="DV224" s="109"/>
      <c r="DW224" s="109"/>
      <c r="DX224" s="109"/>
      <c r="DY224" s="109"/>
      <c r="DZ224" s="109"/>
      <c r="EA224" s="109"/>
      <c r="EB224" s="109"/>
      <c r="EC224" s="109"/>
      <c r="ED224" s="109"/>
      <c r="EE224" s="109"/>
      <c r="EF224" s="109"/>
      <c r="EG224" s="109"/>
      <c r="EH224" s="109"/>
      <c r="EI224" s="109"/>
      <c r="EJ224" s="109"/>
      <c r="EK224" s="109"/>
      <c r="EL224" s="109"/>
      <c r="EM224" s="109"/>
      <c r="EN224" s="109"/>
      <c r="EO224" s="109"/>
      <c r="EP224" s="109"/>
      <c r="EQ224" s="109"/>
      <c r="ER224" s="109"/>
      <c r="ES224" s="109"/>
      <c r="ET224" s="109"/>
      <c r="EU224" s="109"/>
      <c r="EV224" s="109"/>
      <c r="EW224" s="109"/>
      <c r="EX224" s="109">
        <v>396.0</v>
      </c>
      <c r="EY224" s="109"/>
      <c r="EZ224" s="109"/>
      <c r="FA224" s="109"/>
      <c r="FB224" s="109"/>
      <c r="FC224" s="109"/>
      <c r="FD224" s="109"/>
      <c r="FE224" s="109"/>
      <c r="FF224" s="109"/>
      <c r="FG224" s="109"/>
      <c r="FH224" s="109"/>
      <c r="FI224" s="109"/>
      <c r="FJ224" s="109"/>
      <c r="FK224" s="109"/>
      <c r="FL224" s="109"/>
      <c r="FM224" s="109"/>
      <c r="FN224" s="109"/>
      <c r="FO224" s="109"/>
      <c r="FP224" s="109"/>
      <c r="FQ224" s="109"/>
      <c r="FR224" s="109"/>
      <c r="FS224" s="109"/>
      <c r="FT224" s="109"/>
      <c r="FU224" s="109"/>
      <c r="FV224" s="109"/>
      <c r="FW224" s="109"/>
      <c r="FX224" s="109"/>
      <c r="FY224" s="109"/>
      <c r="FZ224" s="109"/>
      <c r="GA224" s="109"/>
      <c r="GB224" s="109"/>
      <c r="GC224" s="109"/>
      <c r="GD224" s="109"/>
      <c r="GE224" s="109"/>
      <c r="GF224" s="109"/>
      <c r="GG224" s="109"/>
      <c r="GH224" s="109"/>
      <c r="GI224" s="109">
        <v>617.0</v>
      </c>
    </row>
    <row r="225" ht="15.75" customHeight="1">
      <c r="A225" s="31">
        <v>198.0</v>
      </c>
      <c r="B225" s="31" t="s">
        <v>310</v>
      </c>
      <c r="C225" s="31">
        <v>7.0</v>
      </c>
      <c r="D225" s="109">
        <v>195618.0</v>
      </c>
      <c r="E225" s="109">
        <v>195077.0</v>
      </c>
      <c r="F225" s="109">
        <v>195618.0</v>
      </c>
      <c r="G225" s="109">
        <v>195077.0</v>
      </c>
      <c r="H225" s="109">
        <v>151587.0</v>
      </c>
      <c r="I225" s="109">
        <v>142594.0</v>
      </c>
      <c r="J225" s="109">
        <v>151587.0</v>
      </c>
      <c r="K225" s="109">
        <v>142594.0</v>
      </c>
      <c r="L225" s="109">
        <v>1992.0</v>
      </c>
      <c r="M225" s="109">
        <v>3103.0</v>
      </c>
      <c r="N225" s="109">
        <v>1598.0</v>
      </c>
      <c r="O225" s="109">
        <v>1934.0</v>
      </c>
      <c r="P225" s="109">
        <v>149595.0</v>
      </c>
      <c r="Q225" s="109">
        <v>139491.0</v>
      </c>
      <c r="R225" s="109">
        <v>149989.0</v>
      </c>
      <c r="S225" s="109">
        <v>140660.0</v>
      </c>
      <c r="T225" s="109">
        <v>64006.0</v>
      </c>
      <c r="U225" s="109">
        <v>77379.0</v>
      </c>
      <c r="V225" s="109">
        <v>60937.0</v>
      </c>
      <c r="W225" s="109">
        <v>68680.0</v>
      </c>
      <c r="X225" s="109">
        <v>40944.0</v>
      </c>
      <c r="Y225" s="109">
        <v>39071.0</v>
      </c>
      <c r="Z225" s="109">
        <v>34113.0</v>
      </c>
      <c r="AA225" s="109">
        <v>34660.0</v>
      </c>
      <c r="AB225" s="109">
        <v>6790.0</v>
      </c>
      <c r="AC225" s="109">
        <v>6221.0</v>
      </c>
      <c r="AD225" s="109">
        <v>8519.0</v>
      </c>
      <c r="AE225" s="109">
        <v>6569.0</v>
      </c>
      <c r="AF225" s="109">
        <v>8616.0</v>
      </c>
      <c r="AG225" s="109">
        <v>7813.0</v>
      </c>
      <c r="AH225" s="109">
        <v>10059.0</v>
      </c>
      <c r="AI225" s="109">
        <v>9287.0</v>
      </c>
      <c r="AJ225" s="109"/>
      <c r="AK225" s="109"/>
      <c r="AL225" s="109"/>
      <c r="AM225" s="109"/>
      <c r="AN225" s="109">
        <v>12981.0</v>
      </c>
      <c r="AO225" s="109">
        <v>3313.0</v>
      </c>
      <c r="AP225" s="109">
        <v>17397.0</v>
      </c>
      <c r="AQ225" s="109">
        <v>7897.0</v>
      </c>
      <c r="AR225" s="109">
        <v>13105.0</v>
      </c>
      <c r="AS225" s="109"/>
      <c r="AT225" s="109">
        <v>14437.0</v>
      </c>
      <c r="AU225" s="109">
        <v>7328.0</v>
      </c>
      <c r="AV225" s="109">
        <v>1268.0</v>
      </c>
      <c r="AW225" s="109">
        <v>4255.0</v>
      </c>
      <c r="AX225" s="109">
        <v>623.0</v>
      </c>
      <c r="AY225" s="109">
        <v>2920.0</v>
      </c>
      <c r="AZ225" s="109"/>
      <c r="BA225" s="109"/>
      <c r="BB225" s="109">
        <v>415.0</v>
      </c>
      <c r="BC225" s="109">
        <v>1067.0</v>
      </c>
      <c r="BD225" s="109"/>
      <c r="BE225" s="109"/>
      <c r="BF225" s="109">
        <v>1134.0</v>
      </c>
      <c r="BG225" s="109">
        <v>929.0</v>
      </c>
      <c r="BH225" s="109"/>
      <c r="BI225" s="109"/>
      <c r="BJ225" s="109"/>
      <c r="BK225" s="109"/>
      <c r="BL225" s="109"/>
      <c r="BM225" s="109">
        <v>1439.0</v>
      </c>
      <c r="BN225" s="109">
        <v>367.0</v>
      </c>
      <c r="BO225" s="109">
        <v>555.0</v>
      </c>
      <c r="BP225" s="109"/>
      <c r="BQ225" s="109"/>
      <c r="BR225" s="109">
        <v>1297.0</v>
      </c>
      <c r="BS225" s="109"/>
      <c r="BT225" s="109"/>
      <c r="BU225" s="109"/>
      <c r="BV225" s="109"/>
      <c r="BW225" s="109"/>
      <c r="BX225" s="109"/>
      <c r="BY225" s="109"/>
      <c r="BZ225" s="109"/>
      <c r="CA225" s="109"/>
      <c r="CB225" s="109"/>
      <c r="CC225" s="109"/>
      <c r="CD225" s="109"/>
      <c r="CE225" s="109">
        <v>261.0</v>
      </c>
      <c r="CF225" s="109"/>
      <c r="CG225" s="109"/>
      <c r="CH225" s="109">
        <v>37.0</v>
      </c>
      <c r="CI225" s="109">
        <v>34.0</v>
      </c>
      <c r="CJ225" s="109"/>
      <c r="CK225" s="109"/>
      <c r="CL225" s="109"/>
      <c r="CM225" s="109"/>
      <c r="CN225" s="109"/>
      <c r="CO225" s="109"/>
      <c r="CP225" s="109"/>
      <c r="CQ225" s="109"/>
      <c r="CR225" s="109"/>
      <c r="CS225" s="109"/>
      <c r="CT225" s="109"/>
      <c r="CU225" s="109"/>
      <c r="CV225" s="109"/>
      <c r="CW225" s="109"/>
      <c r="CX225" s="109"/>
      <c r="CY225" s="109"/>
      <c r="CZ225" s="109"/>
      <c r="DA225" s="109"/>
      <c r="DB225" s="109"/>
      <c r="DC225" s="109"/>
      <c r="DD225" s="109"/>
      <c r="DE225" s="109"/>
      <c r="DF225" s="109"/>
      <c r="DG225" s="109"/>
      <c r="DH225" s="109"/>
      <c r="DI225" s="109"/>
      <c r="DJ225" s="109">
        <v>267.0</v>
      </c>
      <c r="DK225" s="109"/>
      <c r="DL225" s="109"/>
      <c r="DM225" s="109"/>
      <c r="DN225" s="109"/>
      <c r="DO225" s="109"/>
      <c r="DP225" s="109"/>
      <c r="DQ225" s="109"/>
      <c r="DR225" s="109"/>
      <c r="DS225" s="109"/>
      <c r="DT225" s="109"/>
      <c r="DU225" s="109"/>
      <c r="DV225" s="109"/>
      <c r="DW225" s="109"/>
      <c r="DX225" s="109"/>
      <c r="DY225" s="109"/>
      <c r="DZ225" s="109"/>
      <c r="EA225" s="109"/>
      <c r="EB225" s="109"/>
      <c r="EC225" s="109"/>
      <c r="ED225" s="109"/>
      <c r="EE225" s="109"/>
      <c r="EF225" s="109"/>
      <c r="EG225" s="109"/>
      <c r="EH225" s="109"/>
      <c r="EI225" s="109"/>
      <c r="EJ225" s="109"/>
      <c r="EK225" s="109"/>
      <c r="EL225" s="109"/>
      <c r="EM225" s="109"/>
      <c r="EN225" s="109"/>
      <c r="EO225" s="109"/>
      <c r="EP225" s="109"/>
      <c r="EQ225" s="109"/>
      <c r="ER225" s="109"/>
      <c r="ES225" s="109"/>
      <c r="ET225" s="109"/>
      <c r="EU225" s="109"/>
      <c r="EV225" s="109"/>
      <c r="EW225" s="109"/>
      <c r="EX225" s="109">
        <v>387.0</v>
      </c>
      <c r="EY225" s="109"/>
      <c r="EZ225" s="109"/>
      <c r="FA225" s="109"/>
      <c r="FB225" s="109"/>
      <c r="FC225" s="109"/>
      <c r="FD225" s="109"/>
      <c r="FE225" s="109"/>
      <c r="FF225" s="109"/>
      <c r="FG225" s="109"/>
      <c r="FH225" s="109"/>
      <c r="FI225" s="109"/>
      <c r="FJ225" s="109"/>
      <c r="FK225" s="109"/>
      <c r="FL225" s="109"/>
      <c r="FM225" s="109"/>
      <c r="FN225" s="109"/>
      <c r="FO225" s="109"/>
      <c r="FP225" s="109"/>
      <c r="FQ225" s="109"/>
      <c r="FR225" s="109"/>
      <c r="FS225" s="109"/>
      <c r="FT225" s="109"/>
      <c r="FU225" s="109"/>
      <c r="FV225" s="109"/>
      <c r="FW225" s="109"/>
      <c r="FX225" s="109"/>
      <c r="FY225" s="109"/>
      <c r="FZ225" s="109"/>
      <c r="GA225" s="109"/>
      <c r="GB225" s="109"/>
      <c r="GC225" s="109"/>
      <c r="GD225" s="109"/>
      <c r="GE225" s="109"/>
      <c r="GF225" s="109">
        <v>1885.0</v>
      </c>
      <c r="GG225" s="109"/>
      <c r="GH225" s="109"/>
      <c r="GI225" s="109">
        <v>473.0</v>
      </c>
    </row>
    <row r="226" ht="15.75" customHeight="1">
      <c r="A226" s="31">
        <v>199.0</v>
      </c>
      <c r="B226" s="31" t="s">
        <v>905</v>
      </c>
      <c r="C226" s="31">
        <v>7.0</v>
      </c>
      <c r="D226" s="109">
        <v>196999.0</v>
      </c>
      <c r="E226" s="109">
        <v>198113.0</v>
      </c>
      <c r="F226" s="109">
        <v>196999.0</v>
      </c>
      <c r="G226" s="109">
        <v>198113.0</v>
      </c>
      <c r="H226" s="109">
        <v>151153.0</v>
      </c>
      <c r="I226" s="109">
        <v>142888.0</v>
      </c>
      <c r="J226" s="109">
        <v>151153.0</v>
      </c>
      <c r="K226" s="109">
        <v>142888.0</v>
      </c>
      <c r="L226" s="109">
        <v>2144.0</v>
      </c>
      <c r="M226" s="109">
        <v>3193.0</v>
      </c>
      <c r="N226" s="109">
        <v>1524.0</v>
      </c>
      <c r="O226" s="109">
        <v>2025.0</v>
      </c>
      <c r="P226" s="109">
        <v>149009.0</v>
      </c>
      <c r="Q226" s="109">
        <v>139695.0</v>
      </c>
      <c r="R226" s="109">
        <v>149629.0</v>
      </c>
      <c r="S226" s="109">
        <v>140863.0</v>
      </c>
      <c r="T226" s="109">
        <v>61594.0</v>
      </c>
      <c r="U226" s="109">
        <v>67046.0</v>
      </c>
      <c r="V226" s="109">
        <v>56616.0</v>
      </c>
      <c r="W226" s="109">
        <v>63427.0</v>
      </c>
      <c r="X226" s="109">
        <v>42777.0</v>
      </c>
      <c r="Y226" s="109">
        <v>43094.0</v>
      </c>
      <c r="Z226" s="109">
        <v>35679.0</v>
      </c>
      <c r="AA226" s="109">
        <v>38221.0</v>
      </c>
      <c r="AB226" s="109">
        <v>7693.0</v>
      </c>
      <c r="AC226" s="109">
        <v>6901.0</v>
      </c>
      <c r="AD226" s="109">
        <v>10332.0</v>
      </c>
      <c r="AE226" s="109">
        <v>7358.0</v>
      </c>
      <c r="AF226" s="109">
        <v>9273.0</v>
      </c>
      <c r="AG226" s="109">
        <v>11184.0</v>
      </c>
      <c r="AH226" s="109">
        <v>11862.0</v>
      </c>
      <c r="AI226" s="109">
        <v>10853.0</v>
      </c>
      <c r="AJ226" s="109"/>
      <c r="AK226" s="109"/>
      <c r="AL226" s="109"/>
      <c r="AM226" s="109"/>
      <c r="AN226" s="109">
        <v>9732.0</v>
      </c>
      <c r="AO226" s="109">
        <v>3772.0</v>
      </c>
      <c r="AP226" s="109">
        <v>16152.0</v>
      </c>
      <c r="AQ226" s="109">
        <v>7595.0</v>
      </c>
      <c r="AR226" s="109">
        <v>12153.0</v>
      </c>
      <c r="AS226" s="109"/>
      <c r="AT226" s="109">
        <v>13701.0</v>
      </c>
      <c r="AU226" s="109">
        <v>6625.0</v>
      </c>
      <c r="AV226" s="109">
        <v>1058.0</v>
      </c>
      <c r="AW226" s="109">
        <v>3953.0</v>
      </c>
      <c r="AX226" s="109">
        <v>741.0</v>
      </c>
      <c r="AY226" s="109">
        <v>3073.0</v>
      </c>
      <c r="AZ226" s="109"/>
      <c r="BA226" s="109"/>
      <c r="BB226" s="109">
        <v>252.0</v>
      </c>
      <c r="BC226" s="109">
        <v>938.0</v>
      </c>
      <c r="BD226" s="109">
        <v>2623.0</v>
      </c>
      <c r="BE226" s="109">
        <v>3745.0</v>
      </c>
      <c r="BF226" s="109">
        <v>1627.0</v>
      </c>
      <c r="BG226" s="109">
        <v>1714.0</v>
      </c>
      <c r="BH226" s="109"/>
      <c r="BI226" s="109"/>
      <c r="BJ226" s="109"/>
      <c r="BK226" s="109"/>
      <c r="BL226" s="109"/>
      <c r="BM226" s="109"/>
      <c r="BN226" s="109">
        <v>302.0</v>
      </c>
      <c r="BO226" s="109">
        <v>324.0</v>
      </c>
      <c r="BP226" s="109">
        <v>1723.0</v>
      </c>
      <c r="BQ226" s="109"/>
      <c r="BR226" s="109">
        <v>1715.0</v>
      </c>
      <c r="BS226" s="109"/>
      <c r="BT226" s="109"/>
      <c r="BU226" s="109"/>
      <c r="BV226" s="109"/>
      <c r="BW226" s="109"/>
      <c r="BX226" s="109"/>
      <c r="BY226" s="109"/>
      <c r="BZ226" s="109"/>
      <c r="CA226" s="109"/>
      <c r="CB226" s="109"/>
      <c r="CC226" s="109"/>
      <c r="CD226" s="109"/>
      <c r="CE226" s="109">
        <v>248.0</v>
      </c>
      <c r="CF226" s="109"/>
      <c r="CG226" s="109"/>
      <c r="CH226" s="109">
        <v>38.0</v>
      </c>
      <c r="CI226" s="109">
        <v>29.0</v>
      </c>
      <c r="CJ226" s="109"/>
      <c r="CK226" s="109"/>
      <c r="CL226" s="109"/>
      <c r="CM226" s="109"/>
      <c r="CN226" s="109"/>
      <c r="CO226" s="109"/>
      <c r="CP226" s="109"/>
      <c r="CQ226" s="109"/>
      <c r="CR226" s="109"/>
      <c r="CS226" s="109"/>
      <c r="CT226" s="109"/>
      <c r="CU226" s="109"/>
      <c r="CV226" s="109"/>
      <c r="CW226" s="109"/>
      <c r="CX226" s="109"/>
      <c r="CY226" s="109"/>
      <c r="CZ226" s="109"/>
      <c r="DA226" s="109"/>
      <c r="DB226" s="109"/>
      <c r="DC226" s="109"/>
      <c r="DD226" s="109"/>
      <c r="DE226" s="109"/>
      <c r="DF226" s="109"/>
      <c r="DG226" s="109"/>
      <c r="DH226" s="109"/>
      <c r="DI226" s="109"/>
      <c r="DJ226" s="109">
        <v>242.0</v>
      </c>
      <c r="DK226" s="109"/>
      <c r="DL226" s="109"/>
      <c r="DM226" s="109"/>
      <c r="DN226" s="109"/>
      <c r="DO226" s="109"/>
      <c r="DP226" s="109"/>
      <c r="DQ226" s="109"/>
      <c r="DR226" s="109"/>
      <c r="DS226" s="109"/>
      <c r="DT226" s="109"/>
      <c r="DU226" s="109"/>
      <c r="DV226" s="109"/>
      <c r="DW226" s="109"/>
      <c r="DX226" s="109"/>
      <c r="DY226" s="109"/>
      <c r="DZ226" s="109"/>
      <c r="EA226" s="109"/>
      <c r="EB226" s="109"/>
      <c r="EC226" s="109"/>
      <c r="ED226" s="109"/>
      <c r="EE226" s="109"/>
      <c r="EF226" s="109"/>
      <c r="EG226" s="109"/>
      <c r="EH226" s="109"/>
      <c r="EI226" s="109"/>
      <c r="EJ226" s="109"/>
      <c r="EK226" s="109"/>
      <c r="EL226" s="109"/>
      <c r="EM226" s="109"/>
      <c r="EN226" s="109"/>
      <c r="EO226" s="109"/>
      <c r="EP226" s="109"/>
      <c r="EQ226" s="109"/>
      <c r="ER226" s="109"/>
      <c r="ES226" s="109"/>
      <c r="ET226" s="109"/>
      <c r="EU226" s="109"/>
      <c r="EV226" s="109"/>
      <c r="EW226" s="109"/>
      <c r="EX226" s="109">
        <v>370.0</v>
      </c>
      <c r="EY226" s="109"/>
      <c r="EZ226" s="109"/>
      <c r="FA226" s="109"/>
      <c r="FB226" s="109"/>
      <c r="FC226" s="109"/>
      <c r="FD226" s="109"/>
      <c r="FE226" s="109"/>
      <c r="FF226" s="109"/>
      <c r="FG226" s="109"/>
      <c r="FH226" s="109"/>
      <c r="FI226" s="109"/>
      <c r="FJ226" s="109"/>
      <c r="FK226" s="109"/>
      <c r="FL226" s="109"/>
      <c r="FM226" s="109"/>
      <c r="FN226" s="109"/>
      <c r="FO226" s="109"/>
      <c r="FP226" s="109"/>
      <c r="FQ226" s="109"/>
      <c r="FR226" s="109"/>
      <c r="FS226" s="109"/>
      <c r="FT226" s="109"/>
      <c r="FU226" s="109"/>
      <c r="FV226" s="109"/>
      <c r="FW226" s="109"/>
      <c r="FX226" s="109"/>
      <c r="FY226" s="109"/>
      <c r="FZ226" s="109"/>
      <c r="GA226" s="109"/>
      <c r="GB226" s="109"/>
      <c r="GC226" s="109"/>
      <c r="GD226" s="109"/>
      <c r="GE226" s="109"/>
      <c r="GF226" s="109">
        <v>383.0</v>
      </c>
      <c r="GG226" s="109"/>
      <c r="GH226" s="109"/>
      <c r="GI226" s="109">
        <v>458.0</v>
      </c>
    </row>
    <row r="227" ht="15.75" customHeight="1">
      <c r="A227" s="31">
        <v>200.0</v>
      </c>
      <c r="B227" s="31" t="s">
        <v>1312</v>
      </c>
      <c r="C227" s="31">
        <v>7.0</v>
      </c>
      <c r="D227" s="109">
        <v>172876.0</v>
      </c>
      <c r="E227" s="109">
        <v>175441.0</v>
      </c>
      <c r="F227" s="109">
        <v>172876.0</v>
      </c>
      <c r="G227" s="109">
        <v>175441.0</v>
      </c>
      <c r="H227" s="109">
        <v>135519.0</v>
      </c>
      <c r="I227" s="109">
        <v>129262.0</v>
      </c>
      <c r="J227" s="109">
        <v>135519.0</v>
      </c>
      <c r="K227" s="109">
        <v>129262.0</v>
      </c>
      <c r="L227" s="109">
        <v>2691.0</v>
      </c>
      <c r="M227" s="109">
        <v>3111.0</v>
      </c>
      <c r="N227" s="109">
        <v>1815.0</v>
      </c>
      <c r="O227" s="109">
        <v>2310.0</v>
      </c>
      <c r="P227" s="109">
        <v>132828.0</v>
      </c>
      <c r="Q227" s="109">
        <v>126151.0</v>
      </c>
      <c r="R227" s="109">
        <v>133704.0</v>
      </c>
      <c r="S227" s="109">
        <v>126952.0</v>
      </c>
      <c r="T227" s="109">
        <v>58596.0</v>
      </c>
      <c r="U227" s="109">
        <v>67658.0</v>
      </c>
      <c r="V227" s="109">
        <v>55606.0</v>
      </c>
      <c r="W227" s="109">
        <v>62703.0</v>
      </c>
      <c r="X227" s="109">
        <v>33477.0</v>
      </c>
      <c r="Y227" s="109">
        <v>35146.0</v>
      </c>
      <c r="Z227" s="109">
        <v>30799.0</v>
      </c>
      <c r="AA227" s="109">
        <v>31202.0</v>
      </c>
      <c r="AB227" s="109">
        <v>7040.0</v>
      </c>
      <c r="AC227" s="109">
        <v>5647.0</v>
      </c>
      <c r="AD227" s="109">
        <v>8143.0</v>
      </c>
      <c r="AE227" s="109">
        <v>6139.0</v>
      </c>
      <c r="AF227" s="109">
        <v>6465.0</v>
      </c>
      <c r="AG227" s="109">
        <v>5083.0</v>
      </c>
      <c r="AH227" s="109">
        <v>7487.0</v>
      </c>
      <c r="AI227" s="109">
        <v>7257.0</v>
      </c>
      <c r="AJ227" s="109"/>
      <c r="AK227" s="109"/>
      <c r="AL227" s="109"/>
      <c r="AM227" s="109"/>
      <c r="AN227" s="109">
        <v>11544.0</v>
      </c>
      <c r="AO227" s="109">
        <v>3990.0</v>
      </c>
      <c r="AP227" s="109">
        <v>14924.0</v>
      </c>
      <c r="AQ227" s="109">
        <v>7948.0</v>
      </c>
      <c r="AR227" s="109">
        <v>10834.0</v>
      </c>
      <c r="AS227" s="109"/>
      <c r="AT227" s="109">
        <v>11996.0</v>
      </c>
      <c r="AU227" s="109">
        <v>5323.0</v>
      </c>
      <c r="AV227" s="109"/>
      <c r="AW227" s="109">
        <v>2606.0</v>
      </c>
      <c r="AX227" s="109">
        <v>464.0</v>
      </c>
      <c r="AY227" s="109">
        <v>2352.0</v>
      </c>
      <c r="AZ227" s="109"/>
      <c r="BA227" s="109">
        <v>1273.0</v>
      </c>
      <c r="BB227" s="109">
        <v>306.0</v>
      </c>
      <c r="BC227" s="109">
        <v>1057.0</v>
      </c>
      <c r="BD227" s="109">
        <v>3741.0</v>
      </c>
      <c r="BE227" s="109">
        <v>3918.0</v>
      </c>
      <c r="BF227" s="109">
        <v>1708.0</v>
      </c>
      <c r="BG227" s="109">
        <v>1698.0</v>
      </c>
      <c r="BH227" s="109"/>
      <c r="BI227" s="109"/>
      <c r="BJ227" s="109"/>
      <c r="BK227" s="109"/>
      <c r="BL227" s="109">
        <v>1131.0</v>
      </c>
      <c r="BM227" s="109">
        <v>830.0</v>
      </c>
      <c r="BN227" s="109">
        <v>491.0</v>
      </c>
      <c r="BO227" s="109">
        <v>477.0</v>
      </c>
      <c r="BP227" s="109"/>
      <c r="BQ227" s="109"/>
      <c r="BR227" s="109">
        <v>1182.0</v>
      </c>
      <c r="BS227" s="109"/>
      <c r="BT227" s="109"/>
      <c r="BU227" s="109"/>
      <c r="BV227" s="109"/>
      <c r="BW227" s="109"/>
      <c r="BX227" s="109"/>
      <c r="BY227" s="109"/>
      <c r="BZ227" s="109"/>
      <c r="CA227" s="109"/>
      <c r="CB227" s="109"/>
      <c r="CC227" s="109"/>
      <c r="CD227" s="109"/>
      <c r="CE227" s="109">
        <v>318.0</v>
      </c>
      <c r="CF227" s="109"/>
      <c r="CG227" s="109"/>
      <c r="CH227" s="109">
        <v>32.0</v>
      </c>
      <c r="CI227" s="109">
        <v>36.0</v>
      </c>
      <c r="CJ227" s="109"/>
      <c r="CK227" s="109"/>
      <c r="CL227" s="109"/>
      <c r="CM227" s="109"/>
      <c r="CN227" s="109"/>
      <c r="CO227" s="109"/>
      <c r="CP227" s="109"/>
      <c r="CQ227" s="109"/>
      <c r="CR227" s="109"/>
      <c r="CS227" s="109"/>
      <c r="CT227" s="109"/>
      <c r="CU227" s="109"/>
      <c r="CV227" s="109"/>
      <c r="CW227" s="109"/>
      <c r="CX227" s="109"/>
      <c r="CY227" s="109"/>
      <c r="CZ227" s="109"/>
      <c r="DA227" s="109"/>
      <c r="DB227" s="109"/>
      <c r="DC227" s="109"/>
      <c r="DD227" s="109"/>
      <c r="DE227" s="109"/>
      <c r="DF227" s="109"/>
      <c r="DG227" s="109"/>
      <c r="DH227" s="109"/>
      <c r="DI227" s="109"/>
      <c r="DJ227" s="109">
        <v>217.0</v>
      </c>
      <c r="DK227" s="109"/>
      <c r="DL227" s="109"/>
      <c r="DM227" s="109"/>
      <c r="DN227" s="109"/>
      <c r="DO227" s="109"/>
      <c r="DP227" s="109"/>
      <c r="DQ227" s="109"/>
      <c r="DR227" s="109"/>
      <c r="DS227" s="109"/>
      <c r="DT227" s="109"/>
      <c r="DU227" s="109"/>
      <c r="DV227" s="109"/>
      <c r="DW227" s="109"/>
      <c r="DX227" s="109"/>
      <c r="DY227" s="109"/>
      <c r="DZ227" s="109"/>
      <c r="EA227" s="109"/>
      <c r="EB227" s="109"/>
      <c r="EC227" s="109"/>
      <c r="ED227" s="109"/>
      <c r="EE227" s="109"/>
      <c r="EF227" s="109"/>
      <c r="EG227" s="109"/>
      <c r="EH227" s="109"/>
      <c r="EI227" s="109"/>
      <c r="EJ227" s="109"/>
      <c r="EK227" s="109"/>
      <c r="EL227" s="109"/>
      <c r="EM227" s="109"/>
      <c r="EN227" s="109"/>
      <c r="EO227" s="109"/>
      <c r="EP227" s="109"/>
      <c r="EQ227" s="109"/>
      <c r="ER227" s="109"/>
      <c r="ES227" s="109"/>
      <c r="ET227" s="109"/>
      <c r="EU227" s="109"/>
      <c r="EV227" s="109"/>
      <c r="EW227" s="109"/>
      <c r="EX227" s="109">
        <v>349.0</v>
      </c>
      <c r="EY227" s="109"/>
      <c r="EZ227" s="109"/>
      <c r="FA227" s="109"/>
      <c r="FB227" s="109"/>
      <c r="FC227" s="109"/>
      <c r="FD227" s="109"/>
      <c r="FE227" s="109"/>
      <c r="FF227" s="109"/>
      <c r="FG227" s="109"/>
      <c r="FH227" s="109"/>
      <c r="FI227" s="109"/>
      <c r="FJ227" s="109"/>
      <c r="FK227" s="109"/>
      <c r="FL227" s="109"/>
      <c r="FM227" s="109"/>
      <c r="FN227" s="109"/>
      <c r="FO227" s="109"/>
      <c r="FP227" s="109"/>
      <c r="FQ227" s="109"/>
      <c r="FR227" s="109"/>
      <c r="FS227" s="109"/>
      <c r="FT227" s="109"/>
      <c r="FU227" s="109"/>
      <c r="FV227" s="109"/>
      <c r="FW227" s="109"/>
      <c r="FX227" s="109"/>
      <c r="FY227" s="109"/>
      <c r="FZ227" s="109"/>
      <c r="GA227" s="109"/>
      <c r="GB227" s="109"/>
      <c r="GC227" s="109"/>
      <c r="GD227" s="109"/>
      <c r="GE227" s="109"/>
      <c r="GF227" s="109"/>
      <c r="GG227" s="109"/>
      <c r="GH227" s="109"/>
      <c r="GI227" s="109">
        <v>442.0</v>
      </c>
    </row>
    <row r="228" ht="15.75" customHeight="1">
      <c r="A228" s="31">
        <v>201.0</v>
      </c>
      <c r="B228" s="31" t="s">
        <v>910</v>
      </c>
      <c r="C228" s="31">
        <v>7.0</v>
      </c>
      <c r="D228" s="109">
        <v>185172.0</v>
      </c>
      <c r="E228" s="109">
        <v>187473.0</v>
      </c>
      <c r="F228" s="109">
        <v>185172.0</v>
      </c>
      <c r="G228" s="109">
        <v>187473.0</v>
      </c>
      <c r="H228" s="109">
        <v>139908.0</v>
      </c>
      <c r="I228" s="109">
        <v>132299.0</v>
      </c>
      <c r="J228" s="109">
        <v>139908.0</v>
      </c>
      <c r="K228" s="109">
        <v>132299.0</v>
      </c>
      <c r="L228" s="109">
        <v>2114.0</v>
      </c>
      <c r="M228" s="109">
        <v>3409.0</v>
      </c>
      <c r="N228" s="109">
        <v>1697.0</v>
      </c>
      <c r="O228" s="109">
        <v>2495.0</v>
      </c>
      <c r="P228" s="109">
        <v>137794.0</v>
      </c>
      <c r="Q228" s="109">
        <v>128890.0</v>
      </c>
      <c r="R228" s="109">
        <v>138211.0</v>
      </c>
      <c r="S228" s="109">
        <v>129804.0</v>
      </c>
      <c r="T228" s="109">
        <v>50975.0</v>
      </c>
      <c r="U228" s="109">
        <v>53324.0</v>
      </c>
      <c r="V228" s="109">
        <v>47189.0</v>
      </c>
      <c r="W228" s="109">
        <v>53335.0</v>
      </c>
      <c r="X228" s="109">
        <v>43373.0</v>
      </c>
      <c r="Y228" s="109">
        <v>48521.0</v>
      </c>
      <c r="Z228" s="109">
        <v>37906.0</v>
      </c>
      <c r="AA228" s="109">
        <v>40708.0</v>
      </c>
      <c r="AB228" s="109">
        <v>7610.0</v>
      </c>
      <c r="AC228" s="109">
        <v>6688.0</v>
      </c>
      <c r="AD228" s="109">
        <v>9493.0</v>
      </c>
      <c r="AE228" s="109">
        <v>7485.0</v>
      </c>
      <c r="AF228" s="109">
        <v>6750.0</v>
      </c>
      <c r="AG228" s="109">
        <v>5733.0</v>
      </c>
      <c r="AH228" s="109">
        <v>8629.0</v>
      </c>
      <c r="AI228" s="109">
        <v>8221.0</v>
      </c>
      <c r="AJ228" s="109"/>
      <c r="AK228" s="109"/>
      <c r="AL228" s="109"/>
      <c r="AM228" s="109"/>
      <c r="AN228" s="109">
        <v>9342.0</v>
      </c>
      <c r="AO228" s="109">
        <v>3767.0</v>
      </c>
      <c r="AP228" s="109">
        <v>13654.0</v>
      </c>
      <c r="AQ228" s="109">
        <v>7236.0</v>
      </c>
      <c r="AR228" s="109">
        <v>14914.0</v>
      </c>
      <c r="AS228" s="109"/>
      <c r="AT228" s="109">
        <v>16198.0</v>
      </c>
      <c r="AU228" s="109">
        <v>6180.0</v>
      </c>
      <c r="AV228" s="109"/>
      <c r="AW228" s="109">
        <v>2996.0</v>
      </c>
      <c r="AX228" s="109">
        <v>487.0</v>
      </c>
      <c r="AY228" s="109">
        <v>2394.0</v>
      </c>
      <c r="AZ228" s="109"/>
      <c r="BA228" s="109">
        <v>1772.0</v>
      </c>
      <c r="BB228" s="109">
        <v>366.0</v>
      </c>
      <c r="BC228" s="109">
        <v>1434.0</v>
      </c>
      <c r="BD228" s="109">
        <v>3629.0</v>
      </c>
      <c r="BE228" s="109">
        <v>5194.0</v>
      </c>
      <c r="BF228" s="109">
        <v>1910.0</v>
      </c>
      <c r="BG228" s="109">
        <v>1745.0</v>
      </c>
      <c r="BH228" s="109"/>
      <c r="BI228" s="109"/>
      <c r="BJ228" s="109"/>
      <c r="BK228" s="109"/>
      <c r="BL228" s="109">
        <v>1201.0</v>
      </c>
      <c r="BM228" s="109"/>
      <c r="BN228" s="109">
        <v>492.0</v>
      </c>
      <c r="BO228" s="109">
        <v>253.0</v>
      </c>
      <c r="BP228" s="109"/>
      <c r="BQ228" s="109"/>
      <c r="BR228" s="109">
        <v>1316.0</v>
      </c>
      <c r="BS228" s="109"/>
      <c r="BT228" s="109"/>
      <c r="BU228" s="109"/>
      <c r="BV228" s="109"/>
      <c r="BW228" s="109"/>
      <c r="BX228" s="109"/>
      <c r="BY228" s="109"/>
      <c r="BZ228" s="109"/>
      <c r="CA228" s="109"/>
      <c r="CB228" s="109"/>
      <c r="CC228" s="109"/>
      <c r="CD228" s="109"/>
      <c r="CE228" s="109">
        <v>283.0</v>
      </c>
      <c r="CF228" s="109"/>
      <c r="CG228" s="109"/>
      <c r="CH228" s="109">
        <v>31.0</v>
      </c>
      <c r="CI228" s="109">
        <v>32.0</v>
      </c>
      <c r="CJ228" s="109"/>
      <c r="CK228" s="109"/>
      <c r="CL228" s="109"/>
      <c r="CM228" s="109"/>
      <c r="CN228" s="109"/>
      <c r="CO228" s="109"/>
      <c r="CP228" s="109"/>
      <c r="CQ228" s="109"/>
      <c r="CR228" s="109"/>
      <c r="CS228" s="109"/>
      <c r="CT228" s="109"/>
      <c r="CU228" s="109"/>
      <c r="CV228" s="109"/>
      <c r="CW228" s="109"/>
      <c r="CX228" s="109"/>
      <c r="CY228" s="109"/>
      <c r="CZ228" s="109"/>
      <c r="DA228" s="109"/>
      <c r="DB228" s="109"/>
      <c r="DC228" s="109"/>
      <c r="DD228" s="109"/>
      <c r="DE228" s="109"/>
      <c r="DF228" s="109"/>
      <c r="DG228" s="109"/>
      <c r="DH228" s="109"/>
      <c r="DI228" s="109"/>
      <c r="DJ228" s="109">
        <v>222.0</v>
      </c>
      <c r="DK228" s="109"/>
      <c r="DL228" s="109"/>
      <c r="DM228" s="109"/>
      <c r="DN228" s="109"/>
      <c r="DO228" s="109"/>
      <c r="DP228" s="109"/>
      <c r="DQ228" s="109"/>
      <c r="DR228" s="109"/>
      <c r="DS228" s="109"/>
      <c r="DT228" s="109"/>
      <c r="DU228" s="109"/>
      <c r="DV228" s="109"/>
      <c r="DW228" s="109"/>
      <c r="DX228" s="109"/>
      <c r="DY228" s="109"/>
      <c r="DZ228" s="109"/>
      <c r="EA228" s="109"/>
      <c r="EB228" s="109"/>
      <c r="EC228" s="109"/>
      <c r="ED228" s="109"/>
      <c r="EE228" s="109"/>
      <c r="EF228" s="109"/>
      <c r="EG228" s="109"/>
      <c r="EH228" s="109"/>
      <c r="EI228" s="109"/>
      <c r="EJ228" s="109"/>
      <c r="EK228" s="109"/>
      <c r="EL228" s="109"/>
      <c r="EM228" s="109"/>
      <c r="EN228" s="109"/>
      <c r="EO228" s="109"/>
      <c r="EP228" s="109"/>
      <c r="EQ228" s="109"/>
      <c r="ER228" s="109"/>
      <c r="ES228" s="109"/>
      <c r="ET228" s="109"/>
      <c r="EU228" s="109"/>
      <c r="EV228" s="109"/>
      <c r="EW228" s="109"/>
      <c r="EX228" s="109">
        <v>318.0</v>
      </c>
      <c r="EY228" s="109"/>
      <c r="EZ228" s="109"/>
      <c r="FA228" s="109"/>
      <c r="FB228" s="109"/>
      <c r="FC228" s="109"/>
      <c r="FD228" s="109"/>
      <c r="FE228" s="109"/>
      <c r="FF228" s="109"/>
      <c r="FG228" s="109"/>
      <c r="FH228" s="109"/>
      <c r="FI228" s="109"/>
      <c r="FJ228" s="109"/>
      <c r="FK228" s="109"/>
      <c r="FL228" s="109"/>
      <c r="FM228" s="109"/>
      <c r="FN228" s="109"/>
      <c r="FO228" s="109"/>
      <c r="FP228" s="109"/>
      <c r="FQ228" s="109"/>
      <c r="FR228" s="109"/>
      <c r="FS228" s="109"/>
      <c r="FT228" s="109"/>
      <c r="FU228" s="109"/>
      <c r="FV228" s="109"/>
      <c r="FW228" s="109"/>
      <c r="FX228" s="109"/>
      <c r="FY228" s="109"/>
      <c r="FZ228" s="109"/>
      <c r="GA228" s="109"/>
      <c r="GB228" s="109"/>
      <c r="GC228" s="109"/>
      <c r="GD228" s="109"/>
      <c r="GE228" s="109"/>
      <c r="GF228" s="109"/>
      <c r="GG228" s="109">
        <v>895.0</v>
      </c>
      <c r="GH228" s="109"/>
      <c r="GI228" s="109">
        <v>498.0</v>
      </c>
    </row>
    <row r="229" ht="15.75" customHeight="1">
      <c r="A229" s="31">
        <v>202.0</v>
      </c>
      <c r="B229" s="31" t="s">
        <v>911</v>
      </c>
      <c r="C229" s="31">
        <v>7.0</v>
      </c>
      <c r="D229" s="109">
        <v>164480.0</v>
      </c>
      <c r="E229" s="109">
        <v>166313.0</v>
      </c>
      <c r="F229" s="109">
        <v>164480.0</v>
      </c>
      <c r="G229" s="109">
        <v>166313.0</v>
      </c>
      <c r="H229" s="109">
        <v>126879.0</v>
      </c>
      <c r="I229" s="109">
        <v>119298.0</v>
      </c>
      <c r="J229" s="109">
        <v>126879.0</v>
      </c>
      <c r="K229" s="109">
        <v>119298.0</v>
      </c>
      <c r="L229" s="109">
        <v>2497.0</v>
      </c>
      <c r="M229" s="109">
        <v>2706.0</v>
      </c>
      <c r="N229" s="109">
        <v>1831.0</v>
      </c>
      <c r="O229" s="109">
        <v>2031.0</v>
      </c>
      <c r="P229" s="109">
        <v>124382.0</v>
      </c>
      <c r="Q229" s="109">
        <v>116592.0</v>
      </c>
      <c r="R229" s="109">
        <v>125048.0</v>
      </c>
      <c r="S229" s="109">
        <v>117267.0</v>
      </c>
      <c r="T229" s="109">
        <v>63719.0</v>
      </c>
      <c r="U229" s="109">
        <v>65252.0</v>
      </c>
      <c r="V229" s="109">
        <v>55591.0</v>
      </c>
      <c r="W229" s="109">
        <v>61192.0</v>
      </c>
      <c r="X229" s="109">
        <v>32017.0</v>
      </c>
      <c r="Y229" s="109">
        <v>30613.0</v>
      </c>
      <c r="Z229" s="109">
        <v>27255.0</v>
      </c>
      <c r="AA229" s="109">
        <v>26189.0</v>
      </c>
      <c r="AB229" s="109">
        <v>6786.0</v>
      </c>
      <c r="AC229" s="109">
        <v>3867.0</v>
      </c>
      <c r="AD229" s="109">
        <v>7433.0</v>
      </c>
      <c r="AE229" s="109">
        <v>5134.0</v>
      </c>
      <c r="AF229" s="109"/>
      <c r="AG229" s="109">
        <v>5775.0</v>
      </c>
      <c r="AH229" s="109">
        <v>7710.0</v>
      </c>
      <c r="AI229" s="109">
        <v>7165.0</v>
      </c>
      <c r="AJ229" s="109"/>
      <c r="AK229" s="109"/>
      <c r="AL229" s="109"/>
      <c r="AM229" s="109"/>
      <c r="AN229" s="109">
        <v>8703.0</v>
      </c>
      <c r="AO229" s="109">
        <v>3807.0</v>
      </c>
      <c r="AP229" s="109">
        <v>12888.0</v>
      </c>
      <c r="AQ229" s="109">
        <v>7136.0</v>
      </c>
      <c r="AR229" s="109">
        <v>8840.0</v>
      </c>
      <c r="AS229" s="109"/>
      <c r="AT229" s="109">
        <v>10058.0</v>
      </c>
      <c r="AU229" s="109">
        <v>4264.0</v>
      </c>
      <c r="AV229" s="109"/>
      <c r="AW229" s="109">
        <v>2068.0</v>
      </c>
      <c r="AX229" s="109">
        <v>377.0</v>
      </c>
      <c r="AY229" s="109">
        <v>2159.0</v>
      </c>
      <c r="AZ229" s="109"/>
      <c r="BA229" s="109">
        <v>1063.0</v>
      </c>
      <c r="BB229" s="109">
        <v>232.0</v>
      </c>
      <c r="BC229" s="109">
        <v>904.0</v>
      </c>
      <c r="BD229" s="109">
        <v>2927.0</v>
      </c>
      <c r="BE229" s="109">
        <v>2875.0</v>
      </c>
      <c r="BF229" s="109">
        <v>1627.0</v>
      </c>
      <c r="BG229" s="109">
        <v>1925.0</v>
      </c>
      <c r="BH229" s="109"/>
      <c r="BI229" s="109"/>
      <c r="BJ229" s="109"/>
      <c r="BK229" s="109"/>
      <c r="BL229" s="109">
        <v>1390.0</v>
      </c>
      <c r="BM229" s="109">
        <v>429.0</v>
      </c>
      <c r="BN229" s="109">
        <v>477.0</v>
      </c>
      <c r="BO229" s="109">
        <v>305.0</v>
      </c>
      <c r="BP229" s="109"/>
      <c r="BQ229" s="109"/>
      <c r="BR229" s="109">
        <v>952.0</v>
      </c>
      <c r="BS229" s="109"/>
      <c r="BT229" s="109"/>
      <c r="BU229" s="109"/>
      <c r="BV229" s="109"/>
      <c r="BW229" s="109"/>
      <c r="BX229" s="109"/>
      <c r="BY229" s="109"/>
      <c r="BZ229" s="109"/>
      <c r="CA229" s="109"/>
      <c r="CB229" s="109"/>
      <c r="CC229" s="109">
        <v>843.0</v>
      </c>
      <c r="CD229" s="109"/>
      <c r="CE229" s="109">
        <v>550.0</v>
      </c>
      <c r="CF229" s="109"/>
      <c r="CG229" s="109"/>
      <c r="CH229" s="109">
        <v>24.0</v>
      </c>
      <c r="CI229" s="109">
        <v>33.0</v>
      </c>
      <c r="CJ229" s="109"/>
      <c r="CK229" s="109"/>
      <c r="CL229" s="109"/>
      <c r="CM229" s="109"/>
      <c r="CN229" s="109"/>
      <c r="CO229" s="109"/>
      <c r="CP229" s="109"/>
      <c r="CQ229" s="109"/>
      <c r="CR229" s="109"/>
      <c r="CS229" s="109"/>
      <c r="CT229" s="109"/>
      <c r="CU229" s="109"/>
      <c r="CV229" s="109"/>
      <c r="CW229" s="109"/>
      <c r="CX229" s="109"/>
      <c r="CY229" s="109"/>
      <c r="CZ229" s="109"/>
      <c r="DA229" s="109"/>
      <c r="DB229" s="109"/>
      <c r="DC229" s="109"/>
      <c r="DD229" s="109"/>
      <c r="DE229" s="109"/>
      <c r="DF229" s="109"/>
      <c r="DG229" s="109"/>
      <c r="DH229" s="109"/>
      <c r="DI229" s="109"/>
      <c r="DJ229" s="109">
        <v>182.0</v>
      </c>
      <c r="DK229" s="109"/>
      <c r="DL229" s="109"/>
      <c r="DM229" s="109"/>
      <c r="DN229" s="109"/>
      <c r="DO229" s="109"/>
      <c r="DP229" s="109"/>
      <c r="DQ229" s="109"/>
      <c r="DR229" s="109"/>
      <c r="DS229" s="109"/>
      <c r="DT229" s="109"/>
      <c r="DU229" s="109"/>
      <c r="DV229" s="109"/>
      <c r="DW229" s="109"/>
      <c r="DX229" s="109"/>
      <c r="DY229" s="109"/>
      <c r="DZ229" s="109"/>
      <c r="EA229" s="109"/>
      <c r="EB229" s="109"/>
      <c r="EC229" s="109"/>
      <c r="ED229" s="109"/>
      <c r="EE229" s="109"/>
      <c r="EF229" s="109"/>
      <c r="EG229" s="109"/>
      <c r="EH229" s="109"/>
      <c r="EI229" s="109"/>
      <c r="EJ229" s="109"/>
      <c r="EK229" s="109"/>
      <c r="EL229" s="109"/>
      <c r="EM229" s="109"/>
      <c r="EN229" s="109"/>
      <c r="EO229" s="109"/>
      <c r="EP229" s="109"/>
      <c r="EQ229" s="109"/>
      <c r="ER229" s="109"/>
      <c r="ES229" s="109"/>
      <c r="ET229" s="109"/>
      <c r="EU229" s="109"/>
      <c r="EV229" s="109"/>
      <c r="EW229" s="109"/>
      <c r="EX229" s="109">
        <v>242.0</v>
      </c>
      <c r="EY229" s="109"/>
      <c r="EZ229" s="109"/>
      <c r="FA229" s="109"/>
      <c r="FB229" s="109"/>
      <c r="FC229" s="109"/>
      <c r="FD229" s="109"/>
      <c r="FE229" s="109"/>
      <c r="FF229" s="109"/>
      <c r="FG229" s="109"/>
      <c r="FH229" s="109"/>
      <c r="FI229" s="109"/>
      <c r="FJ229" s="109"/>
      <c r="FK229" s="109"/>
      <c r="FL229" s="109"/>
      <c r="FM229" s="109"/>
      <c r="FN229" s="109"/>
      <c r="FO229" s="109"/>
      <c r="FP229" s="109"/>
      <c r="FQ229" s="109"/>
      <c r="FR229" s="109"/>
      <c r="FS229" s="109"/>
      <c r="FT229" s="109"/>
      <c r="FU229" s="109"/>
      <c r="FV229" s="109"/>
      <c r="FW229" s="109"/>
      <c r="FX229" s="109"/>
      <c r="FY229" s="109"/>
      <c r="FZ229" s="109"/>
      <c r="GA229" s="109"/>
      <c r="GB229" s="109"/>
      <c r="GC229" s="109"/>
      <c r="GD229" s="109"/>
      <c r="GE229" s="109"/>
      <c r="GF229" s="109"/>
      <c r="GG229" s="109"/>
      <c r="GH229" s="109"/>
      <c r="GI229" s="109">
        <v>311.0</v>
      </c>
    </row>
    <row r="230" ht="15.75" customHeight="1">
      <c r="A230" s="31">
        <v>203.0</v>
      </c>
      <c r="B230" s="31" t="s">
        <v>1313</v>
      </c>
      <c r="C230" s="31">
        <v>7.0</v>
      </c>
      <c r="D230" s="109">
        <v>192846.0</v>
      </c>
      <c r="E230" s="109">
        <v>193803.0</v>
      </c>
      <c r="F230" s="109">
        <v>192846.0</v>
      </c>
      <c r="G230" s="109">
        <v>193803.0</v>
      </c>
      <c r="H230" s="109">
        <v>151551.0</v>
      </c>
      <c r="I230" s="109">
        <v>141134.0</v>
      </c>
      <c r="J230" s="109">
        <v>151551.0</v>
      </c>
      <c r="K230" s="109">
        <v>141134.0</v>
      </c>
      <c r="L230" s="109">
        <v>2213.0</v>
      </c>
      <c r="M230" s="109">
        <v>3321.0</v>
      </c>
      <c r="N230" s="109">
        <v>1670.0</v>
      </c>
      <c r="O230" s="109">
        <v>2610.0</v>
      </c>
      <c r="P230" s="109">
        <v>149338.0</v>
      </c>
      <c r="Q230" s="109">
        <v>137813.0</v>
      </c>
      <c r="R230" s="109">
        <v>149881.0</v>
      </c>
      <c r="S230" s="109">
        <v>138524.0</v>
      </c>
      <c r="T230" s="109">
        <v>56611.0</v>
      </c>
      <c r="U230" s="109">
        <v>67281.0</v>
      </c>
      <c r="V230" s="109">
        <v>55882.0</v>
      </c>
      <c r="W230" s="109">
        <v>60909.0</v>
      </c>
      <c r="X230" s="109">
        <v>50283.0</v>
      </c>
      <c r="Y230" s="109">
        <v>42879.0</v>
      </c>
      <c r="Z230" s="109">
        <v>36950.0</v>
      </c>
      <c r="AA230" s="109">
        <v>36410.0</v>
      </c>
      <c r="AB230" s="109">
        <v>9842.0</v>
      </c>
      <c r="AC230" s="109">
        <v>7687.0</v>
      </c>
      <c r="AD230" s="109">
        <v>12934.0</v>
      </c>
      <c r="AE230" s="109">
        <v>8688.0</v>
      </c>
      <c r="AF230" s="109">
        <v>9645.0</v>
      </c>
      <c r="AG230" s="109">
        <v>9555.0</v>
      </c>
      <c r="AH230" s="109">
        <v>13512.0</v>
      </c>
      <c r="AI230" s="109">
        <v>13157.0</v>
      </c>
      <c r="AJ230" s="109"/>
      <c r="AK230" s="109"/>
      <c r="AL230" s="109"/>
      <c r="AM230" s="109"/>
      <c r="AN230" s="109">
        <v>7910.0</v>
      </c>
      <c r="AO230" s="109">
        <v>2656.0</v>
      </c>
      <c r="AP230" s="109">
        <v>13841.0</v>
      </c>
      <c r="AQ230" s="109">
        <v>6841.0</v>
      </c>
      <c r="AR230" s="109">
        <v>10414.0</v>
      </c>
      <c r="AS230" s="109"/>
      <c r="AT230" s="109">
        <v>11926.0</v>
      </c>
      <c r="AU230" s="109">
        <v>5736.0</v>
      </c>
      <c r="AV230" s="109"/>
      <c r="AW230" s="109">
        <v>3863.0</v>
      </c>
      <c r="AX230" s="109">
        <v>605.0</v>
      </c>
      <c r="AY230" s="109">
        <v>3508.0</v>
      </c>
      <c r="AZ230" s="109">
        <v>213.0</v>
      </c>
      <c r="BA230" s="109">
        <v>1287.0</v>
      </c>
      <c r="BB230" s="109">
        <v>242.0</v>
      </c>
      <c r="BC230" s="109">
        <v>1043.0</v>
      </c>
      <c r="BD230" s="109">
        <v>1617.0</v>
      </c>
      <c r="BE230" s="109">
        <v>1653.0</v>
      </c>
      <c r="BF230" s="109">
        <v>1418.0</v>
      </c>
      <c r="BG230" s="109">
        <v>1289.0</v>
      </c>
      <c r="BH230" s="109"/>
      <c r="BI230" s="109"/>
      <c r="BJ230" s="109"/>
      <c r="BK230" s="109"/>
      <c r="BL230" s="109"/>
      <c r="BM230" s="109"/>
      <c r="BN230" s="109">
        <v>338.0</v>
      </c>
      <c r="BO230" s="109">
        <v>290.0</v>
      </c>
      <c r="BP230" s="109">
        <v>1869.0</v>
      </c>
      <c r="BQ230" s="109">
        <v>952.0</v>
      </c>
      <c r="BR230" s="109">
        <v>1590.0</v>
      </c>
      <c r="BS230" s="109"/>
      <c r="BT230" s="109"/>
      <c r="BU230" s="109"/>
      <c r="BV230" s="109"/>
      <c r="BW230" s="109"/>
      <c r="BX230" s="109"/>
      <c r="BY230" s="109"/>
      <c r="BZ230" s="109"/>
      <c r="CA230" s="109"/>
      <c r="CB230" s="109"/>
      <c r="CC230" s="109"/>
      <c r="CD230" s="109"/>
      <c r="CE230" s="109">
        <v>268.0</v>
      </c>
      <c r="CF230" s="109"/>
      <c r="CG230" s="109"/>
      <c r="CH230" s="109">
        <v>37.0</v>
      </c>
      <c r="CI230" s="109">
        <v>76.0</v>
      </c>
      <c r="CJ230" s="109"/>
      <c r="CK230" s="109"/>
      <c r="CL230" s="109"/>
      <c r="CM230" s="109"/>
      <c r="CN230" s="109"/>
      <c r="CO230" s="109"/>
      <c r="CP230" s="109"/>
      <c r="CQ230" s="109"/>
      <c r="CR230" s="109"/>
      <c r="CS230" s="109"/>
      <c r="CT230" s="109"/>
      <c r="CU230" s="109"/>
      <c r="CV230" s="109"/>
      <c r="CW230" s="109"/>
      <c r="CX230" s="109"/>
      <c r="CY230" s="109"/>
      <c r="CZ230" s="109"/>
      <c r="DA230" s="109"/>
      <c r="DB230" s="109"/>
      <c r="DC230" s="109"/>
      <c r="DD230" s="109"/>
      <c r="DE230" s="109"/>
      <c r="DF230" s="109"/>
      <c r="DG230" s="109"/>
      <c r="DH230" s="109"/>
      <c r="DI230" s="109"/>
      <c r="DJ230" s="109">
        <v>245.0</v>
      </c>
      <c r="DK230" s="109"/>
      <c r="DL230" s="109"/>
      <c r="DM230" s="109"/>
      <c r="DN230" s="109"/>
      <c r="DO230" s="109"/>
      <c r="DP230" s="109"/>
      <c r="DQ230" s="109"/>
      <c r="DR230" s="109"/>
      <c r="DS230" s="109"/>
      <c r="DT230" s="109"/>
      <c r="DU230" s="109"/>
      <c r="DV230" s="109"/>
      <c r="DW230" s="109"/>
      <c r="DX230" s="109"/>
      <c r="DY230" s="109"/>
      <c r="DZ230" s="109"/>
      <c r="EA230" s="109"/>
      <c r="EB230" s="109"/>
      <c r="EC230" s="109"/>
      <c r="ED230" s="109"/>
      <c r="EE230" s="109"/>
      <c r="EF230" s="109"/>
      <c r="EG230" s="109"/>
      <c r="EH230" s="109"/>
      <c r="EI230" s="109"/>
      <c r="EJ230" s="109"/>
      <c r="EK230" s="109"/>
      <c r="EL230" s="109"/>
      <c r="EM230" s="109"/>
      <c r="EN230" s="109"/>
      <c r="EO230" s="109"/>
      <c r="EP230" s="109"/>
      <c r="EQ230" s="109"/>
      <c r="ER230" s="109"/>
      <c r="ES230" s="109"/>
      <c r="ET230" s="109"/>
      <c r="EU230" s="109"/>
      <c r="EV230" s="109"/>
      <c r="EW230" s="109"/>
      <c r="EX230" s="109">
        <v>361.0</v>
      </c>
      <c r="EY230" s="109"/>
      <c r="EZ230" s="109"/>
      <c r="FA230" s="109"/>
      <c r="FB230" s="109"/>
      <c r="FC230" s="109"/>
      <c r="FD230" s="109"/>
      <c r="FE230" s="109"/>
      <c r="FF230" s="109"/>
      <c r="FG230" s="109"/>
      <c r="FH230" s="109"/>
      <c r="FI230" s="109"/>
      <c r="FJ230" s="109"/>
      <c r="FK230" s="109"/>
      <c r="FL230" s="109"/>
      <c r="FM230" s="109"/>
      <c r="FN230" s="109"/>
      <c r="FO230" s="109"/>
      <c r="FP230" s="109"/>
      <c r="FQ230" s="109"/>
      <c r="FR230" s="109"/>
      <c r="FS230" s="109"/>
      <c r="FT230" s="109"/>
      <c r="FU230" s="109"/>
      <c r="FV230" s="109"/>
      <c r="FW230" s="109"/>
      <c r="FX230" s="109"/>
      <c r="FY230" s="109"/>
      <c r="FZ230" s="109"/>
      <c r="GA230" s="109"/>
      <c r="GB230" s="109"/>
      <c r="GC230" s="109"/>
      <c r="GD230" s="109"/>
      <c r="GE230" s="109"/>
      <c r="GF230" s="109">
        <v>934.0</v>
      </c>
      <c r="GG230" s="109"/>
      <c r="GH230" s="109"/>
      <c r="GI230" s="109">
        <v>309.0</v>
      </c>
    </row>
    <row r="231" ht="15.75" customHeight="1">
      <c r="A231" s="31">
        <v>204.0</v>
      </c>
      <c r="B231" s="31" t="s">
        <v>915</v>
      </c>
      <c r="C231" s="31">
        <v>7.0</v>
      </c>
      <c r="D231" s="109">
        <v>210114.0</v>
      </c>
      <c r="E231" s="109">
        <v>211010.0</v>
      </c>
      <c r="F231" s="109">
        <v>210114.0</v>
      </c>
      <c r="G231" s="109">
        <v>211010.0</v>
      </c>
      <c r="H231" s="109">
        <v>163520.0</v>
      </c>
      <c r="I231" s="109">
        <v>155100.0</v>
      </c>
      <c r="J231" s="109">
        <v>163520.0</v>
      </c>
      <c r="K231" s="109">
        <v>155100.0</v>
      </c>
      <c r="L231" s="109">
        <v>4823.0</v>
      </c>
      <c r="M231" s="109">
        <v>3327.0</v>
      </c>
      <c r="N231" s="109">
        <v>1761.0</v>
      </c>
      <c r="O231" s="109">
        <v>2269.0</v>
      </c>
      <c r="P231" s="109">
        <v>158697.0</v>
      </c>
      <c r="Q231" s="109">
        <v>151773.0</v>
      </c>
      <c r="R231" s="109">
        <v>161759.0</v>
      </c>
      <c r="S231" s="109">
        <v>152831.0</v>
      </c>
      <c r="T231" s="109">
        <v>68727.0</v>
      </c>
      <c r="U231" s="109">
        <v>74887.0</v>
      </c>
      <c r="V231" s="109">
        <v>60594.0</v>
      </c>
      <c r="W231" s="109">
        <v>69119.0</v>
      </c>
      <c r="X231" s="109">
        <v>47312.0</v>
      </c>
      <c r="Y231" s="109">
        <v>47097.0</v>
      </c>
      <c r="Z231" s="109">
        <v>39906.0</v>
      </c>
      <c r="AA231" s="109">
        <v>42500.0</v>
      </c>
      <c r="AB231" s="109">
        <v>11098.0</v>
      </c>
      <c r="AC231" s="109">
        <v>7217.0</v>
      </c>
      <c r="AD231" s="109">
        <v>9576.0</v>
      </c>
      <c r="AE231" s="109">
        <v>7724.0</v>
      </c>
      <c r="AF231" s="109">
        <v>8225.0</v>
      </c>
      <c r="AG231" s="109">
        <v>9014.0</v>
      </c>
      <c r="AH231" s="109">
        <v>10058.0</v>
      </c>
      <c r="AI231" s="109">
        <v>9646.0</v>
      </c>
      <c r="AJ231" s="109"/>
      <c r="AK231" s="109"/>
      <c r="AL231" s="109"/>
      <c r="AM231" s="109"/>
      <c r="AN231" s="109">
        <v>14543.0</v>
      </c>
      <c r="AO231" s="109">
        <v>3714.0</v>
      </c>
      <c r="AP231" s="109">
        <v>17703.0</v>
      </c>
      <c r="AQ231" s="109">
        <v>7994.0</v>
      </c>
      <c r="AR231" s="109"/>
      <c r="AS231" s="109"/>
      <c r="AT231" s="109">
        <v>17826.0</v>
      </c>
      <c r="AU231" s="109">
        <v>7831.0</v>
      </c>
      <c r="AV231" s="109"/>
      <c r="AW231" s="109">
        <v>3707.0</v>
      </c>
      <c r="AX231" s="109">
        <v>688.0</v>
      </c>
      <c r="AY231" s="109">
        <v>3104.0</v>
      </c>
      <c r="AZ231" s="109"/>
      <c r="BA231" s="109">
        <v>2341.0</v>
      </c>
      <c r="BB231" s="109">
        <v>421.0</v>
      </c>
      <c r="BC231" s="109">
        <v>1705.0</v>
      </c>
      <c r="BD231" s="109">
        <v>8792.0</v>
      </c>
      <c r="BE231" s="109">
        <v>3796.0</v>
      </c>
      <c r="BF231" s="109">
        <v>2445.0</v>
      </c>
      <c r="BG231" s="109">
        <v>1945.0</v>
      </c>
      <c r="BH231" s="109"/>
      <c r="BI231" s="109"/>
      <c r="BJ231" s="109"/>
      <c r="BK231" s="109"/>
      <c r="BL231" s="109"/>
      <c r="BM231" s="109"/>
      <c r="BN231" s="109">
        <v>275.0</v>
      </c>
      <c r="BO231" s="109">
        <v>291.0</v>
      </c>
      <c r="BP231" s="109"/>
      <c r="BQ231" s="109"/>
      <c r="BR231" s="109">
        <v>1500.0</v>
      </c>
      <c r="BS231" s="109"/>
      <c r="BT231" s="109"/>
      <c r="BU231" s="109"/>
      <c r="BV231" s="109"/>
      <c r="BW231" s="109"/>
      <c r="BX231" s="109"/>
      <c r="BY231" s="109"/>
      <c r="BZ231" s="109"/>
      <c r="CA231" s="109"/>
      <c r="CB231" s="109"/>
      <c r="CC231" s="109"/>
      <c r="CD231" s="109"/>
      <c r="CE231" s="109">
        <v>316.0</v>
      </c>
      <c r="CF231" s="109"/>
      <c r="CG231" s="109"/>
      <c r="CH231" s="109">
        <v>34.0</v>
      </c>
      <c r="CI231" s="109">
        <v>77.0</v>
      </c>
      <c r="CJ231" s="109"/>
      <c r="CK231" s="109"/>
      <c r="CL231" s="109"/>
      <c r="CM231" s="109"/>
      <c r="CN231" s="109"/>
      <c r="CO231" s="109"/>
      <c r="CP231" s="109"/>
      <c r="CQ231" s="109"/>
      <c r="CR231" s="109"/>
      <c r="CS231" s="109"/>
      <c r="CT231" s="109"/>
      <c r="CU231" s="109"/>
      <c r="CV231" s="109"/>
      <c r="CW231" s="109"/>
      <c r="CX231" s="109"/>
      <c r="CY231" s="109"/>
      <c r="CZ231" s="109"/>
      <c r="DA231" s="109"/>
      <c r="DB231" s="109"/>
      <c r="DC231" s="109"/>
      <c r="DD231" s="109"/>
      <c r="DE231" s="109"/>
      <c r="DF231" s="109"/>
      <c r="DG231" s="109"/>
      <c r="DH231" s="109"/>
      <c r="DI231" s="109"/>
      <c r="DJ231" s="109">
        <v>308.0</v>
      </c>
      <c r="DK231" s="109"/>
      <c r="DL231" s="109"/>
      <c r="DM231" s="109"/>
      <c r="DN231" s="109"/>
      <c r="DO231" s="109"/>
      <c r="DP231" s="109"/>
      <c r="DQ231" s="109"/>
      <c r="DR231" s="109"/>
      <c r="DS231" s="109"/>
      <c r="DT231" s="109"/>
      <c r="DU231" s="109"/>
      <c r="DV231" s="109"/>
      <c r="DW231" s="109"/>
      <c r="DX231" s="109"/>
      <c r="DY231" s="109"/>
      <c r="DZ231" s="109"/>
      <c r="EA231" s="109"/>
      <c r="EB231" s="109"/>
      <c r="EC231" s="109"/>
      <c r="ED231" s="109"/>
      <c r="EE231" s="109"/>
      <c r="EF231" s="109"/>
      <c r="EG231" s="109"/>
      <c r="EH231" s="109"/>
      <c r="EI231" s="109"/>
      <c r="EJ231" s="109"/>
      <c r="EK231" s="109"/>
      <c r="EL231" s="109"/>
      <c r="EM231" s="109"/>
      <c r="EN231" s="109"/>
      <c r="EO231" s="109"/>
      <c r="EP231" s="109"/>
      <c r="EQ231" s="109"/>
      <c r="ER231" s="109"/>
      <c r="ES231" s="109"/>
      <c r="ET231" s="109"/>
      <c r="EU231" s="109"/>
      <c r="EV231" s="109"/>
      <c r="EW231" s="109"/>
      <c r="EX231" s="109">
        <v>425.0</v>
      </c>
      <c r="EY231" s="109"/>
      <c r="EZ231" s="109"/>
      <c r="FA231" s="109"/>
      <c r="FB231" s="109"/>
      <c r="FC231" s="109"/>
      <c r="FD231" s="109"/>
      <c r="FE231" s="109"/>
      <c r="FF231" s="109"/>
      <c r="FG231" s="109"/>
      <c r="FH231" s="109"/>
      <c r="FI231" s="109"/>
      <c r="FJ231" s="109"/>
      <c r="FK231" s="109"/>
      <c r="FL231" s="109"/>
      <c r="FM231" s="109"/>
      <c r="FN231" s="109"/>
      <c r="FO231" s="109"/>
      <c r="FP231" s="109"/>
      <c r="FQ231" s="109"/>
      <c r="FR231" s="109"/>
      <c r="FS231" s="109"/>
      <c r="FT231" s="109"/>
      <c r="FU231" s="109"/>
      <c r="FV231" s="109"/>
      <c r="FW231" s="109"/>
      <c r="FX231" s="109"/>
      <c r="FY231" s="109"/>
      <c r="FZ231" s="109"/>
      <c r="GA231" s="109"/>
      <c r="GB231" s="109"/>
      <c r="GC231" s="109"/>
      <c r="GD231" s="109"/>
      <c r="GE231" s="109"/>
      <c r="GF231" s="109"/>
      <c r="GG231" s="109"/>
      <c r="GH231" s="109"/>
      <c r="GI231" s="109">
        <v>579.0</v>
      </c>
    </row>
    <row r="232" ht="15.75" customHeight="1">
      <c r="A232" s="31">
        <v>205.0</v>
      </c>
      <c r="B232" s="31" t="s">
        <v>1314</v>
      </c>
      <c r="C232" s="31">
        <v>7.0</v>
      </c>
      <c r="D232" s="109">
        <v>248996.0</v>
      </c>
      <c r="E232" s="109">
        <v>245612.0</v>
      </c>
      <c r="F232" s="109">
        <v>248996.0</v>
      </c>
      <c r="G232" s="109">
        <v>245612.0</v>
      </c>
      <c r="H232" s="109">
        <v>202534.0</v>
      </c>
      <c r="I232" s="109">
        <v>188171.0</v>
      </c>
      <c r="J232" s="109">
        <v>202534.0</v>
      </c>
      <c r="K232" s="109">
        <v>188171.0</v>
      </c>
      <c r="L232" s="109">
        <v>2215.0</v>
      </c>
      <c r="M232" s="109">
        <v>3431.0</v>
      </c>
      <c r="N232" s="109">
        <v>1655.0</v>
      </c>
      <c r="O232" s="109">
        <v>2413.0</v>
      </c>
      <c r="P232" s="109">
        <v>200319.0</v>
      </c>
      <c r="Q232" s="109">
        <v>184740.0</v>
      </c>
      <c r="R232" s="109">
        <v>200879.0</v>
      </c>
      <c r="S232" s="109">
        <v>185758.0</v>
      </c>
      <c r="T232" s="109">
        <v>71535.0</v>
      </c>
      <c r="U232" s="109">
        <v>74083.0</v>
      </c>
      <c r="V232" s="109">
        <v>65713.0</v>
      </c>
      <c r="W232" s="109">
        <v>71290.0</v>
      </c>
      <c r="X232" s="109">
        <v>56184.0</v>
      </c>
      <c r="Y232" s="109">
        <v>64340.0</v>
      </c>
      <c r="Z232" s="109">
        <v>44203.0</v>
      </c>
      <c r="AA232" s="109">
        <v>49232.0</v>
      </c>
      <c r="AB232" s="109">
        <v>12904.0</v>
      </c>
      <c r="AC232" s="109">
        <v>8005.0</v>
      </c>
      <c r="AD232" s="109">
        <v>17148.0</v>
      </c>
      <c r="AE232" s="109">
        <v>10266.0</v>
      </c>
      <c r="AF232" s="109">
        <v>21685.0</v>
      </c>
      <c r="AG232" s="109">
        <v>18825.0</v>
      </c>
      <c r="AH232" s="109">
        <v>26415.0</v>
      </c>
      <c r="AI232" s="109">
        <v>24728.0</v>
      </c>
      <c r="AJ232" s="109"/>
      <c r="AK232" s="109"/>
      <c r="AL232" s="109"/>
      <c r="AM232" s="109"/>
      <c r="AN232" s="109">
        <v>13813.0</v>
      </c>
      <c r="AO232" s="109">
        <v>9188.0</v>
      </c>
      <c r="AP232" s="109">
        <v>22608.0</v>
      </c>
      <c r="AQ232" s="109">
        <v>12166.0</v>
      </c>
      <c r="AR232" s="109">
        <v>14542.0</v>
      </c>
      <c r="AS232" s="109"/>
      <c r="AT232" s="109">
        <v>16535.0</v>
      </c>
      <c r="AU232" s="109">
        <v>8399.0</v>
      </c>
      <c r="AV232" s="109">
        <v>1504.0</v>
      </c>
      <c r="AW232" s="109">
        <v>4966.0</v>
      </c>
      <c r="AX232" s="109">
        <v>1195.0</v>
      </c>
      <c r="AY232" s="109">
        <v>4646.0</v>
      </c>
      <c r="AZ232" s="109"/>
      <c r="BA232" s="109"/>
      <c r="BB232" s="109">
        <v>260.0</v>
      </c>
      <c r="BC232" s="109">
        <v>988.0</v>
      </c>
      <c r="BD232" s="109">
        <v>2111.0</v>
      </c>
      <c r="BE232" s="109">
        <v>2480.0</v>
      </c>
      <c r="BF232" s="109">
        <v>1506.0</v>
      </c>
      <c r="BG232" s="109">
        <v>1352.0</v>
      </c>
      <c r="BH232" s="109"/>
      <c r="BI232" s="109"/>
      <c r="BJ232" s="109"/>
      <c r="BK232" s="109"/>
      <c r="BL232" s="109">
        <v>2355.0</v>
      </c>
      <c r="BM232" s="109">
        <v>1785.0</v>
      </c>
      <c r="BN232" s="109">
        <v>1755.0</v>
      </c>
      <c r="BO232" s="109">
        <v>1294.0</v>
      </c>
      <c r="BP232" s="109">
        <v>2963.0</v>
      </c>
      <c r="BQ232" s="109"/>
      <c r="BR232" s="109">
        <v>2486.0</v>
      </c>
      <c r="BS232" s="109"/>
      <c r="BT232" s="109"/>
      <c r="BU232" s="109"/>
      <c r="BV232" s="109"/>
      <c r="BW232" s="109"/>
      <c r="BX232" s="109"/>
      <c r="BY232" s="109"/>
      <c r="BZ232" s="109"/>
      <c r="CA232" s="109"/>
      <c r="CB232" s="109"/>
      <c r="CC232" s="109">
        <v>798.0</v>
      </c>
      <c r="CD232" s="109"/>
      <c r="CE232" s="109">
        <v>466.0</v>
      </c>
      <c r="CF232" s="109"/>
      <c r="CG232" s="109"/>
      <c r="CH232" s="109">
        <v>62.0</v>
      </c>
      <c r="CI232" s="109">
        <v>67.0</v>
      </c>
      <c r="CJ232" s="109"/>
      <c r="CK232" s="109">
        <v>270.0</v>
      </c>
      <c r="CL232" s="109"/>
      <c r="CM232" s="109"/>
      <c r="CN232" s="109"/>
      <c r="CO232" s="109"/>
      <c r="CP232" s="109"/>
      <c r="CQ232" s="109"/>
      <c r="CR232" s="109"/>
      <c r="CS232" s="109"/>
      <c r="CT232" s="109"/>
      <c r="CU232" s="109"/>
      <c r="CV232" s="109"/>
      <c r="CW232" s="109"/>
      <c r="CX232" s="109"/>
      <c r="CY232" s="109"/>
      <c r="CZ232" s="109"/>
      <c r="DA232" s="109"/>
      <c r="DB232" s="109"/>
      <c r="DC232" s="109"/>
      <c r="DD232" s="109"/>
      <c r="DE232" s="109"/>
      <c r="DF232" s="109"/>
      <c r="DG232" s="109"/>
      <c r="DH232" s="109"/>
      <c r="DI232" s="109"/>
      <c r="DJ232" s="109">
        <v>481.0</v>
      </c>
      <c r="DK232" s="109"/>
      <c r="DL232" s="109"/>
      <c r="DM232" s="109"/>
      <c r="DN232" s="109"/>
      <c r="DO232" s="109"/>
      <c r="DP232" s="109"/>
      <c r="DQ232" s="109"/>
      <c r="DR232" s="109"/>
      <c r="DS232" s="109"/>
      <c r="DT232" s="109"/>
      <c r="DU232" s="109"/>
      <c r="DV232" s="109"/>
      <c r="DW232" s="109"/>
      <c r="DX232" s="109"/>
      <c r="DY232" s="109"/>
      <c r="DZ232" s="109"/>
      <c r="EA232" s="109"/>
      <c r="EB232" s="109"/>
      <c r="EC232" s="109"/>
      <c r="ED232" s="109"/>
      <c r="EE232" s="109"/>
      <c r="EF232" s="109"/>
      <c r="EG232" s="109"/>
      <c r="EH232" s="109"/>
      <c r="EI232" s="109"/>
      <c r="EJ232" s="109"/>
      <c r="EK232" s="109"/>
      <c r="EL232" s="109"/>
      <c r="EM232" s="109"/>
      <c r="EN232" s="109"/>
      <c r="EO232" s="109"/>
      <c r="EP232" s="109"/>
      <c r="EQ232" s="109"/>
      <c r="ER232" s="109"/>
      <c r="ES232" s="109"/>
      <c r="ET232" s="109"/>
      <c r="EU232" s="109"/>
      <c r="EV232" s="109"/>
      <c r="EW232" s="109"/>
      <c r="EX232" s="109">
        <v>512.0</v>
      </c>
      <c r="EY232" s="109"/>
      <c r="EZ232" s="109"/>
      <c r="FA232" s="109"/>
      <c r="FB232" s="109"/>
      <c r="FC232" s="109"/>
      <c r="FD232" s="109"/>
      <c r="FE232" s="109"/>
      <c r="FF232" s="109"/>
      <c r="FG232" s="109"/>
      <c r="FH232" s="109"/>
      <c r="FI232" s="109"/>
      <c r="FJ232" s="109"/>
      <c r="FK232" s="109"/>
      <c r="FL232" s="109"/>
      <c r="FM232" s="109"/>
      <c r="FN232" s="109"/>
      <c r="FO232" s="109"/>
      <c r="FP232" s="109"/>
      <c r="FQ232" s="109"/>
      <c r="FR232" s="109"/>
      <c r="FS232" s="109"/>
      <c r="FT232" s="109"/>
      <c r="FU232" s="109"/>
      <c r="FV232" s="109"/>
      <c r="FW232" s="109"/>
      <c r="FX232" s="109">
        <v>237.0</v>
      </c>
      <c r="FY232" s="109"/>
      <c r="FZ232" s="109"/>
      <c r="GA232" s="109"/>
      <c r="GB232" s="109"/>
      <c r="GC232" s="109"/>
      <c r="GD232" s="109"/>
      <c r="GE232" s="109"/>
      <c r="GF232" s="109">
        <v>486.0</v>
      </c>
      <c r="GG232" s="109"/>
      <c r="GH232" s="109"/>
      <c r="GI232" s="109">
        <v>864.0</v>
      </c>
    </row>
    <row r="233" ht="15.75" customHeight="1">
      <c r="A233" s="31">
        <v>206.0</v>
      </c>
      <c r="B233" s="31" t="s">
        <v>919</v>
      </c>
      <c r="C233" s="31">
        <v>7.0</v>
      </c>
      <c r="D233" s="109">
        <v>213627.0</v>
      </c>
      <c r="E233" s="109">
        <v>212636.0</v>
      </c>
      <c r="F233" s="109">
        <v>213627.0</v>
      </c>
      <c r="G233" s="109">
        <v>212636.0</v>
      </c>
      <c r="H233" s="109">
        <v>169793.0</v>
      </c>
      <c r="I233" s="109">
        <v>156833.0</v>
      </c>
      <c r="J233" s="109">
        <v>169793.0</v>
      </c>
      <c r="K233" s="109">
        <v>156833.0</v>
      </c>
      <c r="L233" s="109">
        <v>2617.0</v>
      </c>
      <c r="M233" s="109">
        <v>3105.0</v>
      </c>
      <c r="N233" s="109">
        <v>2128.0</v>
      </c>
      <c r="O233" s="109">
        <v>2680.0</v>
      </c>
      <c r="P233" s="109">
        <v>167176.0</v>
      </c>
      <c r="Q233" s="109">
        <v>153728.0</v>
      </c>
      <c r="R233" s="109">
        <v>167665.0</v>
      </c>
      <c r="S233" s="109">
        <v>154153.0</v>
      </c>
      <c r="T233" s="109">
        <v>68685.0</v>
      </c>
      <c r="U233" s="109">
        <v>64539.0</v>
      </c>
      <c r="V233" s="109">
        <v>54721.0</v>
      </c>
      <c r="W233" s="109">
        <v>60722.0</v>
      </c>
      <c r="X233" s="109">
        <v>44569.0</v>
      </c>
      <c r="Y233" s="109">
        <v>56777.0</v>
      </c>
      <c r="Z233" s="109">
        <v>42471.0</v>
      </c>
      <c r="AA233" s="109">
        <v>46052.0</v>
      </c>
      <c r="AB233" s="109">
        <v>8539.0</v>
      </c>
      <c r="AC233" s="109">
        <v>5713.0</v>
      </c>
      <c r="AD233" s="109">
        <v>10811.0</v>
      </c>
      <c r="AE233" s="109">
        <v>7784.0</v>
      </c>
      <c r="AF233" s="109">
        <v>11280.0</v>
      </c>
      <c r="AG233" s="109">
        <v>8625.0</v>
      </c>
      <c r="AH233" s="109">
        <v>13449.0</v>
      </c>
      <c r="AI233" s="109">
        <v>12878.0</v>
      </c>
      <c r="AJ233" s="109"/>
      <c r="AK233" s="109"/>
      <c r="AL233" s="109"/>
      <c r="AM233" s="109"/>
      <c r="AN233" s="109">
        <v>10058.0</v>
      </c>
      <c r="AO233" s="109">
        <v>4097.0</v>
      </c>
      <c r="AP233" s="109">
        <v>17543.0</v>
      </c>
      <c r="AQ233" s="109">
        <v>9179.0</v>
      </c>
      <c r="AR233" s="109">
        <v>18902.0</v>
      </c>
      <c r="AS233" s="109">
        <v>6316.0</v>
      </c>
      <c r="AT233" s="109">
        <v>21978.0</v>
      </c>
      <c r="AU233" s="109">
        <v>8604.0</v>
      </c>
      <c r="AV233" s="109"/>
      <c r="AW233" s="109">
        <v>2926.0</v>
      </c>
      <c r="AX233" s="109">
        <v>780.0</v>
      </c>
      <c r="AY233" s="109">
        <v>3291.0</v>
      </c>
      <c r="AZ233" s="109">
        <v>511.0</v>
      </c>
      <c r="BA233" s="109">
        <v>2080.0</v>
      </c>
      <c r="BB233" s="109">
        <v>644.0</v>
      </c>
      <c r="BC233" s="109">
        <v>2188.0</v>
      </c>
      <c r="BD233" s="109">
        <v>2687.0</v>
      </c>
      <c r="BE233" s="109">
        <v>1939.0</v>
      </c>
      <c r="BF233" s="109">
        <v>2045.0</v>
      </c>
      <c r="BG233" s="109">
        <v>1665.0</v>
      </c>
      <c r="BH233" s="109"/>
      <c r="BI233" s="109"/>
      <c r="BJ233" s="109"/>
      <c r="BK233" s="109"/>
      <c r="BL233" s="109">
        <v>1030.0</v>
      </c>
      <c r="BM233" s="109">
        <v>668.0</v>
      </c>
      <c r="BN233" s="109">
        <v>705.0</v>
      </c>
      <c r="BO233" s="109">
        <v>517.0</v>
      </c>
      <c r="BP233" s="109"/>
      <c r="BQ233" s="109"/>
      <c r="BR233" s="109">
        <v>1623.0</v>
      </c>
      <c r="BS233" s="109"/>
      <c r="BT233" s="109"/>
      <c r="BU233" s="109"/>
      <c r="BV233" s="109"/>
      <c r="BW233" s="109"/>
      <c r="BX233" s="109"/>
      <c r="BY233" s="109"/>
      <c r="BZ233" s="109"/>
      <c r="CA233" s="109"/>
      <c r="CB233" s="109"/>
      <c r="CC233" s="109">
        <v>32.0</v>
      </c>
      <c r="CD233" s="109"/>
      <c r="CE233" s="109">
        <v>378.0</v>
      </c>
      <c r="CF233" s="109"/>
      <c r="CG233" s="109"/>
      <c r="CH233" s="109">
        <v>62.0</v>
      </c>
      <c r="CI233" s="109">
        <v>46.0</v>
      </c>
      <c r="CJ233" s="109"/>
      <c r="CK233" s="109">
        <v>16.0</v>
      </c>
      <c r="CL233" s="109"/>
      <c r="CM233" s="109"/>
      <c r="CN233" s="109"/>
      <c r="CO233" s="109"/>
      <c r="CP233" s="109"/>
      <c r="CQ233" s="109"/>
      <c r="CR233" s="109"/>
      <c r="CS233" s="109"/>
      <c r="CT233" s="109"/>
      <c r="CU233" s="109"/>
      <c r="CV233" s="109"/>
      <c r="CW233" s="109"/>
      <c r="CX233" s="109"/>
      <c r="CY233" s="109"/>
      <c r="CZ233" s="109"/>
      <c r="DA233" s="109"/>
      <c r="DB233" s="109"/>
      <c r="DC233" s="109"/>
      <c r="DD233" s="109"/>
      <c r="DE233" s="109"/>
      <c r="DF233" s="109"/>
      <c r="DG233" s="109"/>
      <c r="DH233" s="109"/>
      <c r="DI233" s="109"/>
      <c r="DJ233" s="109">
        <v>362.0</v>
      </c>
      <c r="DK233" s="109"/>
      <c r="DL233" s="109"/>
      <c r="DM233" s="109"/>
      <c r="DN233" s="109"/>
      <c r="DO233" s="109"/>
      <c r="DP233" s="109"/>
      <c r="DQ233" s="109"/>
      <c r="DR233" s="109"/>
      <c r="DS233" s="109"/>
      <c r="DT233" s="109"/>
      <c r="DU233" s="109"/>
      <c r="DV233" s="109"/>
      <c r="DW233" s="109"/>
      <c r="DX233" s="109"/>
      <c r="DY233" s="109"/>
      <c r="DZ233" s="109"/>
      <c r="EA233" s="109"/>
      <c r="EB233" s="109"/>
      <c r="EC233" s="109"/>
      <c r="ED233" s="109"/>
      <c r="EE233" s="109"/>
      <c r="EF233" s="109"/>
      <c r="EG233" s="109"/>
      <c r="EH233" s="109"/>
      <c r="EI233" s="109"/>
      <c r="EJ233" s="109"/>
      <c r="EK233" s="109"/>
      <c r="EL233" s="109"/>
      <c r="EM233" s="109"/>
      <c r="EN233" s="109"/>
      <c r="EO233" s="109"/>
      <c r="EP233" s="109"/>
      <c r="EQ233" s="109"/>
      <c r="ER233" s="109"/>
      <c r="ES233" s="109"/>
      <c r="ET233" s="109"/>
      <c r="EU233" s="109"/>
      <c r="EV233" s="109"/>
      <c r="EW233" s="109"/>
      <c r="EX233" s="109">
        <v>471.0</v>
      </c>
      <c r="EY233" s="109"/>
      <c r="EZ233" s="109"/>
      <c r="FA233" s="109"/>
      <c r="FB233" s="109"/>
      <c r="FC233" s="109"/>
      <c r="FD233" s="109">
        <v>110.0</v>
      </c>
      <c r="FE233" s="109"/>
      <c r="FF233" s="109"/>
      <c r="FG233" s="109"/>
      <c r="FH233" s="109"/>
      <c r="FI233" s="109"/>
      <c r="FJ233" s="109"/>
      <c r="FK233" s="109"/>
      <c r="FL233" s="109"/>
      <c r="FM233" s="109"/>
      <c r="FN233" s="109"/>
      <c r="FO233" s="109"/>
      <c r="FP233" s="109"/>
      <c r="FQ233" s="109"/>
      <c r="FR233" s="109"/>
      <c r="FS233" s="109"/>
      <c r="FT233" s="109"/>
      <c r="FU233" s="109"/>
      <c r="FV233" s="109"/>
      <c r="FW233" s="109"/>
      <c r="FX233" s="109"/>
      <c r="FY233" s="109"/>
      <c r="FZ233" s="109"/>
      <c r="GA233" s="109"/>
      <c r="GB233" s="109"/>
      <c r="GC233" s="109"/>
      <c r="GD233" s="109"/>
      <c r="GE233" s="109"/>
      <c r="GF233" s="109">
        <v>805.0</v>
      </c>
      <c r="GG233" s="109"/>
      <c r="GH233" s="109"/>
      <c r="GI233" s="109">
        <v>849.0</v>
      </c>
    </row>
    <row r="234" ht="15.75" customHeight="1">
      <c r="A234" s="31">
        <v>207.0</v>
      </c>
      <c r="B234" s="31" t="s">
        <v>1315</v>
      </c>
      <c r="C234" s="31">
        <v>7.0</v>
      </c>
      <c r="D234" s="109">
        <v>215595.0</v>
      </c>
      <c r="E234" s="109">
        <v>217129.0</v>
      </c>
      <c r="F234" s="109">
        <v>215595.0</v>
      </c>
      <c r="G234" s="109">
        <v>217129.0</v>
      </c>
      <c r="H234" s="109">
        <v>161867.0</v>
      </c>
      <c r="I234" s="109">
        <v>155005.0</v>
      </c>
      <c r="J234" s="109">
        <v>161867.0</v>
      </c>
      <c r="K234" s="109">
        <v>155005.0</v>
      </c>
      <c r="L234" s="109">
        <v>2686.0</v>
      </c>
      <c r="M234" s="109">
        <v>3243.0</v>
      </c>
      <c r="N234" s="109">
        <v>2410.0</v>
      </c>
      <c r="O234" s="109">
        <v>2585.0</v>
      </c>
      <c r="P234" s="109">
        <v>159181.0</v>
      </c>
      <c r="Q234" s="109">
        <v>151762.0</v>
      </c>
      <c r="R234" s="109">
        <v>159457.0</v>
      </c>
      <c r="S234" s="109">
        <v>152420.0</v>
      </c>
      <c r="T234" s="109">
        <v>51168.0</v>
      </c>
      <c r="U234" s="109">
        <v>65746.0</v>
      </c>
      <c r="V234" s="109">
        <v>49226.0</v>
      </c>
      <c r="W234" s="109">
        <v>59425.0</v>
      </c>
      <c r="X234" s="109">
        <v>50740.0</v>
      </c>
      <c r="Y234" s="109">
        <v>54003.0</v>
      </c>
      <c r="Z234" s="109">
        <v>39822.0</v>
      </c>
      <c r="AA234" s="109">
        <v>45001.0</v>
      </c>
      <c r="AB234" s="109">
        <v>8979.0</v>
      </c>
      <c r="AC234" s="109">
        <v>7476.0</v>
      </c>
      <c r="AD234" s="109">
        <v>10614.0</v>
      </c>
      <c r="AE234" s="109">
        <v>8538.0</v>
      </c>
      <c r="AF234" s="109">
        <v>8700.0</v>
      </c>
      <c r="AG234" s="109">
        <v>7247.0</v>
      </c>
      <c r="AH234" s="109">
        <v>11621.0</v>
      </c>
      <c r="AI234" s="109">
        <v>11042.0</v>
      </c>
      <c r="AJ234" s="109"/>
      <c r="AK234" s="109"/>
      <c r="AL234" s="109"/>
      <c r="AM234" s="109"/>
      <c r="AN234" s="109">
        <v>11910.0</v>
      </c>
      <c r="AO234" s="109">
        <v>3773.0</v>
      </c>
      <c r="AP234" s="109">
        <v>16321.0</v>
      </c>
      <c r="AQ234" s="109">
        <v>7952.0</v>
      </c>
      <c r="AR234" s="109">
        <v>23109.0</v>
      </c>
      <c r="AS234" s="109"/>
      <c r="AT234" s="109">
        <v>24641.0</v>
      </c>
      <c r="AU234" s="109">
        <v>9224.0</v>
      </c>
      <c r="AV234" s="109"/>
      <c r="AW234" s="109">
        <v>4179.0</v>
      </c>
      <c r="AX234" s="109">
        <v>978.0</v>
      </c>
      <c r="AY234" s="109">
        <v>3878.0</v>
      </c>
      <c r="AZ234" s="109"/>
      <c r="BA234" s="109">
        <v>2666.0</v>
      </c>
      <c r="BB234" s="109">
        <v>667.0</v>
      </c>
      <c r="BC234" s="109">
        <v>2177.0</v>
      </c>
      <c r="BD234" s="109">
        <v>4163.0</v>
      </c>
      <c r="BE234" s="109">
        <v>3939.0</v>
      </c>
      <c r="BF234" s="109">
        <v>2418.0</v>
      </c>
      <c r="BG234" s="109">
        <v>2162.0</v>
      </c>
      <c r="BH234" s="109"/>
      <c r="BI234" s="109"/>
      <c r="BJ234" s="109"/>
      <c r="BK234" s="109"/>
      <c r="BL234" s="109"/>
      <c r="BM234" s="109"/>
      <c r="BN234" s="109">
        <v>322.0</v>
      </c>
      <c r="BO234" s="109">
        <v>283.0</v>
      </c>
      <c r="BP234" s="109"/>
      <c r="BQ234" s="109"/>
      <c r="BR234" s="109">
        <v>1796.0</v>
      </c>
      <c r="BS234" s="109"/>
      <c r="BT234" s="109"/>
      <c r="BU234" s="109"/>
      <c r="BV234" s="109"/>
      <c r="BW234" s="109"/>
      <c r="BX234" s="109"/>
      <c r="BY234" s="109"/>
      <c r="BZ234" s="109"/>
      <c r="CA234" s="109"/>
      <c r="CB234" s="109"/>
      <c r="CC234" s="109"/>
      <c r="CD234" s="109"/>
      <c r="CE234" s="109">
        <v>441.0</v>
      </c>
      <c r="CF234" s="109">
        <v>412.0</v>
      </c>
      <c r="CG234" s="109">
        <v>281.0</v>
      </c>
      <c r="CH234" s="109">
        <v>190.0</v>
      </c>
      <c r="CI234" s="109">
        <v>148.0</v>
      </c>
      <c r="CJ234" s="109"/>
      <c r="CK234" s="109"/>
      <c r="CL234" s="109"/>
      <c r="CM234" s="109"/>
      <c r="CN234" s="109"/>
      <c r="CO234" s="109"/>
      <c r="CP234" s="109"/>
      <c r="CQ234" s="109"/>
      <c r="CR234" s="109"/>
      <c r="CS234" s="109"/>
      <c r="CT234" s="109"/>
      <c r="CU234" s="109"/>
      <c r="CV234" s="109"/>
      <c r="CW234" s="109"/>
      <c r="CX234" s="109"/>
      <c r="CY234" s="109"/>
      <c r="CZ234" s="109"/>
      <c r="DA234" s="109"/>
      <c r="DB234" s="109"/>
      <c r="DC234" s="109"/>
      <c r="DD234" s="109"/>
      <c r="DE234" s="109"/>
      <c r="DF234" s="109"/>
      <c r="DG234" s="109"/>
      <c r="DH234" s="109"/>
      <c r="DI234" s="109"/>
      <c r="DJ234" s="109">
        <v>384.0</v>
      </c>
      <c r="DK234" s="109"/>
      <c r="DL234" s="109"/>
      <c r="DM234" s="109"/>
      <c r="DN234" s="109"/>
      <c r="DO234" s="109"/>
      <c r="DP234" s="109"/>
      <c r="DQ234" s="109"/>
      <c r="DR234" s="109"/>
      <c r="DS234" s="109"/>
      <c r="DT234" s="109"/>
      <c r="DU234" s="109"/>
      <c r="DV234" s="109"/>
      <c r="DW234" s="109"/>
      <c r="DX234" s="109"/>
      <c r="DY234" s="109"/>
      <c r="DZ234" s="109"/>
      <c r="EA234" s="109"/>
      <c r="EB234" s="109"/>
      <c r="EC234" s="109"/>
      <c r="ED234" s="109"/>
      <c r="EE234" s="109"/>
      <c r="EF234" s="109"/>
      <c r="EG234" s="109"/>
      <c r="EH234" s="109"/>
      <c r="EI234" s="109"/>
      <c r="EJ234" s="109"/>
      <c r="EK234" s="109"/>
      <c r="EL234" s="109"/>
      <c r="EM234" s="109"/>
      <c r="EN234" s="109"/>
      <c r="EO234" s="109"/>
      <c r="EP234" s="109"/>
      <c r="EQ234" s="109"/>
      <c r="ER234" s="109"/>
      <c r="ES234" s="109"/>
      <c r="ET234" s="109"/>
      <c r="EU234" s="109"/>
      <c r="EV234" s="109"/>
      <c r="EW234" s="109"/>
      <c r="EX234" s="109">
        <v>457.0</v>
      </c>
      <c r="EY234" s="109"/>
      <c r="EZ234" s="109"/>
      <c r="FA234" s="109"/>
      <c r="FB234" s="109"/>
      <c r="FC234" s="109"/>
      <c r="FD234" s="109"/>
      <c r="FE234" s="109"/>
      <c r="FF234" s="109"/>
      <c r="FG234" s="109"/>
      <c r="FH234" s="109"/>
      <c r="FI234" s="109"/>
      <c r="FJ234" s="109"/>
      <c r="FK234" s="109"/>
      <c r="FL234" s="109"/>
      <c r="FM234" s="109"/>
      <c r="FN234" s="109"/>
      <c r="FO234" s="109"/>
      <c r="FP234" s="109"/>
      <c r="FQ234" s="109"/>
      <c r="FR234" s="109"/>
      <c r="FS234" s="109"/>
      <c r="FT234" s="109"/>
      <c r="FU234" s="109"/>
      <c r="FV234" s="109"/>
      <c r="FW234" s="109"/>
      <c r="FX234" s="109"/>
      <c r="FY234" s="109"/>
      <c r="FZ234" s="109"/>
      <c r="GA234" s="109"/>
      <c r="GB234" s="109"/>
      <c r="GC234" s="109"/>
      <c r="GD234" s="109"/>
      <c r="GE234" s="109"/>
      <c r="GF234" s="109"/>
      <c r="GG234" s="109">
        <v>2452.0</v>
      </c>
      <c r="GH234" s="109"/>
      <c r="GI234" s="109">
        <v>2149.0</v>
      </c>
    </row>
    <row r="235" ht="15.75" customHeight="1">
      <c r="A235" s="31">
        <v>208.0</v>
      </c>
      <c r="B235" s="31" t="s">
        <v>1316</v>
      </c>
      <c r="C235" s="31">
        <v>7.0</v>
      </c>
      <c r="D235" s="109">
        <v>220550.0</v>
      </c>
      <c r="E235" s="109">
        <v>220643.0</v>
      </c>
      <c r="F235" s="109">
        <v>220550.0</v>
      </c>
      <c r="G235" s="109">
        <v>220643.0</v>
      </c>
      <c r="H235" s="109">
        <v>176425.0</v>
      </c>
      <c r="I235" s="109">
        <v>165435.0</v>
      </c>
      <c r="J235" s="109">
        <v>176425.0</v>
      </c>
      <c r="K235" s="109">
        <v>165435.0</v>
      </c>
      <c r="L235" s="109">
        <v>2704.0</v>
      </c>
      <c r="M235" s="109">
        <v>3865.0</v>
      </c>
      <c r="N235" s="109">
        <v>2088.0</v>
      </c>
      <c r="O235" s="109">
        <v>2632.0</v>
      </c>
      <c r="P235" s="109">
        <v>173721.0</v>
      </c>
      <c r="Q235" s="109">
        <v>161570.0</v>
      </c>
      <c r="R235" s="109">
        <v>174337.0</v>
      </c>
      <c r="S235" s="109">
        <v>162803.0</v>
      </c>
      <c r="T235" s="109">
        <v>69504.0</v>
      </c>
      <c r="U235" s="109">
        <v>77345.0</v>
      </c>
      <c r="V235" s="109">
        <v>61407.0</v>
      </c>
      <c r="W235" s="109">
        <v>71072.0</v>
      </c>
      <c r="X235" s="109">
        <v>44032.0</v>
      </c>
      <c r="Y235" s="109">
        <v>46217.0</v>
      </c>
      <c r="Z235" s="109">
        <v>37894.0</v>
      </c>
      <c r="AA235" s="109">
        <v>41982.0</v>
      </c>
      <c r="AB235" s="109">
        <v>8207.0</v>
      </c>
      <c r="AC235" s="109">
        <v>7244.0</v>
      </c>
      <c r="AD235" s="109">
        <v>10537.0</v>
      </c>
      <c r="AE235" s="109">
        <v>7871.0</v>
      </c>
      <c r="AF235" s="109">
        <v>13156.0</v>
      </c>
      <c r="AG235" s="109">
        <v>13054.0</v>
      </c>
      <c r="AH235" s="109">
        <v>15389.0</v>
      </c>
      <c r="AI235" s="109">
        <v>13915.0</v>
      </c>
      <c r="AJ235" s="109"/>
      <c r="AK235" s="109"/>
      <c r="AL235" s="109"/>
      <c r="AM235" s="109"/>
      <c r="AN235" s="109">
        <v>11734.0</v>
      </c>
      <c r="AO235" s="109">
        <v>4355.0</v>
      </c>
      <c r="AP235" s="109">
        <v>19251.0</v>
      </c>
      <c r="AQ235" s="109">
        <v>9337.0</v>
      </c>
      <c r="AR235" s="109">
        <v>20593.0</v>
      </c>
      <c r="AS235" s="109"/>
      <c r="AT235" s="109">
        <v>22070.0</v>
      </c>
      <c r="AU235" s="109">
        <v>7995.0</v>
      </c>
      <c r="AV235" s="109"/>
      <c r="AW235" s="109">
        <v>4189.0</v>
      </c>
      <c r="AX235" s="109">
        <v>774.0</v>
      </c>
      <c r="AY235" s="109">
        <v>3660.0</v>
      </c>
      <c r="AZ235" s="109"/>
      <c r="BA235" s="109">
        <v>2728.0</v>
      </c>
      <c r="BB235" s="109">
        <v>559.0</v>
      </c>
      <c r="BC235" s="109">
        <v>1778.0</v>
      </c>
      <c r="BD235" s="109">
        <v>5929.0</v>
      </c>
      <c r="BE235" s="109">
        <v>4528.0</v>
      </c>
      <c r="BF235" s="109">
        <v>3683.0</v>
      </c>
      <c r="BG235" s="109">
        <v>2835.0</v>
      </c>
      <c r="BH235" s="109"/>
      <c r="BI235" s="109"/>
      <c r="BJ235" s="109"/>
      <c r="BK235" s="109"/>
      <c r="BL235" s="109"/>
      <c r="BM235" s="109"/>
      <c r="BN235" s="109">
        <v>363.0</v>
      </c>
      <c r="BO235" s="109">
        <v>427.0</v>
      </c>
      <c r="BP235" s="109"/>
      <c r="BQ235" s="109"/>
      <c r="BR235" s="109">
        <v>1539.0</v>
      </c>
      <c r="BS235" s="109"/>
      <c r="BT235" s="109"/>
      <c r="BU235" s="109"/>
      <c r="BV235" s="109"/>
      <c r="BW235" s="109"/>
      <c r="BX235" s="109"/>
      <c r="BY235" s="109"/>
      <c r="BZ235" s="109"/>
      <c r="CA235" s="109"/>
      <c r="CB235" s="109"/>
      <c r="CC235" s="109">
        <v>811.0</v>
      </c>
      <c r="CD235" s="109"/>
      <c r="CE235" s="109">
        <v>611.0</v>
      </c>
      <c r="CF235" s="109"/>
      <c r="CG235" s="109"/>
      <c r="CH235" s="109">
        <v>67.0</v>
      </c>
      <c r="CI235" s="109">
        <v>45.0</v>
      </c>
      <c r="CJ235" s="109"/>
      <c r="CK235" s="109"/>
      <c r="CL235" s="109"/>
      <c r="CM235" s="109"/>
      <c r="CN235" s="109"/>
      <c r="CO235" s="109"/>
      <c r="CP235" s="109"/>
      <c r="CQ235" s="109"/>
      <c r="CR235" s="109"/>
      <c r="CS235" s="109"/>
      <c r="CT235" s="109"/>
      <c r="CU235" s="109"/>
      <c r="CV235" s="109"/>
      <c r="CW235" s="109"/>
      <c r="CX235" s="109"/>
      <c r="CY235" s="109"/>
      <c r="CZ235" s="109"/>
      <c r="DA235" s="109"/>
      <c r="DB235" s="109"/>
      <c r="DC235" s="109"/>
      <c r="DD235" s="109"/>
      <c r="DE235" s="109"/>
      <c r="DF235" s="109"/>
      <c r="DG235" s="109"/>
      <c r="DH235" s="109"/>
      <c r="DI235" s="109"/>
      <c r="DJ235" s="109">
        <v>329.0</v>
      </c>
      <c r="DK235" s="109"/>
      <c r="DL235" s="109"/>
      <c r="DM235" s="109"/>
      <c r="DN235" s="109"/>
      <c r="DO235" s="109"/>
      <c r="DP235" s="109"/>
      <c r="DQ235" s="109"/>
      <c r="DR235" s="109"/>
      <c r="DS235" s="109"/>
      <c r="DT235" s="109"/>
      <c r="DU235" s="109"/>
      <c r="DV235" s="109"/>
      <c r="DW235" s="109"/>
      <c r="DX235" s="109"/>
      <c r="DY235" s="109"/>
      <c r="DZ235" s="109"/>
      <c r="EA235" s="109"/>
      <c r="EB235" s="109"/>
      <c r="EC235" s="109"/>
      <c r="ED235" s="109"/>
      <c r="EE235" s="109"/>
      <c r="EF235" s="109"/>
      <c r="EG235" s="109"/>
      <c r="EH235" s="109"/>
      <c r="EI235" s="109"/>
      <c r="EJ235" s="109"/>
      <c r="EK235" s="109"/>
      <c r="EL235" s="109"/>
      <c r="EM235" s="109"/>
      <c r="EN235" s="109"/>
      <c r="EO235" s="109"/>
      <c r="EP235" s="109"/>
      <c r="EQ235" s="109"/>
      <c r="ER235" s="109"/>
      <c r="ES235" s="109"/>
      <c r="ET235" s="109"/>
      <c r="EU235" s="109"/>
      <c r="EV235" s="109"/>
      <c r="EW235" s="109"/>
      <c r="EX235" s="109">
        <v>475.0</v>
      </c>
      <c r="EY235" s="109"/>
      <c r="EZ235" s="109"/>
      <c r="FA235" s="109"/>
      <c r="FB235" s="109"/>
      <c r="FC235" s="109"/>
      <c r="FD235" s="109">
        <v>261.0</v>
      </c>
      <c r="FE235" s="109"/>
      <c r="FF235" s="109"/>
      <c r="FG235" s="109"/>
      <c r="FH235" s="109"/>
      <c r="FI235" s="109"/>
      <c r="FJ235" s="109"/>
      <c r="FK235" s="109"/>
      <c r="FL235" s="109"/>
      <c r="FM235" s="109">
        <v>1099.0</v>
      </c>
      <c r="FN235" s="109"/>
      <c r="FO235" s="109"/>
      <c r="FP235" s="109"/>
      <c r="FQ235" s="109"/>
      <c r="FR235" s="109"/>
      <c r="FS235" s="109"/>
      <c r="FT235" s="109"/>
      <c r="FU235" s="109"/>
      <c r="FV235" s="109"/>
      <c r="FW235" s="109"/>
      <c r="FX235" s="109">
        <v>305.0</v>
      </c>
      <c r="FY235" s="109"/>
      <c r="FZ235" s="109"/>
      <c r="GA235" s="109"/>
      <c r="GB235" s="109"/>
      <c r="GC235" s="109"/>
      <c r="GD235" s="109"/>
      <c r="GE235" s="109"/>
      <c r="GF235" s="109"/>
      <c r="GG235" s="109"/>
      <c r="GH235" s="109"/>
      <c r="GI235" s="109">
        <v>1275.0</v>
      </c>
    </row>
    <row r="236" ht="15.75" customHeight="1">
      <c r="A236" s="31">
        <v>209.0</v>
      </c>
      <c r="B236" s="31" t="s">
        <v>339</v>
      </c>
      <c r="C236" s="31">
        <v>7.0</v>
      </c>
      <c r="D236" s="109">
        <v>229114.0</v>
      </c>
      <c r="E236" s="109">
        <v>232164.0</v>
      </c>
      <c r="F236" s="109">
        <v>229114.0</v>
      </c>
      <c r="G236" s="109">
        <v>232164.0</v>
      </c>
      <c r="H236" s="109">
        <v>172316.0</v>
      </c>
      <c r="I236" s="109">
        <v>163010.0</v>
      </c>
      <c r="J236" s="109">
        <v>172316.0</v>
      </c>
      <c r="K236" s="109">
        <v>163010.0</v>
      </c>
      <c r="L236" s="109">
        <v>2937.0</v>
      </c>
      <c r="M236" s="109">
        <v>4024.0</v>
      </c>
      <c r="N236" s="109">
        <v>2552.0</v>
      </c>
      <c r="O236" s="109">
        <v>3142.0</v>
      </c>
      <c r="P236" s="109">
        <v>169379.0</v>
      </c>
      <c r="Q236" s="109">
        <v>158986.0</v>
      </c>
      <c r="R236" s="109">
        <v>169764.0</v>
      </c>
      <c r="S236" s="109">
        <v>159868.0</v>
      </c>
      <c r="T236" s="109">
        <v>53022.0</v>
      </c>
      <c r="U236" s="109">
        <v>59086.0</v>
      </c>
      <c r="V236" s="109">
        <v>49400.0</v>
      </c>
      <c r="W236" s="109">
        <v>57376.0</v>
      </c>
      <c r="X236" s="109">
        <v>57482.0</v>
      </c>
      <c r="Y236" s="109">
        <v>61253.0</v>
      </c>
      <c r="Z236" s="109">
        <v>47986.0</v>
      </c>
      <c r="AA236" s="109">
        <v>52242.0</v>
      </c>
      <c r="AB236" s="109">
        <v>12277.0</v>
      </c>
      <c r="AC236" s="109">
        <v>11813.0</v>
      </c>
      <c r="AD236" s="109">
        <v>13548.0</v>
      </c>
      <c r="AE236" s="109">
        <v>12107.0</v>
      </c>
      <c r="AF236" s="109">
        <v>8618.0</v>
      </c>
      <c r="AG236" s="109">
        <v>8446.0</v>
      </c>
      <c r="AH236" s="109">
        <v>11360.0</v>
      </c>
      <c r="AI236" s="109">
        <v>11430.0</v>
      </c>
      <c r="AJ236" s="109"/>
      <c r="AK236" s="109"/>
      <c r="AL236" s="109"/>
      <c r="AM236" s="109"/>
      <c r="AN236" s="109">
        <v>9256.0</v>
      </c>
      <c r="AO236" s="109">
        <v>3584.0</v>
      </c>
      <c r="AP236" s="109">
        <v>15519.0</v>
      </c>
      <c r="AQ236" s="109">
        <v>7315.0</v>
      </c>
      <c r="AR236" s="109">
        <v>21378.0</v>
      </c>
      <c r="AS236" s="109"/>
      <c r="AT236" s="109">
        <v>23206.0</v>
      </c>
      <c r="AU236" s="109">
        <v>7101.0</v>
      </c>
      <c r="AV236" s="109"/>
      <c r="AW236" s="109">
        <v>4810.0</v>
      </c>
      <c r="AX236" s="109">
        <v>930.0</v>
      </c>
      <c r="AY236" s="109">
        <v>4278.0</v>
      </c>
      <c r="AZ236" s="109"/>
      <c r="BA236" s="109">
        <v>3953.0</v>
      </c>
      <c r="BB236" s="109">
        <v>811.0</v>
      </c>
      <c r="BC236" s="109">
        <v>3080.0</v>
      </c>
      <c r="BD236" s="109">
        <v>4820.0</v>
      </c>
      <c r="BE236" s="109">
        <v>4145.0</v>
      </c>
      <c r="BF236" s="109">
        <v>3558.0</v>
      </c>
      <c r="BG236" s="109">
        <v>3031.0</v>
      </c>
      <c r="BH236" s="109"/>
      <c r="BI236" s="109"/>
      <c r="BJ236" s="109"/>
      <c r="BK236" s="109"/>
      <c r="BL236" s="109"/>
      <c r="BM236" s="109"/>
      <c r="BN236" s="109">
        <v>343.0</v>
      </c>
      <c r="BO236" s="109">
        <v>323.0</v>
      </c>
      <c r="BP236" s="109">
        <v>2526.0</v>
      </c>
      <c r="BQ236" s="109"/>
      <c r="BR236" s="109">
        <v>2187.0</v>
      </c>
      <c r="BS236" s="109"/>
      <c r="BT236" s="109"/>
      <c r="BU236" s="109"/>
      <c r="BV236" s="109"/>
      <c r="BW236" s="109"/>
      <c r="BX236" s="109"/>
      <c r="BY236" s="109"/>
      <c r="BZ236" s="109"/>
      <c r="CA236" s="109"/>
      <c r="CB236" s="109"/>
      <c r="CC236" s="109"/>
      <c r="CD236" s="109"/>
      <c r="CE236" s="109">
        <v>535.0</v>
      </c>
      <c r="CF236" s="109"/>
      <c r="CG236" s="109"/>
      <c r="CH236" s="109">
        <v>32.0</v>
      </c>
      <c r="CI236" s="109">
        <v>55.0</v>
      </c>
      <c r="CJ236" s="109"/>
      <c r="CK236" s="109"/>
      <c r="CL236" s="109"/>
      <c r="CM236" s="109"/>
      <c r="CN236" s="109"/>
      <c r="CO236" s="109"/>
      <c r="CP236" s="109"/>
      <c r="CQ236" s="109"/>
      <c r="CR236" s="109"/>
      <c r="CS236" s="109"/>
      <c r="CT236" s="109"/>
      <c r="CU236" s="109"/>
      <c r="CV236" s="109"/>
      <c r="CW236" s="109"/>
      <c r="CX236" s="109"/>
      <c r="CY236" s="109"/>
      <c r="CZ236" s="109"/>
      <c r="DA236" s="109"/>
      <c r="DB236" s="109"/>
      <c r="DC236" s="109"/>
      <c r="DD236" s="109"/>
      <c r="DE236" s="109"/>
      <c r="DF236" s="109"/>
      <c r="DG236" s="109"/>
      <c r="DH236" s="109"/>
      <c r="DI236" s="109"/>
      <c r="DJ236" s="109">
        <v>355.0</v>
      </c>
      <c r="DK236" s="109"/>
      <c r="DL236" s="109"/>
      <c r="DM236" s="109"/>
      <c r="DN236" s="109"/>
      <c r="DO236" s="109"/>
      <c r="DP236" s="109"/>
      <c r="DQ236" s="109"/>
      <c r="DR236" s="109"/>
      <c r="DS236" s="109"/>
      <c r="DT236" s="109"/>
      <c r="DU236" s="109"/>
      <c r="DV236" s="109"/>
      <c r="DW236" s="109"/>
      <c r="DX236" s="109"/>
      <c r="DY236" s="109"/>
      <c r="DZ236" s="109"/>
      <c r="EA236" s="109"/>
      <c r="EB236" s="109"/>
      <c r="EC236" s="109"/>
      <c r="ED236" s="109"/>
      <c r="EE236" s="109"/>
      <c r="EF236" s="109"/>
      <c r="EG236" s="109"/>
      <c r="EH236" s="109"/>
      <c r="EI236" s="109"/>
      <c r="EJ236" s="109"/>
      <c r="EK236" s="109"/>
      <c r="EL236" s="109"/>
      <c r="EM236" s="109"/>
      <c r="EN236" s="109"/>
      <c r="EO236" s="109"/>
      <c r="EP236" s="109"/>
      <c r="EQ236" s="109"/>
      <c r="ER236" s="109"/>
      <c r="ES236" s="109"/>
      <c r="ET236" s="109"/>
      <c r="EU236" s="109"/>
      <c r="EV236" s="109"/>
      <c r="EW236" s="109"/>
      <c r="EX236" s="109">
        <v>529.0</v>
      </c>
      <c r="EY236" s="109"/>
      <c r="EZ236" s="109"/>
      <c r="FA236" s="109"/>
      <c r="FB236" s="109"/>
      <c r="FC236" s="109"/>
      <c r="FD236" s="109"/>
      <c r="FE236" s="109"/>
      <c r="FF236" s="109"/>
      <c r="FG236" s="109"/>
      <c r="FH236" s="109"/>
      <c r="FI236" s="109"/>
      <c r="FJ236" s="109"/>
      <c r="FK236" s="109"/>
      <c r="FL236" s="109"/>
      <c r="FM236" s="109">
        <v>1896.0</v>
      </c>
      <c r="FN236" s="109"/>
      <c r="FO236" s="109"/>
      <c r="FP236" s="109"/>
      <c r="FQ236" s="109"/>
      <c r="FR236" s="109"/>
      <c r="FS236" s="109"/>
      <c r="FT236" s="109"/>
      <c r="FU236" s="109"/>
      <c r="FV236" s="109"/>
      <c r="FW236" s="109"/>
      <c r="FX236" s="109"/>
      <c r="FY236" s="109"/>
      <c r="FZ236" s="109"/>
      <c r="GA236" s="109"/>
      <c r="GB236" s="109"/>
      <c r="GC236" s="109"/>
      <c r="GD236" s="109"/>
      <c r="GE236" s="109"/>
      <c r="GF236" s="109"/>
      <c r="GG236" s="109"/>
      <c r="GH236" s="109"/>
      <c r="GI236" s="109">
        <v>995.0</v>
      </c>
    </row>
    <row r="237" ht="15.75" customHeight="1">
      <c r="A237" s="31">
        <v>210.0</v>
      </c>
      <c r="B237" s="31" t="s">
        <v>930</v>
      </c>
      <c r="C237" s="31">
        <v>7.0</v>
      </c>
      <c r="D237" s="109">
        <v>177687.0</v>
      </c>
      <c r="E237" s="109">
        <v>180540.0</v>
      </c>
      <c r="F237" s="109">
        <v>177687.0</v>
      </c>
      <c r="G237" s="109">
        <v>180540.0</v>
      </c>
      <c r="H237" s="109">
        <v>135065.0</v>
      </c>
      <c r="I237" s="109">
        <v>128753.0</v>
      </c>
      <c r="J237" s="109">
        <v>135065.0</v>
      </c>
      <c r="K237" s="109">
        <v>128753.0</v>
      </c>
      <c r="L237" s="109">
        <v>2830.0</v>
      </c>
      <c r="M237" s="109">
        <v>4085.0</v>
      </c>
      <c r="N237" s="109">
        <v>2349.0</v>
      </c>
      <c r="O237" s="109">
        <v>3159.0</v>
      </c>
      <c r="P237" s="109">
        <v>132235.0</v>
      </c>
      <c r="Q237" s="109">
        <v>124668.0</v>
      </c>
      <c r="R237" s="109">
        <v>132716.0</v>
      </c>
      <c r="S237" s="109">
        <v>125594.0</v>
      </c>
      <c r="T237" s="109">
        <v>48719.0</v>
      </c>
      <c r="U237" s="109">
        <v>57201.0</v>
      </c>
      <c r="V237" s="109">
        <v>47455.0</v>
      </c>
      <c r="W237" s="109">
        <v>54877.0</v>
      </c>
      <c r="X237" s="109">
        <v>38028.0</v>
      </c>
      <c r="Y237" s="109">
        <v>40180.0</v>
      </c>
      <c r="Z237" s="109">
        <v>32794.0</v>
      </c>
      <c r="AA237" s="109">
        <v>35108.0</v>
      </c>
      <c r="AB237" s="109">
        <v>8019.0</v>
      </c>
      <c r="AC237" s="109">
        <v>7486.0</v>
      </c>
      <c r="AD237" s="109">
        <v>9511.0</v>
      </c>
      <c r="AE237" s="109">
        <v>8172.0</v>
      </c>
      <c r="AF237" s="109">
        <v>5544.0</v>
      </c>
      <c r="AG237" s="109">
        <v>5059.0</v>
      </c>
      <c r="AH237" s="109">
        <v>6156.0</v>
      </c>
      <c r="AI237" s="109">
        <v>5960.0</v>
      </c>
      <c r="AJ237" s="109"/>
      <c r="AK237" s="109"/>
      <c r="AL237" s="109"/>
      <c r="AM237" s="109"/>
      <c r="AN237" s="109">
        <v>8846.0</v>
      </c>
      <c r="AO237" s="109">
        <v>3446.0</v>
      </c>
      <c r="AP237" s="109">
        <v>11803.0</v>
      </c>
      <c r="AQ237" s="109">
        <v>6344.0</v>
      </c>
      <c r="AR237" s="109">
        <v>16989.0</v>
      </c>
      <c r="AS237" s="109"/>
      <c r="AT237" s="109">
        <v>18652.0</v>
      </c>
      <c r="AU237" s="109">
        <v>5461.0</v>
      </c>
      <c r="AV237" s="109"/>
      <c r="AW237" s="109">
        <v>3326.0</v>
      </c>
      <c r="AX237" s="109">
        <v>628.0</v>
      </c>
      <c r="AY237" s="109">
        <v>3061.0</v>
      </c>
      <c r="AZ237" s="109">
        <v>771.0</v>
      </c>
      <c r="BA237" s="109">
        <v>2429.0</v>
      </c>
      <c r="BB237" s="109">
        <v>833.0</v>
      </c>
      <c r="BC237" s="109">
        <v>2178.0</v>
      </c>
      <c r="BD237" s="109">
        <v>3430.0</v>
      </c>
      <c r="BE237" s="109">
        <v>3625.0</v>
      </c>
      <c r="BF237" s="109">
        <v>2388.0</v>
      </c>
      <c r="BG237" s="109">
        <v>2046.0</v>
      </c>
      <c r="BH237" s="109"/>
      <c r="BI237" s="109"/>
      <c r="BJ237" s="109"/>
      <c r="BK237" s="109"/>
      <c r="BL237" s="109"/>
      <c r="BM237" s="109"/>
      <c r="BN237" s="109">
        <v>264.0</v>
      </c>
      <c r="BO237" s="109">
        <v>267.0</v>
      </c>
      <c r="BP237" s="109">
        <v>1889.0</v>
      </c>
      <c r="BQ237" s="109"/>
      <c r="BR237" s="109">
        <v>1573.0</v>
      </c>
      <c r="BS237" s="109"/>
      <c r="BT237" s="109"/>
      <c r="BU237" s="109"/>
      <c r="BV237" s="109"/>
      <c r="BW237" s="109"/>
      <c r="BX237" s="109"/>
      <c r="BY237" s="109"/>
      <c r="BZ237" s="109"/>
      <c r="CA237" s="109"/>
      <c r="CB237" s="109"/>
      <c r="CC237" s="109"/>
      <c r="CD237" s="109"/>
      <c r="CE237" s="109">
        <v>483.0</v>
      </c>
      <c r="CF237" s="109"/>
      <c r="CG237" s="109"/>
      <c r="CH237" s="109">
        <v>45.0</v>
      </c>
      <c r="CI237" s="109">
        <v>42.0</v>
      </c>
      <c r="CJ237" s="109"/>
      <c r="CK237" s="109"/>
      <c r="CL237" s="109"/>
      <c r="CM237" s="109"/>
      <c r="CN237" s="109"/>
      <c r="CO237" s="109"/>
      <c r="CP237" s="109"/>
      <c r="CQ237" s="109"/>
      <c r="CR237" s="109"/>
      <c r="CS237" s="109"/>
      <c r="CT237" s="109"/>
      <c r="CU237" s="109"/>
      <c r="CV237" s="109"/>
      <c r="CW237" s="109"/>
      <c r="CX237" s="109"/>
      <c r="CY237" s="109"/>
      <c r="CZ237" s="109"/>
      <c r="DA237" s="109"/>
      <c r="DB237" s="109"/>
      <c r="DC237" s="109"/>
      <c r="DD237" s="109"/>
      <c r="DE237" s="109"/>
      <c r="DF237" s="109"/>
      <c r="DG237" s="109"/>
      <c r="DH237" s="109"/>
      <c r="DI237" s="109"/>
      <c r="DJ237" s="109">
        <v>223.0</v>
      </c>
      <c r="DK237" s="109"/>
      <c r="DL237" s="109"/>
      <c r="DM237" s="109"/>
      <c r="DN237" s="109"/>
      <c r="DO237" s="109"/>
      <c r="DP237" s="109"/>
      <c r="DQ237" s="109"/>
      <c r="DR237" s="109"/>
      <c r="DS237" s="109"/>
      <c r="DT237" s="109"/>
      <c r="DU237" s="109"/>
      <c r="DV237" s="109"/>
      <c r="DW237" s="109"/>
      <c r="DX237" s="109"/>
      <c r="DY237" s="109"/>
      <c r="DZ237" s="109"/>
      <c r="EA237" s="109"/>
      <c r="EB237" s="109"/>
      <c r="EC237" s="109"/>
      <c r="ED237" s="109"/>
      <c r="EE237" s="109"/>
      <c r="EF237" s="109"/>
      <c r="EG237" s="109"/>
      <c r="EH237" s="109"/>
      <c r="EI237" s="109"/>
      <c r="EJ237" s="109"/>
      <c r="EK237" s="109"/>
      <c r="EL237" s="109"/>
      <c r="EM237" s="109"/>
      <c r="EN237" s="109"/>
      <c r="EO237" s="109"/>
      <c r="EP237" s="109"/>
      <c r="EQ237" s="109"/>
      <c r="ER237" s="109"/>
      <c r="ES237" s="109"/>
      <c r="ET237" s="109"/>
      <c r="EU237" s="109"/>
      <c r="EV237" s="109"/>
      <c r="EW237" s="109"/>
      <c r="EX237" s="109">
        <v>391.0</v>
      </c>
      <c r="EY237" s="109"/>
      <c r="EZ237" s="109"/>
      <c r="FA237" s="109"/>
      <c r="FB237" s="109"/>
      <c r="FC237" s="109"/>
      <c r="FD237" s="109"/>
      <c r="FE237" s="109"/>
      <c r="FF237" s="109"/>
      <c r="FG237" s="109"/>
      <c r="FH237" s="109"/>
      <c r="FI237" s="109"/>
      <c r="FJ237" s="109"/>
      <c r="FK237" s="109"/>
      <c r="FL237" s="109"/>
      <c r="FM237" s="109"/>
      <c r="FN237" s="109"/>
      <c r="FO237" s="109"/>
      <c r="FP237" s="109"/>
      <c r="FQ237" s="109"/>
      <c r="FR237" s="109"/>
      <c r="FS237" s="109"/>
      <c r="FT237" s="109"/>
      <c r="FU237" s="109"/>
      <c r="FV237" s="109"/>
      <c r="FW237" s="109"/>
      <c r="FX237" s="109"/>
      <c r="FY237" s="109"/>
      <c r="FZ237" s="109"/>
      <c r="GA237" s="109"/>
      <c r="GB237" s="109"/>
      <c r="GC237" s="109"/>
      <c r="GD237" s="109"/>
      <c r="GE237" s="109"/>
      <c r="GF237" s="109"/>
      <c r="GG237" s="109">
        <v>1916.0</v>
      </c>
      <c r="GH237" s="109"/>
      <c r="GI237" s="109">
        <v>1595.0</v>
      </c>
    </row>
    <row r="238" ht="15.75" customHeight="1">
      <c r="A238" s="31">
        <v>211.0</v>
      </c>
      <c r="B238" s="31" t="s">
        <v>1317</v>
      </c>
      <c r="C238" s="31">
        <v>7.0</v>
      </c>
      <c r="D238" s="109">
        <v>217633.0</v>
      </c>
      <c r="E238" s="109">
        <v>216137.0</v>
      </c>
      <c r="F238" s="109">
        <v>217633.0</v>
      </c>
      <c r="G238" s="109">
        <v>216137.0</v>
      </c>
      <c r="H238" s="109">
        <v>172369.0</v>
      </c>
      <c r="I238" s="109">
        <v>158661.0</v>
      </c>
      <c r="J238" s="109">
        <v>172369.0</v>
      </c>
      <c r="K238" s="109">
        <v>158661.0</v>
      </c>
      <c r="L238" s="109">
        <v>2358.0</v>
      </c>
      <c r="M238" s="109">
        <v>3545.0</v>
      </c>
      <c r="N238" s="109">
        <v>1962.0</v>
      </c>
      <c r="O238" s="109">
        <v>2817.0</v>
      </c>
      <c r="P238" s="109">
        <v>170011.0</v>
      </c>
      <c r="Q238" s="109">
        <v>155116.0</v>
      </c>
      <c r="R238" s="109">
        <v>170407.0</v>
      </c>
      <c r="S238" s="109">
        <v>155844.0</v>
      </c>
      <c r="T238" s="109">
        <v>68588.0</v>
      </c>
      <c r="U238" s="109">
        <v>75748.0</v>
      </c>
      <c r="V238" s="109">
        <v>59309.0</v>
      </c>
      <c r="W238" s="109">
        <v>66523.0</v>
      </c>
      <c r="X238" s="109">
        <v>44224.0</v>
      </c>
      <c r="Y238" s="109">
        <v>43385.0</v>
      </c>
      <c r="Z238" s="109">
        <v>37293.0</v>
      </c>
      <c r="AA238" s="109">
        <v>40537.0</v>
      </c>
      <c r="AB238" s="109">
        <v>8018.0</v>
      </c>
      <c r="AC238" s="109">
        <v>6308.0</v>
      </c>
      <c r="AD238" s="109">
        <v>10975.0</v>
      </c>
      <c r="AE238" s="109">
        <v>7538.0</v>
      </c>
      <c r="AF238" s="109">
        <v>13500.0</v>
      </c>
      <c r="AG238" s="109">
        <v>11064.0</v>
      </c>
      <c r="AH238" s="109">
        <v>14788.0</v>
      </c>
      <c r="AI238" s="109">
        <v>13172.0</v>
      </c>
      <c r="AJ238" s="109"/>
      <c r="AK238" s="109"/>
      <c r="AL238" s="109"/>
      <c r="AM238" s="109"/>
      <c r="AN238" s="109">
        <v>10209.0</v>
      </c>
      <c r="AO238" s="109">
        <v>6217.0</v>
      </c>
      <c r="AP238" s="109">
        <v>17560.0</v>
      </c>
      <c r="AQ238" s="109">
        <v>9677.0</v>
      </c>
      <c r="AR238" s="109">
        <v>20932.0</v>
      </c>
      <c r="AS238" s="109"/>
      <c r="AT238" s="109">
        <v>23191.0</v>
      </c>
      <c r="AU238" s="109">
        <v>7584.0</v>
      </c>
      <c r="AV238" s="109"/>
      <c r="AW238" s="109">
        <v>4608.0</v>
      </c>
      <c r="AX238" s="109">
        <v>796.0</v>
      </c>
      <c r="AY238" s="109">
        <v>4091.0</v>
      </c>
      <c r="AZ238" s="109"/>
      <c r="BA238" s="109">
        <v>2082.0</v>
      </c>
      <c r="BB238" s="109">
        <v>537.0</v>
      </c>
      <c r="BC238" s="109">
        <v>1833.0</v>
      </c>
      <c r="BD238" s="109">
        <v>4540.0</v>
      </c>
      <c r="BE238" s="109">
        <v>3159.0</v>
      </c>
      <c r="BF238" s="109">
        <v>2814.0</v>
      </c>
      <c r="BG238" s="109">
        <v>2166.0</v>
      </c>
      <c r="BH238" s="109"/>
      <c r="BI238" s="109"/>
      <c r="BJ238" s="109"/>
      <c r="BK238" s="109"/>
      <c r="BL238" s="109"/>
      <c r="BM238" s="109">
        <v>940.0</v>
      </c>
      <c r="BN238" s="109">
        <v>462.0</v>
      </c>
      <c r="BO238" s="109">
        <v>660.0</v>
      </c>
      <c r="BP238" s="109"/>
      <c r="BQ238" s="109"/>
      <c r="BR238" s="109">
        <v>1706.0</v>
      </c>
      <c r="BS238" s="109"/>
      <c r="BT238" s="109"/>
      <c r="BU238" s="109"/>
      <c r="BV238" s="109"/>
      <c r="BW238" s="109"/>
      <c r="BX238" s="109"/>
      <c r="BY238" s="109"/>
      <c r="BZ238" s="109"/>
      <c r="CA238" s="109"/>
      <c r="CB238" s="109"/>
      <c r="CC238" s="109"/>
      <c r="CD238" s="109"/>
      <c r="CE238" s="109">
        <v>410.0</v>
      </c>
      <c r="CF238" s="109"/>
      <c r="CG238" s="109"/>
      <c r="CH238" s="109">
        <v>65.0</v>
      </c>
      <c r="CI238" s="109">
        <v>71.0</v>
      </c>
      <c r="CJ238" s="109"/>
      <c r="CK238" s="109"/>
      <c r="CL238" s="109"/>
      <c r="CM238" s="109"/>
      <c r="CN238" s="109"/>
      <c r="CO238" s="109"/>
      <c r="CP238" s="109"/>
      <c r="CQ238" s="109"/>
      <c r="CR238" s="109"/>
      <c r="CS238" s="109"/>
      <c r="CT238" s="109"/>
      <c r="CU238" s="109"/>
      <c r="CV238" s="109"/>
      <c r="CW238" s="109"/>
      <c r="CX238" s="109"/>
      <c r="CY238" s="109"/>
      <c r="CZ238" s="109"/>
      <c r="DA238" s="109"/>
      <c r="DB238" s="109"/>
      <c r="DC238" s="109"/>
      <c r="DD238" s="109"/>
      <c r="DE238" s="109"/>
      <c r="DF238" s="109"/>
      <c r="DG238" s="109"/>
      <c r="DH238" s="109"/>
      <c r="DI238" s="109"/>
      <c r="DJ238" s="109">
        <v>391.0</v>
      </c>
      <c r="DK238" s="109"/>
      <c r="DL238" s="109"/>
      <c r="DM238" s="109"/>
      <c r="DN238" s="109"/>
      <c r="DO238" s="109"/>
      <c r="DP238" s="109"/>
      <c r="DQ238" s="109"/>
      <c r="DR238" s="109"/>
      <c r="DS238" s="109"/>
      <c r="DT238" s="109"/>
      <c r="DU238" s="109"/>
      <c r="DV238" s="109"/>
      <c r="DW238" s="109"/>
      <c r="DX238" s="109"/>
      <c r="DY238" s="109"/>
      <c r="DZ238" s="109"/>
      <c r="EA238" s="109"/>
      <c r="EB238" s="109"/>
      <c r="EC238" s="109"/>
      <c r="ED238" s="109"/>
      <c r="EE238" s="109"/>
      <c r="EF238" s="109"/>
      <c r="EG238" s="109"/>
      <c r="EH238" s="109"/>
      <c r="EI238" s="109"/>
      <c r="EJ238" s="109"/>
      <c r="EK238" s="109"/>
      <c r="EL238" s="109"/>
      <c r="EM238" s="109"/>
      <c r="EN238" s="109"/>
      <c r="EO238" s="109"/>
      <c r="EP238" s="109"/>
      <c r="EQ238" s="109"/>
      <c r="ER238" s="109"/>
      <c r="ES238" s="109"/>
      <c r="ET238" s="109"/>
      <c r="EU238" s="109"/>
      <c r="EV238" s="109"/>
      <c r="EW238" s="109"/>
      <c r="EX238" s="109">
        <v>520.0</v>
      </c>
      <c r="EY238" s="109"/>
      <c r="EZ238" s="109"/>
      <c r="FA238" s="109"/>
      <c r="FB238" s="109"/>
      <c r="FC238" s="109"/>
      <c r="FD238" s="109"/>
      <c r="FE238" s="109"/>
      <c r="FF238" s="109"/>
      <c r="FG238" s="109"/>
      <c r="FH238" s="109"/>
      <c r="FI238" s="109"/>
      <c r="FJ238" s="109"/>
      <c r="FK238" s="109"/>
      <c r="FL238" s="109"/>
      <c r="FM238" s="109"/>
      <c r="FN238" s="109"/>
      <c r="FO238" s="109"/>
      <c r="FP238" s="109"/>
      <c r="FQ238" s="109"/>
      <c r="FR238" s="109"/>
      <c r="FS238" s="109"/>
      <c r="FT238" s="109"/>
      <c r="FU238" s="109"/>
      <c r="FV238" s="109"/>
      <c r="FW238" s="109"/>
      <c r="FX238" s="109"/>
      <c r="FY238" s="109"/>
      <c r="FZ238" s="109"/>
      <c r="GA238" s="109"/>
      <c r="GB238" s="109"/>
      <c r="GC238" s="109"/>
      <c r="GD238" s="109"/>
      <c r="GE238" s="109"/>
      <c r="GF238" s="109"/>
      <c r="GG238" s="109">
        <v>1605.0</v>
      </c>
      <c r="GH238" s="109"/>
      <c r="GI238" s="109">
        <v>1582.0</v>
      </c>
    </row>
    <row r="239" ht="15.75" customHeight="1">
      <c r="A239" s="31">
        <v>75.0</v>
      </c>
      <c r="B239" s="31" t="s">
        <v>1022</v>
      </c>
      <c r="C239" s="31">
        <v>11.0</v>
      </c>
      <c r="D239" s="109">
        <v>206706.0</v>
      </c>
      <c r="E239" s="109">
        <v>204085.0</v>
      </c>
      <c r="F239" s="109">
        <v>206706.0</v>
      </c>
      <c r="G239" s="109">
        <v>204085.0</v>
      </c>
      <c r="H239" s="109">
        <v>151412.0</v>
      </c>
      <c r="I239" s="109">
        <v>141574.0</v>
      </c>
      <c r="J239" s="109">
        <v>151412.0</v>
      </c>
      <c r="K239" s="109">
        <v>141574.0</v>
      </c>
      <c r="L239" s="109">
        <v>2341.0</v>
      </c>
      <c r="M239" s="109">
        <v>2282.0</v>
      </c>
      <c r="N239" s="109">
        <v>1969.0</v>
      </c>
      <c r="O239" s="109">
        <v>2174.0</v>
      </c>
      <c r="P239" s="109">
        <v>149071.0</v>
      </c>
      <c r="Q239" s="109">
        <v>139292.0</v>
      </c>
      <c r="R239" s="109">
        <v>149443.0</v>
      </c>
      <c r="S239" s="109">
        <v>139400.0</v>
      </c>
      <c r="T239" s="109">
        <v>27654.0</v>
      </c>
      <c r="U239" s="109">
        <v>33265.0</v>
      </c>
      <c r="V239" s="109">
        <v>27861.0</v>
      </c>
      <c r="W239" s="109">
        <v>31544.0</v>
      </c>
      <c r="X239" s="109">
        <v>35036.0</v>
      </c>
      <c r="Y239" s="109">
        <v>39360.0</v>
      </c>
      <c r="Z239" s="109">
        <v>26788.0</v>
      </c>
      <c r="AA239" s="109">
        <v>36403.0</v>
      </c>
      <c r="AB239" s="109">
        <v>30492.0</v>
      </c>
      <c r="AC239" s="109">
        <v>23200.0</v>
      </c>
      <c r="AD239" s="109">
        <v>32118.0</v>
      </c>
      <c r="AE239" s="109">
        <v>26068.0</v>
      </c>
      <c r="AF239" s="109">
        <v>26781.0</v>
      </c>
      <c r="AG239" s="109">
        <v>25687.0</v>
      </c>
      <c r="AH239" s="109">
        <v>25708.0</v>
      </c>
      <c r="AI239" s="109">
        <v>23329.0</v>
      </c>
      <c r="AJ239" s="109"/>
      <c r="AK239" s="109"/>
      <c r="AL239" s="109"/>
      <c r="AM239" s="109"/>
      <c r="AN239" s="109">
        <v>9017.0</v>
      </c>
      <c r="AO239" s="109">
        <v>2088.0</v>
      </c>
      <c r="AP239" s="109">
        <v>12972.0</v>
      </c>
      <c r="AQ239" s="109">
        <v>5134.0</v>
      </c>
      <c r="AR239" s="109">
        <v>11782.0</v>
      </c>
      <c r="AS239" s="109">
        <v>4212.0</v>
      </c>
      <c r="AT239" s="109">
        <v>12289.0</v>
      </c>
      <c r="AU239" s="109">
        <v>5443.0</v>
      </c>
      <c r="AV239" s="109"/>
      <c r="AW239" s="109">
        <v>5463.0</v>
      </c>
      <c r="AX239" s="109">
        <v>1229.0</v>
      </c>
      <c r="AY239" s="109">
        <v>6608.0</v>
      </c>
      <c r="AZ239" s="109"/>
      <c r="BA239" s="109">
        <v>1363.0</v>
      </c>
      <c r="BB239" s="109"/>
      <c r="BC239" s="109">
        <v>1234.0</v>
      </c>
      <c r="BD239" s="109">
        <v>648.0</v>
      </c>
      <c r="BE239" s="109">
        <v>239.0</v>
      </c>
      <c r="BF239" s="109">
        <v>336.0</v>
      </c>
      <c r="BG239" s="109">
        <v>304.0</v>
      </c>
      <c r="BH239" s="109"/>
      <c r="BI239" s="109"/>
      <c r="BJ239" s="109">
        <v>1777.0</v>
      </c>
      <c r="BK239" s="109"/>
      <c r="BL239" s="109">
        <v>715.0</v>
      </c>
      <c r="BM239" s="109"/>
      <c r="BN239" s="109">
        <v>272.0</v>
      </c>
      <c r="BO239" s="109">
        <v>319.0</v>
      </c>
      <c r="BP239" s="109">
        <v>5342.0</v>
      </c>
      <c r="BQ239" s="109">
        <v>1856.0</v>
      </c>
      <c r="BR239" s="109">
        <v>3811.0</v>
      </c>
      <c r="BS239" s="109">
        <v>1686.0</v>
      </c>
      <c r="BT239" s="109"/>
      <c r="BU239" s="109"/>
      <c r="BV239" s="109"/>
      <c r="BW239" s="109"/>
      <c r="BX239" s="109"/>
      <c r="BY239" s="109"/>
      <c r="BZ239" s="109"/>
      <c r="CA239" s="109"/>
      <c r="CB239" s="109"/>
      <c r="CC239" s="109"/>
      <c r="CD239" s="109"/>
      <c r="CE239" s="109"/>
      <c r="CF239" s="109">
        <v>360.0</v>
      </c>
      <c r="CG239" s="109">
        <v>202.0</v>
      </c>
      <c r="CH239" s="109">
        <v>172.0</v>
      </c>
      <c r="CI239" s="109">
        <v>145.0</v>
      </c>
      <c r="CJ239" s="109">
        <v>203.0</v>
      </c>
      <c r="CK239" s="109">
        <v>217.0</v>
      </c>
      <c r="CL239" s="109">
        <v>77.0</v>
      </c>
      <c r="CM239" s="109">
        <v>144.0</v>
      </c>
      <c r="CN239" s="109">
        <v>275.0</v>
      </c>
      <c r="CO239" s="109"/>
      <c r="CP239" s="109">
        <v>66.0</v>
      </c>
      <c r="CQ239" s="109">
        <v>76.0</v>
      </c>
      <c r="CR239" s="109"/>
      <c r="CS239" s="109"/>
      <c r="CT239" s="109"/>
      <c r="CU239" s="109"/>
      <c r="CV239" s="109"/>
      <c r="CW239" s="109"/>
      <c r="CX239" s="109"/>
      <c r="CY239" s="109"/>
      <c r="CZ239" s="109"/>
      <c r="DA239" s="109"/>
      <c r="DB239" s="109"/>
      <c r="DC239" s="109"/>
      <c r="DD239" s="109"/>
      <c r="DE239" s="109"/>
      <c r="DF239" s="109">
        <v>100.0</v>
      </c>
      <c r="DG239" s="109"/>
      <c r="DH239" s="109"/>
      <c r="DI239" s="109"/>
      <c r="DJ239" s="109">
        <v>836.0</v>
      </c>
      <c r="DK239" s="109"/>
      <c r="DL239" s="109"/>
      <c r="DM239" s="109"/>
      <c r="DN239" s="109">
        <v>919.0</v>
      </c>
      <c r="DO239" s="109"/>
      <c r="DP239" s="109"/>
      <c r="DQ239" s="109">
        <v>261.0</v>
      </c>
      <c r="DR239" s="109">
        <v>167.0</v>
      </c>
      <c r="DS239" s="109"/>
      <c r="DT239" s="109"/>
      <c r="DU239" s="109"/>
      <c r="DV239" s="109">
        <v>372.0</v>
      </c>
      <c r="DW239" s="109"/>
      <c r="DX239" s="109"/>
      <c r="DY239" s="109"/>
      <c r="DZ239" s="109">
        <v>492.0</v>
      </c>
      <c r="EA239" s="109"/>
      <c r="EB239" s="109"/>
      <c r="EC239" s="109"/>
      <c r="ED239" s="109">
        <v>294.0</v>
      </c>
      <c r="EE239" s="109"/>
      <c r="EF239" s="109"/>
      <c r="EG239" s="109"/>
      <c r="EH239" s="109"/>
      <c r="EI239" s="109"/>
      <c r="EJ239" s="109"/>
      <c r="EK239" s="109"/>
      <c r="EL239" s="109">
        <v>254.0</v>
      </c>
      <c r="EM239" s="109"/>
      <c r="EN239" s="109"/>
      <c r="EO239" s="109"/>
      <c r="EP239" s="109"/>
      <c r="EQ239" s="109"/>
      <c r="ER239" s="109"/>
      <c r="ES239" s="109"/>
      <c r="ET239" s="109">
        <v>260.0</v>
      </c>
      <c r="EU239" s="109"/>
      <c r="EV239" s="109"/>
      <c r="EW239" s="109"/>
      <c r="EX239" s="109">
        <v>273.0</v>
      </c>
      <c r="EY239" s="109"/>
      <c r="EZ239" s="109"/>
      <c r="FA239" s="109"/>
      <c r="FB239" s="109"/>
      <c r="FC239" s="109"/>
      <c r="FD239" s="109"/>
      <c r="FE239" s="109"/>
      <c r="FF239" s="109"/>
      <c r="FG239" s="109"/>
      <c r="FH239" s="109"/>
      <c r="FI239" s="109"/>
      <c r="FJ239" s="109"/>
      <c r="FK239" s="109"/>
      <c r="FL239" s="109"/>
      <c r="FM239" s="109"/>
      <c r="FN239" s="109"/>
      <c r="FO239" s="109"/>
      <c r="FP239" s="109"/>
      <c r="FQ239" s="109"/>
      <c r="FR239" s="109"/>
      <c r="FS239" s="109"/>
      <c r="FT239" s="109"/>
      <c r="FU239" s="109"/>
      <c r="FV239" s="109"/>
      <c r="FW239" s="109"/>
      <c r="FX239" s="109"/>
      <c r="FY239" s="109"/>
      <c r="FZ239" s="109"/>
      <c r="GA239" s="109"/>
      <c r="GB239" s="109"/>
      <c r="GC239" s="109"/>
      <c r="GD239" s="109"/>
      <c r="GE239" s="109"/>
      <c r="GF239" s="109">
        <v>766.0</v>
      </c>
      <c r="GG239" s="109">
        <v>1879.0</v>
      </c>
      <c r="GH239" s="109"/>
      <c r="GI239" s="109">
        <v>963.0</v>
      </c>
    </row>
    <row r="240" ht="15.75" customHeight="1">
      <c r="A240" s="31">
        <v>76.0</v>
      </c>
      <c r="B240" s="31" t="s">
        <v>1024</v>
      </c>
      <c r="C240" s="31">
        <v>11.0</v>
      </c>
      <c r="D240" s="109">
        <v>237071.0</v>
      </c>
      <c r="E240" s="109">
        <v>235344.0</v>
      </c>
      <c r="F240" s="109">
        <v>237071.0</v>
      </c>
      <c r="G240" s="109">
        <v>235344.0</v>
      </c>
      <c r="H240" s="109">
        <v>188499.0</v>
      </c>
      <c r="I240" s="109">
        <v>175061.0</v>
      </c>
      <c r="J240" s="109">
        <v>188499.0</v>
      </c>
      <c r="K240" s="109">
        <v>175061.0</v>
      </c>
      <c r="L240" s="109">
        <v>2186.0</v>
      </c>
      <c r="M240" s="109">
        <v>2414.0</v>
      </c>
      <c r="N240" s="109">
        <v>1847.0</v>
      </c>
      <c r="O240" s="109">
        <v>2237.0</v>
      </c>
      <c r="P240" s="109">
        <v>186313.0</v>
      </c>
      <c r="Q240" s="109">
        <v>172647.0</v>
      </c>
      <c r="R240" s="109">
        <v>186652.0</v>
      </c>
      <c r="S240" s="109">
        <v>172824.0</v>
      </c>
      <c r="T240" s="109">
        <v>36429.0</v>
      </c>
      <c r="U240" s="109">
        <v>41295.0</v>
      </c>
      <c r="V240" s="109">
        <v>36994.0</v>
      </c>
      <c r="W240" s="109">
        <v>40617.0</v>
      </c>
      <c r="X240" s="109">
        <v>30509.0</v>
      </c>
      <c r="Y240" s="109">
        <v>36180.0</v>
      </c>
      <c r="Z240" s="109">
        <v>29185.0</v>
      </c>
      <c r="AA240" s="109">
        <v>38030.0</v>
      </c>
      <c r="AB240" s="109">
        <v>53618.0</v>
      </c>
      <c r="AC240" s="109">
        <v>48926.0</v>
      </c>
      <c r="AD240" s="109">
        <v>43774.0</v>
      </c>
      <c r="AE240" s="109">
        <v>43472.0</v>
      </c>
      <c r="AF240" s="109">
        <v>26376.0</v>
      </c>
      <c r="AG240" s="109">
        <v>25442.0</v>
      </c>
      <c r="AH240" s="109">
        <v>26651.0</v>
      </c>
      <c r="AI240" s="109">
        <v>24300.0</v>
      </c>
      <c r="AJ240" s="109"/>
      <c r="AK240" s="109"/>
      <c r="AL240" s="109"/>
      <c r="AM240" s="109"/>
      <c r="AN240" s="109">
        <v>7890.0</v>
      </c>
      <c r="AO240" s="109">
        <v>1581.0</v>
      </c>
      <c r="AP240" s="109">
        <v>12321.0</v>
      </c>
      <c r="AQ240" s="109">
        <v>4380.0</v>
      </c>
      <c r="AR240" s="109">
        <v>22487.0</v>
      </c>
      <c r="AS240" s="109">
        <v>7088.0</v>
      </c>
      <c r="AT240" s="109">
        <v>23315.0</v>
      </c>
      <c r="AU240" s="109">
        <v>8372.0</v>
      </c>
      <c r="AV240" s="109"/>
      <c r="AW240" s="109">
        <v>5860.0</v>
      </c>
      <c r="AX240" s="109">
        <v>870.0</v>
      </c>
      <c r="AY240" s="109">
        <v>6767.0</v>
      </c>
      <c r="AZ240" s="109"/>
      <c r="BA240" s="109">
        <v>2872.0</v>
      </c>
      <c r="BB240" s="109"/>
      <c r="BC240" s="109">
        <v>2597.0</v>
      </c>
      <c r="BD240" s="109">
        <v>1339.0</v>
      </c>
      <c r="BE240" s="109">
        <v>861.0</v>
      </c>
      <c r="BF240" s="109">
        <v>692.0</v>
      </c>
      <c r="BG240" s="109">
        <v>665.0</v>
      </c>
      <c r="BH240" s="109"/>
      <c r="BI240" s="109"/>
      <c r="BJ240" s="109">
        <v>2477.0</v>
      </c>
      <c r="BK240" s="109"/>
      <c r="BL240" s="109">
        <v>950.0</v>
      </c>
      <c r="BM240" s="109"/>
      <c r="BN240" s="109">
        <v>429.0</v>
      </c>
      <c r="BO240" s="109">
        <v>416.0</v>
      </c>
      <c r="BP240" s="109">
        <v>5810.0</v>
      </c>
      <c r="BQ240" s="109">
        <v>2220.0</v>
      </c>
      <c r="BR240" s="109">
        <v>4613.0</v>
      </c>
      <c r="BS240" s="109">
        <v>1984.0</v>
      </c>
      <c r="BT240" s="109"/>
      <c r="BU240" s="109"/>
      <c r="BV240" s="109"/>
      <c r="BW240" s="109"/>
      <c r="BX240" s="109"/>
      <c r="BY240" s="109"/>
      <c r="BZ240" s="109"/>
      <c r="CA240" s="109"/>
      <c r="CB240" s="109"/>
      <c r="CC240" s="109"/>
      <c r="CD240" s="109"/>
      <c r="CE240" s="109"/>
      <c r="CF240" s="109"/>
      <c r="CG240" s="109"/>
      <c r="CH240" s="109">
        <v>148.0</v>
      </c>
      <c r="CI240" s="109">
        <v>146.0</v>
      </c>
      <c r="CJ240" s="109">
        <v>451.0</v>
      </c>
      <c r="CK240" s="109">
        <v>322.0</v>
      </c>
      <c r="CL240" s="109">
        <v>126.0</v>
      </c>
      <c r="CM240" s="109">
        <v>182.0</v>
      </c>
      <c r="CN240" s="109"/>
      <c r="CO240" s="109"/>
      <c r="CP240" s="109">
        <v>49.0</v>
      </c>
      <c r="CQ240" s="109">
        <v>124.0</v>
      </c>
      <c r="CR240" s="109"/>
      <c r="CS240" s="109"/>
      <c r="CT240" s="109"/>
      <c r="CU240" s="109"/>
      <c r="CV240" s="109"/>
      <c r="CW240" s="109"/>
      <c r="CX240" s="109"/>
      <c r="CY240" s="109"/>
      <c r="CZ240" s="109"/>
      <c r="DA240" s="109"/>
      <c r="DB240" s="109"/>
      <c r="DC240" s="109"/>
      <c r="DD240" s="109"/>
      <c r="DE240" s="109"/>
      <c r="DF240" s="109">
        <v>97.0</v>
      </c>
      <c r="DG240" s="109"/>
      <c r="DH240" s="109"/>
      <c r="DI240" s="109"/>
      <c r="DJ240" s="109">
        <v>852.0</v>
      </c>
      <c r="DK240" s="109"/>
      <c r="DL240" s="109"/>
      <c r="DM240" s="109"/>
      <c r="DN240" s="109">
        <v>1004.0</v>
      </c>
      <c r="DO240" s="109"/>
      <c r="DP240" s="109"/>
      <c r="DQ240" s="109"/>
      <c r="DR240" s="109">
        <v>261.0</v>
      </c>
      <c r="DS240" s="109"/>
      <c r="DT240" s="109"/>
      <c r="DU240" s="109"/>
      <c r="DV240" s="109">
        <v>387.0</v>
      </c>
      <c r="DW240" s="109"/>
      <c r="DX240" s="109"/>
      <c r="DY240" s="109"/>
      <c r="DZ240" s="109">
        <v>936.0</v>
      </c>
      <c r="EA240" s="109"/>
      <c r="EB240" s="109"/>
      <c r="EC240" s="109"/>
      <c r="ED240" s="109">
        <v>326.0</v>
      </c>
      <c r="EE240" s="109"/>
      <c r="EF240" s="109"/>
      <c r="EG240" s="109"/>
      <c r="EH240" s="109"/>
      <c r="EI240" s="109"/>
      <c r="EJ240" s="109"/>
      <c r="EK240" s="109"/>
      <c r="EL240" s="109">
        <v>323.0</v>
      </c>
      <c r="EM240" s="109"/>
      <c r="EN240" s="109"/>
      <c r="EO240" s="109"/>
      <c r="EP240" s="109"/>
      <c r="EQ240" s="109"/>
      <c r="ER240" s="109"/>
      <c r="ES240" s="109"/>
      <c r="ET240" s="109">
        <v>537.0</v>
      </c>
      <c r="EU240" s="109"/>
      <c r="EV240" s="109"/>
      <c r="EW240" s="109"/>
      <c r="EX240" s="109">
        <v>285.0</v>
      </c>
      <c r="EY240" s="109"/>
      <c r="EZ240" s="109"/>
      <c r="FA240" s="109"/>
      <c r="FB240" s="109"/>
      <c r="FC240" s="109"/>
      <c r="FD240" s="109"/>
      <c r="FE240" s="109"/>
      <c r="FF240" s="109"/>
      <c r="FG240" s="109"/>
      <c r="FH240" s="109"/>
      <c r="FI240" s="109"/>
      <c r="FJ240" s="109"/>
      <c r="FK240" s="109"/>
      <c r="FL240" s="109"/>
      <c r="FM240" s="109"/>
      <c r="FN240" s="109"/>
      <c r="FO240" s="109"/>
      <c r="FP240" s="109"/>
      <c r="FQ240" s="109"/>
      <c r="FR240" s="109"/>
      <c r="FS240" s="109"/>
      <c r="FT240" s="109"/>
      <c r="FU240" s="109"/>
      <c r="FV240" s="109"/>
      <c r="FW240" s="109"/>
      <c r="FX240" s="109"/>
      <c r="FY240" s="109"/>
      <c r="FZ240" s="109"/>
      <c r="GA240" s="109"/>
      <c r="GB240" s="109"/>
      <c r="GC240" s="109"/>
      <c r="GD240" s="109"/>
      <c r="GE240" s="109"/>
      <c r="GF240" s="109">
        <v>454.0</v>
      </c>
      <c r="GG240" s="109"/>
      <c r="GH240" s="109"/>
      <c r="GI240" s="109">
        <v>772.0</v>
      </c>
    </row>
    <row r="241" ht="15.75" customHeight="1">
      <c r="A241" s="31">
        <v>77.0</v>
      </c>
      <c r="B241" s="31" t="s">
        <v>1025</v>
      </c>
      <c r="C241" s="31">
        <v>11.0</v>
      </c>
      <c r="D241" s="109">
        <v>182398.0</v>
      </c>
      <c r="E241" s="109">
        <v>182934.0</v>
      </c>
      <c r="F241" s="109">
        <v>182398.0</v>
      </c>
      <c r="G241" s="109">
        <v>182934.0</v>
      </c>
      <c r="H241" s="109">
        <v>137240.0</v>
      </c>
      <c r="I241" s="109">
        <v>133484.0</v>
      </c>
      <c r="J241" s="109">
        <v>137240.0</v>
      </c>
      <c r="K241" s="109">
        <v>133484.0</v>
      </c>
      <c r="L241" s="109">
        <v>2380.0</v>
      </c>
      <c r="M241" s="109">
        <v>2603.0</v>
      </c>
      <c r="N241" s="109">
        <v>2135.0</v>
      </c>
      <c r="O241" s="109">
        <v>2428.0</v>
      </c>
      <c r="P241" s="109">
        <v>134860.0</v>
      </c>
      <c r="Q241" s="109">
        <v>130881.0</v>
      </c>
      <c r="R241" s="109">
        <v>135105.0</v>
      </c>
      <c r="S241" s="109">
        <v>131056.0</v>
      </c>
      <c r="T241" s="109">
        <v>49654.0</v>
      </c>
      <c r="U241" s="109">
        <v>58845.0</v>
      </c>
      <c r="V241" s="109">
        <v>41912.0</v>
      </c>
      <c r="W241" s="109">
        <v>52545.0</v>
      </c>
      <c r="X241" s="109">
        <v>31882.0</v>
      </c>
      <c r="Y241" s="109">
        <v>38593.0</v>
      </c>
      <c r="Z241" s="109">
        <v>27071.0</v>
      </c>
      <c r="AA241" s="109">
        <v>34571.0</v>
      </c>
      <c r="AB241" s="109">
        <v>10384.0</v>
      </c>
      <c r="AC241" s="109">
        <v>8508.0</v>
      </c>
      <c r="AD241" s="109">
        <v>11516.0</v>
      </c>
      <c r="AE241" s="109">
        <v>10394.0</v>
      </c>
      <c r="AF241" s="109">
        <v>10647.0</v>
      </c>
      <c r="AG241" s="109">
        <v>8790.0</v>
      </c>
      <c r="AH241" s="109">
        <v>12305.0</v>
      </c>
      <c r="AI241" s="109">
        <v>11427.0</v>
      </c>
      <c r="AJ241" s="109"/>
      <c r="AK241" s="109"/>
      <c r="AL241" s="109"/>
      <c r="AM241" s="109"/>
      <c r="AN241" s="109">
        <v>9688.0</v>
      </c>
      <c r="AO241" s="109">
        <v>2605.0</v>
      </c>
      <c r="AP241" s="109">
        <v>15376.0</v>
      </c>
      <c r="AQ241" s="109">
        <v>5708.0</v>
      </c>
      <c r="AR241" s="109">
        <v>17738.0</v>
      </c>
      <c r="AS241" s="109">
        <v>5852.0</v>
      </c>
      <c r="AT241" s="109">
        <v>18513.0</v>
      </c>
      <c r="AU241" s="109">
        <v>7906.0</v>
      </c>
      <c r="AV241" s="109"/>
      <c r="AW241" s="109">
        <v>3251.0</v>
      </c>
      <c r="AX241" s="109">
        <v>682.0</v>
      </c>
      <c r="AY241" s="109">
        <v>3417.0</v>
      </c>
      <c r="AZ241" s="109"/>
      <c r="BA241" s="109">
        <v>2254.0</v>
      </c>
      <c r="BB241" s="109"/>
      <c r="BC241" s="109">
        <v>1976.0</v>
      </c>
      <c r="BD241" s="109"/>
      <c r="BE241" s="109">
        <v>624.0</v>
      </c>
      <c r="BF241" s="109">
        <v>298.0</v>
      </c>
      <c r="BG241" s="109">
        <v>661.0</v>
      </c>
      <c r="BH241" s="109"/>
      <c r="BI241" s="109"/>
      <c r="BJ241" s="109">
        <v>1938.0</v>
      </c>
      <c r="BK241" s="109"/>
      <c r="BL241" s="109"/>
      <c r="BM241" s="109"/>
      <c r="BN241" s="109">
        <v>231.0</v>
      </c>
      <c r="BO241" s="109">
        <v>240.0</v>
      </c>
      <c r="BP241" s="109">
        <v>2828.0</v>
      </c>
      <c r="BQ241" s="109">
        <v>865.0</v>
      </c>
      <c r="BR241" s="109">
        <v>1943.0</v>
      </c>
      <c r="BS241" s="109">
        <v>1074.0</v>
      </c>
      <c r="BT241" s="109"/>
      <c r="BU241" s="109"/>
      <c r="BV241" s="109"/>
      <c r="BW241" s="109"/>
      <c r="BX241" s="109"/>
      <c r="BY241" s="109"/>
      <c r="BZ241" s="109"/>
      <c r="CA241" s="109"/>
      <c r="CB241" s="109"/>
      <c r="CC241" s="109"/>
      <c r="CD241" s="109"/>
      <c r="CE241" s="109"/>
      <c r="CF241" s="109"/>
      <c r="CG241" s="109"/>
      <c r="CH241" s="109">
        <v>83.0</v>
      </c>
      <c r="CI241" s="109">
        <v>44.0</v>
      </c>
      <c r="CJ241" s="109">
        <v>400.0</v>
      </c>
      <c r="CK241" s="109"/>
      <c r="CL241" s="109">
        <v>114.0</v>
      </c>
      <c r="CM241" s="109">
        <v>75.0</v>
      </c>
      <c r="CN241" s="109"/>
      <c r="CO241" s="109"/>
      <c r="CP241" s="109">
        <v>32.0</v>
      </c>
      <c r="CQ241" s="109">
        <v>50.0</v>
      </c>
      <c r="CR241" s="109"/>
      <c r="CS241" s="109"/>
      <c r="CT241" s="109"/>
      <c r="CU241" s="109"/>
      <c r="CV241" s="109"/>
      <c r="CW241" s="109"/>
      <c r="CX241" s="109"/>
      <c r="CY241" s="109"/>
      <c r="CZ241" s="109"/>
      <c r="DA241" s="109"/>
      <c r="DB241" s="109"/>
      <c r="DC241" s="109"/>
      <c r="DD241" s="109"/>
      <c r="DE241" s="109"/>
      <c r="DF241" s="109">
        <v>31.0</v>
      </c>
      <c r="DG241" s="109"/>
      <c r="DH241" s="109"/>
      <c r="DI241" s="109"/>
      <c r="DJ241" s="109">
        <v>319.0</v>
      </c>
      <c r="DK241" s="109"/>
      <c r="DL241" s="109"/>
      <c r="DM241" s="109"/>
      <c r="DN241" s="109">
        <v>279.0</v>
      </c>
      <c r="DO241" s="109"/>
      <c r="DP241" s="109"/>
      <c r="DQ241" s="109"/>
      <c r="DR241" s="109">
        <v>44.0</v>
      </c>
      <c r="DS241" s="109"/>
      <c r="DT241" s="109"/>
      <c r="DU241" s="109"/>
      <c r="DV241" s="109">
        <v>306.0</v>
      </c>
      <c r="DW241" s="109"/>
      <c r="DX241" s="109">
        <v>1639.0</v>
      </c>
      <c r="DY241" s="109"/>
      <c r="DZ241" s="109">
        <v>1362.0</v>
      </c>
      <c r="EA241" s="109"/>
      <c r="EB241" s="109"/>
      <c r="EC241" s="109"/>
      <c r="ED241" s="109">
        <v>165.0</v>
      </c>
      <c r="EE241" s="109"/>
      <c r="EF241" s="109"/>
      <c r="EG241" s="109"/>
      <c r="EH241" s="109"/>
      <c r="EI241" s="109"/>
      <c r="EJ241" s="109"/>
      <c r="EK241" s="109"/>
      <c r="EL241" s="109">
        <v>203.0</v>
      </c>
      <c r="EM241" s="109"/>
      <c r="EN241" s="109"/>
      <c r="EO241" s="109"/>
      <c r="EP241" s="109"/>
      <c r="EQ241" s="109"/>
      <c r="ER241" s="109"/>
      <c r="ES241" s="109"/>
      <c r="ET241" s="109">
        <v>247.0</v>
      </c>
      <c r="EU241" s="109"/>
      <c r="EV241" s="109"/>
      <c r="EW241" s="109"/>
      <c r="EX241" s="109">
        <v>135.0</v>
      </c>
      <c r="EY241" s="109"/>
      <c r="EZ241" s="109"/>
      <c r="FA241" s="109"/>
      <c r="FB241" s="109"/>
      <c r="FC241" s="109"/>
      <c r="FD241" s="109"/>
      <c r="FE241" s="109"/>
      <c r="FF241" s="109"/>
      <c r="FG241" s="109"/>
      <c r="FH241" s="109"/>
      <c r="FI241" s="109"/>
      <c r="FJ241" s="109"/>
      <c r="FK241" s="109"/>
      <c r="FL241" s="109"/>
      <c r="FM241" s="109"/>
      <c r="FN241" s="109"/>
      <c r="FO241" s="109"/>
      <c r="FP241" s="109"/>
      <c r="FQ241" s="109"/>
      <c r="FR241" s="109"/>
      <c r="FS241" s="109"/>
      <c r="FT241" s="109"/>
      <c r="FU241" s="109"/>
      <c r="FV241" s="109"/>
      <c r="FW241" s="109"/>
      <c r="FX241" s="109"/>
      <c r="FY241" s="109"/>
      <c r="FZ241" s="109"/>
      <c r="GA241" s="109"/>
      <c r="GB241" s="109"/>
      <c r="GC241" s="109"/>
      <c r="GD241" s="109"/>
      <c r="GE241" s="109"/>
      <c r="GF241" s="109"/>
      <c r="GG241" s="109">
        <v>694.0</v>
      </c>
      <c r="GH241" s="109"/>
      <c r="GI241" s="109">
        <v>968.0</v>
      </c>
    </row>
    <row r="242" ht="15.75" customHeight="1">
      <c r="A242" s="31">
        <v>78.0</v>
      </c>
      <c r="B242" s="31" t="s">
        <v>1026</v>
      </c>
      <c r="C242" s="31">
        <v>11.0</v>
      </c>
      <c r="D242" s="109">
        <v>184608.0</v>
      </c>
      <c r="E242" s="109">
        <v>187363.0</v>
      </c>
      <c r="F242" s="109">
        <v>184608.0</v>
      </c>
      <c r="G242" s="109">
        <v>187363.0</v>
      </c>
      <c r="H242" s="109">
        <v>133009.0</v>
      </c>
      <c r="I242" s="109">
        <v>130485.0</v>
      </c>
      <c r="J242" s="109">
        <v>133009.0</v>
      </c>
      <c r="K242" s="109">
        <v>130485.0</v>
      </c>
      <c r="L242" s="109">
        <v>2435.0</v>
      </c>
      <c r="M242" s="109">
        <v>2722.0</v>
      </c>
      <c r="N242" s="109">
        <v>2262.0</v>
      </c>
      <c r="O242" s="109">
        <v>2639.0</v>
      </c>
      <c r="P242" s="109">
        <v>130574.0</v>
      </c>
      <c r="Q242" s="109">
        <v>127763.0</v>
      </c>
      <c r="R242" s="109">
        <v>130747.0</v>
      </c>
      <c r="S242" s="109">
        <v>127846.0</v>
      </c>
      <c r="T242" s="109">
        <v>40372.0</v>
      </c>
      <c r="U242" s="109">
        <v>50071.0</v>
      </c>
      <c r="V242" s="109">
        <v>36712.0</v>
      </c>
      <c r="W242" s="109">
        <v>46757.0</v>
      </c>
      <c r="X242" s="109">
        <v>41965.0</v>
      </c>
      <c r="Y242" s="109">
        <v>47790.0</v>
      </c>
      <c r="Z242" s="109">
        <v>29733.0</v>
      </c>
      <c r="AA242" s="109">
        <v>36932.0</v>
      </c>
      <c r="AB242" s="109">
        <v>9861.0</v>
      </c>
      <c r="AC242" s="109">
        <v>9199.0</v>
      </c>
      <c r="AD242" s="109">
        <v>12780.0</v>
      </c>
      <c r="AE242" s="109">
        <v>12146.0</v>
      </c>
      <c r="AF242" s="109">
        <v>8031.0</v>
      </c>
      <c r="AG242" s="109">
        <v>5942.0</v>
      </c>
      <c r="AH242" s="109">
        <v>11063.0</v>
      </c>
      <c r="AI242" s="109">
        <v>10542.0</v>
      </c>
      <c r="AJ242" s="109"/>
      <c r="AK242" s="109"/>
      <c r="AL242" s="109"/>
      <c r="AM242" s="109"/>
      <c r="AN242" s="109">
        <v>8292.0</v>
      </c>
      <c r="AO242" s="109">
        <v>1788.0</v>
      </c>
      <c r="AP242" s="109">
        <v>12927.0</v>
      </c>
      <c r="AQ242" s="109">
        <v>4856.0</v>
      </c>
      <c r="AR242" s="109">
        <v>17551.0</v>
      </c>
      <c r="AS242" s="109">
        <v>5543.0</v>
      </c>
      <c r="AT242" s="109">
        <v>18481.0</v>
      </c>
      <c r="AU242" s="109">
        <v>7458.0</v>
      </c>
      <c r="AV242" s="109"/>
      <c r="AW242" s="109">
        <v>4030.0</v>
      </c>
      <c r="AX242" s="109">
        <v>862.0</v>
      </c>
      <c r="AY242" s="109">
        <v>3960.0</v>
      </c>
      <c r="AZ242" s="109"/>
      <c r="BA242" s="109">
        <v>2022.0</v>
      </c>
      <c r="BB242" s="109"/>
      <c r="BC242" s="109">
        <v>1815.0</v>
      </c>
      <c r="BD242" s="109"/>
      <c r="BE242" s="109">
        <v>555.0</v>
      </c>
      <c r="BF242" s="109">
        <v>377.0</v>
      </c>
      <c r="BG242" s="109">
        <v>550.0</v>
      </c>
      <c r="BH242" s="109"/>
      <c r="BI242" s="109"/>
      <c r="BJ242" s="109">
        <v>2147.0</v>
      </c>
      <c r="BK242" s="109"/>
      <c r="BL242" s="109">
        <v>998.0</v>
      </c>
      <c r="BM242" s="109"/>
      <c r="BN242" s="109">
        <v>386.0</v>
      </c>
      <c r="BO242" s="109">
        <v>224.0</v>
      </c>
      <c r="BP242" s="109">
        <v>3224.0</v>
      </c>
      <c r="BQ242" s="109"/>
      <c r="BR242" s="109">
        <v>2247.0</v>
      </c>
      <c r="BS242" s="109">
        <v>1038.0</v>
      </c>
      <c r="BT242" s="109"/>
      <c r="BU242" s="109"/>
      <c r="BV242" s="109"/>
      <c r="BW242" s="109"/>
      <c r="BX242" s="109"/>
      <c r="BY242" s="109"/>
      <c r="BZ242" s="109"/>
      <c r="CA242" s="109"/>
      <c r="CB242" s="109"/>
      <c r="CC242" s="109"/>
      <c r="CD242" s="109"/>
      <c r="CE242" s="109"/>
      <c r="CF242" s="109">
        <v>280.0</v>
      </c>
      <c r="CG242" s="109"/>
      <c r="CH242" s="109">
        <v>152.0</v>
      </c>
      <c r="CI242" s="109">
        <v>85.0</v>
      </c>
      <c r="CJ242" s="109"/>
      <c r="CK242" s="109">
        <v>270.0</v>
      </c>
      <c r="CL242" s="109">
        <v>59.0</v>
      </c>
      <c r="CM242" s="109">
        <v>164.0</v>
      </c>
      <c r="CN242" s="109"/>
      <c r="CO242" s="109"/>
      <c r="CP242" s="109">
        <v>33.0</v>
      </c>
      <c r="CQ242" s="109">
        <v>55.0</v>
      </c>
      <c r="CR242" s="109"/>
      <c r="CS242" s="109"/>
      <c r="CT242" s="109"/>
      <c r="CU242" s="109"/>
      <c r="CV242" s="109"/>
      <c r="CW242" s="109"/>
      <c r="CX242" s="109"/>
      <c r="CY242" s="109"/>
      <c r="CZ242" s="109"/>
      <c r="DA242" s="109"/>
      <c r="DB242" s="109"/>
      <c r="DC242" s="109"/>
      <c r="DD242" s="109"/>
      <c r="DE242" s="109"/>
      <c r="DF242" s="109">
        <v>21.0</v>
      </c>
      <c r="DG242" s="109"/>
      <c r="DH242" s="109"/>
      <c r="DI242" s="109"/>
      <c r="DJ242" s="109">
        <v>380.0</v>
      </c>
      <c r="DK242" s="109"/>
      <c r="DL242" s="109"/>
      <c r="DM242" s="109"/>
      <c r="DN242" s="109">
        <v>310.0</v>
      </c>
      <c r="DO242" s="109"/>
      <c r="DP242" s="109"/>
      <c r="DQ242" s="109"/>
      <c r="DR242" s="109">
        <v>30.0</v>
      </c>
      <c r="DS242" s="109"/>
      <c r="DT242" s="109"/>
      <c r="DU242" s="109"/>
      <c r="DV242" s="109">
        <v>331.0</v>
      </c>
      <c r="DW242" s="109"/>
      <c r="DX242" s="109"/>
      <c r="DY242" s="109"/>
      <c r="DZ242" s="109">
        <v>807.0</v>
      </c>
      <c r="EA242" s="109"/>
      <c r="EB242" s="109"/>
      <c r="EC242" s="109"/>
      <c r="ED242" s="109">
        <v>175.0</v>
      </c>
      <c r="EE242" s="109"/>
      <c r="EF242" s="109"/>
      <c r="EG242" s="109"/>
      <c r="EH242" s="109"/>
      <c r="EI242" s="109"/>
      <c r="EJ242" s="109"/>
      <c r="EK242" s="109"/>
      <c r="EL242" s="109">
        <v>232.0</v>
      </c>
      <c r="EM242" s="109"/>
      <c r="EN242" s="109"/>
      <c r="EO242" s="109"/>
      <c r="EP242" s="109"/>
      <c r="EQ242" s="109"/>
      <c r="ER242" s="109"/>
      <c r="ES242" s="109"/>
      <c r="ET242" s="109">
        <v>294.0</v>
      </c>
      <c r="EU242" s="109"/>
      <c r="EV242" s="109"/>
      <c r="EW242" s="109"/>
      <c r="EX242" s="109">
        <v>208.0</v>
      </c>
      <c r="EY242" s="109"/>
      <c r="EZ242" s="109"/>
      <c r="FA242" s="109"/>
      <c r="FB242" s="109"/>
      <c r="FC242" s="109"/>
      <c r="FD242" s="109"/>
      <c r="FE242" s="109"/>
      <c r="FF242" s="109"/>
      <c r="FG242" s="109"/>
      <c r="FH242" s="109"/>
      <c r="FI242" s="109"/>
      <c r="FJ242" s="109"/>
      <c r="FK242" s="109"/>
      <c r="FL242" s="109"/>
      <c r="FM242" s="109"/>
      <c r="FN242" s="109"/>
      <c r="FO242" s="109"/>
      <c r="FP242" s="109"/>
      <c r="FQ242" s="109"/>
      <c r="FR242" s="109"/>
      <c r="FS242" s="109"/>
      <c r="FT242" s="109"/>
      <c r="FU242" s="109"/>
      <c r="FV242" s="109"/>
      <c r="FW242" s="109"/>
      <c r="FX242" s="109"/>
      <c r="FY242" s="109"/>
      <c r="FZ242" s="109"/>
      <c r="GA242" s="109"/>
      <c r="GB242" s="109"/>
      <c r="GC242" s="109"/>
      <c r="GD242" s="109"/>
      <c r="GE242" s="109"/>
      <c r="GF242" s="109"/>
      <c r="GG242" s="109">
        <v>553.0</v>
      </c>
      <c r="GH242" s="109"/>
      <c r="GI242" s="109">
        <v>1264.0</v>
      </c>
    </row>
    <row r="243" ht="15.75" customHeight="1">
      <c r="A243" s="31">
        <v>79.0</v>
      </c>
      <c r="B243" s="31" t="s">
        <v>1027</v>
      </c>
      <c r="C243" s="31">
        <v>11.0</v>
      </c>
      <c r="D243" s="109">
        <v>221210.0</v>
      </c>
      <c r="E243" s="109">
        <v>220007.0</v>
      </c>
      <c r="F243" s="109">
        <v>221210.0</v>
      </c>
      <c r="G243" s="109">
        <v>220007.0</v>
      </c>
      <c r="H243" s="109">
        <v>180720.0</v>
      </c>
      <c r="I243" s="109">
        <v>175539.0</v>
      </c>
      <c r="J243" s="109">
        <v>180720.0</v>
      </c>
      <c r="K243" s="109">
        <v>175539.0</v>
      </c>
      <c r="L243" s="109">
        <v>2347.0</v>
      </c>
      <c r="M243" s="109">
        <v>2559.0</v>
      </c>
      <c r="N243" s="109">
        <v>1763.0</v>
      </c>
      <c r="O243" s="109">
        <v>2102.0</v>
      </c>
      <c r="P243" s="109">
        <v>178373.0</v>
      </c>
      <c r="Q243" s="109">
        <v>172980.0</v>
      </c>
      <c r="R243" s="109">
        <v>178957.0</v>
      </c>
      <c r="S243" s="109">
        <v>173437.0</v>
      </c>
      <c r="T243" s="109">
        <v>63085.0</v>
      </c>
      <c r="U243" s="109">
        <v>73460.0</v>
      </c>
      <c r="V243" s="109">
        <v>53281.0</v>
      </c>
      <c r="W243" s="109">
        <v>64500.0</v>
      </c>
      <c r="X243" s="109">
        <v>43801.0</v>
      </c>
      <c r="Y243" s="109">
        <v>50540.0</v>
      </c>
      <c r="Z243" s="109">
        <v>34279.0</v>
      </c>
      <c r="AA243" s="109">
        <v>44371.0</v>
      </c>
      <c r="AB243" s="109">
        <v>13392.0</v>
      </c>
      <c r="AC243" s="109">
        <v>9102.0</v>
      </c>
      <c r="AD243" s="109">
        <v>16352.0</v>
      </c>
      <c r="AE243" s="109">
        <v>12426.0</v>
      </c>
      <c r="AF243" s="109">
        <v>22712.0</v>
      </c>
      <c r="AG243" s="109">
        <v>20416.0</v>
      </c>
      <c r="AH243" s="109">
        <v>25361.0</v>
      </c>
      <c r="AI243" s="109">
        <v>23487.0</v>
      </c>
      <c r="AJ243" s="109"/>
      <c r="AK243" s="109"/>
      <c r="AL243" s="109"/>
      <c r="AM243" s="109"/>
      <c r="AN243" s="109">
        <v>16159.0</v>
      </c>
      <c r="AO243" s="109">
        <v>4605.0</v>
      </c>
      <c r="AP243" s="109">
        <v>25461.0</v>
      </c>
      <c r="AQ243" s="109">
        <v>11057.0</v>
      </c>
      <c r="AR243" s="109">
        <v>14549.0</v>
      </c>
      <c r="AS243" s="109">
        <v>7321.0</v>
      </c>
      <c r="AT243" s="109">
        <v>15824.0</v>
      </c>
      <c r="AU243" s="109">
        <v>9257.0</v>
      </c>
      <c r="AV243" s="109"/>
      <c r="AW243" s="109">
        <v>4216.0</v>
      </c>
      <c r="AX243" s="109">
        <v>651.0</v>
      </c>
      <c r="AY243" s="109">
        <v>4358.0</v>
      </c>
      <c r="AZ243" s="109"/>
      <c r="BA243" s="109">
        <v>1165.0</v>
      </c>
      <c r="BB243" s="109"/>
      <c r="BC243" s="109">
        <v>1016.0</v>
      </c>
      <c r="BD243" s="109"/>
      <c r="BE243" s="109">
        <v>598.0</v>
      </c>
      <c r="BF243" s="109">
        <v>332.0</v>
      </c>
      <c r="BG243" s="109">
        <v>552.0</v>
      </c>
      <c r="BH243" s="109"/>
      <c r="BI243" s="109"/>
      <c r="BJ243" s="109">
        <v>1846.0</v>
      </c>
      <c r="BK243" s="109"/>
      <c r="BL243" s="109"/>
      <c r="BM243" s="109"/>
      <c r="BN243" s="109">
        <v>289.0</v>
      </c>
      <c r="BO243" s="109">
        <v>353.0</v>
      </c>
      <c r="BP243" s="109">
        <v>3681.0</v>
      </c>
      <c r="BQ243" s="109">
        <v>1276.0</v>
      </c>
      <c r="BR243" s="109">
        <v>2143.0</v>
      </c>
      <c r="BS243" s="109">
        <v>1155.0</v>
      </c>
      <c r="BT243" s="109"/>
      <c r="BU243" s="109"/>
      <c r="BV243" s="109"/>
      <c r="BW243" s="109"/>
      <c r="BX243" s="109"/>
      <c r="BY243" s="109"/>
      <c r="BZ243" s="109"/>
      <c r="CA243" s="109"/>
      <c r="CB243" s="109"/>
      <c r="CC243" s="109"/>
      <c r="CD243" s="109"/>
      <c r="CE243" s="109"/>
      <c r="CF243" s="109"/>
      <c r="CG243" s="109"/>
      <c r="CH243" s="109">
        <v>58.0</v>
      </c>
      <c r="CI243" s="109">
        <v>55.0</v>
      </c>
      <c r="CJ243" s="109">
        <v>555.0</v>
      </c>
      <c r="CK243" s="109">
        <v>281.0</v>
      </c>
      <c r="CL243" s="109">
        <v>120.0</v>
      </c>
      <c r="CM243" s="109">
        <v>140.0</v>
      </c>
      <c r="CN243" s="109"/>
      <c r="CO243" s="109"/>
      <c r="CP243" s="109">
        <v>19.0</v>
      </c>
      <c r="CQ243" s="109">
        <v>50.0</v>
      </c>
      <c r="CR243" s="109"/>
      <c r="CS243" s="109"/>
      <c r="CT243" s="109"/>
      <c r="CU243" s="109"/>
      <c r="CV243" s="109"/>
      <c r="CW243" s="109"/>
      <c r="CX243" s="109"/>
      <c r="CY243" s="109"/>
      <c r="CZ243" s="109"/>
      <c r="DA243" s="109"/>
      <c r="DB243" s="109"/>
      <c r="DC243" s="109"/>
      <c r="DD243" s="109"/>
      <c r="DE243" s="109"/>
      <c r="DF243" s="109">
        <v>35.0</v>
      </c>
      <c r="DG243" s="109"/>
      <c r="DH243" s="109"/>
      <c r="DI243" s="109"/>
      <c r="DJ243" s="109">
        <v>456.0</v>
      </c>
      <c r="DK243" s="109"/>
      <c r="DL243" s="109"/>
      <c r="DM243" s="109"/>
      <c r="DN243" s="109">
        <v>496.0</v>
      </c>
      <c r="DO243" s="109"/>
      <c r="DP243" s="109"/>
      <c r="DQ243" s="109"/>
      <c r="DR243" s="109">
        <v>55.0</v>
      </c>
      <c r="DS243" s="109"/>
      <c r="DT243" s="109"/>
      <c r="DU243" s="109"/>
      <c r="DV243" s="109">
        <v>296.0</v>
      </c>
      <c r="DW243" s="109"/>
      <c r="DX243" s="109"/>
      <c r="DY243" s="109"/>
      <c r="DZ243" s="109">
        <v>609.0</v>
      </c>
      <c r="EA243" s="109"/>
      <c r="EB243" s="109"/>
      <c r="EC243" s="109"/>
      <c r="ED243" s="109">
        <v>212.0</v>
      </c>
      <c r="EE243" s="109"/>
      <c r="EF243" s="109"/>
      <c r="EG243" s="109"/>
      <c r="EH243" s="109"/>
      <c r="EI243" s="109"/>
      <c r="EJ243" s="109"/>
      <c r="EK243" s="109"/>
      <c r="EL243" s="109">
        <v>240.0</v>
      </c>
      <c r="EM243" s="109"/>
      <c r="EN243" s="109"/>
      <c r="EO243" s="109"/>
      <c r="EP243" s="109"/>
      <c r="EQ243" s="109"/>
      <c r="ER243" s="109"/>
      <c r="ES243" s="109"/>
      <c r="ET243" s="109">
        <v>274.0</v>
      </c>
      <c r="EU243" s="109"/>
      <c r="EV243" s="109"/>
      <c r="EW243" s="109"/>
      <c r="EX243" s="109">
        <v>268.0</v>
      </c>
      <c r="EY243" s="109"/>
      <c r="EZ243" s="109"/>
      <c r="FA243" s="109"/>
      <c r="FB243" s="109"/>
      <c r="FC243" s="109"/>
      <c r="FD243" s="109"/>
      <c r="FE243" s="109"/>
      <c r="FF243" s="109"/>
      <c r="FG243" s="109"/>
      <c r="FH243" s="109"/>
      <c r="FI243" s="109"/>
      <c r="FJ243" s="109"/>
      <c r="FK243" s="109"/>
      <c r="FL243" s="109"/>
      <c r="FM243" s="109"/>
      <c r="FN243" s="109"/>
      <c r="FO243" s="109"/>
      <c r="FP243" s="109">
        <v>439.0</v>
      </c>
      <c r="FQ243" s="109"/>
      <c r="FR243" s="109"/>
      <c r="FS243" s="109"/>
      <c r="FT243" s="109"/>
      <c r="FU243" s="109"/>
      <c r="FV243" s="109"/>
      <c r="FW243" s="109"/>
      <c r="FX243" s="109"/>
      <c r="FY243" s="109"/>
      <c r="FZ243" s="109"/>
      <c r="GA243" s="109"/>
      <c r="GB243" s="109"/>
      <c r="GC243" s="109"/>
      <c r="GD243" s="109"/>
      <c r="GE243" s="109"/>
      <c r="GF243" s="109"/>
      <c r="GG243" s="109"/>
      <c r="GH243" s="109"/>
      <c r="GI243" s="109">
        <v>660.0</v>
      </c>
    </row>
    <row r="244" ht="15.75" customHeight="1">
      <c r="A244" s="31">
        <v>80.0</v>
      </c>
      <c r="B244" s="31" t="s">
        <v>1028</v>
      </c>
      <c r="C244" s="31">
        <v>11.0</v>
      </c>
      <c r="D244" s="109">
        <v>198672.0</v>
      </c>
      <c r="E244" s="109">
        <v>197797.0</v>
      </c>
      <c r="F244" s="109">
        <v>198672.0</v>
      </c>
      <c r="G244" s="109">
        <v>197797.0</v>
      </c>
      <c r="H244" s="109">
        <v>158034.0</v>
      </c>
      <c r="I244" s="109">
        <v>153420.0</v>
      </c>
      <c r="J244" s="109">
        <v>158034.0</v>
      </c>
      <c r="K244" s="109">
        <v>153420.0</v>
      </c>
      <c r="L244" s="109">
        <v>1920.0</v>
      </c>
      <c r="M244" s="109">
        <v>2086.0</v>
      </c>
      <c r="N244" s="109">
        <v>1387.0</v>
      </c>
      <c r="O244" s="109">
        <v>1755.0</v>
      </c>
      <c r="P244" s="109">
        <v>156114.0</v>
      </c>
      <c r="Q244" s="109">
        <v>151334.0</v>
      </c>
      <c r="R244" s="109">
        <v>156647.0</v>
      </c>
      <c r="S244" s="109">
        <v>151665.0</v>
      </c>
      <c r="T244" s="109">
        <v>47077.0</v>
      </c>
      <c r="U244" s="109">
        <v>56079.0</v>
      </c>
      <c r="V244" s="109">
        <v>40085.0</v>
      </c>
      <c r="W244" s="109">
        <v>49285.0</v>
      </c>
      <c r="X244" s="109">
        <v>43123.0</v>
      </c>
      <c r="Y244" s="109">
        <v>47619.0</v>
      </c>
      <c r="Z244" s="109">
        <v>30351.0</v>
      </c>
      <c r="AA244" s="109">
        <v>41058.0</v>
      </c>
      <c r="AB244" s="109">
        <v>14745.0</v>
      </c>
      <c r="AC244" s="109">
        <v>9368.0</v>
      </c>
      <c r="AD244" s="109">
        <v>18367.0</v>
      </c>
      <c r="AE244" s="109">
        <v>13446.0</v>
      </c>
      <c r="AF244" s="109">
        <v>21286.0</v>
      </c>
      <c r="AG244" s="109">
        <v>22176.0</v>
      </c>
      <c r="AH244" s="109">
        <v>24770.0</v>
      </c>
      <c r="AI244" s="109">
        <v>23324.0</v>
      </c>
      <c r="AJ244" s="109"/>
      <c r="AK244" s="109"/>
      <c r="AL244" s="109"/>
      <c r="AM244" s="109"/>
      <c r="AN244" s="109">
        <v>14426.0</v>
      </c>
      <c r="AO244" s="109">
        <v>3801.0</v>
      </c>
      <c r="AP244" s="109">
        <v>23280.0</v>
      </c>
      <c r="AQ244" s="109">
        <v>10347.0</v>
      </c>
      <c r="AR244" s="109">
        <v>11722.0</v>
      </c>
      <c r="AS244" s="109">
        <v>5649.0</v>
      </c>
      <c r="AT244" s="109">
        <v>12374.0</v>
      </c>
      <c r="AU244" s="109">
        <v>7276.0</v>
      </c>
      <c r="AV244" s="109"/>
      <c r="AW244" s="109">
        <v>3657.0</v>
      </c>
      <c r="AX244" s="109">
        <v>693.0</v>
      </c>
      <c r="AY244" s="109">
        <v>3872.0</v>
      </c>
      <c r="AZ244" s="109"/>
      <c r="BA244" s="109">
        <v>754.0</v>
      </c>
      <c r="BB244" s="109"/>
      <c r="BC244" s="109">
        <v>639.0</v>
      </c>
      <c r="BD244" s="109"/>
      <c r="BE244" s="109">
        <v>478.0</v>
      </c>
      <c r="BF244" s="109">
        <v>203.0</v>
      </c>
      <c r="BG244" s="109">
        <v>457.0</v>
      </c>
      <c r="BH244" s="109"/>
      <c r="BI244" s="109"/>
      <c r="BJ244" s="109">
        <v>1490.0</v>
      </c>
      <c r="BK244" s="109"/>
      <c r="BL244" s="109"/>
      <c r="BM244" s="109"/>
      <c r="BN244" s="109">
        <v>222.0</v>
      </c>
      <c r="BO244" s="109">
        <v>242.0</v>
      </c>
      <c r="BP244" s="109">
        <v>3292.0</v>
      </c>
      <c r="BQ244" s="109">
        <v>1057.0</v>
      </c>
      <c r="BR244" s="109">
        <v>2110.0</v>
      </c>
      <c r="BS244" s="109">
        <v>976.0</v>
      </c>
      <c r="BT244" s="109"/>
      <c r="BU244" s="109"/>
      <c r="BV244" s="109"/>
      <c r="BW244" s="109"/>
      <c r="BX244" s="109"/>
      <c r="BY244" s="109"/>
      <c r="BZ244" s="109"/>
      <c r="CA244" s="109"/>
      <c r="CB244" s="109"/>
      <c r="CC244" s="109"/>
      <c r="CD244" s="109"/>
      <c r="CE244" s="109"/>
      <c r="CF244" s="109"/>
      <c r="CG244" s="109"/>
      <c r="CH244" s="109">
        <v>74.0</v>
      </c>
      <c r="CI244" s="109">
        <v>45.0</v>
      </c>
      <c r="CJ244" s="109">
        <v>443.0</v>
      </c>
      <c r="CK244" s="109">
        <v>181.0</v>
      </c>
      <c r="CL244" s="109">
        <v>108.0</v>
      </c>
      <c r="CM244" s="109">
        <v>120.0</v>
      </c>
      <c r="CN244" s="109"/>
      <c r="CO244" s="109"/>
      <c r="CP244" s="109">
        <v>20.0</v>
      </c>
      <c r="CQ244" s="109">
        <v>39.0</v>
      </c>
      <c r="CR244" s="109"/>
      <c r="CS244" s="109"/>
      <c r="CT244" s="109"/>
      <c r="CU244" s="109"/>
      <c r="CV244" s="109"/>
      <c r="CW244" s="109"/>
      <c r="CX244" s="109"/>
      <c r="CY244" s="109"/>
      <c r="CZ244" s="109"/>
      <c r="DA244" s="109"/>
      <c r="DB244" s="109"/>
      <c r="DC244" s="109"/>
      <c r="DD244" s="109"/>
      <c r="DE244" s="109"/>
      <c r="DF244" s="109">
        <v>31.0</v>
      </c>
      <c r="DG244" s="109"/>
      <c r="DH244" s="109"/>
      <c r="DI244" s="109"/>
      <c r="DJ244" s="109">
        <v>443.0</v>
      </c>
      <c r="DK244" s="109"/>
      <c r="DL244" s="109"/>
      <c r="DM244" s="109"/>
      <c r="DN244" s="109">
        <v>442.0</v>
      </c>
      <c r="DO244" s="109"/>
      <c r="DP244" s="109"/>
      <c r="DQ244" s="109"/>
      <c r="DR244" s="109">
        <v>46.0</v>
      </c>
      <c r="DS244" s="109"/>
      <c r="DT244" s="109"/>
      <c r="DU244" s="109"/>
      <c r="DV244" s="109">
        <v>264.0</v>
      </c>
      <c r="DW244" s="109"/>
      <c r="DX244" s="109"/>
      <c r="DY244" s="109"/>
      <c r="DZ244" s="109">
        <v>454.0</v>
      </c>
      <c r="EA244" s="109"/>
      <c r="EB244" s="109"/>
      <c r="EC244" s="109"/>
      <c r="ED244" s="109">
        <v>200.0</v>
      </c>
      <c r="EE244" s="109"/>
      <c r="EF244" s="109"/>
      <c r="EG244" s="109"/>
      <c r="EH244" s="109"/>
      <c r="EI244" s="109"/>
      <c r="EJ244" s="109"/>
      <c r="EK244" s="109"/>
      <c r="EL244" s="109">
        <v>199.0</v>
      </c>
      <c r="EM244" s="109"/>
      <c r="EN244" s="109"/>
      <c r="EO244" s="109"/>
      <c r="EP244" s="109"/>
      <c r="EQ244" s="109"/>
      <c r="ER244" s="109"/>
      <c r="ES244" s="109"/>
      <c r="ET244" s="109">
        <v>200.0</v>
      </c>
      <c r="EU244" s="109"/>
      <c r="EV244" s="109"/>
      <c r="EW244" s="109"/>
      <c r="EX244" s="109">
        <v>221.0</v>
      </c>
      <c r="EY244" s="109"/>
      <c r="EZ244" s="109"/>
      <c r="FA244" s="109"/>
      <c r="FB244" s="109"/>
      <c r="FC244" s="109"/>
      <c r="FD244" s="109"/>
      <c r="FE244" s="109"/>
      <c r="FF244" s="109"/>
      <c r="FG244" s="109"/>
      <c r="FH244" s="109"/>
      <c r="FI244" s="109"/>
      <c r="FJ244" s="109"/>
      <c r="FK244" s="109"/>
      <c r="FL244" s="109"/>
      <c r="FM244" s="109"/>
      <c r="FN244" s="109"/>
      <c r="FO244" s="109"/>
      <c r="FP244" s="109"/>
      <c r="FQ244" s="109"/>
      <c r="FR244" s="109"/>
      <c r="FS244" s="109"/>
      <c r="FT244" s="109"/>
      <c r="FU244" s="109"/>
      <c r="FV244" s="109"/>
      <c r="FW244" s="109"/>
      <c r="FX244" s="109"/>
      <c r="FY244" s="109"/>
      <c r="FZ244" s="109"/>
      <c r="GA244" s="109"/>
      <c r="GB244" s="109"/>
      <c r="GC244" s="109"/>
      <c r="GD244" s="109"/>
      <c r="GE244" s="109"/>
      <c r="GF244" s="109"/>
      <c r="GG244" s="109">
        <v>515.0</v>
      </c>
      <c r="GH244" s="109"/>
      <c r="GI244" s="109">
        <v>539.0</v>
      </c>
    </row>
    <row r="245" ht="15.75" customHeight="1">
      <c r="A245" s="31">
        <v>81.0</v>
      </c>
      <c r="B245" s="31" t="s">
        <v>1029</v>
      </c>
      <c r="C245" s="31">
        <v>11.0</v>
      </c>
      <c r="D245" s="109">
        <v>235250.0</v>
      </c>
      <c r="E245" s="109">
        <v>235259.0</v>
      </c>
      <c r="F245" s="109">
        <v>235250.0</v>
      </c>
      <c r="G245" s="109">
        <v>235259.0</v>
      </c>
      <c r="H245" s="109">
        <v>181159.0</v>
      </c>
      <c r="I245" s="109">
        <v>177205.0</v>
      </c>
      <c r="J245" s="109">
        <v>181159.0</v>
      </c>
      <c r="K245" s="109">
        <v>177205.0</v>
      </c>
      <c r="L245" s="109">
        <v>2493.0</v>
      </c>
      <c r="M245" s="109">
        <v>3046.0</v>
      </c>
      <c r="N245" s="109">
        <v>2078.0</v>
      </c>
      <c r="O245" s="109">
        <v>2773.0</v>
      </c>
      <c r="P245" s="109">
        <v>178666.0</v>
      </c>
      <c r="Q245" s="109">
        <v>174159.0</v>
      </c>
      <c r="R245" s="109">
        <v>179081.0</v>
      </c>
      <c r="S245" s="109">
        <v>174432.0</v>
      </c>
      <c r="T245" s="109">
        <v>51708.0</v>
      </c>
      <c r="U245" s="109">
        <v>60926.0</v>
      </c>
      <c r="V245" s="109">
        <v>44721.0</v>
      </c>
      <c r="W245" s="109">
        <v>55275.0</v>
      </c>
      <c r="X245" s="109">
        <v>39380.0</v>
      </c>
      <c r="Y245" s="109">
        <v>45659.0</v>
      </c>
      <c r="Z245" s="109">
        <v>36179.0</v>
      </c>
      <c r="AA245" s="109">
        <v>47834.0</v>
      </c>
      <c r="AB245" s="109">
        <v>19356.0</v>
      </c>
      <c r="AC245" s="109">
        <v>12801.0</v>
      </c>
      <c r="AD245" s="109">
        <v>23625.0</v>
      </c>
      <c r="AE245" s="109">
        <v>17937.0</v>
      </c>
      <c r="AF245" s="109">
        <v>33763.0</v>
      </c>
      <c r="AG245" s="109">
        <v>35461.0</v>
      </c>
      <c r="AH245" s="109">
        <v>27956.0</v>
      </c>
      <c r="AI245" s="109">
        <v>26941.0</v>
      </c>
      <c r="AJ245" s="109"/>
      <c r="AK245" s="109"/>
      <c r="AL245" s="109"/>
      <c r="AM245" s="109"/>
      <c r="AN245" s="109">
        <v>11362.0</v>
      </c>
      <c r="AO245" s="109">
        <v>2585.0</v>
      </c>
      <c r="AP245" s="109">
        <v>18569.0</v>
      </c>
      <c r="AQ245" s="109">
        <v>7134.0</v>
      </c>
      <c r="AR245" s="109">
        <v>16188.0</v>
      </c>
      <c r="AS245" s="109">
        <v>6391.0</v>
      </c>
      <c r="AT245" s="109">
        <v>17108.0</v>
      </c>
      <c r="AU245" s="109">
        <v>7988.0</v>
      </c>
      <c r="AV245" s="109">
        <v>1691.0</v>
      </c>
      <c r="AW245" s="109">
        <v>5233.0</v>
      </c>
      <c r="AX245" s="109">
        <v>1179.0</v>
      </c>
      <c r="AY245" s="109">
        <v>5526.0</v>
      </c>
      <c r="AZ245" s="109"/>
      <c r="BA245" s="109">
        <v>1789.0</v>
      </c>
      <c r="BB245" s="109"/>
      <c r="BC245" s="109">
        <v>1588.0</v>
      </c>
      <c r="BD245" s="109"/>
      <c r="BE245" s="109">
        <v>905.0</v>
      </c>
      <c r="BF245" s="109">
        <v>373.0</v>
      </c>
      <c r="BG245" s="109">
        <v>759.0</v>
      </c>
      <c r="BH245" s="109"/>
      <c r="BI245" s="109"/>
      <c r="BJ245" s="109">
        <v>2180.0</v>
      </c>
      <c r="BK245" s="109"/>
      <c r="BL245" s="109"/>
      <c r="BM245" s="109"/>
      <c r="BN245" s="109">
        <v>274.0</v>
      </c>
      <c r="BO245" s="109">
        <v>342.0</v>
      </c>
      <c r="BP245" s="109">
        <v>3852.0</v>
      </c>
      <c r="BQ245" s="109">
        <v>1494.0</v>
      </c>
      <c r="BR245" s="109">
        <v>2912.0</v>
      </c>
      <c r="BS245" s="109">
        <v>1578.0</v>
      </c>
      <c r="BT245" s="109"/>
      <c r="BU245" s="109"/>
      <c r="BV245" s="109"/>
      <c r="BW245" s="109"/>
      <c r="BX245" s="109"/>
      <c r="BY245" s="109"/>
      <c r="BZ245" s="109"/>
      <c r="CA245" s="109"/>
      <c r="CB245" s="109"/>
      <c r="CC245" s="109"/>
      <c r="CD245" s="109"/>
      <c r="CE245" s="109"/>
      <c r="CF245" s="109"/>
      <c r="CG245" s="109"/>
      <c r="CH245" s="109">
        <v>113.0</v>
      </c>
      <c r="CI245" s="109">
        <v>73.0</v>
      </c>
      <c r="CJ245" s="109">
        <v>403.0</v>
      </c>
      <c r="CK245" s="109">
        <v>348.0</v>
      </c>
      <c r="CL245" s="109">
        <v>127.0</v>
      </c>
      <c r="CM245" s="109">
        <v>221.0</v>
      </c>
      <c r="CN245" s="109">
        <v>197.0</v>
      </c>
      <c r="CO245" s="109"/>
      <c r="CP245" s="109">
        <v>60.0</v>
      </c>
      <c r="CQ245" s="109">
        <v>63.0</v>
      </c>
      <c r="CR245" s="109"/>
      <c r="CS245" s="109"/>
      <c r="CT245" s="109"/>
      <c r="CU245" s="109"/>
      <c r="CV245" s="109"/>
      <c r="CW245" s="109"/>
      <c r="CX245" s="109"/>
      <c r="CY245" s="109"/>
      <c r="CZ245" s="109"/>
      <c r="DA245" s="109"/>
      <c r="DB245" s="109"/>
      <c r="DC245" s="109"/>
      <c r="DD245" s="109"/>
      <c r="DE245" s="109"/>
      <c r="DF245" s="109">
        <v>55.0</v>
      </c>
      <c r="DG245" s="109"/>
      <c r="DH245" s="109"/>
      <c r="DI245" s="109"/>
      <c r="DJ245" s="109">
        <v>601.0</v>
      </c>
      <c r="DK245" s="109"/>
      <c r="DL245" s="109"/>
      <c r="DM245" s="109"/>
      <c r="DN245" s="109">
        <v>635.0</v>
      </c>
      <c r="DO245" s="109"/>
      <c r="DP245" s="109"/>
      <c r="DQ245" s="109"/>
      <c r="DR245" s="109">
        <v>94.0</v>
      </c>
      <c r="DS245" s="109"/>
      <c r="DT245" s="109"/>
      <c r="DU245" s="109"/>
      <c r="DV245" s="109">
        <v>360.0</v>
      </c>
      <c r="DW245" s="109"/>
      <c r="DX245" s="109"/>
      <c r="DY245" s="109"/>
      <c r="DZ245" s="109">
        <v>793.0</v>
      </c>
      <c r="EA245" s="109"/>
      <c r="EB245" s="109"/>
      <c r="EC245" s="109"/>
      <c r="ED245" s="109">
        <v>294.0</v>
      </c>
      <c r="EE245" s="109"/>
      <c r="EF245" s="109"/>
      <c r="EG245" s="109"/>
      <c r="EH245" s="109"/>
      <c r="EI245" s="109"/>
      <c r="EJ245" s="109">
        <v>766.0</v>
      </c>
      <c r="EK245" s="109"/>
      <c r="EL245" s="109">
        <v>374.0</v>
      </c>
      <c r="EM245" s="109"/>
      <c r="EN245" s="109"/>
      <c r="EO245" s="109"/>
      <c r="EP245" s="109"/>
      <c r="EQ245" s="109"/>
      <c r="ER245" s="109"/>
      <c r="ES245" s="109"/>
      <c r="ET245" s="109">
        <v>250.0</v>
      </c>
      <c r="EU245" s="109"/>
      <c r="EV245" s="109"/>
      <c r="EW245" s="109"/>
      <c r="EX245" s="109">
        <v>249.0</v>
      </c>
      <c r="EY245" s="109"/>
      <c r="EZ245" s="109"/>
      <c r="FA245" s="109"/>
      <c r="FB245" s="109"/>
      <c r="FC245" s="109"/>
      <c r="FD245" s="109"/>
      <c r="FE245" s="109"/>
      <c r="FF245" s="109"/>
      <c r="FG245" s="109"/>
      <c r="FH245" s="109"/>
      <c r="FI245" s="109"/>
      <c r="FJ245" s="109"/>
      <c r="FK245" s="109"/>
      <c r="FL245" s="109"/>
      <c r="FM245" s="109"/>
      <c r="FN245" s="109"/>
      <c r="FO245" s="109"/>
      <c r="FP245" s="109"/>
      <c r="FQ245" s="109"/>
      <c r="FR245" s="109"/>
      <c r="FS245" s="109"/>
      <c r="FT245" s="109"/>
      <c r="FU245" s="109"/>
      <c r="FV245" s="109"/>
      <c r="FW245" s="109"/>
      <c r="FX245" s="109"/>
      <c r="FY245" s="109"/>
      <c r="FZ245" s="109"/>
      <c r="GA245" s="109"/>
      <c r="GB245" s="109"/>
      <c r="GC245" s="109"/>
      <c r="GD245" s="109"/>
      <c r="GE245" s="109"/>
      <c r="GF245" s="109"/>
      <c r="GG245" s="109">
        <v>567.0</v>
      </c>
      <c r="GH245" s="109"/>
      <c r="GI245" s="109">
        <v>1173.0</v>
      </c>
    </row>
    <row r="246" ht="15.75" customHeight="1">
      <c r="A246" s="31">
        <v>82.0</v>
      </c>
      <c r="B246" s="31" t="s">
        <v>1030</v>
      </c>
      <c r="C246" s="31">
        <v>11.0</v>
      </c>
      <c r="D246" s="109">
        <v>202618.0</v>
      </c>
      <c r="E246" s="109">
        <v>205635.0</v>
      </c>
      <c r="F246" s="109">
        <v>202618.0</v>
      </c>
      <c r="G246" s="109">
        <v>205635.0</v>
      </c>
      <c r="H246" s="109">
        <v>143553.0</v>
      </c>
      <c r="I246" s="109">
        <v>140825.0</v>
      </c>
      <c r="J246" s="109">
        <v>143553.0</v>
      </c>
      <c r="K246" s="109">
        <v>140825.0</v>
      </c>
      <c r="L246" s="109">
        <v>2448.0</v>
      </c>
      <c r="M246" s="109">
        <v>3102.0</v>
      </c>
      <c r="N246" s="109">
        <v>2140.0</v>
      </c>
      <c r="O246" s="109">
        <v>2868.0</v>
      </c>
      <c r="P246" s="109">
        <v>141105.0</v>
      </c>
      <c r="Q246" s="109">
        <v>137723.0</v>
      </c>
      <c r="R246" s="109">
        <v>141413.0</v>
      </c>
      <c r="S246" s="109">
        <v>137957.0</v>
      </c>
      <c r="T246" s="109">
        <v>34593.0</v>
      </c>
      <c r="U246" s="109">
        <v>42092.0</v>
      </c>
      <c r="V246" s="109">
        <v>31592.0</v>
      </c>
      <c r="W246" s="109">
        <v>40038.0</v>
      </c>
      <c r="X246" s="109">
        <v>37777.0</v>
      </c>
      <c r="Y246" s="109">
        <v>44528.0</v>
      </c>
      <c r="Z246" s="109">
        <v>27520.0</v>
      </c>
      <c r="AA246" s="109">
        <v>36211.0</v>
      </c>
      <c r="AB246" s="109">
        <v>23204.0</v>
      </c>
      <c r="AC246" s="109">
        <v>16144.0</v>
      </c>
      <c r="AD246" s="109">
        <v>25752.0</v>
      </c>
      <c r="AE246" s="109">
        <v>19677.0</v>
      </c>
      <c r="AF246" s="109">
        <v>15480.0</v>
      </c>
      <c r="AG246" s="109">
        <v>16126.0</v>
      </c>
      <c r="AH246" s="109">
        <v>18446.0</v>
      </c>
      <c r="AI246" s="109">
        <v>19156.0</v>
      </c>
      <c r="AJ246" s="109"/>
      <c r="AK246" s="109"/>
      <c r="AL246" s="109"/>
      <c r="AM246" s="109"/>
      <c r="AN246" s="109">
        <v>7255.0</v>
      </c>
      <c r="AO246" s="109">
        <v>1861.0</v>
      </c>
      <c r="AP246" s="109">
        <v>10891.0</v>
      </c>
      <c r="AQ246" s="109">
        <v>4122.0</v>
      </c>
      <c r="AR246" s="109">
        <v>15105.0</v>
      </c>
      <c r="AS246" s="109">
        <v>4140.0</v>
      </c>
      <c r="AT246" s="109">
        <v>15904.0</v>
      </c>
      <c r="AU246" s="109">
        <v>5832.0</v>
      </c>
      <c r="AV246" s="109"/>
      <c r="AW246" s="109">
        <v>6094.0</v>
      </c>
      <c r="AX246" s="109">
        <v>964.0</v>
      </c>
      <c r="AY246" s="109">
        <v>5654.0</v>
      </c>
      <c r="AZ246" s="109">
        <v>262.0</v>
      </c>
      <c r="BA246" s="109">
        <v>3094.0</v>
      </c>
      <c r="BB246" s="109"/>
      <c r="BC246" s="109">
        <v>2627.0</v>
      </c>
      <c r="BD246" s="109"/>
      <c r="BE246" s="109">
        <v>794.0</v>
      </c>
      <c r="BF246" s="109">
        <v>220.0</v>
      </c>
      <c r="BG246" s="109">
        <v>689.0</v>
      </c>
      <c r="BH246" s="109"/>
      <c r="BI246" s="109"/>
      <c r="BJ246" s="109">
        <v>2171.0</v>
      </c>
      <c r="BK246" s="109"/>
      <c r="BL246" s="109"/>
      <c r="BM246" s="109"/>
      <c r="BN246" s="109">
        <v>208.0</v>
      </c>
      <c r="BO246" s="109">
        <v>255.0</v>
      </c>
      <c r="BP246" s="109">
        <v>5048.0</v>
      </c>
      <c r="BQ246" s="109">
        <v>2420.0</v>
      </c>
      <c r="BR246" s="109">
        <v>3490.0</v>
      </c>
      <c r="BS246" s="109">
        <v>2060.0</v>
      </c>
      <c r="BT246" s="109"/>
      <c r="BU246" s="109"/>
      <c r="BV246" s="109"/>
      <c r="BW246" s="109"/>
      <c r="BX246" s="109"/>
      <c r="BY246" s="109"/>
      <c r="BZ246" s="109"/>
      <c r="CA246" s="109"/>
      <c r="CB246" s="109"/>
      <c r="CC246" s="109"/>
      <c r="CD246" s="109"/>
      <c r="CE246" s="109"/>
      <c r="CF246" s="109">
        <v>294.0</v>
      </c>
      <c r="CG246" s="109">
        <v>208.0</v>
      </c>
      <c r="CH246" s="109">
        <v>196.0</v>
      </c>
      <c r="CI246" s="109">
        <v>143.0</v>
      </c>
      <c r="CJ246" s="109">
        <v>260.0</v>
      </c>
      <c r="CK246" s="109">
        <v>222.0</v>
      </c>
      <c r="CL246" s="109">
        <v>111.0</v>
      </c>
      <c r="CM246" s="109">
        <v>126.0</v>
      </c>
      <c r="CN246" s="109"/>
      <c r="CO246" s="109"/>
      <c r="CP246" s="109">
        <v>30.0</v>
      </c>
      <c r="CQ246" s="109">
        <v>80.0</v>
      </c>
      <c r="CR246" s="109"/>
      <c r="CS246" s="109"/>
      <c r="CT246" s="109"/>
      <c r="CU246" s="109"/>
      <c r="CV246" s="109"/>
      <c r="CW246" s="109"/>
      <c r="CX246" s="109"/>
      <c r="CY246" s="109"/>
      <c r="CZ246" s="109"/>
      <c r="DA246" s="109"/>
      <c r="DB246" s="109"/>
      <c r="DC246" s="109"/>
      <c r="DD246" s="109"/>
      <c r="DE246" s="109"/>
      <c r="DF246" s="109">
        <v>83.0</v>
      </c>
      <c r="DG246" s="109"/>
      <c r="DH246" s="109"/>
      <c r="DI246" s="109"/>
      <c r="DJ246" s="109">
        <v>676.0</v>
      </c>
      <c r="DK246" s="109"/>
      <c r="DL246" s="109"/>
      <c r="DM246" s="109"/>
      <c r="DN246" s="109">
        <v>724.0</v>
      </c>
      <c r="DO246" s="109"/>
      <c r="DP246" s="109"/>
      <c r="DQ246" s="109"/>
      <c r="DR246" s="109">
        <v>99.0</v>
      </c>
      <c r="DS246" s="109"/>
      <c r="DT246" s="109"/>
      <c r="DU246" s="109"/>
      <c r="DV246" s="109">
        <v>366.0</v>
      </c>
      <c r="DW246" s="109"/>
      <c r="DX246" s="109">
        <v>1191.0</v>
      </c>
      <c r="DY246" s="109"/>
      <c r="DZ246" s="109">
        <v>919.0</v>
      </c>
      <c r="EA246" s="109"/>
      <c r="EB246" s="109"/>
      <c r="EC246" s="109"/>
      <c r="ED246" s="109">
        <v>335.0</v>
      </c>
      <c r="EE246" s="109"/>
      <c r="EF246" s="109"/>
      <c r="EG246" s="109"/>
      <c r="EH246" s="109"/>
      <c r="EI246" s="109"/>
      <c r="EJ246" s="109"/>
      <c r="EK246" s="109"/>
      <c r="EL246" s="109">
        <v>270.0</v>
      </c>
      <c r="EM246" s="109"/>
      <c r="EN246" s="109"/>
      <c r="EO246" s="109"/>
      <c r="EP246" s="109"/>
      <c r="EQ246" s="109"/>
      <c r="ER246" s="109"/>
      <c r="ES246" s="109"/>
      <c r="ET246" s="109">
        <v>248.0</v>
      </c>
      <c r="EU246" s="109"/>
      <c r="EV246" s="109"/>
      <c r="EW246" s="109"/>
      <c r="EX246" s="109">
        <v>198.0</v>
      </c>
      <c r="EY246" s="109"/>
      <c r="EZ246" s="109"/>
      <c r="FA246" s="109"/>
      <c r="FB246" s="109"/>
      <c r="FC246" s="109"/>
      <c r="FD246" s="109"/>
      <c r="FE246" s="109"/>
      <c r="FF246" s="109"/>
      <c r="FG246" s="109"/>
      <c r="FH246" s="109"/>
      <c r="FI246" s="109"/>
      <c r="FJ246" s="109"/>
      <c r="FK246" s="109"/>
      <c r="FL246" s="109"/>
      <c r="FM246" s="109"/>
      <c r="FN246" s="109"/>
      <c r="FO246" s="109"/>
      <c r="FP246" s="109"/>
      <c r="FQ246" s="109"/>
      <c r="FR246" s="109"/>
      <c r="FS246" s="109"/>
      <c r="FT246" s="109">
        <v>636.0</v>
      </c>
      <c r="FU246" s="109"/>
      <c r="FV246" s="109"/>
      <c r="FW246" s="109"/>
      <c r="FX246" s="109"/>
      <c r="FY246" s="109"/>
      <c r="FZ246" s="109"/>
      <c r="GA246" s="109"/>
      <c r="GB246" s="109"/>
      <c r="GC246" s="109"/>
      <c r="GD246" s="109"/>
      <c r="GE246" s="109"/>
      <c r="GF246" s="109"/>
      <c r="GG246" s="109"/>
      <c r="GH246" s="109"/>
      <c r="GI246" s="109">
        <v>1287.0</v>
      </c>
    </row>
    <row r="247" ht="15.75" customHeight="1">
      <c r="A247" s="31">
        <v>83.0</v>
      </c>
      <c r="B247" s="31" t="s">
        <v>1031</v>
      </c>
      <c r="C247" s="31">
        <v>11.0</v>
      </c>
      <c r="D247" s="109">
        <v>223427.0</v>
      </c>
      <c r="E247" s="109">
        <v>226240.0</v>
      </c>
      <c r="F247" s="109">
        <v>223427.0</v>
      </c>
      <c r="G247" s="109">
        <v>226240.0</v>
      </c>
      <c r="H247" s="109">
        <v>173289.0</v>
      </c>
      <c r="I247" s="109">
        <v>168048.0</v>
      </c>
      <c r="J247" s="109">
        <v>173289.0</v>
      </c>
      <c r="K247" s="109">
        <v>168048.0</v>
      </c>
      <c r="L247" s="109">
        <v>1940.0</v>
      </c>
      <c r="M247" s="109">
        <v>2317.0</v>
      </c>
      <c r="N247" s="109">
        <v>1545.0</v>
      </c>
      <c r="O247" s="109">
        <v>2358.0</v>
      </c>
      <c r="P247" s="109">
        <v>171349.0</v>
      </c>
      <c r="Q247" s="109">
        <v>165731.0</v>
      </c>
      <c r="R247" s="109">
        <v>171744.0</v>
      </c>
      <c r="S247" s="109">
        <v>165690.0</v>
      </c>
      <c r="T247" s="109">
        <v>20955.0</v>
      </c>
      <c r="U247" s="109">
        <v>22723.0</v>
      </c>
      <c r="V247" s="109">
        <v>23887.0</v>
      </c>
      <c r="W247" s="109">
        <v>25474.0</v>
      </c>
      <c r="X247" s="109">
        <v>29028.0</v>
      </c>
      <c r="Y247" s="109">
        <v>29799.0</v>
      </c>
      <c r="Z247" s="109">
        <v>27391.0</v>
      </c>
      <c r="AA247" s="109">
        <v>39784.0</v>
      </c>
      <c r="AB247" s="109">
        <v>42600.0</v>
      </c>
      <c r="AC247" s="109">
        <v>28441.0</v>
      </c>
      <c r="AD247" s="109">
        <v>49016.0</v>
      </c>
      <c r="AE247" s="109">
        <v>41639.0</v>
      </c>
      <c r="AF247" s="109">
        <v>45055.0</v>
      </c>
      <c r="AG247" s="109">
        <v>66056.0</v>
      </c>
      <c r="AH247" s="109">
        <v>35077.0</v>
      </c>
      <c r="AI247" s="109">
        <v>34420.0</v>
      </c>
      <c r="AJ247" s="109"/>
      <c r="AK247" s="109"/>
      <c r="AL247" s="109"/>
      <c r="AM247" s="109"/>
      <c r="AN247" s="109">
        <v>5263.0</v>
      </c>
      <c r="AO247" s="109">
        <v>1647.0</v>
      </c>
      <c r="AP247" s="109">
        <v>10147.0</v>
      </c>
      <c r="AQ247" s="109">
        <v>3579.0</v>
      </c>
      <c r="AR247" s="109">
        <v>10558.0</v>
      </c>
      <c r="AS247" s="109">
        <v>3325.0</v>
      </c>
      <c r="AT247" s="109">
        <v>10863.0</v>
      </c>
      <c r="AU247" s="109">
        <v>4623.0</v>
      </c>
      <c r="AV247" s="109"/>
      <c r="AW247" s="109">
        <v>6317.0</v>
      </c>
      <c r="AX247" s="109">
        <v>1270.0</v>
      </c>
      <c r="AY247" s="109">
        <v>9612.0</v>
      </c>
      <c r="AZ247" s="109"/>
      <c r="BA247" s="109">
        <v>1291.0</v>
      </c>
      <c r="BB247" s="109"/>
      <c r="BC247" s="109">
        <v>1140.0</v>
      </c>
      <c r="BD247" s="109">
        <v>627.0</v>
      </c>
      <c r="BE247" s="109">
        <v>515.0</v>
      </c>
      <c r="BF247" s="109">
        <v>323.0</v>
      </c>
      <c r="BG247" s="109">
        <v>477.0</v>
      </c>
      <c r="BH247" s="109"/>
      <c r="BI247" s="109"/>
      <c r="BJ247" s="109">
        <v>2119.0</v>
      </c>
      <c r="BK247" s="109"/>
      <c r="BL247" s="109"/>
      <c r="BM247" s="109"/>
      <c r="BN247" s="109">
        <v>281.0</v>
      </c>
      <c r="BO247" s="109">
        <v>426.0</v>
      </c>
      <c r="BP247" s="109">
        <v>12345.0</v>
      </c>
      <c r="BQ247" s="109">
        <v>2666.0</v>
      </c>
      <c r="BR247" s="109">
        <v>6042.0</v>
      </c>
      <c r="BS247" s="109">
        <v>3142.0</v>
      </c>
      <c r="BT247" s="109"/>
      <c r="BU247" s="109"/>
      <c r="BV247" s="109"/>
      <c r="BW247" s="109"/>
      <c r="BX247" s="109"/>
      <c r="BY247" s="109"/>
      <c r="BZ247" s="109"/>
      <c r="CA247" s="109"/>
      <c r="CB247" s="109"/>
      <c r="CC247" s="109"/>
      <c r="CD247" s="109"/>
      <c r="CE247" s="109"/>
      <c r="CF247" s="109">
        <v>305.0</v>
      </c>
      <c r="CG247" s="109"/>
      <c r="CH247" s="109">
        <v>174.0</v>
      </c>
      <c r="CI247" s="109">
        <v>209.0</v>
      </c>
      <c r="CJ247" s="109"/>
      <c r="CK247" s="109">
        <v>108.0</v>
      </c>
      <c r="CL247" s="109">
        <v>53.0</v>
      </c>
      <c r="CM247" s="109">
        <v>86.0</v>
      </c>
      <c r="CN247" s="109"/>
      <c r="CO247" s="109"/>
      <c r="CP247" s="109">
        <v>37.0</v>
      </c>
      <c r="CQ247" s="109">
        <v>126.0</v>
      </c>
      <c r="CR247" s="109"/>
      <c r="CS247" s="109"/>
      <c r="CT247" s="109"/>
      <c r="CU247" s="109"/>
      <c r="CV247" s="109"/>
      <c r="CW247" s="109"/>
      <c r="CX247" s="109"/>
      <c r="CY247" s="109"/>
      <c r="CZ247" s="109"/>
      <c r="DA247" s="109"/>
      <c r="DB247" s="109"/>
      <c r="DC247" s="109"/>
      <c r="DD247" s="109">
        <v>672.0</v>
      </c>
      <c r="DE247" s="109">
        <v>624.0</v>
      </c>
      <c r="DF247" s="109">
        <v>304.0</v>
      </c>
      <c r="DG247" s="109"/>
      <c r="DH247" s="109"/>
      <c r="DI247" s="109"/>
      <c r="DJ247" s="109">
        <v>1046.0</v>
      </c>
      <c r="DK247" s="109"/>
      <c r="DL247" s="109"/>
      <c r="DM247" s="109"/>
      <c r="DN247" s="109">
        <v>1282.0</v>
      </c>
      <c r="DO247" s="109"/>
      <c r="DP247" s="109"/>
      <c r="DQ247" s="109"/>
      <c r="DR247" s="109">
        <v>217.0</v>
      </c>
      <c r="DS247" s="109"/>
      <c r="DT247" s="109"/>
      <c r="DU247" s="109"/>
      <c r="DV247" s="109">
        <v>334.0</v>
      </c>
      <c r="DW247" s="109"/>
      <c r="DX247" s="109"/>
      <c r="DY247" s="109"/>
      <c r="DZ247" s="109">
        <v>474.0</v>
      </c>
      <c r="EA247" s="109"/>
      <c r="EB247" s="109">
        <v>772.0</v>
      </c>
      <c r="EC247" s="109"/>
      <c r="ED247" s="109">
        <v>456.0</v>
      </c>
      <c r="EE247" s="109"/>
      <c r="EF247" s="109"/>
      <c r="EG247" s="109"/>
      <c r="EH247" s="109"/>
      <c r="EI247" s="109"/>
      <c r="EJ247" s="109"/>
      <c r="EK247" s="109"/>
      <c r="EL247" s="109">
        <v>324.0</v>
      </c>
      <c r="EM247" s="109"/>
      <c r="EN247" s="109"/>
      <c r="EO247" s="109"/>
      <c r="EP247" s="109"/>
      <c r="EQ247" s="109"/>
      <c r="ER247" s="109"/>
      <c r="ES247" s="109"/>
      <c r="ET247" s="109">
        <v>304.0</v>
      </c>
      <c r="EU247" s="109"/>
      <c r="EV247" s="109"/>
      <c r="EW247" s="109"/>
      <c r="EX247" s="109">
        <v>323.0</v>
      </c>
      <c r="EY247" s="109"/>
      <c r="EZ247" s="109"/>
      <c r="FA247" s="109"/>
      <c r="FB247" s="109"/>
      <c r="FC247" s="109"/>
      <c r="FD247" s="109"/>
      <c r="FE247" s="109"/>
      <c r="FF247" s="109"/>
      <c r="FG247" s="109"/>
      <c r="FH247" s="109"/>
      <c r="FI247" s="109">
        <v>457.0</v>
      </c>
      <c r="FJ247" s="109"/>
      <c r="FK247" s="109"/>
      <c r="FL247" s="109"/>
      <c r="FM247" s="109"/>
      <c r="FN247" s="109"/>
      <c r="FO247" s="109"/>
      <c r="FP247" s="109"/>
      <c r="FQ247" s="109"/>
      <c r="FR247" s="109"/>
      <c r="FS247" s="109"/>
      <c r="FT247" s="109"/>
      <c r="FU247" s="109"/>
      <c r="FV247" s="109"/>
      <c r="FW247" s="109"/>
      <c r="FX247" s="109"/>
      <c r="FY247" s="109"/>
      <c r="FZ247" s="109"/>
      <c r="GA247" s="109"/>
      <c r="GB247" s="109"/>
      <c r="GC247" s="109"/>
      <c r="GD247" s="109"/>
      <c r="GE247" s="109"/>
      <c r="GF247" s="109">
        <v>3169.0</v>
      </c>
      <c r="GG247" s="109">
        <v>1762.0</v>
      </c>
      <c r="GH247" s="109"/>
      <c r="GI247" s="109">
        <v>953.0</v>
      </c>
    </row>
    <row r="248" ht="15.75" customHeight="1">
      <c r="A248" s="31">
        <v>84.0</v>
      </c>
      <c r="B248" s="31" t="s">
        <v>1032</v>
      </c>
      <c r="C248" s="31">
        <v>11.0</v>
      </c>
      <c r="D248" s="109">
        <v>205106.0</v>
      </c>
      <c r="E248" s="109">
        <v>201629.0</v>
      </c>
      <c r="F248" s="109">
        <v>205106.0</v>
      </c>
      <c r="G248" s="109">
        <v>201629.0</v>
      </c>
      <c r="H248" s="109">
        <v>157111.0</v>
      </c>
      <c r="I248" s="109">
        <v>148406.0</v>
      </c>
      <c r="J248" s="109">
        <v>157111.0</v>
      </c>
      <c r="K248" s="109">
        <v>148406.0</v>
      </c>
      <c r="L248" s="109">
        <v>1919.0</v>
      </c>
      <c r="M248" s="109">
        <v>2187.0</v>
      </c>
      <c r="N248" s="109">
        <v>1923.0</v>
      </c>
      <c r="O248" s="109">
        <v>2125.0</v>
      </c>
      <c r="P248" s="109">
        <v>155192.0</v>
      </c>
      <c r="Q248" s="109">
        <v>146219.0</v>
      </c>
      <c r="R248" s="109">
        <v>155188.0</v>
      </c>
      <c r="S248" s="109">
        <v>146281.0</v>
      </c>
      <c r="T248" s="109">
        <v>29384.0</v>
      </c>
      <c r="U248" s="109">
        <v>33036.0</v>
      </c>
      <c r="V248" s="109">
        <v>31372.0</v>
      </c>
      <c r="W248" s="109">
        <v>37170.0</v>
      </c>
      <c r="X248" s="109">
        <v>21379.0</v>
      </c>
      <c r="Y248" s="109">
        <v>26093.0</v>
      </c>
      <c r="Z248" s="109">
        <v>24109.0</v>
      </c>
      <c r="AA248" s="109">
        <v>31204.0</v>
      </c>
      <c r="AB248" s="109">
        <v>61881.0</v>
      </c>
      <c r="AC248" s="109">
        <v>61661.0</v>
      </c>
      <c r="AD248" s="109">
        <v>39000.0</v>
      </c>
      <c r="AE248" s="109">
        <v>43118.0</v>
      </c>
      <c r="AF248" s="109">
        <v>7755.0</v>
      </c>
      <c r="AG248" s="109">
        <v>7344.0</v>
      </c>
      <c r="AH248" s="109">
        <v>12168.0</v>
      </c>
      <c r="AI248" s="109">
        <v>10787.0</v>
      </c>
      <c r="AJ248" s="109"/>
      <c r="AK248" s="109"/>
      <c r="AL248" s="109"/>
      <c r="AM248" s="109"/>
      <c r="AN248" s="109">
        <v>5831.0</v>
      </c>
      <c r="AO248" s="109">
        <v>1429.0</v>
      </c>
      <c r="AP248" s="109">
        <v>10067.0</v>
      </c>
      <c r="AQ248" s="109">
        <v>2904.0</v>
      </c>
      <c r="AR248" s="109">
        <v>23245.0</v>
      </c>
      <c r="AS248" s="109">
        <v>5788.0</v>
      </c>
      <c r="AT248" s="109">
        <v>26278.0</v>
      </c>
      <c r="AU248" s="109">
        <v>8106.0</v>
      </c>
      <c r="AV248" s="109"/>
      <c r="AW248" s="109">
        <v>4205.0</v>
      </c>
      <c r="AX248" s="109">
        <v>843.0</v>
      </c>
      <c r="AY248" s="109">
        <v>5176.0</v>
      </c>
      <c r="AZ248" s="109">
        <v>460.0</v>
      </c>
      <c r="BA248" s="109">
        <v>4039.0</v>
      </c>
      <c r="BB248" s="109"/>
      <c r="BC248" s="109">
        <v>3795.0</v>
      </c>
      <c r="BD248" s="109">
        <v>1096.0</v>
      </c>
      <c r="BE248" s="109">
        <v>855.0</v>
      </c>
      <c r="BF248" s="109">
        <v>777.0</v>
      </c>
      <c r="BG248" s="109">
        <v>894.0</v>
      </c>
      <c r="BH248" s="109"/>
      <c r="BI248" s="109"/>
      <c r="BJ248" s="109">
        <v>2283.0</v>
      </c>
      <c r="BK248" s="109"/>
      <c r="BL248" s="109"/>
      <c r="BM248" s="109"/>
      <c r="BN248" s="109">
        <v>260.0</v>
      </c>
      <c r="BO248" s="109">
        <v>328.0</v>
      </c>
      <c r="BP248" s="109">
        <v>3521.0</v>
      </c>
      <c r="BQ248" s="109">
        <v>1343.0</v>
      </c>
      <c r="BR248" s="109">
        <v>3873.0</v>
      </c>
      <c r="BS248" s="109">
        <v>1487.0</v>
      </c>
      <c r="BT248" s="109"/>
      <c r="BU248" s="109"/>
      <c r="BV248" s="109"/>
      <c r="BW248" s="109"/>
      <c r="BX248" s="109"/>
      <c r="BY248" s="109"/>
      <c r="BZ248" s="109"/>
      <c r="CA248" s="109"/>
      <c r="CB248" s="109"/>
      <c r="CC248" s="109"/>
      <c r="CD248" s="109"/>
      <c r="CE248" s="109"/>
      <c r="CF248" s="109">
        <v>322.0</v>
      </c>
      <c r="CG248" s="109">
        <v>208.0</v>
      </c>
      <c r="CH248" s="109">
        <v>160.0</v>
      </c>
      <c r="CI248" s="109">
        <v>191.0</v>
      </c>
      <c r="CJ248" s="109">
        <v>318.0</v>
      </c>
      <c r="CK248" s="109">
        <v>218.0</v>
      </c>
      <c r="CL248" s="109">
        <v>146.0</v>
      </c>
      <c r="CM248" s="109">
        <v>199.0</v>
      </c>
      <c r="CN248" s="109"/>
      <c r="CO248" s="109"/>
      <c r="CP248" s="109">
        <v>48.0</v>
      </c>
      <c r="CQ248" s="109">
        <v>83.0</v>
      </c>
      <c r="CR248" s="109"/>
      <c r="CS248" s="109"/>
      <c r="CT248" s="109"/>
      <c r="CU248" s="109"/>
      <c r="CV248" s="109"/>
      <c r="CW248" s="109"/>
      <c r="CX248" s="109"/>
      <c r="CY248" s="109"/>
      <c r="CZ248" s="109"/>
      <c r="DA248" s="109"/>
      <c r="DB248" s="109"/>
      <c r="DC248" s="109"/>
      <c r="DD248" s="109"/>
      <c r="DE248" s="109"/>
      <c r="DF248" s="109">
        <v>61.0</v>
      </c>
      <c r="DG248" s="109"/>
      <c r="DH248" s="109"/>
      <c r="DI248" s="109"/>
      <c r="DJ248" s="109">
        <v>511.0</v>
      </c>
      <c r="DK248" s="109"/>
      <c r="DL248" s="109"/>
      <c r="DM248" s="109"/>
      <c r="DN248" s="109">
        <v>524.0</v>
      </c>
      <c r="DO248" s="109"/>
      <c r="DP248" s="109"/>
      <c r="DQ248" s="109"/>
      <c r="DR248" s="109">
        <v>193.0</v>
      </c>
      <c r="DS248" s="109"/>
      <c r="DT248" s="109"/>
      <c r="DU248" s="109"/>
      <c r="DV248" s="109">
        <v>511.0</v>
      </c>
      <c r="DW248" s="109"/>
      <c r="DX248" s="109"/>
      <c r="DY248" s="109"/>
      <c r="DZ248" s="109">
        <v>852.0</v>
      </c>
      <c r="EA248" s="109"/>
      <c r="EB248" s="109"/>
      <c r="EC248" s="109"/>
      <c r="ED248" s="109">
        <v>204.0</v>
      </c>
      <c r="EE248" s="109"/>
      <c r="EF248" s="109"/>
      <c r="EG248" s="109"/>
      <c r="EH248" s="109"/>
      <c r="EI248" s="109"/>
      <c r="EJ248" s="109"/>
      <c r="EK248" s="109"/>
      <c r="EL248" s="109">
        <v>263.0</v>
      </c>
      <c r="EM248" s="109"/>
      <c r="EN248" s="109"/>
      <c r="EO248" s="109"/>
      <c r="EP248" s="109"/>
      <c r="EQ248" s="109"/>
      <c r="ER248" s="109"/>
      <c r="ES248" s="109"/>
      <c r="ET248" s="109">
        <v>452.0</v>
      </c>
      <c r="EU248" s="109"/>
      <c r="EV248" s="109"/>
      <c r="EW248" s="109"/>
      <c r="EX248" s="109">
        <v>233.0</v>
      </c>
      <c r="EY248" s="109"/>
      <c r="EZ248" s="109"/>
      <c r="FA248" s="109"/>
      <c r="FB248" s="109"/>
      <c r="FC248" s="109"/>
      <c r="FD248" s="109"/>
      <c r="FE248" s="109"/>
      <c r="FF248" s="109"/>
      <c r="FG248" s="109"/>
      <c r="FH248" s="109"/>
      <c r="FI248" s="109"/>
      <c r="FJ248" s="109"/>
      <c r="FK248" s="109"/>
      <c r="FL248" s="109"/>
      <c r="FM248" s="109"/>
      <c r="FN248" s="109"/>
      <c r="FO248" s="109"/>
      <c r="FP248" s="109"/>
      <c r="FQ248" s="109"/>
      <c r="FR248" s="109"/>
      <c r="FS248" s="109"/>
      <c r="FT248" s="109"/>
      <c r="FU248" s="109"/>
      <c r="FV248" s="109"/>
      <c r="FW248" s="109"/>
      <c r="FX248" s="109"/>
      <c r="FY248" s="109"/>
      <c r="FZ248" s="109"/>
      <c r="GA248" s="109"/>
      <c r="GB248" s="109"/>
      <c r="GC248" s="109"/>
      <c r="GD248" s="109"/>
      <c r="GE248" s="109"/>
      <c r="GF248" s="109"/>
      <c r="GG248" s="109"/>
      <c r="GH248" s="109"/>
      <c r="GI248" s="109">
        <v>839.0</v>
      </c>
    </row>
    <row r="249" ht="15.75" customHeight="1">
      <c r="A249" s="31">
        <v>85.0</v>
      </c>
      <c r="B249" s="31" t="s">
        <v>1033</v>
      </c>
      <c r="C249" s="31">
        <v>11.0</v>
      </c>
      <c r="D249" s="109">
        <v>200704.0</v>
      </c>
      <c r="E249" s="109">
        <v>203968.0</v>
      </c>
      <c r="F249" s="109">
        <v>200704.0</v>
      </c>
      <c r="G249" s="109">
        <v>203968.0</v>
      </c>
      <c r="H249" s="109">
        <v>138992.0</v>
      </c>
      <c r="I249" s="109">
        <v>132817.0</v>
      </c>
      <c r="J249" s="109">
        <v>138992.0</v>
      </c>
      <c r="K249" s="109">
        <v>132817.0</v>
      </c>
      <c r="L249" s="109">
        <v>2207.0</v>
      </c>
      <c r="M249" s="109">
        <v>2078.0</v>
      </c>
      <c r="N249" s="109">
        <v>2053.0</v>
      </c>
      <c r="O249" s="109">
        <v>2085.0</v>
      </c>
      <c r="P249" s="109">
        <v>136785.0</v>
      </c>
      <c r="Q249" s="109">
        <v>130739.0</v>
      </c>
      <c r="R249" s="109">
        <v>136939.0</v>
      </c>
      <c r="S249" s="109">
        <v>130732.0</v>
      </c>
      <c r="T249" s="109">
        <v>30480.0</v>
      </c>
      <c r="U249" s="109">
        <v>33552.0</v>
      </c>
      <c r="V249" s="109">
        <v>28620.0</v>
      </c>
      <c r="W249" s="109">
        <v>33947.0</v>
      </c>
      <c r="X249" s="109">
        <v>17172.0</v>
      </c>
      <c r="Y249" s="109">
        <v>22341.0</v>
      </c>
      <c r="Z249" s="109">
        <v>19797.0</v>
      </c>
      <c r="AA249" s="109">
        <v>25103.0</v>
      </c>
      <c r="AB249" s="109">
        <v>46782.0</v>
      </c>
      <c r="AC249" s="109">
        <v>50866.0</v>
      </c>
      <c r="AD249" s="109">
        <v>35698.0</v>
      </c>
      <c r="AE249" s="109">
        <v>43026.0</v>
      </c>
      <c r="AF249" s="109">
        <v>4440.0</v>
      </c>
      <c r="AG249" s="109">
        <v>4071.0</v>
      </c>
      <c r="AH249" s="109">
        <v>5621.0</v>
      </c>
      <c r="AI249" s="109">
        <v>5068.0</v>
      </c>
      <c r="AJ249" s="109"/>
      <c r="AK249" s="109"/>
      <c r="AL249" s="109"/>
      <c r="AM249" s="109"/>
      <c r="AN249" s="109">
        <v>4852.0</v>
      </c>
      <c r="AO249" s="109">
        <v>938.0</v>
      </c>
      <c r="AP249" s="109">
        <v>7290.0</v>
      </c>
      <c r="AQ249" s="109">
        <v>2278.0</v>
      </c>
      <c r="AR249" s="109">
        <v>28167.0</v>
      </c>
      <c r="AS249" s="109">
        <v>6347.0</v>
      </c>
      <c r="AT249" s="109">
        <v>29618.0</v>
      </c>
      <c r="AU249" s="109">
        <v>8319.0</v>
      </c>
      <c r="AV249" s="109"/>
      <c r="AW249" s="109">
        <v>3668.0</v>
      </c>
      <c r="AX249" s="109">
        <v>693.0</v>
      </c>
      <c r="AY249" s="109">
        <v>3996.0</v>
      </c>
      <c r="AZ249" s="109">
        <v>696.0</v>
      </c>
      <c r="BA249" s="109">
        <v>5540.0</v>
      </c>
      <c r="BB249" s="109"/>
      <c r="BC249" s="109">
        <v>5101.0</v>
      </c>
      <c r="BD249" s="109">
        <v>2010.0</v>
      </c>
      <c r="BE249" s="109">
        <v>717.0</v>
      </c>
      <c r="BF249" s="109">
        <v>899.0</v>
      </c>
      <c r="BG249" s="109">
        <v>752.0</v>
      </c>
      <c r="BH249" s="109"/>
      <c r="BI249" s="109"/>
      <c r="BJ249" s="109">
        <v>2378.0</v>
      </c>
      <c r="BK249" s="109"/>
      <c r="BL249" s="109"/>
      <c r="BM249" s="109"/>
      <c r="BN249" s="109">
        <v>160.0</v>
      </c>
      <c r="BO249" s="109">
        <v>202.0</v>
      </c>
      <c r="BP249" s="109"/>
      <c r="BQ249" s="109">
        <v>860.0</v>
      </c>
      <c r="BR249" s="109">
        <v>2216.0</v>
      </c>
      <c r="BS249" s="109">
        <v>1114.0</v>
      </c>
      <c r="BT249" s="109"/>
      <c r="BU249" s="109"/>
      <c r="BV249" s="109"/>
      <c r="BW249" s="109"/>
      <c r="BX249" s="109"/>
      <c r="BY249" s="109"/>
      <c r="BZ249" s="109"/>
      <c r="CA249" s="109"/>
      <c r="CB249" s="109"/>
      <c r="CC249" s="109"/>
      <c r="CD249" s="109"/>
      <c r="CE249" s="109"/>
      <c r="CF249" s="109"/>
      <c r="CG249" s="109"/>
      <c r="CH249" s="109">
        <v>106.0</v>
      </c>
      <c r="CI249" s="109">
        <v>111.0</v>
      </c>
      <c r="CJ249" s="109"/>
      <c r="CK249" s="109">
        <v>239.0</v>
      </c>
      <c r="CL249" s="109">
        <v>95.0</v>
      </c>
      <c r="CM249" s="109">
        <v>181.0</v>
      </c>
      <c r="CN249" s="109"/>
      <c r="CO249" s="109"/>
      <c r="CP249" s="109">
        <v>43.0</v>
      </c>
      <c r="CQ249" s="109">
        <v>102.0</v>
      </c>
      <c r="CR249" s="109"/>
      <c r="CS249" s="109"/>
      <c r="CT249" s="109"/>
      <c r="CU249" s="109"/>
      <c r="CV249" s="109"/>
      <c r="CW249" s="109"/>
      <c r="CX249" s="109"/>
      <c r="CY249" s="109"/>
      <c r="CZ249" s="109"/>
      <c r="DA249" s="109"/>
      <c r="DB249" s="109"/>
      <c r="DC249" s="109"/>
      <c r="DD249" s="109"/>
      <c r="DE249" s="109"/>
      <c r="DF249" s="109">
        <v>20.0</v>
      </c>
      <c r="DG249" s="109"/>
      <c r="DH249" s="109"/>
      <c r="DI249" s="109"/>
      <c r="DJ249" s="109">
        <v>320.0</v>
      </c>
      <c r="DK249" s="109"/>
      <c r="DL249" s="109"/>
      <c r="DM249" s="109"/>
      <c r="DN249" s="109">
        <v>328.0</v>
      </c>
      <c r="DO249" s="109"/>
      <c r="DP249" s="109"/>
      <c r="DQ249" s="109"/>
      <c r="DR249" s="109">
        <v>197.0</v>
      </c>
      <c r="DS249" s="109"/>
      <c r="DT249" s="109"/>
      <c r="DU249" s="109"/>
      <c r="DV249" s="109">
        <v>336.0</v>
      </c>
      <c r="DW249" s="109"/>
      <c r="DX249" s="109">
        <v>1470.0</v>
      </c>
      <c r="DY249" s="109"/>
      <c r="DZ249" s="109">
        <v>1398.0</v>
      </c>
      <c r="EA249" s="109"/>
      <c r="EB249" s="109"/>
      <c r="EC249" s="109"/>
      <c r="ED249" s="109">
        <v>156.0</v>
      </c>
      <c r="EE249" s="109"/>
      <c r="EF249" s="109"/>
      <c r="EG249" s="109"/>
      <c r="EH249" s="109"/>
      <c r="EI249" s="109"/>
      <c r="EJ249" s="109"/>
      <c r="EK249" s="109"/>
      <c r="EL249" s="109">
        <v>227.0</v>
      </c>
      <c r="EM249" s="109"/>
      <c r="EN249" s="109"/>
      <c r="EO249" s="109"/>
      <c r="EP249" s="109"/>
      <c r="EQ249" s="109"/>
      <c r="ER249" s="109"/>
      <c r="ES249" s="109"/>
      <c r="ET249" s="109">
        <v>577.0</v>
      </c>
      <c r="EU249" s="109"/>
      <c r="EV249" s="109"/>
      <c r="EW249" s="109"/>
      <c r="EX249" s="109">
        <v>146.0</v>
      </c>
      <c r="EY249" s="109"/>
      <c r="EZ249" s="109"/>
      <c r="FA249" s="109"/>
      <c r="FB249" s="109"/>
      <c r="FC249" s="109"/>
      <c r="FD249" s="109"/>
      <c r="FE249" s="109"/>
      <c r="FF249" s="109"/>
      <c r="FG249" s="109"/>
      <c r="FH249" s="109"/>
      <c r="FI249" s="109"/>
      <c r="FJ249" s="109"/>
      <c r="FK249" s="109"/>
      <c r="FL249" s="109"/>
      <c r="FM249" s="109"/>
      <c r="FN249" s="109"/>
      <c r="FO249" s="109"/>
      <c r="FP249" s="109"/>
      <c r="FQ249" s="109"/>
      <c r="FR249" s="109"/>
      <c r="FS249" s="109"/>
      <c r="FT249" s="109">
        <v>716.0</v>
      </c>
      <c r="FU249" s="109"/>
      <c r="FV249" s="109"/>
      <c r="FW249" s="109"/>
      <c r="FX249" s="109"/>
      <c r="FY249" s="109"/>
      <c r="FZ249" s="109"/>
      <c r="GA249" s="109"/>
      <c r="GB249" s="109"/>
      <c r="GC249" s="109"/>
      <c r="GD249" s="109"/>
      <c r="GE249" s="109"/>
      <c r="GF249" s="109"/>
      <c r="GG249" s="109">
        <v>1600.0</v>
      </c>
      <c r="GH249" s="109"/>
      <c r="GI249" s="109">
        <v>1432.0</v>
      </c>
    </row>
    <row r="250" ht="15.75" customHeight="1">
      <c r="A250" s="31">
        <v>86.0</v>
      </c>
      <c r="B250" s="31" t="s">
        <v>1034</v>
      </c>
      <c r="C250" s="31">
        <v>11.0</v>
      </c>
      <c r="D250" s="109">
        <v>205300.0</v>
      </c>
      <c r="E250" s="109">
        <v>205457.0</v>
      </c>
      <c r="F250" s="109">
        <v>205300.0</v>
      </c>
      <c r="G250" s="109">
        <v>205457.0</v>
      </c>
      <c r="H250" s="109">
        <v>149116.0</v>
      </c>
      <c r="I250" s="109">
        <v>138551.0</v>
      </c>
      <c r="J250" s="109">
        <v>149116.0</v>
      </c>
      <c r="K250" s="109">
        <v>138551.0</v>
      </c>
      <c r="L250" s="109">
        <v>2044.0</v>
      </c>
      <c r="M250" s="109">
        <v>2259.0</v>
      </c>
      <c r="N250" s="109">
        <v>1990.0</v>
      </c>
      <c r="O250" s="109">
        <v>2150.0</v>
      </c>
      <c r="P250" s="109">
        <v>147072.0</v>
      </c>
      <c r="Q250" s="109">
        <v>136292.0</v>
      </c>
      <c r="R250" s="109">
        <v>147126.0</v>
      </c>
      <c r="S250" s="109">
        <v>136401.0</v>
      </c>
      <c r="T250" s="109">
        <v>28905.0</v>
      </c>
      <c r="U250" s="109">
        <v>30988.0</v>
      </c>
      <c r="V250" s="109">
        <v>27284.0</v>
      </c>
      <c r="W250" s="109">
        <v>31491.0</v>
      </c>
      <c r="X250" s="109">
        <v>20720.0</v>
      </c>
      <c r="Y250" s="109">
        <v>26636.0</v>
      </c>
      <c r="Z250" s="109">
        <v>21850.0</v>
      </c>
      <c r="AA250" s="109">
        <v>27886.0</v>
      </c>
      <c r="AB250" s="109">
        <v>51249.0</v>
      </c>
      <c r="AC250" s="109">
        <v>54932.0</v>
      </c>
      <c r="AD250" s="109">
        <v>43172.0</v>
      </c>
      <c r="AE250" s="109">
        <v>47158.0</v>
      </c>
      <c r="AF250" s="109">
        <v>8609.0</v>
      </c>
      <c r="AG250" s="109">
        <v>5748.0</v>
      </c>
      <c r="AH250" s="109">
        <v>9821.0</v>
      </c>
      <c r="AI250" s="109">
        <v>7956.0</v>
      </c>
      <c r="AJ250" s="109"/>
      <c r="AK250" s="109"/>
      <c r="AL250" s="109"/>
      <c r="AM250" s="109"/>
      <c r="AN250" s="109">
        <v>5018.0</v>
      </c>
      <c r="AO250" s="109">
        <v>939.0</v>
      </c>
      <c r="AP250" s="109">
        <v>7745.0</v>
      </c>
      <c r="AQ250" s="109">
        <v>2117.0</v>
      </c>
      <c r="AR250" s="109">
        <v>23119.0</v>
      </c>
      <c r="AS250" s="109">
        <v>5827.0</v>
      </c>
      <c r="AT250" s="109">
        <v>24603.0</v>
      </c>
      <c r="AU250" s="109">
        <v>7480.0</v>
      </c>
      <c r="AV250" s="109">
        <v>1314.0</v>
      </c>
      <c r="AW250" s="109">
        <v>4917.0</v>
      </c>
      <c r="AX250" s="109">
        <v>958.0</v>
      </c>
      <c r="AY250" s="109">
        <v>5072.0</v>
      </c>
      <c r="AZ250" s="109">
        <v>533.0</v>
      </c>
      <c r="BA250" s="109">
        <v>3858.0</v>
      </c>
      <c r="BB250" s="109"/>
      <c r="BC250" s="109">
        <v>3486.0</v>
      </c>
      <c r="BD250" s="109"/>
      <c r="BE250" s="109">
        <v>997.0</v>
      </c>
      <c r="BF250" s="109">
        <v>524.0</v>
      </c>
      <c r="BG250" s="109">
        <v>771.0</v>
      </c>
      <c r="BH250" s="109"/>
      <c r="BI250" s="109"/>
      <c r="BJ250" s="109">
        <v>2609.0</v>
      </c>
      <c r="BK250" s="109"/>
      <c r="BL250" s="109"/>
      <c r="BM250" s="109"/>
      <c r="BN250" s="109">
        <v>194.0</v>
      </c>
      <c r="BO250" s="109">
        <v>265.0</v>
      </c>
      <c r="BP250" s="109">
        <v>4392.0</v>
      </c>
      <c r="BQ250" s="109"/>
      <c r="BR250" s="109">
        <v>3627.0</v>
      </c>
      <c r="BS250" s="109">
        <v>1379.0</v>
      </c>
      <c r="BT250" s="109"/>
      <c r="BU250" s="109"/>
      <c r="BV250" s="109"/>
      <c r="BW250" s="109"/>
      <c r="BX250" s="109"/>
      <c r="BY250" s="109"/>
      <c r="BZ250" s="109"/>
      <c r="CA250" s="109"/>
      <c r="CB250" s="109"/>
      <c r="CC250" s="109"/>
      <c r="CD250" s="109"/>
      <c r="CE250" s="109"/>
      <c r="CF250" s="109">
        <v>282.0</v>
      </c>
      <c r="CG250" s="109"/>
      <c r="CH250" s="109">
        <v>181.0</v>
      </c>
      <c r="CI250" s="109">
        <v>163.0</v>
      </c>
      <c r="CJ250" s="109"/>
      <c r="CK250" s="109">
        <v>231.0</v>
      </c>
      <c r="CL250" s="109">
        <v>62.0</v>
      </c>
      <c r="CM250" s="109">
        <v>172.0</v>
      </c>
      <c r="CN250" s="109"/>
      <c r="CO250" s="109"/>
      <c r="CP250" s="109">
        <v>36.0</v>
      </c>
      <c r="CQ250" s="109">
        <v>117.0</v>
      </c>
      <c r="CR250" s="109"/>
      <c r="CS250" s="109"/>
      <c r="CT250" s="109"/>
      <c r="CU250" s="109"/>
      <c r="CV250" s="109"/>
      <c r="CW250" s="109"/>
      <c r="CX250" s="109"/>
      <c r="CY250" s="109"/>
      <c r="CZ250" s="109"/>
      <c r="DA250" s="109"/>
      <c r="DB250" s="109"/>
      <c r="DC250" s="109"/>
      <c r="DD250" s="109"/>
      <c r="DE250" s="109"/>
      <c r="DF250" s="109">
        <v>73.0</v>
      </c>
      <c r="DG250" s="109"/>
      <c r="DH250" s="109"/>
      <c r="DI250" s="109"/>
      <c r="DJ250" s="109">
        <v>486.0</v>
      </c>
      <c r="DK250" s="109"/>
      <c r="DL250" s="109"/>
      <c r="DM250" s="109"/>
      <c r="DN250" s="109">
        <v>524.0</v>
      </c>
      <c r="DO250" s="109"/>
      <c r="DP250" s="109"/>
      <c r="DQ250" s="109"/>
      <c r="DR250" s="109">
        <v>282.0</v>
      </c>
      <c r="DS250" s="109"/>
      <c r="DT250" s="109"/>
      <c r="DU250" s="109"/>
      <c r="DV250" s="109">
        <v>349.0</v>
      </c>
      <c r="DW250" s="109"/>
      <c r="DX250" s="109"/>
      <c r="DY250" s="109"/>
      <c r="DZ250" s="109">
        <v>913.0</v>
      </c>
      <c r="EA250" s="109"/>
      <c r="EB250" s="109"/>
      <c r="EC250" s="109"/>
      <c r="ED250" s="109">
        <v>215.0</v>
      </c>
      <c r="EE250" s="109"/>
      <c r="EF250" s="109"/>
      <c r="EG250" s="109"/>
      <c r="EH250" s="109"/>
      <c r="EI250" s="109"/>
      <c r="EJ250" s="109"/>
      <c r="EK250" s="109"/>
      <c r="EL250" s="109">
        <v>235.0</v>
      </c>
      <c r="EM250" s="109"/>
      <c r="EN250" s="109"/>
      <c r="EO250" s="109"/>
      <c r="EP250" s="109"/>
      <c r="EQ250" s="109"/>
      <c r="ER250" s="109">
        <v>1537.0</v>
      </c>
      <c r="ES250" s="109"/>
      <c r="ET250" s="109">
        <v>1189.0</v>
      </c>
      <c r="EU250" s="109"/>
      <c r="EV250" s="109"/>
      <c r="EW250" s="109"/>
      <c r="EX250" s="109">
        <v>194.0</v>
      </c>
      <c r="EY250" s="109"/>
      <c r="EZ250" s="109"/>
      <c r="FA250" s="109"/>
      <c r="FB250" s="109"/>
      <c r="FC250" s="109"/>
      <c r="FD250" s="109"/>
      <c r="FE250" s="109"/>
      <c r="FF250" s="109"/>
      <c r="FG250" s="109"/>
      <c r="FH250" s="109"/>
      <c r="FI250" s="109"/>
      <c r="FJ250" s="109"/>
      <c r="FK250" s="109"/>
      <c r="FL250" s="109"/>
      <c r="FM250" s="109"/>
      <c r="FN250" s="109"/>
      <c r="FO250" s="109"/>
      <c r="FP250" s="109"/>
      <c r="FQ250" s="109"/>
      <c r="FR250" s="109"/>
      <c r="FS250" s="109"/>
      <c r="FT250" s="109"/>
      <c r="FU250" s="109"/>
      <c r="FV250" s="109"/>
      <c r="FW250" s="109"/>
      <c r="FX250" s="109"/>
      <c r="FY250" s="109"/>
      <c r="FZ250" s="109"/>
      <c r="GA250" s="109"/>
      <c r="GB250" s="109"/>
      <c r="GC250" s="109"/>
      <c r="GD250" s="109"/>
      <c r="GE250" s="109"/>
      <c r="GF250" s="109">
        <v>1394.0</v>
      </c>
      <c r="GG250" s="109">
        <v>1219.0</v>
      </c>
      <c r="GH250" s="109"/>
      <c r="GI250" s="109">
        <v>888.0</v>
      </c>
    </row>
    <row r="251" ht="15.75" customHeight="1">
      <c r="A251" s="31">
        <v>1.0</v>
      </c>
      <c r="B251" s="31" t="s">
        <v>937</v>
      </c>
      <c r="C251" s="31">
        <v>1.0</v>
      </c>
      <c r="D251" s="109">
        <v>228471.0</v>
      </c>
      <c r="E251" s="109">
        <v>226944.0</v>
      </c>
      <c r="F251" s="109">
        <v>228471.0</v>
      </c>
      <c r="G251" s="109">
        <v>226944.0</v>
      </c>
      <c r="H251" s="109">
        <v>171914.0</v>
      </c>
      <c r="I251" s="109">
        <v>162749.0</v>
      </c>
      <c r="J251" s="109">
        <v>171914.0</v>
      </c>
      <c r="K251" s="109">
        <v>162749.0</v>
      </c>
      <c r="L251" s="109">
        <v>1596.0</v>
      </c>
      <c r="M251" s="109">
        <v>2223.0</v>
      </c>
      <c r="N251" s="109">
        <v>1449.0</v>
      </c>
      <c r="O251" s="109">
        <v>2113.0</v>
      </c>
      <c r="P251" s="109">
        <v>170318.0</v>
      </c>
      <c r="Q251" s="109">
        <v>160526.0</v>
      </c>
      <c r="R251" s="109">
        <v>170465.0</v>
      </c>
      <c r="S251" s="109">
        <v>160636.0</v>
      </c>
      <c r="T251" s="109">
        <v>68120.0</v>
      </c>
      <c r="U251" s="109">
        <v>68235.0</v>
      </c>
      <c r="V251" s="109">
        <v>58320.0</v>
      </c>
      <c r="W251" s="109">
        <v>61347.0</v>
      </c>
      <c r="X251" s="109">
        <v>47711.0</v>
      </c>
      <c r="Y251" s="109">
        <v>59718.0</v>
      </c>
      <c r="Z251" s="109">
        <v>40388.0</v>
      </c>
      <c r="AA251" s="109">
        <v>52396.0</v>
      </c>
      <c r="AB251" s="109">
        <v>12144.0</v>
      </c>
      <c r="AC251" s="109">
        <v>7436.0</v>
      </c>
      <c r="AD251" s="109">
        <v>14002.0</v>
      </c>
      <c r="AE251" s="109">
        <v>9084.0</v>
      </c>
      <c r="AF251" s="109">
        <v>17911.0</v>
      </c>
      <c r="AG251" s="109">
        <v>12491.0</v>
      </c>
      <c r="AH251" s="109">
        <v>22304.0</v>
      </c>
      <c r="AI251" s="109">
        <v>15734.0</v>
      </c>
      <c r="AJ251" s="109"/>
      <c r="AK251" s="109"/>
      <c r="AL251" s="109"/>
      <c r="AM251" s="109"/>
      <c r="AN251" s="109">
        <v>11147.0</v>
      </c>
      <c r="AO251" s="109">
        <v>3039.0</v>
      </c>
      <c r="AP251" s="109">
        <v>18955.0</v>
      </c>
      <c r="AQ251" s="109">
        <v>8065.0</v>
      </c>
      <c r="AR251" s="109">
        <v>10583.0</v>
      </c>
      <c r="AS251" s="109">
        <v>5234.0</v>
      </c>
      <c r="AT251" s="109">
        <v>11653.0</v>
      </c>
      <c r="AU251" s="109">
        <v>6563.0</v>
      </c>
      <c r="AV251" s="109"/>
      <c r="AW251" s="109">
        <v>3418.0</v>
      </c>
      <c r="AX251" s="109"/>
      <c r="AY251" s="109">
        <v>3183.0</v>
      </c>
      <c r="AZ251" s="109"/>
      <c r="BA251" s="109">
        <v>955.0</v>
      </c>
      <c r="BB251" s="109">
        <v>349.0</v>
      </c>
      <c r="BC251" s="109">
        <v>929.0</v>
      </c>
      <c r="BD251" s="109">
        <v>1947.0</v>
      </c>
      <c r="BE251" s="109"/>
      <c r="BF251" s="109">
        <v>1195.0</v>
      </c>
      <c r="BG251" s="109">
        <v>1042.0</v>
      </c>
      <c r="BH251" s="109"/>
      <c r="BI251" s="109"/>
      <c r="BJ251" s="109"/>
      <c r="BK251" s="109">
        <v>1459.0</v>
      </c>
      <c r="BL251" s="109"/>
      <c r="BM251" s="109"/>
      <c r="BN251" s="109">
        <v>297.0</v>
      </c>
      <c r="BO251" s="109"/>
      <c r="BP251" s="109"/>
      <c r="BQ251" s="109"/>
      <c r="BR251" s="109">
        <v>2100.0</v>
      </c>
      <c r="BS251" s="109"/>
      <c r="BT251" s="109"/>
      <c r="BU251" s="109"/>
      <c r="BV251" s="109"/>
      <c r="BW251" s="109"/>
      <c r="BX251" s="109"/>
      <c r="BY251" s="109"/>
      <c r="BZ251" s="109"/>
      <c r="CA251" s="109"/>
      <c r="CB251" s="109"/>
      <c r="CC251" s="109"/>
      <c r="CD251" s="109"/>
      <c r="CE251" s="109"/>
      <c r="CF251" s="109"/>
      <c r="CG251" s="109"/>
      <c r="CH251" s="109">
        <v>59.0</v>
      </c>
      <c r="CI251" s="109">
        <v>44.0</v>
      </c>
      <c r="CJ251" s="109"/>
      <c r="CK251" s="109"/>
      <c r="CL251" s="109"/>
      <c r="CM251" s="109"/>
      <c r="CN251" s="109"/>
      <c r="CO251" s="109"/>
      <c r="CP251" s="109"/>
      <c r="CQ251" s="109"/>
      <c r="CR251" s="109"/>
      <c r="CS251" s="109"/>
      <c r="CT251" s="109"/>
      <c r="CU251" s="109"/>
      <c r="CV251" s="109"/>
      <c r="CW251" s="109"/>
      <c r="CX251" s="109"/>
      <c r="CY251" s="109"/>
      <c r="CZ251" s="109"/>
      <c r="DA251" s="109"/>
      <c r="DB251" s="109"/>
      <c r="DC251" s="109"/>
      <c r="DD251" s="109"/>
      <c r="DE251" s="109"/>
      <c r="DF251" s="109"/>
      <c r="DG251" s="109"/>
      <c r="DH251" s="109"/>
      <c r="DI251" s="109"/>
      <c r="DJ251" s="109">
        <v>843.0</v>
      </c>
      <c r="DK251" s="109"/>
      <c r="DL251" s="109"/>
      <c r="DM251" s="109"/>
      <c r="DN251" s="109"/>
      <c r="DO251" s="109"/>
      <c r="DP251" s="109"/>
      <c r="DQ251" s="109"/>
      <c r="DR251" s="109"/>
      <c r="DS251" s="109"/>
      <c r="DT251" s="109"/>
      <c r="DU251" s="109"/>
      <c r="DV251" s="109"/>
      <c r="DW251" s="109"/>
      <c r="DX251" s="109"/>
      <c r="DY251" s="109"/>
      <c r="DZ251" s="109"/>
      <c r="EA251" s="109"/>
      <c r="EB251" s="109"/>
      <c r="EC251" s="109"/>
      <c r="ED251" s="109"/>
      <c r="EE251" s="109"/>
      <c r="EF251" s="109"/>
      <c r="EG251" s="109"/>
      <c r="EH251" s="109"/>
      <c r="EI251" s="109"/>
      <c r="EJ251" s="109"/>
      <c r="EK251" s="109"/>
      <c r="EL251" s="109"/>
      <c r="EM251" s="109"/>
      <c r="EN251" s="109"/>
      <c r="EO251" s="109"/>
      <c r="EP251" s="109"/>
      <c r="EQ251" s="109"/>
      <c r="ER251" s="109"/>
      <c r="ES251" s="109"/>
      <c r="ET251" s="109"/>
      <c r="EU251" s="109"/>
      <c r="EV251" s="109"/>
      <c r="EW251" s="109"/>
      <c r="EX251" s="109"/>
      <c r="EY251" s="109"/>
      <c r="EZ251" s="109"/>
      <c r="FA251" s="109"/>
      <c r="FB251" s="109"/>
      <c r="FC251" s="109"/>
      <c r="FD251" s="109"/>
      <c r="FE251" s="109"/>
      <c r="FF251" s="109"/>
      <c r="FG251" s="109"/>
      <c r="FH251" s="109"/>
      <c r="FI251" s="109"/>
      <c r="FJ251" s="109"/>
      <c r="FK251" s="109"/>
      <c r="FL251" s="109"/>
      <c r="FM251" s="109"/>
      <c r="FN251" s="109"/>
      <c r="FO251" s="109"/>
      <c r="FP251" s="109"/>
      <c r="FQ251" s="109"/>
      <c r="FR251" s="109"/>
      <c r="FS251" s="109"/>
      <c r="FT251" s="109"/>
      <c r="FU251" s="109"/>
      <c r="FV251" s="109"/>
      <c r="FW251" s="109"/>
      <c r="FX251" s="109"/>
      <c r="FY251" s="109"/>
      <c r="FZ251" s="109"/>
      <c r="GA251" s="109"/>
      <c r="GB251" s="109"/>
      <c r="GC251" s="109"/>
      <c r="GD251" s="109"/>
      <c r="GE251" s="109"/>
      <c r="GF251" s="109">
        <v>755.0</v>
      </c>
      <c r="GG251" s="109"/>
      <c r="GH251" s="109"/>
      <c r="GI251" s="109">
        <v>790.0</v>
      </c>
    </row>
    <row r="252" ht="15.75" customHeight="1">
      <c r="A252" s="31">
        <v>2.0</v>
      </c>
      <c r="B252" s="31" t="s">
        <v>1318</v>
      </c>
      <c r="C252" s="31">
        <v>1.0</v>
      </c>
      <c r="D252" s="109">
        <v>186568.0</v>
      </c>
      <c r="E252" s="109">
        <v>186177.0</v>
      </c>
      <c r="F252" s="109">
        <v>186568.0</v>
      </c>
      <c r="G252" s="109">
        <v>186177.0</v>
      </c>
      <c r="H252" s="109">
        <v>139194.0</v>
      </c>
      <c r="I252" s="109">
        <v>131527.0</v>
      </c>
      <c r="J252" s="109">
        <v>139194.0</v>
      </c>
      <c r="K252" s="109">
        <v>131527.0</v>
      </c>
      <c r="L252" s="109">
        <v>1297.0</v>
      </c>
      <c r="M252" s="109">
        <v>1648.0</v>
      </c>
      <c r="N252" s="109">
        <v>1123.0</v>
      </c>
      <c r="O252" s="109">
        <v>1483.0</v>
      </c>
      <c r="P252" s="109">
        <v>137897.0</v>
      </c>
      <c r="Q252" s="109">
        <v>129879.0</v>
      </c>
      <c r="R252" s="109">
        <v>138071.0</v>
      </c>
      <c r="S252" s="109">
        <v>130044.0</v>
      </c>
      <c r="T252" s="109">
        <v>62256.0</v>
      </c>
      <c r="U252" s="109">
        <v>64678.0</v>
      </c>
      <c r="V252" s="109">
        <v>52928.0</v>
      </c>
      <c r="W252" s="109">
        <v>56383.0</v>
      </c>
      <c r="X252" s="109">
        <v>34685.0</v>
      </c>
      <c r="Y252" s="109">
        <v>41714.0</v>
      </c>
      <c r="Z252" s="109">
        <v>31120.0</v>
      </c>
      <c r="AA252" s="109">
        <v>38590.0</v>
      </c>
      <c r="AB252" s="109">
        <v>7102.0</v>
      </c>
      <c r="AC252" s="109">
        <v>4653.0</v>
      </c>
      <c r="AD252" s="109">
        <v>8589.0</v>
      </c>
      <c r="AE252" s="109">
        <v>5733.0</v>
      </c>
      <c r="AF252" s="109">
        <v>13026.0</v>
      </c>
      <c r="AG252" s="109">
        <v>8465.0</v>
      </c>
      <c r="AH252" s="109">
        <v>15144.0</v>
      </c>
      <c r="AI252" s="109">
        <v>10547.0</v>
      </c>
      <c r="AJ252" s="109"/>
      <c r="AK252" s="109"/>
      <c r="AL252" s="109"/>
      <c r="AM252" s="109"/>
      <c r="AN252" s="109">
        <v>11105.0</v>
      </c>
      <c r="AO252" s="109">
        <v>3172.0</v>
      </c>
      <c r="AP252" s="109">
        <v>18050.0</v>
      </c>
      <c r="AQ252" s="109">
        <v>8321.0</v>
      </c>
      <c r="AR252" s="109">
        <v>8117.0</v>
      </c>
      <c r="AS252" s="109">
        <v>3973.0</v>
      </c>
      <c r="AT252" s="109">
        <v>9030.0</v>
      </c>
      <c r="AU252" s="109">
        <v>4994.0</v>
      </c>
      <c r="AV252" s="109"/>
      <c r="AW252" s="109">
        <v>2467.0</v>
      </c>
      <c r="AX252" s="109"/>
      <c r="AY252" s="109">
        <v>2413.0</v>
      </c>
      <c r="AZ252" s="109"/>
      <c r="BA252" s="109">
        <v>757.0</v>
      </c>
      <c r="BB252" s="109">
        <v>301.0</v>
      </c>
      <c r="BC252" s="109">
        <v>733.0</v>
      </c>
      <c r="BD252" s="109">
        <v>1606.0</v>
      </c>
      <c r="BE252" s="109"/>
      <c r="BF252" s="109">
        <v>867.0</v>
      </c>
      <c r="BG252" s="109">
        <v>755.0</v>
      </c>
      <c r="BH252" s="109"/>
      <c r="BI252" s="109"/>
      <c r="BJ252" s="109"/>
      <c r="BK252" s="109">
        <v>969.0</v>
      </c>
      <c r="BL252" s="109"/>
      <c r="BM252" s="109"/>
      <c r="BN252" s="109">
        <v>173.0</v>
      </c>
      <c r="BO252" s="109"/>
      <c r="BP252" s="109"/>
      <c r="BQ252" s="109"/>
      <c r="BR252" s="109">
        <v>1376.0</v>
      </c>
      <c r="BS252" s="109"/>
      <c r="BT252" s="109"/>
      <c r="BU252" s="109"/>
      <c r="BV252" s="109"/>
      <c r="BW252" s="109"/>
      <c r="BX252" s="109"/>
      <c r="BY252" s="109"/>
      <c r="BZ252" s="109"/>
      <c r="CA252" s="109"/>
      <c r="CB252" s="109"/>
      <c r="CC252" s="109"/>
      <c r="CD252" s="109"/>
      <c r="CE252" s="109"/>
      <c r="CF252" s="109"/>
      <c r="CG252" s="109"/>
      <c r="CH252" s="109">
        <v>63.0</v>
      </c>
      <c r="CI252" s="109">
        <v>45.0</v>
      </c>
      <c r="CJ252" s="109"/>
      <c r="CK252" s="109"/>
      <c r="CL252" s="109"/>
      <c r="CM252" s="109"/>
      <c r="CN252" s="109"/>
      <c r="CO252" s="109"/>
      <c r="CP252" s="109"/>
      <c r="CQ252" s="109"/>
      <c r="CR252" s="109"/>
      <c r="CS252" s="109"/>
      <c r="CT252" s="109"/>
      <c r="CU252" s="109"/>
      <c r="CV252" s="109"/>
      <c r="CW252" s="109"/>
      <c r="CX252" s="109"/>
      <c r="CY252" s="109"/>
      <c r="CZ252" s="109"/>
      <c r="DA252" s="109"/>
      <c r="DB252" s="109"/>
      <c r="DC252" s="109"/>
      <c r="DD252" s="109"/>
      <c r="DE252" s="109"/>
      <c r="DF252" s="109"/>
      <c r="DG252" s="109"/>
      <c r="DH252" s="109"/>
      <c r="DI252" s="109"/>
      <c r="DJ252" s="109">
        <v>430.0</v>
      </c>
      <c r="DK252" s="109"/>
      <c r="DL252" s="109"/>
      <c r="DM252" s="109"/>
      <c r="DN252" s="109"/>
      <c r="DO252" s="109"/>
      <c r="DP252" s="109"/>
      <c r="DQ252" s="109"/>
      <c r="DR252" s="109"/>
      <c r="DS252" s="109"/>
      <c r="DT252" s="109"/>
      <c r="DU252" s="109"/>
      <c r="DV252" s="109"/>
      <c r="DW252" s="109"/>
      <c r="DX252" s="109"/>
      <c r="DY252" s="109"/>
      <c r="DZ252" s="109"/>
      <c r="EA252" s="109"/>
      <c r="EB252" s="109"/>
      <c r="EC252" s="109"/>
      <c r="ED252" s="109"/>
      <c r="EE252" s="109"/>
      <c r="EF252" s="109"/>
      <c r="EG252" s="109"/>
      <c r="EH252" s="109"/>
      <c r="EI252" s="109"/>
      <c r="EJ252" s="109"/>
      <c r="EK252" s="109"/>
      <c r="EL252" s="109"/>
      <c r="EM252" s="109"/>
      <c r="EN252" s="109"/>
      <c r="EO252" s="109"/>
      <c r="EP252" s="109"/>
      <c r="EQ252" s="109"/>
      <c r="ER252" s="109"/>
      <c r="ES252" s="109"/>
      <c r="ET252" s="109"/>
      <c r="EU252" s="109"/>
      <c r="EV252" s="109"/>
      <c r="EW252" s="109"/>
      <c r="EX252" s="109"/>
      <c r="EY252" s="109"/>
      <c r="EZ252" s="109"/>
      <c r="FA252" s="109"/>
      <c r="FB252" s="109"/>
      <c r="FC252" s="109"/>
      <c r="FD252" s="109"/>
      <c r="FE252" s="109"/>
      <c r="FF252" s="109"/>
      <c r="FG252" s="109"/>
      <c r="FH252" s="109"/>
      <c r="FI252" s="109"/>
      <c r="FJ252" s="109"/>
      <c r="FK252" s="109"/>
      <c r="FL252" s="109"/>
      <c r="FM252" s="109"/>
      <c r="FN252" s="109"/>
      <c r="FO252" s="109"/>
      <c r="FP252" s="109"/>
      <c r="FQ252" s="109"/>
      <c r="FR252" s="109"/>
      <c r="FS252" s="109"/>
      <c r="FT252" s="109"/>
      <c r="FU252" s="109"/>
      <c r="FV252" s="109"/>
      <c r="FW252" s="109"/>
      <c r="FX252" s="109"/>
      <c r="FY252" s="109"/>
      <c r="FZ252" s="109"/>
      <c r="GA252" s="109"/>
      <c r="GB252" s="109"/>
      <c r="GC252" s="109"/>
      <c r="GD252" s="109"/>
      <c r="GE252" s="109"/>
      <c r="GF252" s="109"/>
      <c r="GG252" s="109"/>
      <c r="GH252" s="109"/>
      <c r="GI252" s="109">
        <v>561.0</v>
      </c>
    </row>
    <row r="253" ht="15.75" customHeight="1">
      <c r="A253" s="31">
        <v>3.0</v>
      </c>
      <c r="B253" s="31" t="s">
        <v>939</v>
      </c>
      <c r="C253" s="31">
        <v>1.0</v>
      </c>
      <c r="D253" s="109">
        <v>176636.0</v>
      </c>
      <c r="E253" s="109">
        <v>176731.0</v>
      </c>
      <c r="F253" s="109">
        <v>176636.0</v>
      </c>
      <c r="G253" s="109">
        <v>176731.0</v>
      </c>
      <c r="H253" s="109">
        <v>132017.0</v>
      </c>
      <c r="I253" s="109">
        <v>126409.0</v>
      </c>
      <c r="J253" s="109">
        <v>132017.0</v>
      </c>
      <c r="K253" s="109">
        <v>126409.0</v>
      </c>
      <c r="L253" s="109">
        <v>1134.0</v>
      </c>
      <c r="M253" s="109">
        <v>1523.0</v>
      </c>
      <c r="N253" s="109">
        <v>1139.0</v>
      </c>
      <c r="O253" s="109">
        <v>1451.0</v>
      </c>
      <c r="P253" s="109">
        <v>130883.0</v>
      </c>
      <c r="Q253" s="109">
        <v>124886.0</v>
      </c>
      <c r="R253" s="109">
        <v>130878.0</v>
      </c>
      <c r="S253" s="109">
        <v>124958.0</v>
      </c>
      <c r="T253" s="109">
        <v>54812.0</v>
      </c>
      <c r="U253" s="109">
        <v>56669.0</v>
      </c>
      <c r="V253" s="109">
        <v>47366.0</v>
      </c>
      <c r="W253" s="109">
        <v>52408.0</v>
      </c>
      <c r="X253" s="109">
        <v>34219.0</v>
      </c>
      <c r="Y253" s="109">
        <v>42476.0</v>
      </c>
      <c r="Z253" s="109">
        <v>29756.0</v>
      </c>
      <c r="AA253" s="109">
        <v>37502.0</v>
      </c>
      <c r="AB253" s="109">
        <v>7176.0</v>
      </c>
      <c r="AC253" s="109">
        <v>4909.0</v>
      </c>
      <c r="AD253" s="109">
        <v>8732.0</v>
      </c>
      <c r="AE253" s="109">
        <v>6286.0</v>
      </c>
      <c r="AF253" s="109">
        <v>8791.0</v>
      </c>
      <c r="AG253" s="109">
        <v>6386.0</v>
      </c>
      <c r="AH253" s="109">
        <v>12960.0</v>
      </c>
      <c r="AI253" s="109">
        <v>9485.0</v>
      </c>
      <c r="AJ253" s="109"/>
      <c r="AK253" s="109"/>
      <c r="AL253" s="109"/>
      <c r="AM253" s="109"/>
      <c r="AN253" s="109">
        <v>14440.0</v>
      </c>
      <c r="AO253" s="109">
        <v>6324.0</v>
      </c>
      <c r="AP253" s="109">
        <v>17298.0</v>
      </c>
      <c r="AQ253" s="109">
        <v>7689.0</v>
      </c>
      <c r="AR253" s="109">
        <v>10006.0</v>
      </c>
      <c r="AS253" s="109">
        <v>4468.0</v>
      </c>
      <c r="AT253" s="109">
        <v>11180.0</v>
      </c>
      <c r="AU253" s="109">
        <v>5492.0</v>
      </c>
      <c r="AV253" s="109"/>
      <c r="AW253" s="109">
        <v>2674.0</v>
      </c>
      <c r="AX253" s="109"/>
      <c r="AY253" s="109">
        <v>2709.0</v>
      </c>
      <c r="AZ253" s="109"/>
      <c r="BA253" s="109">
        <v>980.0</v>
      </c>
      <c r="BB253" s="109">
        <v>471.0</v>
      </c>
      <c r="BC253" s="109">
        <v>1038.0</v>
      </c>
      <c r="BD253" s="109">
        <v>1278.0</v>
      </c>
      <c r="BE253" s="109"/>
      <c r="BF253" s="109">
        <v>1002.0</v>
      </c>
      <c r="BG253" s="109">
        <v>869.0</v>
      </c>
      <c r="BH253" s="109"/>
      <c r="BI253" s="109"/>
      <c r="BJ253" s="109"/>
      <c r="BK253" s="109">
        <v>930.0</v>
      </c>
      <c r="BL253" s="109"/>
      <c r="BM253" s="109"/>
      <c r="BN253" s="109">
        <v>191.0</v>
      </c>
      <c r="BO253" s="109"/>
      <c r="BP253" s="109"/>
      <c r="BQ253" s="109"/>
      <c r="BR253" s="109">
        <v>1445.0</v>
      </c>
      <c r="BS253" s="109"/>
      <c r="BT253" s="109"/>
      <c r="BU253" s="109"/>
      <c r="BV253" s="109"/>
      <c r="BW253" s="109"/>
      <c r="BX253" s="109"/>
      <c r="BY253" s="109"/>
      <c r="BZ253" s="109"/>
      <c r="CA253" s="109"/>
      <c r="CB253" s="109"/>
      <c r="CC253" s="109"/>
      <c r="CD253" s="109"/>
      <c r="CE253" s="109"/>
      <c r="CF253" s="109">
        <v>161.0</v>
      </c>
      <c r="CG253" s="109"/>
      <c r="CH253" s="109">
        <v>62.0</v>
      </c>
      <c r="CI253" s="109">
        <v>34.0</v>
      </c>
      <c r="CJ253" s="109"/>
      <c r="CK253" s="109"/>
      <c r="CL253" s="109"/>
      <c r="CM253" s="109"/>
      <c r="CN253" s="109"/>
      <c r="CO253" s="109"/>
      <c r="CP253" s="109"/>
      <c r="CQ253" s="109"/>
      <c r="CR253" s="109"/>
      <c r="CS253" s="109"/>
      <c r="CT253" s="109"/>
      <c r="CU253" s="109"/>
      <c r="CV253" s="109"/>
      <c r="CW253" s="109"/>
      <c r="CX253" s="109"/>
      <c r="CY253" s="109"/>
      <c r="CZ253" s="109"/>
      <c r="DA253" s="109"/>
      <c r="DB253" s="109"/>
      <c r="DC253" s="109"/>
      <c r="DD253" s="109"/>
      <c r="DE253" s="109"/>
      <c r="DF253" s="109"/>
      <c r="DG253" s="109"/>
      <c r="DH253" s="109"/>
      <c r="DI253" s="109"/>
      <c r="DJ253" s="109">
        <v>415.0</v>
      </c>
      <c r="DK253" s="109"/>
      <c r="DL253" s="109"/>
      <c r="DM253" s="109"/>
      <c r="DN253" s="109"/>
      <c r="DO253" s="109"/>
      <c r="DP253" s="109"/>
      <c r="DQ253" s="109"/>
      <c r="DR253" s="109"/>
      <c r="DS253" s="109"/>
      <c r="DT253" s="109"/>
      <c r="DU253" s="109"/>
      <c r="DV253" s="109"/>
      <c r="DW253" s="109"/>
      <c r="DX253" s="109"/>
      <c r="DY253" s="109"/>
      <c r="DZ253" s="109"/>
      <c r="EA253" s="109"/>
      <c r="EB253" s="109"/>
      <c r="EC253" s="109"/>
      <c r="ED253" s="109"/>
      <c r="EE253" s="109"/>
      <c r="EF253" s="109"/>
      <c r="EG253" s="109"/>
      <c r="EH253" s="109"/>
      <c r="EI253" s="109"/>
      <c r="EJ253" s="109"/>
      <c r="EK253" s="109"/>
      <c r="EL253" s="109"/>
      <c r="EM253" s="109"/>
      <c r="EN253" s="109"/>
      <c r="EO253" s="109"/>
      <c r="EP253" s="109"/>
      <c r="EQ253" s="109"/>
      <c r="ER253" s="109"/>
      <c r="ES253" s="109"/>
      <c r="ET253" s="109"/>
      <c r="EU253" s="109"/>
      <c r="EV253" s="109"/>
      <c r="EW253" s="109"/>
      <c r="EX253" s="109"/>
      <c r="EY253" s="109"/>
      <c r="EZ253" s="109"/>
      <c r="FA253" s="109"/>
      <c r="FB253" s="109"/>
      <c r="FC253" s="109"/>
      <c r="FD253" s="109"/>
      <c r="FE253" s="109"/>
      <c r="FF253" s="109"/>
      <c r="FG253" s="109"/>
      <c r="FH253" s="109"/>
      <c r="FI253" s="109"/>
      <c r="FJ253" s="109"/>
      <c r="FK253" s="109"/>
      <c r="FL253" s="109"/>
      <c r="FM253" s="109"/>
      <c r="FN253" s="109"/>
      <c r="FO253" s="109"/>
      <c r="FP253" s="109"/>
      <c r="FQ253" s="109"/>
      <c r="FR253" s="109"/>
      <c r="FS253" s="109"/>
      <c r="FT253" s="109"/>
      <c r="FU253" s="109"/>
      <c r="FV253" s="109"/>
      <c r="FW253" s="109"/>
      <c r="FX253" s="109"/>
      <c r="FY253" s="109"/>
      <c r="FZ253" s="109"/>
      <c r="GA253" s="109"/>
      <c r="GB253" s="109"/>
      <c r="GC253" s="109"/>
      <c r="GD253" s="109"/>
      <c r="GE253" s="109"/>
      <c r="GF253" s="109"/>
      <c r="GG253" s="109"/>
      <c r="GH253" s="109"/>
      <c r="GI253" s="109">
        <v>516.0</v>
      </c>
    </row>
    <row r="254" ht="15.75" customHeight="1">
      <c r="A254" s="31">
        <v>4.0</v>
      </c>
      <c r="B254" s="31" t="s">
        <v>170</v>
      </c>
      <c r="C254" s="31">
        <v>1.0</v>
      </c>
      <c r="D254" s="109">
        <v>200831.0</v>
      </c>
      <c r="E254" s="109">
        <v>198903.0</v>
      </c>
      <c r="F254" s="109">
        <v>200831.0</v>
      </c>
      <c r="G254" s="109">
        <v>198903.0</v>
      </c>
      <c r="H254" s="109">
        <v>157354.0</v>
      </c>
      <c r="I254" s="109">
        <v>149583.0</v>
      </c>
      <c r="J254" s="109">
        <v>157354.0</v>
      </c>
      <c r="K254" s="109">
        <v>149583.0</v>
      </c>
      <c r="L254" s="109">
        <v>1252.0</v>
      </c>
      <c r="M254" s="109">
        <v>1743.0</v>
      </c>
      <c r="N254" s="109">
        <v>1087.0</v>
      </c>
      <c r="O254" s="109">
        <v>1616.0</v>
      </c>
      <c r="P254" s="109">
        <v>156102.0</v>
      </c>
      <c r="Q254" s="109">
        <v>147840.0</v>
      </c>
      <c r="R254" s="109">
        <v>156267.0</v>
      </c>
      <c r="S254" s="109">
        <v>147967.0</v>
      </c>
      <c r="T254" s="109">
        <v>66625.0</v>
      </c>
      <c r="U254" s="109">
        <v>66775.0</v>
      </c>
      <c r="V254" s="109">
        <v>56585.0</v>
      </c>
      <c r="W254" s="109">
        <v>60349.0</v>
      </c>
      <c r="X254" s="109">
        <v>45070.0</v>
      </c>
      <c r="Y254" s="109">
        <v>54397.0</v>
      </c>
      <c r="Z254" s="109">
        <v>35766.0</v>
      </c>
      <c r="AA254" s="109">
        <v>46658.0</v>
      </c>
      <c r="AB254" s="109">
        <v>8074.0</v>
      </c>
      <c r="AC254" s="109">
        <v>4902.0</v>
      </c>
      <c r="AD254" s="109">
        <v>9962.0</v>
      </c>
      <c r="AE254" s="109">
        <v>6447.0</v>
      </c>
      <c r="AF254" s="109">
        <v>13978.0</v>
      </c>
      <c r="AG254" s="109">
        <v>10306.0</v>
      </c>
      <c r="AH254" s="109">
        <v>19337.0</v>
      </c>
      <c r="AI254" s="109">
        <v>13707.0</v>
      </c>
      <c r="AJ254" s="109"/>
      <c r="AK254" s="109"/>
      <c r="AL254" s="109"/>
      <c r="AM254" s="109"/>
      <c r="AN254" s="109">
        <v>10077.0</v>
      </c>
      <c r="AO254" s="109">
        <v>2754.0</v>
      </c>
      <c r="AP254" s="109">
        <v>19071.0</v>
      </c>
      <c r="AQ254" s="109">
        <v>8126.0</v>
      </c>
      <c r="AR254" s="109">
        <v>10656.0</v>
      </c>
      <c r="AS254" s="109">
        <v>5084.0</v>
      </c>
      <c r="AT254" s="109">
        <v>11578.0</v>
      </c>
      <c r="AU254" s="109">
        <v>6500.0</v>
      </c>
      <c r="AV254" s="109"/>
      <c r="AW254" s="109">
        <v>2756.0</v>
      </c>
      <c r="AX254" s="109"/>
      <c r="AY254" s="109">
        <v>2620.0</v>
      </c>
      <c r="AZ254" s="109"/>
      <c r="BA254" s="109">
        <v>866.0</v>
      </c>
      <c r="BB254" s="109">
        <v>307.0</v>
      </c>
      <c r="BC254" s="109">
        <v>854.0</v>
      </c>
      <c r="BD254" s="109">
        <v>1622.0</v>
      </c>
      <c r="BE254" s="109"/>
      <c r="BF254" s="109">
        <v>1031.0</v>
      </c>
      <c r="BG254" s="109">
        <v>716.0</v>
      </c>
      <c r="BH254" s="109"/>
      <c r="BI254" s="109"/>
      <c r="BJ254" s="109"/>
      <c r="BK254" s="109">
        <v>1290.0</v>
      </c>
      <c r="BL254" s="109"/>
      <c r="BM254" s="109"/>
      <c r="BN254" s="109">
        <v>237.0</v>
      </c>
      <c r="BO254" s="109"/>
      <c r="BP254" s="109"/>
      <c r="BQ254" s="109"/>
      <c r="BR254" s="109">
        <v>1754.0</v>
      </c>
      <c r="BS254" s="109"/>
      <c r="BT254" s="109"/>
      <c r="BU254" s="109"/>
      <c r="BV254" s="109"/>
      <c r="BW254" s="109"/>
      <c r="BX254" s="109"/>
      <c r="BY254" s="109"/>
      <c r="BZ254" s="109"/>
      <c r="CA254" s="109"/>
      <c r="CB254" s="109"/>
      <c r="CC254" s="109"/>
      <c r="CD254" s="109"/>
      <c r="CE254" s="109"/>
      <c r="CF254" s="109"/>
      <c r="CG254" s="109"/>
      <c r="CH254" s="109">
        <v>55.0</v>
      </c>
      <c r="CI254" s="109">
        <v>32.0</v>
      </c>
      <c r="CJ254" s="109"/>
      <c r="CK254" s="109"/>
      <c r="CL254" s="109"/>
      <c r="CM254" s="109"/>
      <c r="CN254" s="109"/>
      <c r="CO254" s="109"/>
      <c r="CP254" s="109"/>
      <c r="CQ254" s="109"/>
      <c r="CR254" s="109"/>
      <c r="CS254" s="109"/>
      <c r="CT254" s="109"/>
      <c r="CU254" s="109"/>
      <c r="CV254" s="109"/>
      <c r="CW254" s="109"/>
      <c r="CX254" s="109"/>
      <c r="CY254" s="109"/>
      <c r="CZ254" s="109"/>
      <c r="DA254" s="109"/>
      <c r="DB254" s="109"/>
      <c r="DC254" s="109"/>
      <c r="DD254" s="109"/>
      <c r="DE254" s="109"/>
      <c r="DF254" s="109"/>
      <c r="DG254" s="109"/>
      <c r="DH254" s="109"/>
      <c r="DI254" s="109"/>
      <c r="DJ254" s="109">
        <v>584.0</v>
      </c>
      <c r="DK254" s="109"/>
      <c r="DL254" s="109"/>
      <c r="DM254" s="109"/>
      <c r="DN254" s="109"/>
      <c r="DO254" s="109"/>
      <c r="DP254" s="109"/>
      <c r="DQ254" s="109"/>
      <c r="DR254" s="109"/>
      <c r="DS254" s="109"/>
      <c r="DT254" s="109"/>
      <c r="DU254" s="109"/>
      <c r="DV254" s="109"/>
      <c r="DW254" s="109"/>
      <c r="DX254" s="109"/>
      <c r="DY254" s="109"/>
      <c r="DZ254" s="109"/>
      <c r="EA254" s="109"/>
      <c r="EB254" s="109"/>
      <c r="EC254" s="109"/>
      <c r="ED254" s="109"/>
      <c r="EE254" s="109"/>
      <c r="EF254" s="109"/>
      <c r="EG254" s="109"/>
      <c r="EH254" s="109"/>
      <c r="EI254" s="109"/>
      <c r="EJ254" s="109"/>
      <c r="EK254" s="109"/>
      <c r="EL254" s="109"/>
      <c r="EM254" s="109"/>
      <c r="EN254" s="109"/>
      <c r="EO254" s="109"/>
      <c r="EP254" s="109"/>
      <c r="EQ254" s="109"/>
      <c r="ER254" s="109"/>
      <c r="ES254" s="109"/>
      <c r="ET254" s="109"/>
      <c r="EU254" s="109"/>
      <c r="EV254" s="109"/>
      <c r="EW254" s="109"/>
      <c r="EX254" s="109"/>
      <c r="EY254" s="109"/>
      <c r="EZ254" s="109"/>
      <c r="FA254" s="109"/>
      <c r="FB254" s="109"/>
      <c r="FC254" s="109"/>
      <c r="FD254" s="109"/>
      <c r="FE254" s="109"/>
      <c r="FF254" s="109"/>
      <c r="FG254" s="109"/>
      <c r="FH254" s="109"/>
      <c r="FI254" s="109"/>
      <c r="FJ254" s="109"/>
      <c r="FK254" s="109"/>
      <c r="FL254" s="109"/>
      <c r="FM254" s="109"/>
      <c r="FN254" s="109"/>
      <c r="FO254" s="109"/>
      <c r="FP254" s="109"/>
      <c r="FQ254" s="109"/>
      <c r="FR254" s="109"/>
      <c r="FS254" s="109"/>
      <c r="FT254" s="109"/>
      <c r="FU254" s="109"/>
      <c r="FV254" s="109"/>
      <c r="FW254" s="109"/>
      <c r="FX254" s="109"/>
      <c r="FY254" s="109"/>
      <c r="FZ254" s="109"/>
      <c r="GA254" s="109"/>
      <c r="GB254" s="109"/>
      <c r="GC254" s="109"/>
      <c r="GD254" s="109"/>
      <c r="GE254" s="109"/>
      <c r="GF254" s="109"/>
      <c r="GG254" s="109"/>
      <c r="GH254" s="109"/>
      <c r="GI254" s="109">
        <v>668.0</v>
      </c>
    </row>
    <row r="255" ht="15.75" customHeight="1">
      <c r="A255" s="31">
        <v>5.0</v>
      </c>
      <c r="B255" s="31" t="s">
        <v>940</v>
      </c>
      <c r="C255" s="31">
        <v>1.0</v>
      </c>
      <c r="D255" s="109">
        <v>204650.0</v>
      </c>
      <c r="E255" s="109">
        <v>205243.0</v>
      </c>
      <c r="F255" s="109">
        <v>204650.0</v>
      </c>
      <c r="G255" s="109">
        <v>205243.0</v>
      </c>
      <c r="H255" s="109">
        <v>153273.0</v>
      </c>
      <c r="I255" s="109">
        <v>146452.0</v>
      </c>
      <c r="J255" s="109">
        <v>153273.0</v>
      </c>
      <c r="K255" s="109">
        <v>146452.0</v>
      </c>
      <c r="L255" s="109">
        <v>1594.0</v>
      </c>
      <c r="M255" s="109">
        <v>1674.0</v>
      </c>
      <c r="N255" s="109">
        <v>1204.0</v>
      </c>
      <c r="O255" s="109">
        <v>1483.0</v>
      </c>
      <c r="P255" s="109">
        <v>151679.0</v>
      </c>
      <c r="Q255" s="109">
        <v>144778.0</v>
      </c>
      <c r="R255" s="109">
        <v>152069.0</v>
      </c>
      <c r="S255" s="109">
        <v>144969.0</v>
      </c>
      <c r="T255" s="109">
        <v>46560.0</v>
      </c>
      <c r="U255" s="109">
        <v>47925.0</v>
      </c>
      <c r="V255" s="109">
        <v>40736.0</v>
      </c>
      <c r="W255" s="109">
        <v>43893.0</v>
      </c>
      <c r="X255" s="109">
        <v>46991.0</v>
      </c>
      <c r="Y255" s="109">
        <v>62271.0</v>
      </c>
      <c r="Z255" s="109">
        <v>36208.0</v>
      </c>
      <c r="AA255" s="109">
        <v>50262.0</v>
      </c>
      <c r="AB255" s="109">
        <v>11114.0</v>
      </c>
      <c r="AC255" s="109">
        <v>7622.0</v>
      </c>
      <c r="AD255" s="109">
        <v>15546.0</v>
      </c>
      <c r="AE255" s="109">
        <v>10023.0</v>
      </c>
      <c r="AF255" s="109">
        <v>21743.0</v>
      </c>
      <c r="AG255" s="109">
        <v>14435.0</v>
      </c>
      <c r="AH255" s="109">
        <v>26143.0</v>
      </c>
      <c r="AI255" s="109">
        <v>20394.0</v>
      </c>
      <c r="AJ255" s="109"/>
      <c r="AK255" s="109"/>
      <c r="AL255" s="109"/>
      <c r="AM255" s="109"/>
      <c r="AN255" s="109">
        <v>11363.0</v>
      </c>
      <c r="AO255" s="109">
        <v>3069.0</v>
      </c>
      <c r="AP255" s="109">
        <v>17804.0</v>
      </c>
      <c r="AQ255" s="109">
        <v>7708.0</v>
      </c>
      <c r="AR255" s="109">
        <v>9283.0</v>
      </c>
      <c r="AS255" s="109">
        <v>4040.0</v>
      </c>
      <c r="AT255" s="109">
        <v>10504.0</v>
      </c>
      <c r="AU255" s="109">
        <v>5379.0</v>
      </c>
      <c r="AV255" s="109"/>
      <c r="AW255" s="109">
        <v>3575.0</v>
      </c>
      <c r="AX255" s="109"/>
      <c r="AY255" s="109">
        <v>3946.0</v>
      </c>
      <c r="AZ255" s="109"/>
      <c r="BA255" s="109">
        <v>834.0</v>
      </c>
      <c r="BB255" s="109">
        <v>250.0</v>
      </c>
      <c r="BC255" s="109">
        <v>802.0</v>
      </c>
      <c r="BD255" s="109"/>
      <c r="BE255" s="109"/>
      <c r="BF255" s="109">
        <v>540.0</v>
      </c>
      <c r="BG255" s="109">
        <v>473.0</v>
      </c>
      <c r="BH255" s="109"/>
      <c r="BI255" s="109"/>
      <c r="BJ255" s="109"/>
      <c r="BK255" s="109">
        <v>1201.0</v>
      </c>
      <c r="BL255" s="109"/>
      <c r="BM255" s="109"/>
      <c r="BN255" s="109">
        <v>345.0</v>
      </c>
      <c r="BO255" s="109"/>
      <c r="BP255" s="109">
        <v>4017.0</v>
      </c>
      <c r="BQ255" s="109"/>
      <c r="BR255" s="109">
        <v>3214.0</v>
      </c>
      <c r="BS255" s="109"/>
      <c r="BT255" s="109"/>
      <c r="BU255" s="109"/>
      <c r="BV255" s="109"/>
      <c r="BW255" s="109"/>
      <c r="BX255" s="109"/>
      <c r="BY255" s="109"/>
      <c r="BZ255" s="109"/>
      <c r="CA255" s="109"/>
      <c r="CB255" s="109"/>
      <c r="CC255" s="109"/>
      <c r="CD255" s="109"/>
      <c r="CE255" s="109"/>
      <c r="CF255" s="109">
        <v>266.0</v>
      </c>
      <c r="CG255" s="109"/>
      <c r="CH255" s="109">
        <v>147.0</v>
      </c>
      <c r="CI255" s="109">
        <v>71.0</v>
      </c>
      <c r="CJ255" s="109"/>
      <c r="CK255" s="109"/>
      <c r="CL255" s="109"/>
      <c r="CM255" s="109"/>
      <c r="CN255" s="109"/>
      <c r="CO255" s="109"/>
      <c r="CP255" s="109"/>
      <c r="CQ255" s="109"/>
      <c r="CR255" s="109"/>
      <c r="CS255" s="109"/>
      <c r="CT255" s="109"/>
      <c r="CU255" s="109"/>
      <c r="CV255" s="109"/>
      <c r="CW255" s="109"/>
      <c r="CX255" s="109"/>
      <c r="CY255" s="109"/>
      <c r="CZ255" s="109"/>
      <c r="DA255" s="109"/>
      <c r="DB255" s="109"/>
      <c r="DC255" s="109"/>
      <c r="DD255" s="109"/>
      <c r="DE255" s="109"/>
      <c r="DF255" s="109"/>
      <c r="DG255" s="109"/>
      <c r="DH255" s="109"/>
      <c r="DI255" s="109"/>
      <c r="DJ255" s="109">
        <v>632.0</v>
      </c>
      <c r="DK255" s="109"/>
      <c r="DL255" s="109"/>
      <c r="DM255" s="109"/>
      <c r="DN255" s="109"/>
      <c r="DO255" s="109"/>
      <c r="DP255" s="109"/>
      <c r="DQ255" s="109"/>
      <c r="DR255" s="109"/>
      <c r="DS255" s="109"/>
      <c r="DT255" s="109"/>
      <c r="DU255" s="109"/>
      <c r="DV255" s="109"/>
      <c r="DW255" s="109"/>
      <c r="DX255" s="109"/>
      <c r="DY255" s="109"/>
      <c r="DZ255" s="109"/>
      <c r="EA255" s="109"/>
      <c r="EB255" s="109"/>
      <c r="EC255" s="109"/>
      <c r="ED255" s="109"/>
      <c r="EE255" s="109"/>
      <c r="EF255" s="109"/>
      <c r="EG255" s="109"/>
      <c r="EH255" s="109"/>
      <c r="EI255" s="109"/>
      <c r="EJ255" s="109"/>
      <c r="EK255" s="109"/>
      <c r="EL255" s="109"/>
      <c r="EM255" s="109"/>
      <c r="EN255" s="109"/>
      <c r="EO255" s="109"/>
      <c r="EP255" s="109"/>
      <c r="EQ255" s="109"/>
      <c r="ER255" s="109"/>
      <c r="ES255" s="109"/>
      <c r="ET255" s="109"/>
      <c r="EU255" s="109"/>
      <c r="EV255" s="109"/>
      <c r="EW255" s="109"/>
      <c r="EX255" s="109"/>
      <c r="EY255" s="109"/>
      <c r="EZ255" s="109"/>
      <c r="FA255" s="109"/>
      <c r="FB255" s="109"/>
      <c r="FC255" s="109"/>
      <c r="FD255" s="109"/>
      <c r="FE255" s="109"/>
      <c r="FF255" s="109"/>
      <c r="FG255" s="109"/>
      <c r="FH255" s="109"/>
      <c r="FI255" s="109"/>
      <c r="FJ255" s="109"/>
      <c r="FK255" s="109"/>
      <c r="FL255" s="109"/>
      <c r="FM255" s="109"/>
      <c r="FN255" s="109"/>
      <c r="FO255" s="109"/>
      <c r="FP255" s="109"/>
      <c r="FQ255" s="109"/>
      <c r="FR255" s="109"/>
      <c r="FS255" s="109"/>
      <c r="FT255" s="109"/>
      <c r="FU255" s="109"/>
      <c r="FV255" s="109"/>
      <c r="FW255" s="109"/>
      <c r="FX255" s="109">
        <v>342.0</v>
      </c>
      <c r="FY255" s="109"/>
      <c r="FZ255" s="109"/>
      <c r="GA255" s="109"/>
      <c r="GB255" s="109"/>
      <c r="GC255" s="109"/>
      <c r="GD255" s="109"/>
      <c r="GE255" s="109"/>
      <c r="GF255" s="109"/>
      <c r="GG255" s="109">
        <v>1007.0</v>
      </c>
      <c r="GH255" s="109"/>
      <c r="GI255" s="109">
        <v>817.0</v>
      </c>
    </row>
    <row r="256" ht="15.75" customHeight="1">
      <c r="A256" s="31">
        <v>6.0</v>
      </c>
      <c r="B256" s="31" t="s">
        <v>1319</v>
      </c>
      <c r="C256" s="31">
        <v>1.0</v>
      </c>
      <c r="D256" s="109">
        <v>174937.0</v>
      </c>
      <c r="E256" s="109">
        <v>174746.0</v>
      </c>
      <c r="F256" s="109">
        <v>174937.0</v>
      </c>
      <c r="G256" s="109">
        <v>174746.0</v>
      </c>
      <c r="H256" s="109">
        <v>131713.0</v>
      </c>
      <c r="I256" s="109">
        <v>127093.0</v>
      </c>
      <c r="J256" s="109">
        <v>131713.0</v>
      </c>
      <c r="K256" s="109">
        <v>127093.0</v>
      </c>
      <c r="L256" s="109">
        <v>1224.0</v>
      </c>
      <c r="M256" s="109">
        <v>1681.0</v>
      </c>
      <c r="N256" s="109">
        <v>1199.0</v>
      </c>
      <c r="O256" s="109">
        <v>1520.0</v>
      </c>
      <c r="P256" s="109">
        <v>130489.0</v>
      </c>
      <c r="Q256" s="109">
        <v>125412.0</v>
      </c>
      <c r="R256" s="109">
        <v>130514.0</v>
      </c>
      <c r="S256" s="109">
        <v>125573.0</v>
      </c>
      <c r="T256" s="109">
        <v>53109.0</v>
      </c>
      <c r="U256" s="109">
        <v>54833.0</v>
      </c>
      <c r="V256" s="109">
        <v>43778.0</v>
      </c>
      <c r="W256" s="109">
        <v>48683.0</v>
      </c>
      <c r="X256" s="109">
        <v>37728.0</v>
      </c>
      <c r="Y256" s="109">
        <v>47085.0</v>
      </c>
      <c r="Z256" s="109">
        <v>31013.0</v>
      </c>
      <c r="AA256" s="109">
        <v>41094.0</v>
      </c>
      <c r="AB256" s="109">
        <v>7009.0</v>
      </c>
      <c r="AC256" s="109">
        <v>4708.0</v>
      </c>
      <c r="AD256" s="109">
        <v>8503.0</v>
      </c>
      <c r="AE256" s="109">
        <v>5987.0</v>
      </c>
      <c r="AF256" s="109">
        <v>11736.0</v>
      </c>
      <c r="AG256" s="109">
        <v>7979.0</v>
      </c>
      <c r="AH256" s="109">
        <v>16350.0</v>
      </c>
      <c r="AI256" s="109">
        <v>11577.0</v>
      </c>
      <c r="AJ256" s="109"/>
      <c r="AK256" s="109"/>
      <c r="AL256" s="109"/>
      <c r="AM256" s="109"/>
      <c r="AN256" s="109">
        <v>9379.0</v>
      </c>
      <c r="AO256" s="109">
        <v>2322.0</v>
      </c>
      <c r="AP256" s="109">
        <v>16481.0</v>
      </c>
      <c r="AQ256" s="109">
        <v>6722.0</v>
      </c>
      <c r="AR256" s="109">
        <v>10223.0</v>
      </c>
      <c r="AS256" s="109">
        <v>4837.0</v>
      </c>
      <c r="AT256" s="109">
        <v>11161.0</v>
      </c>
      <c r="AU256" s="109">
        <v>5901.0</v>
      </c>
      <c r="AV256" s="109"/>
      <c r="AW256" s="109">
        <v>2167.0</v>
      </c>
      <c r="AX256" s="109"/>
      <c r="AY256" s="109">
        <v>2154.0</v>
      </c>
      <c r="AZ256" s="109"/>
      <c r="BA256" s="109">
        <v>1162.0</v>
      </c>
      <c r="BB256" s="109">
        <v>479.0</v>
      </c>
      <c r="BC256" s="109">
        <v>1159.0</v>
      </c>
      <c r="BD256" s="109">
        <v>1305.0</v>
      </c>
      <c r="BE256" s="109"/>
      <c r="BF256" s="109">
        <v>749.0</v>
      </c>
      <c r="BG256" s="109">
        <v>711.0</v>
      </c>
      <c r="BH256" s="109"/>
      <c r="BI256" s="109"/>
      <c r="BJ256" s="109"/>
      <c r="BK256" s="109">
        <v>1004.0</v>
      </c>
      <c r="BL256" s="109"/>
      <c r="BM256" s="109"/>
      <c r="BN256" s="109">
        <v>186.0</v>
      </c>
      <c r="BO256" s="109"/>
      <c r="BP256" s="109"/>
      <c r="BQ256" s="109"/>
      <c r="BR256" s="109">
        <v>1342.0</v>
      </c>
      <c r="BS256" s="109"/>
      <c r="BT256" s="109"/>
      <c r="BU256" s="109"/>
      <c r="BV256" s="109"/>
      <c r="BW256" s="109"/>
      <c r="BX256" s="109"/>
      <c r="BY256" s="109"/>
      <c r="BZ256" s="109"/>
      <c r="CA256" s="109"/>
      <c r="CB256" s="109"/>
      <c r="CC256" s="109"/>
      <c r="CD256" s="109"/>
      <c r="CE256" s="109"/>
      <c r="CF256" s="109"/>
      <c r="CG256" s="109"/>
      <c r="CH256" s="109">
        <v>61.0</v>
      </c>
      <c r="CI256" s="109">
        <v>46.0</v>
      </c>
      <c r="CJ256" s="109"/>
      <c r="CK256" s="109"/>
      <c r="CL256" s="109"/>
      <c r="CM256" s="109"/>
      <c r="CN256" s="109"/>
      <c r="CO256" s="109"/>
      <c r="CP256" s="109"/>
      <c r="CQ256" s="109"/>
      <c r="CR256" s="109"/>
      <c r="CS256" s="109"/>
      <c r="CT256" s="109"/>
      <c r="CU256" s="109"/>
      <c r="CV256" s="109"/>
      <c r="CW256" s="109"/>
      <c r="CX256" s="109"/>
      <c r="CY256" s="109"/>
      <c r="CZ256" s="109"/>
      <c r="DA256" s="109"/>
      <c r="DB256" s="109"/>
      <c r="DC256" s="109"/>
      <c r="DD256" s="109"/>
      <c r="DE256" s="109"/>
      <c r="DF256" s="109"/>
      <c r="DG256" s="109"/>
      <c r="DH256" s="109"/>
      <c r="DI256" s="109"/>
      <c r="DJ256" s="109">
        <v>411.0</v>
      </c>
      <c r="DK256" s="109"/>
      <c r="DL256" s="109"/>
      <c r="DM256" s="109"/>
      <c r="DN256" s="109"/>
      <c r="DO256" s="109"/>
      <c r="DP256" s="109"/>
      <c r="DQ256" s="109"/>
      <c r="DR256" s="109"/>
      <c r="DS256" s="109"/>
      <c r="DT256" s="109"/>
      <c r="DU256" s="109"/>
      <c r="DV256" s="109"/>
      <c r="DW256" s="109"/>
      <c r="DX256" s="109"/>
      <c r="DY256" s="109"/>
      <c r="DZ256" s="109"/>
      <c r="EA256" s="109"/>
      <c r="EB256" s="109"/>
      <c r="EC256" s="109"/>
      <c r="ED256" s="109"/>
      <c r="EE256" s="109"/>
      <c r="EF256" s="109"/>
      <c r="EG256" s="109"/>
      <c r="EH256" s="109"/>
      <c r="EI256" s="109"/>
      <c r="EJ256" s="109"/>
      <c r="EK256" s="109"/>
      <c r="EL256" s="109"/>
      <c r="EM256" s="109"/>
      <c r="EN256" s="109"/>
      <c r="EO256" s="109"/>
      <c r="EP256" s="109"/>
      <c r="EQ256" s="109"/>
      <c r="ER256" s="109"/>
      <c r="ES256" s="109"/>
      <c r="ET256" s="109"/>
      <c r="EU256" s="109"/>
      <c r="EV256" s="109"/>
      <c r="EW256" s="109"/>
      <c r="EX256" s="109"/>
      <c r="EY256" s="109"/>
      <c r="EZ256" s="109"/>
      <c r="FA256" s="109"/>
      <c r="FB256" s="109"/>
      <c r="FC256" s="109"/>
      <c r="FD256" s="109"/>
      <c r="FE256" s="109"/>
      <c r="FF256" s="109"/>
      <c r="FG256" s="109"/>
      <c r="FH256" s="109"/>
      <c r="FI256" s="109"/>
      <c r="FJ256" s="109"/>
      <c r="FK256" s="109"/>
      <c r="FL256" s="109"/>
      <c r="FM256" s="109"/>
      <c r="FN256" s="109"/>
      <c r="FO256" s="109"/>
      <c r="FP256" s="109"/>
      <c r="FQ256" s="109"/>
      <c r="FR256" s="109"/>
      <c r="FS256" s="109"/>
      <c r="FT256" s="109"/>
      <c r="FU256" s="109"/>
      <c r="FV256" s="109"/>
      <c r="FW256" s="109"/>
      <c r="FX256" s="109"/>
      <c r="FY256" s="109"/>
      <c r="FZ256" s="109"/>
      <c r="GA256" s="109"/>
      <c r="GB256" s="109"/>
      <c r="GC256" s="109"/>
      <c r="GD256" s="109"/>
      <c r="GE256" s="109"/>
      <c r="GF256" s="109"/>
      <c r="GG256" s="109">
        <v>319.0</v>
      </c>
      <c r="GH256" s="109"/>
      <c r="GI256" s="109">
        <v>535.0</v>
      </c>
    </row>
    <row r="257" ht="15.75" customHeight="1">
      <c r="A257" s="31">
        <v>7.0</v>
      </c>
      <c r="B257" s="31" t="s">
        <v>168</v>
      </c>
      <c r="C257" s="31">
        <v>1.0</v>
      </c>
      <c r="D257" s="109">
        <v>238533.0</v>
      </c>
      <c r="E257" s="109">
        <v>235610.0</v>
      </c>
      <c r="F257" s="109">
        <v>238533.0</v>
      </c>
      <c r="G257" s="109">
        <v>235610.0</v>
      </c>
      <c r="H257" s="109">
        <v>187715.0</v>
      </c>
      <c r="I257" s="109">
        <v>179055.0</v>
      </c>
      <c r="J257" s="109">
        <v>187715.0</v>
      </c>
      <c r="K257" s="109">
        <v>179055.0</v>
      </c>
      <c r="L257" s="109">
        <v>1620.0</v>
      </c>
      <c r="M257" s="109">
        <v>1703.0</v>
      </c>
      <c r="N257" s="109">
        <v>1343.0</v>
      </c>
      <c r="O257" s="109">
        <v>1682.0</v>
      </c>
      <c r="P257" s="109">
        <v>186095.0</v>
      </c>
      <c r="Q257" s="109">
        <v>177352.0</v>
      </c>
      <c r="R257" s="109">
        <v>186372.0</v>
      </c>
      <c r="S257" s="109">
        <v>177373.0</v>
      </c>
      <c r="T257" s="109">
        <v>73816.0</v>
      </c>
      <c r="U257" s="109">
        <v>80483.0</v>
      </c>
      <c r="V257" s="109">
        <v>63863.0</v>
      </c>
      <c r="W257" s="109">
        <v>72006.0</v>
      </c>
      <c r="X257" s="109">
        <v>56460.0</v>
      </c>
      <c r="Y257" s="109">
        <v>64006.0</v>
      </c>
      <c r="Z257" s="109">
        <v>42729.0</v>
      </c>
      <c r="AA257" s="109">
        <v>55371.0</v>
      </c>
      <c r="AB257" s="109">
        <v>11270.0</v>
      </c>
      <c r="AC257" s="109">
        <v>6985.0</v>
      </c>
      <c r="AD257" s="109">
        <v>13111.0</v>
      </c>
      <c r="AE257" s="109">
        <v>8910.0</v>
      </c>
      <c r="AF257" s="109">
        <v>15379.0</v>
      </c>
      <c r="AG257" s="109">
        <v>11324.0</v>
      </c>
      <c r="AH257" s="109">
        <v>21336.0</v>
      </c>
      <c r="AI257" s="109">
        <v>15291.0</v>
      </c>
      <c r="AJ257" s="109"/>
      <c r="AK257" s="109"/>
      <c r="AL257" s="109"/>
      <c r="AM257" s="109"/>
      <c r="AN257" s="109">
        <v>14441.0</v>
      </c>
      <c r="AO257" s="109">
        <v>3303.0</v>
      </c>
      <c r="AP257" s="109">
        <v>24735.0</v>
      </c>
      <c r="AQ257" s="109">
        <v>9863.0</v>
      </c>
      <c r="AR257" s="109">
        <v>14729.0</v>
      </c>
      <c r="AS257" s="109">
        <v>6766.0</v>
      </c>
      <c r="AT257" s="109">
        <v>15977.0</v>
      </c>
      <c r="AU257" s="109">
        <v>8479.0</v>
      </c>
      <c r="AV257" s="109"/>
      <c r="AW257" s="109">
        <v>3225.0</v>
      </c>
      <c r="AX257" s="109"/>
      <c r="AY257" s="109">
        <v>3370.0</v>
      </c>
      <c r="AZ257" s="109"/>
      <c r="BA257" s="109">
        <v>1260.0</v>
      </c>
      <c r="BB257" s="109">
        <v>446.0</v>
      </c>
      <c r="BC257" s="109">
        <v>1319.0</v>
      </c>
      <c r="BD257" s="109"/>
      <c r="BE257" s="109"/>
      <c r="BF257" s="109">
        <v>954.0</v>
      </c>
      <c r="BG257" s="109">
        <v>786.0</v>
      </c>
      <c r="BH257" s="109"/>
      <c r="BI257" s="109"/>
      <c r="BJ257" s="109"/>
      <c r="BK257" s="109">
        <v>1271.0</v>
      </c>
      <c r="BL257" s="109"/>
      <c r="BM257" s="109"/>
      <c r="BN257" s="109">
        <v>428.0</v>
      </c>
      <c r="BO257" s="109"/>
      <c r="BP257" s="109"/>
      <c r="BQ257" s="109"/>
      <c r="BR257" s="109">
        <v>2200.0</v>
      </c>
      <c r="BS257" s="109"/>
      <c r="BT257" s="109"/>
      <c r="BU257" s="109"/>
      <c r="BV257" s="109"/>
      <c r="BW257" s="109"/>
      <c r="BX257" s="109"/>
      <c r="BY257" s="109"/>
      <c r="BZ257" s="109"/>
      <c r="CA257" s="109"/>
      <c r="CB257" s="109"/>
      <c r="CC257" s="109"/>
      <c r="CD257" s="109"/>
      <c r="CE257" s="109"/>
      <c r="CF257" s="109"/>
      <c r="CG257" s="109"/>
      <c r="CH257" s="109">
        <v>52.0</v>
      </c>
      <c r="CI257" s="109">
        <v>42.0</v>
      </c>
      <c r="CJ257" s="109"/>
      <c r="CK257" s="109"/>
      <c r="CL257" s="109"/>
      <c r="CM257" s="109"/>
      <c r="CN257" s="109"/>
      <c r="CO257" s="109"/>
      <c r="CP257" s="109"/>
      <c r="CQ257" s="109"/>
      <c r="CR257" s="109"/>
      <c r="CS257" s="109"/>
      <c r="CT257" s="109"/>
      <c r="CU257" s="109"/>
      <c r="CV257" s="109"/>
      <c r="CW257" s="109"/>
      <c r="CX257" s="109"/>
      <c r="CY257" s="109"/>
      <c r="CZ257" s="109"/>
      <c r="DA257" s="109"/>
      <c r="DB257" s="109"/>
      <c r="DC257" s="109"/>
      <c r="DD257" s="109"/>
      <c r="DE257" s="109"/>
      <c r="DF257" s="109"/>
      <c r="DG257" s="109"/>
      <c r="DH257" s="109"/>
      <c r="DI257" s="109"/>
      <c r="DJ257" s="109">
        <v>541.0</v>
      </c>
      <c r="DK257" s="109"/>
      <c r="DL257" s="109"/>
      <c r="DM257" s="109"/>
      <c r="DN257" s="109"/>
      <c r="DO257" s="109"/>
      <c r="DP257" s="109"/>
      <c r="DQ257" s="109"/>
      <c r="DR257" s="109"/>
      <c r="DS257" s="109"/>
      <c r="DT257" s="109"/>
      <c r="DU257" s="109"/>
      <c r="DV257" s="109"/>
      <c r="DW257" s="109"/>
      <c r="DX257" s="109"/>
      <c r="DY257" s="109"/>
      <c r="DZ257" s="109"/>
      <c r="EA257" s="109"/>
      <c r="EB257" s="109"/>
      <c r="EC257" s="109"/>
      <c r="ED257" s="109"/>
      <c r="EE257" s="109"/>
      <c r="EF257" s="109"/>
      <c r="EG257" s="109"/>
      <c r="EH257" s="109"/>
      <c r="EI257" s="109"/>
      <c r="EJ257" s="109"/>
      <c r="EK257" s="109"/>
      <c r="EL257" s="109"/>
      <c r="EM257" s="109"/>
      <c r="EN257" s="109"/>
      <c r="EO257" s="109"/>
      <c r="EP257" s="109"/>
      <c r="EQ257" s="109"/>
      <c r="ER257" s="109"/>
      <c r="ES257" s="109"/>
      <c r="ET257" s="109"/>
      <c r="EU257" s="109"/>
      <c r="EV257" s="109"/>
      <c r="EW257" s="109"/>
      <c r="EX257" s="109"/>
      <c r="EY257" s="109"/>
      <c r="EZ257" s="109"/>
      <c r="FA257" s="109"/>
      <c r="FB257" s="109"/>
      <c r="FC257" s="109"/>
      <c r="FD257" s="109"/>
      <c r="FE257" s="109"/>
      <c r="FF257" s="109"/>
      <c r="FG257" s="109"/>
      <c r="FH257" s="109"/>
      <c r="FI257" s="109"/>
      <c r="FJ257" s="109"/>
      <c r="FK257" s="109"/>
      <c r="FL257" s="109"/>
      <c r="FM257" s="109"/>
      <c r="FN257" s="109"/>
      <c r="FO257" s="109"/>
      <c r="FP257" s="109"/>
      <c r="FQ257" s="109"/>
      <c r="FR257" s="109"/>
      <c r="FS257" s="109"/>
      <c r="FT257" s="109"/>
      <c r="FU257" s="109"/>
      <c r="FV257" s="109"/>
      <c r="FW257" s="109"/>
      <c r="FX257" s="109"/>
      <c r="FY257" s="109"/>
      <c r="FZ257" s="109"/>
      <c r="GA257" s="109"/>
      <c r="GB257" s="109"/>
      <c r="GC257" s="109"/>
      <c r="GD257" s="109"/>
      <c r="GE257" s="109"/>
      <c r="GF257" s="109"/>
      <c r="GG257" s="109"/>
      <c r="GH257" s="109"/>
      <c r="GI257" s="109">
        <v>665.0</v>
      </c>
    </row>
    <row r="258" ht="15.75" customHeight="1">
      <c r="A258" s="31">
        <v>8.0</v>
      </c>
      <c r="B258" s="31" t="s">
        <v>942</v>
      </c>
      <c r="C258" s="31">
        <v>1.0</v>
      </c>
      <c r="D258" s="109">
        <v>247296.0</v>
      </c>
      <c r="E258" s="109">
        <v>244240.0</v>
      </c>
      <c r="F258" s="109">
        <v>247296.0</v>
      </c>
      <c r="G258" s="109">
        <v>244240.0</v>
      </c>
      <c r="H258" s="109">
        <v>193280.0</v>
      </c>
      <c r="I258" s="109">
        <v>183250.0</v>
      </c>
      <c r="J258" s="109">
        <v>193280.0</v>
      </c>
      <c r="K258" s="109">
        <v>183250.0</v>
      </c>
      <c r="L258" s="109">
        <v>1508.0</v>
      </c>
      <c r="M258" s="109">
        <v>1735.0</v>
      </c>
      <c r="N258" s="109">
        <v>1335.0</v>
      </c>
      <c r="O258" s="109">
        <v>1660.0</v>
      </c>
      <c r="P258" s="109">
        <v>191772.0</v>
      </c>
      <c r="Q258" s="109">
        <v>181515.0</v>
      </c>
      <c r="R258" s="109">
        <v>191945.0</v>
      </c>
      <c r="S258" s="109">
        <v>181590.0</v>
      </c>
      <c r="T258" s="109">
        <v>78824.0</v>
      </c>
      <c r="U258" s="109">
        <v>82471.0</v>
      </c>
      <c r="V258" s="109">
        <v>66367.0</v>
      </c>
      <c r="W258" s="109">
        <v>74161.0</v>
      </c>
      <c r="X258" s="109">
        <v>52434.0</v>
      </c>
      <c r="Y258" s="109">
        <v>63998.0</v>
      </c>
      <c r="Z258" s="109">
        <v>43027.0</v>
      </c>
      <c r="AA258" s="109">
        <v>54691.0</v>
      </c>
      <c r="AB258" s="109">
        <v>10838.0</v>
      </c>
      <c r="AC258" s="109">
        <v>7003.0</v>
      </c>
      <c r="AD258" s="109">
        <v>13237.0</v>
      </c>
      <c r="AE258" s="109">
        <v>9112.0</v>
      </c>
      <c r="AF258" s="109">
        <v>16004.0</v>
      </c>
      <c r="AG258" s="109">
        <v>11141.0</v>
      </c>
      <c r="AH258" s="109">
        <v>21010.0</v>
      </c>
      <c r="AI258" s="109">
        <v>15695.0</v>
      </c>
      <c r="AJ258" s="109"/>
      <c r="AK258" s="109"/>
      <c r="AL258" s="109"/>
      <c r="AM258" s="109"/>
      <c r="AN258" s="109">
        <v>15617.0</v>
      </c>
      <c r="AO258" s="109">
        <v>3722.0</v>
      </c>
      <c r="AP258" s="109">
        <v>26043.0</v>
      </c>
      <c r="AQ258" s="109">
        <v>10449.0</v>
      </c>
      <c r="AR258" s="109">
        <v>15682.0</v>
      </c>
      <c r="AS258" s="109">
        <v>6879.0</v>
      </c>
      <c r="AT258" s="109">
        <v>17166.0</v>
      </c>
      <c r="AU258" s="109">
        <v>9034.0</v>
      </c>
      <c r="AV258" s="109"/>
      <c r="AW258" s="109">
        <v>3546.0</v>
      </c>
      <c r="AX258" s="109"/>
      <c r="AY258" s="109">
        <v>3686.0</v>
      </c>
      <c r="AZ258" s="109"/>
      <c r="BA258" s="109">
        <v>1190.0</v>
      </c>
      <c r="BB258" s="109">
        <v>463.0</v>
      </c>
      <c r="BC258" s="109">
        <v>1307.0</v>
      </c>
      <c r="BD258" s="109">
        <v>2373.0</v>
      </c>
      <c r="BE258" s="109">
        <v>1565.0</v>
      </c>
      <c r="BF258" s="109">
        <v>1532.0</v>
      </c>
      <c r="BG258" s="109">
        <v>1129.0</v>
      </c>
      <c r="BH258" s="109"/>
      <c r="BI258" s="109"/>
      <c r="BJ258" s="109"/>
      <c r="BK258" s="109">
        <v>1534.0</v>
      </c>
      <c r="BL258" s="109"/>
      <c r="BM258" s="109"/>
      <c r="BN258" s="109">
        <v>392.0</v>
      </c>
      <c r="BO258" s="109"/>
      <c r="BP258" s="109"/>
      <c r="BQ258" s="109"/>
      <c r="BR258" s="109">
        <v>2136.0</v>
      </c>
      <c r="BS258" s="109"/>
      <c r="BT258" s="109"/>
      <c r="BU258" s="109"/>
      <c r="BV258" s="109"/>
      <c r="BW258" s="109"/>
      <c r="BX258" s="109"/>
      <c r="BY258" s="109"/>
      <c r="BZ258" s="109"/>
      <c r="CA258" s="109"/>
      <c r="CB258" s="109"/>
      <c r="CC258" s="109"/>
      <c r="CD258" s="109"/>
      <c r="CE258" s="109"/>
      <c r="CF258" s="109"/>
      <c r="CG258" s="109"/>
      <c r="CH258" s="109">
        <v>69.0</v>
      </c>
      <c r="CI258" s="109">
        <v>46.0</v>
      </c>
      <c r="CJ258" s="109"/>
      <c r="CK258" s="109"/>
      <c r="CL258" s="109"/>
      <c r="CM258" s="109"/>
      <c r="CN258" s="109"/>
      <c r="CO258" s="109"/>
      <c r="CP258" s="109"/>
      <c r="CQ258" s="109"/>
      <c r="CR258" s="109"/>
      <c r="CS258" s="109"/>
      <c r="CT258" s="109"/>
      <c r="CU258" s="109"/>
      <c r="CV258" s="109"/>
      <c r="CW258" s="109"/>
      <c r="CX258" s="109"/>
      <c r="CY258" s="109"/>
      <c r="CZ258" s="109"/>
      <c r="DA258" s="109"/>
      <c r="DB258" s="109"/>
      <c r="DC258" s="109"/>
      <c r="DD258" s="109"/>
      <c r="DE258" s="109"/>
      <c r="DF258" s="109"/>
      <c r="DG258" s="109"/>
      <c r="DH258" s="109"/>
      <c r="DI258" s="109"/>
      <c r="DJ258" s="109">
        <v>503.0</v>
      </c>
      <c r="DK258" s="109"/>
      <c r="DL258" s="109"/>
      <c r="DM258" s="109"/>
      <c r="DN258" s="109"/>
      <c r="DO258" s="109"/>
      <c r="DP258" s="109"/>
      <c r="DQ258" s="109"/>
      <c r="DR258" s="109"/>
      <c r="DS258" s="109"/>
      <c r="DT258" s="109"/>
      <c r="DU258" s="109"/>
      <c r="DV258" s="109"/>
      <c r="DW258" s="109"/>
      <c r="DX258" s="109"/>
      <c r="DY258" s="109"/>
      <c r="DZ258" s="109"/>
      <c r="EA258" s="109"/>
      <c r="EB258" s="109"/>
      <c r="EC258" s="109"/>
      <c r="ED258" s="109"/>
      <c r="EE258" s="109"/>
      <c r="EF258" s="109"/>
      <c r="EG258" s="109"/>
      <c r="EH258" s="109"/>
      <c r="EI258" s="109"/>
      <c r="EJ258" s="109"/>
      <c r="EK258" s="109"/>
      <c r="EL258" s="109"/>
      <c r="EM258" s="109"/>
      <c r="EN258" s="109"/>
      <c r="EO258" s="109"/>
      <c r="EP258" s="109"/>
      <c r="EQ258" s="109"/>
      <c r="ER258" s="109"/>
      <c r="ES258" s="109"/>
      <c r="ET258" s="109"/>
      <c r="EU258" s="109"/>
      <c r="EV258" s="109"/>
      <c r="EW258" s="109"/>
      <c r="EX258" s="109"/>
      <c r="EY258" s="109"/>
      <c r="EZ258" s="109"/>
      <c r="FA258" s="109"/>
      <c r="FB258" s="109"/>
      <c r="FC258" s="109"/>
      <c r="FD258" s="109"/>
      <c r="FE258" s="109"/>
      <c r="FF258" s="109"/>
      <c r="FG258" s="109"/>
      <c r="FH258" s="109"/>
      <c r="FI258" s="109"/>
      <c r="FJ258" s="109"/>
      <c r="FK258" s="109"/>
      <c r="FL258" s="109"/>
      <c r="FM258" s="109"/>
      <c r="FN258" s="109"/>
      <c r="FO258" s="109"/>
      <c r="FP258" s="109"/>
      <c r="FQ258" s="109"/>
      <c r="FR258" s="109"/>
      <c r="FS258" s="109"/>
      <c r="FT258" s="109"/>
      <c r="FU258" s="109"/>
      <c r="FV258" s="109"/>
      <c r="FW258" s="109"/>
      <c r="FX258" s="109"/>
      <c r="FY258" s="109"/>
      <c r="FZ258" s="109"/>
      <c r="GA258" s="109"/>
      <c r="GB258" s="109"/>
      <c r="GC258" s="109"/>
      <c r="GD258" s="109"/>
      <c r="GE258" s="109"/>
      <c r="GF258" s="109"/>
      <c r="GG258" s="109"/>
      <c r="GH258" s="109"/>
      <c r="GI258" s="109">
        <v>746.0</v>
      </c>
    </row>
    <row r="259" ht="15.75" customHeight="1">
      <c r="A259" s="31">
        <v>9.0</v>
      </c>
      <c r="B259" s="31" t="s">
        <v>943</v>
      </c>
      <c r="C259" s="31">
        <v>1.0</v>
      </c>
      <c r="D259" s="109">
        <v>181522.0</v>
      </c>
      <c r="E259" s="109">
        <v>180022.0</v>
      </c>
      <c r="F259" s="109">
        <v>181522.0</v>
      </c>
      <c r="G259" s="109">
        <v>180022.0</v>
      </c>
      <c r="H259" s="109">
        <v>138439.0</v>
      </c>
      <c r="I259" s="109">
        <v>131939.0</v>
      </c>
      <c r="J259" s="109">
        <v>138439.0</v>
      </c>
      <c r="K259" s="109">
        <v>131939.0</v>
      </c>
      <c r="L259" s="109">
        <v>1150.0</v>
      </c>
      <c r="M259" s="109">
        <v>1551.0</v>
      </c>
      <c r="N259" s="109">
        <v>1144.0</v>
      </c>
      <c r="O259" s="109">
        <v>1452.0</v>
      </c>
      <c r="P259" s="109">
        <v>137289.0</v>
      </c>
      <c r="Q259" s="109">
        <v>130388.0</v>
      </c>
      <c r="R259" s="109">
        <v>137295.0</v>
      </c>
      <c r="S259" s="109">
        <v>130487.0</v>
      </c>
      <c r="T259" s="109">
        <v>56996.0</v>
      </c>
      <c r="U259" s="109">
        <v>59783.0</v>
      </c>
      <c r="V259" s="109">
        <v>48898.0</v>
      </c>
      <c r="W259" s="109">
        <v>53705.0</v>
      </c>
      <c r="X259" s="109">
        <v>42232.0</v>
      </c>
      <c r="Y259" s="109">
        <v>48349.0</v>
      </c>
      <c r="Z259" s="109">
        <v>33764.0</v>
      </c>
      <c r="AA259" s="109">
        <v>41134.0</v>
      </c>
      <c r="AB259" s="109">
        <v>6062.0</v>
      </c>
      <c r="AC259" s="109">
        <v>4469.0</v>
      </c>
      <c r="AD259" s="109">
        <v>8303.0</v>
      </c>
      <c r="AE259" s="109">
        <v>5663.0</v>
      </c>
      <c r="AF259" s="109">
        <v>9539.0</v>
      </c>
      <c r="AG259" s="109">
        <v>7145.0</v>
      </c>
      <c r="AH259" s="109">
        <v>13493.0</v>
      </c>
      <c r="AI259" s="109">
        <v>10490.0</v>
      </c>
      <c r="AJ259" s="109"/>
      <c r="AK259" s="109"/>
      <c r="AL259" s="109"/>
      <c r="AM259" s="109"/>
      <c r="AN259" s="109">
        <v>10047.0</v>
      </c>
      <c r="AO259" s="109">
        <v>2962.0</v>
      </c>
      <c r="AP259" s="109">
        <v>18147.0</v>
      </c>
      <c r="AQ259" s="109">
        <v>8036.0</v>
      </c>
      <c r="AR259" s="109">
        <v>10790.0</v>
      </c>
      <c r="AS259" s="109">
        <v>4897.0</v>
      </c>
      <c r="AT259" s="109">
        <v>11782.0</v>
      </c>
      <c r="AU259" s="109">
        <v>6471.0</v>
      </c>
      <c r="AV259" s="109"/>
      <c r="AW259" s="109">
        <v>2060.0</v>
      </c>
      <c r="AX259" s="109"/>
      <c r="AY259" s="109">
        <v>2111.0</v>
      </c>
      <c r="AZ259" s="109"/>
      <c r="BA259" s="109">
        <v>723.0</v>
      </c>
      <c r="BB259" s="109">
        <v>301.0</v>
      </c>
      <c r="BC259" s="109">
        <v>737.0</v>
      </c>
      <c r="BD259" s="109">
        <v>1117.0</v>
      </c>
      <c r="BE259" s="109"/>
      <c r="BF259" s="109">
        <v>870.0</v>
      </c>
      <c r="BG259" s="109">
        <v>709.0</v>
      </c>
      <c r="BH259" s="109"/>
      <c r="BI259" s="109"/>
      <c r="BJ259" s="109"/>
      <c r="BK259" s="109">
        <v>917.0</v>
      </c>
      <c r="BL259" s="109"/>
      <c r="BM259" s="109"/>
      <c r="BN259" s="109">
        <v>179.0</v>
      </c>
      <c r="BO259" s="109"/>
      <c r="BP259" s="109"/>
      <c r="BQ259" s="109"/>
      <c r="BR259" s="109">
        <v>1205.0</v>
      </c>
      <c r="BS259" s="109"/>
      <c r="BT259" s="109"/>
      <c r="BU259" s="109"/>
      <c r="BV259" s="109"/>
      <c r="BW259" s="109"/>
      <c r="BX259" s="109"/>
      <c r="BY259" s="109"/>
      <c r="BZ259" s="109"/>
      <c r="CA259" s="109"/>
      <c r="CB259" s="109"/>
      <c r="CC259" s="109"/>
      <c r="CD259" s="109"/>
      <c r="CE259" s="109"/>
      <c r="CF259" s="109"/>
      <c r="CG259" s="109"/>
      <c r="CH259" s="109">
        <v>42.0</v>
      </c>
      <c r="CI259" s="109">
        <v>25.0</v>
      </c>
      <c r="CJ259" s="109"/>
      <c r="CK259" s="109"/>
      <c r="CL259" s="109"/>
      <c r="CM259" s="109"/>
      <c r="CN259" s="109"/>
      <c r="CO259" s="109"/>
      <c r="CP259" s="109"/>
      <c r="CQ259" s="109"/>
      <c r="CR259" s="109"/>
      <c r="CS259" s="109"/>
      <c r="CT259" s="109"/>
      <c r="CU259" s="109"/>
      <c r="CV259" s="109"/>
      <c r="CW259" s="109"/>
      <c r="CX259" s="109"/>
      <c r="CY259" s="109"/>
      <c r="CZ259" s="109"/>
      <c r="DA259" s="109"/>
      <c r="DB259" s="109"/>
      <c r="DC259" s="109"/>
      <c r="DD259" s="109"/>
      <c r="DE259" s="109"/>
      <c r="DF259" s="109"/>
      <c r="DG259" s="109"/>
      <c r="DH259" s="109"/>
      <c r="DI259" s="109"/>
      <c r="DJ259" s="109">
        <v>311.0</v>
      </c>
      <c r="DK259" s="109"/>
      <c r="DL259" s="109"/>
      <c r="DM259" s="109"/>
      <c r="DN259" s="109"/>
      <c r="DO259" s="109"/>
      <c r="DP259" s="109"/>
      <c r="DQ259" s="109"/>
      <c r="DR259" s="109"/>
      <c r="DS259" s="109"/>
      <c r="DT259" s="109"/>
      <c r="DU259" s="109"/>
      <c r="DV259" s="109"/>
      <c r="DW259" s="109"/>
      <c r="DX259" s="109"/>
      <c r="DY259" s="109"/>
      <c r="DZ259" s="109"/>
      <c r="EA259" s="109"/>
      <c r="EB259" s="109"/>
      <c r="EC259" s="109"/>
      <c r="ED259" s="109"/>
      <c r="EE259" s="109"/>
      <c r="EF259" s="109"/>
      <c r="EG259" s="109"/>
      <c r="EH259" s="109"/>
      <c r="EI259" s="109"/>
      <c r="EJ259" s="109"/>
      <c r="EK259" s="109"/>
      <c r="EL259" s="109"/>
      <c r="EM259" s="109"/>
      <c r="EN259" s="109"/>
      <c r="EO259" s="109"/>
      <c r="EP259" s="109"/>
      <c r="EQ259" s="109"/>
      <c r="ER259" s="109"/>
      <c r="ES259" s="109"/>
      <c r="ET259" s="109"/>
      <c r="EU259" s="109"/>
      <c r="EV259" s="109"/>
      <c r="EW259" s="109"/>
      <c r="EX259" s="109"/>
      <c r="EY259" s="109"/>
      <c r="EZ259" s="109"/>
      <c r="FA259" s="109"/>
      <c r="FB259" s="109"/>
      <c r="FC259" s="109"/>
      <c r="FD259" s="109"/>
      <c r="FE259" s="109"/>
      <c r="FF259" s="109"/>
      <c r="FG259" s="109"/>
      <c r="FH259" s="109"/>
      <c r="FI259" s="109"/>
      <c r="FJ259" s="109"/>
      <c r="FK259" s="109"/>
      <c r="FL259" s="109">
        <v>506.0</v>
      </c>
      <c r="FM259" s="109"/>
      <c r="FN259" s="109"/>
      <c r="FO259" s="109"/>
      <c r="FP259" s="109"/>
      <c r="FQ259" s="109"/>
      <c r="FR259" s="109"/>
      <c r="FS259" s="109"/>
      <c r="FT259" s="109"/>
      <c r="FU259" s="109"/>
      <c r="FV259" s="109"/>
      <c r="FW259" s="109"/>
      <c r="FX259" s="109"/>
      <c r="FY259" s="109"/>
      <c r="FZ259" s="109"/>
      <c r="GA259" s="109"/>
      <c r="GB259" s="109"/>
      <c r="GC259" s="109"/>
      <c r="GD259" s="109"/>
      <c r="GE259" s="109"/>
      <c r="GF259" s="109"/>
      <c r="GG259" s="109"/>
      <c r="GH259" s="109"/>
      <c r="GI259" s="109">
        <v>489.0</v>
      </c>
    </row>
    <row r="260" ht="15.75" customHeight="1">
      <c r="A260" s="31">
        <v>10.0</v>
      </c>
      <c r="B260" s="31" t="s">
        <v>944</v>
      </c>
      <c r="C260" s="31">
        <v>1.0</v>
      </c>
      <c r="D260" s="109">
        <v>244930.0</v>
      </c>
      <c r="E260" s="109">
        <v>241257.0</v>
      </c>
      <c r="F260" s="109">
        <v>244930.0</v>
      </c>
      <c r="G260" s="109">
        <v>241257.0</v>
      </c>
      <c r="H260" s="109">
        <v>193334.0</v>
      </c>
      <c r="I260" s="109">
        <v>182982.0</v>
      </c>
      <c r="J260" s="109">
        <v>193334.0</v>
      </c>
      <c r="K260" s="109">
        <v>182982.0</v>
      </c>
      <c r="L260" s="109">
        <v>1569.0</v>
      </c>
      <c r="M260" s="109">
        <v>1708.0</v>
      </c>
      <c r="N260" s="109">
        <v>1363.0</v>
      </c>
      <c r="O260" s="109">
        <v>1560.0</v>
      </c>
      <c r="P260" s="109">
        <v>191765.0</v>
      </c>
      <c r="Q260" s="109">
        <v>181274.0</v>
      </c>
      <c r="R260" s="109">
        <v>191971.0</v>
      </c>
      <c r="S260" s="109">
        <v>181422.0</v>
      </c>
      <c r="T260" s="109">
        <v>75737.0</v>
      </c>
      <c r="U260" s="109">
        <v>81954.0</v>
      </c>
      <c r="V260" s="109">
        <v>66031.0</v>
      </c>
      <c r="W260" s="109">
        <v>73603.0</v>
      </c>
      <c r="X260" s="109">
        <v>52171.0</v>
      </c>
      <c r="Y260" s="109">
        <v>62749.0</v>
      </c>
      <c r="Z260" s="109">
        <v>42815.0</v>
      </c>
      <c r="AA260" s="109">
        <v>53944.0</v>
      </c>
      <c r="AB260" s="109">
        <v>9785.0</v>
      </c>
      <c r="AC260" s="109">
        <v>6834.0</v>
      </c>
      <c r="AD260" s="109">
        <v>12480.0</v>
      </c>
      <c r="AE260" s="109">
        <v>8962.0</v>
      </c>
      <c r="AF260" s="109">
        <v>18688.0</v>
      </c>
      <c r="AG260" s="109">
        <v>12774.0</v>
      </c>
      <c r="AH260" s="109">
        <v>20826.0</v>
      </c>
      <c r="AI260" s="109">
        <v>16579.0</v>
      </c>
      <c r="AJ260" s="109"/>
      <c r="AK260" s="109"/>
      <c r="AL260" s="109"/>
      <c r="AM260" s="109"/>
      <c r="AN260" s="109">
        <v>15775.0</v>
      </c>
      <c r="AO260" s="109">
        <v>3901.0</v>
      </c>
      <c r="AP260" s="109">
        <v>26163.0</v>
      </c>
      <c r="AQ260" s="109">
        <v>10878.0</v>
      </c>
      <c r="AR260" s="109">
        <v>17435.0</v>
      </c>
      <c r="AS260" s="109">
        <v>8351.0</v>
      </c>
      <c r="AT260" s="109">
        <v>18792.0</v>
      </c>
      <c r="AU260" s="109">
        <v>10210.0</v>
      </c>
      <c r="AV260" s="109"/>
      <c r="AW260" s="109">
        <v>2908.0</v>
      </c>
      <c r="AX260" s="109"/>
      <c r="AY260" s="109">
        <v>3031.0</v>
      </c>
      <c r="AZ260" s="109"/>
      <c r="BA260" s="109">
        <v>1356.0</v>
      </c>
      <c r="BB260" s="109">
        <v>492.0</v>
      </c>
      <c r="BC260" s="109">
        <v>1377.0</v>
      </c>
      <c r="BD260" s="109">
        <v>2174.0</v>
      </c>
      <c r="BE260" s="109"/>
      <c r="BF260" s="109">
        <v>1264.0</v>
      </c>
      <c r="BG260" s="109">
        <v>776.0</v>
      </c>
      <c r="BH260" s="109"/>
      <c r="BI260" s="109"/>
      <c r="BJ260" s="109"/>
      <c r="BK260" s="109">
        <v>1385.0</v>
      </c>
      <c r="BL260" s="109"/>
      <c r="BM260" s="109"/>
      <c r="BN260" s="109">
        <v>422.0</v>
      </c>
      <c r="BO260" s="109"/>
      <c r="BP260" s="109"/>
      <c r="BQ260" s="109"/>
      <c r="BR260" s="109">
        <v>2110.0</v>
      </c>
      <c r="BS260" s="109"/>
      <c r="BT260" s="109"/>
      <c r="BU260" s="109"/>
      <c r="BV260" s="109"/>
      <c r="BW260" s="109"/>
      <c r="BX260" s="109"/>
      <c r="BY260" s="109"/>
      <c r="BZ260" s="109"/>
      <c r="CA260" s="109"/>
      <c r="CB260" s="109"/>
      <c r="CC260" s="109"/>
      <c r="CD260" s="109"/>
      <c r="CE260" s="109"/>
      <c r="CF260" s="109"/>
      <c r="CG260" s="109"/>
      <c r="CH260" s="109">
        <v>51.0</v>
      </c>
      <c r="CI260" s="109">
        <v>43.0</v>
      </c>
      <c r="CJ260" s="109"/>
      <c r="CK260" s="109"/>
      <c r="CL260" s="109"/>
      <c r="CM260" s="109"/>
      <c r="CN260" s="109"/>
      <c r="CO260" s="109"/>
      <c r="CP260" s="109"/>
      <c r="CQ260" s="109"/>
      <c r="CR260" s="109"/>
      <c r="CS260" s="109"/>
      <c r="CT260" s="109"/>
      <c r="CU260" s="109"/>
      <c r="CV260" s="109"/>
      <c r="CW260" s="109"/>
      <c r="CX260" s="109"/>
      <c r="CY260" s="109"/>
      <c r="CZ260" s="109"/>
      <c r="DA260" s="109"/>
      <c r="DB260" s="109"/>
      <c r="DC260" s="109"/>
      <c r="DD260" s="109"/>
      <c r="DE260" s="109"/>
      <c r="DF260" s="109"/>
      <c r="DG260" s="109"/>
      <c r="DH260" s="109"/>
      <c r="DI260" s="109"/>
      <c r="DJ260" s="109">
        <v>525.0</v>
      </c>
      <c r="DK260" s="109"/>
      <c r="DL260" s="109"/>
      <c r="DM260" s="109"/>
      <c r="DN260" s="109"/>
      <c r="DO260" s="109"/>
      <c r="DP260" s="109"/>
      <c r="DQ260" s="109"/>
      <c r="DR260" s="109"/>
      <c r="DS260" s="109"/>
      <c r="DT260" s="109"/>
      <c r="DU260" s="109"/>
      <c r="DV260" s="109"/>
      <c r="DW260" s="109"/>
      <c r="DX260" s="109"/>
      <c r="DY260" s="109"/>
      <c r="DZ260" s="109"/>
      <c r="EA260" s="109"/>
      <c r="EB260" s="109"/>
      <c r="EC260" s="109"/>
      <c r="ED260" s="109"/>
      <c r="EE260" s="109"/>
      <c r="EF260" s="109"/>
      <c r="EG260" s="109"/>
      <c r="EH260" s="109"/>
      <c r="EI260" s="109"/>
      <c r="EJ260" s="109"/>
      <c r="EK260" s="109"/>
      <c r="EL260" s="109"/>
      <c r="EM260" s="109"/>
      <c r="EN260" s="109"/>
      <c r="EO260" s="109"/>
      <c r="EP260" s="109"/>
      <c r="EQ260" s="109"/>
      <c r="ER260" s="109"/>
      <c r="ES260" s="109"/>
      <c r="ET260" s="109"/>
      <c r="EU260" s="109"/>
      <c r="EV260" s="109"/>
      <c r="EW260" s="109"/>
      <c r="EX260" s="109"/>
      <c r="EY260" s="109"/>
      <c r="EZ260" s="109"/>
      <c r="FA260" s="109"/>
      <c r="FB260" s="109"/>
      <c r="FC260" s="109"/>
      <c r="FD260" s="109"/>
      <c r="FE260" s="109"/>
      <c r="FF260" s="109"/>
      <c r="FG260" s="109"/>
      <c r="FH260" s="109"/>
      <c r="FI260" s="109"/>
      <c r="FJ260" s="109"/>
      <c r="FK260" s="109"/>
      <c r="FL260" s="109"/>
      <c r="FM260" s="109"/>
      <c r="FN260" s="109"/>
      <c r="FO260" s="109"/>
      <c r="FP260" s="109"/>
      <c r="FQ260" s="109"/>
      <c r="FR260" s="109"/>
      <c r="FS260" s="109"/>
      <c r="FT260" s="109"/>
      <c r="FU260" s="109"/>
      <c r="FV260" s="109"/>
      <c r="FW260" s="109"/>
      <c r="FX260" s="109"/>
      <c r="FY260" s="109"/>
      <c r="FZ260" s="109"/>
      <c r="GA260" s="109"/>
      <c r="GB260" s="109"/>
      <c r="GC260" s="109"/>
      <c r="GD260" s="109"/>
      <c r="GE260" s="109"/>
      <c r="GF260" s="109"/>
      <c r="GG260" s="109">
        <v>447.0</v>
      </c>
      <c r="GH260" s="109"/>
      <c r="GI260" s="109">
        <v>634.0</v>
      </c>
    </row>
    <row r="261" ht="15.75" customHeight="1">
      <c r="A261" s="31">
        <v>11.0</v>
      </c>
      <c r="B261" s="31" t="s">
        <v>945</v>
      </c>
      <c r="C261" s="31">
        <v>1.0</v>
      </c>
      <c r="D261" s="109">
        <v>181638.0</v>
      </c>
      <c r="E261" s="109">
        <v>181923.0</v>
      </c>
      <c r="F261" s="109">
        <v>181638.0</v>
      </c>
      <c r="G261" s="109">
        <v>181923.0</v>
      </c>
      <c r="H261" s="109">
        <v>130961.0</v>
      </c>
      <c r="I261" s="109">
        <v>124711.0</v>
      </c>
      <c r="J261" s="109">
        <v>130961.0</v>
      </c>
      <c r="K261" s="109">
        <v>124711.0</v>
      </c>
      <c r="L261" s="109">
        <v>2228.0</v>
      </c>
      <c r="M261" s="109">
        <v>1563.0</v>
      </c>
      <c r="N261" s="109">
        <v>1167.0</v>
      </c>
      <c r="O261" s="109">
        <v>1440.0</v>
      </c>
      <c r="P261" s="109">
        <v>128733.0</v>
      </c>
      <c r="Q261" s="109">
        <v>123148.0</v>
      </c>
      <c r="R261" s="109">
        <v>129794.0</v>
      </c>
      <c r="S261" s="109">
        <v>123271.0</v>
      </c>
      <c r="T261" s="109">
        <v>45432.0</v>
      </c>
      <c r="U261" s="109">
        <v>44896.0</v>
      </c>
      <c r="V261" s="109">
        <v>38263.0</v>
      </c>
      <c r="W261" s="109">
        <v>42218.0</v>
      </c>
      <c r="X261" s="109">
        <v>43578.0</v>
      </c>
      <c r="Y261" s="109">
        <v>50119.0</v>
      </c>
      <c r="Z261" s="109">
        <v>32919.0</v>
      </c>
      <c r="AA261" s="109">
        <v>42083.0</v>
      </c>
      <c r="AB261" s="109"/>
      <c r="AC261" s="109">
        <v>6662.0</v>
      </c>
      <c r="AD261" s="109">
        <v>12213.0</v>
      </c>
      <c r="AE261" s="109">
        <v>7970.0</v>
      </c>
      <c r="AF261" s="109">
        <v>16785.0</v>
      </c>
      <c r="AG261" s="109">
        <v>9475.0</v>
      </c>
      <c r="AH261" s="109">
        <v>16568.0</v>
      </c>
      <c r="AI261" s="109">
        <v>13638.0</v>
      </c>
      <c r="AJ261" s="109"/>
      <c r="AK261" s="109"/>
      <c r="AL261" s="109"/>
      <c r="AM261" s="109"/>
      <c r="AN261" s="109">
        <v>8312.0</v>
      </c>
      <c r="AO261" s="109">
        <v>2958.0</v>
      </c>
      <c r="AP261" s="109">
        <v>14097.0</v>
      </c>
      <c r="AQ261" s="109">
        <v>5857.0</v>
      </c>
      <c r="AR261" s="109">
        <v>11137.0</v>
      </c>
      <c r="AS261" s="109">
        <v>4152.0</v>
      </c>
      <c r="AT261" s="109">
        <v>11539.0</v>
      </c>
      <c r="AU261" s="109">
        <v>5323.0</v>
      </c>
      <c r="AV261" s="109"/>
      <c r="AW261" s="109">
        <v>2825.0</v>
      </c>
      <c r="AX261" s="109"/>
      <c r="AY261" s="109">
        <v>2994.0</v>
      </c>
      <c r="AZ261" s="109"/>
      <c r="BA261" s="109">
        <v>948.0</v>
      </c>
      <c r="BB261" s="109">
        <v>351.0</v>
      </c>
      <c r="BC261" s="109">
        <v>974.0</v>
      </c>
      <c r="BD261" s="109">
        <v>2535.0</v>
      </c>
      <c r="BE261" s="109">
        <v>1113.0</v>
      </c>
      <c r="BF261" s="109">
        <v>1091.0</v>
      </c>
      <c r="BG261" s="109">
        <v>781.0</v>
      </c>
      <c r="BH261" s="109"/>
      <c r="BI261" s="109"/>
      <c r="BJ261" s="109"/>
      <c r="BK261" s="109">
        <v>918.0</v>
      </c>
      <c r="BL261" s="109"/>
      <c r="BM261" s="109"/>
      <c r="BN261" s="109">
        <v>266.0</v>
      </c>
      <c r="BO261" s="109"/>
      <c r="BP261" s="109"/>
      <c r="BQ261" s="109"/>
      <c r="BR261" s="109">
        <v>1850.0</v>
      </c>
      <c r="BS261" s="109"/>
      <c r="BT261" s="109"/>
      <c r="BU261" s="109"/>
      <c r="BV261" s="109"/>
      <c r="BW261" s="109"/>
      <c r="BX261" s="109"/>
      <c r="BY261" s="109"/>
      <c r="BZ261" s="109"/>
      <c r="CA261" s="109"/>
      <c r="CB261" s="109"/>
      <c r="CC261" s="109"/>
      <c r="CD261" s="109"/>
      <c r="CE261" s="109"/>
      <c r="CF261" s="109">
        <v>954.0</v>
      </c>
      <c r="CG261" s="109"/>
      <c r="CH261" s="109">
        <v>162.0</v>
      </c>
      <c r="CI261" s="109">
        <v>93.0</v>
      </c>
      <c r="CJ261" s="109"/>
      <c r="CK261" s="109"/>
      <c r="CL261" s="109"/>
      <c r="CM261" s="109"/>
      <c r="CN261" s="109"/>
      <c r="CO261" s="109"/>
      <c r="CP261" s="109"/>
      <c r="CQ261" s="109"/>
      <c r="CR261" s="109"/>
      <c r="CS261" s="109"/>
      <c r="CT261" s="109"/>
      <c r="CU261" s="109"/>
      <c r="CV261" s="109"/>
      <c r="CW261" s="109"/>
      <c r="CX261" s="109"/>
      <c r="CY261" s="109"/>
      <c r="CZ261" s="109"/>
      <c r="DA261" s="109"/>
      <c r="DB261" s="109"/>
      <c r="DC261" s="109"/>
      <c r="DD261" s="109"/>
      <c r="DE261" s="109"/>
      <c r="DF261" s="109"/>
      <c r="DG261" s="109"/>
      <c r="DH261" s="109"/>
      <c r="DI261" s="109"/>
      <c r="DJ261" s="109">
        <v>475.0</v>
      </c>
      <c r="DK261" s="109"/>
      <c r="DL261" s="109"/>
      <c r="DM261" s="109"/>
      <c r="DN261" s="109"/>
      <c r="DO261" s="109"/>
      <c r="DP261" s="109"/>
      <c r="DQ261" s="109"/>
      <c r="DR261" s="109"/>
      <c r="DS261" s="109"/>
      <c r="DT261" s="109"/>
      <c r="DU261" s="109"/>
      <c r="DV261" s="109"/>
      <c r="DW261" s="109"/>
      <c r="DX261" s="109"/>
      <c r="DY261" s="109"/>
      <c r="DZ261" s="109"/>
      <c r="EA261" s="109"/>
      <c r="EB261" s="109"/>
      <c r="EC261" s="109"/>
      <c r="ED261" s="109"/>
      <c r="EE261" s="109"/>
      <c r="EF261" s="109"/>
      <c r="EG261" s="109"/>
      <c r="EH261" s="109"/>
      <c r="EI261" s="109"/>
      <c r="EJ261" s="109"/>
      <c r="EK261" s="109"/>
      <c r="EL261" s="109"/>
      <c r="EM261" s="109"/>
      <c r="EN261" s="109"/>
      <c r="EO261" s="109"/>
      <c r="EP261" s="109"/>
      <c r="EQ261" s="109"/>
      <c r="ER261" s="109"/>
      <c r="ES261" s="109"/>
      <c r="ET261" s="109"/>
      <c r="EU261" s="109"/>
      <c r="EV261" s="109"/>
      <c r="EW261" s="109"/>
      <c r="EX261" s="109"/>
      <c r="EY261" s="109"/>
      <c r="EZ261" s="109"/>
      <c r="FA261" s="109"/>
      <c r="FB261" s="109"/>
      <c r="FC261" s="109"/>
      <c r="FD261" s="109"/>
      <c r="FE261" s="109"/>
      <c r="FF261" s="109"/>
      <c r="FG261" s="109"/>
      <c r="FH261" s="109"/>
      <c r="FI261" s="109"/>
      <c r="FJ261" s="109"/>
      <c r="FK261" s="109"/>
      <c r="FL261" s="109"/>
      <c r="FM261" s="109"/>
      <c r="FN261" s="109"/>
      <c r="FO261" s="109"/>
      <c r="FP261" s="109"/>
      <c r="FQ261" s="109"/>
      <c r="FR261" s="109"/>
      <c r="FS261" s="109"/>
      <c r="FT261" s="109"/>
      <c r="FU261" s="109"/>
      <c r="FV261" s="109"/>
      <c r="FW261" s="109"/>
      <c r="FX261" s="109"/>
      <c r="FY261" s="109"/>
      <c r="FZ261" s="109"/>
      <c r="GA261" s="109"/>
      <c r="GB261" s="109"/>
      <c r="GC261" s="109"/>
      <c r="GD261" s="109"/>
      <c r="GE261" s="109"/>
      <c r="GF261" s="109"/>
      <c r="GG261" s="109"/>
      <c r="GH261" s="109"/>
      <c r="GI261" s="109">
        <v>422.0</v>
      </c>
    </row>
    <row r="262" ht="15.75" customHeight="1">
      <c r="A262" s="31">
        <v>56.0</v>
      </c>
      <c r="B262" s="31" t="s">
        <v>1320</v>
      </c>
      <c r="C262" s="31">
        <v>12.0</v>
      </c>
      <c r="D262" s="109">
        <v>176002.0</v>
      </c>
      <c r="E262" s="109">
        <v>180670.0</v>
      </c>
      <c r="F262" s="109">
        <v>176002.0</v>
      </c>
      <c r="G262" s="109">
        <v>180670.0</v>
      </c>
      <c r="H262" s="109">
        <v>120228.0</v>
      </c>
      <c r="I262" s="109">
        <v>114988.0</v>
      </c>
      <c r="J262" s="109">
        <v>120228.0</v>
      </c>
      <c r="K262" s="109">
        <v>114988.0</v>
      </c>
      <c r="L262" s="109">
        <v>1813.0</v>
      </c>
      <c r="M262" s="109">
        <v>2406.0</v>
      </c>
      <c r="N262" s="109">
        <v>1820.0</v>
      </c>
      <c r="O262" s="109">
        <v>1897.0</v>
      </c>
      <c r="P262" s="109">
        <v>118415.0</v>
      </c>
      <c r="Q262" s="109">
        <v>112582.0</v>
      </c>
      <c r="R262" s="109">
        <v>118408.0</v>
      </c>
      <c r="S262" s="109">
        <v>113091.0</v>
      </c>
      <c r="T262" s="109">
        <v>36481.0</v>
      </c>
      <c r="U262" s="109">
        <v>37520.0</v>
      </c>
      <c r="V262" s="109">
        <v>35215.0</v>
      </c>
      <c r="W262" s="109">
        <v>40787.0</v>
      </c>
      <c r="X262" s="109">
        <v>28061.0</v>
      </c>
      <c r="Y262" s="109">
        <v>33293.0</v>
      </c>
      <c r="Z262" s="109">
        <v>24884.0</v>
      </c>
      <c r="AA262" s="109">
        <v>28483.0</v>
      </c>
      <c r="AB262" s="109">
        <v>20849.0</v>
      </c>
      <c r="AC262" s="109">
        <v>27179.0</v>
      </c>
      <c r="AD262" s="109">
        <v>19447.0</v>
      </c>
      <c r="AE262" s="109">
        <v>25496.0</v>
      </c>
      <c r="AF262" s="109">
        <v>3547.0</v>
      </c>
      <c r="AG262" s="109">
        <v>3123.0</v>
      </c>
      <c r="AH262" s="109">
        <v>4231.0</v>
      </c>
      <c r="AI262" s="109">
        <v>3925.0</v>
      </c>
      <c r="AJ262" s="109"/>
      <c r="AK262" s="109"/>
      <c r="AL262" s="109"/>
      <c r="AM262" s="109"/>
      <c r="AN262" s="109">
        <v>4226.0</v>
      </c>
      <c r="AO262" s="109">
        <v>1454.0</v>
      </c>
      <c r="AP262" s="109">
        <v>6555.0</v>
      </c>
      <c r="AQ262" s="109">
        <v>2526.0</v>
      </c>
      <c r="AR262" s="109">
        <v>21296.0</v>
      </c>
      <c r="AS262" s="109"/>
      <c r="AT262" s="109">
        <v>22183.0</v>
      </c>
      <c r="AU262" s="109">
        <v>5400.0</v>
      </c>
      <c r="AV262" s="109"/>
      <c r="AW262" s="109">
        <v>2955.0</v>
      </c>
      <c r="AX262" s="109"/>
      <c r="AY262" s="109">
        <v>2179.0</v>
      </c>
      <c r="AZ262" s="109"/>
      <c r="BA262" s="109">
        <v>3404.0</v>
      </c>
      <c r="BB262" s="109">
        <v>1022.0</v>
      </c>
      <c r="BC262" s="109">
        <v>2781.0</v>
      </c>
      <c r="BD262" s="109">
        <v>1461.0</v>
      </c>
      <c r="BE262" s="109">
        <v>98.0</v>
      </c>
      <c r="BF262" s="109">
        <v>1171.0</v>
      </c>
      <c r="BG262" s="109">
        <v>856.0</v>
      </c>
      <c r="BH262" s="109"/>
      <c r="BI262" s="109"/>
      <c r="BJ262" s="109">
        <v>1428.0</v>
      </c>
      <c r="BK262" s="109"/>
      <c r="BL262" s="109"/>
      <c r="BM262" s="109"/>
      <c r="BN262" s="109">
        <v>155.0</v>
      </c>
      <c r="BO262" s="109"/>
      <c r="BP262" s="109">
        <v>1502.0</v>
      </c>
      <c r="BQ262" s="109"/>
      <c r="BR262" s="109">
        <v>1195.0</v>
      </c>
      <c r="BS262" s="109"/>
      <c r="BT262" s="109"/>
      <c r="BU262" s="109"/>
      <c r="BV262" s="109"/>
      <c r="BW262" s="109"/>
      <c r="BX262" s="109"/>
      <c r="BY262" s="109"/>
      <c r="BZ262" s="109"/>
      <c r="CA262" s="109"/>
      <c r="CB262" s="109"/>
      <c r="CC262" s="109"/>
      <c r="CD262" s="109"/>
      <c r="CE262" s="109"/>
      <c r="CF262" s="109">
        <v>374.0</v>
      </c>
      <c r="CG262" s="109"/>
      <c r="CH262" s="109">
        <v>209.0</v>
      </c>
      <c r="CI262" s="109">
        <v>95.0</v>
      </c>
      <c r="CJ262" s="109"/>
      <c r="CK262" s="109"/>
      <c r="CL262" s="109"/>
      <c r="CM262" s="109"/>
      <c r="CN262" s="109"/>
      <c r="CO262" s="109"/>
      <c r="CP262" s="109"/>
      <c r="CQ262" s="109"/>
      <c r="CR262" s="109"/>
      <c r="CS262" s="109"/>
      <c r="CT262" s="109"/>
      <c r="CU262" s="109"/>
      <c r="CV262" s="109"/>
      <c r="CW262" s="109"/>
      <c r="CX262" s="109"/>
      <c r="CY262" s="109"/>
      <c r="CZ262" s="109"/>
      <c r="DA262" s="109"/>
      <c r="DB262" s="109"/>
      <c r="DC262" s="109"/>
      <c r="DD262" s="109"/>
      <c r="DE262" s="109"/>
      <c r="DF262" s="109"/>
      <c r="DG262" s="109"/>
      <c r="DH262" s="109"/>
      <c r="DI262" s="109"/>
      <c r="DJ262" s="109">
        <v>366.0</v>
      </c>
      <c r="DK262" s="109"/>
      <c r="DL262" s="109"/>
      <c r="DM262" s="109"/>
      <c r="DN262" s="109"/>
      <c r="DO262" s="109"/>
      <c r="DP262" s="109"/>
      <c r="DQ262" s="109">
        <v>22.0</v>
      </c>
      <c r="DR262" s="109">
        <v>74.0</v>
      </c>
      <c r="DS262" s="109"/>
      <c r="DT262" s="109"/>
      <c r="DU262" s="109"/>
      <c r="DV262" s="109">
        <v>273.0</v>
      </c>
      <c r="DW262" s="109"/>
      <c r="DX262" s="109"/>
      <c r="DY262" s="109"/>
      <c r="DZ262" s="109"/>
      <c r="EA262" s="109"/>
      <c r="EB262" s="109"/>
      <c r="EC262" s="109"/>
      <c r="ED262" s="109"/>
      <c r="EE262" s="109"/>
      <c r="EF262" s="109"/>
      <c r="EG262" s="109"/>
      <c r="EH262" s="109"/>
      <c r="EI262" s="109"/>
      <c r="EJ262" s="109"/>
      <c r="EK262" s="109"/>
      <c r="EL262" s="109"/>
      <c r="EM262" s="109"/>
      <c r="EN262" s="109"/>
      <c r="EO262" s="109"/>
      <c r="EP262" s="109"/>
      <c r="EQ262" s="109"/>
      <c r="ER262" s="109"/>
      <c r="ES262" s="109"/>
      <c r="ET262" s="109"/>
      <c r="EU262" s="109"/>
      <c r="EV262" s="109"/>
      <c r="EW262" s="109"/>
      <c r="EX262" s="109"/>
      <c r="EY262" s="109"/>
      <c r="EZ262" s="109"/>
      <c r="FA262" s="109"/>
      <c r="FB262" s="109"/>
      <c r="FC262" s="109"/>
      <c r="FD262" s="109"/>
      <c r="FE262" s="109"/>
      <c r="FF262" s="109"/>
      <c r="FG262" s="109"/>
      <c r="FH262" s="109"/>
      <c r="FI262" s="109"/>
      <c r="FJ262" s="109"/>
      <c r="FK262" s="109"/>
      <c r="FL262" s="109"/>
      <c r="FM262" s="109"/>
      <c r="FN262" s="109"/>
      <c r="FO262" s="109"/>
      <c r="FP262" s="109"/>
      <c r="FQ262" s="109"/>
      <c r="FR262" s="109"/>
      <c r="FS262" s="109"/>
      <c r="FT262" s="109"/>
      <c r="FU262" s="109"/>
      <c r="FV262" s="109"/>
      <c r="FW262" s="109"/>
      <c r="FX262" s="109"/>
      <c r="FY262" s="109"/>
      <c r="FZ262" s="109"/>
      <c r="GA262" s="109"/>
      <c r="GB262" s="109"/>
      <c r="GC262" s="109"/>
      <c r="GD262" s="109"/>
      <c r="GE262" s="109"/>
      <c r="GF262" s="109">
        <v>618.0</v>
      </c>
      <c r="GG262" s="109">
        <v>3534.0</v>
      </c>
      <c r="GH262" s="109"/>
      <c r="GI262" s="109">
        <v>563.0</v>
      </c>
    </row>
    <row r="263" ht="15.75" customHeight="1">
      <c r="A263" s="31">
        <v>57.0</v>
      </c>
      <c r="B263" s="31" t="s">
        <v>1321</v>
      </c>
      <c r="C263" s="31">
        <v>12.0</v>
      </c>
      <c r="D263" s="109">
        <v>184716.0</v>
      </c>
      <c r="E263" s="109">
        <v>188083.0</v>
      </c>
      <c r="F263" s="109">
        <v>184716.0</v>
      </c>
      <c r="G263" s="109">
        <v>188083.0</v>
      </c>
      <c r="H263" s="109">
        <v>129870.0</v>
      </c>
      <c r="I263" s="109">
        <v>120636.0</v>
      </c>
      <c r="J263" s="109">
        <v>129870.0</v>
      </c>
      <c r="K263" s="109">
        <v>120636.0</v>
      </c>
      <c r="L263" s="109">
        <v>1994.0</v>
      </c>
      <c r="M263" s="109">
        <v>2272.0</v>
      </c>
      <c r="N263" s="109">
        <v>1857.0</v>
      </c>
      <c r="O263" s="109">
        <v>2053.0</v>
      </c>
      <c r="P263" s="109">
        <v>127876.0</v>
      </c>
      <c r="Q263" s="109">
        <v>118364.0</v>
      </c>
      <c r="R263" s="109">
        <v>128013.0</v>
      </c>
      <c r="S263" s="109">
        <v>118583.0</v>
      </c>
      <c r="T263" s="109">
        <v>39102.0</v>
      </c>
      <c r="U263" s="109">
        <v>45206.0</v>
      </c>
      <c r="V263" s="109">
        <v>36160.0</v>
      </c>
      <c r="W263" s="109">
        <v>43017.0</v>
      </c>
      <c r="X263" s="109">
        <v>24843.0</v>
      </c>
      <c r="Y263" s="109">
        <v>27042.0</v>
      </c>
      <c r="Z263" s="109">
        <v>21650.0</v>
      </c>
      <c r="AA263" s="109">
        <v>26578.0</v>
      </c>
      <c r="AB263" s="109">
        <v>23589.0</v>
      </c>
      <c r="AC263" s="109">
        <v>32168.0</v>
      </c>
      <c r="AD263" s="109">
        <v>23870.0</v>
      </c>
      <c r="AE263" s="109">
        <v>28513.0</v>
      </c>
      <c r="AF263" s="109">
        <v>4714.0</v>
      </c>
      <c r="AG263" s="109">
        <v>3561.0</v>
      </c>
      <c r="AH263" s="109">
        <v>5187.0</v>
      </c>
      <c r="AI263" s="109">
        <v>4516.0</v>
      </c>
      <c r="AJ263" s="109"/>
      <c r="AK263" s="109"/>
      <c r="AL263" s="109"/>
      <c r="AM263" s="109"/>
      <c r="AN263" s="109">
        <v>4859.0</v>
      </c>
      <c r="AO263" s="109">
        <v>1771.0</v>
      </c>
      <c r="AP263" s="109">
        <v>7021.0</v>
      </c>
      <c r="AQ263" s="109">
        <v>2519.0</v>
      </c>
      <c r="AR263" s="109">
        <v>25804.0</v>
      </c>
      <c r="AS263" s="109"/>
      <c r="AT263" s="109">
        <v>26605.0</v>
      </c>
      <c r="AU263" s="109">
        <v>6075.0</v>
      </c>
      <c r="AV263" s="109"/>
      <c r="AW263" s="109">
        <v>3007.0</v>
      </c>
      <c r="AX263" s="109"/>
      <c r="AY263" s="109">
        <v>2425.0</v>
      </c>
      <c r="AZ263" s="109"/>
      <c r="BA263" s="109">
        <v>4042.0</v>
      </c>
      <c r="BB263" s="109">
        <v>1267.0</v>
      </c>
      <c r="BC263" s="109">
        <v>3125.0</v>
      </c>
      <c r="BD263" s="109">
        <v>2361.0</v>
      </c>
      <c r="BE263" s="109">
        <v>1477.0</v>
      </c>
      <c r="BF263" s="109">
        <v>1518.0</v>
      </c>
      <c r="BG263" s="109">
        <v>1113.0</v>
      </c>
      <c r="BH263" s="109"/>
      <c r="BI263" s="109"/>
      <c r="BJ263" s="109">
        <v>1744.0</v>
      </c>
      <c r="BK263" s="109"/>
      <c r="BL263" s="109"/>
      <c r="BM263" s="109"/>
      <c r="BN263" s="109">
        <v>174.0</v>
      </c>
      <c r="BO263" s="109"/>
      <c r="BP263" s="109">
        <v>2163.0</v>
      </c>
      <c r="BQ263" s="109"/>
      <c r="BR263" s="109">
        <v>1451.0</v>
      </c>
      <c r="BS263" s="109"/>
      <c r="BT263" s="109"/>
      <c r="BU263" s="109"/>
      <c r="BV263" s="109"/>
      <c r="BW263" s="109"/>
      <c r="BX263" s="109"/>
      <c r="BY263" s="109"/>
      <c r="BZ263" s="109"/>
      <c r="CA263" s="109"/>
      <c r="CB263" s="109"/>
      <c r="CC263" s="109"/>
      <c r="CD263" s="109"/>
      <c r="CE263" s="109"/>
      <c r="CF263" s="109"/>
      <c r="CG263" s="109"/>
      <c r="CH263" s="109">
        <v>86.0</v>
      </c>
      <c r="CI263" s="109">
        <v>118.0</v>
      </c>
      <c r="CJ263" s="109"/>
      <c r="CK263" s="109"/>
      <c r="CL263" s="109"/>
      <c r="CM263" s="109"/>
      <c r="CN263" s="109"/>
      <c r="CO263" s="109"/>
      <c r="CP263" s="109"/>
      <c r="CQ263" s="109"/>
      <c r="CR263" s="109"/>
      <c r="CS263" s="109"/>
      <c r="CT263" s="109"/>
      <c r="CU263" s="109"/>
      <c r="CV263" s="109"/>
      <c r="CW263" s="109"/>
      <c r="CX263" s="109"/>
      <c r="CY263" s="109"/>
      <c r="CZ263" s="109"/>
      <c r="DA263" s="109"/>
      <c r="DB263" s="109"/>
      <c r="DC263" s="109"/>
      <c r="DD263" s="109"/>
      <c r="DE263" s="109"/>
      <c r="DF263" s="109"/>
      <c r="DG263" s="109"/>
      <c r="DH263" s="109"/>
      <c r="DI263" s="109"/>
      <c r="DJ263" s="109">
        <v>567.0</v>
      </c>
      <c r="DK263" s="109"/>
      <c r="DL263" s="109"/>
      <c r="DM263" s="109"/>
      <c r="DN263" s="109"/>
      <c r="DO263" s="109"/>
      <c r="DP263" s="109">
        <v>441.0</v>
      </c>
      <c r="DQ263" s="109"/>
      <c r="DR263" s="109">
        <v>230.0</v>
      </c>
      <c r="DS263" s="109"/>
      <c r="DT263" s="109"/>
      <c r="DU263" s="109"/>
      <c r="DV263" s="109">
        <v>483.0</v>
      </c>
      <c r="DW263" s="109"/>
      <c r="DX263" s="109"/>
      <c r="DY263" s="109"/>
      <c r="DZ263" s="109"/>
      <c r="EA263" s="109"/>
      <c r="EB263" s="109"/>
      <c r="EC263" s="109"/>
      <c r="ED263" s="109"/>
      <c r="EE263" s="109"/>
      <c r="EF263" s="109"/>
      <c r="EG263" s="109"/>
      <c r="EH263" s="109"/>
      <c r="EI263" s="109"/>
      <c r="EJ263" s="109"/>
      <c r="EK263" s="109"/>
      <c r="EL263" s="109"/>
      <c r="EM263" s="109"/>
      <c r="EN263" s="109"/>
      <c r="EO263" s="109"/>
      <c r="EP263" s="109"/>
      <c r="EQ263" s="109"/>
      <c r="ER263" s="109"/>
      <c r="ES263" s="109"/>
      <c r="ET263" s="109"/>
      <c r="EU263" s="109"/>
      <c r="EV263" s="109"/>
      <c r="EW263" s="109"/>
      <c r="EX263" s="109"/>
      <c r="EY263" s="109"/>
      <c r="EZ263" s="109"/>
      <c r="FA263" s="109"/>
      <c r="FB263" s="109"/>
      <c r="FC263" s="109"/>
      <c r="FD263" s="109"/>
      <c r="FE263" s="109"/>
      <c r="FF263" s="109"/>
      <c r="FG263" s="109"/>
      <c r="FH263" s="109"/>
      <c r="FI263" s="109"/>
      <c r="FJ263" s="109"/>
      <c r="FK263" s="109"/>
      <c r="FL263" s="109"/>
      <c r="FM263" s="109"/>
      <c r="FN263" s="109"/>
      <c r="FO263" s="109"/>
      <c r="FP263" s="109"/>
      <c r="FQ263" s="109"/>
      <c r="FR263" s="109"/>
      <c r="FS263" s="109"/>
      <c r="FT263" s="109"/>
      <c r="FU263" s="109"/>
      <c r="FV263" s="109"/>
      <c r="FW263" s="109"/>
      <c r="FX263" s="109"/>
      <c r="FY263" s="109"/>
      <c r="FZ263" s="109"/>
      <c r="GA263" s="109"/>
      <c r="GB263" s="109"/>
      <c r="GC263" s="109"/>
      <c r="GD263" s="109"/>
      <c r="GE263" s="109"/>
      <c r="GF263" s="109"/>
      <c r="GG263" s="109">
        <v>90.0</v>
      </c>
      <c r="GH263" s="109"/>
      <c r="GI263" s="109">
        <v>584.0</v>
      </c>
    </row>
    <row r="264" ht="15.75" customHeight="1">
      <c r="A264" s="31">
        <v>58.0</v>
      </c>
      <c r="B264" s="31" t="s">
        <v>948</v>
      </c>
      <c r="C264" s="31">
        <v>12.0</v>
      </c>
      <c r="D264" s="109">
        <v>243108.0</v>
      </c>
      <c r="E264" s="109">
        <v>236545.0</v>
      </c>
      <c r="F264" s="109">
        <v>243108.0</v>
      </c>
      <c r="G264" s="109">
        <v>236545.0</v>
      </c>
      <c r="H264" s="109">
        <v>185012.0</v>
      </c>
      <c r="I264" s="109">
        <v>168983.0</v>
      </c>
      <c r="J264" s="109">
        <v>185012.0</v>
      </c>
      <c r="K264" s="109">
        <v>168983.0</v>
      </c>
      <c r="L264" s="109">
        <v>2722.0</v>
      </c>
      <c r="M264" s="109">
        <v>3454.0</v>
      </c>
      <c r="N264" s="109">
        <v>2402.0</v>
      </c>
      <c r="O264" s="109">
        <v>2683.0</v>
      </c>
      <c r="P264" s="109">
        <v>182290.0</v>
      </c>
      <c r="Q264" s="109">
        <v>165529.0</v>
      </c>
      <c r="R264" s="109">
        <v>182610.0</v>
      </c>
      <c r="S264" s="109">
        <v>166300.0</v>
      </c>
      <c r="T264" s="109">
        <v>54455.0</v>
      </c>
      <c r="U264" s="109">
        <v>62537.0</v>
      </c>
      <c r="V264" s="109">
        <v>51968.0</v>
      </c>
      <c r="W264" s="109">
        <v>60586.0</v>
      </c>
      <c r="X264" s="109">
        <v>41423.0</v>
      </c>
      <c r="Y264" s="109">
        <v>46164.0</v>
      </c>
      <c r="Z264" s="109">
        <v>33856.0</v>
      </c>
      <c r="AA264" s="109">
        <v>39392.0</v>
      </c>
      <c r="AB264" s="109">
        <v>26839.0</v>
      </c>
      <c r="AC264" s="109">
        <v>32085.0</v>
      </c>
      <c r="AD264" s="109">
        <v>26091.0</v>
      </c>
      <c r="AE264" s="109">
        <v>30178.0</v>
      </c>
      <c r="AF264" s="109">
        <v>9685.0</v>
      </c>
      <c r="AG264" s="109">
        <v>8241.0</v>
      </c>
      <c r="AH264" s="109">
        <v>11684.0</v>
      </c>
      <c r="AI264" s="109">
        <v>9558.0</v>
      </c>
      <c r="AJ264" s="109"/>
      <c r="AK264" s="109"/>
      <c r="AL264" s="109"/>
      <c r="AM264" s="109"/>
      <c r="AN264" s="109">
        <v>9514.0</v>
      </c>
      <c r="AO264" s="109">
        <v>2473.0</v>
      </c>
      <c r="AP264" s="109">
        <v>13912.0</v>
      </c>
      <c r="AQ264" s="109">
        <v>4965.0</v>
      </c>
      <c r="AR264" s="109">
        <v>32762.0</v>
      </c>
      <c r="AS264" s="109"/>
      <c r="AT264" s="109">
        <v>33987.0</v>
      </c>
      <c r="AU264" s="109">
        <v>11225.0</v>
      </c>
      <c r="AV264" s="109">
        <v>1174.0</v>
      </c>
      <c r="AW264" s="109">
        <v>5035.0</v>
      </c>
      <c r="AX264" s="109"/>
      <c r="AY264" s="109">
        <v>3732.0</v>
      </c>
      <c r="AZ264" s="109"/>
      <c r="BA264" s="109">
        <v>5456.0</v>
      </c>
      <c r="BB264" s="109">
        <v>1476.0</v>
      </c>
      <c r="BC264" s="109">
        <v>3959.0</v>
      </c>
      <c r="BD264" s="109">
        <v>2684.0</v>
      </c>
      <c r="BE264" s="109">
        <v>2383.0</v>
      </c>
      <c r="BF264" s="109">
        <v>1770.0</v>
      </c>
      <c r="BG264" s="109">
        <v>1513.0</v>
      </c>
      <c r="BH264" s="109"/>
      <c r="BI264" s="109"/>
      <c r="BJ264" s="109">
        <v>3703.0</v>
      </c>
      <c r="BK264" s="109"/>
      <c r="BL264" s="109"/>
      <c r="BM264" s="109"/>
      <c r="BN264" s="109">
        <v>299.0</v>
      </c>
      <c r="BO264" s="109"/>
      <c r="BP264" s="109">
        <v>3351.0</v>
      </c>
      <c r="BQ264" s="109"/>
      <c r="BR264" s="109">
        <v>2415.0</v>
      </c>
      <c r="BS264" s="109"/>
      <c r="BT264" s="109"/>
      <c r="BU264" s="109"/>
      <c r="BV264" s="109"/>
      <c r="BW264" s="109"/>
      <c r="BX264" s="109"/>
      <c r="BY264" s="109"/>
      <c r="BZ264" s="109"/>
      <c r="CA264" s="109"/>
      <c r="CB264" s="109"/>
      <c r="CC264" s="109"/>
      <c r="CD264" s="109"/>
      <c r="CE264" s="109"/>
      <c r="CF264" s="109"/>
      <c r="CG264" s="109"/>
      <c r="CH264" s="109">
        <v>100.0</v>
      </c>
      <c r="CI264" s="109">
        <v>157.0</v>
      </c>
      <c r="CJ264" s="109"/>
      <c r="CK264" s="109"/>
      <c r="CL264" s="109"/>
      <c r="CM264" s="109"/>
      <c r="CN264" s="109"/>
      <c r="CO264" s="109"/>
      <c r="CP264" s="109"/>
      <c r="CQ264" s="109"/>
      <c r="CR264" s="109"/>
      <c r="CS264" s="109"/>
      <c r="CT264" s="109"/>
      <c r="CU264" s="109"/>
      <c r="CV264" s="109"/>
      <c r="CW264" s="109"/>
      <c r="CX264" s="109"/>
      <c r="CY264" s="109"/>
      <c r="CZ264" s="109"/>
      <c r="DA264" s="109"/>
      <c r="DB264" s="109"/>
      <c r="DC264" s="109"/>
      <c r="DD264" s="109"/>
      <c r="DE264" s="109"/>
      <c r="DF264" s="109"/>
      <c r="DG264" s="109"/>
      <c r="DH264" s="109"/>
      <c r="DI264" s="109"/>
      <c r="DJ264" s="109">
        <v>613.0</v>
      </c>
      <c r="DK264" s="109"/>
      <c r="DL264" s="109"/>
      <c r="DM264" s="109"/>
      <c r="DN264" s="109"/>
      <c r="DO264" s="109"/>
      <c r="DP264" s="109">
        <v>403.0</v>
      </c>
      <c r="DQ264" s="109">
        <v>284.0</v>
      </c>
      <c r="DR264" s="109">
        <v>217.0</v>
      </c>
      <c r="DS264" s="109"/>
      <c r="DT264" s="109"/>
      <c r="DU264" s="109"/>
      <c r="DV264" s="109">
        <v>519.0</v>
      </c>
      <c r="DW264" s="109"/>
      <c r="DX264" s="109"/>
      <c r="DY264" s="109"/>
      <c r="DZ264" s="109"/>
      <c r="EA264" s="109"/>
      <c r="EB264" s="109"/>
      <c r="EC264" s="109"/>
      <c r="ED264" s="109"/>
      <c r="EE264" s="109"/>
      <c r="EF264" s="109"/>
      <c r="EG264" s="109"/>
      <c r="EH264" s="109"/>
      <c r="EI264" s="109"/>
      <c r="EJ264" s="109"/>
      <c r="EK264" s="109"/>
      <c r="EL264" s="109"/>
      <c r="EM264" s="109"/>
      <c r="EN264" s="109"/>
      <c r="EO264" s="109"/>
      <c r="EP264" s="109"/>
      <c r="EQ264" s="109"/>
      <c r="ER264" s="109"/>
      <c r="ES264" s="109"/>
      <c r="ET264" s="109"/>
      <c r="EU264" s="109"/>
      <c r="EV264" s="109"/>
      <c r="EW264" s="109"/>
      <c r="EX264" s="109"/>
      <c r="EY264" s="109"/>
      <c r="EZ264" s="109"/>
      <c r="FA264" s="109"/>
      <c r="FB264" s="109"/>
      <c r="FC264" s="109"/>
      <c r="FD264" s="109"/>
      <c r="FE264" s="109"/>
      <c r="FF264" s="109"/>
      <c r="FG264" s="109"/>
      <c r="FH264" s="109"/>
      <c r="FI264" s="109"/>
      <c r="FJ264" s="109"/>
      <c r="FK264" s="109"/>
      <c r="FL264" s="109"/>
      <c r="FM264" s="109"/>
      <c r="FN264" s="109"/>
      <c r="FO264" s="109"/>
      <c r="FP264" s="109"/>
      <c r="FQ264" s="109"/>
      <c r="FR264" s="109"/>
      <c r="FS264" s="109"/>
      <c r="FT264" s="109"/>
      <c r="FU264" s="109"/>
      <c r="FV264" s="109"/>
      <c r="FW264" s="109"/>
      <c r="FX264" s="109"/>
      <c r="FY264" s="109"/>
      <c r="FZ264" s="109"/>
      <c r="GA264" s="109"/>
      <c r="GB264" s="109"/>
      <c r="GC264" s="109"/>
      <c r="GD264" s="109"/>
      <c r="GE264" s="109"/>
      <c r="GF264" s="109"/>
      <c r="GG264" s="109">
        <v>871.0</v>
      </c>
      <c r="GH264" s="109"/>
      <c r="GI264" s="109">
        <v>1035.0</v>
      </c>
    </row>
    <row r="265" ht="15.75" customHeight="1">
      <c r="A265" s="31">
        <v>59.0</v>
      </c>
      <c r="B265" s="31" t="s">
        <v>949</v>
      </c>
      <c r="C265" s="31">
        <v>12.0</v>
      </c>
      <c r="D265" s="109">
        <v>226424.0</v>
      </c>
      <c r="E265" s="109">
        <v>223734.0</v>
      </c>
      <c r="F265" s="109">
        <v>226424.0</v>
      </c>
      <c r="G265" s="109">
        <v>223734.0</v>
      </c>
      <c r="H265" s="109">
        <v>170039.0</v>
      </c>
      <c r="I265" s="109">
        <v>155091.0</v>
      </c>
      <c r="J265" s="109">
        <v>170039.0</v>
      </c>
      <c r="K265" s="109">
        <v>155091.0</v>
      </c>
      <c r="L265" s="109">
        <v>2434.0</v>
      </c>
      <c r="M265" s="109">
        <v>3529.0</v>
      </c>
      <c r="N265" s="109">
        <v>2343.0</v>
      </c>
      <c r="O265" s="109">
        <v>3432.0</v>
      </c>
      <c r="P265" s="109">
        <v>167605.0</v>
      </c>
      <c r="Q265" s="109">
        <v>151562.0</v>
      </c>
      <c r="R265" s="109">
        <v>167696.0</v>
      </c>
      <c r="S265" s="109">
        <v>151659.0</v>
      </c>
      <c r="T265" s="109">
        <v>47594.0</v>
      </c>
      <c r="U265" s="109">
        <v>51398.0</v>
      </c>
      <c r="V265" s="109">
        <v>42113.0</v>
      </c>
      <c r="W265" s="109">
        <v>48700.0</v>
      </c>
      <c r="X265" s="109">
        <v>26526.0</v>
      </c>
      <c r="Y265" s="109">
        <v>30938.0</v>
      </c>
      <c r="Z265" s="109">
        <v>25908.0</v>
      </c>
      <c r="AA265" s="109">
        <v>33220.0</v>
      </c>
      <c r="AB265" s="109">
        <v>37721.0</v>
      </c>
      <c r="AC265" s="109">
        <v>49896.0</v>
      </c>
      <c r="AD265" s="109">
        <v>34632.0</v>
      </c>
      <c r="AE265" s="109">
        <v>40055.0</v>
      </c>
      <c r="AF265" s="109">
        <v>8972.0</v>
      </c>
      <c r="AG265" s="109">
        <v>5140.0</v>
      </c>
      <c r="AH265" s="109">
        <v>7800.0</v>
      </c>
      <c r="AI265" s="109">
        <v>6277.0</v>
      </c>
      <c r="AJ265" s="109"/>
      <c r="AK265" s="109"/>
      <c r="AL265" s="109"/>
      <c r="AM265" s="109"/>
      <c r="AN265" s="109">
        <v>7111.0</v>
      </c>
      <c r="AO265" s="109">
        <v>1681.0</v>
      </c>
      <c r="AP265" s="109">
        <v>11007.0</v>
      </c>
      <c r="AQ265" s="109">
        <v>3366.0</v>
      </c>
      <c r="AR265" s="109">
        <v>33915.0</v>
      </c>
      <c r="AS265" s="109"/>
      <c r="AT265" s="109">
        <v>34701.0</v>
      </c>
      <c r="AU265" s="109">
        <v>9682.0</v>
      </c>
      <c r="AV265" s="109"/>
      <c r="AW265" s="109">
        <v>4037.0</v>
      </c>
      <c r="AX265" s="109"/>
      <c r="AY265" s="109">
        <v>3528.0</v>
      </c>
      <c r="AZ265" s="109"/>
      <c r="BA265" s="109">
        <v>5136.0</v>
      </c>
      <c r="BB265" s="109">
        <v>1243.0</v>
      </c>
      <c r="BC265" s="109">
        <v>3753.0</v>
      </c>
      <c r="BD265" s="109">
        <v>4617.0</v>
      </c>
      <c r="BE265" s="109">
        <v>2232.0</v>
      </c>
      <c r="BF265" s="109">
        <v>2566.0</v>
      </c>
      <c r="BG265" s="109">
        <v>1899.0</v>
      </c>
      <c r="BH265" s="109"/>
      <c r="BI265" s="109"/>
      <c r="BJ265" s="109">
        <v>3354.0</v>
      </c>
      <c r="BK265" s="109"/>
      <c r="BL265" s="109"/>
      <c r="BM265" s="109"/>
      <c r="BN265" s="109">
        <v>296.0</v>
      </c>
      <c r="BO265" s="109"/>
      <c r="BP265" s="109"/>
      <c r="BQ265" s="109"/>
      <c r="BR265" s="109">
        <v>2303.0</v>
      </c>
      <c r="BS265" s="109"/>
      <c r="BT265" s="109"/>
      <c r="BU265" s="109"/>
      <c r="BV265" s="109"/>
      <c r="BW265" s="109"/>
      <c r="BX265" s="109"/>
      <c r="BY265" s="109"/>
      <c r="BZ265" s="109"/>
      <c r="CA265" s="109"/>
      <c r="CB265" s="109"/>
      <c r="CC265" s="109"/>
      <c r="CD265" s="109"/>
      <c r="CE265" s="109"/>
      <c r="CF265" s="109"/>
      <c r="CG265" s="109"/>
      <c r="CH265" s="109">
        <v>105.0</v>
      </c>
      <c r="CI265" s="109">
        <v>148.0</v>
      </c>
      <c r="CJ265" s="109"/>
      <c r="CK265" s="109"/>
      <c r="CL265" s="109"/>
      <c r="CM265" s="109"/>
      <c r="CN265" s="109"/>
      <c r="CO265" s="109"/>
      <c r="CP265" s="109"/>
      <c r="CQ265" s="109"/>
      <c r="CR265" s="109"/>
      <c r="CS265" s="109"/>
      <c r="CT265" s="109"/>
      <c r="CU265" s="109"/>
      <c r="CV265" s="109"/>
      <c r="CW265" s="109"/>
      <c r="CX265" s="109"/>
      <c r="CY265" s="109"/>
      <c r="CZ265" s="109"/>
      <c r="DA265" s="109"/>
      <c r="DB265" s="109"/>
      <c r="DC265" s="109"/>
      <c r="DD265" s="109"/>
      <c r="DE265" s="109"/>
      <c r="DF265" s="109"/>
      <c r="DG265" s="109"/>
      <c r="DH265" s="109"/>
      <c r="DI265" s="109"/>
      <c r="DJ265" s="109">
        <v>737.0</v>
      </c>
      <c r="DK265" s="109"/>
      <c r="DL265" s="109"/>
      <c r="DM265" s="109"/>
      <c r="DN265" s="109"/>
      <c r="DO265" s="109"/>
      <c r="DP265" s="109">
        <v>1149.0</v>
      </c>
      <c r="DQ265" s="109"/>
      <c r="DR265" s="109">
        <v>445.0</v>
      </c>
      <c r="DS265" s="109"/>
      <c r="DT265" s="109"/>
      <c r="DU265" s="109"/>
      <c r="DV265" s="109">
        <v>486.0</v>
      </c>
      <c r="DW265" s="109"/>
      <c r="DX265" s="109"/>
      <c r="DY265" s="109"/>
      <c r="DZ265" s="109"/>
      <c r="EA265" s="109"/>
      <c r="EB265" s="109"/>
      <c r="EC265" s="109"/>
      <c r="ED265" s="109"/>
      <c r="EE265" s="109"/>
      <c r="EF265" s="109"/>
      <c r="EG265" s="109"/>
      <c r="EH265" s="109"/>
      <c r="EI265" s="109"/>
      <c r="EJ265" s="109"/>
      <c r="EK265" s="109"/>
      <c r="EL265" s="109"/>
      <c r="EM265" s="109"/>
      <c r="EN265" s="109"/>
      <c r="EO265" s="109"/>
      <c r="EP265" s="109"/>
      <c r="EQ265" s="109"/>
      <c r="ER265" s="109"/>
      <c r="ES265" s="109"/>
      <c r="ET265" s="109"/>
      <c r="EU265" s="109"/>
      <c r="EV265" s="109"/>
      <c r="EW265" s="109"/>
      <c r="EX265" s="109"/>
      <c r="EY265" s="109"/>
      <c r="EZ265" s="109"/>
      <c r="FA265" s="109"/>
      <c r="FB265" s="109"/>
      <c r="FC265" s="109"/>
      <c r="FD265" s="109"/>
      <c r="FE265" s="109"/>
      <c r="FF265" s="109"/>
      <c r="FG265" s="109"/>
      <c r="FH265" s="109"/>
      <c r="FI265" s="109"/>
      <c r="FJ265" s="109"/>
      <c r="FK265" s="109"/>
      <c r="FL265" s="109"/>
      <c r="FM265" s="109"/>
      <c r="FN265" s="109"/>
      <c r="FO265" s="109"/>
      <c r="FP265" s="109"/>
      <c r="FQ265" s="109"/>
      <c r="FR265" s="109"/>
      <c r="FS265" s="109"/>
      <c r="FT265" s="109"/>
      <c r="FU265" s="109"/>
      <c r="FV265" s="109"/>
      <c r="FW265" s="109"/>
      <c r="FX265" s="109"/>
      <c r="FY265" s="109"/>
      <c r="FZ265" s="109"/>
      <c r="GA265" s="109"/>
      <c r="GB265" s="109"/>
      <c r="GC265" s="109"/>
      <c r="GD265" s="109"/>
      <c r="GE265" s="109"/>
      <c r="GF265" s="109"/>
      <c r="GG265" s="109">
        <v>1104.0</v>
      </c>
      <c r="GH265" s="109"/>
      <c r="GI265" s="109">
        <v>1031.0</v>
      </c>
    </row>
    <row r="266" ht="15.75" customHeight="1">
      <c r="A266" s="31">
        <v>60.0</v>
      </c>
      <c r="B266" s="31" t="s">
        <v>1322</v>
      </c>
      <c r="C266" s="31">
        <v>12.0</v>
      </c>
      <c r="D266" s="109">
        <v>183182.0</v>
      </c>
      <c r="E266" s="109">
        <v>187129.0</v>
      </c>
      <c r="F266" s="109">
        <v>183182.0</v>
      </c>
      <c r="G266" s="109">
        <v>187129.0</v>
      </c>
      <c r="H266" s="109">
        <v>128058.0</v>
      </c>
      <c r="I266" s="109">
        <v>121487.0</v>
      </c>
      <c r="J266" s="109">
        <v>128058.0</v>
      </c>
      <c r="K266" s="109">
        <v>121487.0</v>
      </c>
      <c r="L266" s="109">
        <v>2260.0</v>
      </c>
      <c r="M266" s="109">
        <v>2389.0</v>
      </c>
      <c r="N266" s="109">
        <v>1913.0</v>
      </c>
      <c r="O266" s="109">
        <v>2164.0</v>
      </c>
      <c r="P266" s="109">
        <v>125798.0</v>
      </c>
      <c r="Q266" s="109">
        <v>119098.0</v>
      </c>
      <c r="R266" s="109">
        <v>126145.0</v>
      </c>
      <c r="S266" s="109">
        <v>119323.0</v>
      </c>
      <c r="T266" s="109">
        <v>39991.0</v>
      </c>
      <c r="U266" s="109">
        <v>39112.0</v>
      </c>
      <c r="V266" s="109">
        <v>35556.0</v>
      </c>
      <c r="W266" s="109">
        <v>40620.0</v>
      </c>
      <c r="X266" s="109">
        <v>31548.0</v>
      </c>
      <c r="Y266" s="109">
        <v>39596.0</v>
      </c>
      <c r="Z266" s="109">
        <v>26055.0</v>
      </c>
      <c r="AA266" s="109">
        <v>31368.0</v>
      </c>
      <c r="AB266" s="109">
        <v>19038.0</v>
      </c>
      <c r="AC266" s="109">
        <v>28275.0</v>
      </c>
      <c r="AD266" s="109">
        <v>20925.0</v>
      </c>
      <c r="AE266" s="109">
        <v>27318.0</v>
      </c>
      <c r="AF266" s="109">
        <v>4293.0</v>
      </c>
      <c r="AG266" s="109">
        <v>2888.0</v>
      </c>
      <c r="AH266" s="109">
        <v>5238.0</v>
      </c>
      <c r="AI266" s="109">
        <v>4488.0</v>
      </c>
      <c r="AJ266" s="109"/>
      <c r="AK266" s="109"/>
      <c r="AL266" s="109"/>
      <c r="AM266" s="109"/>
      <c r="AN266" s="109">
        <v>5763.0</v>
      </c>
      <c r="AO266" s="109">
        <v>1849.0</v>
      </c>
      <c r="AP266" s="109">
        <v>8194.0</v>
      </c>
      <c r="AQ266" s="109">
        <v>2707.0</v>
      </c>
      <c r="AR266" s="109">
        <v>21312.0</v>
      </c>
      <c r="AS266" s="109"/>
      <c r="AT266" s="109">
        <v>22633.0</v>
      </c>
      <c r="AU266" s="109">
        <v>5778.0</v>
      </c>
      <c r="AV266" s="109">
        <v>728.0</v>
      </c>
      <c r="AW266" s="109">
        <v>2962.0</v>
      </c>
      <c r="AX266" s="109"/>
      <c r="AY266" s="109">
        <v>2338.0</v>
      </c>
      <c r="AZ266" s="109"/>
      <c r="BA266" s="109">
        <v>3814.0</v>
      </c>
      <c r="BB266" s="109">
        <v>1132.0</v>
      </c>
      <c r="BC266" s="109">
        <v>3049.0</v>
      </c>
      <c r="BD266" s="109">
        <v>2559.0</v>
      </c>
      <c r="BE266" s="109"/>
      <c r="BF266" s="109">
        <v>1520.0</v>
      </c>
      <c r="BG266" s="109">
        <v>913.0</v>
      </c>
      <c r="BH266" s="109"/>
      <c r="BI266" s="109"/>
      <c r="BJ266" s="109">
        <v>2103.0</v>
      </c>
      <c r="BK266" s="109"/>
      <c r="BL266" s="109"/>
      <c r="BM266" s="109"/>
      <c r="BN266" s="109">
        <v>192.0</v>
      </c>
      <c r="BO266" s="109"/>
      <c r="BP266" s="109"/>
      <c r="BQ266" s="109"/>
      <c r="BR266" s="109">
        <v>1337.0</v>
      </c>
      <c r="BS266" s="109"/>
      <c r="BT266" s="109"/>
      <c r="BU266" s="109"/>
      <c r="BV266" s="109"/>
      <c r="BW266" s="109"/>
      <c r="BX266" s="109"/>
      <c r="BY266" s="109"/>
      <c r="BZ266" s="109"/>
      <c r="CA266" s="109"/>
      <c r="CB266" s="109"/>
      <c r="CC266" s="109"/>
      <c r="CD266" s="109"/>
      <c r="CE266" s="109"/>
      <c r="CF266" s="109"/>
      <c r="CG266" s="109"/>
      <c r="CH266" s="109">
        <v>78.0</v>
      </c>
      <c r="CI266" s="109">
        <v>129.0</v>
      </c>
      <c r="CJ266" s="109"/>
      <c r="CK266" s="109"/>
      <c r="CL266" s="109"/>
      <c r="CM266" s="109"/>
      <c r="CN266" s="109"/>
      <c r="CO266" s="109"/>
      <c r="CP266" s="109"/>
      <c r="CQ266" s="109"/>
      <c r="CR266" s="109"/>
      <c r="CS266" s="109"/>
      <c r="CT266" s="109"/>
      <c r="CU266" s="109"/>
      <c r="CV266" s="109"/>
      <c r="CW266" s="109"/>
      <c r="CX266" s="109"/>
      <c r="CY266" s="109"/>
      <c r="CZ266" s="109"/>
      <c r="DA266" s="109"/>
      <c r="DB266" s="109"/>
      <c r="DC266" s="109"/>
      <c r="DD266" s="109"/>
      <c r="DE266" s="109"/>
      <c r="DF266" s="109"/>
      <c r="DG266" s="109"/>
      <c r="DH266" s="109"/>
      <c r="DI266" s="109"/>
      <c r="DJ266" s="109">
        <v>514.0</v>
      </c>
      <c r="DK266" s="109"/>
      <c r="DL266" s="109"/>
      <c r="DM266" s="109"/>
      <c r="DN266" s="109"/>
      <c r="DO266" s="109"/>
      <c r="DP266" s="109">
        <v>566.0</v>
      </c>
      <c r="DQ266" s="109"/>
      <c r="DR266" s="109">
        <v>239.0</v>
      </c>
      <c r="DS266" s="109"/>
      <c r="DT266" s="109"/>
      <c r="DU266" s="109"/>
      <c r="DV266" s="109">
        <v>429.0</v>
      </c>
      <c r="DW266" s="109"/>
      <c r="DX266" s="109"/>
      <c r="DY266" s="109"/>
      <c r="DZ266" s="109"/>
      <c r="EA266" s="109"/>
      <c r="EB266" s="109"/>
      <c r="EC266" s="109"/>
      <c r="ED266" s="109"/>
      <c r="EE266" s="109"/>
      <c r="EF266" s="109"/>
      <c r="EG266" s="109"/>
      <c r="EH266" s="109"/>
      <c r="EI266" s="109"/>
      <c r="EJ266" s="109"/>
      <c r="EK266" s="109"/>
      <c r="EL266" s="109"/>
      <c r="EM266" s="109"/>
      <c r="EN266" s="109"/>
      <c r="EO266" s="109"/>
      <c r="EP266" s="109"/>
      <c r="EQ266" s="109"/>
      <c r="ER266" s="109"/>
      <c r="ES266" s="109"/>
      <c r="ET266" s="109"/>
      <c r="EU266" s="109"/>
      <c r="EV266" s="109"/>
      <c r="EW266" s="109"/>
      <c r="EX266" s="109"/>
      <c r="EY266" s="109"/>
      <c r="EZ266" s="109"/>
      <c r="FA266" s="109"/>
      <c r="FB266" s="109"/>
      <c r="FC266" s="109"/>
      <c r="FD266" s="109"/>
      <c r="FE266" s="109"/>
      <c r="FF266" s="109"/>
      <c r="FG266" s="109"/>
      <c r="FH266" s="109"/>
      <c r="FI266" s="109"/>
      <c r="FJ266" s="109"/>
      <c r="FK266" s="109"/>
      <c r="FL266" s="109"/>
      <c r="FM266" s="109"/>
      <c r="FN266" s="109"/>
      <c r="FO266" s="109"/>
      <c r="FP266" s="109"/>
      <c r="FQ266" s="109"/>
      <c r="FR266" s="109"/>
      <c r="FS266" s="109"/>
      <c r="FT266" s="109"/>
      <c r="FU266" s="109"/>
      <c r="FV266" s="109"/>
      <c r="FW266" s="109"/>
      <c r="FX266" s="109"/>
      <c r="FY266" s="109"/>
      <c r="FZ266" s="109"/>
      <c r="GA266" s="109"/>
      <c r="GB266" s="109"/>
      <c r="GC266" s="109"/>
      <c r="GD266" s="109"/>
      <c r="GE266" s="109"/>
      <c r="GF266" s="109"/>
      <c r="GG266" s="109">
        <v>602.0</v>
      </c>
      <c r="GH266" s="109"/>
      <c r="GI266" s="109">
        <v>615.0</v>
      </c>
    </row>
    <row r="267" ht="15.75" customHeight="1">
      <c r="A267" s="31">
        <v>61.0</v>
      </c>
      <c r="B267" s="31" t="s">
        <v>953</v>
      </c>
      <c r="C267" s="31">
        <v>12.0</v>
      </c>
      <c r="D267" s="109">
        <v>247441.0</v>
      </c>
      <c r="E267" s="109">
        <v>238626.0</v>
      </c>
      <c r="F267" s="109">
        <v>247441.0</v>
      </c>
      <c r="G267" s="109">
        <v>238626.0</v>
      </c>
      <c r="H267" s="109">
        <v>195802.0</v>
      </c>
      <c r="I267" s="109">
        <v>177548.0</v>
      </c>
      <c r="J267" s="109">
        <v>195802.0</v>
      </c>
      <c r="K267" s="109">
        <v>177548.0</v>
      </c>
      <c r="L267" s="109">
        <v>2292.0</v>
      </c>
      <c r="M267" s="109">
        <v>3004.0</v>
      </c>
      <c r="N267" s="109">
        <v>1933.0</v>
      </c>
      <c r="O267" s="109">
        <v>2257.0</v>
      </c>
      <c r="P267" s="109">
        <v>193510.0</v>
      </c>
      <c r="Q267" s="109">
        <v>174544.0</v>
      </c>
      <c r="R267" s="109">
        <v>193869.0</v>
      </c>
      <c r="S267" s="109">
        <v>175291.0</v>
      </c>
      <c r="T267" s="109">
        <v>48095.0</v>
      </c>
      <c r="U267" s="109">
        <v>56236.0</v>
      </c>
      <c r="V267" s="109">
        <v>48015.0</v>
      </c>
      <c r="W267" s="109">
        <v>54471.0</v>
      </c>
      <c r="X267" s="109">
        <v>50588.0</v>
      </c>
      <c r="Y267" s="109">
        <v>56428.0</v>
      </c>
      <c r="Z267" s="109">
        <v>35773.0</v>
      </c>
      <c r="AA267" s="109">
        <v>43710.0</v>
      </c>
      <c r="AB267" s="109">
        <v>31840.0</v>
      </c>
      <c r="AC267" s="109">
        <v>35443.0</v>
      </c>
      <c r="AD267" s="109">
        <v>35106.0</v>
      </c>
      <c r="AE267" s="109">
        <v>36805.0</v>
      </c>
      <c r="AF267" s="109">
        <v>15549.0</v>
      </c>
      <c r="AG267" s="109">
        <v>12655.0</v>
      </c>
      <c r="AH267" s="109">
        <v>19079.0</v>
      </c>
      <c r="AI267" s="109">
        <v>15939.0</v>
      </c>
      <c r="AJ267" s="109"/>
      <c r="AK267" s="109"/>
      <c r="AL267" s="109"/>
      <c r="AM267" s="109"/>
      <c r="AN267" s="109">
        <v>14425.0</v>
      </c>
      <c r="AO267" s="109">
        <v>3036.0</v>
      </c>
      <c r="AP267" s="109">
        <v>17768.0</v>
      </c>
      <c r="AQ267" s="109">
        <v>5642.0</v>
      </c>
      <c r="AR267" s="109">
        <v>23890.0</v>
      </c>
      <c r="AS267" s="109"/>
      <c r="AT267" s="109">
        <v>26133.0</v>
      </c>
      <c r="AU267" s="109">
        <v>10000.0</v>
      </c>
      <c r="AV267" s="109">
        <v>1041.0</v>
      </c>
      <c r="AW267" s="109">
        <v>5293.0</v>
      </c>
      <c r="AX267" s="109"/>
      <c r="AY267" s="109">
        <v>4683.0</v>
      </c>
      <c r="AZ267" s="109"/>
      <c r="BA267" s="109">
        <v>3033.0</v>
      </c>
      <c r="BB267" s="109">
        <v>682.0</v>
      </c>
      <c r="BC267" s="109">
        <v>1987.0</v>
      </c>
      <c r="BD267" s="109">
        <v>2484.0</v>
      </c>
      <c r="BE267" s="109"/>
      <c r="BF267" s="109">
        <v>1606.0</v>
      </c>
      <c r="BG267" s="109">
        <v>1007.0</v>
      </c>
      <c r="BH267" s="109"/>
      <c r="BI267" s="109"/>
      <c r="BJ267" s="109">
        <v>3656.0</v>
      </c>
      <c r="BK267" s="109"/>
      <c r="BL267" s="109"/>
      <c r="BM267" s="109"/>
      <c r="BN267" s="109">
        <v>432.0</v>
      </c>
      <c r="BO267" s="109"/>
      <c r="BP267" s="109">
        <v>4575.0</v>
      </c>
      <c r="BQ267" s="109"/>
      <c r="BR267" s="109">
        <v>3410.0</v>
      </c>
      <c r="BS267" s="109"/>
      <c r="BT267" s="109"/>
      <c r="BU267" s="109"/>
      <c r="BV267" s="109"/>
      <c r="BW267" s="109"/>
      <c r="BX267" s="109"/>
      <c r="BY267" s="109"/>
      <c r="BZ267" s="109"/>
      <c r="CA267" s="109"/>
      <c r="CB267" s="109"/>
      <c r="CC267" s="109"/>
      <c r="CD267" s="109"/>
      <c r="CE267" s="109"/>
      <c r="CF267" s="109"/>
      <c r="CG267" s="109"/>
      <c r="CH267" s="109">
        <v>146.0</v>
      </c>
      <c r="CI267" s="109">
        <v>262.0</v>
      </c>
      <c r="CJ267" s="109"/>
      <c r="CK267" s="109"/>
      <c r="CL267" s="109"/>
      <c r="CM267" s="109"/>
      <c r="CN267" s="109"/>
      <c r="CO267" s="109"/>
      <c r="CP267" s="109"/>
      <c r="CQ267" s="109"/>
      <c r="CR267" s="109"/>
      <c r="CS267" s="109"/>
      <c r="CT267" s="109"/>
      <c r="CU267" s="109"/>
      <c r="CV267" s="109"/>
      <c r="CW267" s="109"/>
      <c r="CX267" s="109"/>
      <c r="CY267" s="109"/>
      <c r="CZ267" s="109"/>
      <c r="DA267" s="109"/>
      <c r="DB267" s="109"/>
      <c r="DC267" s="109"/>
      <c r="DD267" s="109"/>
      <c r="DE267" s="109"/>
      <c r="DF267" s="109"/>
      <c r="DG267" s="109"/>
      <c r="DH267" s="109"/>
      <c r="DI267" s="109"/>
      <c r="DJ267" s="109">
        <v>1073.0</v>
      </c>
      <c r="DK267" s="109"/>
      <c r="DL267" s="109"/>
      <c r="DM267" s="109"/>
      <c r="DN267" s="109"/>
      <c r="DO267" s="109"/>
      <c r="DP267" s="109">
        <v>551.0</v>
      </c>
      <c r="DQ267" s="109"/>
      <c r="DR267" s="109">
        <v>328.0</v>
      </c>
      <c r="DS267" s="109"/>
      <c r="DT267" s="109"/>
      <c r="DU267" s="109"/>
      <c r="DV267" s="109">
        <v>662.0</v>
      </c>
      <c r="DW267" s="109"/>
      <c r="DX267" s="109"/>
      <c r="DY267" s="109"/>
      <c r="DZ267" s="109"/>
      <c r="EA267" s="109"/>
      <c r="EB267" s="109"/>
      <c r="EC267" s="109"/>
      <c r="ED267" s="109"/>
      <c r="EE267" s="109"/>
      <c r="EF267" s="109"/>
      <c r="EG267" s="109"/>
      <c r="EH267" s="109"/>
      <c r="EI267" s="109"/>
      <c r="EJ267" s="109"/>
      <c r="EK267" s="109"/>
      <c r="EL267" s="109"/>
      <c r="EM267" s="109"/>
      <c r="EN267" s="109"/>
      <c r="EO267" s="109"/>
      <c r="EP267" s="109"/>
      <c r="EQ267" s="109"/>
      <c r="ER267" s="109"/>
      <c r="ES267" s="109"/>
      <c r="ET267" s="109"/>
      <c r="EU267" s="109"/>
      <c r="EV267" s="109"/>
      <c r="EW267" s="109"/>
      <c r="EX267" s="109"/>
      <c r="EY267" s="109"/>
      <c r="EZ267" s="109"/>
      <c r="FA267" s="109"/>
      <c r="FB267" s="109"/>
      <c r="FC267" s="109"/>
      <c r="FD267" s="109"/>
      <c r="FE267" s="109"/>
      <c r="FF267" s="109"/>
      <c r="FG267" s="109"/>
      <c r="FH267" s="109"/>
      <c r="FI267" s="109"/>
      <c r="FJ267" s="109"/>
      <c r="FK267" s="109"/>
      <c r="FL267" s="109"/>
      <c r="FM267" s="109"/>
      <c r="FN267" s="109"/>
      <c r="FO267" s="109"/>
      <c r="FP267" s="109"/>
      <c r="FQ267" s="109"/>
      <c r="FR267" s="109"/>
      <c r="FS267" s="109"/>
      <c r="FT267" s="109"/>
      <c r="FU267" s="109"/>
      <c r="FV267" s="109"/>
      <c r="FW267" s="109"/>
      <c r="FX267" s="109"/>
      <c r="FY267" s="109"/>
      <c r="FZ267" s="109"/>
      <c r="GA267" s="109"/>
      <c r="GB267" s="109"/>
      <c r="GC267" s="109"/>
      <c r="GD267" s="109"/>
      <c r="GE267" s="109"/>
      <c r="GF267" s="109">
        <v>472.0</v>
      </c>
      <c r="GG267" s="109">
        <v>2420.0</v>
      </c>
      <c r="GH267" s="109"/>
      <c r="GI267" s="109">
        <v>785.0</v>
      </c>
    </row>
    <row r="268" ht="15.75" customHeight="1">
      <c r="A268" s="31">
        <v>62.0</v>
      </c>
      <c r="B268" s="31" t="s">
        <v>1323</v>
      </c>
      <c r="C268" s="31">
        <v>12.0</v>
      </c>
      <c r="D268" s="109">
        <v>248708.0</v>
      </c>
      <c r="E268" s="109">
        <v>246970.0</v>
      </c>
      <c r="F268" s="109">
        <v>248708.0</v>
      </c>
      <c r="G268" s="109">
        <v>246970.0</v>
      </c>
      <c r="H268" s="109">
        <v>187607.0</v>
      </c>
      <c r="I268" s="109">
        <v>174159.0</v>
      </c>
      <c r="J268" s="109">
        <v>187607.0</v>
      </c>
      <c r="K268" s="109">
        <v>174159.0</v>
      </c>
      <c r="L268" s="109">
        <v>3229.0</v>
      </c>
      <c r="M268" s="109">
        <v>3562.0</v>
      </c>
      <c r="N268" s="109">
        <v>2697.0</v>
      </c>
      <c r="O268" s="109">
        <v>3102.0</v>
      </c>
      <c r="P268" s="109">
        <v>184378.0</v>
      </c>
      <c r="Q268" s="109">
        <v>170597.0</v>
      </c>
      <c r="R268" s="109">
        <v>184910.0</v>
      </c>
      <c r="S268" s="109">
        <v>171057.0</v>
      </c>
      <c r="T268" s="109">
        <v>56607.0</v>
      </c>
      <c r="U268" s="109">
        <v>63650.0</v>
      </c>
      <c r="V268" s="109">
        <v>49982.0</v>
      </c>
      <c r="W268" s="109">
        <v>59845.0</v>
      </c>
      <c r="X268" s="109">
        <v>36148.0</v>
      </c>
      <c r="Y268" s="109">
        <v>46319.0</v>
      </c>
      <c r="Z268" s="109">
        <v>32565.0</v>
      </c>
      <c r="AA268" s="109">
        <v>38793.0</v>
      </c>
      <c r="AB268" s="109">
        <v>30278.0</v>
      </c>
      <c r="AC268" s="109">
        <v>36755.0</v>
      </c>
      <c r="AD268" s="109">
        <v>29217.0</v>
      </c>
      <c r="AE268" s="109">
        <v>36799.0</v>
      </c>
      <c r="AF268" s="109">
        <v>8127.0</v>
      </c>
      <c r="AG268" s="109">
        <v>6572.0</v>
      </c>
      <c r="AH268" s="109">
        <v>8617.0</v>
      </c>
      <c r="AI268" s="109">
        <v>7727.0</v>
      </c>
      <c r="AJ268" s="109"/>
      <c r="AK268" s="109"/>
      <c r="AL268" s="109"/>
      <c r="AM268" s="109"/>
      <c r="AN268" s="109">
        <v>8910.0</v>
      </c>
      <c r="AO268" s="109">
        <v>2153.0</v>
      </c>
      <c r="AP268" s="109">
        <v>13718.0</v>
      </c>
      <c r="AQ268" s="109">
        <v>4784.0</v>
      </c>
      <c r="AR268" s="109">
        <v>37358.0</v>
      </c>
      <c r="AS268" s="109"/>
      <c r="AT268" s="109">
        <v>38915.0</v>
      </c>
      <c r="AU268" s="109">
        <v>10887.0</v>
      </c>
      <c r="AV268" s="109">
        <v>1226.0</v>
      </c>
      <c r="AW268" s="109">
        <v>4483.0</v>
      </c>
      <c r="AX268" s="109"/>
      <c r="AY268" s="109">
        <v>3748.0</v>
      </c>
      <c r="AZ268" s="109"/>
      <c r="BA268" s="109">
        <v>5696.0</v>
      </c>
      <c r="BB268" s="109">
        <v>1468.0</v>
      </c>
      <c r="BC268" s="109">
        <v>4548.0</v>
      </c>
      <c r="BD268" s="109">
        <v>5032.0</v>
      </c>
      <c r="BE268" s="109">
        <v>3670.0</v>
      </c>
      <c r="BF268" s="109">
        <v>2652.0</v>
      </c>
      <c r="BG268" s="109">
        <v>2419.0</v>
      </c>
      <c r="BH268" s="109"/>
      <c r="BI268" s="109"/>
      <c r="BJ268" s="109">
        <v>3456.0</v>
      </c>
      <c r="BK268" s="109"/>
      <c r="BL268" s="109"/>
      <c r="BM268" s="109"/>
      <c r="BN268" s="109">
        <v>314.0</v>
      </c>
      <c r="BO268" s="109"/>
      <c r="BP268" s="109"/>
      <c r="BQ268" s="109"/>
      <c r="BR268" s="109">
        <v>2239.0</v>
      </c>
      <c r="BS268" s="109"/>
      <c r="BT268" s="109"/>
      <c r="BU268" s="109"/>
      <c r="BV268" s="109"/>
      <c r="BW268" s="109"/>
      <c r="BX268" s="109"/>
      <c r="BY268" s="109"/>
      <c r="BZ268" s="109"/>
      <c r="CA268" s="109"/>
      <c r="CB268" s="109"/>
      <c r="CC268" s="109"/>
      <c r="CD268" s="109"/>
      <c r="CE268" s="109"/>
      <c r="CF268" s="109"/>
      <c r="CG268" s="109"/>
      <c r="CH268" s="109">
        <v>90.0</v>
      </c>
      <c r="CI268" s="109">
        <v>183.0</v>
      </c>
      <c r="CJ268" s="109"/>
      <c r="CK268" s="109"/>
      <c r="CL268" s="109"/>
      <c r="CM268" s="109"/>
      <c r="CN268" s="109"/>
      <c r="CO268" s="109"/>
      <c r="CP268" s="109"/>
      <c r="CQ268" s="109"/>
      <c r="CR268" s="109"/>
      <c r="CS268" s="109"/>
      <c r="CT268" s="109"/>
      <c r="CU268" s="109"/>
      <c r="CV268" s="109"/>
      <c r="CW268" s="109"/>
      <c r="CX268" s="109"/>
      <c r="CY268" s="109"/>
      <c r="CZ268" s="109"/>
      <c r="DA268" s="109"/>
      <c r="DB268" s="109"/>
      <c r="DC268" s="109"/>
      <c r="DD268" s="109"/>
      <c r="DE268" s="109"/>
      <c r="DF268" s="109"/>
      <c r="DG268" s="109"/>
      <c r="DH268" s="109"/>
      <c r="DI268" s="109"/>
      <c r="DJ268" s="109">
        <v>610.0</v>
      </c>
      <c r="DK268" s="109"/>
      <c r="DL268" s="109"/>
      <c r="DM268" s="109"/>
      <c r="DN268" s="109"/>
      <c r="DO268" s="109"/>
      <c r="DP268" s="109">
        <v>692.0</v>
      </c>
      <c r="DQ268" s="109">
        <v>333.0</v>
      </c>
      <c r="DR268" s="109">
        <v>341.0</v>
      </c>
      <c r="DS268" s="109"/>
      <c r="DT268" s="109"/>
      <c r="DU268" s="109"/>
      <c r="DV268" s="109">
        <v>726.0</v>
      </c>
      <c r="DW268" s="109"/>
      <c r="DX268" s="109"/>
      <c r="DY268" s="109"/>
      <c r="DZ268" s="109"/>
      <c r="EA268" s="109"/>
      <c r="EB268" s="109"/>
      <c r="EC268" s="109"/>
      <c r="ED268" s="109"/>
      <c r="EE268" s="109"/>
      <c r="EF268" s="109"/>
      <c r="EG268" s="109"/>
      <c r="EH268" s="109"/>
      <c r="EI268" s="109"/>
      <c r="EJ268" s="109"/>
      <c r="EK268" s="109"/>
      <c r="EL268" s="109"/>
      <c r="EM268" s="109"/>
      <c r="EN268" s="109"/>
      <c r="EO268" s="109"/>
      <c r="EP268" s="109"/>
      <c r="EQ268" s="109"/>
      <c r="ER268" s="109"/>
      <c r="ES268" s="109"/>
      <c r="ET268" s="109"/>
      <c r="EU268" s="109"/>
      <c r="EV268" s="109"/>
      <c r="EW268" s="109"/>
      <c r="EX268" s="109"/>
      <c r="EY268" s="109"/>
      <c r="EZ268" s="109"/>
      <c r="FA268" s="109"/>
      <c r="FB268" s="109"/>
      <c r="FC268" s="109"/>
      <c r="FD268" s="109"/>
      <c r="FE268" s="109"/>
      <c r="FF268" s="109"/>
      <c r="FG268" s="109"/>
      <c r="FH268" s="109"/>
      <c r="FI268" s="109"/>
      <c r="FJ268" s="109"/>
      <c r="FK268" s="109"/>
      <c r="FL268" s="109"/>
      <c r="FM268" s="109"/>
      <c r="FN268" s="109"/>
      <c r="FO268" s="109"/>
      <c r="FP268" s="109"/>
      <c r="FQ268" s="109"/>
      <c r="FR268" s="109"/>
      <c r="FS268" s="109"/>
      <c r="FT268" s="109"/>
      <c r="FU268" s="109"/>
      <c r="FV268" s="109"/>
      <c r="FW268" s="109"/>
      <c r="FX268" s="109"/>
      <c r="FY268" s="109"/>
      <c r="FZ268" s="109"/>
      <c r="GA268" s="109"/>
      <c r="GB268" s="109"/>
      <c r="GC268" s="109"/>
      <c r="GD268" s="109"/>
      <c r="GE268" s="109"/>
      <c r="GF268" s="109"/>
      <c r="GG268" s="109">
        <v>966.0</v>
      </c>
      <c r="GH268" s="109"/>
      <c r="GI268" s="109">
        <v>1324.0</v>
      </c>
    </row>
    <row r="269" ht="15.75" customHeight="1">
      <c r="A269" s="31">
        <v>63.0</v>
      </c>
      <c r="B269" s="31" t="s">
        <v>1324</v>
      </c>
      <c r="C269" s="31">
        <v>12.0</v>
      </c>
      <c r="D269" s="109">
        <v>194759.0</v>
      </c>
      <c r="E269" s="109">
        <v>199341.0</v>
      </c>
      <c r="F269" s="109">
        <v>194759.0</v>
      </c>
      <c r="G269" s="109">
        <v>199341.0</v>
      </c>
      <c r="H269" s="109">
        <v>140051.0</v>
      </c>
      <c r="I269" s="109">
        <v>135293.0</v>
      </c>
      <c r="J269" s="109">
        <v>140051.0</v>
      </c>
      <c r="K269" s="109">
        <v>135293.0</v>
      </c>
      <c r="L269" s="109">
        <v>2092.0</v>
      </c>
      <c r="M269" s="109">
        <v>3167.0</v>
      </c>
      <c r="N269" s="109">
        <v>2053.0</v>
      </c>
      <c r="O269" s="109">
        <v>2463.0</v>
      </c>
      <c r="P269" s="109">
        <v>137959.0</v>
      </c>
      <c r="Q269" s="109">
        <v>132126.0</v>
      </c>
      <c r="R269" s="109">
        <v>137998.0</v>
      </c>
      <c r="S269" s="109">
        <v>132830.0</v>
      </c>
      <c r="T269" s="109">
        <v>37344.0</v>
      </c>
      <c r="U269" s="109">
        <v>44822.0</v>
      </c>
      <c r="V269" s="109">
        <v>33888.0</v>
      </c>
      <c r="W269" s="109">
        <v>44301.0</v>
      </c>
      <c r="X269" s="109">
        <v>23598.0</v>
      </c>
      <c r="Y269" s="109">
        <v>32291.0</v>
      </c>
      <c r="Z269" s="109">
        <v>22702.0</v>
      </c>
      <c r="AA269" s="109">
        <v>29631.0</v>
      </c>
      <c r="AB269" s="109">
        <v>26401.0</v>
      </c>
      <c r="AC269" s="109">
        <v>37008.0</v>
      </c>
      <c r="AD269" s="109">
        <v>26202.0</v>
      </c>
      <c r="AE269" s="109">
        <v>32862.0</v>
      </c>
      <c r="AF269" s="109">
        <v>4504.0</v>
      </c>
      <c r="AG269" s="109">
        <v>5192.0</v>
      </c>
      <c r="AH269" s="109">
        <v>5896.0</v>
      </c>
      <c r="AI269" s="109">
        <v>5266.0</v>
      </c>
      <c r="AJ269" s="109"/>
      <c r="AK269" s="109"/>
      <c r="AL269" s="109"/>
      <c r="AM269" s="109"/>
      <c r="AN269" s="109">
        <v>7008.0</v>
      </c>
      <c r="AO269" s="109">
        <v>2252.0</v>
      </c>
      <c r="AP269" s="109">
        <v>9241.0</v>
      </c>
      <c r="AQ269" s="109">
        <v>2922.0</v>
      </c>
      <c r="AR269" s="109">
        <v>30261.0</v>
      </c>
      <c r="AS269" s="109"/>
      <c r="AT269" s="109">
        <v>30477.0</v>
      </c>
      <c r="AU269" s="109">
        <v>8562.0</v>
      </c>
      <c r="AV269" s="109">
        <v>756.0</v>
      </c>
      <c r="AW269" s="109">
        <v>4977.0</v>
      </c>
      <c r="AX269" s="109"/>
      <c r="AY269" s="109">
        <v>2911.0</v>
      </c>
      <c r="AZ269" s="109">
        <v>1369.0</v>
      </c>
      <c r="BA269" s="109">
        <v>5584.0</v>
      </c>
      <c r="BB269" s="109">
        <v>1509.0</v>
      </c>
      <c r="BC269" s="109">
        <v>4058.0</v>
      </c>
      <c r="BD269" s="109">
        <v>2462.0</v>
      </c>
      <c r="BE269" s="109"/>
      <c r="BF269" s="109">
        <v>1764.0</v>
      </c>
      <c r="BG269" s="109">
        <v>1219.0</v>
      </c>
      <c r="BH269" s="109"/>
      <c r="BI269" s="109"/>
      <c r="BJ269" s="109">
        <v>2520.0</v>
      </c>
      <c r="BK269" s="109"/>
      <c r="BL269" s="109"/>
      <c r="BM269" s="109"/>
      <c r="BN269" s="109">
        <v>280.0</v>
      </c>
      <c r="BO269" s="109"/>
      <c r="BP269" s="109">
        <v>2582.0</v>
      </c>
      <c r="BQ269" s="109"/>
      <c r="BR269" s="109">
        <v>2016.0</v>
      </c>
      <c r="BS269" s="109"/>
      <c r="BT269" s="109"/>
      <c r="BU269" s="109"/>
      <c r="BV269" s="109"/>
      <c r="BW269" s="109"/>
      <c r="BX269" s="109"/>
      <c r="BY269" s="109"/>
      <c r="BZ269" s="109"/>
      <c r="CA269" s="109"/>
      <c r="CB269" s="109"/>
      <c r="CC269" s="109"/>
      <c r="CD269" s="109"/>
      <c r="CE269" s="109"/>
      <c r="CF269" s="109">
        <v>398.0</v>
      </c>
      <c r="CG269" s="109"/>
      <c r="CH269" s="109">
        <v>231.0</v>
      </c>
      <c r="CI269" s="109">
        <v>198.0</v>
      </c>
      <c r="CJ269" s="109"/>
      <c r="CK269" s="109"/>
      <c r="CL269" s="109"/>
      <c r="CM269" s="109"/>
      <c r="CN269" s="109"/>
      <c r="CO269" s="109"/>
      <c r="CP269" s="109"/>
      <c r="CQ269" s="109"/>
      <c r="CR269" s="109"/>
      <c r="CS269" s="109"/>
      <c r="CT269" s="109"/>
      <c r="CU269" s="109"/>
      <c r="CV269" s="109"/>
      <c r="CW269" s="109"/>
      <c r="CX269" s="109"/>
      <c r="CY269" s="109"/>
      <c r="CZ269" s="109"/>
      <c r="DA269" s="109"/>
      <c r="DB269" s="109"/>
      <c r="DC269" s="109"/>
      <c r="DD269" s="109"/>
      <c r="DE269" s="109"/>
      <c r="DF269" s="109"/>
      <c r="DG269" s="109"/>
      <c r="DH269" s="109"/>
      <c r="DI269" s="109"/>
      <c r="DJ269" s="109">
        <v>581.0</v>
      </c>
      <c r="DK269" s="109"/>
      <c r="DL269" s="109"/>
      <c r="DM269" s="109"/>
      <c r="DN269" s="109"/>
      <c r="DO269" s="109"/>
      <c r="DP269" s="109">
        <v>365.0</v>
      </c>
      <c r="DQ269" s="109"/>
      <c r="DR269" s="109">
        <v>244.0</v>
      </c>
      <c r="DS269" s="109"/>
      <c r="DT269" s="109"/>
      <c r="DU269" s="109"/>
      <c r="DV269" s="109">
        <v>447.0</v>
      </c>
      <c r="DW269" s="109"/>
      <c r="DX269" s="109"/>
      <c r="DY269" s="109"/>
      <c r="DZ269" s="109"/>
      <c r="EA269" s="109"/>
      <c r="EB269" s="109"/>
      <c r="EC269" s="109"/>
      <c r="ED269" s="109"/>
      <c r="EE269" s="109"/>
      <c r="EF269" s="109"/>
      <c r="EG269" s="109"/>
      <c r="EH269" s="109"/>
      <c r="EI269" s="109"/>
      <c r="EJ269" s="109"/>
      <c r="EK269" s="109"/>
      <c r="EL269" s="109"/>
      <c r="EM269" s="109"/>
      <c r="EN269" s="109"/>
      <c r="EO269" s="109"/>
      <c r="EP269" s="109"/>
      <c r="EQ269" s="109"/>
      <c r="ER269" s="109"/>
      <c r="ES269" s="109"/>
      <c r="ET269" s="109"/>
      <c r="EU269" s="109"/>
      <c r="EV269" s="109"/>
      <c r="EW269" s="109"/>
      <c r="EX269" s="109"/>
      <c r="EY269" s="109"/>
      <c r="EZ269" s="109"/>
      <c r="FA269" s="109"/>
      <c r="FB269" s="109"/>
      <c r="FC269" s="109"/>
      <c r="FD269" s="109"/>
      <c r="FE269" s="109"/>
      <c r="FF269" s="109"/>
      <c r="FG269" s="109"/>
      <c r="FH269" s="109"/>
      <c r="FI269" s="109"/>
      <c r="FJ269" s="109"/>
      <c r="FK269" s="109"/>
      <c r="FL269" s="109"/>
      <c r="FM269" s="109"/>
      <c r="FN269" s="109"/>
      <c r="FO269" s="109"/>
      <c r="FP269" s="109"/>
      <c r="FQ269" s="109"/>
      <c r="FR269" s="109"/>
      <c r="FS269" s="109"/>
      <c r="FT269" s="109"/>
      <c r="FU269" s="109"/>
      <c r="FV269" s="109"/>
      <c r="FW269" s="109"/>
      <c r="FX269" s="109"/>
      <c r="FY269" s="109"/>
      <c r="FZ269" s="109"/>
      <c r="GA269" s="109"/>
      <c r="GB269" s="109"/>
      <c r="GC269" s="109"/>
      <c r="GD269" s="109"/>
      <c r="GE269" s="109"/>
      <c r="GF269" s="109">
        <v>911.0</v>
      </c>
      <c r="GG269" s="109"/>
      <c r="GH269" s="109"/>
      <c r="GI269" s="109">
        <v>900.0</v>
      </c>
    </row>
    <row r="270" ht="15.75" customHeight="1">
      <c r="A270" s="31">
        <v>64.0</v>
      </c>
      <c r="B270" s="31" t="s">
        <v>1325</v>
      </c>
      <c r="C270" s="31">
        <v>12.0</v>
      </c>
      <c r="D270" s="109">
        <v>178676.0</v>
      </c>
      <c r="E270" s="109">
        <v>187157.0</v>
      </c>
      <c r="F270" s="109">
        <v>178676.0</v>
      </c>
      <c r="G270" s="109">
        <v>187157.0</v>
      </c>
      <c r="H270" s="109">
        <v>132113.0</v>
      </c>
      <c r="I270" s="109">
        <v>125920.0</v>
      </c>
      <c r="J270" s="109">
        <v>132113.0</v>
      </c>
      <c r="K270" s="109">
        <v>125920.0</v>
      </c>
      <c r="L270" s="109">
        <v>2390.0</v>
      </c>
      <c r="M270" s="109">
        <v>2689.0</v>
      </c>
      <c r="N270" s="109">
        <v>2085.0</v>
      </c>
      <c r="O270" s="109">
        <v>2207.0</v>
      </c>
      <c r="P270" s="109">
        <v>129723.0</v>
      </c>
      <c r="Q270" s="109">
        <v>123231.0</v>
      </c>
      <c r="R270" s="109">
        <v>130028.0</v>
      </c>
      <c r="S270" s="109">
        <v>123713.0</v>
      </c>
      <c r="T270" s="109">
        <v>36855.0</v>
      </c>
      <c r="U270" s="109">
        <v>44301.0</v>
      </c>
      <c r="V270" s="109">
        <v>31366.0</v>
      </c>
      <c r="W270" s="109">
        <v>44230.0</v>
      </c>
      <c r="X270" s="109">
        <v>22019.0</v>
      </c>
      <c r="Y270" s="109">
        <v>29510.0</v>
      </c>
      <c r="Z270" s="109">
        <v>19729.0</v>
      </c>
      <c r="AA270" s="109">
        <v>26863.0</v>
      </c>
      <c r="AB270" s="109">
        <v>20359.0</v>
      </c>
      <c r="AC270" s="109">
        <v>24681.0</v>
      </c>
      <c r="AD270" s="109">
        <v>21456.0</v>
      </c>
      <c r="AE270" s="109">
        <v>27965.0</v>
      </c>
      <c r="AF270" s="109">
        <v>4319.0</v>
      </c>
      <c r="AG270" s="109">
        <v>3278.0</v>
      </c>
      <c r="AH270" s="109">
        <v>4093.0</v>
      </c>
      <c r="AI270" s="109">
        <v>4382.0</v>
      </c>
      <c r="AJ270" s="109"/>
      <c r="AK270" s="109"/>
      <c r="AL270" s="109"/>
      <c r="AM270" s="109"/>
      <c r="AN270" s="109">
        <v>7426.0</v>
      </c>
      <c r="AO270" s="109">
        <v>2498.0</v>
      </c>
      <c r="AP270" s="109">
        <v>9941.0</v>
      </c>
      <c r="AQ270" s="109">
        <v>2984.0</v>
      </c>
      <c r="AR270" s="109">
        <v>32776.0</v>
      </c>
      <c r="AS270" s="109"/>
      <c r="AT270" s="109">
        <v>34905.0</v>
      </c>
      <c r="AU270" s="109">
        <v>8555.0</v>
      </c>
      <c r="AV270" s="109"/>
      <c r="AW270" s="109">
        <v>2889.0</v>
      </c>
      <c r="AX270" s="109"/>
      <c r="AY270" s="109">
        <v>2615.0</v>
      </c>
      <c r="AZ270" s="109"/>
      <c r="BA270" s="109">
        <v>4929.0</v>
      </c>
      <c r="BB270" s="109">
        <v>1437.0</v>
      </c>
      <c r="BC270" s="109">
        <v>3897.0</v>
      </c>
      <c r="BD270" s="109"/>
      <c r="BE270" s="109"/>
      <c r="BF270" s="109">
        <v>1106.0</v>
      </c>
      <c r="BG270" s="109">
        <v>1355.0</v>
      </c>
      <c r="BH270" s="109"/>
      <c r="BI270" s="109"/>
      <c r="BJ270" s="109">
        <v>2401.0</v>
      </c>
      <c r="BK270" s="109"/>
      <c r="BL270" s="109"/>
      <c r="BM270" s="109"/>
      <c r="BN270" s="109">
        <v>204.0</v>
      </c>
      <c r="BO270" s="109"/>
      <c r="BP270" s="109">
        <v>3212.0</v>
      </c>
      <c r="BQ270" s="109">
        <v>901.0</v>
      </c>
      <c r="BR270" s="109">
        <v>1898.0</v>
      </c>
      <c r="BS270" s="109"/>
      <c r="BT270" s="109"/>
      <c r="BU270" s="109"/>
      <c r="BV270" s="109"/>
      <c r="BW270" s="109"/>
      <c r="BX270" s="109"/>
      <c r="BY270" s="109"/>
      <c r="BZ270" s="109"/>
      <c r="CA270" s="109"/>
      <c r="CB270" s="109"/>
      <c r="CC270" s="109"/>
      <c r="CD270" s="109"/>
      <c r="CE270" s="109"/>
      <c r="CF270" s="109"/>
      <c r="CG270" s="109"/>
      <c r="CH270" s="109">
        <v>124.0</v>
      </c>
      <c r="CI270" s="109">
        <v>138.0</v>
      </c>
      <c r="CJ270" s="109"/>
      <c r="CK270" s="109"/>
      <c r="CL270" s="109"/>
      <c r="CM270" s="109"/>
      <c r="CN270" s="109"/>
      <c r="CO270" s="109"/>
      <c r="CP270" s="109"/>
      <c r="CQ270" s="109"/>
      <c r="CR270" s="109"/>
      <c r="CS270" s="109"/>
      <c r="CT270" s="109"/>
      <c r="CU270" s="109"/>
      <c r="CV270" s="109"/>
      <c r="CW270" s="109"/>
      <c r="CX270" s="109"/>
      <c r="CY270" s="109"/>
      <c r="CZ270" s="109"/>
      <c r="DA270" s="109"/>
      <c r="DB270" s="109"/>
      <c r="DC270" s="109"/>
      <c r="DD270" s="109"/>
      <c r="DE270" s="109"/>
      <c r="DF270" s="109"/>
      <c r="DG270" s="109"/>
      <c r="DH270" s="109"/>
      <c r="DI270" s="109"/>
      <c r="DJ270" s="109">
        <v>584.0</v>
      </c>
      <c r="DK270" s="109"/>
      <c r="DL270" s="109"/>
      <c r="DM270" s="109"/>
      <c r="DN270" s="109"/>
      <c r="DO270" s="109"/>
      <c r="DP270" s="109">
        <v>501.0</v>
      </c>
      <c r="DQ270" s="109">
        <v>245.0</v>
      </c>
      <c r="DR270" s="109">
        <v>296.0</v>
      </c>
      <c r="DS270" s="109"/>
      <c r="DT270" s="109"/>
      <c r="DU270" s="109"/>
      <c r="DV270" s="109">
        <v>488.0</v>
      </c>
      <c r="DW270" s="109"/>
      <c r="DX270" s="109"/>
      <c r="DY270" s="109"/>
      <c r="DZ270" s="109"/>
      <c r="EA270" s="109"/>
      <c r="EB270" s="109"/>
      <c r="EC270" s="109"/>
      <c r="ED270" s="109"/>
      <c r="EE270" s="109"/>
      <c r="EF270" s="109"/>
      <c r="EG270" s="109"/>
      <c r="EH270" s="109"/>
      <c r="EI270" s="109"/>
      <c r="EJ270" s="109"/>
      <c r="EK270" s="109"/>
      <c r="EL270" s="109"/>
      <c r="EM270" s="109"/>
      <c r="EN270" s="109"/>
      <c r="EO270" s="109"/>
      <c r="EP270" s="109"/>
      <c r="EQ270" s="109"/>
      <c r="ER270" s="109"/>
      <c r="ES270" s="109"/>
      <c r="ET270" s="109"/>
      <c r="EU270" s="109"/>
      <c r="EV270" s="109"/>
      <c r="EW270" s="109"/>
      <c r="EX270" s="109"/>
      <c r="EY270" s="109"/>
      <c r="EZ270" s="109"/>
      <c r="FA270" s="109"/>
      <c r="FB270" s="109"/>
      <c r="FC270" s="109"/>
      <c r="FD270" s="109"/>
      <c r="FE270" s="109"/>
      <c r="FF270" s="109"/>
      <c r="FG270" s="109"/>
      <c r="FH270" s="109"/>
      <c r="FI270" s="109"/>
      <c r="FJ270" s="109"/>
      <c r="FK270" s="109"/>
      <c r="FL270" s="109"/>
      <c r="FM270" s="109"/>
      <c r="FN270" s="109"/>
      <c r="FO270" s="109"/>
      <c r="FP270" s="109"/>
      <c r="FQ270" s="109"/>
      <c r="FR270" s="109"/>
      <c r="FS270" s="109"/>
      <c r="FT270" s="109"/>
      <c r="FU270" s="109"/>
      <c r="FV270" s="109"/>
      <c r="FW270" s="109"/>
      <c r="FX270" s="109"/>
      <c r="FY270" s="109"/>
      <c r="FZ270" s="109"/>
      <c r="GA270" s="109"/>
      <c r="GB270" s="109"/>
      <c r="GC270" s="109"/>
      <c r="GD270" s="109"/>
      <c r="GE270" s="109"/>
      <c r="GF270" s="109">
        <v>2256.0</v>
      </c>
      <c r="GG270" s="109">
        <v>9999.0</v>
      </c>
      <c r="GH270" s="109"/>
      <c r="GI270" s="109">
        <v>729.0</v>
      </c>
    </row>
    <row r="271" ht="15.75" customHeight="1">
      <c r="A271" s="31">
        <v>65.0</v>
      </c>
      <c r="B271" s="31" t="s">
        <v>957</v>
      </c>
      <c r="C271" s="31">
        <v>12.0</v>
      </c>
      <c r="D271" s="109">
        <v>168543.0</v>
      </c>
      <c r="E271" s="109">
        <v>177689.0</v>
      </c>
      <c r="F271" s="109">
        <v>168543.0</v>
      </c>
      <c r="G271" s="109">
        <v>177689.0</v>
      </c>
      <c r="H271" s="109">
        <v>123365.0</v>
      </c>
      <c r="I271" s="109">
        <v>118680.0</v>
      </c>
      <c r="J271" s="109">
        <v>123365.0</v>
      </c>
      <c r="K271" s="109">
        <v>118680.0</v>
      </c>
      <c r="L271" s="109">
        <v>2517.0</v>
      </c>
      <c r="M271" s="109">
        <v>2668.0</v>
      </c>
      <c r="N271" s="109">
        <v>2211.0</v>
      </c>
      <c r="O271" s="109">
        <v>2165.0</v>
      </c>
      <c r="P271" s="109">
        <v>120848.0</v>
      </c>
      <c r="Q271" s="109">
        <v>116012.0</v>
      </c>
      <c r="R271" s="109">
        <v>121154.0</v>
      </c>
      <c r="S271" s="109">
        <v>116515.0</v>
      </c>
      <c r="T271" s="109">
        <v>35633.0</v>
      </c>
      <c r="U271" s="109">
        <v>47454.0</v>
      </c>
      <c r="V271" s="109">
        <v>33576.0</v>
      </c>
      <c r="W271" s="109">
        <v>46044.0</v>
      </c>
      <c r="X271" s="109">
        <v>20142.0</v>
      </c>
      <c r="Y271" s="109">
        <v>26132.0</v>
      </c>
      <c r="Z271" s="109">
        <v>18700.0</v>
      </c>
      <c r="AA271" s="109">
        <v>23136.0</v>
      </c>
      <c r="AB271" s="109">
        <v>19583.0</v>
      </c>
      <c r="AC271" s="109">
        <v>27137.0</v>
      </c>
      <c r="AD271" s="109">
        <v>18775.0</v>
      </c>
      <c r="AE271" s="109">
        <v>25321.0</v>
      </c>
      <c r="AF271" s="109">
        <v>3543.0</v>
      </c>
      <c r="AG271" s="109">
        <v>2899.0</v>
      </c>
      <c r="AH271" s="109">
        <v>3146.0</v>
      </c>
      <c r="AI271" s="109">
        <v>3104.0</v>
      </c>
      <c r="AJ271" s="109"/>
      <c r="AK271" s="109"/>
      <c r="AL271" s="109"/>
      <c r="AM271" s="109"/>
      <c r="AN271" s="109">
        <v>6492.0</v>
      </c>
      <c r="AO271" s="109">
        <v>2085.0</v>
      </c>
      <c r="AP271" s="109">
        <v>8128.0</v>
      </c>
      <c r="AQ271" s="109">
        <v>2950.0</v>
      </c>
      <c r="AR271" s="109">
        <v>29830.0</v>
      </c>
      <c r="AS271" s="109"/>
      <c r="AT271" s="109">
        <v>30564.0</v>
      </c>
      <c r="AU271" s="109">
        <v>6911.0</v>
      </c>
      <c r="AV271" s="109"/>
      <c r="AW271" s="109">
        <v>3834.0</v>
      </c>
      <c r="AX271" s="109"/>
      <c r="AY271" s="109">
        <v>2626.0</v>
      </c>
      <c r="AZ271" s="109"/>
      <c r="BA271" s="109">
        <v>5608.0</v>
      </c>
      <c r="BB271" s="109">
        <v>1757.0</v>
      </c>
      <c r="BC271" s="109">
        <v>4421.0</v>
      </c>
      <c r="BD271" s="109">
        <v>4887.0</v>
      </c>
      <c r="BE271" s="109"/>
      <c r="BF271" s="109">
        <v>2089.0</v>
      </c>
      <c r="BG271" s="109">
        <v>1122.0</v>
      </c>
      <c r="BH271" s="109"/>
      <c r="BI271" s="109"/>
      <c r="BJ271" s="109">
        <v>1878.0</v>
      </c>
      <c r="BK271" s="109"/>
      <c r="BL271" s="109"/>
      <c r="BM271" s="109"/>
      <c r="BN271" s="109">
        <v>150.0</v>
      </c>
      <c r="BO271" s="109"/>
      <c r="BP271" s="109"/>
      <c r="BQ271" s="109"/>
      <c r="BR271" s="109">
        <v>1207.0</v>
      </c>
      <c r="BS271" s="109"/>
      <c r="BT271" s="109"/>
      <c r="BU271" s="109"/>
      <c r="BV271" s="109"/>
      <c r="BW271" s="109"/>
      <c r="BX271" s="109"/>
      <c r="BY271" s="109"/>
      <c r="BZ271" s="109"/>
      <c r="CA271" s="109"/>
      <c r="CB271" s="109"/>
      <c r="CC271" s="109"/>
      <c r="CD271" s="109"/>
      <c r="CE271" s="109"/>
      <c r="CF271" s="109"/>
      <c r="CG271" s="109"/>
      <c r="CH271" s="109">
        <v>108.0</v>
      </c>
      <c r="CI271" s="109">
        <v>153.0</v>
      </c>
      <c r="CJ271" s="109"/>
      <c r="CK271" s="109"/>
      <c r="CL271" s="109"/>
      <c r="CM271" s="109"/>
      <c r="CN271" s="109"/>
      <c r="CO271" s="109"/>
      <c r="CP271" s="109"/>
      <c r="CQ271" s="109"/>
      <c r="CR271" s="109"/>
      <c r="CS271" s="109"/>
      <c r="CT271" s="109"/>
      <c r="CU271" s="109"/>
      <c r="CV271" s="109"/>
      <c r="CW271" s="109"/>
      <c r="CX271" s="109"/>
      <c r="CY271" s="109"/>
      <c r="CZ271" s="109"/>
      <c r="DA271" s="109"/>
      <c r="DB271" s="109"/>
      <c r="DC271" s="109"/>
      <c r="DD271" s="109"/>
      <c r="DE271" s="109"/>
      <c r="DF271" s="109"/>
      <c r="DG271" s="109"/>
      <c r="DH271" s="109"/>
      <c r="DI271" s="109"/>
      <c r="DJ271" s="109">
        <v>421.0</v>
      </c>
      <c r="DK271" s="109"/>
      <c r="DL271" s="109"/>
      <c r="DM271" s="109"/>
      <c r="DN271" s="109"/>
      <c r="DO271" s="109"/>
      <c r="DP271" s="109"/>
      <c r="DQ271" s="109">
        <v>323.0</v>
      </c>
      <c r="DR271" s="109">
        <v>100.0</v>
      </c>
      <c r="DS271" s="109"/>
      <c r="DT271" s="109"/>
      <c r="DU271" s="109"/>
      <c r="DV271" s="109">
        <v>555.0</v>
      </c>
      <c r="DW271" s="109"/>
      <c r="DX271" s="109"/>
      <c r="DY271" s="109"/>
      <c r="DZ271" s="109"/>
      <c r="EA271" s="109"/>
      <c r="EB271" s="109"/>
      <c r="EC271" s="109"/>
      <c r="ED271" s="109"/>
      <c r="EE271" s="109"/>
      <c r="EF271" s="109"/>
      <c r="EG271" s="109"/>
      <c r="EH271" s="109"/>
      <c r="EI271" s="109"/>
      <c r="EJ271" s="109"/>
      <c r="EK271" s="109"/>
      <c r="EL271" s="109"/>
      <c r="EM271" s="109"/>
      <c r="EN271" s="109"/>
      <c r="EO271" s="109"/>
      <c r="EP271" s="109"/>
      <c r="EQ271" s="109"/>
      <c r="ER271" s="109"/>
      <c r="ES271" s="109"/>
      <c r="ET271" s="109"/>
      <c r="EU271" s="109"/>
      <c r="EV271" s="109"/>
      <c r="EW271" s="109"/>
      <c r="EX271" s="109"/>
      <c r="EY271" s="109"/>
      <c r="EZ271" s="109"/>
      <c r="FA271" s="109"/>
      <c r="FB271" s="109"/>
      <c r="FC271" s="109"/>
      <c r="FD271" s="109"/>
      <c r="FE271" s="109"/>
      <c r="FF271" s="109"/>
      <c r="FG271" s="109"/>
      <c r="FH271" s="109"/>
      <c r="FI271" s="109"/>
      <c r="FJ271" s="109"/>
      <c r="FK271" s="109"/>
      <c r="FL271" s="109"/>
      <c r="FM271" s="109"/>
      <c r="FN271" s="109"/>
      <c r="FO271" s="109"/>
      <c r="FP271" s="109"/>
      <c r="FQ271" s="109"/>
      <c r="FR271" s="109"/>
      <c r="FS271" s="109"/>
      <c r="FT271" s="109"/>
      <c r="FU271" s="109"/>
      <c r="FV271" s="109"/>
      <c r="FW271" s="109"/>
      <c r="FX271" s="109"/>
      <c r="FY271" s="109"/>
      <c r="FZ271" s="109"/>
      <c r="GA271" s="109"/>
      <c r="GB271" s="109"/>
      <c r="GC271" s="109"/>
      <c r="GD271" s="109"/>
      <c r="GE271" s="109"/>
      <c r="GF271" s="109">
        <v>738.0</v>
      </c>
      <c r="GG271" s="109">
        <v>540.0</v>
      </c>
      <c r="GH271" s="109"/>
      <c r="GI271" s="109">
        <v>727.0</v>
      </c>
    </row>
    <row r="272" ht="15.75" customHeight="1">
      <c r="A272" s="31">
        <v>66.0</v>
      </c>
      <c r="B272" s="31" t="s">
        <v>1326</v>
      </c>
      <c r="C272" s="31">
        <v>15.0</v>
      </c>
      <c r="D272" s="109">
        <v>165625.0</v>
      </c>
      <c r="E272" s="109">
        <v>172378.0</v>
      </c>
      <c r="F272" s="109">
        <v>165625.0</v>
      </c>
      <c r="G272" s="109">
        <v>172378.0</v>
      </c>
      <c r="H272" s="109">
        <v>111193.0</v>
      </c>
      <c r="I272" s="109">
        <v>107895.0</v>
      </c>
      <c r="J272" s="109">
        <v>111193.0</v>
      </c>
      <c r="K272" s="109">
        <v>107895.0</v>
      </c>
      <c r="L272" s="109">
        <v>1738.0</v>
      </c>
      <c r="M272" s="109">
        <v>1857.0</v>
      </c>
      <c r="N272" s="109">
        <v>1330.0</v>
      </c>
      <c r="O272" s="109">
        <v>1678.0</v>
      </c>
      <c r="P272" s="109">
        <v>109455.0</v>
      </c>
      <c r="Q272" s="109">
        <v>106038.0</v>
      </c>
      <c r="R272" s="109">
        <v>109863.0</v>
      </c>
      <c r="S272" s="109">
        <v>106217.0</v>
      </c>
      <c r="T272" s="109">
        <v>35644.0</v>
      </c>
      <c r="U272" s="109">
        <v>44686.0</v>
      </c>
      <c r="V272" s="109">
        <v>36022.0</v>
      </c>
      <c r="W272" s="109">
        <v>44655.0</v>
      </c>
      <c r="X272" s="109">
        <v>20900.0</v>
      </c>
      <c r="Y272" s="109">
        <v>18616.0</v>
      </c>
      <c r="Z272" s="109">
        <v>18721.0</v>
      </c>
      <c r="AA272" s="109">
        <v>20196.0</v>
      </c>
      <c r="AB272" s="109">
        <v>20973.0</v>
      </c>
      <c r="AC272" s="109">
        <v>32164.0</v>
      </c>
      <c r="AD272" s="109">
        <v>20346.0</v>
      </c>
      <c r="AE272" s="109">
        <v>26180.0</v>
      </c>
      <c r="AF272" s="109">
        <v>3738.0</v>
      </c>
      <c r="AG272" s="109">
        <v>2998.0</v>
      </c>
      <c r="AH272" s="109">
        <v>3648.0</v>
      </c>
      <c r="AI272" s="109">
        <v>3542.0</v>
      </c>
      <c r="AJ272" s="109"/>
      <c r="AK272" s="109"/>
      <c r="AL272" s="109"/>
      <c r="AM272" s="109"/>
      <c r="AN272" s="109">
        <v>7388.0</v>
      </c>
      <c r="AO272" s="109">
        <v>1489.0</v>
      </c>
      <c r="AP272" s="109">
        <v>7838.0</v>
      </c>
      <c r="AQ272" s="109">
        <v>2278.0</v>
      </c>
      <c r="AR272" s="109">
        <v>18031.0</v>
      </c>
      <c r="AS272" s="109"/>
      <c r="AT272" s="109">
        <v>18419.0</v>
      </c>
      <c r="AU272" s="109">
        <v>3826.0</v>
      </c>
      <c r="AV272" s="109"/>
      <c r="AW272" s="109">
        <v>2541.0</v>
      </c>
      <c r="AX272" s="109"/>
      <c r="AY272" s="109">
        <v>1997.0</v>
      </c>
      <c r="AZ272" s="109"/>
      <c r="BA272" s="109">
        <v>2613.0</v>
      </c>
      <c r="BB272" s="109">
        <v>662.0</v>
      </c>
      <c r="BC272" s="109">
        <v>2227.0</v>
      </c>
      <c r="BD272" s="109">
        <v>1567.0</v>
      </c>
      <c r="BE272" s="109">
        <v>931.0</v>
      </c>
      <c r="BF272" s="109">
        <v>888.0</v>
      </c>
      <c r="BG272" s="109">
        <v>722.0</v>
      </c>
      <c r="BH272" s="109"/>
      <c r="BI272" s="109"/>
      <c r="BJ272" s="109"/>
      <c r="BK272" s="109"/>
      <c r="BL272" s="109"/>
      <c r="BM272" s="109"/>
      <c r="BN272" s="109"/>
      <c r="BO272" s="109">
        <v>147.0</v>
      </c>
      <c r="BP272" s="109"/>
      <c r="BQ272" s="109"/>
      <c r="BR272" s="109">
        <v>970.0</v>
      </c>
      <c r="BS272" s="109"/>
      <c r="BT272" s="109"/>
      <c r="BU272" s="109"/>
      <c r="BV272" s="109"/>
      <c r="BW272" s="109"/>
      <c r="BX272" s="109"/>
      <c r="BY272" s="109"/>
      <c r="BZ272" s="109"/>
      <c r="CA272" s="109"/>
      <c r="CB272" s="109"/>
      <c r="CC272" s="109"/>
      <c r="CD272" s="109"/>
      <c r="CE272" s="109"/>
      <c r="CF272" s="109"/>
      <c r="CG272" s="109"/>
      <c r="CH272" s="109">
        <v>118.0</v>
      </c>
      <c r="CI272" s="109">
        <v>141.0</v>
      </c>
      <c r="CJ272" s="109"/>
      <c r="CK272" s="109"/>
      <c r="CL272" s="109"/>
      <c r="CM272" s="109"/>
      <c r="CN272" s="109"/>
      <c r="CO272" s="109"/>
      <c r="CP272" s="109"/>
      <c r="CQ272" s="109"/>
      <c r="CR272" s="109"/>
      <c r="CS272" s="109"/>
      <c r="CT272" s="109"/>
      <c r="CU272" s="109"/>
      <c r="CV272" s="109"/>
      <c r="CW272" s="109"/>
      <c r="CX272" s="109"/>
      <c r="CY272" s="109"/>
      <c r="CZ272" s="109"/>
      <c r="DA272" s="109"/>
      <c r="DB272" s="109">
        <v>1218.0</v>
      </c>
      <c r="DC272" s="109"/>
      <c r="DD272" s="109"/>
      <c r="DE272" s="109"/>
      <c r="DF272" s="109"/>
      <c r="DG272" s="109"/>
      <c r="DH272" s="109"/>
      <c r="DI272" s="109"/>
      <c r="DJ272" s="109">
        <v>304.0</v>
      </c>
      <c r="DK272" s="109"/>
      <c r="DL272" s="109"/>
      <c r="DM272" s="109"/>
      <c r="DN272" s="109">
        <v>242.0</v>
      </c>
      <c r="DO272" s="109"/>
      <c r="DP272" s="109"/>
      <c r="DQ272" s="109"/>
      <c r="DR272" s="109"/>
      <c r="DS272" s="109"/>
      <c r="DT272" s="109"/>
      <c r="DU272" s="109"/>
      <c r="DV272" s="109"/>
      <c r="DW272" s="109"/>
      <c r="DX272" s="109"/>
      <c r="DY272" s="109"/>
      <c r="DZ272" s="109"/>
      <c r="EA272" s="109"/>
      <c r="EB272" s="109"/>
      <c r="EC272" s="109"/>
      <c r="ED272" s="109"/>
      <c r="EE272" s="109"/>
      <c r="EF272" s="109"/>
      <c r="EG272" s="109"/>
      <c r="EH272" s="109">
        <v>467.0</v>
      </c>
      <c r="EI272" s="109"/>
      <c r="EJ272" s="109"/>
      <c r="EK272" s="109"/>
      <c r="EL272" s="109"/>
      <c r="EM272" s="109"/>
      <c r="EN272" s="109"/>
      <c r="EO272" s="109"/>
      <c r="EP272" s="109"/>
      <c r="EQ272" s="109"/>
      <c r="ER272" s="109"/>
      <c r="ES272" s="109"/>
      <c r="ET272" s="109"/>
      <c r="EU272" s="109"/>
      <c r="EV272" s="109"/>
      <c r="EW272" s="109"/>
      <c r="EX272" s="109"/>
      <c r="EY272" s="109"/>
      <c r="EZ272" s="109"/>
      <c r="FA272" s="109"/>
      <c r="FB272" s="109"/>
      <c r="FC272" s="109"/>
      <c r="FD272" s="109"/>
      <c r="FE272" s="109"/>
      <c r="FF272" s="109"/>
      <c r="FG272" s="109"/>
      <c r="FH272" s="109"/>
      <c r="FI272" s="109"/>
      <c r="FJ272" s="109"/>
      <c r="FK272" s="109"/>
      <c r="FL272" s="109"/>
      <c r="FM272" s="109"/>
      <c r="FN272" s="109"/>
      <c r="FO272" s="109"/>
      <c r="FP272" s="109"/>
      <c r="FQ272" s="109"/>
      <c r="FR272" s="109"/>
      <c r="FS272" s="109"/>
      <c r="FT272" s="109"/>
      <c r="FU272" s="109"/>
      <c r="FV272" s="109"/>
      <c r="FW272" s="109"/>
      <c r="FX272" s="109"/>
      <c r="FY272" s="109"/>
      <c r="FZ272" s="109"/>
      <c r="GA272" s="109"/>
      <c r="GB272" s="109"/>
      <c r="GC272" s="109"/>
      <c r="GD272" s="109"/>
      <c r="GE272" s="109"/>
      <c r="GF272" s="109">
        <v>1214.0</v>
      </c>
      <c r="GG272" s="109"/>
      <c r="GH272" s="109"/>
      <c r="GI272" s="109">
        <v>306.0</v>
      </c>
    </row>
    <row r="273" ht="15.75" customHeight="1">
      <c r="A273" s="31">
        <v>67.0</v>
      </c>
      <c r="B273" s="31" t="s">
        <v>1327</v>
      </c>
      <c r="C273" s="31">
        <v>15.0</v>
      </c>
      <c r="D273" s="109">
        <v>220786.0</v>
      </c>
      <c r="E273" s="109">
        <v>228139.0</v>
      </c>
      <c r="F273" s="109">
        <v>220786.0</v>
      </c>
      <c r="G273" s="109">
        <v>228139.0</v>
      </c>
      <c r="H273" s="109">
        <v>150499.0</v>
      </c>
      <c r="I273" s="109">
        <v>141814.0</v>
      </c>
      <c r="J273" s="109">
        <v>150499.0</v>
      </c>
      <c r="K273" s="109">
        <v>141814.0</v>
      </c>
      <c r="L273" s="109">
        <v>4551.0</v>
      </c>
      <c r="M273" s="109">
        <v>2976.0</v>
      </c>
      <c r="N273" s="109">
        <v>2411.0</v>
      </c>
      <c r="O273" s="109">
        <v>2488.0</v>
      </c>
      <c r="P273" s="109">
        <v>145948.0</v>
      </c>
      <c r="Q273" s="109">
        <v>138838.0</v>
      </c>
      <c r="R273" s="109">
        <v>148088.0</v>
      </c>
      <c r="S273" s="109">
        <v>139326.0</v>
      </c>
      <c r="T273" s="109">
        <v>55110.0</v>
      </c>
      <c r="U273" s="109">
        <v>61890.0</v>
      </c>
      <c r="V273" s="109">
        <v>47566.0</v>
      </c>
      <c r="W273" s="109">
        <v>60207.0</v>
      </c>
      <c r="X273" s="109">
        <v>29174.0</v>
      </c>
      <c r="Y273" s="109">
        <v>32118.0</v>
      </c>
      <c r="Z273" s="109">
        <v>24053.0</v>
      </c>
      <c r="AA273" s="109">
        <v>27279.0</v>
      </c>
      <c r="AB273" s="109">
        <v>29616.0</v>
      </c>
      <c r="AC273" s="109">
        <v>29759.0</v>
      </c>
      <c r="AD273" s="109">
        <v>24555.0</v>
      </c>
      <c r="AE273" s="109">
        <v>30235.0</v>
      </c>
      <c r="AF273" s="109">
        <v>3540.0</v>
      </c>
      <c r="AG273" s="109">
        <v>3611.0</v>
      </c>
      <c r="AH273" s="109">
        <v>4236.0</v>
      </c>
      <c r="AI273" s="109">
        <v>4281.0</v>
      </c>
      <c r="AJ273" s="109"/>
      <c r="AK273" s="109"/>
      <c r="AL273" s="109"/>
      <c r="AM273" s="109"/>
      <c r="AN273" s="109">
        <v>11080.0</v>
      </c>
      <c r="AO273" s="109">
        <v>3686.0</v>
      </c>
      <c r="AP273" s="109">
        <v>11413.0</v>
      </c>
      <c r="AQ273" s="109">
        <v>3995.0</v>
      </c>
      <c r="AR273" s="109"/>
      <c r="AS273" s="109"/>
      <c r="AT273" s="109">
        <v>27905.0</v>
      </c>
      <c r="AU273" s="109">
        <v>5380.0</v>
      </c>
      <c r="AV273" s="109"/>
      <c r="AW273" s="109">
        <v>4224.0</v>
      </c>
      <c r="AX273" s="109"/>
      <c r="AY273" s="109">
        <v>2556.0</v>
      </c>
      <c r="AZ273" s="109">
        <v>9619.0</v>
      </c>
      <c r="BA273" s="109"/>
      <c r="BB273" s="109">
        <v>1330.0</v>
      </c>
      <c r="BC273" s="109">
        <v>2903.0</v>
      </c>
      <c r="BD273" s="109">
        <v>7809.0</v>
      </c>
      <c r="BE273" s="109">
        <v>2854.0</v>
      </c>
      <c r="BF273" s="109">
        <v>2074.0</v>
      </c>
      <c r="BG273" s="109">
        <v>1630.0</v>
      </c>
      <c r="BH273" s="109"/>
      <c r="BI273" s="109"/>
      <c r="BJ273" s="109"/>
      <c r="BK273" s="109"/>
      <c r="BL273" s="109"/>
      <c r="BM273" s="109"/>
      <c r="BN273" s="109"/>
      <c r="BO273" s="109">
        <v>232.0</v>
      </c>
      <c r="BP273" s="109"/>
      <c r="BQ273" s="109"/>
      <c r="BR273" s="109">
        <v>1313.0</v>
      </c>
      <c r="BS273" s="109"/>
      <c r="BT273" s="109"/>
      <c r="BU273" s="109"/>
      <c r="BV273" s="109"/>
      <c r="BW273" s="109"/>
      <c r="BX273" s="109"/>
      <c r="BY273" s="109"/>
      <c r="BZ273" s="109"/>
      <c r="CA273" s="109"/>
      <c r="CB273" s="109"/>
      <c r="CC273" s="109"/>
      <c r="CD273" s="109"/>
      <c r="CE273" s="109"/>
      <c r="CF273" s="109"/>
      <c r="CG273" s="109"/>
      <c r="CH273" s="109">
        <v>151.0</v>
      </c>
      <c r="CI273" s="109">
        <v>170.0</v>
      </c>
      <c r="CJ273" s="109"/>
      <c r="CK273" s="109"/>
      <c r="CL273" s="109"/>
      <c r="CM273" s="109"/>
      <c r="CN273" s="109"/>
      <c r="CO273" s="109"/>
      <c r="CP273" s="109"/>
      <c r="CQ273" s="109"/>
      <c r="CR273" s="109"/>
      <c r="CS273" s="109"/>
      <c r="CT273" s="109"/>
      <c r="CU273" s="109"/>
      <c r="CV273" s="109"/>
      <c r="CW273" s="109"/>
      <c r="CX273" s="109"/>
      <c r="CY273" s="109"/>
      <c r="CZ273" s="109"/>
      <c r="DA273" s="109"/>
      <c r="DB273" s="109">
        <v>2137.0</v>
      </c>
      <c r="DC273" s="109"/>
      <c r="DD273" s="109"/>
      <c r="DE273" s="109"/>
      <c r="DF273" s="109"/>
      <c r="DG273" s="109"/>
      <c r="DH273" s="109"/>
      <c r="DI273" s="109"/>
      <c r="DJ273" s="109">
        <v>358.0</v>
      </c>
      <c r="DK273" s="109"/>
      <c r="DL273" s="109"/>
      <c r="DM273" s="109"/>
      <c r="DN273" s="109">
        <v>213.0</v>
      </c>
      <c r="DO273" s="109"/>
      <c r="DP273" s="109"/>
      <c r="DQ273" s="109"/>
      <c r="DR273" s="109"/>
      <c r="DS273" s="109"/>
      <c r="DT273" s="109"/>
      <c r="DU273" s="109"/>
      <c r="DV273" s="109"/>
      <c r="DW273" s="109"/>
      <c r="DX273" s="109"/>
      <c r="DY273" s="109"/>
      <c r="DZ273" s="109"/>
      <c r="EA273" s="109"/>
      <c r="EB273" s="109"/>
      <c r="EC273" s="109"/>
      <c r="ED273" s="109"/>
      <c r="EE273" s="109"/>
      <c r="EF273" s="109"/>
      <c r="EG273" s="109"/>
      <c r="EH273" s="109">
        <v>784.0</v>
      </c>
      <c r="EI273" s="109"/>
      <c r="EJ273" s="109"/>
      <c r="EK273" s="109"/>
      <c r="EL273" s="109"/>
      <c r="EM273" s="109"/>
      <c r="EN273" s="109"/>
      <c r="EO273" s="109"/>
      <c r="EP273" s="109"/>
      <c r="EQ273" s="109"/>
      <c r="ER273" s="109"/>
      <c r="ES273" s="109"/>
      <c r="ET273" s="109"/>
      <c r="EU273" s="109"/>
      <c r="EV273" s="109"/>
      <c r="EW273" s="109"/>
      <c r="EX273" s="109"/>
      <c r="EY273" s="109"/>
      <c r="EZ273" s="109"/>
      <c r="FA273" s="109"/>
      <c r="FB273" s="109"/>
      <c r="FC273" s="109"/>
      <c r="FD273" s="109"/>
      <c r="FE273" s="109"/>
      <c r="FF273" s="109"/>
      <c r="FG273" s="109"/>
      <c r="FH273" s="109"/>
      <c r="FI273" s="109"/>
      <c r="FJ273" s="109"/>
      <c r="FK273" s="109"/>
      <c r="FL273" s="109"/>
      <c r="FM273" s="109"/>
      <c r="FN273" s="109"/>
      <c r="FO273" s="109"/>
      <c r="FP273" s="109"/>
      <c r="FQ273" s="109"/>
      <c r="FR273" s="109"/>
      <c r="FS273" s="109"/>
      <c r="FT273" s="109"/>
      <c r="FU273" s="109"/>
      <c r="FV273" s="109"/>
      <c r="FW273" s="109"/>
      <c r="FX273" s="109"/>
      <c r="FY273" s="109"/>
      <c r="FZ273" s="109"/>
      <c r="GA273" s="109"/>
      <c r="GB273" s="109"/>
      <c r="GC273" s="109"/>
      <c r="GD273" s="109"/>
      <c r="GE273" s="109"/>
      <c r="GF273" s="109"/>
      <c r="GG273" s="109">
        <v>696.0</v>
      </c>
      <c r="GH273" s="109"/>
      <c r="GI273" s="109">
        <v>458.0</v>
      </c>
    </row>
    <row r="274" ht="15.75" customHeight="1">
      <c r="A274" s="31">
        <v>68.0</v>
      </c>
      <c r="B274" s="31" t="s">
        <v>546</v>
      </c>
      <c r="C274" s="31">
        <v>15.0</v>
      </c>
      <c r="D274" s="109">
        <v>215607.0</v>
      </c>
      <c r="E274" s="109">
        <v>224917.0</v>
      </c>
      <c r="F274" s="109">
        <v>215607.0</v>
      </c>
      <c r="G274" s="109">
        <v>224917.0</v>
      </c>
      <c r="H274" s="109">
        <v>143567.0</v>
      </c>
      <c r="I274" s="109">
        <v>132539.0</v>
      </c>
      <c r="J274" s="109">
        <v>143567.0</v>
      </c>
      <c r="K274" s="109">
        <v>132539.0</v>
      </c>
      <c r="L274" s="109">
        <v>2439.0</v>
      </c>
      <c r="M274" s="109">
        <v>2595.0</v>
      </c>
      <c r="N274" s="109">
        <v>2036.0</v>
      </c>
      <c r="O274" s="109">
        <v>2340.0</v>
      </c>
      <c r="P274" s="109">
        <v>141128.0</v>
      </c>
      <c r="Q274" s="109">
        <v>129944.0</v>
      </c>
      <c r="R274" s="109">
        <v>141531.0</v>
      </c>
      <c r="S274" s="109">
        <v>130199.0</v>
      </c>
      <c r="T274" s="109">
        <v>51386.0</v>
      </c>
      <c r="U274" s="109">
        <v>59779.0</v>
      </c>
      <c r="V274" s="109">
        <v>47574.0</v>
      </c>
      <c r="W274" s="109">
        <v>56619.0</v>
      </c>
      <c r="X274" s="109">
        <v>24767.0</v>
      </c>
      <c r="Y274" s="109">
        <v>24875.0</v>
      </c>
      <c r="Z274" s="109">
        <v>22915.0</v>
      </c>
      <c r="AA274" s="109">
        <v>24407.0</v>
      </c>
      <c r="AB274" s="109">
        <v>27104.0</v>
      </c>
      <c r="AC274" s="109">
        <v>29860.0</v>
      </c>
      <c r="AD274" s="109">
        <v>25069.0</v>
      </c>
      <c r="AE274" s="109">
        <v>29875.0</v>
      </c>
      <c r="AF274" s="109">
        <v>4462.0</v>
      </c>
      <c r="AG274" s="109">
        <v>4928.0</v>
      </c>
      <c r="AH274" s="109">
        <v>4968.0</v>
      </c>
      <c r="AI274" s="109">
        <v>4716.0</v>
      </c>
      <c r="AJ274" s="109"/>
      <c r="AK274" s="109"/>
      <c r="AL274" s="109"/>
      <c r="AM274" s="109"/>
      <c r="AN274" s="109">
        <v>6923.0</v>
      </c>
      <c r="AO274" s="109">
        <v>1852.0</v>
      </c>
      <c r="AP274" s="109">
        <v>9902.0</v>
      </c>
      <c r="AQ274" s="109">
        <v>2961.0</v>
      </c>
      <c r="AR274" s="109">
        <v>22792.0</v>
      </c>
      <c r="AS274" s="109"/>
      <c r="AT274" s="109">
        <v>23860.0</v>
      </c>
      <c r="AU274" s="109">
        <v>4924.0</v>
      </c>
      <c r="AV274" s="109"/>
      <c r="AW274" s="109">
        <v>2556.0</v>
      </c>
      <c r="AX274" s="109"/>
      <c r="AY274" s="109">
        <v>2255.0</v>
      </c>
      <c r="AZ274" s="109"/>
      <c r="BA274" s="109">
        <v>3304.0</v>
      </c>
      <c r="BB274" s="109">
        <v>868.0</v>
      </c>
      <c r="BC274" s="109">
        <v>2651.0</v>
      </c>
      <c r="BD274" s="109">
        <v>3253.0</v>
      </c>
      <c r="BE274" s="109">
        <v>1111.0</v>
      </c>
      <c r="BF274" s="109">
        <v>1648.0</v>
      </c>
      <c r="BG274" s="109">
        <v>929.0</v>
      </c>
      <c r="BH274" s="109"/>
      <c r="BI274" s="109">
        <v>1679.0</v>
      </c>
      <c r="BJ274" s="109"/>
      <c r="BK274" s="109"/>
      <c r="BL274" s="109"/>
      <c r="BM274" s="109"/>
      <c r="BN274" s="109"/>
      <c r="BO274" s="109">
        <v>293.0</v>
      </c>
      <c r="BP274" s="109"/>
      <c r="BQ274" s="109"/>
      <c r="BR274" s="109">
        <v>1344.0</v>
      </c>
      <c r="BS274" s="109"/>
      <c r="BT274" s="109"/>
      <c r="BU274" s="109"/>
      <c r="BV274" s="109"/>
      <c r="BW274" s="109"/>
      <c r="BX274" s="109"/>
      <c r="BY274" s="109"/>
      <c r="BZ274" s="109"/>
      <c r="CA274" s="109"/>
      <c r="CB274" s="109"/>
      <c r="CC274" s="109"/>
      <c r="CD274" s="109"/>
      <c r="CE274" s="109"/>
      <c r="CF274" s="109">
        <v>441.0</v>
      </c>
      <c r="CG274" s="109"/>
      <c r="CH274" s="109">
        <v>184.0</v>
      </c>
      <c r="CI274" s="109">
        <v>136.0</v>
      </c>
      <c r="CJ274" s="109"/>
      <c r="CK274" s="109"/>
      <c r="CL274" s="109"/>
      <c r="CM274" s="109"/>
      <c r="CN274" s="109"/>
      <c r="CO274" s="109"/>
      <c r="CP274" s="109"/>
      <c r="CQ274" s="109"/>
      <c r="CR274" s="109"/>
      <c r="CS274" s="109"/>
      <c r="CT274" s="109"/>
      <c r="CU274" s="109"/>
      <c r="CV274" s="109"/>
      <c r="CW274" s="109"/>
      <c r="CX274" s="109"/>
      <c r="CY274" s="109"/>
      <c r="CZ274" s="109"/>
      <c r="DA274" s="109"/>
      <c r="DB274" s="109">
        <v>2176.0</v>
      </c>
      <c r="DC274" s="109"/>
      <c r="DD274" s="109"/>
      <c r="DE274" s="109"/>
      <c r="DF274" s="109"/>
      <c r="DG274" s="109"/>
      <c r="DH274" s="109"/>
      <c r="DI274" s="109"/>
      <c r="DJ274" s="109">
        <v>365.0</v>
      </c>
      <c r="DK274" s="109"/>
      <c r="DL274" s="109"/>
      <c r="DM274" s="109"/>
      <c r="DN274" s="109">
        <v>213.0</v>
      </c>
      <c r="DO274" s="109"/>
      <c r="DP274" s="109"/>
      <c r="DQ274" s="109"/>
      <c r="DR274" s="109"/>
      <c r="DS274" s="109"/>
      <c r="DT274" s="109"/>
      <c r="DU274" s="109"/>
      <c r="DV274" s="109"/>
      <c r="DW274" s="109"/>
      <c r="DX274" s="109"/>
      <c r="DY274" s="109"/>
      <c r="DZ274" s="109"/>
      <c r="EA274" s="109"/>
      <c r="EB274" s="109"/>
      <c r="EC274" s="109"/>
      <c r="ED274" s="109"/>
      <c r="EE274" s="109"/>
      <c r="EF274" s="109"/>
      <c r="EG274" s="109"/>
      <c r="EH274" s="109">
        <v>445.0</v>
      </c>
      <c r="EI274" s="109"/>
      <c r="EJ274" s="109"/>
      <c r="EK274" s="109"/>
      <c r="EL274" s="109"/>
      <c r="EM274" s="109"/>
      <c r="EN274" s="109"/>
      <c r="EO274" s="109"/>
      <c r="EP274" s="109"/>
      <c r="EQ274" s="109"/>
      <c r="ER274" s="109"/>
      <c r="ES274" s="109"/>
      <c r="ET274" s="109"/>
      <c r="EU274" s="109"/>
      <c r="EV274" s="109"/>
      <c r="EW274" s="109"/>
      <c r="EX274" s="109"/>
      <c r="EY274" s="109"/>
      <c r="EZ274" s="109"/>
      <c r="FA274" s="109"/>
      <c r="FB274" s="109"/>
      <c r="FC274" s="109"/>
      <c r="FD274" s="109"/>
      <c r="FE274" s="109"/>
      <c r="FF274" s="109"/>
      <c r="FG274" s="109"/>
      <c r="FH274" s="109"/>
      <c r="FI274" s="109"/>
      <c r="FJ274" s="109"/>
      <c r="FK274" s="109"/>
      <c r="FL274" s="109"/>
      <c r="FM274" s="109"/>
      <c r="FN274" s="109"/>
      <c r="FO274" s="109"/>
      <c r="FP274" s="109"/>
      <c r="FQ274" s="109"/>
      <c r="FR274" s="109"/>
      <c r="FS274" s="109"/>
      <c r="FT274" s="109"/>
      <c r="FU274" s="109"/>
      <c r="FV274" s="109"/>
      <c r="FW274" s="109"/>
      <c r="FX274" s="109"/>
      <c r="FY274" s="109"/>
      <c r="FZ274" s="109"/>
      <c r="GA274" s="109"/>
      <c r="GB274" s="109"/>
      <c r="GC274" s="109"/>
      <c r="GD274" s="109"/>
      <c r="GE274" s="109"/>
      <c r="GF274" s="109"/>
      <c r="GG274" s="109"/>
      <c r="GH274" s="109"/>
      <c r="GI274" s="109">
        <v>433.0</v>
      </c>
    </row>
    <row r="275" ht="15.75" customHeight="1">
      <c r="A275" s="31">
        <v>69.0</v>
      </c>
      <c r="B275" s="31" t="s">
        <v>960</v>
      </c>
      <c r="C275" s="31">
        <v>15.0</v>
      </c>
      <c r="D275" s="109">
        <v>238060.0</v>
      </c>
      <c r="E275" s="109">
        <v>244267.0</v>
      </c>
      <c r="F275" s="109">
        <v>238060.0</v>
      </c>
      <c r="G275" s="109">
        <v>244267.0</v>
      </c>
      <c r="H275" s="109">
        <v>162894.0</v>
      </c>
      <c r="I275" s="109">
        <v>154404.0</v>
      </c>
      <c r="J275" s="109">
        <v>162894.0</v>
      </c>
      <c r="K275" s="109">
        <v>154404.0</v>
      </c>
      <c r="L275" s="109">
        <v>2338.0</v>
      </c>
      <c r="M275" s="109">
        <v>2836.0</v>
      </c>
      <c r="N275" s="109">
        <v>2117.0</v>
      </c>
      <c r="O275" s="109">
        <v>2378.0</v>
      </c>
      <c r="P275" s="109">
        <v>160556.0</v>
      </c>
      <c r="Q275" s="109">
        <v>151568.0</v>
      </c>
      <c r="R275" s="109">
        <v>160777.0</v>
      </c>
      <c r="S275" s="109">
        <v>152026.0</v>
      </c>
      <c r="T275" s="109">
        <v>44021.0</v>
      </c>
      <c r="U275" s="109">
        <v>55046.0</v>
      </c>
      <c r="V275" s="109">
        <v>44616.0</v>
      </c>
      <c r="W275" s="109">
        <v>56982.0</v>
      </c>
      <c r="X275" s="109">
        <v>34877.0</v>
      </c>
      <c r="Y275" s="109">
        <v>38153.0</v>
      </c>
      <c r="Z275" s="109">
        <v>27513.0</v>
      </c>
      <c r="AA275" s="109">
        <v>31763.0</v>
      </c>
      <c r="AB275" s="109">
        <v>30299.0</v>
      </c>
      <c r="AC275" s="109">
        <v>38231.0</v>
      </c>
      <c r="AD275" s="109">
        <v>30056.0</v>
      </c>
      <c r="AE275" s="109">
        <v>36473.0</v>
      </c>
      <c r="AF275" s="109">
        <v>6417.0</v>
      </c>
      <c r="AG275" s="109">
        <v>6073.0</v>
      </c>
      <c r="AH275" s="109">
        <v>8564.0</v>
      </c>
      <c r="AI275" s="109">
        <v>8490.0</v>
      </c>
      <c r="AJ275" s="109"/>
      <c r="AK275" s="109"/>
      <c r="AL275" s="109"/>
      <c r="AM275" s="109"/>
      <c r="AN275" s="109">
        <v>10796.0</v>
      </c>
      <c r="AO275" s="109">
        <v>2090.0</v>
      </c>
      <c r="AP275" s="109">
        <v>12713.0</v>
      </c>
      <c r="AQ275" s="109">
        <v>3687.0</v>
      </c>
      <c r="AR275" s="109">
        <v>24509.0</v>
      </c>
      <c r="AS275" s="109"/>
      <c r="AT275" s="109">
        <v>26051.0</v>
      </c>
      <c r="AU275" s="109">
        <v>6355.0</v>
      </c>
      <c r="AV275" s="109"/>
      <c r="AW275" s="109">
        <v>4153.0</v>
      </c>
      <c r="AX275" s="109"/>
      <c r="AY275" s="109">
        <v>3654.0</v>
      </c>
      <c r="AZ275" s="109">
        <v>765.0</v>
      </c>
      <c r="BA275" s="109">
        <v>2786.0</v>
      </c>
      <c r="BB275" s="109">
        <v>937.0</v>
      </c>
      <c r="BC275" s="109">
        <v>2272.0</v>
      </c>
      <c r="BD275" s="109">
        <v>1739.0</v>
      </c>
      <c r="BE275" s="109">
        <v>1875.0</v>
      </c>
      <c r="BF275" s="109">
        <v>1282.0</v>
      </c>
      <c r="BG275" s="109">
        <v>1256.0</v>
      </c>
      <c r="BH275" s="109"/>
      <c r="BI275" s="109">
        <v>2758.0</v>
      </c>
      <c r="BJ275" s="109"/>
      <c r="BK275" s="109"/>
      <c r="BL275" s="109"/>
      <c r="BM275" s="109"/>
      <c r="BN275" s="109"/>
      <c r="BO275" s="109">
        <v>348.0</v>
      </c>
      <c r="BP275" s="109"/>
      <c r="BQ275" s="109"/>
      <c r="BR275" s="109">
        <v>2504.0</v>
      </c>
      <c r="BS275" s="109"/>
      <c r="BT275" s="109"/>
      <c r="BU275" s="109"/>
      <c r="BV275" s="109"/>
      <c r="BW275" s="109"/>
      <c r="BX275" s="109"/>
      <c r="BY275" s="109"/>
      <c r="BZ275" s="109"/>
      <c r="CA275" s="109"/>
      <c r="CB275" s="109"/>
      <c r="CC275" s="109"/>
      <c r="CD275" s="109"/>
      <c r="CE275" s="109"/>
      <c r="CF275" s="109">
        <v>461.0</v>
      </c>
      <c r="CG275" s="109">
        <v>403.0</v>
      </c>
      <c r="CH275" s="109">
        <v>294.0</v>
      </c>
      <c r="CI275" s="109">
        <v>280.0</v>
      </c>
      <c r="CJ275" s="109"/>
      <c r="CK275" s="109"/>
      <c r="CL275" s="109"/>
      <c r="CM275" s="109"/>
      <c r="CN275" s="109"/>
      <c r="CO275" s="109"/>
      <c r="CP275" s="109"/>
      <c r="CQ275" s="109"/>
      <c r="CR275" s="109"/>
      <c r="CS275" s="109"/>
      <c r="CT275" s="109"/>
      <c r="CU275" s="109"/>
      <c r="CV275" s="109"/>
      <c r="CW275" s="109"/>
      <c r="CX275" s="109"/>
      <c r="CY275" s="109"/>
      <c r="CZ275" s="109">
        <v>4102.0</v>
      </c>
      <c r="DA275" s="109"/>
      <c r="DB275" s="109">
        <v>3254.0</v>
      </c>
      <c r="DC275" s="109"/>
      <c r="DD275" s="109"/>
      <c r="DE275" s="109"/>
      <c r="DF275" s="109"/>
      <c r="DG275" s="109"/>
      <c r="DH275" s="109"/>
      <c r="DI275" s="109"/>
      <c r="DJ275" s="109">
        <v>528.0</v>
      </c>
      <c r="DK275" s="109"/>
      <c r="DL275" s="109"/>
      <c r="DM275" s="109"/>
      <c r="DN275" s="109">
        <v>793.0</v>
      </c>
      <c r="DO275" s="109"/>
      <c r="DP275" s="109"/>
      <c r="DQ275" s="109"/>
      <c r="DR275" s="109"/>
      <c r="DS275" s="109"/>
      <c r="DT275" s="109"/>
      <c r="DU275" s="109"/>
      <c r="DV275" s="109"/>
      <c r="DW275" s="109"/>
      <c r="DX275" s="109"/>
      <c r="DY275" s="109"/>
      <c r="DZ275" s="109"/>
      <c r="EA275" s="109"/>
      <c r="EB275" s="109"/>
      <c r="EC275" s="109"/>
      <c r="ED275" s="109"/>
      <c r="EE275" s="109"/>
      <c r="EF275" s="109">
        <v>2570.0</v>
      </c>
      <c r="EG275" s="109"/>
      <c r="EH275" s="109">
        <v>1672.0</v>
      </c>
      <c r="EI275" s="109"/>
      <c r="EJ275" s="109"/>
      <c r="EK275" s="109"/>
      <c r="EL275" s="109"/>
      <c r="EM275" s="109"/>
      <c r="EN275" s="109"/>
      <c r="EO275" s="109"/>
      <c r="EP275" s="109"/>
      <c r="EQ275" s="109"/>
      <c r="ER275" s="109"/>
      <c r="ES275" s="109"/>
      <c r="ET275" s="109"/>
      <c r="EU275" s="109"/>
      <c r="EV275" s="109"/>
      <c r="EW275" s="109"/>
      <c r="EX275" s="109"/>
      <c r="EY275" s="109"/>
      <c r="EZ275" s="109"/>
      <c r="FA275" s="109"/>
      <c r="FB275" s="109"/>
      <c r="FC275" s="109"/>
      <c r="FD275" s="109"/>
      <c r="FE275" s="109"/>
      <c r="FF275" s="109"/>
      <c r="FG275" s="109"/>
      <c r="FH275" s="109"/>
      <c r="FI275" s="109"/>
      <c r="FJ275" s="109"/>
      <c r="FK275" s="109"/>
      <c r="FL275" s="109"/>
      <c r="FM275" s="109"/>
      <c r="FN275" s="109"/>
      <c r="FO275" s="109"/>
      <c r="FP275" s="109"/>
      <c r="FQ275" s="109"/>
      <c r="FR275" s="109"/>
      <c r="FS275" s="109"/>
      <c r="FT275" s="109"/>
      <c r="FU275" s="109"/>
      <c r="FV275" s="109"/>
      <c r="FW275" s="109"/>
      <c r="FX275" s="109"/>
      <c r="FY275" s="109"/>
      <c r="FZ275" s="109"/>
      <c r="GA275" s="109"/>
      <c r="GB275" s="109"/>
      <c r="GC275" s="109"/>
      <c r="GD275" s="109"/>
      <c r="GE275" s="109"/>
      <c r="GF275" s="109"/>
      <c r="GG275" s="109"/>
      <c r="GH275" s="109"/>
      <c r="GI275" s="109">
        <v>466.0</v>
      </c>
    </row>
    <row r="276" ht="15.75" customHeight="1">
      <c r="A276" s="31">
        <v>70.0</v>
      </c>
      <c r="B276" s="31" t="s">
        <v>1328</v>
      </c>
      <c r="C276" s="31">
        <v>15.0</v>
      </c>
      <c r="D276" s="109">
        <v>177005.0</v>
      </c>
      <c r="E276" s="109">
        <v>185954.0</v>
      </c>
      <c r="F276" s="109">
        <v>177005.0</v>
      </c>
      <c r="G276" s="109">
        <v>185954.0</v>
      </c>
      <c r="H276" s="109">
        <v>123466.0</v>
      </c>
      <c r="I276" s="109">
        <v>120805.0</v>
      </c>
      <c r="J276" s="109">
        <v>123466.0</v>
      </c>
      <c r="K276" s="109">
        <v>120805.0</v>
      </c>
      <c r="L276" s="109">
        <v>2067.0</v>
      </c>
      <c r="M276" s="109">
        <v>1836.0</v>
      </c>
      <c r="N276" s="109">
        <v>1722.0</v>
      </c>
      <c r="O276" s="109">
        <v>1758.0</v>
      </c>
      <c r="P276" s="109">
        <v>121399.0</v>
      </c>
      <c r="Q276" s="109">
        <v>118969.0</v>
      </c>
      <c r="R276" s="109">
        <v>121744.0</v>
      </c>
      <c r="S276" s="109">
        <v>119047.0</v>
      </c>
      <c r="T276" s="109">
        <v>42781.0</v>
      </c>
      <c r="U276" s="109">
        <v>53048.0</v>
      </c>
      <c r="V276" s="109">
        <v>38751.0</v>
      </c>
      <c r="W276" s="109">
        <v>50633.0</v>
      </c>
      <c r="X276" s="109">
        <v>14806.0</v>
      </c>
      <c r="Y276" s="109">
        <v>20545.0</v>
      </c>
      <c r="Z276" s="109">
        <v>17360.0</v>
      </c>
      <c r="AA276" s="109">
        <v>20354.0</v>
      </c>
      <c r="AB276" s="109">
        <v>22086.0</v>
      </c>
      <c r="AC276" s="109">
        <v>26015.0</v>
      </c>
      <c r="AD276" s="109">
        <v>21102.0</v>
      </c>
      <c r="AE276" s="109">
        <v>27136.0</v>
      </c>
      <c r="AF276" s="109">
        <v>5607.0</v>
      </c>
      <c r="AG276" s="109">
        <v>5196.0</v>
      </c>
      <c r="AH276" s="109">
        <v>4299.0</v>
      </c>
      <c r="AI276" s="109">
        <v>4703.0</v>
      </c>
      <c r="AJ276" s="109"/>
      <c r="AK276" s="109"/>
      <c r="AL276" s="109"/>
      <c r="AM276" s="109"/>
      <c r="AN276" s="109">
        <v>6051.0</v>
      </c>
      <c r="AO276" s="109">
        <v>1489.0</v>
      </c>
      <c r="AP276" s="109">
        <v>8940.0</v>
      </c>
      <c r="AQ276" s="109">
        <v>2892.0</v>
      </c>
      <c r="AR276" s="109">
        <v>23520.0</v>
      </c>
      <c r="AS276" s="109">
        <v>5575.0</v>
      </c>
      <c r="AT276" s="109">
        <v>24327.0</v>
      </c>
      <c r="AU276" s="109">
        <v>6050.0</v>
      </c>
      <c r="AV276" s="109"/>
      <c r="AW276" s="109">
        <v>2053.0</v>
      </c>
      <c r="AX276" s="109"/>
      <c r="AY276" s="109">
        <v>2160.0</v>
      </c>
      <c r="AZ276" s="109">
        <v>1165.0</v>
      </c>
      <c r="BA276" s="109">
        <v>2814.0</v>
      </c>
      <c r="BB276" s="109">
        <v>1205.0</v>
      </c>
      <c r="BC276" s="109">
        <v>2799.0</v>
      </c>
      <c r="BD276" s="109">
        <v>3717.0</v>
      </c>
      <c r="BE276" s="109">
        <v>2234.0</v>
      </c>
      <c r="BF276" s="109">
        <v>2006.0</v>
      </c>
      <c r="BG276" s="109">
        <v>1728.0</v>
      </c>
      <c r="BH276" s="109"/>
      <c r="BI276" s="109"/>
      <c r="BJ276" s="109"/>
      <c r="BK276" s="109"/>
      <c r="BL276" s="109"/>
      <c r="BM276" s="109"/>
      <c r="BN276" s="109"/>
      <c r="BO276" s="109">
        <v>145.0</v>
      </c>
      <c r="BP276" s="109"/>
      <c r="BQ276" s="109"/>
      <c r="BR276" s="109">
        <v>1094.0</v>
      </c>
      <c r="BS276" s="109"/>
      <c r="BT276" s="109"/>
      <c r="BU276" s="109"/>
      <c r="BV276" s="109"/>
      <c r="BW276" s="109"/>
      <c r="BX276" s="109"/>
      <c r="BY276" s="109"/>
      <c r="BZ276" s="109"/>
      <c r="CA276" s="109"/>
      <c r="CB276" s="109"/>
      <c r="CC276" s="109"/>
      <c r="CD276" s="109"/>
      <c r="CE276" s="109"/>
      <c r="CF276" s="109"/>
      <c r="CG276" s="109"/>
      <c r="CH276" s="109">
        <v>127.0</v>
      </c>
      <c r="CI276" s="109">
        <v>120.0</v>
      </c>
      <c r="CJ276" s="109"/>
      <c r="CK276" s="109"/>
      <c r="CL276" s="109"/>
      <c r="CM276" s="109"/>
      <c r="CN276" s="109"/>
      <c r="CO276" s="109"/>
      <c r="CP276" s="109"/>
      <c r="CQ276" s="109"/>
      <c r="CR276" s="109"/>
      <c r="CS276" s="109"/>
      <c r="CT276" s="109"/>
      <c r="CU276" s="109"/>
      <c r="CV276" s="109"/>
      <c r="CW276" s="109"/>
      <c r="CX276" s="109"/>
      <c r="CY276" s="109"/>
      <c r="CZ276" s="109"/>
      <c r="DA276" s="109"/>
      <c r="DB276" s="109">
        <v>1572.0</v>
      </c>
      <c r="DC276" s="109"/>
      <c r="DD276" s="109"/>
      <c r="DE276" s="109"/>
      <c r="DF276" s="109"/>
      <c r="DG276" s="109"/>
      <c r="DH276" s="109"/>
      <c r="DI276" s="109"/>
      <c r="DJ276" s="109">
        <v>364.0</v>
      </c>
      <c r="DK276" s="109"/>
      <c r="DL276" s="109"/>
      <c r="DM276" s="109"/>
      <c r="DN276" s="109">
        <v>168.0</v>
      </c>
      <c r="DO276" s="109"/>
      <c r="DP276" s="109"/>
      <c r="DQ276" s="109"/>
      <c r="DR276" s="109"/>
      <c r="DS276" s="109"/>
      <c r="DT276" s="109"/>
      <c r="DU276" s="109"/>
      <c r="DV276" s="109"/>
      <c r="DW276" s="109"/>
      <c r="DX276" s="109"/>
      <c r="DY276" s="109"/>
      <c r="DZ276" s="109"/>
      <c r="EA276" s="109"/>
      <c r="EB276" s="109"/>
      <c r="EC276" s="109"/>
      <c r="ED276" s="109"/>
      <c r="EE276" s="109"/>
      <c r="EF276" s="109"/>
      <c r="EG276" s="109"/>
      <c r="EH276" s="109">
        <v>429.0</v>
      </c>
      <c r="EI276" s="109"/>
      <c r="EJ276" s="109"/>
      <c r="EK276" s="109"/>
      <c r="EL276" s="109"/>
      <c r="EM276" s="109"/>
      <c r="EN276" s="109"/>
      <c r="EO276" s="109"/>
      <c r="EP276" s="109"/>
      <c r="EQ276" s="109"/>
      <c r="ER276" s="109"/>
      <c r="ES276" s="109"/>
      <c r="ET276" s="109"/>
      <c r="EU276" s="109"/>
      <c r="EV276" s="109"/>
      <c r="EW276" s="109"/>
      <c r="EX276" s="109"/>
      <c r="EY276" s="109"/>
      <c r="EZ276" s="109"/>
      <c r="FA276" s="109"/>
      <c r="FB276" s="109"/>
      <c r="FC276" s="109"/>
      <c r="FD276" s="109"/>
      <c r="FE276" s="109"/>
      <c r="FF276" s="109"/>
      <c r="FG276" s="109"/>
      <c r="FH276" s="109"/>
      <c r="FI276" s="109"/>
      <c r="FJ276" s="109"/>
      <c r="FK276" s="109"/>
      <c r="FL276" s="109"/>
      <c r="FM276" s="109"/>
      <c r="FN276" s="109"/>
      <c r="FO276" s="109"/>
      <c r="FP276" s="109"/>
      <c r="FQ276" s="109"/>
      <c r="FR276" s="109"/>
      <c r="FS276" s="109"/>
      <c r="FT276" s="109"/>
      <c r="FU276" s="109"/>
      <c r="FV276" s="109"/>
      <c r="FW276" s="109"/>
      <c r="FX276" s="109"/>
      <c r="FY276" s="109"/>
      <c r="FZ276" s="109"/>
      <c r="GA276" s="109"/>
      <c r="GB276" s="109"/>
      <c r="GC276" s="109"/>
      <c r="GD276" s="109"/>
      <c r="GE276" s="109"/>
      <c r="GF276" s="109">
        <v>1666.0</v>
      </c>
      <c r="GG276" s="109"/>
      <c r="GH276" s="109"/>
      <c r="GI276" s="109">
        <v>327.0</v>
      </c>
    </row>
    <row r="277" ht="15.75" customHeight="1">
      <c r="A277" s="31">
        <v>71.0</v>
      </c>
      <c r="B277" s="31" t="s">
        <v>962</v>
      </c>
      <c r="C277" s="31">
        <v>15.0</v>
      </c>
      <c r="D277" s="109">
        <v>224401.0</v>
      </c>
      <c r="E277" s="109">
        <v>236732.0</v>
      </c>
      <c r="F277" s="109">
        <v>224401.0</v>
      </c>
      <c r="G277" s="109">
        <v>236732.0</v>
      </c>
      <c r="H277" s="109">
        <v>147946.0</v>
      </c>
      <c r="I277" s="109">
        <v>140667.0</v>
      </c>
      <c r="J277" s="109">
        <v>147946.0</v>
      </c>
      <c r="K277" s="109">
        <v>140667.0</v>
      </c>
      <c r="L277" s="109">
        <v>2754.0</v>
      </c>
      <c r="M277" s="109">
        <v>2714.0</v>
      </c>
      <c r="N277" s="109">
        <v>2407.0</v>
      </c>
      <c r="O277" s="109">
        <v>2498.0</v>
      </c>
      <c r="P277" s="109">
        <v>145192.0</v>
      </c>
      <c r="Q277" s="109">
        <v>137953.0</v>
      </c>
      <c r="R277" s="109">
        <v>145539.0</v>
      </c>
      <c r="S277" s="109">
        <v>138169.0</v>
      </c>
      <c r="T277" s="109">
        <v>45843.0</v>
      </c>
      <c r="U277" s="109">
        <v>56514.0</v>
      </c>
      <c r="V277" s="109">
        <v>44620.0</v>
      </c>
      <c r="W277" s="109">
        <v>57357.0</v>
      </c>
      <c r="X277" s="109">
        <v>18687.0</v>
      </c>
      <c r="Y277" s="109">
        <v>21244.0</v>
      </c>
      <c r="Z277" s="109">
        <v>20289.0</v>
      </c>
      <c r="AA277" s="109">
        <v>23224.0</v>
      </c>
      <c r="AB277" s="109">
        <v>30757.0</v>
      </c>
      <c r="AC277" s="109">
        <v>39715.0</v>
      </c>
      <c r="AD277" s="109">
        <v>25887.0</v>
      </c>
      <c r="AE277" s="109">
        <v>35425.0</v>
      </c>
      <c r="AF277" s="109">
        <v>2854.0</v>
      </c>
      <c r="AG277" s="109">
        <v>2884.0</v>
      </c>
      <c r="AH277" s="109">
        <v>3455.0</v>
      </c>
      <c r="AI277" s="109">
        <v>3572.0</v>
      </c>
      <c r="AJ277" s="109"/>
      <c r="AK277" s="109"/>
      <c r="AL277" s="109"/>
      <c r="AM277" s="109"/>
      <c r="AN277" s="109">
        <v>9213.0</v>
      </c>
      <c r="AO277" s="109">
        <v>2778.0</v>
      </c>
      <c r="AP277" s="109">
        <v>10848.0</v>
      </c>
      <c r="AQ277" s="109">
        <v>3556.0</v>
      </c>
      <c r="AR277" s="109">
        <v>32281.0</v>
      </c>
      <c r="AS277" s="109">
        <v>6314.0</v>
      </c>
      <c r="AT277" s="109">
        <v>32349.0</v>
      </c>
      <c r="AU277" s="109">
        <v>6635.0</v>
      </c>
      <c r="AV277" s="109"/>
      <c r="AW277" s="109">
        <v>1720.0</v>
      </c>
      <c r="AX277" s="109"/>
      <c r="AY277" s="109">
        <v>2200.0</v>
      </c>
      <c r="AZ277" s="109">
        <v>1029.0</v>
      </c>
      <c r="BA277" s="109">
        <v>3450.0</v>
      </c>
      <c r="BB277" s="109">
        <v>1204.0</v>
      </c>
      <c r="BC277" s="109">
        <v>3516.0</v>
      </c>
      <c r="BD277" s="109">
        <v>3976.0</v>
      </c>
      <c r="BE277" s="109">
        <v>2945.0</v>
      </c>
      <c r="BF277" s="109">
        <v>2197.0</v>
      </c>
      <c r="BG277" s="109">
        <v>1848.0</v>
      </c>
      <c r="BH277" s="109"/>
      <c r="BI277" s="109"/>
      <c r="BJ277" s="109"/>
      <c r="BK277" s="109"/>
      <c r="BL277" s="109"/>
      <c r="BM277" s="109"/>
      <c r="BN277" s="109"/>
      <c r="BO277" s="109">
        <v>164.0</v>
      </c>
      <c r="BP277" s="109"/>
      <c r="BQ277" s="109"/>
      <c r="BR277" s="109">
        <v>1111.0</v>
      </c>
      <c r="BS277" s="109"/>
      <c r="BT277" s="109"/>
      <c r="BU277" s="109"/>
      <c r="BV277" s="109"/>
      <c r="BW277" s="109"/>
      <c r="BX277" s="109"/>
      <c r="BY277" s="109"/>
      <c r="BZ277" s="109"/>
      <c r="CA277" s="109"/>
      <c r="CB277" s="109"/>
      <c r="CC277" s="109"/>
      <c r="CD277" s="109"/>
      <c r="CE277" s="109"/>
      <c r="CF277" s="109">
        <v>552.0</v>
      </c>
      <c r="CG277" s="109">
        <v>389.0</v>
      </c>
      <c r="CH277" s="109">
        <v>289.0</v>
      </c>
      <c r="CI277" s="109">
        <v>283.0</v>
      </c>
      <c r="CJ277" s="109"/>
      <c r="CK277" s="109"/>
      <c r="CL277" s="109"/>
      <c r="CM277" s="109"/>
      <c r="CN277" s="109"/>
      <c r="CO277" s="109"/>
      <c r="CP277" s="109"/>
      <c r="CQ277" s="109"/>
      <c r="CR277" s="109"/>
      <c r="CS277" s="109"/>
      <c r="CT277" s="109"/>
      <c r="CU277" s="109"/>
      <c r="CV277" s="109"/>
      <c r="CW277" s="109"/>
      <c r="CX277" s="109"/>
      <c r="CY277" s="109"/>
      <c r="CZ277" s="109"/>
      <c r="DA277" s="109"/>
      <c r="DB277" s="109">
        <v>2186.0</v>
      </c>
      <c r="DC277" s="109"/>
      <c r="DD277" s="109"/>
      <c r="DE277" s="109"/>
      <c r="DF277" s="109"/>
      <c r="DG277" s="109"/>
      <c r="DH277" s="109"/>
      <c r="DI277" s="109"/>
      <c r="DJ277" s="109">
        <v>334.0</v>
      </c>
      <c r="DK277" s="109"/>
      <c r="DL277" s="109"/>
      <c r="DM277" s="109"/>
      <c r="DN277" s="109">
        <v>185.0</v>
      </c>
      <c r="DO277" s="109"/>
      <c r="DP277" s="109"/>
      <c r="DQ277" s="109"/>
      <c r="DR277" s="109"/>
      <c r="DS277" s="109"/>
      <c r="DT277" s="109"/>
      <c r="DU277" s="109"/>
      <c r="DV277" s="109"/>
      <c r="DW277" s="109"/>
      <c r="DX277" s="109"/>
      <c r="DY277" s="109"/>
      <c r="DZ277" s="109"/>
      <c r="EA277" s="109"/>
      <c r="EB277" s="109"/>
      <c r="EC277" s="109"/>
      <c r="ED277" s="109"/>
      <c r="EE277" s="109"/>
      <c r="EF277" s="109"/>
      <c r="EG277" s="109"/>
      <c r="EH277" s="109">
        <v>585.0</v>
      </c>
      <c r="EI277" s="109"/>
      <c r="EJ277" s="109"/>
      <c r="EK277" s="109"/>
      <c r="EL277" s="109"/>
      <c r="EM277" s="109"/>
      <c r="EN277" s="109"/>
      <c r="EO277" s="109"/>
      <c r="EP277" s="109"/>
      <c r="EQ277" s="109"/>
      <c r="ER277" s="109"/>
      <c r="ES277" s="109"/>
      <c r="ET277" s="109"/>
      <c r="EU277" s="109"/>
      <c r="EV277" s="109"/>
      <c r="EW277" s="109"/>
      <c r="EX277" s="109"/>
      <c r="EY277" s="109"/>
      <c r="EZ277" s="109"/>
      <c r="FA277" s="109"/>
      <c r="FB277" s="109"/>
      <c r="FC277" s="109"/>
      <c r="FD277" s="109"/>
      <c r="FE277" s="109"/>
      <c r="FF277" s="109"/>
      <c r="FG277" s="109"/>
      <c r="FH277" s="109"/>
      <c r="FI277" s="109"/>
      <c r="FJ277" s="109"/>
      <c r="FK277" s="109"/>
      <c r="FL277" s="109"/>
      <c r="FM277" s="109"/>
      <c r="FN277" s="109"/>
      <c r="FO277" s="109"/>
      <c r="FP277" s="109"/>
      <c r="FQ277" s="109"/>
      <c r="FR277" s="109"/>
      <c r="FS277" s="109"/>
      <c r="FT277" s="109"/>
      <c r="FU277" s="109"/>
      <c r="FV277" s="109"/>
      <c r="FW277" s="109"/>
      <c r="FX277" s="109"/>
      <c r="FY277" s="109"/>
      <c r="FZ277" s="109"/>
      <c r="GA277" s="109"/>
      <c r="GB277" s="109"/>
      <c r="GC277" s="109"/>
      <c r="GD277" s="109"/>
      <c r="GE277" s="109"/>
      <c r="GF277" s="109"/>
      <c r="GG277" s="109"/>
      <c r="GH277" s="109"/>
      <c r="GI277" s="109">
        <v>389.0</v>
      </c>
    </row>
    <row r="278" ht="15.75" customHeight="1">
      <c r="A278" s="31">
        <v>72.0</v>
      </c>
      <c r="B278" s="31" t="s">
        <v>1329</v>
      </c>
      <c r="C278" s="31">
        <v>15.0</v>
      </c>
      <c r="D278" s="109">
        <v>214668.0</v>
      </c>
      <c r="E278" s="109">
        <v>219667.0</v>
      </c>
      <c r="F278" s="109">
        <v>214668.0</v>
      </c>
      <c r="G278" s="109">
        <v>219667.0</v>
      </c>
      <c r="H278" s="109">
        <v>152467.0</v>
      </c>
      <c r="I278" s="109">
        <v>143332.0</v>
      </c>
      <c r="J278" s="109">
        <v>152467.0</v>
      </c>
      <c r="K278" s="109">
        <v>143332.0</v>
      </c>
      <c r="L278" s="109">
        <v>2192.0</v>
      </c>
      <c r="M278" s="109">
        <v>2185.0</v>
      </c>
      <c r="N278" s="109">
        <v>2173.0</v>
      </c>
      <c r="O278" s="109">
        <v>2042.0</v>
      </c>
      <c r="P278" s="109">
        <v>150275.0</v>
      </c>
      <c r="Q278" s="109">
        <v>141147.0</v>
      </c>
      <c r="R278" s="109">
        <v>150294.0</v>
      </c>
      <c r="S278" s="109">
        <v>141290.0</v>
      </c>
      <c r="T278" s="109">
        <v>40690.0</v>
      </c>
      <c r="U278" s="109">
        <v>51206.0</v>
      </c>
      <c r="V278" s="109">
        <v>39833.0</v>
      </c>
      <c r="W278" s="109">
        <v>53265.0</v>
      </c>
      <c r="X278" s="109">
        <v>32053.0</v>
      </c>
      <c r="Y278" s="109">
        <v>32957.0</v>
      </c>
      <c r="Z278" s="109">
        <v>21196.0</v>
      </c>
      <c r="AA278" s="109">
        <v>25259.0</v>
      </c>
      <c r="AB278" s="109">
        <v>30530.0</v>
      </c>
      <c r="AC278" s="109">
        <v>36006.0</v>
      </c>
      <c r="AD278" s="109">
        <v>28892.0</v>
      </c>
      <c r="AE278" s="109">
        <v>34449.0</v>
      </c>
      <c r="AF278" s="109">
        <v>5475.0</v>
      </c>
      <c r="AG278" s="109">
        <v>5286.0</v>
      </c>
      <c r="AH278" s="109">
        <v>10457.0</v>
      </c>
      <c r="AI278" s="109">
        <v>10185.0</v>
      </c>
      <c r="AJ278" s="109"/>
      <c r="AK278" s="109"/>
      <c r="AL278" s="109"/>
      <c r="AM278" s="109"/>
      <c r="AN278" s="109">
        <v>10131.0</v>
      </c>
      <c r="AO278" s="109">
        <v>2958.0</v>
      </c>
      <c r="AP278" s="109">
        <v>13533.0</v>
      </c>
      <c r="AQ278" s="109">
        <v>4418.0</v>
      </c>
      <c r="AR278" s="109">
        <v>26018.0</v>
      </c>
      <c r="AS278" s="109">
        <v>4768.0</v>
      </c>
      <c r="AT278" s="109">
        <v>26727.0</v>
      </c>
      <c r="AU278" s="109">
        <v>5879.0</v>
      </c>
      <c r="AV278" s="109"/>
      <c r="AW278" s="109">
        <v>2898.0</v>
      </c>
      <c r="AX278" s="109"/>
      <c r="AY278" s="109">
        <v>3599.0</v>
      </c>
      <c r="AZ278" s="109"/>
      <c r="BA278" s="109">
        <v>1987.0</v>
      </c>
      <c r="BB278" s="109">
        <v>764.0</v>
      </c>
      <c r="BC278" s="109">
        <v>2134.0</v>
      </c>
      <c r="BD278" s="109">
        <v>2607.0</v>
      </c>
      <c r="BE278" s="109">
        <v>1307.0</v>
      </c>
      <c r="BF278" s="109">
        <v>1449.0</v>
      </c>
      <c r="BG278" s="109">
        <v>1147.0</v>
      </c>
      <c r="BH278" s="109"/>
      <c r="BI278" s="109"/>
      <c r="BJ278" s="109"/>
      <c r="BK278" s="109"/>
      <c r="BL278" s="109"/>
      <c r="BM278" s="109"/>
      <c r="BN278" s="109"/>
      <c r="BO278" s="109">
        <v>297.0</v>
      </c>
      <c r="BP278" s="109">
        <v>2186.0</v>
      </c>
      <c r="BQ278" s="109"/>
      <c r="BR278" s="109">
        <v>2896.0</v>
      </c>
      <c r="BS278" s="109"/>
      <c r="BT278" s="109"/>
      <c r="BU278" s="109"/>
      <c r="BV278" s="109"/>
      <c r="BW278" s="109"/>
      <c r="BX278" s="109"/>
      <c r="BY278" s="109"/>
      <c r="BZ278" s="109"/>
      <c r="CA278" s="109"/>
      <c r="CB278" s="109"/>
      <c r="CC278" s="109"/>
      <c r="CD278" s="109"/>
      <c r="CE278" s="109"/>
      <c r="CF278" s="109">
        <v>585.0</v>
      </c>
      <c r="CG278" s="109">
        <v>449.0</v>
      </c>
      <c r="CH278" s="109">
        <v>372.0</v>
      </c>
      <c r="CI278" s="109">
        <v>317.0</v>
      </c>
      <c r="CJ278" s="109"/>
      <c r="CK278" s="109"/>
      <c r="CL278" s="109"/>
      <c r="CM278" s="109"/>
      <c r="CN278" s="109"/>
      <c r="CO278" s="109"/>
      <c r="CP278" s="109"/>
      <c r="CQ278" s="109"/>
      <c r="CR278" s="109"/>
      <c r="CS278" s="109"/>
      <c r="CT278" s="109"/>
      <c r="CU278" s="109"/>
      <c r="CV278" s="109"/>
      <c r="CW278" s="109"/>
      <c r="CX278" s="109"/>
      <c r="CY278" s="109"/>
      <c r="CZ278" s="109"/>
      <c r="DA278" s="109"/>
      <c r="DB278" s="109">
        <v>2330.0</v>
      </c>
      <c r="DC278" s="109"/>
      <c r="DD278" s="109"/>
      <c r="DE278" s="109"/>
      <c r="DF278" s="109"/>
      <c r="DG278" s="109"/>
      <c r="DH278" s="109"/>
      <c r="DI278" s="109"/>
      <c r="DJ278" s="109">
        <v>780.0</v>
      </c>
      <c r="DK278" s="109"/>
      <c r="DL278" s="109"/>
      <c r="DM278" s="109"/>
      <c r="DN278" s="109">
        <v>683.0</v>
      </c>
      <c r="DO278" s="109"/>
      <c r="DP278" s="109"/>
      <c r="DQ278" s="109"/>
      <c r="DR278" s="109"/>
      <c r="DS278" s="109"/>
      <c r="DT278" s="109"/>
      <c r="DU278" s="109"/>
      <c r="DV278" s="109"/>
      <c r="DW278" s="109"/>
      <c r="DX278" s="109"/>
      <c r="DY278" s="109"/>
      <c r="DZ278" s="109"/>
      <c r="EA278" s="109"/>
      <c r="EB278" s="109"/>
      <c r="EC278" s="109"/>
      <c r="ED278" s="109"/>
      <c r="EE278" s="109"/>
      <c r="EF278" s="109"/>
      <c r="EG278" s="109"/>
      <c r="EH278" s="109">
        <v>382.0</v>
      </c>
      <c r="EI278" s="109"/>
      <c r="EJ278" s="109"/>
      <c r="EK278" s="109"/>
      <c r="EL278" s="109"/>
      <c r="EM278" s="109"/>
      <c r="EN278" s="109"/>
      <c r="EO278" s="109"/>
      <c r="EP278" s="109"/>
      <c r="EQ278" s="109"/>
      <c r="ER278" s="109"/>
      <c r="ES278" s="109"/>
      <c r="ET278" s="109"/>
      <c r="EU278" s="109"/>
      <c r="EV278" s="109"/>
      <c r="EW278" s="109"/>
      <c r="EX278" s="109"/>
      <c r="EY278" s="109"/>
      <c r="EZ278" s="109"/>
      <c r="FA278" s="109"/>
      <c r="FB278" s="109"/>
      <c r="FC278" s="109"/>
      <c r="FD278" s="109"/>
      <c r="FE278" s="109"/>
      <c r="FF278" s="109"/>
      <c r="FG278" s="109"/>
      <c r="FH278" s="109"/>
      <c r="FI278" s="109"/>
      <c r="FJ278" s="109"/>
      <c r="FK278" s="109"/>
      <c r="FL278" s="109"/>
      <c r="FM278" s="109"/>
      <c r="FN278" s="109"/>
      <c r="FO278" s="109"/>
      <c r="FP278" s="109"/>
      <c r="FQ278" s="109"/>
      <c r="FR278" s="109"/>
      <c r="FS278" s="109"/>
      <c r="FT278" s="109"/>
      <c r="FU278" s="109"/>
      <c r="FV278" s="109"/>
      <c r="FW278" s="109"/>
      <c r="FX278" s="109"/>
      <c r="FY278" s="109"/>
      <c r="FZ278" s="109"/>
      <c r="GA278" s="109"/>
      <c r="GB278" s="109"/>
      <c r="GC278" s="109"/>
      <c r="GD278" s="109"/>
      <c r="GE278" s="109"/>
      <c r="GF278" s="109"/>
      <c r="GG278" s="109">
        <v>1325.0</v>
      </c>
      <c r="GH278" s="109"/>
      <c r="GI278" s="109">
        <v>341.0</v>
      </c>
    </row>
    <row r="279" ht="15.75" customHeight="1">
      <c r="A279" s="31">
        <v>73.0</v>
      </c>
      <c r="B279" s="31" t="s">
        <v>1330</v>
      </c>
      <c r="C279" s="31">
        <v>15.0</v>
      </c>
      <c r="D279" s="109">
        <v>191636.0</v>
      </c>
      <c r="E279" s="109">
        <v>201043.0</v>
      </c>
      <c r="F279" s="109">
        <v>191636.0</v>
      </c>
      <c r="G279" s="109">
        <v>201043.0</v>
      </c>
      <c r="H279" s="109">
        <v>131219.0</v>
      </c>
      <c r="I279" s="109">
        <v>123809.0</v>
      </c>
      <c r="J279" s="109">
        <v>131219.0</v>
      </c>
      <c r="K279" s="109">
        <v>123809.0</v>
      </c>
      <c r="L279" s="109">
        <v>2304.0</v>
      </c>
      <c r="M279" s="109">
        <v>2170.0</v>
      </c>
      <c r="N279" s="109">
        <v>2007.0</v>
      </c>
      <c r="O279" s="109">
        <v>1962.0</v>
      </c>
      <c r="P279" s="109">
        <v>128915.0</v>
      </c>
      <c r="Q279" s="109">
        <v>121639.0</v>
      </c>
      <c r="R279" s="109">
        <v>129212.0</v>
      </c>
      <c r="S279" s="109">
        <v>121847.0</v>
      </c>
      <c r="T279" s="109">
        <v>43254.0</v>
      </c>
      <c r="U279" s="109">
        <v>54544.0</v>
      </c>
      <c r="V279" s="109">
        <v>38678.0</v>
      </c>
      <c r="W279" s="109">
        <v>52194.0</v>
      </c>
      <c r="X279" s="109">
        <v>16930.0</v>
      </c>
      <c r="Y279" s="109">
        <v>18791.0</v>
      </c>
      <c r="Z279" s="109">
        <v>17098.0</v>
      </c>
      <c r="AA279" s="109">
        <v>19850.0</v>
      </c>
      <c r="AB279" s="109">
        <v>21819.0</v>
      </c>
      <c r="AC279" s="109">
        <v>31300.0</v>
      </c>
      <c r="AD279" s="109">
        <v>21042.0</v>
      </c>
      <c r="AE279" s="109">
        <v>28933.0</v>
      </c>
      <c r="AF279" s="109">
        <v>3198.0</v>
      </c>
      <c r="AG279" s="109">
        <v>4760.0</v>
      </c>
      <c r="AH279" s="109">
        <v>3366.0</v>
      </c>
      <c r="AI279" s="109">
        <v>3732.0</v>
      </c>
      <c r="AJ279" s="109"/>
      <c r="AK279" s="109"/>
      <c r="AL279" s="109"/>
      <c r="AM279" s="109"/>
      <c r="AN279" s="109">
        <v>8538.0</v>
      </c>
      <c r="AO279" s="109">
        <v>1879.0</v>
      </c>
      <c r="AP279" s="109">
        <v>10132.0</v>
      </c>
      <c r="AQ279" s="109">
        <v>3374.0</v>
      </c>
      <c r="AR279" s="109">
        <v>30112.0</v>
      </c>
      <c r="AS279" s="109"/>
      <c r="AT279" s="109">
        <v>31781.0</v>
      </c>
      <c r="AU279" s="109">
        <v>5234.0</v>
      </c>
      <c r="AV279" s="109"/>
      <c r="AW279" s="109">
        <v>2488.0</v>
      </c>
      <c r="AX279" s="109"/>
      <c r="AY279" s="109">
        <v>2097.0</v>
      </c>
      <c r="AZ279" s="109">
        <v>1569.0</v>
      </c>
      <c r="BA279" s="109">
        <v>4854.0</v>
      </c>
      <c r="BB279" s="109">
        <v>1470.0</v>
      </c>
      <c r="BC279" s="109">
        <v>3920.0</v>
      </c>
      <c r="BD279" s="109">
        <v>3495.0</v>
      </c>
      <c r="BE279" s="109">
        <v>2581.0</v>
      </c>
      <c r="BF279" s="109">
        <v>1687.0</v>
      </c>
      <c r="BG279" s="109">
        <v>1695.0</v>
      </c>
      <c r="BH279" s="109"/>
      <c r="BI279" s="109"/>
      <c r="BJ279" s="109"/>
      <c r="BK279" s="109"/>
      <c r="BL279" s="109"/>
      <c r="BM279" s="109"/>
      <c r="BN279" s="109"/>
      <c r="BO279" s="109">
        <v>192.0</v>
      </c>
      <c r="BP279" s="109"/>
      <c r="BQ279" s="109"/>
      <c r="BR279" s="109">
        <v>1127.0</v>
      </c>
      <c r="BS279" s="109"/>
      <c r="BT279" s="109"/>
      <c r="BU279" s="109"/>
      <c r="BV279" s="109"/>
      <c r="BW279" s="109"/>
      <c r="BX279" s="109"/>
      <c r="BY279" s="109"/>
      <c r="BZ279" s="109"/>
      <c r="CA279" s="109"/>
      <c r="CB279" s="109"/>
      <c r="CC279" s="109"/>
      <c r="CD279" s="109"/>
      <c r="CE279" s="109"/>
      <c r="CF279" s="109"/>
      <c r="CG279" s="109"/>
      <c r="CH279" s="109">
        <v>134.0</v>
      </c>
      <c r="CI279" s="109">
        <v>151.0</v>
      </c>
      <c r="CJ279" s="109"/>
      <c r="CK279" s="109"/>
      <c r="CL279" s="109"/>
      <c r="CM279" s="109"/>
      <c r="CN279" s="109"/>
      <c r="CO279" s="109"/>
      <c r="CP279" s="109"/>
      <c r="CQ279" s="109"/>
      <c r="CR279" s="109"/>
      <c r="CS279" s="109"/>
      <c r="CT279" s="109"/>
      <c r="CU279" s="109"/>
      <c r="CV279" s="109"/>
      <c r="CW279" s="109"/>
      <c r="CX279" s="109"/>
      <c r="CY279" s="109"/>
      <c r="CZ279" s="109"/>
      <c r="DA279" s="109"/>
      <c r="DB279" s="109">
        <v>1768.0</v>
      </c>
      <c r="DC279" s="109"/>
      <c r="DD279" s="109"/>
      <c r="DE279" s="109"/>
      <c r="DF279" s="109"/>
      <c r="DG279" s="109"/>
      <c r="DH279" s="109"/>
      <c r="DI279" s="109"/>
      <c r="DJ279" s="109">
        <v>315.0</v>
      </c>
      <c r="DK279" s="109"/>
      <c r="DL279" s="109"/>
      <c r="DM279" s="109"/>
      <c r="DN279" s="109">
        <v>207.0</v>
      </c>
      <c r="DO279" s="109"/>
      <c r="DP279" s="109"/>
      <c r="DQ279" s="109"/>
      <c r="DR279" s="109"/>
      <c r="DS279" s="109"/>
      <c r="DT279" s="109"/>
      <c r="DU279" s="109"/>
      <c r="DV279" s="109"/>
      <c r="DW279" s="109"/>
      <c r="DX279" s="109"/>
      <c r="DY279" s="109"/>
      <c r="DZ279" s="109"/>
      <c r="EA279" s="109"/>
      <c r="EB279" s="109"/>
      <c r="EC279" s="109"/>
      <c r="ED279" s="109"/>
      <c r="EE279" s="109"/>
      <c r="EF279" s="109"/>
      <c r="EG279" s="109"/>
      <c r="EH279" s="109">
        <v>407.0</v>
      </c>
      <c r="EI279" s="109"/>
      <c r="EJ279" s="109"/>
      <c r="EK279" s="109"/>
      <c r="EL279" s="109"/>
      <c r="EM279" s="109"/>
      <c r="EN279" s="109"/>
      <c r="EO279" s="109"/>
      <c r="EP279" s="109"/>
      <c r="EQ279" s="109"/>
      <c r="ER279" s="109"/>
      <c r="ES279" s="109"/>
      <c r="ET279" s="109"/>
      <c r="EU279" s="109"/>
      <c r="EV279" s="109"/>
      <c r="EW279" s="109"/>
      <c r="EX279" s="109"/>
      <c r="EY279" s="109"/>
      <c r="EZ279" s="109"/>
      <c r="FA279" s="109"/>
      <c r="FB279" s="109"/>
      <c r="FC279" s="109"/>
      <c r="FD279" s="109"/>
      <c r="FE279" s="109"/>
      <c r="FF279" s="109"/>
      <c r="FG279" s="109"/>
      <c r="FH279" s="109"/>
      <c r="FI279" s="109"/>
      <c r="FJ279" s="109"/>
      <c r="FK279" s="109"/>
      <c r="FL279" s="109"/>
      <c r="FM279" s="109"/>
      <c r="FN279" s="109"/>
      <c r="FO279" s="109"/>
      <c r="FP279" s="109"/>
      <c r="FQ279" s="109"/>
      <c r="FR279" s="109"/>
      <c r="FS279" s="109"/>
      <c r="FT279" s="109"/>
      <c r="FU279" s="109"/>
      <c r="FV279" s="109"/>
      <c r="FW279" s="109"/>
      <c r="FX279" s="109"/>
      <c r="FY279" s="109"/>
      <c r="FZ279" s="109"/>
      <c r="GA279" s="109"/>
      <c r="GB279" s="109"/>
      <c r="GC279" s="109"/>
      <c r="GD279" s="109"/>
      <c r="GE279" s="109"/>
      <c r="GF279" s="109"/>
      <c r="GG279" s="109">
        <v>442.0</v>
      </c>
      <c r="GH279" s="109"/>
      <c r="GI279" s="109">
        <v>475.0</v>
      </c>
    </row>
    <row r="280" ht="15.75" customHeight="1">
      <c r="A280" s="31">
        <v>74.0</v>
      </c>
      <c r="B280" s="31" t="s">
        <v>966</v>
      </c>
      <c r="C280" s="31">
        <v>15.0</v>
      </c>
      <c r="D280" s="109">
        <v>207103.0</v>
      </c>
      <c r="E280" s="109">
        <v>217783.0</v>
      </c>
      <c r="F280" s="109">
        <v>207103.0</v>
      </c>
      <c r="G280" s="109">
        <v>217783.0</v>
      </c>
      <c r="H280" s="109">
        <v>140223.0</v>
      </c>
      <c r="I280" s="109">
        <v>132983.0</v>
      </c>
      <c r="J280" s="109">
        <v>140223.0</v>
      </c>
      <c r="K280" s="109">
        <v>132983.0</v>
      </c>
      <c r="L280" s="109">
        <v>2566.0</v>
      </c>
      <c r="M280" s="109">
        <v>2572.0</v>
      </c>
      <c r="N280" s="109">
        <v>2291.0</v>
      </c>
      <c r="O280" s="109">
        <v>2289.0</v>
      </c>
      <c r="P280" s="109">
        <v>137657.0</v>
      </c>
      <c r="Q280" s="109">
        <v>130411.0</v>
      </c>
      <c r="R280" s="109">
        <v>137932.0</v>
      </c>
      <c r="S280" s="109">
        <v>130694.0</v>
      </c>
      <c r="T280" s="109">
        <v>42725.0</v>
      </c>
      <c r="U280" s="109">
        <v>54705.0</v>
      </c>
      <c r="V280" s="109">
        <v>39751.0</v>
      </c>
      <c r="W280" s="109">
        <v>53869.0</v>
      </c>
      <c r="X280" s="109">
        <v>20864.0</v>
      </c>
      <c r="Y280" s="109">
        <v>23560.0</v>
      </c>
      <c r="Z280" s="109">
        <v>19835.0</v>
      </c>
      <c r="AA280" s="109">
        <v>22399.0</v>
      </c>
      <c r="AB280" s="109">
        <v>24863.0</v>
      </c>
      <c r="AC280" s="109">
        <v>35982.0</v>
      </c>
      <c r="AD280" s="109">
        <v>23909.0</v>
      </c>
      <c r="AE280" s="109">
        <v>33613.0</v>
      </c>
      <c r="AF280" s="109">
        <v>3647.0</v>
      </c>
      <c r="AG280" s="109">
        <v>3193.0</v>
      </c>
      <c r="AH280" s="109">
        <v>3250.0</v>
      </c>
      <c r="AI280" s="109">
        <v>3637.0</v>
      </c>
      <c r="AJ280" s="109"/>
      <c r="AK280" s="109"/>
      <c r="AL280" s="109"/>
      <c r="AM280" s="109"/>
      <c r="AN280" s="109">
        <v>11091.0</v>
      </c>
      <c r="AO280" s="109">
        <v>2458.0</v>
      </c>
      <c r="AP280" s="109">
        <v>11236.0</v>
      </c>
      <c r="AQ280" s="109">
        <v>3837.0</v>
      </c>
      <c r="AR280" s="109">
        <v>32864.0</v>
      </c>
      <c r="AS280" s="109"/>
      <c r="AT280" s="109">
        <v>32982.0</v>
      </c>
      <c r="AU280" s="109">
        <v>5378.0</v>
      </c>
      <c r="AV280" s="109"/>
      <c r="AW280" s="109">
        <v>3123.0</v>
      </c>
      <c r="AX280" s="109"/>
      <c r="AY280" s="109">
        <v>2235.0</v>
      </c>
      <c r="AZ280" s="109">
        <v>1217.0</v>
      </c>
      <c r="BA280" s="109">
        <v>4277.0</v>
      </c>
      <c r="BB280" s="109">
        <v>1297.0</v>
      </c>
      <c r="BC280" s="109">
        <v>3478.0</v>
      </c>
      <c r="BD280" s="109"/>
      <c r="BE280" s="109">
        <v>2232.0</v>
      </c>
      <c r="BF280" s="109">
        <v>1161.0</v>
      </c>
      <c r="BG280" s="109">
        <v>1403.0</v>
      </c>
      <c r="BH280" s="109"/>
      <c r="BI280" s="109"/>
      <c r="BJ280" s="109"/>
      <c r="BK280" s="109"/>
      <c r="BL280" s="109"/>
      <c r="BM280" s="109"/>
      <c r="BN280" s="109"/>
      <c r="BO280" s="109">
        <v>160.0</v>
      </c>
      <c r="BP280" s="109"/>
      <c r="BQ280" s="109"/>
      <c r="BR280" s="109">
        <v>1195.0</v>
      </c>
      <c r="BS280" s="109"/>
      <c r="BT280" s="109"/>
      <c r="BU280" s="109"/>
      <c r="BV280" s="109"/>
      <c r="BW280" s="109"/>
      <c r="BX280" s="109"/>
      <c r="BY280" s="109"/>
      <c r="BZ280" s="109"/>
      <c r="CA280" s="109"/>
      <c r="CB280" s="109"/>
      <c r="CC280" s="109"/>
      <c r="CD280" s="109"/>
      <c r="CE280" s="109"/>
      <c r="CF280" s="109"/>
      <c r="CG280" s="109"/>
      <c r="CH280" s="109">
        <v>178.0</v>
      </c>
      <c r="CI280" s="109">
        <v>200.0</v>
      </c>
      <c r="CJ280" s="109"/>
      <c r="CK280" s="109"/>
      <c r="CL280" s="109"/>
      <c r="CM280" s="109"/>
      <c r="CN280" s="109"/>
      <c r="CO280" s="109"/>
      <c r="CP280" s="109"/>
      <c r="CQ280" s="109"/>
      <c r="CR280" s="109"/>
      <c r="CS280" s="109"/>
      <c r="CT280" s="109"/>
      <c r="CU280" s="109"/>
      <c r="CV280" s="109"/>
      <c r="CW280" s="109"/>
      <c r="CX280" s="109"/>
      <c r="CY280" s="109"/>
      <c r="CZ280" s="109"/>
      <c r="DA280" s="109"/>
      <c r="DB280" s="109">
        <v>2074.0</v>
      </c>
      <c r="DC280" s="109"/>
      <c r="DD280" s="109"/>
      <c r="DE280" s="109"/>
      <c r="DF280" s="109"/>
      <c r="DG280" s="109"/>
      <c r="DH280" s="109"/>
      <c r="DI280" s="109"/>
      <c r="DJ280" s="109">
        <v>414.0</v>
      </c>
      <c r="DK280" s="109"/>
      <c r="DL280" s="109"/>
      <c r="DM280" s="109"/>
      <c r="DN280" s="109">
        <v>204.0</v>
      </c>
      <c r="DO280" s="109"/>
      <c r="DP280" s="109"/>
      <c r="DQ280" s="109"/>
      <c r="DR280" s="109"/>
      <c r="DS280" s="109"/>
      <c r="DT280" s="109"/>
      <c r="DU280" s="109"/>
      <c r="DV280" s="109"/>
      <c r="DW280" s="109"/>
      <c r="DX280" s="109"/>
      <c r="DY280" s="109"/>
      <c r="DZ280" s="109"/>
      <c r="EA280" s="109"/>
      <c r="EB280" s="109"/>
      <c r="EC280" s="109"/>
      <c r="ED280" s="109"/>
      <c r="EE280" s="109"/>
      <c r="EF280" s="109"/>
      <c r="EG280" s="109"/>
      <c r="EH280" s="109">
        <v>446.0</v>
      </c>
      <c r="EI280" s="109"/>
      <c r="EJ280" s="109"/>
      <c r="EK280" s="109"/>
      <c r="EL280" s="109"/>
      <c r="EM280" s="109"/>
      <c r="EN280" s="109"/>
      <c r="EO280" s="109"/>
      <c r="EP280" s="109"/>
      <c r="EQ280" s="109"/>
      <c r="ER280" s="109"/>
      <c r="ES280" s="109"/>
      <c r="ET280" s="109"/>
      <c r="EU280" s="109"/>
      <c r="EV280" s="109"/>
      <c r="EW280" s="109"/>
      <c r="EX280" s="109"/>
      <c r="EY280" s="109"/>
      <c r="EZ280" s="109"/>
      <c r="FA280" s="109"/>
      <c r="FB280" s="109"/>
      <c r="FC280" s="109"/>
      <c r="FD280" s="109"/>
      <c r="FE280" s="109"/>
      <c r="FF280" s="109"/>
      <c r="FG280" s="109"/>
      <c r="FH280" s="109"/>
      <c r="FI280" s="109"/>
      <c r="FJ280" s="109"/>
      <c r="FK280" s="109"/>
      <c r="FL280" s="109"/>
      <c r="FM280" s="109"/>
      <c r="FN280" s="109"/>
      <c r="FO280" s="109"/>
      <c r="FP280" s="109"/>
      <c r="FQ280" s="109"/>
      <c r="FR280" s="109"/>
      <c r="FS280" s="109"/>
      <c r="FT280" s="109"/>
      <c r="FU280" s="109"/>
      <c r="FV280" s="109"/>
      <c r="FW280" s="109"/>
      <c r="FX280" s="109"/>
      <c r="FY280" s="109"/>
      <c r="FZ280" s="109"/>
      <c r="GA280" s="109"/>
      <c r="GB280" s="109"/>
      <c r="GC280" s="109"/>
      <c r="GD280" s="109"/>
      <c r="GE280" s="109"/>
      <c r="GF280" s="109">
        <v>386.0</v>
      </c>
      <c r="GG280" s="109">
        <v>881.0</v>
      </c>
      <c r="GH280" s="109"/>
      <c r="GI280" s="109">
        <v>485.0</v>
      </c>
    </row>
    <row r="281" ht="15.75" customHeight="1">
      <c r="A281" s="31">
        <v>189.0</v>
      </c>
      <c r="B281" s="31" t="s">
        <v>1331</v>
      </c>
      <c r="C281" s="31">
        <v>16.0</v>
      </c>
      <c r="D281" s="109">
        <v>216673.0</v>
      </c>
      <c r="E281" s="109">
        <v>225206.0</v>
      </c>
      <c r="F281" s="109">
        <v>216673.0</v>
      </c>
      <c r="G281" s="109">
        <v>225206.0</v>
      </c>
      <c r="H281" s="109">
        <v>158339.0</v>
      </c>
      <c r="I281" s="109">
        <v>152177.0</v>
      </c>
      <c r="J281" s="109">
        <v>158339.0</v>
      </c>
      <c r="K281" s="109">
        <v>152177.0</v>
      </c>
      <c r="L281" s="109">
        <v>2264.0</v>
      </c>
      <c r="M281" s="109">
        <v>2422.0</v>
      </c>
      <c r="N281" s="109">
        <v>2410.0</v>
      </c>
      <c r="O281" s="109">
        <v>2257.0</v>
      </c>
      <c r="P281" s="109">
        <v>156075.0</v>
      </c>
      <c r="Q281" s="109">
        <v>149755.0</v>
      </c>
      <c r="R281" s="109">
        <v>155929.0</v>
      </c>
      <c r="S281" s="109">
        <v>149920.0</v>
      </c>
      <c r="T281" s="109">
        <v>59318.0</v>
      </c>
      <c r="U281" s="109">
        <v>71768.0</v>
      </c>
      <c r="V281" s="109">
        <v>52667.0</v>
      </c>
      <c r="W281" s="109">
        <v>65251.0</v>
      </c>
      <c r="X281" s="109">
        <v>22320.0</v>
      </c>
      <c r="Y281" s="109">
        <v>24486.0</v>
      </c>
      <c r="Z281" s="109">
        <v>21652.0</v>
      </c>
      <c r="AA281" s="109">
        <v>22951.0</v>
      </c>
      <c r="AB281" s="109">
        <v>23848.0</v>
      </c>
      <c r="AC281" s="109">
        <v>33407.0</v>
      </c>
      <c r="AD281" s="109">
        <v>22613.0</v>
      </c>
      <c r="AE281" s="109">
        <v>32463.0</v>
      </c>
      <c r="AF281" s="109">
        <v>3992.0</v>
      </c>
      <c r="AG281" s="109">
        <v>4512.0</v>
      </c>
      <c r="AH281" s="109">
        <v>4778.0</v>
      </c>
      <c r="AI281" s="109">
        <v>5571.0</v>
      </c>
      <c r="AJ281" s="109"/>
      <c r="AK281" s="109"/>
      <c r="AL281" s="109"/>
      <c r="AM281" s="109"/>
      <c r="AN281" s="109">
        <v>7633.0</v>
      </c>
      <c r="AO281" s="109">
        <v>2066.0</v>
      </c>
      <c r="AP281" s="109">
        <v>11974.0</v>
      </c>
      <c r="AQ281" s="109">
        <v>4068.0</v>
      </c>
      <c r="AR281" s="109">
        <v>33402.0</v>
      </c>
      <c r="AS281" s="109"/>
      <c r="AT281" s="109">
        <v>32854.0</v>
      </c>
      <c r="AU281" s="109">
        <v>7562.0</v>
      </c>
      <c r="AV281" s="109"/>
      <c r="AW281" s="109">
        <v>3540.0</v>
      </c>
      <c r="AX281" s="109">
        <v>503.0</v>
      </c>
      <c r="AY281" s="109">
        <v>2898.0</v>
      </c>
      <c r="AZ281" s="109"/>
      <c r="BA281" s="109">
        <v>5542.0</v>
      </c>
      <c r="BB281" s="109">
        <v>2473.0</v>
      </c>
      <c r="BC281" s="109">
        <v>4769.0</v>
      </c>
      <c r="BD281" s="109">
        <v>2869.0</v>
      </c>
      <c r="BE281" s="109">
        <v>2158.0</v>
      </c>
      <c r="BF281" s="109">
        <v>2167.0</v>
      </c>
      <c r="BG281" s="109">
        <v>2435.0</v>
      </c>
      <c r="BH281" s="109"/>
      <c r="BI281" s="109"/>
      <c r="BJ281" s="109"/>
      <c r="BK281" s="109"/>
      <c r="BL281" s="109">
        <v>1929.0</v>
      </c>
      <c r="BM281" s="109">
        <v>2276.0</v>
      </c>
      <c r="BN281" s="109">
        <v>1166.0</v>
      </c>
      <c r="BO281" s="109">
        <v>1578.0</v>
      </c>
      <c r="BP281" s="109"/>
      <c r="BQ281" s="109"/>
      <c r="BR281" s="109">
        <v>1474.0</v>
      </c>
      <c r="BS281" s="109"/>
      <c r="BT281" s="109"/>
      <c r="BU281" s="109"/>
      <c r="BV281" s="109"/>
      <c r="BW281" s="109"/>
      <c r="BX281" s="109"/>
      <c r="BY281" s="109"/>
      <c r="BZ281" s="109"/>
      <c r="CA281" s="109"/>
      <c r="CB281" s="109"/>
      <c r="CC281" s="109"/>
      <c r="CD281" s="109"/>
      <c r="CE281" s="109"/>
      <c r="CF281" s="109"/>
      <c r="CG281" s="109"/>
      <c r="CH281" s="109">
        <v>153.0</v>
      </c>
      <c r="CI281" s="109">
        <v>128.0</v>
      </c>
      <c r="CJ281" s="109"/>
      <c r="CK281" s="109"/>
      <c r="CL281" s="109"/>
      <c r="CM281" s="109"/>
      <c r="CN281" s="109"/>
      <c r="CO281" s="109"/>
      <c r="CP281" s="109"/>
      <c r="CQ281" s="109"/>
      <c r="CR281" s="109"/>
      <c r="CS281" s="109"/>
      <c r="CT281" s="109"/>
      <c r="CU281" s="109"/>
      <c r="CV281" s="109"/>
      <c r="CW281" s="109"/>
      <c r="CX281" s="109"/>
      <c r="CY281" s="109"/>
      <c r="CZ281" s="109"/>
      <c r="DA281" s="109"/>
      <c r="DB281" s="109"/>
      <c r="DC281" s="109"/>
      <c r="DD281" s="109"/>
      <c r="DE281" s="109"/>
      <c r="DF281" s="109"/>
      <c r="DG281" s="109"/>
      <c r="DH281" s="109"/>
      <c r="DI281" s="109"/>
      <c r="DJ281" s="109">
        <v>865.0</v>
      </c>
      <c r="DK281" s="109"/>
      <c r="DL281" s="109"/>
      <c r="DM281" s="109"/>
      <c r="DN281" s="109"/>
      <c r="DO281" s="109"/>
      <c r="DP281" s="109"/>
      <c r="DQ281" s="109"/>
      <c r="DR281" s="109"/>
      <c r="DS281" s="109"/>
      <c r="DT281" s="109"/>
      <c r="DU281" s="109"/>
      <c r="DV281" s="109">
        <v>349.0</v>
      </c>
      <c r="DW281" s="109"/>
      <c r="DX281" s="109"/>
      <c r="DY281" s="109"/>
      <c r="DZ281" s="109"/>
      <c r="EA281" s="109"/>
      <c r="EB281" s="109"/>
      <c r="EC281" s="109"/>
      <c r="ED281" s="109"/>
      <c r="EE281" s="109"/>
      <c r="EF281" s="109"/>
      <c r="EG281" s="109"/>
      <c r="EH281" s="109"/>
      <c r="EI281" s="109"/>
      <c r="EJ281" s="109"/>
      <c r="EK281" s="109"/>
      <c r="EL281" s="109"/>
      <c r="EM281" s="109"/>
      <c r="EN281" s="109"/>
      <c r="EO281" s="109"/>
      <c r="EP281" s="109"/>
      <c r="EQ281" s="109"/>
      <c r="ER281" s="109"/>
      <c r="ES281" s="109"/>
      <c r="ET281" s="109"/>
      <c r="EU281" s="109"/>
      <c r="EV281" s="109"/>
      <c r="EW281" s="109"/>
      <c r="EX281" s="109">
        <v>241.0</v>
      </c>
      <c r="EY281" s="109"/>
      <c r="EZ281" s="109"/>
      <c r="FA281" s="109"/>
      <c r="FB281" s="109"/>
      <c r="FC281" s="109"/>
      <c r="FD281" s="109"/>
      <c r="FE281" s="109"/>
      <c r="FF281" s="109"/>
      <c r="FG281" s="109"/>
      <c r="FH281" s="109"/>
      <c r="FI281" s="109"/>
      <c r="FJ281" s="109"/>
      <c r="FK281" s="109"/>
      <c r="FL281" s="109"/>
      <c r="FM281" s="109"/>
      <c r="FN281" s="109"/>
      <c r="FO281" s="109"/>
      <c r="FP281" s="109"/>
      <c r="FQ281" s="109"/>
      <c r="FR281" s="109"/>
      <c r="FS281" s="109"/>
      <c r="FT281" s="109"/>
      <c r="FU281" s="109"/>
      <c r="FV281" s="109"/>
      <c r="FW281" s="109"/>
      <c r="FX281" s="109"/>
      <c r="FY281" s="109"/>
      <c r="FZ281" s="109"/>
      <c r="GA281" s="109"/>
      <c r="GB281" s="109"/>
      <c r="GC281" s="109"/>
      <c r="GD281" s="109"/>
      <c r="GE281" s="109"/>
      <c r="GF281" s="109">
        <v>764.0</v>
      </c>
      <c r="GG281" s="109"/>
      <c r="GH281" s="109"/>
      <c r="GI281" s="109">
        <v>246.0</v>
      </c>
    </row>
    <row r="282" ht="15.75" customHeight="1">
      <c r="A282" s="31">
        <v>190.0</v>
      </c>
      <c r="B282" s="31" t="s">
        <v>1332</v>
      </c>
      <c r="C282" s="31">
        <v>16.0</v>
      </c>
      <c r="D282" s="109">
        <v>222558.0</v>
      </c>
      <c r="E282" s="109">
        <v>231502.0</v>
      </c>
      <c r="F282" s="109">
        <v>222558.0</v>
      </c>
      <c r="G282" s="109">
        <v>231502.0</v>
      </c>
      <c r="H282" s="109">
        <v>163154.0</v>
      </c>
      <c r="I282" s="109">
        <v>155409.0</v>
      </c>
      <c r="J282" s="109">
        <v>163154.0</v>
      </c>
      <c r="K282" s="109">
        <v>155409.0</v>
      </c>
      <c r="L282" s="109">
        <v>2314.0</v>
      </c>
      <c r="M282" s="109">
        <v>2729.0</v>
      </c>
      <c r="N282" s="109">
        <v>2268.0</v>
      </c>
      <c r="O282" s="109">
        <v>2376.0</v>
      </c>
      <c r="P282" s="109">
        <v>160840.0</v>
      </c>
      <c r="Q282" s="109">
        <v>152680.0</v>
      </c>
      <c r="R282" s="109">
        <v>160886.0</v>
      </c>
      <c r="S282" s="109">
        <v>153033.0</v>
      </c>
      <c r="T282" s="109">
        <v>55378.0</v>
      </c>
      <c r="U282" s="109">
        <v>66311.0</v>
      </c>
      <c r="V282" s="109">
        <v>48340.0</v>
      </c>
      <c r="W282" s="109">
        <v>61390.0</v>
      </c>
      <c r="X282" s="109">
        <v>24478.0</v>
      </c>
      <c r="Y282" s="109">
        <v>28484.0</v>
      </c>
      <c r="Z282" s="109">
        <v>23206.0</v>
      </c>
      <c r="AA282" s="109">
        <v>26096.0</v>
      </c>
      <c r="AB282" s="109">
        <v>24899.0</v>
      </c>
      <c r="AC282" s="109">
        <v>35851.0</v>
      </c>
      <c r="AD282" s="109">
        <v>25171.0</v>
      </c>
      <c r="AE282" s="109">
        <v>34454.0</v>
      </c>
      <c r="AF282" s="109">
        <v>5066.0</v>
      </c>
      <c r="AG282" s="109">
        <v>4892.0</v>
      </c>
      <c r="AH282" s="109">
        <v>5596.0</v>
      </c>
      <c r="AI282" s="109">
        <v>6214.0</v>
      </c>
      <c r="AJ282" s="109"/>
      <c r="AK282" s="109"/>
      <c r="AL282" s="109"/>
      <c r="AM282" s="109"/>
      <c r="AN282" s="109">
        <v>8075.0</v>
      </c>
      <c r="AO282" s="109">
        <v>2445.0</v>
      </c>
      <c r="AP282" s="109">
        <v>11545.0</v>
      </c>
      <c r="AQ282" s="109">
        <v>3843.0</v>
      </c>
      <c r="AR282" s="109">
        <v>34052.0</v>
      </c>
      <c r="AS282" s="109"/>
      <c r="AT282" s="109">
        <v>35824.0</v>
      </c>
      <c r="AU282" s="109">
        <v>7824.0</v>
      </c>
      <c r="AV282" s="109"/>
      <c r="AW282" s="109">
        <v>3983.0</v>
      </c>
      <c r="AX282" s="109">
        <v>676.0</v>
      </c>
      <c r="AY282" s="109">
        <v>3109.0</v>
      </c>
      <c r="AZ282" s="109">
        <v>3193.0</v>
      </c>
      <c r="BA282" s="109">
        <v>6758.0</v>
      </c>
      <c r="BB282" s="109">
        <v>3019.0</v>
      </c>
      <c r="BC282" s="109">
        <v>5805.0</v>
      </c>
      <c r="BD282" s="109">
        <v>5010.0</v>
      </c>
      <c r="BE282" s="109">
        <v>3561.0</v>
      </c>
      <c r="BF282" s="109">
        <v>3185.0</v>
      </c>
      <c r="BG282" s="109">
        <v>2915.0</v>
      </c>
      <c r="BH282" s="109"/>
      <c r="BI282" s="109"/>
      <c r="BJ282" s="109"/>
      <c r="BK282" s="109"/>
      <c r="BL282" s="109"/>
      <c r="BM282" s="109">
        <v>395.0</v>
      </c>
      <c r="BN282" s="109">
        <v>563.0</v>
      </c>
      <c r="BO282" s="109">
        <v>864.0</v>
      </c>
      <c r="BP282" s="109"/>
      <c r="BQ282" s="109"/>
      <c r="BR282" s="109">
        <v>1857.0</v>
      </c>
      <c r="BS282" s="109"/>
      <c r="BT282" s="109"/>
      <c r="BU282" s="109"/>
      <c r="BV282" s="109"/>
      <c r="BW282" s="109"/>
      <c r="BX282" s="109"/>
      <c r="BY282" s="109"/>
      <c r="BZ282" s="109"/>
      <c r="CA282" s="109"/>
      <c r="CB282" s="109"/>
      <c r="CC282" s="109"/>
      <c r="CD282" s="109"/>
      <c r="CE282" s="109"/>
      <c r="CF282" s="109">
        <v>689.0</v>
      </c>
      <c r="CG282" s="109"/>
      <c r="CH282" s="109">
        <v>369.0</v>
      </c>
      <c r="CI282" s="109">
        <v>223.0</v>
      </c>
      <c r="CJ282" s="109"/>
      <c r="CK282" s="109"/>
      <c r="CL282" s="109"/>
      <c r="CM282" s="109"/>
      <c r="CN282" s="109"/>
      <c r="CO282" s="109"/>
      <c r="CP282" s="109"/>
      <c r="CQ282" s="109"/>
      <c r="CR282" s="109"/>
      <c r="CS282" s="109"/>
      <c r="CT282" s="109"/>
      <c r="CU282" s="109"/>
      <c r="CV282" s="109"/>
      <c r="CW282" s="109"/>
      <c r="CX282" s="109"/>
      <c r="CY282" s="109"/>
      <c r="CZ282" s="109"/>
      <c r="DA282" s="109"/>
      <c r="DB282" s="109"/>
      <c r="DC282" s="109"/>
      <c r="DD282" s="109"/>
      <c r="DE282" s="109"/>
      <c r="DF282" s="109"/>
      <c r="DG282" s="109"/>
      <c r="DH282" s="109"/>
      <c r="DI282" s="109"/>
      <c r="DJ282" s="109">
        <v>620.0</v>
      </c>
      <c r="DK282" s="109"/>
      <c r="DL282" s="109"/>
      <c r="DM282" s="109"/>
      <c r="DN282" s="109"/>
      <c r="DO282" s="109"/>
      <c r="DP282" s="109"/>
      <c r="DQ282" s="109"/>
      <c r="DR282" s="109"/>
      <c r="DS282" s="109"/>
      <c r="DT282" s="109"/>
      <c r="DU282" s="109"/>
      <c r="DV282" s="109">
        <v>608.0</v>
      </c>
      <c r="DW282" s="109"/>
      <c r="DX282" s="109"/>
      <c r="DY282" s="109"/>
      <c r="DZ282" s="109"/>
      <c r="EA282" s="109"/>
      <c r="EB282" s="109"/>
      <c r="EC282" s="109"/>
      <c r="ED282" s="109"/>
      <c r="EE282" s="109"/>
      <c r="EF282" s="109"/>
      <c r="EG282" s="109"/>
      <c r="EH282" s="109"/>
      <c r="EI282" s="109"/>
      <c r="EJ282" s="109"/>
      <c r="EK282" s="109"/>
      <c r="EL282" s="109"/>
      <c r="EM282" s="109"/>
      <c r="EN282" s="109"/>
      <c r="EO282" s="109"/>
      <c r="EP282" s="109"/>
      <c r="EQ282" s="109"/>
      <c r="ER282" s="109"/>
      <c r="ES282" s="109"/>
      <c r="ET282" s="109"/>
      <c r="EU282" s="109"/>
      <c r="EV282" s="109"/>
      <c r="EW282" s="109"/>
      <c r="EX282" s="109">
        <v>307.0</v>
      </c>
      <c r="EY282" s="109"/>
      <c r="EZ282" s="109"/>
      <c r="FA282" s="109"/>
      <c r="FB282" s="109"/>
      <c r="FC282" s="109"/>
      <c r="FD282" s="109"/>
      <c r="FE282" s="109"/>
      <c r="FF282" s="109"/>
      <c r="FG282" s="109"/>
      <c r="FH282" s="109"/>
      <c r="FI282" s="109"/>
      <c r="FJ282" s="109"/>
      <c r="FK282" s="109"/>
      <c r="FL282" s="109"/>
      <c r="FM282" s="109"/>
      <c r="FN282" s="109"/>
      <c r="FO282" s="109"/>
      <c r="FP282" s="109"/>
      <c r="FQ282" s="109"/>
      <c r="FR282" s="109"/>
      <c r="FS282" s="109"/>
      <c r="FT282" s="109"/>
      <c r="FU282" s="109"/>
      <c r="FV282" s="109"/>
      <c r="FW282" s="109"/>
      <c r="FX282" s="109"/>
      <c r="FY282" s="109"/>
      <c r="FZ282" s="109"/>
      <c r="GA282" s="109"/>
      <c r="GB282" s="109"/>
      <c r="GC282" s="109"/>
      <c r="GD282" s="109"/>
      <c r="GE282" s="109"/>
      <c r="GF282" s="109"/>
      <c r="GG282" s="109"/>
      <c r="GH282" s="109"/>
      <c r="GI282" s="109">
        <v>296.0</v>
      </c>
    </row>
    <row r="283" ht="15.75" customHeight="1">
      <c r="A283" s="31">
        <v>191.0</v>
      </c>
      <c r="B283" s="31" t="s">
        <v>1333</v>
      </c>
      <c r="C283" s="31">
        <v>16.0</v>
      </c>
      <c r="D283" s="109">
        <v>203210.0</v>
      </c>
      <c r="E283" s="109">
        <v>208560.0</v>
      </c>
      <c r="F283" s="109">
        <v>203210.0</v>
      </c>
      <c r="G283" s="109">
        <v>208560.0</v>
      </c>
      <c r="H283" s="109">
        <v>155210.0</v>
      </c>
      <c r="I283" s="109">
        <v>146403.0</v>
      </c>
      <c r="J283" s="109">
        <v>155210.0</v>
      </c>
      <c r="K283" s="109">
        <v>146403.0</v>
      </c>
      <c r="L283" s="109">
        <v>2315.0</v>
      </c>
      <c r="M283" s="109">
        <v>2463.0</v>
      </c>
      <c r="N283" s="109">
        <v>1854.0</v>
      </c>
      <c r="O283" s="109">
        <v>2267.0</v>
      </c>
      <c r="P283" s="109">
        <v>152895.0</v>
      </c>
      <c r="Q283" s="109">
        <v>143940.0</v>
      </c>
      <c r="R283" s="109">
        <v>153356.0</v>
      </c>
      <c r="S283" s="109">
        <v>144136.0</v>
      </c>
      <c r="T283" s="109">
        <v>44684.0</v>
      </c>
      <c r="U283" s="109">
        <v>55474.0</v>
      </c>
      <c r="V283" s="109">
        <v>42092.0</v>
      </c>
      <c r="W283" s="109">
        <v>51871.0</v>
      </c>
      <c r="X283" s="109">
        <v>21668.0</v>
      </c>
      <c r="Y283" s="109">
        <v>28530.0</v>
      </c>
      <c r="Z283" s="109">
        <v>19150.0</v>
      </c>
      <c r="AA283" s="109">
        <v>23693.0</v>
      </c>
      <c r="AB283" s="109">
        <v>32680.0</v>
      </c>
      <c r="AC283" s="109">
        <v>36084.0</v>
      </c>
      <c r="AD283" s="109">
        <v>28312.0</v>
      </c>
      <c r="AE283" s="109">
        <v>33273.0</v>
      </c>
      <c r="AF283" s="109">
        <v>7544.0</v>
      </c>
      <c r="AG283" s="109">
        <v>7625.0</v>
      </c>
      <c r="AH283" s="109">
        <v>9497.0</v>
      </c>
      <c r="AI283" s="109">
        <v>10495.0</v>
      </c>
      <c r="AJ283" s="109"/>
      <c r="AK283" s="109"/>
      <c r="AL283" s="109"/>
      <c r="AM283" s="109"/>
      <c r="AN283" s="109">
        <v>8939.0</v>
      </c>
      <c r="AO283" s="109">
        <v>2865.0</v>
      </c>
      <c r="AP283" s="109">
        <v>13310.0</v>
      </c>
      <c r="AQ283" s="109">
        <v>4557.0</v>
      </c>
      <c r="AR283" s="109">
        <v>29451.0</v>
      </c>
      <c r="AS283" s="109">
        <v>2566.0</v>
      </c>
      <c r="AT283" s="109">
        <v>30426.0</v>
      </c>
      <c r="AU283" s="109">
        <v>8297.0</v>
      </c>
      <c r="AV283" s="109"/>
      <c r="AW283" s="109">
        <v>5292.0</v>
      </c>
      <c r="AX283" s="109">
        <v>790.0</v>
      </c>
      <c r="AY283" s="109">
        <v>4730.0</v>
      </c>
      <c r="AZ283" s="109"/>
      <c r="BA283" s="109">
        <v>4502.0</v>
      </c>
      <c r="BB283" s="109">
        <v>1660.0</v>
      </c>
      <c r="BC283" s="109">
        <v>3880.0</v>
      </c>
      <c r="BD283" s="109">
        <v>5612.0</v>
      </c>
      <c r="BE283" s="109">
        <v>370.0</v>
      </c>
      <c r="BF283" s="109">
        <v>2815.0</v>
      </c>
      <c r="BG283" s="109">
        <v>1876.0</v>
      </c>
      <c r="BH283" s="109"/>
      <c r="BI283" s="109"/>
      <c r="BJ283" s="109"/>
      <c r="BK283" s="109"/>
      <c r="BL283" s="109"/>
      <c r="BM283" s="109">
        <v>541.0</v>
      </c>
      <c r="BN283" s="109">
        <v>653.0</v>
      </c>
      <c r="BO283" s="109">
        <v>976.0</v>
      </c>
      <c r="BP283" s="109"/>
      <c r="BQ283" s="109"/>
      <c r="BR283" s="109">
        <v>2841.0</v>
      </c>
      <c r="BS283" s="109"/>
      <c r="BT283" s="109"/>
      <c r="BU283" s="109"/>
      <c r="BV283" s="109"/>
      <c r="BW283" s="109"/>
      <c r="BX283" s="109"/>
      <c r="BY283" s="109"/>
      <c r="BZ283" s="109"/>
      <c r="CA283" s="109"/>
      <c r="CB283" s="109"/>
      <c r="CC283" s="109">
        <v>91.0</v>
      </c>
      <c r="CD283" s="109"/>
      <c r="CE283" s="109"/>
      <c r="CF283" s="109"/>
      <c r="CG283" s="109"/>
      <c r="CH283" s="109">
        <v>164.0</v>
      </c>
      <c r="CI283" s="109">
        <v>157.0</v>
      </c>
      <c r="CJ283" s="109"/>
      <c r="CK283" s="109"/>
      <c r="CL283" s="109"/>
      <c r="CM283" s="109"/>
      <c r="CN283" s="109"/>
      <c r="CO283" s="109"/>
      <c r="CP283" s="109"/>
      <c r="CQ283" s="109"/>
      <c r="CR283" s="109"/>
      <c r="CS283" s="109"/>
      <c r="CT283" s="109"/>
      <c r="CU283" s="109"/>
      <c r="CV283" s="109"/>
      <c r="CW283" s="109"/>
      <c r="CX283" s="109"/>
      <c r="CY283" s="109"/>
      <c r="CZ283" s="109"/>
      <c r="DA283" s="109"/>
      <c r="DB283" s="109"/>
      <c r="DC283" s="109"/>
      <c r="DD283" s="109"/>
      <c r="DE283" s="109"/>
      <c r="DF283" s="109"/>
      <c r="DG283" s="109"/>
      <c r="DH283" s="109"/>
      <c r="DI283" s="109"/>
      <c r="DJ283" s="109">
        <v>641.0</v>
      </c>
      <c r="DK283" s="109"/>
      <c r="DL283" s="109"/>
      <c r="DM283" s="109"/>
      <c r="DN283" s="109"/>
      <c r="DO283" s="109"/>
      <c r="DP283" s="109"/>
      <c r="DQ283" s="109"/>
      <c r="DR283" s="109"/>
      <c r="DS283" s="109"/>
      <c r="DT283" s="109"/>
      <c r="DU283" s="109"/>
      <c r="DV283" s="109">
        <v>531.0</v>
      </c>
      <c r="DW283" s="109"/>
      <c r="DX283" s="109"/>
      <c r="DY283" s="109"/>
      <c r="DZ283" s="109"/>
      <c r="EA283" s="109"/>
      <c r="EB283" s="109"/>
      <c r="EC283" s="109"/>
      <c r="ED283" s="109"/>
      <c r="EE283" s="109"/>
      <c r="EF283" s="109"/>
      <c r="EG283" s="109"/>
      <c r="EH283" s="109"/>
      <c r="EI283" s="109"/>
      <c r="EJ283" s="109"/>
      <c r="EK283" s="109"/>
      <c r="EL283" s="109"/>
      <c r="EM283" s="109"/>
      <c r="EN283" s="109"/>
      <c r="EO283" s="109"/>
      <c r="EP283" s="109"/>
      <c r="EQ283" s="109"/>
      <c r="ER283" s="109"/>
      <c r="ES283" s="109"/>
      <c r="ET283" s="109"/>
      <c r="EU283" s="109"/>
      <c r="EV283" s="109"/>
      <c r="EW283" s="109"/>
      <c r="EX283" s="109">
        <v>474.0</v>
      </c>
      <c r="EY283" s="109"/>
      <c r="EZ283" s="109"/>
      <c r="FA283" s="109"/>
      <c r="FB283" s="109"/>
      <c r="FC283" s="109"/>
      <c r="FD283" s="109"/>
      <c r="FE283" s="109"/>
      <c r="FF283" s="109"/>
      <c r="FG283" s="109"/>
      <c r="FH283" s="109"/>
      <c r="FI283" s="109"/>
      <c r="FJ283" s="109"/>
      <c r="FK283" s="109"/>
      <c r="FL283" s="109"/>
      <c r="FM283" s="109"/>
      <c r="FN283" s="109"/>
      <c r="FO283" s="109"/>
      <c r="FP283" s="109"/>
      <c r="FQ283" s="109"/>
      <c r="FR283" s="109"/>
      <c r="FS283" s="109"/>
      <c r="FT283" s="109"/>
      <c r="FU283" s="109"/>
      <c r="FV283" s="109"/>
      <c r="FW283" s="109"/>
      <c r="FX283" s="109"/>
      <c r="FY283" s="109"/>
      <c r="FZ283" s="109"/>
      <c r="GA283" s="109"/>
      <c r="GB283" s="109"/>
      <c r="GC283" s="109"/>
      <c r="GD283" s="109"/>
      <c r="GE283" s="109"/>
      <c r="GF283" s="109">
        <v>2317.0</v>
      </c>
      <c r="GG283" s="109"/>
      <c r="GH283" s="109"/>
      <c r="GI283" s="109">
        <v>331.0</v>
      </c>
    </row>
    <row r="284" ht="15.75" customHeight="1">
      <c r="A284" s="31">
        <v>192.0</v>
      </c>
      <c r="B284" s="31" t="s">
        <v>1334</v>
      </c>
      <c r="C284" s="31">
        <v>16.0</v>
      </c>
      <c r="D284" s="109">
        <v>198341.0</v>
      </c>
      <c r="E284" s="109">
        <v>205859.0</v>
      </c>
      <c r="F284" s="109">
        <v>198341.0</v>
      </c>
      <c r="G284" s="109">
        <v>205859.0</v>
      </c>
      <c r="H284" s="109">
        <v>148065.0</v>
      </c>
      <c r="I284" s="109">
        <v>141461.0</v>
      </c>
      <c r="J284" s="109">
        <v>148065.0</v>
      </c>
      <c r="K284" s="109">
        <v>141461.0</v>
      </c>
      <c r="L284" s="109">
        <v>2470.0</v>
      </c>
      <c r="M284" s="109">
        <v>2388.0</v>
      </c>
      <c r="N284" s="109">
        <v>2187.0</v>
      </c>
      <c r="O284" s="109">
        <v>2369.0</v>
      </c>
      <c r="P284" s="109">
        <v>145595.0</v>
      </c>
      <c r="Q284" s="109">
        <v>139073.0</v>
      </c>
      <c r="R284" s="109">
        <v>145878.0</v>
      </c>
      <c r="S284" s="109">
        <v>139092.0</v>
      </c>
      <c r="T284" s="109">
        <v>42221.0</v>
      </c>
      <c r="U284" s="109">
        <v>51861.0</v>
      </c>
      <c r="V284" s="109">
        <v>40576.0</v>
      </c>
      <c r="W284" s="109">
        <v>53196.0</v>
      </c>
      <c r="X284" s="109">
        <v>27120.0</v>
      </c>
      <c r="Y284" s="109">
        <v>34726.0</v>
      </c>
      <c r="Z284" s="109">
        <v>20391.0</v>
      </c>
      <c r="AA284" s="109">
        <v>23815.0</v>
      </c>
      <c r="AB284" s="109">
        <v>22674.0</v>
      </c>
      <c r="AC284" s="109">
        <v>28015.0</v>
      </c>
      <c r="AD284" s="109">
        <v>22920.0</v>
      </c>
      <c r="AE284" s="109">
        <v>30758.0</v>
      </c>
      <c r="AF284" s="109">
        <v>4809.0</v>
      </c>
      <c r="AG284" s="109">
        <v>4117.0</v>
      </c>
      <c r="AH284" s="109">
        <v>5411.0</v>
      </c>
      <c r="AI284" s="109">
        <v>6414.0</v>
      </c>
      <c r="AJ284" s="109"/>
      <c r="AK284" s="109"/>
      <c r="AL284" s="109"/>
      <c r="AM284" s="109"/>
      <c r="AN284" s="109">
        <v>8775.0</v>
      </c>
      <c r="AO284" s="109">
        <v>1879.0</v>
      </c>
      <c r="AP284" s="109">
        <v>11218.0</v>
      </c>
      <c r="AQ284" s="109">
        <v>3280.0</v>
      </c>
      <c r="AR284" s="109">
        <v>34798.0</v>
      </c>
      <c r="AS284" s="109">
        <v>8063.0</v>
      </c>
      <c r="AT284" s="109">
        <v>35091.0</v>
      </c>
      <c r="AU284" s="109">
        <v>10309.0</v>
      </c>
      <c r="AV284" s="109"/>
      <c r="AW284" s="109">
        <v>3656.0</v>
      </c>
      <c r="AX284" s="109">
        <v>733.0</v>
      </c>
      <c r="AY284" s="109">
        <v>3566.0</v>
      </c>
      <c r="AZ284" s="109"/>
      <c r="BA284" s="109">
        <v>4689.0</v>
      </c>
      <c r="BB284" s="109">
        <v>1824.0</v>
      </c>
      <c r="BC284" s="109">
        <v>4416.0</v>
      </c>
      <c r="BD284" s="109">
        <v>5198.0</v>
      </c>
      <c r="BE284" s="109">
        <v>2067.0</v>
      </c>
      <c r="BF284" s="109">
        <v>2691.0</v>
      </c>
      <c r="BG284" s="109">
        <v>2079.0</v>
      </c>
      <c r="BH284" s="109"/>
      <c r="BI284" s="109"/>
      <c r="BJ284" s="109"/>
      <c r="BK284" s="109"/>
      <c r="BL284" s="109"/>
      <c r="BM284" s="109"/>
      <c r="BN284" s="109">
        <v>541.0</v>
      </c>
      <c r="BO284" s="109">
        <v>734.0</v>
      </c>
      <c r="BP284" s="109"/>
      <c r="BQ284" s="109"/>
      <c r="BR284" s="109">
        <v>2654.0</v>
      </c>
      <c r="BS284" s="109"/>
      <c r="BT284" s="109"/>
      <c r="BU284" s="109"/>
      <c r="BV284" s="109"/>
      <c r="BW284" s="109"/>
      <c r="BX284" s="109"/>
      <c r="BY284" s="109"/>
      <c r="BZ284" s="109"/>
      <c r="CA284" s="109"/>
      <c r="CB284" s="109"/>
      <c r="CC284" s="109"/>
      <c r="CD284" s="109"/>
      <c r="CE284" s="109"/>
      <c r="CF284" s="109"/>
      <c r="CG284" s="109"/>
      <c r="CH284" s="109">
        <v>193.0</v>
      </c>
      <c r="CI284" s="109">
        <v>182.0</v>
      </c>
      <c r="CJ284" s="109"/>
      <c r="CK284" s="109"/>
      <c r="CL284" s="109"/>
      <c r="CM284" s="109"/>
      <c r="CN284" s="109"/>
      <c r="CO284" s="109"/>
      <c r="CP284" s="109"/>
      <c r="CQ284" s="109"/>
      <c r="CR284" s="109"/>
      <c r="CS284" s="109"/>
      <c r="CT284" s="109"/>
      <c r="CU284" s="109"/>
      <c r="CV284" s="109"/>
      <c r="CW284" s="109"/>
      <c r="CX284" s="109"/>
      <c r="CY284" s="109"/>
      <c r="CZ284" s="109"/>
      <c r="DA284" s="109"/>
      <c r="DB284" s="109"/>
      <c r="DC284" s="109"/>
      <c r="DD284" s="109"/>
      <c r="DE284" s="109"/>
      <c r="DF284" s="109"/>
      <c r="DG284" s="109"/>
      <c r="DH284" s="109"/>
      <c r="DI284" s="109"/>
      <c r="DJ284" s="109">
        <v>459.0</v>
      </c>
      <c r="DK284" s="109"/>
      <c r="DL284" s="109"/>
      <c r="DM284" s="109"/>
      <c r="DN284" s="109"/>
      <c r="DO284" s="109"/>
      <c r="DP284" s="109"/>
      <c r="DQ284" s="109"/>
      <c r="DR284" s="109"/>
      <c r="DS284" s="109"/>
      <c r="DT284" s="109"/>
      <c r="DU284" s="109"/>
      <c r="DV284" s="109">
        <v>829.0</v>
      </c>
      <c r="DW284" s="109"/>
      <c r="DX284" s="109"/>
      <c r="DY284" s="109"/>
      <c r="DZ284" s="109"/>
      <c r="EA284" s="109"/>
      <c r="EB284" s="109"/>
      <c r="EC284" s="109"/>
      <c r="ED284" s="109"/>
      <c r="EE284" s="109"/>
      <c r="EF284" s="109"/>
      <c r="EG284" s="109"/>
      <c r="EH284" s="109"/>
      <c r="EI284" s="109"/>
      <c r="EJ284" s="109"/>
      <c r="EK284" s="109"/>
      <c r="EL284" s="109"/>
      <c r="EM284" s="109"/>
      <c r="EN284" s="109"/>
      <c r="EO284" s="109"/>
      <c r="EP284" s="109"/>
      <c r="EQ284" s="109"/>
      <c r="ER284" s="109"/>
      <c r="ES284" s="109"/>
      <c r="ET284" s="109"/>
      <c r="EU284" s="109"/>
      <c r="EV284" s="109"/>
      <c r="EW284" s="109"/>
      <c r="EX284" s="109">
        <v>347.0</v>
      </c>
      <c r="EY284" s="109"/>
      <c r="EZ284" s="109"/>
      <c r="FA284" s="109"/>
      <c r="FB284" s="109"/>
      <c r="FC284" s="109"/>
      <c r="FD284" s="109"/>
      <c r="FE284" s="109"/>
      <c r="FF284" s="109"/>
      <c r="FG284" s="109"/>
      <c r="FH284" s="109"/>
      <c r="FI284" s="109"/>
      <c r="FJ284" s="109"/>
      <c r="FK284" s="109"/>
      <c r="FL284" s="109"/>
      <c r="FM284" s="109"/>
      <c r="FN284" s="109"/>
      <c r="FO284" s="109"/>
      <c r="FP284" s="109"/>
      <c r="FQ284" s="109"/>
      <c r="FR284" s="109"/>
      <c r="FS284" s="109"/>
      <c r="FT284" s="109"/>
      <c r="FU284" s="109"/>
      <c r="FV284" s="109"/>
      <c r="FW284" s="109"/>
      <c r="FX284" s="109"/>
      <c r="FY284" s="109"/>
      <c r="FZ284" s="109"/>
      <c r="GA284" s="109"/>
      <c r="GB284" s="109"/>
      <c r="GC284" s="109"/>
      <c r="GD284" s="109"/>
      <c r="GE284" s="109"/>
      <c r="GF284" s="109"/>
      <c r="GG284" s="109"/>
      <c r="GH284" s="109"/>
      <c r="GI284" s="109">
        <v>343.0</v>
      </c>
    </row>
    <row r="285" ht="15.75" customHeight="1">
      <c r="A285" s="31">
        <v>193.0</v>
      </c>
      <c r="B285" s="31" t="s">
        <v>1335</v>
      </c>
      <c r="C285" s="31">
        <v>16.0</v>
      </c>
      <c r="D285" s="109">
        <v>221922.0</v>
      </c>
      <c r="E285" s="109">
        <v>224121.0</v>
      </c>
      <c r="F285" s="109">
        <v>221922.0</v>
      </c>
      <c r="G285" s="109">
        <v>224121.0</v>
      </c>
      <c r="H285" s="109">
        <v>168235.0</v>
      </c>
      <c r="I285" s="109">
        <v>156367.0</v>
      </c>
      <c r="J285" s="109">
        <v>168235.0</v>
      </c>
      <c r="K285" s="109">
        <v>156367.0</v>
      </c>
      <c r="L285" s="109">
        <v>2310.0</v>
      </c>
      <c r="M285" s="109">
        <v>2689.0</v>
      </c>
      <c r="N285" s="109">
        <v>2077.0</v>
      </c>
      <c r="O285" s="109">
        <v>2261.0</v>
      </c>
      <c r="P285" s="109">
        <v>165925.0</v>
      </c>
      <c r="Q285" s="109">
        <v>153678.0</v>
      </c>
      <c r="R285" s="109">
        <v>166158.0</v>
      </c>
      <c r="S285" s="109">
        <v>154106.0</v>
      </c>
      <c r="T285" s="109">
        <v>45305.0</v>
      </c>
      <c r="U285" s="109">
        <v>56992.0</v>
      </c>
      <c r="V285" s="109">
        <v>42168.0</v>
      </c>
      <c r="W285" s="109">
        <v>53123.0</v>
      </c>
      <c r="X285" s="109">
        <v>30257.0</v>
      </c>
      <c r="Y285" s="109">
        <v>36694.0</v>
      </c>
      <c r="Z285" s="109">
        <v>23535.0</v>
      </c>
      <c r="AA285" s="109">
        <v>27159.0</v>
      </c>
      <c r="AB285" s="109">
        <v>30948.0</v>
      </c>
      <c r="AC285" s="109">
        <v>35917.0</v>
      </c>
      <c r="AD285" s="109">
        <v>32239.0</v>
      </c>
      <c r="AE285" s="109">
        <v>35421.0</v>
      </c>
      <c r="AF285" s="109">
        <v>11722.0</v>
      </c>
      <c r="AG285" s="109">
        <v>9151.0</v>
      </c>
      <c r="AH285" s="109">
        <v>12666.0</v>
      </c>
      <c r="AI285" s="109">
        <v>13125.0</v>
      </c>
      <c r="AJ285" s="109"/>
      <c r="AK285" s="109"/>
      <c r="AL285" s="109"/>
      <c r="AM285" s="109"/>
      <c r="AN285" s="109">
        <v>9975.0</v>
      </c>
      <c r="AO285" s="109">
        <v>1781.0</v>
      </c>
      <c r="AP285" s="109">
        <v>14260.0</v>
      </c>
      <c r="AQ285" s="109">
        <v>4015.0</v>
      </c>
      <c r="AR285" s="109">
        <v>28960.0</v>
      </c>
      <c r="AS285" s="109"/>
      <c r="AT285" s="109">
        <v>30166.0</v>
      </c>
      <c r="AU285" s="109">
        <v>9328.0</v>
      </c>
      <c r="AV285" s="109">
        <v>1668.0</v>
      </c>
      <c r="AW285" s="109">
        <v>5670.0</v>
      </c>
      <c r="AX285" s="109">
        <v>1143.0</v>
      </c>
      <c r="AY285" s="109">
        <v>4849.0</v>
      </c>
      <c r="AZ285" s="109"/>
      <c r="BA285" s="109">
        <v>4774.0</v>
      </c>
      <c r="BB285" s="109">
        <v>1129.0</v>
      </c>
      <c r="BC285" s="109">
        <v>3554.0</v>
      </c>
      <c r="BD285" s="109">
        <v>1858.0</v>
      </c>
      <c r="BE285" s="109">
        <v>2699.0</v>
      </c>
      <c r="BF285" s="109">
        <v>1598.0</v>
      </c>
      <c r="BG285" s="109">
        <v>2012.0</v>
      </c>
      <c r="BH285" s="109"/>
      <c r="BI285" s="109"/>
      <c r="BJ285" s="109"/>
      <c r="BK285" s="109"/>
      <c r="BL285" s="109">
        <v>1541.0</v>
      </c>
      <c r="BM285" s="109"/>
      <c r="BN285" s="109">
        <v>1084.0</v>
      </c>
      <c r="BO285" s="109">
        <v>1005.0</v>
      </c>
      <c r="BP285" s="109">
        <v>3691.0</v>
      </c>
      <c r="BQ285" s="109"/>
      <c r="BR285" s="109">
        <v>3715.0</v>
      </c>
      <c r="BS285" s="109"/>
      <c r="BT285" s="109"/>
      <c r="BU285" s="109"/>
      <c r="BV285" s="109"/>
      <c r="BW285" s="109"/>
      <c r="BX285" s="109"/>
      <c r="BY285" s="109"/>
      <c r="BZ285" s="109"/>
      <c r="CA285" s="109"/>
      <c r="CB285" s="109"/>
      <c r="CC285" s="109"/>
      <c r="CD285" s="109"/>
      <c r="CE285" s="109"/>
      <c r="CF285" s="109"/>
      <c r="CG285" s="109"/>
      <c r="CH285" s="109">
        <v>240.0</v>
      </c>
      <c r="CI285" s="109">
        <v>248.0</v>
      </c>
      <c r="CJ285" s="109"/>
      <c r="CK285" s="109"/>
      <c r="CL285" s="109"/>
      <c r="CM285" s="109"/>
      <c r="CN285" s="109"/>
      <c r="CO285" s="109"/>
      <c r="CP285" s="109"/>
      <c r="CQ285" s="109"/>
      <c r="CR285" s="109"/>
      <c r="CS285" s="109"/>
      <c r="CT285" s="109"/>
      <c r="CU285" s="109"/>
      <c r="CV285" s="109"/>
      <c r="CW285" s="109"/>
      <c r="CX285" s="109"/>
      <c r="CY285" s="109"/>
      <c r="CZ285" s="109"/>
      <c r="DA285" s="109"/>
      <c r="DB285" s="109"/>
      <c r="DC285" s="109"/>
      <c r="DD285" s="109"/>
      <c r="DE285" s="109"/>
      <c r="DF285" s="109"/>
      <c r="DG285" s="109"/>
      <c r="DH285" s="109"/>
      <c r="DI285" s="109"/>
      <c r="DJ285" s="109">
        <v>951.0</v>
      </c>
      <c r="DK285" s="109"/>
      <c r="DL285" s="109"/>
      <c r="DM285" s="109"/>
      <c r="DN285" s="109"/>
      <c r="DO285" s="109"/>
      <c r="DP285" s="109"/>
      <c r="DQ285" s="109"/>
      <c r="DR285" s="109"/>
      <c r="DS285" s="109"/>
      <c r="DT285" s="109"/>
      <c r="DU285" s="109"/>
      <c r="DV285" s="109">
        <v>663.0</v>
      </c>
      <c r="DW285" s="109"/>
      <c r="DX285" s="109"/>
      <c r="DY285" s="109"/>
      <c r="DZ285" s="109"/>
      <c r="EA285" s="109"/>
      <c r="EB285" s="109"/>
      <c r="EC285" s="109"/>
      <c r="ED285" s="109"/>
      <c r="EE285" s="109"/>
      <c r="EF285" s="109"/>
      <c r="EG285" s="109"/>
      <c r="EH285" s="109"/>
      <c r="EI285" s="109"/>
      <c r="EJ285" s="109"/>
      <c r="EK285" s="109"/>
      <c r="EL285" s="109"/>
      <c r="EM285" s="109"/>
      <c r="EN285" s="109"/>
      <c r="EO285" s="109"/>
      <c r="EP285" s="109"/>
      <c r="EQ285" s="109"/>
      <c r="ER285" s="109"/>
      <c r="ES285" s="109"/>
      <c r="ET285" s="109"/>
      <c r="EU285" s="109"/>
      <c r="EV285" s="109"/>
      <c r="EW285" s="109"/>
      <c r="EX285" s="109">
        <v>601.0</v>
      </c>
      <c r="EY285" s="109"/>
      <c r="EZ285" s="109"/>
      <c r="FA285" s="109"/>
      <c r="FB285" s="109"/>
      <c r="FC285" s="109"/>
      <c r="FD285" s="109"/>
      <c r="FE285" s="109"/>
      <c r="FF285" s="109"/>
      <c r="FG285" s="109"/>
      <c r="FH285" s="109"/>
      <c r="FI285" s="109"/>
      <c r="FJ285" s="109"/>
      <c r="FK285" s="109"/>
      <c r="FL285" s="109"/>
      <c r="FM285" s="109"/>
      <c r="FN285" s="109"/>
      <c r="FO285" s="109"/>
      <c r="FP285" s="109"/>
      <c r="FQ285" s="109"/>
      <c r="FR285" s="109"/>
      <c r="FS285" s="109"/>
      <c r="FT285" s="109"/>
      <c r="FU285" s="109"/>
      <c r="FV285" s="109"/>
      <c r="FW285" s="109"/>
      <c r="FX285" s="109"/>
      <c r="FY285" s="109"/>
      <c r="FZ285" s="109"/>
      <c r="GA285" s="109"/>
      <c r="GB285" s="109"/>
      <c r="GC285" s="109"/>
      <c r="GD285" s="109"/>
      <c r="GE285" s="109"/>
      <c r="GF285" s="109"/>
      <c r="GG285" s="109"/>
      <c r="GH285" s="109"/>
      <c r="GI285" s="109">
        <v>267.0</v>
      </c>
    </row>
    <row r="286" ht="15.75" customHeight="1">
      <c r="A286" s="31">
        <v>194.0</v>
      </c>
      <c r="B286" s="31" t="s">
        <v>1336</v>
      </c>
      <c r="C286" s="31">
        <v>16.0</v>
      </c>
      <c r="D286" s="109">
        <v>240738.0</v>
      </c>
      <c r="E286" s="109">
        <v>253082.0</v>
      </c>
      <c r="F286" s="109">
        <v>240738.0</v>
      </c>
      <c r="G286" s="109">
        <v>253082.0</v>
      </c>
      <c r="H286" s="109">
        <v>176933.0</v>
      </c>
      <c r="I286" s="109">
        <v>171075.0</v>
      </c>
      <c r="J286" s="109">
        <v>176933.0</v>
      </c>
      <c r="K286" s="109">
        <v>171075.0</v>
      </c>
      <c r="L286" s="109">
        <v>2820.0</v>
      </c>
      <c r="M286" s="109">
        <v>3175.0</v>
      </c>
      <c r="N286" s="109">
        <v>2541.0</v>
      </c>
      <c r="O286" s="109">
        <v>2993.0</v>
      </c>
      <c r="P286" s="109">
        <v>174113.0</v>
      </c>
      <c r="Q286" s="109">
        <v>167900.0</v>
      </c>
      <c r="R286" s="109">
        <v>174392.0</v>
      </c>
      <c r="S286" s="109">
        <v>168082.0</v>
      </c>
      <c r="T286" s="109">
        <v>52980.0</v>
      </c>
      <c r="U286" s="109">
        <v>71720.0</v>
      </c>
      <c r="V286" s="109">
        <v>47690.0</v>
      </c>
      <c r="W286" s="109">
        <v>67024.0</v>
      </c>
      <c r="X286" s="109">
        <v>20627.0</v>
      </c>
      <c r="Y286" s="109">
        <v>23785.0</v>
      </c>
      <c r="Z286" s="109">
        <v>19845.0</v>
      </c>
      <c r="AA286" s="109">
        <v>23934.0</v>
      </c>
      <c r="AB286" s="109">
        <v>32573.0</v>
      </c>
      <c r="AC286" s="109">
        <v>44078.0</v>
      </c>
      <c r="AD286" s="109">
        <v>30402.0</v>
      </c>
      <c r="AE286" s="109">
        <v>42142.0</v>
      </c>
      <c r="AF286" s="109">
        <v>3652.0</v>
      </c>
      <c r="AG286" s="109">
        <v>4683.0</v>
      </c>
      <c r="AH286" s="109">
        <v>4709.0</v>
      </c>
      <c r="AI286" s="109">
        <v>5944.0</v>
      </c>
      <c r="AJ286" s="109"/>
      <c r="AK286" s="109"/>
      <c r="AL286" s="109"/>
      <c r="AM286" s="109"/>
      <c r="AN286" s="109">
        <v>9712.0</v>
      </c>
      <c r="AO286" s="109">
        <v>2378.0</v>
      </c>
      <c r="AP286" s="109">
        <v>14315.0</v>
      </c>
      <c r="AQ286" s="109">
        <v>4312.0</v>
      </c>
      <c r="AR286" s="109">
        <v>47558.0</v>
      </c>
      <c r="AS286" s="109">
        <v>10457.0</v>
      </c>
      <c r="AT286" s="109">
        <v>47275.0</v>
      </c>
      <c r="AU286" s="109">
        <v>12735.0</v>
      </c>
      <c r="AV286" s="109"/>
      <c r="AW286" s="109">
        <v>4112.0</v>
      </c>
      <c r="AX286" s="109">
        <v>733.0</v>
      </c>
      <c r="AY286" s="109">
        <v>3408.0</v>
      </c>
      <c r="AZ286" s="109"/>
      <c r="BA286" s="109">
        <v>5838.0</v>
      </c>
      <c r="BB286" s="109">
        <v>2060.0</v>
      </c>
      <c r="BC286" s="109">
        <v>5555.0</v>
      </c>
      <c r="BD286" s="109">
        <v>3620.0</v>
      </c>
      <c r="BE286" s="109">
        <v>421.0</v>
      </c>
      <c r="BF286" s="109">
        <v>2508.0</v>
      </c>
      <c r="BG286" s="109">
        <v>1583.0</v>
      </c>
      <c r="BH286" s="109"/>
      <c r="BI286" s="109"/>
      <c r="BJ286" s="109"/>
      <c r="BK286" s="109"/>
      <c r="BL286" s="109"/>
      <c r="BM286" s="109">
        <v>274.0</v>
      </c>
      <c r="BN286" s="109">
        <v>629.0</v>
      </c>
      <c r="BO286" s="109">
        <v>843.0</v>
      </c>
      <c r="BP286" s="109"/>
      <c r="BQ286" s="109"/>
      <c r="BR286" s="109">
        <v>2056.0</v>
      </c>
      <c r="BS286" s="109"/>
      <c r="BT286" s="109"/>
      <c r="BU286" s="109"/>
      <c r="BV286" s="109"/>
      <c r="BW286" s="109"/>
      <c r="BX286" s="109"/>
      <c r="BY286" s="109"/>
      <c r="BZ286" s="109"/>
      <c r="CA286" s="109"/>
      <c r="CB286" s="109"/>
      <c r="CC286" s="109">
        <v>154.0</v>
      </c>
      <c r="CD286" s="109"/>
      <c r="CE286" s="109"/>
      <c r="CF286" s="109"/>
      <c r="CG286" s="109"/>
      <c r="CH286" s="109">
        <v>194.0</v>
      </c>
      <c r="CI286" s="109">
        <v>251.0</v>
      </c>
      <c r="CJ286" s="109"/>
      <c r="CK286" s="109"/>
      <c r="CL286" s="109"/>
      <c r="CM286" s="109"/>
      <c r="CN286" s="109"/>
      <c r="CO286" s="109"/>
      <c r="CP286" s="109"/>
      <c r="CQ286" s="109"/>
      <c r="CR286" s="109"/>
      <c r="CS286" s="109"/>
      <c r="CT286" s="109"/>
      <c r="CU286" s="109"/>
      <c r="CV286" s="109"/>
      <c r="CW286" s="109"/>
      <c r="CX286" s="109"/>
      <c r="CY286" s="109"/>
      <c r="CZ286" s="109"/>
      <c r="DA286" s="109"/>
      <c r="DB286" s="109"/>
      <c r="DC286" s="109"/>
      <c r="DD286" s="109"/>
      <c r="DE286" s="109"/>
      <c r="DF286" s="109"/>
      <c r="DG286" s="109"/>
      <c r="DH286" s="109"/>
      <c r="DI286" s="109"/>
      <c r="DJ286" s="109">
        <v>523.0</v>
      </c>
      <c r="DK286" s="109"/>
      <c r="DL286" s="109"/>
      <c r="DM286" s="109"/>
      <c r="DN286" s="109"/>
      <c r="DO286" s="109"/>
      <c r="DP286" s="109"/>
      <c r="DQ286" s="109"/>
      <c r="DR286" s="109"/>
      <c r="DS286" s="109"/>
      <c r="DT286" s="109"/>
      <c r="DU286" s="109"/>
      <c r="DV286" s="109">
        <v>728.0</v>
      </c>
      <c r="DW286" s="109"/>
      <c r="DX286" s="109"/>
      <c r="DY286" s="109"/>
      <c r="DZ286" s="109"/>
      <c r="EA286" s="109"/>
      <c r="EB286" s="109"/>
      <c r="EC286" s="109"/>
      <c r="ED286" s="109"/>
      <c r="EE286" s="109"/>
      <c r="EF286" s="109"/>
      <c r="EG286" s="109"/>
      <c r="EH286" s="109"/>
      <c r="EI286" s="109"/>
      <c r="EJ286" s="109"/>
      <c r="EK286" s="109"/>
      <c r="EL286" s="109"/>
      <c r="EM286" s="109"/>
      <c r="EN286" s="109"/>
      <c r="EO286" s="109"/>
      <c r="EP286" s="109"/>
      <c r="EQ286" s="109"/>
      <c r="ER286" s="109"/>
      <c r="ES286" s="109"/>
      <c r="ET286" s="109"/>
      <c r="EU286" s="109"/>
      <c r="EV286" s="109">
        <v>1201.0</v>
      </c>
      <c r="EW286" s="109"/>
      <c r="EX286" s="109">
        <v>725.0</v>
      </c>
      <c r="EY286" s="109"/>
      <c r="EZ286" s="109"/>
      <c r="FA286" s="109"/>
      <c r="FB286" s="109"/>
      <c r="FC286" s="109"/>
      <c r="FD286" s="109"/>
      <c r="FE286" s="109"/>
      <c r="FF286" s="109"/>
      <c r="FG286" s="109"/>
      <c r="FH286" s="109"/>
      <c r="FI286" s="109"/>
      <c r="FJ286" s="109"/>
      <c r="FK286" s="109"/>
      <c r="FL286" s="109"/>
      <c r="FM286" s="109"/>
      <c r="FN286" s="109"/>
      <c r="FO286" s="109"/>
      <c r="FP286" s="109"/>
      <c r="FQ286" s="109"/>
      <c r="FR286" s="109"/>
      <c r="FS286" s="109"/>
      <c r="FT286" s="109"/>
      <c r="FU286" s="109"/>
      <c r="FV286" s="109"/>
      <c r="FW286" s="109"/>
      <c r="FX286" s="109"/>
      <c r="FY286" s="109"/>
      <c r="FZ286" s="109"/>
      <c r="GA286" s="109"/>
      <c r="GB286" s="109"/>
      <c r="GC286" s="109"/>
      <c r="GD286" s="109"/>
      <c r="GE286" s="109"/>
      <c r="GF286" s="109">
        <v>2190.0</v>
      </c>
      <c r="GG286" s="109"/>
      <c r="GH286" s="109"/>
      <c r="GI286" s="109">
        <v>351.0</v>
      </c>
    </row>
    <row r="287" ht="15.75" customHeight="1">
      <c r="A287" s="31">
        <v>195.0</v>
      </c>
      <c r="B287" s="31" t="s">
        <v>1337</v>
      </c>
      <c r="C287" s="31">
        <v>16.0</v>
      </c>
      <c r="D287" s="109">
        <v>229126.0</v>
      </c>
      <c r="E287" s="109">
        <v>239724.0</v>
      </c>
      <c r="F287" s="109">
        <v>229126.0</v>
      </c>
      <c r="G287" s="109">
        <v>239724.0</v>
      </c>
      <c r="H287" s="109">
        <v>171879.0</v>
      </c>
      <c r="I287" s="109">
        <v>165581.0</v>
      </c>
      <c r="J287" s="109">
        <v>171879.0</v>
      </c>
      <c r="K287" s="109">
        <v>165581.0</v>
      </c>
      <c r="L287" s="109">
        <v>2527.0</v>
      </c>
      <c r="M287" s="109">
        <v>3430.0</v>
      </c>
      <c r="N287" s="109">
        <v>2128.0</v>
      </c>
      <c r="O287" s="109">
        <v>2779.0</v>
      </c>
      <c r="P287" s="109">
        <v>169352.0</v>
      </c>
      <c r="Q287" s="109">
        <v>162151.0</v>
      </c>
      <c r="R287" s="109">
        <v>169751.0</v>
      </c>
      <c r="S287" s="109">
        <v>162802.0</v>
      </c>
      <c r="T287" s="109">
        <v>52311.0</v>
      </c>
      <c r="U287" s="109">
        <v>66864.0</v>
      </c>
      <c r="V287" s="109">
        <v>47769.0</v>
      </c>
      <c r="W287" s="109">
        <v>62222.0</v>
      </c>
      <c r="X287" s="109">
        <v>19753.0</v>
      </c>
      <c r="Y287" s="109">
        <v>30353.0</v>
      </c>
      <c r="Z287" s="109">
        <v>20427.0</v>
      </c>
      <c r="AA287" s="109">
        <v>24759.0</v>
      </c>
      <c r="AB287" s="109">
        <v>28926.0</v>
      </c>
      <c r="AC287" s="109">
        <v>41324.0</v>
      </c>
      <c r="AD287" s="109">
        <v>28088.0</v>
      </c>
      <c r="AE287" s="109">
        <v>39629.0</v>
      </c>
      <c r="AF287" s="109">
        <v>5726.0</v>
      </c>
      <c r="AG287" s="109">
        <v>6222.0</v>
      </c>
      <c r="AH287" s="109">
        <v>5124.0</v>
      </c>
      <c r="AI287" s="109">
        <v>6610.0</v>
      </c>
      <c r="AJ287" s="109"/>
      <c r="AK287" s="109"/>
      <c r="AL287" s="109"/>
      <c r="AM287" s="109"/>
      <c r="AN287" s="109">
        <v>10323.0</v>
      </c>
      <c r="AO287" s="109">
        <v>3562.0</v>
      </c>
      <c r="AP287" s="109">
        <v>13209.0</v>
      </c>
      <c r="AQ287" s="109">
        <v>4156.0</v>
      </c>
      <c r="AR287" s="109">
        <v>44894.0</v>
      </c>
      <c r="AS287" s="109">
        <v>2895.0</v>
      </c>
      <c r="AT287" s="109">
        <v>43740.0</v>
      </c>
      <c r="AU287" s="109">
        <v>11730.0</v>
      </c>
      <c r="AV287" s="109"/>
      <c r="AW287" s="109">
        <v>941.0</v>
      </c>
      <c r="AX287" s="109">
        <v>736.0</v>
      </c>
      <c r="AY287" s="109">
        <v>3726.0</v>
      </c>
      <c r="AZ287" s="109"/>
      <c r="BA287" s="109">
        <v>7466.0</v>
      </c>
      <c r="BB287" s="109">
        <v>2083.0</v>
      </c>
      <c r="BC287" s="109">
        <v>5883.0</v>
      </c>
      <c r="BD287" s="109">
        <v>5717.0</v>
      </c>
      <c r="BE287" s="109">
        <v>565.0</v>
      </c>
      <c r="BF287" s="109">
        <v>3300.0</v>
      </c>
      <c r="BG287" s="109">
        <v>2385.0</v>
      </c>
      <c r="BH287" s="109"/>
      <c r="BI287" s="109"/>
      <c r="BJ287" s="109"/>
      <c r="BK287" s="109"/>
      <c r="BL287" s="109"/>
      <c r="BM287" s="109">
        <v>374.0</v>
      </c>
      <c r="BN287" s="109">
        <v>733.0</v>
      </c>
      <c r="BO287" s="109">
        <v>1035.0</v>
      </c>
      <c r="BP287" s="109"/>
      <c r="BQ287" s="109"/>
      <c r="BR287" s="109">
        <v>2494.0</v>
      </c>
      <c r="BS287" s="109"/>
      <c r="BT287" s="109"/>
      <c r="BU287" s="109"/>
      <c r="BV287" s="109"/>
      <c r="BW287" s="109"/>
      <c r="BX287" s="109"/>
      <c r="BY287" s="109"/>
      <c r="BZ287" s="109"/>
      <c r="CA287" s="109"/>
      <c r="CB287" s="109"/>
      <c r="CC287" s="109">
        <v>106.0</v>
      </c>
      <c r="CD287" s="109"/>
      <c r="CE287" s="109"/>
      <c r="CF287" s="109"/>
      <c r="CG287" s="109">
        <v>595.0</v>
      </c>
      <c r="CH287" s="109">
        <v>240.0</v>
      </c>
      <c r="CI287" s="109">
        <v>279.0</v>
      </c>
      <c r="CJ287" s="109"/>
      <c r="CK287" s="109"/>
      <c r="CL287" s="109"/>
      <c r="CM287" s="109"/>
      <c r="CN287" s="109"/>
      <c r="CO287" s="109"/>
      <c r="CP287" s="109"/>
      <c r="CQ287" s="109"/>
      <c r="CR287" s="109"/>
      <c r="CS287" s="109"/>
      <c r="CT287" s="109"/>
      <c r="CU287" s="109"/>
      <c r="CV287" s="109"/>
      <c r="CW287" s="109"/>
      <c r="CX287" s="109"/>
      <c r="CY287" s="109"/>
      <c r="CZ287" s="109"/>
      <c r="DA287" s="109"/>
      <c r="DB287" s="109"/>
      <c r="DC287" s="109"/>
      <c r="DD287" s="109"/>
      <c r="DE287" s="109"/>
      <c r="DF287" s="109"/>
      <c r="DG287" s="109"/>
      <c r="DH287" s="109"/>
      <c r="DI287" s="109"/>
      <c r="DJ287" s="109">
        <v>654.0</v>
      </c>
      <c r="DK287" s="109"/>
      <c r="DL287" s="109"/>
      <c r="DM287" s="109"/>
      <c r="DN287" s="109"/>
      <c r="DO287" s="109"/>
      <c r="DP287" s="109"/>
      <c r="DQ287" s="109"/>
      <c r="DR287" s="109"/>
      <c r="DS287" s="109"/>
      <c r="DT287" s="109"/>
      <c r="DU287" s="109"/>
      <c r="DV287" s="109">
        <v>729.0</v>
      </c>
      <c r="DW287" s="109"/>
      <c r="DX287" s="109"/>
      <c r="DY287" s="109"/>
      <c r="DZ287" s="109"/>
      <c r="EA287" s="109"/>
      <c r="EB287" s="109"/>
      <c r="EC287" s="109"/>
      <c r="ED287" s="109"/>
      <c r="EE287" s="109"/>
      <c r="EF287" s="109"/>
      <c r="EG287" s="109"/>
      <c r="EH287" s="109"/>
      <c r="EI287" s="109"/>
      <c r="EJ287" s="109"/>
      <c r="EK287" s="109"/>
      <c r="EL287" s="109"/>
      <c r="EM287" s="109"/>
      <c r="EN287" s="109"/>
      <c r="EO287" s="109"/>
      <c r="EP287" s="109"/>
      <c r="EQ287" s="109"/>
      <c r="ER287" s="109"/>
      <c r="ES287" s="109"/>
      <c r="ET287" s="109"/>
      <c r="EU287" s="109"/>
      <c r="EV287" s="109"/>
      <c r="EW287" s="109"/>
      <c r="EX287" s="109">
        <v>425.0</v>
      </c>
      <c r="EY287" s="109"/>
      <c r="EZ287" s="109"/>
      <c r="FA287" s="109"/>
      <c r="FB287" s="109"/>
      <c r="FC287" s="109"/>
      <c r="FD287" s="109"/>
      <c r="FE287" s="109"/>
      <c r="FF287" s="109"/>
      <c r="FG287" s="109"/>
      <c r="FH287" s="109"/>
      <c r="FI287" s="109"/>
      <c r="FJ287" s="109"/>
      <c r="FK287" s="109"/>
      <c r="FL287" s="109"/>
      <c r="FM287" s="109"/>
      <c r="FN287" s="109"/>
      <c r="FO287" s="109"/>
      <c r="FP287" s="109"/>
      <c r="FQ287" s="109"/>
      <c r="FR287" s="109"/>
      <c r="FS287" s="109"/>
      <c r="FT287" s="109"/>
      <c r="FU287" s="109"/>
      <c r="FV287" s="109"/>
      <c r="FW287" s="109"/>
      <c r="FX287" s="109"/>
      <c r="FY287" s="109"/>
      <c r="FZ287" s="109"/>
      <c r="GA287" s="109"/>
      <c r="GB287" s="109"/>
      <c r="GC287" s="109"/>
      <c r="GD287" s="109"/>
      <c r="GE287" s="109"/>
      <c r="GF287" s="109">
        <v>1702.0</v>
      </c>
      <c r="GG287" s="109">
        <v>884.0</v>
      </c>
      <c r="GH287" s="109"/>
      <c r="GI287" s="109">
        <v>388.0</v>
      </c>
    </row>
    <row r="288" ht="15.75" customHeight="1">
      <c r="A288" s="31">
        <v>196.0</v>
      </c>
      <c r="B288" s="31" t="s">
        <v>1338</v>
      </c>
      <c r="C288" s="31">
        <v>16.0</v>
      </c>
      <c r="D288" s="109">
        <v>234446.0</v>
      </c>
      <c r="E288" s="109">
        <v>246205.0</v>
      </c>
      <c r="F288" s="109">
        <v>234446.0</v>
      </c>
      <c r="G288" s="109">
        <v>246205.0</v>
      </c>
      <c r="H288" s="109">
        <v>170237.0</v>
      </c>
      <c r="I288" s="109">
        <v>162930.0</v>
      </c>
      <c r="J288" s="109">
        <v>170237.0</v>
      </c>
      <c r="K288" s="109">
        <v>162930.0</v>
      </c>
      <c r="L288" s="109">
        <v>2365.0</v>
      </c>
      <c r="M288" s="109">
        <v>2723.0</v>
      </c>
      <c r="N288" s="109">
        <v>2139.0</v>
      </c>
      <c r="O288" s="109">
        <v>2408.0</v>
      </c>
      <c r="P288" s="109">
        <v>167872.0</v>
      </c>
      <c r="Q288" s="109">
        <v>160207.0</v>
      </c>
      <c r="R288" s="109">
        <v>168098.0</v>
      </c>
      <c r="S288" s="109">
        <v>160522.0</v>
      </c>
      <c r="T288" s="109">
        <v>56316.0</v>
      </c>
      <c r="U288" s="109">
        <v>67093.0</v>
      </c>
      <c r="V288" s="109">
        <v>50956.0</v>
      </c>
      <c r="W288" s="109">
        <v>63206.0</v>
      </c>
      <c r="X288" s="109">
        <v>22579.0</v>
      </c>
      <c r="Y288" s="109">
        <v>29444.0</v>
      </c>
      <c r="Z288" s="109">
        <v>22826.0</v>
      </c>
      <c r="AA288" s="109">
        <v>26307.0</v>
      </c>
      <c r="AB288" s="109">
        <v>30646.0</v>
      </c>
      <c r="AC288" s="109">
        <v>44145.0</v>
      </c>
      <c r="AD288" s="109">
        <v>28467.0</v>
      </c>
      <c r="AE288" s="109">
        <v>40475.0</v>
      </c>
      <c r="AF288" s="109">
        <v>4408.0</v>
      </c>
      <c r="AG288" s="109">
        <v>4724.0</v>
      </c>
      <c r="AH288" s="109">
        <v>5559.0</v>
      </c>
      <c r="AI288" s="109">
        <v>6138.0</v>
      </c>
      <c r="AJ288" s="109"/>
      <c r="AK288" s="109"/>
      <c r="AL288" s="109"/>
      <c r="AM288" s="109"/>
      <c r="AN288" s="109">
        <v>8147.0</v>
      </c>
      <c r="AO288" s="109">
        <v>2306.0</v>
      </c>
      <c r="AP288" s="109">
        <v>11298.0</v>
      </c>
      <c r="AQ288" s="109">
        <v>3870.0</v>
      </c>
      <c r="AR288" s="109">
        <v>38351.0</v>
      </c>
      <c r="AS288" s="109"/>
      <c r="AT288" s="109">
        <v>38693.0</v>
      </c>
      <c r="AU288" s="109">
        <v>8228.0</v>
      </c>
      <c r="AV288" s="109">
        <v>1176.0</v>
      </c>
      <c r="AW288" s="109">
        <v>3586.0</v>
      </c>
      <c r="AX288" s="109">
        <v>743.0</v>
      </c>
      <c r="AY288" s="109">
        <v>3213.0</v>
      </c>
      <c r="AZ288" s="109"/>
      <c r="BA288" s="109">
        <v>6467.0</v>
      </c>
      <c r="BB288" s="109">
        <v>1835.0</v>
      </c>
      <c r="BC288" s="109">
        <v>5245.0</v>
      </c>
      <c r="BD288" s="109">
        <v>3823.0</v>
      </c>
      <c r="BE288" s="109">
        <v>2033.0</v>
      </c>
      <c r="BF288" s="109">
        <v>2867.0</v>
      </c>
      <c r="BG288" s="109">
        <v>2328.0</v>
      </c>
      <c r="BH288" s="109"/>
      <c r="BI288" s="109"/>
      <c r="BJ288" s="109"/>
      <c r="BK288" s="109"/>
      <c r="BL288" s="109">
        <v>1822.0</v>
      </c>
      <c r="BM288" s="109"/>
      <c r="BN288" s="109">
        <v>1029.0</v>
      </c>
      <c r="BO288" s="109">
        <v>865.0</v>
      </c>
      <c r="BP288" s="109"/>
      <c r="BQ288" s="109"/>
      <c r="BR288" s="109">
        <v>2041.0</v>
      </c>
      <c r="BS288" s="109"/>
      <c r="BT288" s="109"/>
      <c r="BU288" s="109"/>
      <c r="BV288" s="109"/>
      <c r="BW288" s="109"/>
      <c r="BX288" s="109"/>
      <c r="BY288" s="109"/>
      <c r="BZ288" s="109"/>
      <c r="CA288" s="109"/>
      <c r="CB288" s="109"/>
      <c r="CC288" s="109"/>
      <c r="CD288" s="109"/>
      <c r="CE288" s="109"/>
      <c r="CF288" s="109">
        <v>604.0</v>
      </c>
      <c r="CG288" s="109">
        <v>240.0</v>
      </c>
      <c r="CH288" s="109">
        <v>349.0</v>
      </c>
      <c r="CI288" s="109">
        <v>276.0</v>
      </c>
      <c r="CJ288" s="109"/>
      <c r="CK288" s="109"/>
      <c r="CL288" s="109"/>
      <c r="CM288" s="109"/>
      <c r="CN288" s="109"/>
      <c r="CO288" s="109"/>
      <c r="CP288" s="109"/>
      <c r="CQ288" s="109"/>
      <c r="CR288" s="109"/>
      <c r="CS288" s="109"/>
      <c r="CT288" s="109"/>
      <c r="CU288" s="109"/>
      <c r="CV288" s="109"/>
      <c r="CW288" s="109"/>
      <c r="CX288" s="109"/>
      <c r="CY288" s="109"/>
      <c r="CZ288" s="109"/>
      <c r="DA288" s="109"/>
      <c r="DB288" s="109"/>
      <c r="DC288" s="109"/>
      <c r="DD288" s="109"/>
      <c r="DE288" s="109"/>
      <c r="DF288" s="109"/>
      <c r="DG288" s="109"/>
      <c r="DH288" s="109"/>
      <c r="DI288" s="109"/>
      <c r="DJ288" s="109">
        <v>594.0</v>
      </c>
      <c r="DK288" s="109"/>
      <c r="DL288" s="109"/>
      <c r="DM288" s="109"/>
      <c r="DN288" s="109"/>
      <c r="DO288" s="109"/>
      <c r="DP288" s="109"/>
      <c r="DQ288" s="109"/>
      <c r="DR288" s="109"/>
      <c r="DS288" s="109"/>
      <c r="DT288" s="109"/>
      <c r="DU288" s="109"/>
      <c r="DV288" s="109">
        <v>511.0</v>
      </c>
      <c r="DW288" s="109"/>
      <c r="DX288" s="109"/>
      <c r="DY288" s="109"/>
      <c r="DZ288" s="109"/>
      <c r="EA288" s="109"/>
      <c r="EB288" s="109"/>
      <c r="EC288" s="109"/>
      <c r="ED288" s="109"/>
      <c r="EE288" s="109"/>
      <c r="EF288" s="109"/>
      <c r="EG288" s="109"/>
      <c r="EH288" s="109"/>
      <c r="EI288" s="109"/>
      <c r="EJ288" s="109"/>
      <c r="EK288" s="109"/>
      <c r="EL288" s="109"/>
      <c r="EM288" s="109"/>
      <c r="EN288" s="109"/>
      <c r="EO288" s="109"/>
      <c r="EP288" s="109"/>
      <c r="EQ288" s="109"/>
      <c r="ER288" s="109"/>
      <c r="ES288" s="109"/>
      <c r="ET288" s="109"/>
      <c r="EU288" s="109"/>
      <c r="EV288" s="109"/>
      <c r="EW288" s="109"/>
      <c r="EX288" s="109">
        <v>330.0</v>
      </c>
      <c r="EY288" s="109"/>
      <c r="EZ288" s="109"/>
      <c r="FA288" s="109"/>
      <c r="FB288" s="109"/>
      <c r="FC288" s="109"/>
      <c r="FD288" s="109"/>
      <c r="FE288" s="109"/>
      <c r="FF288" s="109"/>
      <c r="FG288" s="109"/>
      <c r="FH288" s="109"/>
      <c r="FI288" s="109"/>
      <c r="FJ288" s="109"/>
      <c r="FK288" s="109"/>
      <c r="FL288" s="109"/>
      <c r="FM288" s="109"/>
      <c r="FN288" s="109"/>
      <c r="FO288" s="109"/>
      <c r="FP288" s="109"/>
      <c r="FQ288" s="109"/>
      <c r="FR288" s="109"/>
      <c r="FS288" s="109"/>
      <c r="FT288" s="109"/>
      <c r="FU288" s="109"/>
      <c r="FV288" s="109"/>
      <c r="FW288" s="109"/>
      <c r="FX288" s="109"/>
      <c r="FY288" s="109"/>
      <c r="FZ288" s="109"/>
      <c r="GA288" s="109"/>
      <c r="GB288" s="109"/>
      <c r="GC288" s="109"/>
      <c r="GD288" s="109"/>
      <c r="GE288" s="109"/>
      <c r="GF288" s="109"/>
      <c r="GG288" s="109">
        <v>169.0</v>
      </c>
      <c r="GH288" s="109"/>
      <c r="GI288" s="109">
        <v>371.0</v>
      </c>
    </row>
    <row r="289" ht="15.75" customHeight="1">
      <c r="A289" s="31">
        <v>12.0</v>
      </c>
      <c r="B289" s="31" t="s">
        <v>1339</v>
      </c>
      <c r="C289" s="31">
        <v>13.0</v>
      </c>
      <c r="D289" s="109">
        <v>216800.0</v>
      </c>
      <c r="E289" s="109">
        <v>219903.0</v>
      </c>
      <c r="F289" s="109">
        <v>216800.0</v>
      </c>
      <c r="G289" s="109">
        <v>219903.0</v>
      </c>
      <c r="H289" s="109">
        <v>157071.0</v>
      </c>
      <c r="I289" s="109">
        <v>148470.0</v>
      </c>
      <c r="J289" s="109">
        <v>157071.0</v>
      </c>
      <c r="K289" s="109">
        <v>148470.0</v>
      </c>
      <c r="L289" s="109">
        <v>1969.0</v>
      </c>
      <c r="M289" s="109">
        <v>2505.0</v>
      </c>
      <c r="N289" s="109">
        <v>1660.0</v>
      </c>
      <c r="O289" s="109">
        <v>2133.0</v>
      </c>
      <c r="P289" s="109">
        <v>155102.0</v>
      </c>
      <c r="Q289" s="109">
        <v>145965.0</v>
      </c>
      <c r="R289" s="109">
        <v>155411.0</v>
      </c>
      <c r="S289" s="109">
        <v>146337.0</v>
      </c>
      <c r="T289" s="109">
        <v>49733.0</v>
      </c>
      <c r="U289" s="109">
        <v>56912.0</v>
      </c>
      <c r="V289" s="109">
        <v>51083.0</v>
      </c>
      <c r="W289" s="109">
        <v>59028.0</v>
      </c>
      <c r="X289" s="109">
        <v>34267.0</v>
      </c>
      <c r="Y289" s="109">
        <v>37832.0</v>
      </c>
      <c r="Z289" s="109">
        <v>28947.0</v>
      </c>
      <c r="AA289" s="109">
        <v>31543.0</v>
      </c>
      <c r="AB289" s="109">
        <v>26655.0</v>
      </c>
      <c r="AC289" s="109">
        <v>32373.0</v>
      </c>
      <c r="AD289" s="109">
        <v>25929.0</v>
      </c>
      <c r="AE289" s="109">
        <v>29838.0</v>
      </c>
      <c r="AF289" s="109">
        <v>5837.0</v>
      </c>
      <c r="AG289" s="109">
        <v>5194.0</v>
      </c>
      <c r="AH289" s="109">
        <v>6606.0</v>
      </c>
      <c r="AI289" s="109">
        <v>6526.0</v>
      </c>
      <c r="AJ289" s="109"/>
      <c r="AK289" s="109"/>
      <c r="AL289" s="109"/>
      <c r="AM289" s="109"/>
      <c r="AN289" s="109">
        <v>7470.0</v>
      </c>
      <c r="AO289" s="109">
        <v>2253.0</v>
      </c>
      <c r="AP289" s="109">
        <v>9879.0</v>
      </c>
      <c r="AQ289" s="109">
        <v>3298.0</v>
      </c>
      <c r="AR289" s="109">
        <v>24764.0</v>
      </c>
      <c r="AS289" s="109"/>
      <c r="AT289" s="109">
        <v>25692.0</v>
      </c>
      <c r="AU289" s="109">
        <v>7729.0</v>
      </c>
      <c r="AV289" s="109"/>
      <c r="AW289" s="109">
        <v>3335.0</v>
      </c>
      <c r="AX289" s="109"/>
      <c r="AY289" s="109">
        <v>2576.0</v>
      </c>
      <c r="AZ289" s="109">
        <v>1515.0</v>
      </c>
      <c r="BA289" s="109">
        <v>4923.0</v>
      </c>
      <c r="BB289" s="109">
        <v>1700.0</v>
      </c>
      <c r="BC289" s="109">
        <v>3918.0</v>
      </c>
      <c r="BD289" s="109">
        <v>3874.0</v>
      </c>
      <c r="BE289" s="109">
        <v>2917.0</v>
      </c>
      <c r="BF289" s="109">
        <v>1625.0</v>
      </c>
      <c r="BG289" s="109">
        <v>1396.0</v>
      </c>
      <c r="BH289" s="109"/>
      <c r="BI289" s="109"/>
      <c r="BJ289" s="109">
        <v>1793.0</v>
      </c>
      <c r="BK289" s="109"/>
      <c r="BL289" s="109"/>
      <c r="BM289" s="109"/>
      <c r="BN289" s="109">
        <v>147.0</v>
      </c>
      <c r="BO289" s="109"/>
      <c r="BP289" s="109"/>
      <c r="BQ289" s="109"/>
      <c r="BR289" s="109">
        <v>1363.0</v>
      </c>
      <c r="BS289" s="109"/>
      <c r="BT289" s="109"/>
      <c r="BU289" s="109"/>
      <c r="BV289" s="109"/>
      <c r="BW289" s="109"/>
      <c r="BX289" s="109"/>
      <c r="BY289" s="109"/>
      <c r="BZ289" s="109"/>
      <c r="CA289" s="109"/>
      <c r="CB289" s="109"/>
      <c r="CC289" s="109"/>
      <c r="CD289" s="109"/>
      <c r="CE289" s="109"/>
      <c r="CF289" s="109">
        <v>440.0</v>
      </c>
      <c r="CG289" s="109"/>
      <c r="CH289" s="109">
        <v>231.0</v>
      </c>
      <c r="CI289" s="109">
        <v>164.0</v>
      </c>
      <c r="CJ289" s="109"/>
      <c r="CK289" s="109"/>
      <c r="CL289" s="109"/>
      <c r="CM289" s="109"/>
      <c r="CN289" s="109"/>
      <c r="CO289" s="109"/>
      <c r="CP289" s="109"/>
      <c r="CQ289" s="109"/>
      <c r="CR289" s="109"/>
      <c r="CS289" s="109"/>
      <c r="CT289" s="109"/>
      <c r="CU289" s="109"/>
      <c r="CV289" s="109"/>
      <c r="CW289" s="109"/>
      <c r="CX289" s="109"/>
      <c r="CY289" s="109"/>
      <c r="CZ289" s="109"/>
      <c r="DA289" s="109"/>
      <c r="DB289" s="109"/>
      <c r="DC289" s="109"/>
      <c r="DD289" s="109"/>
      <c r="DE289" s="109"/>
      <c r="DF289" s="109"/>
      <c r="DG289" s="109"/>
      <c r="DH289" s="109"/>
      <c r="DI289" s="109"/>
      <c r="DJ289" s="109">
        <v>416.0</v>
      </c>
      <c r="DK289" s="109"/>
      <c r="DL289" s="109"/>
      <c r="DM289" s="109"/>
      <c r="DN289" s="109"/>
      <c r="DO289" s="109"/>
      <c r="DP289" s="109"/>
      <c r="DQ289" s="109"/>
      <c r="DR289" s="109"/>
      <c r="DS289" s="109"/>
      <c r="DT289" s="109"/>
      <c r="DU289" s="109"/>
      <c r="DV289" s="109"/>
      <c r="DW289" s="109"/>
      <c r="DX289" s="109"/>
      <c r="DY289" s="109"/>
      <c r="DZ289" s="109"/>
      <c r="EA289" s="109"/>
      <c r="EB289" s="109"/>
      <c r="EC289" s="109"/>
      <c r="ED289" s="109"/>
      <c r="EE289" s="109"/>
      <c r="EF289" s="109"/>
      <c r="EG289" s="109"/>
      <c r="EH289" s="109"/>
      <c r="EI289" s="109"/>
      <c r="EJ289" s="109"/>
      <c r="EK289" s="109"/>
      <c r="EL289" s="109"/>
      <c r="EM289" s="109"/>
      <c r="EN289" s="109"/>
      <c r="EO289" s="109"/>
      <c r="EP289" s="109"/>
      <c r="EQ289" s="109"/>
      <c r="ER289" s="109"/>
      <c r="ES289" s="109"/>
      <c r="ET289" s="109"/>
      <c r="EU289" s="109"/>
      <c r="EV289" s="109"/>
      <c r="EW289" s="109"/>
      <c r="EX289" s="109"/>
      <c r="EY289" s="109"/>
      <c r="EZ289" s="109"/>
      <c r="FA289" s="109"/>
      <c r="FB289" s="109"/>
      <c r="FC289" s="109"/>
      <c r="FD289" s="109"/>
      <c r="FE289" s="109"/>
      <c r="FF289" s="109"/>
      <c r="FG289" s="109"/>
      <c r="FH289" s="109"/>
      <c r="FI289" s="109"/>
      <c r="FJ289" s="109"/>
      <c r="FK289" s="109"/>
      <c r="FL289" s="109"/>
      <c r="FM289" s="109"/>
      <c r="FN289" s="109"/>
      <c r="FO289" s="109"/>
      <c r="FP289" s="109"/>
      <c r="FQ289" s="109"/>
      <c r="FR289" s="109"/>
      <c r="FS289" s="109"/>
      <c r="FT289" s="109"/>
      <c r="FU289" s="109"/>
      <c r="FV289" s="109"/>
      <c r="FW289" s="109"/>
      <c r="FX289" s="109"/>
      <c r="FY289" s="109"/>
      <c r="FZ289" s="109"/>
      <c r="GA289" s="109"/>
      <c r="GB289" s="109"/>
      <c r="GC289" s="109"/>
      <c r="GD289" s="109"/>
      <c r="GE289" s="109"/>
      <c r="GF289" s="109">
        <v>547.0</v>
      </c>
      <c r="GG289" s="109">
        <v>226.0</v>
      </c>
      <c r="GH289" s="109"/>
      <c r="GI289" s="109">
        <v>321.0</v>
      </c>
    </row>
    <row r="290" ht="15.75" customHeight="1">
      <c r="A290" s="31">
        <v>13.0</v>
      </c>
      <c r="B290" s="31" t="s">
        <v>1340</v>
      </c>
      <c r="C290" s="31">
        <v>13.0</v>
      </c>
      <c r="D290" s="109">
        <v>205876.0</v>
      </c>
      <c r="E290" s="109">
        <v>209239.0</v>
      </c>
      <c r="F290" s="109">
        <v>205876.0</v>
      </c>
      <c r="G290" s="109">
        <v>209239.0</v>
      </c>
      <c r="H290" s="109">
        <v>146768.0</v>
      </c>
      <c r="I290" s="109">
        <v>137315.0</v>
      </c>
      <c r="J290" s="109">
        <v>146768.0</v>
      </c>
      <c r="K290" s="109">
        <v>137315.0</v>
      </c>
      <c r="L290" s="109">
        <v>1930.0</v>
      </c>
      <c r="M290" s="109">
        <v>2360.0</v>
      </c>
      <c r="N290" s="109">
        <v>1657.0</v>
      </c>
      <c r="O290" s="109">
        <v>1988.0</v>
      </c>
      <c r="P290" s="109">
        <v>144838.0</v>
      </c>
      <c r="Q290" s="109">
        <v>134955.0</v>
      </c>
      <c r="R290" s="109">
        <v>145111.0</v>
      </c>
      <c r="S290" s="109">
        <v>135327.0</v>
      </c>
      <c r="T290" s="109">
        <v>43453.0</v>
      </c>
      <c r="U290" s="109">
        <v>57971.0</v>
      </c>
      <c r="V290" s="109">
        <v>48841.0</v>
      </c>
      <c r="W290" s="109">
        <v>56975.0</v>
      </c>
      <c r="X290" s="109">
        <v>34705.0</v>
      </c>
      <c r="Y290" s="109">
        <v>30743.0</v>
      </c>
      <c r="Z290" s="109">
        <v>25029.0</v>
      </c>
      <c r="AA290" s="109">
        <v>26664.0</v>
      </c>
      <c r="AB290" s="109">
        <v>23433.0</v>
      </c>
      <c r="AC290" s="109">
        <v>30843.0</v>
      </c>
      <c r="AD290" s="109">
        <v>24409.0</v>
      </c>
      <c r="AE290" s="109">
        <v>28834.0</v>
      </c>
      <c r="AF290" s="109">
        <v>5858.0</v>
      </c>
      <c r="AG290" s="109">
        <v>4652.0</v>
      </c>
      <c r="AH290" s="109">
        <v>5521.0</v>
      </c>
      <c r="AI290" s="109">
        <v>5460.0</v>
      </c>
      <c r="AJ290" s="109"/>
      <c r="AK290" s="109"/>
      <c r="AL290" s="109"/>
      <c r="AM290" s="109"/>
      <c r="AN290" s="109">
        <v>8290.0</v>
      </c>
      <c r="AO290" s="109">
        <v>2127.0</v>
      </c>
      <c r="AP290" s="109">
        <v>9008.0</v>
      </c>
      <c r="AQ290" s="109">
        <v>3011.0</v>
      </c>
      <c r="AR290" s="109">
        <v>25262.0</v>
      </c>
      <c r="AS290" s="109"/>
      <c r="AT290" s="109">
        <v>25688.0</v>
      </c>
      <c r="AU290" s="109">
        <v>7145.0</v>
      </c>
      <c r="AV290" s="109"/>
      <c r="AW290" s="109">
        <v>2969.0</v>
      </c>
      <c r="AX290" s="109"/>
      <c r="AY290" s="109">
        <v>2131.0</v>
      </c>
      <c r="AZ290" s="109">
        <v>1264.0</v>
      </c>
      <c r="BA290" s="109">
        <v>4249.0</v>
      </c>
      <c r="BB290" s="109">
        <v>1642.0</v>
      </c>
      <c r="BC290" s="109">
        <v>3469.0</v>
      </c>
      <c r="BD290" s="109">
        <v>2573.0</v>
      </c>
      <c r="BE290" s="109">
        <v>1401.0</v>
      </c>
      <c r="BF290" s="109">
        <v>1216.0</v>
      </c>
      <c r="BG290" s="109">
        <v>1108.0</v>
      </c>
      <c r="BH290" s="109"/>
      <c r="BI290" s="109"/>
      <c r="BJ290" s="109">
        <v>1807.0</v>
      </c>
      <c r="BK290" s="109"/>
      <c r="BL290" s="109"/>
      <c r="BM290" s="109"/>
      <c r="BN290" s="109">
        <v>213.0</v>
      </c>
      <c r="BO290" s="109"/>
      <c r="BP290" s="109"/>
      <c r="BQ290" s="109"/>
      <c r="BR290" s="109">
        <v>1188.0</v>
      </c>
      <c r="BS290" s="109"/>
      <c r="BT290" s="109"/>
      <c r="BU290" s="109"/>
      <c r="BV290" s="109"/>
      <c r="BW290" s="109"/>
      <c r="BX290" s="109"/>
      <c r="BY290" s="109"/>
      <c r="BZ290" s="109"/>
      <c r="CA290" s="109"/>
      <c r="CB290" s="109"/>
      <c r="CC290" s="109"/>
      <c r="CD290" s="109"/>
      <c r="CE290" s="109"/>
      <c r="CF290" s="109"/>
      <c r="CG290" s="109"/>
      <c r="CH290" s="109">
        <v>194.0</v>
      </c>
      <c r="CI290" s="109">
        <v>153.0</v>
      </c>
      <c r="CJ290" s="109"/>
      <c r="CK290" s="109"/>
      <c r="CL290" s="109"/>
      <c r="CM290" s="109"/>
      <c r="CN290" s="109"/>
      <c r="CO290" s="109"/>
      <c r="CP290" s="109"/>
      <c r="CQ290" s="109"/>
      <c r="CR290" s="109"/>
      <c r="CS290" s="109"/>
      <c r="CT290" s="109"/>
      <c r="CU290" s="109"/>
      <c r="CV290" s="109"/>
      <c r="CW290" s="109"/>
      <c r="CX290" s="109"/>
      <c r="CY290" s="109"/>
      <c r="CZ290" s="109"/>
      <c r="DA290" s="109"/>
      <c r="DB290" s="109"/>
      <c r="DC290" s="109"/>
      <c r="DD290" s="109"/>
      <c r="DE290" s="109"/>
      <c r="DF290" s="109"/>
      <c r="DG290" s="109"/>
      <c r="DH290" s="109"/>
      <c r="DI290" s="109"/>
      <c r="DJ290" s="109">
        <v>355.0</v>
      </c>
      <c r="DK290" s="109"/>
      <c r="DL290" s="109"/>
      <c r="DM290" s="109"/>
      <c r="DN290" s="109"/>
      <c r="DO290" s="109"/>
      <c r="DP290" s="109"/>
      <c r="DQ290" s="109"/>
      <c r="DR290" s="109"/>
      <c r="DS290" s="109"/>
      <c r="DT290" s="109"/>
      <c r="DU290" s="109"/>
      <c r="DV290" s="109"/>
      <c r="DW290" s="109"/>
      <c r="DX290" s="109"/>
      <c r="DY290" s="109"/>
      <c r="DZ290" s="109"/>
      <c r="EA290" s="109"/>
      <c r="EB290" s="109"/>
      <c r="EC290" s="109"/>
      <c r="ED290" s="109"/>
      <c r="EE290" s="109"/>
      <c r="EF290" s="109"/>
      <c r="EG290" s="109"/>
      <c r="EH290" s="109"/>
      <c r="EI290" s="109"/>
      <c r="EJ290" s="109"/>
      <c r="EK290" s="109"/>
      <c r="EL290" s="109"/>
      <c r="EM290" s="109"/>
      <c r="EN290" s="109"/>
      <c r="EO290" s="109"/>
      <c r="EP290" s="109"/>
      <c r="EQ290" s="109"/>
      <c r="ER290" s="109"/>
      <c r="ES290" s="109"/>
      <c r="ET290" s="109"/>
      <c r="EU290" s="109"/>
      <c r="EV290" s="109"/>
      <c r="EW290" s="109"/>
      <c r="EX290" s="109"/>
      <c r="EY290" s="109"/>
      <c r="EZ290" s="109"/>
      <c r="FA290" s="109"/>
      <c r="FB290" s="109"/>
      <c r="FC290" s="109"/>
      <c r="FD290" s="109"/>
      <c r="FE290" s="109"/>
      <c r="FF290" s="109"/>
      <c r="FG290" s="109"/>
      <c r="FH290" s="109"/>
      <c r="FI290" s="109"/>
      <c r="FJ290" s="109"/>
      <c r="FK290" s="109"/>
      <c r="FL290" s="109"/>
      <c r="FM290" s="109"/>
      <c r="FN290" s="109"/>
      <c r="FO290" s="109"/>
      <c r="FP290" s="109"/>
      <c r="FQ290" s="109"/>
      <c r="FR290" s="109"/>
      <c r="FS290" s="109"/>
      <c r="FT290" s="109"/>
      <c r="FU290" s="109"/>
      <c r="FV290" s="109"/>
      <c r="FW290" s="109"/>
      <c r="FX290" s="109"/>
      <c r="FY290" s="109"/>
      <c r="FZ290" s="109"/>
      <c r="GA290" s="109"/>
      <c r="GB290" s="109"/>
      <c r="GC290" s="109"/>
      <c r="GD290" s="109"/>
      <c r="GE290" s="109"/>
      <c r="GF290" s="109"/>
      <c r="GG290" s="109"/>
      <c r="GH290" s="109"/>
      <c r="GI290" s="109">
        <v>377.0</v>
      </c>
    </row>
    <row r="291" ht="15.75" customHeight="1">
      <c r="A291" s="31">
        <v>14.0</v>
      </c>
      <c r="B291" s="31" t="s">
        <v>977</v>
      </c>
      <c r="C291" s="31">
        <v>13.0</v>
      </c>
      <c r="D291" s="109">
        <v>222913.0</v>
      </c>
      <c r="E291" s="109">
        <v>223885.0</v>
      </c>
      <c r="F291" s="109">
        <v>222913.0</v>
      </c>
      <c r="G291" s="109">
        <v>223885.0</v>
      </c>
      <c r="H291" s="109">
        <v>164016.0</v>
      </c>
      <c r="I291" s="109">
        <v>152820.0</v>
      </c>
      <c r="J291" s="109">
        <v>164016.0</v>
      </c>
      <c r="K291" s="109">
        <v>152820.0</v>
      </c>
      <c r="L291" s="109">
        <v>1777.0</v>
      </c>
      <c r="M291" s="109">
        <v>2669.0</v>
      </c>
      <c r="N291" s="109">
        <v>1694.0</v>
      </c>
      <c r="O291" s="109">
        <v>2046.0</v>
      </c>
      <c r="P291" s="109">
        <v>162239.0</v>
      </c>
      <c r="Q291" s="109">
        <v>150151.0</v>
      </c>
      <c r="R291" s="109">
        <v>162322.0</v>
      </c>
      <c r="S291" s="109">
        <v>150774.0</v>
      </c>
      <c r="T291" s="109">
        <v>47923.0</v>
      </c>
      <c r="U291" s="109">
        <v>52661.0</v>
      </c>
      <c r="V291" s="109">
        <v>49433.0</v>
      </c>
      <c r="W291" s="109">
        <v>57188.0</v>
      </c>
      <c r="X291" s="109">
        <v>29056.0</v>
      </c>
      <c r="Y291" s="109">
        <v>27498.0</v>
      </c>
      <c r="Z291" s="109">
        <v>25650.0</v>
      </c>
      <c r="AA291" s="109">
        <v>29010.0</v>
      </c>
      <c r="AB291" s="109">
        <v>40202.0</v>
      </c>
      <c r="AC291" s="109">
        <v>46160.0</v>
      </c>
      <c r="AD291" s="109">
        <v>33575.0</v>
      </c>
      <c r="AE291" s="109">
        <v>35792.0</v>
      </c>
      <c r="AF291" s="109">
        <v>8333.0</v>
      </c>
      <c r="AG291" s="109">
        <v>11216.0</v>
      </c>
      <c r="AH291" s="109">
        <v>10229.0</v>
      </c>
      <c r="AI291" s="109">
        <v>9874.0</v>
      </c>
      <c r="AJ291" s="109"/>
      <c r="AK291" s="109"/>
      <c r="AL291" s="109"/>
      <c r="AM291" s="109"/>
      <c r="AN291" s="109">
        <v>7368.0</v>
      </c>
      <c r="AO291" s="109">
        <v>1606.0</v>
      </c>
      <c r="AP291" s="109">
        <v>10661.0</v>
      </c>
      <c r="AQ291" s="109">
        <v>2911.0</v>
      </c>
      <c r="AR291" s="109">
        <v>23785.0</v>
      </c>
      <c r="AS291" s="109"/>
      <c r="AT291" s="109">
        <v>25171.0</v>
      </c>
      <c r="AU291" s="109">
        <v>8196.0</v>
      </c>
      <c r="AV291" s="109"/>
      <c r="AW291" s="109">
        <v>3263.0</v>
      </c>
      <c r="AX291" s="109"/>
      <c r="AY291" s="109">
        <v>3588.0</v>
      </c>
      <c r="AZ291" s="109"/>
      <c r="BA291" s="109">
        <v>3308.0</v>
      </c>
      <c r="BB291" s="109">
        <v>907.0</v>
      </c>
      <c r="BC291" s="109">
        <v>2484.0</v>
      </c>
      <c r="BD291" s="109">
        <v>1453.0</v>
      </c>
      <c r="BE291" s="109">
        <v>1385.0</v>
      </c>
      <c r="BF291" s="109">
        <v>955.0</v>
      </c>
      <c r="BG291" s="109">
        <v>1109.0</v>
      </c>
      <c r="BH291" s="109"/>
      <c r="BI291" s="109"/>
      <c r="BJ291" s="109">
        <v>2008.0</v>
      </c>
      <c r="BK291" s="109"/>
      <c r="BL291" s="109">
        <v>591.0</v>
      </c>
      <c r="BM291" s="109"/>
      <c r="BN291" s="109">
        <v>349.0</v>
      </c>
      <c r="BO291" s="109"/>
      <c r="BP291" s="109">
        <v>3132.0</v>
      </c>
      <c r="BQ291" s="109"/>
      <c r="BR291" s="109">
        <v>2517.0</v>
      </c>
      <c r="BS291" s="109"/>
      <c r="BT291" s="109"/>
      <c r="BU291" s="109"/>
      <c r="BV291" s="109"/>
      <c r="BW291" s="109"/>
      <c r="BX291" s="109"/>
      <c r="BY291" s="109"/>
      <c r="BZ291" s="109"/>
      <c r="CA291" s="109"/>
      <c r="CB291" s="109"/>
      <c r="CC291" s="109"/>
      <c r="CD291" s="109"/>
      <c r="CE291" s="109"/>
      <c r="CF291" s="109">
        <v>396.0</v>
      </c>
      <c r="CG291" s="109">
        <v>545.0</v>
      </c>
      <c r="CH291" s="109">
        <v>303.0</v>
      </c>
      <c r="CI291" s="109">
        <v>292.0</v>
      </c>
      <c r="CJ291" s="109"/>
      <c r="CK291" s="109"/>
      <c r="CL291" s="109"/>
      <c r="CM291" s="109"/>
      <c r="CN291" s="109"/>
      <c r="CO291" s="109"/>
      <c r="CP291" s="109"/>
      <c r="CQ291" s="109"/>
      <c r="CR291" s="109"/>
      <c r="CS291" s="109"/>
      <c r="CT291" s="109"/>
      <c r="CU291" s="109"/>
      <c r="CV291" s="109"/>
      <c r="CW291" s="109"/>
      <c r="CX291" s="109"/>
      <c r="CY291" s="109"/>
      <c r="CZ291" s="109"/>
      <c r="DA291" s="109"/>
      <c r="DB291" s="109"/>
      <c r="DC291" s="109"/>
      <c r="DD291" s="109"/>
      <c r="DE291" s="109"/>
      <c r="DF291" s="109"/>
      <c r="DG291" s="109"/>
      <c r="DH291" s="109"/>
      <c r="DI291" s="109"/>
      <c r="DJ291" s="109">
        <v>564.0</v>
      </c>
      <c r="DK291" s="109"/>
      <c r="DL291" s="109"/>
      <c r="DM291" s="109"/>
      <c r="DN291" s="109"/>
      <c r="DO291" s="109"/>
      <c r="DP291" s="109"/>
      <c r="DQ291" s="109"/>
      <c r="DR291" s="109"/>
      <c r="DS291" s="109"/>
      <c r="DT291" s="109"/>
      <c r="DU291" s="109"/>
      <c r="DV291" s="109"/>
      <c r="DW291" s="109"/>
      <c r="DX291" s="109"/>
      <c r="DY291" s="109"/>
      <c r="DZ291" s="109"/>
      <c r="EA291" s="109"/>
      <c r="EB291" s="109"/>
      <c r="EC291" s="109"/>
      <c r="ED291" s="109"/>
      <c r="EE291" s="109"/>
      <c r="EF291" s="109"/>
      <c r="EG291" s="109"/>
      <c r="EH291" s="109"/>
      <c r="EI291" s="109"/>
      <c r="EJ291" s="109"/>
      <c r="EK291" s="109"/>
      <c r="EL291" s="109"/>
      <c r="EM291" s="109"/>
      <c r="EN291" s="109"/>
      <c r="EO291" s="109"/>
      <c r="EP291" s="109"/>
      <c r="EQ291" s="109"/>
      <c r="ER291" s="109"/>
      <c r="ES291" s="109"/>
      <c r="ET291" s="109"/>
      <c r="EU291" s="109"/>
      <c r="EV291" s="109"/>
      <c r="EW291" s="109"/>
      <c r="EX291" s="109"/>
      <c r="EY291" s="109"/>
      <c r="EZ291" s="109"/>
      <c r="FA291" s="109"/>
      <c r="FB291" s="109"/>
      <c r="FC291" s="109"/>
      <c r="FD291" s="109"/>
      <c r="FE291" s="109"/>
      <c r="FF291" s="109"/>
      <c r="FG291" s="109"/>
      <c r="FH291" s="109"/>
      <c r="FI291" s="109"/>
      <c r="FJ291" s="109"/>
      <c r="FK291" s="109"/>
      <c r="FL291" s="109"/>
      <c r="FM291" s="109"/>
      <c r="FN291" s="109"/>
      <c r="FO291" s="109"/>
      <c r="FP291" s="109"/>
      <c r="FQ291" s="109"/>
      <c r="FR291" s="109"/>
      <c r="FS291" s="109"/>
      <c r="FT291" s="109"/>
      <c r="FU291" s="109"/>
      <c r="FV291" s="109"/>
      <c r="FW291" s="109"/>
      <c r="FX291" s="109"/>
      <c r="FY291" s="109"/>
      <c r="FZ291" s="109"/>
      <c r="GA291" s="109"/>
      <c r="GB291" s="109"/>
      <c r="GC291" s="109"/>
      <c r="GD291" s="109"/>
      <c r="GE291" s="109"/>
      <c r="GF291" s="109"/>
      <c r="GG291" s="109">
        <v>2509.0</v>
      </c>
      <c r="GH291" s="109"/>
      <c r="GI291" s="109">
        <v>330.0</v>
      </c>
    </row>
    <row r="292" ht="15.75" customHeight="1">
      <c r="A292" s="31">
        <v>15.0</v>
      </c>
      <c r="B292" s="31" t="s">
        <v>1341</v>
      </c>
      <c r="C292" s="31">
        <v>13.0</v>
      </c>
      <c r="D292" s="109">
        <v>240887.0</v>
      </c>
      <c r="E292" s="109">
        <v>244880.0</v>
      </c>
      <c r="F292" s="109">
        <v>240887.0</v>
      </c>
      <c r="G292" s="109">
        <v>244880.0</v>
      </c>
      <c r="H292" s="109">
        <v>169528.0</v>
      </c>
      <c r="I292" s="109">
        <v>157402.0</v>
      </c>
      <c r="J292" s="109">
        <v>169528.0</v>
      </c>
      <c r="K292" s="109">
        <v>157402.0</v>
      </c>
      <c r="L292" s="109">
        <v>1866.0</v>
      </c>
      <c r="M292" s="109">
        <v>2467.0</v>
      </c>
      <c r="N292" s="109">
        <v>2116.0</v>
      </c>
      <c r="O292" s="109">
        <v>2426.0</v>
      </c>
      <c r="P292" s="109">
        <v>167662.0</v>
      </c>
      <c r="Q292" s="109">
        <v>154935.0</v>
      </c>
      <c r="R292" s="109">
        <v>167412.0</v>
      </c>
      <c r="S292" s="109">
        <v>154976.0</v>
      </c>
      <c r="T292" s="109">
        <v>73746.0</v>
      </c>
      <c r="U292" s="109">
        <v>87142.0</v>
      </c>
      <c r="V292" s="109">
        <v>55110.0</v>
      </c>
      <c r="W292" s="109">
        <v>69683.0</v>
      </c>
      <c r="X292" s="109">
        <v>19515.0</v>
      </c>
      <c r="Y292" s="109">
        <v>21688.0</v>
      </c>
      <c r="Z292" s="109">
        <v>20405.0</v>
      </c>
      <c r="AA292" s="109">
        <v>22630.0</v>
      </c>
      <c r="AB292" s="109">
        <v>26650.0</v>
      </c>
      <c r="AC292" s="109">
        <v>29847.0</v>
      </c>
      <c r="AD292" s="109">
        <v>30107.0</v>
      </c>
      <c r="AE292" s="109">
        <v>31930.0</v>
      </c>
      <c r="AF292" s="109">
        <v>5081.0</v>
      </c>
      <c r="AG292" s="109">
        <v>4728.0</v>
      </c>
      <c r="AH292" s="109">
        <v>8498.0</v>
      </c>
      <c r="AI292" s="109">
        <v>7372.0</v>
      </c>
      <c r="AJ292" s="109"/>
      <c r="AK292" s="109"/>
      <c r="AL292" s="109"/>
      <c r="AM292" s="109"/>
      <c r="AN292" s="109">
        <v>5229.0</v>
      </c>
      <c r="AO292" s="109">
        <v>1227.0</v>
      </c>
      <c r="AP292" s="109">
        <v>11490.0</v>
      </c>
      <c r="AQ292" s="109">
        <v>4067.0</v>
      </c>
      <c r="AR292" s="109">
        <v>32173.0</v>
      </c>
      <c r="AS292" s="109"/>
      <c r="AT292" s="109">
        <v>32881.0</v>
      </c>
      <c r="AU292" s="109">
        <v>10159.0</v>
      </c>
      <c r="AV292" s="109"/>
      <c r="AW292" s="109">
        <v>3738.0</v>
      </c>
      <c r="AX292" s="109"/>
      <c r="AY292" s="109">
        <v>3527.0</v>
      </c>
      <c r="AZ292" s="109">
        <v>976.0</v>
      </c>
      <c r="BA292" s="109">
        <v>3970.0</v>
      </c>
      <c r="BB292" s="109">
        <v>1368.0</v>
      </c>
      <c r="BC292" s="109">
        <v>3525.0</v>
      </c>
      <c r="BD292" s="109">
        <v>1576.0</v>
      </c>
      <c r="BE292" s="109">
        <v>1205.0</v>
      </c>
      <c r="BF292" s="109">
        <v>1232.0</v>
      </c>
      <c r="BG292" s="109">
        <v>1466.0</v>
      </c>
      <c r="BH292" s="109">
        <v>2161.0</v>
      </c>
      <c r="BI292" s="109"/>
      <c r="BJ292" s="109">
        <v>3319.0</v>
      </c>
      <c r="BK292" s="109"/>
      <c r="BL292" s="109"/>
      <c r="BM292" s="109"/>
      <c r="BN292" s="109">
        <v>194.0</v>
      </c>
      <c r="BO292" s="109"/>
      <c r="BP292" s="109"/>
      <c r="BQ292" s="109"/>
      <c r="BR292" s="109">
        <v>1867.0</v>
      </c>
      <c r="BS292" s="109"/>
      <c r="BT292" s="109"/>
      <c r="BU292" s="109"/>
      <c r="BV292" s="109"/>
      <c r="BW292" s="109"/>
      <c r="BX292" s="109"/>
      <c r="BY292" s="109"/>
      <c r="BZ292" s="109"/>
      <c r="CA292" s="109"/>
      <c r="CB292" s="109"/>
      <c r="CC292" s="109"/>
      <c r="CD292" s="109"/>
      <c r="CE292" s="109"/>
      <c r="CF292" s="109">
        <v>407.0</v>
      </c>
      <c r="CG292" s="109"/>
      <c r="CH292" s="109">
        <v>249.0</v>
      </c>
      <c r="CI292" s="109">
        <v>161.0</v>
      </c>
      <c r="CJ292" s="109"/>
      <c r="CK292" s="109"/>
      <c r="CL292" s="109"/>
      <c r="CM292" s="109"/>
      <c r="CN292" s="109"/>
      <c r="CO292" s="109"/>
      <c r="CP292" s="109"/>
      <c r="CQ292" s="109"/>
      <c r="CR292" s="109"/>
      <c r="CS292" s="109"/>
      <c r="CT292" s="109"/>
      <c r="CU292" s="109"/>
      <c r="CV292" s="109"/>
      <c r="CW292" s="109"/>
      <c r="CX292" s="109"/>
      <c r="CY292" s="109"/>
      <c r="CZ292" s="109"/>
      <c r="DA292" s="109"/>
      <c r="DB292" s="109"/>
      <c r="DC292" s="109"/>
      <c r="DD292" s="109"/>
      <c r="DE292" s="109"/>
      <c r="DF292" s="109"/>
      <c r="DG292" s="109"/>
      <c r="DH292" s="109"/>
      <c r="DI292" s="109"/>
      <c r="DJ292" s="109">
        <v>692.0</v>
      </c>
      <c r="DK292" s="109"/>
      <c r="DL292" s="109"/>
      <c r="DM292" s="109"/>
      <c r="DN292" s="109"/>
      <c r="DO292" s="109"/>
      <c r="DP292" s="109"/>
      <c r="DQ292" s="109"/>
      <c r="DR292" s="109"/>
      <c r="DS292" s="109"/>
      <c r="DT292" s="109"/>
      <c r="DU292" s="109"/>
      <c r="DV292" s="109"/>
      <c r="DW292" s="109"/>
      <c r="DX292" s="109"/>
      <c r="DY292" s="109"/>
      <c r="DZ292" s="109"/>
      <c r="EA292" s="109"/>
      <c r="EB292" s="109"/>
      <c r="EC292" s="109"/>
      <c r="ED292" s="109"/>
      <c r="EE292" s="109"/>
      <c r="EF292" s="109"/>
      <c r="EG292" s="109"/>
      <c r="EH292" s="109"/>
      <c r="EI292" s="109"/>
      <c r="EJ292" s="109"/>
      <c r="EK292" s="109"/>
      <c r="EL292" s="109"/>
      <c r="EM292" s="109"/>
      <c r="EN292" s="109"/>
      <c r="EO292" s="109"/>
      <c r="EP292" s="109"/>
      <c r="EQ292" s="109"/>
      <c r="ER292" s="109"/>
      <c r="ES292" s="109"/>
      <c r="ET292" s="109"/>
      <c r="EU292" s="109"/>
      <c r="EV292" s="109"/>
      <c r="EW292" s="109"/>
      <c r="EX292" s="109"/>
      <c r="EY292" s="109"/>
      <c r="EZ292" s="109"/>
      <c r="FA292" s="109"/>
      <c r="FB292" s="109"/>
      <c r="FC292" s="109"/>
      <c r="FD292" s="109"/>
      <c r="FE292" s="109"/>
      <c r="FF292" s="109"/>
      <c r="FG292" s="109"/>
      <c r="FH292" s="109"/>
      <c r="FI292" s="109"/>
      <c r="FJ292" s="109"/>
      <c r="FK292" s="109"/>
      <c r="FL292" s="109"/>
      <c r="FM292" s="109"/>
      <c r="FN292" s="109"/>
      <c r="FO292" s="109"/>
      <c r="FP292" s="109"/>
      <c r="FQ292" s="109"/>
      <c r="FR292" s="109"/>
      <c r="FS292" s="109"/>
      <c r="FT292" s="109"/>
      <c r="FU292" s="109"/>
      <c r="FV292" s="109"/>
      <c r="FW292" s="109"/>
      <c r="FX292" s="109"/>
      <c r="FY292" s="109"/>
      <c r="FZ292" s="109"/>
      <c r="GA292" s="109"/>
      <c r="GB292" s="109"/>
      <c r="GC292" s="109"/>
      <c r="GD292" s="109"/>
      <c r="GE292" s="109"/>
      <c r="GF292" s="109">
        <v>148.0</v>
      </c>
      <c r="GG292" s="109">
        <v>1390.0</v>
      </c>
      <c r="GH292" s="109"/>
      <c r="GI292" s="109">
        <v>456.0</v>
      </c>
    </row>
    <row r="293" ht="15.75" customHeight="1">
      <c r="A293" s="31">
        <v>16.0</v>
      </c>
      <c r="B293" s="31" t="s">
        <v>1342</v>
      </c>
      <c r="C293" s="31">
        <v>13.0</v>
      </c>
      <c r="D293" s="109">
        <v>226039.0</v>
      </c>
      <c r="E293" s="109">
        <v>234110.0</v>
      </c>
      <c r="F293" s="109">
        <v>226039.0</v>
      </c>
      <c r="G293" s="109">
        <v>234110.0</v>
      </c>
      <c r="H293" s="109">
        <v>156965.0</v>
      </c>
      <c r="I293" s="109">
        <v>148874.0</v>
      </c>
      <c r="J293" s="109">
        <v>156965.0</v>
      </c>
      <c r="K293" s="109">
        <v>148874.0</v>
      </c>
      <c r="L293" s="109">
        <v>2337.0</v>
      </c>
      <c r="M293" s="109">
        <v>2778.0</v>
      </c>
      <c r="N293" s="109">
        <v>2152.0</v>
      </c>
      <c r="O293" s="109">
        <v>2514.0</v>
      </c>
      <c r="P293" s="109">
        <v>154628.0</v>
      </c>
      <c r="Q293" s="109">
        <v>146096.0</v>
      </c>
      <c r="R293" s="109">
        <v>154813.0</v>
      </c>
      <c r="S293" s="109">
        <v>146360.0</v>
      </c>
      <c r="T293" s="109">
        <v>48269.0</v>
      </c>
      <c r="U293" s="109">
        <v>67069.0</v>
      </c>
      <c r="V293" s="109">
        <v>51789.0</v>
      </c>
      <c r="W293" s="109">
        <v>65767.0</v>
      </c>
      <c r="X293" s="109">
        <v>21493.0</v>
      </c>
      <c r="Y293" s="109">
        <v>22870.0</v>
      </c>
      <c r="Z293" s="109">
        <v>19064.0</v>
      </c>
      <c r="AA293" s="109">
        <v>21603.0</v>
      </c>
      <c r="AB293" s="109">
        <v>29462.0</v>
      </c>
      <c r="AC293" s="109">
        <v>34972.0</v>
      </c>
      <c r="AD293" s="109">
        <v>27246.0</v>
      </c>
      <c r="AE293" s="109">
        <v>31658.0</v>
      </c>
      <c r="AF293" s="109">
        <v>3898.0</v>
      </c>
      <c r="AG293" s="109">
        <v>3359.0</v>
      </c>
      <c r="AH293" s="109">
        <v>4068.0</v>
      </c>
      <c r="AI293" s="109">
        <v>4010.0</v>
      </c>
      <c r="AJ293" s="109"/>
      <c r="AK293" s="109"/>
      <c r="AL293" s="109"/>
      <c r="AM293" s="109"/>
      <c r="AN293" s="109">
        <v>8909.0</v>
      </c>
      <c r="AO293" s="109">
        <v>2695.0</v>
      </c>
      <c r="AP293" s="109">
        <v>8659.0</v>
      </c>
      <c r="AQ293" s="109">
        <v>2910.0</v>
      </c>
      <c r="AR293" s="109">
        <v>36273.0</v>
      </c>
      <c r="AS293" s="109"/>
      <c r="AT293" s="109">
        <v>35595.0</v>
      </c>
      <c r="AU293" s="109">
        <v>8850.0</v>
      </c>
      <c r="AV293" s="109"/>
      <c r="AW293" s="109">
        <v>3825.0</v>
      </c>
      <c r="AX293" s="109"/>
      <c r="AY293" s="109">
        <v>2629.0</v>
      </c>
      <c r="AZ293" s="109">
        <v>2834.0</v>
      </c>
      <c r="BA293" s="109">
        <v>8525.0</v>
      </c>
      <c r="BB293" s="109">
        <v>3148.0</v>
      </c>
      <c r="BC293" s="109">
        <v>6755.0</v>
      </c>
      <c r="BD293" s="109">
        <v>1991.0</v>
      </c>
      <c r="BE293" s="109">
        <v>2781.0</v>
      </c>
      <c r="BF293" s="109">
        <v>1092.0</v>
      </c>
      <c r="BG293" s="109">
        <v>1523.0</v>
      </c>
      <c r="BH293" s="109"/>
      <c r="BI293" s="109"/>
      <c r="BJ293" s="109">
        <v>1954.0</v>
      </c>
      <c r="BK293" s="109"/>
      <c r="BL293" s="109"/>
      <c r="BM293" s="109"/>
      <c r="BN293" s="109">
        <v>141.0</v>
      </c>
      <c r="BO293" s="109"/>
      <c r="BP293" s="109">
        <v>1499.0</v>
      </c>
      <c r="BQ293" s="109"/>
      <c r="BR293" s="109">
        <v>1340.0</v>
      </c>
      <c r="BS293" s="109"/>
      <c r="BT293" s="109"/>
      <c r="BU293" s="109"/>
      <c r="BV293" s="109"/>
      <c r="BW293" s="109"/>
      <c r="BX293" s="109"/>
      <c r="BY293" s="109"/>
      <c r="BZ293" s="109"/>
      <c r="CA293" s="109"/>
      <c r="CB293" s="109"/>
      <c r="CC293" s="109"/>
      <c r="CD293" s="109"/>
      <c r="CE293" s="109"/>
      <c r="CF293" s="109"/>
      <c r="CG293" s="109"/>
      <c r="CH293" s="109">
        <v>169.0</v>
      </c>
      <c r="CI293" s="109">
        <v>163.0</v>
      </c>
      <c r="CJ293" s="109"/>
      <c r="CK293" s="109"/>
      <c r="CL293" s="109"/>
      <c r="CM293" s="109"/>
      <c r="CN293" s="109"/>
      <c r="CO293" s="109"/>
      <c r="CP293" s="109"/>
      <c r="CQ293" s="109"/>
      <c r="CR293" s="109"/>
      <c r="CS293" s="109"/>
      <c r="CT293" s="109"/>
      <c r="CU293" s="109"/>
      <c r="CV293" s="109"/>
      <c r="CW293" s="109"/>
      <c r="CX293" s="109"/>
      <c r="CY293" s="109"/>
      <c r="CZ293" s="109"/>
      <c r="DA293" s="109"/>
      <c r="DB293" s="109"/>
      <c r="DC293" s="109"/>
      <c r="DD293" s="109"/>
      <c r="DE293" s="109"/>
      <c r="DF293" s="109"/>
      <c r="DG293" s="109"/>
      <c r="DH293" s="109"/>
      <c r="DI293" s="109"/>
      <c r="DJ293" s="109">
        <v>548.0</v>
      </c>
      <c r="DK293" s="109"/>
      <c r="DL293" s="109"/>
      <c r="DM293" s="109"/>
      <c r="DN293" s="109"/>
      <c r="DO293" s="109"/>
      <c r="DP293" s="109"/>
      <c r="DQ293" s="109"/>
      <c r="DR293" s="109"/>
      <c r="DS293" s="109"/>
      <c r="DT293" s="109"/>
      <c r="DU293" s="109"/>
      <c r="DV293" s="109"/>
      <c r="DW293" s="109"/>
      <c r="DX293" s="109"/>
      <c r="DY293" s="109"/>
      <c r="DZ293" s="109"/>
      <c r="EA293" s="109"/>
      <c r="EB293" s="109"/>
      <c r="EC293" s="109"/>
      <c r="ED293" s="109"/>
      <c r="EE293" s="109"/>
      <c r="EF293" s="109"/>
      <c r="EG293" s="109"/>
      <c r="EH293" s="109"/>
      <c r="EI293" s="109"/>
      <c r="EJ293" s="109"/>
      <c r="EK293" s="109"/>
      <c r="EL293" s="109"/>
      <c r="EM293" s="109"/>
      <c r="EN293" s="109"/>
      <c r="EO293" s="109"/>
      <c r="EP293" s="109"/>
      <c r="EQ293" s="109"/>
      <c r="ER293" s="109"/>
      <c r="ES293" s="109"/>
      <c r="ET293" s="109"/>
      <c r="EU293" s="109"/>
      <c r="EV293" s="109"/>
      <c r="EW293" s="109"/>
      <c r="EX293" s="109"/>
      <c r="EY293" s="109"/>
      <c r="EZ293" s="109"/>
      <c r="FA293" s="109"/>
      <c r="FB293" s="109"/>
      <c r="FC293" s="109"/>
      <c r="FD293" s="109"/>
      <c r="FE293" s="109"/>
      <c r="FF293" s="109"/>
      <c r="FG293" s="109"/>
      <c r="FH293" s="109"/>
      <c r="FI293" s="109"/>
      <c r="FJ293" s="109"/>
      <c r="FK293" s="109"/>
      <c r="FL293" s="109"/>
      <c r="FM293" s="109"/>
      <c r="FN293" s="109"/>
      <c r="FO293" s="109"/>
      <c r="FP293" s="109"/>
      <c r="FQ293" s="109"/>
      <c r="FR293" s="109"/>
      <c r="FS293" s="109"/>
      <c r="FT293" s="109"/>
      <c r="FU293" s="109"/>
      <c r="FV293" s="109"/>
      <c r="FW293" s="109"/>
      <c r="FX293" s="109"/>
      <c r="FY293" s="109"/>
      <c r="FZ293" s="109"/>
      <c r="GA293" s="109"/>
      <c r="GB293" s="109"/>
      <c r="GC293" s="109"/>
      <c r="GD293" s="109"/>
      <c r="GE293" s="109"/>
      <c r="GF293" s="109"/>
      <c r="GG293" s="109"/>
      <c r="GH293" s="109"/>
      <c r="GI293" s="109">
        <v>492.0</v>
      </c>
    </row>
    <row r="294" ht="15.75" customHeight="1">
      <c r="A294" s="31">
        <v>17.0</v>
      </c>
      <c r="B294" s="31" t="s">
        <v>1343</v>
      </c>
      <c r="C294" s="31">
        <v>13.0</v>
      </c>
      <c r="D294" s="109">
        <v>212099.0</v>
      </c>
      <c r="E294" s="109">
        <v>218688.0</v>
      </c>
      <c r="F294" s="109">
        <v>212099.0</v>
      </c>
      <c r="G294" s="109">
        <v>218688.0</v>
      </c>
      <c r="H294" s="109">
        <v>144239.0</v>
      </c>
      <c r="I294" s="109">
        <v>136837.0</v>
      </c>
      <c r="J294" s="109">
        <v>144239.0</v>
      </c>
      <c r="K294" s="109">
        <v>136837.0</v>
      </c>
      <c r="L294" s="109">
        <v>1863.0</v>
      </c>
      <c r="M294" s="109">
        <v>3195.0</v>
      </c>
      <c r="N294" s="109">
        <v>1798.0</v>
      </c>
      <c r="O294" s="109">
        <v>2868.0</v>
      </c>
      <c r="P294" s="109">
        <v>142376.0</v>
      </c>
      <c r="Q294" s="109">
        <v>133642.0</v>
      </c>
      <c r="R294" s="109">
        <v>142441.0</v>
      </c>
      <c r="S294" s="109">
        <v>133969.0</v>
      </c>
      <c r="T294" s="109">
        <v>53538.0</v>
      </c>
      <c r="U294" s="109">
        <v>62852.0</v>
      </c>
      <c r="V294" s="109">
        <v>51007.0</v>
      </c>
      <c r="W294" s="109">
        <v>60407.0</v>
      </c>
      <c r="X294" s="109">
        <v>22401.0</v>
      </c>
      <c r="Y294" s="109">
        <v>25029.0</v>
      </c>
      <c r="Z294" s="109">
        <v>20594.0</v>
      </c>
      <c r="AA294" s="109">
        <v>22981.0</v>
      </c>
      <c r="AB294" s="109">
        <v>24728.0</v>
      </c>
      <c r="AC294" s="109">
        <v>30284.0</v>
      </c>
      <c r="AD294" s="109">
        <v>24102.0</v>
      </c>
      <c r="AE294" s="109">
        <v>28819.0</v>
      </c>
      <c r="AF294" s="109">
        <v>4739.0</v>
      </c>
      <c r="AG294" s="109">
        <v>4083.0</v>
      </c>
      <c r="AH294" s="109">
        <v>4592.0</v>
      </c>
      <c r="AI294" s="109">
        <v>4474.0</v>
      </c>
      <c r="AJ294" s="109"/>
      <c r="AK294" s="109"/>
      <c r="AL294" s="109"/>
      <c r="AM294" s="109"/>
      <c r="AN294" s="109">
        <v>6633.0</v>
      </c>
      <c r="AO294" s="109">
        <v>1983.0</v>
      </c>
      <c r="AP294" s="109">
        <v>8198.0</v>
      </c>
      <c r="AQ294" s="109">
        <v>2771.0</v>
      </c>
      <c r="AR294" s="109">
        <v>26199.0</v>
      </c>
      <c r="AS294" s="109"/>
      <c r="AT294" s="109">
        <v>27382.0</v>
      </c>
      <c r="AU294" s="109">
        <v>6806.0</v>
      </c>
      <c r="AV294" s="109"/>
      <c r="AW294" s="109">
        <v>2653.0</v>
      </c>
      <c r="AX294" s="109"/>
      <c r="AY294" s="109">
        <v>2112.0</v>
      </c>
      <c r="AZ294" s="109">
        <v>1388.0</v>
      </c>
      <c r="BA294" s="109">
        <v>4243.0</v>
      </c>
      <c r="BB294" s="109">
        <v>1643.0</v>
      </c>
      <c r="BC294" s="109">
        <v>3584.0</v>
      </c>
      <c r="BD294" s="109">
        <v>2327.0</v>
      </c>
      <c r="BE294" s="109">
        <v>2024.0</v>
      </c>
      <c r="BF294" s="109">
        <v>1423.0</v>
      </c>
      <c r="BG294" s="109">
        <v>1402.0</v>
      </c>
      <c r="BH294" s="109"/>
      <c r="BI294" s="109"/>
      <c r="BJ294" s="109">
        <v>1626.0</v>
      </c>
      <c r="BK294" s="109"/>
      <c r="BL294" s="109"/>
      <c r="BM294" s="109"/>
      <c r="BN294" s="109">
        <v>161.0</v>
      </c>
      <c r="BO294" s="109"/>
      <c r="BP294" s="109"/>
      <c r="BQ294" s="109"/>
      <c r="BR294" s="109">
        <v>1034.0</v>
      </c>
      <c r="BS294" s="109"/>
      <c r="BT294" s="109"/>
      <c r="BU294" s="109"/>
      <c r="BV294" s="109"/>
      <c r="BW294" s="109"/>
      <c r="BX294" s="109"/>
      <c r="BY294" s="109"/>
      <c r="BZ294" s="109"/>
      <c r="CA294" s="109"/>
      <c r="CB294" s="109"/>
      <c r="CC294" s="109"/>
      <c r="CD294" s="109"/>
      <c r="CE294" s="109"/>
      <c r="CF294" s="109">
        <v>423.0</v>
      </c>
      <c r="CG294" s="109">
        <v>491.0</v>
      </c>
      <c r="CH294" s="109">
        <v>220.0</v>
      </c>
      <c r="CI294" s="109">
        <v>233.0</v>
      </c>
      <c r="CJ294" s="109"/>
      <c r="CK294" s="109"/>
      <c r="CL294" s="109"/>
      <c r="CM294" s="109"/>
      <c r="CN294" s="109"/>
      <c r="CO294" s="109"/>
      <c r="CP294" s="109"/>
      <c r="CQ294" s="109"/>
      <c r="CR294" s="109"/>
      <c r="CS294" s="109"/>
      <c r="CT294" s="109"/>
      <c r="CU294" s="109"/>
      <c r="CV294" s="109"/>
      <c r="CW294" s="109"/>
      <c r="CX294" s="109"/>
      <c r="CY294" s="109"/>
      <c r="CZ294" s="109"/>
      <c r="DA294" s="109"/>
      <c r="DB294" s="109"/>
      <c r="DC294" s="109"/>
      <c r="DD294" s="109"/>
      <c r="DE294" s="109"/>
      <c r="DF294" s="109"/>
      <c r="DG294" s="109"/>
      <c r="DH294" s="109"/>
      <c r="DI294" s="109"/>
      <c r="DJ294" s="109">
        <v>459.0</v>
      </c>
      <c r="DK294" s="109"/>
      <c r="DL294" s="109"/>
      <c r="DM294" s="109"/>
      <c r="DN294" s="109"/>
      <c r="DO294" s="109"/>
      <c r="DP294" s="109"/>
      <c r="DQ294" s="109"/>
      <c r="DR294" s="109"/>
      <c r="DS294" s="109"/>
      <c r="DT294" s="109"/>
      <c r="DU294" s="109"/>
      <c r="DV294" s="109"/>
      <c r="DW294" s="109"/>
      <c r="DX294" s="109"/>
      <c r="DY294" s="109"/>
      <c r="DZ294" s="109"/>
      <c r="EA294" s="109"/>
      <c r="EB294" s="109"/>
      <c r="EC294" s="109"/>
      <c r="ED294" s="109"/>
      <c r="EE294" s="109"/>
      <c r="EF294" s="109"/>
      <c r="EG294" s="109"/>
      <c r="EH294" s="109"/>
      <c r="EI294" s="109"/>
      <c r="EJ294" s="109"/>
      <c r="EK294" s="109"/>
      <c r="EL294" s="109"/>
      <c r="EM294" s="109"/>
      <c r="EN294" s="109"/>
      <c r="EO294" s="109"/>
      <c r="EP294" s="109"/>
      <c r="EQ294" s="109"/>
      <c r="ER294" s="109"/>
      <c r="ES294" s="109"/>
      <c r="ET294" s="109"/>
      <c r="EU294" s="109"/>
      <c r="EV294" s="109"/>
      <c r="EW294" s="109"/>
      <c r="EX294" s="109"/>
      <c r="EY294" s="109"/>
      <c r="EZ294" s="109"/>
      <c r="FA294" s="109"/>
      <c r="FB294" s="109"/>
      <c r="FC294" s="109"/>
      <c r="FD294" s="109"/>
      <c r="FE294" s="109"/>
      <c r="FF294" s="109"/>
      <c r="FG294" s="109"/>
      <c r="FH294" s="109"/>
      <c r="FI294" s="109"/>
      <c r="FJ294" s="109"/>
      <c r="FK294" s="109"/>
      <c r="FL294" s="109"/>
      <c r="FM294" s="109"/>
      <c r="FN294" s="109"/>
      <c r="FO294" s="109"/>
      <c r="FP294" s="109"/>
      <c r="FQ294" s="109"/>
      <c r="FR294" s="109"/>
      <c r="FS294" s="109"/>
      <c r="FT294" s="109"/>
      <c r="FU294" s="109"/>
      <c r="FV294" s="109"/>
      <c r="FW294" s="109"/>
      <c r="FX294" s="109"/>
      <c r="FY294" s="109"/>
      <c r="FZ294" s="109"/>
      <c r="GA294" s="109"/>
      <c r="GB294" s="109"/>
      <c r="GC294" s="109"/>
      <c r="GD294" s="109"/>
      <c r="GE294" s="109"/>
      <c r="GF294" s="109"/>
      <c r="GG294" s="109"/>
      <c r="GH294" s="109"/>
      <c r="GI294" s="109">
        <v>380.0</v>
      </c>
    </row>
    <row r="295" ht="15.75" customHeight="1">
      <c r="A295" s="31">
        <v>18.0</v>
      </c>
      <c r="B295" s="31" t="s">
        <v>1054</v>
      </c>
      <c r="C295" s="31">
        <v>2.0</v>
      </c>
      <c r="D295" s="109">
        <v>243543.0</v>
      </c>
      <c r="E295" s="109">
        <v>240554.0</v>
      </c>
      <c r="F295" s="109">
        <v>243543.0</v>
      </c>
      <c r="G295" s="109">
        <v>240554.0</v>
      </c>
      <c r="H295" s="109">
        <v>175731.0</v>
      </c>
      <c r="I295" s="109">
        <v>156683.0</v>
      </c>
      <c r="J295" s="109">
        <v>175731.0</v>
      </c>
      <c r="K295" s="109">
        <v>156683.0</v>
      </c>
      <c r="L295" s="109">
        <v>1716.0</v>
      </c>
      <c r="M295" s="109">
        <v>2306.0</v>
      </c>
      <c r="N295" s="109">
        <v>1438.0</v>
      </c>
      <c r="O295" s="109">
        <v>2114.0</v>
      </c>
      <c r="P295" s="109">
        <v>174015.0</v>
      </c>
      <c r="Q295" s="109">
        <v>154377.0</v>
      </c>
      <c r="R295" s="109">
        <v>174293.0</v>
      </c>
      <c r="S295" s="109">
        <v>154569.0</v>
      </c>
      <c r="T295" s="109">
        <v>42149.0</v>
      </c>
      <c r="U295" s="109">
        <v>43120.0</v>
      </c>
      <c r="V295" s="109">
        <v>40909.0</v>
      </c>
      <c r="W295" s="109">
        <v>41422.0</v>
      </c>
      <c r="X295" s="109">
        <v>53795.0</v>
      </c>
      <c r="Y295" s="109">
        <v>60537.0</v>
      </c>
      <c r="Z295" s="109">
        <v>41551.0</v>
      </c>
      <c r="AA295" s="109">
        <v>51971.0</v>
      </c>
      <c r="AB295" s="109">
        <v>24083.0</v>
      </c>
      <c r="AC295" s="109">
        <v>14821.0</v>
      </c>
      <c r="AD295" s="109">
        <v>26109.0</v>
      </c>
      <c r="AE295" s="109">
        <v>17071.0</v>
      </c>
      <c r="AF295" s="109">
        <v>22368.0</v>
      </c>
      <c r="AG295" s="109">
        <v>18529.0</v>
      </c>
      <c r="AH295" s="109">
        <v>25164.0</v>
      </c>
      <c r="AI295" s="109">
        <v>21043.0</v>
      </c>
      <c r="AJ295" s="109"/>
      <c r="AK295" s="109"/>
      <c r="AL295" s="109"/>
      <c r="AM295" s="109"/>
      <c r="AN295" s="109">
        <v>11202.0</v>
      </c>
      <c r="AO295" s="109">
        <v>2640.0</v>
      </c>
      <c r="AP295" s="109">
        <v>16255.0</v>
      </c>
      <c r="AQ295" s="109">
        <v>5940.0</v>
      </c>
      <c r="AR295" s="109">
        <v>12728.0</v>
      </c>
      <c r="AS295" s="109">
        <v>5135.0</v>
      </c>
      <c r="AT295" s="109">
        <v>13940.0</v>
      </c>
      <c r="AU295" s="109">
        <v>6707.0</v>
      </c>
      <c r="AV295" s="109"/>
      <c r="AW295" s="109">
        <v>5353.0</v>
      </c>
      <c r="AX295" s="109"/>
      <c r="AY295" s="109">
        <v>5989.0</v>
      </c>
      <c r="AZ295" s="109">
        <v>316.0</v>
      </c>
      <c r="BA295" s="109">
        <v>1185.0</v>
      </c>
      <c r="BB295" s="109">
        <v>348.0</v>
      </c>
      <c r="BC295" s="109">
        <v>1189.0</v>
      </c>
      <c r="BD295" s="109">
        <v>1038.0</v>
      </c>
      <c r="BE295" s="109">
        <v>648.0</v>
      </c>
      <c r="BF295" s="109">
        <v>744.0</v>
      </c>
      <c r="BG295" s="109">
        <v>557.0</v>
      </c>
      <c r="BH295" s="109"/>
      <c r="BI295" s="109"/>
      <c r="BJ295" s="109">
        <v>1817.0</v>
      </c>
      <c r="BK295" s="109"/>
      <c r="BL295" s="109">
        <v>1090.0</v>
      </c>
      <c r="BM295" s="109"/>
      <c r="BN295" s="109">
        <v>613.0</v>
      </c>
      <c r="BO295" s="109">
        <v>389.0</v>
      </c>
      <c r="BP295" s="109">
        <v>4929.0</v>
      </c>
      <c r="BQ295" s="109">
        <v>1652.0</v>
      </c>
      <c r="BR295" s="109">
        <v>3945.0</v>
      </c>
      <c r="BS295" s="109">
        <v>1459.0</v>
      </c>
      <c r="BT295" s="109"/>
      <c r="BU295" s="109"/>
      <c r="BV295" s="109"/>
      <c r="BW295" s="109"/>
      <c r="BX295" s="109"/>
      <c r="BY295" s="109"/>
      <c r="BZ295" s="109"/>
      <c r="CA295" s="109"/>
      <c r="CB295" s="109"/>
      <c r="CC295" s="109"/>
      <c r="CD295" s="109"/>
      <c r="CE295" s="109"/>
      <c r="CF295" s="109">
        <v>317.0</v>
      </c>
      <c r="CG295" s="109"/>
      <c r="CH295" s="109">
        <v>181.0</v>
      </c>
      <c r="CI295" s="109">
        <v>87.0</v>
      </c>
      <c r="CJ295" s="109"/>
      <c r="CK295" s="109"/>
      <c r="CL295" s="109"/>
      <c r="CM295" s="109"/>
      <c r="CN295" s="109"/>
      <c r="CO295" s="109"/>
      <c r="CP295" s="109"/>
      <c r="CQ295" s="109"/>
      <c r="CR295" s="109"/>
      <c r="CS295" s="109"/>
      <c r="CT295" s="109"/>
      <c r="CU295" s="109"/>
      <c r="CV295" s="109"/>
      <c r="CW295" s="109"/>
      <c r="CX295" s="109"/>
      <c r="CY295" s="109"/>
      <c r="CZ295" s="109"/>
      <c r="DA295" s="109"/>
      <c r="DB295" s="109"/>
      <c r="DC295" s="109"/>
      <c r="DD295" s="109"/>
      <c r="DE295" s="109"/>
      <c r="DF295" s="109"/>
      <c r="DG295" s="109"/>
      <c r="DH295" s="109"/>
      <c r="DI295" s="109"/>
      <c r="DJ295" s="109">
        <v>1105.0</v>
      </c>
      <c r="DK295" s="109"/>
      <c r="DL295" s="109"/>
      <c r="DM295" s="109"/>
      <c r="DN295" s="109">
        <v>976.0</v>
      </c>
      <c r="DO295" s="109"/>
      <c r="DP295" s="109"/>
      <c r="DQ295" s="109"/>
      <c r="DR295" s="109">
        <v>113.0</v>
      </c>
      <c r="DS295" s="109"/>
      <c r="DT295" s="109"/>
      <c r="DU295" s="109"/>
      <c r="DV295" s="109"/>
      <c r="DW295" s="109"/>
      <c r="DX295" s="109"/>
      <c r="DY295" s="109"/>
      <c r="DZ295" s="109"/>
      <c r="EA295" s="109"/>
      <c r="EB295" s="109"/>
      <c r="EC295" s="109"/>
      <c r="ED295" s="109"/>
      <c r="EE295" s="109"/>
      <c r="EF295" s="109"/>
      <c r="EG295" s="109"/>
      <c r="EH295" s="109"/>
      <c r="EI295" s="109"/>
      <c r="EJ295" s="109"/>
      <c r="EK295" s="109"/>
      <c r="EL295" s="109"/>
      <c r="EM295" s="109"/>
      <c r="EN295" s="109"/>
      <c r="EO295" s="109"/>
      <c r="EP295" s="109"/>
      <c r="EQ295" s="109"/>
      <c r="ER295" s="109"/>
      <c r="ES295" s="109"/>
      <c r="ET295" s="109"/>
      <c r="EU295" s="109"/>
      <c r="EV295" s="109"/>
      <c r="EW295" s="109"/>
      <c r="EX295" s="109">
        <v>523.0</v>
      </c>
      <c r="EY295" s="109"/>
      <c r="EZ295" s="109"/>
      <c r="FA295" s="109"/>
      <c r="FB295" s="109"/>
      <c r="FC295" s="109"/>
      <c r="FD295" s="109"/>
      <c r="FE295" s="109"/>
      <c r="FF295" s="109"/>
      <c r="FG295" s="109"/>
      <c r="FH295" s="109"/>
      <c r="FI295" s="109"/>
      <c r="FJ295" s="109"/>
      <c r="FK295" s="109"/>
      <c r="FL295" s="109"/>
      <c r="FM295" s="109"/>
      <c r="FN295" s="109"/>
      <c r="FO295" s="109"/>
      <c r="FP295" s="109"/>
      <c r="FQ295" s="109"/>
      <c r="FR295" s="109"/>
      <c r="FS295" s="109"/>
      <c r="FT295" s="109"/>
      <c r="FU295" s="109"/>
      <c r="FV295" s="109"/>
      <c r="FW295" s="109"/>
      <c r="FX295" s="109"/>
      <c r="FY295" s="109"/>
      <c r="FZ295" s="109"/>
      <c r="GA295" s="109"/>
      <c r="GB295" s="109"/>
      <c r="GC295" s="109"/>
      <c r="GD295" s="109"/>
      <c r="GE295" s="109"/>
      <c r="GF295" s="109"/>
      <c r="GG295" s="109">
        <v>757.0</v>
      </c>
      <c r="GH295" s="109"/>
      <c r="GI295" s="109">
        <v>745.0</v>
      </c>
    </row>
    <row r="296" ht="15.75" customHeight="1">
      <c r="A296" s="31">
        <v>19.0</v>
      </c>
      <c r="B296" s="31" t="s">
        <v>1056</v>
      </c>
      <c r="C296" s="31">
        <v>2.0</v>
      </c>
      <c r="D296" s="109">
        <v>185944.0</v>
      </c>
      <c r="E296" s="109">
        <v>182776.0</v>
      </c>
      <c r="F296" s="109">
        <v>185944.0</v>
      </c>
      <c r="G296" s="109">
        <v>182776.0</v>
      </c>
      <c r="H296" s="109">
        <v>146090.0</v>
      </c>
      <c r="I296" s="109">
        <v>135857.0</v>
      </c>
      <c r="J296" s="109">
        <v>146090.0</v>
      </c>
      <c r="K296" s="109">
        <v>135857.0</v>
      </c>
      <c r="L296" s="109">
        <v>1161.0</v>
      </c>
      <c r="M296" s="109">
        <v>1454.0</v>
      </c>
      <c r="N296" s="109">
        <v>864.0</v>
      </c>
      <c r="O296" s="109">
        <v>1393.0</v>
      </c>
      <c r="P296" s="109">
        <v>144929.0</v>
      </c>
      <c r="Q296" s="109">
        <v>134403.0</v>
      </c>
      <c r="R296" s="109">
        <v>145226.0</v>
      </c>
      <c r="S296" s="109">
        <v>134464.0</v>
      </c>
      <c r="T296" s="109">
        <v>37575.0</v>
      </c>
      <c r="U296" s="109">
        <v>43609.0</v>
      </c>
      <c r="V296" s="109">
        <v>36139.0</v>
      </c>
      <c r="W296" s="109">
        <v>39581.0</v>
      </c>
      <c r="X296" s="109">
        <v>41947.0</v>
      </c>
      <c r="Y296" s="109">
        <v>46918.0</v>
      </c>
      <c r="Z296" s="109">
        <v>29680.0</v>
      </c>
      <c r="AA296" s="109">
        <v>40009.0</v>
      </c>
      <c r="AB296" s="109">
        <v>19704.0</v>
      </c>
      <c r="AC296" s="109">
        <v>13759.0</v>
      </c>
      <c r="AD296" s="109">
        <v>22766.0</v>
      </c>
      <c r="AE296" s="109">
        <v>14525.0</v>
      </c>
      <c r="AF296" s="109">
        <v>20817.0</v>
      </c>
      <c r="AG296" s="109">
        <v>18380.0</v>
      </c>
      <c r="AH296" s="109">
        <v>26036.0</v>
      </c>
      <c r="AI296" s="109">
        <v>22167.0</v>
      </c>
      <c r="AJ296" s="109"/>
      <c r="AK296" s="109"/>
      <c r="AL296" s="109"/>
      <c r="AM296" s="109"/>
      <c r="AN296" s="109">
        <v>12482.0</v>
      </c>
      <c r="AO296" s="109">
        <v>2627.0</v>
      </c>
      <c r="AP296" s="109">
        <v>16306.0</v>
      </c>
      <c r="AQ296" s="109">
        <v>7353.0</v>
      </c>
      <c r="AR296" s="109">
        <v>7425.0</v>
      </c>
      <c r="AS296" s="109">
        <v>3094.0</v>
      </c>
      <c r="AT296" s="109">
        <v>8028.0</v>
      </c>
      <c r="AU296" s="109">
        <v>4321.0</v>
      </c>
      <c r="AV296" s="109"/>
      <c r="AW296" s="109">
        <v>3005.0</v>
      </c>
      <c r="AX296" s="109"/>
      <c r="AY296" s="109">
        <v>3630.0</v>
      </c>
      <c r="AZ296" s="109"/>
      <c r="BA296" s="109">
        <v>515.0</v>
      </c>
      <c r="BB296" s="109">
        <v>150.0</v>
      </c>
      <c r="BC296" s="109">
        <v>528.0</v>
      </c>
      <c r="BD296" s="109">
        <v>490.0</v>
      </c>
      <c r="BE296" s="109">
        <v>497.0</v>
      </c>
      <c r="BF296" s="109">
        <v>341.0</v>
      </c>
      <c r="BG296" s="109">
        <v>384.0</v>
      </c>
      <c r="BH296" s="109"/>
      <c r="BI296" s="109"/>
      <c r="BJ296" s="109">
        <v>1093.0</v>
      </c>
      <c r="BK296" s="109"/>
      <c r="BL296" s="109"/>
      <c r="BM296" s="109"/>
      <c r="BN296" s="109">
        <v>284.0</v>
      </c>
      <c r="BO296" s="109">
        <v>334.0</v>
      </c>
      <c r="BP296" s="109">
        <v>3471.0</v>
      </c>
      <c r="BQ296" s="109">
        <v>1359.0</v>
      </c>
      <c r="BR296" s="109">
        <v>2374.0</v>
      </c>
      <c r="BS296" s="109">
        <v>1089.0</v>
      </c>
      <c r="BT296" s="109"/>
      <c r="BU296" s="109"/>
      <c r="BV296" s="109"/>
      <c r="BW296" s="109"/>
      <c r="BX296" s="109"/>
      <c r="BY296" s="109"/>
      <c r="BZ296" s="109"/>
      <c r="CA296" s="109"/>
      <c r="CB296" s="109"/>
      <c r="CC296" s="109"/>
      <c r="CD296" s="109"/>
      <c r="CE296" s="109"/>
      <c r="CF296" s="109">
        <v>256.0</v>
      </c>
      <c r="CG296" s="109">
        <v>135.0</v>
      </c>
      <c r="CH296" s="109">
        <v>149.0</v>
      </c>
      <c r="CI296" s="109">
        <v>123.0</v>
      </c>
      <c r="CJ296" s="109"/>
      <c r="CK296" s="109"/>
      <c r="CL296" s="109"/>
      <c r="CM296" s="109"/>
      <c r="CN296" s="109"/>
      <c r="CO296" s="109"/>
      <c r="CP296" s="109"/>
      <c r="CQ296" s="109"/>
      <c r="CR296" s="109"/>
      <c r="CS296" s="109"/>
      <c r="CT296" s="109"/>
      <c r="CU296" s="109"/>
      <c r="CV296" s="109"/>
      <c r="CW296" s="109"/>
      <c r="CX296" s="109"/>
      <c r="CY296" s="109"/>
      <c r="CZ296" s="109"/>
      <c r="DA296" s="109"/>
      <c r="DB296" s="109"/>
      <c r="DC296" s="109"/>
      <c r="DD296" s="109"/>
      <c r="DE296" s="109"/>
      <c r="DF296" s="109"/>
      <c r="DG296" s="109"/>
      <c r="DH296" s="109"/>
      <c r="DI296" s="109"/>
      <c r="DJ296" s="109">
        <v>787.0</v>
      </c>
      <c r="DK296" s="109"/>
      <c r="DL296" s="109"/>
      <c r="DM296" s="109"/>
      <c r="DN296" s="109">
        <v>722.0</v>
      </c>
      <c r="DO296" s="109"/>
      <c r="DP296" s="109"/>
      <c r="DQ296" s="109"/>
      <c r="DR296" s="109">
        <v>87.0</v>
      </c>
      <c r="DS296" s="109"/>
      <c r="DT296" s="109"/>
      <c r="DU296" s="109"/>
      <c r="DV296" s="109"/>
      <c r="DW296" s="109"/>
      <c r="DX296" s="109"/>
      <c r="DY296" s="109"/>
      <c r="DZ296" s="109"/>
      <c r="EA296" s="109"/>
      <c r="EB296" s="109"/>
      <c r="EC296" s="109"/>
      <c r="ED296" s="109"/>
      <c r="EE296" s="109"/>
      <c r="EF296" s="109"/>
      <c r="EG296" s="109"/>
      <c r="EH296" s="109"/>
      <c r="EI296" s="109"/>
      <c r="EJ296" s="109"/>
      <c r="EK296" s="109"/>
      <c r="EL296" s="109"/>
      <c r="EM296" s="109"/>
      <c r="EN296" s="109"/>
      <c r="EO296" s="109"/>
      <c r="EP296" s="109"/>
      <c r="EQ296" s="109"/>
      <c r="ER296" s="109"/>
      <c r="ES296" s="109"/>
      <c r="ET296" s="109"/>
      <c r="EU296" s="109"/>
      <c r="EV296" s="109"/>
      <c r="EW296" s="109"/>
      <c r="EX296" s="109">
        <v>284.0</v>
      </c>
      <c r="EY296" s="109"/>
      <c r="EZ296" s="109"/>
      <c r="FA296" s="109"/>
      <c r="FB296" s="109"/>
      <c r="FC296" s="109"/>
      <c r="FD296" s="109"/>
      <c r="FE296" s="109"/>
      <c r="FF296" s="109"/>
      <c r="FG296" s="109"/>
      <c r="FH296" s="109"/>
      <c r="FI296" s="109"/>
      <c r="FJ296" s="109"/>
      <c r="FK296" s="109"/>
      <c r="FL296" s="109"/>
      <c r="FM296" s="109"/>
      <c r="FN296" s="109"/>
      <c r="FO296" s="109"/>
      <c r="FP296" s="109"/>
      <c r="FQ296" s="109"/>
      <c r="FR296" s="109"/>
      <c r="FS296" s="109"/>
      <c r="FT296" s="109"/>
      <c r="FU296" s="109"/>
      <c r="FV296" s="109"/>
      <c r="FW296" s="109"/>
      <c r="FX296" s="109"/>
      <c r="FY296" s="109"/>
      <c r="FZ296" s="109"/>
      <c r="GA296" s="109"/>
      <c r="GB296" s="109"/>
      <c r="GC296" s="109"/>
      <c r="GD296" s="109"/>
      <c r="GE296" s="109"/>
      <c r="GF296" s="109">
        <v>762.0</v>
      </c>
      <c r="GG296" s="109">
        <v>505.0</v>
      </c>
      <c r="GH296" s="109"/>
      <c r="GI296" s="109">
        <v>420.0</v>
      </c>
    </row>
    <row r="297" ht="15.75" customHeight="1">
      <c r="A297" s="31">
        <v>20.0</v>
      </c>
      <c r="B297" s="31" t="s">
        <v>1057</v>
      </c>
      <c r="C297" s="31">
        <v>2.0</v>
      </c>
      <c r="D297" s="109">
        <v>192399.0</v>
      </c>
      <c r="E297" s="109">
        <v>189772.0</v>
      </c>
      <c r="F297" s="109">
        <v>192399.0</v>
      </c>
      <c r="G297" s="109">
        <v>189772.0</v>
      </c>
      <c r="H297" s="109">
        <v>156013.0</v>
      </c>
      <c r="I297" s="109">
        <v>143084.0</v>
      </c>
      <c r="J297" s="109">
        <v>156013.0</v>
      </c>
      <c r="K297" s="109">
        <v>143084.0</v>
      </c>
      <c r="L297" s="109">
        <v>1283.0</v>
      </c>
      <c r="M297" s="109">
        <v>1646.0</v>
      </c>
      <c r="N297" s="109">
        <v>810.0</v>
      </c>
      <c r="O297" s="109">
        <v>1444.0</v>
      </c>
      <c r="P297" s="109">
        <v>154730.0</v>
      </c>
      <c r="Q297" s="109">
        <v>141438.0</v>
      </c>
      <c r="R297" s="109">
        <v>155203.0</v>
      </c>
      <c r="S297" s="109">
        <v>141640.0</v>
      </c>
      <c r="T297" s="109">
        <v>44416.0</v>
      </c>
      <c r="U297" s="109">
        <v>47112.0</v>
      </c>
      <c r="V297" s="109">
        <v>41826.0</v>
      </c>
      <c r="W297" s="109">
        <v>43989.0</v>
      </c>
      <c r="X297" s="109">
        <v>48920.0</v>
      </c>
      <c r="Y297" s="109">
        <v>53105.0</v>
      </c>
      <c r="Z297" s="109">
        <v>34575.0</v>
      </c>
      <c r="AA297" s="109">
        <v>44492.0</v>
      </c>
      <c r="AB297" s="109">
        <v>16123.0</v>
      </c>
      <c r="AC297" s="109">
        <v>9728.0</v>
      </c>
      <c r="AD297" s="109">
        <v>19290.0</v>
      </c>
      <c r="AE297" s="109">
        <v>12137.0</v>
      </c>
      <c r="AF297" s="109">
        <v>23220.0</v>
      </c>
      <c r="AG297" s="109">
        <v>18399.0</v>
      </c>
      <c r="AH297" s="109">
        <v>26372.0</v>
      </c>
      <c r="AI297" s="109">
        <v>22074.0</v>
      </c>
      <c r="AJ297" s="109"/>
      <c r="AK297" s="109"/>
      <c r="AL297" s="109"/>
      <c r="AM297" s="109"/>
      <c r="AN297" s="109">
        <v>10537.0</v>
      </c>
      <c r="AO297" s="109">
        <v>3264.0</v>
      </c>
      <c r="AP297" s="109">
        <v>17463.0</v>
      </c>
      <c r="AQ297" s="109">
        <v>7308.0</v>
      </c>
      <c r="AR297" s="109">
        <v>8777.0</v>
      </c>
      <c r="AS297" s="109">
        <v>4034.0</v>
      </c>
      <c r="AT297" s="109">
        <v>9138.0</v>
      </c>
      <c r="AU297" s="109">
        <v>5197.0</v>
      </c>
      <c r="AV297" s="109"/>
      <c r="AW297" s="109">
        <v>3352.0</v>
      </c>
      <c r="AX297" s="109"/>
      <c r="AY297" s="109">
        <v>3751.0</v>
      </c>
      <c r="AZ297" s="109"/>
      <c r="BA297" s="109">
        <v>548.0</v>
      </c>
      <c r="BB297" s="109">
        <v>184.0</v>
      </c>
      <c r="BC297" s="109">
        <v>551.0</v>
      </c>
      <c r="BD297" s="109"/>
      <c r="BE297" s="109">
        <v>427.0</v>
      </c>
      <c r="BF297" s="109">
        <v>327.0</v>
      </c>
      <c r="BG297" s="109">
        <v>397.0</v>
      </c>
      <c r="BH297" s="109"/>
      <c r="BI297" s="109"/>
      <c r="BJ297" s="109">
        <v>1262.0</v>
      </c>
      <c r="BK297" s="109"/>
      <c r="BL297" s="109">
        <v>983.0</v>
      </c>
      <c r="BM297" s="109"/>
      <c r="BN297" s="109">
        <v>442.0</v>
      </c>
      <c r="BO297" s="109">
        <v>293.0</v>
      </c>
      <c r="BP297" s="109"/>
      <c r="BQ297" s="109"/>
      <c r="BR297" s="109">
        <v>2427.0</v>
      </c>
      <c r="BS297" s="109">
        <v>870.0</v>
      </c>
      <c r="BT297" s="109"/>
      <c r="BU297" s="109"/>
      <c r="BV297" s="109"/>
      <c r="BW297" s="109"/>
      <c r="BX297" s="109"/>
      <c r="BY297" s="109"/>
      <c r="BZ297" s="109"/>
      <c r="CA297" s="109"/>
      <c r="CB297" s="109"/>
      <c r="CC297" s="109"/>
      <c r="CD297" s="109"/>
      <c r="CE297" s="109"/>
      <c r="CF297" s="109">
        <v>297.0</v>
      </c>
      <c r="CG297" s="109"/>
      <c r="CH297" s="109">
        <v>126.0</v>
      </c>
      <c r="CI297" s="109">
        <v>56.0</v>
      </c>
      <c r="CJ297" s="109"/>
      <c r="CK297" s="109"/>
      <c r="CL297" s="109"/>
      <c r="CM297" s="109"/>
      <c r="CN297" s="109"/>
      <c r="CO297" s="109"/>
      <c r="CP297" s="109"/>
      <c r="CQ297" s="109"/>
      <c r="CR297" s="109"/>
      <c r="CS297" s="109"/>
      <c r="CT297" s="109"/>
      <c r="CU297" s="109"/>
      <c r="CV297" s="109"/>
      <c r="CW297" s="109"/>
      <c r="CX297" s="109"/>
      <c r="CY297" s="109"/>
      <c r="CZ297" s="109"/>
      <c r="DA297" s="109"/>
      <c r="DB297" s="109"/>
      <c r="DC297" s="109"/>
      <c r="DD297" s="109"/>
      <c r="DE297" s="109"/>
      <c r="DF297" s="109"/>
      <c r="DG297" s="109"/>
      <c r="DH297" s="109"/>
      <c r="DI297" s="109"/>
      <c r="DJ297" s="109">
        <v>605.0</v>
      </c>
      <c r="DK297" s="109"/>
      <c r="DL297" s="109"/>
      <c r="DM297" s="109"/>
      <c r="DN297" s="109">
        <v>738.0</v>
      </c>
      <c r="DO297" s="109"/>
      <c r="DP297" s="109"/>
      <c r="DQ297" s="109"/>
      <c r="DR297" s="109">
        <v>92.0</v>
      </c>
      <c r="DS297" s="109"/>
      <c r="DT297" s="109"/>
      <c r="DU297" s="109"/>
      <c r="DV297" s="109"/>
      <c r="DW297" s="109"/>
      <c r="DX297" s="109"/>
      <c r="DY297" s="109"/>
      <c r="DZ297" s="109"/>
      <c r="EA297" s="109"/>
      <c r="EB297" s="109"/>
      <c r="EC297" s="109"/>
      <c r="ED297" s="109"/>
      <c r="EE297" s="109"/>
      <c r="EF297" s="109"/>
      <c r="EG297" s="109"/>
      <c r="EH297" s="109"/>
      <c r="EI297" s="109"/>
      <c r="EJ297" s="109"/>
      <c r="EK297" s="109"/>
      <c r="EL297" s="109"/>
      <c r="EM297" s="109"/>
      <c r="EN297" s="109"/>
      <c r="EO297" s="109"/>
      <c r="EP297" s="109"/>
      <c r="EQ297" s="109"/>
      <c r="ER297" s="109"/>
      <c r="ES297" s="109"/>
      <c r="ET297" s="109"/>
      <c r="EU297" s="109"/>
      <c r="EV297" s="109"/>
      <c r="EW297" s="109"/>
      <c r="EX297" s="109">
        <v>336.0</v>
      </c>
      <c r="EY297" s="109"/>
      <c r="EZ297" s="109"/>
      <c r="FA297" s="109"/>
      <c r="FB297" s="109"/>
      <c r="FC297" s="109"/>
      <c r="FD297" s="109"/>
      <c r="FE297" s="109"/>
      <c r="FF297" s="109"/>
      <c r="FG297" s="109"/>
      <c r="FH297" s="109"/>
      <c r="FI297" s="109"/>
      <c r="FJ297" s="109"/>
      <c r="FK297" s="109"/>
      <c r="FL297" s="109"/>
      <c r="FM297" s="109"/>
      <c r="FN297" s="109"/>
      <c r="FO297" s="109"/>
      <c r="FP297" s="109"/>
      <c r="FQ297" s="109"/>
      <c r="FR297" s="109"/>
      <c r="FS297" s="109"/>
      <c r="FT297" s="109"/>
      <c r="FU297" s="109"/>
      <c r="FV297" s="109"/>
      <c r="FW297" s="109"/>
      <c r="FX297" s="109"/>
      <c r="FY297" s="109"/>
      <c r="FZ297" s="109"/>
      <c r="GA297" s="109"/>
      <c r="GB297" s="109"/>
      <c r="GC297" s="109"/>
      <c r="GD297" s="109"/>
      <c r="GE297" s="109"/>
      <c r="GF297" s="109">
        <v>1457.0</v>
      </c>
      <c r="GG297" s="109">
        <v>1469.0</v>
      </c>
      <c r="GH297" s="109"/>
      <c r="GI297" s="109">
        <v>525.0</v>
      </c>
    </row>
    <row r="298" ht="15.75" customHeight="1">
      <c r="A298" s="31">
        <v>21.0</v>
      </c>
      <c r="B298" s="31" t="s">
        <v>1058</v>
      </c>
      <c r="C298" s="31">
        <v>2.0</v>
      </c>
      <c r="D298" s="109">
        <v>217226.0</v>
      </c>
      <c r="E298" s="109">
        <v>211824.0</v>
      </c>
      <c r="F298" s="109">
        <v>217226.0</v>
      </c>
      <c r="G298" s="109">
        <v>211824.0</v>
      </c>
      <c r="H298" s="109">
        <v>178760.0</v>
      </c>
      <c r="I298" s="109">
        <v>163950.0</v>
      </c>
      <c r="J298" s="109">
        <v>178760.0</v>
      </c>
      <c r="K298" s="109">
        <v>163950.0</v>
      </c>
      <c r="L298" s="109">
        <v>1397.0</v>
      </c>
      <c r="M298" s="109">
        <v>1666.0</v>
      </c>
      <c r="N298" s="109">
        <v>886.0</v>
      </c>
      <c r="O298" s="109">
        <v>1512.0</v>
      </c>
      <c r="P298" s="109">
        <v>177363.0</v>
      </c>
      <c r="Q298" s="109">
        <v>162284.0</v>
      </c>
      <c r="R298" s="109">
        <v>177874.0</v>
      </c>
      <c r="S298" s="109">
        <v>162438.0</v>
      </c>
      <c r="T298" s="109">
        <v>59441.0</v>
      </c>
      <c r="U298" s="109">
        <v>64459.0</v>
      </c>
      <c r="V298" s="109">
        <v>55737.0</v>
      </c>
      <c r="W298" s="109">
        <v>59244.0</v>
      </c>
      <c r="X298" s="109">
        <v>54695.0</v>
      </c>
      <c r="Y298" s="109">
        <v>56421.0</v>
      </c>
      <c r="Z298" s="109">
        <v>38150.0</v>
      </c>
      <c r="AA298" s="109">
        <v>49039.0</v>
      </c>
      <c r="AB298" s="109">
        <v>13277.0</v>
      </c>
      <c r="AC298" s="109">
        <v>7626.0</v>
      </c>
      <c r="AD298" s="109">
        <v>16720.0</v>
      </c>
      <c r="AE298" s="109">
        <v>10615.0</v>
      </c>
      <c r="AF298" s="109">
        <v>24065.0</v>
      </c>
      <c r="AG298" s="109">
        <v>19343.0</v>
      </c>
      <c r="AH298" s="109">
        <v>25584.0</v>
      </c>
      <c r="AI298" s="109">
        <v>20357.0</v>
      </c>
      <c r="AJ298" s="109"/>
      <c r="AK298" s="109"/>
      <c r="AL298" s="109"/>
      <c r="AM298" s="109"/>
      <c r="AN298" s="109">
        <v>14911.0</v>
      </c>
      <c r="AO298" s="109">
        <v>3921.0</v>
      </c>
      <c r="AP298" s="109">
        <v>24652.0</v>
      </c>
      <c r="AQ298" s="109">
        <v>10242.0</v>
      </c>
      <c r="AR298" s="109">
        <v>9701.0</v>
      </c>
      <c r="AS298" s="109">
        <v>5708.0</v>
      </c>
      <c r="AT298" s="109">
        <v>10963.0</v>
      </c>
      <c r="AU298" s="109">
        <v>6721.0</v>
      </c>
      <c r="AV298" s="109"/>
      <c r="AW298" s="109">
        <v>3559.0</v>
      </c>
      <c r="AX298" s="109"/>
      <c r="AY298" s="109">
        <v>3638.0</v>
      </c>
      <c r="AZ298" s="109"/>
      <c r="BA298" s="109">
        <v>610.0</v>
      </c>
      <c r="BB298" s="109">
        <v>180.0</v>
      </c>
      <c r="BC298" s="109">
        <v>588.0</v>
      </c>
      <c r="BD298" s="109">
        <v>1273.0</v>
      </c>
      <c r="BE298" s="109">
        <v>637.0</v>
      </c>
      <c r="BF298" s="109">
        <v>556.0</v>
      </c>
      <c r="BG298" s="109">
        <v>392.0</v>
      </c>
      <c r="BH298" s="109"/>
      <c r="BI298" s="109"/>
      <c r="BJ298" s="109">
        <v>1245.0</v>
      </c>
      <c r="BK298" s="109"/>
      <c r="BL298" s="109"/>
      <c r="BM298" s="109"/>
      <c r="BN298" s="109">
        <v>340.0</v>
      </c>
      <c r="BO298" s="109">
        <v>297.0</v>
      </c>
      <c r="BP298" s="109"/>
      <c r="BQ298" s="109"/>
      <c r="BR298" s="109">
        <v>2042.0</v>
      </c>
      <c r="BS298" s="109">
        <v>681.0</v>
      </c>
      <c r="BT298" s="109"/>
      <c r="BU298" s="109"/>
      <c r="BV298" s="109"/>
      <c r="BW298" s="109"/>
      <c r="BX298" s="109"/>
      <c r="BY298" s="109"/>
      <c r="BZ298" s="109"/>
      <c r="CA298" s="109"/>
      <c r="CB298" s="109"/>
      <c r="CC298" s="109"/>
      <c r="CD298" s="109"/>
      <c r="CE298" s="109"/>
      <c r="CF298" s="109"/>
      <c r="CG298" s="109"/>
      <c r="CH298" s="109">
        <v>63.0</v>
      </c>
      <c r="CI298" s="109">
        <v>39.0</v>
      </c>
      <c r="CJ298" s="109"/>
      <c r="CK298" s="109"/>
      <c r="CL298" s="109"/>
      <c r="CM298" s="109"/>
      <c r="CN298" s="109"/>
      <c r="CO298" s="109"/>
      <c r="CP298" s="109"/>
      <c r="CQ298" s="109"/>
      <c r="CR298" s="109"/>
      <c r="CS298" s="109"/>
      <c r="CT298" s="109"/>
      <c r="CU298" s="109"/>
      <c r="CV298" s="109"/>
      <c r="CW298" s="109"/>
      <c r="CX298" s="109"/>
      <c r="CY298" s="109"/>
      <c r="CZ298" s="109"/>
      <c r="DA298" s="109"/>
      <c r="DB298" s="109"/>
      <c r="DC298" s="109"/>
      <c r="DD298" s="109"/>
      <c r="DE298" s="109"/>
      <c r="DF298" s="109"/>
      <c r="DG298" s="109"/>
      <c r="DH298" s="109"/>
      <c r="DI298" s="109"/>
      <c r="DJ298" s="109">
        <v>579.0</v>
      </c>
      <c r="DK298" s="109"/>
      <c r="DL298" s="109"/>
      <c r="DM298" s="109"/>
      <c r="DN298" s="109">
        <v>630.0</v>
      </c>
      <c r="DO298" s="109"/>
      <c r="DP298" s="109"/>
      <c r="DQ298" s="109"/>
      <c r="DR298" s="109">
        <v>72.0</v>
      </c>
      <c r="DS298" s="109"/>
      <c r="DT298" s="109"/>
      <c r="DU298" s="109"/>
      <c r="DV298" s="109"/>
      <c r="DW298" s="109"/>
      <c r="DX298" s="109"/>
      <c r="DY298" s="109"/>
      <c r="DZ298" s="109"/>
      <c r="EA298" s="109"/>
      <c r="EB298" s="109"/>
      <c r="EC298" s="109"/>
      <c r="ED298" s="109"/>
      <c r="EE298" s="109"/>
      <c r="EF298" s="109"/>
      <c r="EG298" s="109"/>
      <c r="EH298" s="109"/>
      <c r="EI298" s="109"/>
      <c r="EJ298" s="109"/>
      <c r="EK298" s="109"/>
      <c r="EL298" s="109"/>
      <c r="EM298" s="109"/>
      <c r="EN298" s="109"/>
      <c r="EO298" s="109"/>
      <c r="EP298" s="109"/>
      <c r="EQ298" s="109"/>
      <c r="ER298" s="109"/>
      <c r="ES298" s="109"/>
      <c r="ET298" s="109"/>
      <c r="EU298" s="109"/>
      <c r="EV298" s="109"/>
      <c r="EW298" s="109"/>
      <c r="EX298" s="109">
        <v>361.0</v>
      </c>
      <c r="EY298" s="109"/>
      <c r="EZ298" s="109"/>
      <c r="FA298" s="109"/>
      <c r="FB298" s="109"/>
      <c r="FC298" s="109"/>
      <c r="FD298" s="109"/>
      <c r="FE298" s="109"/>
      <c r="FF298" s="109"/>
      <c r="FG298" s="109"/>
      <c r="FH298" s="109"/>
      <c r="FI298" s="109"/>
      <c r="FJ298" s="109"/>
      <c r="FK298" s="109"/>
      <c r="FL298" s="109"/>
      <c r="FM298" s="109"/>
      <c r="FN298" s="109"/>
      <c r="FO298" s="109"/>
      <c r="FP298" s="109"/>
      <c r="FQ298" s="109"/>
      <c r="FR298" s="109"/>
      <c r="FS298" s="109"/>
      <c r="FT298" s="109"/>
      <c r="FU298" s="109"/>
      <c r="FV298" s="109"/>
      <c r="FW298" s="109"/>
      <c r="FX298" s="109"/>
      <c r="FY298" s="109"/>
      <c r="FZ298" s="109"/>
      <c r="GA298" s="109"/>
      <c r="GB298" s="109"/>
      <c r="GC298" s="109"/>
      <c r="GD298" s="109"/>
      <c r="GE298" s="109"/>
      <c r="GF298" s="109"/>
      <c r="GG298" s="109"/>
      <c r="GH298" s="109"/>
      <c r="GI298" s="109">
        <v>585.0</v>
      </c>
    </row>
    <row r="299" ht="15.75" customHeight="1">
      <c r="A299" s="31">
        <v>22.0</v>
      </c>
      <c r="B299" s="31" t="s">
        <v>1059</v>
      </c>
      <c r="C299" s="31">
        <v>2.0</v>
      </c>
      <c r="D299" s="109">
        <v>235513.0</v>
      </c>
      <c r="E299" s="109">
        <v>235105.0</v>
      </c>
      <c r="F299" s="109">
        <v>235513.0</v>
      </c>
      <c r="G299" s="109">
        <v>235105.0</v>
      </c>
      <c r="H299" s="109">
        <v>172574.0</v>
      </c>
      <c r="I299" s="109">
        <v>158935.0</v>
      </c>
      <c r="J299" s="109">
        <v>172574.0</v>
      </c>
      <c r="K299" s="109">
        <v>158935.0</v>
      </c>
      <c r="L299" s="109">
        <v>1707.0</v>
      </c>
      <c r="M299" s="109">
        <v>2099.0</v>
      </c>
      <c r="N299" s="109">
        <v>1273.0</v>
      </c>
      <c r="O299" s="109">
        <v>1933.0</v>
      </c>
      <c r="P299" s="109">
        <v>170867.0</v>
      </c>
      <c r="Q299" s="109">
        <v>156836.0</v>
      </c>
      <c r="R299" s="109">
        <v>171301.0</v>
      </c>
      <c r="S299" s="109">
        <v>157002.0</v>
      </c>
      <c r="T299" s="109">
        <v>50822.0</v>
      </c>
      <c r="U299" s="109">
        <v>57635.0</v>
      </c>
      <c r="V299" s="109">
        <v>49482.0</v>
      </c>
      <c r="W299" s="109">
        <v>54166.0</v>
      </c>
      <c r="X299" s="109">
        <v>59086.0</v>
      </c>
      <c r="Y299" s="109">
        <v>62489.0</v>
      </c>
      <c r="Z299" s="109">
        <v>45542.0</v>
      </c>
      <c r="AA299" s="109">
        <v>54089.0</v>
      </c>
      <c r="AB299" s="109">
        <v>15673.0</v>
      </c>
      <c r="AC299" s="109">
        <v>10466.0</v>
      </c>
      <c r="AD299" s="109">
        <v>16847.0</v>
      </c>
      <c r="AE299" s="109">
        <v>12131.0</v>
      </c>
      <c r="AF299" s="109">
        <v>12112.0</v>
      </c>
      <c r="AG299" s="109">
        <v>10734.0</v>
      </c>
      <c r="AH299" s="109">
        <v>17773.0</v>
      </c>
      <c r="AI299" s="109">
        <v>14269.0</v>
      </c>
      <c r="AJ299" s="109"/>
      <c r="AK299" s="109"/>
      <c r="AL299" s="109"/>
      <c r="AM299" s="109"/>
      <c r="AN299" s="109">
        <v>12007.0</v>
      </c>
      <c r="AO299" s="109">
        <v>3021.0</v>
      </c>
      <c r="AP299" s="109">
        <v>17621.0</v>
      </c>
      <c r="AQ299" s="109">
        <v>7074.0</v>
      </c>
      <c r="AR299" s="109">
        <v>16208.0</v>
      </c>
      <c r="AS299" s="109">
        <v>6416.0</v>
      </c>
      <c r="AT299" s="109">
        <v>16732.0</v>
      </c>
      <c r="AU299" s="109">
        <v>7572.0</v>
      </c>
      <c r="AV299" s="109"/>
      <c r="AW299" s="109">
        <v>3708.0</v>
      </c>
      <c r="AX299" s="109"/>
      <c r="AY299" s="109">
        <v>3890.0</v>
      </c>
      <c r="AZ299" s="109">
        <v>399.0</v>
      </c>
      <c r="BA299" s="109">
        <v>1434.0</v>
      </c>
      <c r="BB299" s="109">
        <v>425.0</v>
      </c>
      <c r="BC299" s="109">
        <v>1404.0</v>
      </c>
      <c r="BD299" s="109">
        <v>1534.0</v>
      </c>
      <c r="BE299" s="109">
        <v>789.0</v>
      </c>
      <c r="BF299" s="109">
        <v>807.0</v>
      </c>
      <c r="BG299" s="109">
        <v>592.0</v>
      </c>
      <c r="BH299" s="109"/>
      <c r="BI299" s="109"/>
      <c r="BJ299" s="109">
        <v>1835.0</v>
      </c>
      <c r="BK299" s="109"/>
      <c r="BL299" s="109"/>
      <c r="BM299" s="109"/>
      <c r="BN299" s="109">
        <v>436.0</v>
      </c>
      <c r="BO299" s="109">
        <v>257.0</v>
      </c>
      <c r="BP299" s="109">
        <v>3026.0</v>
      </c>
      <c r="BQ299" s="109">
        <v>86.0</v>
      </c>
      <c r="BR299" s="109">
        <v>2096.0</v>
      </c>
      <c r="BS299" s="109">
        <v>678.0</v>
      </c>
      <c r="BT299" s="109"/>
      <c r="BU299" s="109"/>
      <c r="BV299" s="109"/>
      <c r="BW299" s="109"/>
      <c r="BX299" s="109"/>
      <c r="BY299" s="109"/>
      <c r="BZ299" s="109"/>
      <c r="CA299" s="109"/>
      <c r="CB299" s="109"/>
      <c r="CC299" s="109"/>
      <c r="CD299" s="109"/>
      <c r="CE299" s="109"/>
      <c r="CF299" s="109"/>
      <c r="CG299" s="109"/>
      <c r="CH299" s="109">
        <v>65.0</v>
      </c>
      <c r="CI299" s="109">
        <v>42.0</v>
      </c>
      <c r="CJ299" s="109"/>
      <c r="CK299" s="109"/>
      <c r="CL299" s="109"/>
      <c r="CM299" s="109"/>
      <c r="CN299" s="109"/>
      <c r="CO299" s="109"/>
      <c r="CP299" s="109"/>
      <c r="CQ299" s="109"/>
      <c r="CR299" s="109"/>
      <c r="CS299" s="109"/>
      <c r="CT299" s="109"/>
      <c r="CU299" s="109"/>
      <c r="CV299" s="109"/>
      <c r="CW299" s="109"/>
      <c r="CX299" s="109"/>
      <c r="CY299" s="109"/>
      <c r="CZ299" s="109"/>
      <c r="DA299" s="109"/>
      <c r="DB299" s="109"/>
      <c r="DC299" s="109"/>
      <c r="DD299" s="109"/>
      <c r="DE299" s="109"/>
      <c r="DF299" s="109"/>
      <c r="DG299" s="109"/>
      <c r="DH299" s="109"/>
      <c r="DI299" s="109"/>
      <c r="DJ299" s="109">
        <v>689.0</v>
      </c>
      <c r="DK299" s="109"/>
      <c r="DL299" s="109"/>
      <c r="DM299" s="109"/>
      <c r="DN299" s="109">
        <v>557.0</v>
      </c>
      <c r="DO299" s="109"/>
      <c r="DP299" s="109"/>
      <c r="DQ299" s="109"/>
      <c r="DR299" s="109">
        <v>61.0</v>
      </c>
      <c r="DS299" s="109"/>
      <c r="DT299" s="109"/>
      <c r="DU299" s="109"/>
      <c r="DV299" s="109"/>
      <c r="DW299" s="109"/>
      <c r="DX299" s="109"/>
      <c r="DY299" s="109"/>
      <c r="DZ299" s="109"/>
      <c r="EA299" s="109"/>
      <c r="EB299" s="109"/>
      <c r="EC299" s="109"/>
      <c r="ED299" s="109"/>
      <c r="EE299" s="109"/>
      <c r="EF299" s="109"/>
      <c r="EG299" s="109"/>
      <c r="EH299" s="109"/>
      <c r="EI299" s="109"/>
      <c r="EJ299" s="109"/>
      <c r="EK299" s="109"/>
      <c r="EL299" s="109"/>
      <c r="EM299" s="109"/>
      <c r="EN299" s="109"/>
      <c r="EO299" s="109"/>
      <c r="EP299" s="109"/>
      <c r="EQ299" s="109"/>
      <c r="ER299" s="109"/>
      <c r="ES299" s="109"/>
      <c r="ET299" s="109"/>
      <c r="EU299" s="109"/>
      <c r="EV299" s="109"/>
      <c r="EW299" s="109"/>
      <c r="EX299" s="109">
        <v>333.0</v>
      </c>
      <c r="EY299" s="109"/>
      <c r="EZ299" s="109"/>
      <c r="FA299" s="109"/>
      <c r="FB299" s="109"/>
      <c r="FC299" s="109"/>
      <c r="FD299" s="109"/>
      <c r="FE299" s="109"/>
      <c r="FF299" s="109"/>
      <c r="FG299" s="109"/>
      <c r="FH299" s="109"/>
      <c r="FI299" s="109"/>
      <c r="FJ299" s="109"/>
      <c r="FK299" s="109"/>
      <c r="FL299" s="109"/>
      <c r="FM299" s="109"/>
      <c r="FN299" s="109"/>
      <c r="FO299" s="109"/>
      <c r="FP299" s="109"/>
      <c r="FQ299" s="109"/>
      <c r="FR299" s="109"/>
      <c r="FS299" s="109"/>
      <c r="FT299" s="109"/>
      <c r="FU299" s="109"/>
      <c r="FV299" s="109"/>
      <c r="FW299" s="109"/>
      <c r="FX299" s="109"/>
      <c r="FY299" s="109"/>
      <c r="FZ299" s="109"/>
      <c r="GA299" s="109"/>
      <c r="GB299" s="109"/>
      <c r="GC299" s="109"/>
      <c r="GD299" s="109"/>
      <c r="GE299" s="109"/>
      <c r="GF299" s="109"/>
      <c r="GG299" s="109">
        <v>58.0</v>
      </c>
      <c r="GH299" s="109"/>
      <c r="GI299" s="109">
        <v>838.0</v>
      </c>
    </row>
    <row r="300" ht="15.75" customHeight="1">
      <c r="A300" s="31">
        <v>23.0</v>
      </c>
      <c r="B300" s="31" t="s">
        <v>1060</v>
      </c>
      <c r="C300" s="31">
        <v>2.0</v>
      </c>
      <c r="D300" s="109">
        <v>222031.0</v>
      </c>
      <c r="E300" s="109">
        <v>221887.0</v>
      </c>
      <c r="F300" s="109">
        <v>222031.0</v>
      </c>
      <c r="G300" s="109">
        <v>221887.0</v>
      </c>
      <c r="H300" s="109">
        <v>155758.0</v>
      </c>
      <c r="I300" s="109">
        <v>142704.0</v>
      </c>
      <c r="J300" s="109">
        <v>155758.0</v>
      </c>
      <c r="K300" s="109">
        <v>142704.0</v>
      </c>
      <c r="L300" s="109">
        <v>1990.0</v>
      </c>
      <c r="M300" s="109">
        <v>2089.0</v>
      </c>
      <c r="N300" s="109">
        <v>1537.0</v>
      </c>
      <c r="O300" s="109">
        <v>1988.0</v>
      </c>
      <c r="P300" s="109">
        <v>153768.0</v>
      </c>
      <c r="Q300" s="109">
        <v>140615.0</v>
      </c>
      <c r="R300" s="109">
        <v>154221.0</v>
      </c>
      <c r="S300" s="109">
        <v>140716.0</v>
      </c>
      <c r="T300" s="109">
        <v>43274.0</v>
      </c>
      <c r="U300" s="109">
        <v>50044.0</v>
      </c>
      <c r="V300" s="109">
        <v>42219.0</v>
      </c>
      <c r="W300" s="109">
        <v>47525.0</v>
      </c>
      <c r="X300" s="109">
        <v>53446.0</v>
      </c>
      <c r="Y300" s="109">
        <v>56867.0</v>
      </c>
      <c r="Z300" s="109">
        <v>40364.0</v>
      </c>
      <c r="AA300" s="109">
        <v>49302.0</v>
      </c>
      <c r="AB300" s="109">
        <v>16382.0</v>
      </c>
      <c r="AC300" s="109">
        <v>10595.0</v>
      </c>
      <c r="AD300" s="109">
        <v>17344.0</v>
      </c>
      <c r="AE300" s="109">
        <v>11817.0</v>
      </c>
      <c r="AF300" s="109">
        <v>11903.0</v>
      </c>
      <c r="AG300" s="109">
        <v>9088.0</v>
      </c>
      <c r="AH300" s="109">
        <v>15442.0</v>
      </c>
      <c r="AI300" s="109">
        <v>12916.0</v>
      </c>
      <c r="AJ300" s="109"/>
      <c r="AK300" s="109"/>
      <c r="AL300" s="109"/>
      <c r="AM300" s="109"/>
      <c r="AN300" s="109">
        <v>8039.0</v>
      </c>
      <c r="AO300" s="109">
        <v>2234.0</v>
      </c>
      <c r="AP300" s="109">
        <v>13313.0</v>
      </c>
      <c r="AQ300" s="109">
        <v>4952.0</v>
      </c>
      <c r="AR300" s="109">
        <v>16688.0</v>
      </c>
      <c r="AS300" s="109">
        <v>5448.0</v>
      </c>
      <c r="AT300" s="109">
        <v>17710.0</v>
      </c>
      <c r="AU300" s="109">
        <v>6624.0</v>
      </c>
      <c r="AV300" s="109"/>
      <c r="AW300" s="109">
        <v>3198.0</v>
      </c>
      <c r="AX300" s="109"/>
      <c r="AY300" s="109">
        <v>3607.0</v>
      </c>
      <c r="AZ300" s="109">
        <v>530.0</v>
      </c>
      <c r="BA300" s="109">
        <v>1446.0</v>
      </c>
      <c r="BB300" s="109">
        <v>512.0</v>
      </c>
      <c r="BC300" s="109">
        <v>1398.0</v>
      </c>
      <c r="BD300" s="109">
        <v>1091.0</v>
      </c>
      <c r="BE300" s="109">
        <v>727.0</v>
      </c>
      <c r="BF300" s="109">
        <v>683.0</v>
      </c>
      <c r="BG300" s="109">
        <v>534.0</v>
      </c>
      <c r="BH300" s="109"/>
      <c r="BI300" s="109"/>
      <c r="BJ300" s="109">
        <v>1561.0</v>
      </c>
      <c r="BK300" s="109"/>
      <c r="BL300" s="109">
        <v>1296.0</v>
      </c>
      <c r="BM300" s="109">
        <v>637.0</v>
      </c>
      <c r="BN300" s="109">
        <v>663.0</v>
      </c>
      <c r="BO300" s="109">
        <v>393.0</v>
      </c>
      <c r="BP300" s="109"/>
      <c r="BQ300" s="109"/>
      <c r="BR300" s="109">
        <v>2504.0</v>
      </c>
      <c r="BS300" s="109">
        <v>866.0</v>
      </c>
      <c r="BT300" s="109"/>
      <c r="BU300" s="109"/>
      <c r="BV300" s="109"/>
      <c r="BW300" s="109"/>
      <c r="BX300" s="109"/>
      <c r="BY300" s="109"/>
      <c r="BZ300" s="109"/>
      <c r="CA300" s="109"/>
      <c r="CB300" s="109"/>
      <c r="CC300" s="109"/>
      <c r="CD300" s="109"/>
      <c r="CE300" s="109"/>
      <c r="CF300" s="109">
        <v>253.0</v>
      </c>
      <c r="CG300" s="109"/>
      <c r="CH300" s="109">
        <v>104.0</v>
      </c>
      <c r="CI300" s="109">
        <v>76.0</v>
      </c>
      <c r="CJ300" s="109"/>
      <c r="CK300" s="109"/>
      <c r="CL300" s="109"/>
      <c r="CM300" s="109"/>
      <c r="CN300" s="109"/>
      <c r="CO300" s="109"/>
      <c r="CP300" s="109"/>
      <c r="CQ300" s="109"/>
      <c r="CR300" s="109"/>
      <c r="CS300" s="109"/>
      <c r="CT300" s="109"/>
      <c r="CU300" s="109"/>
      <c r="CV300" s="109"/>
      <c r="CW300" s="109"/>
      <c r="CX300" s="109"/>
      <c r="CY300" s="109"/>
      <c r="CZ300" s="109"/>
      <c r="DA300" s="109"/>
      <c r="DB300" s="109"/>
      <c r="DC300" s="109"/>
      <c r="DD300" s="109"/>
      <c r="DE300" s="109"/>
      <c r="DF300" s="109"/>
      <c r="DG300" s="109"/>
      <c r="DH300" s="109"/>
      <c r="DI300" s="109"/>
      <c r="DJ300" s="109">
        <v>808.0</v>
      </c>
      <c r="DK300" s="109"/>
      <c r="DL300" s="109"/>
      <c r="DM300" s="109"/>
      <c r="DN300" s="109">
        <v>576.0</v>
      </c>
      <c r="DO300" s="109"/>
      <c r="DP300" s="109"/>
      <c r="DQ300" s="109"/>
      <c r="DR300" s="109">
        <v>86.0</v>
      </c>
      <c r="DS300" s="109"/>
      <c r="DT300" s="109"/>
      <c r="DU300" s="109"/>
      <c r="DV300" s="109"/>
      <c r="DW300" s="109"/>
      <c r="DX300" s="109"/>
      <c r="DY300" s="109"/>
      <c r="DZ300" s="109"/>
      <c r="EA300" s="109"/>
      <c r="EB300" s="109"/>
      <c r="EC300" s="109"/>
      <c r="ED300" s="109"/>
      <c r="EE300" s="109"/>
      <c r="EF300" s="109"/>
      <c r="EG300" s="109"/>
      <c r="EH300" s="109"/>
      <c r="EI300" s="109"/>
      <c r="EJ300" s="109"/>
      <c r="EK300" s="109"/>
      <c r="EL300" s="109"/>
      <c r="EM300" s="109"/>
      <c r="EN300" s="109"/>
      <c r="EO300" s="109"/>
      <c r="EP300" s="109"/>
      <c r="EQ300" s="109"/>
      <c r="ER300" s="109"/>
      <c r="ES300" s="109"/>
      <c r="ET300" s="109"/>
      <c r="EU300" s="109"/>
      <c r="EV300" s="109"/>
      <c r="EW300" s="109"/>
      <c r="EX300" s="109">
        <v>332.0</v>
      </c>
      <c r="EY300" s="109"/>
      <c r="EZ300" s="109"/>
      <c r="FA300" s="109"/>
      <c r="FB300" s="109"/>
      <c r="FC300" s="109"/>
      <c r="FD300" s="109"/>
      <c r="FE300" s="109"/>
      <c r="FF300" s="109"/>
      <c r="FG300" s="109"/>
      <c r="FH300" s="109"/>
      <c r="FI300" s="109"/>
      <c r="FJ300" s="109"/>
      <c r="FK300" s="109"/>
      <c r="FL300" s="109"/>
      <c r="FM300" s="109"/>
      <c r="FN300" s="109"/>
      <c r="FO300" s="109"/>
      <c r="FP300" s="109"/>
      <c r="FQ300" s="109"/>
      <c r="FR300" s="109"/>
      <c r="FS300" s="109"/>
      <c r="FT300" s="109"/>
      <c r="FU300" s="109"/>
      <c r="FV300" s="109"/>
      <c r="FW300" s="109"/>
      <c r="FX300" s="109"/>
      <c r="FY300" s="109"/>
      <c r="FZ300" s="109"/>
      <c r="GA300" s="109"/>
      <c r="GB300" s="109"/>
      <c r="GC300" s="109"/>
      <c r="GD300" s="109"/>
      <c r="GE300" s="109"/>
      <c r="GF300" s="109">
        <v>866.0</v>
      </c>
      <c r="GG300" s="109">
        <v>331.0</v>
      </c>
      <c r="GH300" s="109"/>
      <c r="GI300" s="109">
        <v>706.0</v>
      </c>
    </row>
    <row r="301" ht="15.75" customHeight="1">
      <c r="A301" s="31">
        <v>296.0</v>
      </c>
      <c r="B301" s="31" t="s">
        <v>978</v>
      </c>
      <c r="C301" s="31">
        <v>10.0</v>
      </c>
      <c r="D301" s="109">
        <v>199885.0</v>
      </c>
      <c r="E301" s="109">
        <v>204905.0</v>
      </c>
      <c r="F301" s="109">
        <v>199885.0</v>
      </c>
      <c r="G301" s="109">
        <v>204905.0</v>
      </c>
      <c r="H301" s="109">
        <v>147602.0</v>
      </c>
      <c r="I301" s="109">
        <v>142400.0</v>
      </c>
      <c r="J301" s="109">
        <v>147602.0</v>
      </c>
      <c r="K301" s="109">
        <v>142400.0</v>
      </c>
      <c r="L301" s="109">
        <v>2304.0</v>
      </c>
      <c r="M301" s="109">
        <v>3349.0</v>
      </c>
      <c r="N301" s="109">
        <v>2172.0</v>
      </c>
      <c r="O301" s="109">
        <v>3065.0</v>
      </c>
      <c r="P301" s="109">
        <v>145298.0</v>
      </c>
      <c r="Q301" s="109">
        <v>139051.0</v>
      </c>
      <c r="R301" s="109">
        <v>145430.0</v>
      </c>
      <c r="S301" s="109">
        <v>139335.0</v>
      </c>
      <c r="T301" s="109">
        <v>45664.0</v>
      </c>
      <c r="U301" s="109">
        <v>51324.0</v>
      </c>
      <c r="V301" s="109">
        <v>41394.0</v>
      </c>
      <c r="W301" s="109">
        <v>46513.0</v>
      </c>
      <c r="X301" s="109">
        <v>46688.0</v>
      </c>
      <c r="Y301" s="109">
        <v>50286.0</v>
      </c>
      <c r="Z301" s="109">
        <v>38322.0</v>
      </c>
      <c r="AA301" s="109">
        <v>43329.0</v>
      </c>
      <c r="AB301" s="109">
        <v>19262.0</v>
      </c>
      <c r="AC301" s="109">
        <v>15202.0</v>
      </c>
      <c r="AD301" s="109">
        <v>21669.0</v>
      </c>
      <c r="AE301" s="109">
        <v>16268.0</v>
      </c>
      <c r="AF301" s="109">
        <v>8782.0</v>
      </c>
      <c r="AG301" s="109">
        <v>7422.0</v>
      </c>
      <c r="AH301" s="109">
        <v>11748.0</v>
      </c>
      <c r="AI301" s="109">
        <v>10910.0</v>
      </c>
      <c r="AJ301" s="109"/>
      <c r="AK301" s="109"/>
      <c r="AL301" s="109"/>
      <c r="AM301" s="109"/>
      <c r="AN301" s="109">
        <v>7672.0</v>
      </c>
      <c r="AO301" s="109">
        <v>2410.0</v>
      </c>
      <c r="AP301" s="109">
        <v>11753.0</v>
      </c>
      <c r="AQ301" s="109">
        <v>6246.0</v>
      </c>
      <c r="AR301" s="109">
        <v>12950.0</v>
      </c>
      <c r="AS301" s="109">
        <v>5686.0</v>
      </c>
      <c r="AT301" s="109">
        <v>14042.0</v>
      </c>
      <c r="AU301" s="109">
        <v>6575.0</v>
      </c>
      <c r="AV301" s="109">
        <v>1386.0</v>
      </c>
      <c r="AW301" s="109">
        <v>3904.0</v>
      </c>
      <c r="AX301" s="109">
        <v>842.0</v>
      </c>
      <c r="AY301" s="109">
        <v>4110.0</v>
      </c>
      <c r="AZ301" s="109">
        <v>947.0</v>
      </c>
      <c r="BA301" s="109">
        <v>2550.0</v>
      </c>
      <c r="BB301" s="109">
        <v>933.0</v>
      </c>
      <c r="BC301" s="109">
        <v>2582.0</v>
      </c>
      <c r="BD301" s="109">
        <v>1592.0</v>
      </c>
      <c r="BE301" s="109"/>
      <c r="BF301" s="109">
        <v>1048.0</v>
      </c>
      <c r="BG301" s="109">
        <v>849.0</v>
      </c>
      <c r="BH301" s="109"/>
      <c r="BI301" s="109"/>
      <c r="BJ301" s="109"/>
      <c r="BK301" s="109"/>
      <c r="BL301" s="109"/>
      <c r="BM301" s="109"/>
      <c r="BN301" s="109"/>
      <c r="BO301" s="109"/>
      <c r="BP301" s="109"/>
      <c r="BQ301" s="109"/>
      <c r="BR301" s="109">
        <v>2332.0</v>
      </c>
      <c r="BS301" s="109"/>
      <c r="BT301" s="109"/>
      <c r="BU301" s="109"/>
      <c r="BV301" s="109"/>
      <c r="BW301" s="109"/>
      <c r="BX301" s="109"/>
      <c r="BY301" s="109"/>
      <c r="BZ301" s="109"/>
      <c r="CA301" s="109"/>
      <c r="CB301" s="109"/>
      <c r="CC301" s="109"/>
      <c r="CD301" s="109">
        <v>87.0</v>
      </c>
      <c r="CE301" s="109"/>
      <c r="CF301" s="109">
        <v>355.0</v>
      </c>
      <c r="CG301" s="109">
        <v>267.0</v>
      </c>
      <c r="CH301" s="109">
        <v>165.0</v>
      </c>
      <c r="CI301" s="109">
        <v>160.0</v>
      </c>
      <c r="CJ301" s="109"/>
      <c r="CK301" s="109"/>
      <c r="CL301" s="109"/>
      <c r="CM301" s="109"/>
      <c r="CN301" s="109"/>
      <c r="CO301" s="109"/>
      <c r="CP301" s="109"/>
      <c r="CQ301" s="109"/>
      <c r="CR301" s="109"/>
      <c r="CS301" s="109"/>
      <c r="CT301" s="109"/>
      <c r="CU301" s="109"/>
      <c r="CV301" s="109"/>
      <c r="CW301" s="109"/>
      <c r="CX301" s="109"/>
      <c r="CY301" s="109"/>
      <c r="CZ301" s="109"/>
      <c r="DA301" s="109"/>
      <c r="DB301" s="109"/>
      <c r="DC301" s="109"/>
      <c r="DD301" s="109"/>
      <c r="DE301" s="109"/>
      <c r="DF301" s="109"/>
      <c r="DG301" s="109"/>
      <c r="DH301" s="109"/>
      <c r="DI301" s="109"/>
      <c r="DJ301" s="109">
        <v>416.0</v>
      </c>
      <c r="DK301" s="109"/>
      <c r="DL301" s="109"/>
      <c r="DM301" s="109"/>
      <c r="DN301" s="109"/>
      <c r="DO301" s="109"/>
      <c r="DP301" s="109"/>
      <c r="DQ301" s="109"/>
      <c r="DR301" s="109"/>
      <c r="DS301" s="109"/>
      <c r="DT301" s="109"/>
      <c r="DU301" s="109"/>
      <c r="DV301" s="109">
        <v>226.0</v>
      </c>
      <c r="DW301" s="109"/>
      <c r="DX301" s="109"/>
      <c r="DY301" s="109"/>
      <c r="DZ301" s="109"/>
      <c r="EA301" s="109"/>
      <c r="EB301" s="109"/>
      <c r="EC301" s="109"/>
      <c r="ED301" s="109"/>
      <c r="EE301" s="109"/>
      <c r="EF301" s="109"/>
      <c r="EG301" s="109"/>
      <c r="EH301" s="109"/>
      <c r="EI301" s="109"/>
      <c r="EJ301" s="109"/>
      <c r="EK301" s="109"/>
      <c r="EL301" s="109"/>
      <c r="EM301" s="109"/>
      <c r="EN301" s="109"/>
      <c r="EO301" s="109"/>
      <c r="EP301" s="109"/>
      <c r="EQ301" s="109"/>
      <c r="ER301" s="109"/>
      <c r="ES301" s="109"/>
      <c r="ET301" s="109"/>
      <c r="EU301" s="109"/>
      <c r="EV301" s="109"/>
      <c r="EW301" s="109"/>
      <c r="EX301" s="109">
        <v>453.0</v>
      </c>
      <c r="EY301" s="109"/>
      <c r="EZ301" s="109"/>
      <c r="FA301" s="109"/>
      <c r="FB301" s="109"/>
      <c r="FC301" s="109"/>
      <c r="FD301" s="109"/>
      <c r="FE301" s="109"/>
      <c r="FF301" s="109"/>
      <c r="FG301" s="109"/>
      <c r="FH301" s="109"/>
      <c r="FI301" s="109"/>
      <c r="FJ301" s="109"/>
      <c r="FK301" s="109"/>
      <c r="FL301" s="109"/>
      <c r="FM301" s="109"/>
      <c r="FN301" s="109"/>
      <c r="FO301" s="109">
        <v>1560.0</v>
      </c>
      <c r="FP301" s="109"/>
      <c r="FQ301" s="109"/>
      <c r="FR301" s="109"/>
      <c r="FS301" s="109"/>
      <c r="FT301" s="109"/>
      <c r="FU301" s="109"/>
      <c r="FV301" s="109"/>
      <c r="FW301" s="109"/>
      <c r="FX301" s="109"/>
      <c r="FY301" s="109"/>
      <c r="FZ301" s="109"/>
      <c r="GA301" s="109"/>
      <c r="GB301" s="109"/>
      <c r="GC301" s="109"/>
      <c r="GD301" s="109"/>
      <c r="GE301" s="109"/>
      <c r="GF301" s="109"/>
      <c r="GG301" s="109"/>
      <c r="GH301" s="109"/>
      <c r="GI301" s="109">
        <v>233.0</v>
      </c>
    </row>
    <row r="302" ht="15.75" customHeight="1">
      <c r="A302" s="31">
        <v>297.0</v>
      </c>
      <c r="B302" s="31" t="s">
        <v>491</v>
      </c>
      <c r="C302" s="31">
        <v>10.0</v>
      </c>
      <c r="D302" s="109">
        <v>207501.0</v>
      </c>
      <c r="E302" s="109">
        <v>211529.0</v>
      </c>
      <c r="F302" s="109">
        <v>207501.0</v>
      </c>
      <c r="G302" s="109">
        <v>211529.0</v>
      </c>
      <c r="H302" s="109">
        <v>160430.0</v>
      </c>
      <c r="I302" s="109">
        <v>154287.0</v>
      </c>
      <c r="J302" s="109">
        <v>160430.0</v>
      </c>
      <c r="K302" s="109">
        <v>154287.0</v>
      </c>
      <c r="L302" s="109">
        <v>2415.0</v>
      </c>
      <c r="M302" s="109">
        <v>4360.0</v>
      </c>
      <c r="N302" s="109">
        <v>2825.0</v>
      </c>
      <c r="O302" s="109">
        <v>4357.0</v>
      </c>
      <c r="P302" s="109">
        <v>158015.0</v>
      </c>
      <c r="Q302" s="109">
        <v>149927.0</v>
      </c>
      <c r="R302" s="109">
        <v>157605.0</v>
      </c>
      <c r="S302" s="109">
        <v>149930.0</v>
      </c>
      <c r="T302" s="109">
        <v>60102.0</v>
      </c>
      <c r="U302" s="109">
        <v>66694.0</v>
      </c>
      <c r="V302" s="109">
        <v>52981.0</v>
      </c>
      <c r="W302" s="109">
        <v>60052.0</v>
      </c>
      <c r="X302" s="109">
        <v>50672.0</v>
      </c>
      <c r="Y302" s="109">
        <v>52303.0</v>
      </c>
      <c r="Z302" s="109">
        <v>42476.0</v>
      </c>
      <c r="AA302" s="109">
        <v>46037.0</v>
      </c>
      <c r="AB302" s="109">
        <v>17142.0</v>
      </c>
      <c r="AC302" s="109">
        <v>10936.0</v>
      </c>
      <c r="AD302" s="109">
        <v>20320.0</v>
      </c>
      <c r="AE302" s="109">
        <v>13458.0</v>
      </c>
      <c r="AF302" s="109">
        <v>5532.0</v>
      </c>
      <c r="AG302" s="109">
        <v>5577.0</v>
      </c>
      <c r="AH302" s="109">
        <v>8598.0</v>
      </c>
      <c r="AI302" s="109">
        <v>7873.0</v>
      </c>
      <c r="AJ302" s="109"/>
      <c r="AK302" s="109"/>
      <c r="AL302" s="109"/>
      <c r="AM302" s="109"/>
      <c r="AN302" s="109">
        <v>6069.0</v>
      </c>
      <c r="AO302" s="109">
        <v>1872.0</v>
      </c>
      <c r="AP302" s="109">
        <v>12059.0</v>
      </c>
      <c r="AQ302" s="109">
        <v>5480.0</v>
      </c>
      <c r="AR302" s="109">
        <v>14224.0</v>
      </c>
      <c r="AS302" s="109">
        <v>6418.0</v>
      </c>
      <c r="AT302" s="109">
        <v>15506.0</v>
      </c>
      <c r="AU302" s="109">
        <v>7645.0</v>
      </c>
      <c r="AV302" s="109">
        <v>939.0</v>
      </c>
      <c r="AW302" s="109">
        <v>3652.0</v>
      </c>
      <c r="AX302" s="109">
        <v>799.0</v>
      </c>
      <c r="AY302" s="109">
        <v>3739.0</v>
      </c>
      <c r="AZ302" s="109"/>
      <c r="BA302" s="109">
        <v>2475.0</v>
      </c>
      <c r="BB302" s="109">
        <v>748.0</v>
      </c>
      <c r="BC302" s="109">
        <v>2610.0</v>
      </c>
      <c r="BD302" s="109">
        <v>1352.0</v>
      </c>
      <c r="BE302" s="109"/>
      <c r="BF302" s="109">
        <v>1243.0</v>
      </c>
      <c r="BG302" s="109">
        <v>1075.0</v>
      </c>
      <c r="BH302" s="109"/>
      <c r="BI302" s="109"/>
      <c r="BJ302" s="109"/>
      <c r="BK302" s="109"/>
      <c r="BL302" s="109"/>
      <c r="BM302" s="109"/>
      <c r="BN302" s="109"/>
      <c r="BO302" s="109"/>
      <c r="BP302" s="109">
        <v>1741.0</v>
      </c>
      <c r="BQ302" s="109"/>
      <c r="BR302" s="109">
        <v>1751.0</v>
      </c>
      <c r="BS302" s="109"/>
      <c r="BT302" s="109"/>
      <c r="BU302" s="109"/>
      <c r="BV302" s="109"/>
      <c r="BW302" s="109"/>
      <c r="BX302" s="109"/>
      <c r="BY302" s="109"/>
      <c r="BZ302" s="109"/>
      <c r="CA302" s="109"/>
      <c r="CB302" s="109">
        <v>242.0</v>
      </c>
      <c r="CC302" s="109"/>
      <c r="CD302" s="109">
        <v>201.0</v>
      </c>
      <c r="CE302" s="109"/>
      <c r="CF302" s="109"/>
      <c r="CG302" s="109"/>
      <c r="CH302" s="109">
        <v>80.0</v>
      </c>
      <c r="CI302" s="109">
        <v>71.0</v>
      </c>
      <c r="CJ302" s="109"/>
      <c r="CK302" s="109"/>
      <c r="CL302" s="109"/>
      <c r="CM302" s="109"/>
      <c r="CN302" s="109"/>
      <c r="CO302" s="109"/>
      <c r="CP302" s="109"/>
      <c r="CQ302" s="109"/>
      <c r="CR302" s="109"/>
      <c r="CS302" s="109"/>
      <c r="CT302" s="109"/>
      <c r="CU302" s="109"/>
      <c r="CV302" s="109"/>
      <c r="CW302" s="109"/>
      <c r="CX302" s="109"/>
      <c r="CY302" s="109"/>
      <c r="CZ302" s="109"/>
      <c r="DA302" s="109"/>
      <c r="DB302" s="109"/>
      <c r="DC302" s="109"/>
      <c r="DD302" s="109"/>
      <c r="DE302" s="109"/>
      <c r="DF302" s="109"/>
      <c r="DG302" s="109"/>
      <c r="DH302" s="109"/>
      <c r="DI302" s="109"/>
      <c r="DJ302" s="109">
        <v>197.0</v>
      </c>
      <c r="DK302" s="109"/>
      <c r="DL302" s="109"/>
      <c r="DM302" s="109"/>
      <c r="DN302" s="109"/>
      <c r="DO302" s="109"/>
      <c r="DP302" s="109"/>
      <c r="DQ302" s="109"/>
      <c r="DR302" s="109"/>
      <c r="DS302" s="109"/>
      <c r="DT302" s="109"/>
      <c r="DU302" s="109"/>
      <c r="DV302" s="109">
        <v>185.0</v>
      </c>
      <c r="DW302" s="109"/>
      <c r="DX302" s="109"/>
      <c r="DY302" s="109"/>
      <c r="DZ302" s="109"/>
      <c r="EA302" s="109"/>
      <c r="EB302" s="109"/>
      <c r="EC302" s="109"/>
      <c r="ED302" s="109"/>
      <c r="EE302" s="109"/>
      <c r="EF302" s="109"/>
      <c r="EG302" s="109"/>
      <c r="EH302" s="109"/>
      <c r="EI302" s="109"/>
      <c r="EJ302" s="109"/>
      <c r="EK302" s="109"/>
      <c r="EL302" s="109"/>
      <c r="EM302" s="109"/>
      <c r="EN302" s="109"/>
      <c r="EO302" s="109"/>
      <c r="EP302" s="109"/>
      <c r="EQ302" s="109"/>
      <c r="ER302" s="109"/>
      <c r="ES302" s="109"/>
      <c r="ET302" s="109"/>
      <c r="EU302" s="109"/>
      <c r="EV302" s="109"/>
      <c r="EW302" s="109"/>
      <c r="EX302" s="109">
        <v>461.0</v>
      </c>
      <c r="EY302" s="109"/>
      <c r="EZ302" s="109"/>
      <c r="FA302" s="109"/>
      <c r="FB302" s="109"/>
      <c r="FC302" s="109"/>
      <c r="FD302" s="109"/>
      <c r="FE302" s="109"/>
      <c r="FF302" s="109"/>
      <c r="FG302" s="109"/>
      <c r="FH302" s="109"/>
      <c r="FI302" s="109"/>
      <c r="FJ302" s="109"/>
      <c r="FK302" s="109"/>
      <c r="FL302" s="109"/>
      <c r="FM302" s="109"/>
      <c r="FN302" s="109"/>
      <c r="FO302" s="109">
        <v>1653.0</v>
      </c>
      <c r="FP302" s="109"/>
      <c r="FQ302" s="109"/>
      <c r="FR302" s="109"/>
      <c r="FS302" s="109"/>
      <c r="FT302" s="109"/>
      <c r="FU302" s="109"/>
      <c r="FV302" s="109"/>
      <c r="FW302" s="109"/>
      <c r="FX302" s="109"/>
      <c r="FY302" s="109"/>
      <c r="FZ302" s="109"/>
      <c r="GA302" s="109"/>
      <c r="GB302" s="109"/>
      <c r="GC302" s="109"/>
      <c r="GD302" s="109"/>
      <c r="GE302" s="109"/>
      <c r="GF302" s="109"/>
      <c r="GG302" s="109"/>
      <c r="GH302" s="109"/>
      <c r="GI302" s="109">
        <v>237.0</v>
      </c>
    </row>
    <row r="303" ht="15.75" customHeight="1">
      <c r="A303" s="31">
        <v>298.0</v>
      </c>
      <c r="B303" s="31" t="s">
        <v>493</v>
      </c>
      <c r="C303" s="31">
        <v>10.0</v>
      </c>
      <c r="D303" s="109">
        <v>177468.0</v>
      </c>
      <c r="E303" s="109">
        <v>181521.0</v>
      </c>
      <c r="F303" s="109">
        <v>177468.0</v>
      </c>
      <c r="G303" s="109">
        <v>181521.0</v>
      </c>
      <c r="H303" s="109">
        <v>141387.0</v>
      </c>
      <c r="I303" s="109">
        <v>138097.0</v>
      </c>
      <c r="J303" s="109">
        <v>141387.0</v>
      </c>
      <c r="K303" s="109">
        <v>138097.0</v>
      </c>
      <c r="L303" s="109">
        <v>2618.0</v>
      </c>
      <c r="M303" s="109">
        <v>4041.0</v>
      </c>
      <c r="N303" s="109">
        <v>2689.0</v>
      </c>
      <c r="O303" s="109">
        <v>3904.0</v>
      </c>
      <c r="P303" s="109">
        <v>138769.0</v>
      </c>
      <c r="Q303" s="109">
        <v>134056.0</v>
      </c>
      <c r="R303" s="109">
        <v>138698.0</v>
      </c>
      <c r="S303" s="109">
        <v>134193.0</v>
      </c>
      <c r="T303" s="109">
        <v>57987.0</v>
      </c>
      <c r="U303" s="109">
        <v>60865.0</v>
      </c>
      <c r="V303" s="109">
        <v>50660.0</v>
      </c>
      <c r="W303" s="109">
        <v>54911.0</v>
      </c>
      <c r="X303" s="109">
        <v>42129.0</v>
      </c>
      <c r="Y303" s="109">
        <v>44868.0</v>
      </c>
      <c r="Z303" s="109">
        <v>38368.0</v>
      </c>
      <c r="AA303" s="109">
        <v>40861.0</v>
      </c>
      <c r="AB303" s="109">
        <v>13584.0</v>
      </c>
      <c r="AC303" s="109">
        <v>10247.0</v>
      </c>
      <c r="AD303" s="109">
        <v>15686.0</v>
      </c>
      <c r="AE303" s="109">
        <v>12139.0</v>
      </c>
      <c r="AF303" s="109">
        <v>4674.0</v>
      </c>
      <c r="AG303" s="109">
        <v>3793.0</v>
      </c>
      <c r="AH303" s="109">
        <v>6662.0</v>
      </c>
      <c r="AI303" s="109">
        <v>6088.0</v>
      </c>
      <c r="AJ303" s="109"/>
      <c r="AK303" s="109"/>
      <c r="AL303" s="109"/>
      <c r="AM303" s="109"/>
      <c r="AN303" s="109">
        <v>6517.0</v>
      </c>
      <c r="AO303" s="109">
        <v>2221.0</v>
      </c>
      <c r="AP303" s="109">
        <v>9569.0</v>
      </c>
      <c r="AQ303" s="109">
        <v>4514.0</v>
      </c>
      <c r="AR303" s="109">
        <v>11646.0</v>
      </c>
      <c r="AS303" s="109">
        <v>6365.0</v>
      </c>
      <c r="AT303" s="109">
        <v>12627.0</v>
      </c>
      <c r="AU303" s="109">
        <v>7287.0</v>
      </c>
      <c r="AV303" s="109"/>
      <c r="AW303" s="109">
        <v>3035.0</v>
      </c>
      <c r="AX303" s="109">
        <v>648.0</v>
      </c>
      <c r="AY303" s="109">
        <v>3391.0</v>
      </c>
      <c r="AZ303" s="109"/>
      <c r="BA303" s="109">
        <v>1975.0</v>
      </c>
      <c r="BB303" s="109">
        <v>646.0</v>
      </c>
      <c r="BC303" s="109">
        <v>2062.0</v>
      </c>
      <c r="BD303" s="109">
        <v>2232.0</v>
      </c>
      <c r="BE303" s="109"/>
      <c r="BF303" s="109">
        <v>1261.0</v>
      </c>
      <c r="BG303" s="109">
        <v>810.0</v>
      </c>
      <c r="BH303" s="109"/>
      <c r="BI303" s="109"/>
      <c r="BJ303" s="109"/>
      <c r="BK303" s="109"/>
      <c r="BL303" s="109"/>
      <c r="BM303" s="109"/>
      <c r="BN303" s="109"/>
      <c r="BO303" s="109"/>
      <c r="BP303" s="109"/>
      <c r="BQ303" s="109"/>
      <c r="BR303" s="109">
        <v>1632.0</v>
      </c>
      <c r="BS303" s="109"/>
      <c r="BT303" s="109"/>
      <c r="BU303" s="109"/>
      <c r="BV303" s="109"/>
      <c r="BW303" s="109"/>
      <c r="BX303" s="109"/>
      <c r="BY303" s="109"/>
      <c r="BZ303" s="109"/>
      <c r="CA303" s="109"/>
      <c r="CB303" s="109"/>
      <c r="CC303" s="109">
        <v>687.0</v>
      </c>
      <c r="CD303" s="109">
        <v>124.0</v>
      </c>
      <c r="CE303" s="109"/>
      <c r="CF303" s="109"/>
      <c r="CG303" s="109"/>
      <c r="CH303" s="109">
        <v>73.0</v>
      </c>
      <c r="CI303" s="109">
        <v>58.0</v>
      </c>
      <c r="CJ303" s="109"/>
      <c r="CK303" s="109"/>
      <c r="CL303" s="109"/>
      <c r="CM303" s="109"/>
      <c r="CN303" s="109"/>
      <c r="CO303" s="109"/>
      <c r="CP303" s="109"/>
      <c r="CQ303" s="109"/>
      <c r="CR303" s="109"/>
      <c r="CS303" s="109"/>
      <c r="CT303" s="109"/>
      <c r="CU303" s="109"/>
      <c r="CV303" s="109"/>
      <c r="CW303" s="109"/>
      <c r="CX303" s="109"/>
      <c r="CY303" s="109"/>
      <c r="CZ303" s="109"/>
      <c r="DA303" s="109"/>
      <c r="DB303" s="109"/>
      <c r="DC303" s="109"/>
      <c r="DD303" s="109"/>
      <c r="DE303" s="109"/>
      <c r="DF303" s="109"/>
      <c r="DG303" s="109"/>
      <c r="DH303" s="109"/>
      <c r="DI303" s="109"/>
      <c r="DJ303" s="109">
        <v>202.0</v>
      </c>
      <c r="DK303" s="109"/>
      <c r="DL303" s="109"/>
      <c r="DM303" s="109"/>
      <c r="DN303" s="109"/>
      <c r="DO303" s="109"/>
      <c r="DP303" s="109"/>
      <c r="DQ303" s="109"/>
      <c r="DR303" s="109"/>
      <c r="DS303" s="109"/>
      <c r="DT303" s="109"/>
      <c r="DU303" s="109"/>
      <c r="DV303" s="109">
        <v>222.0</v>
      </c>
      <c r="DW303" s="109"/>
      <c r="DX303" s="109"/>
      <c r="DY303" s="109"/>
      <c r="DZ303" s="109"/>
      <c r="EA303" s="109"/>
      <c r="EB303" s="109"/>
      <c r="EC303" s="109"/>
      <c r="ED303" s="109"/>
      <c r="EE303" s="109"/>
      <c r="EF303" s="109"/>
      <c r="EG303" s="109"/>
      <c r="EH303" s="109"/>
      <c r="EI303" s="109"/>
      <c r="EJ303" s="109"/>
      <c r="EK303" s="109"/>
      <c r="EL303" s="109"/>
      <c r="EM303" s="109"/>
      <c r="EN303" s="109"/>
      <c r="EO303" s="109"/>
      <c r="EP303" s="109"/>
      <c r="EQ303" s="109"/>
      <c r="ER303" s="109"/>
      <c r="ES303" s="109"/>
      <c r="ET303" s="109"/>
      <c r="EU303" s="109"/>
      <c r="EV303" s="109"/>
      <c r="EW303" s="109"/>
      <c r="EX303" s="109">
        <v>318.0</v>
      </c>
      <c r="EY303" s="109"/>
      <c r="EZ303" s="109"/>
      <c r="FA303" s="109"/>
      <c r="FB303" s="109"/>
      <c r="FC303" s="109"/>
      <c r="FD303" s="109"/>
      <c r="FE303" s="109"/>
      <c r="FF303" s="109"/>
      <c r="FG303" s="109"/>
      <c r="FH303" s="109"/>
      <c r="FI303" s="109"/>
      <c r="FJ303" s="109"/>
      <c r="FK303" s="109"/>
      <c r="FL303" s="109"/>
      <c r="FM303" s="109"/>
      <c r="FN303" s="109"/>
      <c r="FO303" s="109">
        <v>1858.0</v>
      </c>
      <c r="FP303" s="109"/>
      <c r="FQ303" s="109"/>
      <c r="FR303" s="109"/>
      <c r="FS303" s="109"/>
      <c r="FT303" s="109"/>
      <c r="FU303" s="109"/>
      <c r="FV303" s="109"/>
      <c r="FW303" s="109"/>
      <c r="FX303" s="109"/>
      <c r="FY303" s="109"/>
      <c r="FZ303" s="109"/>
      <c r="GA303" s="109"/>
      <c r="GB303" s="109"/>
      <c r="GC303" s="109"/>
      <c r="GD303" s="109"/>
      <c r="GE303" s="109"/>
      <c r="GF303" s="109"/>
      <c r="GG303" s="109"/>
      <c r="GH303" s="109"/>
      <c r="GI303" s="109">
        <v>214.0</v>
      </c>
    </row>
    <row r="304" ht="15.75" customHeight="1">
      <c r="A304" s="31">
        <v>299.0</v>
      </c>
      <c r="B304" s="31" t="s">
        <v>980</v>
      </c>
      <c r="C304" s="31">
        <v>10.0</v>
      </c>
      <c r="D304" s="109">
        <v>192410.0</v>
      </c>
      <c r="E304" s="109">
        <v>198117.0</v>
      </c>
      <c r="F304" s="109">
        <v>192410.0</v>
      </c>
      <c r="G304" s="109">
        <v>198117.0</v>
      </c>
      <c r="H304" s="109">
        <v>145992.0</v>
      </c>
      <c r="I304" s="109">
        <v>142644.0</v>
      </c>
      <c r="J304" s="109">
        <v>145992.0</v>
      </c>
      <c r="K304" s="109">
        <v>142644.0</v>
      </c>
      <c r="L304" s="109">
        <v>2671.0</v>
      </c>
      <c r="M304" s="109">
        <v>3729.0</v>
      </c>
      <c r="N304" s="109">
        <v>2467.0</v>
      </c>
      <c r="O304" s="109">
        <v>3542.0</v>
      </c>
      <c r="P304" s="109">
        <v>143321.0</v>
      </c>
      <c r="Q304" s="109">
        <v>138915.0</v>
      </c>
      <c r="R304" s="109">
        <v>143525.0</v>
      </c>
      <c r="S304" s="109">
        <v>139102.0</v>
      </c>
      <c r="T304" s="109">
        <v>48102.0</v>
      </c>
      <c r="U304" s="109">
        <v>55250.0</v>
      </c>
      <c r="V304" s="109">
        <v>44538.0</v>
      </c>
      <c r="W304" s="109">
        <v>50892.0</v>
      </c>
      <c r="X304" s="109">
        <v>45022.0</v>
      </c>
      <c r="Y304" s="109">
        <v>52266.0</v>
      </c>
      <c r="Z304" s="109">
        <v>39729.0</v>
      </c>
      <c r="AA304" s="109">
        <v>44365.0</v>
      </c>
      <c r="AB304" s="109">
        <v>15724.0</v>
      </c>
      <c r="AC304" s="109">
        <v>12592.0</v>
      </c>
      <c r="AD304" s="109">
        <v>17773.0</v>
      </c>
      <c r="AE304" s="109">
        <v>14180.0</v>
      </c>
      <c r="AF304" s="109">
        <v>7128.0</v>
      </c>
      <c r="AG304" s="109">
        <v>4954.0</v>
      </c>
      <c r="AH304" s="109">
        <v>8109.0</v>
      </c>
      <c r="AI304" s="109">
        <v>7127.0</v>
      </c>
      <c r="AJ304" s="109"/>
      <c r="AK304" s="109"/>
      <c r="AL304" s="109"/>
      <c r="AM304" s="109"/>
      <c r="AN304" s="109">
        <v>7369.0</v>
      </c>
      <c r="AO304" s="109">
        <v>1890.0</v>
      </c>
      <c r="AP304" s="109">
        <v>11096.0</v>
      </c>
      <c r="AQ304" s="109">
        <v>5266.0</v>
      </c>
      <c r="AR304" s="109">
        <v>15767.0</v>
      </c>
      <c r="AS304" s="109">
        <v>6443.0</v>
      </c>
      <c r="AT304" s="109">
        <v>16745.0</v>
      </c>
      <c r="AU304" s="109">
        <v>7784.0</v>
      </c>
      <c r="AV304" s="109"/>
      <c r="AW304" s="109">
        <v>3289.0</v>
      </c>
      <c r="AX304" s="109">
        <v>648.0</v>
      </c>
      <c r="AY304" s="109">
        <v>3453.0</v>
      </c>
      <c r="AZ304" s="109"/>
      <c r="BA304" s="109">
        <v>2231.0</v>
      </c>
      <c r="BB304" s="109">
        <v>779.0</v>
      </c>
      <c r="BC304" s="109">
        <v>2437.0</v>
      </c>
      <c r="BD304" s="109">
        <v>1783.0</v>
      </c>
      <c r="BE304" s="109"/>
      <c r="BF304" s="109">
        <v>1273.0</v>
      </c>
      <c r="BG304" s="109">
        <v>930.0</v>
      </c>
      <c r="BH304" s="109"/>
      <c r="BI304" s="109"/>
      <c r="BJ304" s="109"/>
      <c r="BK304" s="109"/>
      <c r="BL304" s="109"/>
      <c r="BM304" s="109"/>
      <c r="BN304" s="109"/>
      <c r="BO304" s="109"/>
      <c r="BP304" s="109">
        <v>2209.0</v>
      </c>
      <c r="BQ304" s="109"/>
      <c r="BR304" s="109">
        <v>1760.0</v>
      </c>
      <c r="BS304" s="109"/>
      <c r="BT304" s="109"/>
      <c r="BU304" s="109"/>
      <c r="BV304" s="109"/>
      <c r="BW304" s="109"/>
      <c r="BX304" s="109"/>
      <c r="BY304" s="109"/>
      <c r="BZ304" s="109"/>
      <c r="CA304" s="109"/>
      <c r="CB304" s="109"/>
      <c r="CC304" s="109"/>
      <c r="CD304" s="109">
        <v>121.0</v>
      </c>
      <c r="CE304" s="109"/>
      <c r="CF304" s="109">
        <v>217.0</v>
      </c>
      <c r="CG304" s="109"/>
      <c r="CH304" s="109">
        <v>109.0</v>
      </c>
      <c r="CI304" s="109">
        <v>72.0</v>
      </c>
      <c r="CJ304" s="109"/>
      <c r="CK304" s="109"/>
      <c r="CL304" s="109"/>
      <c r="CM304" s="109"/>
      <c r="CN304" s="109"/>
      <c r="CO304" s="109"/>
      <c r="CP304" s="109"/>
      <c r="CQ304" s="109"/>
      <c r="CR304" s="109"/>
      <c r="CS304" s="109"/>
      <c r="CT304" s="109"/>
      <c r="CU304" s="109"/>
      <c r="CV304" s="109"/>
      <c r="CW304" s="109"/>
      <c r="CX304" s="109"/>
      <c r="CY304" s="109"/>
      <c r="CZ304" s="109"/>
      <c r="DA304" s="109"/>
      <c r="DB304" s="109"/>
      <c r="DC304" s="109"/>
      <c r="DD304" s="109"/>
      <c r="DE304" s="109"/>
      <c r="DF304" s="109"/>
      <c r="DG304" s="109"/>
      <c r="DH304" s="109"/>
      <c r="DI304" s="109"/>
      <c r="DJ304" s="109">
        <v>210.0</v>
      </c>
      <c r="DK304" s="109"/>
      <c r="DL304" s="109"/>
      <c r="DM304" s="109"/>
      <c r="DN304" s="109"/>
      <c r="DO304" s="109"/>
      <c r="DP304" s="109"/>
      <c r="DQ304" s="109"/>
      <c r="DR304" s="109"/>
      <c r="DS304" s="109"/>
      <c r="DT304" s="109"/>
      <c r="DU304" s="109"/>
      <c r="DV304" s="109">
        <v>253.0</v>
      </c>
      <c r="DW304" s="109"/>
      <c r="DX304" s="109"/>
      <c r="DY304" s="109"/>
      <c r="DZ304" s="109"/>
      <c r="EA304" s="109"/>
      <c r="EB304" s="109"/>
      <c r="EC304" s="109"/>
      <c r="ED304" s="109"/>
      <c r="EE304" s="109"/>
      <c r="EF304" s="109"/>
      <c r="EG304" s="109"/>
      <c r="EH304" s="109"/>
      <c r="EI304" s="109"/>
      <c r="EJ304" s="109"/>
      <c r="EK304" s="109"/>
      <c r="EL304" s="109"/>
      <c r="EM304" s="109"/>
      <c r="EN304" s="109"/>
      <c r="EO304" s="109"/>
      <c r="EP304" s="109"/>
      <c r="EQ304" s="109"/>
      <c r="ER304" s="109"/>
      <c r="ES304" s="109"/>
      <c r="ET304" s="109"/>
      <c r="EU304" s="109"/>
      <c r="EV304" s="109"/>
      <c r="EW304" s="109"/>
      <c r="EX304" s="109">
        <v>382.0</v>
      </c>
      <c r="EY304" s="109"/>
      <c r="EZ304" s="109"/>
      <c r="FA304" s="109"/>
      <c r="FB304" s="109"/>
      <c r="FC304" s="109"/>
      <c r="FD304" s="109"/>
      <c r="FE304" s="109"/>
      <c r="FF304" s="109"/>
      <c r="FG304" s="109"/>
      <c r="FH304" s="109"/>
      <c r="FI304" s="109"/>
      <c r="FJ304" s="109"/>
      <c r="FK304" s="109"/>
      <c r="FL304" s="109"/>
      <c r="FM304" s="109"/>
      <c r="FN304" s="109"/>
      <c r="FO304" s="109">
        <v>2378.0</v>
      </c>
      <c r="FP304" s="109"/>
      <c r="FQ304" s="109"/>
      <c r="FR304" s="109"/>
      <c r="FS304" s="109"/>
      <c r="FT304" s="109"/>
      <c r="FU304" s="109"/>
      <c r="FV304" s="109"/>
      <c r="FW304" s="109"/>
      <c r="FX304" s="109"/>
      <c r="FY304" s="109"/>
      <c r="FZ304" s="109"/>
      <c r="GA304" s="109"/>
      <c r="GB304" s="109"/>
      <c r="GC304" s="109"/>
      <c r="GD304" s="109"/>
      <c r="GE304" s="109"/>
      <c r="GF304" s="109"/>
      <c r="GG304" s="109"/>
      <c r="GH304" s="109"/>
      <c r="GI304" s="109">
        <v>218.0</v>
      </c>
    </row>
    <row r="305" ht="15.75" customHeight="1">
      <c r="A305" s="31">
        <v>54.0</v>
      </c>
      <c r="B305" s="31" t="s">
        <v>981</v>
      </c>
      <c r="C305" s="31">
        <v>4.0</v>
      </c>
      <c r="D305" s="109">
        <v>252496.0</v>
      </c>
      <c r="E305" s="109">
        <v>256547.0</v>
      </c>
      <c r="F305" s="109">
        <v>252496.0</v>
      </c>
      <c r="G305" s="109">
        <v>256547.0</v>
      </c>
      <c r="H305" s="109">
        <v>188064.0</v>
      </c>
      <c r="I305" s="109">
        <v>184512.0</v>
      </c>
      <c r="J305" s="109">
        <v>188064.0</v>
      </c>
      <c r="K305" s="109">
        <v>184512.0</v>
      </c>
      <c r="L305" s="109">
        <v>2627.0</v>
      </c>
      <c r="M305" s="109">
        <v>2128.0</v>
      </c>
      <c r="N305" s="109">
        <v>1688.0</v>
      </c>
      <c r="O305" s="109">
        <v>1816.0</v>
      </c>
      <c r="P305" s="109">
        <v>185437.0</v>
      </c>
      <c r="Q305" s="109">
        <v>182384.0</v>
      </c>
      <c r="R305" s="109">
        <v>186376.0</v>
      </c>
      <c r="S305" s="109">
        <v>182696.0</v>
      </c>
      <c r="T305" s="109">
        <v>44912.0</v>
      </c>
      <c r="U305" s="109">
        <v>55198.0</v>
      </c>
      <c r="V305" s="109">
        <v>48458.0</v>
      </c>
      <c r="W305" s="109">
        <v>55254.0</v>
      </c>
      <c r="X305" s="109">
        <v>55656.0</v>
      </c>
      <c r="Y305" s="109">
        <v>69161.0</v>
      </c>
      <c r="Z305" s="109">
        <v>45729.0</v>
      </c>
      <c r="AA305" s="109">
        <v>60502.0</v>
      </c>
      <c r="AB305" s="109">
        <v>22666.0</v>
      </c>
      <c r="AC305" s="109">
        <v>15186.0</v>
      </c>
      <c r="AD305" s="109">
        <v>26425.0</v>
      </c>
      <c r="AE305" s="109">
        <v>18502.0</v>
      </c>
      <c r="AF305" s="109">
        <v>22117.0</v>
      </c>
      <c r="AG305" s="109">
        <v>25342.0</v>
      </c>
      <c r="AH305" s="109">
        <v>23568.0</v>
      </c>
      <c r="AI305" s="109">
        <v>25448.0</v>
      </c>
      <c r="AJ305" s="109"/>
      <c r="AK305" s="109"/>
      <c r="AL305" s="109"/>
      <c r="AM305" s="109"/>
      <c r="AN305" s="109">
        <v>20702.0</v>
      </c>
      <c r="AO305" s="109">
        <v>4171.0</v>
      </c>
      <c r="AP305" s="109">
        <v>19138.0</v>
      </c>
      <c r="AQ305" s="109">
        <v>7168.0</v>
      </c>
      <c r="AR305" s="109">
        <v>14290.0</v>
      </c>
      <c r="AS305" s="109">
        <v>5336.0</v>
      </c>
      <c r="AT305" s="109">
        <v>15539.0</v>
      </c>
      <c r="AU305" s="109">
        <v>6263.0</v>
      </c>
      <c r="AV305" s="109"/>
      <c r="AW305" s="109">
        <v>4849.0</v>
      </c>
      <c r="AX305" s="109">
        <v>1007.0</v>
      </c>
      <c r="AY305" s="109">
        <v>4756.0</v>
      </c>
      <c r="AZ305" s="109"/>
      <c r="BA305" s="109">
        <v>1403.0</v>
      </c>
      <c r="BB305" s="109">
        <v>264.0</v>
      </c>
      <c r="BC305" s="109">
        <v>1400.0</v>
      </c>
      <c r="BD305" s="109"/>
      <c r="BE305" s="109"/>
      <c r="BF305" s="109">
        <v>488.0</v>
      </c>
      <c r="BG305" s="109">
        <v>398.0</v>
      </c>
      <c r="BH305" s="109"/>
      <c r="BI305" s="109"/>
      <c r="BJ305" s="109"/>
      <c r="BK305" s="109">
        <v>1641.0</v>
      </c>
      <c r="BL305" s="109"/>
      <c r="BM305" s="109"/>
      <c r="BN305" s="109"/>
      <c r="BO305" s="109"/>
      <c r="BP305" s="109">
        <v>4744.0</v>
      </c>
      <c r="BQ305" s="109">
        <v>1531.0</v>
      </c>
      <c r="BR305" s="109">
        <v>3093.0</v>
      </c>
      <c r="BS305" s="109">
        <v>959.0</v>
      </c>
      <c r="BT305" s="109"/>
      <c r="BU305" s="109"/>
      <c r="BV305" s="109"/>
      <c r="BW305" s="109"/>
      <c r="BX305" s="109"/>
      <c r="BY305" s="109"/>
      <c r="BZ305" s="109"/>
      <c r="CA305" s="109"/>
      <c r="CB305" s="109"/>
      <c r="CC305" s="109"/>
      <c r="CD305" s="109"/>
      <c r="CE305" s="109"/>
      <c r="CF305" s="109">
        <v>350.0</v>
      </c>
      <c r="CG305" s="109">
        <v>207.0</v>
      </c>
      <c r="CH305" s="109">
        <v>154.0</v>
      </c>
      <c r="CI305" s="109">
        <v>87.0</v>
      </c>
      <c r="CJ305" s="109"/>
      <c r="CK305" s="109"/>
      <c r="CL305" s="109"/>
      <c r="CM305" s="109"/>
      <c r="CN305" s="109"/>
      <c r="CO305" s="109"/>
      <c r="CP305" s="109"/>
      <c r="CQ305" s="109"/>
      <c r="CR305" s="109"/>
      <c r="CS305" s="109"/>
      <c r="CT305" s="109"/>
      <c r="CU305" s="109"/>
      <c r="CV305" s="109"/>
      <c r="CW305" s="109"/>
      <c r="CX305" s="109"/>
      <c r="CY305" s="109"/>
      <c r="CZ305" s="109"/>
      <c r="DA305" s="109"/>
      <c r="DB305" s="109"/>
      <c r="DC305" s="109"/>
      <c r="DD305" s="109"/>
      <c r="DE305" s="109"/>
      <c r="DF305" s="109"/>
      <c r="DG305" s="109"/>
      <c r="DH305" s="109"/>
      <c r="DI305" s="109"/>
      <c r="DJ305" s="109">
        <v>1124.0</v>
      </c>
      <c r="DK305" s="109"/>
      <c r="DL305" s="109"/>
      <c r="DM305" s="109"/>
      <c r="DN305" s="109"/>
      <c r="DO305" s="109"/>
      <c r="DP305" s="109"/>
      <c r="DQ305" s="109"/>
      <c r="DR305" s="109">
        <v>94.0</v>
      </c>
      <c r="DS305" s="109"/>
      <c r="DT305" s="109"/>
      <c r="DU305" s="109"/>
      <c r="DV305" s="109">
        <v>314.0</v>
      </c>
      <c r="DW305" s="109"/>
      <c r="DX305" s="109"/>
      <c r="DY305" s="109"/>
      <c r="DZ305" s="109"/>
      <c r="EA305" s="109"/>
      <c r="EB305" s="109"/>
      <c r="EC305" s="109"/>
      <c r="ED305" s="109"/>
      <c r="EE305" s="109"/>
      <c r="EF305" s="109"/>
      <c r="EG305" s="109"/>
      <c r="EH305" s="109"/>
      <c r="EI305" s="109"/>
      <c r="EJ305" s="109"/>
      <c r="EK305" s="109"/>
      <c r="EL305" s="109">
        <v>392.0</v>
      </c>
      <c r="EM305" s="109"/>
      <c r="EN305" s="109"/>
      <c r="EO305" s="109"/>
      <c r="EP305" s="109"/>
      <c r="EQ305" s="109"/>
      <c r="ER305" s="109"/>
      <c r="ES305" s="109"/>
      <c r="ET305" s="109"/>
      <c r="EU305" s="109"/>
      <c r="EV305" s="109"/>
      <c r="EW305" s="109"/>
      <c r="EX305" s="109">
        <v>589.0</v>
      </c>
      <c r="EY305" s="109"/>
      <c r="EZ305" s="109"/>
      <c r="FA305" s="109"/>
      <c r="FB305" s="109"/>
      <c r="FC305" s="109"/>
      <c r="FD305" s="109"/>
      <c r="FE305" s="109"/>
      <c r="FF305" s="109"/>
      <c r="FG305" s="109"/>
      <c r="FH305" s="109"/>
      <c r="FI305" s="109"/>
      <c r="FJ305" s="109"/>
      <c r="FK305" s="109"/>
      <c r="FL305" s="109"/>
      <c r="FM305" s="109"/>
      <c r="FN305" s="109"/>
      <c r="FO305" s="109"/>
      <c r="FP305" s="109"/>
      <c r="FQ305" s="109"/>
      <c r="FR305" s="109"/>
      <c r="FS305" s="109"/>
      <c r="FT305" s="109"/>
      <c r="FU305" s="109"/>
      <c r="FV305" s="109"/>
      <c r="FW305" s="109"/>
      <c r="FX305" s="109"/>
      <c r="FY305" s="109"/>
      <c r="FZ305" s="109"/>
      <c r="GA305" s="109"/>
      <c r="GB305" s="109"/>
      <c r="GC305" s="109"/>
      <c r="GD305" s="109"/>
      <c r="GE305" s="109"/>
      <c r="GF305" s="109"/>
      <c r="GG305" s="109"/>
      <c r="GH305" s="109"/>
      <c r="GI305" s="109">
        <v>318.0</v>
      </c>
    </row>
    <row r="306" ht="15.75" customHeight="1">
      <c r="A306" s="31">
        <v>55.0</v>
      </c>
      <c r="B306" s="31" t="s">
        <v>982</v>
      </c>
      <c r="C306" s="31">
        <v>4.0</v>
      </c>
      <c r="D306" s="109">
        <v>221655.0</v>
      </c>
      <c r="E306" s="109">
        <v>227276.0</v>
      </c>
      <c r="F306" s="109">
        <v>221655.0</v>
      </c>
      <c r="G306" s="109">
        <v>227276.0</v>
      </c>
      <c r="H306" s="109">
        <v>147855.0</v>
      </c>
      <c r="I306" s="109">
        <v>148510.0</v>
      </c>
      <c r="J306" s="109">
        <v>147855.0</v>
      </c>
      <c r="K306" s="109">
        <v>148510.0</v>
      </c>
      <c r="L306" s="109">
        <v>2249.0</v>
      </c>
      <c r="M306" s="109">
        <v>2083.0</v>
      </c>
      <c r="N306" s="109">
        <v>1908.0</v>
      </c>
      <c r="O306" s="109">
        <v>1794.0</v>
      </c>
      <c r="P306" s="109">
        <v>145606.0</v>
      </c>
      <c r="Q306" s="109">
        <v>146427.0</v>
      </c>
      <c r="R306" s="109">
        <v>145947.0</v>
      </c>
      <c r="S306" s="109">
        <v>146716.0</v>
      </c>
      <c r="T306" s="109">
        <v>36363.0</v>
      </c>
      <c r="U306" s="109">
        <v>42067.0</v>
      </c>
      <c r="V306" s="109">
        <v>34951.0</v>
      </c>
      <c r="W306" s="109">
        <v>41205.0</v>
      </c>
      <c r="X306" s="109">
        <v>49463.0</v>
      </c>
      <c r="Y306" s="109">
        <v>64276.0</v>
      </c>
      <c r="Z306" s="109">
        <v>43215.0</v>
      </c>
      <c r="AA306" s="109">
        <v>56702.0</v>
      </c>
      <c r="AB306" s="109">
        <v>16739.0</v>
      </c>
      <c r="AC306" s="109">
        <v>13335.0</v>
      </c>
      <c r="AD306" s="109">
        <v>18204.0</v>
      </c>
      <c r="AE306" s="109">
        <v>14782.0</v>
      </c>
      <c r="AF306" s="109">
        <v>11269.0</v>
      </c>
      <c r="AG306" s="109">
        <v>12325.0</v>
      </c>
      <c r="AH306" s="109">
        <v>13165.0</v>
      </c>
      <c r="AI306" s="109">
        <v>14566.0</v>
      </c>
      <c r="AJ306" s="109"/>
      <c r="AK306" s="109"/>
      <c r="AL306" s="109"/>
      <c r="AM306" s="109"/>
      <c r="AN306" s="109">
        <v>9755.0</v>
      </c>
      <c r="AO306" s="109">
        <v>2189.0</v>
      </c>
      <c r="AP306" s="109">
        <v>11918.0</v>
      </c>
      <c r="AQ306" s="109">
        <v>4036.0</v>
      </c>
      <c r="AR306" s="109">
        <v>16645.0</v>
      </c>
      <c r="AS306" s="109">
        <v>5428.0</v>
      </c>
      <c r="AT306" s="109">
        <v>17705.0</v>
      </c>
      <c r="AU306" s="109">
        <v>6044.0</v>
      </c>
      <c r="AV306" s="109"/>
      <c r="AW306" s="109">
        <v>3982.0</v>
      </c>
      <c r="AX306" s="109">
        <v>951.0</v>
      </c>
      <c r="AY306" s="109">
        <v>3699.0</v>
      </c>
      <c r="AZ306" s="109">
        <v>487.0</v>
      </c>
      <c r="BA306" s="109">
        <v>2393.0</v>
      </c>
      <c r="BB306" s="109">
        <v>599.0</v>
      </c>
      <c r="BC306" s="109">
        <v>2240.0</v>
      </c>
      <c r="BD306" s="109">
        <v>939.0</v>
      </c>
      <c r="BE306" s="109"/>
      <c r="BF306" s="109">
        <v>706.0</v>
      </c>
      <c r="BG306" s="109">
        <v>416.0</v>
      </c>
      <c r="BH306" s="109"/>
      <c r="BI306" s="109"/>
      <c r="BJ306" s="109"/>
      <c r="BK306" s="109">
        <v>1824.0</v>
      </c>
      <c r="BL306" s="109"/>
      <c r="BM306" s="109"/>
      <c r="BN306" s="109"/>
      <c r="BO306" s="109"/>
      <c r="BP306" s="109">
        <v>3009.0</v>
      </c>
      <c r="BQ306" s="109"/>
      <c r="BR306" s="109">
        <v>2418.0</v>
      </c>
      <c r="BS306" s="109">
        <v>590.0</v>
      </c>
      <c r="BT306" s="109"/>
      <c r="BU306" s="109"/>
      <c r="BV306" s="109"/>
      <c r="BW306" s="109"/>
      <c r="BX306" s="109"/>
      <c r="BY306" s="109"/>
      <c r="BZ306" s="109"/>
      <c r="CA306" s="109"/>
      <c r="CB306" s="109"/>
      <c r="CC306" s="109"/>
      <c r="CD306" s="109"/>
      <c r="CE306" s="109"/>
      <c r="CF306" s="109">
        <v>150.0</v>
      </c>
      <c r="CG306" s="109"/>
      <c r="CH306" s="109">
        <v>119.0</v>
      </c>
      <c r="CI306" s="109">
        <v>69.0</v>
      </c>
      <c r="CJ306" s="109"/>
      <c r="CK306" s="109"/>
      <c r="CL306" s="109"/>
      <c r="CM306" s="109"/>
      <c r="CN306" s="109"/>
      <c r="CO306" s="109"/>
      <c r="CP306" s="109"/>
      <c r="CQ306" s="109"/>
      <c r="CR306" s="109"/>
      <c r="CS306" s="109"/>
      <c r="CT306" s="109"/>
      <c r="CU306" s="109"/>
      <c r="CV306" s="109"/>
      <c r="CW306" s="109"/>
      <c r="CX306" s="109"/>
      <c r="CY306" s="109"/>
      <c r="CZ306" s="109"/>
      <c r="DA306" s="109"/>
      <c r="DB306" s="109"/>
      <c r="DC306" s="109"/>
      <c r="DD306" s="109"/>
      <c r="DE306" s="109"/>
      <c r="DF306" s="109"/>
      <c r="DG306" s="109"/>
      <c r="DH306" s="109"/>
      <c r="DI306" s="109"/>
      <c r="DJ306" s="109">
        <v>680.0</v>
      </c>
      <c r="DK306" s="109"/>
      <c r="DL306" s="109"/>
      <c r="DM306" s="109"/>
      <c r="DN306" s="109"/>
      <c r="DO306" s="109"/>
      <c r="DP306" s="109"/>
      <c r="DQ306" s="109"/>
      <c r="DR306" s="109">
        <v>80.0</v>
      </c>
      <c r="DS306" s="109"/>
      <c r="DT306" s="109"/>
      <c r="DU306" s="109"/>
      <c r="DV306" s="109">
        <v>293.0</v>
      </c>
      <c r="DW306" s="109"/>
      <c r="DX306" s="109"/>
      <c r="DY306" s="109"/>
      <c r="DZ306" s="109"/>
      <c r="EA306" s="109"/>
      <c r="EB306" s="109"/>
      <c r="EC306" s="109"/>
      <c r="ED306" s="109"/>
      <c r="EE306" s="109"/>
      <c r="EF306" s="109"/>
      <c r="EG306" s="109"/>
      <c r="EH306" s="109"/>
      <c r="EI306" s="109"/>
      <c r="EJ306" s="109">
        <v>787.0</v>
      </c>
      <c r="EK306" s="109"/>
      <c r="EL306" s="109">
        <v>513.0</v>
      </c>
      <c r="EM306" s="109"/>
      <c r="EN306" s="109"/>
      <c r="EO306" s="109"/>
      <c r="EP306" s="109"/>
      <c r="EQ306" s="109"/>
      <c r="ER306" s="109"/>
      <c r="ES306" s="109"/>
      <c r="ET306" s="109"/>
      <c r="EU306" s="109"/>
      <c r="EV306" s="109"/>
      <c r="EW306" s="109"/>
      <c r="EX306" s="109">
        <v>430.0</v>
      </c>
      <c r="EY306" s="109"/>
      <c r="EZ306" s="109"/>
      <c r="FA306" s="109"/>
      <c r="FB306" s="109"/>
      <c r="FC306" s="109"/>
      <c r="FD306" s="109"/>
      <c r="FE306" s="109"/>
      <c r="FF306" s="109"/>
      <c r="FG306" s="109"/>
      <c r="FH306" s="109"/>
      <c r="FI306" s="109"/>
      <c r="FJ306" s="109"/>
      <c r="FK306" s="109"/>
      <c r="FL306" s="109"/>
      <c r="FM306" s="109"/>
      <c r="FN306" s="109"/>
      <c r="FO306" s="109"/>
      <c r="FP306" s="109"/>
      <c r="FQ306" s="109"/>
      <c r="FR306" s="109"/>
      <c r="FS306" s="109"/>
      <c r="FT306" s="109"/>
      <c r="FU306" s="109"/>
      <c r="FV306" s="109"/>
      <c r="FW306" s="109"/>
      <c r="FX306" s="109"/>
      <c r="FY306" s="109"/>
      <c r="FZ306" s="109"/>
      <c r="GA306" s="109"/>
      <c r="GB306" s="109"/>
      <c r="GC306" s="109"/>
      <c r="GD306" s="109"/>
      <c r="GE306" s="109"/>
      <c r="GF306" s="109"/>
      <c r="GG306" s="109">
        <v>432.0</v>
      </c>
      <c r="GH306" s="109"/>
      <c r="GI306" s="109">
        <v>543.0</v>
      </c>
    </row>
    <row r="307" ht="15.75" customHeight="1">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c r="AB307" s="109"/>
      <c r="AC307" s="109"/>
      <c r="AD307" s="109"/>
      <c r="AE307" s="109"/>
      <c r="AF307" s="109"/>
      <c r="AG307" s="109"/>
      <c r="AH307" s="109"/>
      <c r="AI307" s="109"/>
      <c r="AJ307" s="109"/>
      <c r="AK307" s="109"/>
      <c r="AL307" s="109"/>
      <c r="AM307" s="109"/>
      <c r="AN307" s="109"/>
      <c r="AO307" s="109"/>
      <c r="AP307" s="109"/>
      <c r="AQ307" s="109"/>
      <c r="AR307" s="109"/>
      <c r="AS307" s="109"/>
      <c r="AT307" s="109"/>
      <c r="AU307" s="109"/>
      <c r="AV307" s="109"/>
      <c r="AW307" s="109"/>
      <c r="AX307" s="109"/>
      <c r="AY307" s="109"/>
      <c r="AZ307" s="109"/>
      <c r="BA307" s="109"/>
      <c r="BB307" s="109"/>
      <c r="BC307" s="109"/>
      <c r="BD307" s="109"/>
      <c r="BE307" s="109"/>
      <c r="BF307" s="109"/>
      <c r="BG307" s="109"/>
      <c r="BH307" s="109"/>
      <c r="BI307" s="109"/>
      <c r="BJ307" s="109"/>
      <c r="BK307" s="109"/>
      <c r="BL307" s="109"/>
      <c r="BM307" s="109"/>
      <c r="BN307" s="109"/>
      <c r="BO307" s="109"/>
      <c r="BP307" s="109"/>
      <c r="BQ307" s="109"/>
      <c r="BR307" s="109"/>
      <c r="BS307" s="109"/>
      <c r="BT307" s="109"/>
      <c r="BU307" s="109"/>
      <c r="BV307" s="109"/>
      <c r="BW307" s="109"/>
      <c r="BX307" s="109"/>
      <c r="BY307" s="109"/>
      <c r="BZ307" s="109"/>
      <c r="CA307" s="109"/>
      <c r="CB307" s="109"/>
      <c r="CC307" s="109"/>
      <c r="CD307" s="109"/>
      <c r="CE307" s="109"/>
      <c r="CF307" s="109"/>
      <c r="CG307" s="109"/>
      <c r="CH307" s="109"/>
      <c r="CI307" s="109"/>
      <c r="CJ307" s="109"/>
      <c r="CK307" s="109"/>
      <c r="CL307" s="109"/>
      <c r="CM307" s="109"/>
      <c r="CN307" s="109"/>
      <c r="CO307" s="109"/>
      <c r="CP307" s="109"/>
      <c r="CQ307" s="109"/>
      <c r="CR307" s="109"/>
      <c r="CS307" s="109"/>
      <c r="CT307" s="109"/>
      <c r="CU307" s="109"/>
      <c r="CV307" s="109"/>
      <c r="CW307" s="109"/>
      <c r="CX307" s="109"/>
      <c r="CY307" s="109"/>
      <c r="CZ307" s="109"/>
      <c r="DA307" s="109"/>
      <c r="DB307" s="109"/>
      <c r="DC307" s="109"/>
      <c r="DD307" s="109"/>
      <c r="DE307" s="109"/>
      <c r="DF307" s="109"/>
      <c r="DG307" s="109"/>
      <c r="DH307" s="109"/>
      <c r="DI307" s="109"/>
      <c r="DJ307" s="109"/>
      <c r="DK307" s="109"/>
      <c r="DL307" s="109"/>
      <c r="DM307" s="109"/>
      <c r="DN307" s="109"/>
      <c r="DO307" s="109"/>
      <c r="DP307" s="109"/>
      <c r="DQ307" s="109"/>
      <c r="DR307" s="109"/>
      <c r="DS307" s="109"/>
      <c r="DT307" s="109"/>
      <c r="DU307" s="109"/>
      <c r="DV307" s="109"/>
      <c r="DW307" s="109"/>
      <c r="DX307" s="109"/>
      <c r="DY307" s="109"/>
      <c r="DZ307" s="109"/>
      <c r="EA307" s="109"/>
      <c r="EB307" s="109"/>
      <c r="EC307" s="109"/>
      <c r="ED307" s="109"/>
      <c r="EE307" s="109"/>
      <c r="EF307" s="109"/>
      <c r="EG307" s="109"/>
      <c r="EH307" s="109"/>
      <c r="EI307" s="109"/>
      <c r="EJ307" s="109"/>
      <c r="EK307" s="109"/>
      <c r="EL307" s="109"/>
      <c r="EM307" s="109"/>
      <c r="EN307" s="109"/>
      <c r="EO307" s="109"/>
      <c r="EP307" s="109"/>
      <c r="EQ307" s="109"/>
      <c r="ER307" s="109"/>
      <c r="ES307" s="109"/>
      <c r="ET307" s="109"/>
      <c r="EU307" s="109"/>
      <c r="EV307" s="109"/>
      <c r="EW307" s="109"/>
      <c r="EX307" s="109"/>
      <c r="EY307" s="109"/>
      <c r="EZ307" s="109"/>
      <c r="FA307" s="109"/>
      <c r="FB307" s="109"/>
      <c r="FC307" s="109"/>
      <c r="FD307" s="109"/>
      <c r="FE307" s="109"/>
      <c r="FF307" s="109"/>
      <c r="FG307" s="109"/>
      <c r="FH307" s="109"/>
      <c r="FI307" s="109"/>
      <c r="FJ307" s="109"/>
      <c r="FK307" s="109"/>
      <c r="FL307" s="109"/>
      <c r="FM307" s="109"/>
      <c r="FN307" s="109"/>
      <c r="FO307" s="109"/>
      <c r="FP307" s="109"/>
      <c r="FQ307" s="109"/>
      <c r="FR307" s="109"/>
      <c r="FS307" s="109"/>
      <c r="FT307" s="109"/>
      <c r="FU307" s="109"/>
      <c r="FV307" s="109"/>
      <c r="FW307" s="109"/>
      <c r="FX307" s="109"/>
      <c r="FY307" s="109"/>
      <c r="FZ307" s="109"/>
      <c r="GA307" s="109"/>
      <c r="GB307" s="109"/>
      <c r="GC307" s="109"/>
      <c r="GD307" s="109"/>
      <c r="GE307" s="109"/>
      <c r="GF307" s="109"/>
      <c r="GG307" s="109"/>
      <c r="GH307" s="109"/>
      <c r="GI307" s="109"/>
    </row>
    <row r="308" ht="15.75" customHeight="1">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09"/>
      <c r="AH308" s="109"/>
      <c r="AI308" s="109"/>
      <c r="AJ308" s="109"/>
      <c r="AK308" s="109"/>
      <c r="AL308" s="109"/>
      <c r="AM308" s="109"/>
      <c r="AN308" s="109"/>
      <c r="AO308" s="109"/>
      <c r="AP308" s="109"/>
      <c r="AQ308" s="109"/>
      <c r="AR308" s="109"/>
      <c r="AS308" s="109"/>
      <c r="AT308" s="109"/>
      <c r="AU308" s="109"/>
      <c r="AV308" s="109"/>
      <c r="AW308" s="109"/>
      <c r="AX308" s="109"/>
      <c r="AY308" s="109"/>
      <c r="AZ308" s="109"/>
      <c r="BA308" s="109"/>
      <c r="BB308" s="109"/>
      <c r="BC308" s="109"/>
      <c r="BD308" s="109"/>
      <c r="BE308" s="109"/>
      <c r="BF308" s="109"/>
      <c r="BG308" s="109"/>
      <c r="BH308" s="109"/>
      <c r="BI308" s="109"/>
      <c r="BJ308" s="109"/>
      <c r="BK308" s="109"/>
      <c r="BL308" s="109"/>
      <c r="BM308" s="109"/>
      <c r="BN308" s="109"/>
      <c r="BO308" s="109"/>
      <c r="BP308" s="109"/>
      <c r="BQ308" s="109"/>
      <c r="BR308" s="109"/>
      <c r="BS308" s="109"/>
      <c r="BT308" s="109"/>
      <c r="BU308" s="109"/>
      <c r="BV308" s="109"/>
      <c r="BW308" s="109"/>
      <c r="BX308" s="109"/>
      <c r="BY308" s="109"/>
      <c r="BZ308" s="109"/>
      <c r="CA308" s="109"/>
      <c r="CB308" s="109"/>
      <c r="CC308" s="109"/>
      <c r="CD308" s="109"/>
      <c r="CE308" s="109"/>
      <c r="CF308" s="109"/>
      <c r="CG308" s="109"/>
      <c r="CH308" s="109"/>
      <c r="CI308" s="109"/>
      <c r="CJ308" s="109"/>
      <c r="CK308" s="109"/>
      <c r="CL308" s="109"/>
      <c r="CM308" s="109"/>
      <c r="CN308" s="109"/>
      <c r="CO308" s="109"/>
      <c r="CP308" s="109"/>
      <c r="CQ308" s="109"/>
      <c r="CR308" s="109"/>
      <c r="CS308" s="109"/>
      <c r="CT308" s="109"/>
      <c r="CU308" s="109"/>
      <c r="CV308" s="109"/>
      <c r="CW308" s="109"/>
      <c r="CX308" s="109"/>
      <c r="CY308" s="109"/>
      <c r="CZ308" s="109"/>
      <c r="DA308" s="109"/>
      <c r="DB308" s="109"/>
      <c r="DC308" s="109"/>
      <c r="DD308" s="109"/>
      <c r="DE308" s="109"/>
      <c r="DF308" s="109"/>
      <c r="DG308" s="109"/>
      <c r="DH308" s="109"/>
      <c r="DI308" s="109"/>
      <c r="DJ308" s="109"/>
      <c r="DK308" s="109"/>
      <c r="DL308" s="109"/>
      <c r="DM308" s="109"/>
      <c r="DN308" s="109"/>
      <c r="DO308" s="109"/>
      <c r="DP308" s="109"/>
      <c r="DQ308" s="109"/>
      <c r="DR308" s="109"/>
      <c r="DS308" s="109"/>
      <c r="DT308" s="109"/>
      <c r="DU308" s="109"/>
      <c r="DV308" s="109"/>
      <c r="DW308" s="109"/>
      <c r="DX308" s="109"/>
      <c r="DY308" s="109"/>
      <c r="DZ308" s="109"/>
      <c r="EA308" s="109"/>
      <c r="EB308" s="109"/>
      <c r="EC308" s="109"/>
      <c r="ED308" s="109"/>
      <c r="EE308" s="109"/>
      <c r="EF308" s="109"/>
      <c r="EG308" s="109"/>
      <c r="EH308" s="109"/>
      <c r="EI308" s="109"/>
      <c r="EJ308" s="109"/>
      <c r="EK308" s="109"/>
      <c r="EL308" s="109"/>
      <c r="EM308" s="109"/>
      <c r="EN308" s="109"/>
      <c r="EO308" s="109"/>
      <c r="EP308" s="109"/>
      <c r="EQ308" s="109"/>
      <c r="ER308" s="109"/>
      <c r="ES308" s="109"/>
      <c r="ET308" s="109"/>
      <c r="EU308" s="109"/>
      <c r="EV308" s="109"/>
      <c r="EW308" s="109"/>
      <c r="EX308" s="109"/>
      <c r="EY308" s="109"/>
      <c r="EZ308" s="109"/>
      <c r="FA308" s="109"/>
      <c r="FB308" s="109"/>
      <c r="FC308" s="109"/>
      <c r="FD308" s="109"/>
      <c r="FE308" s="109"/>
      <c r="FF308" s="109"/>
      <c r="FG308" s="109"/>
      <c r="FH308" s="109"/>
      <c r="FI308" s="109"/>
      <c r="FJ308" s="109"/>
      <c r="FK308" s="109"/>
      <c r="FL308" s="109"/>
      <c r="FM308" s="109"/>
      <c r="FN308" s="109"/>
      <c r="FO308" s="109"/>
      <c r="FP308" s="109"/>
      <c r="FQ308" s="109"/>
      <c r="FR308" s="109"/>
      <c r="FS308" s="109"/>
      <c r="FT308" s="109"/>
      <c r="FU308" s="109"/>
      <c r="FV308" s="109"/>
      <c r="FW308" s="109"/>
      <c r="FX308" s="109"/>
      <c r="FY308" s="109"/>
      <c r="FZ308" s="109"/>
      <c r="GA308" s="109"/>
      <c r="GB308" s="109"/>
      <c r="GC308" s="109"/>
      <c r="GD308" s="109"/>
      <c r="GE308" s="109"/>
      <c r="GF308" s="109"/>
      <c r="GG308" s="109"/>
      <c r="GH308" s="109"/>
      <c r="GI308" s="109"/>
    </row>
    <row r="309" ht="15.75" customHeight="1">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c r="AA309" s="109"/>
      <c r="AB309" s="109"/>
      <c r="AC309" s="109"/>
      <c r="AD309" s="109"/>
      <c r="AE309" s="109"/>
      <c r="AF309" s="109"/>
      <c r="AG309" s="109"/>
      <c r="AH309" s="109"/>
      <c r="AI309" s="109"/>
      <c r="AJ309" s="109"/>
      <c r="AK309" s="109"/>
      <c r="AL309" s="109"/>
      <c r="AM309" s="109"/>
      <c r="AN309" s="109"/>
      <c r="AO309" s="109"/>
      <c r="AP309" s="109"/>
      <c r="AQ309" s="109"/>
      <c r="AR309" s="109"/>
      <c r="AS309" s="109"/>
      <c r="AT309" s="109"/>
      <c r="AU309" s="109"/>
      <c r="AV309" s="109"/>
      <c r="AW309" s="109"/>
      <c r="AX309" s="109"/>
      <c r="AY309" s="109"/>
      <c r="AZ309" s="109"/>
      <c r="BA309" s="109"/>
      <c r="BB309" s="109"/>
      <c r="BC309" s="109"/>
      <c r="BD309" s="109"/>
      <c r="BE309" s="109"/>
      <c r="BF309" s="109"/>
      <c r="BG309" s="109"/>
      <c r="BH309" s="109"/>
      <c r="BI309" s="109"/>
      <c r="BJ309" s="109"/>
      <c r="BK309" s="109"/>
      <c r="BL309" s="109"/>
      <c r="BM309" s="109"/>
      <c r="BN309" s="109"/>
      <c r="BO309" s="109"/>
      <c r="BP309" s="109"/>
      <c r="BQ309" s="109"/>
      <c r="BR309" s="109"/>
      <c r="BS309" s="109"/>
      <c r="BT309" s="109"/>
      <c r="BU309" s="109"/>
      <c r="BV309" s="109"/>
      <c r="BW309" s="109"/>
      <c r="BX309" s="109"/>
      <c r="BY309" s="109"/>
      <c r="BZ309" s="109"/>
      <c r="CA309" s="109"/>
      <c r="CB309" s="109"/>
      <c r="CC309" s="109"/>
      <c r="CD309" s="109"/>
      <c r="CE309" s="109"/>
      <c r="CF309" s="109"/>
      <c r="CG309" s="109"/>
      <c r="CH309" s="109"/>
      <c r="CI309" s="109"/>
      <c r="CJ309" s="109"/>
      <c r="CK309" s="109"/>
      <c r="CL309" s="109"/>
      <c r="CM309" s="109"/>
      <c r="CN309" s="109"/>
      <c r="CO309" s="109"/>
      <c r="CP309" s="109"/>
      <c r="CQ309" s="109"/>
      <c r="CR309" s="109"/>
      <c r="CS309" s="109"/>
      <c r="CT309" s="109"/>
      <c r="CU309" s="109"/>
      <c r="CV309" s="109"/>
      <c r="CW309" s="109"/>
      <c r="CX309" s="109"/>
      <c r="CY309" s="109"/>
      <c r="CZ309" s="109"/>
      <c r="DA309" s="109"/>
      <c r="DB309" s="109"/>
      <c r="DC309" s="109"/>
      <c r="DD309" s="109"/>
      <c r="DE309" s="109"/>
      <c r="DF309" s="109"/>
      <c r="DG309" s="109"/>
      <c r="DH309" s="109"/>
      <c r="DI309" s="109"/>
      <c r="DJ309" s="109"/>
      <c r="DK309" s="109"/>
      <c r="DL309" s="109"/>
      <c r="DM309" s="109"/>
      <c r="DN309" s="109"/>
      <c r="DO309" s="109"/>
      <c r="DP309" s="109"/>
      <c r="DQ309" s="109"/>
      <c r="DR309" s="109"/>
      <c r="DS309" s="109"/>
      <c r="DT309" s="109"/>
      <c r="DU309" s="109"/>
      <c r="DV309" s="109"/>
      <c r="DW309" s="109"/>
      <c r="DX309" s="109"/>
      <c r="DY309" s="109"/>
      <c r="DZ309" s="109"/>
      <c r="EA309" s="109"/>
      <c r="EB309" s="109"/>
      <c r="EC309" s="109"/>
      <c r="ED309" s="109"/>
      <c r="EE309" s="109"/>
      <c r="EF309" s="109"/>
      <c r="EG309" s="109"/>
      <c r="EH309" s="109"/>
      <c r="EI309" s="109"/>
      <c r="EJ309" s="109"/>
      <c r="EK309" s="109"/>
      <c r="EL309" s="109"/>
      <c r="EM309" s="109"/>
      <c r="EN309" s="109"/>
      <c r="EO309" s="109"/>
      <c r="EP309" s="109"/>
      <c r="EQ309" s="109"/>
      <c r="ER309" s="109"/>
      <c r="ES309" s="109"/>
      <c r="ET309" s="109"/>
      <c r="EU309" s="109"/>
      <c r="EV309" s="109"/>
      <c r="EW309" s="109"/>
      <c r="EX309" s="109"/>
      <c r="EY309" s="109"/>
      <c r="EZ309" s="109"/>
      <c r="FA309" s="109"/>
      <c r="FB309" s="109"/>
      <c r="FC309" s="109"/>
      <c r="FD309" s="109"/>
      <c r="FE309" s="109"/>
      <c r="FF309" s="109"/>
      <c r="FG309" s="109"/>
      <c r="FH309" s="109"/>
      <c r="FI309" s="109"/>
      <c r="FJ309" s="109"/>
      <c r="FK309" s="109"/>
      <c r="FL309" s="109"/>
      <c r="FM309" s="109"/>
      <c r="FN309" s="109"/>
      <c r="FO309" s="109"/>
      <c r="FP309" s="109"/>
      <c r="FQ309" s="109"/>
      <c r="FR309" s="109"/>
      <c r="FS309" s="109"/>
      <c r="FT309" s="109"/>
      <c r="FU309" s="109"/>
      <c r="FV309" s="109"/>
      <c r="FW309" s="109"/>
      <c r="FX309" s="109"/>
      <c r="FY309" s="109"/>
      <c r="FZ309" s="109"/>
      <c r="GA309" s="109"/>
      <c r="GB309" s="109"/>
      <c r="GC309" s="109"/>
      <c r="GD309" s="109"/>
      <c r="GE309" s="109"/>
      <c r="GF309" s="109"/>
      <c r="GG309" s="109"/>
      <c r="GH309" s="109"/>
      <c r="GI309" s="109"/>
    </row>
    <row r="310" ht="15.75" customHeight="1">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c r="AA310" s="109"/>
      <c r="AB310" s="109"/>
      <c r="AC310" s="109"/>
      <c r="AD310" s="109"/>
      <c r="AE310" s="109"/>
      <c r="AF310" s="109"/>
      <c r="AG310" s="109"/>
      <c r="AH310" s="109"/>
      <c r="AI310" s="109"/>
      <c r="AJ310" s="109"/>
      <c r="AK310" s="109"/>
      <c r="AL310" s="109"/>
      <c r="AM310" s="109"/>
      <c r="AN310" s="109"/>
      <c r="AO310" s="109"/>
      <c r="AP310" s="109"/>
      <c r="AQ310" s="109"/>
      <c r="AR310" s="109"/>
      <c r="AS310" s="109"/>
      <c r="AT310" s="109"/>
      <c r="AU310" s="109"/>
      <c r="AV310" s="109"/>
      <c r="AW310" s="109"/>
      <c r="AX310" s="109"/>
      <c r="AY310" s="109"/>
      <c r="AZ310" s="109"/>
      <c r="BA310" s="109"/>
      <c r="BB310" s="109"/>
      <c r="BC310" s="109"/>
      <c r="BD310" s="109"/>
      <c r="BE310" s="109"/>
      <c r="BF310" s="109"/>
      <c r="BG310" s="109"/>
      <c r="BH310" s="109"/>
      <c r="BI310" s="109"/>
      <c r="BJ310" s="109"/>
      <c r="BK310" s="109"/>
      <c r="BL310" s="109"/>
      <c r="BM310" s="109"/>
      <c r="BN310" s="109"/>
      <c r="BO310" s="109"/>
      <c r="BP310" s="109"/>
      <c r="BQ310" s="109"/>
      <c r="BR310" s="109"/>
      <c r="BS310" s="109"/>
      <c r="BT310" s="109"/>
      <c r="BU310" s="109"/>
      <c r="BV310" s="109"/>
      <c r="BW310" s="109"/>
      <c r="BX310" s="109"/>
      <c r="BY310" s="109"/>
      <c r="BZ310" s="109"/>
      <c r="CA310" s="109"/>
      <c r="CB310" s="109"/>
      <c r="CC310" s="109"/>
      <c r="CD310" s="109"/>
      <c r="CE310" s="109"/>
      <c r="CF310" s="109"/>
      <c r="CG310" s="109"/>
      <c r="CH310" s="109"/>
      <c r="CI310" s="109"/>
      <c r="CJ310" s="109"/>
      <c r="CK310" s="109"/>
      <c r="CL310" s="109"/>
      <c r="CM310" s="109"/>
      <c r="CN310" s="109"/>
      <c r="CO310" s="109"/>
      <c r="CP310" s="109"/>
      <c r="CQ310" s="109"/>
      <c r="CR310" s="109"/>
      <c r="CS310" s="109"/>
      <c r="CT310" s="109"/>
      <c r="CU310" s="109"/>
      <c r="CV310" s="109"/>
      <c r="CW310" s="109"/>
      <c r="CX310" s="109"/>
      <c r="CY310" s="109"/>
      <c r="CZ310" s="109"/>
      <c r="DA310" s="109"/>
      <c r="DB310" s="109"/>
      <c r="DC310" s="109"/>
      <c r="DD310" s="109"/>
      <c r="DE310" s="109"/>
      <c r="DF310" s="109"/>
      <c r="DG310" s="109"/>
      <c r="DH310" s="109"/>
      <c r="DI310" s="109"/>
      <c r="DJ310" s="109"/>
      <c r="DK310" s="109"/>
      <c r="DL310" s="109"/>
      <c r="DM310" s="109"/>
      <c r="DN310" s="109"/>
      <c r="DO310" s="109"/>
      <c r="DP310" s="109"/>
      <c r="DQ310" s="109"/>
      <c r="DR310" s="109"/>
      <c r="DS310" s="109"/>
      <c r="DT310" s="109"/>
      <c r="DU310" s="109"/>
      <c r="DV310" s="109"/>
      <c r="DW310" s="109"/>
      <c r="DX310" s="109"/>
      <c r="DY310" s="109"/>
      <c r="DZ310" s="109"/>
      <c r="EA310" s="109"/>
      <c r="EB310" s="109"/>
      <c r="EC310" s="109"/>
      <c r="ED310" s="109"/>
      <c r="EE310" s="109"/>
      <c r="EF310" s="109"/>
      <c r="EG310" s="109"/>
      <c r="EH310" s="109"/>
      <c r="EI310" s="109"/>
      <c r="EJ310" s="109"/>
      <c r="EK310" s="109"/>
      <c r="EL310" s="109"/>
      <c r="EM310" s="109"/>
      <c r="EN310" s="109"/>
      <c r="EO310" s="109"/>
      <c r="EP310" s="109"/>
      <c r="EQ310" s="109"/>
      <c r="ER310" s="109"/>
      <c r="ES310" s="109"/>
      <c r="ET310" s="109"/>
      <c r="EU310" s="109"/>
      <c r="EV310" s="109"/>
      <c r="EW310" s="109"/>
      <c r="EX310" s="109"/>
      <c r="EY310" s="109"/>
      <c r="EZ310" s="109"/>
      <c r="FA310" s="109"/>
      <c r="FB310" s="109"/>
      <c r="FC310" s="109"/>
      <c r="FD310" s="109"/>
      <c r="FE310" s="109"/>
      <c r="FF310" s="109"/>
      <c r="FG310" s="109"/>
      <c r="FH310" s="109"/>
      <c r="FI310" s="109"/>
      <c r="FJ310" s="109"/>
      <c r="FK310" s="109"/>
      <c r="FL310" s="109"/>
      <c r="FM310" s="109"/>
      <c r="FN310" s="109"/>
      <c r="FO310" s="109"/>
      <c r="FP310" s="109"/>
      <c r="FQ310" s="109"/>
      <c r="FR310" s="109"/>
      <c r="FS310" s="109"/>
      <c r="FT310" s="109"/>
      <c r="FU310" s="109"/>
      <c r="FV310" s="109"/>
      <c r="FW310" s="109"/>
      <c r="FX310" s="109"/>
      <c r="FY310" s="109"/>
      <c r="FZ310" s="109"/>
      <c r="GA310" s="109"/>
      <c r="GB310" s="109"/>
      <c r="GC310" s="109"/>
      <c r="GD310" s="109"/>
      <c r="GE310" s="109"/>
      <c r="GF310" s="109"/>
      <c r="GG310" s="109"/>
      <c r="GH310" s="109"/>
      <c r="GI310" s="109"/>
    </row>
    <row r="311" ht="15.75" customHeight="1">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c r="AA311" s="109"/>
      <c r="AB311" s="109"/>
      <c r="AC311" s="109"/>
      <c r="AD311" s="109"/>
      <c r="AE311" s="109"/>
      <c r="AF311" s="109"/>
      <c r="AG311" s="109"/>
      <c r="AH311" s="109"/>
      <c r="AI311" s="109"/>
      <c r="AJ311" s="109"/>
      <c r="AK311" s="109"/>
      <c r="AL311" s="109"/>
      <c r="AM311" s="109"/>
      <c r="AN311" s="109"/>
      <c r="AO311" s="109"/>
      <c r="AP311" s="109"/>
      <c r="AQ311" s="109"/>
      <c r="AR311" s="109"/>
      <c r="AS311" s="109"/>
      <c r="AT311" s="109"/>
      <c r="AU311" s="109"/>
      <c r="AV311" s="109"/>
      <c r="AW311" s="109"/>
      <c r="AX311" s="109"/>
      <c r="AY311" s="109"/>
      <c r="AZ311" s="109"/>
      <c r="BA311" s="109"/>
      <c r="BB311" s="109"/>
      <c r="BC311" s="109"/>
      <c r="BD311" s="109"/>
      <c r="BE311" s="109"/>
      <c r="BF311" s="109"/>
      <c r="BG311" s="109"/>
      <c r="BH311" s="109"/>
      <c r="BI311" s="109"/>
      <c r="BJ311" s="109"/>
      <c r="BK311" s="109"/>
      <c r="BL311" s="109"/>
      <c r="BM311" s="109"/>
      <c r="BN311" s="109"/>
      <c r="BO311" s="109"/>
      <c r="BP311" s="109"/>
      <c r="BQ311" s="109"/>
      <c r="BR311" s="109"/>
      <c r="BS311" s="109"/>
      <c r="BT311" s="109"/>
      <c r="BU311" s="109"/>
      <c r="BV311" s="109"/>
      <c r="BW311" s="109"/>
      <c r="BX311" s="109"/>
      <c r="BY311" s="109"/>
      <c r="BZ311" s="109"/>
      <c r="CA311" s="109"/>
      <c r="CB311" s="109"/>
      <c r="CC311" s="109"/>
      <c r="CD311" s="109"/>
      <c r="CE311" s="109"/>
      <c r="CF311" s="109"/>
      <c r="CG311" s="109"/>
      <c r="CH311" s="109"/>
      <c r="CI311" s="109"/>
      <c r="CJ311" s="109"/>
      <c r="CK311" s="109"/>
      <c r="CL311" s="109"/>
      <c r="CM311" s="109"/>
      <c r="CN311" s="109"/>
      <c r="CO311" s="109"/>
      <c r="CP311" s="109"/>
      <c r="CQ311" s="109"/>
      <c r="CR311" s="109"/>
      <c r="CS311" s="109"/>
      <c r="CT311" s="109"/>
      <c r="CU311" s="109"/>
      <c r="CV311" s="109"/>
      <c r="CW311" s="109"/>
      <c r="CX311" s="109"/>
      <c r="CY311" s="109"/>
      <c r="CZ311" s="109"/>
      <c r="DA311" s="109"/>
      <c r="DB311" s="109"/>
      <c r="DC311" s="109"/>
      <c r="DD311" s="109"/>
      <c r="DE311" s="109"/>
      <c r="DF311" s="109"/>
      <c r="DG311" s="109"/>
      <c r="DH311" s="109"/>
      <c r="DI311" s="109"/>
      <c r="DJ311" s="109"/>
      <c r="DK311" s="109"/>
      <c r="DL311" s="109"/>
      <c r="DM311" s="109"/>
      <c r="DN311" s="109"/>
      <c r="DO311" s="109"/>
      <c r="DP311" s="109"/>
      <c r="DQ311" s="109"/>
      <c r="DR311" s="109"/>
      <c r="DS311" s="109"/>
      <c r="DT311" s="109"/>
      <c r="DU311" s="109"/>
      <c r="DV311" s="109"/>
      <c r="DW311" s="109"/>
      <c r="DX311" s="109"/>
      <c r="DY311" s="109"/>
      <c r="DZ311" s="109"/>
      <c r="EA311" s="109"/>
      <c r="EB311" s="109"/>
      <c r="EC311" s="109"/>
      <c r="ED311" s="109"/>
      <c r="EE311" s="109"/>
      <c r="EF311" s="109"/>
      <c r="EG311" s="109"/>
      <c r="EH311" s="109"/>
      <c r="EI311" s="109"/>
      <c r="EJ311" s="109"/>
      <c r="EK311" s="109"/>
      <c r="EL311" s="109"/>
      <c r="EM311" s="109"/>
      <c r="EN311" s="109"/>
      <c r="EO311" s="109"/>
      <c r="EP311" s="109"/>
      <c r="EQ311" s="109"/>
      <c r="ER311" s="109"/>
      <c r="ES311" s="109"/>
      <c r="ET311" s="109"/>
      <c r="EU311" s="109"/>
      <c r="EV311" s="109"/>
      <c r="EW311" s="109"/>
      <c r="EX311" s="109"/>
      <c r="EY311" s="109"/>
      <c r="EZ311" s="109"/>
      <c r="FA311" s="109"/>
      <c r="FB311" s="109"/>
      <c r="FC311" s="109"/>
      <c r="FD311" s="109"/>
      <c r="FE311" s="109"/>
      <c r="FF311" s="109"/>
      <c r="FG311" s="109"/>
      <c r="FH311" s="109"/>
      <c r="FI311" s="109"/>
      <c r="FJ311" s="109"/>
      <c r="FK311" s="109"/>
      <c r="FL311" s="109"/>
      <c r="FM311" s="109"/>
      <c r="FN311" s="109"/>
      <c r="FO311" s="109"/>
      <c r="FP311" s="109"/>
      <c r="FQ311" s="109"/>
      <c r="FR311" s="109"/>
      <c r="FS311" s="109"/>
      <c r="FT311" s="109"/>
      <c r="FU311" s="109"/>
      <c r="FV311" s="109"/>
      <c r="FW311" s="109"/>
      <c r="FX311" s="109"/>
      <c r="FY311" s="109"/>
      <c r="FZ311" s="109"/>
      <c r="GA311" s="109"/>
      <c r="GB311" s="109"/>
      <c r="GC311" s="109"/>
      <c r="GD311" s="109"/>
      <c r="GE311" s="109"/>
      <c r="GF311" s="109"/>
      <c r="GG311" s="109"/>
      <c r="GH311" s="109"/>
      <c r="GI311" s="109"/>
    </row>
    <row r="312" ht="15.75" customHeight="1">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c r="AA312" s="109"/>
      <c r="AB312" s="109"/>
      <c r="AC312" s="109"/>
      <c r="AD312" s="109"/>
      <c r="AE312" s="109"/>
      <c r="AF312" s="109"/>
      <c r="AG312" s="109"/>
      <c r="AH312" s="109"/>
      <c r="AI312" s="109"/>
      <c r="AJ312" s="109"/>
      <c r="AK312" s="109"/>
      <c r="AL312" s="109"/>
      <c r="AM312" s="109"/>
      <c r="AN312" s="109"/>
      <c r="AO312" s="109"/>
      <c r="AP312" s="109"/>
      <c r="AQ312" s="109"/>
      <c r="AR312" s="109"/>
      <c r="AS312" s="109"/>
      <c r="AT312" s="109"/>
      <c r="AU312" s="109"/>
      <c r="AV312" s="109"/>
      <c r="AW312" s="109"/>
      <c r="AX312" s="109"/>
      <c r="AY312" s="109"/>
      <c r="AZ312" s="109"/>
      <c r="BA312" s="109"/>
      <c r="BB312" s="109"/>
      <c r="BC312" s="109"/>
      <c r="BD312" s="109"/>
      <c r="BE312" s="109"/>
      <c r="BF312" s="109"/>
      <c r="BG312" s="109"/>
      <c r="BH312" s="109"/>
      <c r="BI312" s="109"/>
      <c r="BJ312" s="109"/>
      <c r="BK312" s="109"/>
      <c r="BL312" s="109"/>
      <c r="BM312" s="109"/>
      <c r="BN312" s="109"/>
      <c r="BO312" s="109"/>
      <c r="BP312" s="109"/>
      <c r="BQ312" s="109"/>
      <c r="BR312" s="109"/>
      <c r="BS312" s="109"/>
      <c r="BT312" s="109"/>
      <c r="BU312" s="109"/>
      <c r="BV312" s="109"/>
      <c r="BW312" s="109"/>
      <c r="BX312" s="109"/>
      <c r="BY312" s="109"/>
      <c r="BZ312" s="109"/>
      <c r="CA312" s="109"/>
      <c r="CB312" s="109"/>
      <c r="CC312" s="109"/>
      <c r="CD312" s="109"/>
      <c r="CE312" s="109"/>
      <c r="CF312" s="109"/>
      <c r="CG312" s="109"/>
      <c r="CH312" s="109"/>
      <c r="CI312" s="109"/>
      <c r="CJ312" s="109"/>
      <c r="CK312" s="109"/>
      <c r="CL312" s="109"/>
      <c r="CM312" s="109"/>
      <c r="CN312" s="109"/>
      <c r="CO312" s="109"/>
      <c r="CP312" s="109"/>
      <c r="CQ312" s="109"/>
      <c r="CR312" s="109"/>
      <c r="CS312" s="109"/>
      <c r="CT312" s="109"/>
      <c r="CU312" s="109"/>
      <c r="CV312" s="109"/>
      <c r="CW312" s="109"/>
      <c r="CX312" s="109"/>
      <c r="CY312" s="109"/>
      <c r="CZ312" s="109"/>
      <c r="DA312" s="109"/>
      <c r="DB312" s="109"/>
      <c r="DC312" s="109"/>
      <c r="DD312" s="109"/>
      <c r="DE312" s="109"/>
      <c r="DF312" s="109"/>
      <c r="DG312" s="109"/>
      <c r="DH312" s="109"/>
      <c r="DI312" s="109"/>
      <c r="DJ312" s="109"/>
      <c r="DK312" s="109"/>
      <c r="DL312" s="109"/>
      <c r="DM312" s="109"/>
      <c r="DN312" s="109"/>
      <c r="DO312" s="109"/>
      <c r="DP312" s="109"/>
      <c r="DQ312" s="109"/>
      <c r="DR312" s="109"/>
      <c r="DS312" s="109"/>
      <c r="DT312" s="109"/>
      <c r="DU312" s="109"/>
      <c r="DV312" s="109"/>
      <c r="DW312" s="109"/>
      <c r="DX312" s="109"/>
      <c r="DY312" s="109"/>
      <c r="DZ312" s="109"/>
      <c r="EA312" s="109"/>
      <c r="EB312" s="109"/>
      <c r="EC312" s="109"/>
      <c r="ED312" s="109"/>
      <c r="EE312" s="109"/>
      <c r="EF312" s="109"/>
      <c r="EG312" s="109"/>
      <c r="EH312" s="109"/>
      <c r="EI312" s="109"/>
      <c r="EJ312" s="109"/>
      <c r="EK312" s="109"/>
      <c r="EL312" s="109"/>
      <c r="EM312" s="109"/>
      <c r="EN312" s="109"/>
      <c r="EO312" s="109"/>
      <c r="EP312" s="109"/>
      <c r="EQ312" s="109"/>
      <c r="ER312" s="109"/>
      <c r="ES312" s="109"/>
      <c r="ET312" s="109"/>
      <c r="EU312" s="109"/>
      <c r="EV312" s="109"/>
      <c r="EW312" s="109"/>
      <c r="EX312" s="109"/>
      <c r="EY312" s="109"/>
      <c r="EZ312" s="109"/>
      <c r="FA312" s="109"/>
      <c r="FB312" s="109"/>
      <c r="FC312" s="109"/>
      <c r="FD312" s="109"/>
      <c r="FE312" s="109"/>
      <c r="FF312" s="109"/>
      <c r="FG312" s="109"/>
      <c r="FH312" s="109"/>
      <c r="FI312" s="109"/>
      <c r="FJ312" s="109"/>
      <c r="FK312" s="109"/>
      <c r="FL312" s="109"/>
      <c r="FM312" s="109"/>
      <c r="FN312" s="109"/>
      <c r="FO312" s="109"/>
      <c r="FP312" s="109"/>
      <c r="FQ312" s="109"/>
      <c r="FR312" s="109"/>
      <c r="FS312" s="109"/>
      <c r="FT312" s="109"/>
      <c r="FU312" s="109"/>
      <c r="FV312" s="109"/>
      <c r="FW312" s="109"/>
      <c r="FX312" s="109"/>
      <c r="FY312" s="109"/>
      <c r="FZ312" s="109"/>
      <c r="GA312" s="109"/>
      <c r="GB312" s="109"/>
      <c r="GC312" s="109"/>
      <c r="GD312" s="109"/>
      <c r="GE312" s="109"/>
      <c r="GF312" s="109"/>
      <c r="GG312" s="109"/>
      <c r="GH312" s="109"/>
      <c r="GI312" s="109"/>
    </row>
    <row r="313" ht="15.75" customHeight="1">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c r="AB313" s="109"/>
      <c r="AC313" s="109"/>
      <c r="AD313" s="109"/>
      <c r="AE313" s="109"/>
      <c r="AF313" s="109"/>
      <c r="AG313" s="109"/>
      <c r="AH313" s="109"/>
      <c r="AI313" s="109"/>
      <c r="AJ313" s="109"/>
      <c r="AK313" s="109"/>
      <c r="AL313" s="109"/>
      <c r="AM313" s="109"/>
      <c r="AN313" s="109"/>
      <c r="AO313" s="109"/>
      <c r="AP313" s="109"/>
      <c r="AQ313" s="109"/>
      <c r="AR313" s="109"/>
      <c r="AS313" s="109"/>
      <c r="AT313" s="109"/>
      <c r="AU313" s="109"/>
      <c r="AV313" s="109"/>
      <c r="AW313" s="109"/>
      <c r="AX313" s="109"/>
      <c r="AY313" s="109"/>
      <c r="AZ313" s="109"/>
      <c r="BA313" s="109"/>
      <c r="BB313" s="109"/>
      <c r="BC313" s="109"/>
      <c r="BD313" s="109"/>
      <c r="BE313" s="109"/>
      <c r="BF313" s="109"/>
      <c r="BG313" s="109"/>
      <c r="BH313" s="109"/>
      <c r="BI313" s="109"/>
      <c r="BJ313" s="109"/>
      <c r="BK313" s="109"/>
      <c r="BL313" s="109"/>
      <c r="BM313" s="109"/>
      <c r="BN313" s="109"/>
      <c r="BO313" s="109"/>
      <c r="BP313" s="109"/>
      <c r="BQ313" s="109"/>
      <c r="BR313" s="109"/>
      <c r="BS313" s="109"/>
      <c r="BT313" s="109"/>
      <c r="BU313" s="109"/>
      <c r="BV313" s="109"/>
      <c r="BW313" s="109"/>
      <c r="BX313" s="109"/>
      <c r="BY313" s="109"/>
      <c r="BZ313" s="109"/>
      <c r="CA313" s="109"/>
      <c r="CB313" s="109"/>
      <c r="CC313" s="109"/>
      <c r="CD313" s="109"/>
      <c r="CE313" s="109"/>
      <c r="CF313" s="109"/>
      <c r="CG313" s="109"/>
      <c r="CH313" s="109"/>
      <c r="CI313" s="109"/>
      <c r="CJ313" s="109"/>
      <c r="CK313" s="109"/>
      <c r="CL313" s="109"/>
      <c r="CM313" s="109"/>
      <c r="CN313" s="109"/>
      <c r="CO313" s="109"/>
      <c r="CP313" s="109"/>
      <c r="CQ313" s="109"/>
      <c r="CR313" s="109"/>
      <c r="CS313" s="109"/>
      <c r="CT313" s="109"/>
      <c r="CU313" s="109"/>
      <c r="CV313" s="109"/>
      <c r="CW313" s="109"/>
      <c r="CX313" s="109"/>
      <c r="CY313" s="109"/>
      <c r="CZ313" s="109"/>
      <c r="DA313" s="109"/>
      <c r="DB313" s="109"/>
      <c r="DC313" s="109"/>
      <c r="DD313" s="109"/>
      <c r="DE313" s="109"/>
      <c r="DF313" s="109"/>
      <c r="DG313" s="109"/>
      <c r="DH313" s="109"/>
      <c r="DI313" s="109"/>
      <c r="DJ313" s="109"/>
      <c r="DK313" s="109"/>
      <c r="DL313" s="109"/>
      <c r="DM313" s="109"/>
      <c r="DN313" s="109"/>
      <c r="DO313" s="109"/>
      <c r="DP313" s="109"/>
      <c r="DQ313" s="109"/>
      <c r="DR313" s="109"/>
      <c r="DS313" s="109"/>
      <c r="DT313" s="109"/>
      <c r="DU313" s="109"/>
      <c r="DV313" s="109"/>
      <c r="DW313" s="109"/>
      <c r="DX313" s="109"/>
      <c r="DY313" s="109"/>
      <c r="DZ313" s="109"/>
      <c r="EA313" s="109"/>
      <c r="EB313" s="109"/>
      <c r="EC313" s="109"/>
      <c r="ED313" s="109"/>
      <c r="EE313" s="109"/>
      <c r="EF313" s="109"/>
      <c r="EG313" s="109"/>
      <c r="EH313" s="109"/>
      <c r="EI313" s="109"/>
      <c r="EJ313" s="109"/>
      <c r="EK313" s="109"/>
      <c r="EL313" s="109"/>
      <c r="EM313" s="109"/>
      <c r="EN313" s="109"/>
      <c r="EO313" s="109"/>
      <c r="EP313" s="109"/>
      <c r="EQ313" s="109"/>
      <c r="ER313" s="109"/>
      <c r="ES313" s="109"/>
      <c r="ET313" s="109"/>
      <c r="EU313" s="109"/>
      <c r="EV313" s="109"/>
      <c r="EW313" s="109"/>
      <c r="EX313" s="109"/>
      <c r="EY313" s="109"/>
      <c r="EZ313" s="109"/>
      <c r="FA313" s="109"/>
      <c r="FB313" s="109"/>
      <c r="FC313" s="109"/>
      <c r="FD313" s="109"/>
      <c r="FE313" s="109"/>
      <c r="FF313" s="109"/>
      <c r="FG313" s="109"/>
      <c r="FH313" s="109"/>
      <c r="FI313" s="109"/>
      <c r="FJ313" s="109"/>
      <c r="FK313" s="109"/>
      <c r="FL313" s="109"/>
      <c r="FM313" s="109"/>
      <c r="FN313" s="109"/>
      <c r="FO313" s="109"/>
      <c r="FP313" s="109"/>
      <c r="FQ313" s="109"/>
      <c r="FR313" s="109"/>
      <c r="FS313" s="109"/>
      <c r="FT313" s="109"/>
      <c r="FU313" s="109"/>
      <c r="FV313" s="109"/>
      <c r="FW313" s="109"/>
      <c r="FX313" s="109"/>
      <c r="FY313" s="109"/>
      <c r="FZ313" s="109"/>
      <c r="GA313" s="109"/>
      <c r="GB313" s="109"/>
      <c r="GC313" s="109"/>
      <c r="GD313" s="109"/>
      <c r="GE313" s="109"/>
      <c r="GF313" s="109"/>
      <c r="GG313" s="109"/>
      <c r="GH313" s="109"/>
      <c r="GI313" s="109"/>
    </row>
    <row r="314" ht="15.75" customHeight="1">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c r="AA314" s="109"/>
      <c r="AB314" s="109"/>
      <c r="AC314" s="109"/>
      <c r="AD314" s="109"/>
      <c r="AE314" s="109"/>
      <c r="AF314" s="109"/>
      <c r="AG314" s="109"/>
      <c r="AH314" s="109"/>
      <c r="AI314" s="109"/>
      <c r="AJ314" s="109"/>
      <c r="AK314" s="109"/>
      <c r="AL314" s="109"/>
      <c r="AM314" s="109"/>
      <c r="AN314" s="109"/>
      <c r="AO314" s="109"/>
      <c r="AP314" s="109"/>
      <c r="AQ314" s="109"/>
      <c r="AR314" s="109"/>
      <c r="AS314" s="109"/>
      <c r="AT314" s="109"/>
      <c r="AU314" s="109"/>
      <c r="AV314" s="109"/>
      <c r="AW314" s="109"/>
      <c r="AX314" s="109"/>
      <c r="AY314" s="109"/>
      <c r="AZ314" s="109"/>
      <c r="BA314" s="109"/>
      <c r="BB314" s="109"/>
      <c r="BC314" s="109"/>
      <c r="BD314" s="109"/>
      <c r="BE314" s="109"/>
      <c r="BF314" s="109"/>
      <c r="BG314" s="109"/>
      <c r="BH314" s="109"/>
      <c r="BI314" s="109"/>
      <c r="BJ314" s="109"/>
      <c r="BK314" s="109"/>
      <c r="BL314" s="109"/>
      <c r="BM314" s="109"/>
      <c r="BN314" s="109"/>
      <c r="BO314" s="109"/>
      <c r="BP314" s="109"/>
      <c r="BQ314" s="109"/>
      <c r="BR314" s="109"/>
      <c r="BS314" s="109"/>
      <c r="BT314" s="109"/>
      <c r="BU314" s="109"/>
      <c r="BV314" s="109"/>
      <c r="BW314" s="109"/>
      <c r="BX314" s="109"/>
      <c r="BY314" s="109"/>
      <c r="BZ314" s="109"/>
      <c r="CA314" s="109"/>
      <c r="CB314" s="109"/>
      <c r="CC314" s="109"/>
      <c r="CD314" s="109"/>
      <c r="CE314" s="109"/>
      <c r="CF314" s="109"/>
      <c r="CG314" s="109"/>
      <c r="CH314" s="109"/>
      <c r="CI314" s="109"/>
      <c r="CJ314" s="109"/>
      <c r="CK314" s="109"/>
      <c r="CL314" s="109"/>
      <c r="CM314" s="109"/>
      <c r="CN314" s="109"/>
      <c r="CO314" s="109"/>
      <c r="CP314" s="109"/>
      <c r="CQ314" s="109"/>
      <c r="CR314" s="109"/>
      <c r="CS314" s="109"/>
      <c r="CT314" s="109"/>
      <c r="CU314" s="109"/>
      <c r="CV314" s="109"/>
      <c r="CW314" s="109"/>
      <c r="CX314" s="109"/>
      <c r="CY314" s="109"/>
      <c r="CZ314" s="109"/>
      <c r="DA314" s="109"/>
      <c r="DB314" s="109"/>
      <c r="DC314" s="109"/>
      <c r="DD314" s="109"/>
      <c r="DE314" s="109"/>
      <c r="DF314" s="109"/>
      <c r="DG314" s="109"/>
      <c r="DH314" s="109"/>
      <c r="DI314" s="109"/>
      <c r="DJ314" s="109"/>
      <c r="DK314" s="109"/>
      <c r="DL314" s="109"/>
      <c r="DM314" s="109"/>
      <c r="DN314" s="109"/>
      <c r="DO314" s="109"/>
      <c r="DP314" s="109"/>
      <c r="DQ314" s="109"/>
      <c r="DR314" s="109"/>
      <c r="DS314" s="109"/>
      <c r="DT314" s="109"/>
      <c r="DU314" s="109"/>
      <c r="DV314" s="109"/>
      <c r="DW314" s="109"/>
      <c r="DX314" s="109"/>
      <c r="DY314" s="109"/>
      <c r="DZ314" s="109"/>
      <c r="EA314" s="109"/>
      <c r="EB314" s="109"/>
      <c r="EC314" s="109"/>
      <c r="ED314" s="109"/>
      <c r="EE314" s="109"/>
      <c r="EF314" s="109"/>
      <c r="EG314" s="109"/>
      <c r="EH314" s="109"/>
      <c r="EI314" s="109"/>
      <c r="EJ314" s="109"/>
      <c r="EK314" s="109"/>
      <c r="EL314" s="109"/>
      <c r="EM314" s="109"/>
      <c r="EN314" s="109"/>
      <c r="EO314" s="109"/>
      <c r="EP314" s="109"/>
      <c r="EQ314" s="109"/>
      <c r="ER314" s="109"/>
      <c r="ES314" s="109"/>
      <c r="ET314" s="109"/>
      <c r="EU314" s="109"/>
      <c r="EV314" s="109"/>
      <c r="EW314" s="109"/>
      <c r="EX314" s="109"/>
      <c r="EY314" s="109"/>
      <c r="EZ314" s="109"/>
      <c r="FA314" s="109"/>
      <c r="FB314" s="109"/>
      <c r="FC314" s="109"/>
      <c r="FD314" s="109"/>
      <c r="FE314" s="109"/>
      <c r="FF314" s="109"/>
      <c r="FG314" s="109"/>
      <c r="FH314" s="109"/>
      <c r="FI314" s="109"/>
      <c r="FJ314" s="109"/>
      <c r="FK314" s="109"/>
      <c r="FL314" s="109"/>
      <c r="FM314" s="109"/>
      <c r="FN314" s="109"/>
      <c r="FO314" s="109"/>
      <c r="FP314" s="109"/>
      <c r="FQ314" s="109"/>
      <c r="FR314" s="109"/>
      <c r="FS314" s="109"/>
      <c r="FT314" s="109"/>
      <c r="FU314" s="109"/>
      <c r="FV314" s="109"/>
      <c r="FW314" s="109"/>
      <c r="FX314" s="109"/>
      <c r="FY314" s="109"/>
      <c r="FZ314" s="109"/>
      <c r="GA314" s="109"/>
      <c r="GB314" s="109"/>
      <c r="GC314" s="109"/>
      <c r="GD314" s="109"/>
      <c r="GE314" s="109"/>
      <c r="GF314" s="109"/>
      <c r="GG314" s="109"/>
      <c r="GH314" s="109"/>
      <c r="GI314" s="109"/>
    </row>
    <row r="315" ht="15.75" customHeight="1">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c r="AA315" s="109"/>
      <c r="AB315" s="109"/>
      <c r="AC315" s="109"/>
      <c r="AD315" s="109"/>
      <c r="AE315" s="109"/>
      <c r="AF315" s="109"/>
      <c r="AG315" s="109"/>
      <c r="AH315" s="109"/>
      <c r="AI315" s="109"/>
      <c r="AJ315" s="109"/>
      <c r="AK315" s="109"/>
      <c r="AL315" s="109"/>
      <c r="AM315" s="109"/>
      <c r="AN315" s="109"/>
      <c r="AO315" s="109"/>
      <c r="AP315" s="109"/>
      <c r="AQ315" s="109"/>
      <c r="AR315" s="109"/>
      <c r="AS315" s="109"/>
      <c r="AT315" s="109"/>
      <c r="AU315" s="109"/>
      <c r="AV315" s="109"/>
      <c r="AW315" s="109"/>
      <c r="AX315" s="109"/>
      <c r="AY315" s="109"/>
      <c r="AZ315" s="109"/>
      <c r="BA315" s="109"/>
      <c r="BB315" s="109"/>
      <c r="BC315" s="109"/>
      <c r="BD315" s="109"/>
      <c r="BE315" s="109"/>
      <c r="BF315" s="109"/>
      <c r="BG315" s="109"/>
      <c r="BH315" s="109"/>
      <c r="BI315" s="109"/>
      <c r="BJ315" s="109"/>
      <c r="BK315" s="109"/>
      <c r="BL315" s="109"/>
      <c r="BM315" s="109"/>
      <c r="BN315" s="109"/>
      <c r="BO315" s="109"/>
      <c r="BP315" s="109"/>
      <c r="BQ315" s="109"/>
      <c r="BR315" s="109"/>
      <c r="BS315" s="109"/>
      <c r="BT315" s="109"/>
      <c r="BU315" s="109"/>
      <c r="BV315" s="109"/>
      <c r="BW315" s="109"/>
      <c r="BX315" s="109"/>
      <c r="BY315" s="109"/>
      <c r="BZ315" s="109"/>
      <c r="CA315" s="109"/>
      <c r="CB315" s="109"/>
      <c r="CC315" s="109"/>
      <c r="CD315" s="109"/>
      <c r="CE315" s="109"/>
      <c r="CF315" s="109"/>
      <c r="CG315" s="109"/>
      <c r="CH315" s="109"/>
      <c r="CI315" s="109"/>
      <c r="CJ315" s="109"/>
      <c r="CK315" s="109"/>
      <c r="CL315" s="109"/>
      <c r="CM315" s="109"/>
      <c r="CN315" s="109"/>
      <c r="CO315" s="109"/>
      <c r="CP315" s="109"/>
      <c r="CQ315" s="109"/>
      <c r="CR315" s="109"/>
      <c r="CS315" s="109"/>
      <c r="CT315" s="109"/>
      <c r="CU315" s="109"/>
      <c r="CV315" s="109"/>
      <c r="CW315" s="109"/>
      <c r="CX315" s="109"/>
      <c r="CY315" s="109"/>
      <c r="CZ315" s="109"/>
      <c r="DA315" s="109"/>
      <c r="DB315" s="109"/>
      <c r="DC315" s="109"/>
      <c r="DD315" s="109"/>
      <c r="DE315" s="109"/>
      <c r="DF315" s="109"/>
      <c r="DG315" s="109"/>
      <c r="DH315" s="109"/>
      <c r="DI315" s="109"/>
      <c r="DJ315" s="109"/>
      <c r="DK315" s="109"/>
      <c r="DL315" s="109"/>
      <c r="DM315" s="109"/>
      <c r="DN315" s="109"/>
      <c r="DO315" s="109"/>
      <c r="DP315" s="109"/>
      <c r="DQ315" s="109"/>
      <c r="DR315" s="109"/>
      <c r="DS315" s="109"/>
      <c r="DT315" s="109"/>
      <c r="DU315" s="109"/>
      <c r="DV315" s="109"/>
      <c r="DW315" s="109"/>
      <c r="DX315" s="109"/>
      <c r="DY315" s="109"/>
      <c r="DZ315" s="109"/>
      <c r="EA315" s="109"/>
      <c r="EB315" s="109"/>
      <c r="EC315" s="109"/>
      <c r="ED315" s="109"/>
      <c r="EE315" s="109"/>
      <c r="EF315" s="109"/>
      <c r="EG315" s="109"/>
      <c r="EH315" s="109"/>
      <c r="EI315" s="109"/>
      <c r="EJ315" s="109"/>
      <c r="EK315" s="109"/>
      <c r="EL315" s="109"/>
      <c r="EM315" s="109"/>
      <c r="EN315" s="109"/>
      <c r="EO315" s="109"/>
      <c r="EP315" s="109"/>
      <c r="EQ315" s="109"/>
      <c r="ER315" s="109"/>
      <c r="ES315" s="109"/>
      <c r="ET315" s="109"/>
      <c r="EU315" s="109"/>
      <c r="EV315" s="109"/>
      <c r="EW315" s="109"/>
      <c r="EX315" s="109"/>
      <c r="EY315" s="109"/>
      <c r="EZ315" s="109"/>
      <c r="FA315" s="109"/>
      <c r="FB315" s="109"/>
      <c r="FC315" s="109"/>
      <c r="FD315" s="109"/>
      <c r="FE315" s="109"/>
      <c r="FF315" s="109"/>
      <c r="FG315" s="109"/>
      <c r="FH315" s="109"/>
      <c r="FI315" s="109"/>
      <c r="FJ315" s="109"/>
      <c r="FK315" s="109"/>
      <c r="FL315" s="109"/>
      <c r="FM315" s="109"/>
      <c r="FN315" s="109"/>
      <c r="FO315" s="109"/>
      <c r="FP315" s="109"/>
      <c r="FQ315" s="109"/>
      <c r="FR315" s="109"/>
      <c r="FS315" s="109"/>
      <c r="FT315" s="109"/>
      <c r="FU315" s="109"/>
      <c r="FV315" s="109"/>
      <c r="FW315" s="109"/>
      <c r="FX315" s="109"/>
      <c r="FY315" s="109"/>
      <c r="FZ315" s="109"/>
      <c r="GA315" s="109"/>
      <c r="GB315" s="109"/>
      <c r="GC315" s="109"/>
      <c r="GD315" s="109"/>
      <c r="GE315" s="109"/>
      <c r="GF315" s="109"/>
      <c r="GG315" s="109"/>
      <c r="GH315" s="109"/>
      <c r="GI315" s="109"/>
    </row>
    <row r="316" ht="15.75" customHeight="1">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c r="AA316" s="109"/>
      <c r="AB316" s="109"/>
      <c r="AC316" s="109"/>
      <c r="AD316" s="109"/>
      <c r="AE316" s="109"/>
      <c r="AF316" s="109"/>
      <c r="AG316" s="109"/>
      <c r="AH316" s="109"/>
      <c r="AI316" s="109"/>
      <c r="AJ316" s="109"/>
      <c r="AK316" s="109"/>
      <c r="AL316" s="109"/>
      <c r="AM316" s="109"/>
      <c r="AN316" s="109"/>
      <c r="AO316" s="109"/>
      <c r="AP316" s="109"/>
      <c r="AQ316" s="109"/>
      <c r="AR316" s="109"/>
      <c r="AS316" s="109"/>
      <c r="AT316" s="109"/>
      <c r="AU316" s="109"/>
      <c r="AV316" s="109"/>
      <c r="AW316" s="109"/>
      <c r="AX316" s="109"/>
      <c r="AY316" s="109"/>
      <c r="AZ316" s="109"/>
      <c r="BA316" s="109"/>
      <c r="BB316" s="109"/>
      <c r="BC316" s="109"/>
      <c r="BD316" s="109"/>
      <c r="BE316" s="109"/>
      <c r="BF316" s="109"/>
      <c r="BG316" s="109"/>
      <c r="BH316" s="109"/>
      <c r="BI316" s="109"/>
      <c r="BJ316" s="109"/>
      <c r="BK316" s="109"/>
      <c r="BL316" s="109"/>
      <c r="BM316" s="109"/>
      <c r="BN316" s="109"/>
      <c r="BO316" s="109"/>
      <c r="BP316" s="109"/>
      <c r="BQ316" s="109"/>
      <c r="BR316" s="109"/>
      <c r="BS316" s="109"/>
      <c r="BT316" s="109"/>
      <c r="BU316" s="109"/>
      <c r="BV316" s="109"/>
      <c r="BW316" s="109"/>
      <c r="BX316" s="109"/>
      <c r="BY316" s="109"/>
      <c r="BZ316" s="109"/>
      <c r="CA316" s="109"/>
      <c r="CB316" s="109"/>
      <c r="CC316" s="109"/>
      <c r="CD316" s="109"/>
      <c r="CE316" s="109"/>
      <c r="CF316" s="109"/>
      <c r="CG316" s="109"/>
      <c r="CH316" s="109"/>
      <c r="CI316" s="109"/>
      <c r="CJ316" s="109"/>
      <c r="CK316" s="109"/>
      <c r="CL316" s="109"/>
      <c r="CM316" s="109"/>
      <c r="CN316" s="109"/>
      <c r="CO316" s="109"/>
      <c r="CP316" s="109"/>
      <c r="CQ316" s="109"/>
      <c r="CR316" s="109"/>
      <c r="CS316" s="109"/>
      <c r="CT316" s="109"/>
      <c r="CU316" s="109"/>
      <c r="CV316" s="109"/>
      <c r="CW316" s="109"/>
      <c r="CX316" s="109"/>
      <c r="CY316" s="109"/>
      <c r="CZ316" s="109"/>
      <c r="DA316" s="109"/>
      <c r="DB316" s="109"/>
      <c r="DC316" s="109"/>
      <c r="DD316" s="109"/>
      <c r="DE316" s="109"/>
      <c r="DF316" s="109"/>
      <c r="DG316" s="109"/>
      <c r="DH316" s="109"/>
      <c r="DI316" s="109"/>
      <c r="DJ316" s="109"/>
      <c r="DK316" s="109"/>
      <c r="DL316" s="109"/>
      <c r="DM316" s="109"/>
      <c r="DN316" s="109"/>
      <c r="DO316" s="109"/>
      <c r="DP316" s="109"/>
      <c r="DQ316" s="109"/>
      <c r="DR316" s="109"/>
      <c r="DS316" s="109"/>
      <c r="DT316" s="109"/>
      <c r="DU316" s="109"/>
      <c r="DV316" s="109"/>
      <c r="DW316" s="109"/>
      <c r="DX316" s="109"/>
      <c r="DY316" s="109"/>
      <c r="DZ316" s="109"/>
      <c r="EA316" s="109"/>
      <c r="EB316" s="109"/>
      <c r="EC316" s="109"/>
      <c r="ED316" s="109"/>
      <c r="EE316" s="109"/>
      <c r="EF316" s="109"/>
      <c r="EG316" s="109"/>
      <c r="EH316" s="109"/>
      <c r="EI316" s="109"/>
      <c r="EJ316" s="109"/>
      <c r="EK316" s="109"/>
      <c r="EL316" s="109"/>
      <c r="EM316" s="109"/>
      <c r="EN316" s="109"/>
      <c r="EO316" s="109"/>
      <c r="EP316" s="109"/>
      <c r="EQ316" s="109"/>
      <c r="ER316" s="109"/>
      <c r="ES316" s="109"/>
      <c r="ET316" s="109"/>
      <c r="EU316" s="109"/>
      <c r="EV316" s="109"/>
      <c r="EW316" s="109"/>
      <c r="EX316" s="109"/>
      <c r="EY316" s="109"/>
      <c r="EZ316" s="109"/>
      <c r="FA316" s="109"/>
      <c r="FB316" s="109"/>
      <c r="FC316" s="109"/>
      <c r="FD316" s="109"/>
      <c r="FE316" s="109"/>
      <c r="FF316" s="109"/>
      <c r="FG316" s="109"/>
      <c r="FH316" s="109"/>
      <c r="FI316" s="109"/>
      <c r="FJ316" s="109"/>
      <c r="FK316" s="109"/>
      <c r="FL316" s="109"/>
      <c r="FM316" s="109"/>
      <c r="FN316" s="109"/>
      <c r="FO316" s="109"/>
      <c r="FP316" s="109"/>
      <c r="FQ316" s="109"/>
      <c r="FR316" s="109"/>
      <c r="FS316" s="109"/>
      <c r="FT316" s="109"/>
      <c r="FU316" s="109"/>
      <c r="FV316" s="109"/>
      <c r="FW316" s="109"/>
      <c r="FX316" s="109"/>
      <c r="FY316" s="109"/>
      <c r="FZ316" s="109"/>
      <c r="GA316" s="109"/>
      <c r="GB316" s="109"/>
      <c r="GC316" s="109"/>
      <c r="GD316" s="109"/>
      <c r="GE316" s="109"/>
      <c r="GF316" s="109"/>
      <c r="GG316" s="109"/>
      <c r="GH316" s="109"/>
      <c r="GI316" s="109"/>
    </row>
    <row r="317" ht="15.75" customHeight="1">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c r="AA317" s="109"/>
      <c r="AB317" s="109"/>
      <c r="AC317" s="109"/>
      <c r="AD317" s="109"/>
      <c r="AE317" s="109"/>
      <c r="AF317" s="109"/>
      <c r="AG317" s="109"/>
      <c r="AH317" s="109"/>
      <c r="AI317" s="109"/>
      <c r="AJ317" s="109"/>
      <c r="AK317" s="109"/>
      <c r="AL317" s="109"/>
      <c r="AM317" s="109"/>
      <c r="AN317" s="109"/>
      <c r="AO317" s="109"/>
      <c r="AP317" s="109"/>
      <c r="AQ317" s="109"/>
      <c r="AR317" s="109"/>
      <c r="AS317" s="109"/>
      <c r="AT317" s="109"/>
      <c r="AU317" s="109"/>
      <c r="AV317" s="109"/>
      <c r="AW317" s="109"/>
      <c r="AX317" s="109"/>
      <c r="AY317" s="109"/>
      <c r="AZ317" s="109"/>
      <c r="BA317" s="109"/>
      <c r="BB317" s="109"/>
      <c r="BC317" s="109"/>
      <c r="BD317" s="109"/>
      <c r="BE317" s="109"/>
      <c r="BF317" s="109"/>
      <c r="BG317" s="109"/>
      <c r="BH317" s="109"/>
      <c r="BI317" s="109"/>
      <c r="BJ317" s="109"/>
      <c r="BK317" s="109"/>
      <c r="BL317" s="109"/>
      <c r="BM317" s="109"/>
      <c r="BN317" s="109"/>
      <c r="BO317" s="109"/>
      <c r="BP317" s="109"/>
      <c r="BQ317" s="109"/>
      <c r="BR317" s="109"/>
      <c r="BS317" s="109"/>
      <c r="BT317" s="109"/>
      <c r="BU317" s="109"/>
      <c r="BV317" s="109"/>
      <c r="BW317" s="109"/>
      <c r="BX317" s="109"/>
      <c r="BY317" s="109"/>
      <c r="BZ317" s="109"/>
      <c r="CA317" s="109"/>
      <c r="CB317" s="109"/>
      <c r="CC317" s="109"/>
      <c r="CD317" s="109"/>
      <c r="CE317" s="109"/>
      <c r="CF317" s="109"/>
      <c r="CG317" s="109"/>
      <c r="CH317" s="109"/>
      <c r="CI317" s="109"/>
      <c r="CJ317" s="109"/>
      <c r="CK317" s="109"/>
      <c r="CL317" s="109"/>
      <c r="CM317" s="109"/>
      <c r="CN317" s="109"/>
      <c r="CO317" s="109"/>
      <c r="CP317" s="109"/>
      <c r="CQ317" s="109"/>
      <c r="CR317" s="109"/>
      <c r="CS317" s="109"/>
      <c r="CT317" s="109"/>
      <c r="CU317" s="109"/>
      <c r="CV317" s="109"/>
      <c r="CW317" s="109"/>
      <c r="CX317" s="109"/>
      <c r="CY317" s="109"/>
      <c r="CZ317" s="109"/>
      <c r="DA317" s="109"/>
      <c r="DB317" s="109"/>
      <c r="DC317" s="109"/>
      <c r="DD317" s="109"/>
      <c r="DE317" s="109"/>
      <c r="DF317" s="109"/>
      <c r="DG317" s="109"/>
      <c r="DH317" s="109"/>
      <c r="DI317" s="109"/>
      <c r="DJ317" s="109"/>
      <c r="DK317" s="109"/>
      <c r="DL317" s="109"/>
      <c r="DM317" s="109"/>
      <c r="DN317" s="109"/>
      <c r="DO317" s="109"/>
      <c r="DP317" s="109"/>
      <c r="DQ317" s="109"/>
      <c r="DR317" s="109"/>
      <c r="DS317" s="109"/>
      <c r="DT317" s="109"/>
      <c r="DU317" s="109"/>
      <c r="DV317" s="109"/>
      <c r="DW317" s="109"/>
      <c r="DX317" s="109"/>
      <c r="DY317" s="109"/>
      <c r="DZ317" s="109"/>
      <c r="EA317" s="109"/>
      <c r="EB317" s="109"/>
      <c r="EC317" s="109"/>
      <c r="ED317" s="109"/>
      <c r="EE317" s="109"/>
      <c r="EF317" s="109"/>
      <c r="EG317" s="109"/>
      <c r="EH317" s="109"/>
      <c r="EI317" s="109"/>
      <c r="EJ317" s="109"/>
      <c r="EK317" s="109"/>
      <c r="EL317" s="109"/>
      <c r="EM317" s="109"/>
      <c r="EN317" s="109"/>
      <c r="EO317" s="109"/>
      <c r="EP317" s="109"/>
      <c r="EQ317" s="109"/>
      <c r="ER317" s="109"/>
      <c r="ES317" s="109"/>
      <c r="ET317" s="109"/>
      <c r="EU317" s="109"/>
      <c r="EV317" s="109"/>
      <c r="EW317" s="109"/>
      <c r="EX317" s="109"/>
      <c r="EY317" s="109"/>
      <c r="EZ317" s="109"/>
      <c r="FA317" s="109"/>
      <c r="FB317" s="109"/>
      <c r="FC317" s="109"/>
      <c r="FD317" s="109"/>
      <c r="FE317" s="109"/>
      <c r="FF317" s="109"/>
      <c r="FG317" s="109"/>
      <c r="FH317" s="109"/>
      <c r="FI317" s="109"/>
      <c r="FJ317" s="109"/>
      <c r="FK317" s="109"/>
      <c r="FL317" s="109"/>
      <c r="FM317" s="109"/>
      <c r="FN317" s="109"/>
      <c r="FO317" s="109"/>
      <c r="FP317" s="109"/>
      <c r="FQ317" s="109"/>
      <c r="FR317" s="109"/>
      <c r="FS317" s="109"/>
      <c r="FT317" s="109"/>
      <c r="FU317" s="109"/>
      <c r="FV317" s="109"/>
      <c r="FW317" s="109"/>
      <c r="FX317" s="109"/>
      <c r="FY317" s="109"/>
      <c r="FZ317" s="109"/>
      <c r="GA317" s="109"/>
      <c r="GB317" s="109"/>
      <c r="GC317" s="109"/>
      <c r="GD317" s="109"/>
      <c r="GE317" s="109"/>
      <c r="GF317" s="109"/>
      <c r="GG317" s="109"/>
      <c r="GH317" s="109"/>
      <c r="GI317" s="109"/>
    </row>
    <row r="318" ht="15.75" customHeight="1">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c r="AA318" s="109"/>
      <c r="AB318" s="109"/>
      <c r="AC318" s="109"/>
      <c r="AD318" s="109"/>
      <c r="AE318" s="109"/>
      <c r="AF318" s="109"/>
      <c r="AG318" s="109"/>
      <c r="AH318" s="109"/>
      <c r="AI318" s="109"/>
      <c r="AJ318" s="109"/>
      <c r="AK318" s="109"/>
      <c r="AL318" s="109"/>
      <c r="AM318" s="109"/>
      <c r="AN318" s="109"/>
      <c r="AO318" s="109"/>
      <c r="AP318" s="109"/>
      <c r="AQ318" s="109"/>
      <c r="AR318" s="109"/>
      <c r="AS318" s="109"/>
      <c r="AT318" s="109"/>
      <c r="AU318" s="109"/>
      <c r="AV318" s="109"/>
      <c r="AW318" s="109"/>
      <c r="AX318" s="109"/>
      <c r="AY318" s="109"/>
      <c r="AZ318" s="109"/>
      <c r="BA318" s="109"/>
      <c r="BB318" s="109"/>
      <c r="BC318" s="109"/>
      <c r="BD318" s="109"/>
      <c r="BE318" s="109"/>
      <c r="BF318" s="109"/>
      <c r="BG318" s="109"/>
      <c r="BH318" s="109"/>
      <c r="BI318" s="109"/>
      <c r="BJ318" s="109"/>
      <c r="BK318" s="109"/>
      <c r="BL318" s="109"/>
      <c r="BM318" s="109"/>
      <c r="BN318" s="109"/>
      <c r="BO318" s="109"/>
      <c r="BP318" s="109"/>
      <c r="BQ318" s="109"/>
      <c r="BR318" s="109"/>
      <c r="BS318" s="109"/>
      <c r="BT318" s="109"/>
      <c r="BU318" s="109"/>
      <c r="BV318" s="109"/>
      <c r="BW318" s="109"/>
      <c r="BX318" s="109"/>
      <c r="BY318" s="109"/>
      <c r="BZ318" s="109"/>
      <c r="CA318" s="109"/>
      <c r="CB318" s="109"/>
      <c r="CC318" s="109"/>
      <c r="CD318" s="109"/>
      <c r="CE318" s="109"/>
      <c r="CF318" s="109"/>
      <c r="CG318" s="109"/>
      <c r="CH318" s="109"/>
      <c r="CI318" s="109"/>
      <c r="CJ318" s="109"/>
      <c r="CK318" s="109"/>
      <c r="CL318" s="109"/>
      <c r="CM318" s="109"/>
      <c r="CN318" s="109"/>
      <c r="CO318" s="109"/>
      <c r="CP318" s="109"/>
      <c r="CQ318" s="109"/>
      <c r="CR318" s="109"/>
      <c r="CS318" s="109"/>
      <c r="CT318" s="109"/>
      <c r="CU318" s="109"/>
      <c r="CV318" s="109"/>
      <c r="CW318" s="109"/>
      <c r="CX318" s="109"/>
      <c r="CY318" s="109"/>
      <c r="CZ318" s="109"/>
      <c r="DA318" s="109"/>
      <c r="DB318" s="109"/>
      <c r="DC318" s="109"/>
      <c r="DD318" s="109"/>
      <c r="DE318" s="109"/>
      <c r="DF318" s="109"/>
      <c r="DG318" s="109"/>
      <c r="DH318" s="109"/>
      <c r="DI318" s="109"/>
      <c r="DJ318" s="109"/>
      <c r="DK318" s="109"/>
      <c r="DL318" s="109"/>
      <c r="DM318" s="109"/>
      <c r="DN318" s="109"/>
      <c r="DO318" s="109"/>
      <c r="DP318" s="109"/>
      <c r="DQ318" s="109"/>
      <c r="DR318" s="109"/>
      <c r="DS318" s="109"/>
      <c r="DT318" s="109"/>
      <c r="DU318" s="109"/>
      <c r="DV318" s="109"/>
      <c r="DW318" s="109"/>
      <c r="DX318" s="109"/>
      <c r="DY318" s="109"/>
      <c r="DZ318" s="109"/>
      <c r="EA318" s="109"/>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row>
    <row r="319" ht="15.75" customHeight="1">
      <c r="A319" s="31">
        <v>99.0</v>
      </c>
      <c r="B319" s="31" t="s">
        <v>1259</v>
      </c>
      <c r="D319" s="109">
        <v>6.1688485E7</v>
      </c>
      <c r="E319" s="109">
        <v>6.19469E7</v>
      </c>
      <c r="F319" s="109">
        <v>6.1688485E7</v>
      </c>
      <c r="G319" s="109">
        <v>6.19469E7</v>
      </c>
      <c r="H319" s="109">
        <v>4.6976341E7</v>
      </c>
      <c r="I319" s="109">
        <v>4.4309925E7</v>
      </c>
      <c r="J319" s="109">
        <v>4.6976341E7</v>
      </c>
      <c r="K319" s="109">
        <v>4.4309925E7</v>
      </c>
      <c r="L319" s="109">
        <v>586726.0</v>
      </c>
      <c r="M319" s="109">
        <v>684883.0</v>
      </c>
      <c r="N319" s="109">
        <v>460849.0</v>
      </c>
      <c r="O319" s="109">
        <v>583069.0</v>
      </c>
      <c r="P319" s="109">
        <v>4.6389615E7</v>
      </c>
      <c r="Q319" s="109">
        <v>4.3625042E7</v>
      </c>
      <c r="R319" s="109">
        <v>4.6515492E7</v>
      </c>
      <c r="S319" s="109">
        <v>4.3726856E7</v>
      </c>
      <c r="T319" s="109">
        <v>1.4030751E7</v>
      </c>
      <c r="U319" s="109">
        <v>1.6233642E7</v>
      </c>
      <c r="V319" s="109">
        <v>1.2447656E7</v>
      </c>
      <c r="W319" s="109">
        <v>1.4921877E7</v>
      </c>
      <c r="X319" s="109">
        <v>1.1429231E7</v>
      </c>
      <c r="Y319" s="109">
        <v>1.2843458E7</v>
      </c>
      <c r="Z319" s="109">
        <v>9539381.0</v>
      </c>
      <c r="AA319" s="109">
        <v>1.1252215E7</v>
      </c>
      <c r="AB319" s="109">
        <v>3966637.0</v>
      </c>
      <c r="AC319" s="109">
        <v>3585178.0</v>
      </c>
      <c r="AD319" s="109">
        <v>4297270.0</v>
      </c>
      <c r="AE319" s="109">
        <v>3755699.0</v>
      </c>
      <c r="AF319" s="109">
        <v>3717922.0</v>
      </c>
      <c r="AG319" s="109">
        <v>3180299.0</v>
      </c>
      <c r="AH319" s="109">
        <v>4158400.0</v>
      </c>
      <c r="AI319" s="109">
        <v>3694057.0</v>
      </c>
      <c r="AJ319" s="109">
        <v>3255487.0</v>
      </c>
      <c r="AK319" s="109">
        <v>3544079.0</v>
      </c>
      <c r="AL319" s="109">
        <v>2869688.0</v>
      </c>
      <c r="AM319" s="109">
        <v>3243569.0</v>
      </c>
      <c r="AN319" s="109">
        <v>3249238.0</v>
      </c>
      <c r="AO319" s="109">
        <v>1028645.0</v>
      </c>
      <c r="AP319" s="109">
        <v>4999449.0</v>
      </c>
      <c r="AQ319" s="109">
        <v>2083533.0</v>
      </c>
      <c r="AR319" s="109">
        <v>5317499.0</v>
      </c>
      <c r="AS319" s="109">
        <v>810915.0</v>
      </c>
      <c r="AT319" s="109">
        <v>5878115.0</v>
      </c>
      <c r="AU319" s="109">
        <v>2056985.0</v>
      </c>
      <c r="AV319" s="109">
        <v>93196.0</v>
      </c>
      <c r="AW319" s="109">
        <v>963623.0</v>
      </c>
      <c r="AX319" s="109">
        <v>173476.0</v>
      </c>
      <c r="AY319" s="109">
        <v>959177.0</v>
      </c>
      <c r="AZ319" s="109">
        <v>45169.0</v>
      </c>
      <c r="BA319" s="109">
        <v>635135.0</v>
      </c>
      <c r="BB319" s="109">
        <v>176020.0</v>
      </c>
      <c r="BC319" s="109">
        <v>560828.0</v>
      </c>
      <c r="BD319" s="109">
        <v>589056.0</v>
      </c>
      <c r="BE319" s="109">
        <v>431640.0</v>
      </c>
      <c r="BF319" s="109">
        <v>463292.0</v>
      </c>
      <c r="BG319" s="109">
        <v>423977.0</v>
      </c>
      <c r="BH319" s="109">
        <v>22917.0</v>
      </c>
      <c r="BI319" s="109">
        <v>4437.0</v>
      </c>
      <c r="BJ319" s="109">
        <v>374179.0</v>
      </c>
      <c r="BK319" s="109">
        <v>140366.0</v>
      </c>
      <c r="BL319" s="109">
        <v>166228.0</v>
      </c>
      <c r="BM319" s="109">
        <v>128209.0</v>
      </c>
      <c r="BN319" s="109">
        <v>144809.0</v>
      </c>
      <c r="BO319" s="109">
        <v>127088.0</v>
      </c>
      <c r="BP319" s="109">
        <v>245659.0</v>
      </c>
      <c r="BQ319" s="109">
        <v>39388.0</v>
      </c>
      <c r="BR319" s="109">
        <v>454349.0</v>
      </c>
      <c r="BS319" s="109">
        <v>78674.0</v>
      </c>
      <c r="BT319" s="109">
        <v>62622.0</v>
      </c>
      <c r="BU319" s="109">
        <v>28430.0</v>
      </c>
      <c r="BV319" s="109">
        <v>58037.0</v>
      </c>
      <c r="BW319" s="109">
        <v>57395.0</v>
      </c>
      <c r="BX319" s="109">
        <v>6316.0</v>
      </c>
      <c r="BY319" s="109">
        <v>1748.0</v>
      </c>
      <c r="BZ319" s="109">
        <v>9631.0</v>
      </c>
      <c r="CA319" s="109">
        <v>28654.0</v>
      </c>
      <c r="CB319" s="109">
        <v>242.0</v>
      </c>
      <c r="CC319" s="109">
        <v>3861.0</v>
      </c>
      <c r="CD319" s="109">
        <v>533.0</v>
      </c>
      <c r="CE319" s="109">
        <v>24719.0</v>
      </c>
      <c r="CF319" s="109">
        <v>35760.0</v>
      </c>
      <c r="CG319" s="109">
        <v>12904.0</v>
      </c>
      <c r="CH319" s="109">
        <v>29785.0</v>
      </c>
      <c r="CI319" s="109">
        <v>24219.0</v>
      </c>
      <c r="CJ319" s="109">
        <v>15960.0</v>
      </c>
      <c r="CK319" s="109">
        <v>17988.0</v>
      </c>
      <c r="CL319" s="109">
        <v>6693.0</v>
      </c>
      <c r="CM319" s="109">
        <v>12814.0</v>
      </c>
      <c r="CN319" s="109">
        <v>903.0</v>
      </c>
      <c r="CO319" s="109"/>
      <c r="CP319" s="109">
        <v>1291.0</v>
      </c>
      <c r="CQ319" s="109">
        <v>4564.0</v>
      </c>
      <c r="CR319" s="109">
        <v>1142.0</v>
      </c>
      <c r="CS319" s="109"/>
      <c r="CT319" s="109">
        <v>2054.0</v>
      </c>
      <c r="CU319" s="109">
        <v>2245.0</v>
      </c>
      <c r="CV319" s="109"/>
      <c r="CW319" s="109"/>
      <c r="CX319" s="109">
        <v>41251.0</v>
      </c>
      <c r="CY319" s="109"/>
      <c r="CZ319" s="109">
        <v>6114.0</v>
      </c>
      <c r="DA319" s="109"/>
      <c r="DB319" s="109">
        <v>32221.0</v>
      </c>
      <c r="DC319" s="109"/>
      <c r="DD319" s="109">
        <v>672.0</v>
      </c>
      <c r="DE319" s="109">
        <v>624.0</v>
      </c>
      <c r="DF319" s="109">
        <v>911.0</v>
      </c>
      <c r="DG319" s="109"/>
      <c r="DH319" s="109"/>
      <c r="DI319" s="109"/>
      <c r="DJ319" s="109">
        <v>97539.0</v>
      </c>
      <c r="DK319" s="109"/>
      <c r="DL319" s="109"/>
      <c r="DM319" s="109"/>
      <c r="DN319" s="109">
        <v>60914.0</v>
      </c>
      <c r="DO319" s="109"/>
      <c r="DP319" s="109">
        <v>7517.0</v>
      </c>
      <c r="DQ319" s="109">
        <v>1699.0</v>
      </c>
      <c r="DR319" s="109">
        <v>11558.0</v>
      </c>
      <c r="DS319" s="109"/>
      <c r="DT319" s="109"/>
      <c r="DU319" s="109"/>
      <c r="DV319" s="109">
        <v>63203.0</v>
      </c>
      <c r="DW319" s="109"/>
      <c r="DX319" s="109">
        <v>4300.0</v>
      </c>
      <c r="DY319" s="109"/>
      <c r="DZ319" s="109">
        <v>10009.0</v>
      </c>
      <c r="EA319" s="109"/>
      <c r="EB319" s="109">
        <v>772.0</v>
      </c>
      <c r="EC319" s="109"/>
      <c r="ED319" s="109">
        <v>3032.0</v>
      </c>
      <c r="EE319" s="109"/>
      <c r="EF319" s="109">
        <v>2570.0</v>
      </c>
      <c r="EG319" s="109"/>
      <c r="EH319" s="109">
        <v>5617.0</v>
      </c>
      <c r="EI319" s="109"/>
      <c r="EJ319" s="109">
        <v>2205.0</v>
      </c>
      <c r="EK319" s="109"/>
      <c r="EL319" s="109">
        <v>11661.0</v>
      </c>
      <c r="EM319" s="109"/>
      <c r="EN319" s="109"/>
      <c r="EO319" s="109"/>
      <c r="EP319" s="109">
        <v>5991.0</v>
      </c>
      <c r="EQ319" s="109"/>
      <c r="ER319" s="109">
        <v>1537.0</v>
      </c>
      <c r="ES319" s="109"/>
      <c r="ET319" s="109">
        <v>23404.0</v>
      </c>
      <c r="EU319" s="109"/>
      <c r="EV319" s="109">
        <v>1201.0</v>
      </c>
      <c r="EW319" s="109"/>
      <c r="EX319" s="109">
        <v>64073.0</v>
      </c>
      <c r="EY319" s="109"/>
      <c r="EZ319" s="109">
        <v>1717.0</v>
      </c>
      <c r="FA319" s="109"/>
      <c r="FB319" s="109"/>
      <c r="FC319" s="109"/>
      <c r="FD319" s="109">
        <v>371.0</v>
      </c>
      <c r="FE319" s="109"/>
      <c r="FF319" s="109"/>
      <c r="FG319" s="109"/>
      <c r="FH319" s="109">
        <v>2176.0</v>
      </c>
      <c r="FI319" s="109">
        <v>2516.0</v>
      </c>
      <c r="FJ319" s="109"/>
      <c r="FK319" s="109">
        <v>8211.0</v>
      </c>
      <c r="FL319" s="109">
        <v>506.0</v>
      </c>
      <c r="FM319" s="109">
        <v>4478.0</v>
      </c>
      <c r="FN319" s="109"/>
      <c r="FO319" s="109">
        <v>7449.0</v>
      </c>
      <c r="FP319" s="109">
        <v>439.0</v>
      </c>
      <c r="FQ319" s="109"/>
      <c r="FR319" s="109"/>
      <c r="FS319" s="109">
        <v>12148.0</v>
      </c>
      <c r="FT319" s="109">
        <v>1352.0</v>
      </c>
      <c r="FU319" s="109"/>
      <c r="FV319" s="109"/>
      <c r="FW319" s="109"/>
      <c r="FX319" s="109">
        <v>884.0</v>
      </c>
      <c r="FY319" s="109"/>
      <c r="FZ319" s="109"/>
      <c r="GA319" s="109"/>
      <c r="GB319" s="109">
        <v>2458.0</v>
      </c>
      <c r="GC319" s="109"/>
      <c r="GD319" s="109"/>
      <c r="GE319" s="109"/>
      <c r="GF319" s="109">
        <v>100889.0</v>
      </c>
      <c r="GG319" s="109">
        <v>122146.0</v>
      </c>
      <c r="GH319" s="109"/>
      <c r="GI319" s="109">
        <v>246393.0</v>
      </c>
    </row>
    <row r="320" ht="15.75" customHeight="1">
      <c r="A320" s="31">
        <v>1.0</v>
      </c>
      <c r="B320" s="31" t="s">
        <v>638</v>
      </c>
      <c r="C320" s="31">
        <v>99.0</v>
      </c>
      <c r="D320" s="109">
        <v>2266012.0</v>
      </c>
      <c r="E320" s="109">
        <v>2251796.0</v>
      </c>
      <c r="F320" s="109">
        <v>2266012.0</v>
      </c>
      <c r="G320" s="109">
        <v>2251796.0</v>
      </c>
      <c r="H320" s="109">
        <v>1729194.0</v>
      </c>
      <c r="I320" s="109">
        <v>1645750.0</v>
      </c>
      <c r="J320" s="109">
        <v>1729194.0</v>
      </c>
      <c r="K320" s="109">
        <v>1645750.0</v>
      </c>
      <c r="L320" s="109">
        <v>16172.0</v>
      </c>
      <c r="M320" s="109">
        <v>18752.0</v>
      </c>
      <c r="N320" s="109">
        <v>13553.0</v>
      </c>
      <c r="O320" s="109">
        <v>17460.0</v>
      </c>
      <c r="P320" s="109">
        <v>1713022.0</v>
      </c>
      <c r="Q320" s="109">
        <v>1626998.0</v>
      </c>
      <c r="R320" s="109">
        <v>1715641.0</v>
      </c>
      <c r="S320" s="109">
        <v>1628290.0</v>
      </c>
      <c r="T320" s="109">
        <v>682287.0</v>
      </c>
      <c r="U320" s="109">
        <v>708702.0</v>
      </c>
      <c r="V320" s="109">
        <v>583135.0</v>
      </c>
      <c r="W320" s="109">
        <v>638756.0</v>
      </c>
      <c r="X320" s="109">
        <v>493279.0</v>
      </c>
      <c r="Y320" s="109">
        <v>596882.0</v>
      </c>
      <c r="Z320" s="109">
        <v>399505.0</v>
      </c>
      <c r="AA320" s="109">
        <v>513725.0</v>
      </c>
      <c r="AB320" s="109">
        <v>90574.0</v>
      </c>
      <c r="AC320" s="109">
        <v>66183.0</v>
      </c>
      <c r="AD320" s="109">
        <v>124678.0</v>
      </c>
      <c r="AE320" s="109">
        <v>84177.0</v>
      </c>
      <c r="AF320" s="109">
        <v>163580.0</v>
      </c>
      <c r="AG320" s="109">
        <v>111921.0</v>
      </c>
      <c r="AH320" s="109">
        <v>205471.0</v>
      </c>
      <c r="AI320" s="109">
        <v>153137.0</v>
      </c>
      <c r="AJ320" s="109"/>
      <c r="AK320" s="109"/>
      <c r="AL320" s="109"/>
      <c r="AM320" s="109"/>
      <c r="AN320" s="109">
        <v>131703.0</v>
      </c>
      <c r="AO320" s="109">
        <v>37526.0</v>
      </c>
      <c r="AP320" s="109">
        <v>216844.0</v>
      </c>
      <c r="AQ320" s="109">
        <v>91714.0</v>
      </c>
      <c r="AR320" s="109">
        <v>128641.0</v>
      </c>
      <c r="AS320" s="109">
        <v>58681.0</v>
      </c>
      <c r="AT320" s="109">
        <v>140362.0</v>
      </c>
      <c r="AU320" s="109">
        <v>74346.0</v>
      </c>
      <c r="AV320" s="109"/>
      <c r="AW320" s="109">
        <v>31621.0</v>
      </c>
      <c r="AX320" s="109"/>
      <c r="AY320" s="109">
        <v>32217.0</v>
      </c>
      <c r="AZ320" s="109"/>
      <c r="BA320" s="109">
        <v>11031.0</v>
      </c>
      <c r="BB320" s="109">
        <v>4210.0</v>
      </c>
      <c r="BC320" s="109">
        <v>11229.0</v>
      </c>
      <c r="BD320" s="109">
        <v>15957.0</v>
      </c>
      <c r="BE320" s="109">
        <v>2678.0</v>
      </c>
      <c r="BF320" s="109">
        <v>11095.0</v>
      </c>
      <c r="BG320" s="109">
        <v>8747.0</v>
      </c>
      <c r="BH320" s="109"/>
      <c r="BI320" s="109"/>
      <c r="BJ320" s="109"/>
      <c r="BK320" s="109">
        <v>12878.0</v>
      </c>
      <c r="BL320" s="109"/>
      <c r="BM320" s="109"/>
      <c r="BN320" s="109">
        <v>3116.0</v>
      </c>
      <c r="BO320" s="109"/>
      <c r="BP320" s="109">
        <v>4017.0</v>
      </c>
      <c r="BQ320" s="109"/>
      <c r="BR320" s="109">
        <v>20732.0</v>
      </c>
      <c r="BS320" s="109"/>
      <c r="BT320" s="109"/>
      <c r="BU320" s="109"/>
      <c r="BV320" s="109"/>
      <c r="BW320" s="109"/>
      <c r="BX320" s="109"/>
      <c r="BY320" s="109"/>
      <c r="BZ320" s="109"/>
      <c r="CA320" s="109"/>
      <c r="CB320" s="109"/>
      <c r="CC320" s="109"/>
      <c r="CD320" s="109"/>
      <c r="CE320" s="109"/>
      <c r="CF320" s="109">
        <v>1381.0</v>
      </c>
      <c r="CG320" s="109"/>
      <c r="CH320" s="109">
        <v>823.0</v>
      </c>
      <c r="CI320" s="109">
        <v>521.0</v>
      </c>
      <c r="CJ320" s="109"/>
      <c r="CK320" s="109"/>
      <c r="CL320" s="109"/>
      <c r="CM320" s="109"/>
      <c r="CN320" s="109"/>
      <c r="CO320" s="109"/>
      <c r="CP320" s="109"/>
      <c r="CQ320" s="109"/>
      <c r="CR320" s="109"/>
      <c r="CS320" s="109"/>
      <c r="CT320" s="109"/>
      <c r="CU320" s="109"/>
      <c r="CV320" s="109"/>
      <c r="CW320" s="109"/>
      <c r="CX320" s="109"/>
      <c r="CY320" s="109"/>
      <c r="CZ320" s="109"/>
      <c r="DA320" s="109"/>
      <c r="DB320" s="109"/>
      <c r="DC320" s="109"/>
      <c r="DD320" s="109"/>
      <c r="DE320" s="109"/>
      <c r="DF320" s="109"/>
      <c r="DG320" s="109"/>
      <c r="DH320" s="109"/>
      <c r="DI320" s="109"/>
      <c r="DJ320" s="109">
        <v>5670.0</v>
      </c>
      <c r="DK320" s="109"/>
      <c r="DL320" s="109"/>
      <c r="DM320" s="109"/>
      <c r="DN320" s="109"/>
      <c r="DO320" s="109"/>
      <c r="DP320" s="109"/>
      <c r="DQ320" s="109"/>
      <c r="DR320" s="109"/>
      <c r="DS320" s="109"/>
      <c r="DT320" s="109"/>
      <c r="DU320" s="109"/>
      <c r="DV320" s="109"/>
      <c r="DW320" s="109"/>
      <c r="DX320" s="109"/>
      <c r="DY320" s="109"/>
      <c r="DZ320" s="109"/>
      <c r="EA320" s="109"/>
      <c r="EB320" s="109"/>
      <c r="EC320" s="109"/>
      <c r="ED320" s="109"/>
      <c r="EE320" s="109"/>
      <c r="EF320" s="109"/>
      <c r="EG320" s="109"/>
      <c r="EH320" s="109"/>
      <c r="EI320" s="109"/>
      <c r="EJ320" s="109"/>
      <c r="EK320" s="109"/>
      <c r="EL320" s="109"/>
      <c r="EM320" s="109"/>
      <c r="EN320" s="109"/>
      <c r="EO320" s="109"/>
      <c r="EP320" s="109"/>
      <c r="EQ320" s="109"/>
      <c r="ER320" s="109"/>
      <c r="ES320" s="109"/>
      <c r="ET320" s="109"/>
      <c r="EU320" s="109"/>
      <c r="EV320" s="109"/>
      <c r="EW320" s="109"/>
      <c r="EX320" s="109"/>
      <c r="EY320" s="109"/>
      <c r="EZ320" s="109"/>
      <c r="FA320" s="109"/>
      <c r="FB320" s="109"/>
      <c r="FC320" s="109"/>
      <c r="FD320" s="109"/>
      <c r="FE320" s="109"/>
      <c r="FF320" s="109"/>
      <c r="FG320" s="109"/>
      <c r="FH320" s="109"/>
      <c r="FI320" s="109"/>
      <c r="FJ320" s="109"/>
      <c r="FK320" s="109"/>
      <c r="FL320" s="109">
        <v>506.0</v>
      </c>
      <c r="FM320" s="109"/>
      <c r="FN320" s="109"/>
      <c r="FO320" s="109"/>
      <c r="FP320" s="109"/>
      <c r="FQ320" s="109"/>
      <c r="FR320" s="109"/>
      <c r="FS320" s="109"/>
      <c r="FT320" s="109"/>
      <c r="FU320" s="109"/>
      <c r="FV320" s="109"/>
      <c r="FW320" s="109"/>
      <c r="FX320" s="109">
        <v>342.0</v>
      </c>
      <c r="FY320" s="109"/>
      <c r="FZ320" s="109"/>
      <c r="GA320" s="109"/>
      <c r="GB320" s="109"/>
      <c r="GC320" s="109"/>
      <c r="GD320" s="109"/>
      <c r="GE320" s="109"/>
      <c r="GF320" s="109">
        <v>755.0</v>
      </c>
      <c r="GG320" s="109">
        <v>1773.0</v>
      </c>
      <c r="GH320" s="109"/>
      <c r="GI320" s="109">
        <v>6843.0</v>
      </c>
    </row>
    <row r="321" ht="15.75" customHeight="1">
      <c r="A321" s="31">
        <v>13.0</v>
      </c>
      <c r="B321" s="31" t="s">
        <v>665</v>
      </c>
      <c r="C321" s="31">
        <v>99.0</v>
      </c>
      <c r="D321" s="109">
        <v>1324614.0</v>
      </c>
      <c r="E321" s="109">
        <v>1350705.0</v>
      </c>
      <c r="F321" s="109">
        <v>1324614.0</v>
      </c>
      <c r="G321" s="109">
        <v>1350705.0</v>
      </c>
      <c r="H321" s="109">
        <v>938587.0</v>
      </c>
      <c r="I321" s="109">
        <v>881718.0</v>
      </c>
      <c r="J321" s="109">
        <v>938587.0</v>
      </c>
      <c r="K321" s="109">
        <v>881718.0</v>
      </c>
      <c r="L321" s="109">
        <v>11742.0</v>
      </c>
      <c r="M321" s="109">
        <v>15974.0</v>
      </c>
      <c r="N321" s="109">
        <v>11077.0</v>
      </c>
      <c r="O321" s="109">
        <v>13975.0</v>
      </c>
      <c r="P321" s="109">
        <v>926845.0</v>
      </c>
      <c r="Q321" s="109">
        <v>865744.0</v>
      </c>
      <c r="R321" s="109">
        <v>927510.0</v>
      </c>
      <c r="S321" s="109">
        <v>867743.0</v>
      </c>
      <c r="T321" s="109">
        <v>316662.0</v>
      </c>
      <c r="U321" s="109">
        <v>384607.0</v>
      </c>
      <c r="V321" s="109">
        <v>307263.0</v>
      </c>
      <c r="W321" s="109">
        <v>369048.0</v>
      </c>
      <c r="X321" s="109">
        <v>161437.0</v>
      </c>
      <c r="Y321" s="109">
        <v>165660.0</v>
      </c>
      <c r="Z321" s="109">
        <v>139689.0</v>
      </c>
      <c r="AA321" s="109">
        <v>154431.0</v>
      </c>
      <c r="AB321" s="109">
        <v>171130.0</v>
      </c>
      <c r="AC321" s="109">
        <v>204479.0</v>
      </c>
      <c r="AD321" s="109">
        <v>165368.0</v>
      </c>
      <c r="AE321" s="109">
        <v>186871.0</v>
      </c>
      <c r="AF321" s="109">
        <v>33746.0</v>
      </c>
      <c r="AG321" s="109">
        <v>33232.0</v>
      </c>
      <c r="AH321" s="109">
        <v>39514.0</v>
      </c>
      <c r="AI321" s="109">
        <v>37716.0</v>
      </c>
      <c r="AJ321" s="109"/>
      <c r="AK321" s="109"/>
      <c r="AL321" s="109"/>
      <c r="AM321" s="109"/>
      <c r="AN321" s="109">
        <v>43899.0</v>
      </c>
      <c r="AO321" s="109">
        <v>11891.0</v>
      </c>
      <c r="AP321" s="109">
        <v>57895.0</v>
      </c>
      <c r="AQ321" s="109">
        <v>18968.0</v>
      </c>
      <c r="AR321" s="109">
        <v>168456.0</v>
      </c>
      <c r="AS321" s="109"/>
      <c r="AT321" s="109">
        <v>172409.0</v>
      </c>
      <c r="AU321" s="109">
        <v>48885.0</v>
      </c>
      <c r="AV321" s="109"/>
      <c r="AW321" s="109">
        <v>19783.0</v>
      </c>
      <c r="AX321" s="109"/>
      <c r="AY321" s="109">
        <v>16563.0</v>
      </c>
      <c r="AZ321" s="109">
        <v>7977.0</v>
      </c>
      <c r="BA321" s="109">
        <v>29218.0</v>
      </c>
      <c r="BB321" s="109">
        <v>10408.0</v>
      </c>
      <c r="BC321" s="109">
        <v>23735.0</v>
      </c>
      <c r="BD321" s="109">
        <v>13794.0</v>
      </c>
      <c r="BE321" s="109">
        <v>11713.0</v>
      </c>
      <c r="BF321" s="109">
        <v>7543.0</v>
      </c>
      <c r="BG321" s="109">
        <v>8004.0</v>
      </c>
      <c r="BH321" s="109">
        <v>2161.0</v>
      </c>
      <c r="BI321" s="109"/>
      <c r="BJ321" s="109">
        <v>12507.0</v>
      </c>
      <c r="BK321" s="109"/>
      <c r="BL321" s="109">
        <v>591.0</v>
      </c>
      <c r="BM321" s="109"/>
      <c r="BN321" s="109">
        <v>1205.0</v>
      </c>
      <c r="BO321" s="109"/>
      <c r="BP321" s="109">
        <v>4631.0</v>
      </c>
      <c r="BQ321" s="109"/>
      <c r="BR321" s="109">
        <v>9309.0</v>
      </c>
      <c r="BS321" s="109"/>
      <c r="BT321" s="109"/>
      <c r="BU321" s="109"/>
      <c r="BV321" s="109"/>
      <c r="BW321" s="109"/>
      <c r="BX321" s="109"/>
      <c r="BY321" s="109"/>
      <c r="BZ321" s="109"/>
      <c r="CA321" s="109"/>
      <c r="CB321" s="109"/>
      <c r="CC321" s="109"/>
      <c r="CD321" s="109"/>
      <c r="CE321" s="109"/>
      <c r="CF321" s="109">
        <v>1666.0</v>
      </c>
      <c r="CG321" s="109">
        <v>1036.0</v>
      </c>
      <c r="CH321" s="109">
        <v>1366.0</v>
      </c>
      <c r="CI321" s="109">
        <v>1166.0</v>
      </c>
      <c r="CJ321" s="109"/>
      <c r="CK321" s="109"/>
      <c r="CL321" s="109"/>
      <c r="CM321" s="109"/>
      <c r="CN321" s="109"/>
      <c r="CO321" s="109"/>
      <c r="CP321" s="109"/>
      <c r="CQ321" s="109"/>
      <c r="CR321" s="109"/>
      <c r="CS321" s="109"/>
      <c r="CT321" s="109"/>
      <c r="CU321" s="109"/>
      <c r="CV321" s="109"/>
      <c r="CW321" s="109"/>
      <c r="CX321" s="109"/>
      <c r="CY321" s="109"/>
      <c r="CZ321" s="109"/>
      <c r="DA321" s="109"/>
      <c r="DB321" s="109"/>
      <c r="DC321" s="109"/>
      <c r="DD321" s="109"/>
      <c r="DE321" s="109"/>
      <c r="DF321" s="109"/>
      <c r="DG321" s="109"/>
      <c r="DH321" s="109"/>
      <c r="DI321" s="109"/>
      <c r="DJ321" s="109">
        <v>3034.0</v>
      </c>
      <c r="DK321" s="109"/>
      <c r="DL321" s="109"/>
      <c r="DM321" s="109"/>
      <c r="DN321" s="109"/>
      <c r="DO321" s="109"/>
      <c r="DP321" s="109"/>
      <c r="DQ321" s="109"/>
      <c r="DR321" s="109"/>
      <c r="DS321" s="109"/>
      <c r="DT321" s="109"/>
      <c r="DU321" s="109"/>
      <c r="DV321" s="109"/>
      <c r="DW321" s="109"/>
      <c r="DX321" s="109"/>
      <c r="DY321" s="109"/>
      <c r="DZ321" s="109"/>
      <c r="EA321" s="109"/>
      <c r="EB321" s="109"/>
      <c r="EC321" s="109"/>
      <c r="ED321" s="109"/>
      <c r="EE321" s="109"/>
      <c r="EF321" s="109"/>
      <c r="EG321" s="109"/>
      <c r="EH321" s="109"/>
      <c r="EI321" s="109"/>
      <c r="EJ321" s="109"/>
      <c r="EK321" s="109"/>
      <c r="EL321" s="109"/>
      <c r="EM321" s="109"/>
      <c r="EN321" s="109"/>
      <c r="EO321" s="109"/>
      <c r="EP321" s="109"/>
      <c r="EQ321" s="109"/>
      <c r="ER321" s="109"/>
      <c r="ES321" s="109"/>
      <c r="ET321" s="109"/>
      <c r="EU321" s="109"/>
      <c r="EV321" s="109"/>
      <c r="EW321" s="109"/>
      <c r="EX321" s="109"/>
      <c r="EY321" s="109"/>
      <c r="EZ321" s="109"/>
      <c r="FA321" s="109"/>
      <c r="FB321" s="109"/>
      <c r="FC321" s="109"/>
      <c r="FD321" s="109"/>
      <c r="FE321" s="109"/>
      <c r="FF321" s="109"/>
      <c r="FG321" s="109"/>
      <c r="FH321" s="109"/>
      <c r="FI321" s="109"/>
      <c r="FJ321" s="109"/>
      <c r="FK321" s="109"/>
      <c r="FL321" s="109"/>
      <c r="FM321" s="109"/>
      <c r="FN321" s="109"/>
      <c r="FO321" s="109"/>
      <c r="FP321" s="109"/>
      <c r="FQ321" s="109"/>
      <c r="FR321" s="109"/>
      <c r="FS321" s="109"/>
      <c r="FT321" s="109"/>
      <c r="FU321" s="109"/>
      <c r="FV321" s="109"/>
      <c r="FW321" s="109"/>
      <c r="FX321" s="109"/>
      <c r="FY321" s="109"/>
      <c r="FZ321" s="109"/>
      <c r="GA321" s="109"/>
      <c r="GB321" s="109"/>
      <c r="GC321" s="109"/>
      <c r="GD321" s="109"/>
      <c r="GE321" s="109"/>
      <c r="GF321" s="109">
        <v>695.0</v>
      </c>
      <c r="GG321" s="109">
        <v>4125.0</v>
      </c>
      <c r="GH321" s="109"/>
      <c r="GI321" s="109">
        <v>2356.0</v>
      </c>
    </row>
    <row r="322" ht="15.75" customHeight="1">
      <c r="A322" s="31">
        <v>2.0</v>
      </c>
      <c r="B322" s="31" t="s">
        <v>639</v>
      </c>
      <c r="C322" s="31">
        <v>99.0</v>
      </c>
      <c r="D322" s="109">
        <v>1296656.0</v>
      </c>
      <c r="E322" s="109">
        <v>1281918.0</v>
      </c>
      <c r="F322" s="109">
        <v>1296656.0</v>
      </c>
      <c r="G322" s="109">
        <v>1281918.0</v>
      </c>
      <c r="H322" s="109">
        <v>984926.0</v>
      </c>
      <c r="I322" s="109">
        <v>901213.0</v>
      </c>
      <c r="J322" s="109">
        <v>984926.0</v>
      </c>
      <c r="K322" s="109">
        <v>901213.0</v>
      </c>
      <c r="L322" s="109">
        <v>9254.0</v>
      </c>
      <c r="M322" s="109">
        <v>11260.0</v>
      </c>
      <c r="N322" s="109">
        <v>6808.0</v>
      </c>
      <c r="O322" s="109">
        <v>10384.0</v>
      </c>
      <c r="P322" s="109">
        <v>975672.0</v>
      </c>
      <c r="Q322" s="109">
        <v>889953.0</v>
      </c>
      <c r="R322" s="109">
        <v>978118.0</v>
      </c>
      <c r="S322" s="109">
        <v>890829.0</v>
      </c>
      <c r="T322" s="109">
        <v>277677.0</v>
      </c>
      <c r="U322" s="109">
        <v>305979.0</v>
      </c>
      <c r="V322" s="109">
        <v>266312.0</v>
      </c>
      <c r="W322" s="109">
        <v>285927.0</v>
      </c>
      <c r="X322" s="109">
        <v>311889.0</v>
      </c>
      <c r="Y322" s="109">
        <v>336337.0</v>
      </c>
      <c r="Z322" s="109">
        <v>229862.0</v>
      </c>
      <c r="AA322" s="109">
        <v>288902.0</v>
      </c>
      <c r="AB322" s="109">
        <v>105242.0</v>
      </c>
      <c r="AC322" s="109">
        <v>66995.0</v>
      </c>
      <c r="AD322" s="109">
        <v>119076.0</v>
      </c>
      <c r="AE322" s="109">
        <v>78296.0</v>
      </c>
      <c r="AF322" s="109">
        <v>114485.0</v>
      </c>
      <c r="AG322" s="109">
        <v>94473.0</v>
      </c>
      <c r="AH322" s="109">
        <v>136371.0</v>
      </c>
      <c r="AI322" s="109">
        <v>112826.0</v>
      </c>
      <c r="AJ322" s="109"/>
      <c r="AK322" s="109"/>
      <c r="AL322" s="109"/>
      <c r="AM322" s="109"/>
      <c r="AN322" s="109">
        <v>69178.0</v>
      </c>
      <c r="AO322" s="109">
        <v>17707.0</v>
      </c>
      <c r="AP322" s="109">
        <v>105610.0</v>
      </c>
      <c r="AQ322" s="109">
        <v>42869.0</v>
      </c>
      <c r="AR322" s="109">
        <v>71527.0</v>
      </c>
      <c r="AS322" s="109">
        <v>29835.0</v>
      </c>
      <c r="AT322" s="109">
        <v>76511.0</v>
      </c>
      <c r="AU322" s="109">
        <v>37142.0</v>
      </c>
      <c r="AV322" s="109"/>
      <c r="AW322" s="109">
        <v>22175.0</v>
      </c>
      <c r="AX322" s="109"/>
      <c r="AY322" s="109">
        <v>24505.0</v>
      </c>
      <c r="AZ322" s="109">
        <v>1245.0</v>
      </c>
      <c r="BA322" s="109">
        <v>5738.0</v>
      </c>
      <c r="BB322" s="109">
        <v>1799.0</v>
      </c>
      <c r="BC322" s="109">
        <v>5658.0</v>
      </c>
      <c r="BD322" s="109">
        <v>5426.0</v>
      </c>
      <c r="BE322" s="109">
        <v>3725.0</v>
      </c>
      <c r="BF322" s="109">
        <v>3458.0</v>
      </c>
      <c r="BG322" s="109">
        <v>2856.0</v>
      </c>
      <c r="BH322" s="109"/>
      <c r="BI322" s="109"/>
      <c r="BJ322" s="109">
        <v>8813.0</v>
      </c>
      <c r="BK322" s="109"/>
      <c r="BL322" s="109">
        <v>3369.0</v>
      </c>
      <c r="BM322" s="109">
        <v>637.0</v>
      </c>
      <c r="BN322" s="109">
        <v>2778.0</v>
      </c>
      <c r="BO322" s="109">
        <v>1963.0</v>
      </c>
      <c r="BP322" s="109">
        <v>11426.0</v>
      </c>
      <c r="BQ322" s="109">
        <v>3097.0</v>
      </c>
      <c r="BR322" s="109">
        <v>15388.0</v>
      </c>
      <c r="BS322" s="109">
        <v>5643.0</v>
      </c>
      <c r="BT322" s="109"/>
      <c r="BU322" s="109"/>
      <c r="BV322" s="109"/>
      <c r="BW322" s="109"/>
      <c r="BX322" s="109"/>
      <c r="BY322" s="109"/>
      <c r="BZ322" s="109"/>
      <c r="CA322" s="109"/>
      <c r="CB322" s="109"/>
      <c r="CC322" s="109"/>
      <c r="CD322" s="109"/>
      <c r="CE322" s="109"/>
      <c r="CF322" s="109">
        <v>1123.0</v>
      </c>
      <c r="CG322" s="109">
        <v>135.0</v>
      </c>
      <c r="CH322" s="109">
        <v>688.0</v>
      </c>
      <c r="CI322" s="109">
        <v>423.0</v>
      </c>
      <c r="CJ322" s="109"/>
      <c r="CK322" s="109"/>
      <c r="CL322" s="109"/>
      <c r="CM322" s="109"/>
      <c r="CN322" s="109"/>
      <c r="CO322" s="109"/>
      <c r="CP322" s="109"/>
      <c r="CQ322" s="109"/>
      <c r="CR322" s="109"/>
      <c r="CS322" s="109"/>
      <c r="CT322" s="109"/>
      <c r="CU322" s="109"/>
      <c r="CV322" s="109"/>
      <c r="CW322" s="109"/>
      <c r="CX322" s="109"/>
      <c r="CY322" s="109"/>
      <c r="CZ322" s="109"/>
      <c r="DA322" s="109"/>
      <c r="DB322" s="109"/>
      <c r="DC322" s="109"/>
      <c r="DD322" s="109"/>
      <c r="DE322" s="109"/>
      <c r="DF322" s="109"/>
      <c r="DG322" s="109"/>
      <c r="DH322" s="109"/>
      <c r="DI322" s="109"/>
      <c r="DJ322" s="109">
        <v>4573.0</v>
      </c>
      <c r="DK322" s="109"/>
      <c r="DL322" s="109"/>
      <c r="DM322" s="109"/>
      <c r="DN322" s="109">
        <v>4199.0</v>
      </c>
      <c r="DO322" s="109"/>
      <c r="DP322" s="109"/>
      <c r="DQ322" s="109"/>
      <c r="DR322" s="109">
        <v>511.0</v>
      </c>
      <c r="DS322" s="109"/>
      <c r="DT322" s="109"/>
      <c r="DU322" s="109"/>
      <c r="DV322" s="109"/>
      <c r="DW322" s="109"/>
      <c r="DX322" s="109"/>
      <c r="DY322" s="109"/>
      <c r="DZ322" s="109"/>
      <c r="EA322" s="109"/>
      <c r="EB322" s="109"/>
      <c r="EC322" s="109"/>
      <c r="ED322" s="109"/>
      <c r="EE322" s="109"/>
      <c r="EF322" s="109"/>
      <c r="EG322" s="109"/>
      <c r="EH322" s="109"/>
      <c r="EI322" s="109"/>
      <c r="EJ322" s="109"/>
      <c r="EK322" s="109"/>
      <c r="EL322" s="109"/>
      <c r="EM322" s="109"/>
      <c r="EN322" s="109"/>
      <c r="EO322" s="109"/>
      <c r="EP322" s="109"/>
      <c r="EQ322" s="109"/>
      <c r="ER322" s="109"/>
      <c r="ES322" s="109"/>
      <c r="ET322" s="109"/>
      <c r="EU322" s="109"/>
      <c r="EV322" s="109"/>
      <c r="EW322" s="109"/>
      <c r="EX322" s="109">
        <v>2169.0</v>
      </c>
      <c r="EY322" s="109"/>
      <c r="EZ322" s="109"/>
      <c r="FA322" s="109"/>
      <c r="FB322" s="109"/>
      <c r="FC322" s="109"/>
      <c r="FD322" s="109"/>
      <c r="FE322" s="109"/>
      <c r="FF322" s="109"/>
      <c r="FG322" s="109"/>
      <c r="FH322" s="109"/>
      <c r="FI322" s="109"/>
      <c r="FJ322" s="109"/>
      <c r="FK322" s="109"/>
      <c r="FL322" s="109"/>
      <c r="FM322" s="109"/>
      <c r="FN322" s="109"/>
      <c r="FO322" s="109"/>
      <c r="FP322" s="109"/>
      <c r="FQ322" s="109"/>
      <c r="FR322" s="109"/>
      <c r="FS322" s="109"/>
      <c r="FT322" s="109"/>
      <c r="FU322" s="109"/>
      <c r="FV322" s="109"/>
      <c r="FW322" s="109"/>
      <c r="FX322" s="109"/>
      <c r="FY322" s="109"/>
      <c r="FZ322" s="109"/>
      <c r="GA322" s="109"/>
      <c r="GB322" s="109"/>
      <c r="GC322" s="109"/>
      <c r="GD322" s="109"/>
      <c r="GE322" s="109"/>
      <c r="GF322" s="109">
        <v>3085.0</v>
      </c>
      <c r="GG322" s="109">
        <v>3120.0</v>
      </c>
      <c r="GH322" s="109"/>
      <c r="GI322" s="109">
        <v>3819.0</v>
      </c>
    </row>
    <row r="323" ht="15.75" customHeight="1">
      <c r="A323" s="31">
        <v>3.0</v>
      </c>
      <c r="B323" s="31" t="s">
        <v>640</v>
      </c>
      <c r="C323" s="31">
        <v>99.0</v>
      </c>
      <c r="D323" s="109">
        <v>6124582.0</v>
      </c>
      <c r="E323" s="109">
        <v>6117473.0</v>
      </c>
      <c r="F323" s="109">
        <v>6124582.0</v>
      </c>
      <c r="G323" s="109">
        <v>6117473.0</v>
      </c>
      <c r="H323" s="109">
        <v>4681871.0</v>
      </c>
      <c r="I323" s="109">
        <v>4491281.0</v>
      </c>
      <c r="J323" s="109">
        <v>4681871.0</v>
      </c>
      <c r="K323" s="109">
        <v>4491281.0</v>
      </c>
      <c r="L323" s="109">
        <v>46554.0</v>
      </c>
      <c r="M323" s="109">
        <v>53723.0</v>
      </c>
      <c r="N323" s="109">
        <v>34895.0</v>
      </c>
      <c r="O323" s="109">
        <v>46021.0</v>
      </c>
      <c r="P323" s="109">
        <v>4635317.0</v>
      </c>
      <c r="Q323" s="109">
        <v>4437558.0</v>
      </c>
      <c r="R323" s="109">
        <v>4646976.0</v>
      </c>
      <c r="S323" s="109">
        <v>4445260.0</v>
      </c>
      <c r="T323" s="109">
        <v>1777588.0</v>
      </c>
      <c r="U323" s="109">
        <v>1946518.0</v>
      </c>
      <c r="V323" s="109">
        <v>1623481.0</v>
      </c>
      <c r="W323" s="109">
        <v>1825592.0</v>
      </c>
      <c r="X323" s="109">
        <v>1557197.0</v>
      </c>
      <c r="Y323" s="109">
        <v>1699556.0</v>
      </c>
      <c r="Z323" s="109">
        <v>1275172.0</v>
      </c>
      <c r="AA323" s="109">
        <v>1470005.0</v>
      </c>
      <c r="AB323" s="109">
        <v>273064.0</v>
      </c>
      <c r="AC323" s="109">
        <v>189645.0</v>
      </c>
      <c r="AD323" s="109">
        <v>322979.0</v>
      </c>
      <c r="AE323" s="109">
        <v>223935.0</v>
      </c>
      <c r="AF323" s="109">
        <v>334541.0</v>
      </c>
      <c r="AG323" s="109">
        <v>299885.0</v>
      </c>
      <c r="AH323" s="109">
        <v>404825.0</v>
      </c>
      <c r="AI323" s="109">
        <v>391901.0</v>
      </c>
      <c r="AJ323" s="109"/>
      <c r="AK323" s="109"/>
      <c r="AL323" s="109"/>
      <c r="AM323" s="109"/>
      <c r="AN323" s="109">
        <v>264801.0</v>
      </c>
      <c r="AO323" s="109">
        <v>82291.0</v>
      </c>
      <c r="AP323" s="109">
        <v>431405.0</v>
      </c>
      <c r="AQ323" s="109">
        <v>185647.0</v>
      </c>
      <c r="AR323" s="109">
        <v>369663.0</v>
      </c>
      <c r="AS323" s="109">
        <v>82424.0</v>
      </c>
      <c r="AT323" s="109">
        <v>422362.0</v>
      </c>
      <c r="AU323" s="109">
        <v>165875.0</v>
      </c>
      <c r="AV323" s="109">
        <v>13214.0</v>
      </c>
      <c r="AW323" s="109">
        <v>60736.0</v>
      </c>
      <c r="AX323" s="109">
        <v>17683.0</v>
      </c>
      <c r="AY323" s="109">
        <v>74601.0</v>
      </c>
      <c r="AZ323" s="109"/>
      <c r="BA323" s="109">
        <v>41103.0</v>
      </c>
      <c r="BB323" s="109">
        <v>12034.0</v>
      </c>
      <c r="BC323" s="109">
        <v>37415.0</v>
      </c>
      <c r="BD323" s="109">
        <v>23538.0</v>
      </c>
      <c r="BE323" s="109">
        <v>29234.0</v>
      </c>
      <c r="BF323" s="109">
        <v>19178.0</v>
      </c>
      <c r="BG323" s="109">
        <v>21773.0</v>
      </c>
      <c r="BH323" s="109"/>
      <c r="BI323" s="109"/>
      <c r="BJ323" s="109">
        <v>40487.0</v>
      </c>
      <c r="BK323" s="109">
        <v>33809.0</v>
      </c>
      <c r="BL323" s="109">
        <v>809.0</v>
      </c>
      <c r="BM323" s="109"/>
      <c r="BN323" s="109">
        <v>4771.0</v>
      </c>
      <c r="BO323" s="109"/>
      <c r="BP323" s="109">
        <v>12726.0</v>
      </c>
      <c r="BQ323" s="109"/>
      <c r="BR323" s="109">
        <v>41228.0</v>
      </c>
      <c r="BS323" s="109"/>
      <c r="BT323" s="109"/>
      <c r="BU323" s="109"/>
      <c r="BV323" s="109"/>
      <c r="BW323" s="109"/>
      <c r="BX323" s="109"/>
      <c r="BY323" s="109"/>
      <c r="BZ323" s="109"/>
      <c r="CA323" s="109"/>
      <c r="CB323" s="109"/>
      <c r="CC323" s="109"/>
      <c r="CD323" s="109"/>
      <c r="CE323" s="109"/>
      <c r="CF323" s="109">
        <v>1522.0</v>
      </c>
      <c r="CG323" s="109">
        <v>259.0</v>
      </c>
      <c r="CH323" s="109">
        <v>1616.0</v>
      </c>
      <c r="CI323" s="109">
        <v>1267.0</v>
      </c>
      <c r="CJ323" s="109"/>
      <c r="CK323" s="109"/>
      <c r="CL323" s="109"/>
      <c r="CM323" s="109"/>
      <c r="CN323" s="109"/>
      <c r="CO323" s="109"/>
      <c r="CP323" s="109"/>
      <c r="CQ323" s="109"/>
      <c r="CR323" s="109"/>
      <c r="CS323" s="109"/>
      <c r="CT323" s="109"/>
      <c r="CU323" s="109"/>
      <c r="CV323" s="109"/>
      <c r="CW323" s="109"/>
      <c r="CX323" s="109"/>
      <c r="CY323" s="109"/>
      <c r="CZ323" s="109"/>
      <c r="DA323" s="109"/>
      <c r="DB323" s="109"/>
      <c r="DC323" s="109"/>
      <c r="DD323" s="109"/>
      <c r="DE323" s="109"/>
      <c r="DF323" s="109"/>
      <c r="DG323" s="109"/>
      <c r="DH323" s="109"/>
      <c r="DI323" s="109"/>
      <c r="DJ323" s="109">
        <v>8084.0</v>
      </c>
      <c r="DK323" s="109"/>
      <c r="DL323" s="109"/>
      <c r="DM323" s="109"/>
      <c r="DN323" s="109">
        <v>6349.0</v>
      </c>
      <c r="DO323" s="109"/>
      <c r="DP323" s="109">
        <v>1331.0</v>
      </c>
      <c r="DQ323" s="109"/>
      <c r="DR323" s="109">
        <v>1100.0</v>
      </c>
      <c r="DS323" s="109"/>
      <c r="DT323" s="109"/>
      <c r="DU323" s="109"/>
      <c r="DV323" s="109">
        <v>8146.0</v>
      </c>
      <c r="DW323" s="109"/>
      <c r="DX323" s="109"/>
      <c r="DY323" s="109"/>
      <c r="DZ323" s="109"/>
      <c r="EA323" s="109"/>
      <c r="EB323" s="109"/>
      <c r="EC323" s="109"/>
      <c r="ED323" s="109"/>
      <c r="EE323" s="109"/>
      <c r="EF323" s="109"/>
      <c r="EG323" s="109"/>
      <c r="EH323" s="109"/>
      <c r="EI323" s="109"/>
      <c r="EJ323" s="109"/>
      <c r="EK323" s="109"/>
      <c r="EL323" s="109"/>
      <c r="EM323" s="109"/>
      <c r="EN323" s="109"/>
      <c r="EO323" s="109"/>
      <c r="EP323" s="109"/>
      <c r="EQ323" s="109"/>
      <c r="ER323" s="109"/>
      <c r="ES323" s="109"/>
      <c r="ET323" s="109"/>
      <c r="EU323" s="109"/>
      <c r="EV323" s="109"/>
      <c r="EW323" s="109"/>
      <c r="EX323" s="109">
        <v>6076.0</v>
      </c>
      <c r="EY323" s="109"/>
      <c r="EZ323" s="109">
        <v>953.0</v>
      </c>
      <c r="FA323" s="109"/>
      <c r="FB323" s="109"/>
      <c r="FC323" s="109"/>
      <c r="FD323" s="109"/>
      <c r="FE323" s="109"/>
      <c r="FF323" s="109"/>
      <c r="FG323" s="109"/>
      <c r="FH323" s="109"/>
      <c r="FI323" s="109"/>
      <c r="FJ323" s="109"/>
      <c r="FK323" s="109"/>
      <c r="FL323" s="109"/>
      <c r="FM323" s="109">
        <v>1022.0</v>
      </c>
      <c r="FN323" s="109"/>
      <c r="FO323" s="109"/>
      <c r="FP323" s="109"/>
      <c r="FQ323" s="109"/>
      <c r="FR323" s="109"/>
      <c r="FS323" s="109"/>
      <c r="FT323" s="109"/>
      <c r="FU323" s="109"/>
      <c r="FV323" s="109"/>
      <c r="FW323" s="109"/>
      <c r="FX323" s="109"/>
      <c r="FY323" s="109"/>
      <c r="FZ323" s="109"/>
      <c r="GA323" s="109"/>
      <c r="GB323" s="109"/>
      <c r="GC323" s="109"/>
      <c r="GD323" s="109"/>
      <c r="GE323" s="109"/>
      <c r="GF323" s="109">
        <v>4370.0</v>
      </c>
      <c r="GG323" s="109">
        <v>4885.0</v>
      </c>
      <c r="GH323" s="109"/>
      <c r="GI323" s="109">
        <v>13440.0</v>
      </c>
    </row>
    <row r="324" ht="15.75" customHeight="1">
      <c r="A324" s="31">
        <v>4.0</v>
      </c>
      <c r="B324" s="31" t="s">
        <v>642</v>
      </c>
      <c r="C324" s="31">
        <v>99.0</v>
      </c>
      <c r="D324" s="109">
        <v>474151.0</v>
      </c>
      <c r="E324" s="109">
        <v>483823.0</v>
      </c>
      <c r="F324" s="109">
        <v>474151.0</v>
      </c>
      <c r="G324" s="109">
        <v>483823.0</v>
      </c>
      <c r="H324" s="109">
        <v>335919.0</v>
      </c>
      <c r="I324" s="109">
        <v>333022.0</v>
      </c>
      <c r="J324" s="109">
        <v>335919.0</v>
      </c>
      <c r="K324" s="109">
        <v>333022.0</v>
      </c>
      <c r="L324" s="109">
        <v>4876.0</v>
      </c>
      <c r="M324" s="109">
        <v>4211.0</v>
      </c>
      <c r="N324" s="109">
        <v>3596.0</v>
      </c>
      <c r="O324" s="109">
        <v>3610.0</v>
      </c>
      <c r="P324" s="109">
        <v>331043.0</v>
      </c>
      <c r="Q324" s="109">
        <v>328811.0</v>
      </c>
      <c r="R324" s="109">
        <v>332323.0</v>
      </c>
      <c r="S324" s="109">
        <v>329412.0</v>
      </c>
      <c r="T324" s="109">
        <v>81275.0</v>
      </c>
      <c r="U324" s="109">
        <v>97265.0</v>
      </c>
      <c r="V324" s="109">
        <v>83409.0</v>
      </c>
      <c r="W324" s="109">
        <v>96459.0</v>
      </c>
      <c r="X324" s="109">
        <v>105119.0</v>
      </c>
      <c r="Y324" s="109">
        <v>133437.0</v>
      </c>
      <c r="Z324" s="109">
        <v>88944.0</v>
      </c>
      <c r="AA324" s="109">
        <v>117204.0</v>
      </c>
      <c r="AB324" s="109">
        <v>39405.0</v>
      </c>
      <c r="AC324" s="109">
        <v>28521.0</v>
      </c>
      <c r="AD324" s="109">
        <v>44629.0</v>
      </c>
      <c r="AE324" s="109">
        <v>33284.0</v>
      </c>
      <c r="AF324" s="109">
        <v>33386.0</v>
      </c>
      <c r="AG324" s="109">
        <v>37667.0</v>
      </c>
      <c r="AH324" s="109">
        <v>36733.0</v>
      </c>
      <c r="AI324" s="109">
        <v>40014.0</v>
      </c>
      <c r="AJ324" s="109"/>
      <c r="AK324" s="109"/>
      <c r="AL324" s="109"/>
      <c r="AM324" s="109"/>
      <c r="AN324" s="109">
        <v>30457.0</v>
      </c>
      <c r="AO324" s="109">
        <v>6360.0</v>
      </c>
      <c r="AP324" s="109">
        <v>31056.0</v>
      </c>
      <c r="AQ324" s="109">
        <v>11204.0</v>
      </c>
      <c r="AR324" s="109">
        <v>30935.0</v>
      </c>
      <c r="AS324" s="109">
        <v>10764.0</v>
      </c>
      <c r="AT324" s="109">
        <v>33244.0</v>
      </c>
      <c r="AU324" s="109">
        <v>12307.0</v>
      </c>
      <c r="AV324" s="109"/>
      <c r="AW324" s="109">
        <v>8831.0</v>
      </c>
      <c r="AX324" s="109">
        <v>1958.0</v>
      </c>
      <c r="AY324" s="109">
        <v>8455.0</v>
      </c>
      <c r="AZ324" s="109">
        <v>487.0</v>
      </c>
      <c r="BA324" s="109">
        <v>3796.0</v>
      </c>
      <c r="BB324" s="109">
        <v>863.0</v>
      </c>
      <c r="BC324" s="109">
        <v>3640.0</v>
      </c>
      <c r="BD324" s="109">
        <v>939.0</v>
      </c>
      <c r="BE324" s="109"/>
      <c r="BF324" s="109">
        <v>1194.0</v>
      </c>
      <c r="BG324" s="109">
        <v>814.0</v>
      </c>
      <c r="BH324" s="109"/>
      <c r="BI324" s="109"/>
      <c r="BJ324" s="109"/>
      <c r="BK324" s="109">
        <v>3465.0</v>
      </c>
      <c r="BL324" s="109"/>
      <c r="BM324" s="109"/>
      <c r="BN324" s="109"/>
      <c r="BO324" s="109"/>
      <c r="BP324" s="109">
        <v>7753.0</v>
      </c>
      <c r="BQ324" s="109">
        <v>1531.0</v>
      </c>
      <c r="BR324" s="109">
        <v>5511.0</v>
      </c>
      <c r="BS324" s="109">
        <v>1549.0</v>
      </c>
      <c r="BT324" s="109"/>
      <c r="BU324" s="109"/>
      <c r="BV324" s="109"/>
      <c r="BW324" s="109"/>
      <c r="BX324" s="109"/>
      <c r="BY324" s="109"/>
      <c r="BZ324" s="109"/>
      <c r="CA324" s="109"/>
      <c r="CB324" s="109"/>
      <c r="CC324" s="109"/>
      <c r="CD324" s="109"/>
      <c r="CE324" s="109"/>
      <c r="CF324" s="109">
        <v>500.0</v>
      </c>
      <c r="CG324" s="109">
        <v>207.0</v>
      </c>
      <c r="CH324" s="109">
        <v>273.0</v>
      </c>
      <c r="CI324" s="109">
        <v>156.0</v>
      </c>
      <c r="CJ324" s="109"/>
      <c r="CK324" s="109"/>
      <c r="CL324" s="109"/>
      <c r="CM324" s="109"/>
      <c r="CN324" s="109"/>
      <c r="CO324" s="109"/>
      <c r="CP324" s="109"/>
      <c r="CQ324" s="109"/>
      <c r="CR324" s="109"/>
      <c r="CS324" s="109"/>
      <c r="CT324" s="109"/>
      <c r="CU324" s="109"/>
      <c r="CV324" s="109"/>
      <c r="CW324" s="109"/>
      <c r="CX324" s="109"/>
      <c r="CY324" s="109"/>
      <c r="CZ324" s="109"/>
      <c r="DA324" s="109"/>
      <c r="DB324" s="109"/>
      <c r="DC324" s="109"/>
      <c r="DD324" s="109"/>
      <c r="DE324" s="109"/>
      <c r="DF324" s="109"/>
      <c r="DG324" s="109"/>
      <c r="DH324" s="109"/>
      <c r="DI324" s="109"/>
      <c r="DJ324" s="109">
        <v>1804.0</v>
      </c>
      <c r="DK324" s="109"/>
      <c r="DL324" s="109"/>
      <c r="DM324" s="109"/>
      <c r="DN324" s="109"/>
      <c r="DO324" s="109"/>
      <c r="DP324" s="109"/>
      <c r="DQ324" s="109"/>
      <c r="DR324" s="109">
        <v>174.0</v>
      </c>
      <c r="DS324" s="109"/>
      <c r="DT324" s="109"/>
      <c r="DU324" s="109"/>
      <c r="DV324" s="109">
        <v>607.0</v>
      </c>
      <c r="DW324" s="109"/>
      <c r="DX324" s="109"/>
      <c r="DY324" s="109"/>
      <c r="DZ324" s="109"/>
      <c r="EA324" s="109"/>
      <c r="EB324" s="109"/>
      <c r="EC324" s="109"/>
      <c r="ED324" s="109"/>
      <c r="EE324" s="109"/>
      <c r="EF324" s="109"/>
      <c r="EG324" s="109"/>
      <c r="EH324" s="109"/>
      <c r="EI324" s="109"/>
      <c r="EJ324" s="109">
        <v>787.0</v>
      </c>
      <c r="EK324" s="109"/>
      <c r="EL324" s="109">
        <v>905.0</v>
      </c>
      <c r="EM324" s="109"/>
      <c r="EN324" s="109"/>
      <c r="EO324" s="109"/>
      <c r="EP324" s="109"/>
      <c r="EQ324" s="109"/>
      <c r="ER324" s="109"/>
      <c r="ES324" s="109"/>
      <c r="ET324" s="109"/>
      <c r="EU324" s="109"/>
      <c r="EV324" s="109"/>
      <c r="EW324" s="109"/>
      <c r="EX324" s="109">
        <v>1019.0</v>
      </c>
      <c r="EY324" s="109"/>
      <c r="EZ324" s="109"/>
      <c r="FA324" s="109"/>
      <c r="FB324" s="109"/>
      <c r="FC324" s="109"/>
      <c r="FD324" s="109"/>
      <c r="FE324" s="109"/>
      <c r="FF324" s="109"/>
      <c r="FG324" s="109"/>
      <c r="FH324" s="109"/>
      <c r="FI324" s="109"/>
      <c r="FJ324" s="109"/>
      <c r="FK324" s="109"/>
      <c r="FL324" s="109"/>
      <c r="FM324" s="109"/>
      <c r="FN324" s="109"/>
      <c r="FO324" s="109"/>
      <c r="FP324" s="109"/>
      <c r="FQ324" s="109"/>
      <c r="FR324" s="109"/>
      <c r="FS324" s="109"/>
      <c r="FT324" s="109"/>
      <c r="FU324" s="109"/>
      <c r="FV324" s="109"/>
      <c r="FW324" s="109"/>
      <c r="FX324" s="109"/>
      <c r="FY324" s="109"/>
      <c r="FZ324" s="109"/>
      <c r="GA324" s="109"/>
      <c r="GB324" s="109"/>
      <c r="GC324" s="109"/>
      <c r="GD324" s="109"/>
      <c r="GE324" s="109"/>
      <c r="GF324" s="109"/>
      <c r="GG324" s="109">
        <v>432.0</v>
      </c>
      <c r="GH324" s="109"/>
      <c r="GI324" s="109">
        <v>861.0</v>
      </c>
    </row>
    <row r="325" ht="15.75" customHeight="1">
      <c r="A325" s="31">
        <v>12.0</v>
      </c>
      <c r="B325" s="31" t="s">
        <v>664</v>
      </c>
      <c r="C325" s="31">
        <v>99.0</v>
      </c>
      <c r="D325" s="109">
        <v>2051559.0</v>
      </c>
      <c r="E325" s="109">
        <v>2065944.0</v>
      </c>
      <c r="F325" s="109">
        <v>2051559.0</v>
      </c>
      <c r="G325" s="109">
        <v>2065944.0</v>
      </c>
      <c r="H325" s="109">
        <v>1512145.0</v>
      </c>
      <c r="I325" s="109">
        <v>1412785.0</v>
      </c>
      <c r="J325" s="109">
        <v>1512145.0</v>
      </c>
      <c r="K325" s="109">
        <v>1412785.0</v>
      </c>
      <c r="L325" s="109">
        <v>23743.0</v>
      </c>
      <c r="M325" s="109">
        <v>29140.0</v>
      </c>
      <c r="N325" s="109">
        <v>21314.0</v>
      </c>
      <c r="O325" s="109">
        <v>24423.0</v>
      </c>
      <c r="P325" s="109">
        <v>1488402.0</v>
      </c>
      <c r="Q325" s="109">
        <v>1383645.0</v>
      </c>
      <c r="R325" s="109">
        <v>1490831.0</v>
      </c>
      <c r="S325" s="109">
        <v>1388362.0</v>
      </c>
      <c r="T325" s="109">
        <v>432157.0</v>
      </c>
      <c r="U325" s="109">
        <v>492236.0</v>
      </c>
      <c r="V325" s="109">
        <v>397839.0</v>
      </c>
      <c r="W325" s="109">
        <v>482601.0</v>
      </c>
      <c r="X325" s="109">
        <v>304896.0</v>
      </c>
      <c r="Y325" s="109">
        <v>367713.0</v>
      </c>
      <c r="Z325" s="109">
        <v>261822.0</v>
      </c>
      <c r="AA325" s="109">
        <v>321174.0</v>
      </c>
      <c r="AB325" s="109">
        <v>256497.0</v>
      </c>
      <c r="AC325" s="109">
        <v>330627.0</v>
      </c>
      <c r="AD325" s="109">
        <v>255721.0</v>
      </c>
      <c r="AE325" s="109">
        <v>311312.0</v>
      </c>
      <c r="AF325" s="109">
        <v>67253.0</v>
      </c>
      <c r="AG325" s="109">
        <v>53549.0</v>
      </c>
      <c r="AH325" s="109">
        <v>74971.0</v>
      </c>
      <c r="AI325" s="109">
        <v>65182.0</v>
      </c>
      <c r="AJ325" s="109"/>
      <c r="AK325" s="109"/>
      <c r="AL325" s="109"/>
      <c r="AM325" s="109"/>
      <c r="AN325" s="109">
        <v>75734.0</v>
      </c>
      <c r="AO325" s="109">
        <v>21252.0</v>
      </c>
      <c r="AP325" s="109">
        <v>105485.0</v>
      </c>
      <c r="AQ325" s="109">
        <v>35365.0</v>
      </c>
      <c r="AR325" s="109">
        <v>289204.0</v>
      </c>
      <c r="AS325" s="109"/>
      <c r="AT325" s="109">
        <v>301103.0</v>
      </c>
      <c r="AU325" s="109">
        <v>83075.0</v>
      </c>
      <c r="AV325" s="109">
        <v>4925.0</v>
      </c>
      <c r="AW325" s="109">
        <v>39472.0</v>
      </c>
      <c r="AX325" s="109"/>
      <c r="AY325" s="109">
        <v>30785.0</v>
      </c>
      <c r="AZ325" s="109">
        <v>1369.0</v>
      </c>
      <c r="BA325" s="109">
        <v>46702.0</v>
      </c>
      <c r="BB325" s="109">
        <v>12993.0</v>
      </c>
      <c r="BC325" s="109">
        <v>35578.0</v>
      </c>
      <c r="BD325" s="109">
        <v>28547.0</v>
      </c>
      <c r="BE325" s="109">
        <v>9860.0</v>
      </c>
      <c r="BF325" s="109">
        <v>17762.0</v>
      </c>
      <c r="BG325" s="109">
        <v>13416.0</v>
      </c>
      <c r="BH325" s="109"/>
      <c r="BI325" s="109"/>
      <c r="BJ325" s="109">
        <v>26243.0</v>
      </c>
      <c r="BK325" s="109"/>
      <c r="BL325" s="109"/>
      <c r="BM325" s="109"/>
      <c r="BN325" s="109">
        <v>2496.0</v>
      </c>
      <c r="BO325" s="109"/>
      <c r="BP325" s="109">
        <v>17385.0</v>
      </c>
      <c r="BQ325" s="109">
        <v>901.0</v>
      </c>
      <c r="BR325" s="109">
        <v>19471.0</v>
      </c>
      <c r="BS325" s="109"/>
      <c r="BT325" s="109"/>
      <c r="BU325" s="109"/>
      <c r="BV325" s="109"/>
      <c r="BW325" s="109"/>
      <c r="BX325" s="109"/>
      <c r="BY325" s="109"/>
      <c r="BZ325" s="109"/>
      <c r="CA325" s="109"/>
      <c r="CB325" s="109"/>
      <c r="CC325" s="109"/>
      <c r="CD325" s="109"/>
      <c r="CE325" s="109"/>
      <c r="CF325" s="109">
        <v>772.0</v>
      </c>
      <c r="CG325" s="109"/>
      <c r="CH325" s="109">
        <v>1277.0</v>
      </c>
      <c r="CI325" s="109">
        <v>1581.0</v>
      </c>
      <c r="CJ325" s="109"/>
      <c r="CK325" s="109"/>
      <c r="CL325" s="109"/>
      <c r="CM325" s="109"/>
      <c r="CN325" s="109"/>
      <c r="CO325" s="109"/>
      <c r="CP325" s="109"/>
      <c r="CQ325" s="109"/>
      <c r="CR325" s="109"/>
      <c r="CS325" s="109"/>
      <c r="CT325" s="109"/>
      <c r="CU325" s="109"/>
      <c r="CV325" s="109"/>
      <c r="CW325" s="109"/>
      <c r="CX325" s="109"/>
      <c r="CY325" s="109"/>
      <c r="CZ325" s="109"/>
      <c r="DA325" s="109"/>
      <c r="DB325" s="109"/>
      <c r="DC325" s="109"/>
      <c r="DD325" s="109"/>
      <c r="DE325" s="109"/>
      <c r="DF325" s="109"/>
      <c r="DG325" s="109"/>
      <c r="DH325" s="109"/>
      <c r="DI325" s="109"/>
      <c r="DJ325" s="109">
        <v>6066.0</v>
      </c>
      <c r="DK325" s="109"/>
      <c r="DL325" s="109"/>
      <c r="DM325" s="109"/>
      <c r="DN325" s="109"/>
      <c r="DO325" s="109"/>
      <c r="DP325" s="109">
        <v>4668.0</v>
      </c>
      <c r="DQ325" s="109">
        <v>1207.0</v>
      </c>
      <c r="DR325" s="109">
        <v>2514.0</v>
      </c>
      <c r="DS325" s="109"/>
      <c r="DT325" s="109"/>
      <c r="DU325" s="109"/>
      <c r="DV325" s="109">
        <v>5068.0</v>
      </c>
      <c r="DW325" s="109"/>
      <c r="DX325" s="109"/>
      <c r="DY325" s="109"/>
      <c r="DZ325" s="109"/>
      <c r="EA325" s="109"/>
      <c r="EB325" s="109"/>
      <c r="EC325" s="109"/>
      <c r="ED325" s="109"/>
      <c r="EE325" s="109"/>
      <c r="EF325" s="109"/>
      <c r="EG325" s="109"/>
      <c r="EH325" s="109"/>
      <c r="EI325" s="109"/>
      <c r="EJ325" s="109"/>
      <c r="EK325" s="109"/>
      <c r="EL325" s="109"/>
      <c r="EM325" s="109"/>
      <c r="EN325" s="109"/>
      <c r="EO325" s="109"/>
      <c r="EP325" s="109"/>
      <c r="EQ325" s="109"/>
      <c r="ER325" s="109"/>
      <c r="ES325" s="109"/>
      <c r="ET325" s="109"/>
      <c r="EU325" s="109"/>
      <c r="EV325" s="109"/>
      <c r="EW325" s="109"/>
      <c r="EX325" s="109"/>
      <c r="EY325" s="109"/>
      <c r="EZ325" s="109"/>
      <c r="FA325" s="109"/>
      <c r="FB325" s="109"/>
      <c r="FC325" s="109"/>
      <c r="FD325" s="109"/>
      <c r="FE325" s="109"/>
      <c r="FF325" s="109"/>
      <c r="FG325" s="109"/>
      <c r="FH325" s="109"/>
      <c r="FI325" s="109"/>
      <c r="FJ325" s="109"/>
      <c r="FK325" s="109"/>
      <c r="FL325" s="109"/>
      <c r="FM325" s="109"/>
      <c r="FN325" s="109"/>
      <c r="FO325" s="109"/>
      <c r="FP325" s="109"/>
      <c r="FQ325" s="109"/>
      <c r="FR325" s="109"/>
      <c r="FS325" s="109"/>
      <c r="FT325" s="109"/>
      <c r="FU325" s="109"/>
      <c r="FV325" s="109"/>
      <c r="FW325" s="109"/>
      <c r="FX325" s="109"/>
      <c r="FY325" s="109"/>
      <c r="FZ325" s="109"/>
      <c r="GA325" s="109"/>
      <c r="GB325" s="109"/>
      <c r="GC325" s="109"/>
      <c r="GD325" s="109"/>
      <c r="GE325" s="109"/>
      <c r="GF325" s="109">
        <v>4995.0</v>
      </c>
      <c r="GG325" s="109">
        <v>20126.0</v>
      </c>
      <c r="GH325" s="109"/>
      <c r="GI325" s="109">
        <v>8293.0</v>
      </c>
    </row>
    <row r="326" ht="15.75" customHeight="1">
      <c r="A326" s="31">
        <v>15.0</v>
      </c>
      <c r="B326" s="31" t="s">
        <v>667</v>
      </c>
      <c r="C326" s="31">
        <v>99.0</v>
      </c>
      <c r="D326" s="109">
        <v>1854891.0</v>
      </c>
      <c r="E326" s="109">
        <v>1930880.0</v>
      </c>
      <c r="F326" s="109">
        <v>1854891.0</v>
      </c>
      <c r="G326" s="109">
        <v>1930880.0</v>
      </c>
      <c r="H326" s="109">
        <v>1263474.0</v>
      </c>
      <c r="I326" s="109">
        <v>1198248.0</v>
      </c>
      <c r="J326" s="109">
        <v>1263474.0</v>
      </c>
      <c r="K326" s="109">
        <v>1198248.0</v>
      </c>
      <c r="L326" s="109">
        <v>22949.0</v>
      </c>
      <c r="M326" s="109">
        <v>21741.0</v>
      </c>
      <c r="N326" s="109">
        <v>18494.0</v>
      </c>
      <c r="O326" s="109">
        <v>19433.0</v>
      </c>
      <c r="P326" s="109">
        <v>1240525.0</v>
      </c>
      <c r="Q326" s="109">
        <v>1176507.0</v>
      </c>
      <c r="R326" s="109">
        <v>1244980.0</v>
      </c>
      <c r="S326" s="109">
        <v>1178815.0</v>
      </c>
      <c r="T326" s="109">
        <v>401454.0</v>
      </c>
      <c r="U326" s="109">
        <v>491418.0</v>
      </c>
      <c r="V326" s="109">
        <v>377411.0</v>
      </c>
      <c r="W326" s="109">
        <v>485781.0</v>
      </c>
      <c r="X326" s="109">
        <v>213058.0</v>
      </c>
      <c r="Y326" s="109">
        <v>230859.0</v>
      </c>
      <c r="Z326" s="109">
        <v>188980.0</v>
      </c>
      <c r="AA326" s="109">
        <v>214731.0</v>
      </c>
      <c r="AB326" s="109">
        <v>238047.0</v>
      </c>
      <c r="AC326" s="109">
        <v>299032.0</v>
      </c>
      <c r="AD326" s="109">
        <v>220858.0</v>
      </c>
      <c r="AE326" s="109">
        <v>282319.0</v>
      </c>
      <c r="AF326" s="109">
        <v>38938.0</v>
      </c>
      <c r="AG326" s="109">
        <v>38929.0</v>
      </c>
      <c r="AH326" s="109">
        <v>46243.0</v>
      </c>
      <c r="AI326" s="109">
        <v>46858.0</v>
      </c>
      <c r="AJ326" s="109"/>
      <c r="AK326" s="109"/>
      <c r="AL326" s="109"/>
      <c r="AM326" s="109"/>
      <c r="AN326" s="109">
        <v>81211.0</v>
      </c>
      <c r="AO326" s="109">
        <v>20679.0</v>
      </c>
      <c r="AP326" s="109">
        <v>96555.0</v>
      </c>
      <c r="AQ326" s="109">
        <v>30998.0</v>
      </c>
      <c r="AR326" s="109">
        <v>210127.0</v>
      </c>
      <c r="AS326" s="109">
        <v>16657.0</v>
      </c>
      <c r="AT326" s="109">
        <v>244401.0</v>
      </c>
      <c r="AU326" s="109">
        <v>49661.0</v>
      </c>
      <c r="AV326" s="109"/>
      <c r="AW326" s="109">
        <v>25756.0</v>
      </c>
      <c r="AX326" s="109"/>
      <c r="AY326" s="109">
        <v>22753.0</v>
      </c>
      <c r="AZ326" s="109">
        <v>15364.0</v>
      </c>
      <c r="BA326" s="109">
        <v>26085.0</v>
      </c>
      <c r="BB326" s="109">
        <v>9737.0</v>
      </c>
      <c r="BC326" s="109">
        <v>25900.0</v>
      </c>
      <c r="BD326" s="109">
        <v>28163.0</v>
      </c>
      <c r="BE326" s="109">
        <v>18070.0</v>
      </c>
      <c r="BF326" s="109">
        <v>14392.0</v>
      </c>
      <c r="BG326" s="109">
        <v>12358.0</v>
      </c>
      <c r="BH326" s="109"/>
      <c r="BI326" s="109">
        <v>4437.0</v>
      </c>
      <c r="BJ326" s="109"/>
      <c r="BK326" s="109"/>
      <c r="BL326" s="109"/>
      <c r="BM326" s="109"/>
      <c r="BN326" s="109"/>
      <c r="BO326" s="109">
        <v>1978.0</v>
      </c>
      <c r="BP326" s="109">
        <v>2186.0</v>
      </c>
      <c r="BQ326" s="109"/>
      <c r="BR326" s="109">
        <v>13554.0</v>
      </c>
      <c r="BS326" s="109"/>
      <c r="BT326" s="109"/>
      <c r="BU326" s="109"/>
      <c r="BV326" s="109"/>
      <c r="BW326" s="109"/>
      <c r="BX326" s="109"/>
      <c r="BY326" s="109"/>
      <c r="BZ326" s="109"/>
      <c r="CA326" s="109"/>
      <c r="CB326" s="109"/>
      <c r="CC326" s="109"/>
      <c r="CD326" s="109"/>
      <c r="CE326" s="109"/>
      <c r="CF326" s="109">
        <v>2039.0</v>
      </c>
      <c r="CG326" s="109">
        <v>1241.0</v>
      </c>
      <c r="CH326" s="109">
        <v>1847.0</v>
      </c>
      <c r="CI326" s="109">
        <v>1798.0</v>
      </c>
      <c r="CJ326" s="109"/>
      <c r="CK326" s="109"/>
      <c r="CL326" s="109"/>
      <c r="CM326" s="109"/>
      <c r="CN326" s="109"/>
      <c r="CO326" s="109"/>
      <c r="CP326" s="109"/>
      <c r="CQ326" s="109"/>
      <c r="CR326" s="109"/>
      <c r="CS326" s="109"/>
      <c r="CT326" s="109"/>
      <c r="CU326" s="109"/>
      <c r="CV326" s="109"/>
      <c r="CW326" s="109"/>
      <c r="CX326" s="109"/>
      <c r="CY326" s="109"/>
      <c r="CZ326" s="109">
        <v>4102.0</v>
      </c>
      <c r="DA326" s="109"/>
      <c r="DB326" s="109">
        <v>18715.0</v>
      </c>
      <c r="DC326" s="109"/>
      <c r="DD326" s="109"/>
      <c r="DE326" s="109"/>
      <c r="DF326" s="109"/>
      <c r="DG326" s="109"/>
      <c r="DH326" s="109"/>
      <c r="DI326" s="109"/>
      <c r="DJ326" s="109">
        <v>3762.0</v>
      </c>
      <c r="DK326" s="109"/>
      <c r="DL326" s="109"/>
      <c r="DM326" s="109"/>
      <c r="DN326" s="109">
        <v>2908.0</v>
      </c>
      <c r="DO326" s="109"/>
      <c r="DP326" s="109"/>
      <c r="DQ326" s="109"/>
      <c r="DR326" s="109"/>
      <c r="DS326" s="109"/>
      <c r="DT326" s="109"/>
      <c r="DU326" s="109"/>
      <c r="DV326" s="109"/>
      <c r="DW326" s="109"/>
      <c r="DX326" s="109"/>
      <c r="DY326" s="109"/>
      <c r="DZ326" s="109"/>
      <c r="EA326" s="109"/>
      <c r="EB326" s="109"/>
      <c r="EC326" s="109"/>
      <c r="ED326" s="109"/>
      <c r="EE326" s="109"/>
      <c r="EF326" s="109">
        <v>2570.0</v>
      </c>
      <c r="EG326" s="109"/>
      <c r="EH326" s="109">
        <v>5617.0</v>
      </c>
      <c r="EI326" s="109"/>
      <c r="EJ326" s="109"/>
      <c r="EK326" s="109"/>
      <c r="EL326" s="109"/>
      <c r="EM326" s="109"/>
      <c r="EN326" s="109"/>
      <c r="EO326" s="109"/>
      <c r="EP326" s="109"/>
      <c r="EQ326" s="109"/>
      <c r="ER326" s="109"/>
      <c r="ES326" s="109"/>
      <c r="ET326" s="109"/>
      <c r="EU326" s="109"/>
      <c r="EV326" s="109"/>
      <c r="EW326" s="109"/>
      <c r="EX326" s="109"/>
      <c r="EY326" s="109"/>
      <c r="EZ326" s="109"/>
      <c r="FA326" s="109"/>
      <c r="FB326" s="109"/>
      <c r="FC326" s="109"/>
      <c r="FD326" s="109"/>
      <c r="FE326" s="109"/>
      <c r="FF326" s="109"/>
      <c r="FG326" s="109"/>
      <c r="FH326" s="109"/>
      <c r="FI326" s="109"/>
      <c r="FJ326" s="109"/>
      <c r="FK326" s="109"/>
      <c r="FL326" s="109"/>
      <c r="FM326" s="109"/>
      <c r="FN326" s="109"/>
      <c r="FO326" s="109"/>
      <c r="FP326" s="109"/>
      <c r="FQ326" s="109"/>
      <c r="FR326" s="109"/>
      <c r="FS326" s="109"/>
      <c r="FT326" s="109"/>
      <c r="FU326" s="109"/>
      <c r="FV326" s="109"/>
      <c r="FW326" s="109"/>
      <c r="FX326" s="109"/>
      <c r="FY326" s="109"/>
      <c r="FZ326" s="109"/>
      <c r="GA326" s="109"/>
      <c r="GB326" s="109"/>
      <c r="GC326" s="109"/>
      <c r="GD326" s="109"/>
      <c r="GE326" s="109"/>
      <c r="GF326" s="109">
        <v>3266.0</v>
      </c>
      <c r="GG326" s="109">
        <v>3344.0</v>
      </c>
      <c r="GH326" s="109"/>
      <c r="GI326" s="109">
        <v>3680.0</v>
      </c>
    </row>
    <row r="327" ht="15.75" customHeight="1">
      <c r="A327" s="31">
        <v>11.0</v>
      </c>
      <c r="B327" s="31" t="s">
        <v>495</v>
      </c>
      <c r="C327" s="31">
        <v>99.0</v>
      </c>
      <c r="D327" s="109">
        <v>2503070.0</v>
      </c>
      <c r="E327" s="109">
        <v>2505718.0</v>
      </c>
      <c r="F327" s="109">
        <v>2503070.0</v>
      </c>
      <c r="G327" s="109">
        <v>2505718.0</v>
      </c>
      <c r="H327" s="109">
        <v>1892134.0</v>
      </c>
      <c r="I327" s="109">
        <v>1815415.0</v>
      </c>
      <c r="J327" s="109">
        <v>1892134.0</v>
      </c>
      <c r="K327" s="109">
        <v>1815415.0</v>
      </c>
      <c r="L327" s="109">
        <v>26660.0</v>
      </c>
      <c r="M327" s="109">
        <v>29655.0</v>
      </c>
      <c r="N327" s="109">
        <v>23092.0</v>
      </c>
      <c r="O327" s="109">
        <v>27694.0</v>
      </c>
      <c r="P327" s="109">
        <v>1865474.0</v>
      </c>
      <c r="Q327" s="109">
        <v>1785760.0</v>
      </c>
      <c r="R327" s="109">
        <v>1869042.0</v>
      </c>
      <c r="S327" s="109">
        <v>1787721.0</v>
      </c>
      <c r="T327" s="109">
        <v>460296.0</v>
      </c>
      <c r="U327" s="109">
        <v>536332.0</v>
      </c>
      <c r="V327" s="109">
        <v>424321.0</v>
      </c>
      <c r="W327" s="109">
        <v>508643.0</v>
      </c>
      <c r="X327" s="109">
        <v>391772.0</v>
      </c>
      <c r="Y327" s="109">
        <v>455138.0</v>
      </c>
      <c r="Z327" s="109">
        <v>334253.0</v>
      </c>
      <c r="AA327" s="109">
        <v>439387.0</v>
      </c>
      <c r="AB327" s="109">
        <v>377564.0</v>
      </c>
      <c r="AC327" s="109">
        <v>333148.0</v>
      </c>
      <c r="AD327" s="109">
        <v>351170.0</v>
      </c>
      <c r="AE327" s="109">
        <v>330507.0</v>
      </c>
      <c r="AF327" s="109">
        <v>230935.0</v>
      </c>
      <c r="AG327" s="109">
        <v>243259.0</v>
      </c>
      <c r="AH327" s="109">
        <v>234947.0</v>
      </c>
      <c r="AI327" s="109">
        <v>220737.0</v>
      </c>
      <c r="AJ327" s="109"/>
      <c r="AK327" s="109"/>
      <c r="AL327" s="109"/>
      <c r="AM327" s="109"/>
      <c r="AN327" s="109">
        <v>105053.0</v>
      </c>
      <c r="AO327" s="109">
        <v>25867.0</v>
      </c>
      <c r="AP327" s="109">
        <v>167046.0</v>
      </c>
      <c r="AQ327" s="109">
        <v>63616.0</v>
      </c>
      <c r="AR327" s="109">
        <v>212211.0</v>
      </c>
      <c r="AS327" s="109">
        <v>67483.0</v>
      </c>
      <c r="AT327" s="109">
        <v>225170.0</v>
      </c>
      <c r="AU327" s="109">
        <v>88060.0</v>
      </c>
      <c r="AV327" s="109">
        <v>3005.0</v>
      </c>
      <c r="AW327" s="109">
        <v>56911.0</v>
      </c>
      <c r="AX327" s="109">
        <v>10894.0</v>
      </c>
      <c r="AY327" s="109">
        <v>64018.0</v>
      </c>
      <c r="AZ327" s="109">
        <v>1951.0</v>
      </c>
      <c r="BA327" s="109">
        <v>30041.0</v>
      </c>
      <c r="BB327" s="109"/>
      <c r="BC327" s="109">
        <v>27014.0</v>
      </c>
      <c r="BD327" s="109">
        <v>5720.0</v>
      </c>
      <c r="BE327" s="109">
        <v>8138.0</v>
      </c>
      <c r="BF327" s="109">
        <v>5354.0</v>
      </c>
      <c r="BG327" s="109">
        <v>7531.0</v>
      </c>
      <c r="BH327" s="109"/>
      <c r="BI327" s="109"/>
      <c r="BJ327" s="109">
        <v>25415.0</v>
      </c>
      <c r="BK327" s="109"/>
      <c r="BL327" s="109">
        <v>2663.0</v>
      </c>
      <c r="BM327" s="109"/>
      <c r="BN327" s="109">
        <v>3206.0</v>
      </c>
      <c r="BO327" s="109">
        <v>3612.0</v>
      </c>
      <c r="BP327" s="109">
        <v>53335.0</v>
      </c>
      <c r="BQ327" s="109">
        <v>16057.0</v>
      </c>
      <c r="BR327" s="109">
        <v>39027.0</v>
      </c>
      <c r="BS327" s="109">
        <v>18673.0</v>
      </c>
      <c r="BT327" s="109"/>
      <c r="BU327" s="109"/>
      <c r="BV327" s="109"/>
      <c r="BW327" s="109"/>
      <c r="BX327" s="109"/>
      <c r="BY327" s="109"/>
      <c r="BZ327" s="109"/>
      <c r="CA327" s="109"/>
      <c r="CB327" s="109"/>
      <c r="CC327" s="109"/>
      <c r="CD327" s="109"/>
      <c r="CE327" s="109"/>
      <c r="CF327" s="109">
        <v>1843.0</v>
      </c>
      <c r="CG327" s="109">
        <v>618.0</v>
      </c>
      <c r="CH327" s="109">
        <v>1617.0</v>
      </c>
      <c r="CI327" s="109">
        <v>1410.0</v>
      </c>
      <c r="CJ327" s="109">
        <v>3033.0</v>
      </c>
      <c r="CK327" s="109">
        <v>2637.0</v>
      </c>
      <c r="CL327" s="109">
        <v>1198.0</v>
      </c>
      <c r="CM327" s="109">
        <v>1810.0</v>
      </c>
      <c r="CN327" s="109">
        <v>472.0</v>
      </c>
      <c r="CO327" s="109"/>
      <c r="CP327" s="109">
        <v>473.0</v>
      </c>
      <c r="CQ327" s="109">
        <v>965.0</v>
      </c>
      <c r="CR327" s="109"/>
      <c r="CS327" s="109"/>
      <c r="CT327" s="109"/>
      <c r="CU327" s="109"/>
      <c r="CV327" s="109"/>
      <c r="CW327" s="109"/>
      <c r="CX327" s="109"/>
      <c r="CY327" s="109"/>
      <c r="CZ327" s="109"/>
      <c r="DA327" s="109"/>
      <c r="DB327" s="109"/>
      <c r="DC327" s="109"/>
      <c r="DD327" s="109">
        <v>672.0</v>
      </c>
      <c r="DE327" s="109">
        <v>624.0</v>
      </c>
      <c r="DF327" s="109">
        <v>911.0</v>
      </c>
      <c r="DG327" s="109"/>
      <c r="DH327" s="109"/>
      <c r="DI327" s="109"/>
      <c r="DJ327" s="109">
        <v>6926.0</v>
      </c>
      <c r="DK327" s="109"/>
      <c r="DL327" s="109"/>
      <c r="DM327" s="109"/>
      <c r="DN327" s="109">
        <v>7467.0</v>
      </c>
      <c r="DO327" s="109"/>
      <c r="DP327" s="109"/>
      <c r="DQ327" s="109">
        <v>261.0</v>
      </c>
      <c r="DR327" s="109">
        <v>1685.0</v>
      </c>
      <c r="DS327" s="109"/>
      <c r="DT327" s="109"/>
      <c r="DU327" s="109"/>
      <c r="DV327" s="109">
        <v>4212.0</v>
      </c>
      <c r="DW327" s="109"/>
      <c r="DX327" s="109">
        <v>4300.0</v>
      </c>
      <c r="DY327" s="109"/>
      <c r="DZ327" s="109">
        <v>10009.0</v>
      </c>
      <c r="EA327" s="109"/>
      <c r="EB327" s="109">
        <v>772.0</v>
      </c>
      <c r="EC327" s="109"/>
      <c r="ED327" s="109">
        <v>3032.0</v>
      </c>
      <c r="EE327" s="109"/>
      <c r="EF327" s="109"/>
      <c r="EG327" s="109"/>
      <c r="EH327" s="109"/>
      <c r="EI327" s="109"/>
      <c r="EJ327" s="109">
        <v>766.0</v>
      </c>
      <c r="EK327" s="109"/>
      <c r="EL327" s="109">
        <v>3144.0</v>
      </c>
      <c r="EM327" s="109"/>
      <c r="EN327" s="109"/>
      <c r="EO327" s="109"/>
      <c r="EP327" s="109"/>
      <c r="EQ327" s="109"/>
      <c r="ER327" s="109">
        <v>1537.0</v>
      </c>
      <c r="ES327" s="109"/>
      <c r="ET327" s="109">
        <v>4832.0</v>
      </c>
      <c r="EU327" s="109"/>
      <c r="EV327" s="109"/>
      <c r="EW327" s="109"/>
      <c r="EX327" s="109">
        <v>2733.0</v>
      </c>
      <c r="EY327" s="109"/>
      <c r="EZ327" s="109"/>
      <c r="FA327" s="109"/>
      <c r="FB327" s="109"/>
      <c r="FC327" s="109"/>
      <c r="FD327" s="109"/>
      <c r="FE327" s="109"/>
      <c r="FF327" s="109"/>
      <c r="FG327" s="109"/>
      <c r="FH327" s="109"/>
      <c r="FI327" s="109">
        <v>457.0</v>
      </c>
      <c r="FJ327" s="109"/>
      <c r="FK327" s="109"/>
      <c r="FL327" s="109"/>
      <c r="FM327" s="109"/>
      <c r="FN327" s="109"/>
      <c r="FO327" s="109"/>
      <c r="FP327" s="109">
        <v>439.0</v>
      </c>
      <c r="FQ327" s="109"/>
      <c r="FR327" s="109"/>
      <c r="FS327" s="109"/>
      <c r="FT327" s="109">
        <v>1352.0</v>
      </c>
      <c r="FU327" s="109"/>
      <c r="FV327" s="109"/>
      <c r="FW327" s="109"/>
      <c r="FX327" s="109"/>
      <c r="FY327" s="109"/>
      <c r="FZ327" s="109"/>
      <c r="GA327" s="109"/>
      <c r="GB327" s="109"/>
      <c r="GC327" s="109"/>
      <c r="GD327" s="109"/>
      <c r="GE327" s="109"/>
      <c r="GF327" s="109">
        <v>5783.0</v>
      </c>
      <c r="GG327" s="109">
        <v>8789.0</v>
      </c>
      <c r="GH327" s="109"/>
      <c r="GI327" s="109">
        <v>11738.0</v>
      </c>
    </row>
    <row r="328" ht="15.75" customHeight="1">
      <c r="A328" s="31">
        <v>5.0</v>
      </c>
      <c r="B328" s="31" t="s">
        <v>643</v>
      </c>
      <c r="C328" s="31">
        <v>99.0</v>
      </c>
      <c r="D328" s="109">
        <v>1.3174577E7</v>
      </c>
      <c r="E328" s="109">
        <v>1.3253554E7</v>
      </c>
      <c r="F328" s="109">
        <v>1.3174577E7</v>
      </c>
      <c r="G328" s="109">
        <v>1.3253554E7</v>
      </c>
      <c r="H328" s="109">
        <v>9938461.0</v>
      </c>
      <c r="I328" s="109">
        <v>9605247.0</v>
      </c>
      <c r="J328" s="109">
        <v>9938461.0</v>
      </c>
      <c r="K328" s="109">
        <v>9605247.0</v>
      </c>
      <c r="L328" s="109">
        <v>124291.0</v>
      </c>
      <c r="M328" s="109">
        <v>132654.0</v>
      </c>
      <c r="N328" s="109">
        <v>85084.0</v>
      </c>
      <c r="O328" s="109">
        <v>107090.0</v>
      </c>
      <c r="P328" s="109">
        <v>9814170.0</v>
      </c>
      <c r="Q328" s="109">
        <v>9472593.0</v>
      </c>
      <c r="R328" s="109">
        <v>9853377.0</v>
      </c>
      <c r="S328" s="109">
        <v>9498157.0</v>
      </c>
      <c r="T328" s="109">
        <v>3756952.0</v>
      </c>
      <c r="U328" s="109">
        <v>4148811.0</v>
      </c>
      <c r="V328" s="109">
        <v>3214013.0</v>
      </c>
      <c r="W328" s="109">
        <v>3776563.0</v>
      </c>
      <c r="X328" s="109">
        <v>3073698.0</v>
      </c>
      <c r="Y328" s="109">
        <v>3472520.0</v>
      </c>
      <c r="Z328" s="109">
        <v>2557876.0</v>
      </c>
      <c r="AA328" s="109">
        <v>3028282.0</v>
      </c>
      <c r="AB328" s="109">
        <v>626631.0</v>
      </c>
      <c r="AC328" s="109">
        <v>483918.0</v>
      </c>
      <c r="AD328" s="109">
        <v>736904.0</v>
      </c>
      <c r="AE328" s="109">
        <v>582925.0</v>
      </c>
      <c r="AF328" s="109">
        <v>641360.0</v>
      </c>
      <c r="AG328" s="109">
        <v>606235.0</v>
      </c>
      <c r="AH328" s="109">
        <v>744970.0</v>
      </c>
      <c r="AI328" s="109">
        <v>760642.0</v>
      </c>
      <c r="AJ328" s="109"/>
      <c r="AK328" s="109"/>
      <c r="AL328" s="109"/>
      <c r="AM328" s="109"/>
      <c r="AN328" s="109">
        <v>787235.0</v>
      </c>
      <c r="AO328" s="109">
        <v>228962.0</v>
      </c>
      <c r="AP328" s="109">
        <v>1293052.0</v>
      </c>
      <c r="AQ328" s="109">
        <v>498027.0</v>
      </c>
      <c r="AR328" s="109">
        <v>799777.0</v>
      </c>
      <c r="AS328" s="109">
        <v>171511.0</v>
      </c>
      <c r="AT328" s="109">
        <v>928425.0</v>
      </c>
      <c r="AU328" s="109">
        <v>372258.0</v>
      </c>
      <c r="AV328" s="109">
        <v>28162.0</v>
      </c>
      <c r="AW328" s="109">
        <v>220636.0</v>
      </c>
      <c r="AX328" s="109">
        <v>43580.0</v>
      </c>
      <c r="AY328" s="109">
        <v>209507.0</v>
      </c>
      <c r="AZ328" s="109"/>
      <c r="BA328" s="109">
        <v>95784.0</v>
      </c>
      <c r="BB328" s="109">
        <v>21287.0</v>
      </c>
      <c r="BC328" s="109">
        <v>94291.0</v>
      </c>
      <c r="BD328" s="109">
        <v>26201.0</v>
      </c>
      <c r="BE328" s="109">
        <v>18250.0</v>
      </c>
      <c r="BF328" s="109">
        <v>27788.0</v>
      </c>
      <c r="BG328" s="109">
        <v>25127.0</v>
      </c>
      <c r="BH328" s="109"/>
      <c r="BI328" s="109"/>
      <c r="BJ328" s="109">
        <v>73941.0</v>
      </c>
      <c r="BK328" s="109"/>
      <c r="BL328" s="109">
        <v>5331.0</v>
      </c>
      <c r="BM328" s="109">
        <v>2431.0</v>
      </c>
      <c r="BN328" s="109">
        <v>12044.0</v>
      </c>
      <c r="BO328" s="109">
        <v>12978.0</v>
      </c>
      <c r="BP328" s="109">
        <v>38617.0</v>
      </c>
      <c r="BQ328" s="109">
        <v>5192.0</v>
      </c>
      <c r="BR328" s="109">
        <v>81576.0</v>
      </c>
      <c r="BS328" s="109">
        <v>37776.0</v>
      </c>
      <c r="BT328" s="109"/>
      <c r="BU328" s="109"/>
      <c r="BV328" s="109"/>
      <c r="BW328" s="109"/>
      <c r="BX328" s="109">
        <v>6316.0</v>
      </c>
      <c r="BY328" s="109">
        <v>1748.0</v>
      </c>
      <c r="BZ328" s="109">
        <v>9631.0</v>
      </c>
      <c r="CA328" s="109">
        <v>17622.0</v>
      </c>
      <c r="CB328" s="109"/>
      <c r="CC328" s="109"/>
      <c r="CD328" s="109"/>
      <c r="CE328" s="109">
        <v>6888.0</v>
      </c>
      <c r="CF328" s="109">
        <v>10466.0</v>
      </c>
      <c r="CG328" s="109">
        <v>4599.0</v>
      </c>
      <c r="CH328" s="109">
        <v>6425.0</v>
      </c>
      <c r="CI328" s="109">
        <v>4600.0</v>
      </c>
      <c r="CJ328" s="109"/>
      <c r="CK328" s="109">
        <v>1377.0</v>
      </c>
      <c r="CL328" s="109"/>
      <c r="CM328" s="109">
        <v>1975.0</v>
      </c>
      <c r="CN328" s="109"/>
      <c r="CO328" s="109"/>
      <c r="CP328" s="109">
        <v>818.0</v>
      </c>
      <c r="CQ328" s="109">
        <v>2155.0</v>
      </c>
      <c r="CR328" s="109"/>
      <c r="CS328" s="109"/>
      <c r="CT328" s="109"/>
      <c r="CU328" s="109">
        <v>2245.0</v>
      </c>
      <c r="CV328" s="109"/>
      <c r="CW328" s="109"/>
      <c r="CX328" s="109">
        <v>41251.0</v>
      </c>
      <c r="CY328" s="109"/>
      <c r="CZ328" s="109"/>
      <c r="DA328" s="109"/>
      <c r="DB328" s="109"/>
      <c r="DC328" s="109"/>
      <c r="DD328" s="109"/>
      <c r="DE328" s="109"/>
      <c r="DF328" s="109"/>
      <c r="DG328" s="109"/>
      <c r="DH328" s="109"/>
      <c r="DI328" s="109"/>
      <c r="DJ328" s="109">
        <v>9971.0</v>
      </c>
      <c r="DK328" s="109"/>
      <c r="DL328" s="109"/>
      <c r="DM328" s="109"/>
      <c r="DN328" s="109">
        <v>12202.0</v>
      </c>
      <c r="DO328" s="109"/>
      <c r="DP328" s="109">
        <v>1284.0</v>
      </c>
      <c r="DQ328" s="109"/>
      <c r="DR328" s="109">
        <v>2217.0</v>
      </c>
      <c r="DS328" s="109"/>
      <c r="DT328" s="109"/>
      <c r="DU328" s="109"/>
      <c r="DV328" s="109">
        <v>9859.0</v>
      </c>
      <c r="DW328" s="109"/>
      <c r="DX328" s="109"/>
      <c r="DY328" s="109"/>
      <c r="DZ328" s="109"/>
      <c r="EA328" s="109"/>
      <c r="EB328" s="109"/>
      <c r="EC328" s="109"/>
      <c r="ED328" s="109"/>
      <c r="EE328" s="109"/>
      <c r="EF328" s="109"/>
      <c r="EG328" s="109"/>
      <c r="EH328" s="109"/>
      <c r="EI328" s="109"/>
      <c r="EJ328" s="109"/>
      <c r="EK328" s="109"/>
      <c r="EL328" s="109"/>
      <c r="EM328" s="109"/>
      <c r="EN328" s="109"/>
      <c r="EO328" s="109"/>
      <c r="EP328" s="109">
        <v>5991.0</v>
      </c>
      <c r="EQ328" s="109"/>
      <c r="ER328" s="109"/>
      <c r="ES328" s="109"/>
      <c r="ET328" s="109">
        <v>9043.0</v>
      </c>
      <c r="EU328" s="109"/>
      <c r="EV328" s="109"/>
      <c r="EW328" s="109"/>
      <c r="EX328" s="109">
        <v>10513.0</v>
      </c>
      <c r="EY328" s="109"/>
      <c r="EZ328" s="109"/>
      <c r="FA328" s="109"/>
      <c r="FB328" s="109"/>
      <c r="FC328" s="109"/>
      <c r="FD328" s="109"/>
      <c r="FE328" s="109"/>
      <c r="FF328" s="109"/>
      <c r="FG328" s="109"/>
      <c r="FH328" s="109">
        <v>984.0</v>
      </c>
      <c r="FI328" s="109"/>
      <c r="FJ328" s="109"/>
      <c r="FK328" s="109"/>
      <c r="FL328" s="109"/>
      <c r="FM328" s="109">
        <v>461.0</v>
      </c>
      <c r="FN328" s="109"/>
      <c r="FO328" s="109"/>
      <c r="FP328" s="109"/>
      <c r="FQ328" s="109"/>
      <c r="FR328" s="109"/>
      <c r="FS328" s="109"/>
      <c r="FT328" s="109"/>
      <c r="FU328" s="109"/>
      <c r="FV328" s="109"/>
      <c r="FW328" s="109"/>
      <c r="FX328" s="109"/>
      <c r="FY328" s="109"/>
      <c r="FZ328" s="109"/>
      <c r="GA328" s="109"/>
      <c r="GB328" s="109"/>
      <c r="GC328" s="109"/>
      <c r="GD328" s="109"/>
      <c r="GE328" s="109"/>
      <c r="GF328" s="109">
        <v>11156.0</v>
      </c>
      <c r="GG328" s="109">
        <v>10158.0</v>
      </c>
      <c r="GH328" s="109"/>
      <c r="GI328" s="109">
        <v>64296.0</v>
      </c>
    </row>
    <row r="329" ht="15.75" customHeight="1">
      <c r="A329" s="31">
        <v>14.0</v>
      </c>
      <c r="B329" s="31" t="s">
        <v>666</v>
      </c>
      <c r="C329" s="31">
        <v>99.0</v>
      </c>
      <c r="D329" s="109">
        <v>3329550.0</v>
      </c>
      <c r="E329" s="109">
        <v>3406430.0</v>
      </c>
      <c r="F329" s="109">
        <v>3329550.0</v>
      </c>
      <c r="G329" s="109">
        <v>3406430.0</v>
      </c>
      <c r="H329" s="109">
        <v>2509684.0</v>
      </c>
      <c r="I329" s="109">
        <v>2368758.0</v>
      </c>
      <c r="J329" s="109">
        <v>2509684.0</v>
      </c>
      <c r="K329" s="109">
        <v>2368758.0</v>
      </c>
      <c r="L329" s="109">
        <v>39951.0</v>
      </c>
      <c r="M329" s="109">
        <v>43865.0</v>
      </c>
      <c r="N329" s="109">
        <v>30280.0</v>
      </c>
      <c r="O329" s="109">
        <v>36106.0</v>
      </c>
      <c r="P329" s="109">
        <v>2469733.0</v>
      </c>
      <c r="Q329" s="109">
        <v>2324893.0</v>
      </c>
      <c r="R329" s="109">
        <v>2479404.0</v>
      </c>
      <c r="S329" s="109">
        <v>2332652.0</v>
      </c>
      <c r="T329" s="109">
        <v>756206.0</v>
      </c>
      <c r="U329" s="109">
        <v>1080087.0</v>
      </c>
      <c r="V329" s="109">
        <v>665751.0</v>
      </c>
      <c r="W329" s="109">
        <v>994601.0</v>
      </c>
      <c r="X329" s="109">
        <v>289109.0</v>
      </c>
      <c r="Y329" s="109">
        <v>375941.0</v>
      </c>
      <c r="Z329" s="109">
        <v>261105.0</v>
      </c>
      <c r="AA329" s="109">
        <v>340819.0</v>
      </c>
      <c r="AB329" s="109">
        <v>432722.0</v>
      </c>
      <c r="AC329" s="109">
        <v>500300.0</v>
      </c>
      <c r="AD329" s="109">
        <v>398627.0</v>
      </c>
      <c r="AE329" s="109">
        <v>467045.0</v>
      </c>
      <c r="AF329" s="109">
        <v>112300.0</v>
      </c>
      <c r="AG329" s="109">
        <v>103470.0</v>
      </c>
      <c r="AH329" s="109">
        <v>113608.0</v>
      </c>
      <c r="AI329" s="109">
        <v>113916.0</v>
      </c>
      <c r="AJ329" s="109"/>
      <c r="AK329" s="109"/>
      <c r="AL329" s="109"/>
      <c r="AM329" s="109"/>
      <c r="AN329" s="109">
        <v>165449.0</v>
      </c>
      <c r="AO329" s="109">
        <v>55673.0</v>
      </c>
      <c r="AP329" s="109">
        <v>203662.0</v>
      </c>
      <c r="AQ329" s="109">
        <v>71259.0</v>
      </c>
      <c r="AR329" s="109">
        <v>628048.0</v>
      </c>
      <c r="AS329" s="109"/>
      <c r="AT329" s="109">
        <v>669940.0</v>
      </c>
      <c r="AU329" s="109">
        <v>157781.0</v>
      </c>
      <c r="AV329" s="109">
        <v>7286.0</v>
      </c>
      <c r="AW329" s="109">
        <v>57250.0</v>
      </c>
      <c r="AX329" s="109">
        <v>11056.0</v>
      </c>
      <c r="AY329" s="109">
        <v>58561.0</v>
      </c>
      <c r="AZ329" s="109">
        <v>4079.0</v>
      </c>
      <c r="BA329" s="109">
        <v>99553.0</v>
      </c>
      <c r="BB329" s="109">
        <v>28215.0</v>
      </c>
      <c r="BC329" s="109">
        <v>76436.0</v>
      </c>
      <c r="BD329" s="109">
        <v>13761.0</v>
      </c>
      <c r="BE329" s="109">
        <v>27254.0</v>
      </c>
      <c r="BF329" s="109">
        <v>27471.0</v>
      </c>
      <c r="BG329" s="109">
        <v>34858.0</v>
      </c>
      <c r="BH329" s="109"/>
      <c r="BI329" s="109"/>
      <c r="BJ329" s="109">
        <v>35121.0</v>
      </c>
      <c r="BK329" s="109"/>
      <c r="BL329" s="109">
        <v>3622.0</v>
      </c>
      <c r="BM329" s="109"/>
      <c r="BN329" s="109">
        <v>6809.0</v>
      </c>
      <c r="BO329" s="109"/>
      <c r="BP329" s="109">
        <v>21473.0</v>
      </c>
      <c r="BQ329" s="109">
        <v>3852.0</v>
      </c>
      <c r="BR329" s="109">
        <v>31999.0</v>
      </c>
      <c r="BS329" s="109"/>
      <c r="BT329" s="109"/>
      <c r="BU329" s="109"/>
      <c r="BV329" s="109"/>
      <c r="BW329" s="109"/>
      <c r="BX329" s="109"/>
      <c r="BY329" s="109"/>
      <c r="BZ329" s="109"/>
      <c r="CA329" s="109"/>
      <c r="CB329" s="109"/>
      <c r="CC329" s="109"/>
      <c r="CD329" s="109"/>
      <c r="CE329" s="109"/>
      <c r="CF329" s="109">
        <v>779.0</v>
      </c>
      <c r="CG329" s="109">
        <v>554.0</v>
      </c>
      <c r="CH329" s="109">
        <v>2566.0</v>
      </c>
      <c r="CI329" s="109">
        <v>2564.0</v>
      </c>
      <c r="CJ329" s="109">
        <v>10598.0</v>
      </c>
      <c r="CK329" s="109">
        <v>11274.0</v>
      </c>
      <c r="CL329" s="109">
        <v>3490.0</v>
      </c>
      <c r="CM329" s="109">
        <v>5076.0</v>
      </c>
      <c r="CN329" s="109">
        <v>334.0</v>
      </c>
      <c r="CO329" s="109"/>
      <c r="CP329" s="109"/>
      <c r="CQ329" s="109"/>
      <c r="CR329" s="109"/>
      <c r="CS329" s="109"/>
      <c r="CT329" s="109"/>
      <c r="CU329" s="109"/>
      <c r="CV329" s="109"/>
      <c r="CW329" s="109"/>
      <c r="CX329" s="109"/>
      <c r="CY329" s="109"/>
      <c r="CZ329" s="109"/>
      <c r="DA329" s="109"/>
      <c r="DB329" s="109"/>
      <c r="DC329" s="109"/>
      <c r="DD329" s="109"/>
      <c r="DE329" s="109"/>
      <c r="DF329" s="109"/>
      <c r="DG329" s="109"/>
      <c r="DH329" s="109"/>
      <c r="DI329" s="109"/>
      <c r="DJ329" s="109">
        <v>9451.0</v>
      </c>
      <c r="DK329" s="109"/>
      <c r="DL329" s="109"/>
      <c r="DM329" s="109"/>
      <c r="DN329" s="109">
        <v>6475.0</v>
      </c>
      <c r="DO329" s="109"/>
      <c r="DP329" s="109"/>
      <c r="DQ329" s="109"/>
      <c r="DR329" s="109"/>
      <c r="DS329" s="109"/>
      <c r="DT329" s="109"/>
      <c r="DU329" s="109"/>
      <c r="DV329" s="109"/>
      <c r="DW329" s="109"/>
      <c r="DX329" s="109"/>
      <c r="DY329" s="109"/>
      <c r="DZ329" s="109"/>
      <c r="EA329" s="109"/>
      <c r="EB329" s="109"/>
      <c r="EC329" s="109"/>
      <c r="ED329" s="109"/>
      <c r="EE329" s="109"/>
      <c r="EF329" s="109"/>
      <c r="EG329" s="109"/>
      <c r="EH329" s="109"/>
      <c r="EI329" s="109"/>
      <c r="EJ329" s="109"/>
      <c r="EK329" s="109"/>
      <c r="EL329" s="109"/>
      <c r="EM329" s="109"/>
      <c r="EN329" s="109"/>
      <c r="EO329" s="109"/>
      <c r="EP329" s="109"/>
      <c r="EQ329" s="109"/>
      <c r="ER329" s="109"/>
      <c r="ES329" s="109"/>
      <c r="ET329" s="109"/>
      <c r="EU329" s="109"/>
      <c r="EV329" s="109"/>
      <c r="EW329" s="109"/>
      <c r="EX329" s="109">
        <v>4058.0</v>
      </c>
      <c r="EY329" s="109"/>
      <c r="EZ329" s="109"/>
      <c r="FA329" s="109"/>
      <c r="FB329" s="109"/>
      <c r="FC329" s="109"/>
      <c r="FD329" s="109"/>
      <c r="FE329" s="109"/>
      <c r="FF329" s="109"/>
      <c r="FG329" s="109"/>
      <c r="FH329" s="109"/>
      <c r="FI329" s="109"/>
      <c r="FJ329" s="109"/>
      <c r="FK329" s="109"/>
      <c r="FL329" s="109"/>
      <c r="FM329" s="109"/>
      <c r="FN329" s="109"/>
      <c r="FO329" s="109"/>
      <c r="FP329" s="109"/>
      <c r="FQ329" s="109"/>
      <c r="FR329" s="109"/>
      <c r="FS329" s="109"/>
      <c r="FT329" s="109"/>
      <c r="FU329" s="109"/>
      <c r="FV329" s="109"/>
      <c r="FW329" s="109"/>
      <c r="FX329" s="109"/>
      <c r="FY329" s="109"/>
      <c r="FZ329" s="109"/>
      <c r="GA329" s="109"/>
      <c r="GB329" s="109"/>
      <c r="GC329" s="109"/>
      <c r="GD329" s="109"/>
      <c r="GE329" s="109"/>
      <c r="GF329" s="109">
        <v>23967.0</v>
      </c>
      <c r="GG329" s="109">
        <v>9685.0</v>
      </c>
      <c r="GH329" s="109"/>
      <c r="GI329" s="109">
        <v>9736.0</v>
      </c>
    </row>
    <row r="330" ht="15.75" customHeight="1">
      <c r="A330" s="31">
        <v>6.0</v>
      </c>
      <c r="B330" s="31" t="s">
        <v>645</v>
      </c>
      <c r="C330" s="31">
        <v>99.0</v>
      </c>
      <c r="D330" s="109">
        <v>4408986.0</v>
      </c>
      <c r="E330" s="109">
        <v>4413271.0</v>
      </c>
      <c r="F330" s="109">
        <v>4408986.0</v>
      </c>
      <c r="G330" s="109">
        <v>4413271.0</v>
      </c>
      <c r="H330" s="109">
        <v>3395441.0</v>
      </c>
      <c r="I330" s="109">
        <v>3230483.0</v>
      </c>
      <c r="J330" s="109">
        <v>3395441.0</v>
      </c>
      <c r="K330" s="109">
        <v>3230483.0</v>
      </c>
      <c r="L330" s="109">
        <v>50889.0</v>
      </c>
      <c r="M330" s="109">
        <v>89214.0</v>
      </c>
      <c r="N330" s="109">
        <v>46541.0</v>
      </c>
      <c r="O330" s="109">
        <v>82392.0</v>
      </c>
      <c r="P330" s="109">
        <v>3344552.0</v>
      </c>
      <c r="Q330" s="109">
        <v>3141269.0</v>
      </c>
      <c r="R330" s="109">
        <v>3348900.0</v>
      </c>
      <c r="S330" s="109">
        <v>3148091.0</v>
      </c>
      <c r="T330" s="109">
        <v>1185393.0</v>
      </c>
      <c r="U330" s="109">
        <v>1399206.0</v>
      </c>
      <c r="V330" s="109">
        <v>1033200.0</v>
      </c>
      <c r="W330" s="109">
        <v>1232994.0</v>
      </c>
      <c r="X330" s="109">
        <v>974954.0</v>
      </c>
      <c r="Y330" s="109">
        <v>1080828.0</v>
      </c>
      <c r="Z330" s="109">
        <v>788427.0</v>
      </c>
      <c r="AA330" s="109">
        <v>906906.0</v>
      </c>
      <c r="AB330" s="109">
        <v>220145.0</v>
      </c>
      <c r="AC330" s="109">
        <v>167135.0</v>
      </c>
      <c r="AD330" s="109">
        <v>271158.0</v>
      </c>
      <c r="AE330" s="109">
        <v>188654.0</v>
      </c>
      <c r="AF330" s="109">
        <v>270221.0</v>
      </c>
      <c r="AG330" s="109">
        <v>236653.0</v>
      </c>
      <c r="AH330" s="109">
        <v>323736.0</v>
      </c>
      <c r="AI330" s="109">
        <v>313135.0</v>
      </c>
      <c r="AJ330" s="109"/>
      <c r="AK330" s="109"/>
      <c r="AL330" s="109"/>
      <c r="AM330" s="109"/>
      <c r="AN330" s="109">
        <v>238437.0</v>
      </c>
      <c r="AO330" s="109">
        <v>81708.0</v>
      </c>
      <c r="AP330" s="109">
        <v>386742.0</v>
      </c>
      <c r="AQ330" s="109">
        <v>175144.0</v>
      </c>
      <c r="AR330" s="109">
        <v>375528.0</v>
      </c>
      <c r="AS330" s="109">
        <v>37910.0</v>
      </c>
      <c r="AT330" s="109">
        <v>398712.0</v>
      </c>
      <c r="AU330" s="109">
        <v>176319.0</v>
      </c>
      <c r="AV330" s="109">
        <v>5844.0</v>
      </c>
      <c r="AW330" s="109">
        <v>74084.0</v>
      </c>
      <c r="AX330" s="109">
        <v>14448.0</v>
      </c>
      <c r="AY330" s="109">
        <v>64655.0</v>
      </c>
      <c r="AZ330" s="109">
        <v>4423.0</v>
      </c>
      <c r="BA330" s="109">
        <v>38635.0</v>
      </c>
      <c r="BB330" s="109">
        <v>11904.0</v>
      </c>
      <c r="BC330" s="109">
        <v>34115.0</v>
      </c>
      <c r="BD330" s="109">
        <v>48199.0</v>
      </c>
      <c r="BE330" s="109">
        <v>11727.0</v>
      </c>
      <c r="BF330" s="109">
        <v>28507.0</v>
      </c>
      <c r="BG330" s="109">
        <v>24929.0</v>
      </c>
      <c r="BH330" s="109"/>
      <c r="BI330" s="109"/>
      <c r="BJ330" s="109">
        <v>34079.0</v>
      </c>
      <c r="BK330" s="109"/>
      <c r="BL330" s="109"/>
      <c r="BM330" s="109"/>
      <c r="BN330" s="109">
        <v>6042.0</v>
      </c>
      <c r="BO330" s="109"/>
      <c r="BP330" s="109">
        <v>13786.0</v>
      </c>
      <c r="BQ330" s="109">
        <v>3869.0</v>
      </c>
      <c r="BR330" s="109">
        <v>30500.0</v>
      </c>
      <c r="BS330" s="109">
        <v>15033.0</v>
      </c>
      <c r="BT330" s="109"/>
      <c r="BU330" s="109"/>
      <c r="BV330" s="109"/>
      <c r="BW330" s="109"/>
      <c r="BX330" s="109"/>
      <c r="BY330" s="109"/>
      <c r="BZ330" s="109"/>
      <c r="CA330" s="109"/>
      <c r="CB330" s="109"/>
      <c r="CC330" s="109"/>
      <c r="CD330" s="109"/>
      <c r="CE330" s="109"/>
      <c r="CF330" s="109">
        <v>1869.0</v>
      </c>
      <c r="CG330" s="109">
        <v>325.0</v>
      </c>
      <c r="CH330" s="109">
        <v>1627.0</v>
      </c>
      <c r="CI330" s="109">
        <v>1071.0</v>
      </c>
      <c r="CJ330" s="109"/>
      <c r="CK330" s="109">
        <v>613.0</v>
      </c>
      <c r="CL330" s="109">
        <v>721.0</v>
      </c>
      <c r="CM330" s="109">
        <v>1536.0</v>
      </c>
      <c r="CN330" s="109">
        <v>97.0</v>
      </c>
      <c r="CO330" s="109"/>
      <c r="CP330" s="109"/>
      <c r="CQ330" s="109">
        <v>1444.0</v>
      </c>
      <c r="CR330" s="109"/>
      <c r="CS330" s="109"/>
      <c r="CT330" s="109"/>
      <c r="CU330" s="109"/>
      <c r="CV330" s="109"/>
      <c r="CW330" s="109"/>
      <c r="CX330" s="109"/>
      <c r="CY330" s="109"/>
      <c r="CZ330" s="109"/>
      <c r="DA330" s="109"/>
      <c r="DB330" s="109"/>
      <c r="DC330" s="109"/>
      <c r="DD330" s="109"/>
      <c r="DE330" s="109"/>
      <c r="DF330" s="109"/>
      <c r="DG330" s="109"/>
      <c r="DH330" s="109"/>
      <c r="DI330" s="109"/>
      <c r="DJ330" s="109">
        <v>6320.0</v>
      </c>
      <c r="DK330" s="109"/>
      <c r="DL330" s="109"/>
      <c r="DM330" s="109"/>
      <c r="DN330" s="109"/>
      <c r="DO330" s="109"/>
      <c r="DP330" s="109">
        <v>234.0</v>
      </c>
      <c r="DQ330" s="109"/>
      <c r="DR330" s="109">
        <v>1138.0</v>
      </c>
      <c r="DS330" s="109"/>
      <c r="DT330" s="109"/>
      <c r="DU330" s="109"/>
      <c r="DV330" s="109">
        <v>6393.0</v>
      </c>
      <c r="DW330" s="109"/>
      <c r="DX330" s="109"/>
      <c r="DY330" s="109"/>
      <c r="DZ330" s="109"/>
      <c r="EA330" s="109"/>
      <c r="EB330" s="109"/>
      <c r="EC330" s="109"/>
      <c r="ED330" s="109"/>
      <c r="EE330" s="109"/>
      <c r="EF330" s="109"/>
      <c r="EG330" s="109"/>
      <c r="EH330" s="109"/>
      <c r="EI330" s="109"/>
      <c r="EJ330" s="109"/>
      <c r="EK330" s="109"/>
      <c r="EL330" s="109"/>
      <c r="EM330" s="109"/>
      <c r="EN330" s="109"/>
      <c r="EO330" s="109"/>
      <c r="EP330" s="109"/>
      <c r="EQ330" s="109"/>
      <c r="ER330" s="109"/>
      <c r="ES330" s="109"/>
      <c r="ET330" s="109"/>
      <c r="EU330" s="109"/>
      <c r="EV330" s="109"/>
      <c r="EW330" s="109"/>
      <c r="EX330" s="109">
        <v>5246.0</v>
      </c>
      <c r="EY330" s="109"/>
      <c r="EZ330" s="109"/>
      <c r="FA330" s="109"/>
      <c r="FB330" s="109"/>
      <c r="FC330" s="109"/>
      <c r="FD330" s="109"/>
      <c r="FE330" s="109"/>
      <c r="FF330" s="109"/>
      <c r="FG330" s="109"/>
      <c r="FH330" s="109">
        <v>522.0</v>
      </c>
      <c r="FI330" s="109"/>
      <c r="FJ330" s="109"/>
      <c r="FK330" s="109"/>
      <c r="FL330" s="109"/>
      <c r="FM330" s="109"/>
      <c r="FN330" s="109"/>
      <c r="FO330" s="109"/>
      <c r="FP330" s="109"/>
      <c r="FQ330" s="109"/>
      <c r="FR330" s="109"/>
      <c r="FS330" s="109"/>
      <c r="FT330" s="109"/>
      <c r="FU330" s="109"/>
      <c r="FV330" s="109"/>
      <c r="FW330" s="109"/>
      <c r="FX330" s="109"/>
      <c r="FY330" s="109"/>
      <c r="FZ330" s="109"/>
      <c r="GA330" s="109"/>
      <c r="GB330" s="109"/>
      <c r="GC330" s="109"/>
      <c r="GD330" s="109"/>
      <c r="GE330" s="109"/>
      <c r="GF330" s="109">
        <v>4900.0</v>
      </c>
      <c r="GG330" s="109">
        <v>8576.0</v>
      </c>
      <c r="GH330" s="109"/>
      <c r="GI330" s="109">
        <v>12156.0</v>
      </c>
    </row>
    <row r="331" ht="15.75" customHeight="1">
      <c r="A331" s="31">
        <v>16.0</v>
      </c>
      <c r="B331" s="31" t="s">
        <v>668</v>
      </c>
      <c r="C331" s="31">
        <v>99.0</v>
      </c>
      <c r="D331" s="109">
        <v>1767014.0</v>
      </c>
      <c r="E331" s="109">
        <v>1834259.0</v>
      </c>
      <c r="F331" s="109">
        <v>1767014.0</v>
      </c>
      <c r="G331" s="109">
        <v>1834259.0</v>
      </c>
      <c r="H331" s="109">
        <v>1312052.0</v>
      </c>
      <c r="I331" s="109">
        <v>1251403.0</v>
      </c>
      <c r="J331" s="109">
        <v>1312052.0</v>
      </c>
      <c r="K331" s="109">
        <v>1251403.0</v>
      </c>
      <c r="L331" s="109">
        <v>19385.0</v>
      </c>
      <c r="M331" s="109">
        <v>22019.0</v>
      </c>
      <c r="N331" s="109">
        <v>17604.0</v>
      </c>
      <c r="O331" s="109">
        <v>19710.0</v>
      </c>
      <c r="P331" s="109">
        <v>1292667.0</v>
      </c>
      <c r="Q331" s="109">
        <v>1229384.0</v>
      </c>
      <c r="R331" s="109">
        <v>1294448.0</v>
      </c>
      <c r="S331" s="109">
        <v>1231693.0</v>
      </c>
      <c r="T331" s="109">
        <v>408513.0</v>
      </c>
      <c r="U331" s="109">
        <v>508083.0</v>
      </c>
      <c r="V331" s="109">
        <v>372258.0</v>
      </c>
      <c r="W331" s="109">
        <v>477283.0</v>
      </c>
      <c r="X331" s="109">
        <v>188802.0</v>
      </c>
      <c r="Y331" s="109">
        <v>236502.0</v>
      </c>
      <c r="Z331" s="109">
        <v>171032.0</v>
      </c>
      <c r="AA331" s="109">
        <v>198714.0</v>
      </c>
      <c r="AB331" s="109">
        <v>227194.0</v>
      </c>
      <c r="AC331" s="109">
        <v>298821.0</v>
      </c>
      <c r="AD331" s="109">
        <v>218212.0</v>
      </c>
      <c r="AE331" s="109">
        <v>288615.0</v>
      </c>
      <c r="AF331" s="109">
        <v>46919.0</v>
      </c>
      <c r="AG331" s="109">
        <v>45926.0</v>
      </c>
      <c r="AH331" s="109">
        <v>53340.0</v>
      </c>
      <c r="AI331" s="109">
        <v>60511.0</v>
      </c>
      <c r="AJ331" s="109"/>
      <c r="AK331" s="109"/>
      <c r="AL331" s="109"/>
      <c r="AM331" s="109"/>
      <c r="AN331" s="109">
        <v>71579.0</v>
      </c>
      <c r="AO331" s="109">
        <v>19282.0</v>
      </c>
      <c r="AP331" s="109">
        <v>101129.0</v>
      </c>
      <c r="AQ331" s="109">
        <v>32101.0</v>
      </c>
      <c r="AR331" s="109">
        <v>291466.0</v>
      </c>
      <c r="AS331" s="109">
        <v>23981.0</v>
      </c>
      <c r="AT331" s="109">
        <v>294069.0</v>
      </c>
      <c r="AU331" s="109">
        <v>76013.0</v>
      </c>
      <c r="AV331" s="109">
        <v>2844.0</v>
      </c>
      <c r="AW331" s="109">
        <v>30780.0</v>
      </c>
      <c r="AX331" s="109">
        <v>6057.0</v>
      </c>
      <c r="AY331" s="109">
        <v>29499.0</v>
      </c>
      <c r="AZ331" s="109">
        <v>3193.0</v>
      </c>
      <c r="BA331" s="109">
        <v>46036.0</v>
      </c>
      <c r="BB331" s="109">
        <v>16083.0</v>
      </c>
      <c r="BC331" s="109">
        <v>39107.0</v>
      </c>
      <c r="BD331" s="109">
        <v>33707.0</v>
      </c>
      <c r="BE331" s="109">
        <v>13874.0</v>
      </c>
      <c r="BF331" s="109">
        <v>21131.0</v>
      </c>
      <c r="BG331" s="109">
        <v>17613.0</v>
      </c>
      <c r="BH331" s="109"/>
      <c r="BI331" s="109"/>
      <c r="BJ331" s="109"/>
      <c r="BK331" s="109"/>
      <c r="BL331" s="109">
        <v>5292.0</v>
      </c>
      <c r="BM331" s="109">
        <v>3860.0</v>
      </c>
      <c r="BN331" s="109">
        <v>6398.0</v>
      </c>
      <c r="BO331" s="109">
        <v>7900.0</v>
      </c>
      <c r="BP331" s="109">
        <v>3691.0</v>
      </c>
      <c r="BQ331" s="109"/>
      <c r="BR331" s="109">
        <v>19132.0</v>
      </c>
      <c r="BS331" s="109"/>
      <c r="BT331" s="109"/>
      <c r="BU331" s="109"/>
      <c r="BV331" s="109"/>
      <c r="BW331" s="109"/>
      <c r="BX331" s="109"/>
      <c r="BY331" s="109"/>
      <c r="BZ331" s="109"/>
      <c r="CA331" s="109"/>
      <c r="CB331" s="109"/>
      <c r="CC331" s="109">
        <v>351.0</v>
      </c>
      <c r="CD331" s="109"/>
      <c r="CE331" s="109"/>
      <c r="CF331" s="109">
        <v>1293.0</v>
      </c>
      <c r="CG331" s="109">
        <v>835.0</v>
      </c>
      <c r="CH331" s="109">
        <v>1902.0</v>
      </c>
      <c r="CI331" s="109">
        <v>1744.0</v>
      </c>
      <c r="CJ331" s="109"/>
      <c r="CK331" s="109"/>
      <c r="CL331" s="109"/>
      <c r="CM331" s="109"/>
      <c r="CN331" s="109"/>
      <c r="CO331" s="109"/>
      <c r="CP331" s="109"/>
      <c r="CQ331" s="109"/>
      <c r="CR331" s="109"/>
      <c r="CS331" s="109"/>
      <c r="CT331" s="109"/>
      <c r="CU331" s="109"/>
      <c r="CV331" s="109"/>
      <c r="CW331" s="109"/>
      <c r="CX331" s="109"/>
      <c r="CY331" s="109"/>
      <c r="CZ331" s="109"/>
      <c r="DA331" s="109"/>
      <c r="DB331" s="109"/>
      <c r="DC331" s="109"/>
      <c r="DD331" s="109"/>
      <c r="DE331" s="109"/>
      <c r="DF331" s="109"/>
      <c r="DG331" s="109"/>
      <c r="DH331" s="109"/>
      <c r="DI331" s="109"/>
      <c r="DJ331" s="109">
        <v>5307.0</v>
      </c>
      <c r="DK331" s="109"/>
      <c r="DL331" s="109"/>
      <c r="DM331" s="109"/>
      <c r="DN331" s="109"/>
      <c r="DO331" s="109"/>
      <c r="DP331" s="109"/>
      <c r="DQ331" s="109"/>
      <c r="DR331" s="109"/>
      <c r="DS331" s="109"/>
      <c r="DT331" s="109"/>
      <c r="DU331" s="109"/>
      <c r="DV331" s="109">
        <v>4948.0</v>
      </c>
      <c r="DW331" s="109"/>
      <c r="DX331" s="109"/>
      <c r="DY331" s="109"/>
      <c r="DZ331" s="109"/>
      <c r="EA331" s="109"/>
      <c r="EB331" s="109"/>
      <c r="EC331" s="109"/>
      <c r="ED331" s="109"/>
      <c r="EE331" s="109"/>
      <c r="EF331" s="109"/>
      <c r="EG331" s="109"/>
      <c r="EH331" s="109"/>
      <c r="EI331" s="109"/>
      <c r="EJ331" s="109"/>
      <c r="EK331" s="109"/>
      <c r="EL331" s="109"/>
      <c r="EM331" s="109"/>
      <c r="EN331" s="109"/>
      <c r="EO331" s="109"/>
      <c r="EP331" s="109"/>
      <c r="EQ331" s="109"/>
      <c r="ER331" s="109"/>
      <c r="ES331" s="109"/>
      <c r="ET331" s="109"/>
      <c r="EU331" s="109"/>
      <c r="EV331" s="109">
        <v>1201.0</v>
      </c>
      <c r="EW331" s="109"/>
      <c r="EX331" s="109">
        <v>3450.0</v>
      </c>
      <c r="EY331" s="109"/>
      <c r="EZ331" s="109"/>
      <c r="FA331" s="109"/>
      <c r="FB331" s="109"/>
      <c r="FC331" s="109"/>
      <c r="FD331" s="109"/>
      <c r="FE331" s="109"/>
      <c r="FF331" s="109"/>
      <c r="FG331" s="109"/>
      <c r="FH331" s="109"/>
      <c r="FI331" s="109"/>
      <c r="FJ331" s="109"/>
      <c r="FK331" s="109"/>
      <c r="FL331" s="109"/>
      <c r="FM331" s="109"/>
      <c r="FN331" s="109"/>
      <c r="FO331" s="109"/>
      <c r="FP331" s="109"/>
      <c r="FQ331" s="109"/>
      <c r="FR331" s="109"/>
      <c r="FS331" s="109"/>
      <c r="FT331" s="109"/>
      <c r="FU331" s="109"/>
      <c r="FV331" s="109"/>
      <c r="FW331" s="109"/>
      <c r="FX331" s="109"/>
      <c r="FY331" s="109"/>
      <c r="FZ331" s="109"/>
      <c r="GA331" s="109"/>
      <c r="GB331" s="109"/>
      <c r="GC331" s="109"/>
      <c r="GD331" s="109"/>
      <c r="GE331" s="109"/>
      <c r="GF331" s="109">
        <v>6973.0</v>
      </c>
      <c r="GG331" s="109">
        <v>1053.0</v>
      </c>
      <c r="GH331" s="109"/>
      <c r="GI331" s="109">
        <v>2593.0</v>
      </c>
    </row>
    <row r="332" ht="15.75" customHeight="1">
      <c r="A332" s="31">
        <v>7.0</v>
      </c>
      <c r="B332" s="31" t="s">
        <v>646</v>
      </c>
      <c r="C332" s="31">
        <v>99.0</v>
      </c>
      <c r="D332" s="109">
        <v>3080591.0</v>
      </c>
      <c r="E332" s="109">
        <v>3092424.0</v>
      </c>
      <c r="F332" s="109">
        <v>3080591.0</v>
      </c>
      <c r="G332" s="109">
        <v>3092424.0</v>
      </c>
      <c r="H332" s="109">
        <v>2392093.0</v>
      </c>
      <c r="I332" s="109">
        <v>2251979.0</v>
      </c>
      <c r="J332" s="109">
        <v>2392093.0</v>
      </c>
      <c r="K332" s="109">
        <v>2251979.0</v>
      </c>
      <c r="L332" s="109">
        <v>40223.0</v>
      </c>
      <c r="M332" s="109">
        <v>50715.0</v>
      </c>
      <c r="N332" s="109">
        <v>29587.0</v>
      </c>
      <c r="O332" s="109">
        <v>37482.0</v>
      </c>
      <c r="P332" s="109">
        <v>2351870.0</v>
      </c>
      <c r="Q332" s="109">
        <v>2201264.0</v>
      </c>
      <c r="R332" s="109">
        <v>2362506.0</v>
      </c>
      <c r="S332" s="109">
        <v>2214497.0</v>
      </c>
      <c r="T332" s="109">
        <v>932382.0</v>
      </c>
      <c r="U332" s="109">
        <v>1026360.0</v>
      </c>
      <c r="V332" s="109">
        <v>848003.0</v>
      </c>
      <c r="W332" s="109">
        <v>958655.0</v>
      </c>
      <c r="X332" s="109">
        <v>676438.0</v>
      </c>
      <c r="Y332" s="109">
        <v>716029.0</v>
      </c>
      <c r="Z332" s="109">
        <v>570518.0</v>
      </c>
      <c r="AA332" s="109">
        <v>608910.0</v>
      </c>
      <c r="AB332" s="109">
        <v>133323.0</v>
      </c>
      <c r="AC332" s="109">
        <v>105928.0</v>
      </c>
      <c r="AD332" s="109">
        <v>160912.0</v>
      </c>
      <c r="AE332" s="109">
        <v>120338.0</v>
      </c>
      <c r="AF332" s="109">
        <v>140906.0</v>
      </c>
      <c r="AG332" s="109">
        <v>133256.0</v>
      </c>
      <c r="AH332" s="109">
        <v>179233.0</v>
      </c>
      <c r="AI332" s="109">
        <v>169372.0</v>
      </c>
      <c r="AJ332" s="109"/>
      <c r="AK332" s="109"/>
      <c r="AL332" s="109"/>
      <c r="AM332" s="109"/>
      <c r="AN332" s="109">
        <v>161479.0</v>
      </c>
      <c r="AO332" s="109">
        <v>63585.0</v>
      </c>
      <c r="AP332" s="109">
        <v>245235.0</v>
      </c>
      <c r="AQ332" s="109">
        <v>122640.0</v>
      </c>
      <c r="AR332" s="109">
        <v>223659.0</v>
      </c>
      <c r="AS332" s="109">
        <v>6316.0</v>
      </c>
      <c r="AT332" s="109">
        <v>265688.0</v>
      </c>
      <c r="AU332" s="109">
        <v>106414.0</v>
      </c>
      <c r="AV332" s="109">
        <v>3830.0</v>
      </c>
      <c r="AW332" s="109">
        <v>55870.0</v>
      </c>
      <c r="AX332" s="109">
        <v>10792.0</v>
      </c>
      <c r="AY332" s="109">
        <v>49664.0</v>
      </c>
      <c r="AZ332" s="109">
        <v>1495.0</v>
      </c>
      <c r="BA332" s="109">
        <v>25853.0</v>
      </c>
      <c r="BB332" s="109">
        <v>7025.0</v>
      </c>
      <c r="BC332" s="109">
        <v>23980.0</v>
      </c>
      <c r="BD332" s="109">
        <v>54294.0</v>
      </c>
      <c r="BE332" s="109">
        <v>48110.0</v>
      </c>
      <c r="BF332" s="109">
        <v>32263.0</v>
      </c>
      <c r="BG332" s="109">
        <v>28159.0</v>
      </c>
      <c r="BH332" s="109"/>
      <c r="BI332" s="109"/>
      <c r="BJ332" s="109"/>
      <c r="BK332" s="109"/>
      <c r="BL332" s="109">
        <v>7107.0</v>
      </c>
      <c r="BM332" s="109">
        <v>6091.0</v>
      </c>
      <c r="BN332" s="109">
        <v>7330.0</v>
      </c>
      <c r="BO332" s="109">
        <v>6588.0</v>
      </c>
      <c r="BP332" s="109">
        <v>10970.0</v>
      </c>
      <c r="BQ332" s="109">
        <v>952.0</v>
      </c>
      <c r="BR332" s="109">
        <v>23957.0</v>
      </c>
      <c r="BS332" s="109"/>
      <c r="BT332" s="109"/>
      <c r="BU332" s="109"/>
      <c r="BV332" s="109"/>
      <c r="BW332" s="109"/>
      <c r="BX332" s="109"/>
      <c r="BY332" s="109"/>
      <c r="BZ332" s="109"/>
      <c r="CA332" s="109"/>
      <c r="CB332" s="109"/>
      <c r="CC332" s="109">
        <v>2484.0</v>
      </c>
      <c r="CD332" s="109"/>
      <c r="CE332" s="109">
        <v>5922.0</v>
      </c>
      <c r="CF332" s="109">
        <v>581.0</v>
      </c>
      <c r="CG332" s="109">
        <v>281.0</v>
      </c>
      <c r="CH332" s="109">
        <v>842.0</v>
      </c>
      <c r="CI332" s="109">
        <v>859.0</v>
      </c>
      <c r="CJ332" s="109"/>
      <c r="CK332" s="109">
        <v>286.0</v>
      </c>
      <c r="CL332" s="109"/>
      <c r="CM332" s="109"/>
      <c r="CN332" s="109"/>
      <c r="CO332" s="109"/>
      <c r="CP332" s="109"/>
      <c r="CQ332" s="109"/>
      <c r="CR332" s="109"/>
      <c r="CS332" s="109"/>
      <c r="CT332" s="109"/>
      <c r="CU332" s="109"/>
      <c r="CV332" s="109"/>
      <c r="CW332" s="109"/>
      <c r="CX332" s="109"/>
      <c r="CY332" s="109"/>
      <c r="CZ332" s="109"/>
      <c r="DA332" s="109"/>
      <c r="DB332" s="109"/>
      <c r="DC332" s="109"/>
      <c r="DD332" s="109"/>
      <c r="DE332" s="109"/>
      <c r="DF332" s="109"/>
      <c r="DG332" s="109"/>
      <c r="DH332" s="109"/>
      <c r="DI332" s="109"/>
      <c r="DJ332" s="109">
        <v>4505.0</v>
      </c>
      <c r="DK332" s="109"/>
      <c r="DL332" s="109"/>
      <c r="DM332" s="109"/>
      <c r="DN332" s="109"/>
      <c r="DO332" s="109"/>
      <c r="DP332" s="109"/>
      <c r="DQ332" s="109"/>
      <c r="DR332" s="109"/>
      <c r="DS332" s="109"/>
      <c r="DT332" s="109"/>
      <c r="DU332" s="109"/>
      <c r="DV332" s="109"/>
      <c r="DW332" s="109"/>
      <c r="DX332" s="109"/>
      <c r="DY332" s="109"/>
      <c r="DZ332" s="109"/>
      <c r="EA332" s="109"/>
      <c r="EB332" s="109"/>
      <c r="EC332" s="109"/>
      <c r="ED332" s="109"/>
      <c r="EE332" s="109"/>
      <c r="EF332" s="109"/>
      <c r="EG332" s="109"/>
      <c r="EH332" s="109"/>
      <c r="EI332" s="109"/>
      <c r="EJ332" s="109"/>
      <c r="EK332" s="109"/>
      <c r="EL332" s="109"/>
      <c r="EM332" s="109"/>
      <c r="EN332" s="109"/>
      <c r="EO332" s="109"/>
      <c r="EP332" s="109"/>
      <c r="EQ332" s="109"/>
      <c r="ER332" s="109"/>
      <c r="ES332" s="109"/>
      <c r="ET332" s="109"/>
      <c r="EU332" s="109"/>
      <c r="EV332" s="109"/>
      <c r="EW332" s="109"/>
      <c r="EX332" s="109">
        <v>6203.0</v>
      </c>
      <c r="EY332" s="109"/>
      <c r="EZ332" s="109"/>
      <c r="FA332" s="109"/>
      <c r="FB332" s="109"/>
      <c r="FC332" s="109"/>
      <c r="FD332" s="109">
        <v>371.0</v>
      </c>
      <c r="FE332" s="109"/>
      <c r="FF332" s="109"/>
      <c r="FG332" s="109"/>
      <c r="FH332" s="109"/>
      <c r="FI332" s="109"/>
      <c r="FJ332" s="109"/>
      <c r="FK332" s="109"/>
      <c r="FL332" s="109"/>
      <c r="FM332" s="109">
        <v>2995.0</v>
      </c>
      <c r="FN332" s="109"/>
      <c r="FO332" s="109"/>
      <c r="FP332" s="109"/>
      <c r="FQ332" s="109"/>
      <c r="FR332" s="109"/>
      <c r="FS332" s="109"/>
      <c r="FT332" s="109"/>
      <c r="FU332" s="109"/>
      <c r="FV332" s="109"/>
      <c r="FW332" s="109"/>
      <c r="FX332" s="109">
        <v>542.0</v>
      </c>
      <c r="FY332" s="109"/>
      <c r="FZ332" s="109"/>
      <c r="GA332" s="109"/>
      <c r="GB332" s="109"/>
      <c r="GC332" s="109"/>
      <c r="GD332" s="109"/>
      <c r="GE332" s="109"/>
      <c r="GF332" s="109">
        <v>4493.0</v>
      </c>
      <c r="GG332" s="109">
        <v>6868.0</v>
      </c>
      <c r="GH332" s="109"/>
      <c r="GI332" s="109">
        <v>12996.0</v>
      </c>
    </row>
    <row r="333" ht="15.75" customHeight="1">
      <c r="A333" s="31">
        <v>9.0</v>
      </c>
      <c r="B333" s="31" t="s">
        <v>660</v>
      </c>
      <c r="C333" s="31">
        <v>99.0</v>
      </c>
      <c r="D333" s="109">
        <v>9522371.0</v>
      </c>
      <c r="E333" s="109">
        <v>9472738.0</v>
      </c>
      <c r="F333" s="109">
        <v>9522371.0</v>
      </c>
      <c r="G333" s="109">
        <v>9472738.0</v>
      </c>
      <c r="H333" s="109">
        <v>7441006.0</v>
      </c>
      <c r="I333" s="109">
        <v>6633726.0</v>
      </c>
      <c r="J333" s="109">
        <v>7441006.0</v>
      </c>
      <c r="K333" s="109">
        <v>6633726.0</v>
      </c>
      <c r="L333" s="109">
        <v>69317.0</v>
      </c>
      <c r="M333" s="109">
        <v>62423.0</v>
      </c>
      <c r="N333" s="109">
        <v>47796.0</v>
      </c>
      <c r="O333" s="109">
        <v>52971.0</v>
      </c>
      <c r="P333" s="109">
        <v>7371689.0</v>
      </c>
      <c r="Q333" s="109">
        <v>6571303.0</v>
      </c>
      <c r="R333" s="109">
        <v>7393210.0</v>
      </c>
      <c r="S333" s="109">
        <v>6580755.0</v>
      </c>
      <c r="T333" s="109"/>
      <c r="U333" s="109"/>
      <c r="V333" s="109"/>
      <c r="W333" s="109"/>
      <c r="X333" s="109">
        <v>1336404.0</v>
      </c>
      <c r="Y333" s="109">
        <v>1443710.0</v>
      </c>
      <c r="Z333" s="109">
        <v>1130931.0</v>
      </c>
      <c r="AA333" s="109">
        <v>1314009.0</v>
      </c>
      <c r="AB333" s="109">
        <v>384368.0</v>
      </c>
      <c r="AC333" s="109">
        <v>225218.0</v>
      </c>
      <c r="AD333" s="109">
        <v>450803.0</v>
      </c>
      <c r="AE333" s="109">
        <v>248920.0</v>
      </c>
      <c r="AF333" s="109">
        <v>661356.0</v>
      </c>
      <c r="AG333" s="109">
        <v>505800.0</v>
      </c>
      <c r="AH333" s="109">
        <v>722116.0</v>
      </c>
      <c r="AI333" s="109">
        <v>552818.0</v>
      </c>
      <c r="AJ333" s="109">
        <v>3255487.0</v>
      </c>
      <c r="AK333" s="109">
        <v>3544079.0</v>
      </c>
      <c r="AL333" s="109">
        <v>2869688.0</v>
      </c>
      <c r="AM333" s="109">
        <v>3243569.0</v>
      </c>
      <c r="AN333" s="109">
        <v>477884.0</v>
      </c>
      <c r="AO333" s="109">
        <v>183259.0</v>
      </c>
      <c r="AP333" s="109">
        <v>751248.0</v>
      </c>
      <c r="AQ333" s="109">
        <v>334158.0</v>
      </c>
      <c r="AR333" s="109">
        <v>773542.0</v>
      </c>
      <c r="AS333" s="109">
        <v>146714.0</v>
      </c>
      <c r="AT333" s="109">
        <v>916300.0</v>
      </c>
      <c r="AU333" s="109">
        <v>283570.0</v>
      </c>
      <c r="AV333" s="109">
        <v>10421.0</v>
      </c>
      <c r="AW333" s="109">
        <v>131872.0</v>
      </c>
      <c r="AX333" s="109">
        <v>26866.0</v>
      </c>
      <c r="AY333" s="109">
        <v>127934.0</v>
      </c>
      <c r="AZ333" s="109">
        <v>583.0</v>
      </c>
      <c r="BA333" s="109">
        <v>59721.0</v>
      </c>
      <c r="BB333" s="109">
        <v>20611.0</v>
      </c>
      <c r="BC333" s="109">
        <v>56737.0</v>
      </c>
      <c r="BD333" s="109">
        <v>250119.0</v>
      </c>
      <c r="BE333" s="109">
        <v>192702.0</v>
      </c>
      <c r="BF333" s="109">
        <v>199198.0</v>
      </c>
      <c r="BG333" s="109">
        <v>180649.0</v>
      </c>
      <c r="BH333" s="109"/>
      <c r="BI333" s="109"/>
      <c r="BJ333" s="109">
        <v>66218.0</v>
      </c>
      <c r="BK333" s="109">
        <v>46937.0</v>
      </c>
      <c r="BL333" s="109">
        <v>119103.0</v>
      </c>
      <c r="BM333" s="109">
        <v>84583.0</v>
      </c>
      <c r="BN333" s="109">
        <v>66801.0</v>
      </c>
      <c r="BO333" s="109">
        <v>68365.0</v>
      </c>
      <c r="BP333" s="109">
        <v>13205.0</v>
      </c>
      <c r="BQ333" s="109">
        <v>2260.0</v>
      </c>
      <c r="BR333" s="109">
        <v>51607.0</v>
      </c>
      <c r="BS333" s="109"/>
      <c r="BT333" s="109">
        <v>62622.0</v>
      </c>
      <c r="BU333" s="109">
        <v>28430.0</v>
      </c>
      <c r="BV333" s="109">
        <v>58037.0</v>
      </c>
      <c r="BW333" s="109">
        <v>57395.0</v>
      </c>
      <c r="BX333" s="109"/>
      <c r="BY333" s="109"/>
      <c r="BZ333" s="109"/>
      <c r="CA333" s="109"/>
      <c r="CB333" s="109"/>
      <c r="CC333" s="109">
        <v>339.0</v>
      </c>
      <c r="CD333" s="109"/>
      <c r="CE333" s="109">
        <v>6840.0</v>
      </c>
      <c r="CF333" s="109">
        <v>2309.0</v>
      </c>
      <c r="CG333" s="109">
        <v>448.0</v>
      </c>
      <c r="CH333" s="109">
        <v>2213.0</v>
      </c>
      <c r="CI333" s="109">
        <v>1757.0</v>
      </c>
      <c r="CJ333" s="109">
        <v>2130.0</v>
      </c>
      <c r="CK333" s="109">
        <v>1519.0</v>
      </c>
      <c r="CL333" s="109">
        <v>1284.0</v>
      </c>
      <c r="CM333" s="109">
        <v>1375.0</v>
      </c>
      <c r="CN333" s="109"/>
      <c r="CO333" s="109"/>
      <c r="CP333" s="109"/>
      <c r="CQ333" s="109"/>
      <c r="CR333" s="109"/>
      <c r="CS333" s="109"/>
      <c r="CT333" s="109"/>
      <c r="CU333" s="109"/>
      <c r="CV333" s="109"/>
      <c r="CW333" s="109"/>
      <c r="CX333" s="109"/>
      <c r="CY333" s="109"/>
      <c r="CZ333" s="109"/>
      <c r="DA333" s="109"/>
      <c r="DB333" s="109"/>
      <c r="DC333" s="109"/>
      <c r="DD333" s="109"/>
      <c r="DE333" s="109"/>
      <c r="DF333" s="109"/>
      <c r="DG333" s="109"/>
      <c r="DH333" s="109"/>
      <c r="DI333" s="109"/>
      <c r="DJ333" s="109">
        <v>10394.0</v>
      </c>
      <c r="DK333" s="109"/>
      <c r="DL333" s="109"/>
      <c r="DM333" s="109"/>
      <c r="DN333" s="109">
        <v>12073.0</v>
      </c>
      <c r="DO333" s="109"/>
      <c r="DP333" s="109"/>
      <c r="DQ333" s="109"/>
      <c r="DR333" s="109">
        <v>1213.0</v>
      </c>
      <c r="DS333" s="109"/>
      <c r="DT333" s="109"/>
      <c r="DU333" s="109"/>
      <c r="DV333" s="109">
        <v>12689.0</v>
      </c>
      <c r="DW333" s="109"/>
      <c r="DX333" s="109"/>
      <c r="DY333" s="109"/>
      <c r="DZ333" s="109"/>
      <c r="EA333" s="109"/>
      <c r="EB333" s="109"/>
      <c r="EC333" s="109"/>
      <c r="ED333" s="109"/>
      <c r="EE333" s="109"/>
      <c r="EF333" s="109"/>
      <c r="EG333" s="109"/>
      <c r="EH333" s="109"/>
      <c r="EI333" s="109"/>
      <c r="EJ333" s="109"/>
      <c r="EK333" s="109"/>
      <c r="EL333" s="109"/>
      <c r="EM333" s="109"/>
      <c r="EN333" s="109"/>
      <c r="EO333" s="109"/>
      <c r="EP333" s="109"/>
      <c r="EQ333" s="109"/>
      <c r="ER333" s="109"/>
      <c r="ES333" s="109"/>
      <c r="ET333" s="109">
        <v>9529.0</v>
      </c>
      <c r="EU333" s="109"/>
      <c r="EV333" s="109"/>
      <c r="EW333" s="109"/>
      <c r="EX333" s="109">
        <v>13391.0</v>
      </c>
      <c r="EY333" s="109"/>
      <c r="EZ333" s="109">
        <v>358.0</v>
      </c>
      <c r="FA333" s="109"/>
      <c r="FB333" s="109"/>
      <c r="FC333" s="109"/>
      <c r="FD333" s="109"/>
      <c r="FE333" s="109"/>
      <c r="FF333" s="109"/>
      <c r="FG333" s="109"/>
      <c r="FH333" s="109">
        <v>670.0</v>
      </c>
      <c r="FI333" s="109">
        <v>1087.0</v>
      </c>
      <c r="FJ333" s="109"/>
      <c r="FK333" s="109">
        <v>8211.0</v>
      </c>
      <c r="FL333" s="109"/>
      <c r="FM333" s="109"/>
      <c r="FN333" s="109"/>
      <c r="FO333" s="109"/>
      <c r="FP333" s="109"/>
      <c r="FQ333" s="109"/>
      <c r="FR333" s="109"/>
      <c r="FS333" s="109">
        <v>12148.0</v>
      </c>
      <c r="FT333" s="109"/>
      <c r="FU333" s="109"/>
      <c r="FV333" s="109"/>
      <c r="FW333" s="109"/>
      <c r="FX333" s="109"/>
      <c r="FY333" s="109"/>
      <c r="FZ333" s="109"/>
      <c r="GA333" s="109"/>
      <c r="GB333" s="109">
        <v>2458.0</v>
      </c>
      <c r="GC333" s="109"/>
      <c r="GD333" s="109"/>
      <c r="GE333" s="109"/>
      <c r="GF333" s="109">
        <v>18670.0</v>
      </c>
      <c r="GG333" s="109">
        <v>19562.0</v>
      </c>
      <c r="GH333" s="109"/>
      <c r="GI333" s="109">
        <v>35363.0</v>
      </c>
    </row>
    <row r="334" ht="15.75" customHeight="1">
      <c r="A334" s="31">
        <v>8.0</v>
      </c>
      <c r="B334" s="31" t="s">
        <v>659</v>
      </c>
      <c r="C334" s="31">
        <v>99.0</v>
      </c>
      <c r="D334" s="109">
        <v>7732597.0</v>
      </c>
      <c r="E334" s="109">
        <v>7689895.0</v>
      </c>
      <c r="F334" s="109">
        <v>7732597.0</v>
      </c>
      <c r="G334" s="109">
        <v>7689895.0</v>
      </c>
      <c r="H334" s="109">
        <v>6053943.0</v>
      </c>
      <c r="I334" s="109">
        <v>5711469.0</v>
      </c>
      <c r="J334" s="109">
        <v>6053943.0</v>
      </c>
      <c r="K334" s="109">
        <v>5711469.0</v>
      </c>
      <c r="L334" s="109">
        <v>70712.0</v>
      </c>
      <c r="M334" s="109">
        <v>84058.0</v>
      </c>
      <c r="N334" s="109">
        <v>60975.0</v>
      </c>
      <c r="O334" s="109">
        <v>69450.0</v>
      </c>
      <c r="P334" s="109">
        <v>5983231.0</v>
      </c>
      <c r="Q334" s="109">
        <v>5627411.0</v>
      </c>
      <c r="R334" s="109">
        <v>5992968.0</v>
      </c>
      <c r="S334" s="109">
        <v>5642019.0</v>
      </c>
      <c r="T334" s="109">
        <v>2350054.0</v>
      </c>
      <c r="U334" s="109">
        <v>2873905.0</v>
      </c>
      <c r="V334" s="109">
        <v>2061687.0</v>
      </c>
      <c r="W334" s="109">
        <v>2576606.0</v>
      </c>
      <c r="X334" s="109">
        <v>1166668.0</v>
      </c>
      <c r="Y334" s="109">
        <v>1332623.0</v>
      </c>
      <c r="Z334" s="109">
        <v>982370.0</v>
      </c>
      <c r="AA334" s="109">
        <v>1160424.0</v>
      </c>
      <c r="AB334" s="109">
        <v>325019.0</v>
      </c>
      <c r="AC334" s="109">
        <v>236251.0</v>
      </c>
      <c r="AD334" s="109">
        <v>380727.0</v>
      </c>
      <c r="AE334" s="109">
        <v>272456.0</v>
      </c>
      <c r="AF334" s="109">
        <v>801880.0</v>
      </c>
      <c r="AG334" s="109">
        <v>614298.0</v>
      </c>
      <c r="AH334" s="109">
        <v>807205.0</v>
      </c>
      <c r="AI334" s="109">
        <v>623294.0</v>
      </c>
      <c r="AJ334" s="109"/>
      <c r="AK334" s="109"/>
      <c r="AL334" s="109"/>
      <c r="AM334" s="109"/>
      <c r="AN334" s="109">
        <v>517512.0</v>
      </c>
      <c r="AO334" s="109">
        <v>164210.0</v>
      </c>
      <c r="AP334" s="109">
        <v>762008.0</v>
      </c>
      <c r="AQ334" s="109">
        <v>348317.0</v>
      </c>
      <c r="AR334" s="109">
        <v>690128.0</v>
      </c>
      <c r="AS334" s="109">
        <v>133727.0</v>
      </c>
      <c r="AT334" s="109">
        <v>730499.0</v>
      </c>
      <c r="AU334" s="109">
        <v>295988.0</v>
      </c>
      <c r="AV334" s="109">
        <v>11340.0</v>
      </c>
      <c r="AW334" s="109">
        <v>113966.0</v>
      </c>
      <c r="AX334" s="109">
        <v>27205.0</v>
      </c>
      <c r="AY334" s="109">
        <v>130767.0</v>
      </c>
      <c r="AZ334" s="109">
        <v>2056.0</v>
      </c>
      <c r="BA334" s="109">
        <v>66608.0</v>
      </c>
      <c r="BB334" s="109">
        <v>15745.0</v>
      </c>
      <c r="BC334" s="109">
        <v>56302.0</v>
      </c>
      <c r="BD334" s="109">
        <v>33732.0</v>
      </c>
      <c r="BE334" s="109">
        <v>36305.0</v>
      </c>
      <c r="BF334" s="109">
        <v>42133.0</v>
      </c>
      <c r="BG334" s="109">
        <v>33479.0</v>
      </c>
      <c r="BH334" s="109">
        <v>20756.0</v>
      </c>
      <c r="BI334" s="109"/>
      <c r="BJ334" s="109">
        <v>51355.0</v>
      </c>
      <c r="BK334" s="109">
        <v>43277.0</v>
      </c>
      <c r="BL334" s="109">
        <v>18341.0</v>
      </c>
      <c r="BM334" s="109">
        <v>30607.0</v>
      </c>
      <c r="BN334" s="109">
        <v>21813.0</v>
      </c>
      <c r="BO334" s="109">
        <v>23704.0</v>
      </c>
      <c r="BP334" s="109">
        <v>26508.0</v>
      </c>
      <c r="BQ334" s="109">
        <v>1677.0</v>
      </c>
      <c r="BR334" s="109">
        <v>43883.0</v>
      </c>
      <c r="BS334" s="109"/>
      <c r="BT334" s="109"/>
      <c r="BU334" s="109"/>
      <c r="BV334" s="109"/>
      <c r="BW334" s="109"/>
      <c r="BX334" s="109"/>
      <c r="BY334" s="109"/>
      <c r="BZ334" s="109"/>
      <c r="CA334" s="109">
        <v>11032.0</v>
      </c>
      <c r="CB334" s="109"/>
      <c r="CC334" s="109"/>
      <c r="CD334" s="109"/>
      <c r="CE334" s="109">
        <v>5069.0</v>
      </c>
      <c r="CF334" s="109">
        <v>7045.0</v>
      </c>
      <c r="CG334" s="109">
        <v>2099.0</v>
      </c>
      <c r="CH334" s="109">
        <v>4276.0</v>
      </c>
      <c r="CI334" s="109">
        <v>2941.0</v>
      </c>
      <c r="CJ334" s="109">
        <v>199.0</v>
      </c>
      <c r="CK334" s="109">
        <v>282.0</v>
      </c>
      <c r="CL334" s="109"/>
      <c r="CM334" s="109">
        <v>1042.0</v>
      </c>
      <c r="CN334" s="109"/>
      <c r="CO334" s="109"/>
      <c r="CP334" s="109"/>
      <c r="CQ334" s="109"/>
      <c r="CR334" s="109">
        <v>1142.0</v>
      </c>
      <c r="CS334" s="109"/>
      <c r="CT334" s="109">
        <v>2054.0</v>
      </c>
      <c r="CU334" s="109"/>
      <c r="CV334" s="109"/>
      <c r="CW334" s="109"/>
      <c r="CX334" s="109"/>
      <c r="CY334" s="109"/>
      <c r="CZ334" s="109">
        <v>2012.0</v>
      </c>
      <c r="DA334" s="109"/>
      <c r="DB334" s="109">
        <v>13506.0</v>
      </c>
      <c r="DC334" s="109"/>
      <c r="DD334" s="109"/>
      <c r="DE334" s="109"/>
      <c r="DF334" s="109"/>
      <c r="DG334" s="109"/>
      <c r="DH334" s="109"/>
      <c r="DI334" s="109"/>
      <c r="DJ334" s="109">
        <v>10647.0</v>
      </c>
      <c r="DK334" s="109"/>
      <c r="DL334" s="109"/>
      <c r="DM334" s="109"/>
      <c r="DN334" s="109">
        <v>9241.0</v>
      </c>
      <c r="DO334" s="109"/>
      <c r="DP334" s="109"/>
      <c r="DQ334" s="109">
        <v>231.0</v>
      </c>
      <c r="DR334" s="109">
        <v>1006.0</v>
      </c>
      <c r="DS334" s="109"/>
      <c r="DT334" s="109"/>
      <c r="DU334" s="109"/>
      <c r="DV334" s="109">
        <v>10395.0</v>
      </c>
      <c r="DW334" s="109"/>
      <c r="DX334" s="109"/>
      <c r="DY334" s="109"/>
      <c r="DZ334" s="109"/>
      <c r="EA334" s="109"/>
      <c r="EB334" s="109"/>
      <c r="EC334" s="109"/>
      <c r="ED334" s="109"/>
      <c r="EE334" s="109"/>
      <c r="EF334" s="109"/>
      <c r="EG334" s="109"/>
      <c r="EH334" s="109"/>
      <c r="EI334" s="109"/>
      <c r="EJ334" s="109">
        <v>652.0</v>
      </c>
      <c r="EK334" s="109"/>
      <c r="EL334" s="109">
        <v>7612.0</v>
      </c>
      <c r="EM334" s="109"/>
      <c r="EN334" s="109"/>
      <c r="EO334" s="109"/>
      <c r="EP334" s="109"/>
      <c r="EQ334" s="109"/>
      <c r="ER334" s="109"/>
      <c r="ES334" s="109"/>
      <c r="ET334" s="109"/>
      <c r="EU334" s="109"/>
      <c r="EV334" s="109"/>
      <c r="EW334" s="109"/>
      <c r="EX334" s="109">
        <v>7601.0</v>
      </c>
      <c r="EY334" s="109"/>
      <c r="EZ334" s="109">
        <v>406.0</v>
      </c>
      <c r="FA334" s="109"/>
      <c r="FB334" s="109"/>
      <c r="FC334" s="109"/>
      <c r="FD334" s="109"/>
      <c r="FE334" s="109"/>
      <c r="FF334" s="109"/>
      <c r="FG334" s="109"/>
      <c r="FH334" s="109"/>
      <c r="FI334" s="109">
        <v>972.0</v>
      </c>
      <c r="FJ334" s="109"/>
      <c r="FK334" s="109"/>
      <c r="FL334" s="109"/>
      <c r="FM334" s="109"/>
      <c r="FN334" s="109"/>
      <c r="FO334" s="109"/>
      <c r="FP334" s="109"/>
      <c r="FQ334" s="109"/>
      <c r="FR334" s="109"/>
      <c r="FS334" s="109"/>
      <c r="FT334" s="109"/>
      <c r="FU334" s="109"/>
      <c r="FV334" s="109"/>
      <c r="FW334" s="109"/>
      <c r="FX334" s="109"/>
      <c r="FY334" s="109"/>
      <c r="FZ334" s="109"/>
      <c r="GA334" s="109"/>
      <c r="GB334" s="109"/>
      <c r="GC334" s="109"/>
      <c r="GD334" s="109"/>
      <c r="GE334" s="109"/>
      <c r="GF334" s="109">
        <v>7781.0</v>
      </c>
      <c r="GG334" s="109">
        <v>19650.0</v>
      </c>
      <c r="GH334" s="109"/>
      <c r="GI334" s="109">
        <v>57321.0</v>
      </c>
    </row>
    <row r="335" ht="15.75" customHeight="1">
      <c r="A335" s="31">
        <v>10.0</v>
      </c>
      <c r="B335" s="31" t="s">
        <v>662</v>
      </c>
      <c r="C335" s="31">
        <v>99.0</v>
      </c>
      <c r="D335" s="109">
        <v>777264.0</v>
      </c>
      <c r="E335" s="109">
        <v>796072.0</v>
      </c>
      <c r="F335" s="109">
        <v>777264.0</v>
      </c>
      <c r="G335" s="109">
        <v>796072.0</v>
      </c>
      <c r="H335" s="109">
        <v>595411.0</v>
      </c>
      <c r="I335" s="109">
        <v>577428.0</v>
      </c>
      <c r="J335" s="109">
        <v>595411.0</v>
      </c>
      <c r="K335" s="109">
        <v>577428.0</v>
      </c>
      <c r="L335" s="109">
        <v>10008.0</v>
      </c>
      <c r="M335" s="109">
        <v>15479.0</v>
      </c>
      <c r="N335" s="109">
        <v>10153.0</v>
      </c>
      <c r="O335" s="109">
        <v>14868.0</v>
      </c>
      <c r="P335" s="109">
        <v>585403.0</v>
      </c>
      <c r="Q335" s="109">
        <v>561949.0</v>
      </c>
      <c r="R335" s="109">
        <v>585258.0</v>
      </c>
      <c r="S335" s="109">
        <v>562560.0</v>
      </c>
      <c r="T335" s="109">
        <v>211855.0</v>
      </c>
      <c r="U335" s="109">
        <v>234133.0</v>
      </c>
      <c r="V335" s="109">
        <v>189573.0</v>
      </c>
      <c r="W335" s="109">
        <v>212368.0</v>
      </c>
      <c r="X335" s="109">
        <v>184511.0</v>
      </c>
      <c r="Y335" s="109">
        <v>199723.0</v>
      </c>
      <c r="Z335" s="109">
        <v>158895.0</v>
      </c>
      <c r="AA335" s="109">
        <v>174592.0</v>
      </c>
      <c r="AB335" s="109">
        <v>65712.0</v>
      </c>
      <c r="AC335" s="109">
        <v>48977.0</v>
      </c>
      <c r="AD335" s="109">
        <v>75448.0</v>
      </c>
      <c r="AE335" s="109">
        <v>56045.0</v>
      </c>
      <c r="AF335" s="109">
        <v>26116.0</v>
      </c>
      <c r="AG335" s="109">
        <v>21746.0</v>
      </c>
      <c r="AH335" s="109">
        <v>35117.0</v>
      </c>
      <c r="AI335" s="109">
        <v>31998.0</v>
      </c>
      <c r="AJ335" s="109"/>
      <c r="AK335" s="109"/>
      <c r="AL335" s="109"/>
      <c r="AM335" s="109"/>
      <c r="AN335" s="109">
        <v>27627.0</v>
      </c>
      <c r="AO335" s="109">
        <v>8393.0</v>
      </c>
      <c r="AP335" s="109">
        <v>44477.0</v>
      </c>
      <c r="AQ335" s="109">
        <v>21506.0</v>
      </c>
      <c r="AR335" s="109">
        <v>54587.0</v>
      </c>
      <c r="AS335" s="109">
        <v>24912.0</v>
      </c>
      <c r="AT335" s="109">
        <v>58920.0</v>
      </c>
      <c r="AU335" s="109">
        <v>29291.0</v>
      </c>
      <c r="AV335" s="109">
        <v>2325.0</v>
      </c>
      <c r="AW335" s="109">
        <v>13880.0</v>
      </c>
      <c r="AX335" s="109">
        <v>2937.0</v>
      </c>
      <c r="AY335" s="109">
        <v>14693.0</v>
      </c>
      <c r="AZ335" s="109">
        <v>947.0</v>
      </c>
      <c r="BA335" s="109">
        <v>9231.0</v>
      </c>
      <c r="BB335" s="109">
        <v>3106.0</v>
      </c>
      <c r="BC335" s="109">
        <v>9691.0</v>
      </c>
      <c r="BD335" s="109">
        <v>6959.0</v>
      </c>
      <c r="BE335" s="109"/>
      <c r="BF335" s="109">
        <v>4825.0</v>
      </c>
      <c r="BG335" s="109">
        <v>3664.0</v>
      </c>
      <c r="BH335" s="109"/>
      <c r="BI335" s="109"/>
      <c r="BJ335" s="109"/>
      <c r="BK335" s="109"/>
      <c r="BL335" s="109"/>
      <c r="BM335" s="109"/>
      <c r="BN335" s="109"/>
      <c r="BO335" s="109"/>
      <c r="BP335" s="109">
        <v>3950.0</v>
      </c>
      <c r="BQ335" s="109"/>
      <c r="BR335" s="109">
        <v>7475.0</v>
      </c>
      <c r="BS335" s="109"/>
      <c r="BT335" s="109"/>
      <c r="BU335" s="109"/>
      <c r="BV335" s="109"/>
      <c r="BW335" s="109"/>
      <c r="BX335" s="109"/>
      <c r="BY335" s="109"/>
      <c r="BZ335" s="109"/>
      <c r="CA335" s="109"/>
      <c r="CB335" s="109">
        <v>242.0</v>
      </c>
      <c r="CC335" s="109">
        <v>687.0</v>
      </c>
      <c r="CD335" s="109">
        <v>533.0</v>
      </c>
      <c r="CE335" s="109"/>
      <c r="CF335" s="109">
        <v>572.0</v>
      </c>
      <c r="CG335" s="109">
        <v>267.0</v>
      </c>
      <c r="CH335" s="109">
        <v>427.0</v>
      </c>
      <c r="CI335" s="109">
        <v>361.0</v>
      </c>
      <c r="CJ335" s="109"/>
      <c r="CK335" s="109"/>
      <c r="CL335" s="109"/>
      <c r="CM335" s="109"/>
      <c r="CN335" s="109"/>
      <c r="CO335" s="109"/>
      <c r="CP335" s="109"/>
      <c r="CQ335" s="109"/>
      <c r="CR335" s="109"/>
      <c r="CS335" s="109"/>
      <c r="CT335" s="109"/>
      <c r="CU335" s="109"/>
      <c r="CV335" s="109"/>
      <c r="CW335" s="109"/>
      <c r="CX335" s="109"/>
      <c r="CY335" s="109"/>
      <c r="CZ335" s="109"/>
      <c r="DA335" s="109"/>
      <c r="DB335" s="109"/>
      <c r="DC335" s="109"/>
      <c r="DD335" s="109"/>
      <c r="DE335" s="109"/>
      <c r="DF335" s="109"/>
      <c r="DG335" s="109"/>
      <c r="DH335" s="109"/>
      <c r="DI335" s="109"/>
      <c r="DJ335" s="109">
        <v>1025.0</v>
      </c>
      <c r="DK335" s="109"/>
      <c r="DL335" s="109"/>
      <c r="DM335" s="109"/>
      <c r="DN335" s="109"/>
      <c r="DO335" s="109"/>
      <c r="DP335" s="109"/>
      <c r="DQ335" s="109"/>
      <c r="DR335" s="109"/>
      <c r="DS335" s="109"/>
      <c r="DT335" s="109"/>
      <c r="DU335" s="109"/>
      <c r="DV335" s="109">
        <v>886.0</v>
      </c>
      <c r="DW335" s="109"/>
      <c r="DX335" s="109"/>
      <c r="DY335" s="109"/>
      <c r="DZ335" s="109"/>
      <c r="EA335" s="109"/>
      <c r="EB335" s="109"/>
      <c r="EC335" s="109"/>
      <c r="ED335" s="109"/>
      <c r="EE335" s="109"/>
      <c r="EF335" s="109"/>
      <c r="EG335" s="109"/>
      <c r="EH335" s="109"/>
      <c r="EI335" s="109"/>
      <c r="EJ335" s="109"/>
      <c r="EK335" s="109"/>
      <c r="EL335" s="109"/>
      <c r="EM335" s="109"/>
      <c r="EN335" s="109"/>
      <c r="EO335" s="109"/>
      <c r="EP335" s="109"/>
      <c r="EQ335" s="109"/>
      <c r="ER335" s="109"/>
      <c r="ES335" s="109"/>
      <c r="ET335" s="109"/>
      <c r="EU335" s="109"/>
      <c r="EV335" s="109"/>
      <c r="EW335" s="109"/>
      <c r="EX335" s="109">
        <v>1614.0</v>
      </c>
      <c r="EY335" s="109"/>
      <c r="EZ335" s="109"/>
      <c r="FA335" s="109"/>
      <c r="FB335" s="109"/>
      <c r="FC335" s="109"/>
      <c r="FD335" s="109"/>
      <c r="FE335" s="109"/>
      <c r="FF335" s="109"/>
      <c r="FG335" s="109"/>
      <c r="FH335" s="109"/>
      <c r="FI335" s="109"/>
      <c r="FJ335" s="109"/>
      <c r="FK335" s="109"/>
      <c r="FL335" s="109"/>
      <c r="FM335" s="109"/>
      <c r="FN335" s="109"/>
      <c r="FO335" s="109">
        <v>7449.0</v>
      </c>
      <c r="FP335" s="109"/>
      <c r="FQ335" s="109"/>
      <c r="FR335" s="109"/>
      <c r="FS335" s="109"/>
      <c r="FT335" s="109"/>
      <c r="FU335" s="109"/>
      <c r="FV335" s="109"/>
      <c r="FW335" s="109"/>
      <c r="FX335" s="109"/>
      <c r="FY335" s="109"/>
      <c r="FZ335" s="109"/>
      <c r="GA335" s="109"/>
      <c r="GB335" s="109"/>
      <c r="GC335" s="109"/>
      <c r="GD335" s="109"/>
      <c r="GE335" s="109"/>
      <c r="GF335" s="109"/>
      <c r="GG335" s="109"/>
      <c r="GH335" s="109"/>
      <c r="GI335" s="109">
        <v>902.0</v>
      </c>
    </row>
  </sheetData>
  <printOptions/>
  <pageMargins bottom="0.787401575" footer="0.0" header="0.0" left="0.7" right="0.7" top="0.7874015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2021-03-03T10:52:23Z</dcterms:created>
  <dc:creator>Goldbeck</dc:creator>
</cp:coreProperties>
</file>